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embeddings/oleObject1.bin" ContentType="application/vnd.openxmlformats-officedocument.oleObject"/>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codeName="ThisWorkbook"/>
  <mc:AlternateContent xmlns:mc="http://schemas.openxmlformats.org/markup-compatibility/2006">
    <mc:Choice Requires="x15">
      <x15ac:absPath xmlns:x15ac="http://schemas.microsoft.com/office/spreadsheetml/2010/11/ac" url="\\jack\fsroot\fs\08_経営企画部\0830_都市戦略課\課共有\CS\21_R3\03_自主研究\経済波及効果分析\分析ツール\"/>
    </mc:Choice>
  </mc:AlternateContent>
  <xr:revisionPtr revIDLastSave="0" documentId="13_ncr:1_{1A83BFEC-E605-4766-899D-BC8E1D89BE8D}" xr6:coauthVersionLast="36" xr6:coauthVersionMax="47" xr10:uidLastSave="{00000000-0000-0000-0000-000000000000}"/>
  <bookViews>
    <workbookView xWindow="-105" yWindow="-105" windowWidth="19425" windowHeight="10425" xr2:uid="{00000000-000D-0000-FFFF-FFFF00000000}"/>
  </bookViews>
  <sheets>
    <sheet name="入力表1【予測】" sheetId="15" r:id="rId1"/>
    <sheet name="入力表2【予測】" sheetId="17" r:id="rId2"/>
    <sheet name="入力表3【予測】" sheetId="16" r:id="rId3"/>
    <sheet name="価格変換【予測】" sheetId="18" r:id="rId4"/>
    <sheet name="概要表【予測】" sheetId="3" r:id="rId5"/>
    <sheet name="フローチャート【予測】" sheetId="6" r:id="rId6"/>
    <sheet name="詳細表【予測】" sheetId="4" r:id="rId7"/>
    <sheet name="結果表（107部門）【予測】" sheetId="8" r:id="rId8"/>
    <sheet name="結果表（37部門）【予測】" sheetId="9" r:id="rId9"/>
    <sheet name="結果表（13部門）【予測】" sheetId="10" r:id="rId10"/>
    <sheet name="入力表1【実績】" sheetId="41" r:id="rId11"/>
    <sheet name="入力表2【実績】" sheetId="42" r:id="rId12"/>
    <sheet name="入力表3【実績】" sheetId="43" r:id="rId13"/>
    <sheet name="価格変換【実績】" sheetId="44" r:id="rId14"/>
    <sheet name="概要表【実績】" sheetId="45" r:id="rId15"/>
    <sheet name="フローチャート【実績】" sheetId="46" r:id="rId16"/>
    <sheet name="詳細表【実績】" sheetId="47" r:id="rId17"/>
    <sheet name="結果表（107部門）【実績】" sheetId="48" r:id="rId18"/>
    <sheet name="結果表（37部門）【実績】" sheetId="49" r:id="rId19"/>
    <sheet name="結果表（13部門）【実績】" sheetId="50" r:id="rId20"/>
    <sheet name="パターン1【評価】" sheetId="40" r:id="rId21"/>
    <sheet name="パターン2【評価】" sheetId="51" r:id="rId22"/>
    <sheet name="パターン3【評価】" sheetId="52" r:id="rId23"/>
    <sheet name="パターン1【目標設定】" sheetId="63" r:id="rId24"/>
    <sheet name="パターン2【目標設定】" sheetId="64" r:id="rId25"/>
    <sheet name="パターン3【目標設定】" sheetId="65" r:id="rId26"/>
    <sheet name="各種係数" sheetId="11" r:id="rId27"/>
    <sheet name="入力表1【係数】" sheetId="66" state="hidden" r:id="rId28"/>
    <sheet name="入力表2【係数】" sheetId="67" state="hidden" r:id="rId29"/>
    <sheet name="入力表3【係数】" sheetId="68" state="hidden" r:id="rId30"/>
    <sheet name="価格変換【係数】" sheetId="69" state="hidden" r:id="rId31"/>
    <sheet name="概要表【係数】" sheetId="70" state="hidden" r:id="rId32"/>
    <sheet name="詳細表【係数】" sheetId="71" state="hidden" r:id="rId33"/>
    <sheet name="結果表（107部門）【係数】" sheetId="72" state="hidden" r:id="rId34"/>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495" i="71" l="1"/>
  <c r="G1377" i="71"/>
  <c r="G1259" i="71"/>
  <c r="G1141" i="71"/>
  <c r="G1023" i="71"/>
  <c r="G905" i="71"/>
  <c r="G787" i="71"/>
  <c r="G669" i="71"/>
  <c r="G551" i="71"/>
  <c r="G433" i="71"/>
  <c r="G315" i="71"/>
  <c r="G197" i="71"/>
  <c r="G79" i="71"/>
  <c r="G1496" i="71"/>
  <c r="G1378" i="71"/>
  <c r="G1260" i="71"/>
  <c r="G1142" i="71"/>
  <c r="G1024" i="71"/>
  <c r="G906" i="71"/>
  <c r="G788" i="71"/>
  <c r="G670" i="71"/>
  <c r="G552" i="71"/>
  <c r="G434" i="71"/>
  <c r="G316" i="71"/>
  <c r="G198" i="71"/>
  <c r="G80" i="71"/>
  <c r="F1496" i="71"/>
  <c r="F1495" i="71"/>
  <c r="F1378" i="71"/>
  <c r="F1377" i="71"/>
  <c r="F1260" i="71"/>
  <c r="F1259" i="71"/>
  <c r="F1142" i="71"/>
  <c r="F1141" i="71"/>
  <c r="F1024" i="71"/>
  <c r="F1023" i="71"/>
  <c r="F906" i="71"/>
  <c r="F905" i="71"/>
  <c r="F788" i="71"/>
  <c r="F787" i="71"/>
  <c r="F670" i="71"/>
  <c r="F669" i="71"/>
  <c r="F552" i="71"/>
  <c r="F551" i="71"/>
  <c r="F434" i="71"/>
  <c r="F433" i="71"/>
  <c r="F316" i="71"/>
  <c r="F315" i="71"/>
  <c r="F198" i="71"/>
  <c r="F197" i="71"/>
  <c r="F80" i="71"/>
  <c r="F79" i="71"/>
  <c r="J868" i="69"/>
  <c r="J867" i="69"/>
  <c r="J866" i="69"/>
  <c r="J865" i="69"/>
  <c r="J864" i="69"/>
  <c r="J863" i="69"/>
  <c r="J862" i="69"/>
  <c r="J861" i="69"/>
  <c r="J860" i="69"/>
  <c r="J859" i="69"/>
  <c r="J858" i="69"/>
  <c r="J857" i="69"/>
  <c r="J856" i="69"/>
  <c r="J855" i="69"/>
  <c r="J854" i="69"/>
  <c r="J853" i="69"/>
  <c r="J852" i="69"/>
  <c r="J851" i="69"/>
  <c r="J850" i="69"/>
  <c r="J849" i="69"/>
  <c r="J848" i="69"/>
  <c r="J847" i="69"/>
  <c r="J846" i="69"/>
  <c r="J845" i="69"/>
  <c r="J844" i="69"/>
  <c r="J843" i="69"/>
  <c r="J842" i="69"/>
  <c r="J841" i="69"/>
  <c r="J840" i="69"/>
  <c r="J839" i="69"/>
  <c r="J838" i="69"/>
  <c r="J837" i="69"/>
  <c r="J836" i="69"/>
  <c r="J835" i="69"/>
  <c r="J834" i="69"/>
  <c r="J833" i="69"/>
  <c r="J832" i="69"/>
  <c r="J831" i="69"/>
  <c r="J830" i="69"/>
  <c r="J829" i="69"/>
  <c r="J828" i="69"/>
  <c r="J827" i="69"/>
  <c r="J826" i="69"/>
  <c r="J825" i="69"/>
  <c r="J824" i="69"/>
  <c r="J823" i="69"/>
  <c r="J822" i="69"/>
  <c r="J821" i="69"/>
  <c r="J820" i="69"/>
  <c r="J819" i="69"/>
  <c r="J818" i="69"/>
  <c r="J817" i="69"/>
  <c r="J816" i="69"/>
  <c r="J815" i="69"/>
  <c r="J814" i="69"/>
  <c r="J813" i="69"/>
  <c r="J812" i="69"/>
  <c r="J811" i="69"/>
  <c r="J869" i="69" s="1"/>
  <c r="J801" i="69"/>
  <c r="J800" i="69"/>
  <c r="J799" i="69"/>
  <c r="J798" i="69"/>
  <c r="J797" i="69"/>
  <c r="J796" i="69"/>
  <c r="J795" i="69"/>
  <c r="J794" i="69"/>
  <c r="J793" i="69"/>
  <c r="J792" i="69"/>
  <c r="J791" i="69"/>
  <c r="J790" i="69"/>
  <c r="J789" i="69"/>
  <c r="J788" i="69"/>
  <c r="J787" i="69"/>
  <c r="J786" i="69"/>
  <c r="J785" i="69"/>
  <c r="J784" i="69"/>
  <c r="J783" i="69"/>
  <c r="J782" i="69"/>
  <c r="J781" i="69"/>
  <c r="J780" i="69"/>
  <c r="J779" i="69"/>
  <c r="J778" i="69"/>
  <c r="J777" i="69"/>
  <c r="J776" i="69"/>
  <c r="J775" i="69"/>
  <c r="J774" i="69"/>
  <c r="J773" i="69"/>
  <c r="J772" i="69"/>
  <c r="J771" i="69"/>
  <c r="J770" i="69"/>
  <c r="J769" i="69"/>
  <c r="J768" i="69"/>
  <c r="J767" i="69"/>
  <c r="J766" i="69"/>
  <c r="J765" i="69"/>
  <c r="J764" i="69"/>
  <c r="J763" i="69"/>
  <c r="J762" i="69"/>
  <c r="J761" i="69"/>
  <c r="J760" i="69"/>
  <c r="J759" i="69"/>
  <c r="J758" i="69"/>
  <c r="J757" i="69"/>
  <c r="J756" i="69"/>
  <c r="J755" i="69"/>
  <c r="J754" i="69"/>
  <c r="J753" i="69"/>
  <c r="J752" i="69"/>
  <c r="J751" i="69"/>
  <c r="J750" i="69"/>
  <c r="J749" i="69"/>
  <c r="J748" i="69"/>
  <c r="J747" i="69"/>
  <c r="J746" i="69"/>
  <c r="J745" i="69"/>
  <c r="J744" i="69"/>
  <c r="J802" i="69" s="1"/>
  <c r="J734" i="69"/>
  <c r="J733" i="69"/>
  <c r="J732" i="69"/>
  <c r="J731" i="69"/>
  <c r="J730" i="69"/>
  <c r="J729" i="69"/>
  <c r="J728" i="69"/>
  <c r="J727" i="69"/>
  <c r="J726" i="69"/>
  <c r="J725" i="69"/>
  <c r="J724" i="69"/>
  <c r="J723" i="69"/>
  <c r="J722" i="69"/>
  <c r="J721" i="69"/>
  <c r="J720" i="69"/>
  <c r="J719" i="69"/>
  <c r="J718" i="69"/>
  <c r="J717" i="69"/>
  <c r="J716" i="69"/>
  <c r="J715" i="69"/>
  <c r="J714" i="69"/>
  <c r="J713" i="69"/>
  <c r="J712" i="69"/>
  <c r="J711" i="69"/>
  <c r="J710" i="69"/>
  <c r="J709" i="69"/>
  <c r="J708" i="69"/>
  <c r="J707" i="69"/>
  <c r="J706" i="69"/>
  <c r="J705" i="69"/>
  <c r="J704" i="69"/>
  <c r="J703" i="69"/>
  <c r="J702" i="69"/>
  <c r="J701" i="69"/>
  <c r="J700" i="69"/>
  <c r="J699" i="69"/>
  <c r="J698" i="69"/>
  <c r="J697" i="69"/>
  <c r="J696" i="69"/>
  <c r="J695" i="69"/>
  <c r="J694" i="69"/>
  <c r="J693" i="69"/>
  <c r="J692" i="69"/>
  <c r="J691" i="69"/>
  <c r="J690" i="69"/>
  <c r="J689" i="69"/>
  <c r="J688" i="69"/>
  <c r="J687" i="69"/>
  <c r="J686" i="69"/>
  <c r="J685" i="69"/>
  <c r="J684" i="69"/>
  <c r="J683" i="69"/>
  <c r="J682" i="69"/>
  <c r="J681" i="69"/>
  <c r="J680" i="69"/>
  <c r="J679" i="69"/>
  <c r="J678" i="69"/>
  <c r="J677" i="69"/>
  <c r="J735" i="69" s="1"/>
  <c r="J667" i="69"/>
  <c r="J666" i="69"/>
  <c r="J665" i="69"/>
  <c r="J664" i="69"/>
  <c r="J663" i="69"/>
  <c r="J662" i="69"/>
  <c r="J661" i="69"/>
  <c r="J660" i="69"/>
  <c r="J659" i="69"/>
  <c r="J658" i="69"/>
  <c r="J657" i="69"/>
  <c r="J656" i="69"/>
  <c r="J655" i="69"/>
  <c r="J654" i="69"/>
  <c r="J653" i="69"/>
  <c r="J652" i="69"/>
  <c r="J651" i="69"/>
  <c r="J650" i="69"/>
  <c r="J649" i="69"/>
  <c r="J648" i="69"/>
  <c r="J647" i="69"/>
  <c r="J646" i="69"/>
  <c r="J645" i="69"/>
  <c r="J644" i="69"/>
  <c r="J643" i="69"/>
  <c r="J642" i="69"/>
  <c r="J641" i="69"/>
  <c r="J640" i="69"/>
  <c r="J639" i="69"/>
  <c r="J638" i="69"/>
  <c r="J637" i="69"/>
  <c r="J636" i="69"/>
  <c r="J635" i="69"/>
  <c r="J634" i="69"/>
  <c r="J633" i="69"/>
  <c r="J632" i="69"/>
  <c r="J631" i="69"/>
  <c r="J630" i="69"/>
  <c r="J629" i="69"/>
  <c r="J628" i="69"/>
  <c r="J627" i="69"/>
  <c r="J626" i="69"/>
  <c r="J625" i="69"/>
  <c r="J624" i="69"/>
  <c r="J623" i="69"/>
  <c r="J622" i="69"/>
  <c r="J621" i="69"/>
  <c r="J620" i="69"/>
  <c r="J619" i="69"/>
  <c r="J618" i="69"/>
  <c r="J617" i="69"/>
  <c r="J616" i="69"/>
  <c r="J615" i="69"/>
  <c r="J614" i="69"/>
  <c r="J613" i="69"/>
  <c r="J612" i="69"/>
  <c r="J611" i="69"/>
  <c r="J610" i="69"/>
  <c r="J668" i="69" s="1"/>
  <c r="J600" i="69"/>
  <c r="J599" i="69"/>
  <c r="J598" i="69"/>
  <c r="J597" i="69"/>
  <c r="J596" i="69"/>
  <c r="J595" i="69"/>
  <c r="J594" i="69"/>
  <c r="J593" i="69"/>
  <c r="J592" i="69"/>
  <c r="J591" i="69"/>
  <c r="J590" i="69"/>
  <c r="J589" i="69"/>
  <c r="J588" i="69"/>
  <c r="J587" i="69"/>
  <c r="J586" i="69"/>
  <c r="J585" i="69"/>
  <c r="J584" i="69"/>
  <c r="J583" i="69"/>
  <c r="J582" i="69"/>
  <c r="J581" i="69"/>
  <c r="J580" i="69"/>
  <c r="J579" i="69"/>
  <c r="J578" i="69"/>
  <c r="J577" i="69"/>
  <c r="J576" i="69"/>
  <c r="J575" i="69"/>
  <c r="J574" i="69"/>
  <c r="J573" i="69"/>
  <c r="J572" i="69"/>
  <c r="J571" i="69"/>
  <c r="J570" i="69"/>
  <c r="J569" i="69"/>
  <c r="J568" i="69"/>
  <c r="J567" i="69"/>
  <c r="J566" i="69"/>
  <c r="J565" i="69"/>
  <c r="J564" i="69"/>
  <c r="J563" i="69"/>
  <c r="J562" i="69"/>
  <c r="J561" i="69"/>
  <c r="J560" i="69"/>
  <c r="J559" i="69"/>
  <c r="J558" i="69"/>
  <c r="J557" i="69"/>
  <c r="J556" i="69"/>
  <c r="J555" i="69"/>
  <c r="J554" i="69"/>
  <c r="J553" i="69"/>
  <c r="J552" i="69"/>
  <c r="J551" i="69"/>
  <c r="J550" i="69"/>
  <c r="J549" i="69"/>
  <c r="J548" i="69"/>
  <c r="J547" i="69"/>
  <c r="J546" i="69"/>
  <c r="J545" i="69"/>
  <c r="J544" i="69"/>
  <c r="J543" i="69"/>
  <c r="J601" i="69" s="1"/>
  <c r="J533" i="69"/>
  <c r="J532" i="69"/>
  <c r="J531" i="69"/>
  <c r="J530" i="69"/>
  <c r="J529" i="69"/>
  <c r="J528" i="69"/>
  <c r="J527" i="69"/>
  <c r="J526" i="69"/>
  <c r="J525" i="69"/>
  <c r="J524" i="69"/>
  <c r="J523" i="69"/>
  <c r="J522" i="69"/>
  <c r="J521" i="69"/>
  <c r="J520" i="69"/>
  <c r="J519" i="69"/>
  <c r="J518" i="69"/>
  <c r="J517" i="69"/>
  <c r="J516" i="69"/>
  <c r="J515" i="69"/>
  <c r="J514" i="69"/>
  <c r="J513" i="69"/>
  <c r="J512" i="69"/>
  <c r="J511" i="69"/>
  <c r="J510" i="69"/>
  <c r="J509" i="69"/>
  <c r="J508" i="69"/>
  <c r="J507" i="69"/>
  <c r="J506" i="69"/>
  <c r="J505" i="69"/>
  <c r="J504" i="69"/>
  <c r="J503" i="69"/>
  <c r="J502" i="69"/>
  <c r="J501" i="69"/>
  <c r="J500" i="69"/>
  <c r="J499" i="69"/>
  <c r="J498" i="69"/>
  <c r="J497" i="69"/>
  <c r="J496" i="69"/>
  <c r="J495" i="69"/>
  <c r="J494" i="69"/>
  <c r="J493" i="69"/>
  <c r="J492" i="69"/>
  <c r="J491" i="69"/>
  <c r="J490" i="69"/>
  <c r="J489" i="69"/>
  <c r="J488" i="69"/>
  <c r="J487" i="69"/>
  <c r="J486" i="69"/>
  <c r="J485" i="69"/>
  <c r="J484" i="69"/>
  <c r="J483" i="69"/>
  <c r="J482" i="69"/>
  <c r="J481" i="69"/>
  <c r="J480" i="69"/>
  <c r="J479" i="69"/>
  <c r="J478" i="69"/>
  <c r="J477" i="69"/>
  <c r="J476" i="69"/>
  <c r="J534" i="69" s="1"/>
  <c r="J466" i="69"/>
  <c r="J465" i="69"/>
  <c r="J464" i="69"/>
  <c r="J463" i="69"/>
  <c r="J462" i="69"/>
  <c r="J461" i="69"/>
  <c r="J460" i="69"/>
  <c r="J459" i="69"/>
  <c r="J458" i="69"/>
  <c r="J457" i="69"/>
  <c r="J456" i="69"/>
  <c r="J455" i="69"/>
  <c r="J454" i="69"/>
  <c r="J453" i="69"/>
  <c r="J452" i="69"/>
  <c r="J451" i="69"/>
  <c r="J450" i="69"/>
  <c r="J449" i="69"/>
  <c r="J448" i="69"/>
  <c r="J447" i="69"/>
  <c r="J446" i="69"/>
  <c r="J445" i="69"/>
  <c r="J444" i="69"/>
  <c r="J443" i="69"/>
  <c r="J442" i="69"/>
  <c r="J441" i="69"/>
  <c r="J440" i="69"/>
  <c r="J439" i="69"/>
  <c r="J438" i="69"/>
  <c r="J437" i="69"/>
  <c r="J436" i="69"/>
  <c r="J435" i="69"/>
  <c r="J434" i="69"/>
  <c r="J433" i="69"/>
  <c r="J432" i="69"/>
  <c r="J431" i="69"/>
  <c r="J430" i="69"/>
  <c r="J429" i="69"/>
  <c r="J428" i="69"/>
  <c r="J427" i="69"/>
  <c r="J426" i="69"/>
  <c r="J425" i="69"/>
  <c r="J424" i="69"/>
  <c r="J423" i="69"/>
  <c r="J422" i="69"/>
  <c r="J421" i="69"/>
  <c r="J420" i="69"/>
  <c r="J419" i="69"/>
  <c r="J418" i="69"/>
  <c r="J417" i="69"/>
  <c r="J416" i="69"/>
  <c r="J415" i="69"/>
  <c r="J414" i="69"/>
  <c r="J413" i="69"/>
  <c r="J412" i="69"/>
  <c r="J411" i="69"/>
  <c r="J410" i="69"/>
  <c r="J409" i="69"/>
  <c r="J467" i="69" s="1"/>
  <c r="J399" i="69"/>
  <c r="J398" i="69"/>
  <c r="J397" i="69"/>
  <c r="J396" i="69"/>
  <c r="J395" i="69"/>
  <c r="J394" i="69"/>
  <c r="J393" i="69"/>
  <c r="J392" i="69"/>
  <c r="J391" i="69"/>
  <c r="J390" i="69"/>
  <c r="J389" i="69"/>
  <c r="J388" i="69"/>
  <c r="J387" i="69"/>
  <c r="J386" i="69"/>
  <c r="J385" i="69"/>
  <c r="J384" i="69"/>
  <c r="J383" i="69"/>
  <c r="J382" i="69"/>
  <c r="J381" i="69"/>
  <c r="J380" i="69"/>
  <c r="J379" i="69"/>
  <c r="J378" i="69"/>
  <c r="J377" i="69"/>
  <c r="J376" i="69"/>
  <c r="J375" i="69"/>
  <c r="J374" i="69"/>
  <c r="J373" i="69"/>
  <c r="J372" i="69"/>
  <c r="J371" i="69"/>
  <c r="J370" i="69"/>
  <c r="J369" i="69"/>
  <c r="J368" i="69"/>
  <c r="J367" i="69"/>
  <c r="J366" i="69"/>
  <c r="J365" i="69"/>
  <c r="J364" i="69"/>
  <c r="J363" i="69"/>
  <c r="J362" i="69"/>
  <c r="J361" i="69"/>
  <c r="J360" i="69"/>
  <c r="J359" i="69"/>
  <c r="J358" i="69"/>
  <c r="J357" i="69"/>
  <c r="J356" i="69"/>
  <c r="J355" i="69"/>
  <c r="J354" i="69"/>
  <c r="J353" i="69"/>
  <c r="J352" i="69"/>
  <c r="J351" i="69"/>
  <c r="J350" i="69"/>
  <c r="J349" i="69"/>
  <c r="J348" i="69"/>
  <c r="J347" i="69"/>
  <c r="J346" i="69"/>
  <c r="J345" i="69"/>
  <c r="J344" i="69"/>
  <c r="J343" i="69"/>
  <c r="J342" i="69"/>
  <c r="J400" i="69" s="1"/>
  <c r="J332" i="69"/>
  <c r="J331" i="69"/>
  <c r="J330" i="69"/>
  <c r="J329" i="69"/>
  <c r="J328" i="69"/>
  <c r="J327" i="69"/>
  <c r="J326" i="69"/>
  <c r="J325" i="69"/>
  <c r="J324" i="69"/>
  <c r="J323" i="69"/>
  <c r="J322" i="69"/>
  <c r="J321" i="69"/>
  <c r="J320" i="69"/>
  <c r="J319" i="69"/>
  <c r="J318" i="69"/>
  <c r="J317" i="69"/>
  <c r="J316" i="69"/>
  <c r="J315" i="69"/>
  <c r="J314" i="69"/>
  <c r="J313" i="69"/>
  <c r="J312" i="69"/>
  <c r="J311" i="69"/>
  <c r="J310" i="69"/>
  <c r="J309" i="69"/>
  <c r="J308" i="69"/>
  <c r="J307" i="69"/>
  <c r="J306" i="69"/>
  <c r="J305" i="69"/>
  <c r="J304" i="69"/>
  <c r="J303" i="69"/>
  <c r="J302" i="69"/>
  <c r="J301" i="69"/>
  <c r="J300" i="69"/>
  <c r="J299" i="69"/>
  <c r="J298" i="69"/>
  <c r="J297" i="69"/>
  <c r="J296" i="69"/>
  <c r="J295" i="69"/>
  <c r="J294" i="69"/>
  <c r="J293" i="69"/>
  <c r="J292" i="69"/>
  <c r="J291" i="69"/>
  <c r="J290" i="69"/>
  <c r="J289" i="69"/>
  <c r="J288" i="69"/>
  <c r="J287" i="69"/>
  <c r="J286" i="69"/>
  <c r="J285" i="69"/>
  <c r="J284" i="69"/>
  <c r="J283" i="69"/>
  <c r="J282" i="69"/>
  <c r="J281" i="69"/>
  <c r="J280" i="69"/>
  <c r="J279" i="69"/>
  <c r="J278" i="69"/>
  <c r="J277" i="69"/>
  <c r="J333" i="69" s="1"/>
  <c r="J276" i="69"/>
  <c r="J275" i="69"/>
  <c r="J265" i="69"/>
  <c r="J264" i="69"/>
  <c r="J263" i="69"/>
  <c r="J262" i="69"/>
  <c r="J261" i="69"/>
  <c r="J260" i="69"/>
  <c r="J259" i="69"/>
  <c r="J258" i="69"/>
  <c r="J257" i="69"/>
  <c r="J256" i="69"/>
  <c r="J255" i="69"/>
  <c r="J254" i="69"/>
  <c r="J253" i="69"/>
  <c r="J252" i="69"/>
  <c r="J251" i="69"/>
  <c r="J250" i="69"/>
  <c r="J249" i="69"/>
  <c r="J248" i="69"/>
  <c r="J247" i="69"/>
  <c r="J246" i="69"/>
  <c r="J245" i="69"/>
  <c r="J244" i="69"/>
  <c r="J243" i="69"/>
  <c r="J242" i="69"/>
  <c r="J241" i="69"/>
  <c r="J240" i="69"/>
  <c r="J239" i="69"/>
  <c r="J238" i="69"/>
  <c r="J237" i="69"/>
  <c r="J236" i="69"/>
  <c r="J235" i="69"/>
  <c r="J234" i="69"/>
  <c r="J233" i="69"/>
  <c r="J232" i="69"/>
  <c r="J231" i="69"/>
  <c r="J230" i="69"/>
  <c r="J229" i="69"/>
  <c r="J228" i="69"/>
  <c r="J227" i="69"/>
  <c r="J226" i="69"/>
  <c r="J225" i="69"/>
  <c r="J224" i="69"/>
  <c r="J223" i="69"/>
  <c r="J222" i="69"/>
  <c r="J221" i="69"/>
  <c r="J220" i="69"/>
  <c r="J219" i="69"/>
  <c r="J218" i="69"/>
  <c r="J217" i="69"/>
  <c r="J216" i="69"/>
  <c r="J215" i="69"/>
  <c r="J214" i="69"/>
  <c r="J213" i="69"/>
  <c r="J212" i="69"/>
  <c r="J211" i="69"/>
  <c r="J210" i="69"/>
  <c r="J209" i="69"/>
  <c r="J208" i="69"/>
  <c r="J266" i="69" s="1"/>
  <c r="J198" i="69"/>
  <c r="J197" i="69"/>
  <c r="J196" i="69"/>
  <c r="J195" i="69"/>
  <c r="J194" i="69"/>
  <c r="J193" i="69"/>
  <c r="J192" i="69"/>
  <c r="J191" i="69"/>
  <c r="J190" i="69"/>
  <c r="J189" i="69"/>
  <c r="J188" i="69"/>
  <c r="J187" i="69"/>
  <c r="J186" i="69"/>
  <c r="J185" i="69"/>
  <c r="J184" i="69"/>
  <c r="J183" i="69"/>
  <c r="J182" i="69"/>
  <c r="J181" i="69"/>
  <c r="J180" i="69"/>
  <c r="J179" i="69"/>
  <c r="J178" i="69"/>
  <c r="J177" i="69"/>
  <c r="J176" i="69"/>
  <c r="J175" i="69"/>
  <c r="J174" i="69"/>
  <c r="J173" i="69"/>
  <c r="J172" i="69"/>
  <c r="J171" i="69"/>
  <c r="J170" i="69"/>
  <c r="J169" i="69"/>
  <c r="J168" i="69"/>
  <c r="J167" i="69"/>
  <c r="J166" i="69"/>
  <c r="J165" i="69"/>
  <c r="J164" i="69"/>
  <c r="J163" i="69"/>
  <c r="J162" i="69"/>
  <c r="J161" i="69"/>
  <c r="J160" i="69"/>
  <c r="J159" i="69"/>
  <c r="J158" i="69"/>
  <c r="J157" i="69"/>
  <c r="J156" i="69"/>
  <c r="J155" i="69"/>
  <c r="J154" i="69"/>
  <c r="J153" i="69"/>
  <c r="J152" i="69"/>
  <c r="J151" i="69"/>
  <c r="J150" i="69"/>
  <c r="J149" i="69"/>
  <c r="J148" i="69"/>
  <c r="J147" i="69"/>
  <c r="J146" i="69"/>
  <c r="J145" i="69"/>
  <c r="J144" i="69"/>
  <c r="J143" i="69"/>
  <c r="J142" i="69"/>
  <c r="J141" i="69"/>
  <c r="J199" i="69" s="1"/>
  <c r="J131" i="69"/>
  <c r="J130" i="69"/>
  <c r="J129" i="69"/>
  <c r="J128" i="69"/>
  <c r="J127" i="69"/>
  <c r="J126" i="69"/>
  <c r="J125" i="69"/>
  <c r="J124" i="69"/>
  <c r="J123" i="69"/>
  <c r="J122" i="69"/>
  <c r="J121" i="69"/>
  <c r="J120" i="69"/>
  <c r="J119" i="69"/>
  <c r="J118" i="69"/>
  <c r="J117" i="69"/>
  <c r="J116" i="69"/>
  <c r="J115" i="69"/>
  <c r="J114" i="69"/>
  <c r="J113" i="69"/>
  <c r="J112" i="69"/>
  <c r="J111" i="69"/>
  <c r="J110" i="69"/>
  <c r="J109" i="69"/>
  <c r="J108" i="69"/>
  <c r="J107" i="69"/>
  <c r="J106" i="69"/>
  <c r="J105" i="69"/>
  <c r="J104" i="69"/>
  <c r="J103" i="69"/>
  <c r="J102" i="69"/>
  <c r="J101" i="69"/>
  <c r="J100" i="69"/>
  <c r="J99" i="69"/>
  <c r="J98" i="69"/>
  <c r="J97" i="69"/>
  <c r="J96" i="69"/>
  <c r="J95" i="69"/>
  <c r="J94" i="69"/>
  <c r="J93" i="69"/>
  <c r="J92" i="69"/>
  <c r="J91" i="69"/>
  <c r="J90" i="69"/>
  <c r="J89" i="69"/>
  <c r="J88" i="69"/>
  <c r="J87" i="69"/>
  <c r="J86" i="69"/>
  <c r="J85" i="69"/>
  <c r="J84" i="69"/>
  <c r="J83" i="69"/>
  <c r="J82" i="69"/>
  <c r="J81" i="69"/>
  <c r="J80" i="69"/>
  <c r="J79" i="69"/>
  <c r="J78" i="69"/>
  <c r="J77" i="69"/>
  <c r="J76" i="69"/>
  <c r="J75" i="69"/>
  <c r="J74" i="69"/>
  <c r="J132" i="69" s="1"/>
  <c r="J59" i="69"/>
  <c r="J48" i="69"/>
  <c r="J15" i="69"/>
  <c r="J14" i="69"/>
  <c r="J10" i="69"/>
  <c r="J9" i="69"/>
  <c r="J8" i="69"/>
  <c r="J7" i="69"/>
  <c r="J60" i="69"/>
  <c r="J50" i="69"/>
  <c r="J51" i="69"/>
  <c r="J52" i="69"/>
  <c r="J53" i="69"/>
  <c r="J54" i="69"/>
  <c r="J55" i="69"/>
  <c r="J56" i="69"/>
  <c r="J57" i="69"/>
  <c r="J58" i="69"/>
  <c r="J49" i="69"/>
  <c r="J17" i="69"/>
  <c r="J18" i="69"/>
  <c r="J19" i="69"/>
  <c r="J20" i="69"/>
  <c r="J21" i="69"/>
  <c r="J22" i="69"/>
  <c r="J23" i="69"/>
  <c r="J24" i="69"/>
  <c r="J25" i="69"/>
  <c r="J26" i="69"/>
  <c r="J27" i="69"/>
  <c r="J28" i="69"/>
  <c r="J29" i="69"/>
  <c r="J30" i="69"/>
  <c r="J31" i="69"/>
  <c r="J32" i="69"/>
  <c r="J33" i="69"/>
  <c r="J34" i="69"/>
  <c r="J35" i="69"/>
  <c r="J36" i="69"/>
  <c r="J37" i="69"/>
  <c r="J38" i="69"/>
  <c r="J39" i="69"/>
  <c r="J40" i="69"/>
  <c r="J41" i="69"/>
  <c r="J42" i="69"/>
  <c r="J43" i="69"/>
  <c r="J44" i="69"/>
  <c r="J45" i="69"/>
  <c r="J46" i="69"/>
  <c r="J47" i="69"/>
  <c r="J16" i="69"/>
  <c r="J13" i="69"/>
  <c r="J12" i="69"/>
  <c r="J11" i="69"/>
  <c r="I863" i="69" l="1"/>
  <c r="I852" i="69"/>
  <c r="I819" i="69"/>
  <c r="I818" i="69"/>
  <c r="I812" i="69"/>
  <c r="I813" i="69"/>
  <c r="I814" i="69"/>
  <c r="I815" i="69"/>
  <c r="I811" i="69"/>
  <c r="I796" i="69"/>
  <c r="I785" i="69"/>
  <c r="I752" i="69"/>
  <c r="I751" i="69"/>
  <c r="I745" i="69"/>
  <c r="I746" i="69"/>
  <c r="I747" i="69"/>
  <c r="I748" i="69"/>
  <c r="I744" i="69"/>
  <c r="I729" i="69"/>
  <c r="I718" i="69"/>
  <c r="I685" i="69"/>
  <c r="I684" i="69"/>
  <c r="I678" i="69"/>
  <c r="I679" i="69"/>
  <c r="I680" i="69"/>
  <c r="I681" i="69"/>
  <c r="I677" i="69"/>
  <c r="I662" i="69"/>
  <c r="I651" i="69"/>
  <c r="I618" i="69"/>
  <c r="I617" i="69"/>
  <c r="I611" i="69"/>
  <c r="I612" i="69"/>
  <c r="I613" i="69"/>
  <c r="I614" i="69"/>
  <c r="I610" i="69"/>
  <c r="I595" i="69"/>
  <c r="I584" i="69"/>
  <c r="I551" i="69"/>
  <c r="I550" i="69"/>
  <c r="I544" i="69"/>
  <c r="I545" i="69"/>
  <c r="I546" i="69"/>
  <c r="I547" i="69"/>
  <c r="I543" i="69"/>
  <c r="I528" i="69"/>
  <c r="I517" i="69"/>
  <c r="I484" i="69"/>
  <c r="I483" i="69"/>
  <c r="I477" i="69"/>
  <c r="I478" i="69"/>
  <c r="I479" i="69"/>
  <c r="I480" i="69"/>
  <c r="I476" i="69"/>
  <c r="I461" i="69"/>
  <c r="I450" i="69"/>
  <c r="I417" i="69"/>
  <c r="I416" i="69"/>
  <c r="I410" i="69"/>
  <c r="I411" i="69"/>
  <c r="I412" i="69"/>
  <c r="I413" i="69"/>
  <c r="I409" i="69"/>
  <c r="I394" i="69"/>
  <c r="I383" i="69"/>
  <c r="I350" i="69"/>
  <c r="I349" i="69"/>
  <c r="I343" i="69"/>
  <c r="I344" i="69"/>
  <c r="I345" i="69"/>
  <c r="I346" i="69"/>
  <c r="I342" i="69"/>
  <c r="I327" i="69"/>
  <c r="I316" i="69"/>
  <c r="I283" i="69"/>
  <c r="I282" i="69"/>
  <c r="I276" i="69"/>
  <c r="I277" i="69"/>
  <c r="I278" i="69"/>
  <c r="I279" i="69"/>
  <c r="I275" i="69"/>
  <c r="I260" i="69"/>
  <c r="I249" i="69"/>
  <c r="I216" i="69"/>
  <c r="I215" i="69"/>
  <c r="I212" i="69"/>
  <c r="I211" i="69"/>
  <c r="I210" i="69"/>
  <c r="I209" i="69"/>
  <c r="I208" i="69"/>
  <c r="I193" i="69"/>
  <c r="I182" i="69"/>
  <c r="I149" i="69"/>
  <c r="I148" i="69"/>
  <c r="I142" i="69"/>
  <c r="I143" i="69"/>
  <c r="I144" i="69"/>
  <c r="I145" i="69"/>
  <c r="I141" i="69"/>
  <c r="I126" i="69"/>
  <c r="I115" i="69"/>
  <c r="I82" i="69"/>
  <c r="I81" i="69"/>
  <c r="I75" i="69"/>
  <c r="I76" i="69"/>
  <c r="I77" i="69"/>
  <c r="I78" i="69"/>
  <c r="I74" i="69"/>
  <c r="I59" i="69"/>
  <c r="I48" i="69"/>
  <c r="I15" i="69"/>
  <c r="I14" i="69"/>
  <c r="I8" i="69"/>
  <c r="I9" i="69"/>
  <c r="I10" i="69"/>
  <c r="I11" i="69"/>
  <c r="I7" i="69"/>
  <c r="M64" i="63"/>
  <c r="P64" i="63"/>
  <c r="M50" i="63"/>
  <c r="P50" i="63"/>
  <c r="E133" i="52" l="1"/>
  <c r="E112" i="52"/>
  <c r="I60" i="44" l="1"/>
  <c r="J60" i="44" s="1"/>
  <c r="I58" i="44"/>
  <c r="J58" i="44" s="1"/>
  <c r="I57" i="44"/>
  <c r="J57" i="44" s="1"/>
  <c r="I56" i="44"/>
  <c r="J56" i="44" s="1"/>
  <c r="I55" i="44"/>
  <c r="J55" i="44" s="1"/>
  <c r="I54" i="44"/>
  <c r="J54" i="44" s="1"/>
  <c r="I53" i="44"/>
  <c r="J53" i="44" s="1"/>
  <c r="I52" i="44"/>
  <c r="J52" i="44" s="1"/>
  <c r="I51" i="44"/>
  <c r="J51" i="44" s="1"/>
  <c r="I50" i="44"/>
  <c r="J50" i="44" s="1"/>
  <c r="I49" i="44"/>
  <c r="J49" i="44" s="1"/>
  <c r="I47" i="44"/>
  <c r="J47" i="44" s="1"/>
  <c r="I46" i="44"/>
  <c r="J46" i="44" s="1"/>
  <c r="I45" i="44"/>
  <c r="J45" i="44" s="1"/>
  <c r="I44" i="44"/>
  <c r="J44" i="44" s="1"/>
  <c r="I43" i="44"/>
  <c r="J43" i="44" s="1"/>
  <c r="I42" i="44"/>
  <c r="J42" i="44" s="1"/>
  <c r="I41" i="44"/>
  <c r="J41" i="44" s="1"/>
  <c r="I40" i="44"/>
  <c r="J40" i="44" s="1"/>
  <c r="I39" i="44"/>
  <c r="J39" i="44" s="1"/>
  <c r="I38" i="44"/>
  <c r="J38" i="44" s="1"/>
  <c r="I37" i="44"/>
  <c r="J37" i="44" s="1"/>
  <c r="I36" i="44"/>
  <c r="J36" i="44" s="1"/>
  <c r="I35" i="44"/>
  <c r="J35" i="44" s="1"/>
  <c r="I34" i="44"/>
  <c r="J34" i="44" s="1"/>
  <c r="I33" i="44"/>
  <c r="J33" i="44" s="1"/>
  <c r="I32" i="44"/>
  <c r="J32" i="44" s="1"/>
  <c r="I31" i="44"/>
  <c r="J31" i="44" s="1"/>
  <c r="I30" i="44"/>
  <c r="J30" i="44" s="1"/>
  <c r="I29" i="44"/>
  <c r="J29" i="44" s="1"/>
  <c r="I28" i="44"/>
  <c r="J28" i="44" s="1"/>
  <c r="I27" i="44"/>
  <c r="J27" i="44" s="1"/>
  <c r="I26" i="44"/>
  <c r="J26" i="44" s="1"/>
  <c r="I25" i="44"/>
  <c r="J25" i="44" s="1"/>
  <c r="I24" i="44"/>
  <c r="J24" i="44" s="1"/>
  <c r="I23" i="44"/>
  <c r="J23" i="44" s="1"/>
  <c r="I22" i="44"/>
  <c r="J22" i="44" s="1"/>
  <c r="I21" i="44"/>
  <c r="J21" i="44" s="1"/>
  <c r="I20" i="44"/>
  <c r="J20" i="44" s="1"/>
  <c r="I19" i="44"/>
  <c r="J19" i="44" s="1"/>
  <c r="I18" i="44"/>
  <c r="J18" i="44" s="1"/>
  <c r="I17" i="44"/>
  <c r="J17" i="44" s="1"/>
  <c r="I16" i="44"/>
  <c r="J16" i="44" s="1"/>
  <c r="I13" i="44"/>
  <c r="J13" i="44" s="1"/>
  <c r="I12" i="44"/>
  <c r="I65" i="44" s="1"/>
  <c r="I10" i="44" l="1"/>
  <c r="J10" i="44" s="1"/>
  <c r="I63" i="44"/>
  <c r="J63" i="44" s="1"/>
  <c r="I61" i="44"/>
  <c r="J61" i="44" s="1"/>
  <c r="I59" i="44"/>
  <c r="J59" i="44" s="1"/>
  <c r="I15" i="44"/>
  <c r="J15" i="44" s="1"/>
  <c r="I11" i="44"/>
  <c r="J11" i="44" s="1"/>
  <c r="I9" i="44"/>
  <c r="J9" i="44" s="1"/>
  <c r="I7" i="44"/>
  <c r="J7" i="44" s="1"/>
  <c r="J65" i="44" s="1"/>
  <c r="I14" i="44"/>
  <c r="J14" i="44" s="1"/>
  <c r="I8" i="44"/>
  <c r="J8" i="44" s="1"/>
  <c r="I64" i="44"/>
  <c r="J64" i="44" s="1"/>
  <c r="I62" i="44"/>
  <c r="J62" i="44" s="1"/>
  <c r="I48" i="44"/>
  <c r="J48" i="44" s="1"/>
  <c r="J12" i="44"/>
  <c r="J64" i="18" l="1"/>
  <c r="J63" i="18"/>
  <c r="J62" i="18"/>
  <c r="J61" i="18"/>
  <c r="J60" i="18"/>
  <c r="J59" i="18"/>
  <c r="J58" i="18"/>
  <c r="J57" i="18"/>
  <c r="J56" i="18"/>
  <c r="J55" i="18"/>
  <c r="J54" i="18"/>
  <c r="J53" i="18"/>
  <c r="J52" i="18"/>
  <c r="J51" i="18"/>
  <c r="J50" i="18"/>
  <c r="J49" i="18"/>
  <c r="J48" i="18"/>
  <c r="J47" i="18"/>
  <c r="J46" i="18"/>
  <c r="J45" i="18"/>
  <c r="J44" i="18"/>
  <c r="J43" i="18"/>
  <c r="J42" i="18"/>
  <c r="J41" i="18"/>
  <c r="J40" i="18"/>
  <c r="J39" i="18"/>
  <c r="J38" i="18"/>
  <c r="J37" i="18"/>
  <c r="J36" i="18"/>
  <c r="J35" i="18"/>
  <c r="J34" i="18"/>
  <c r="J33" i="18"/>
  <c r="J32" i="18"/>
  <c r="J31" i="18"/>
  <c r="J30" i="18"/>
  <c r="J29" i="18"/>
  <c r="J28" i="18"/>
  <c r="J27" i="18"/>
  <c r="J26" i="18"/>
  <c r="J25" i="18"/>
  <c r="J24" i="18"/>
  <c r="J23" i="18"/>
  <c r="J22" i="18"/>
  <c r="J21" i="18"/>
  <c r="J20" i="18"/>
  <c r="J19" i="18"/>
  <c r="J18" i="18"/>
  <c r="J17" i="18"/>
  <c r="J16" i="18"/>
  <c r="J15" i="18"/>
  <c r="J14" i="18"/>
  <c r="J13" i="18"/>
  <c r="J12" i="18"/>
  <c r="J11" i="18"/>
  <c r="J10" i="18"/>
  <c r="J9" i="18"/>
  <c r="J8" i="18"/>
  <c r="J7" i="18"/>
  <c r="J65" i="18" s="1"/>
  <c r="I60" i="18"/>
  <c r="I58" i="18"/>
  <c r="I57" i="18"/>
  <c r="I56" i="18"/>
  <c r="I55" i="18"/>
  <c r="I54" i="18"/>
  <c r="I53" i="18"/>
  <c r="I52" i="18"/>
  <c r="I51" i="18"/>
  <c r="I50" i="18"/>
  <c r="I49" i="18"/>
  <c r="I47" i="18"/>
  <c r="I46" i="18"/>
  <c r="I45" i="18"/>
  <c r="I44" i="18"/>
  <c r="I43" i="18"/>
  <c r="I42" i="18"/>
  <c r="I41" i="18"/>
  <c r="I40" i="18"/>
  <c r="I39" i="18"/>
  <c r="I38" i="18"/>
  <c r="I37" i="18"/>
  <c r="I36" i="18"/>
  <c r="I35" i="18"/>
  <c r="I34" i="18"/>
  <c r="I33" i="18"/>
  <c r="I32" i="18"/>
  <c r="I31" i="18"/>
  <c r="I30" i="18"/>
  <c r="I29" i="18"/>
  <c r="I28" i="18"/>
  <c r="I27" i="18"/>
  <c r="I26" i="18"/>
  <c r="I25" i="18"/>
  <c r="I24" i="18"/>
  <c r="I23" i="18"/>
  <c r="I22" i="18"/>
  <c r="I21" i="18"/>
  <c r="I20" i="18"/>
  <c r="I19" i="18"/>
  <c r="I18" i="18"/>
  <c r="I17" i="18"/>
  <c r="I16" i="18"/>
  <c r="I13" i="18"/>
  <c r="I65" i="18" s="1"/>
  <c r="I12" i="18"/>
  <c r="I61" i="18" l="1"/>
  <c r="I9" i="18"/>
  <c r="I15" i="18"/>
  <c r="I11" i="18"/>
  <c r="I7" i="18"/>
  <c r="I62" i="18"/>
  <c r="I14" i="18"/>
  <c r="I10" i="18"/>
  <c r="I64" i="18"/>
  <c r="I48" i="18"/>
  <c r="I8" i="18"/>
  <c r="I59" i="18"/>
  <c r="I63" i="18"/>
  <c r="K868" i="69" l="1"/>
  <c r="K867" i="69"/>
  <c r="K866" i="69"/>
  <c r="K865" i="69"/>
  <c r="K801" i="69"/>
  <c r="K800" i="69"/>
  <c r="K799" i="69"/>
  <c r="K798" i="69"/>
  <c r="K734" i="69"/>
  <c r="K733" i="69"/>
  <c r="K732" i="69"/>
  <c r="K731" i="69"/>
  <c r="K667" i="69"/>
  <c r="K666" i="69"/>
  <c r="K665" i="69"/>
  <c r="K664" i="69"/>
  <c r="K600" i="69"/>
  <c r="K599" i="69"/>
  <c r="K598" i="69"/>
  <c r="K597" i="69"/>
  <c r="K533" i="69"/>
  <c r="K532" i="69"/>
  <c r="K531" i="69"/>
  <c r="K530" i="69"/>
  <c r="K466" i="69"/>
  <c r="K465" i="69"/>
  <c r="K464" i="69"/>
  <c r="K463" i="69"/>
  <c r="K399" i="69"/>
  <c r="K398" i="69"/>
  <c r="K397" i="69"/>
  <c r="K396" i="69"/>
  <c r="K332" i="69"/>
  <c r="K331" i="69"/>
  <c r="K330" i="69"/>
  <c r="K329" i="69"/>
  <c r="K265" i="69"/>
  <c r="K264" i="69"/>
  <c r="K263" i="69"/>
  <c r="K262" i="69"/>
  <c r="K198" i="69"/>
  <c r="K197" i="69"/>
  <c r="K196" i="69"/>
  <c r="K195" i="69"/>
  <c r="K131" i="69"/>
  <c r="K130" i="69"/>
  <c r="K129" i="69"/>
  <c r="K128" i="69"/>
  <c r="K64" i="69"/>
  <c r="K63" i="69"/>
  <c r="K62" i="69"/>
  <c r="K61" i="69"/>
  <c r="K64" i="44"/>
  <c r="K63" i="44"/>
  <c r="K62" i="44"/>
  <c r="K61" i="44"/>
  <c r="K64" i="18"/>
  <c r="K63" i="18"/>
  <c r="K62" i="18"/>
  <c r="K61" i="18"/>
  <c r="G80" i="47" l="1"/>
  <c r="G79" i="47"/>
  <c r="F80" i="47"/>
  <c r="F79" i="47"/>
  <c r="G80" i="4" l="1"/>
  <c r="G79" i="4"/>
  <c r="F80" i="4"/>
  <c r="F79" i="4"/>
  <c r="G1427" i="71" l="1"/>
  <c r="G1428" i="71"/>
  <c r="G1429" i="71"/>
  <c r="G1431" i="71"/>
  <c r="G1432" i="71"/>
  <c r="G1436" i="71"/>
  <c r="G1437" i="71"/>
  <c r="G1445" i="71"/>
  <c r="G1446" i="71"/>
  <c r="G1447" i="71"/>
  <c r="G1448" i="71"/>
  <c r="G1449" i="71"/>
  <c r="G1454" i="71"/>
  <c r="G1455" i="71"/>
  <c r="G1461" i="71"/>
  <c r="G1462" i="71"/>
  <c r="G1463" i="71"/>
  <c r="G1464" i="71"/>
  <c r="G1465" i="71"/>
  <c r="G1466" i="71"/>
  <c r="G1467" i="71"/>
  <c r="G1468" i="71"/>
  <c r="G1469" i="71"/>
  <c r="G1470" i="71"/>
  <c r="G1475" i="71"/>
  <c r="G1476" i="71"/>
  <c r="G1480" i="71"/>
  <c r="G1481" i="71"/>
  <c r="G1482" i="71"/>
  <c r="G1483" i="71"/>
  <c r="G1484" i="71"/>
  <c r="G1487" i="71"/>
  <c r="G1488" i="71"/>
  <c r="G1489" i="71"/>
  <c r="G1490" i="71"/>
  <c r="G1491" i="71"/>
  <c r="G1492" i="71"/>
  <c r="G1493" i="71"/>
  <c r="G1494" i="71"/>
  <c r="G1497" i="71"/>
  <c r="G1498" i="71"/>
  <c r="G1499" i="71"/>
  <c r="G1511" i="71"/>
  <c r="G1512" i="71"/>
  <c r="G1519" i="71"/>
  <c r="G1520" i="71"/>
  <c r="G1524" i="71"/>
  <c r="G1525" i="71"/>
  <c r="G1532" i="71"/>
  <c r="G1309" i="71"/>
  <c r="G1310" i="71"/>
  <c r="G1311" i="71"/>
  <c r="G1313" i="71"/>
  <c r="G1314" i="71"/>
  <c r="G1318" i="71"/>
  <c r="G1319" i="71"/>
  <c r="G1327" i="71"/>
  <c r="G1328" i="71"/>
  <c r="G1329" i="71"/>
  <c r="G1330" i="71"/>
  <c r="G1331" i="71"/>
  <c r="G1336" i="71"/>
  <c r="G1337" i="71"/>
  <c r="G1343" i="71"/>
  <c r="G1344" i="71"/>
  <c r="G1345" i="71"/>
  <c r="G1346" i="71"/>
  <c r="G1347" i="71"/>
  <c r="G1348" i="71"/>
  <c r="G1349" i="71"/>
  <c r="G1350" i="71"/>
  <c r="G1351" i="71"/>
  <c r="G1352" i="71"/>
  <c r="G1357" i="71"/>
  <c r="G1358" i="71"/>
  <c r="G1362" i="71"/>
  <c r="G1363" i="71"/>
  <c r="G1364" i="71"/>
  <c r="G1365" i="71"/>
  <c r="G1366" i="71"/>
  <c r="G1369" i="71"/>
  <c r="G1370" i="71"/>
  <c r="G1371" i="71"/>
  <c r="G1372" i="71"/>
  <c r="G1373" i="71"/>
  <c r="G1374" i="71"/>
  <c r="G1375" i="71"/>
  <c r="G1376" i="71"/>
  <c r="G1379" i="71"/>
  <c r="G1380" i="71"/>
  <c r="G1381" i="71"/>
  <c r="G1393" i="71"/>
  <c r="G1394" i="71"/>
  <c r="G1401" i="71"/>
  <c r="G1402" i="71"/>
  <c r="G1406" i="71"/>
  <c r="G1407" i="71"/>
  <c r="G1414" i="71"/>
  <c r="G1191" i="71"/>
  <c r="G1192" i="71"/>
  <c r="G1193" i="71"/>
  <c r="G1195" i="71"/>
  <c r="G1196" i="71"/>
  <c r="G1200" i="71"/>
  <c r="G1201" i="71"/>
  <c r="G1209" i="71"/>
  <c r="G1210" i="71"/>
  <c r="G1211" i="71"/>
  <c r="G1212" i="71"/>
  <c r="G1213" i="71"/>
  <c r="G1218" i="71"/>
  <c r="G1219" i="71"/>
  <c r="G1225" i="71"/>
  <c r="G1226" i="71"/>
  <c r="G1227" i="71"/>
  <c r="G1228" i="71"/>
  <c r="G1229" i="71"/>
  <c r="G1230" i="71"/>
  <c r="G1231" i="71"/>
  <c r="G1232" i="71"/>
  <c r="G1233" i="71"/>
  <c r="G1234" i="71"/>
  <c r="G1239" i="71"/>
  <c r="G1240" i="71"/>
  <c r="G1244" i="71"/>
  <c r="G1245" i="71"/>
  <c r="G1246" i="71"/>
  <c r="G1247" i="71"/>
  <c r="G1248" i="71"/>
  <c r="G1251" i="71"/>
  <c r="G1252" i="71"/>
  <c r="G1253" i="71"/>
  <c r="G1254" i="71"/>
  <c r="G1255" i="71"/>
  <c r="G1256" i="71"/>
  <c r="G1257" i="71"/>
  <c r="G1258" i="71"/>
  <c r="G1261" i="71"/>
  <c r="G1262" i="71"/>
  <c r="G1263" i="71"/>
  <c r="G1275" i="71"/>
  <c r="G1276" i="71"/>
  <c r="G1283" i="71"/>
  <c r="G1284" i="71"/>
  <c r="G1288" i="71"/>
  <c r="G1289" i="71"/>
  <c r="G1296" i="71"/>
  <c r="G1073" i="71"/>
  <c r="G1074" i="71"/>
  <c r="G1075" i="71"/>
  <c r="G1077" i="71"/>
  <c r="G1078" i="71"/>
  <c r="G1082" i="71"/>
  <c r="G1083" i="71"/>
  <c r="G1091" i="71"/>
  <c r="G1092" i="71"/>
  <c r="G1093" i="71"/>
  <c r="G1094" i="71"/>
  <c r="G1095" i="71"/>
  <c r="G1100" i="71"/>
  <c r="G1101" i="71"/>
  <c r="G1107" i="71"/>
  <c r="G1108" i="71"/>
  <c r="G1109" i="71"/>
  <c r="G1110" i="71"/>
  <c r="G1111" i="71"/>
  <c r="G1112" i="71"/>
  <c r="G1113" i="71"/>
  <c r="G1114" i="71"/>
  <c r="G1115" i="71"/>
  <c r="G1116" i="71"/>
  <c r="G1121" i="71"/>
  <c r="G1122" i="71"/>
  <c r="G1126" i="71"/>
  <c r="G1127" i="71"/>
  <c r="G1128" i="71"/>
  <c r="G1129" i="71"/>
  <c r="G1130" i="71"/>
  <c r="G1133" i="71"/>
  <c r="G1134" i="71"/>
  <c r="G1135" i="71"/>
  <c r="G1136" i="71"/>
  <c r="G1137" i="71"/>
  <c r="G1138" i="71"/>
  <c r="G1139" i="71"/>
  <c r="G1140" i="71"/>
  <c r="G1143" i="71"/>
  <c r="G1144" i="71"/>
  <c r="G1145" i="71"/>
  <c r="G1157" i="71"/>
  <c r="G1158" i="71"/>
  <c r="G1165" i="71"/>
  <c r="G1166" i="71"/>
  <c r="G1170" i="71"/>
  <c r="G1171" i="71"/>
  <c r="G1178" i="71"/>
  <c r="G955" i="71"/>
  <c r="G956" i="71"/>
  <c r="G957" i="71"/>
  <c r="G959" i="71"/>
  <c r="G960" i="71"/>
  <c r="G964" i="71"/>
  <c r="G965" i="71"/>
  <c r="G973" i="71"/>
  <c r="G974" i="71"/>
  <c r="G975" i="71"/>
  <c r="G976" i="71"/>
  <c r="G977" i="71"/>
  <c r="G982" i="71"/>
  <c r="G983" i="71"/>
  <c r="G989" i="71"/>
  <c r="G990" i="71"/>
  <c r="G991" i="71"/>
  <c r="G992" i="71"/>
  <c r="G993" i="71"/>
  <c r="G994" i="71"/>
  <c r="G995" i="71"/>
  <c r="G996" i="71"/>
  <c r="G997" i="71"/>
  <c r="G998" i="71"/>
  <c r="G1003" i="71"/>
  <c r="G1004" i="71"/>
  <c r="G1008" i="71"/>
  <c r="G1009" i="71"/>
  <c r="G1010" i="71"/>
  <c r="G1011" i="71"/>
  <c r="G1012" i="71"/>
  <c r="G1015" i="71"/>
  <c r="G1016" i="71"/>
  <c r="G1017" i="71"/>
  <c r="G1018" i="71"/>
  <c r="G1019" i="71"/>
  <c r="G1020" i="71"/>
  <c r="G1021" i="71"/>
  <c r="G1022" i="71"/>
  <c r="G1025" i="71"/>
  <c r="G1026" i="71"/>
  <c r="G1027" i="71"/>
  <c r="G1039" i="71"/>
  <c r="G1040" i="71"/>
  <c r="G1047" i="71"/>
  <c r="G1048" i="71"/>
  <c r="G1052" i="71"/>
  <c r="G1053" i="71"/>
  <c r="G1060" i="71"/>
  <c r="G837" i="71"/>
  <c r="G838" i="71"/>
  <c r="G839" i="71"/>
  <c r="G841" i="71"/>
  <c r="G842" i="71"/>
  <c r="G846" i="71"/>
  <c r="G847" i="71"/>
  <c r="G855" i="71"/>
  <c r="G856" i="71"/>
  <c r="G857" i="71"/>
  <c r="G858" i="71"/>
  <c r="G859" i="71"/>
  <c r="G864" i="71"/>
  <c r="G865" i="71"/>
  <c r="G871" i="71"/>
  <c r="G872" i="71"/>
  <c r="G873" i="71"/>
  <c r="G874" i="71"/>
  <c r="G875" i="71"/>
  <c r="G876" i="71"/>
  <c r="G877" i="71"/>
  <c r="G878" i="71"/>
  <c r="G879" i="71"/>
  <c r="G880" i="71"/>
  <c r="G885" i="71"/>
  <c r="G886" i="71"/>
  <c r="G890" i="71"/>
  <c r="G891" i="71"/>
  <c r="G892" i="71"/>
  <c r="G893" i="71"/>
  <c r="G894" i="71"/>
  <c r="G897" i="71"/>
  <c r="G898" i="71"/>
  <c r="G899" i="71"/>
  <c r="G900" i="71"/>
  <c r="G901" i="71"/>
  <c r="G902" i="71"/>
  <c r="G903" i="71"/>
  <c r="G904" i="71"/>
  <c r="G907" i="71"/>
  <c r="G908" i="71"/>
  <c r="G909" i="71"/>
  <c r="G921" i="71"/>
  <c r="G922" i="71"/>
  <c r="G929" i="71"/>
  <c r="G930" i="71"/>
  <c r="G934" i="71"/>
  <c r="G935" i="71"/>
  <c r="G942" i="71"/>
  <c r="G719" i="71"/>
  <c r="G720" i="71"/>
  <c r="G721" i="71"/>
  <c r="G723" i="71"/>
  <c r="G724" i="71"/>
  <c r="G728" i="71"/>
  <c r="G729" i="71"/>
  <c r="G737" i="71"/>
  <c r="G738" i="71"/>
  <c r="G739" i="71"/>
  <c r="G740" i="71"/>
  <c r="G741" i="71"/>
  <c r="G746" i="71"/>
  <c r="G747" i="71"/>
  <c r="G753" i="71"/>
  <c r="G754" i="71"/>
  <c r="G755" i="71"/>
  <c r="G756" i="71"/>
  <c r="G757" i="71"/>
  <c r="G758" i="71"/>
  <c r="G759" i="71"/>
  <c r="G760" i="71"/>
  <c r="G761" i="71"/>
  <c r="G762" i="71"/>
  <c r="G767" i="71"/>
  <c r="G768" i="71"/>
  <c r="G772" i="71"/>
  <c r="G773" i="71"/>
  <c r="G774" i="71"/>
  <c r="G775" i="71"/>
  <c r="G776" i="71"/>
  <c r="G779" i="71"/>
  <c r="G780" i="71"/>
  <c r="G781" i="71"/>
  <c r="G782" i="71"/>
  <c r="G783" i="71"/>
  <c r="G784" i="71"/>
  <c r="G785" i="71"/>
  <c r="G786" i="71"/>
  <c r="G789" i="71"/>
  <c r="G790" i="71"/>
  <c r="G791" i="71"/>
  <c r="G803" i="71"/>
  <c r="G804" i="71"/>
  <c r="G811" i="71"/>
  <c r="G812" i="71"/>
  <c r="G816" i="71"/>
  <c r="G817" i="71"/>
  <c r="G824" i="71"/>
  <c r="G601" i="71"/>
  <c r="G602" i="71"/>
  <c r="G603" i="71"/>
  <c r="G605" i="71"/>
  <c r="G606" i="71"/>
  <c r="G610" i="71"/>
  <c r="G611" i="71"/>
  <c r="G619" i="71"/>
  <c r="G620" i="71"/>
  <c r="G621" i="71"/>
  <c r="G622" i="71"/>
  <c r="G623" i="71"/>
  <c r="G628" i="71"/>
  <c r="G629" i="71"/>
  <c r="G635" i="71"/>
  <c r="G636" i="71"/>
  <c r="G637" i="71"/>
  <c r="G638" i="71"/>
  <c r="G639" i="71"/>
  <c r="G640" i="71"/>
  <c r="G641" i="71"/>
  <c r="G642" i="71"/>
  <c r="G643" i="71"/>
  <c r="G644" i="71"/>
  <c r="G649" i="71"/>
  <c r="G650" i="71"/>
  <c r="G654" i="71"/>
  <c r="G655" i="71"/>
  <c r="G656" i="71"/>
  <c r="G657" i="71"/>
  <c r="G658" i="71"/>
  <c r="G661" i="71"/>
  <c r="G662" i="71"/>
  <c r="G663" i="71"/>
  <c r="G664" i="71"/>
  <c r="G665" i="71"/>
  <c r="G666" i="71"/>
  <c r="G667" i="71"/>
  <c r="G668" i="71"/>
  <c r="G671" i="71"/>
  <c r="G672" i="71"/>
  <c r="G673" i="71"/>
  <c r="G685" i="71"/>
  <c r="G686" i="71"/>
  <c r="G693" i="71"/>
  <c r="G694" i="71"/>
  <c r="G698" i="71"/>
  <c r="G699" i="71"/>
  <c r="G706" i="71"/>
  <c r="G483" i="71"/>
  <c r="G484" i="71"/>
  <c r="G485" i="71"/>
  <c r="G487" i="71"/>
  <c r="G488" i="71"/>
  <c r="G492" i="71"/>
  <c r="G493" i="71"/>
  <c r="G501" i="71"/>
  <c r="G502" i="71"/>
  <c r="G503" i="71"/>
  <c r="G504" i="71"/>
  <c r="G505" i="71"/>
  <c r="G510" i="71"/>
  <c r="G511" i="71"/>
  <c r="G517" i="71"/>
  <c r="G518" i="71"/>
  <c r="G519" i="71"/>
  <c r="G520" i="71"/>
  <c r="G521" i="71"/>
  <c r="G522" i="71"/>
  <c r="G523" i="71"/>
  <c r="G524" i="71"/>
  <c r="G525" i="71"/>
  <c r="G526" i="71"/>
  <c r="G531" i="71"/>
  <c r="G532" i="71"/>
  <c r="G536" i="71"/>
  <c r="G537" i="71"/>
  <c r="G538" i="71"/>
  <c r="G539" i="71"/>
  <c r="G540" i="71"/>
  <c r="G543" i="71"/>
  <c r="G544" i="71"/>
  <c r="G545" i="71"/>
  <c r="G546" i="71"/>
  <c r="G547" i="71"/>
  <c r="G548" i="71"/>
  <c r="G549" i="71"/>
  <c r="G550" i="71"/>
  <c r="G553" i="71"/>
  <c r="G554" i="71"/>
  <c r="G555" i="71"/>
  <c r="G567" i="71"/>
  <c r="G568" i="71"/>
  <c r="G575" i="71"/>
  <c r="G576" i="71"/>
  <c r="G580" i="71"/>
  <c r="G581" i="71"/>
  <c r="G588" i="71"/>
  <c r="G365" i="71"/>
  <c r="G366" i="71"/>
  <c r="G367" i="71"/>
  <c r="G369" i="71"/>
  <c r="G370" i="71"/>
  <c r="G374" i="71"/>
  <c r="G375" i="71"/>
  <c r="G383" i="71"/>
  <c r="G384" i="71"/>
  <c r="G385" i="71"/>
  <c r="G386" i="71"/>
  <c r="G387" i="71"/>
  <c r="G392" i="71"/>
  <c r="G393" i="71"/>
  <c r="G399" i="71"/>
  <c r="G400" i="71"/>
  <c r="G401" i="71"/>
  <c r="G402" i="71"/>
  <c r="G403" i="71"/>
  <c r="G404" i="71"/>
  <c r="G405" i="71"/>
  <c r="G406" i="71"/>
  <c r="G407" i="71"/>
  <c r="G408" i="71"/>
  <c r="G413" i="71"/>
  <c r="G414" i="71"/>
  <c r="G418" i="71"/>
  <c r="G419" i="71"/>
  <c r="G420" i="71"/>
  <c r="G421" i="71"/>
  <c r="G422" i="71"/>
  <c r="G425" i="71"/>
  <c r="G426" i="71"/>
  <c r="G427" i="71"/>
  <c r="G428" i="71"/>
  <c r="G429" i="71"/>
  <c r="G430" i="71"/>
  <c r="G431" i="71"/>
  <c r="G432" i="71"/>
  <c r="G435" i="71"/>
  <c r="G436" i="71"/>
  <c r="G437" i="71"/>
  <c r="G449" i="71"/>
  <c r="G450" i="71"/>
  <c r="G457" i="71"/>
  <c r="G458" i="71"/>
  <c r="G462" i="71"/>
  <c r="G463" i="71"/>
  <c r="G470" i="71"/>
  <c r="G247" i="71"/>
  <c r="G248" i="71"/>
  <c r="G249" i="71"/>
  <c r="G251" i="71"/>
  <c r="G252" i="71"/>
  <c r="G256" i="71"/>
  <c r="G257" i="71"/>
  <c r="G265" i="71"/>
  <c r="G266" i="71"/>
  <c r="G267" i="71"/>
  <c r="G268" i="71"/>
  <c r="G269" i="71"/>
  <c r="G274" i="71"/>
  <c r="G275" i="71"/>
  <c r="G281" i="71"/>
  <c r="G282" i="71"/>
  <c r="G283" i="71"/>
  <c r="G284" i="71"/>
  <c r="G285" i="71"/>
  <c r="G286" i="71"/>
  <c r="G287" i="71"/>
  <c r="G288" i="71"/>
  <c r="G289" i="71"/>
  <c r="G290" i="71"/>
  <c r="G295" i="71"/>
  <c r="G296" i="71"/>
  <c r="G300" i="71"/>
  <c r="G301" i="71"/>
  <c r="G302" i="71"/>
  <c r="G303" i="71"/>
  <c r="G304" i="71"/>
  <c r="G307" i="71"/>
  <c r="G308" i="71"/>
  <c r="G309" i="71"/>
  <c r="G310" i="71"/>
  <c r="G311" i="71"/>
  <c r="G312" i="71"/>
  <c r="G313" i="71"/>
  <c r="G314" i="71"/>
  <c r="G317" i="71"/>
  <c r="G318" i="71"/>
  <c r="G319" i="71"/>
  <c r="G331" i="71"/>
  <c r="G332" i="71"/>
  <c r="G339" i="71"/>
  <c r="G340" i="71"/>
  <c r="G344" i="71"/>
  <c r="G345" i="71"/>
  <c r="G352" i="71"/>
  <c r="G129" i="71"/>
  <c r="G130" i="71"/>
  <c r="G131" i="71"/>
  <c r="G133" i="71"/>
  <c r="G134" i="71"/>
  <c r="G138" i="71"/>
  <c r="G139" i="71"/>
  <c r="G147" i="71"/>
  <c r="G148" i="71"/>
  <c r="G149" i="71"/>
  <c r="G150" i="71"/>
  <c r="G151" i="71"/>
  <c r="G156" i="71"/>
  <c r="G157" i="71"/>
  <c r="G163" i="71"/>
  <c r="G164" i="71"/>
  <c r="G165" i="71"/>
  <c r="G166" i="71"/>
  <c r="G167" i="71"/>
  <c r="G168" i="71"/>
  <c r="G169" i="71"/>
  <c r="G170" i="71"/>
  <c r="G171" i="71"/>
  <c r="G172" i="71"/>
  <c r="G177" i="71"/>
  <c r="G178" i="71"/>
  <c r="G182" i="71"/>
  <c r="G183" i="71"/>
  <c r="G184" i="71"/>
  <c r="G185" i="71"/>
  <c r="G186" i="71"/>
  <c r="G189" i="71"/>
  <c r="G190" i="71"/>
  <c r="G191" i="71"/>
  <c r="G192" i="71"/>
  <c r="G193" i="71"/>
  <c r="G194" i="71"/>
  <c r="G195" i="71"/>
  <c r="G196" i="71"/>
  <c r="G199" i="71"/>
  <c r="G200" i="71"/>
  <c r="G201" i="71"/>
  <c r="G213" i="71"/>
  <c r="G214" i="71"/>
  <c r="G221" i="71"/>
  <c r="G222" i="71"/>
  <c r="G226" i="71"/>
  <c r="G227" i="71"/>
  <c r="G234" i="71"/>
  <c r="D198" i="72" l="1"/>
  <c r="AE195" i="71"/>
  <c r="H198" i="72" s="1"/>
  <c r="AA195" i="71"/>
  <c r="G198" i="72" s="1"/>
  <c r="I195" i="71"/>
  <c r="F198" i="72" s="1"/>
  <c r="H195" i="71"/>
  <c r="E198" i="72" s="1"/>
  <c r="D186" i="72"/>
  <c r="AE183" i="71"/>
  <c r="H186" i="72" s="1"/>
  <c r="AA183" i="71"/>
  <c r="G186" i="72" s="1"/>
  <c r="H183" i="71"/>
  <c r="E186" i="72" s="1"/>
  <c r="I183" i="71"/>
  <c r="F186" i="72" s="1"/>
  <c r="D174" i="72"/>
  <c r="AE171" i="71"/>
  <c r="H174" i="72" s="1"/>
  <c r="AA171" i="71"/>
  <c r="G174" i="72" s="1"/>
  <c r="I171" i="71"/>
  <c r="F174" i="72" s="1"/>
  <c r="H171" i="71"/>
  <c r="E174" i="72" s="1"/>
  <c r="D150" i="72"/>
  <c r="AE147" i="71"/>
  <c r="H150" i="72" s="1"/>
  <c r="AA147" i="71"/>
  <c r="G150" i="72" s="1"/>
  <c r="I147" i="71"/>
  <c r="F150" i="72" s="1"/>
  <c r="H147" i="71"/>
  <c r="E150" i="72" s="1"/>
  <c r="D349" i="72"/>
  <c r="AE344" i="71"/>
  <c r="H349" i="72" s="1"/>
  <c r="AA344" i="71"/>
  <c r="G349" i="72" s="1"/>
  <c r="I344" i="71"/>
  <c r="F349" i="72" s="1"/>
  <c r="H344" i="71"/>
  <c r="E349" i="72" s="1"/>
  <c r="D312" i="72"/>
  <c r="AE307" i="71"/>
  <c r="H312" i="72" s="1"/>
  <c r="AA307" i="71"/>
  <c r="G312" i="72" s="1"/>
  <c r="H307" i="71"/>
  <c r="E312" i="72" s="1"/>
  <c r="I307" i="71"/>
  <c r="F312" i="72" s="1"/>
  <c r="D292" i="72"/>
  <c r="AE287" i="71"/>
  <c r="H292" i="72" s="1"/>
  <c r="AA287" i="71"/>
  <c r="G292" i="72" s="1"/>
  <c r="H287" i="71"/>
  <c r="E292" i="72" s="1"/>
  <c r="I287" i="71"/>
  <c r="F292" i="72" s="1"/>
  <c r="D252" i="72"/>
  <c r="AE247" i="71"/>
  <c r="H252" i="72" s="1"/>
  <c r="AA247" i="71"/>
  <c r="G252" i="72" s="1"/>
  <c r="H247" i="71"/>
  <c r="E252" i="72" s="1"/>
  <c r="I247" i="71"/>
  <c r="F252" i="72" s="1"/>
  <c r="D438" i="72"/>
  <c r="AE431" i="71"/>
  <c r="H438" i="72" s="1"/>
  <c r="AA431" i="71"/>
  <c r="G438" i="72" s="1"/>
  <c r="H431" i="71"/>
  <c r="E438" i="72" s="1"/>
  <c r="I431" i="71"/>
  <c r="F438" i="72" s="1"/>
  <c r="D414" i="72"/>
  <c r="AE407" i="71"/>
  <c r="H414" i="72" s="1"/>
  <c r="AA407" i="71"/>
  <c r="G414" i="72" s="1"/>
  <c r="H407" i="71"/>
  <c r="E414" i="72" s="1"/>
  <c r="I407" i="71"/>
  <c r="F414" i="72" s="1"/>
  <c r="D406" i="72"/>
  <c r="AE399" i="71"/>
  <c r="H406" i="72" s="1"/>
  <c r="AA399" i="71"/>
  <c r="G406" i="72" s="1"/>
  <c r="H399" i="71"/>
  <c r="E406" i="72" s="1"/>
  <c r="I399" i="71"/>
  <c r="F406" i="72" s="1"/>
  <c r="D394" i="72"/>
  <c r="AE387" i="71"/>
  <c r="H394" i="72" s="1"/>
  <c r="AA387" i="71"/>
  <c r="G394" i="72" s="1"/>
  <c r="H387" i="71"/>
  <c r="E394" i="72" s="1"/>
  <c r="I387" i="71"/>
  <c r="F394" i="72" s="1"/>
  <c r="D589" i="72"/>
  <c r="AE580" i="71"/>
  <c r="H589" i="72" s="1"/>
  <c r="AA580" i="71"/>
  <c r="G589" i="72" s="1"/>
  <c r="H580" i="71"/>
  <c r="E589" i="72" s="1"/>
  <c r="I580" i="71"/>
  <c r="F589" i="72" s="1"/>
  <c r="D577" i="72"/>
  <c r="AE568" i="71"/>
  <c r="H577" i="72" s="1"/>
  <c r="AA568" i="71"/>
  <c r="G577" i="72" s="1"/>
  <c r="H568" i="71"/>
  <c r="E577" i="72" s="1"/>
  <c r="I568" i="71"/>
  <c r="F577" i="72" s="1"/>
  <c r="D237" i="72"/>
  <c r="AE234" i="71"/>
  <c r="H237" i="72" s="1"/>
  <c r="AA234" i="71"/>
  <c r="G237" i="72" s="1"/>
  <c r="I234" i="71"/>
  <c r="F237" i="72" s="1"/>
  <c r="H234" i="71"/>
  <c r="E237" i="72" s="1"/>
  <c r="D230" i="72"/>
  <c r="AE227" i="71"/>
  <c r="H230" i="72" s="1"/>
  <c r="AA227" i="71"/>
  <c r="G230" i="72" s="1"/>
  <c r="I227" i="71"/>
  <c r="F230" i="72" s="1"/>
  <c r="H227" i="71"/>
  <c r="E230" i="72" s="1"/>
  <c r="D202" i="72"/>
  <c r="AE199" i="71"/>
  <c r="H202" i="72" s="1"/>
  <c r="AA199" i="71"/>
  <c r="G202" i="72" s="1"/>
  <c r="I199" i="71"/>
  <c r="F202" i="72" s="1"/>
  <c r="H199" i="71"/>
  <c r="E202" i="72" s="1"/>
  <c r="D197" i="72"/>
  <c r="AE194" i="71"/>
  <c r="H197" i="72" s="1"/>
  <c r="AA194" i="71"/>
  <c r="G197" i="72" s="1"/>
  <c r="H194" i="71"/>
  <c r="E197" i="72" s="1"/>
  <c r="I194" i="71"/>
  <c r="F197" i="72" s="1"/>
  <c r="D193" i="72"/>
  <c r="AE190" i="71"/>
  <c r="H193" i="72" s="1"/>
  <c r="AA190" i="71"/>
  <c r="G193" i="72" s="1"/>
  <c r="H190" i="71"/>
  <c r="E193" i="72" s="1"/>
  <c r="I190" i="71"/>
  <c r="F193" i="72" s="1"/>
  <c r="D189" i="72"/>
  <c r="AE186" i="71"/>
  <c r="H189" i="72" s="1"/>
  <c r="AA186" i="71"/>
  <c r="G189" i="72" s="1"/>
  <c r="H186" i="71"/>
  <c r="E189" i="72" s="1"/>
  <c r="I186" i="71"/>
  <c r="F189" i="72" s="1"/>
  <c r="D185" i="72"/>
  <c r="AE182" i="71"/>
  <c r="H185" i="72" s="1"/>
  <c r="AA182" i="71"/>
  <c r="G185" i="72" s="1"/>
  <c r="H182" i="71"/>
  <c r="E185" i="72" s="1"/>
  <c r="I182" i="71"/>
  <c r="F185" i="72" s="1"/>
  <c r="D181" i="72"/>
  <c r="AE178" i="71"/>
  <c r="H181" i="72" s="1"/>
  <c r="AA178" i="71"/>
  <c r="G181" i="72" s="1"/>
  <c r="H178" i="71"/>
  <c r="E181" i="72" s="1"/>
  <c r="I178" i="71"/>
  <c r="F181" i="72" s="1"/>
  <c r="D173" i="72"/>
  <c r="AE170" i="71"/>
  <c r="H173" i="72" s="1"/>
  <c r="AA170" i="71"/>
  <c r="G173" i="72" s="1"/>
  <c r="H170" i="71"/>
  <c r="E173" i="72" s="1"/>
  <c r="I170" i="71"/>
  <c r="F173" i="72" s="1"/>
  <c r="D169" i="72"/>
  <c r="AE166" i="71"/>
  <c r="H169" i="72" s="1"/>
  <c r="AA166" i="71"/>
  <c r="G169" i="72" s="1"/>
  <c r="H166" i="71"/>
  <c r="E169" i="72" s="1"/>
  <c r="I166" i="71"/>
  <c r="F169" i="72" s="1"/>
  <c r="D153" i="72"/>
  <c r="AE150" i="71"/>
  <c r="H153" i="72" s="1"/>
  <c r="AA150" i="71"/>
  <c r="G153" i="72" s="1"/>
  <c r="H150" i="71"/>
  <c r="E153" i="72" s="1"/>
  <c r="I150" i="71"/>
  <c r="F153" i="72" s="1"/>
  <c r="D141" i="72"/>
  <c r="AE138" i="71"/>
  <c r="H141" i="72" s="1"/>
  <c r="AA138" i="71"/>
  <c r="G141" i="72" s="1"/>
  <c r="H138" i="71"/>
  <c r="E141" i="72" s="1"/>
  <c r="I138" i="71"/>
  <c r="F141" i="72" s="1"/>
  <c r="D137" i="72"/>
  <c r="AE134" i="71"/>
  <c r="H137" i="72" s="1"/>
  <c r="AA134" i="71"/>
  <c r="G137" i="72" s="1"/>
  <c r="H134" i="71"/>
  <c r="E137" i="72" s="1"/>
  <c r="I134" i="71"/>
  <c r="F137" i="72" s="1"/>
  <c r="D133" i="72"/>
  <c r="AE130" i="71"/>
  <c r="H133" i="72" s="1"/>
  <c r="AA130" i="71"/>
  <c r="G133" i="72" s="1"/>
  <c r="H130" i="71"/>
  <c r="E133" i="72" s="1"/>
  <c r="I130" i="71"/>
  <c r="F133" i="72" s="1"/>
  <c r="D344" i="72"/>
  <c r="AE339" i="71"/>
  <c r="H344" i="72" s="1"/>
  <c r="AA339" i="71"/>
  <c r="G344" i="72" s="1"/>
  <c r="H339" i="71"/>
  <c r="E344" i="72" s="1"/>
  <c r="I339" i="71"/>
  <c r="F344" i="72" s="1"/>
  <c r="D336" i="72"/>
  <c r="AE331" i="71"/>
  <c r="H336" i="72" s="1"/>
  <c r="AA331" i="71"/>
  <c r="G336" i="72" s="1"/>
  <c r="H331" i="71"/>
  <c r="E336" i="72" s="1"/>
  <c r="I331" i="71"/>
  <c r="F336" i="72" s="1"/>
  <c r="D324" i="72"/>
  <c r="AE319" i="71"/>
  <c r="H324" i="72" s="1"/>
  <c r="AA319" i="71"/>
  <c r="G324" i="72" s="1"/>
  <c r="H319" i="71"/>
  <c r="E324" i="72" s="1"/>
  <c r="I319" i="71"/>
  <c r="F324" i="72" s="1"/>
  <c r="D319" i="72"/>
  <c r="AE314" i="71"/>
  <c r="H319" i="72" s="1"/>
  <c r="AA314" i="71"/>
  <c r="G319" i="72" s="1"/>
  <c r="H314" i="71"/>
  <c r="E319" i="72" s="1"/>
  <c r="I314" i="71"/>
  <c r="F319" i="72" s="1"/>
  <c r="D315" i="72"/>
  <c r="AE310" i="71"/>
  <c r="H315" i="72" s="1"/>
  <c r="AA310" i="71"/>
  <c r="G315" i="72" s="1"/>
  <c r="I310" i="71"/>
  <c r="F315" i="72" s="1"/>
  <c r="H310" i="71"/>
  <c r="E315" i="72" s="1"/>
  <c r="D307" i="72"/>
  <c r="AE302" i="71"/>
  <c r="H307" i="72" s="1"/>
  <c r="AA302" i="71"/>
  <c r="G307" i="72" s="1"/>
  <c r="I302" i="71"/>
  <c r="F307" i="72" s="1"/>
  <c r="H302" i="71"/>
  <c r="E307" i="72" s="1"/>
  <c r="D295" i="72"/>
  <c r="AE290" i="71"/>
  <c r="H295" i="72" s="1"/>
  <c r="AA290" i="71"/>
  <c r="G295" i="72" s="1"/>
  <c r="I290" i="71"/>
  <c r="F295" i="72" s="1"/>
  <c r="H290" i="71"/>
  <c r="E295" i="72" s="1"/>
  <c r="D291" i="72"/>
  <c r="AE286" i="71"/>
  <c r="H291" i="72" s="1"/>
  <c r="AA286" i="71"/>
  <c r="G291" i="72" s="1"/>
  <c r="I286" i="71"/>
  <c r="F291" i="72" s="1"/>
  <c r="H286" i="71"/>
  <c r="E291" i="72" s="1"/>
  <c r="D287" i="72"/>
  <c r="AE282" i="71"/>
  <c r="H287" i="72" s="1"/>
  <c r="AA282" i="71"/>
  <c r="G287" i="72" s="1"/>
  <c r="I282" i="71"/>
  <c r="F287" i="72" s="1"/>
  <c r="H282" i="71"/>
  <c r="E287" i="72" s="1"/>
  <c r="D279" i="72"/>
  <c r="AE274" i="71"/>
  <c r="H279" i="72" s="1"/>
  <c r="AA274" i="71"/>
  <c r="G279" i="72" s="1"/>
  <c r="I274" i="71"/>
  <c r="F279" i="72" s="1"/>
  <c r="H274" i="71"/>
  <c r="E279" i="72" s="1"/>
  <c r="D271" i="72"/>
  <c r="AE266" i="71"/>
  <c r="H271" i="72" s="1"/>
  <c r="AA266" i="71"/>
  <c r="G271" i="72" s="1"/>
  <c r="H266" i="71"/>
  <c r="E271" i="72" s="1"/>
  <c r="I266" i="71"/>
  <c r="F271" i="72" s="1"/>
  <c r="D477" i="72"/>
  <c r="AE470" i="71"/>
  <c r="H477" i="72" s="1"/>
  <c r="AA470" i="71"/>
  <c r="G477" i="72" s="1"/>
  <c r="H470" i="71"/>
  <c r="E477" i="72" s="1"/>
  <c r="I470" i="71"/>
  <c r="F477" i="72" s="1"/>
  <c r="D470" i="72"/>
  <c r="AE463" i="71"/>
  <c r="H470" i="72" s="1"/>
  <c r="AA463" i="71"/>
  <c r="G470" i="72" s="1"/>
  <c r="H463" i="71"/>
  <c r="E470" i="72" s="1"/>
  <c r="I463" i="71"/>
  <c r="F470" i="72" s="1"/>
  <c r="D442" i="72"/>
  <c r="AE435" i="71"/>
  <c r="H442" i="72" s="1"/>
  <c r="AA435" i="71"/>
  <c r="G442" i="72" s="1"/>
  <c r="H435" i="71"/>
  <c r="E442" i="72" s="1"/>
  <c r="I435" i="71"/>
  <c r="F442" i="72" s="1"/>
  <c r="D437" i="72"/>
  <c r="AE430" i="71"/>
  <c r="H437" i="72" s="1"/>
  <c r="AA430" i="71"/>
  <c r="G437" i="72" s="1"/>
  <c r="H430" i="71"/>
  <c r="E437" i="72" s="1"/>
  <c r="I430" i="71"/>
  <c r="F437" i="72" s="1"/>
  <c r="D433" i="72"/>
  <c r="AE426" i="71"/>
  <c r="H433" i="72" s="1"/>
  <c r="AA426" i="71"/>
  <c r="G433" i="72" s="1"/>
  <c r="H426" i="71"/>
  <c r="E433" i="72" s="1"/>
  <c r="I426" i="71"/>
  <c r="F433" i="72" s="1"/>
  <c r="D429" i="72"/>
  <c r="AE422" i="71"/>
  <c r="H429" i="72" s="1"/>
  <c r="AA422" i="71"/>
  <c r="G429" i="72" s="1"/>
  <c r="H422" i="71"/>
  <c r="E429" i="72" s="1"/>
  <c r="I422" i="71"/>
  <c r="F429" i="72" s="1"/>
  <c r="D425" i="72"/>
  <c r="AE418" i="71"/>
  <c r="H425" i="72" s="1"/>
  <c r="AA418" i="71"/>
  <c r="G425" i="72" s="1"/>
  <c r="H418" i="71"/>
  <c r="E425" i="72" s="1"/>
  <c r="I418" i="71"/>
  <c r="F425" i="72" s="1"/>
  <c r="D421" i="72"/>
  <c r="AE414" i="71"/>
  <c r="H421" i="72" s="1"/>
  <c r="AA414" i="71"/>
  <c r="G421" i="72" s="1"/>
  <c r="H414" i="71"/>
  <c r="E421" i="72" s="1"/>
  <c r="I414" i="71"/>
  <c r="F421" i="72" s="1"/>
  <c r="D413" i="72"/>
  <c r="AE406" i="71"/>
  <c r="H413" i="72" s="1"/>
  <c r="AA406" i="71"/>
  <c r="G413" i="72" s="1"/>
  <c r="H406" i="71"/>
  <c r="E413" i="72" s="1"/>
  <c r="I406" i="71"/>
  <c r="F413" i="72" s="1"/>
  <c r="D409" i="72"/>
  <c r="AE402" i="71"/>
  <c r="H409" i="72" s="1"/>
  <c r="AA402" i="71"/>
  <c r="G409" i="72" s="1"/>
  <c r="H402" i="71"/>
  <c r="E409" i="72" s="1"/>
  <c r="I402" i="71"/>
  <c r="F409" i="72" s="1"/>
  <c r="D393" i="72"/>
  <c r="AE386" i="71"/>
  <c r="H393" i="72" s="1"/>
  <c r="AA386" i="71"/>
  <c r="G393" i="72" s="1"/>
  <c r="H386" i="71"/>
  <c r="E393" i="72" s="1"/>
  <c r="I386" i="71"/>
  <c r="F393" i="72" s="1"/>
  <c r="D381" i="72"/>
  <c r="AE374" i="71"/>
  <c r="H381" i="72" s="1"/>
  <c r="AA374" i="71"/>
  <c r="G381" i="72" s="1"/>
  <c r="H374" i="71"/>
  <c r="E381" i="72" s="1"/>
  <c r="I374" i="71"/>
  <c r="F381" i="72" s="1"/>
  <c r="D377" i="72"/>
  <c r="AE370" i="71"/>
  <c r="H377" i="72" s="1"/>
  <c r="AA370" i="71"/>
  <c r="G377" i="72" s="1"/>
  <c r="H370" i="71"/>
  <c r="E377" i="72" s="1"/>
  <c r="I370" i="71"/>
  <c r="F377" i="72" s="1"/>
  <c r="D373" i="72"/>
  <c r="AE366" i="71"/>
  <c r="H373" i="72" s="1"/>
  <c r="AA366" i="71"/>
  <c r="G373" i="72" s="1"/>
  <c r="H366" i="71"/>
  <c r="E373" i="72" s="1"/>
  <c r="I366" i="71"/>
  <c r="F373" i="72" s="1"/>
  <c r="D584" i="72"/>
  <c r="AE575" i="71"/>
  <c r="H584" i="72" s="1"/>
  <c r="AA575" i="71"/>
  <c r="G584" i="72" s="1"/>
  <c r="H575" i="71"/>
  <c r="E584" i="72" s="1"/>
  <c r="I575" i="71"/>
  <c r="F584" i="72" s="1"/>
  <c r="D576" i="72"/>
  <c r="AE567" i="71"/>
  <c r="H576" i="72" s="1"/>
  <c r="AA567" i="71"/>
  <c r="G576" i="72" s="1"/>
  <c r="H567" i="71"/>
  <c r="E576" i="72" s="1"/>
  <c r="I567" i="71"/>
  <c r="F576" i="72" s="1"/>
  <c r="D564" i="72"/>
  <c r="AE555" i="71"/>
  <c r="H564" i="72" s="1"/>
  <c r="AA555" i="71"/>
  <c r="G564" i="72" s="1"/>
  <c r="H555" i="71"/>
  <c r="E564" i="72" s="1"/>
  <c r="I555" i="71"/>
  <c r="F564" i="72" s="1"/>
  <c r="D559" i="72"/>
  <c r="AE550" i="71"/>
  <c r="H559" i="72" s="1"/>
  <c r="AA550" i="71"/>
  <c r="G559" i="72" s="1"/>
  <c r="H550" i="71"/>
  <c r="E559" i="72" s="1"/>
  <c r="I550" i="71"/>
  <c r="F559" i="72" s="1"/>
  <c r="D555" i="72"/>
  <c r="AE546" i="71"/>
  <c r="H555" i="72" s="1"/>
  <c r="AA546" i="71"/>
  <c r="G555" i="72" s="1"/>
  <c r="H546" i="71"/>
  <c r="E555" i="72" s="1"/>
  <c r="I546" i="71"/>
  <c r="F555" i="72" s="1"/>
  <c r="D547" i="72"/>
  <c r="AE538" i="71"/>
  <c r="H547" i="72" s="1"/>
  <c r="AA538" i="71"/>
  <c r="G547" i="72" s="1"/>
  <c r="H538" i="71"/>
  <c r="E547" i="72" s="1"/>
  <c r="I538" i="71"/>
  <c r="F547" i="72" s="1"/>
  <c r="D535" i="72"/>
  <c r="AE526" i="71"/>
  <c r="H535" i="72" s="1"/>
  <c r="AA526" i="71"/>
  <c r="G535" i="72" s="1"/>
  <c r="H526" i="71"/>
  <c r="E535" i="72" s="1"/>
  <c r="I526" i="71"/>
  <c r="F535" i="72" s="1"/>
  <c r="D531" i="72"/>
  <c r="AE522" i="71"/>
  <c r="H531" i="72" s="1"/>
  <c r="AA522" i="71"/>
  <c r="G531" i="72" s="1"/>
  <c r="H522" i="71"/>
  <c r="E531" i="72" s="1"/>
  <c r="I522" i="71"/>
  <c r="F531" i="72" s="1"/>
  <c r="D527" i="72"/>
  <c r="AE518" i="71"/>
  <c r="H527" i="72" s="1"/>
  <c r="AA518" i="71"/>
  <c r="G527" i="72" s="1"/>
  <c r="H518" i="71"/>
  <c r="E527" i="72" s="1"/>
  <c r="I518" i="71"/>
  <c r="F527" i="72" s="1"/>
  <c r="D519" i="72"/>
  <c r="AE510" i="71"/>
  <c r="H519" i="72" s="1"/>
  <c r="AA510" i="71"/>
  <c r="G519" i="72" s="1"/>
  <c r="H510" i="71"/>
  <c r="E519" i="72" s="1"/>
  <c r="I510" i="71"/>
  <c r="F519" i="72" s="1"/>
  <c r="D511" i="72"/>
  <c r="AE502" i="71"/>
  <c r="H511" i="72" s="1"/>
  <c r="AA502" i="71"/>
  <c r="G511" i="72" s="1"/>
  <c r="H502" i="71"/>
  <c r="E511" i="72" s="1"/>
  <c r="I502" i="71"/>
  <c r="F511" i="72" s="1"/>
  <c r="D717" i="72"/>
  <c r="AE706" i="71"/>
  <c r="H717" i="72" s="1"/>
  <c r="AA706" i="71"/>
  <c r="G717" i="72" s="1"/>
  <c r="H706" i="71"/>
  <c r="E717" i="72" s="1"/>
  <c r="I706" i="71"/>
  <c r="F717" i="72" s="1"/>
  <c r="D710" i="72"/>
  <c r="AE699" i="71"/>
  <c r="H710" i="72" s="1"/>
  <c r="AA699" i="71"/>
  <c r="G710" i="72" s="1"/>
  <c r="H699" i="71"/>
  <c r="E710" i="72" s="1"/>
  <c r="I699" i="71"/>
  <c r="F710" i="72" s="1"/>
  <c r="D682" i="72"/>
  <c r="AE671" i="71"/>
  <c r="H682" i="72" s="1"/>
  <c r="AA671" i="71"/>
  <c r="G682" i="72" s="1"/>
  <c r="H671" i="71"/>
  <c r="E682" i="72" s="1"/>
  <c r="I671" i="71"/>
  <c r="F682" i="72" s="1"/>
  <c r="D677" i="72"/>
  <c r="AE666" i="71"/>
  <c r="H677" i="72" s="1"/>
  <c r="AA666" i="71"/>
  <c r="G677" i="72" s="1"/>
  <c r="H666" i="71"/>
  <c r="E677" i="72" s="1"/>
  <c r="I666" i="71"/>
  <c r="F677" i="72" s="1"/>
  <c r="D673" i="72"/>
  <c r="AE662" i="71"/>
  <c r="H673" i="72" s="1"/>
  <c r="AA662" i="71"/>
  <c r="G673" i="72" s="1"/>
  <c r="H662" i="71"/>
  <c r="E673" i="72" s="1"/>
  <c r="I662" i="71"/>
  <c r="F673" i="72" s="1"/>
  <c r="D669" i="72"/>
  <c r="AE658" i="71"/>
  <c r="H669" i="72" s="1"/>
  <c r="AA658" i="71"/>
  <c r="G669" i="72" s="1"/>
  <c r="H658" i="71"/>
  <c r="E669" i="72" s="1"/>
  <c r="I658" i="71"/>
  <c r="F669" i="72" s="1"/>
  <c r="D665" i="72"/>
  <c r="AE654" i="71"/>
  <c r="H665" i="72" s="1"/>
  <c r="AA654" i="71"/>
  <c r="G665" i="72" s="1"/>
  <c r="H654" i="71"/>
  <c r="E665" i="72" s="1"/>
  <c r="I654" i="71"/>
  <c r="F665" i="72" s="1"/>
  <c r="D661" i="72"/>
  <c r="AE650" i="71"/>
  <c r="H661" i="72" s="1"/>
  <c r="AA650" i="71"/>
  <c r="G661" i="72" s="1"/>
  <c r="H650" i="71"/>
  <c r="E661" i="72" s="1"/>
  <c r="I650" i="71"/>
  <c r="F661" i="72" s="1"/>
  <c r="D653" i="72"/>
  <c r="AE642" i="71"/>
  <c r="H653" i="72" s="1"/>
  <c r="AA642" i="71"/>
  <c r="G653" i="72" s="1"/>
  <c r="H642" i="71"/>
  <c r="E653" i="72" s="1"/>
  <c r="I642" i="71"/>
  <c r="F653" i="72" s="1"/>
  <c r="D649" i="72"/>
  <c r="AE638" i="71"/>
  <c r="H649" i="72" s="1"/>
  <c r="AA638" i="71"/>
  <c r="G649" i="72" s="1"/>
  <c r="H638" i="71"/>
  <c r="E649" i="72" s="1"/>
  <c r="I638" i="71"/>
  <c r="F649" i="72" s="1"/>
  <c r="D633" i="72"/>
  <c r="AE622" i="71"/>
  <c r="H633" i="72" s="1"/>
  <c r="AA622" i="71"/>
  <c r="G633" i="72" s="1"/>
  <c r="H622" i="71"/>
  <c r="E633" i="72" s="1"/>
  <c r="I622" i="71"/>
  <c r="F633" i="72" s="1"/>
  <c r="D621" i="72"/>
  <c r="AE610" i="71"/>
  <c r="H621" i="72" s="1"/>
  <c r="AA610" i="71"/>
  <c r="G621" i="72" s="1"/>
  <c r="H610" i="71"/>
  <c r="E621" i="72" s="1"/>
  <c r="I610" i="71"/>
  <c r="F621" i="72" s="1"/>
  <c r="D617" i="72"/>
  <c r="AE606" i="71"/>
  <c r="H617" i="72" s="1"/>
  <c r="AA606" i="71"/>
  <c r="G617" i="72" s="1"/>
  <c r="H606" i="71"/>
  <c r="E617" i="72" s="1"/>
  <c r="I606" i="71"/>
  <c r="F617" i="72" s="1"/>
  <c r="D613" i="72"/>
  <c r="AE602" i="71"/>
  <c r="H613" i="72" s="1"/>
  <c r="AA602" i="71"/>
  <c r="G613" i="72" s="1"/>
  <c r="H602" i="71"/>
  <c r="E613" i="72" s="1"/>
  <c r="I602" i="71"/>
  <c r="F613" i="72" s="1"/>
  <c r="D824" i="72"/>
  <c r="AE811" i="71"/>
  <c r="H824" i="72" s="1"/>
  <c r="AA811" i="71"/>
  <c r="G824" i="72" s="1"/>
  <c r="H811" i="71"/>
  <c r="E824" i="72" s="1"/>
  <c r="I811" i="71"/>
  <c r="F824" i="72" s="1"/>
  <c r="D816" i="72"/>
  <c r="AE803" i="71"/>
  <c r="H816" i="72" s="1"/>
  <c r="AA803" i="71"/>
  <c r="G816" i="72" s="1"/>
  <c r="H803" i="71"/>
  <c r="E816" i="72" s="1"/>
  <c r="I803" i="71"/>
  <c r="F816" i="72" s="1"/>
  <c r="D804" i="72"/>
  <c r="AE791" i="71"/>
  <c r="H804" i="72" s="1"/>
  <c r="AA791" i="71"/>
  <c r="G804" i="72" s="1"/>
  <c r="H791" i="71"/>
  <c r="E804" i="72" s="1"/>
  <c r="I791" i="71"/>
  <c r="F804" i="72" s="1"/>
  <c r="D799" i="72"/>
  <c r="AE786" i="71"/>
  <c r="H799" i="72" s="1"/>
  <c r="AA786" i="71"/>
  <c r="G799" i="72" s="1"/>
  <c r="H786" i="71"/>
  <c r="E799" i="72" s="1"/>
  <c r="I786" i="71"/>
  <c r="F799" i="72" s="1"/>
  <c r="D795" i="72"/>
  <c r="AE782" i="71"/>
  <c r="H795" i="72" s="1"/>
  <c r="AA782" i="71"/>
  <c r="G795" i="72" s="1"/>
  <c r="H782" i="71"/>
  <c r="E795" i="72" s="1"/>
  <c r="I782" i="71"/>
  <c r="F795" i="72" s="1"/>
  <c r="D787" i="72"/>
  <c r="AE774" i="71"/>
  <c r="H787" i="72" s="1"/>
  <c r="AA774" i="71"/>
  <c r="G787" i="72" s="1"/>
  <c r="H774" i="71"/>
  <c r="E787" i="72" s="1"/>
  <c r="I774" i="71"/>
  <c r="F787" i="72" s="1"/>
  <c r="D775" i="72"/>
  <c r="AE762" i="71"/>
  <c r="H775" i="72" s="1"/>
  <c r="AA762" i="71"/>
  <c r="G775" i="72" s="1"/>
  <c r="H762" i="71"/>
  <c r="E775" i="72" s="1"/>
  <c r="I762" i="71"/>
  <c r="F775" i="72" s="1"/>
  <c r="D771" i="72"/>
  <c r="AE758" i="71"/>
  <c r="H771" i="72" s="1"/>
  <c r="AA758" i="71"/>
  <c r="G771" i="72" s="1"/>
  <c r="H758" i="71"/>
  <c r="E771" i="72" s="1"/>
  <c r="I758" i="71"/>
  <c r="F771" i="72" s="1"/>
  <c r="D767" i="72"/>
  <c r="AE754" i="71"/>
  <c r="H767" i="72" s="1"/>
  <c r="AA754" i="71"/>
  <c r="G767" i="72" s="1"/>
  <c r="H754" i="71"/>
  <c r="E767" i="72" s="1"/>
  <c r="I754" i="71"/>
  <c r="F767" i="72" s="1"/>
  <c r="D759" i="72"/>
  <c r="AE746" i="71"/>
  <c r="H759" i="72" s="1"/>
  <c r="AA746" i="71"/>
  <c r="G759" i="72" s="1"/>
  <c r="H746" i="71"/>
  <c r="E759" i="72" s="1"/>
  <c r="I746" i="71"/>
  <c r="F759" i="72" s="1"/>
  <c r="D751" i="72"/>
  <c r="AE738" i="71"/>
  <c r="H751" i="72" s="1"/>
  <c r="AA738" i="71"/>
  <c r="G751" i="72" s="1"/>
  <c r="H738" i="71"/>
  <c r="E751" i="72" s="1"/>
  <c r="I738" i="71"/>
  <c r="F751" i="72" s="1"/>
  <c r="D957" i="72"/>
  <c r="AE942" i="71"/>
  <c r="H957" i="72" s="1"/>
  <c r="AA942" i="71"/>
  <c r="G957" i="72" s="1"/>
  <c r="H942" i="71"/>
  <c r="E957" i="72" s="1"/>
  <c r="I942" i="71"/>
  <c r="F957" i="72" s="1"/>
  <c r="D950" i="72"/>
  <c r="AE935" i="71"/>
  <c r="H950" i="72" s="1"/>
  <c r="AA935" i="71"/>
  <c r="G950" i="72" s="1"/>
  <c r="H935" i="71"/>
  <c r="E950" i="72" s="1"/>
  <c r="I935" i="71"/>
  <c r="F950" i="72" s="1"/>
  <c r="D922" i="72"/>
  <c r="AE907" i="71"/>
  <c r="H922" i="72" s="1"/>
  <c r="AA907" i="71"/>
  <c r="G922" i="72" s="1"/>
  <c r="H907" i="71"/>
  <c r="E922" i="72" s="1"/>
  <c r="I907" i="71"/>
  <c r="F922" i="72" s="1"/>
  <c r="D917" i="72"/>
  <c r="AE902" i="71"/>
  <c r="H917" i="72" s="1"/>
  <c r="AA902" i="71"/>
  <c r="G917" i="72" s="1"/>
  <c r="H902" i="71"/>
  <c r="E917" i="72" s="1"/>
  <c r="I902" i="71"/>
  <c r="F917" i="72" s="1"/>
  <c r="D913" i="72"/>
  <c r="AE898" i="71"/>
  <c r="H913" i="72" s="1"/>
  <c r="AA898" i="71"/>
  <c r="G913" i="72" s="1"/>
  <c r="H898" i="71"/>
  <c r="E913" i="72" s="1"/>
  <c r="I898" i="71"/>
  <c r="F913" i="72" s="1"/>
  <c r="D909" i="72"/>
  <c r="AE894" i="71"/>
  <c r="H909" i="72" s="1"/>
  <c r="AA894" i="71"/>
  <c r="G909" i="72" s="1"/>
  <c r="H894" i="71"/>
  <c r="E909" i="72" s="1"/>
  <c r="I894" i="71"/>
  <c r="F909" i="72" s="1"/>
  <c r="D905" i="72"/>
  <c r="AE890" i="71"/>
  <c r="H905" i="72" s="1"/>
  <c r="AA890" i="71"/>
  <c r="G905" i="72" s="1"/>
  <c r="H890" i="71"/>
  <c r="E905" i="72" s="1"/>
  <c r="I890" i="71"/>
  <c r="F905" i="72" s="1"/>
  <c r="D901" i="72"/>
  <c r="AE886" i="71"/>
  <c r="H901" i="72" s="1"/>
  <c r="AA886" i="71"/>
  <c r="G901" i="72" s="1"/>
  <c r="H886" i="71"/>
  <c r="E901" i="72" s="1"/>
  <c r="I886" i="71"/>
  <c r="F901" i="72" s="1"/>
  <c r="D893" i="72"/>
  <c r="AE878" i="71"/>
  <c r="H893" i="72" s="1"/>
  <c r="AA878" i="71"/>
  <c r="G893" i="72" s="1"/>
  <c r="H878" i="71"/>
  <c r="E893" i="72" s="1"/>
  <c r="I878" i="71"/>
  <c r="F893" i="72" s="1"/>
  <c r="D889" i="72"/>
  <c r="AE874" i="71"/>
  <c r="H889" i="72" s="1"/>
  <c r="AA874" i="71"/>
  <c r="G889" i="72" s="1"/>
  <c r="H874" i="71"/>
  <c r="E889" i="72" s="1"/>
  <c r="I874" i="71"/>
  <c r="F889" i="72" s="1"/>
  <c r="D873" i="72"/>
  <c r="AE858" i="71"/>
  <c r="H873" i="72" s="1"/>
  <c r="AA858" i="71"/>
  <c r="G873" i="72" s="1"/>
  <c r="H858" i="71"/>
  <c r="E873" i="72" s="1"/>
  <c r="I858" i="71"/>
  <c r="F873" i="72" s="1"/>
  <c r="D861" i="72"/>
  <c r="AE846" i="71"/>
  <c r="H861" i="72" s="1"/>
  <c r="AA846" i="71"/>
  <c r="G861" i="72" s="1"/>
  <c r="H846" i="71"/>
  <c r="E861" i="72" s="1"/>
  <c r="I846" i="71"/>
  <c r="F861" i="72" s="1"/>
  <c r="D857" i="72"/>
  <c r="AE842" i="71"/>
  <c r="H857" i="72" s="1"/>
  <c r="AA842" i="71"/>
  <c r="G857" i="72" s="1"/>
  <c r="H842" i="71"/>
  <c r="E857" i="72" s="1"/>
  <c r="I842" i="71"/>
  <c r="F857" i="72" s="1"/>
  <c r="D853" i="72"/>
  <c r="AE838" i="71"/>
  <c r="H853" i="72" s="1"/>
  <c r="AA838" i="71"/>
  <c r="G853" i="72" s="1"/>
  <c r="H838" i="71"/>
  <c r="E853" i="72" s="1"/>
  <c r="I838" i="71"/>
  <c r="F853" i="72" s="1"/>
  <c r="D1064" i="72"/>
  <c r="AE1047" i="71"/>
  <c r="H1064" i="72" s="1"/>
  <c r="AA1047" i="71"/>
  <c r="G1064" i="72" s="1"/>
  <c r="H1047" i="71"/>
  <c r="E1064" i="72" s="1"/>
  <c r="I1047" i="71"/>
  <c r="F1064" i="72" s="1"/>
  <c r="D1056" i="72"/>
  <c r="AE1039" i="71"/>
  <c r="H1056" i="72" s="1"/>
  <c r="AA1039" i="71"/>
  <c r="G1056" i="72" s="1"/>
  <c r="H1039" i="71"/>
  <c r="E1056" i="72" s="1"/>
  <c r="I1039" i="71"/>
  <c r="F1056" i="72" s="1"/>
  <c r="D1044" i="72"/>
  <c r="AE1027" i="71"/>
  <c r="H1044" i="72" s="1"/>
  <c r="AA1027" i="71"/>
  <c r="G1044" i="72" s="1"/>
  <c r="H1027" i="71"/>
  <c r="E1044" i="72" s="1"/>
  <c r="I1027" i="71"/>
  <c r="F1044" i="72" s="1"/>
  <c r="D1039" i="72"/>
  <c r="AE1022" i="71"/>
  <c r="H1039" i="72" s="1"/>
  <c r="AA1022" i="71"/>
  <c r="G1039" i="72" s="1"/>
  <c r="H1022" i="71"/>
  <c r="E1039" i="72" s="1"/>
  <c r="I1022" i="71"/>
  <c r="F1039" i="72" s="1"/>
  <c r="D1035" i="72"/>
  <c r="AE1018" i="71"/>
  <c r="H1035" i="72" s="1"/>
  <c r="AA1018" i="71"/>
  <c r="G1035" i="72" s="1"/>
  <c r="H1018" i="71"/>
  <c r="E1035" i="72" s="1"/>
  <c r="I1018" i="71"/>
  <c r="F1035" i="72" s="1"/>
  <c r="D1027" i="72"/>
  <c r="AE1010" i="71"/>
  <c r="H1027" i="72" s="1"/>
  <c r="AA1010" i="71"/>
  <c r="G1027" i="72" s="1"/>
  <c r="H1010" i="71"/>
  <c r="E1027" i="72" s="1"/>
  <c r="I1010" i="71"/>
  <c r="F1027" i="72" s="1"/>
  <c r="D1015" i="72"/>
  <c r="AE998" i="71"/>
  <c r="H1015" i="72" s="1"/>
  <c r="AA998" i="71"/>
  <c r="G1015" i="72" s="1"/>
  <c r="H998" i="71"/>
  <c r="E1015" i="72" s="1"/>
  <c r="I998" i="71"/>
  <c r="F1015" i="72" s="1"/>
  <c r="D1011" i="72"/>
  <c r="AE994" i="71"/>
  <c r="H1011" i="72" s="1"/>
  <c r="AA994" i="71"/>
  <c r="G1011" i="72" s="1"/>
  <c r="H994" i="71"/>
  <c r="E1011" i="72" s="1"/>
  <c r="I994" i="71"/>
  <c r="F1011" i="72" s="1"/>
  <c r="D1007" i="72"/>
  <c r="AE990" i="71"/>
  <c r="H1007" i="72" s="1"/>
  <c r="AA990" i="71"/>
  <c r="G1007" i="72" s="1"/>
  <c r="H990" i="71"/>
  <c r="E1007" i="72" s="1"/>
  <c r="I990" i="71"/>
  <c r="F1007" i="72" s="1"/>
  <c r="D999" i="72"/>
  <c r="AE982" i="71"/>
  <c r="H999" i="72" s="1"/>
  <c r="AA982" i="71"/>
  <c r="G999" i="72" s="1"/>
  <c r="H982" i="71"/>
  <c r="E999" i="72" s="1"/>
  <c r="I982" i="71"/>
  <c r="F999" i="72" s="1"/>
  <c r="D991" i="72"/>
  <c r="AE974" i="71"/>
  <c r="H991" i="72" s="1"/>
  <c r="AA974" i="71"/>
  <c r="G991" i="72" s="1"/>
  <c r="H974" i="71"/>
  <c r="E991" i="72" s="1"/>
  <c r="I974" i="71"/>
  <c r="F991" i="72" s="1"/>
  <c r="D1197" i="72"/>
  <c r="AE1178" i="71"/>
  <c r="H1197" i="72" s="1"/>
  <c r="AA1178" i="71"/>
  <c r="G1197" i="72" s="1"/>
  <c r="H1178" i="71"/>
  <c r="E1197" i="72" s="1"/>
  <c r="I1178" i="71"/>
  <c r="F1197" i="72" s="1"/>
  <c r="D1190" i="72"/>
  <c r="AE1171" i="71"/>
  <c r="H1190" i="72" s="1"/>
  <c r="AA1171" i="71"/>
  <c r="G1190" i="72" s="1"/>
  <c r="H1171" i="71"/>
  <c r="E1190" i="72" s="1"/>
  <c r="I1171" i="71"/>
  <c r="F1190" i="72" s="1"/>
  <c r="D1162" i="72"/>
  <c r="AE1143" i="71"/>
  <c r="H1162" i="72" s="1"/>
  <c r="AA1143" i="71"/>
  <c r="G1162" i="72" s="1"/>
  <c r="H1143" i="71"/>
  <c r="E1162" i="72" s="1"/>
  <c r="I1143" i="71"/>
  <c r="F1162" i="72" s="1"/>
  <c r="D1157" i="72"/>
  <c r="AE1138" i="71"/>
  <c r="H1157" i="72" s="1"/>
  <c r="AA1138" i="71"/>
  <c r="G1157" i="72" s="1"/>
  <c r="H1138" i="71"/>
  <c r="E1157" i="72" s="1"/>
  <c r="I1138" i="71"/>
  <c r="F1157" i="72" s="1"/>
  <c r="D1153" i="72"/>
  <c r="AE1134" i="71"/>
  <c r="H1153" i="72" s="1"/>
  <c r="AA1134" i="71"/>
  <c r="G1153" i="72" s="1"/>
  <c r="H1134" i="71"/>
  <c r="E1153" i="72" s="1"/>
  <c r="I1134" i="71"/>
  <c r="F1153" i="72" s="1"/>
  <c r="D1149" i="72"/>
  <c r="AE1130" i="71"/>
  <c r="H1149" i="72" s="1"/>
  <c r="AA1130" i="71"/>
  <c r="G1149" i="72" s="1"/>
  <c r="H1130" i="71"/>
  <c r="E1149" i="72" s="1"/>
  <c r="I1130" i="71"/>
  <c r="F1149" i="72" s="1"/>
  <c r="D1145" i="72"/>
  <c r="AE1126" i="71"/>
  <c r="H1145" i="72" s="1"/>
  <c r="AA1126" i="71"/>
  <c r="G1145" i="72" s="1"/>
  <c r="H1126" i="71"/>
  <c r="E1145" i="72" s="1"/>
  <c r="I1126" i="71"/>
  <c r="F1145" i="72" s="1"/>
  <c r="D1141" i="72"/>
  <c r="AE1122" i="71"/>
  <c r="H1141" i="72" s="1"/>
  <c r="AA1122" i="71"/>
  <c r="G1141" i="72" s="1"/>
  <c r="H1122" i="71"/>
  <c r="E1141" i="72" s="1"/>
  <c r="I1122" i="71"/>
  <c r="F1141" i="72" s="1"/>
  <c r="D1133" i="72"/>
  <c r="AE1114" i="71"/>
  <c r="H1133" i="72" s="1"/>
  <c r="AA1114" i="71"/>
  <c r="G1133" i="72" s="1"/>
  <c r="H1114" i="71"/>
  <c r="E1133" i="72" s="1"/>
  <c r="I1114" i="71"/>
  <c r="F1133" i="72" s="1"/>
  <c r="D1129" i="72"/>
  <c r="AE1110" i="71"/>
  <c r="H1129" i="72" s="1"/>
  <c r="AA1110" i="71"/>
  <c r="G1129" i="72" s="1"/>
  <c r="H1110" i="71"/>
  <c r="E1129" i="72" s="1"/>
  <c r="I1110" i="71"/>
  <c r="F1129" i="72" s="1"/>
  <c r="D1113" i="72"/>
  <c r="AE1094" i="71"/>
  <c r="H1113" i="72" s="1"/>
  <c r="AA1094" i="71"/>
  <c r="G1113" i="72" s="1"/>
  <c r="H1094" i="71"/>
  <c r="E1113" i="72" s="1"/>
  <c r="I1094" i="71"/>
  <c r="F1113" i="72" s="1"/>
  <c r="D1101" i="72"/>
  <c r="AE1082" i="71"/>
  <c r="H1101" i="72" s="1"/>
  <c r="AA1082" i="71"/>
  <c r="G1101" i="72" s="1"/>
  <c r="H1082" i="71"/>
  <c r="E1101" i="72" s="1"/>
  <c r="I1082" i="71"/>
  <c r="F1101" i="72" s="1"/>
  <c r="D1097" i="72"/>
  <c r="AE1078" i="71"/>
  <c r="H1097" i="72" s="1"/>
  <c r="AA1078" i="71"/>
  <c r="G1097" i="72" s="1"/>
  <c r="H1078" i="71"/>
  <c r="E1097" i="72" s="1"/>
  <c r="I1078" i="71"/>
  <c r="F1097" i="72" s="1"/>
  <c r="D1093" i="72"/>
  <c r="AE1074" i="71"/>
  <c r="H1093" i="72" s="1"/>
  <c r="AA1074" i="71"/>
  <c r="G1093" i="72" s="1"/>
  <c r="H1074" i="71"/>
  <c r="E1093" i="72" s="1"/>
  <c r="I1074" i="71"/>
  <c r="F1093" i="72" s="1"/>
  <c r="D1304" i="72"/>
  <c r="AE1283" i="71"/>
  <c r="H1304" i="72" s="1"/>
  <c r="AA1283" i="71"/>
  <c r="G1304" i="72" s="1"/>
  <c r="H1283" i="71"/>
  <c r="E1304" i="72" s="1"/>
  <c r="I1283" i="71"/>
  <c r="F1304" i="72" s="1"/>
  <c r="D1296" i="72"/>
  <c r="AE1275" i="71"/>
  <c r="H1296" i="72" s="1"/>
  <c r="AA1275" i="71"/>
  <c r="G1296" i="72" s="1"/>
  <c r="H1275" i="71"/>
  <c r="E1296" i="72" s="1"/>
  <c r="I1275" i="71"/>
  <c r="F1296" i="72" s="1"/>
  <c r="D1284" i="72"/>
  <c r="AE1263" i="71"/>
  <c r="H1284" i="72" s="1"/>
  <c r="AA1263" i="71"/>
  <c r="G1284" i="72" s="1"/>
  <c r="H1263" i="71"/>
  <c r="E1284" i="72" s="1"/>
  <c r="I1263" i="71"/>
  <c r="F1284" i="72" s="1"/>
  <c r="D1279" i="72"/>
  <c r="AE1258" i="71"/>
  <c r="H1279" i="72" s="1"/>
  <c r="AA1258" i="71"/>
  <c r="G1279" i="72" s="1"/>
  <c r="H1258" i="71"/>
  <c r="E1279" i="72" s="1"/>
  <c r="I1258" i="71"/>
  <c r="F1279" i="72" s="1"/>
  <c r="D1275" i="72"/>
  <c r="AE1254" i="71"/>
  <c r="H1275" i="72" s="1"/>
  <c r="AA1254" i="71"/>
  <c r="G1275" i="72" s="1"/>
  <c r="H1254" i="71"/>
  <c r="E1275" i="72" s="1"/>
  <c r="I1254" i="71"/>
  <c r="F1275" i="72" s="1"/>
  <c r="D1267" i="72"/>
  <c r="AE1246" i="71"/>
  <c r="H1267" i="72" s="1"/>
  <c r="AA1246" i="71"/>
  <c r="G1267" i="72" s="1"/>
  <c r="H1246" i="71"/>
  <c r="E1267" i="72" s="1"/>
  <c r="I1246" i="71"/>
  <c r="F1267" i="72" s="1"/>
  <c r="D1255" i="72"/>
  <c r="AE1234" i="71"/>
  <c r="H1255" i="72" s="1"/>
  <c r="AA1234" i="71"/>
  <c r="G1255" i="72" s="1"/>
  <c r="H1234" i="71"/>
  <c r="E1255" i="72" s="1"/>
  <c r="I1234" i="71"/>
  <c r="F1255" i="72" s="1"/>
  <c r="D1251" i="72"/>
  <c r="AE1230" i="71"/>
  <c r="H1251" i="72" s="1"/>
  <c r="AA1230" i="71"/>
  <c r="G1251" i="72" s="1"/>
  <c r="H1230" i="71"/>
  <c r="E1251" i="72" s="1"/>
  <c r="I1230" i="71"/>
  <c r="F1251" i="72" s="1"/>
  <c r="D1247" i="72"/>
  <c r="AE1226" i="71"/>
  <c r="H1247" i="72" s="1"/>
  <c r="AA1226" i="71"/>
  <c r="G1247" i="72" s="1"/>
  <c r="H1226" i="71"/>
  <c r="E1247" i="72" s="1"/>
  <c r="I1226" i="71"/>
  <c r="F1247" i="72" s="1"/>
  <c r="D1239" i="72"/>
  <c r="AE1218" i="71"/>
  <c r="H1239" i="72" s="1"/>
  <c r="AA1218" i="71"/>
  <c r="G1239" i="72" s="1"/>
  <c r="H1218" i="71"/>
  <c r="E1239" i="72" s="1"/>
  <c r="I1218" i="71"/>
  <c r="F1239" i="72" s="1"/>
  <c r="D1231" i="72"/>
  <c r="AE1210" i="71"/>
  <c r="H1231" i="72" s="1"/>
  <c r="AA1210" i="71"/>
  <c r="G1231" i="72" s="1"/>
  <c r="H1210" i="71"/>
  <c r="E1231" i="72" s="1"/>
  <c r="I1210" i="71"/>
  <c r="F1231" i="72" s="1"/>
  <c r="D1437" i="72"/>
  <c r="AE1414" i="71"/>
  <c r="H1437" i="72" s="1"/>
  <c r="AA1414" i="71"/>
  <c r="G1437" i="72" s="1"/>
  <c r="H1414" i="71"/>
  <c r="E1437" i="72" s="1"/>
  <c r="I1414" i="71"/>
  <c r="F1437" i="72" s="1"/>
  <c r="D1430" i="72"/>
  <c r="AE1407" i="71"/>
  <c r="H1430" i="72" s="1"/>
  <c r="AA1407" i="71"/>
  <c r="G1430" i="72" s="1"/>
  <c r="H1407" i="71"/>
  <c r="E1430" i="72" s="1"/>
  <c r="I1407" i="71"/>
  <c r="F1430" i="72" s="1"/>
  <c r="D1402" i="72"/>
  <c r="AE1379" i="71"/>
  <c r="H1402" i="72" s="1"/>
  <c r="AA1379" i="71"/>
  <c r="G1402" i="72" s="1"/>
  <c r="H1379" i="71"/>
  <c r="E1402" i="72" s="1"/>
  <c r="I1379" i="71"/>
  <c r="F1402" i="72" s="1"/>
  <c r="D1397" i="72"/>
  <c r="AE1374" i="71"/>
  <c r="H1397" i="72" s="1"/>
  <c r="AA1374" i="71"/>
  <c r="G1397" i="72" s="1"/>
  <c r="H1374" i="71"/>
  <c r="E1397" i="72" s="1"/>
  <c r="I1374" i="71"/>
  <c r="F1397" i="72" s="1"/>
  <c r="D1393" i="72"/>
  <c r="AE1370" i="71"/>
  <c r="H1393" i="72" s="1"/>
  <c r="AA1370" i="71"/>
  <c r="G1393" i="72" s="1"/>
  <c r="H1370" i="71"/>
  <c r="E1393" i="72" s="1"/>
  <c r="I1370" i="71"/>
  <c r="F1393" i="72" s="1"/>
  <c r="D1389" i="72"/>
  <c r="AE1366" i="71"/>
  <c r="H1389" i="72" s="1"/>
  <c r="AA1366" i="71"/>
  <c r="G1389" i="72" s="1"/>
  <c r="H1366" i="71"/>
  <c r="E1389" i="72" s="1"/>
  <c r="I1366" i="71"/>
  <c r="F1389" i="72" s="1"/>
  <c r="D1385" i="72"/>
  <c r="AE1362" i="71"/>
  <c r="H1385" i="72" s="1"/>
  <c r="AA1362" i="71"/>
  <c r="G1385" i="72" s="1"/>
  <c r="H1362" i="71"/>
  <c r="E1385" i="72" s="1"/>
  <c r="I1362" i="71"/>
  <c r="F1385" i="72" s="1"/>
  <c r="D1381" i="72"/>
  <c r="AE1358" i="71"/>
  <c r="H1381" i="72" s="1"/>
  <c r="AA1358" i="71"/>
  <c r="G1381" i="72" s="1"/>
  <c r="H1358" i="71"/>
  <c r="E1381" i="72" s="1"/>
  <c r="I1358" i="71"/>
  <c r="F1381" i="72" s="1"/>
  <c r="D1373" i="72"/>
  <c r="AE1350" i="71"/>
  <c r="H1373" i="72" s="1"/>
  <c r="AA1350" i="71"/>
  <c r="G1373" i="72" s="1"/>
  <c r="H1350" i="71"/>
  <c r="E1373" i="72" s="1"/>
  <c r="I1350" i="71"/>
  <c r="F1373" i="72" s="1"/>
  <c r="D1369" i="72"/>
  <c r="AE1346" i="71"/>
  <c r="H1369" i="72" s="1"/>
  <c r="AA1346" i="71"/>
  <c r="G1369" i="72" s="1"/>
  <c r="H1346" i="71"/>
  <c r="E1369" i="72" s="1"/>
  <c r="I1346" i="71"/>
  <c r="F1369" i="72" s="1"/>
  <c r="D1353" i="72"/>
  <c r="AE1330" i="71"/>
  <c r="H1353" i="72" s="1"/>
  <c r="AA1330" i="71"/>
  <c r="G1353" i="72" s="1"/>
  <c r="H1330" i="71"/>
  <c r="E1353" i="72" s="1"/>
  <c r="I1330" i="71"/>
  <c r="F1353" i="72" s="1"/>
  <c r="D1341" i="72"/>
  <c r="AE1318" i="71"/>
  <c r="H1341" i="72" s="1"/>
  <c r="AA1318" i="71"/>
  <c r="G1341" i="72" s="1"/>
  <c r="H1318" i="71"/>
  <c r="E1341" i="72" s="1"/>
  <c r="I1318" i="71"/>
  <c r="F1341" i="72" s="1"/>
  <c r="D1337" i="72"/>
  <c r="AE1314" i="71"/>
  <c r="H1337" i="72" s="1"/>
  <c r="AA1314" i="71"/>
  <c r="G1337" i="72" s="1"/>
  <c r="H1314" i="71"/>
  <c r="E1337" i="72" s="1"/>
  <c r="I1314" i="71"/>
  <c r="F1337" i="72" s="1"/>
  <c r="D1333" i="72"/>
  <c r="AE1310" i="71"/>
  <c r="H1333" i="72" s="1"/>
  <c r="AA1310" i="71"/>
  <c r="G1333" i="72" s="1"/>
  <c r="H1310" i="71"/>
  <c r="E1333" i="72" s="1"/>
  <c r="I1310" i="71"/>
  <c r="F1333" i="72" s="1"/>
  <c r="D1544" i="72"/>
  <c r="AE1519" i="71"/>
  <c r="H1544" i="72" s="1"/>
  <c r="AA1519" i="71"/>
  <c r="G1544" i="72" s="1"/>
  <c r="H1519" i="71"/>
  <c r="E1544" i="72" s="1"/>
  <c r="I1519" i="71"/>
  <c r="F1544" i="72" s="1"/>
  <c r="D1536" i="72"/>
  <c r="AE1511" i="71"/>
  <c r="H1536" i="72" s="1"/>
  <c r="AA1511" i="71"/>
  <c r="G1536" i="72" s="1"/>
  <c r="H1511" i="71"/>
  <c r="E1536" i="72" s="1"/>
  <c r="I1511" i="71"/>
  <c r="F1536" i="72" s="1"/>
  <c r="D1524" i="72"/>
  <c r="AE1499" i="71"/>
  <c r="H1524" i="72" s="1"/>
  <c r="AA1499" i="71"/>
  <c r="G1524" i="72" s="1"/>
  <c r="H1499" i="71"/>
  <c r="E1524" i="72" s="1"/>
  <c r="I1499" i="71"/>
  <c r="F1524" i="72" s="1"/>
  <c r="D1519" i="72"/>
  <c r="AE1494" i="71"/>
  <c r="H1519" i="72" s="1"/>
  <c r="AA1494" i="71"/>
  <c r="G1519" i="72" s="1"/>
  <c r="H1494" i="71"/>
  <c r="E1519" i="72" s="1"/>
  <c r="I1494" i="71"/>
  <c r="F1519" i="72" s="1"/>
  <c r="D1515" i="72"/>
  <c r="AE1490" i="71"/>
  <c r="H1515" i="72" s="1"/>
  <c r="AA1490" i="71"/>
  <c r="G1515" i="72" s="1"/>
  <c r="H1490" i="71"/>
  <c r="E1515" i="72" s="1"/>
  <c r="I1490" i="71"/>
  <c r="F1515" i="72" s="1"/>
  <c r="D1507" i="72"/>
  <c r="AE1482" i="71"/>
  <c r="H1507" i="72" s="1"/>
  <c r="AA1482" i="71"/>
  <c r="G1507" i="72" s="1"/>
  <c r="H1482" i="71"/>
  <c r="E1507" i="72" s="1"/>
  <c r="I1482" i="71"/>
  <c r="F1507" i="72" s="1"/>
  <c r="D1495" i="72"/>
  <c r="AE1470" i="71"/>
  <c r="H1495" i="72" s="1"/>
  <c r="AA1470" i="71"/>
  <c r="G1495" i="72" s="1"/>
  <c r="H1470" i="71"/>
  <c r="E1495" i="72" s="1"/>
  <c r="I1470" i="71"/>
  <c r="F1495" i="72" s="1"/>
  <c r="D1491" i="72"/>
  <c r="AE1466" i="71"/>
  <c r="H1491" i="72" s="1"/>
  <c r="AA1466" i="71"/>
  <c r="G1491" i="72" s="1"/>
  <c r="H1466" i="71"/>
  <c r="E1491" i="72" s="1"/>
  <c r="I1466" i="71"/>
  <c r="F1491" i="72" s="1"/>
  <c r="D1487" i="72"/>
  <c r="AE1462" i="71"/>
  <c r="H1487" i="72" s="1"/>
  <c r="AA1462" i="71"/>
  <c r="G1487" i="72" s="1"/>
  <c r="H1462" i="71"/>
  <c r="E1487" i="72" s="1"/>
  <c r="I1462" i="71"/>
  <c r="F1487" i="72" s="1"/>
  <c r="D1479" i="72"/>
  <c r="AE1454" i="71"/>
  <c r="H1479" i="72" s="1"/>
  <c r="AA1454" i="71"/>
  <c r="G1479" i="72" s="1"/>
  <c r="H1454" i="71"/>
  <c r="E1479" i="72" s="1"/>
  <c r="I1454" i="71"/>
  <c r="F1479" i="72" s="1"/>
  <c r="D1471" i="72"/>
  <c r="AE1446" i="71"/>
  <c r="H1471" i="72" s="1"/>
  <c r="AA1446" i="71"/>
  <c r="G1471" i="72" s="1"/>
  <c r="H1446" i="71"/>
  <c r="E1471" i="72" s="1"/>
  <c r="I1446" i="71"/>
  <c r="F1471" i="72" s="1"/>
  <c r="D194" i="72"/>
  <c r="AE191" i="71"/>
  <c r="H194" i="72" s="1"/>
  <c r="AA191" i="71"/>
  <c r="G194" i="72" s="1"/>
  <c r="I191" i="71"/>
  <c r="F194" i="72" s="1"/>
  <c r="H191" i="71"/>
  <c r="E194" i="72" s="1"/>
  <c r="D170" i="72"/>
  <c r="AE167" i="71"/>
  <c r="H170" i="72" s="1"/>
  <c r="AA167" i="71"/>
  <c r="G170" i="72" s="1"/>
  <c r="H167" i="71"/>
  <c r="E170" i="72" s="1"/>
  <c r="I167" i="71"/>
  <c r="F170" i="72" s="1"/>
  <c r="D154" i="72"/>
  <c r="AE151" i="71"/>
  <c r="H154" i="72" s="1"/>
  <c r="AA151" i="71"/>
  <c r="G154" i="72" s="1"/>
  <c r="I151" i="71"/>
  <c r="F154" i="72" s="1"/>
  <c r="H151" i="71"/>
  <c r="E154" i="72" s="1"/>
  <c r="D134" i="72"/>
  <c r="AE131" i="71"/>
  <c r="H134" i="72" s="1"/>
  <c r="AA131" i="71"/>
  <c r="G134" i="72" s="1"/>
  <c r="H131" i="71"/>
  <c r="E134" i="72" s="1"/>
  <c r="I131" i="71"/>
  <c r="F134" i="72" s="1"/>
  <c r="D337" i="72"/>
  <c r="AE332" i="71"/>
  <c r="H337" i="72" s="1"/>
  <c r="AA332" i="71"/>
  <c r="G337" i="72" s="1"/>
  <c r="H332" i="71"/>
  <c r="E337" i="72" s="1"/>
  <c r="I332" i="71"/>
  <c r="F337" i="72" s="1"/>
  <c r="D316" i="72"/>
  <c r="AE311" i="71"/>
  <c r="H316" i="72" s="1"/>
  <c r="AA311" i="71"/>
  <c r="G316" i="72" s="1"/>
  <c r="H311" i="71"/>
  <c r="E316" i="72" s="1"/>
  <c r="I311" i="71"/>
  <c r="F316" i="72" s="1"/>
  <c r="D300" i="72"/>
  <c r="AE295" i="71"/>
  <c r="H300" i="72" s="1"/>
  <c r="AA295" i="71"/>
  <c r="G300" i="72" s="1"/>
  <c r="H295" i="71"/>
  <c r="E300" i="72" s="1"/>
  <c r="I295" i="71"/>
  <c r="F300" i="72" s="1"/>
  <c r="D229" i="72"/>
  <c r="AE226" i="71"/>
  <c r="H229" i="72" s="1"/>
  <c r="AA226" i="71"/>
  <c r="G229" i="72" s="1"/>
  <c r="H226" i="71"/>
  <c r="E229" i="72" s="1"/>
  <c r="I226" i="71"/>
  <c r="F229" i="72" s="1"/>
  <c r="D225" i="72"/>
  <c r="AE222" i="71"/>
  <c r="H225" i="72" s="1"/>
  <c r="AA222" i="71"/>
  <c r="G225" i="72" s="1"/>
  <c r="H222" i="71"/>
  <c r="E225" i="72" s="1"/>
  <c r="I222" i="71"/>
  <c r="F225" i="72" s="1"/>
  <c r="D217" i="72"/>
  <c r="AE214" i="71"/>
  <c r="H217" i="72" s="1"/>
  <c r="AA214" i="71"/>
  <c r="G217" i="72" s="1"/>
  <c r="H214" i="71"/>
  <c r="E217" i="72" s="1"/>
  <c r="I214" i="71"/>
  <c r="F217" i="72" s="1"/>
  <c r="D200" i="72"/>
  <c r="AE197" i="71"/>
  <c r="H200" i="72" s="1"/>
  <c r="AA197" i="71"/>
  <c r="G200" i="72" s="1"/>
  <c r="H197" i="71"/>
  <c r="E200" i="72" s="1"/>
  <c r="I197" i="71"/>
  <c r="F200" i="72" s="1"/>
  <c r="D196" i="72"/>
  <c r="AE193" i="71"/>
  <c r="H196" i="72" s="1"/>
  <c r="AA193" i="71"/>
  <c r="G196" i="72" s="1"/>
  <c r="H193" i="71"/>
  <c r="E196" i="72" s="1"/>
  <c r="I193" i="71"/>
  <c r="F196" i="72" s="1"/>
  <c r="D192" i="72"/>
  <c r="AE189" i="71"/>
  <c r="H192" i="72" s="1"/>
  <c r="AA189" i="71"/>
  <c r="G192" i="72" s="1"/>
  <c r="H189" i="71"/>
  <c r="E192" i="72" s="1"/>
  <c r="I189" i="71"/>
  <c r="F192" i="72" s="1"/>
  <c r="D188" i="72"/>
  <c r="AE185" i="71"/>
  <c r="H188" i="72" s="1"/>
  <c r="AA185" i="71"/>
  <c r="G188" i="72" s="1"/>
  <c r="I185" i="71"/>
  <c r="F188" i="72" s="1"/>
  <c r="H185" i="71"/>
  <c r="E188" i="72" s="1"/>
  <c r="D180" i="72"/>
  <c r="AE177" i="71"/>
  <c r="H180" i="72" s="1"/>
  <c r="AA177" i="71"/>
  <c r="G180" i="72" s="1"/>
  <c r="H177" i="71"/>
  <c r="E180" i="72" s="1"/>
  <c r="I177" i="71"/>
  <c r="F180" i="72" s="1"/>
  <c r="D172" i="72"/>
  <c r="AE169" i="71"/>
  <c r="H172" i="72" s="1"/>
  <c r="AA169" i="71"/>
  <c r="G172" i="72" s="1"/>
  <c r="H169" i="71"/>
  <c r="E172" i="72" s="1"/>
  <c r="I169" i="71"/>
  <c r="F172" i="72" s="1"/>
  <c r="D168" i="72"/>
  <c r="AE165" i="71"/>
  <c r="H168" i="72" s="1"/>
  <c r="AA165" i="71"/>
  <c r="G168" i="72" s="1"/>
  <c r="I165" i="71"/>
  <c r="F168" i="72" s="1"/>
  <c r="H165" i="71"/>
  <c r="E168" i="72" s="1"/>
  <c r="D160" i="72"/>
  <c r="AE157" i="71"/>
  <c r="H160" i="72" s="1"/>
  <c r="AA157" i="71"/>
  <c r="G160" i="72" s="1"/>
  <c r="I157" i="71"/>
  <c r="F160" i="72" s="1"/>
  <c r="H157" i="71"/>
  <c r="E160" i="72" s="1"/>
  <c r="D152" i="72"/>
  <c r="AE149" i="71"/>
  <c r="H152" i="72" s="1"/>
  <c r="AA149" i="71"/>
  <c r="G152" i="72" s="1"/>
  <c r="H149" i="71"/>
  <c r="E152" i="72" s="1"/>
  <c r="I149" i="71"/>
  <c r="F152" i="72" s="1"/>
  <c r="D136" i="72"/>
  <c r="AE133" i="71"/>
  <c r="H136" i="72" s="1"/>
  <c r="AA133" i="71"/>
  <c r="G136" i="72" s="1"/>
  <c r="I133" i="71"/>
  <c r="F136" i="72" s="1"/>
  <c r="H133" i="71"/>
  <c r="E136" i="72" s="1"/>
  <c r="D132" i="72"/>
  <c r="AE129" i="71"/>
  <c r="H132" i="72" s="1"/>
  <c r="AA129" i="71"/>
  <c r="G132" i="72" s="1"/>
  <c r="H129" i="71"/>
  <c r="E132" i="72" s="1"/>
  <c r="I129" i="71"/>
  <c r="F132" i="72" s="1"/>
  <c r="D323" i="72"/>
  <c r="AE318" i="71"/>
  <c r="H323" i="72" s="1"/>
  <c r="AA318" i="71"/>
  <c r="G323" i="72" s="1"/>
  <c r="H318" i="71"/>
  <c r="E323" i="72" s="1"/>
  <c r="I318" i="71"/>
  <c r="F323" i="72" s="1"/>
  <c r="D318" i="72"/>
  <c r="AE313" i="71"/>
  <c r="H318" i="72" s="1"/>
  <c r="AA313" i="71"/>
  <c r="G318" i="72" s="1"/>
  <c r="H313" i="71"/>
  <c r="E318" i="72" s="1"/>
  <c r="I313" i="71"/>
  <c r="F318" i="72" s="1"/>
  <c r="D314" i="72"/>
  <c r="AE309" i="71"/>
  <c r="H314" i="72" s="1"/>
  <c r="AA309" i="71"/>
  <c r="G314" i="72" s="1"/>
  <c r="H309" i="71"/>
  <c r="E314" i="72" s="1"/>
  <c r="I309" i="71"/>
  <c r="F314" i="72" s="1"/>
  <c r="D306" i="72"/>
  <c r="AE301" i="71"/>
  <c r="H306" i="72" s="1"/>
  <c r="AA301" i="71"/>
  <c r="G306" i="72" s="1"/>
  <c r="H301" i="71"/>
  <c r="E306" i="72" s="1"/>
  <c r="I301" i="71"/>
  <c r="F306" i="72" s="1"/>
  <c r="D294" i="72"/>
  <c r="AE289" i="71"/>
  <c r="H294" i="72" s="1"/>
  <c r="AA289" i="71"/>
  <c r="G294" i="72" s="1"/>
  <c r="H289" i="71"/>
  <c r="E294" i="72" s="1"/>
  <c r="I289" i="71"/>
  <c r="F294" i="72" s="1"/>
  <c r="D290" i="72"/>
  <c r="AE285" i="71"/>
  <c r="H290" i="72" s="1"/>
  <c r="AA285" i="71"/>
  <c r="G290" i="72" s="1"/>
  <c r="H285" i="71"/>
  <c r="E290" i="72" s="1"/>
  <c r="I285" i="71"/>
  <c r="F290" i="72" s="1"/>
  <c r="D286" i="72"/>
  <c r="AE281" i="71"/>
  <c r="H286" i="72" s="1"/>
  <c r="AA281" i="71"/>
  <c r="G286" i="72" s="1"/>
  <c r="H281" i="71"/>
  <c r="E286" i="72" s="1"/>
  <c r="I281" i="71"/>
  <c r="F286" i="72" s="1"/>
  <c r="D274" i="72"/>
  <c r="AE269" i="71"/>
  <c r="H274" i="72" s="1"/>
  <c r="AA269" i="71"/>
  <c r="G274" i="72" s="1"/>
  <c r="H269" i="71"/>
  <c r="E274" i="72" s="1"/>
  <c r="I269" i="71"/>
  <c r="F274" i="72" s="1"/>
  <c r="D270" i="72"/>
  <c r="AE265" i="71"/>
  <c r="H270" i="72" s="1"/>
  <c r="AA265" i="71"/>
  <c r="G270" i="72" s="1"/>
  <c r="H265" i="71"/>
  <c r="E270" i="72" s="1"/>
  <c r="I265" i="71"/>
  <c r="F270" i="72" s="1"/>
  <c r="D262" i="72"/>
  <c r="AE257" i="71"/>
  <c r="H262" i="72" s="1"/>
  <c r="AA257" i="71"/>
  <c r="G262" i="72" s="1"/>
  <c r="H257" i="71"/>
  <c r="E262" i="72" s="1"/>
  <c r="I257" i="71"/>
  <c r="F262" i="72" s="1"/>
  <c r="D254" i="72"/>
  <c r="AE249" i="71"/>
  <c r="H254" i="72" s="1"/>
  <c r="AA249" i="71"/>
  <c r="G254" i="72" s="1"/>
  <c r="H249" i="71"/>
  <c r="E254" i="72" s="1"/>
  <c r="I249" i="71"/>
  <c r="F254" i="72" s="1"/>
  <c r="D469" i="72"/>
  <c r="AE462" i="71"/>
  <c r="H469" i="72" s="1"/>
  <c r="AA462" i="71"/>
  <c r="G469" i="72" s="1"/>
  <c r="H462" i="71"/>
  <c r="E469" i="72" s="1"/>
  <c r="I462" i="71"/>
  <c r="F469" i="72" s="1"/>
  <c r="D465" i="72"/>
  <c r="AE458" i="71"/>
  <c r="H465" i="72" s="1"/>
  <c r="AA458" i="71"/>
  <c r="G465" i="72" s="1"/>
  <c r="H458" i="71"/>
  <c r="E465" i="72" s="1"/>
  <c r="I458" i="71"/>
  <c r="F465" i="72" s="1"/>
  <c r="D457" i="72"/>
  <c r="AE450" i="71"/>
  <c r="H457" i="72" s="1"/>
  <c r="AA450" i="71"/>
  <c r="G457" i="72" s="1"/>
  <c r="H450" i="71"/>
  <c r="E457" i="72" s="1"/>
  <c r="I450" i="71"/>
  <c r="F457" i="72" s="1"/>
  <c r="D440" i="72"/>
  <c r="AE433" i="71"/>
  <c r="H440" i="72" s="1"/>
  <c r="AA433" i="71"/>
  <c r="G440" i="72" s="1"/>
  <c r="I433" i="71"/>
  <c r="F440" i="72" s="1"/>
  <c r="H433" i="71"/>
  <c r="E440" i="72" s="1"/>
  <c r="D436" i="72"/>
  <c r="AE429" i="71"/>
  <c r="H436" i="72" s="1"/>
  <c r="AA429" i="71"/>
  <c r="G436" i="72" s="1"/>
  <c r="I429" i="71"/>
  <c r="F436" i="72" s="1"/>
  <c r="H429" i="71"/>
  <c r="E436" i="72" s="1"/>
  <c r="D432" i="72"/>
  <c r="AE425" i="71"/>
  <c r="H432" i="72" s="1"/>
  <c r="AA425" i="71"/>
  <c r="G432" i="72" s="1"/>
  <c r="I425" i="71"/>
  <c r="F432" i="72" s="1"/>
  <c r="H425" i="71"/>
  <c r="E432" i="72" s="1"/>
  <c r="D428" i="72"/>
  <c r="AE421" i="71"/>
  <c r="H428" i="72" s="1"/>
  <c r="AA421" i="71"/>
  <c r="G428" i="72" s="1"/>
  <c r="H421" i="71"/>
  <c r="E428" i="72" s="1"/>
  <c r="I421" i="71"/>
  <c r="F428" i="72" s="1"/>
  <c r="D420" i="72"/>
  <c r="AE413" i="71"/>
  <c r="H420" i="72" s="1"/>
  <c r="AA413" i="71"/>
  <c r="G420" i="72" s="1"/>
  <c r="H413" i="71"/>
  <c r="E420" i="72" s="1"/>
  <c r="I413" i="71"/>
  <c r="F420" i="72" s="1"/>
  <c r="D412" i="72"/>
  <c r="AE405" i="71"/>
  <c r="H412" i="72" s="1"/>
  <c r="AA405" i="71"/>
  <c r="G412" i="72" s="1"/>
  <c r="H405" i="71"/>
  <c r="E412" i="72" s="1"/>
  <c r="I405" i="71"/>
  <c r="F412" i="72" s="1"/>
  <c r="D408" i="72"/>
  <c r="AE401" i="71"/>
  <c r="H408" i="72" s="1"/>
  <c r="AA401" i="71"/>
  <c r="G408" i="72" s="1"/>
  <c r="H401" i="71"/>
  <c r="E408" i="72" s="1"/>
  <c r="I401" i="71"/>
  <c r="F408" i="72" s="1"/>
  <c r="D400" i="72"/>
  <c r="AE393" i="71"/>
  <c r="H400" i="72" s="1"/>
  <c r="AA393" i="71"/>
  <c r="G400" i="72" s="1"/>
  <c r="H393" i="71"/>
  <c r="E400" i="72" s="1"/>
  <c r="I393" i="71"/>
  <c r="F400" i="72" s="1"/>
  <c r="D392" i="72"/>
  <c r="AE385" i="71"/>
  <c r="H392" i="72" s="1"/>
  <c r="AA385" i="71"/>
  <c r="G392" i="72" s="1"/>
  <c r="H385" i="71"/>
  <c r="E392" i="72" s="1"/>
  <c r="I385" i="71"/>
  <c r="F392" i="72" s="1"/>
  <c r="D376" i="72"/>
  <c r="AE369" i="71"/>
  <c r="H376" i="72" s="1"/>
  <c r="AA369" i="71"/>
  <c r="G376" i="72" s="1"/>
  <c r="H369" i="71"/>
  <c r="E376" i="72" s="1"/>
  <c r="I369" i="71"/>
  <c r="F376" i="72" s="1"/>
  <c r="D372" i="72"/>
  <c r="AE365" i="71"/>
  <c r="H372" i="72" s="1"/>
  <c r="AA365" i="71"/>
  <c r="G372" i="72" s="1"/>
  <c r="H365" i="71"/>
  <c r="E372" i="72" s="1"/>
  <c r="I365" i="71"/>
  <c r="F372" i="72" s="1"/>
  <c r="D563" i="72"/>
  <c r="AE554" i="71"/>
  <c r="H563" i="72" s="1"/>
  <c r="AA554" i="71"/>
  <c r="G563" i="72" s="1"/>
  <c r="H554" i="71"/>
  <c r="E563" i="72" s="1"/>
  <c r="I554" i="71"/>
  <c r="F563" i="72" s="1"/>
  <c r="D558" i="72"/>
  <c r="AE549" i="71"/>
  <c r="H558" i="72" s="1"/>
  <c r="AA549" i="71"/>
  <c r="G558" i="72" s="1"/>
  <c r="H549" i="71"/>
  <c r="E558" i="72" s="1"/>
  <c r="I549" i="71"/>
  <c r="F558" i="72" s="1"/>
  <c r="D554" i="72"/>
  <c r="AE545" i="71"/>
  <c r="H554" i="72" s="1"/>
  <c r="AA545" i="71"/>
  <c r="G554" i="72" s="1"/>
  <c r="H545" i="71"/>
  <c r="E554" i="72" s="1"/>
  <c r="I545" i="71"/>
  <c r="F554" i="72" s="1"/>
  <c r="D546" i="72"/>
  <c r="AE537" i="71"/>
  <c r="H546" i="72" s="1"/>
  <c r="AA537" i="71"/>
  <c r="G546" i="72" s="1"/>
  <c r="H537" i="71"/>
  <c r="E546" i="72" s="1"/>
  <c r="I537" i="71"/>
  <c r="F546" i="72" s="1"/>
  <c r="D534" i="72"/>
  <c r="AE525" i="71"/>
  <c r="H534" i="72" s="1"/>
  <c r="AA525" i="71"/>
  <c r="G534" i="72" s="1"/>
  <c r="H525" i="71"/>
  <c r="E534" i="72" s="1"/>
  <c r="I525" i="71"/>
  <c r="F534" i="72" s="1"/>
  <c r="D530" i="72"/>
  <c r="AE521" i="71"/>
  <c r="H530" i="72" s="1"/>
  <c r="AA521" i="71"/>
  <c r="G530" i="72" s="1"/>
  <c r="H521" i="71"/>
  <c r="E530" i="72" s="1"/>
  <c r="I521" i="71"/>
  <c r="F530" i="72" s="1"/>
  <c r="D526" i="72"/>
  <c r="AE517" i="71"/>
  <c r="H526" i="72" s="1"/>
  <c r="AA517" i="71"/>
  <c r="G526" i="72" s="1"/>
  <c r="H517" i="71"/>
  <c r="E526" i="72" s="1"/>
  <c r="I517" i="71"/>
  <c r="F526" i="72" s="1"/>
  <c r="D514" i="72"/>
  <c r="AE505" i="71"/>
  <c r="H514" i="72" s="1"/>
  <c r="AA505" i="71"/>
  <c r="G514" i="72" s="1"/>
  <c r="H505" i="71"/>
  <c r="E514" i="72" s="1"/>
  <c r="I505" i="71"/>
  <c r="F514" i="72" s="1"/>
  <c r="D510" i="72"/>
  <c r="AE501" i="71"/>
  <c r="H510" i="72" s="1"/>
  <c r="AA501" i="71"/>
  <c r="G510" i="72" s="1"/>
  <c r="H501" i="71"/>
  <c r="E510" i="72" s="1"/>
  <c r="I501" i="71"/>
  <c r="F510" i="72" s="1"/>
  <c r="D502" i="72"/>
  <c r="AE493" i="71"/>
  <c r="H502" i="72" s="1"/>
  <c r="AA493" i="71"/>
  <c r="G502" i="72" s="1"/>
  <c r="H493" i="71"/>
  <c r="E502" i="72" s="1"/>
  <c r="I493" i="71"/>
  <c r="F502" i="72" s="1"/>
  <c r="D494" i="72"/>
  <c r="AE485" i="71"/>
  <c r="H494" i="72" s="1"/>
  <c r="AA485" i="71"/>
  <c r="G494" i="72" s="1"/>
  <c r="H485" i="71"/>
  <c r="E494" i="72" s="1"/>
  <c r="I485" i="71"/>
  <c r="F494" i="72" s="1"/>
  <c r="D709" i="72"/>
  <c r="AE698" i="71"/>
  <c r="H709" i="72" s="1"/>
  <c r="AA698" i="71"/>
  <c r="G709" i="72" s="1"/>
  <c r="H698" i="71"/>
  <c r="E709" i="72" s="1"/>
  <c r="I698" i="71"/>
  <c r="F709" i="72" s="1"/>
  <c r="D705" i="72"/>
  <c r="AE694" i="71"/>
  <c r="H705" i="72" s="1"/>
  <c r="AA694" i="71"/>
  <c r="G705" i="72" s="1"/>
  <c r="H694" i="71"/>
  <c r="E705" i="72" s="1"/>
  <c r="I694" i="71"/>
  <c r="F705" i="72" s="1"/>
  <c r="D697" i="72"/>
  <c r="AE686" i="71"/>
  <c r="H697" i="72" s="1"/>
  <c r="AA686" i="71"/>
  <c r="G697" i="72" s="1"/>
  <c r="H686" i="71"/>
  <c r="E697" i="72" s="1"/>
  <c r="I686" i="71"/>
  <c r="F697" i="72" s="1"/>
  <c r="D680" i="72"/>
  <c r="AE669" i="71"/>
  <c r="H680" i="72" s="1"/>
  <c r="AA669" i="71"/>
  <c r="G680" i="72" s="1"/>
  <c r="H669" i="71"/>
  <c r="E680" i="72" s="1"/>
  <c r="I669" i="71"/>
  <c r="F680" i="72" s="1"/>
  <c r="D676" i="72"/>
  <c r="AE665" i="71"/>
  <c r="H676" i="72" s="1"/>
  <c r="AA665" i="71"/>
  <c r="G676" i="72" s="1"/>
  <c r="H665" i="71"/>
  <c r="E676" i="72" s="1"/>
  <c r="I665" i="71"/>
  <c r="F676" i="72" s="1"/>
  <c r="D672" i="72"/>
  <c r="AE661" i="71"/>
  <c r="H672" i="72" s="1"/>
  <c r="AA661" i="71"/>
  <c r="G672" i="72" s="1"/>
  <c r="H661" i="71"/>
  <c r="E672" i="72" s="1"/>
  <c r="I661" i="71"/>
  <c r="F672" i="72" s="1"/>
  <c r="D668" i="72"/>
  <c r="AE657" i="71"/>
  <c r="H668" i="72" s="1"/>
  <c r="AA657" i="71"/>
  <c r="G668" i="72" s="1"/>
  <c r="H657" i="71"/>
  <c r="E668" i="72" s="1"/>
  <c r="I657" i="71"/>
  <c r="F668" i="72" s="1"/>
  <c r="D660" i="72"/>
  <c r="AE649" i="71"/>
  <c r="H660" i="72" s="1"/>
  <c r="AA649" i="71"/>
  <c r="G660" i="72" s="1"/>
  <c r="H649" i="71"/>
  <c r="E660" i="72" s="1"/>
  <c r="I649" i="71"/>
  <c r="F660" i="72" s="1"/>
  <c r="D652" i="72"/>
  <c r="AE641" i="71"/>
  <c r="H652" i="72" s="1"/>
  <c r="AA641" i="71"/>
  <c r="G652" i="72" s="1"/>
  <c r="H641" i="71"/>
  <c r="E652" i="72" s="1"/>
  <c r="I641" i="71"/>
  <c r="F652" i="72" s="1"/>
  <c r="D648" i="72"/>
  <c r="AE637" i="71"/>
  <c r="H648" i="72" s="1"/>
  <c r="AA637" i="71"/>
  <c r="G648" i="72" s="1"/>
  <c r="H637" i="71"/>
  <c r="E648" i="72" s="1"/>
  <c r="I637" i="71"/>
  <c r="F648" i="72" s="1"/>
  <c r="D640" i="72"/>
  <c r="AE629" i="71"/>
  <c r="H640" i="72" s="1"/>
  <c r="AA629" i="71"/>
  <c r="G640" i="72" s="1"/>
  <c r="H629" i="71"/>
  <c r="E640" i="72" s="1"/>
  <c r="I629" i="71"/>
  <c r="F640" i="72" s="1"/>
  <c r="D632" i="72"/>
  <c r="AE621" i="71"/>
  <c r="H632" i="72" s="1"/>
  <c r="AA621" i="71"/>
  <c r="G632" i="72" s="1"/>
  <c r="H621" i="71"/>
  <c r="E632" i="72" s="1"/>
  <c r="I621" i="71"/>
  <c r="F632" i="72" s="1"/>
  <c r="D616" i="72"/>
  <c r="AE605" i="71"/>
  <c r="H616" i="72" s="1"/>
  <c r="AA605" i="71"/>
  <c r="G616" i="72" s="1"/>
  <c r="H605" i="71"/>
  <c r="E616" i="72" s="1"/>
  <c r="I605" i="71"/>
  <c r="F616" i="72" s="1"/>
  <c r="D612" i="72"/>
  <c r="AE601" i="71"/>
  <c r="H612" i="72" s="1"/>
  <c r="AA601" i="71"/>
  <c r="G612" i="72" s="1"/>
  <c r="H601" i="71"/>
  <c r="E612" i="72" s="1"/>
  <c r="I601" i="71"/>
  <c r="F612" i="72" s="1"/>
  <c r="D803" i="72"/>
  <c r="AE790" i="71"/>
  <c r="H803" i="72" s="1"/>
  <c r="AA790" i="71"/>
  <c r="G803" i="72" s="1"/>
  <c r="H790" i="71"/>
  <c r="E803" i="72" s="1"/>
  <c r="I790" i="71"/>
  <c r="F803" i="72" s="1"/>
  <c r="D798" i="72"/>
  <c r="AE785" i="71"/>
  <c r="H798" i="72" s="1"/>
  <c r="AA785" i="71"/>
  <c r="G798" i="72" s="1"/>
  <c r="H785" i="71"/>
  <c r="E798" i="72" s="1"/>
  <c r="I785" i="71"/>
  <c r="F798" i="72" s="1"/>
  <c r="D794" i="72"/>
  <c r="AE781" i="71"/>
  <c r="H794" i="72" s="1"/>
  <c r="AA781" i="71"/>
  <c r="G794" i="72" s="1"/>
  <c r="H781" i="71"/>
  <c r="E794" i="72" s="1"/>
  <c r="I781" i="71"/>
  <c r="F794" i="72" s="1"/>
  <c r="D786" i="72"/>
  <c r="AE773" i="71"/>
  <c r="H786" i="72" s="1"/>
  <c r="AA773" i="71"/>
  <c r="G786" i="72" s="1"/>
  <c r="H773" i="71"/>
  <c r="E786" i="72" s="1"/>
  <c r="I773" i="71"/>
  <c r="F786" i="72" s="1"/>
  <c r="D774" i="72"/>
  <c r="AE761" i="71"/>
  <c r="H774" i="72" s="1"/>
  <c r="AA761" i="71"/>
  <c r="G774" i="72" s="1"/>
  <c r="H761" i="71"/>
  <c r="E774" i="72" s="1"/>
  <c r="I761" i="71"/>
  <c r="F774" i="72" s="1"/>
  <c r="D770" i="72"/>
  <c r="AE757" i="71"/>
  <c r="H770" i="72" s="1"/>
  <c r="AA757" i="71"/>
  <c r="G770" i="72" s="1"/>
  <c r="H757" i="71"/>
  <c r="E770" i="72" s="1"/>
  <c r="I757" i="71"/>
  <c r="F770" i="72" s="1"/>
  <c r="D766" i="72"/>
  <c r="AE753" i="71"/>
  <c r="H766" i="72" s="1"/>
  <c r="AA753" i="71"/>
  <c r="G766" i="72" s="1"/>
  <c r="H753" i="71"/>
  <c r="E766" i="72" s="1"/>
  <c r="I753" i="71"/>
  <c r="F766" i="72" s="1"/>
  <c r="D754" i="72"/>
  <c r="AE741" i="71"/>
  <c r="H754" i="72" s="1"/>
  <c r="AA741" i="71"/>
  <c r="G754" i="72" s="1"/>
  <c r="H741" i="71"/>
  <c r="E754" i="72" s="1"/>
  <c r="I741" i="71"/>
  <c r="F754" i="72" s="1"/>
  <c r="D750" i="72"/>
  <c r="AE737" i="71"/>
  <c r="H750" i="72" s="1"/>
  <c r="AA737" i="71"/>
  <c r="G750" i="72" s="1"/>
  <c r="H737" i="71"/>
  <c r="E750" i="72" s="1"/>
  <c r="I737" i="71"/>
  <c r="F750" i="72" s="1"/>
  <c r="D742" i="72"/>
  <c r="AE729" i="71"/>
  <c r="H742" i="72" s="1"/>
  <c r="AA729" i="71"/>
  <c r="G742" i="72" s="1"/>
  <c r="H729" i="71"/>
  <c r="E742" i="72" s="1"/>
  <c r="I729" i="71"/>
  <c r="F742" i="72" s="1"/>
  <c r="D734" i="72"/>
  <c r="AE721" i="71"/>
  <c r="H734" i="72" s="1"/>
  <c r="AA721" i="71"/>
  <c r="G734" i="72" s="1"/>
  <c r="H721" i="71"/>
  <c r="E734" i="72" s="1"/>
  <c r="I721" i="71"/>
  <c r="F734" i="72" s="1"/>
  <c r="D949" i="72"/>
  <c r="AE934" i="71"/>
  <c r="H949" i="72" s="1"/>
  <c r="AA934" i="71"/>
  <c r="G949" i="72" s="1"/>
  <c r="H934" i="71"/>
  <c r="E949" i="72" s="1"/>
  <c r="I934" i="71"/>
  <c r="F949" i="72" s="1"/>
  <c r="D945" i="72"/>
  <c r="AE930" i="71"/>
  <c r="H945" i="72" s="1"/>
  <c r="AA930" i="71"/>
  <c r="G945" i="72" s="1"/>
  <c r="H930" i="71"/>
  <c r="E945" i="72" s="1"/>
  <c r="I930" i="71"/>
  <c r="F945" i="72" s="1"/>
  <c r="D937" i="72"/>
  <c r="AE922" i="71"/>
  <c r="H937" i="72" s="1"/>
  <c r="AA922" i="71"/>
  <c r="G937" i="72" s="1"/>
  <c r="H922" i="71"/>
  <c r="E937" i="72" s="1"/>
  <c r="I922" i="71"/>
  <c r="F937" i="72" s="1"/>
  <c r="D920" i="72"/>
  <c r="AE905" i="71"/>
  <c r="H920" i="72" s="1"/>
  <c r="AA905" i="71"/>
  <c r="G920" i="72" s="1"/>
  <c r="H905" i="71"/>
  <c r="E920" i="72" s="1"/>
  <c r="I905" i="71"/>
  <c r="F920" i="72" s="1"/>
  <c r="D916" i="72"/>
  <c r="AE901" i="71"/>
  <c r="H916" i="72" s="1"/>
  <c r="AA901" i="71"/>
  <c r="G916" i="72" s="1"/>
  <c r="H901" i="71"/>
  <c r="E916" i="72" s="1"/>
  <c r="I901" i="71"/>
  <c r="F916" i="72" s="1"/>
  <c r="D912" i="72"/>
  <c r="AE897" i="71"/>
  <c r="H912" i="72" s="1"/>
  <c r="AA897" i="71"/>
  <c r="G912" i="72" s="1"/>
  <c r="H897" i="71"/>
  <c r="E912" i="72" s="1"/>
  <c r="I897" i="71"/>
  <c r="F912" i="72" s="1"/>
  <c r="D908" i="72"/>
  <c r="AE893" i="71"/>
  <c r="H908" i="72" s="1"/>
  <c r="AA893" i="71"/>
  <c r="G908" i="72" s="1"/>
  <c r="H893" i="71"/>
  <c r="E908" i="72" s="1"/>
  <c r="I893" i="71"/>
  <c r="F908" i="72" s="1"/>
  <c r="D900" i="72"/>
  <c r="AE885" i="71"/>
  <c r="H900" i="72" s="1"/>
  <c r="AA885" i="71"/>
  <c r="G900" i="72" s="1"/>
  <c r="H885" i="71"/>
  <c r="E900" i="72" s="1"/>
  <c r="I885" i="71"/>
  <c r="F900" i="72" s="1"/>
  <c r="D892" i="72"/>
  <c r="AE877" i="71"/>
  <c r="H892" i="72" s="1"/>
  <c r="AA877" i="71"/>
  <c r="G892" i="72" s="1"/>
  <c r="H877" i="71"/>
  <c r="E892" i="72" s="1"/>
  <c r="I877" i="71"/>
  <c r="F892" i="72" s="1"/>
  <c r="D888" i="72"/>
  <c r="AE873" i="71"/>
  <c r="H888" i="72" s="1"/>
  <c r="AA873" i="71"/>
  <c r="G888" i="72" s="1"/>
  <c r="H873" i="71"/>
  <c r="E888" i="72" s="1"/>
  <c r="I873" i="71"/>
  <c r="F888" i="72" s="1"/>
  <c r="D880" i="72"/>
  <c r="AE865" i="71"/>
  <c r="H880" i="72" s="1"/>
  <c r="AA865" i="71"/>
  <c r="G880" i="72" s="1"/>
  <c r="H865" i="71"/>
  <c r="E880" i="72" s="1"/>
  <c r="I865" i="71"/>
  <c r="F880" i="72" s="1"/>
  <c r="D872" i="72"/>
  <c r="AE857" i="71"/>
  <c r="H872" i="72" s="1"/>
  <c r="AA857" i="71"/>
  <c r="G872" i="72" s="1"/>
  <c r="H857" i="71"/>
  <c r="E872" i="72" s="1"/>
  <c r="I857" i="71"/>
  <c r="F872" i="72" s="1"/>
  <c r="D856" i="72"/>
  <c r="AE841" i="71"/>
  <c r="H856" i="72" s="1"/>
  <c r="AA841" i="71"/>
  <c r="G856" i="72" s="1"/>
  <c r="H841" i="71"/>
  <c r="E856" i="72" s="1"/>
  <c r="I841" i="71"/>
  <c r="F856" i="72" s="1"/>
  <c r="D852" i="72"/>
  <c r="AE837" i="71"/>
  <c r="H852" i="72" s="1"/>
  <c r="AA837" i="71"/>
  <c r="G852" i="72" s="1"/>
  <c r="H837" i="71"/>
  <c r="E852" i="72" s="1"/>
  <c r="I837" i="71"/>
  <c r="F852" i="72" s="1"/>
  <c r="D1043" i="72"/>
  <c r="AE1026" i="71"/>
  <c r="H1043" i="72" s="1"/>
  <c r="AA1026" i="71"/>
  <c r="G1043" i="72" s="1"/>
  <c r="H1026" i="71"/>
  <c r="E1043" i="72" s="1"/>
  <c r="I1026" i="71"/>
  <c r="F1043" i="72" s="1"/>
  <c r="D1038" i="72"/>
  <c r="AE1021" i="71"/>
  <c r="H1038" i="72" s="1"/>
  <c r="AA1021" i="71"/>
  <c r="G1038" i="72" s="1"/>
  <c r="H1021" i="71"/>
  <c r="E1038" i="72" s="1"/>
  <c r="I1021" i="71"/>
  <c r="F1038" i="72" s="1"/>
  <c r="D1034" i="72"/>
  <c r="AE1017" i="71"/>
  <c r="H1034" i="72" s="1"/>
  <c r="AA1017" i="71"/>
  <c r="G1034" i="72" s="1"/>
  <c r="H1017" i="71"/>
  <c r="E1034" i="72" s="1"/>
  <c r="I1017" i="71"/>
  <c r="F1034" i="72" s="1"/>
  <c r="D1026" i="72"/>
  <c r="AE1009" i="71"/>
  <c r="H1026" i="72" s="1"/>
  <c r="AA1009" i="71"/>
  <c r="G1026" i="72" s="1"/>
  <c r="H1009" i="71"/>
  <c r="E1026" i="72" s="1"/>
  <c r="I1009" i="71"/>
  <c r="F1026" i="72" s="1"/>
  <c r="D1014" i="72"/>
  <c r="AE997" i="71"/>
  <c r="H1014" i="72" s="1"/>
  <c r="AA997" i="71"/>
  <c r="G1014" i="72" s="1"/>
  <c r="H997" i="71"/>
  <c r="E1014" i="72" s="1"/>
  <c r="I997" i="71"/>
  <c r="F1014" i="72" s="1"/>
  <c r="D1010" i="72"/>
  <c r="AE993" i="71"/>
  <c r="H1010" i="72" s="1"/>
  <c r="AA993" i="71"/>
  <c r="G1010" i="72" s="1"/>
  <c r="H993" i="71"/>
  <c r="E1010" i="72" s="1"/>
  <c r="I993" i="71"/>
  <c r="F1010" i="72" s="1"/>
  <c r="D1006" i="72"/>
  <c r="AE989" i="71"/>
  <c r="H1006" i="72" s="1"/>
  <c r="AA989" i="71"/>
  <c r="G1006" i="72" s="1"/>
  <c r="H989" i="71"/>
  <c r="E1006" i="72" s="1"/>
  <c r="I989" i="71"/>
  <c r="F1006" i="72" s="1"/>
  <c r="D994" i="72"/>
  <c r="AE977" i="71"/>
  <c r="H994" i="72" s="1"/>
  <c r="AA977" i="71"/>
  <c r="G994" i="72" s="1"/>
  <c r="H977" i="71"/>
  <c r="E994" i="72" s="1"/>
  <c r="I977" i="71"/>
  <c r="F994" i="72" s="1"/>
  <c r="D990" i="72"/>
  <c r="AE973" i="71"/>
  <c r="H990" i="72" s="1"/>
  <c r="AA973" i="71"/>
  <c r="G990" i="72" s="1"/>
  <c r="H973" i="71"/>
  <c r="E990" i="72" s="1"/>
  <c r="I973" i="71"/>
  <c r="F990" i="72" s="1"/>
  <c r="D982" i="72"/>
  <c r="AE965" i="71"/>
  <c r="H982" i="72" s="1"/>
  <c r="AA965" i="71"/>
  <c r="G982" i="72" s="1"/>
  <c r="H965" i="71"/>
  <c r="E982" i="72" s="1"/>
  <c r="I965" i="71"/>
  <c r="F982" i="72" s="1"/>
  <c r="D974" i="72"/>
  <c r="AE957" i="71"/>
  <c r="H974" i="72" s="1"/>
  <c r="AA957" i="71"/>
  <c r="G974" i="72" s="1"/>
  <c r="H957" i="71"/>
  <c r="E974" i="72" s="1"/>
  <c r="I957" i="71"/>
  <c r="F974" i="72" s="1"/>
  <c r="D1189" i="72"/>
  <c r="AE1170" i="71"/>
  <c r="H1189" i="72" s="1"/>
  <c r="AA1170" i="71"/>
  <c r="G1189" i="72" s="1"/>
  <c r="H1170" i="71"/>
  <c r="E1189" i="72" s="1"/>
  <c r="I1170" i="71"/>
  <c r="F1189" i="72" s="1"/>
  <c r="D1185" i="72"/>
  <c r="AE1166" i="71"/>
  <c r="H1185" i="72" s="1"/>
  <c r="AA1166" i="71"/>
  <c r="G1185" i="72" s="1"/>
  <c r="H1166" i="71"/>
  <c r="E1185" i="72" s="1"/>
  <c r="I1166" i="71"/>
  <c r="F1185" i="72" s="1"/>
  <c r="D1177" i="72"/>
  <c r="AE1158" i="71"/>
  <c r="H1177" i="72" s="1"/>
  <c r="AA1158" i="71"/>
  <c r="G1177" i="72" s="1"/>
  <c r="H1158" i="71"/>
  <c r="E1177" i="72" s="1"/>
  <c r="I1158" i="71"/>
  <c r="F1177" i="72" s="1"/>
  <c r="D1160" i="72"/>
  <c r="AE1141" i="71"/>
  <c r="H1160" i="72" s="1"/>
  <c r="AA1141" i="71"/>
  <c r="G1160" i="72" s="1"/>
  <c r="H1141" i="71"/>
  <c r="E1160" i="72" s="1"/>
  <c r="I1141" i="71"/>
  <c r="F1160" i="72" s="1"/>
  <c r="D1156" i="72"/>
  <c r="AE1137" i="71"/>
  <c r="H1156" i="72" s="1"/>
  <c r="AA1137" i="71"/>
  <c r="G1156" i="72" s="1"/>
  <c r="H1137" i="71"/>
  <c r="E1156" i="72" s="1"/>
  <c r="I1137" i="71"/>
  <c r="F1156" i="72" s="1"/>
  <c r="D1152" i="72"/>
  <c r="AE1133" i="71"/>
  <c r="H1152" i="72" s="1"/>
  <c r="AA1133" i="71"/>
  <c r="G1152" i="72" s="1"/>
  <c r="H1133" i="71"/>
  <c r="E1152" i="72" s="1"/>
  <c r="I1133" i="71"/>
  <c r="F1152" i="72" s="1"/>
  <c r="D1148" i="72"/>
  <c r="AE1129" i="71"/>
  <c r="H1148" i="72" s="1"/>
  <c r="AA1129" i="71"/>
  <c r="G1148" i="72" s="1"/>
  <c r="H1129" i="71"/>
  <c r="E1148" i="72" s="1"/>
  <c r="I1129" i="71"/>
  <c r="F1148" i="72" s="1"/>
  <c r="D1140" i="72"/>
  <c r="AE1121" i="71"/>
  <c r="H1140" i="72" s="1"/>
  <c r="AA1121" i="71"/>
  <c r="G1140" i="72" s="1"/>
  <c r="H1121" i="71"/>
  <c r="E1140" i="72" s="1"/>
  <c r="I1121" i="71"/>
  <c r="F1140" i="72" s="1"/>
  <c r="D1132" i="72"/>
  <c r="AE1113" i="71"/>
  <c r="H1132" i="72" s="1"/>
  <c r="AA1113" i="71"/>
  <c r="G1132" i="72" s="1"/>
  <c r="H1113" i="71"/>
  <c r="E1132" i="72" s="1"/>
  <c r="I1113" i="71"/>
  <c r="F1132" i="72" s="1"/>
  <c r="D1128" i="72"/>
  <c r="AE1109" i="71"/>
  <c r="H1128" i="72" s="1"/>
  <c r="AA1109" i="71"/>
  <c r="G1128" i="72" s="1"/>
  <c r="H1109" i="71"/>
  <c r="E1128" i="72" s="1"/>
  <c r="I1109" i="71"/>
  <c r="F1128" i="72" s="1"/>
  <c r="D1120" i="72"/>
  <c r="AE1101" i="71"/>
  <c r="H1120" i="72" s="1"/>
  <c r="AA1101" i="71"/>
  <c r="G1120" i="72" s="1"/>
  <c r="H1101" i="71"/>
  <c r="E1120" i="72" s="1"/>
  <c r="I1101" i="71"/>
  <c r="F1120" i="72" s="1"/>
  <c r="D1112" i="72"/>
  <c r="AE1093" i="71"/>
  <c r="H1112" i="72" s="1"/>
  <c r="AA1093" i="71"/>
  <c r="G1112" i="72" s="1"/>
  <c r="H1093" i="71"/>
  <c r="E1112" i="72" s="1"/>
  <c r="I1093" i="71"/>
  <c r="F1112" i="72" s="1"/>
  <c r="D1096" i="72"/>
  <c r="AE1077" i="71"/>
  <c r="H1096" i="72" s="1"/>
  <c r="AA1077" i="71"/>
  <c r="G1096" i="72" s="1"/>
  <c r="H1077" i="71"/>
  <c r="E1096" i="72" s="1"/>
  <c r="I1077" i="71"/>
  <c r="F1096" i="72" s="1"/>
  <c r="D1092" i="72"/>
  <c r="AE1073" i="71"/>
  <c r="H1092" i="72" s="1"/>
  <c r="AA1073" i="71"/>
  <c r="G1092" i="72" s="1"/>
  <c r="H1073" i="71"/>
  <c r="E1092" i="72" s="1"/>
  <c r="I1073" i="71"/>
  <c r="F1092" i="72" s="1"/>
  <c r="D1283" i="72"/>
  <c r="AE1262" i="71"/>
  <c r="H1283" i="72" s="1"/>
  <c r="AA1262" i="71"/>
  <c r="G1283" i="72" s="1"/>
  <c r="H1262" i="71"/>
  <c r="E1283" i="72" s="1"/>
  <c r="I1262" i="71"/>
  <c r="F1283" i="72" s="1"/>
  <c r="D1278" i="72"/>
  <c r="AE1257" i="71"/>
  <c r="H1278" i="72" s="1"/>
  <c r="AA1257" i="71"/>
  <c r="G1278" i="72" s="1"/>
  <c r="H1257" i="71"/>
  <c r="E1278" i="72" s="1"/>
  <c r="I1257" i="71"/>
  <c r="F1278" i="72" s="1"/>
  <c r="D1274" i="72"/>
  <c r="AE1253" i="71"/>
  <c r="H1274" i="72" s="1"/>
  <c r="AA1253" i="71"/>
  <c r="G1274" i="72" s="1"/>
  <c r="H1253" i="71"/>
  <c r="E1274" i="72" s="1"/>
  <c r="I1253" i="71"/>
  <c r="F1274" i="72" s="1"/>
  <c r="D1266" i="72"/>
  <c r="AE1245" i="71"/>
  <c r="H1266" i="72" s="1"/>
  <c r="AA1245" i="71"/>
  <c r="G1266" i="72" s="1"/>
  <c r="H1245" i="71"/>
  <c r="E1266" i="72" s="1"/>
  <c r="I1245" i="71"/>
  <c r="F1266" i="72" s="1"/>
  <c r="D1254" i="72"/>
  <c r="AE1233" i="71"/>
  <c r="H1254" i="72" s="1"/>
  <c r="AA1233" i="71"/>
  <c r="G1254" i="72" s="1"/>
  <c r="H1233" i="71"/>
  <c r="E1254" i="72" s="1"/>
  <c r="I1233" i="71"/>
  <c r="F1254" i="72" s="1"/>
  <c r="D1250" i="72"/>
  <c r="AE1229" i="71"/>
  <c r="H1250" i="72" s="1"/>
  <c r="AA1229" i="71"/>
  <c r="G1250" i="72" s="1"/>
  <c r="H1229" i="71"/>
  <c r="E1250" i="72" s="1"/>
  <c r="I1229" i="71"/>
  <c r="F1250" i="72" s="1"/>
  <c r="D1246" i="72"/>
  <c r="AE1225" i="71"/>
  <c r="H1246" i="72" s="1"/>
  <c r="AA1225" i="71"/>
  <c r="G1246" i="72" s="1"/>
  <c r="H1225" i="71"/>
  <c r="E1246" i="72" s="1"/>
  <c r="I1225" i="71"/>
  <c r="F1246" i="72" s="1"/>
  <c r="D1234" i="72"/>
  <c r="AE1213" i="71"/>
  <c r="H1234" i="72" s="1"/>
  <c r="AA1213" i="71"/>
  <c r="G1234" i="72" s="1"/>
  <c r="H1213" i="71"/>
  <c r="E1234" i="72" s="1"/>
  <c r="I1213" i="71"/>
  <c r="F1234" i="72" s="1"/>
  <c r="D1230" i="72"/>
  <c r="AE1209" i="71"/>
  <c r="H1230" i="72" s="1"/>
  <c r="AA1209" i="71"/>
  <c r="G1230" i="72" s="1"/>
  <c r="H1209" i="71"/>
  <c r="E1230" i="72" s="1"/>
  <c r="I1209" i="71"/>
  <c r="F1230" i="72" s="1"/>
  <c r="D1222" i="72"/>
  <c r="AE1201" i="71"/>
  <c r="H1222" i="72" s="1"/>
  <c r="AA1201" i="71"/>
  <c r="G1222" i="72" s="1"/>
  <c r="H1201" i="71"/>
  <c r="E1222" i="72" s="1"/>
  <c r="I1201" i="71"/>
  <c r="F1222" i="72" s="1"/>
  <c r="D1214" i="72"/>
  <c r="AE1193" i="71"/>
  <c r="H1214" i="72" s="1"/>
  <c r="AA1193" i="71"/>
  <c r="G1214" i="72" s="1"/>
  <c r="H1193" i="71"/>
  <c r="E1214" i="72" s="1"/>
  <c r="I1193" i="71"/>
  <c r="F1214" i="72" s="1"/>
  <c r="D1429" i="72"/>
  <c r="AE1406" i="71"/>
  <c r="H1429" i="72" s="1"/>
  <c r="AA1406" i="71"/>
  <c r="G1429" i="72" s="1"/>
  <c r="H1406" i="71"/>
  <c r="E1429" i="72" s="1"/>
  <c r="I1406" i="71"/>
  <c r="F1429" i="72" s="1"/>
  <c r="D1425" i="72"/>
  <c r="AE1402" i="71"/>
  <c r="H1425" i="72" s="1"/>
  <c r="AA1402" i="71"/>
  <c r="G1425" i="72" s="1"/>
  <c r="H1402" i="71"/>
  <c r="E1425" i="72" s="1"/>
  <c r="I1402" i="71"/>
  <c r="F1425" i="72" s="1"/>
  <c r="D1417" i="72"/>
  <c r="AE1394" i="71"/>
  <c r="H1417" i="72" s="1"/>
  <c r="AA1394" i="71"/>
  <c r="G1417" i="72" s="1"/>
  <c r="H1394" i="71"/>
  <c r="E1417" i="72" s="1"/>
  <c r="I1394" i="71"/>
  <c r="F1417" i="72" s="1"/>
  <c r="D1400" i="72"/>
  <c r="AE1377" i="71"/>
  <c r="H1400" i="72" s="1"/>
  <c r="AA1377" i="71"/>
  <c r="G1400" i="72" s="1"/>
  <c r="H1377" i="71"/>
  <c r="E1400" i="72" s="1"/>
  <c r="I1377" i="71"/>
  <c r="F1400" i="72" s="1"/>
  <c r="D1396" i="72"/>
  <c r="AE1373" i="71"/>
  <c r="H1396" i="72" s="1"/>
  <c r="AA1373" i="71"/>
  <c r="G1396" i="72" s="1"/>
  <c r="H1373" i="71"/>
  <c r="E1396" i="72" s="1"/>
  <c r="I1373" i="71"/>
  <c r="F1396" i="72" s="1"/>
  <c r="D1392" i="72"/>
  <c r="AE1369" i="71"/>
  <c r="H1392" i="72" s="1"/>
  <c r="AA1369" i="71"/>
  <c r="G1392" i="72" s="1"/>
  <c r="H1369" i="71"/>
  <c r="E1392" i="72" s="1"/>
  <c r="I1369" i="71"/>
  <c r="F1392" i="72" s="1"/>
  <c r="D1388" i="72"/>
  <c r="AE1365" i="71"/>
  <c r="H1388" i="72" s="1"/>
  <c r="AA1365" i="71"/>
  <c r="G1388" i="72" s="1"/>
  <c r="H1365" i="71"/>
  <c r="E1388" i="72" s="1"/>
  <c r="I1365" i="71"/>
  <c r="F1388" i="72" s="1"/>
  <c r="D1380" i="72"/>
  <c r="AE1357" i="71"/>
  <c r="H1380" i="72" s="1"/>
  <c r="AA1357" i="71"/>
  <c r="G1380" i="72" s="1"/>
  <c r="H1357" i="71"/>
  <c r="E1380" i="72" s="1"/>
  <c r="I1357" i="71"/>
  <c r="F1380" i="72" s="1"/>
  <c r="D1372" i="72"/>
  <c r="AE1349" i="71"/>
  <c r="H1372" i="72" s="1"/>
  <c r="AA1349" i="71"/>
  <c r="G1372" i="72" s="1"/>
  <c r="H1349" i="71"/>
  <c r="E1372" i="72" s="1"/>
  <c r="I1349" i="71"/>
  <c r="F1372" i="72" s="1"/>
  <c r="D1368" i="72"/>
  <c r="AE1345" i="71"/>
  <c r="H1368" i="72" s="1"/>
  <c r="AA1345" i="71"/>
  <c r="G1368" i="72" s="1"/>
  <c r="H1345" i="71"/>
  <c r="E1368" i="72" s="1"/>
  <c r="I1345" i="71"/>
  <c r="F1368" i="72" s="1"/>
  <c r="D1360" i="72"/>
  <c r="AE1337" i="71"/>
  <c r="H1360" i="72" s="1"/>
  <c r="AA1337" i="71"/>
  <c r="G1360" i="72" s="1"/>
  <c r="H1337" i="71"/>
  <c r="E1360" i="72" s="1"/>
  <c r="I1337" i="71"/>
  <c r="F1360" i="72" s="1"/>
  <c r="D1352" i="72"/>
  <c r="AE1329" i="71"/>
  <c r="H1352" i="72" s="1"/>
  <c r="AA1329" i="71"/>
  <c r="G1352" i="72" s="1"/>
  <c r="H1329" i="71"/>
  <c r="E1352" i="72" s="1"/>
  <c r="I1329" i="71"/>
  <c r="F1352" i="72" s="1"/>
  <c r="D1336" i="72"/>
  <c r="AE1313" i="71"/>
  <c r="H1336" i="72" s="1"/>
  <c r="AA1313" i="71"/>
  <c r="G1336" i="72" s="1"/>
  <c r="H1313" i="71"/>
  <c r="E1336" i="72" s="1"/>
  <c r="I1313" i="71"/>
  <c r="F1336" i="72" s="1"/>
  <c r="D1332" i="72"/>
  <c r="AE1309" i="71"/>
  <c r="H1332" i="72" s="1"/>
  <c r="AA1309" i="71"/>
  <c r="G1332" i="72" s="1"/>
  <c r="H1309" i="71"/>
  <c r="E1332" i="72" s="1"/>
  <c r="I1309" i="71"/>
  <c r="F1332" i="72" s="1"/>
  <c r="D1523" i="72"/>
  <c r="AE1498" i="71"/>
  <c r="H1523" i="72" s="1"/>
  <c r="AA1498" i="71"/>
  <c r="G1523" i="72" s="1"/>
  <c r="H1498" i="71"/>
  <c r="E1523" i="72" s="1"/>
  <c r="I1498" i="71"/>
  <c r="F1523" i="72" s="1"/>
  <c r="D1518" i="72"/>
  <c r="AE1493" i="71"/>
  <c r="H1518" i="72" s="1"/>
  <c r="AA1493" i="71"/>
  <c r="G1518" i="72" s="1"/>
  <c r="H1493" i="71"/>
  <c r="E1518" i="72" s="1"/>
  <c r="I1493" i="71"/>
  <c r="F1518" i="72" s="1"/>
  <c r="D1514" i="72"/>
  <c r="AE1489" i="71"/>
  <c r="H1514" i="72" s="1"/>
  <c r="AA1489" i="71"/>
  <c r="G1514" i="72" s="1"/>
  <c r="H1489" i="71"/>
  <c r="E1514" i="72" s="1"/>
  <c r="I1489" i="71"/>
  <c r="F1514" i="72" s="1"/>
  <c r="D1506" i="72"/>
  <c r="AE1481" i="71"/>
  <c r="H1506" i="72" s="1"/>
  <c r="AA1481" i="71"/>
  <c r="G1506" i="72" s="1"/>
  <c r="H1481" i="71"/>
  <c r="E1506" i="72" s="1"/>
  <c r="I1481" i="71"/>
  <c r="F1506" i="72" s="1"/>
  <c r="D1494" i="72"/>
  <c r="AE1469" i="71"/>
  <c r="H1494" i="72" s="1"/>
  <c r="AA1469" i="71"/>
  <c r="G1494" i="72" s="1"/>
  <c r="H1469" i="71"/>
  <c r="E1494" i="72" s="1"/>
  <c r="I1469" i="71"/>
  <c r="F1494" i="72" s="1"/>
  <c r="D1490" i="72"/>
  <c r="AE1465" i="71"/>
  <c r="H1490" i="72" s="1"/>
  <c r="AA1465" i="71"/>
  <c r="G1490" i="72" s="1"/>
  <c r="H1465" i="71"/>
  <c r="E1490" i="72" s="1"/>
  <c r="I1465" i="71"/>
  <c r="F1490" i="72" s="1"/>
  <c r="D1486" i="72"/>
  <c r="AE1461" i="71"/>
  <c r="H1486" i="72" s="1"/>
  <c r="AA1461" i="71"/>
  <c r="G1486" i="72" s="1"/>
  <c r="H1461" i="71"/>
  <c r="E1486" i="72" s="1"/>
  <c r="I1461" i="71"/>
  <c r="F1486" i="72" s="1"/>
  <c r="D1474" i="72"/>
  <c r="AE1449" i="71"/>
  <c r="H1474" i="72" s="1"/>
  <c r="AA1449" i="71"/>
  <c r="G1474" i="72" s="1"/>
  <c r="H1449" i="71"/>
  <c r="E1474" i="72" s="1"/>
  <c r="I1449" i="71"/>
  <c r="F1474" i="72" s="1"/>
  <c r="D1470" i="72"/>
  <c r="AE1445" i="71"/>
  <c r="H1470" i="72" s="1"/>
  <c r="AA1445" i="71"/>
  <c r="G1470" i="72" s="1"/>
  <c r="H1445" i="71"/>
  <c r="E1470" i="72" s="1"/>
  <c r="I1445" i="71"/>
  <c r="F1470" i="72" s="1"/>
  <c r="D1462" i="72"/>
  <c r="AE1437" i="71"/>
  <c r="H1462" i="72" s="1"/>
  <c r="AA1437" i="71"/>
  <c r="G1462" i="72" s="1"/>
  <c r="H1437" i="71"/>
  <c r="E1462" i="72" s="1"/>
  <c r="I1437" i="71"/>
  <c r="F1462" i="72" s="1"/>
  <c r="D1454" i="72"/>
  <c r="AE1429" i="71"/>
  <c r="H1454" i="72" s="1"/>
  <c r="AA1429" i="71"/>
  <c r="G1454" i="72" s="1"/>
  <c r="H1429" i="71"/>
  <c r="E1454" i="72" s="1"/>
  <c r="I1429" i="71"/>
  <c r="F1454" i="72" s="1"/>
  <c r="D224" i="72"/>
  <c r="AE221" i="71"/>
  <c r="H224" i="72" s="1"/>
  <c r="AA221" i="71"/>
  <c r="G224" i="72" s="1"/>
  <c r="I221" i="71"/>
  <c r="F224" i="72" s="1"/>
  <c r="H221" i="71"/>
  <c r="E224" i="72" s="1"/>
  <c r="D204" i="72"/>
  <c r="AE201" i="71"/>
  <c r="H204" i="72" s="1"/>
  <c r="AA201" i="71"/>
  <c r="G204" i="72" s="1"/>
  <c r="H201" i="71"/>
  <c r="E204" i="72" s="1"/>
  <c r="I201" i="71"/>
  <c r="F204" i="72" s="1"/>
  <c r="D199" i="72"/>
  <c r="AE196" i="71"/>
  <c r="H199" i="72" s="1"/>
  <c r="AA196" i="71"/>
  <c r="G199" i="72" s="1"/>
  <c r="H196" i="71"/>
  <c r="E199" i="72" s="1"/>
  <c r="I196" i="71"/>
  <c r="F199" i="72" s="1"/>
  <c r="D195" i="72"/>
  <c r="AE192" i="71"/>
  <c r="H195" i="72" s="1"/>
  <c r="AA192" i="71"/>
  <c r="G195" i="72" s="1"/>
  <c r="H192" i="71"/>
  <c r="E195" i="72" s="1"/>
  <c r="I192" i="71"/>
  <c r="F195" i="72" s="1"/>
  <c r="D187" i="72"/>
  <c r="AE184" i="71"/>
  <c r="H187" i="72" s="1"/>
  <c r="AA184" i="71"/>
  <c r="G187" i="72" s="1"/>
  <c r="H184" i="71"/>
  <c r="E187" i="72" s="1"/>
  <c r="I184" i="71"/>
  <c r="F187" i="72" s="1"/>
  <c r="D175" i="72"/>
  <c r="AE172" i="71"/>
  <c r="H175" i="72" s="1"/>
  <c r="AA172" i="71"/>
  <c r="G175" i="72" s="1"/>
  <c r="H172" i="71"/>
  <c r="E175" i="72" s="1"/>
  <c r="I172" i="71"/>
  <c r="F175" i="72" s="1"/>
  <c r="D171" i="72"/>
  <c r="AE168" i="71"/>
  <c r="H171" i="72" s="1"/>
  <c r="AA168" i="71"/>
  <c r="G171" i="72" s="1"/>
  <c r="H168" i="71"/>
  <c r="E171" i="72" s="1"/>
  <c r="I168" i="71"/>
  <c r="F171" i="72" s="1"/>
  <c r="D167" i="72"/>
  <c r="AE164" i="71"/>
  <c r="H167" i="72" s="1"/>
  <c r="AA164" i="71"/>
  <c r="G167" i="72" s="1"/>
  <c r="H164" i="71"/>
  <c r="E167" i="72" s="1"/>
  <c r="I164" i="71"/>
  <c r="F167" i="72" s="1"/>
  <c r="D159" i="72"/>
  <c r="AE156" i="71"/>
  <c r="H159" i="72" s="1"/>
  <c r="AA156" i="71"/>
  <c r="G159" i="72" s="1"/>
  <c r="H156" i="71"/>
  <c r="E159" i="72" s="1"/>
  <c r="I156" i="71"/>
  <c r="F159" i="72" s="1"/>
  <c r="D151" i="72"/>
  <c r="AE148" i="71"/>
  <c r="H151" i="72" s="1"/>
  <c r="AA148" i="71"/>
  <c r="G151" i="72" s="1"/>
  <c r="H148" i="71"/>
  <c r="E151" i="72" s="1"/>
  <c r="I148" i="71"/>
  <c r="F151" i="72" s="1"/>
  <c r="D357" i="72"/>
  <c r="AE352" i="71"/>
  <c r="H357" i="72" s="1"/>
  <c r="AA352" i="71"/>
  <c r="G357" i="72" s="1"/>
  <c r="H352" i="71"/>
  <c r="E357" i="72" s="1"/>
  <c r="I352" i="71"/>
  <c r="F357" i="72" s="1"/>
  <c r="D350" i="72"/>
  <c r="AE345" i="71"/>
  <c r="H350" i="72" s="1"/>
  <c r="AA345" i="71"/>
  <c r="G350" i="72" s="1"/>
  <c r="H345" i="71"/>
  <c r="E350" i="72" s="1"/>
  <c r="I345" i="71"/>
  <c r="F350" i="72" s="1"/>
  <c r="D322" i="72"/>
  <c r="AE317" i="71"/>
  <c r="H322" i="72" s="1"/>
  <c r="AA317" i="71"/>
  <c r="G322" i="72" s="1"/>
  <c r="H317" i="71"/>
  <c r="E322" i="72" s="1"/>
  <c r="I317" i="71"/>
  <c r="F322" i="72" s="1"/>
  <c r="D317" i="72"/>
  <c r="AE312" i="71"/>
  <c r="H317" i="72" s="1"/>
  <c r="AA312" i="71"/>
  <c r="G317" i="72" s="1"/>
  <c r="H312" i="71"/>
  <c r="E317" i="72" s="1"/>
  <c r="I312" i="71"/>
  <c r="F317" i="72" s="1"/>
  <c r="D313" i="72"/>
  <c r="AE308" i="71"/>
  <c r="H313" i="72" s="1"/>
  <c r="AA308" i="71"/>
  <c r="G313" i="72" s="1"/>
  <c r="H308" i="71"/>
  <c r="E313" i="72" s="1"/>
  <c r="I308" i="71"/>
  <c r="F313" i="72" s="1"/>
  <c r="D309" i="72"/>
  <c r="AE304" i="71"/>
  <c r="H309" i="72" s="1"/>
  <c r="AA304" i="71"/>
  <c r="G309" i="72" s="1"/>
  <c r="H304" i="71"/>
  <c r="E309" i="72" s="1"/>
  <c r="I304" i="71"/>
  <c r="F309" i="72" s="1"/>
  <c r="D305" i="72"/>
  <c r="AE300" i="71"/>
  <c r="H305" i="72" s="1"/>
  <c r="AA300" i="71"/>
  <c r="G305" i="72" s="1"/>
  <c r="H300" i="71"/>
  <c r="E305" i="72" s="1"/>
  <c r="I300" i="71"/>
  <c r="F305" i="72" s="1"/>
  <c r="D301" i="72"/>
  <c r="AE296" i="71"/>
  <c r="H301" i="72" s="1"/>
  <c r="AA296" i="71"/>
  <c r="G301" i="72" s="1"/>
  <c r="I296" i="71"/>
  <c r="F301" i="72" s="1"/>
  <c r="H296" i="71"/>
  <c r="E301" i="72" s="1"/>
  <c r="D293" i="72"/>
  <c r="AE288" i="71"/>
  <c r="H293" i="72" s="1"/>
  <c r="AA288" i="71"/>
  <c r="G293" i="72" s="1"/>
  <c r="H288" i="71"/>
  <c r="E293" i="72" s="1"/>
  <c r="I288" i="71"/>
  <c r="F293" i="72" s="1"/>
  <c r="D289" i="72"/>
  <c r="AE284" i="71"/>
  <c r="H289" i="72" s="1"/>
  <c r="AA284" i="71"/>
  <c r="G289" i="72" s="1"/>
  <c r="H284" i="71"/>
  <c r="E289" i="72" s="1"/>
  <c r="I284" i="71"/>
  <c r="F289" i="72" s="1"/>
  <c r="D273" i="72"/>
  <c r="AE268" i="71"/>
  <c r="H273" i="72" s="1"/>
  <c r="AA268" i="71"/>
  <c r="G273" i="72" s="1"/>
  <c r="H268" i="71"/>
  <c r="E273" i="72" s="1"/>
  <c r="I268" i="71"/>
  <c r="F273" i="72" s="1"/>
  <c r="D261" i="72"/>
  <c r="AE256" i="71"/>
  <c r="H261" i="72" s="1"/>
  <c r="AA256" i="71"/>
  <c r="G261" i="72" s="1"/>
  <c r="I256" i="71"/>
  <c r="F261" i="72" s="1"/>
  <c r="H256" i="71"/>
  <c r="E261" i="72" s="1"/>
  <c r="D257" i="72"/>
  <c r="AE252" i="71"/>
  <c r="H257" i="72" s="1"/>
  <c r="AA252" i="71"/>
  <c r="G257" i="72" s="1"/>
  <c r="I252" i="71"/>
  <c r="F257" i="72" s="1"/>
  <c r="H252" i="71"/>
  <c r="E257" i="72" s="1"/>
  <c r="D253" i="72"/>
  <c r="AE248" i="71"/>
  <c r="H253" i="72" s="1"/>
  <c r="AA248" i="71"/>
  <c r="G253" i="72" s="1"/>
  <c r="I248" i="71"/>
  <c r="F253" i="72" s="1"/>
  <c r="H248" i="71"/>
  <c r="E253" i="72" s="1"/>
  <c r="D464" i="72"/>
  <c r="AE457" i="71"/>
  <c r="H464" i="72" s="1"/>
  <c r="AA457" i="71"/>
  <c r="G464" i="72" s="1"/>
  <c r="I457" i="71"/>
  <c r="F464" i="72" s="1"/>
  <c r="H457" i="71"/>
  <c r="E464" i="72" s="1"/>
  <c r="D456" i="72"/>
  <c r="AE449" i="71"/>
  <c r="H456" i="72" s="1"/>
  <c r="AA449" i="71"/>
  <c r="G456" i="72" s="1"/>
  <c r="I449" i="71"/>
  <c r="F456" i="72" s="1"/>
  <c r="H449" i="71"/>
  <c r="E456" i="72" s="1"/>
  <c r="D444" i="72"/>
  <c r="AE437" i="71"/>
  <c r="H444" i="72" s="1"/>
  <c r="AA437" i="71"/>
  <c r="G444" i="72" s="1"/>
  <c r="I437" i="71"/>
  <c r="F444" i="72" s="1"/>
  <c r="H437" i="71"/>
  <c r="E444" i="72" s="1"/>
  <c r="D439" i="72"/>
  <c r="AE432" i="71"/>
  <c r="H439" i="72" s="1"/>
  <c r="AA432" i="71"/>
  <c r="G439" i="72" s="1"/>
  <c r="H432" i="71"/>
  <c r="E439" i="72" s="1"/>
  <c r="I432" i="71"/>
  <c r="F439" i="72" s="1"/>
  <c r="D435" i="72"/>
  <c r="AE428" i="71"/>
  <c r="H435" i="72" s="1"/>
  <c r="AA428" i="71"/>
  <c r="G435" i="72" s="1"/>
  <c r="H428" i="71"/>
  <c r="E435" i="72" s="1"/>
  <c r="I428" i="71"/>
  <c r="F435" i="72" s="1"/>
  <c r="D427" i="72"/>
  <c r="AE420" i="71"/>
  <c r="H427" i="72" s="1"/>
  <c r="AA420" i="71"/>
  <c r="G427" i="72" s="1"/>
  <c r="H420" i="71"/>
  <c r="E427" i="72" s="1"/>
  <c r="I420" i="71"/>
  <c r="F427" i="72" s="1"/>
  <c r="D415" i="72"/>
  <c r="AE408" i="71"/>
  <c r="H415" i="72" s="1"/>
  <c r="AA408" i="71"/>
  <c r="G415" i="72" s="1"/>
  <c r="H408" i="71"/>
  <c r="E415" i="72" s="1"/>
  <c r="I408" i="71"/>
  <c r="F415" i="72" s="1"/>
  <c r="D411" i="72"/>
  <c r="AE404" i="71"/>
  <c r="H411" i="72" s="1"/>
  <c r="AA404" i="71"/>
  <c r="G411" i="72" s="1"/>
  <c r="H404" i="71"/>
  <c r="E411" i="72" s="1"/>
  <c r="I404" i="71"/>
  <c r="F411" i="72" s="1"/>
  <c r="D407" i="72"/>
  <c r="AE400" i="71"/>
  <c r="H407" i="72" s="1"/>
  <c r="AA400" i="71"/>
  <c r="G407" i="72" s="1"/>
  <c r="H400" i="71"/>
  <c r="E407" i="72" s="1"/>
  <c r="I400" i="71"/>
  <c r="F407" i="72" s="1"/>
  <c r="D399" i="72"/>
  <c r="AE392" i="71"/>
  <c r="H399" i="72" s="1"/>
  <c r="AA392" i="71"/>
  <c r="G399" i="72" s="1"/>
  <c r="H392" i="71"/>
  <c r="E399" i="72" s="1"/>
  <c r="I392" i="71"/>
  <c r="F399" i="72" s="1"/>
  <c r="D391" i="72"/>
  <c r="AE384" i="71"/>
  <c r="H391" i="72" s="1"/>
  <c r="AA384" i="71"/>
  <c r="G391" i="72" s="1"/>
  <c r="H384" i="71"/>
  <c r="E391" i="72" s="1"/>
  <c r="I384" i="71"/>
  <c r="F391" i="72" s="1"/>
  <c r="D597" i="72"/>
  <c r="AE588" i="71"/>
  <c r="H597" i="72" s="1"/>
  <c r="AA588" i="71"/>
  <c r="G597" i="72" s="1"/>
  <c r="H588" i="71"/>
  <c r="E597" i="72" s="1"/>
  <c r="I588" i="71"/>
  <c r="F597" i="72" s="1"/>
  <c r="D590" i="72"/>
  <c r="AE581" i="71"/>
  <c r="H590" i="72" s="1"/>
  <c r="AA581" i="71"/>
  <c r="G590" i="72" s="1"/>
  <c r="H581" i="71"/>
  <c r="E590" i="72" s="1"/>
  <c r="I581" i="71"/>
  <c r="F590" i="72" s="1"/>
  <c r="D562" i="72"/>
  <c r="AE553" i="71"/>
  <c r="H562" i="72" s="1"/>
  <c r="AA553" i="71"/>
  <c r="G562" i="72" s="1"/>
  <c r="H553" i="71"/>
  <c r="E562" i="72" s="1"/>
  <c r="I553" i="71"/>
  <c r="F562" i="72" s="1"/>
  <c r="D557" i="72"/>
  <c r="AE548" i="71"/>
  <c r="H557" i="72" s="1"/>
  <c r="AA548" i="71"/>
  <c r="G557" i="72" s="1"/>
  <c r="H548" i="71"/>
  <c r="E557" i="72" s="1"/>
  <c r="I548" i="71"/>
  <c r="F557" i="72" s="1"/>
  <c r="D553" i="72"/>
  <c r="AE544" i="71"/>
  <c r="H553" i="72" s="1"/>
  <c r="AA544" i="71"/>
  <c r="G553" i="72" s="1"/>
  <c r="H544" i="71"/>
  <c r="E553" i="72" s="1"/>
  <c r="I544" i="71"/>
  <c r="F553" i="72" s="1"/>
  <c r="D549" i="72"/>
  <c r="AE540" i="71"/>
  <c r="H549" i="72" s="1"/>
  <c r="AA540" i="71"/>
  <c r="G549" i="72" s="1"/>
  <c r="H540" i="71"/>
  <c r="E549" i="72" s="1"/>
  <c r="I540" i="71"/>
  <c r="F549" i="72" s="1"/>
  <c r="D545" i="72"/>
  <c r="AE536" i="71"/>
  <c r="H545" i="72" s="1"/>
  <c r="AA536" i="71"/>
  <c r="G545" i="72" s="1"/>
  <c r="H536" i="71"/>
  <c r="E545" i="72" s="1"/>
  <c r="I536" i="71"/>
  <c r="F545" i="72" s="1"/>
  <c r="D541" i="72"/>
  <c r="AE532" i="71"/>
  <c r="H541" i="72" s="1"/>
  <c r="AA532" i="71"/>
  <c r="G541" i="72" s="1"/>
  <c r="H532" i="71"/>
  <c r="E541" i="72" s="1"/>
  <c r="I532" i="71"/>
  <c r="F541" i="72" s="1"/>
  <c r="D533" i="72"/>
  <c r="AE524" i="71"/>
  <c r="H533" i="72" s="1"/>
  <c r="AA524" i="71"/>
  <c r="G533" i="72" s="1"/>
  <c r="H524" i="71"/>
  <c r="E533" i="72" s="1"/>
  <c r="I524" i="71"/>
  <c r="F533" i="72" s="1"/>
  <c r="D529" i="72"/>
  <c r="AE520" i="71"/>
  <c r="H529" i="72" s="1"/>
  <c r="AA520" i="71"/>
  <c r="G529" i="72" s="1"/>
  <c r="H520" i="71"/>
  <c r="E529" i="72" s="1"/>
  <c r="I520" i="71"/>
  <c r="F529" i="72" s="1"/>
  <c r="D513" i="72"/>
  <c r="AE504" i="71"/>
  <c r="H513" i="72" s="1"/>
  <c r="AA504" i="71"/>
  <c r="G513" i="72" s="1"/>
  <c r="H504" i="71"/>
  <c r="E513" i="72" s="1"/>
  <c r="I504" i="71"/>
  <c r="F513" i="72" s="1"/>
  <c r="D501" i="72"/>
  <c r="AE492" i="71"/>
  <c r="H501" i="72" s="1"/>
  <c r="AA492" i="71"/>
  <c r="G501" i="72" s="1"/>
  <c r="H492" i="71"/>
  <c r="E501" i="72" s="1"/>
  <c r="I492" i="71"/>
  <c r="F501" i="72" s="1"/>
  <c r="D497" i="72"/>
  <c r="AE488" i="71"/>
  <c r="H497" i="72" s="1"/>
  <c r="AA488" i="71"/>
  <c r="G497" i="72" s="1"/>
  <c r="H488" i="71"/>
  <c r="E497" i="72" s="1"/>
  <c r="I488" i="71"/>
  <c r="F497" i="72" s="1"/>
  <c r="D493" i="72"/>
  <c r="AE484" i="71"/>
  <c r="H493" i="72" s="1"/>
  <c r="AA484" i="71"/>
  <c r="G493" i="72" s="1"/>
  <c r="H484" i="71"/>
  <c r="E493" i="72" s="1"/>
  <c r="I484" i="71"/>
  <c r="F493" i="72" s="1"/>
  <c r="D704" i="72"/>
  <c r="AE693" i="71"/>
  <c r="H704" i="72" s="1"/>
  <c r="AA693" i="71"/>
  <c r="G704" i="72" s="1"/>
  <c r="H693" i="71"/>
  <c r="E704" i="72" s="1"/>
  <c r="I693" i="71"/>
  <c r="F704" i="72" s="1"/>
  <c r="D696" i="72"/>
  <c r="AE685" i="71"/>
  <c r="H696" i="72" s="1"/>
  <c r="AA685" i="71"/>
  <c r="G696" i="72" s="1"/>
  <c r="H685" i="71"/>
  <c r="E696" i="72" s="1"/>
  <c r="I685" i="71"/>
  <c r="F696" i="72" s="1"/>
  <c r="D684" i="72"/>
  <c r="AE673" i="71"/>
  <c r="H684" i="72" s="1"/>
  <c r="AA673" i="71"/>
  <c r="G684" i="72" s="1"/>
  <c r="H673" i="71"/>
  <c r="E684" i="72" s="1"/>
  <c r="I673" i="71"/>
  <c r="F684" i="72" s="1"/>
  <c r="D679" i="72"/>
  <c r="AE668" i="71"/>
  <c r="H679" i="72" s="1"/>
  <c r="AA668" i="71"/>
  <c r="G679" i="72" s="1"/>
  <c r="H668" i="71"/>
  <c r="E679" i="72" s="1"/>
  <c r="I668" i="71"/>
  <c r="F679" i="72" s="1"/>
  <c r="D675" i="72"/>
  <c r="AE664" i="71"/>
  <c r="H675" i="72" s="1"/>
  <c r="AA664" i="71"/>
  <c r="G675" i="72" s="1"/>
  <c r="H664" i="71"/>
  <c r="E675" i="72" s="1"/>
  <c r="I664" i="71"/>
  <c r="F675" i="72" s="1"/>
  <c r="D667" i="72"/>
  <c r="AE656" i="71"/>
  <c r="H667" i="72" s="1"/>
  <c r="AA656" i="71"/>
  <c r="G667" i="72" s="1"/>
  <c r="H656" i="71"/>
  <c r="E667" i="72" s="1"/>
  <c r="I656" i="71"/>
  <c r="F667" i="72" s="1"/>
  <c r="D655" i="72"/>
  <c r="AE644" i="71"/>
  <c r="H655" i="72" s="1"/>
  <c r="AA644" i="71"/>
  <c r="G655" i="72" s="1"/>
  <c r="H644" i="71"/>
  <c r="E655" i="72" s="1"/>
  <c r="I644" i="71"/>
  <c r="F655" i="72" s="1"/>
  <c r="D651" i="72"/>
  <c r="AE640" i="71"/>
  <c r="H651" i="72" s="1"/>
  <c r="AA640" i="71"/>
  <c r="G651" i="72" s="1"/>
  <c r="H640" i="71"/>
  <c r="E651" i="72" s="1"/>
  <c r="I640" i="71"/>
  <c r="F651" i="72" s="1"/>
  <c r="D647" i="72"/>
  <c r="AE636" i="71"/>
  <c r="H647" i="72" s="1"/>
  <c r="AA636" i="71"/>
  <c r="G647" i="72" s="1"/>
  <c r="H636" i="71"/>
  <c r="E647" i="72" s="1"/>
  <c r="I636" i="71"/>
  <c r="F647" i="72" s="1"/>
  <c r="D639" i="72"/>
  <c r="AE628" i="71"/>
  <c r="H639" i="72" s="1"/>
  <c r="AA628" i="71"/>
  <c r="G639" i="72" s="1"/>
  <c r="H628" i="71"/>
  <c r="E639" i="72" s="1"/>
  <c r="I628" i="71"/>
  <c r="F639" i="72" s="1"/>
  <c r="D631" i="72"/>
  <c r="AE620" i="71"/>
  <c r="H631" i="72" s="1"/>
  <c r="AA620" i="71"/>
  <c r="G631" i="72" s="1"/>
  <c r="H620" i="71"/>
  <c r="E631" i="72" s="1"/>
  <c r="I620" i="71"/>
  <c r="F631" i="72" s="1"/>
  <c r="D837" i="72"/>
  <c r="AE824" i="71"/>
  <c r="H837" i="72" s="1"/>
  <c r="AA824" i="71"/>
  <c r="G837" i="72" s="1"/>
  <c r="H824" i="71"/>
  <c r="E837" i="72" s="1"/>
  <c r="I824" i="71"/>
  <c r="F837" i="72" s="1"/>
  <c r="D830" i="72"/>
  <c r="AE817" i="71"/>
  <c r="H830" i="72" s="1"/>
  <c r="AA817" i="71"/>
  <c r="G830" i="72" s="1"/>
  <c r="H817" i="71"/>
  <c r="E830" i="72" s="1"/>
  <c r="I817" i="71"/>
  <c r="F830" i="72" s="1"/>
  <c r="D802" i="72"/>
  <c r="AE789" i="71"/>
  <c r="H802" i="72" s="1"/>
  <c r="AA789" i="71"/>
  <c r="G802" i="72" s="1"/>
  <c r="H789" i="71"/>
  <c r="E802" i="72" s="1"/>
  <c r="I789" i="71"/>
  <c r="F802" i="72" s="1"/>
  <c r="D797" i="72"/>
  <c r="AE784" i="71"/>
  <c r="H797" i="72" s="1"/>
  <c r="AA784" i="71"/>
  <c r="G797" i="72" s="1"/>
  <c r="H784" i="71"/>
  <c r="E797" i="72" s="1"/>
  <c r="I784" i="71"/>
  <c r="F797" i="72" s="1"/>
  <c r="D793" i="72"/>
  <c r="AE780" i="71"/>
  <c r="H793" i="72" s="1"/>
  <c r="AA780" i="71"/>
  <c r="G793" i="72" s="1"/>
  <c r="H780" i="71"/>
  <c r="E793" i="72" s="1"/>
  <c r="I780" i="71"/>
  <c r="F793" i="72" s="1"/>
  <c r="D789" i="72"/>
  <c r="AE776" i="71"/>
  <c r="H789" i="72" s="1"/>
  <c r="AA776" i="71"/>
  <c r="G789" i="72" s="1"/>
  <c r="H776" i="71"/>
  <c r="E789" i="72" s="1"/>
  <c r="I776" i="71"/>
  <c r="F789" i="72" s="1"/>
  <c r="D785" i="72"/>
  <c r="AE772" i="71"/>
  <c r="H785" i="72" s="1"/>
  <c r="AA772" i="71"/>
  <c r="G785" i="72" s="1"/>
  <c r="H772" i="71"/>
  <c r="E785" i="72" s="1"/>
  <c r="I772" i="71"/>
  <c r="F785" i="72" s="1"/>
  <c r="D781" i="72"/>
  <c r="AE768" i="71"/>
  <c r="H781" i="72" s="1"/>
  <c r="AA768" i="71"/>
  <c r="G781" i="72" s="1"/>
  <c r="H768" i="71"/>
  <c r="E781" i="72" s="1"/>
  <c r="I768" i="71"/>
  <c r="F781" i="72" s="1"/>
  <c r="D773" i="72"/>
  <c r="AE760" i="71"/>
  <c r="H773" i="72" s="1"/>
  <c r="AA760" i="71"/>
  <c r="G773" i="72" s="1"/>
  <c r="H760" i="71"/>
  <c r="E773" i="72" s="1"/>
  <c r="I760" i="71"/>
  <c r="F773" i="72" s="1"/>
  <c r="D769" i="72"/>
  <c r="AE756" i="71"/>
  <c r="H769" i="72" s="1"/>
  <c r="AA756" i="71"/>
  <c r="G769" i="72" s="1"/>
  <c r="H756" i="71"/>
  <c r="E769" i="72" s="1"/>
  <c r="I756" i="71"/>
  <c r="F769" i="72" s="1"/>
  <c r="D753" i="72"/>
  <c r="AE740" i="71"/>
  <c r="H753" i="72" s="1"/>
  <c r="AA740" i="71"/>
  <c r="G753" i="72" s="1"/>
  <c r="H740" i="71"/>
  <c r="E753" i="72" s="1"/>
  <c r="I740" i="71"/>
  <c r="F753" i="72" s="1"/>
  <c r="D741" i="72"/>
  <c r="AE728" i="71"/>
  <c r="H741" i="72" s="1"/>
  <c r="AA728" i="71"/>
  <c r="G741" i="72" s="1"/>
  <c r="H728" i="71"/>
  <c r="E741" i="72" s="1"/>
  <c r="I728" i="71"/>
  <c r="F741" i="72" s="1"/>
  <c r="D737" i="72"/>
  <c r="AE724" i="71"/>
  <c r="H737" i="72" s="1"/>
  <c r="AA724" i="71"/>
  <c r="G737" i="72" s="1"/>
  <c r="H724" i="71"/>
  <c r="E737" i="72" s="1"/>
  <c r="I724" i="71"/>
  <c r="F737" i="72" s="1"/>
  <c r="D733" i="72"/>
  <c r="AE720" i="71"/>
  <c r="H733" i="72" s="1"/>
  <c r="AA720" i="71"/>
  <c r="G733" i="72" s="1"/>
  <c r="H720" i="71"/>
  <c r="E733" i="72" s="1"/>
  <c r="I720" i="71"/>
  <c r="F733" i="72" s="1"/>
  <c r="D944" i="72"/>
  <c r="AE929" i="71"/>
  <c r="H944" i="72" s="1"/>
  <c r="AA929" i="71"/>
  <c r="G944" i="72" s="1"/>
  <c r="H929" i="71"/>
  <c r="E944" i="72" s="1"/>
  <c r="I929" i="71"/>
  <c r="F944" i="72" s="1"/>
  <c r="D936" i="72"/>
  <c r="AE921" i="71"/>
  <c r="H936" i="72" s="1"/>
  <c r="AA921" i="71"/>
  <c r="G936" i="72" s="1"/>
  <c r="H921" i="71"/>
  <c r="E936" i="72" s="1"/>
  <c r="I921" i="71"/>
  <c r="F936" i="72" s="1"/>
  <c r="D924" i="72"/>
  <c r="AE909" i="71"/>
  <c r="H924" i="72" s="1"/>
  <c r="AA909" i="71"/>
  <c r="G924" i="72" s="1"/>
  <c r="H909" i="71"/>
  <c r="E924" i="72" s="1"/>
  <c r="I909" i="71"/>
  <c r="F924" i="72" s="1"/>
  <c r="D919" i="72"/>
  <c r="AE904" i="71"/>
  <c r="H919" i="72" s="1"/>
  <c r="AA904" i="71"/>
  <c r="G919" i="72" s="1"/>
  <c r="H904" i="71"/>
  <c r="E919" i="72" s="1"/>
  <c r="I904" i="71"/>
  <c r="F919" i="72" s="1"/>
  <c r="D915" i="72"/>
  <c r="AE900" i="71"/>
  <c r="H915" i="72" s="1"/>
  <c r="AA900" i="71"/>
  <c r="G915" i="72" s="1"/>
  <c r="H900" i="71"/>
  <c r="E915" i="72" s="1"/>
  <c r="I900" i="71"/>
  <c r="F915" i="72" s="1"/>
  <c r="D907" i="72"/>
  <c r="AE892" i="71"/>
  <c r="H907" i="72" s="1"/>
  <c r="AA892" i="71"/>
  <c r="G907" i="72" s="1"/>
  <c r="H892" i="71"/>
  <c r="E907" i="72" s="1"/>
  <c r="I892" i="71"/>
  <c r="F907" i="72" s="1"/>
  <c r="D895" i="72"/>
  <c r="AE880" i="71"/>
  <c r="H895" i="72" s="1"/>
  <c r="AA880" i="71"/>
  <c r="G895" i="72" s="1"/>
  <c r="H880" i="71"/>
  <c r="E895" i="72" s="1"/>
  <c r="I880" i="71"/>
  <c r="F895" i="72" s="1"/>
  <c r="D891" i="72"/>
  <c r="AE876" i="71"/>
  <c r="H891" i="72" s="1"/>
  <c r="AA876" i="71"/>
  <c r="G891" i="72" s="1"/>
  <c r="H876" i="71"/>
  <c r="E891" i="72" s="1"/>
  <c r="I876" i="71"/>
  <c r="F891" i="72" s="1"/>
  <c r="D887" i="72"/>
  <c r="AE872" i="71"/>
  <c r="H887" i="72" s="1"/>
  <c r="AA872" i="71"/>
  <c r="G887" i="72" s="1"/>
  <c r="H872" i="71"/>
  <c r="E887" i="72" s="1"/>
  <c r="I872" i="71"/>
  <c r="F887" i="72" s="1"/>
  <c r="D879" i="72"/>
  <c r="AE864" i="71"/>
  <c r="H879" i="72" s="1"/>
  <c r="AA864" i="71"/>
  <c r="G879" i="72" s="1"/>
  <c r="H864" i="71"/>
  <c r="E879" i="72" s="1"/>
  <c r="I864" i="71"/>
  <c r="F879" i="72" s="1"/>
  <c r="D871" i="72"/>
  <c r="AE856" i="71"/>
  <c r="H871" i="72" s="1"/>
  <c r="AA856" i="71"/>
  <c r="G871" i="72" s="1"/>
  <c r="H856" i="71"/>
  <c r="E871" i="72" s="1"/>
  <c r="I856" i="71"/>
  <c r="F871" i="72" s="1"/>
  <c r="D1077" i="72"/>
  <c r="AE1060" i="71"/>
  <c r="H1077" i="72" s="1"/>
  <c r="AA1060" i="71"/>
  <c r="G1077" i="72" s="1"/>
  <c r="H1060" i="71"/>
  <c r="E1077" i="72" s="1"/>
  <c r="I1060" i="71"/>
  <c r="F1077" i="72" s="1"/>
  <c r="D1070" i="72"/>
  <c r="AE1053" i="71"/>
  <c r="H1070" i="72" s="1"/>
  <c r="AA1053" i="71"/>
  <c r="G1070" i="72" s="1"/>
  <c r="H1053" i="71"/>
  <c r="E1070" i="72" s="1"/>
  <c r="I1053" i="71"/>
  <c r="F1070" i="72" s="1"/>
  <c r="D1042" i="72"/>
  <c r="AE1025" i="71"/>
  <c r="H1042" i="72" s="1"/>
  <c r="AA1025" i="71"/>
  <c r="G1042" i="72" s="1"/>
  <c r="H1025" i="71"/>
  <c r="E1042" i="72" s="1"/>
  <c r="I1025" i="71"/>
  <c r="F1042" i="72" s="1"/>
  <c r="D1037" i="72"/>
  <c r="AE1020" i="71"/>
  <c r="H1037" i="72" s="1"/>
  <c r="AA1020" i="71"/>
  <c r="G1037" i="72" s="1"/>
  <c r="H1020" i="71"/>
  <c r="E1037" i="72" s="1"/>
  <c r="I1020" i="71"/>
  <c r="F1037" i="72" s="1"/>
  <c r="D1033" i="72"/>
  <c r="AE1016" i="71"/>
  <c r="H1033" i="72" s="1"/>
  <c r="AA1016" i="71"/>
  <c r="G1033" i="72" s="1"/>
  <c r="H1016" i="71"/>
  <c r="E1033" i="72" s="1"/>
  <c r="I1016" i="71"/>
  <c r="F1033" i="72" s="1"/>
  <c r="D1029" i="72"/>
  <c r="AE1012" i="71"/>
  <c r="H1029" i="72" s="1"/>
  <c r="AA1012" i="71"/>
  <c r="G1029" i="72" s="1"/>
  <c r="H1012" i="71"/>
  <c r="E1029" i="72" s="1"/>
  <c r="I1012" i="71"/>
  <c r="F1029" i="72" s="1"/>
  <c r="D1025" i="72"/>
  <c r="AE1008" i="71"/>
  <c r="H1025" i="72" s="1"/>
  <c r="AA1008" i="71"/>
  <c r="G1025" i="72" s="1"/>
  <c r="H1008" i="71"/>
  <c r="E1025" i="72" s="1"/>
  <c r="I1008" i="71"/>
  <c r="F1025" i="72" s="1"/>
  <c r="D1021" i="72"/>
  <c r="AE1004" i="71"/>
  <c r="H1021" i="72" s="1"/>
  <c r="AA1004" i="71"/>
  <c r="G1021" i="72" s="1"/>
  <c r="H1004" i="71"/>
  <c r="E1021" i="72" s="1"/>
  <c r="I1004" i="71"/>
  <c r="F1021" i="72" s="1"/>
  <c r="D1013" i="72"/>
  <c r="AE996" i="71"/>
  <c r="H1013" i="72" s="1"/>
  <c r="AA996" i="71"/>
  <c r="G1013" i="72" s="1"/>
  <c r="H996" i="71"/>
  <c r="E1013" i="72" s="1"/>
  <c r="I996" i="71"/>
  <c r="F1013" i="72" s="1"/>
  <c r="D1009" i="72"/>
  <c r="AE992" i="71"/>
  <c r="H1009" i="72" s="1"/>
  <c r="AA992" i="71"/>
  <c r="G1009" i="72" s="1"/>
  <c r="H992" i="71"/>
  <c r="E1009" i="72" s="1"/>
  <c r="I992" i="71"/>
  <c r="F1009" i="72" s="1"/>
  <c r="D993" i="72"/>
  <c r="AE976" i="71"/>
  <c r="H993" i="72" s="1"/>
  <c r="AA976" i="71"/>
  <c r="G993" i="72" s="1"/>
  <c r="H976" i="71"/>
  <c r="E993" i="72" s="1"/>
  <c r="I976" i="71"/>
  <c r="F993" i="72" s="1"/>
  <c r="D981" i="72"/>
  <c r="AE964" i="71"/>
  <c r="H981" i="72" s="1"/>
  <c r="AA964" i="71"/>
  <c r="G981" i="72" s="1"/>
  <c r="H964" i="71"/>
  <c r="E981" i="72" s="1"/>
  <c r="I964" i="71"/>
  <c r="F981" i="72" s="1"/>
  <c r="D977" i="72"/>
  <c r="AE960" i="71"/>
  <c r="H977" i="72" s="1"/>
  <c r="AA960" i="71"/>
  <c r="G977" i="72" s="1"/>
  <c r="H960" i="71"/>
  <c r="E977" i="72" s="1"/>
  <c r="I960" i="71"/>
  <c r="F977" i="72" s="1"/>
  <c r="D973" i="72"/>
  <c r="AE956" i="71"/>
  <c r="H973" i="72" s="1"/>
  <c r="AA956" i="71"/>
  <c r="G973" i="72" s="1"/>
  <c r="H956" i="71"/>
  <c r="E973" i="72" s="1"/>
  <c r="I956" i="71"/>
  <c r="F973" i="72" s="1"/>
  <c r="D1184" i="72"/>
  <c r="AE1165" i="71"/>
  <c r="H1184" i="72" s="1"/>
  <c r="AA1165" i="71"/>
  <c r="G1184" i="72" s="1"/>
  <c r="H1165" i="71"/>
  <c r="E1184" i="72" s="1"/>
  <c r="I1165" i="71"/>
  <c r="F1184" i="72" s="1"/>
  <c r="D1176" i="72"/>
  <c r="AE1157" i="71"/>
  <c r="H1176" i="72" s="1"/>
  <c r="AA1157" i="71"/>
  <c r="G1176" i="72" s="1"/>
  <c r="H1157" i="71"/>
  <c r="E1176" i="72" s="1"/>
  <c r="I1157" i="71"/>
  <c r="F1176" i="72" s="1"/>
  <c r="D1164" i="72"/>
  <c r="AE1145" i="71"/>
  <c r="H1164" i="72" s="1"/>
  <c r="AA1145" i="71"/>
  <c r="G1164" i="72" s="1"/>
  <c r="H1145" i="71"/>
  <c r="E1164" i="72" s="1"/>
  <c r="I1145" i="71"/>
  <c r="F1164" i="72" s="1"/>
  <c r="D1159" i="72"/>
  <c r="AE1140" i="71"/>
  <c r="H1159" i="72" s="1"/>
  <c r="AA1140" i="71"/>
  <c r="G1159" i="72" s="1"/>
  <c r="H1140" i="71"/>
  <c r="E1159" i="72" s="1"/>
  <c r="I1140" i="71"/>
  <c r="F1159" i="72" s="1"/>
  <c r="D1155" i="72"/>
  <c r="AE1136" i="71"/>
  <c r="H1155" i="72" s="1"/>
  <c r="AA1136" i="71"/>
  <c r="G1155" i="72" s="1"/>
  <c r="H1136" i="71"/>
  <c r="E1155" i="72" s="1"/>
  <c r="I1136" i="71"/>
  <c r="F1155" i="72" s="1"/>
  <c r="D1147" i="72"/>
  <c r="AE1128" i="71"/>
  <c r="H1147" i="72" s="1"/>
  <c r="AA1128" i="71"/>
  <c r="G1147" i="72" s="1"/>
  <c r="H1128" i="71"/>
  <c r="E1147" i="72" s="1"/>
  <c r="I1128" i="71"/>
  <c r="F1147" i="72" s="1"/>
  <c r="D1135" i="72"/>
  <c r="AE1116" i="71"/>
  <c r="H1135" i="72" s="1"/>
  <c r="AA1116" i="71"/>
  <c r="G1135" i="72" s="1"/>
  <c r="H1116" i="71"/>
  <c r="E1135" i="72" s="1"/>
  <c r="I1116" i="71"/>
  <c r="F1135" i="72" s="1"/>
  <c r="D1131" i="72"/>
  <c r="AE1112" i="71"/>
  <c r="H1131" i="72" s="1"/>
  <c r="AA1112" i="71"/>
  <c r="G1131" i="72" s="1"/>
  <c r="H1112" i="71"/>
  <c r="E1131" i="72" s="1"/>
  <c r="I1112" i="71"/>
  <c r="F1131" i="72" s="1"/>
  <c r="D1127" i="72"/>
  <c r="AE1108" i="71"/>
  <c r="H1127" i="72" s="1"/>
  <c r="AA1108" i="71"/>
  <c r="G1127" i="72" s="1"/>
  <c r="H1108" i="71"/>
  <c r="E1127" i="72" s="1"/>
  <c r="I1108" i="71"/>
  <c r="F1127" i="72" s="1"/>
  <c r="D1119" i="72"/>
  <c r="AE1100" i="71"/>
  <c r="H1119" i="72" s="1"/>
  <c r="AA1100" i="71"/>
  <c r="G1119" i="72" s="1"/>
  <c r="H1100" i="71"/>
  <c r="E1119" i="72" s="1"/>
  <c r="I1100" i="71"/>
  <c r="F1119" i="72" s="1"/>
  <c r="D1111" i="72"/>
  <c r="AE1092" i="71"/>
  <c r="H1111" i="72" s="1"/>
  <c r="AA1092" i="71"/>
  <c r="G1111" i="72" s="1"/>
  <c r="H1092" i="71"/>
  <c r="E1111" i="72" s="1"/>
  <c r="I1092" i="71"/>
  <c r="F1111" i="72" s="1"/>
  <c r="D1317" i="72"/>
  <c r="AE1296" i="71"/>
  <c r="H1317" i="72" s="1"/>
  <c r="AA1296" i="71"/>
  <c r="G1317" i="72" s="1"/>
  <c r="H1296" i="71"/>
  <c r="E1317" i="72" s="1"/>
  <c r="I1296" i="71"/>
  <c r="F1317" i="72" s="1"/>
  <c r="D1310" i="72"/>
  <c r="AE1289" i="71"/>
  <c r="H1310" i="72" s="1"/>
  <c r="AA1289" i="71"/>
  <c r="G1310" i="72" s="1"/>
  <c r="H1289" i="71"/>
  <c r="E1310" i="72" s="1"/>
  <c r="I1289" i="71"/>
  <c r="F1310" i="72" s="1"/>
  <c r="D1282" i="72"/>
  <c r="AE1261" i="71"/>
  <c r="H1282" i="72" s="1"/>
  <c r="AA1261" i="71"/>
  <c r="G1282" i="72" s="1"/>
  <c r="H1261" i="71"/>
  <c r="E1282" i="72" s="1"/>
  <c r="I1261" i="71"/>
  <c r="F1282" i="72" s="1"/>
  <c r="D1277" i="72"/>
  <c r="AE1256" i="71"/>
  <c r="H1277" i="72" s="1"/>
  <c r="AA1256" i="71"/>
  <c r="G1277" i="72" s="1"/>
  <c r="H1256" i="71"/>
  <c r="E1277" i="72" s="1"/>
  <c r="I1256" i="71"/>
  <c r="F1277" i="72" s="1"/>
  <c r="D1273" i="72"/>
  <c r="AE1252" i="71"/>
  <c r="H1273" i="72" s="1"/>
  <c r="AA1252" i="71"/>
  <c r="G1273" i="72" s="1"/>
  <c r="H1252" i="71"/>
  <c r="E1273" i="72" s="1"/>
  <c r="I1252" i="71"/>
  <c r="F1273" i="72" s="1"/>
  <c r="D1269" i="72"/>
  <c r="AE1248" i="71"/>
  <c r="H1269" i="72" s="1"/>
  <c r="AA1248" i="71"/>
  <c r="G1269" i="72" s="1"/>
  <c r="H1248" i="71"/>
  <c r="E1269" i="72" s="1"/>
  <c r="I1248" i="71"/>
  <c r="F1269" i="72" s="1"/>
  <c r="D1265" i="72"/>
  <c r="AE1244" i="71"/>
  <c r="H1265" i="72" s="1"/>
  <c r="AA1244" i="71"/>
  <c r="G1265" i="72" s="1"/>
  <c r="H1244" i="71"/>
  <c r="E1265" i="72" s="1"/>
  <c r="I1244" i="71"/>
  <c r="F1265" i="72" s="1"/>
  <c r="D1261" i="72"/>
  <c r="AE1240" i="71"/>
  <c r="H1261" i="72" s="1"/>
  <c r="AA1240" i="71"/>
  <c r="G1261" i="72" s="1"/>
  <c r="H1240" i="71"/>
  <c r="E1261" i="72" s="1"/>
  <c r="I1240" i="71"/>
  <c r="F1261" i="72" s="1"/>
  <c r="D1253" i="72"/>
  <c r="AE1232" i="71"/>
  <c r="H1253" i="72" s="1"/>
  <c r="AA1232" i="71"/>
  <c r="G1253" i="72" s="1"/>
  <c r="H1232" i="71"/>
  <c r="E1253" i="72" s="1"/>
  <c r="I1232" i="71"/>
  <c r="F1253" i="72" s="1"/>
  <c r="D1249" i="72"/>
  <c r="AE1228" i="71"/>
  <c r="H1249" i="72" s="1"/>
  <c r="AA1228" i="71"/>
  <c r="G1249" i="72" s="1"/>
  <c r="H1228" i="71"/>
  <c r="E1249" i="72" s="1"/>
  <c r="I1228" i="71"/>
  <c r="F1249" i="72" s="1"/>
  <c r="D1233" i="72"/>
  <c r="AE1212" i="71"/>
  <c r="H1233" i="72" s="1"/>
  <c r="AA1212" i="71"/>
  <c r="G1233" i="72" s="1"/>
  <c r="H1212" i="71"/>
  <c r="E1233" i="72" s="1"/>
  <c r="I1212" i="71"/>
  <c r="F1233" i="72" s="1"/>
  <c r="D1221" i="72"/>
  <c r="AE1200" i="71"/>
  <c r="H1221" i="72" s="1"/>
  <c r="AA1200" i="71"/>
  <c r="G1221" i="72" s="1"/>
  <c r="H1200" i="71"/>
  <c r="E1221" i="72" s="1"/>
  <c r="I1200" i="71"/>
  <c r="F1221" i="72" s="1"/>
  <c r="D1217" i="72"/>
  <c r="AE1196" i="71"/>
  <c r="H1217" i="72" s="1"/>
  <c r="AA1196" i="71"/>
  <c r="G1217" i="72" s="1"/>
  <c r="H1196" i="71"/>
  <c r="E1217" i="72" s="1"/>
  <c r="I1196" i="71"/>
  <c r="F1217" i="72" s="1"/>
  <c r="D1213" i="72"/>
  <c r="AE1192" i="71"/>
  <c r="H1213" i="72" s="1"/>
  <c r="AA1192" i="71"/>
  <c r="G1213" i="72" s="1"/>
  <c r="H1192" i="71"/>
  <c r="E1213" i="72" s="1"/>
  <c r="I1192" i="71"/>
  <c r="F1213" i="72" s="1"/>
  <c r="D1424" i="72"/>
  <c r="AE1401" i="71"/>
  <c r="H1424" i="72" s="1"/>
  <c r="AA1401" i="71"/>
  <c r="G1424" i="72" s="1"/>
  <c r="H1401" i="71"/>
  <c r="E1424" i="72" s="1"/>
  <c r="I1401" i="71"/>
  <c r="F1424" i="72" s="1"/>
  <c r="D1416" i="72"/>
  <c r="AE1393" i="71"/>
  <c r="H1416" i="72" s="1"/>
  <c r="AA1393" i="71"/>
  <c r="G1416" i="72" s="1"/>
  <c r="H1393" i="71"/>
  <c r="E1416" i="72" s="1"/>
  <c r="I1393" i="71"/>
  <c r="F1416" i="72" s="1"/>
  <c r="D1404" i="72"/>
  <c r="AE1381" i="71"/>
  <c r="H1404" i="72" s="1"/>
  <c r="AA1381" i="71"/>
  <c r="G1404" i="72" s="1"/>
  <c r="H1381" i="71"/>
  <c r="E1404" i="72" s="1"/>
  <c r="I1381" i="71"/>
  <c r="F1404" i="72" s="1"/>
  <c r="D1399" i="72"/>
  <c r="AE1376" i="71"/>
  <c r="H1399" i="72" s="1"/>
  <c r="AA1376" i="71"/>
  <c r="G1399" i="72" s="1"/>
  <c r="H1376" i="71"/>
  <c r="E1399" i="72" s="1"/>
  <c r="I1376" i="71"/>
  <c r="F1399" i="72" s="1"/>
  <c r="D1395" i="72"/>
  <c r="AE1372" i="71"/>
  <c r="H1395" i="72" s="1"/>
  <c r="AA1372" i="71"/>
  <c r="G1395" i="72" s="1"/>
  <c r="H1372" i="71"/>
  <c r="E1395" i="72" s="1"/>
  <c r="I1372" i="71"/>
  <c r="F1395" i="72" s="1"/>
  <c r="D1387" i="72"/>
  <c r="AE1364" i="71"/>
  <c r="H1387" i="72" s="1"/>
  <c r="AA1364" i="71"/>
  <c r="G1387" i="72" s="1"/>
  <c r="H1364" i="71"/>
  <c r="E1387" i="72" s="1"/>
  <c r="I1364" i="71"/>
  <c r="F1387" i="72" s="1"/>
  <c r="D1375" i="72"/>
  <c r="AE1352" i="71"/>
  <c r="H1375" i="72" s="1"/>
  <c r="AA1352" i="71"/>
  <c r="G1375" i="72" s="1"/>
  <c r="H1352" i="71"/>
  <c r="E1375" i="72" s="1"/>
  <c r="I1352" i="71"/>
  <c r="F1375" i="72" s="1"/>
  <c r="D1371" i="72"/>
  <c r="AE1348" i="71"/>
  <c r="H1371" i="72" s="1"/>
  <c r="AA1348" i="71"/>
  <c r="G1371" i="72" s="1"/>
  <c r="H1348" i="71"/>
  <c r="E1371" i="72" s="1"/>
  <c r="I1348" i="71"/>
  <c r="F1371" i="72" s="1"/>
  <c r="D1367" i="72"/>
  <c r="AE1344" i="71"/>
  <c r="H1367" i="72" s="1"/>
  <c r="AA1344" i="71"/>
  <c r="G1367" i="72" s="1"/>
  <c r="H1344" i="71"/>
  <c r="E1367" i="72" s="1"/>
  <c r="I1344" i="71"/>
  <c r="F1367" i="72" s="1"/>
  <c r="D1359" i="72"/>
  <c r="AE1336" i="71"/>
  <c r="H1359" i="72" s="1"/>
  <c r="AA1336" i="71"/>
  <c r="G1359" i="72" s="1"/>
  <c r="H1336" i="71"/>
  <c r="E1359" i="72" s="1"/>
  <c r="I1336" i="71"/>
  <c r="F1359" i="72" s="1"/>
  <c r="D1351" i="72"/>
  <c r="AE1328" i="71"/>
  <c r="H1351" i="72" s="1"/>
  <c r="AA1328" i="71"/>
  <c r="G1351" i="72" s="1"/>
  <c r="H1328" i="71"/>
  <c r="E1351" i="72" s="1"/>
  <c r="I1328" i="71"/>
  <c r="F1351" i="72" s="1"/>
  <c r="D1557" i="72"/>
  <c r="AE1532" i="71"/>
  <c r="H1557" i="72" s="1"/>
  <c r="AA1532" i="71"/>
  <c r="G1557" i="72" s="1"/>
  <c r="H1532" i="71"/>
  <c r="E1557" i="72" s="1"/>
  <c r="I1532" i="71"/>
  <c r="F1557" i="72" s="1"/>
  <c r="D1550" i="72"/>
  <c r="AE1525" i="71"/>
  <c r="H1550" i="72" s="1"/>
  <c r="AA1525" i="71"/>
  <c r="G1550" i="72" s="1"/>
  <c r="H1525" i="71"/>
  <c r="E1550" i="72" s="1"/>
  <c r="I1525" i="71"/>
  <c r="F1550" i="72" s="1"/>
  <c r="D1522" i="72"/>
  <c r="AE1497" i="71"/>
  <c r="H1522" i="72" s="1"/>
  <c r="AA1497" i="71"/>
  <c r="G1522" i="72" s="1"/>
  <c r="H1497" i="71"/>
  <c r="E1522" i="72" s="1"/>
  <c r="I1497" i="71"/>
  <c r="F1522" i="72" s="1"/>
  <c r="D1517" i="72"/>
  <c r="AE1492" i="71"/>
  <c r="H1517" i="72" s="1"/>
  <c r="AA1492" i="71"/>
  <c r="G1517" i="72" s="1"/>
  <c r="H1492" i="71"/>
  <c r="E1517" i="72" s="1"/>
  <c r="I1492" i="71"/>
  <c r="F1517" i="72" s="1"/>
  <c r="D1513" i="72"/>
  <c r="AE1488" i="71"/>
  <c r="H1513" i="72" s="1"/>
  <c r="AA1488" i="71"/>
  <c r="G1513" i="72" s="1"/>
  <c r="H1488" i="71"/>
  <c r="E1513" i="72" s="1"/>
  <c r="I1488" i="71"/>
  <c r="F1513" i="72" s="1"/>
  <c r="D1509" i="72"/>
  <c r="AE1484" i="71"/>
  <c r="H1509" i="72" s="1"/>
  <c r="AA1484" i="71"/>
  <c r="G1509" i="72" s="1"/>
  <c r="H1484" i="71"/>
  <c r="E1509" i="72" s="1"/>
  <c r="I1484" i="71"/>
  <c r="F1509" i="72" s="1"/>
  <c r="D1505" i="72"/>
  <c r="AE1480" i="71"/>
  <c r="H1505" i="72" s="1"/>
  <c r="AA1480" i="71"/>
  <c r="G1505" i="72" s="1"/>
  <c r="H1480" i="71"/>
  <c r="E1505" i="72" s="1"/>
  <c r="I1480" i="71"/>
  <c r="F1505" i="72" s="1"/>
  <c r="D1501" i="72"/>
  <c r="AE1476" i="71"/>
  <c r="H1501" i="72" s="1"/>
  <c r="AA1476" i="71"/>
  <c r="G1501" i="72" s="1"/>
  <c r="H1476" i="71"/>
  <c r="E1501" i="72" s="1"/>
  <c r="I1476" i="71"/>
  <c r="F1501" i="72" s="1"/>
  <c r="D1493" i="72"/>
  <c r="AE1468" i="71"/>
  <c r="H1493" i="72" s="1"/>
  <c r="AA1468" i="71"/>
  <c r="G1493" i="72" s="1"/>
  <c r="H1468" i="71"/>
  <c r="E1493" i="72" s="1"/>
  <c r="I1468" i="71"/>
  <c r="F1493" i="72" s="1"/>
  <c r="D1489" i="72"/>
  <c r="AE1464" i="71"/>
  <c r="H1489" i="72" s="1"/>
  <c r="AA1464" i="71"/>
  <c r="G1489" i="72" s="1"/>
  <c r="H1464" i="71"/>
  <c r="E1489" i="72" s="1"/>
  <c r="I1464" i="71"/>
  <c r="F1489" i="72" s="1"/>
  <c r="D1473" i="72"/>
  <c r="AE1448" i="71"/>
  <c r="H1473" i="72" s="1"/>
  <c r="AA1448" i="71"/>
  <c r="G1473" i="72" s="1"/>
  <c r="H1448" i="71"/>
  <c r="E1473" i="72" s="1"/>
  <c r="I1448" i="71"/>
  <c r="F1473" i="72" s="1"/>
  <c r="D1461" i="72"/>
  <c r="AE1436" i="71"/>
  <c r="H1461" i="72" s="1"/>
  <c r="AA1436" i="71"/>
  <c r="G1461" i="72" s="1"/>
  <c r="H1436" i="71"/>
  <c r="E1461" i="72" s="1"/>
  <c r="I1436" i="71"/>
  <c r="F1461" i="72" s="1"/>
  <c r="D1457" i="72"/>
  <c r="AE1432" i="71"/>
  <c r="H1457" i="72" s="1"/>
  <c r="AA1432" i="71"/>
  <c r="G1457" i="72" s="1"/>
  <c r="H1432" i="71"/>
  <c r="E1457" i="72" s="1"/>
  <c r="I1432" i="71"/>
  <c r="F1457" i="72" s="1"/>
  <c r="D1453" i="72"/>
  <c r="AE1428" i="71"/>
  <c r="H1453" i="72" s="1"/>
  <c r="AA1428" i="71"/>
  <c r="G1453" i="72" s="1"/>
  <c r="H1428" i="71"/>
  <c r="E1453" i="72" s="1"/>
  <c r="I1428" i="71"/>
  <c r="F1453" i="72" s="1"/>
  <c r="D216" i="72"/>
  <c r="AE213" i="71"/>
  <c r="H216" i="72" s="1"/>
  <c r="AA213" i="71"/>
  <c r="G216" i="72" s="1"/>
  <c r="H213" i="71"/>
  <c r="E216" i="72" s="1"/>
  <c r="I213" i="71"/>
  <c r="F216" i="72" s="1"/>
  <c r="D203" i="72"/>
  <c r="AE200" i="71"/>
  <c r="H203" i="72" s="1"/>
  <c r="AA200" i="71"/>
  <c r="G203" i="72" s="1"/>
  <c r="H200" i="71"/>
  <c r="E203" i="72" s="1"/>
  <c r="I200" i="71"/>
  <c r="F203" i="72" s="1"/>
  <c r="D166" i="72"/>
  <c r="AE163" i="71"/>
  <c r="H166" i="72" s="1"/>
  <c r="AA163" i="71"/>
  <c r="G166" i="72" s="1"/>
  <c r="H163" i="71"/>
  <c r="E166" i="72" s="1"/>
  <c r="I163" i="71"/>
  <c r="F166" i="72" s="1"/>
  <c r="D142" i="72"/>
  <c r="AE139" i="71"/>
  <c r="H142" i="72" s="1"/>
  <c r="AA139" i="71"/>
  <c r="G142" i="72" s="1"/>
  <c r="H139" i="71"/>
  <c r="E142" i="72" s="1"/>
  <c r="I139" i="71"/>
  <c r="F142" i="72" s="1"/>
  <c r="D345" i="72"/>
  <c r="AE340" i="71"/>
  <c r="H345" i="72" s="1"/>
  <c r="AA340" i="71"/>
  <c r="G345" i="72" s="1"/>
  <c r="H340" i="71"/>
  <c r="E345" i="72" s="1"/>
  <c r="I340" i="71"/>
  <c r="F345" i="72" s="1"/>
  <c r="D320" i="72"/>
  <c r="AE315" i="71"/>
  <c r="H320" i="72" s="1"/>
  <c r="AA315" i="71"/>
  <c r="G320" i="72" s="1"/>
  <c r="H315" i="71"/>
  <c r="E320" i="72" s="1"/>
  <c r="I315" i="71"/>
  <c r="F320" i="72" s="1"/>
  <c r="D308" i="72"/>
  <c r="AE303" i="71"/>
  <c r="H308" i="72" s="1"/>
  <c r="AA303" i="71"/>
  <c r="G308" i="72" s="1"/>
  <c r="H303" i="71"/>
  <c r="E308" i="72" s="1"/>
  <c r="I303" i="71"/>
  <c r="F308" i="72" s="1"/>
  <c r="D288" i="72"/>
  <c r="AE283" i="71"/>
  <c r="H288" i="72" s="1"/>
  <c r="AA283" i="71"/>
  <c r="G288" i="72" s="1"/>
  <c r="H283" i="71"/>
  <c r="E288" i="72" s="1"/>
  <c r="I283" i="71"/>
  <c r="F288" i="72" s="1"/>
  <c r="D280" i="72"/>
  <c r="AE275" i="71"/>
  <c r="H280" i="72" s="1"/>
  <c r="AA275" i="71"/>
  <c r="G280" i="72" s="1"/>
  <c r="H275" i="71"/>
  <c r="E280" i="72" s="1"/>
  <c r="I275" i="71"/>
  <c r="F280" i="72" s="1"/>
  <c r="D272" i="72"/>
  <c r="AE267" i="71"/>
  <c r="H272" i="72" s="1"/>
  <c r="AA267" i="71"/>
  <c r="G272" i="72" s="1"/>
  <c r="H267" i="71"/>
  <c r="E272" i="72" s="1"/>
  <c r="I267" i="71"/>
  <c r="F272" i="72" s="1"/>
  <c r="D256" i="72"/>
  <c r="AE251" i="71"/>
  <c r="H256" i="72" s="1"/>
  <c r="AA251" i="71"/>
  <c r="G256" i="72" s="1"/>
  <c r="H251" i="71"/>
  <c r="E256" i="72" s="1"/>
  <c r="I251" i="71"/>
  <c r="F256" i="72" s="1"/>
  <c r="D443" i="72"/>
  <c r="AE436" i="71"/>
  <c r="H443" i="72" s="1"/>
  <c r="AA436" i="71"/>
  <c r="G443" i="72" s="1"/>
  <c r="H436" i="71"/>
  <c r="E443" i="72" s="1"/>
  <c r="I436" i="71"/>
  <c r="F443" i="72" s="1"/>
  <c r="D434" i="72"/>
  <c r="AE427" i="71"/>
  <c r="H434" i="72" s="1"/>
  <c r="AA427" i="71"/>
  <c r="G434" i="72" s="1"/>
  <c r="H427" i="71"/>
  <c r="E434" i="72" s="1"/>
  <c r="I427" i="71"/>
  <c r="F434" i="72" s="1"/>
  <c r="D426" i="72"/>
  <c r="AE419" i="71"/>
  <c r="H426" i="72" s="1"/>
  <c r="AA419" i="71"/>
  <c r="G426" i="72" s="1"/>
  <c r="H419" i="71"/>
  <c r="E426" i="72" s="1"/>
  <c r="I419" i="71"/>
  <c r="F426" i="72" s="1"/>
  <c r="D410" i="72"/>
  <c r="AE403" i="71"/>
  <c r="H410" i="72" s="1"/>
  <c r="AA403" i="71"/>
  <c r="G410" i="72" s="1"/>
  <c r="H403" i="71"/>
  <c r="E410" i="72" s="1"/>
  <c r="I403" i="71"/>
  <c r="F410" i="72" s="1"/>
  <c r="D390" i="72"/>
  <c r="AE383" i="71"/>
  <c r="H390" i="72" s="1"/>
  <c r="AA383" i="71"/>
  <c r="G390" i="72" s="1"/>
  <c r="H383" i="71"/>
  <c r="E390" i="72" s="1"/>
  <c r="I383" i="71"/>
  <c r="F390" i="72" s="1"/>
  <c r="D382" i="72"/>
  <c r="AE375" i="71"/>
  <c r="H382" i="72" s="1"/>
  <c r="AA375" i="71"/>
  <c r="G382" i="72" s="1"/>
  <c r="H375" i="71"/>
  <c r="E382" i="72" s="1"/>
  <c r="I375" i="71"/>
  <c r="F382" i="72" s="1"/>
  <c r="D374" i="72"/>
  <c r="AE367" i="71"/>
  <c r="H374" i="72" s="1"/>
  <c r="AA367" i="71"/>
  <c r="G374" i="72" s="1"/>
  <c r="H367" i="71"/>
  <c r="E374" i="72" s="1"/>
  <c r="I367" i="71"/>
  <c r="F374" i="72" s="1"/>
  <c r="D585" i="72"/>
  <c r="AE576" i="71"/>
  <c r="H585" i="72" s="1"/>
  <c r="AA576" i="71"/>
  <c r="G585" i="72" s="1"/>
  <c r="H576" i="71"/>
  <c r="E585" i="72" s="1"/>
  <c r="I576" i="71"/>
  <c r="F585" i="72" s="1"/>
  <c r="D560" i="72"/>
  <c r="AE551" i="71"/>
  <c r="H560" i="72" s="1"/>
  <c r="AA551" i="71"/>
  <c r="G560" i="72" s="1"/>
  <c r="H551" i="71"/>
  <c r="E560" i="72" s="1"/>
  <c r="I551" i="71"/>
  <c r="F560" i="72" s="1"/>
  <c r="D556" i="72"/>
  <c r="AE547" i="71"/>
  <c r="H556" i="72" s="1"/>
  <c r="AA547" i="71"/>
  <c r="G556" i="72" s="1"/>
  <c r="H547" i="71"/>
  <c r="E556" i="72" s="1"/>
  <c r="I547" i="71"/>
  <c r="F556" i="72" s="1"/>
  <c r="D552" i="72"/>
  <c r="AE543" i="71"/>
  <c r="H552" i="72" s="1"/>
  <c r="AA543" i="71"/>
  <c r="G552" i="72" s="1"/>
  <c r="H543" i="71"/>
  <c r="E552" i="72" s="1"/>
  <c r="I543" i="71"/>
  <c r="F552" i="72" s="1"/>
  <c r="D548" i="72"/>
  <c r="AE539" i="71"/>
  <c r="H548" i="72" s="1"/>
  <c r="AA539" i="71"/>
  <c r="G548" i="72" s="1"/>
  <c r="H539" i="71"/>
  <c r="E548" i="72" s="1"/>
  <c r="I539" i="71"/>
  <c r="F548" i="72" s="1"/>
  <c r="D540" i="72"/>
  <c r="AE531" i="71"/>
  <c r="H540" i="72" s="1"/>
  <c r="AA531" i="71"/>
  <c r="G540" i="72" s="1"/>
  <c r="H531" i="71"/>
  <c r="E540" i="72" s="1"/>
  <c r="I531" i="71"/>
  <c r="F540" i="72" s="1"/>
  <c r="D532" i="72"/>
  <c r="AE523" i="71"/>
  <c r="H532" i="72" s="1"/>
  <c r="AA523" i="71"/>
  <c r="G532" i="72" s="1"/>
  <c r="H523" i="71"/>
  <c r="E532" i="72" s="1"/>
  <c r="I523" i="71"/>
  <c r="F532" i="72" s="1"/>
  <c r="D528" i="72"/>
  <c r="AE519" i="71"/>
  <c r="H528" i="72" s="1"/>
  <c r="AA519" i="71"/>
  <c r="G528" i="72" s="1"/>
  <c r="H519" i="71"/>
  <c r="E528" i="72" s="1"/>
  <c r="I519" i="71"/>
  <c r="F528" i="72" s="1"/>
  <c r="D520" i="72"/>
  <c r="AE511" i="71"/>
  <c r="H520" i="72" s="1"/>
  <c r="AA511" i="71"/>
  <c r="G520" i="72" s="1"/>
  <c r="H511" i="71"/>
  <c r="E520" i="72" s="1"/>
  <c r="I511" i="71"/>
  <c r="F520" i="72" s="1"/>
  <c r="D512" i="72"/>
  <c r="AE503" i="71"/>
  <c r="H512" i="72" s="1"/>
  <c r="AA503" i="71"/>
  <c r="G512" i="72" s="1"/>
  <c r="H503" i="71"/>
  <c r="E512" i="72" s="1"/>
  <c r="I503" i="71"/>
  <c r="F512" i="72" s="1"/>
  <c r="D496" i="72"/>
  <c r="AE487" i="71"/>
  <c r="H496" i="72" s="1"/>
  <c r="AA487" i="71"/>
  <c r="G496" i="72" s="1"/>
  <c r="H487" i="71"/>
  <c r="E496" i="72" s="1"/>
  <c r="I487" i="71"/>
  <c r="F496" i="72" s="1"/>
  <c r="D492" i="72"/>
  <c r="AE483" i="71"/>
  <c r="H492" i="72" s="1"/>
  <c r="AA483" i="71"/>
  <c r="G492" i="72" s="1"/>
  <c r="H483" i="71"/>
  <c r="E492" i="72" s="1"/>
  <c r="I483" i="71"/>
  <c r="F492" i="72" s="1"/>
  <c r="D683" i="72"/>
  <c r="AE672" i="71"/>
  <c r="H683" i="72" s="1"/>
  <c r="AA672" i="71"/>
  <c r="G683" i="72" s="1"/>
  <c r="H672" i="71"/>
  <c r="E683" i="72" s="1"/>
  <c r="I672" i="71"/>
  <c r="F683" i="72" s="1"/>
  <c r="D678" i="72"/>
  <c r="AE667" i="71"/>
  <c r="H678" i="72" s="1"/>
  <c r="AA667" i="71"/>
  <c r="G678" i="72" s="1"/>
  <c r="H667" i="71"/>
  <c r="E678" i="72" s="1"/>
  <c r="I667" i="71"/>
  <c r="F678" i="72" s="1"/>
  <c r="D674" i="72"/>
  <c r="AE663" i="71"/>
  <c r="H674" i="72" s="1"/>
  <c r="AA663" i="71"/>
  <c r="G674" i="72" s="1"/>
  <c r="H663" i="71"/>
  <c r="E674" i="72" s="1"/>
  <c r="I663" i="71"/>
  <c r="F674" i="72" s="1"/>
  <c r="D666" i="72"/>
  <c r="AE655" i="71"/>
  <c r="H666" i="72" s="1"/>
  <c r="AA655" i="71"/>
  <c r="G666" i="72" s="1"/>
  <c r="H655" i="71"/>
  <c r="E666" i="72" s="1"/>
  <c r="I655" i="71"/>
  <c r="F666" i="72" s="1"/>
  <c r="D654" i="72"/>
  <c r="AE643" i="71"/>
  <c r="H654" i="72" s="1"/>
  <c r="AA643" i="71"/>
  <c r="G654" i="72" s="1"/>
  <c r="H643" i="71"/>
  <c r="E654" i="72" s="1"/>
  <c r="I643" i="71"/>
  <c r="F654" i="72" s="1"/>
  <c r="D650" i="72"/>
  <c r="AE639" i="71"/>
  <c r="H650" i="72" s="1"/>
  <c r="AA639" i="71"/>
  <c r="G650" i="72" s="1"/>
  <c r="H639" i="71"/>
  <c r="E650" i="72" s="1"/>
  <c r="I639" i="71"/>
  <c r="F650" i="72" s="1"/>
  <c r="D646" i="72"/>
  <c r="AE635" i="71"/>
  <c r="H646" i="72" s="1"/>
  <c r="AA635" i="71"/>
  <c r="G646" i="72" s="1"/>
  <c r="H635" i="71"/>
  <c r="E646" i="72" s="1"/>
  <c r="I635" i="71"/>
  <c r="F646" i="72" s="1"/>
  <c r="D634" i="72"/>
  <c r="AE623" i="71"/>
  <c r="H634" i="72" s="1"/>
  <c r="AA623" i="71"/>
  <c r="G634" i="72" s="1"/>
  <c r="H623" i="71"/>
  <c r="E634" i="72" s="1"/>
  <c r="I623" i="71"/>
  <c r="F634" i="72" s="1"/>
  <c r="D630" i="72"/>
  <c r="AE619" i="71"/>
  <c r="H630" i="72" s="1"/>
  <c r="AA619" i="71"/>
  <c r="G630" i="72" s="1"/>
  <c r="H619" i="71"/>
  <c r="E630" i="72" s="1"/>
  <c r="I619" i="71"/>
  <c r="F630" i="72" s="1"/>
  <c r="D622" i="72"/>
  <c r="AE611" i="71"/>
  <c r="H622" i="72" s="1"/>
  <c r="AA611" i="71"/>
  <c r="G622" i="72" s="1"/>
  <c r="H611" i="71"/>
  <c r="E622" i="72" s="1"/>
  <c r="I611" i="71"/>
  <c r="F622" i="72" s="1"/>
  <c r="D614" i="72"/>
  <c r="AE603" i="71"/>
  <c r="H614" i="72" s="1"/>
  <c r="AA603" i="71"/>
  <c r="G614" i="72" s="1"/>
  <c r="H603" i="71"/>
  <c r="E614" i="72" s="1"/>
  <c r="I603" i="71"/>
  <c r="F614" i="72" s="1"/>
  <c r="D829" i="72"/>
  <c r="AE816" i="71"/>
  <c r="H829" i="72" s="1"/>
  <c r="AA816" i="71"/>
  <c r="G829" i="72" s="1"/>
  <c r="H816" i="71"/>
  <c r="E829" i="72" s="1"/>
  <c r="I816" i="71"/>
  <c r="F829" i="72" s="1"/>
  <c r="D825" i="72"/>
  <c r="AE812" i="71"/>
  <c r="H825" i="72" s="1"/>
  <c r="AA812" i="71"/>
  <c r="G825" i="72" s="1"/>
  <c r="H812" i="71"/>
  <c r="E825" i="72" s="1"/>
  <c r="I812" i="71"/>
  <c r="F825" i="72" s="1"/>
  <c r="D817" i="72"/>
  <c r="AE804" i="71"/>
  <c r="H817" i="72" s="1"/>
  <c r="AA804" i="71"/>
  <c r="G817" i="72" s="1"/>
  <c r="H804" i="71"/>
  <c r="E817" i="72" s="1"/>
  <c r="I804" i="71"/>
  <c r="F817" i="72" s="1"/>
  <c r="D800" i="72"/>
  <c r="AE787" i="71"/>
  <c r="H800" i="72" s="1"/>
  <c r="AA787" i="71"/>
  <c r="G800" i="72" s="1"/>
  <c r="H787" i="71"/>
  <c r="E800" i="72" s="1"/>
  <c r="I787" i="71"/>
  <c r="F800" i="72" s="1"/>
  <c r="D796" i="72"/>
  <c r="AE783" i="71"/>
  <c r="H796" i="72" s="1"/>
  <c r="AA783" i="71"/>
  <c r="G796" i="72" s="1"/>
  <c r="H783" i="71"/>
  <c r="E796" i="72" s="1"/>
  <c r="I783" i="71"/>
  <c r="F796" i="72" s="1"/>
  <c r="D792" i="72"/>
  <c r="AE779" i="71"/>
  <c r="H792" i="72" s="1"/>
  <c r="AA779" i="71"/>
  <c r="G792" i="72" s="1"/>
  <c r="H779" i="71"/>
  <c r="E792" i="72" s="1"/>
  <c r="I779" i="71"/>
  <c r="F792" i="72" s="1"/>
  <c r="D788" i="72"/>
  <c r="AE775" i="71"/>
  <c r="H788" i="72" s="1"/>
  <c r="AA775" i="71"/>
  <c r="G788" i="72" s="1"/>
  <c r="H775" i="71"/>
  <c r="E788" i="72" s="1"/>
  <c r="I775" i="71"/>
  <c r="F788" i="72" s="1"/>
  <c r="D780" i="72"/>
  <c r="AE767" i="71"/>
  <c r="H780" i="72" s="1"/>
  <c r="AA767" i="71"/>
  <c r="G780" i="72" s="1"/>
  <c r="H767" i="71"/>
  <c r="E780" i="72" s="1"/>
  <c r="I767" i="71"/>
  <c r="F780" i="72" s="1"/>
  <c r="D772" i="72"/>
  <c r="AE759" i="71"/>
  <c r="H772" i="72" s="1"/>
  <c r="AA759" i="71"/>
  <c r="G772" i="72" s="1"/>
  <c r="H759" i="71"/>
  <c r="E772" i="72" s="1"/>
  <c r="I759" i="71"/>
  <c r="F772" i="72" s="1"/>
  <c r="D768" i="72"/>
  <c r="AE755" i="71"/>
  <c r="H768" i="72" s="1"/>
  <c r="AA755" i="71"/>
  <c r="G768" i="72" s="1"/>
  <c r="H755" i="71"/>
  <c r="E768" i="72" s="1"/>
  <c r="I755" i="71"/>
  <c r="F768" i="72" s="1"/>
  <c r="D760" i="72"/>
  <c r="AE747" i="71"/>
  <c r="H760" i="72" s="1"/>
  <c r="AA747" i="71"/>
  <c r="G760" i="72" s="1"/>
  <c r="H747" i="71"/>
  <c r="E760" i="72" s="1"/>
  <c r="I747" i="71"/>
  <c r="F760" i="72" s="1"/>
  <c r="D752" i="72"/>
  <c r="AE739" i="71"/>
  <c r="H752" i="72" s="1"/>
  <c r="AA739" i="71"/>
  <c r="G752" i="72" s="1"/>
  <c r="H739" i="71"/>
  <c r="E752" i="72" s="1"/>
  <c r="I739" i="71"/>
  <c r="F752" i="72" s="1"/>
  <c r="D736" i="72"/>
  <c r="AE723" i="71"/>
  <c r="H736" i="72" s="1"/>
  <c r="AA723" i="71"/>
  <c r="G736" i="72" s="1"/>
  <c r="H723" i="71"/>
  <c r="E736" i="72" s="1"/>
  <c r="I723" i="71"/>
  <c r="F736" i="72" s="1"/>
  <c r="D732" i="72"/>
  <c r="AE719" i="71"/>
  <c r="H732" i="72" s="1"/>
  <c r="AA719" i="71"/>
  <c r="G732" i="72" s="1"/>
  <c r="H719" i="71"/>
  <c r="E732" i="72" s="1"/>
  <c r="I719" i="71"/>
  <c r="F732" i="72" s="1"/>
  <c r="D923" i="72"/>
  <c r="AE908" i="71"/>
  <c r="H923" i="72" s="1"/>
  <c r="AA908" i="71"/>
  <c r="G923" i="72" s="1"/>
  <c r="H908" i="71"/>
  <c r="E923" i="72" s="1"/>
  <c r="I908" i="71"/>
  <c r="F923" i="72" s="1"/>
  <c r="D918" i="72"/>
  <c r="AE903" i="71"/>
  <c r="H918" i="72" s="1"/>
  <c r="AA903" i="71"/>
  <c r="G918" i="72" s="1"/>
  <c r="H903" i="71"/>
  <c r="E918" i="72" s="1"/>
  <c r="I903" i="71"/>
  <c r="F918" i="72" s="1"/>
  <c r="D914" i="72"/>
  <c r="AE899" i="71"/>
  <c r="H914" i="72" s="1"/>
  <c r="AA899" i="71"/>
  <c r="G914" i="72" s="1"/>
  <c r="H899" i="71"/>
  <c r="E914" i="72" s="1"/>
  <c r="I899" i="71"/>
  <c r="F914" i="72" s="1"/>
  <c r="D906" i="72"/>
  <c r="AE891" i="71"/>
  <c r="H906" i="72" s="1"/>
  <c r="AA891" i="71"/>
  <c r="G906" i="72" s="1"/>
  <c r="H891" i="71"/>
  <c r="E906" i="72" s="1"/>
  <c r="I891" i="71"/>
  <c r="F906" i="72" s="1"/>
  <c r="D894" i="72"/>
  <c r="AE879" i="71"/>
  <c r="H894" i="72" s="1"/>
  <c r="AA879" i="71"/>
  <c r="G894" i="72" s="1"/>
  <c r="H879" i="71"/>
  <c r="E894" i="72" s="1"/>
  <c r="I879" i="71"/>
  <c r="F894" i="72" s="1"/>
  <c r="D890" i="72"/>
  <c r="AE875" i="71"/>
  <c r="H890" i="72" s="1"/>
  <c r="AA875" i="71"/>
  <c r="G890" i="72" s="1"/>
  <c r="H875" i="71"/>
  <c r="E890" i="72" s="1"/>
  <c r="I875" i="71"/>
  <c r="F890" i="72" s="1"/>
  <c r="D886" i="72"/>
  <c r="AE871" i="71"/>
  <c r="H886" i="72" s="1"/>
  <c r="AA871" i="71"/>
  <c r="G886" i="72" s="1"/>
  <c r="H871" i="71"/>
  <c r="E886" i="72" s="1"/>
  <c r="I871" i="71"/>
  <c r="F886" i="72" s="1"/>
  <c r="D874" i="72"/>
  <c r="AE859" i="71"/>
  <c r="H874" i="72" s="1"/>
  <c r="AA859" i="71"/>
  <c r="G874" i="72" s="1"/>
  <c r="H859" i="71"/>
  <c r="E874" i="72" s="1"/>
  <c r="I859" i="71"/>
  <c r="F874" i="72" s="1"/>
  <c r="D870" i="72"/>
  <c r="AE855" i="71"/>
  <c r="H870" i="72" s="1"/>
  <c r="AA855" i="71"/>
  <c r="G870" i="72" s="1"/>
  <c r="H855" i="71"/>
  <c r="E870" i="72" s="1"/>
  <c r="I855" i="71"/>
  <c r="F870" i="72" s="1"/>
  <c r="D862" i="72"/>
  <c r="AE847" i="71"/>
  <c r="H862" i="72" s="1"/>
  <c r="AA847" i="71"/>
  <c r="G862" i="72" s="1"/>
  <c r="H847" i="71"/>
  <c r="E862" i="72" s="1"/>
  <c r="I847" i="71"/>
  <c r="F862" i="72" s="1"/>
  <c r="D854" i="72"/>
  <c r="AE839" i="71"/>
  <c r="H854" i="72" s="1"/>
  <c r="AA839" i="71"/>
  <c r="G854" i="72" s="1"/>
  <c r="H839" i="71"/>
  <c r="E854" i="72" s="1"/>
  <c r="I839" i="71"/>
  <c r="F854" i="72" s="1"/>
  <c r="D1069" i="72"/>
  <c r="AE1052" i="71"/>
  <c r="H1069" i="72" s="1"/>
  <c r="AA1052" i="71"/>
  <c r="G1069" i="72" s="1"/>
  <c r="H1052" i="71"/>
  <c r="E1069" i="72" s="1"/>
  <c r="I1052" i="71"/>
  <c r="F1069" i="72" s="1"/>
  <c r="D1065" i="72"/>
  <c r="AE1048" i="71"/>
  <c r="H1065" i="72" s="1"/>
  <c r="AA1048" i="71"/>
  <c r="G1065" i="72" s="1"/>
  <c r="H1048" i="71"/>
  <c r="E1065" i="72" s="1"/>
  <c r="I1048" i="71"/>
  <c r="F1065" i="72" s="1"/>
  <c r="D1057" i="72"/>
  <c r="AE1040" i="71"/>
  <c r="H1057" i="72" s="1"/>
  <c r="AA1040" i="71"/>
  <c r="G1057" i="72" s="1"/>
  <c r="H1040" i="71"/>
  <c r="E1057" i="72" s="1"/>
  <c r="I1040" i="71"/>
  <c r="F1057" i="72" s="1"/>
  <c r="D1040" i="72"/>
  <c r="AE1023" i="71"/>
  <c r="H1040" i="72" s="1"/>
  <c r="AA1023" i="71"/>
  <c r="G1040" i="72" s="1"/>
  <c r="H1023" i="71"/>
  <c r="E1040" i="72" s="1"/>
  <c r="I1023" i="71"/>
  <c r="F1040" i="72" s="1"/>
  <c r="D1036" i="72"/>
  <c r="AE1019" i="71"/>
  <c r="H1036" i="72" s="1"/>
  <c r="AA1019" i="71"/>
  <c r="G1036" i="72" s="1"/>
  <c r="H1019" i="71"/>
  <c r="E1036" i="72" s="1"/>
  <c r="I1019" i="71"/>
  <c r="F1036" i="72" s="1"/>
  <c r="D1032" i="72"/>
  <c r="AE1015" i="71"/>
  <c r="H1032" i="72" s="1"/>
  <c r="AA1015" i="71"/>
  <c r="G1032" i="72" s="1"/>
  <c r="H1015" i="71"/>
  <c r="E1032" i="72" s="1"/>
  <c r="I1015" i="71"/>
  <c r="F1032" i="72" s="1"/>
  <c r="D1028" i="72"/>
  <c r="AE1011" i="71"/>
  <c r="H1028" i="72" s="1"/>
  <c r="AA1011" i="71"/>
  <c r="G1028" i="72" s="1"/>
  <c r="H1011" i="71"/>
  <c r="E1028" i="72" s="1"/>
  <c r="I1011" i="71"/>
  <c r="F1028" i="72" s="1"/>
  <c r="D1020" i="72"/>
  <c r="AE1003" i="71"/>
  <c r="H1020" i="72" s="1"/>
  <c r="AA1003" i="71"/>
  <c r="G1020" i="72" s="1"/>
  <c r="H1003" i="71"/>
  <c r="E1020" i="72" s="1"/>
  <c r="I1003" i="71"/>
  <c r="F1020" i="72" s="1"/>
  <c r="D1012" i="72"/>
  <c r="AE995" i="71"/>
  <c r="H1012" i="72" s="1"/>
  <c r="AA995" i="71"/>
  <c r="G1012" i="72" s="1"/>
  <c r="H995" i="71"/>
  <c r="E1012" i="72" s="1"/>
  <c r="I995" i="71"/>
  <c r="F1012" i="72" s="1"/>
  <c r="D1008" i="72"/>
  <c r="AE991" i="71"/>
  <c r="H1008" i="72" s="1"/>
  <c r="AA991" i="71"/>
  <c r="G1008" i="72" s="1"/>
  <c r="H991" i="71"/>
  <c r="E1008" i="72" s="1"/>
  <c r="I991" i="71"/>
  <c r="F1008" i="72" s="1"/>
  <c r="D1000" i="72"/>
  <c r="AE983" i="71"/>
  <c r="H1000" i="72" s="1"/>
  <c r="AA983" i="71"/>
  <c r="G1000" i="72" s="1"/>
  <c r="H983" i="71"/>
  <c r="E1000" i="72" s="1"/>
  <c r="I983" i="71"/>
  <c r="F1000" i="72" s="1"/>
  <c r="D992" i="72"/>
  <c r="AE975" i="71"/>
  <c r="H992" i="72" s="1"/>
  <c r="AA975" i="71"/>
  <c r="G992" i="72" s="1"/>
  <c r="H975" i="71"/>
  <c r="E992" i="72" s="1"/>
  <c r="I975" i="71"/>
  <c r="F992" i="72" s="1"/>
  <c r="D976" i="72"/>
  <c r="AE959" i="71"/>
  <c r="H976" i="72" s="1"/>
  <c r="AA959" i="71"/>
  <c r="G976" i="72" s="1"/>
  <c r="H959" i="71"/>
  <c r="E976" i="72" s="1"/>
  <c r="I959" i="71"/>
  <c r="F976" i="72" s="1"/>
  <c r="D972" i="72"/>
  <c r="AE955" i="71"/>
  <c r="H972" i="72" s="1"/>
  <c r="AA955" i="71"/>
  <c r="G972" i="72" s="1"/>
  <c r="H955" i="71"/>
  <c r="E972" i="72" s="1"/>
  <c r="I955" i="71"/>
  <c r="F972" i="72" s="1"/>
  <c r="D1163" i="72"/>
  <c r="AE1144" i="71"/>
  <c r="H1163" i="72" s="1"/>
  <c r="AA1144" i="71"/>
  <c r="G1163" i="72" s="1"/>
  <c r="H1144" i="71"/>
  <c r="E1163" i="72" s="1"/>
  <c r="I1144" i="71"/>
  <c r="F1163" i="72" s="1"/>
  <c r="D1158" i="72"/>
  <c r="AE1139" i="71"/>
  <c r="H1158" i="72" s="1"/>
  <c r="AA1139" i="71"/>
  <c r="G1158" i="72" s="1"/>
  <c r="H1139" i="71"/>
  <c r="E1158" i="72" s="1"/>
  <c r="I1139" i="71"/>
  <c r="F1158" i="72" s="1"/>
  <c r="D1154" i="72"/>
  <c r="AE1135" i="71"/>
  <c r="H1154" i="72" s="1"/>
  <c r="AA1135" i="71"/>
  <c r="G1154" i="72" s="1"/>
  <c r="H1135" i="71"/>
  <c r="E1154" i="72" s="1"/>
  <c r="I1135" i="71"/>
  <c r="F1154" i="72" s="1"/>
  <c r="D1146" i="72"/>
  <c r="AE1127" i="71"/>
  <c r="H1146" i="72" s="1"/>
  <c r="AA1127" i="71"/>
  <c r="G1146" i="72" s="1"/>
  <c r="H1127" i="71"/>
  <c r="E1146" i="72" s="1"/>
  <c r="I1127" i="71"/>
  <c r="F1146" i="72" s="1"/>
  <c r="D1134" i="72"/>
  <c r="AE1115" i="71"/>
  <c r="H1134" i="72" s="1"/>
  <c r="AA1115" i="71"/>
  <c r="G1134" i="72" s="1"/>
  <c r="H1115" i="71"/>
  <c r="E1134" i="72" s="1"/>
  <c r="I1115" i="71"/>
  <c r="F1134" i="72" s="1"/>
  <c r="D1130" i="72"/>
  <c r="AE1111" i="71"/>
  <c r="H1130" i="72" s="1"/>
  <c r="AA1111" i="71"/>
  <c r="G1130" i="72" s="1"/>
  <c r="H1111" i="71"/>
  <c r="E1130" i="72" s="1"/>
  <c r="I1111" i="71"/>
  <c r="F1130" i="72" s="1"/>
  <c r="D1126" i="72"/>
  <c r="AE1107" i="71"/>
  <c r="H1126" i="72" s="1"/>
  <c r="AA1107" i="71"/>
  <c r="G1126" i="72" s="1"/>
  <c r="H1107" i="71"/>
  <c r="E1126" i="72" s="1"/>
  <c r="I1107" i="71"/>
  <c r="F1126" i="72" s="1"/>
  <c r="D1114" i="72"/>
  <c r="AE1095" i="71"/>
  <c r="H1114" i="72" s="1"/>
  <c r="AA1095" i="71"/>
  <c r="G1114" i="72" s="1"/>
  <c r="H1095" i="71"/>
  <c r="E1114" i="72" s="1"/>
  <c r="I1095" i="71"/>
  <c r="F1114" i="72" s="1"/>
  <c r="D1110" i="72"/>
  <c r="AE1091" i="71"/>
  <c r="H1110" i="72" s="1"/>
  <c r="AA1091" i="71"/>
  <c r="G1110" i="72" s="1"/>
  <c r="H1091" i="71"/>
  <c r="E1110" i="72" s="1"/>
  <c r="I1091" i="71"/>
  <c r="F1110" i="72" s="1"/>
  <c r="D1102" i="72"/>
  <c r="AE1083" i="71"/>
  <c r="H1102" i="72" s="1"/>
  <c r="AA1083" i="71"/>
  <c r="G1102" i="72" s="1"/>
  <c r="H1083" i="71"/>
  <c r="E1102" i="72" s="1"/>
  <c r="I1083" i="71"/>
  <c r="F1102" i="72" s="1"/>
  <c r="D1094" i="72"/>
  <c r="AE1075" i="71"/>
  <c r="H1094" i="72" s="1"/>
  <c r="AA1075" i="71"/>
  <c r="G1094" i="72" s="1"/>
  <c r="H1075" i="71"/>
  <c r="E1094" i="72" s="1"/>
  <c r="I1075" i="71"/>
  <c r="F1094" i="72" s="1"/>
  <c r="D1309" i="72"/>
  <c r="AE1288" i="71"/>
  <c r="H1309" i="72" s="1"/>
  <c r="AA1288" i="71"/>
  <c r="G1309" i="72" s="1"/>
  <c r="H1288" i="71"/>
  <c r="E1309" i="72" s="1"/>
  <c r="I1288" i="71"/>
  <c r="F1309" i="72" s="1"/>
  <c r="D1305" i="72"/>
  <c r="AE1284" i="71"/>
  <c r="H1305" i="72" s="1"/>
  <c r="AA1284" i="71"/>
  <c r="G1305" i="72" s="1"/>
  <c r="H1284" i="71"/>
  <c r="E1305" i="72" s="1"/>
  <c r="I1284" i="71"/>
  <c r="F1305" i="72" s="1"/>
  <c r="D1297" i="72"/>
  <c r="AE1276" i="71"/>
  <c r="H1297" i="72" s="1"/>
  <c r="AA1276" i="71"/>
  <c r="G1297" i="72" s="1"/>
  <c r="H1276" i="71"/>
  <c r="E1297" i="72" s="1"/>
  <c r="I1276" i="71"/>
  <c r="F1297" i="72" s="1"/>
  <c r="D1280" i="72"/>
  <c r="AE1259" i="71"/>
  <c r="H1280" i="72" s="1"/>
  <c r="AA1259" i="71"/>
  <c r="G1280" i="72" s="1"/>
  <c r="H1259" i="71"/>
  <c r="E1280" i="72" s="1"/>
  <c r="I1259" i="71"/>
  <c r="F1280" i="72" s="1"/>
  <c r="D1276" i="72"/>
  <c r="AE1255" i="71"/>
  <c r="H1276" i="72" s="1"/>
  <c r="AA1255" i="71"/>
  <c r="G1276" i="72" s="1"/>
  <c r="H1255" i="71"/>
  <c r="E1276" i="72" s="1"/>
  <c r="I1255" i="71"/>
  <c r="F1276" i="72" s="1"/>
  <c r="D1272" i="72"/>
  <c r="AE1251" i="71"/>
  <c r="H1272" i="72" s="1"/>
  <c r="AA1251" i="71"/>
  <c r="G1272" i="72" s="1"/>
  <c r="H1251" i="71"/>
  <c r="E1272" i="72" s="1"/>
  <c r="I1251" i="71"/>
  <c r="F1272" i="72" s="1"/>
  <c r="D1268" i="72"/>
  <c r="AE1247" i="71"/>
  <c r="H1268" i="72" s="1"/>
  <c r="AA1247" i="71"/>
  <c r="G1268" i="72" s="1"/>
  <c r="H1247" i="71"/>
  <c r="E1268" i="72" s="1"/>
  <c r="I1247" i="71"/>
  <c r="F1268" i="72" s="1"/>
  <c r="D1260" i="72"/>
  <c r="AE1239" i="71"/>
  <c r="H1260" i="72" s="1"/>
  <c r="AA1239" i="71"/>
  <c r="G1260" i="72" s="1"/>
  <c r="H1239" i="71"/>
  <c r="E1260" i="72" s="1"/>
  <c r="I1239" i="71"/>
  <c r="F1260" i="72" s="1"/>
  <c r="D1252" i="72"/>
  <c r="AE1231" i="71"/>
  <c r="H1252" i="72" s="1"/>
  <c r="AA1231" i="71"/>
  <c r="G1252" i="72" s="1"/>
  <c r="H1231" i="71"/>
  <c r="E1252" i="72" s="1"/>
  <c r="I1231" i="71"/>
  <c r="F1252" i="72" s="1"/>
  <c r="D1248" i="72"/>
  <c r="AE1227" i="71"/>
  <c r="H1248" i="72" s="1"/>
  <c r="AA1227" i="71"/>
  <c r="G1248" i="72" s="1"/>
  <c r="H1227" i="71"/>
  <c r="E1248" i="72" s="1"/>
  <c r="I1227" i="71"/>
  <c r="F1248" i="72" s="1"/>
  <c r="D1240" i="72"/>
  <c r="AE1219" i="71"/>
  <c r="H1240" i="72" s="1"/>
  <c r="AA1219" i="71"/>
  <c r="G1240" i="72" s="1"/>
  <c r="H1219" i="71"/>
  <c r="E1240" i="72" s="1"/>
  <c r="I1219" i="71"/>
  <c r="F1240" i="72" s="1"/>
  <c r="D1232" i="72"/>
  <c r="AE1211" i="71"/>
  <c r="H1232" i="72" s="1"/>
  <c r="AA1211" i="71"/>
  <c r="G1232" i="72" s="1"/>
  <c r="H1211" i="71"/>
  <c r="E1232" i="72" s="1"/>
  <c r="I1211" i="71"/>
  <c r="F1232" i="72" s="1"/>
  <c r="D1216" i="72"/>
  <c r="AE1195" i="71"/>
  <c r="H1216" i="72" s="1"/>
  <c r="AA1195" i="71"/>
  <c r="G1216" i="72" s="1"/>
  <c r="H1195" i="71"/>
  <c r="E1216" i="72" s="1"/>
  <c r="I1195" i="71"/>
  <c r="F1216" i="72" s="1"/>
  <c r="D1212" i="72"/>
  <c r="AE1191" i="71"/>
  <c r="H1212" i="72" s="1"/>
  <c r="AA1191" i="71"/>
  <c r="G1212" i="72" s="1"/>
  <c r="H1191" i="71"/>
  <c r="E1212" i="72" s="1"/>
  <c r="I1191" i="71"/>
  <c r="F1212" i="72" s="1"/>
  <c r="D1403" i="72"/>
  <c r="AE1380" i="71"/>
  <c r="H1403" i="72" s="1"/>
  <c r="AA1380" i="71"/>
  <c r="G1403" i="72" s="1"/>
  <c r="H1380" i="71"/>
  <c r="E1403" i="72" s="1"/>
  <c r="I1380" i="71"/>
  <c r="F1403" i="72" s="1"/>
  <c r="D1398" i="72"/>
  <c r="AE1375" i="71"/>
  <c r="H1398" i="72" s="1"/>
  <c r="AA1375" i="71"/>
  <c r="G1398" i="72" s="1"/>
  <c r="H1375" i="71"/>
  <c r="E1398" i="72" s="1"/>
  <c r="I1375" i="71"/>
  <c r="F1398" i="72" s="1"/>
  <c r="D1394" i="72"/>
  <c r="AE1371" i="71"/>
  <c r="H1394" i="72" s="1"/>
  <c r="AA1371" i="71"/>
  <c r="G1394" i="72" s="1"/>
  <c r="H1371" i="71"/>
  <c r="E1394" i="72" s="1"/>
  <c r="I1371" i="71"/>
  <c r="F1394" i="72" s="1"/>
  <c r="D1386" i="72"/>
  <c r="AE1363" i="71"/>
  <c r="H1386" i="72" s="1"/>
  <c r="AA1363" i="71"/>
  <c r="G1386" i="72" s="1"/>
  <c r="H1363" i="71"/>
  <c r="E1386" i="72" s="1"/>
  <c r="I1363" i="71"/>
  <c r="F1386" i="72" s="1"/>
  <c r="D1374" i="72"/>
  <c r="AE1351" i="71"/>
  <c r="H1374" i="72" s="1"/>
  <c r="AA1351" i="71"/>
  <c r="G1374" i="72" s="1"/>
  <c r="H1351" i="71"/>
  <c r="E1374" i="72" s="1"/>
  <c r="I1351" i="71"/>
  <c r="F1374" i="72" s="1"/>
  <c r="D1370" i="72"/>
  <c r="AE1347" i="71"/>
  <c r="H1370" i="72" s="1"/>
  <c r="AA1347" i="71"/>
  <c r="G1370" i="72" s="1"/>
  <c r="H1347" i="71"/>
  <c r="E1370" i="72" s="1"/>
  <c r="I1347" i="71"/>
  <c r="F1370" i="72" s="1"/>
  <c r="D1366" i="72"/>
  <c r="AE1343" i="71"/>
  <c r="H1366" i="72" s="1"/>
  <c r="AA1343" i="71"/>
  <c r="G1366" i="72" s="1"/>
  <c r="H1343" i="71"/>
  <c r="E1366" i="72" s="1"/>
  <c r="I1343" i="71"/>
  <c r="F1366" i="72" s="1"/>
  <c r="D1354" i="72"/>
  <c r="AE1331" i="71"/>
  <c r="H1354" i="72" s="1"/>
  <c r="AA1331" i="71"/>
  <c r="G1354" i="72" s="1"/>
  <c r="H1331" i="71"/>
  <c r="E1354" i="72" s="1"/>
  <c r="I1331" i="71"/>
  <c r="F1354" i="72" s="1"/>
  <c r="D1350" i="72"/>
  <c r="AE1327" i="71"/>
  <c r="H1350" i="72" s="1"/>
  <c r="AA1327" i="71"/>
  <c r="G1350" i="72" s="1"/>
  <c r="H1327" i="71"/>
  <c r="E1350" i="72" s="1"/>
  <c r="I1327" i="71"/>
  <c r="F1350" i="72" s="1"/>
  <c r="D1342" i="72"/>
  <c r="AE1319" i="71"/>
  <c r="H1342" i="72" s="1"/>
  <c r="AA1319" i="71"/>
  <c r="G1342" i="72" s="1"/>
  <c r="H1319" i="71"/>
  <c r="E1342" i="72" s="1"/>
  <c r="I1319" i="71"/>
  <c r="F1342" i="72" s="1"/>
  <c r="D1334" i="72"/>
  <c r="AE1311" i="71"/>
  <c r="H1334" i="72" s="1"/>
  <c r="AA1311" i="71"/>
  <c r="G1334" i="72" s="1"/>
  <c r="H1311" i="71"/>
  <c r="E1334" i="72" s="1"/>
  <c r="I1311" i="71"/>
  <c r="F1334" i="72" s="1"/>
  <c r="D1549" i="72"/>
  <c r="AE1524" i="71"/>
  <c r="H1549" i="72" s="1"/>
  <c r="AA1524" i="71"/>
  <c r="G1549" i="72" s="1"/>
  <c r="H1524" i="71"/>
  <c r="E1549" i="72" s="1"/>
  <c r="I1524" i="71"/>
  <c r="F1549" i="72" s="1"/>
  <c r="D1545" i="72"/>
  <c r="AE1520" i="71"/>
  <c r="H1545" i="72" s="1"/>
  <c r="AA1520" i="71"/>
  <c r="G1545" i="72" s="1"/>
  <c r="H1520" i="71"/>
  <c r="E1545" i="72" s="1"/>
  <c r="I1520" i="71"/>
  <c r="F1545" i="72" s="1"/>
  <c r="D1537" i="72"/>
  <c r="AE1512" i="71"/>
  <c r="H1537" i="72" s="1"/>
  <c r="AA1512" i="71"/>
  <c r="G1537" i="72" s="1"/>
  <c r="H1512" i="71"/>
  <c r="E1537" i="72" s="1"/>
  <c r="I1512" i="71"/>
  <c r="F1537" i="72" s="1"/>
  <c r="D1520" i="72"/>
  <c r="AE1495" i="71"/>
  <c r="H1520" i="72" s="1"/>
  <c r="AA1495" i="71"/>
  <c r="G1520" i="72" s="1"/>
  <c r="H1495" i="71"/>
  <c r="E1520" i="72" s="1"/>
  <c r="I1495" i="71"/>
  <c r="F1520" i="72" s="1"/>
  <c r="D1516" i="72"/>
  <c r="AE1491" i="71"/>
  <c r="H1516" i="72" s="1"/>
  <c r="AA1491" i="71"/>
  <c r="G1516" i="72" s="1"/>
  <c r="H1491" i="71"/>
  <c r="E1516" i="72" s="1"/>
  <c r="I1491" i="71"/>
  <c r="F1516" i="72" s="1"/>
  <c r="D1512" i="72"/>
  <c r="AE1487" i="71"/>
  <c r="H1512" i="72" s="1"/>
  <c r="AA1487" i="71"/>
  <c r="G1512" i="72" s="1"/>
  <c r="H1487" i="71"/>
  <c r="E1512" i="72" s="1"/>
  <c r="I1487" i="71"/>
  <c r="F1512" i="72" s="1"/>
  <c r="D1508" i="72"/>
  <c r="AE1483" i="71"/>
  <c r="H1508" i="72" s="1"/>
  <c r="AA1483" i="71"/>
  <c r="G1508" i="72" s="1"/>
  <c r="H1483" i="71"/>
  <c r="E1508" i="72" s="1"/>
  <c r="I1483" i="71"/>
  <c r="F1508" i="72" s="1"/>
  <c r="D1500" i="72"/>
  <c r="AE1475" i="71"/>
  <c r="H1500" i="72" s="1"/>
  <c r="AA1475" i="71"/>
  <c r="G1500" i="72" s="1"/>
  <c r="H1475" i="71"/>
  <c r="E1500" i="72" s="1"/>
  <c r="I1475" i="71"/>
  <c r="F1500" i="72" s="1"/>
  <c r="D1492" i="72"/>
  <c r="AE1467" i="71"/>
  <c r="H1492" i="72" s="1"/>
  <c r="AA1467" i="71"/>
  <c r="G1492" i="72" s="1"/>
  <c r="H1467" i="71"/>
  <c r="E1492" i="72" s="1"/>
  <c r="I1467" i="71"/>
  <c r="F1492" i="72" s="1"/>
  <c r="D1488" i="72"/>
  <c r="AE1463" i="71"/>
  <c r="H1488" i="72" s="1"/>
  <c r="AA1463" i="71"/>
  <c r="G1488" i="72" s="1"/>
  <c r="H1463" i="71"/>
  <c r="E1488" i="72" s="1"/>
  <c r="I1463" i="71"/>
  <c r="F1488" i="72" s="1"/>
  <c r="D1480" i="72"/>
  <c r="AE1455" i="71"/>
  <c r="H1480" i="72" s="1"/>
  <c r="AA1455" i="71"/>
  <c r="G1480" i="72" s="1"/>
  <c r="H1455" i="71"/>
  <c r="E1480" i="72" s="1"/>
  <c r="I1455" i="71"/>
  <c r="F1480" i="72" s="1"/>
  <c r="D1472" i="72"/>
  <c r="AE1447" i="71"/>
  <c r="H1472" i="72" s="1"/>
  <c r="AA1447" i="71"/>
  <c r="G1472" i="72" s="1"/>
  <c r="H1447" i="71"/>
  <c r="E1472" i="72" s="1"/>
  <c r="I1447" i="71"/>
  <c r="F1472" i="72" s="1"/>
  <c r="D1456" i="72"/>
  <c r="AE1431" i="71"/>
  <c r="H1456" i="72" s="1"/>
  <c r="AA1431" i="71"/>
  <c r="G1456" i="72" s="1"/>
  <c r="H1431" i="71"/>
  <c r="E1456" i="72" s="1"/>
  <c r="I1431" i="71"/>
  <c r="F1456" i="72" s="1"/>
  <c r="D1452" i="72"/>
  <c r="AE1427" i="71"/>
  <c r="H1452" i="72" s="1"/>
  <c r="AA1427" i="71"/>
  <c r="G1452" i="72" s="1"/>
  <c r="H1427" i="71"/>
  <c r="E1452" i="72" s="1"/>
  <c r="I1427" i="71"/>
  <c r="F1452" i="72" s="1"/>
  <c r="F1427" i="71"/>
  <c r="F1428" i="71"/>
  <c r="F1429" i="71"/>
  <c r="F1431" i="71"/>
  <c r="F1432" i="71"/>
  <c r="F1433" i="71"/>
  <c r="F1436" i="71"/>
  <c r="F1437" i="71"/>
  <c r="F1438" i="71"/>
  <c r="F1443" i="71"/>
  <c r="F1445" i="71"/>
  <c r="F1446" i="71"/>
  <c r="F1447" i="71"/>
  <c r="F1448" i="71"/>
  <c r="F1449" i="71"/>
  <c r="F1450" i="71"/>
  <c r="F1454" i="71"/>
  <c r="F1455" i="71"/>
  <c r="F1456" i="71"/>
  <c r="F1459" i="71"/>
  <c r="F1461" i="71"/>
  <c r="F1462" i="71"/>
  <c r="F1463" i="71"/>
  <c r="F1464" i="71"/>
  <c r="F1465" i="71"/>
  <c r="F1466" i="71"/>
  <c r="F1467" i="71"/>
  <c r="F1468" i="71"/>
  <c r="F1469" i="71"/>
  <c r="F1470" i="71"/>
  <c r="F1471" i="71"/>
  <c r="F1473" i="71"/>
  <c r="F1475" i="71"/>
  <c r="F1476" i="71"/>
  <c r="F1477" i="71"/>
  <c r="F1480" i="71"/>
  <c r="F1481" i="71"/>
  <c r="F1482" i="71"/>
  <c r="F1483" i="71"/>
  <c r="F1484" i="71"/>
  <c r="F1485" i="71"/>
  <c r="F1487" i="71"/>
  <c r="F1488" i="71"/>
  <c r="F1489" i="71"/>
  <c r="F1490" i="71"/>
  <c r="F1491" i="71"/>
  <c r="F1492" i="71"/>
  <c r="F1493" i="71"/>
  <c r="F1494" i="71"/>
  <c r="F1497" i="71"/>
  <c r="F1498" i="71"/>
  <c r="F1499" i="71"/>
  <c r="F1500" i="71"/>
  <c r="F1511" i="71"/>
  <c r="F1512" i="71"/>
  <c r="F1513" i="71"/>
  <c r="F1515" i="71"/>
  <c r="F1517" i="71"/>
  <c r="F1519" i="71"/>
  <c r="F1520" i="71"/>
  <c r="F1521" i="71"/>
  <c r="F1524" i="71"/>
  <c r="F1525" i="71"/>
  <c r="F1526" i="71"/>
  <c r="F1532" i="71"/>
  <c r="F1309" i="71"/>
  <c r="F1310" i="71"/>
  <c r="F1311" i="71"/>
  <c r="F1313" i="71"/>
  <c r="F1314" i="71"/>
  <c r="F1315" i="71"/>
  <c r="F1318" i="71"/>
  <c r="F1319" i="71"/>
  <c r="F1320" i="71"/>
  <c r="F1325" i="71"/>
  <c r="F1327" i="71"/>
  <c r="F1328" i="71"/>
  <c r="F1329" i="71"/>
  <c r="F1330" i="71"/>
  <c r="F1331" i="71"/>
  <c r="F1332" i="71"/>
  <c r="F1336" i="71"/>
  <c r="F1337" i="71"/>
  <c r="F1338" i="71"/>
  <c r="F1341" i="71"/>
  <c r="F1343" i="71"/>
  <c r="F1344" i="71"/>
  <c r="F1345" i="71"/>
  <c r="F1346" i="71"/>
  <c r="F1347" i="71"/>
  <c r="F1348" i="71"/>
  <c r="F1349" i="71"/>
  <c r="F1350" i="71"/>
  <c r="F1351" i="71"/>
  <c r="F1352" i="71"/>
  <c r="F1353" i="71"/>
  <c r="F1355" i="71"/>
  <c r="F1357" i="71"/>
  <c r="F1358" i="71"/>
  <c r="F1359" i="71"/>
  <c r="F1362" i="71"/>
  <c r="F1363" i="71"/>
  <c r="F1364" i="71"/>
  <c r="F1365" i="71"/>
  <c r="F1366" i="71"/>
  <c r="F1367" i="71"/>
  <c r="F1369" i="71"/>
  <c r="F1370" i="71"/>
  <c r="F1371" i="71"/>
  <c r="F1372" i="71"/>
  <c r="F1373" i="71"/>
  <c r="F1374" i="71"/>
  <c r="F1375" i="71"/>
  <c r="F1376" i="71"/>
  <c r="F1379" i="71"/>
  <c r="F1380" i="71"/>
  <c r="F1381" i="71"/>
  <c r="F1382" i="71"/>
  <c r="F1393" i="71"/>
  <c r="F1394" i="71"/>
  <c r="F1395" i="71"/>
  <c r="F1397" i="71"/>
  <c r="F1399" i="71"/>
  <c r="F1401" i="71"/>
  <c r="F1402" i="71"/>
  <c r="F1403" i="71"/>
  <c r="F1406" i="71"/>
  <c r="F1407" i="71"/>
  <c r="F1408" i="71"/>
  <c r="F1414" i="71"/>
  <c r="F1191" i="71"/>
  <c r="F1192" i="71"/>
  <c r="F1193" i="71"/>
  <c r="F1195" i="71"/>
  <c r="F1196" i="71"/>
  <c r="F1197" i="71"/>
  <c r="F1200" i="71"/>
  <c r="F1201" i="71"/>
  <c r="F1202" i="71"/>
  <c r="F1207" i="71"/>
  <c r="F1209" i="71"/>
  <c r="F1210" i="71"/>
  <c r="F1211" i="71"/>
  <c r="F1212" i="71"/>
  <c r="F1213" i="71"/>
  <c r="F1214" i="71"/>
  <c r="F1218" i="71"/>
  <c r="F1219" i="71"/>
  <c r="F1220" i="71"/>
  <c r="F1223" i="71"/>
  <c r="F1225" i="71"/>
  <c r="F1226" i="71"/>
  <c r="F1227" i="71"/>
  <c r="F1228" i="71"/>
  <c r="F1229" i="71"/>
  <c r="F1230" i="71"/>
  <c r="F1231" i="71"/>
  <c r="F1232" i="71"/>
  <c r="F1233" i="71"/>
  <c r="F1234" i="71"/>
  <c r="F1235" i="71"/>
  <c r="F1237" i="71"/>
  <c r="F1239" i="71"/>
  <c r="F1240" i="71"/>
  <c r="F1241" i="71"/>
  <c r="F1244" i="71"/>
  <c r="F1245" i="71"/>
  <c r="F1246" i="71"/>
  <c r="F1247" i="71"/>
  <c r="F1248" i="71"/>
  <c r="F1249" i="71"/>
  <c r="F1251" i="71"/>
  <c r="F1252" i="71"/>
  <c r="F1253" i="71"/>
  <c r="F1254" i="71"/>
  <c r="F1255" i="71"/>
  <c r="F1256" i="71"/>
  <c r="F1257" i="71"/>
  <c r="F1258" i="71"/>
  <c r="F1261" i="71"/>
  <c r="F1262" i="71"/>
  <c r="F1263" i="71"/>
  <c r="F1264" i="71"/>
  <c r="F1275" i="71"/>
  <c r="F1276" i="71"/>
  <c r="F1277" i="71"/>
  <c r="F1279" i="71"/>
  <c r="F1281" i="71"/>
  <c r="F1283" i="71"/>
  <c r="F1284" i="71"/>
  <c r="F1285" i="71"/>
  <c r="F1288" i="71"/>
  <c r="F1289" i="71"/>
  <c r="F1290" i="71"/>
  <c r="F1296" i="71"/>
  <c r="F1073" i="71"/>
  <c r="F1074" i="71"/>
  <c r="F1075" i="71"/>
  <c r="F1077" i="71"/>
  <c r="F1078" i="71"/>
  <c r="F1079" i="71"/>
  <c r="F1082" i="71"/>
  <c r="F1083" i="71"/>
  <c r="F1084" i="71"/>
  <c r="F1089" i="71"/>
  <c r="F1091" i="71"/>
  <c r="F1092" i="71"/>
  <c r="F1093" i="71"/>
  <c r="F1094" i="71"/>
  <c r="F1095" i="71"/>
  <c r="F1096" i="71"/>
  <c r="F1100" i="71"/>
  <c r="F1101" i="71"/>
  <c r="F1102" i="71"/>
  <c r="F1105" i="71"/>
  <c r="F1107" i="71"/>
  <c r="F1108" i="71"/>
  <c r="F1109" i="71"/>
  <c r="F1110" i="71"/>
  <c r="F1111" i="71"/>
  <c r="F1112" i="71"/>
  <c r="F1113" i="71"/>
  <c r="F1114" i="71"/>
  <c r="F1115" i="71"/>
  <c r="F1116" i="71"/>
  <c r="F1117" i="71"/>
  <c r="F1119" i="71"/>
  <c r="F1121" i="71"/>
  <c r="F1122" i="71"/>
  <c r="F1123" i="71"/>
  <c r="F1126" i="71"/>
  <c r="F1127" i="71"/>
  <c r="F1128" i="71"/>
  <c r="F1129" i="71"/>
  <c r="F1130" i="71"/>
  <c r="F1131" i="71"/>
  <c r="F1133" i="71"/>
  <c r="F1134" i="71"/>
  <c r="F1135" i="71"/>
  <c r="F1136" i="71"/>
  <c r="F1137" i="71"/>
  <c r="F1138" i="71"/>
  <c r="F1139" i="71"/>
  <c r="F1140" i="71"/>
  <c r="F1143" i="71"/>
  <c r="F1144" i="71"/>
  <c r="F1145" i="71"/>
  <c r="F1146" i="71"/>
  <c r="F1157" i="71"/>
  <c r="F1158" i="71"/>
  <c r="F1159" i="71"/>
  <c r="F1161" i="71"/>
  <c r="F1163" i="71"/>
  <c r="F1165" i="71"/>
  <c r="F1166" i="71"/>
  <c r="F1167" i="71"/>
  <c r="F1170" i="71"/>
  <c r="F1171" i="71"/>
  <c r="F1172" i="71"/>
  <c r="F1178" i="71"/>
  <c r="F955" i="71"/>
  <c r="F956" i="71"/>
  <c r="F957" i="71"/>
  <c r="F959" i="71"/>
  <c r="F960" i="71"/>
  <c r="F961" i="71"/>
  <c r="F964" i="71"/>
  <c r="F965" i="71"/>
  <c r="F966" i="71"/>
  <c r="F971" i="71"/>
  <c r="F973" i="71"/>
  <c r="F974" i="71"/>
  <c r="F975" i="71"/>
  <c r="F976" i="71"/>
  <c r="F977" i="71"/>
  <c r="F978" i="71"/>
  <c r="F982" i="71"/>
  <c r="F983" i="71"/>
  <c r="F984" i="71"/>
  <c r="F987" i="71"/>
  <c r="F989" i="71"/>
  <c r="F990" i="71"/>
  <c r="F991" i="71"/>
  <c r="F992" i="71"/>
  <c r="F993" i="71"/>
  <c r="F994" i="71"/>
  <c r="F995" i="71"/>
  <c r="F996" i="71"/>
  <c r="F997" i="71"/>
  <c r="F998" i="71"/>
  <c r="F999" i="71"/>
  <c r="F1001" i="71"/>
  <c r="F1003" i="71"/>
  <c r="F1004" i="71"/>
  <c r="F1005" i="71"/>
  <c r="F1008" i="71"/>
  <c r="F1009" i="71"/>
  <c r="F1010" i="71"/>
  <c r="F1011" i="71"/>
  <c r="F1012" i="71"/>
  <c r="F1013" i="71"/>
  <c r="F1015" i="71"/>
  <c r="F1016" i="71"/>
  <c r="F1017" i="71"/>
  <c r="F1018" i="71"/>
  <c r="F1019" i="71"/>
  <c r="F1020" i="71"/>
  <c r="F1021" i="71"/>
  <c r="F1022" i="71"/>
  <c r="F1025" i="71"/>
  <c r="F1026" i="71"/>
  <c r="F1027" i="71"/>
  <c r="F1028" i="71"/>
  <c r="F1039" i="71"/>
  <c r="F1040" i="71"/>
  <c r="F1041" i="71"/>
  <c r="F1043" i="71"/>
  <c r="F1045" i="71"/>
  <c r="F1047" i="71"/>
  <c r="F1048" i="71"/>
  <c r="F1049" i="71"/>
  <c r="F1052" i="71"/>
  <c r="F1053" i="71"/>
  <c r="F1054" i="71"/>
  <c r="F1060" i="71"/>
  <c r="F837" i="71"/>
  <c r="F838" i="71"/>
  <c r="F839" i="71"/>
  <c r="F841" i="71"/>
  <c r="F842" i="71"/>
  <c r="F843" i="71"/>
  <c r="F846" i="71"/>
  <c r="F847" i="71"/>
  <c r="F848" i="71"/>
  <c r="F853" i="71"/>
  <c r="F855" i="71"/>
  <c r="F856" i="71"/>
  <c r="F857" i="71"/>
  <c r="F858" i="71"/>
  <c r="F859" i="71"/>
  <c r="F860" i="71"/>
  <c r="F864" i="71"/>
  <c r="F865" i="71"/>
  <c r="F866" i="71"/>
  <c r="F869" i="71"/>
  <c r="F871" i="71"/>
  <c r="F872" i="71"/>
  <c r="F873" i="71"/>
  <c r="F874" i="71"/>
  <c r="F875" i="71"/>
  <c r="F876" i="71"/>
  <c r="F877" i="71"/>
  <c r="F878" i="71"/>
  <c r="F879" i="71"/>
  <c r="F880" i="71"/>
  <c r="F881" i="71"/>
  <c r="F883" i="71"/>
  <c r="F885" i="71"/>
  <c r="F886" i="71"/>
  <c r="F887" i="71"/>
  <c r="F890" i="71"/>
  <c r="F891" i="71"/>
  <c r="F892" i="71"/>
  <c r="F893" i="71"/>
  <c r="F894" i="71"/>
  <c r="F895" i="71"/>
  <c r="F897" i="71"/>
  <c r="F898" i="71"/>
  <c r="F899" i="71"/>
  <c r="F900" i="71"/>
  <c r="F901" i="71"/>
  <c r="F902" i="71"/>
  <c r="F903" i="71"/>
  <c r="F904" i="71"/>
  <c r="F907" i="71"/>
  <c r="F908" i="71"/>
  <c r="F909" i="71"/>
  <c r="F910" i="71"/>
  <c r="F921" i="71"/>
  <c r="F922" i="71"/>
  <c r="F923" i="71"/>
  <c r="F925" i="71"/>
  <c r="F927" i="71"/>
  <c r="F929" i="71"/>
  <c r="F930" i="71"/>
  <c r="F931" i="71"/>
  <c r="F934" i="71"/>
  <c r="F935" i="71"/>
  <c r="F936" i="71"/>
  <c r="F942" i="71"/>
  <c r="F719" i="71"/>
  <c r="F720" i="71"/>
  <c r="F721" i="71"/>
  <c r="F723" i="71"/>
  <c r="F724" i="71"/>
  <c r="F725" i="71"/>
  <c r="F728" i="71"/>
  <c r="F729" i="71"/>
  <c r="F730" i="71"/>
  <c r="F735" i="71"/>
  <c r="F737" i="71"/>
  <c r="F738" i="71"/>
  <c r="F739" i="71"/>
  <c r="F740" i="71"/>
  <c r="F741" i="71"/>
  <c r="F742" i="71"/>
  <c r="F746" i="71"/>
  <c r="F747" i="71"/>
  <c r="F748" i="71"/>
  <c r="F751" i="71"/>
  <c r="F753" i="71"/>
  <c r="F754" i="71"/>
  <c r="F755" i="71"/>
  <c r="F756" i="71"/>
  <c r="F757" i="71"/>
  <c r="F758" i="71"/>
  <c r="F759" i="71"/>
  <c r="F760" i="71"/>
  <c r="F761" i="71"/>
  <c r="F762" i="71"/>
  <c r="F763" i="71"/>
  <c r="F765" i="71"/>
  <c r="F767" i="71"/>
  <c r="F768" i="71"/>
  <c r="F769" i="71"/>
  <c r="F772" i="71"/>
  <c r="F773" i="71"/>
  <c r="F774" i="71"/>
  <c r="F775" i="71"/>
  <c r="F776" i="71"/>
  <c r="F777" i="71"/>
  <c r="F779" i="71"/>
  <c r="F780" i="71"/>
  <c r="F781" i="71"/>
  <c r="F782" i="71"/>
  <c r="F783" i="71"/>
  <c r="F784" i="71"/>
  <c r="F785" i="71"/>
  <c r="F786" i="71"/>
  <c r="F789" i="71"/>
  <c r="F790" i="71"/>
  <c r="F791" i="71"/>
  <c r="F792" i="71"/>
  <c r="F803" i="71"/>
  <c r="F804" i="71"/>
  <c r="F805" i="71"/>
  <c r="F807" i="71"/>
  <c r="F809" i="71"/>
  <c r="F811" i="71"/>
  <c r="F812" i="71"/>
  <c r="F813" i="71"/>
  <c r="F816" i="71"/>
  <c r="F817" i="71"/>
  <c r="F818" i="71"/>
  <c r="F824" i="71"/>
  <c r="F601" i="71"/>
  <c r="F602" i="71"/>
  <c r="F603" i="71"/>
  <c r="F605" i="71"/>
  <c r="F606" i="71"/>
  <c r="F607" i="71"/>
  <c r="F610" i="71"/>
  <c r="F611" i="71"/>
  <c r="F612" i="71"/>
  <c r="F617" i="71"/>
  <c r="F619" i="71"/>
  <c r="F620" i="71"/>
  <c r="F621" i="71"/>
  <c r="F622" i="71"/>
  <c r="F623" i="71"/>
  <c r="F624" i="71"/>
  <c r="F628" i="71"/>
  <c r="F629" i="71"/>
  <c r="F630" i="71"/>
  <c r="F633" i="71"/>
  <c r="F635" i="71"/>
  <c r="F636" i="71"/>
  <c r="F637" i="71"/>
  <c r="F638" i="71"/>
  <c r="F639" i="71"/>
  <c r="F640" i="71"/>
  <c r="F641" i="71"/>
  <c r="F642" i="71"/>
  <c r="F643" i="71"/>
  <c r="F644" i="71"/>
  <c r="F645" i="71"/>
  <c r="F647" i="71"/>
  <c r="F649" i="71"/>
  <c r="F650" i="71"/>
  <c r="F651" i="71"/>
  <c r="F654" i="71"/>
  <c r="F655" i="71"/>
  <c r="F656" i="71"/>
  <c r="F657" i="71"/>
  <c r="F658" i="71"/>
  <c r="F659" i="71"/>
  <c r="F661" i="71"/>
  <c r="F662" i="71"/>
  <c r="F663" i="71"/>
  <c r="F664" i="71"/>
  <c r="F665" i="71"/>
  <c r="F666" i="71"/>
  <c r="F667" i="71"/>
  <c r="F668" i="71"/>
  <c r="F671" i="71"/>
  <c r="F672" i="71"/>
  <c r="F673" i="71"/>
  <c r="F674" i="71"/>
  <c r="F685" i="71"/>
  <c r="F686" i="71"/>
  <c r="F687" i="71"/>
  <c r="F689" i="71"/>
  <c r="F691" i="71"/>
  <c r="F693" i="71"/>
  <c r="F694" i="71"/>
  <c r="F695" i="71"/>
  <c r="F698" i="71"/>
  <c r="F699" i="71"/>
  <c r="F700" i="71"/>
  <c r="F706" i="71"/>
  <c r="F483" i="71"/>
  <c r="F484" i="71"/>
  <c r="F485" i="71"/>
  <c r="F487" i="71"/>
  <c r="F488" i="71"/>
  <c r="F489" i="71"/>
  <c r="F492" i="71"/>
  <c r="F493" i="71"/>
  <c r="F494" i="71"/>
  <c r="F499" i="71"/>
  <c r="F501" i="71"/>
  <c r="F502" i="71"/>
  <c r="F503" i="71"/>
  <c r="F504" i="71"/>
  <c r="F505" i="71"/>
  <c r="F506" i="71"/>
  <c r="F510" i="71"/>
  <c r="F511" i="71"/>
  <c r="F512" i="71"/>
  <c r="F515" i="71"/>
  <c r="F517" i="71"/>
  <c r="F518" i="71"/>
  <c r="F519" i="71"/>
  <c r="F520" i="71"/>
  <c r="F521" i="71"/>
  <c r="F522" i="71"/>
  <c r="F523" i="71"/>
  <c r="F524" i="71"/>
  <c r="F525" i="71"/>
  <c r="F526" i="71"/>
  <c r="F527" i="71"/>
  <c r="F529" i="71"/>
  <c r="F531" i="71"/>
  <c r="F532" i="71"/>
  <c r="F533" i="71"/>
  <c r="F536" i="71"/>
  <c r="F537" i="71"/>
  <c r="F538" i="71"/>
  <c r="F539" i="71"/>
  <c r="F540" i="71"/>
  <c r="F541" i="71"/>
  <c r="F543" i="71"/>
  <c r="F544" i="71"/>
  <c r="F545" i="71"/>
  <c r="F546" i="71"/>
  <c r="F547" i="71"/>
  <c r="F548" i="71"/>
  <c r="F549" i="71"/>
  <c r="F550" i="71"/>
  <c r="F553" i="71"/>
  <c r="F554" i="71"/>
  <c r="F555" i="71"/>
  <c r="F556" i="71"/>
  <c r="F567" i="71"/>
  <c r="F568" i="71"/>
  <c r="F569" i="71"/>
  <c r="F571" i="71"/>
  <c r="F573" i="71"/>
  <c r="F575" i="71"/>
  <c r="F576" i="71"/>
  <c r="F577" i="71"/>
  <c r="F580" i="71"/>
  <c r="F581" i="71"/>
  <c r="F582" i="71"/>
  <c r="F588" i="71"/>
  <c r="F365" i="71"/>
  <c r="F366" i="71"/>
  <c r="F367" i="71"/>
  <c r="F369" i="71"/>
  <c r="F370" i="71"/>
  <c r="F371" i="71"/>
  <c r="F374" i="71"/>
  <c r="F375" i="71"/>
  <c r="F376" i="71"/>
  <c r="F381" i="71"/>
  <c r="F383" i="71"/>
  <c r="F384" i="71"/>
  <c r="F385" i="71"/>
  <c r="F386" i="71"/>
  <c r="F387" i="71"/>
  <c r="F388" i="71"/>
  <c r="F392" i="71"/>
  <c r="F393" i="71"/>
  <c r="F394" i="71"/>
  <c r="F397" i="71"/>
  <c r="F399" i="71"/>
  <c r="F400" i="71"/>
  <c r="F401" i="71"/>
  <c r="F402" i="71"/>
  <c r="F403" i="71"/>
  <c r="F404" i="71"/>
  <c r="F405" i="71"/>
  <c r="F406" i="71"/>
  <c r="F407" i="71"/>
  <c r="F408" i="71"/>
  <c r="F409" i="71"/>
  <c r="F411" i="71"/>
  <c r="F413" i="71"/>
  <c r="F414" i="71"/>
  <c r="F415" i="71"/>
  <c r="F418" i="71"/>
  <c r="F419" i="71"/>
  <c r="F420" i="71"/>
  <c r="F421" i="71"/>
  <c r="F422" i="71"/>
  <c r="F423" i="71"/>
  <c r="F425" i="71"/>
  <c r="F426" i="71"/>
  <c r="F427" i="71"/>
  <c r="F428" i="71"/>
  <c r="F429" i="71"/>
  <c r="F430" i="71"/>
  <c r="F431" i="71"/>
  <c r="F432" i="71"/>
  <c r="F435" i="71"/>
  <c r="F436" i="71"/>
  <c r="F437" i="71"/>
  <c r="F438" i="71"/>
  <c r="F449" i="71"/>
  <c r="F450" i="71"/>
  <c r="F451" i="71"/>
  <c r="F453" i="71"/>
  <c r="F455" i="71"/>
  <c r="F457" i="71"/>
  <c r="F458" i="71"/>
  <c r="F459" i="71"/>
  <c r="F462" i="71"/>
  <c r="F463" i="71"/>
  <c r="F464" i="71"/>
  <c r="F470" i="71"/>
  <c r="F247" i="71"/>
  <c r="F248" i="71"/>
  <c r="F249" i="71"/>
  <c r="F251" i="71"/>
  <c r="F252" i="71"/>
  <c r="F253" i="71"/>
  <c r="F256" i="71"/>
  <c r="F257" i="71"/>
  <c r="F258" i="71"/>
  <c r="F263" i="71"/>
  <c r="F265" i="71"/>
  <c r="F266" i="71"/>
  <c r="F267" i="71"/>
  <c r="F268" i="71"/>
  <c r="F269" i="71"/>
  <c r="F270" i="71"/>
  <c r="F274" i="71"/>
  <c r="F275" i="71"/>
  <c r="F276" i="71"/>
  <c r="F279" i="71"/>
  <c r="F281" i="71"/>
  <c r="F282" i="71"/>
  <c r="F283" i="71"/>
  <c r="F284" i="71"/>
  <c r="F285" i="71"/>
  <c r="F286" i="71"/>
  <c r="F287" i="71"/>
  <c r="F288" i="71"/>
  <c r="F289" i="71"/>
  <c r="F290" i="71"/>
  <c r="F291" i="71"/>
  <c r="F293" i="71"/>
  <c r="F295" i="71"/>
  <c r="F296" i="71"/>
  <c r="F297" i="71"/>
  <c r="F300" i="71"/>
  <c r="F301" i="71"/>
  <c r="F302" i="71"/>
  <c r="F303" i="71"/>
  <c r="F304" i="71"/>
  <c r="F305" i="71"/>
  <c r="F307" i="71"/>
  <c r="F308" i="71"/>
  <c r="F309" i="71"/>
  <c r="F310" i="71"/>
  <c r="F311" i="71"/>
  <c r="F312" i="71"/>
  <c r="F313" i="71"/>
  <c r="F314" i="71"/>
  <c r="F317" i="71"/>
  <c r="F318" i="71"/>
  <c r="F319" i="71"/>
  <c r="F320" i="71"/>
  <c r="F331" i="71"/>
  <c r="F332" i="71"/>
  <c r="F333" i="71"/>
  <c r="F335" i="71"/>
  <c r="F337" i="71"/>
  <c r="F339" i="71"/>
  <c r="F340" i="71"/>
  <c r="F341" i="71"/>
  <c r="F344" i="71"/>
  <c r="F345" i="71"/>
  <c r="F346" i="71"/>
  <c r="F352" i="71"/>
  <c r="F199" i="71"/>
  <c r="F200" i="71"/>
  <c r="F201" i="71"/>
  <c r="F202" i="71"/>
  <c r="F213" i="71"/>
  <c r="F214" i="71"/>
  <c r="F215" i="71"/>
  <c r="F217" i="71"/>
  <c r="F219" i="71"/>
  <c r="F221" i="71"/>
  <c r="F222" i="71"/>
  <c r="F223" i="71"/>
  <c r="F226" i="71"/>
  <c r="F227" i="71"/>
  <c r="F228" i="71"/>
  <c r="F234" i="71"/>
  <c r="F129" i="71"/>
  <c r="F130" i="71"/>
  <c r="F131" i="71"/>
  <c r="F133" i="71"/>
  <c r="F134" i="71"/>
  <c r="F135" i="71"/>
  <c r="F138" i="71"/>
  <c r="F139" i="71"/>
  <c r="F140" i="71"/>
  <c r="F145" i="71"/>
  <c r="F147" i="71"/>
  <c r="F148" i="71"/>
  <c r="F149" i="71"/>
  <c r="F150" i="71"/>
  <c r="F151" i="71"/>
  <c r="F152" i="71"/>
  <c r="F156" i="71"/>
  <c r="F157" i="71"/>
  <c r="F158" i="71"/>
  <c r="F161" i="71"/>
  <c r="F163" i="71"/>
  <c r="F164" i="71"/>
  <c r="F165" i="71"/>
  <c r="F166" i="71"/>
  <c r="F167" i="71"/>
  <c r="F168" i="71"/>
  <c r="F169" i="71"/>
  <c r="F170" i="71"/>
  <c r="F171" i="71"/>
  <c r="F172" i="71"/>
  <c r="F173" i="71"/>
  <c r="F175" i="71"/>
  <c r="F177" i="71"/>
  <c r="F178" i="71"/>
  <c r="F179" i="71"/>
  <c r="F182" i="71"/>
  <c r="F183" i="71"/>
  <c r="F184" i="71"/>
  <c r="F185" i="71"/>
  <c r="F186" i="71"/>
  <c r="F187" i="71"/>
  <c r="F189" i="71"/>
  <c r="F190" i="71"/>
  <c r="F191" i="71"/>
  <c r="F192" i="71"/>
  <c r="F193" i="71"/>
  <c r="F194" i="71"/>
  <c r="F195" i="71"/>
  <c r="F196" i="71"/>
  <c r="P1533" i="71" l="1"/>
  <c r="P1415" i="71"/>
  <c r="P1297" i="71"/>
  <c r="P1179" i="71"/>
  <c r="P1061" i="71"/>
  <c r="P943" i="71"/>
  <c r="P825" i="71"/>
  <c r="P707" i="71"/>
  <c r="P589" i="71"/>
  <c r="P471" i="71"/>
  <c r="P353" i="71"/>
  <c r="P235" i="71"/>
  <c r="P117" i="71" l="1"/>
  <c r="G82" i="71" l="1"/>
  <c r="G83" i="71"/>
  <c r="G95" i="71"/>
  <c r="G96" i="71"/>
  <c r="G103" i="71"/>
  <c r="G104" i="71"/>
  <c r="G108" i="71"/>
  <c r="G109" i="71"/>
  <c r="G116" i="71"/>
  <c r="G81" i="71"/>
  <c r="G11" i="71"/>
  <c r="G12" i="71"/>
  <c r="G13" i="71"/>
  <c r="G15" i="71"/>
  <c r="G16" i="71"/>
  <c r="G20" i="71"/>
  <c r="G21" i="71"/>
  <c r="G29" i="71"/>
  <c r="G30" i="71"/>
  <c r="G31" i="71"/>
  <c r="G32" i="71"/>
  <c r="G33" i="71"/>
  <c r="G38" i="71"/>
  <c r="G39" i="71"/>
  <c r="G45" i="71"/>
  <c r="G46" i="71"/>
  <c r="G47" i="71"/>
  <c r="G48" i="71"/>
  <c r="G49" i="71"/>
  <c r="G50" i="71"/>
  <c r="G51" i="71"/>
  <c r="G52" i="71"/>
  <c r="G53" i="71"/>
  <c r="G54" i="71"/>
  <c r="G59" i="71"/>
  <c r="G60" i="71"/>
  <c r="G64" i="71"/>
  <c r="G65" i="71"/>
  <c r="G66" i="71"/>
  <c r="G67" i="71"/>
  <c r="G68" i="71"/>
  <c r="G71" i="71"/>
  <c r="G72" i="71"/>
  <c r="G73" i="71"/>
  <c r="G74" i="71"/>
  <c r="G75" i="71"/>
  <c r="G76" i="71"/>
  <c r="G77" i="71"/>
  <c r="G78" i="71"/>
  <c r="F82" i="71"/>
  <c r="F83" i="71"/>
  <c r="F84" i="71"/>
  <c r="F95" i="71"/>
  <c r="F96" i="71"/>
  <c r="F97" i="71"/>
  <c r="F99" i="71"/>
  <c r="F101" i="71"/>
  <c r="F103" i="71"/>
  <c r="F104" i="71"/>
  <c r="F105" i="71"/>
  <c r="F108" i="71"/>
  <c r="F109" i="71"/>
  <c r="F110" i="71"/>
  <c r="F116" i="71"/>
  <c r="F81" i="71"/>
  <c r="F11" i="71"/>
  <c r="F12" i="71"/>
  <c r="F13" i="71"/>
  <c r="F15" i="71"/>
  <c r="F16" i="71"/>
  <c r="F17" i="71"/>
  <c r="F20" i="71"/>
  <c r="F21" i="71"/>
  <c r="F22" i="71"/>
  <c r="F27" i="71"/>
  <c r="F29" i="71"/>
  <c r="F30" i="71"/>
  <c r="F31" i="71"/>
  <c r="F32" i="71"/>
  <c r="F33" i="71"/>
  <c r="F34" i="71"/>
  <c r="F38" i="71"/>
  <c r="F39" i="71"/>
  <c r="F40" i="71"/>
  <c r="F43" i="71"/>
  <c r="F45" i="71"/>
  <c r="F46" i="71"/>
  <c r="F47" i="71"/>
  <c r="F48" i="71"/>
  <c r="F49" i="71"/>
  <c r="F50" i="71"/>
  <c r="F51" i="71"/>
  <c r="F52" i="71"/>
  <c r="F53" i="71"/>
  <c r="F54" i="71"/>
  <c r="F55" i="71"/>
  <c r="F57" i="71"/>
  <c r="F59" i="71"/>
  <c r="F60" i="71"/>
  <c r="F61" i="71"/>
  <c r="F64" i="71"/>
  <c r="F65" i="71"/>
  <c r="F66" i="71"/>
  <c r="F67" i="71"/>
  <c r="F68" i="71"/>
  <c r="F69" i="71"/>
  <c r="F71" i="71"/>
  <c r="F72" i="71"/>
  <c r="F73" i="71"/>
  <c r="F74" i="71"/>
  <c r="F75" i="71"/>
  <c r="F76" i="71"/>
  <c r="F77" i="71"/>
  <c r="F78" i="71"/>
  <c r="D77" i="72" l="1"/>
  <c r="I76" i="71"/>
  <c r="F77" i="72" s="1"/>
  <c r="H76" i="71"/>
  <c r="E77" i="72" s="1"/>
  <c r="AE76" i="71"/>
  <c r="H77" i="72" s="1"/>
  <c r="AA76" i="71"/>
  <c r="G77" i="72" s="1"/>
  <c r="D73" i="72"/>
  <c r="H72" i="71"/>
  <c r="E73" i="72" s="1"/>
  <c r="I72" i="71"/>
  <c r="F73" i="72" s="1"/>
  <c r="AE72" i="71"/>
  <c r="H73" i="72" s="1"/>
  <c r="AA72" i="71"/>
  <c r="G73" i="72" s="1"/>
  <c r="D69" i="72"/>
  <c r="H68" i="71"/>
  <c r="E69" i="72" s="1"/>
  <c r="I68" i="71"/>
  <c r="F69" i="72" s="1"/>
  <c r="AE68" i="71"/>
  <c r="H69" i="72" s="1"/>
  <c r="AA68" i="71"/>
  <c r="G69" i="72" s="1"/>
  <c r="D65" i="72"/>
  <c r="H64" i="71"/>
  <c r="E65" i="72" s="1"/>
  <c r="I64" i="71"/>
  <c r="F65" i="72" s="1"/>
  <c r="AE64" i="71"/>
  <c r="H65" i="72" s="1"/>
  <c r="AA64" i="71"/>
  <c r="G65" i="72" s="1"/>
  <c r="D61" i="72"/>
  <c r="H60" i="71"/>
  <c r="E61" i="72" s="1"/>
  <c r="I60" i="71"/>
  <c r="F61" i="72" s="1"/>
  <c r="AE60" i="71"/>
  <c r="H61" i="72" s="1"/>
  <c r="AA60" i="71"/>
  <c r="G61" i="72" s="1"/>
  <c r="D80" i="72"/>
  <c r="H79" i="71"/>
  <c r="E80" i="72" s="1"/>
  <c r="I79" i="71"/>
  <c r="F80" i="72" s="1"/>
  <c r="AE79" i="71"/>
  <c r="H80" i="72" s="1"/>
  <c r="AA79" i="71"/>
  <c r="G80" i="72" s="1"/>
  <c r="D76" i="72"/>
  <c r="H75" i="71"/>
  <c r="E76" i="72" s="1"/>
  <c r="I75" i="71"/>
  <c r="F76" i="72" s="1"/>
  <c r="AE75" i="71"/>
  <c r="H76" i="72" s="1"/>
  <c r="AA75" i="71"/>
  <c r="G76" i="72" s="1"/>
  <c r="D72" i="72"/>
  <c r="H71" i="71"/>
  <c r="E72" i="72" s="1"/>
  <c r="I71" i="71"/>
  <c r="F72" i="72" s="1"/>
  <c r="AE71" i="71"/>
  <c r="H72" i="72" s="1"/>
  <c r="AA71" i="71"/>
  <c r="G72" i="72" s="1"/>
  <c r="D68" i="72"/>
  <c r="H67" i="71"/>
  <c r="E68" i="72" s="1"/>
  <c r="I67" i="71"/>
  <c r="F68" i="72" s="1"/>
  <c r="AE67" i="71"/>
  <c r="H68" i="72" s="1"/>
  <c r="AA67" i="71"/>
  <c r="G68" i="72" s="1"/>
  <c r="D60" i="72"/>
  <c r="H59" i="71"/>
  <c r="E60" i="72" s="1"/>
  <c r="I59" i="71"/>
  <c r="F60" i="72" s="1"/>
  <c r="AE59" i="71"/>
  <c r="H60" i="72" s="1"/>
  <c r="AA59" i="71"/>
  <c r="G60" i="72" s="1"/>
  <c r="D52" i="72"/>
  <c r="H51" i="71"/>
  <c r="E52" i="72" s="1"/>
  <c r="I51" i="71"/>
  <c r="F52" i="72" s="1"/>
  <c r="AE51" i="71"/>
  <c r="H52" i="72" s="1"/>
  <c r="AA51" i="71"/>
  <c r="G52" i="72" s="1"/>
  <c r="D48" i="72"/>
  <c r="H47" i="71"/>
  <c r="E48" i="72" s="1"/>
  <c r="I47" i="71"/>
  <c r="F48" i="72" s="1"/>
  <c r="AE47" i="71"/>
  <c r="H48" i="72" s="1"/>
  <c r="AA47" i="71"/>
  <c r="G48" i="72" s="1"/>
  <c r="D40" i="72"/>
  <c r="H39" i="71"/>
  <c r="E40" i="72" s="1"/>
  <c r="I39" i="71"/>
  <c r="F40" i="72" s="1"/>
  <c r="AE39" i="71"/>
  <c r="H40" i="72" s="1"/>
  <c r="AA39" i="71"/>
  <c r="G40" i="72" s="1"/>
  <c r="D32" i="72"/>
  <c r="H31" i="71"/>
  <c r="E32" i="72" s="1"/>
  <c r="I31" i="71"/>
  <c r="F32" i="72" s="1"/>
  <c r="AE31" i="71"/>
  <c r="H32" i="72" s="1"/>
  <c r="AA31" i="71"/>
  <c r="G32" i="72" s="1"/>
  <c r="D16" i="72"/>
  <c r="H15" i="71"/>
  <c r="E16" i="72" s="1"/>
  <c r="I15" i="71"/>
  <c r="F16" i="72" s="1"/>
  <c r="AE15" i="71"/>
  <c r="H16" i="72" s="1"/>
  <c r="AA15" i="71"/>
  <c r="G16" i="72" s="1"/>
  <c r="D12" i="72"/>
  <c r="H11" i="71"/>
  <c r="E12" i="72" s="1"/>
  <c r="I11" i="71"/>
  <c r="F12" i="72" s="1"/>
  <c r="AE11" i="71"/>
  <c r="H12" i="72" s="1"/>
  <c r="AA11" i="71"/>
  <c r="G12" i="72" s="1"/>
  <c r="D109" i="72"/>
  <c r="I108" i="71"/>
  <c r="F109" i="72" s="1"/>
  <c r="H108" i="71"/>
  <c r="E109" i="72" s="1"/>
  <c r="AE108" i="71"/>
  <c r="H109" i="72" s="1"/>
  <c r="AA108" i="71"/>
  <c r="G109" i="72" s="1"/>
  <c r="D105" i="72"/>
  <c r="H104" i="71"/>
  <c r="E105" i="72" s="1"/>
  <c r="I104" i="71"/>
  <c r="F105" i="72" s="1"/>
  <c r="AE104" i="71"/>
  <c r="H105" i="72" s="1"/>
  <c r="AA104" i="71"/>
  <c r="G105" i="72" s="1"/>
  <c r="D97" i="72"/>
  <c r="H96" i="71"/>
  <c r="E97" i="72" s="1"/>
  <c r="I96" i="71"/>
  <c r="F97" i="72" s="1"/>
  <c r="AE96" i="71"/>
  <c r="H97" i="72" s="1"/>
  <c r="AA96" i="71"/>
  <c r="G97" i="72" s="1"/>
  <c r="D79" i="72"/>
  <c r="H78" i="71"/>
  <c r="E79" i="72" s="1"/>
  <c r="I78" i="71"/>
  <c r="F79" i="72" s="1"/>
  <c r="AE78" i="71"/>
  <c r="H79" i="72" s="1"/>
  <c r="AA78" i="71"/>
  <c r="G79" i="72" s="1"/>
  <c r="D75" i="72"/>
  <c r="H74" i="71"/>
  <c r="E75" i="72" s="1"/>
  <c r="I74" i="71"/>
  <c r="F75" i="72" s="1"/>
  <c r="AE74" i="71"/>
  <c r="H75" i="72" s="1"/>
  <c r="AA74" i="71"/>
  <c r="G75" i="72" s="1"/>
  <c r="D67" i="72"/>
  <c r="I66" i="71"/>
  <c r="F67" i="72" s="1"/>
  <c r="H66" i="71"/>
  <c r="E67" i="72" s="1"/>
  <c r="AE66" i="71"/>
  <c r="H67" i="72" s="1"/>
  <c r="AA66" i="71"/>
  <c r="G67" i="72" s="1"/>
  <c r="D55" i="72"/>
  <c r="H54" i="71"/>
  <c r="E55" i="72" s="1"/>
  <c r="I54" i="71"/>
  <c r="F55" i="72" s="1"/>
  <c r="AE54" i="71"/>
  <c r="H55" i="72" s="1"/>
  <c r="AA54" i="71"/>
  <c r="G55" i="72" s="1"/>
  <c r="D51" i="72"/>
  <c r="H50" i="71"/>
  <c r="E51" i="72" s="1"/>
  <c r="I50" i="71"/>
  <c r="F51" i="72" s="1"/>
  <c r="AE50" i="71"/>
  <c r="H51" i="72" s="1"/>
  <c r="AA50" i="71"/>
  <c r="G51" i="72" s="1"/>
  <c r="D47" i="72"/>
  <c r="H46" i="71"/>
  <c r="E47" i="72" s="1"/>
  <c r="I46" i="71"/>
  <c r="F47" i="72" s="1"/>
  <c r="AE46" i="71"/>
  <c r="H47" i="72" s="1"/>
  <c r="AA46" i="71"/>
  <c r="G47" i="72" s="1"/>
  <c r="D39" i="72"/>
  <c r="I38" i="71"/>
  <c r="F39" i="72" s="1"/>
  <c r="H38" i="71"/>
  <c r="E39" i="72" s="1"/>
  <c r="AE38" i="71"/>
  <c r="H39" i="72" s="1"/>
  <c r="AA38" i="71"/>
  <c r="G39" i="72" s="1"/>
  <c r="D31" i="72"/>
  <c r="I30" i="71"/>
  <c r="F31" i="72" s="1"/>
  <c r="H30" i="71"/>
  <c r="E31" i="72" s="1"/>
  <c r="AE30" i="71"/>
  <c r="H31" i="72" s="1"/>
  <c r="AA30" i="71"/>
  <c r="G31" i="72" s="1"/>
  <c r="D104" i="72"/>
  <c r="I103" i="71"/>
  <c r="F104" i="72" s="1"/>
  <c r="H103" i="71"/>
  <c r="E104" i="72" s="1"/>
  <c r="AE103" i="71"/>
  <c r="H104" i="72" s="1"/>
  <c r="AA103" i="71"/>
  <c r="G104" i="72" s="1"/>
  <c r="D96" i="72"/>
  <c r="I95" i="71"/>
  <c r="F96" i="72" s="1"/>
  <c r="H95" i="71"/>
  <c r="E96" i="72" s="1"/>
  <c r="AE95" i="71"/>
  <c r="H96" i="72" s="1"/>
  <c r="AA95" i="71"/>
  <c r="G96" i="72" s="1"/>
  <c r="D84" i="72"/>
  <c r="I83" i="71"/>
  <c r="F84" i="72" s="1"/>
  <c r="H83" i="71"/>
  <c r="E84" i="72" s="1"/>
  <c r="AE83" i="71"/>
  <c r="H84" i="72" s="1"/>
  <c r="AA83" i="71"/>
  <c r="G84" i="72" s="1"/>
  <c r="D78" i="72"/>
  <c r="H77" i="71"/>
  <c r="E78" i="72" s="1"/>
  <c r="I77" i="71"/>
  <c r="F78" i="72" s="1"/>
  <c r="AE77" i="71"/>
  <c r="H78" i="72" s="1"/>
  <c r="AA77" i="71"/>
  <c r="G78" i="72" s="1"/>
  <c r="D74" i="72"/>
  <c r="H73" i="71"/>
  <c r="E74" i="72" s="1"/>
  <c r="I73" i="71"/>
  <c r="F74" i="72" s="1"/>
  <c r="AE73" i="71"/>
  <c r="H74" i="72" s="1"/>
  <c r="AA73" i="71"/>
  <c r="G74" i="72" s="1"/>
  <c r="D66" i="72"/>
  <c r="H65" i="71"/>
  <c r="E66" i="72" s="1"/>
  <c r="I65" i="71"/>
  <c r="F66" i="72" s="1"/>
  <c r="AE65" i="71"/>
  <c r="H66" i="72" s="1"/>
  <c r="AA65" i="71"/>
  <c r="G66" i="72" s="1"/>
  <c r="D54" i="72"/>
  <c r="H53" i="71"/>
  <c r="E54" i="72" s="1"/>
  <c r="I53" i="71"/>
  <c r="F54" i="72" s="1"/>
  <c r="AE53" i="71"/>
  <c r="H54" i="72" s="1"/>
  <c r="AA53" i="71"/>
  <c r="G54" i="72" s="1"/>
  <c r="D50" i="72"/>
  <c r="H49" i="71"/>
  <c r="E50" i="72" s="1"/>
  <c r="I49" i="71"/>
  <c r="F50" i="72" s="1"/>
  <c r="AE49" i="71"/>
  <c r="H50" i="72" s="1"/>
  <c r="AA49" i="71"/>
  <c r="G50" i="72" s="1"/>
  <c r="D46" i="72"/>
  <c r="H45" i="71"/>
  <c r="E46" i="72" s="1"/>
  <c r="I45" i="71"/>
  <c r="F46" i="72" s="1"/>
  <c r="AE45" i="71"/>
  <c r="H46" i="72" s="1"/>
  <c r="AA45" i="71"/>
  <c r="G46" i="72" s="1"/>
  <c r="D34" i="72"/>
  <c r="H33" i="71"/>
  <c r="E34" i="72" s="1"/>
  <c r="I33" i="71"/>
  <c r="F34" i="72" s="1"/>
  <c r="AE33" i="71"/>
  <c r="H34" i="72" s="1"/>
  <c r="AA33" i="71"/>
  <c r="G34" i="72" s="1"/>
  <c r="D30" i="72"/>
  <c r="H29" i="71"/>
  <c r="E30" i="72" s="1"/>
  <c r="I29" i="71"/>
  <c r="F30" i="72" s="1"/>
  <c r="AE29" i="71"/>
  <c r="H30" i="72" s="1"/>
  <c r="AA29" i="71"/>
  <c r="G30" i="72" s="1"/>
  <c r="D22" i="72"/>
  <c r="H21" i="71"/>
  <c r="E22" i="72" s="1"/>
  <c r="I21" i="71"/>
  <c r="F22" i="72" s="1"/>
  <c r="AE21" i="71"/>
  <c r="H22" i="72" s="1"/>
  <c r="AA21" i="71"/>
  <c r="G22" i="72" s="1"/>
  <c r="D14" i="72"/>
  <c r="H13" i="71"/>
  <c r="E14" i="72" s="1"/>
  <c r="I13" i="71"/>
  <c r="F14" i="72" s="1"/>
  <c r="AE13" i="71"/>
  <c r="H14" i="72" s="1"/>
  <c r="AA13" i="71"/>
  <c r="G14" i="72" s="1"/>
  <c r="D82" i="72"/>
  <c r="H81" i="71"/>
  <c r="E82" i="72" s="1"/>
  <c r="I81" i="71"/>
  <c r="F82" i="72" s="1"/>
  <c r="AE81" i="71"/>
  <c r="H82" i="72" s="1"/>
  <c r="AA81" i="71"/>
  <c r="G82" i="72" s="1"/>
  <c r="D83" i="72"/>
  <c r="H82" i="71"/>
  <c r="E83" i="72" s="1"/>
  <c r="I82" i="71"/>
  <c r="F83" i="72" s="1"/>
  <c r="AE82" i="71"/>
  <c r="H83" i="72" s="1"/>
  <c r="AA82" i="71"/>
  <c r="G83" i="72" s="1"/>
  <c r="D53" i="72"/>
  <c r="I52" i="71"/>
  <c r="F53" i="72" s="1"/>
  <c r="H52" i="71"/>
  <c r="E53" i="72" s="1"/>
  <c r="AE52" i="71"/>
  <c r="H53" i="72" s="1"/>
  <c r="AA52" i="71"/>
  <c r="G53" i="72" s="1"/>
  <c r="D49" i="72"/>
  <c r="I48" i="71"/>
  <c r="F49" i="72" s="1"/>
  <c r="H48" i="71"/>
  <c r="E49" i="72" s="1"/>
  <c r="AE48" i="71"/>
  <c r="H49" i="72" s="1"/>
  <c r="AA48" i="71"/>
  <c r="G49" i="72" s="1"/>
  <c r="D33" i="72"/>
  <c r="H32" i="71"/>
  <c r="E33" i="72" s="1"/>
  <c r="I32" i="71"/>
  <c r="F33" i="72" s="1"/>
  <c r="AE32" i="71"/>
  <c r="H33" i="72" s="1"/>
  <c r="AA32" i="71"/>
  <c r="G33" i="72" s="1"/>
  <c r="D21" i="72"/>
  <c r="I20" i="71"/>
  <c r="F21" i="72" s="1"/>
  <c r="H20" i="71"/>
  <c r="E21" i="72" s="1"/>
  <c r="AE20" i="71"/>
  <c r="H21" i="72" s="1"/>
  <c r="AA20" i="71"/>
  <c r="G21" i="72" s="1"/>
  <c r="D17" i="72"/>
  <c r="I16" i="71"/>
  <c r="F17" i="72" s="1"/>
  <c r="H16" i="71"/>
  <c r="E17" i="72" s="1"/>
  <c r="AE16" i="71"/>
  <c r="H17" i="72" s="1"/>
  <c r="AA16" i="71"/>
  <c r="G17" i="72" s="1"/>
  <c r="D13" i="72"/>
  <c r="H12" i="71"/>
  <c r="E13" i="72" s="1"/>
  <c r="I12" i="71"/>
  <c r="F13" i="72" s="1"/>
  <c r="AE12" i="71"/>
  <c r="H13" i="72" s="1"/>
  <c r="AA12" i="71"/>
  <c r="G13" i="72" s="1"/>
  <c r="D117" i="72"/>
  <c r="H116" i="71"/>
  <c r="E117" i="72" s="1"/>
  <c r="I116" i="71"/>
  <c r="F117" i="72" s="1"/>
  <c r="AE116" i="71"/>
  <c r="H117" i="72" s="1"/>
  <c r="AA116" i="71"/>
  <c r="G117" i="72" s="1"/>
  <c r="D110" i="72"/>
  <c r="H109" i="71"/>
  <c r="E110" i="72" s="1"/>
  <c r="I109" i="71"/>
  <c r="F110" i="72" s="1"/>
  <c r="AE109" i="71"/>
  <c r="H110" i="72" s="1"/>
  <c r="AA109" i="71"/>
  <c r="G110" i="72" s="1"/>
  <c r="K812" i="69" l="1"/>
  <c r="K813" i="69"/>
  <c r="K814" i="69"/>
  <c r="K815" i="69"/>
  <c r="K816" i="69"/>
  <c r="K818" i="69"/>
  <c r="K819" i="69"/>
  <c r="K820" i="69"/>
  <c r="K821" i="69"/>
  <c r="K847" i="69"/>
  <c r="K848" i="69"/>
  <c r="K849" i="69"/>
  <c r="K850" i="69"/>
  <c r="K851" i="69"/>
  <c r="K852" i="69"/>
  <c r="K853" i="69"/>
  <c r="K854" i="69"/>
  <c r="K855" i="69"/>
  <c r="K856" i="69"/>
  <c r="K857" i="69"/>
  <c r="K858" i="69"/>
  <c r="K859" i="69"/>
  <c r="K860" i="69"/>
  <c r="K861" i="69"/>
  <c r="K863" i="69"/>
  <c r="K864" i="69"/>
  <c r="K745" i="69"/>
  <c r="K746" i="69"/>
  <c r="K747" i="69"/>
  <c r="K748" i="69"/>
  <c r="K749" i="69"/>
  <c r="K751" i="69"/>
  <c r="K752" i="69"/>
  <c r="K753" i="69"/>
  <c r="K754" i="69"/>
  <c r="K780" i="69"/>
  <c r="K781" i="69"/>
  <c r="K782" i="69"/>
  <c r="K783" i="69"/>
  <c r="K784" i="69"/>
  <c r="K785" i="69"/>
  <c r="K786" i="69"/>
  <c r="K787" i="69"/>
  <c r="K788" i="69"/>
  <c r="K789" i="69"/>
  <c r="K790" i="69"/>
  <c r="K791" i="69"/>
  <c r="K792" i="69"/>
  <c r="K793" i="69"/>
  <c r="K794" i="69"/>
  <c r="K796" i="69"/>
  <c r="K797" i="69"/>
  <c r="K678" i="69"/>
  <c r="K679" i="69"/>
  <c r="K680" i="69"/>
  <c r="K681" i="69"/>
  <c r="K682" i="69"/>
  <c r="K684" i="69"/>
  <c r="K685" i="69"/>
  <c r="K686" i="69"/>
  <c r="K687" i="69"/>
  <c r="K713" i="69"/>
  <c r="K714" i="69"/>
  <c r="K715" i="69"/>
  <c r="K716" i="69"/>
  <c r="K717" i="69"/>
  <c r="K718" i="69"/>
  <c r="K719" i="69"/>
  <c r="K720" i="69"/>
  <c r="K721" i="69"/>
  <c r="K722" i="69"/>
  <c r="K723" i="69"/>
  <c r="K724" i="69"/>
  <c r="K725" i="69"/>
  <c r="K726" i="69"/>
  <c r="K727" i="69"/>
  <c r="K729" i="69"/>
  <c r="K730" i="69"/>
  <c r="K611" i="69"/>
  <c r="K612" i="69"/>
  <c r="K613" i="69"/>
  <c r="K614" i="69"/>
  <c r="K615" i="69"/>
  <c r="K617" i="69"/>
  <c r="K618" i="69"/>
  <c r="K619" i="69"/>
  <c r="K620" i="69"/>
  <c r="K646" i="69"/>
  <c r="K647" i="69"/>
  <c r="K648" i="69"/>
  <c r="K649" i="69"/>
  <c r="K650" i="69"/>
  <c r="K651" i="69"/>
  <c r="K652" i="69"/>
  <c r="K653" i="69"/>
  <c r="K654" i="69"/>
  <c r="K655" i="69"/>
  <c r="K656" i="69"/>
  <c r="K657" i="69"/>
  <c r="K658" i="69"/>
  <c r="K659" i="69"/>
  <c r="K660" i="69"/>
  <c r="K662" i="69"/>
  <c r="K663" i="69"/>
  <c r="K544" i="69"/>
  <c r="K545" i="69"/>
  <c r="K546" i="69"/>
  <c r="K547" i="69"/>
  <c r="K548" i="69"/>
  <c r="K550" i="69"/>
  <c r="K551" i="69"/>
  <c r="K552" i="69"/>
  <c r="K553" i="69"/>
  <c r="K579" i="69"/>
  <c r="K580" i="69"/>
  <c r="K581" i="69"/>
  <c r="K582" i="69"/>
  <c r="K583" i="69"/>
  <c r="K584" i="69"/>
  <c r="K585" i="69"/>
  <c r="K586" i="69"/>
  <c r="K587" i="69"/>
  <c r="K588" i="69"/>
  <c r="K589" i="69"/>
  <c r="K590" i="69"/>
  <c r="K591" i="69"/>
  <c r="K592" i="69"/>
  <c r="K593" i="69"/>
  <c r="K595" i="69"/>
  <c r="K596" i="69"/>
  <c r="K477" i="69"/>
  <c r="K478" i="69"/>
  <c r="K479" i="69"/>
  <c r="K480" i="69"/>
  <c r="K481" i="69"/>
  <c r="K483" i="69"/>
  <c r="K484" i="69"/>
  <c r="K485" i="69"/>
  <c r="K486" i="69"/>
  <c r="K512" i="69"/>
  <c r="K513" i="69"/>
  <c r="K514" i="69"/>
  <c r="K515" i="69"/>
  <c r="K516" i="69"/>
  <c r="K517" i="69"/>
  <c r="K518" i="69"/>
  <c r="K519" i="69"/>
  <c r="K520" i="69"/>
  <c r="K521" i="69"/>
  <c r="K522" i="69"/>
  <c r="K523" i="69"/>
  <c r="K524" i="69"/>
  <c r="K525" i="69"/>
  <c r="K526" i="69"/>
  <c r="K528" i="69"/>
  <c r="K529" i="69"/>
  <c r="K410" i="69"/>
  <c r="K411" i="69"/>
  <c r="K412" i="69"/>
  <c r="K413" i="69"/>
  <c r="K414" i="69"/>
  <c r="K416" i="69"/>
  <c r="K417" i="69"/>
  <c r="K418" i="69"/>
  <c r="K419" i="69"/>
  <c r="K445" i="69"/>
  <c r="K446" i="69"/>
  <c r="K447" i="69"/>
  <c r="K448" i="69"/>
  <c r="K449" i="69"/>
  <c r="K450" i="69"/>
  <c r="K451" i="69"/>
  <c r="K452" i="69"/>
  <c r="K453" i="69"/>
  <c r="K454" i="69"/>
  <c r="K455" i="69"/>
  <c r="K456" i="69"/>
  <c r="K457" i="69"/>
  <c r="K458" i="69"/>
  <c r="K459" i="69"/>
  <c r="K461" i="69"/>
  <c r="K462" i="69"/>
  <c r="K343" i="69"/>
  <c r="K344" i="69"/>
  <c r="K345" i="69"/>
  <c r="K346" i="69"/>
  <c r="K347" i="69"/>
  <c r="K349" i="69"/>
  <c r="K350" i="69"/>
  <c r="K351" i="69"/>
  <c r="K352" i="69"/>
  <c r="K378" i="69"/>
  <c r="K379" i="69"/>
  <c r="K380" i="69"/>
  <c r="K381" i="69"/>
  <c r="K382" i="69"/>
  <c r="K383" i="69"/>
  <c r="K384" i="69"/>
  <c r="K385" i="69"/>
  <c r="K386" i="69"/>
  <c r="K387" i="69"/>
  <c r="K388" i="69"/>
  <c r="K389" i="69"/>
  <c r="K390" i="69"/>
  <c r="K391" i="69"/>
  <c r="K392" i="69"/>
  <c r="K394" i="69"/>
  <c r="K395" i="69"/>
  <c r="K276" i="69"/>
  <c r="K277" i="69"/>
  <c r="K278" i="69"/>
  <c r="K279" i="69"/>
  <c r="K280" i="69"/>
  <c r="K282" i="69"/>
  <c r="K283" i="69"/>
  <c r="K284" i="69"/>
  <c r="K285" i="69"/>
  <c r="K311" i="69"/>
  <c r="K312" i="69"/>
  <c r="K313" i="69"/>
  <c r="K314" i="69"/>
  <c r="K315" i="69"/>
  <c r="K316" i="69"/>
  <c r="K317" i="69"/>
  <c r="K318" i="69"/>
  <c r="K319" i="69"/>
  <c r="K320" i="69"/>
  <c r="K321" i="69"/>
  <c r="K322" i="69"/>
  <c r="K323" i="69"/>
  <c r="K324" i="69"/>
  <c r="K325" i="69"/>
  <c r="K327" i="69"/>
  <c r="K328" i="69"/>
  <c r="K209" i="69"/>
  <c r="K210" i="69"/>
  <c r="K211" i="69"/>
  <c r="K212" i="69"/>
  <c r="K213" i="69"/>
  <c r="K215" i="69"/>
  <c r="K216" i="69"/>
  <c r="K217" i="69"/>
  <c r="K218" i="69"/>
  <c r="K244" i="69"/>
  <c r="K245" i="69"/>
  <c r="K246" i="69"/>
  <c r="K247" i="69"/>
  <c r="K248" i="69"/>
  <c r="K249" i="69"/>
  <c r="K250" i="69"/>
  <c r="K251" i="69"/>
  <c r="K252" i="69"/>
  <c r="K253" i="69"/>
  <c r="K254" i="69"/>
  <c r="K255" i="69"/>
  <c r="K256" i="69"/>
  <c r="K257" i="69"/>
  <c r="K258" i="69"/>
  <c r="K260" i="69"/>
  <c r="K261" i="69"/>
  <c r="K142" i="69"/>
  <c r="K143" i="69"/>
  <c r="K144" i="69"/>
  <c r="K145" i="69"/>
  <c r="K146" i="69"/>
  <c r="K148" i="69"/>
  <c r="K149" i="69"/>
  <c r="K150" i="69"/>
  <c r="K151" i="69"/>
  <c r="K177" i="69"/>
  <c r="K178" i="69"/>
  <c r="K179" i="69"/>
  <c r="K180" i="69"/>
  <c r="K181" i="69"/>
  <c r="K182" i="69"/>
  <c r="K183" i="69"/>
  <c r="K184" i="69"/>
  <c r="K185" i="69"/>
  <c r="K186" i="69"/>
  <c r="K187" i="69"/>
  <c r="K188" i="69"/>
  <c r="K189" i="69"/>
  <c r="K190" i="69"/>
  <c r="K191" i="69"/>
  <c r="K193" i="69"/>
  <c r="K194" i="69"/>
  <c r="K75" i="69"/>
  <c r="K76" i="69"/>
  <c r="K77" i="69"/>
  <c r="K78" i="69"/>
  <c r="K79" i="69"/>
  <c r="K81" i="69"/>
  <c r="K82" i="69"/>
  <c r="K83" i="69"/>
  <c r="K84" i="69"/>
  <c r="K110" i="69"/>
  <c r="K111" i="69"/>
  <c r="K112" i="69"/>
  <c r="K113" i="69"/>
  <c r="K114" i="69"/>
  <c r="K115" i="69"/>
  <c r="K116" i="69"/>
  <c r="K117" i="69"/>
  <c r="K118" i="69"/>
  <c r="K119" i="69"/>
  <c r="K120" i="69"/>
  <c r="K121" i="69"/>
  <c r="K122" i="69"/>
  <c r="K123" i="69"/>
  <c r="K124" i="69"/>
  <c r="K126" i="69"/>
  <c r="K127" i="69"/>
  <c r="E856" i="67" l="1"/>
  <c r="F856" i="67"/>
  <c r="E857" i="67"/>
  <c r="F857" i="67"/>
  <c r="E858" i="67"/>
  <c r="F858" i="67"/>
  <c r="E859" i="67"/>
  <c r="F859" i="67"/>
  <c r="E860" i="67"/>
  <c r="F860" i="67"/>
  <c r="E861" i="67"/>
  <c r="F861" i="67"/>
  <c r="E862" i="67"/>
  <c r="F862" i="67"/>
  <c r="E863" i="67"/>
  <c r="F863" i="67"/>
  <c r="E864" i="67"/>
  <c r="F864" i="67"/>
  <c r="E865" i="67"/>
  <c r="F865" i="67"/>
  <c r="E866" i="67"/>
  <c r="F866" i="67"/>
  <c r="E867" i="67"/>
  <c r="F867" i="67"/>
  <c r="E868" i="67"/>
  <c r="F868" i="67"/>
  <c r="E869" i="67"/>
  <c r="F869" i="67"/>
  <c r="E870" i="67"/>
  <c r="F870" i="67"/>
  <c r="E873" i="67"/>
  <c r="F873" i="67"/>
  <c r="E874" i="67"/>
  <c r="F874" i="67"/>
  <c r="E877" i="67"/>
  <c r="F877" i="67"/>
  <c r="E884" i="67"/>
  <c r="F884" i="67"/>
  <c r="E890" i="67"/>
  <c r="F890" i="67"/>
  <c r="E891" i="67"/>
  <c r="F891" i="67"/>
  <c r="E892" i="67"/>
  <c r="F892" i="67"/>
  <c r="E893" i="67"/>
  <c r="F893" i="67"/>
  <c r="E894" i="67"/>
  <c r="F894" i="67"/>
  <c r="E895" i="67"/>
  <c r="F895" i="67"/>
  <c r="E896" i="67"/>
  <c r="F896" i="67"/>
  <c r="E897" i="67"/>
  <c r="F897" i="67"/>
  <c r="E898" i="67"/>
  <c r="F898" i="67"/>
  <c r="E899" i="67"/>
  <c r="F899" i="67"/>
  <c r="E900" i="67"/>
  <c r="F900" i="67"/>
  <c r="E901" i="67"/>
  <c r="F901" i="67"/>
  <c r="E902" i="67"/>
  <c r="F902" i="67"/>
  <c r="E903" i="67"/>
  <c r="F903" i="67"/>
  <c r="E904" i="67"/>
  <c r="F904" i="67"/>
  <c r="E907" i="67"/>
  <c r="F907" i="67"/>
  <c r="E908" i="67"/>
  <c r="F908" i="67"/>
  <c r="E786" i="67"/>
  <c r="F786" i="67"/>
  <c r="E787" i="67"/>
  <c r="F787" i="67"/>
  <c r="E788" i="67"/>
  <c r="F788" i="67"/>
  <c r="E789" i="67"/>
  <c r="F789" i="67"/>
  <c r="E790" i="67"/>
  <c r="F790" i="67"/>
  <c r="E791" i="67"/>
  <c r="F791" i="67"/>
  <c r="E792" i="67"/>
  <c r="F792" i="67"/>
  <c r="E793" i="67"/>
  <c r="F793" i="67"/>
  <c r="E794" i="67"/>
  <c r="F794" i="67"/>
  <c r="E795" i="67"/>
  <c r="F795" i="67"/>
  <c r="E796" i="67"/>
  <c r="F796" i="67"/>
  <c r="E797" i="67"/>
  <c r="F797" i="67"/>
  <c r="E798" i="67"/>
  <c r="F798" i="67"/>
  <c r="E799" i="67"/>
  <c r="F799" i="67"/>
  <c r="E800" i="67"/>
  <c r="F800" i="67"/>
  <c r="E803" i="67"/>
  <c r="F803" i="67"/>
  <c r="E804" i="67"/>
  <c r="F804" i="67"/>
  <c r="E807" i="67"/>
  <c r="F807" i="67"/>
  <c r="E814" i="67"/>
  <c r="F814" i="67"/>
  <c r="E820" i="67"/>
  <c r="F820" i="67"/>
  <c r="E821" i="67"/>
  <c r="F821" i="67"/>
  <c r="E822" i="67"/>
  <c r="F822" i="67"/>
  <c r="E823" i="67"/>
  <c r="F823" i="67"/>
  <c r="E824" i="67"/>
  <c r="F824" i="67"/>
  <c r="E825" i="67"/>
  <c r="F825" i="67"/>
  <c r="E826" i="67"/>
  <c r="F826" i="67"/>
  <c r="E827" i="67"/>
  <c r="F827" i="67"/>
  <c r="E828" i="67"/>
  <c r="F828" i="67"/>
  <c r="E829" i="67"/>
  <c r="F829" i="67"/>
  <c r="E830" i="67"/>
  <c r="F830" i="67"/>
  <c r="E831" i="67"/>
  <c r="F831" i="67"/>
  <c r="E832" i="67"/>
  <c r="F832" i="67"/>
  <c r="E833" i="67"/>
  <c r="F833" i="67"/>
  <c r="E834" i="67"/>
  <c r="F834" i="67"/>
  <c r="E837" i="67"/>
  <c r="F837" i="67"/>
  <c r="E838" i="67"/>
  <c r="F838" i="67"/>
  <c r="E716" i="67"/>
  <c r="F716" i="67"/>
  <c r="E717" i="67"/>
  <c r="F717" i="67"/>
  <c r="E718" i="67"/>
  <c r="F718" i="67"/>
  <c r="E719" i="67"/>
  <c r="F719" i="67"/>
  <c r="E720" i="67"/>
  <c r="F720" i="67"/>
  <c r="E721" i="67"/>
  <c r="F721" i="67"/>
  <c r="E722" i="67"/>
  <c r="F722" i="67"/>
  <c r="E723" i="67"/>
  <c r="F723" i="67"/>
  <c r="E724" i="67"/>
  <c r="F724" i="67"/>
  <c r="E725" i="67"/>
  <c r="F725" i="67"/>
  <c r="E726" i="67"/>
  <c r="F726" i="67"/>
  <c r="E727" i="67"/>
  <c r="F727" i="67"/>
  <c r="E728" i="67"/>
  <c r="F728" i="67"/>
  <c r="E729" i="67"/>
  <c r="F729" i="67"/>
  <c r="E730" i="67"/>
  <c r="F730" i="67"/>
  <c r="E733" i="67"/>
  <c r="F733" i="67"/>
  <c r="E734" i="67"/>
  <c r="F734" i="67"/>
  <c r="E737" i="67"/>
  <c r="F737" i="67"/>
  <c r="E744" i="67"/>
  <c r="F744" i="67"/>
  <c r="E750" i="67"/>
  <c r="F750" i="67"/>
  <c r="E751" i="67"/>
  <c r="F751" i="67"/>
  <c r="E752" i="67"/>
  <c r="F752" i="67"/>
  <c r="E753" i="67"/>
  <c r="F753" i="67"/>
  <c r="E754" i="67"/>
  <c r="F754" i="67"/>
  <c r="E755" i="67"/>
  <c r="F755" i="67"/>
  <c r="E756" i="67"/>
  <c r="F756" i="67"/>
  <c r="E757" i="67"/>
  <c r="F757" i="67"/>
  <c r="E758" i="67"/>
  <c r="F758" i="67"/>
  <c r="E759" i="67"/>
  <c r="F759" i="67"/>
  <c r="E760" i="67"/>
  <c r="F760" i="67"/>
  <c r="E761" i="67"/>
  <c r="F761" i="67"/>
  <c r="E762" i="67"/>
  <c r="F762" i="67"/>
  <c r="E763" i="67"/>
  <c r="F763" i="67"/>
  <c r="E764" i="67"/>
  <c r="F764" i="67"/>
  <c r="E767" i="67"/>
  <c r="F767" i="67"/>
  <c r="E768" i="67"/>
  <c r="F768" i="67"/>
  <c r="E646" i="67"/>
  <c r="F646" i="67"/>
  <c r="E647" i="67"/>
  <c r="F647" i="67"/>
  <c r="E648" i="67"/>
  <c r="F648" i="67"/>
  <c r="E649" i="67"/>
  <c r="F649" i="67"/>
  <c r="E650" i="67"/>
  <c r="F650" i="67"/>
  <c r="E651" i="67"/>
  <c r="F651" i="67"/>
  <c r="E652" i="67"/>
  <c r="F652" i="67"/>
  <c r="E653" i="67"/>
  <c r="F653" i="67"/>
  <c r="E654" i="67"/>
  <c r="F654" i="67"/>
  <c r="E655" i="67"/>
  <c r="F655" i="67"/>
  <c r="E656" i="67"/>
  <c r="F656" i="67"/>
  <c r="E657" i="67"/>
  <c r="F657" i="67"/>
  <c r="E658" i="67"/>
  <c r="F658" i="67"/>
  <c r="E659" i="67"/>
  <c r="F659" i="67"/>
  <c r="E660" i="67"/>
  <c r="F660" i="67"/>
  <c r="E663" i="67"/>
  <c r="F663" i="67"/>
  <c r="E664" i="67"/>
  <c r="F664" i="67"/>
  <c r="E667" i="67"/>
  <c r="F667" i="67"/>
  <c r="E674" i="67"/>
  <c r="F674" i="67"/>
  <c r="E680" i="67"/>
  <c r="F680" i="67"/>
  <c r="E681" i="67"/>
  <c r="F681" i="67"/>
  <c r="E682" i="67"/>
  <c r="F682" i="67"/>
  <c r="E683" i="67"/>
  <c r="F683" i="67"/>
  <c r="E684" i="67"/>
  <c r="F684" i="67"/>
  <c r="E685" i="67"/>
  <c r="F685" i="67"/>
  <c r="E686" i="67"/>
  <c r="F686" i="67"/>
  <c r="E687" i="67"/>
  <c r="F687" i="67"/>
  <c r="E688" i="67"/>
  <c r="F688" i="67"/>
  <c r="E689" i="67"/>
  <c r="F689" i="67"/>
  <c r="E690" i="67"/>
  <c r="F690" i="67"/>
  <c r="E691" i="67"/>
  <c r="F691" i="67"/>
  <c r="E692" i="67"/>
  <c r="F692" i="67"/>
  <c r="E693" i="67"/>
  <c r="F693" i="67"/>
  <c r="E694" i="67"/>
  <c r="F694" i="67"/>
  <c r="E697" i="67"/>
  <c r="F697" i="67"/>
  <c r="E698" i="67"/>
  <c r="F698" i="67"/>
  <c r="E576" i="67"/>
  <c r="F576" i="67"/>
  <c r="E577" i="67"/>
  <c r="F577" i="67"/>
  <c r="E578" i="67"/>
  <c r="F578" i="67"/>
  <c r="E579" i="67"/>
  <c r="F579" i="67"/>
  <c r="E580" i="67"/>
  <c r="F580" i="67"/>
  <c r="E581" i="67"/>
  <c r="F581" i="67"/>
  <c r="E582" i="67"/>
  <c r="F582" i="67"/>
  <c r="E583" i="67"/>
  <c r="F583" i="67"/>
  <c r="E584" i="67"/>
  <c r="F584" i="67"/>
  <c r="E585" i="67"/>
  <c r="F585" i="67"/>
  <c r="E586" i="67"/>
  <c r="F586" i="67"/>
  <c r="E587" i="67"/>
  <c r="F587" i="67"/>
  <c r="E588" i="67"/>
  <c r="F588" i="67"/>
  <c r="E589" i="67"/>
  <c r="F589" i="67"/>
  <c r="E590" i="67"/>
  <c r="F590" i="67"/>
  <c r="E593" i="67"/>
  <c r="F593" i="67"/>
  <c r="E594" i="67"/>
  <c r="F594" i="67"/>
  <c r="E597" i="67"/>
  <c r="F597" i="67"/>
  <c r="E604" i="67"/>
  <c r="F604" i="67"/>
  <c r="E610" i="67"/>
  <c r="F610" i="67"/>
  <c r="E611" i="67"/>
  <c r="F611" i="67"/>
  <c r="E612" i="67"/>
  <c r="F612" i="67"/>
  <c r="E613" i="67"/>
  <c r="F613" i="67"/>
  <c r="E614" i="67"/>
  <c r="F614" i="67"/>
  <c r="E615" i="67"/>
  <c r="F615" i="67"/>
  <c r="E616" i="67"/>
  <c r="F616" i="67"/>
  <c r="E617" i="67"/>
  <c r="F617" i="67"/>
  <c r="E618" i="67"/>
  <c r="F618" i="67"/>
  <c r="E619" i="67"/>
  <c r="F619" i="67"/>
  <c r="E620" i="67"/>
  <c r="F620" i="67"/>
  <c r="E621" i="67"/>
  <c r="F621" i="67"/>
  <c r="E622" i="67"/>
  <c r="F622" i="67"/>
  <c r="E623" i="67"/>
  <c r="F623" i="67"/>
  <c r="E624" i="67"/>
  <c r="F624" i="67"/>
  <c r="E627" i="67"/>
  <c r="F627" i="67"/>
  <c r="E628" i="67"/>
  <c r="F628" i="67"/>
  <c r="E506" i="67"/>
  <c r="F506" i="67"/>
  <c r="E507" i="67"/>
  <c r="F507" i="67"/>
  <c r="E508" i="67"/>
  <c r="F508" i="67"/>
  <c r="E509" i="67"/>
  <c r="F509" i="67"/>
  <c r="E510" i="67"/>
  <c r="F510" i="67"/>
  <c r="E511" i="67"/>
  <c r="F511" i="67"/>
  <c r="E512" i="67"/>
  <c r="F512" i="67"/>
  <c r="E513" i="67"/>
  <c r="F513" i="67"/>
  <c r="E514" i="67"/>
  <c r="F514" i="67"/>
  <c r="E515" i="67"/>
  <c r="F515" i="67"/>
  <c r="E516" i="67"/>
  <c r="F516" i="67"/>
  <c r="E517" i="67"/>
  <c r="F517" i="67"/>
  <c r="E518" i="67"/>
  <c r="F518" i="67"/>
  <c r="E519" i="67"/>
  <c r="F519" i="67"/>
  <c r="E520" i="67"/>
  <c r="F520" i="67"/>
  <c r="E523" i="67"/>
  <c r="F523" i="67"/>
  <c r="E524" i="67"/>
  <c r="F524" i="67"/>
  <c r="E527" i="67"/>
  <c r="F527" i="67"/>
  <c r="E534" i="67"/>
  <c r="F534" i="67"/>
  <c r="E540" i="67"/>
  <c r="F540" i="67"/>
  <c r="E541" i="67"/>
  <c r="F541" i="67"/>
  <c r="E542" i="67"/>
  <c r="F542" i="67"/>
  <c r="E543" i="67"/>
  <c r="F543" i="67"/>
  <c r="E544" i="67"/>
  <c r="F544" i="67"/>
  <c r="E545" i="67"/>
  <c r="F545" i="67"/>
  <c r="E546" i="67"/>
  <c r="F546" i="67"/>
  <c r="E547" i="67"/>
  <c r="F547" i="67"/>
  <c r="E548" i="67"/>
  <c r="F548" i="67"/>
  <c r="E549" i="67"/>
  <c r="F549" i="67"/>
  <c r="E550" i="67"/>
  <c r="F550" i="67"/>
  <c r="E551" i="67"/>
  <c r="F551" i="67"/>
  <c r="E552" i="67"/>
  <c r="F552" i="67"/>
  <c r="E553" i="67"/>
  <c r="F553" i="67"/>
  <c r="E554" i="67"/>
  <c r="F554" i="67"/>
  <c r="E557" i="67"/>
  <c r="F557" i="67"/>
  <c r="E558" i="67"/>
  <c r="F558" i="67"/>
  <c r="E436" i="67"/>
  <c r="F436" i="67"/>
  <c r="E437" i="67"/>
  <c r="F437" i="67"/>
  <c r="E438" i="67"/>
  <c r="F438" i="67"/>
  <c r="E439" i="67"/>
  <c r="F439" i="67"/>
  <c r="E440" i="67"/>
  <c r="F440" i="67"/>
  <c r="E441" i="67"/>
  <c r="F441" i="67"/>
  <c r="E442" i="67"/>
  <c r="F442" i="67"/>
  <c r="E443" i="67"/>
  <c r="F443" i="67"/>
  <c r="E444" i="67"/>
  <c r="F444" i="67"/>
  <c r="E445" i="67"/>
  <c r="F445" i="67"/>
  <c r="E446" i="67"/>
  <c r="F446" i="67"/>
  <c r="E447" i="67"/>
  <c r="F447" i="67"/>
  <c r="E448" i="67"/>
  <c r="F448" i="67"/>
  <c r="E449" i="67"/>
  <c r="F449" i="67"/>
  <c r="E450" i="67"/>
  <c r="F450" i="67"/>
  <c r="E453" i="67"/>
  <c r="F453" i="67"/>
  <c r="E454" i="67"/>
  <c r="F454" i="67"/>
  <c r="E457" i="67"/>
  <c r="F457" i="67"/>
  <c r="E464" i="67"/>
  <c r="F464" i="67"/>
  <c r="E470" i="67"/>
  <c r="F470" i="67"/>
  <c r="E471" i="67"/>
  <c r="F471" i="67"/>
  <c r="E472" i="67"/>
  <c r="F472" i="67"/>
  <c r="E473" i="67"/>
  <c r="F473" i="67"/>
  <c r="E474" i="67"/>
  <c r="F474" i="67"/>
  <c r="E475" i="67"/>
  <c r="F475" i="67"/>
  <c r="E476" i="67"/>
  <c r="F476" i="67"/>
  <c r="E477" i="67"/>
  <c r="F477" i="67"/>
  <c r="E478" i="67"/>
  <c r="F478" i="67"/>
  <c r="E479" i="67"/>
  <c r="F479" i="67"/>
  <c r="E480" i="67"/>
  <c r="F480" i="67"/>
  <c r="E481" i="67"/>
  <c r="F481" i="67"/>
  <c r="E482" i="67"/>
  <c r="F482" i="67"/>
  <c r="E483" i="67"/>
  <c r="F483" i="67"/>
  <c r="E484" i="67"/>
  <c r="F484" i="67"/>
  <c r="E487" i="67"/>
  <c r="F487" i="67"/>
  <c r="E488" i="67"/>
  <c r="F488" i="67"/>
  <c r="E366" i="67"/>
  <c r="F366" i="67"/>
  <c r="E367" i="67"/>
  <c r="F367" i="67"/>
  <c r="E368" i="67"/>
  <c r="F368" i="67"/>
  <c r="E369" i="67"/>
  <c r="F369" i="67"/>
  <c r="E370" i="67"/>
  <c r="F370" i="67"/>
  <c r="E371" i="67"/>
  <c r="F371" i="67"/>
  <c r="E372" i="67"/>
  <c r="F372" i="67"/>
  <c r="E373" i="67"/>
  <c r="F373" i="67"/>
  <c r="E374" i="67"/>
  <c r="F374" i="67"/>
  <c r="E375" i="67"/>
  <c r="F375" i="67"/>
  <c r="E376" i="67"/>
  <c r="F376" i="67"/>
  <c r="E377" i="67"/>
  <c r="F377" i="67"/>
  <c r="E378" i="67"/>
  <c r="F378" i="67"/>
  <c r="E379" i="67"/>
  <c r="F379" i="67"/>
  <c r="E380" i="67"/>
  <c r="F380" i="67"/>
  <c r="E383" i="67"/>
  <c r="F383" i="67"/>
  <c r="E384" i="67"/>
  <c r="F384" i="67"/>
  <c r="E387" i="67"/>
  <c r="F387" i="67"/>
  <c r="E394" i="67"/>
  <c r="F394" i="67"/>
  <c r="E400" i="67"/>
  <c r="F400" i="67"/>
  <c r="E401" i="67"/>
  <c r="F401" i="67"/>
  <c r="E402" i="67"/>
  <c r="F402" i="67"/>
  <c r="E403" i="67"/>
  <c r="F403" i="67"/>
  <c r="E404" i="67"/>
  <c r="F404" i="67"/>
  <c r="E405" i="67"/>
  <c r="F405" i="67"/>
  <c r="E406" i="67"/>
  <c r="F406" i="67"/>
  <c r="E407" i="67"/>
  <c r="F407" i="67"/>
  <c r="E408" i="67"/>
  <c r="F408" i="67"/>
  <c r="E409" i="67"/>
  <c r="F409" i="67"/>
  <c r="E410" i="67"/>
  <c r="F410" i="67"/>
  <c r="E411" i="67"/>
  <c r="F411" i="67"/>
  <c r="E412" i="67"/>
  <c r="F412" i="67"/>
  <c r="E413" i="67"/>
  <c r="F413" i="67"/>
  <c r="E414" i="67"/>
  <c r="F414" i="67"/>
  <c r="E417" i="67"/>
  <c r="F417" i="67"/>
  <c r="E418" i="67"/>
  <c r="F418" i="67"/>
  <c r="E296" i="67"/>
  <c r="F296" i="67"/>
  <c r="E297" i="67"/>
  <c r="F297" i="67"/>
  <c r="E298" i="67"/>
  <c r="F298" i="67"/>
  <c r="E299" i="67"/>
  <c r="F299" i="67"/>
  <c r="E300" i="67"/>
  <c r="F300" i="67"/>
  <c r="E301" i="67"/>
  <c r="F301" i="67"/>
  <c r="E302" i="67"/>
  <c r="F302" i="67"/>
  <c r="E303" i="67"/>
  <c r="F303" i="67"/>
  <c r="E304" i="67"/>
  <c r="F304" i="67"/>
  <c r="E305" i="67"/>
  <c r="F305" i="67"/>
  <c r="E306" i="67"/>
  <c r="F306" i="67"/>
  <c r="E307" i="67"/>
  <c r="F307" i="67"/>
  <c r="E308" i="67"/>
  <c r="F308" i="67"/>
  <c r="E309" i="67"/>
  <c r="F309" i="67"/>
  <c r="E310" i="67"/>
  <c r="F310" i="67"/>
  <c r="E313" i="67"/>
  <c r="F313" i="67"/>
  <c r="E314" i="67"/>
  <c r="F314" i="67"/>
  <c r="E317" i="67"/>
  <c r="F317" i="67"/>
  <c r="E324" i="67"/>
  <c r="F324" i="67"/>
  <c r="E330" i="67"/>
  <c r="F330" i="67"/>
  <c r="E331" i="67"/>
  <c r="F331" i="67"/>
  <c r="E332" i="67"/>
  <c r="F332" i="67"/>
  <c r="E333" i="67"/>
  <c r="F333" i="67"/>
  <c r="E334" i="67"/>
  <c r="F334" i="67"/>
  <c r="E335" i="67"/>
  <c r="F335" i="67"/>
  <c r="E336" i="67"/>
  <c r="F336" i="67"/>
  <c r="E337" i="67"/>
  <c r="F337" i="67"/>
  <c r="E338" i="67"/>
  <c r="F338" i="67"/>
  <c r="E339" i="67"/>
  <c r="F339" i="67"/>
  <c r="E340" i="67"/>
  <c r="F340" i="67"/>
  <c r="E341" i="67"/>
  <c r="F341" i="67"/>
  <c r="E342" i="67"/>
  <c r="F342" i="67"/>
  <c r="E343" i="67"/>
  <c r="F343" i="67"/>
  <c r="E344" i="67"/>
  <c r="F344" i="67"/>
  <c r="E347" i="67"/>
  <c r="F347" i="67"/>
  <c r="E348" i="67"/>
  <c r="F348" i="67"/>
  <c r="E226" i="67"/>
  <c r="F226" i="67"/>
  <c r="E227" i="67"/>
  <c r="F227" i="67"/>
  <c r="E228" i="67"/>
  <c r="F228" i="67"/>
  <c r="E229" i="67"/>
  <c r="F229" i="67"/>
  <c r="E230" i="67"/>
  <c r="F230" i="67"/>
  <c r="E231" i="67"/>
  <c r="F231" i="67"/>
  <c r="E232" i="67"/>
  <c r="F232" i="67"/>
  <c r="E233" i="67"/>
  <c r="F233" i="67"/>
  <c r="E234" i="67"/>
  <c r="F234" i="67"/>
  <c r="E235" i="67"/>
  <c r="F235" i="67"/>
  <c r="E236" i="67"/>
  <c r="F236" i="67"/>
  <c r="E237" i="67"/>
  <c r="F237" i="67"/>
  <c r="E238" i="67"/>
  <c r="F238" i="67"/>
  <c r="E239" i="67"/>
  <c r="F239" i="67"/>
  <c r="E240" i="67"/>
  <c r="F240" i="67"/>
  <c r="E243" i="67"/>
  <c r="F243" i="67"/>
  <c r="E244" i="67"/>
  <c r="F244" i="67"/>
  <c r="E247" i="67"/>
  <c r="F247" i="67"/>
  <c r="E254" i="67"/>
  <c r="F254" i="67"/>
  <c r="E260" i="67"/>
  <c r="F260" i="67"/>
  <c r="E261" i="67"/>
  <c r="F261" i="67"/>
  <c r="E262" i="67"/>
  <c r="F262" i="67"/>
  <c r="E263" i="67"/>
  <c r="F263" i="67"/>
  <c r="E264" i="67"/>
  <c r="F264" i="67"/>
  <c r="E265" i="67"/>
  <c r="F265" i="67"/>
  <c r="E266" i="67"/>
  <c r="F266" i="67"/>
  <c r="E267" i="67"/>
  <c r="F267" i="67"/>
  <c r="E268" i="67"/>
  <c r="F268" i="67"/>
  <c r="E269" i="67"/>
  <c r="F269" i="67"/>
  <c r="E270" i="67"/>
  <c r="F270" i="67"/>
  <c r="E271" i="67"/>
  <c r="F271" i="67"/>
  <c r="E272" i="67"/>
  <c r="F272" i="67"/>
  <c r="E273" i="67"/>
  <c r="F273" i="67"/>
  <c r="E274" i="67"/>
  <c r="F274" i="67"/>
  <c r="E277" i="67"/>
  <c r="F277" i="67"/>
  <c r="E278" i="67"/>
  <c r="F278" i="67"/>
  <c r="E156" i="67"/>
  <c r="F156" i="67"/>
  <c r="E157" i="67"/>
  <c r="F157" i="67"/>
  <c r="E158" i="67"/>
  <c r="F158" i="67"/>
  <c r="E159" i="67"/>
  <c r="F159" i="67"/>
  <c r="E160" i="67"/>
  <c r="F160" i="67"/>
  <c r="E161" i="67"/>
  <c r="F161" i="67"/>
  <c r="E162" i="67"/>
  <c r="F162" i="67"/>
  <c r="E163" i="67"/>
  <c r="F163" i="67"/>
  <c r="E164" i="67"/>
  <c r="F164" i="67"/>
  <c r="E165" i="67"/>
  <c r="F165" i="67"/>
  <c r="E166" i="67"/>
  <c r="F166" i="67"/>
  <c r="E167" i="67"/>
  <c r="F167" i="67"/>
  <c r="E168" i="67"/>
  <c r="F168" i="67"/>
  <c r="E169" i="67"/>
  <c r="F169" i="67"/>
  <c r="E170" i="67"/>
  <c r="F170" i="67"/>
  <c r="E173" i="67"/>
  <c r="F173" i="67"/>
  <c r="E174" i="67"/>
  <c r="F174" i="67"/>
  <c r="E177" i="67"/>
  <c r="F177" i="67"/>
  <c r="E184" i="67"/>
  <c r="F184" i="67"/>
  <c r="E190" i="67"/>
  <c r="F190" i="67"/>
  <c r="E191" i="67"/>
  <c r="F191" i="67"/>
  <c r="E192" i="67"/>
  <c r="F192" i="67"/>
  <c r="E193" i="67"/>
  <c r="F193" i="67"/>
  <c r="E194" i="67"/>
  <c r="F194" i="67"/>
  <c r="E195" i="67"/>
  <c r="F195" i="67"/>
  <c r="E196" i="67"/>
  <c r="F196" i="67"/>
  <c r="E197" i="67"/>
  <c r="F197" i="67"/>
  <c r="E198" i="67"/>
  <c r="F198" i="67"/>
  <c r="E199" i="67"/>
  <c r="F199" i="67"/>
  <c r="E200" i="67"/>
  <c r="F200" i="67"/>
  <c r="E201" i="67"/>
  <c r="F201" i="67"/>
  <c r="E202" i="67"/>
  <c r="F202" i="67"/>
  <c r="E203" i="67"/>
  <c r="F203" i="67"/>
  <c r="E204" i="67"/>
  <c r="F204" i="67"/>
  <c r="E207" i="67"/>
  <c r="F207" i="67"/>
  <c r="E208" i="67"/>
  <c r="F208" i="67"/>
  <c r="E86" i="67"/>
  <c r="F86" i="67"/>
  <c r="E87" i="67"/>
  <c r="F87" i="67"/>
  <c r="E88" i="67"/>
  <c r="F88" i="67"/>
  <c r="E89" i="67"/>
  <c r="F89" i="67"/>
  <c r="E90" i="67"/>
  <c r="F90" i="67"/>
  <c r="E91" i="67"/>
  <c r="F91" i="67"/>
  <c r="E92" i="67"/>
  <c r="F92" i="67"/>
  <c r="E93" i="67"/>
  <c r="F93" i="67"/>
  <c r="E94" i="67"/>
  <c r="F94" i="67"/>
  <c r="E95" i="67"/>
  <c r="F95" i="67"/>
  <c r="E96" i="67"/>
  <c r="F96" i="67"/>
  <c r="E97" i="67"/>
  <c r="F97" i="67"/>
  <c r="E98" i="67"/>
  <c r="F98" i="67"/>
  <c r="E99" i="67"/>
  <c r="F99" i="67"/>
  <c r="E100" i="67"/>
  <c r="F100" i="67"/>
  <c r="E103" i="67"/>
  <c r="F103" i="67"/>
  <c r="E104" i="67"/>
  <c r="F104" i="67"/>
  <c r="E107" i="67"/>
  <c r="F107" i="67"/>
  <c r="E114" i="67"/>
  <c r="F114" i="67"/>
  <c r="E120" i="67"/>
  <c r="F120" i="67"/>
  <c r="E121" i="67"/>
  <c r="F121" i="67"/>
  <c r="E122" i="67"/>
  <c r="F122" i="67"/>
  <c r="E123" i="67"/>
  <c r="F123" i="67"/>
  <c r="E124" i="67"/>
  <c r="F124" i="67"/>
  <c r="E125" i="67"/>
  <c r="F125" i="67"/>
  <c r="E126" i="67"/>
  <c r="F126" i="67"/>
  <c r="E127" i="67"/>
  <c r="F127" i="67"/>
  <c r="E128" i="67"/>
  <c r="F128" i="67"/>
  <c r="E129" i="67"/>
  <c r="F129" i="67"/>
  <c r="E130" i="67"/>
  <c r="F130" i="67"/>
  <c r="E131" i="67"/>
  <c r="F131" i="67"/>
  <c r="E132" i="67"/>
  <c r="F132" i="67"/>
  <c r="E133" i="67"/>
  <c r="F133" i="67"/>
  <c r="E134" i="67"/>
  <c r="F134" i="67"/>
  <c r="E137" i="67"/>
  <c r="F137" i="67"/>
  <c r="E138" i="67"/>
  <c r="F138" i="67"/>
  <c r="F855" i="67"/>
  <c r="E855" i="67"/>
  <c r="F785" i="67"/>
  <c r="E785" i="67"/>
  <c r="F715" i="67"/>
  <c r="E715" i="67"/>
  <c r="F645" i="67"/>
  <c r="E645" i="67"/>
  <c r="F575" i="67"/>
  <c r="E575" i="67"/>
  <c r="F505" i="67"/>
  <c r="E505" i="67"/>
  <c r="F435" i="67"/>
  <c r="E435" i="67"/>
  <c r="F365" i="67"/>
  <c r="E365" i="67"/>
  <c r="F295" i="67"/>
  <c r="E295" i="67"/>
  <c r="F225" i="67"/>
  <c r="E225" i="67"/>
  <c r="F155" i="67"/>
  <c r="E155" i="67"/>
  <c r="F85" i="67"/>
  <c r="E85" i="67"/>
  <c r="F15" i="67"/>
  <c r="E15" i="67"/>
  <c r="F68" i="67"/>
  <c r="E68" i="67"/>
  <c r="F67" i="67"/>
  <c r="E67" i="67"/>
  <c r="F64" i="67"/>
  <c r="E64" i="67"/>
  <c r="F63" i="67"/>
  <c r="E63" i="67"/>
  <c r="F62" i="67"/>
  <c r="E62" i="67"/>
  <c r="F61" i="67"/>
  <c r="E61" i="67"/>
  <c r="F60" i="67"/>
  <c r="E60" i="67"/>
  <c r="F59" i="67"/>
  <c r="E59" i="67"/>
  <c r="F58" i="67"/>
  <c r="E58" i="67"/>
  <c r="F57" i="67"/>
  <c r="E57" i="67"/>
  <c r="F56" i="67"/>
  <c r="E56" i="67"/>
  <c r="F55" i="67"/>
  <c r="E55" i="67"/>
  <c r="F54" i="67"/>
  <c r="E54" i="67"/>
  <c r="F53" i="67"/>
  <c r="E53" i="67"/>
  <c r="F52" i="67"/>
  <c r="E52" i="67"/>
  <c r="F51" i="67"/>
  <c r="E51" i="67"/>
  <c r="F50" i="67"/>
  <c r="E50" i="67"/>
  <c r="F44" i="67"/>
  <c r="E44" i="67"/>
  <c r="F37" i="67"/>
  <c r="E37" i="67"/>
  <c r="F34" i="67"/>
  <c r="E34" i="67"/>
  <c r="F33" i="67"/>
  <c r="E33" i="67"/>
  <c r="F30" i="67"/>
  <c r="E30" i="67"/>
  <c r="F29" i="67"/>
  <c r="E29" i="67"/>
  <c r="F28" i="67"/>
  <c r="E28" i="67"/>
  <c r="F27" i="67"/>
  <c r="E27" i="67"/>
  <c r="F26" i="67"/>
  <c r="E26" i="67"/>
  <c r="F25" i="67"/>
  <c r="E25" i="67"/>
  <c r="F24" i="67"/>
  <c r="E24" i="67"/>
  <c r="F23" i="67"/>
  <c r="E23" i="67"/>
  <c r="F22" i="67"/>
  <c r="E22" i="67"/>
  <c r="F21" i="67"/>
  <c r="E21" i="67"/>
  <c r="F20" i="67"/>
  <c r="E20" i="67"/>
  <c r="F19" i="67"/>
  <c r="E19" i="67"/>
  <c r="F18" i="67"/>
  <c r="E18" i="67"/>
  <c r="F17" i="67"/>
  <c r="E17" i="67"/>
  <c r="F16" i="67"/>
  <c r="E16" i="67"/>
  <c r="G868" i="69" l="1"/>
  <c r="F868" i="69"/>
  <c r="H868" i="69" s="1"/>
  <c r="G867" i="69"/>
  <c r="F867" i="69"/>
  <c r="H867" i="69" s="1"/>
  <c r="G866" i="69"/>
  <c r="F866" i="69"/>
  <c r="H866" i="69" s="1"/>
  <c r="G865" i="69"/>
  <c r="F865" i="69"/>
  <c r="H865" i="69" s="1"/>
  <c r="G864" i="69"/>
  <c r="F864" i="69"/>
  <c r="G863" i="69"/>
  <c r="F863" i="69"/>
  <c r="G862" i="69"/>
  <c r="F862" i="69"/>
  <c r="G861" i="69"/>
  <c r="F861" i="69"/>
  <c r="G860" i="69"/>
  <c r="F860" i="69"/>
  <c r="G859" i="69"/>
  <c r="F859" i="69"/>
  <c r="G858" i="69"/>
  <c r="F858" i="69"/>
  <c r="G857" i="69"/>
  <c r="F857" i="69"/>
  <c r="G856" i="69"/>
  <c r="F856" i="69"/>
  <c r="G855" i="69"/>
  <c r="F855" i="69"/>
  <c r="G854" i="69"/>
  <c r="F854" i="69"/>
  <c r="G853" i="69"/>
  <c r="F853" i="69"/>
  <c r="G852" i="69"/>
  <c r="F852" i="69"/>
  <c r="G851" i="69"/>
  <c r="F851" i="69"/>
  <c r="G850" i="69"/>
  <c r="F850" i="69"/>
  <c r="G849" i="69"/>
  <c r="F849" i="69"/>
  <c r="G848" i="69"/>
  <c r="F848" i="69"/>
  <c r="G847" i="69"/>
  <c r="F847" i="69"/>
  <c r="G846" i="69"/>
  <c r="F846" i="69"/>
  <c r="G845" i="69"/>
  <c r="F845" i="69"/>
  <c r="G844" i="69"/>
  <c r="F844" i="69"/>
  <c r="G843" i="69"/>
  <c r="F843" i="69"/>
  <c r="G842" i="69"/>
  <c r="F842" i="69"/>
  <c r="G841" i="69"/>
  <c r="F841" i="69"/>
  <c r="G840" i="69"/>
  <c r="F840" i="69"/>
  <c r="G839" i="69"/>
  <c r="F839" i="69"/>
  <c r="G838" i="69"/>
  <c r="F838" i="69"/>
  <c r="G837" i="69"/>
  <c r="F837" i="69"/>
  <c r="G836" i="69"/>
  <c r="F836" i="69"/>
  <c r="G835" i="69"/>
  <c r="F835" i="69"/>
  <c r="G834" i="69"/>
  <c r="F834" i="69"/>
  <c r="G833" i="69"/>
  <c r="F833" i="69"/>
  <c r="G832" i="69"/>
  <c r="F832" i="69"/>
  <c r="G831" i="69"/>
  <c r="F831" i="69"/>
  <c r="G830" i="69"/>
  <c r="F830" i="69"/>
  <c r="G829" i="69"/>
  <c r="F829" i="69"/>
  <c r="G828" i="69"/>
  <c r="F828" i="69"/>
  <c r="G827" i="69"/>
  <c r="F827" i="69"/>
  <c r="G826" i="69"/>
  <c r="F826" i="69"/>
  <c r="G825" i="69"/>
  <c r="F825" i="69"/>
  <c r="G824" i="69"/>
  <c r="F824" i="69"/>
  <c r="G823" i="69"/>
  <c r="F823" i="69"/>
  <c r="G822" i="69"/>
  <c r="F822" i="69"/>
  <c r="G821" i="69"/>
  <c r="F821" i="69"/>
  <c r="G820" i="69"/>
  <c r="F820" i="69"/>
  <c r="G819" i="69"/>
  <c r="F819" i="69"/>
  <c r="G818" i="69"/>
  <c r="F818" i="69"/>
  <c r="G817" i="69"/>
  <c r="F817" i="69"/>
  <c r="G816" i="69"/>
  <c r="F816" i="69"/>
  <c r="G815" i="69"/>
  <c r="F815" i="69"/>
  <c r="G814" i="69"/>
  <c r="F814" i="69"/>
  <c r="G813" i="69"/>
  <c r="F813" i="69"/>
  <c r="G812" i="69"/>
  <c r="F812" i="69"/>
  <c r="G811" i="69"/>
  <c r="F811" i="69"/>
  <c r="G801" i="69"/>
  <c r="F801" i="69"/>
  <c r="H801" i="69" s="1"/>
  <c r="G800" i="69"/>
  <c r="F800" i="69"/>
  <c r="H800" i="69" s="1"/>
  <c r="G799" i="69"/>
  <c r="F799" i="69"/>
  <c r="H799" i="69" s="1"/>
  <c r="G798" i="69"/>
  <c r="F798" i="69"/>
  <c r="H798" i="69" s="1"/>
  <c r="G797" i="69"/>
  <c r="F797" i="69"/>
  <c r="G796" i="69"/>
  <c r="F796" i="69"/>
  <c r="G795" i="69"/>
  <c r="F795" i="69"/>
  <c r="G794" i="69"/>
  <c r="F794" i="69"/>
  <c r="G793" i="69"/>
  <c r="F793" i="69"/>
  <c r="G792" i="69"/>
  <c r="F792" i="69"/>
  <c r="G791" i="69"/>
  <c r="F791" i="69"/>
  <c r="G790" i="69"/>
  <c r="F790" i="69"/>
  <c r="G789" i="69"/>
  <c r="F789" i="69"/>
  <c r="G788" i="69"/>
  <c r="F788" i="69"/>
  <c r="G787" i="69"/>
  <c r="F787" i="69"/>
  <c r="G786" i="69"/>
  <c r="F786" i="69"/>
  <c r="G785" i="69"/>
  <c r="F785" i="69"/>
  <c r="G784" i="69"/>
  <c r="F784" i="69"/>
  <c r="G783" i="69"/>
  <c r="F783" i="69"/>
  <c r="G782" i="69"/>
  <c r="F782" i="69"/>
  <c r="G781" i="69"/>
  <c r="F781" i="69"/>
  <c r="G780" i="69"/>
  <c r="F780" i="69"/>
  <c r="G779" i="69"/>
  <c r="F779" i="69"/>
  <c r="G778" i="69"/>
  <c r="F778" i="69"/>
  <c r="G777" i="69"/>
  <c r="F777" i="69"/>
  <c r="G776" i="69"/>
  <c r="F776" i="69"/>
  <c r="G775" i="69"/>
  <c r="F775" i="69"/>
  <c r="G774" i="69"/>
  <c r="F774" i="69"/>
  <c r="G773" i="69"/>
  <c r="F773" i="69"/>
  <c r="G772" i="69"/>
  <c r="F772" i="69"/>
  <c r="G771" i="69"/>
  <c r="F771" i="69"/>
  <c r="G770" i="69"/>
  <c r="F770" i="69"/>
  <c r="G769" i="69"/>
  <c r="F769" i="69"/>
  <c r="G768" i="69"/>
  <c r="F768" i="69"/>
  <c r="G767" i="69"/>
  <c r="F767" i="69"/>
  <c r="G766" i="69"/>
  <c r="F766" i="69"/>
  <c r="G765" i="69"/>
  <c r="F765" i="69"/>
  <c r="G764" i="69"/>
  <c r="F764" i="69"/>
  <c r="G763" i="69"/>
  <c r="F763" i="69"/>
  <c r="G762" i="69"/>
  <c r="F762" i="69"/>
  <c r="G761" i="69"/>
  <c r="F761" i="69"/>
  <c r="G760" i="69"/>
  <c r="F760" i="69"/>
  <c r="G759" i="69"/>
  <c r="F759" i="69"/>
  <c r="G758" i="69"/>
  <c r="F758" i="69"/>
  <c r="G757" i="69"/>
  <c r="F757" i="69"/>
  <c r="G756" i="69"/>
  <c r="F756" i="69"/>
  <c r="G755" i="69"/>
  <c r="F755" i="69"/>
  <c r="G754" i="69"/>
  <c r="F754" i="69"/>
  <c r="G753" i="69"/>
  <c r="F753" i="69"/>
  <c r="G752" i="69"/>
  <c r="F752" i="69"/>
  <c r="G751" i="69"/>
  <c r="F751" i="69"/>
  <c r="G750" i="69"/>
  <c r="F750" i="69"/>
  <c r="G749" i="69"/>
  <c r="F749" i="69"/>
  <c r="G748" i="69"/>
  <c r="F748" i="69"/>
  <c r="G747" i="69"/>
  <c r="F747" i="69"/>
  <c r="G746" i="69"/>
  <c r="F746" i="69"/>
  <c r="G745" i="69"/>
  <c r="F745" i="69"/>
  <c r="G744" i="69"/>
  <c r="F744" i="69"/>
  <c r="G734" i="69"/>
  <c r="F734" i="69"/>
  <c r="H734" i="69" s="1"/>
  <c r="G733" i="69"/>
  <c r="F733" i="69"/>
  <c r="H733" i="69" s="1"/>
  <c r="G732" i="69"/>
  <c r="F732" i="69"/>
  <c r="H732" i="69" s="1"/>
  <c r="G731" i="69"/>
  <c r="F731" i="69"/>
  <c r="H731" i="69" s="1"/>
  <c r="G730" i="69"/>
  <c r="F730" i="69"/>
  <c r="G729" i="69"/>
  <c r="F729" i="69"/>
  <c r="G728" i="69"/>
  <c r="F728" i="69"/>
  <c r="G727" i="69"/>
  <c r="F727" i="69"/>
  <c r="G726" i="69"/>
  <c r="F726" i="69"/>
  <c r="G725" i="69"/>
  <c r="F725" i="69"/>
  <c r="G724" i="69"/>
  <c r="F724" i="69"/>
  <c r="G723" i="69"/>
  <c r="F723" i="69"/>
  <c r="G722" i="69"/>
  <c r="F722" i="69"/>
  <c r="G721" i="69"/>
  <c r="F721" i="69"/>
  <c r="G720" i="69"/>
  <c r="F720" i="69"/>
  <c r="G719" i="69"/>
  <c r="F719" i="69"/>
  <c r="G718" i="69"/>
  <c r="F718" i="69"/>
  <c r="G717" i="69"/>
  <c r="F717" i="69"/>
  <c r="G716" i="69"/>
  <c r="F716" i="69"/>
  <c r="G715" i="69"/>
  <c r="F715" i="69"/>
  <c r="G714" i="69"/>
  <c r="F714" i="69"/>
  <c r="G713" i="69"/>
  <c r="F713" i="69"/>
  <c r="G712" i="69"/>
  <c r="F712" i="69"/>
  <c r="G711" i="69"/>
  <c r="F711" i="69"/>
  <c r="G710" i="69"/>
  <c r="F710" i="69"/>
  <c r="G709" i="69"/>
  <c r="F709" i="69"/>
  <c r="G708" i="69"/>
  <c r="F708" i="69"/>
  <c r="G707" i="69"/>
  <c r="F707" i="69"/>
  <c r="G706" i="69"/>
  <c r="F706" i="69"/>
  <c r="G705" i="69"/>
  <c r="F705" i="69"/>
  <c r="G704" i="69"/>
  <c r="F704" i="69"/>
  <c r="G703" i="69"/>
  <c r="F703" i="69"/>
  <c r="G702" i="69"/>
  <c r="F702" i="69"/>
  <c r="G701" i="69"/>
  <c r="F701" i="69"/>
  <c r="G700" i="69"/>
  <c r="F700" i="69"/>
  <c r="G699" i="69"/>
  <c r="F699" i="69"/>
  <c r="G698" i="69"/>
  <c r="F698" i="69"/>
  <c r="G697" i="69"/>
  <c r="F697" i="69"/>
  <c r="G696" i="69"/>
  <c r="F696" i="69"/>
  <c r="G695" i="69"/>
  <c r="F695" i="69"/>
  <c r="G694" i="69"/>
  <c r="F694" i="69"/>
  <c r="G693" i="69"/>
  <c r="F693" i="69"/>
  <c r="G692" i="69"/>
  <c r="F692" i="69"/>
  <c r="G691" i="69"/>
  <c r="F691" i="69"/>
  <c r="G690" i="69"/>
  <c r="F690" i="69"/>
  <c r="G689" i="69"/>
  <c r="F689" i="69"/>
  <c r="G688" i="69"/>
  <c r="F688" i="69"/>
  <c r="G687" i="69"/>
  <c r="F687" i="69"/>
  <c r="G686" i="69"/>
  <c r="F686" i="69"/>
  <c r="G685" i="69"/>
  <c r="F685" i="69"/>
  <c r="G684" i="69"/>
  <c r="F684" i="69"/>
  <c r="G683" i="69"/>
  <c r="F683" i="69"/>
  <c r="G682" i="69"/>
  <c r="F682" i="69"/>
  <c r="G681" i="69"/>
  <c r="F681" i="69"/>
  <c r="G680" i="69"/>
  <c r="F680" i="69"/>
  <c r="G679" i="69"/>
  <c r="F679" i="69"/>
  <c r="G678" i="69"/>
  <c r="F678" i="69"/>
  <c r="G677" i="69"/>
  <c r="F677" i="69"/>
  <c r="G667" i="69"/>
  <c r="F667" i="69"/>
  <c r="H667" i="69" s="1"/>
  <c r="G666" i="69"/>
  <c r="F666" i="69"/>
  <c r="H666" i="69" s="1"/>
  <c r="G665" i="69"/>
  <c r="F665" i="69"/>
  <c r="H665" i="69" s="1"/>
  <c r="G664" i="69"/>
  <c r="F664" i="69"/>
  <c r="H664" i="69" s="1"/>
  <c r="G663" i="69"/>
  <c r="F663" i="69"/>
  <c r="G662" i="69"/>
  <c r="F662" i="69"/>
  <c r="G661" i="69"/>
  <c r="F661" i="69"/>
  <c r="G660" i="69"/>
  <c r="F660" i="69"/>
  <c r="G659" i="69"/>
  <c r="F659" i="69"/>
  <c r="G658" i="69"/>
  <c r="F658" i="69"/>
  <c r="G657" i="69"/>
  <c r="F657" i="69"/>
  <c r="G656" i="69"/>
  <c r="F656" i="69"/>
  <c r="G655" i="69"/>
  <c r="F655" i="69"/>
  <c r="G654" i="69"/>
  <c r="F654" i="69"/>
  <c r="G653" i="69"/>
  <c r="F653" i="69"/>
  <c r="G652" i="69"/>
  <c r="F652" i="69"/>
  <c r="G651" i="69"/>
  <c r="F651" i="69"/>
  <c r="G650" i="69"/>
  <c r="F650" i="69"/>
  <c r="G649" i="69"/>
  <c r="F649" i="69"/>
  <c r="G648" i="69"/>
  <c r="F648" i="69"/>
  <c r="G647" i="69"/>
  <c r="F647" i="69"/>
  <c r="G646" i="69"/>
  <c r="F646" i="69"/>
  <c r="G645" i="69"/>
  <c r="F645" i="69"/>
  <c r="G644" i="69"/>
  <c r="F644" i="69"/>
  <c r="G643" i="69"/>
  <c r="F643" i="69"/>
  <c r="G642" i="69"/>
  <c r="F642" i="69"/>
  <c r="G641" i="69"/>
  <c r="F641" i="69"/>
  <c r="G640" i="69"/>
  <c r="F640" i="69"/>
  <c r="G639" i="69"/>
  <c r="F639" i="69"/>
  <c r="G638" i="69"/>
  <c r="F638" i="69"/>
  <c r="G637" i="69"/>
  <c r="F637" i="69"/>
  <c r="G636" i="69"/>
  <c r="F636" i="69"/>
  <c r="G635" i="69"/>
  <c r="F635" i="69"/>
  <c r="G634" i="69"/>
  <c r="F634" i="69"/>
  <c r="G633" i="69"/>
  <c r="F633" i="69"/>
  <c r="G632" i="69"/>
  <c r="F632" i="69"/>
  <c r="G631" i="69"/>
  <c r="F631" i="69"/>
  <c r="G630" i="69"/>
  <c r="F630" i="69"/>
  <c r="G629" i="69"/>
  <c r="F629" i="69"/>
  <c r="G628" i="69"/>
  <c r="F628" i="69"/>
  <c r="G627" i="69"/>
  <c r="F627" i="69"/>
  <c r="G626" i="69"/>
  <c r="F626" i="69"/>
  <c r="G625" i="69"/>
  <c r="F625" i="69"/>
  <c r="G624" i="69"/>
  <c r="F624" i="69"/>
  <c r="G623" i="69"/>
  <c r="F623" i="69"/>
  <c r="G622" i="69"/>
  <c r="F622" i="69"/>
  <c r="G621" i="69"/>
  <c r="F621" i="69"/>
  <c r="G620" i="69"/>
  <c r="F620" i="69"/>
  <c r="G619" i="69"/>
  <c r="F619" i="69"/>
  <c r="G618" i="69"/>
  <c r="F618" i="69"/>
  <c r="G617" i="69"/>
  <c r="F617" i="69"/>
  <c r="G616" i="69"/>
  <c r="F616" i="69"/>
  <c r="G615" i="69"/>
  <c r="F615" i="69"/>
  <c r="G614" i="69"/>
  <c r="F614" i="69"/>
  <c r="G613" i="69"/>
  <c r="F613" i="69"/>
  <c r="G612" i="69"/>
  <c r="F612" i="69"/>
  <c r="G611" i="69"/>
  <c r="F611" i="69"/>
  <c r="G610" i="69"/>
  <c r="F610" i="69"/>
  <c r="G600" i="69"/>
  <c r="F600" i="69"/>
  <c r="H600" i="69" s="1"/>
  <c r="G599" i="69"/>
  <c r="F599" i="69"/>
  <c r="H599" i="69" s="1"/>
  <c r="G598" i="69"/>
  <c r="F598" i="69"/>
  <c r="H598" i="69" s="1"/>
  <c r="G597" i="69"/>
  <c r="F597" i="69"/>
  <c r="H597" i="69" s="1"/>
  <c r="G596" i="69"/>
  <c r="F596" i="69"/>
  <c r="G595" i="69"/>
  <c r="F595" i="69"/>
  <c r="G594" i="69"/>
  <c r="F594" i="69"/>
  <c r="G593" i="69"/>
  <c r="F593" i="69"/>
  <c r="G592" i="69"/>
  <c r="F592" i="69"/>
  <c r="G591" i="69"/>
  <c r="F591" i="69"/>
  <c r="G590" i="69"/>
  <c r="F590" i="69"/>
  <c r="G589" i="69"/>
  <c r="F589" i="69"/>
  <c r="G588" i="69"/>
  <c r="F588" i="69"/>
  <c r="G587" i="69"/>
  <c r="F587" i="69"/>
  <c r="G586" i="69"/>
  <c r="F586" i="69"/>
  <c r="G585" i="69"/>
  <c r="F585" i="69"/>
  <c r="G584" i="69"/>
  <c r="F584" i="69"/>
  <c r="G583" i="69"/>
  <c r="F583" i="69"/>
  <c r="G582" i="69"/>
  <c r="F582" i="69"/>
  <c r="G581" i="69"/>
  <c r="F581" i="69"/>
  <c r="G580" i="69"/>
  <c r="F580" i="69"/>
  <c r="G579" i="69"/>
  <c r="F579" i="69"/>
  <c r="G578" i="69"/>
  <c r="F578" i="69"/>
  <c r="G577" i="69"/>
  <c r="F577" i="69"/>
  <c r="G576" i="69"/>
  <c r="F576" i="69"/>
  <c r="G575" i="69"/>
  <c r="F575" i="69"/>
  <c r="G574" i="69"/>
  <c r="F574" i="69"/>
  <c r="G573" i="69"/>
  <c r="F573" i="69"/>
  <c r="G572" i="69"/>
  <c r="F572" i="69"/>
  <c r="G571" i="69"/>
  <c r="F571" i="69"/>
  <c r="G570" i="69"/>
  <c r="F570" i="69"/>
  <c r="G569" i="69"/>
  <c r="F569" i="69"/>
  <c r="G568" i="69"/>
  <c r="F568" i="69"/>
  <c r="G567" i="69"/>
  <c r="F567" i="69"/>
  <c r="G566" i="69"/>
  <c r="F566" i="69"/>
  <c r="G565" i="69"/>
  <c r="F565" i="69"/>
  <c r="G564" i="69"/>
  <c r="F564" i="69"/>
  <c r="G563" i="69"/>
  <c r="F563" i="69"/>
  <c r="G562" i="69"/>
  <c r="F562" i="69"/>
  <c r="G561" i="69"/>
  <c r="F561" i="69"/>
  <c r="G560" i="69"/>
  <c r="F560" i="69"/>
  <c r="G559" i="69"/>
  <c r="F559" i="69"/>
  <c r="G558" i="69"/>
  <c r="F558" i="69"/>
  <c r="G557" i="69"/>
  <c r="F557" i="69"/>
  <c r="G556" i="69"/>
  <c r="F556" i="69"/>
  <c r="G555" i="69"/>
  <c r="F555" i="69"/>
  <c r="G554" i="69"/>
  <c r="F554" i="69"/>
  <c r="G553" i="69"/>
  <c r="F553" i="69"/>
  <c r="G552" i="69"/>
  <c r="F552" i="69"/>
  <c r="G551" i="69"/>
  <c r="F551" i="69"/>
  <c r="G550" i="69"/>
  <c r="F550" i="69"/>
  <c r="G549" i="69"/>
  <c r="F549" i="69"/>
  <c r="G548" i="69"/>
  <c r="F548" i="69"/>
  <c r="G547" i="69"/>
  <c r="F547" i="69"/>
  <c r="G546" i="69"/>
  <c r="F546" i="69"/>
  <c r="G545" i="69"/>
  <c r="F545" i="69"/>
  <c r="G544" i="69"/>
  <c r="F544" i="69"/>
  <c r="G543" i="69"/>
  <c r="F543" i="69"/>
  <c r="G533" i="69"/>
  <c r="F533" i="69"/>
  <c r="H533" i="69" s="1"/>
  <c r="G532" i="69"/>
  <c r="F532" i="69"/>
  <c r="H532" i="69" s="1"/>
  <c r="G531" i="69"/>
  <c r="F531" i="69"/>
  <c r="H531" i="69" s="1"/>
  <c r="G530" i="69"/>
  <c r="F530" i="69"/>
  <c r="H530" i="69" s="1"/>
  <c r="G529" i="69"/>
  <c r="F529" i="69"/>
  <c r="G528" i="69"/>
  <c r="F528" i="69"/>
  <c r="G527" i="69"/>
  <c r="F527" i="69"/>
  <c r="G526" i="69"/>
  <c r="F526" i="69"/>
  <c r="G525" i="69"/>
  <c r="F525" i="69"/>
  <c r="G524" i="69"/>
  <c r="F524" i="69"/>
  <c r="G523" i="69"/>
  <c r="F523" i="69"/>
  <c r="G522" i="69"/>
  <c r="F522" i="69"/>
  <c r="G521" i="69"/>
  <c r="F521" i="69"/>
  <c r="G520" i="69"/>
  <c r="F520" i="69"/>
  <c r="G519" i="69"/>
  <c r="F519" i="69"/>
  <c r="G518" i="69"/>
  <c r="F518" i="69"/>
  <c r="G517" i="69"/>
  <c r="F517" i="69"/>
  <c r="G516" i="69"/>
  <c r="F516" i="69"/>
  <c r="G515" i="69"/>
  <c r="F515" i="69"/>
  <c r="G514" i="69"/>
  <c r="F514" i="69"/>
  <c r="G513" i="69"/>
  <c r="F513" i="69"/>
  <c r="G512" i="69"/>
  <c r="F512" i="69"/>
  <c r="G511" i="69"/>
  <c r="F511" i="69"/>
  <c r="G510" i="69"/>
  <c r="F510" i="69"/>
  <c r="G509" i="69"/>
  <c r="F509" i="69"/>
  <c r="G508" i="69"/>
  <c r="F508" i="69"/>
  <c r="G507" i="69"/>
  <c r="F507" i="69"/>
  <c r="G506" i="69"/>
  <c r="F506" i="69"/>
  <c r="G505" i="69"/>
  <c r="F505" i="69"/>
  <c r="G504" i="69"/>
  <c r="F504" i="69"/>
  <c r="G503" i="69"/>
  <c r="F503" i="69"/>
  <c r="G502" i="69"/>
  <c r="F502" i="69"/>
  <c r="G501" i="69"/>
  <c r="F501" i="69"/>
  <c r="G500" i="69"/>
  <c r="F500" i="69"/>
  <c r="G499" i="69"/>
  <c r="F499" i="69"/>
  <c r="G498" i="69"/>
  <c r="F498" i="69"/>
  <c r="G497" i="69"/>
  <c r="F497" i="69"/>
  <c r="G496" i="69"/>
  <c r="F496" i="69"/>
  <c r="G495" i="69"/>
  <c r="F495" i="69"/>
  <c r="G494" i="69"/>
  <c r="F494" i="69"/>
  <c r="G493" i="69"/>
  <c r="F493" i="69"/>
  <c r="G492" i="69"/>
  <c r="F492" i="69"/>
  <c r="G491" i="69"/>
  <c r="F491" i="69"/>
  <c r="G490" i="69"/>
  <c r="F490" i="69"/>
  <c r="G489" i="69"/>
  <c r="F489" i="69"/>
  <c r="G488" i="69"/>
  <c r="F488" i="69"/>
  <c r="G487" i="69"/>
  <c r="F487" i="69"/>
  <c r="G486" i="69"/>
  <c r="F486" i="69"/>
  <c r="G485" i="69"/>
  <c r="F485" i="69"/>
  <c r="G484" i="69"/>
  <c r="F484" i="69"/>
  <c r="G483" i="69"/>
  <c r="F483" i="69"/>
  <c r="G482" i="69"/>
  <c r="F482" i="69"/>
  <c r="G481" i="69"/>
  <c r="F481" i="69"/>
  <c r="G480" i="69"/>
  <c r="F480" i="69"/>
  <c r="G479" i="69"/>
  <c r="F479" i="69"/>
  <c r="G478" i="69"/>
  <c r="F478" i="69"/>
  <c r="G477" i="69"/>
  <c r="F477" i="69"/>
  <c r="G476" i="69"/>
  <c r="F476" i="69"/>
  <c r="G466" i="69"/>
  <c r="F466" i="69"/>
  <c r="H466" i="69" s="1"/>
  <c r="G465" i="69"/>
  <c r="F465" i="69"/>
  <c r="H465" i="69" s="1"/>
  <c r="G464" i="69"/>
  <c r="F464" i="69"/>
  <c r="H464" i="69" s="1"/>
  <c r="G463" i="69"/>
  <c r="F463" i="69"/>
  <c r="H463" i="69" s="1"/>
  <c r="G462" i="69"/>
  <c r="F462" i="69"/>
  <c r="G461" i="69"/>
  <c r="F461" i="69"/>
  <c r="G460" i="69"/>
  <c r="F460" i="69"/>
  <c r="G459" i="69"/>
  <c r="F459" i="69"/>
  <c r="G458" i="69"/>
  <c r="F458" i="69"/>
  <c r="G457" i="69"/>
  <c r="F457" i="69"/>
  <c r="G456" i="69"/>
  <c r="F456" i="69"/>
  <c r="G455" i="69"/>
  <c r="F455" i="69"/>
  <c r="G454" i="69"/>
  <c r="F454" i="69"/>
  <c r="G453" i="69"/>
  <c r="F453" i="69"/>
  <c r="G452" i="69"/>
  <c r="F452" i="69"/>
  <c r="G451" i="69"/>
  <c r="F451" i="69"/>
  <c r="G450" i="69"/>
  <c r="F450" i="69"/>
  <c r="G449" i="69"/>
  <c r="F449" i="69"/>
  <c r="G448" i="69"/>
  <c r="F448" i="69"/>
  <c r="G447" i="69"/>
  <c r="F447" i="69"/>
  <c r="G446" i="69"/>
  <c r="F446" i="69"/>
  <c r="G445" i="69"/>
  <c r="F445" i="69"/>
  <c r="G444" i="69"/>
  <c r="F444" i="69"/>
  <c r="G443" i="69"/>
  <c r="F443" i="69"/>
  <c r="G442" i="69"/>
  <c r="F442" i="69"/>
  <c r="G441" i="69"/>
  <c r="F441" i="69"/>
  <c r="G440" i="69"/>
  <c r="F440" i="69"/>
  <c r="G439" i="69"/>
  <c r="F439" i="69"/>
  <c r="G438" i="69"/>
  <c r="F438" i="69"/>
  <c r="G437" i="69"/>
  <c r="F437" i="69"/>
  <c r="G436" i="69"/>
  <c r="F436" i="69"/>
  <c r="G435" i="69"/>
  <c r="F435" i="69"/>
  <c r="G434" i="69"/>
  <c r="F434" i="69"/>
  <c r="G433" i="69"/>
  <c r="F433" i="69"/>
  <c r="G432" i="69"/>
  <c r="F432" i="69"/>
  <c r="G431" i="69"/>
  <c r="F431" i="69"/>
  <c r="G430" i="69"/>
  <c r="F430" i="69"/>
  <c r="G429" i="69"/>
  <c r="F429" i="69"/>
  <c r="G428" i="69"/>
  <c r="F428" i="69"/>
  <c r="G427" i="69"/>
  <c r="F427" i="69"/>
  <c r="G426" i="69"/>
  <c r="F426" i="69"/>
  <c r="G425" i="69"/>
  <c r="F425" i="69"/>
  <c r="G424" i="69"/>
  <c r="F424" i="69"/>
  <c r="G423" i="69"/>
  <c r="F423" i="69"/>
  <c r="G422" i="69"/>
  <c r="F422" i="69"/>
  <c r="G421" i="69"/>
  <c r="F421" i="69"/>
  <c r="G420" i="69"/>
  <c r="F420" i="69"/>
  <c r="G419" i="69"/>
  <c r="F419" i="69"/>
  <c r="G418" i="69"/>
  <c r="F418" i="69"/>
  <c r="G417" i="69"/>
  <c r="F417" i="69"/>
  <c r="G416" i="69"/>
  <c r="F416" i="69"/>
  <c r="G415" i="69"/>
  <c r="F415" i="69"/>
  <c r="G414" i="69"/>
  <c r="F414" i="69"/>
  <c r="G413" i="69"/>
  <c r="F413" i="69"/>
  <c r="G412" i="69"/>
  <c r="F412" i="69"/>
  <c r="G411" i="69"/>
  <c r="F411" i="69"/>
  <c r="G410" i="69"/>
  <c r="F410" i="69"/>
  <c r="G409" i="69"/>
  <c r="F409" i="69"/>
  <c r="G399" i="69"/>
  <c r="F399" i="69"/>
  <c r="H399" i="69" s="1"/>
  <c r="G398" i="69"/>
  <c r="F398" i="69"/>
  <c r="H398" i="69" s="1"/>
  <c r="G397" i="69"/>
  <c r="F397" i="69"/>
  <c r="H397" i="69" s="1"/>
  <c r="G396" i="69"/>
  <c r="F396" i="69"/>
  <c r="H396" i="69" s="1"/>
  <c r="G395" i="69"/>
  <c r="F395" i="69"/>
  <c r="G394" i="69"/>
  <c r="F394" i="69"/>
  <c r="G393" i="69"/>
  <c r="F393" i="69"/>
  <c r="G392" i="69"/>
  <c r="F392" i="69"/>
  <c r="G391" i="69"/>
  <c r="F391" i="69"/>
  <c r="G390" i="69"/>
  <c r="F390" i="69"/>
  <c r="G389" i="69"/>
  <c r="F389" i="69"/>
  <c r="G388" i="69"/>
  <c r="F388" i="69"/>
  <c r="G387" i="69"/>
  <c r="F387" i="69"/>
  <c r="G386" i="69"/>
  <c r="F386" i="69"/>
  <c r="G385" i="69"/>
  <c r="F385" i="69"/>
  <c r="G384" i="69"/>
  <c r="F384" i="69"/>
  <c r="G383" i="69"/>
  <c r="F383" i="69"/>
  <c r="G382" i="69"/>
  <c r="F382" i="69"/>
  <c r="G381" i="69"/>
  <c r="F381" i="69"/>
  <c r="G380" i="69"/>
  <c r="F380" i="69"/>
  <c r="G379" i="69"/>
  <c r="F379" i="69"/>
  <c r="G378" i="69"/>
  <c r="F378" i="69"/>
  <c r="G377" i="69"/>
  <c r="F377" i="69"/>
  <c r="G376" i="69"/>
  <c r="F376" i="69"/>
  <c r="G375" i="69"/>
  <c r="F375" i="69"/>
  <c r="G374" i="69"/>
  <c r="F374" i="69"/>
  <c r="G373" i="69"/>
  <c r="F373" i="69"/>
  <c r="G372" i="69"/>
  <c r="F372" i="69"/>
  <c r="G371" i="69"/>
  <c r="F371" i="69"/>
  <c r="G370" i="69"/>
  <c r="F370" i="69"/>
  <c r="G369" i="69"/>
  <c r="F369" i="69"/>
  <c r="G368" i="69"/>
  <c r="F368" i="69"/>
  <c r="G367" i="69"/>
  <c r="F367" i="69"/>
  <c r="G366" i="69"/>
  <c r="F366" i="69"/>
  <c r="G365" i="69"/>
  <c r="F365" i="69"/>
  <c r="G364" i="69"/>
  <c r="F364" i="69"/>
  <c r="G363" i="69"/>
  <c r="F363" i="69"/>
  <c r="G362" i="69"/>
  <c r="F362" i="69"/>
  <c r="G361" i="69"/>
  <c r="F361" i="69"/>
  <c r="G360" i="69"/>
  <c r="F360" i="69"/>
  <c r="G359" i="69"/>
  <c r="F359" i="69"/>
  <c r="G358" i="69"/>
  <c r="F358" i="69"/>
  <c r="G357" i="69"/>
  <c r="F357" i="69"/>
  <c r="G356" i="69"/>
  <c r="F356" i="69"/>
  <c r="G355" i="69"/>
  <c r="F355" i="69"/>
  <c r="G354" i="69"/>
  <c r="F354" i="69"/>
  <c r="G353" i="69"/>
  <c r="F353" i="69"/>
  <c r="G352" i="69"/>
  <c r="F352" i="69"/>
  <c r="G351" i="69"/>
  <c r="F351" i="69"/>
  <c r="G350" i="69"/>
  <c r="F350" i="69"/>
  <c r="G349" i="69"/>
  <c r="F349" i="69"/>
  <c r="G348" i="69"/>
  <c r="F348" i="69"/>
  <c r="G347" i="69"/>
  <c r="F347" i="69"/>
  <c r="G346" i="69"/>
  <c r="F346" i="69"/>
  <c r="G345" i="69"/>
  <c r="F345" i="69"/>
  <c r="G344" i="69"/>
  <c r="F344" i="69"/>
  <c r="G343" i="69"/>
  <c r="F343" i="69"/>
  <c r="G342" i="69"/>
  <c r="F342" i="69"/>
  <c r="G332" i="69"/>
  <c r="F332" i="69"/>
  <c r="H332" i="69" s="1"/>
  <c r="G331" i="69"/>
  <c r="F331" i="69"/>
  <c r="H331" i="69" s="1"/>
  <c r="G330" i="69"/>
  <c r="F330" i="69"/>
  <c r="H330" i="69" s="1"/>
  <c r="G329" i="69"/>
  <c r="F329" i="69"/>
  <c r="H329" i="69" s="1"/>
  <c r="G328" i="69"/>
  <c r="F328" i="69"/>
  <c r="G327" i="69"/>
  <c r="F327" i="69"/>
  <c r="G326" i="69"/>
  <c r="F326" i="69"/>
  <c r="G325" i="69"/>
  <c r="F325" i="69"/>
  <c r="G324" i="69"/>
  <c r="F324" i="69"/>
  <c r="G323" i="69"/>
  <c r="F323" i="69"/>
  <c r="G322" i="69"/>
  <c r="F322" i="69"/>
  <c r="G321" i="69"/>
  <c r="F321" i="69"/>
  <c r="G320" i="69"/>
  <c r="F320" i="69"/>
  <c r="G319" i="69"/>
  <c r="F319" i="69"/>
  <c r="G318" i="69"/>
  <c r="F318" i="69"/>
  <c r="G317" i="69"/>
  <c r="F317" i="69"/>
  <c r="G316" i="69"/>
  <c r="F316" i="69"/>
  <c r="G315" i="69"/>
  <c r="F315" i="69"/>
  <c r="G314" i="69"/>
  <c r="F314" i="69"/>
  <c r="G313" i="69"/>
  <c r="F313" i="69"/>
  <c r="G312" i="69"/>
  <c r="F312" i="69"/>
  <c r="G311" i="69"/>
  <c r="F311" i="69"/>
  <c r="G310" i="69"/>
  <c r="F310" i="69"/>
  <c r="G309" i="69"/>
  <c r="F309" i="69"/>
  <c r="G308" i="69"/>
  <c r="F308" i="69"/>
  <c r="G307" i="69"/>
  <c r="F307" i="69"/>
  <c r="G306" i="69"/>
  <c r="F306" i="69"/>
  <c r="G305" i="69"/>
  <c r="F305" i="69"/>
  <c r="G304" i="69"/>
  <c r="F304" i="69"/>
  <c r="G303" i="69"/>
  <c r="F303" i="69"/>
  <c r="G302" i="69"/>
  <c r="F302" i="69"/>
  <c r="G301" i="69"/>
  <c r="F301" i="69"/>
  <c r="G300" i="69"/>
  <c r="F300" i="69"/>
  <c r="G299" i="69"/>
  <c r="F299" i="69"/>
  <c r="G298" i="69"/>
  <c r="F298" i="69"/>
  <c r="G297" i="69"/>
  <c r="F297" i="69"/>
  <c r="G296" i="69"/>
  <c r="F296" i="69"/>
  <c r="G295" i="69"/>
  <c r="F295" i="69"/>
  <c r="G294" i="69"/>
  <c r="F294" i="69"/>
  <c r="G293" i="69"/>
  <c r="F293" i="69"/>
  <c r="G292" i="69"/>
  <c r="F292" i="69"/>
  <c r="G291" i="69"/>
  <c r="F291" i="69"/>
  <c r="G290" i="69"/>
  <c r="F290" i="69"/>
  <c r="G289" i="69"/>
  <c r="F289" i="69"/>
  <c r="G288" i="69"/>
  <c r="F288" i="69"/>
  <c r="G287" i="69"/>
  <c r="F287" i="69"/>
  <c r="G286" i="69"/>
  <c r="F286" i="69"/>
  <c r="G285" i="69"/>
  <c r="F285" i="69"/>
  <c r="G284" i="69"/>
  <c r="F284" i="69"/>
  <c r="G283" i="69"/>
  <c r="F283" i="69"/>
  <c r="G282" i="69"/>
  <c r="F282" i="69"/>
  <c r="G281" i="69"/>
  <c r="F281" i="69"/>
  <c r="G280" i="69"/>
  <c r="F280" i="69"/>
  <c r="G279" i="69"/>
  <c r="F279" i="69"/>
  <c r="G278" i="69"/>
  <c r="F278" i="69"/>
  <c r="G277" i="69"/>
  <c r="F277" i="69"/>
  <c r="G276" i="69"/>
  <c r="F276" i="69"/>
  <c r="G275" i="69"/>
  <c r="F275" i="69"/>
  <c r="G265" i="69"/>
  <c r="F265" i="69"/>
  <c r="H265" i="69" s="1"/>
  <c r="G264" i="69"/>
  <c r="F264" i="69"/>
  <c r="H264" i="69" s="1"/>
  <c r="G263" i="69"/>
  <c r="F263" i="69"/>
  <c r="H263" i="69" s="1"/>
  <c r="G262" i="69"/>
  <c r="F262" i="69"/>
  <c r="H262" i="69" s="1"/>
  <c r="G261" i="69"/>
  <c r="F261" i="69"/>
  <c r="G260" i="69"/>
  <c r="F260" i="69"/>
  <c r="G259" i="69"/>
  <c r="F259" i="69"/>
  <c r="G258" i="69"/>
  <c r="F258" i="69"/>
  <c r="G257" i="69"/>
  <c r="F257" i="69"/>
  <c r="G256" i="69"/>
  <c r="F256" i="69"/>
  <c r="G255" i="69"/>
  <c r="F255" i="69"/>
  <c r="G254" i="69"/>
  <c r="F254" i="69"/>
  <c r="G253" i="69"/>
  <c r="F253" i="69"/>
  <c r="G252" i="69"/>
  <c r="F252" i="69"/>
  <c r="G251" i="69"/>
  <c r="F251" i="69"/>
  <c r="G250" i="69"/>
  <c r="F250" i="69"/>
  <c r="G249" i="69"/>
  <c r="F249" i="69"/>
  <c r="G248" i="69"/>
  <c r="F248" i="69"/>
  <c r="G247" i="69"/>
  <c r="F247" i="69"/>
  <c r="G246" i="69"/>
  <c r="F246" i="69"/>
  <c r="G245" i="69"/>
  <c r="F245" i="69"/>
  <c r="G244" i="69"/>
  <c r="F244" i="69"/>
  <c r="G243" i="69"/>
  <c r="F243" i="69"/>
  <c r="G242" i="69"/>
  <c r="F242" i="69"/>
  <c r="G241" i="69"/>
  <c r="F241" i="69"/>
  <c r="G240" i="69"/>
  <c r="F240" i="69"/>
  <c r="G239" i="69"/>
  <c r="F239" i="69"/>
  <c r="G238" i="69"/>
  <c r="F238" i="69"/>
  <c r="G237" i="69"/>
  <c r="F237" i="69"/>
  <c r="G236" i="69"/>
  <c r="F236" i="69"/>
  <c r="G235" i="69"/>
  <c r="F235" i="69"/>
  <c r="G234" i="69"/>
  <c r="F234" i="69"/>
  <c r="G233" i="69"/>
  <c r="F233" i="69"/>
  <c r="G232" i="69"/>
  <c r="F232" i="69"/>
  <c r="G231" i="69"/>
  <c r="F231" i="69"/>
  <c r="G230" i="69"/>
  <c r="F230" i="69"/>
  <c r="G229" i="69"/>
  <c r="F229" i="69"/>
  <c r="G228" i="69"/>
  <c r="F228" i="69"/>
  <c r="G227" i="69"/>
  <c r="F227" i="69"/>
  <c r="G226" i="69"/>
  <c r="F226" i="69"/>
  <c r="G225" i="69"/>
  <c r="F225" i="69"/>
  <c r="G224" i="69"/>
  <c r="F224" i="69"/>
  <c r="G223" i="69"/>
  <c r="F223" i="69"/>
  <c r="G222" i="69"/>
  <c r="F222" i="69"/>
  <c r="G221" i="69"/>
  <c r="F221" i="69"/>
  <c r="G220" i="69"/>
  <c r="F220" i="69"/>
  <c r="G219" i="69"/>
  <c r="F219" i="69"/>
  <c r="G218" i="69"/>
  <c r="F218" i="69"/>
  <c r="G217" i="69"/>
  <c r="F217" i="69"/>
  <c r="G216" i="69"/>
  <c r="F216" i="69"/>
  <c r="G215" i="69"/>
  <c r="F215" i="69"/>
  <c r="G214" i="69"/>
  <c r="F214" i="69"/>
  <c r="G213" i="69"/>
  <c r="F213" i="69"/>
  <c r="G212" i="69"/>
  <c r="F212" i="69"/>
  <c r="G211" i="69"/>
  <c r="F211" i="69"/>
  <c r="G210" i="69"/>
  <c r="F210" i="69"/>
  <c r="G209" i="69"/>
  <c r="F209" i="69"/>
  <c r="G208" i="69"/>
  <c r="F208" i="69"/>
  <c r="G198" i="69"/>
  <c r="F198" i="69"/>
  <c r="H198" i="69" s="1"/>
  <c r="G197" i="69"/>
  <c r="F197" i="69"/>
  <c r="H197" i="69" s="1"/>
  <c r="G196" i="69"/>
  <c r="F196" i="69"/>
  <c r="H196" i="69" s="1"/>
  <c r="G195" i="69"/>
  <c r="F195" i="69"/>
  <c r="H195" i="69" s="1"/>
  <c r="G194" i="69"/>
  <c r="F194" i="69"/>
  <c r="G193" i="69"/>
  <c r="F193" i="69"/>
  <c r="G192" i="69"/>
  <c r="F192" i="69"/>
  <c r="G191" i="69"/>
  <c r="F191" i="69"/>
  <c r="G190" i="69"/>
  <c r="F190" i="69"/>
  <c r="G189" i="69"/>
  <c r="F189" i="69"/>
  <c r="G188" i="69"/>
  <c r="F188" i="69"/>
  <c r="G187" i="69"/>
  <c r="F187" i="69"/>
  <c r="G186" i="69"/>
  <c r="F186" i="69"/>
  <c r="G185" i="69"/>
  <c r="F185" i="69"/>
  <c r="G184" i="69"/>
  <c r="F184" i="69"/>
  <c r="G183" i="69"/>
  <c r="F183" i="69"/>
  <c r="G182" i="69"/>
  <c r="F182" i="69"/>
  <c r="G181" i="69"/>
  <c r="F181" i="69"/>
  <c r="G180" i="69"/>
  <c r="F180" i="69"/>
  <c r="G179" i="69"/>
  <c r="F179" i="69"/>
  <c r="G178" i="69"/>
  <c r="F178" i="69"/>
  <c r="G177" i="69"/>
  <c r="F177" i="69"/>
  <c r="G176" i="69"/>
  <c r="F176" i="69"/>
  <c r="G175" i="69"/>
  <c r="F175" i="69"/>
  <c r="G174" i="69"/>
  <c r="F174" i="69"/>
  <c r="G173" i="69"/>
  <c r="F173" i="69"/>
  <c r="G172" i="69"/>
  <c r="F172" i="69"/>
  <c r="G171" i="69"/>
  <c r="F171" i="69"/>
  <c r="G170" i="69"/>
  <c r="F170" i="69"/>
  <c r="G169" i="69"/>
  <c r="F169" i="69"/>
  <c r="G168" i="69"/>
  <c r="F168" i="69"/>
  <c r="G167" i="69"/>
  <c r="F167" i="69"/>
  <c r="G166" i="69"/>
  <c r="F166" i="69"/>
  <c r="G165" i="69"/>
  <c r="F165" i="69"/>
  <c r="G164" i="69"/>
  <c r="F164" i="69"/>
  <c r="G163" i="69"/>
  <c r="F163" i="69"/>
  <c r="G162" i="69"/>
  <c r="F162" i="69"/>
  <c r="G161" i="69"/>
  <c r="F161" i="69"/>
  <c r="G160" i="69"/>
  <c r="F160" i="69"/>
  <c r="G159" i="69"/>
  <c r="F159" i="69"/>
  <c r="G158" i="69"/>
  <c r="F158" i="69"/>
  <c r="G157" i="69"/>
  <c r="F157" i="69"/>
  <c r="G156" i="69"/>
  <c r="F156" i="69"/>
  <c r="G155" i="69"/>
  <c r="F155" i="69"/>
  <c r="G154" i="69"/>
  <c r="F154" i="69"/>
  <c r="G153" i="69"/>
  <c r="F153" i="69"/>
  <c r="G152" i="69"/>
  <c r="F152" i="69"/>
  <c r="G151" i="69"/>
  <c r="F151" i="69"/>
  <c r="G150" i="69"/>
  <c r="F150" i="69"/>
  <c r="G149" i="69"/>
  <c r="F149" i="69"/>
  <c r="G148" i="69"/>
  <c r="F148" i="69"/>
  <c r="G147" i="69"/>
  <c r="F147" i="69"/>
  <c r="G146" i="69"/>
  <c r="F146" i="69"/>
  <c r="G145" i="69"/>
  <c r="F145" i="69"/>
  <c r="G144" i="69"/>
  <c r="F144" i="69"/>
  <c r="G143" i="69"/>
  <c r="F143" i="69"/>
  <c r="G142" i="69"/>
  <c r="F142" i="69"/>
  <c r="G141" i="69"/>
  <c r="F141" i="69"/>
  <c r="G131" i="69"/>
  <c r="F131" i="69"/>
  <c r="H131" i="69" s="1"/>
  <c r="G130" i="69"/>
  <c r="F130" i="69"/>
  <c r="H130" i="69" s="1"/>
  <c r="G129" i="69"/>
  <c r="F129" i="69"/>
  <c r="H129" i="69" s="1"/>
  <c r="G128" i="69"/>
  <c r="F128" i="69"/>
  <c r="H128" i="69" s="1"/>
  <c r="G127" i="69"/>
  <c r="F127" i="69"/>
  <c r="G126" i="69"/>
  <c r="F126" i="69"/>
  <c r="G125" i="69"/>
  <c r="F125" i="69"/>
  <c r="G124" i="69"/>
  <c r="F124" i="69"/>
  <c r="G123" i="69"/>
  <c r="F123" i="69"/>
  <c r="G122" i="69"/>
  <c r="F122" i="69"/>
  <c r="G121" i="69"/>
  <c r="F121" i="69"/>
  <c r="G120" i="69"/>
  <c r="F120" i="69"/>
  <c r="G119" i="69"/>
  <c r="F119" i="69"/>
  <c r="G118" i="69"/>
  <c r="F118" i="69"/>
  <c r="G117" i="69"/>
  <c r="F117" i="69"/>
  <c r="G116" i="69"/>
  <c r="F116" i="69"/>
  <c r="G115" i="69"/>
  <c r="F115" i="69"/>
  <c r="G114" i="69"/>
  <c r="F114" i="69"/>
  <c r="G113" i="69"/>
  <c r="F113" i="69"/>
  <c r="G112" i="69"/>
  <c r="F112" i="69"/>
  <c r="G111" i="69"/>
  <c r="F111" i="69"/>
  <c r="G110" i="69"/>
  <c r="F110" i="69"/>
  <c r="G109" i="69"/>
  <c r="F109" i="69"/>
  <c r="G108" i="69"/>
  <c r="F108" i="69"/>
  <c r="G107" i="69"/>
  <c r="F107" i="69"/>
  <c r="G106" i="69"/>
  <c r="F106" i="69"/>
  <c r="G105" i="69"/>
  <c r="F105" i="69"/>
  <c r="G104" i="69"/>
  <c r="F104" i="69"/>
  <c r="G103" i="69"/>
  <c r="F103" i="69"/>
  <c r="G102" i="69"/>
  <c r="F102" i="69"/>
  <c r="G101" i="69"/>
  <c r="F101" i="69"/>
  <c r="G100" i="69"/>
  <c r="F100" i="69"/>
  <c r="G99" i="69"/>
  <c r="F99" i="69"/>
  <c r="G98" i="69"/>
  <c r="F98" i="69"/>
  <c r="G97" i="69"/>
  <c r="F97" i="69"/>
  <c r="G96" i="69"/>
  <c r="F96" i="69"/>
  <c r="G95" i="69"/>
  <c r="F95" i="69"/>
  <c r="G94" i="69"/>
  <c r="F94" i="69"/>
  <c r="G93" i="69"/>
  <c r="F93" i="69"/>
  <c r="G92" i="69"/>
  <c r="F92" i="69"/>
  <c r="G91" i="69"/>
  <c r="F91" i="69"/>
  <c r="G90" i="69"/>
  <c r="F90" i="69"/>
  <c r="G89" i="69"/>
  <c r="F89" i="69"/>
  <c r="G88" i="69"/>
  <c r="F88" i="69"/>
  <c r="G87" i="69"/>
  <c r="F87" i="69"/>
  <c r="G86" i="69"/>
  <c r="F86" i="69"/>
  <c r="G85" i="69"/>
  <c r="F85" i="69"/>
  <c r="G84" i="69"/>
  <c r="F84" i="69"/>
  <c r="G83" i="69"/>
  <c r="F83" i="69"/>
  <c r="G82" i="69"/>
  <c r="F82" i="69"/>
  <c r="G81" i="69"/>
  <c r="F81" i="69"/>
  <c r="G80" i="69"/>
  <c r="F80" i="69"/>
  <c r="G79" i="69"/>
  <c r="F79" i="69"/>
  <c r="G78" i="69"/>
  <c r="F78" i="69"/>
  <c r="G77" i="69"/>
  <c r="F77" i="69"/>
  <c r="G76" i="69"/>
  <c r="F76" i="69"/>
  <c r="G75" i="69"/>
  <c r="F75" i="69"/>
  <c r="G74" i="69"/>
  <c r="F74" i="69"/>
  <c r="K8" i="69" l="1"/>
  <c r="K9" i="69"/>
  <c r="K10" i="69"/>
  <c r="K11" i="69"/>
  <c r="K12" i="69"/>
  <c r="K14" i="69"/>
  <c r="K15" i="69"/>
  <c r="K16" i="69"/>
  <c r="K17" i="69"/>
  <c r="K43" i="69"/>
  <c r="K44" i="69"/>
  <c r="K45" i="69"/>
  <c r="K46" i="69"/>
  <c r="K47" i="69"/>
  <c r="K48" i="69"/>
  <c r="K49" i="69"/>
  <c r="K50" i="69"/>
  <c r="K51" i="69"/>
  <c r="K52" i="69"/>
  <c r="K53" i="69"/>
  <c r="K54" i="69"/>
  <c r="K55" i="69"/>
  <c r="K56" i="69"/>
  <c r="K57" i="69"/>
  <c r="K59" i="69"/>
  <c r="K60" i="69"/>
  <c r="G15" i="68" l="1"/>
  <c r="G16" i="68"/>
  <c r="G17" i="68"/>
  <c r="G18" i="68"/>
  <c r="G19" i="68"/>
  <c r="G20" i="68"/>
  <c r="G21" i="68"/>
  <c r="G22" i="68"/>
  <c r="G23" i="68"/>
  <c r="G24" i="68"/>
  <c r="G25" i="68"/>
  <c r="G26" i="68"/>
  <c r="G27" i="68"/>
  <c r="G28" i="68"/>
  <c r="G29" i="68"/>
  <c r="G30" i="68"/>
  <c r="G31" i="68"/>
  <c r="G32" i="68"/>
  <c r="G33" i="68"/>
  <c r="G34" i="68"/>
  <c r="G35" i="68"/>
  <c r="G36" i="68"/>
  <c r="G37" i="68"/>
  <c r="G38" i="68"/>
  <c r="G39" i="68"/>
  <c r="G40" i="68"/>
  <c r="G41" i="68"/>
  <c r="G42" i="68"/>
  <c r="G43" i="68"/>
  <c r="G44" i="68"/>
  <c r="G45" i="68"/>
  <c r="G46" i="68"/>
  <c r="G47" i="68"/>
  <c r="G48" i="68"/>
  <c r="G49" i="68"/>
  <c r="G50" i="68"/>
  <c r="G51" i="68"/>
  <c r="G52" i="68"/>
  <c r="G53" i="68"/>
  <c r="G54" i="68"/>
  <c r="G55" i="68"/>
  <c r="G56" i="68"/>
  <c r="G57" i="68"/>
  <c r="G58" i="68"/>
  <c r="G59" i="68"/>
  <c r="G60" i="68"/>
  <c r="G61" i="68"/>
  <c r="G62" i="68"/>
  <c r="G63" i="68"/>
  <c r="G64" i="68"/>
  <c r="G65" i="68"/>
  <c r="G66" i="68"/>
  <c r="G67" i="68"/>
  <c r="G14" i="68"/>
  <c r="F912" i="67" l="1"/>
  <c r="E912" i="67"/>
  <c r="G912" i="67" s="1"/>
  <c r="F911" i="67"/>
  <c r="H911" i="67" s="1"/>
  <c r="E911" i="67"/>
  <c r="G911" i="67" s="1"/>
  <c r="F910" i="67"/>
  <c r="H910" i="67" s="1"/>
  <c r="E910" i="67"/>
  <c r="G910" i="67" s="1"/>
  <c r="H908" i="67"/>
  <c r="G908" i="67"/>
  <c r="H907" i="67"/>
  <c r="G907" i="67"/>
  <c r="H904" i="67"/>
  <c r="G904" i="67"/>
  <c r="H903" i="67"/>
  <c r="G903" i="67"/>
  <c r="H902" i="67"/>
  <c r="G902" i="67"/>
  <c r="H901" i="67"/>
  <c r="G901" i="67"/>
  <c r="H900" i="67"/>
  <c r="G900" i="67"/>
  <c r="H899" i="67"/>
  <c r="G899" i="67"/>
  <c r="H898" i="67"/>
  <c r="G898" i="67"/>
  <c r="H897" i="67"/>
  <c r="G897" i="67"/>
  <c r="H896" i="67"/>
  <c r="G896" i="67"/>
  <c r="H895" i="67"/>
  <c r="G895" i="67"/>
  <c r="H894" i="67"/>
  <c r="G894" i="67"/>
  <c r="H893" i="67"/>
  <c r="G893" i="67"/>
  <c r="H892" i="67"/>
  <c r="G892" i="67"/>
  <c r="H891" i="67"/>
  <c r="G891" i="67"/>
  <c r="H890" i="67"/>
  <c r="G890" i="67"/>
  <c r="H884" i="67"/>
  <c r="G884" i="67"/>
  <c r="H877" i="67"/>
  <c r="G877" i="67"/>
  <c r="H874" i="67"/>
  <c r="G874" i="67"/>
  <c r="H873" i="67"/>
  <c r="G873" i="67"/>
  <c r="H870" i="67"/>
  <c r="G870" i="67"/>
  <c r="H869" i="67"/>
  <c r="G869" i="67"/>
  <c r="H868" i="67"/>
  <c r="G868" i="67"/>
  <c r="H867" i="67"/>
  <c r="G867" i="67"/>
  <c r="H866" i="67"/>
  <c r="G866" i="67"/>
  <c r="H865" i="67"/>
  <c r="G865" i="67"/>
  <c r="H864" i="67"/>
  <c r="G864" i="67"/>
  <c r="H863" i="67"/>
  <c r="G863" i="67"/>
  <c r="H862" i="67"/>
  <c r="G862" i="67"/>
  <c r="H861" i="67"/>
  <c r="G861" i="67"/>
  <c r="H860" i="67"/>
  <c r="G860" i="67"/>
  <c r="H859" i="67"/>
  <c r="G859" i="67"/>
  <c r="H858" i="67"/>
  <c r="G858" i="67"/>
  <c r="H857" i="67"/>
  <c r="G857" i="67"/>
  <c r="H856" i="67"/>
  <c r="G856" i="67"/>
  <c r="H855" i="67"/>
  <c r="G855" i="67"/>
  <c r="F842" i="67"/>
  <c r="H842" i="67" s="1"/>
  <c r="E842" i="67"/>
  <c r="H841" i="67"/>
  <c r="F841" i="67"/>
  <c r="E841" i="67"/>
  <c r="G841" i="67" s="1"/>
  <c r="F840" i="67"/>
  <c r="E840" i="67"/>
  <c r="G840" i="67" s="1"/>
  <c r="H838" i="67"/>
  <c r="G838" i="67"/>
  <c r="H837" i="67"/>
  <c r="G837" i="67"/>
  <c r="H834" i="67"/>
  <c r="G834" i="67"/>
  <c r="H833" i="67"/>
  <c r="G833" i="67"/>
  <c r="H832" i="67"/>
  <c r="G832" i="67"/>
  <c r="H831" i="67"/>
  <c r="G831" i="67"/>
  <c r="H830" i="67"/>
  <c r="G830" i="67"/>
  <c r="H829" i="67"/>
  <c r="G829" i="67"/>
  <c r="H828" i="67"/>
  <c r="G828" i="67"/>
  <c r="H827" i="67"/>
  <c r="G827" i="67"/>
  <c r="H826" i="67"/>
  <c r="G826" i="67"/>
  <c r="H825" i="67"/>
  <c r="G825" i="67"/>
  <c r="H824" i="67"/>
  <c r="G824" i="67"/>
  <c r="H823" i="67"/>
  <c r="G823" i="67"/>
  <c r="H822" i="67"/>
  <c r="G822" i="67"/>
  <c r="H821" i="67"/>
  <c r="G821" i="67"/>
  <c r="H820" i="67"/>
  <c r="G820" i="67"/>
  <c r="H814" i="67"/>
  <c r="G814" i="67"/>
  <c r="H807" i="67"/>
  <c r="G807" i="67"/>
  <c r="H804" i="67"/>
  <c r="G804" i="67"/>
  <c r="H803" i="67"/>
  <c r="G803" i="67"/>
  <c r="H800" i="67"/>
  <c r="G800" i="67"/>
  <c r="H799" i="67"/>
  <c r="G799" i="67"/>
  <c r="H798" i="67"/>
  <c r="G798" i="67"/>
  <c r="H797" i="67"/>
  <c r="G797" i="67"/>
  <c r="H796" i="67"/>
  <c r="G796" i="67"/>
  <c r="H795" i="67"/>
  <c r="G795" i="67"/>
  <c r="H794" i="67"/>
  <c r="G794" i="67"/>
  <c r="H793" i="67"/>
  <c r="G793" i="67"/>
  <c r="H792" i="67"/>
  <c r="G792" i="67"/>
  <c r="H791" i="67"/>
  <c r="G791" i="67"/>
  <c r="H790" i="67"/>
  <c r="G790" i="67"/>
  <c r="H789" i="67"/>
  <c r="G789" i="67"/>
  <c r="H788" i="67"/>
  <c r="G788" i="67"/>
  <c r="H787" i="67"/>
  <c r="G787" i="67"/>
  <c r="H786" i="67"/>
  <c r="G786" i="67"/>
  <c r="H785" i="67"/>
  <c r="G785" i="67"/>
  <c r="F772" i="67"/>
  <c r="H772" i="67" s="1"/>
  <c r="E772" i="67"/>
  <c r="G772" i="67" s="1"/>
  <c r="F771" i="67"/>
  <c r="H771" i="67" s="1"/>
  <c r="E771" i="67"/>
  <c r="F770" i="67"/>
  <c r="H770" i="67" s="1"/>
  <c r="E770" i="67"/>
  <c r="G770" i="67" s="1"/>
  <c r="H768" i="67"/>
  <c r="G768" i="67"/>
  <c r="H767" i="67"/>
  <c r="G767" i="67"/>
  <c r="H764" i="67"/>
  <c r="G764" i="67"/>
  <c r="H763" i="67"/>
  <c r="G763" i="67"/>
  <c r="H762" i="67"/>
  <c r="G762" i="67"/>
  <c r="H761" i="67"/>
  <c r="G761" i="67"/>
  <c r="H760" i="67"/>
  <c r="G760" i="67"/>
  <c r="H759" i="67"/>
  <c r="G759" i="67"/>
  <c r="H758" i="67"/>
  <c r="G758" i="67"/>
  <c r="H757" i="67"/>
  <c r="G757" i="67"/>
  <c r="H756" i="67"/>
  <c r="G756" i="67"/>
  <c r="H755" i="67"/>
  <c r="G755" i="67"/>
  <c r="H754" i="67"/>
  <c r="G754" i="67"/>
  <c r="H753" i="67"/>
  <c r="G753" i="67"/>
  <c r="H752" i="67"/>
  <c r="G752" i="67"/>
  <c r="H751" i="67"/>
  <c r="G751" i="67"/>
  <c r="H750" i="67"/>
  <c r="G750" i="67"/>
  <c r="H744" i="67"/>
  <c r="G744" i="67"/>
  <c r="H737" i="67"/>
  <c r="G737" i="67"/>
  <c r="H734" i="67"/>
  <c r="G734" i="67"/>
  <c r="H733" i="67"/>
  <c r="G733" i="67"/>
  <c r="H730" i="67"/>
  <c r="G730" i="67"/>
  <c r="H729" i="67"/>
  <c r="G729" i="67"/>
  <c r="H728" i="67"/>
  <c r="G728" i="67"/>
  <c r="H727" i="67"/>
  <c r="G727" i="67"/>
  <c r="H726" i="67"/>
  <c r="G726" i="67"/>
  <c r="H725" i="67"/>
  <c r="G725" i="67"/>
  <c r="H724" i="67"/>
  <c r="G724" i="67"/>
  <c r="H723" i="67"/>
  <c r="G723" i="67"/>
  <c r="H722" i="67"/>
  <c r="G722" i="67"/>
  <c r="H721" i="67"/>
  <c r="G721" i="67"/>
  <c r="H720" i="67"/>
  <c r="G720" i="67"/>
  <c r="H719" i="67"/>
  <c r="G719" i="67"/>
  <c r="H718" i="67"/>
  <c r="G718" i="67"/>
  <c r="H717" i="67"/>
  <c r="G717" i="67"/>
  <c r="H716" i="67"/>
  <c r="G716" i="67"/>
  <c r="H715" i="67"/>
  <c r="G715" i="67"/>
  <c r="F702" i="67"/>
  <c r="H702" i="67" s="1"/>
  <c r="E702" i="67"/>
  <c r="H701" i="67"/>
  <c r="F701" i="67"/>
  <c r="E701" i="67"/>
  <c r="G701" i="67" s="1"/>
  <c r="F700" i="67"/>
  <c r="H700" i="67" s="1"/>
  <c r="E700" i="67"/>
  <c r="G700" i="67" s="1"/>
  <c r="H698" i="67"/>
  <c r="G698" i="67"/>
  <c r="H697" i="67"/>
  <c r="G697" i="67"/>
  <c r="H694" i="67"/>
  <c r="G694" i="67"/>
  <c r="H693" i="67"/>
  <c r="G693" i="67"/>
  <c r="H692" i="67"/>
  <c r="G692" i="67"/>
  <c r="H691" i="67"/>
  <c r="G691" i="67"/>
  <c r="H690" i="67"/>
  <c r="G690" i="67"/>
  <c r="H689" i="67"/>
  <c r="G689" i="67"/>
  <c r="H688" i="67"/>
  <c r="G688" i="67"/>
  <c r="H687" i="67"/>
  <c r="G687" i="67"/>
  <c r="H686" i="67"/>
  <c r="G686" i="67"/>
  <c r="H685" i="67"/>
  <c r="G685" i="67"/>
  <c r="H684" i="67"/>
  <c r="G684" i="67"/>
  <c r="H683" i="67"/>
  <c r="G683" i="67"/>
  <c r="H682" i="67"/>
  <c r="G682" i="67"/>
  <c r="H681" i="67"/>
  <c r="G681" i="67"/>
  <c r="H680" i="67"/>
  <c r="G680" i="67"/>
  <c r="H674" i="67"/>
  <c r="G674" i="67"/>
  <c r="H667" i="67"/>
  <c r="G667" i="67"/>
  <c r="H664" i="67"/>
  <c r="G664" i="67"/>
  <c r="H663" i="67"/>
  <c r="G663" i="67"/>
  <c r="H660" i="67"/>
  <c r="G660" i="67"/>
  <c r="H659" i="67"/>
  <c r="G659" i="67"/>
  <c r="H658" i="67"/>
  <c r="G658" i="67"/>
  <c r="H657" i="67"/>
  <c r="G657" i="67"/>
  <c r="H656" i="67"/>
  <c r="G656" i="67"/>
  <c r="H655" i="67"/>
  <c r="G655" i="67"/>
  <c r="H654" i="67"/>
  <c r="G654" i="67"/>
  <c r="H653" i="67"/>
  <c r="G653" i="67"/>
  <c r="H652" i="67"/>
  <c r="G652" i="67"/>
  <c r="H651" i="67"/>
  <c r="G651" i="67"/>
  <c r="H650" i="67"/>
  <c r="G650" i="67"/>
  <c r="H649" i="67"/>
  <c r="G649" i="67"/>
  <c r="H648" i="67"/>
  <c r="G648" i="67"/>
  <c r="H647" i="67"/>
  <c r="G647" i="67"/>
  <c r="H646" i="67"/>
  <c r="G646" i="67"/>
  <c r="H645" i="67"/>
  <c r="G645" i="67"/>
  <c r="F632" i="67"/>
  <c r="H632" i="67" s="1"/>
  <c r="E632" i="67"/>
  <c r="G632" i="67" s="1"/>
  <c r="F631" i="67"/>
  <c r="H631" i="67" s="1"/>
  <c r="E631" i="67"/>
  <c r="G631" i="67" s="1"/>
  <c r="F630" i="67"/>
  <c r="E630" i="67"/>
  <c r="G630" i="67" s="1"/>
  <c r="H628" i="67"/>
  <c r="G628" i="67"/>
  <c r="H627" i="67"/>
  <c r="G627" i="67"/>
  <c r="H624" i="67"/>
  <c r="G624" i="67"/>
  <c r="H623" i="67"/>
  <c r="G623" i="67"/>
  <c r="H622" i="67"/>
  <c r="G622" i="67"/>
  <c r="H621" i="67"/>
  <c r="G621" i="67"/>
  <c r="H620" i="67"/>
  <c r="G620" i="67"/>
  <c r="H619" i="67"/>
  <c r="G619" i="67"/>
  <c r="H618" i="67"/>
  <c r="G618" i="67"/>
  <c r="H617" i="67"/>
  <c r="G617" i="67"/>
  <c r="H616" i="67"/>
  <c r="G616" i="67"/>
  <c r="H615" i="67"/>
  <c r="G615" i="67"/>
  <c r="H614" i="67"/>
  <c r="G614" i="67"/>
  <c r="H613" i="67"/>
  <c r="G613" i="67"/>
  <c r="H612" i="67"/>
  <c r="G612" i="67"/>
  <c r="H611" i="67"/>
  <c r="G611" i="67"/>
  <c r="H610" i="67"/>
  <c r="G610" i="67"/>
  <c r="H604" i="67"/>
  <c r="G604" i="67"/>
  <c r="H597" i="67"/>
  <c r="G597" i="67"/>
  <c r="H594" i="67"/>
  <c r="G594" i="67"/>
  <c r="H593" i="67"/>
  <c r="G593" i="67"/>
  <c r="H590" i="67"/>
  <c r="G590" i="67"/>
  <c r="H589" i="67"/>
  <c r="G589" i="67"/>
  <c r="H588" i="67"/>
  <c r="G588" i="67"/>
  <c r="H587" i="67"/>
  <c r="G587" i="67"/>
  <c r="H586" i="67"/>
  <c r="G586" i="67"/>
  <c r="H585" i="67"/>
  <c r="G585" i="67"/>
  <c r="H584" i="67"/>
  <c r="G584" i="67"/>
  <c r="H583" i="67"/>
  <c r="G583" i="67"/>
  <c r="H582" i="67"/>
  <c r="G582" i="67"/>
  <c r="H581" i="67"/>
  <c r="G581" i="67"/>
  <c r="H580" i="67"/>
  <c r="G580" i="67"/>
  <c r="H579" i="67"/>
  <c r="G579" i="67"/>
  <c r="H578" i="67"/>
  <c r="G578" i="67"/>
  <c r="H577" i="67"/>
  <c r="G577" i="67"/>
  <c r="H576" i="67"/>
  <c r="G576" i="67"/>
  <c r="H575" i="67"/>
  <c r="G575" i="67"/>
  <c r="F562" i="67"/>
  <c r="H562" i="67" s="1"/>
  <c r="E562" i="67"/>
  <c r="G562" i="67" s="1"/>
  <c r="F561" i="67"/>
  <c r="H561" i="67" s="1"/>
  <c r="E561" i="67"/>
  <c r="F560" i="67"/>
  <c r="H560" i="67" s="1"/>
  <c r="E560" i="67"/>
  <c r="G560" i="67" s="1"/>
  <c r="H558" i="67"/>
  <c r="G558" i="67"/>
  <c r="H557" i="67"/>
  <c r="G557" i="67"/>
  <c r="H554" i="67"/>
  <c r="G554" i="67"/>
  <c r="H553" i="67"/>
  <c r="G553" i="67"/>
  <c r="H552" i="67"/>
  <c r="G552" i="67"/>
  <c r="H551" i="67"/>
  <c r="G551" i="67"/>
  <c r="H550" i="67"/>
  <c r="G550" i="67"/>
  <c r="H549" i="67"/>
  <c r="G549" i="67"/>
  <c r="H548" i="67"/>
  <c r="G548" i="67"/>
  <c r="H547" i="67"/>
  <c r="G547" i="67"/>
  <c r="H546" i="67"/>
  <c r="G546" i="67"/>
  <c r="H545" i="67"/>
  <c r="G545" i="67"/>
  <c r="H544" i="67"/>
  <c r="G544" i="67"/>
  <c r="H543" i="67"/>
  <c r="G543" i="67"/>
  <c r="H542" i="67"/>
  <c r="G542" i="67"/>
  <c r="H541" i="67"/>
  <c r="G541" i="67"/>
  <c r="H540" i="67"/>
  <c r="G540" i="67"/>
  <c r="H534" i="67"/>
  <c r="G534" i="67"/>
  <c r="H527" i="67"/>
  <c r="G527" i="67"/>
  <c r="H524" i="67"/>
  <c r="G524" i="67"/>
  <c r="H523" i="67"/>
  <c r="G523" i="67"/>
  <c r="H520" i="67"/>
  <c r="G520" i="67"/>
  <c r="H519" i="67"/>
  <c r="G519" i="67"/>
  <c r="H518" i="67"/>
  <c r="G518" i="67"/>
  <c r="H517" i="67"/>
  <c r="G517" i="67"/>
  <c r="H516" i="67"/>
  <c r="G516" i="67"/>
  <c r="H515" i="67"/>
  <c r="G515" i="67"/>
  <c r="H514" i="67"/>
  <c r="G514" i="67"/>
  <c r="H513" i="67"/>
  <c r="G513" i="67"/>
  <c r="H512" i="67"/>
  <c r="G512" i="67"/>
  <c r="H511" i="67"/>
  <c r="G511" i="67"/>
  <c r="H510" i="67"/>
  <c r="G510" i="67"/>
  <c r="H509" i="67"/>
  <c r="G509" i="67"/>
  <c r="H508" i="67"/>
  <c r="G508" i="67"/>
  <c r="H507" i="67"/>
  <c r="G507" i="67"/>
  <c r="H506" i="67"/>
  <c r="G506" i="67"/>
  <c r="H505" i="67"/>
  <c r="G505" i="67"/>
  <c r="F492" i="67"/>
  <c r="H492" i="67" s="1"/>
  <c r="E492" i="67"/>
  <c r="G492" i="67" s="1"/>
  <c r="F491" i="67"/>
  <c r="H491" i="67" s="1"/>
  <c r="E491" i="67"/>
  <c r="G491" i="67" s="1"/>
  <c r="F490" i="67"/>
  <c r="E490" i="67"/>
  <c r="G490" i="67" s="1"/>
  <c r="H488" i="67"/>
  <c r="G488" i="67"/>
  <c r="H487" i="67"/>
  <c r="G487" i="67"/>
  <c r="H484" i="67"/>
  <c r="G484" i="67"/>
  <c r="H483" i="67"/>
  <c r="G483" i="67"/>
  <c r="H482" i="67"/>
  <c r="G482" i="67"/>
  <c r="H481" i="67"/>
  <c r="G481" i="67"/>
  <c r="H480" i="67"/>
  <c r="G480" i="67"/>
  <c r="H479" i="67"/>
  <c r="G479" i="67"/>
  <c r="H478" i="67"/>
  <c r="G478" i="67"/>
  <c r="H477" i="67"/>
  <c r="G477" i="67"/>
  <c r="H476" i="67"/>
  <c r="G476" i="67"/>
  <c r="H475" i="67"/>
  <c r="G475" i="67"/>
  <c r="H474" i="67"/>
  <c r="G474" i="67"/>
  <c r="H473" i="67"/>
  <c r="G473" i="67"/>
  <c r="H472" i="67"/>
  <c r="G472" i="67"/>
  <c r="H471" i="67"/>
  <c r="G471" i="67"/>
  <c r="H470" i="67"/>
  <c r="G470" i="67"/>
  <c r="H464" i="67"/>
  <c r="G464" i="67"/>
  <c r="H457" i="67"/>
  <c r="G457" i="67"/>
  <c r="H454" i="67"/>
  <c r="G454" i="67"/>
  <c r="H453" i="67"/>
  <c r="G453" i="67"/>
  <c r="H450" i="67"/>
  <c r="G450" i="67"/>
  <c r="H449" i="67"/>
  <c r="G449" i="67"/>
  <c r="H448" i="67"/>
  <c r="G448" i="67"/>
  <c r="H447" i="67"/>
  <c r="G447" i="67"/>
  <c r="H446" i="67"/>
  <c r="G446" i="67"/>
  <c r="H445" i="67"/>
  <c r="G445" i="67"/>
  <c r="H444" i="67"/>
  <c r="G444" i="67"/>
  <c r="H443" i="67"/>
  <c r="G443" i="67"/>
  <c r="H442" i="67"/>
  <c r="G442" i="67"/>
  <c r="H441" i="67"/>
  <c r="G441" i="67"/>
  <c r="H440" i="67"/>
  <c r="G440" i="67"/>
  <c r="H439" i="67"/>
  <c r="G439" i="67"/>
  <c r="H438" i="67"/>
  <c r="G438" i="67"/>
  <c r="H437" i="67"/>
  <c r="G437" i="67"/>
  <c r="H436" i="67"/>
  <c r="G436" i="67"/>
  <c r="H435" i="67"/>
  <c r="G435" i="67"/>
  <c r="F422" i="67"/>
  <c r="H422" i="67" s="1"/>
  <c r="E422" i="67"/>
  <c r="G422" i="67" s="1"/>
  <c r="F421" i="67"/>
  <c r="H421" i="67" s="1"/>
  <c r="E421" i="67"/>
  <c r="G421" i="67" s="1"/>
  <c r="F420" i="67"/>
  <c r="H420" i="67" s="1"/>
  <c r="E420" i="67"/>
  <c r="G420" i="67" s="1"/>
  <c r="H418" i="67"/>
  <c r="G418" i="67"/>
  <c r="H417" i="67"/>
  <c r="G417" i="67"/>
  <c r="H414" i="67"/>
  <c r="G414" i="67"/>
  <c r="H413" i="67"/>
  <c r="G413" i="67"/>
  <c r="H412" i="67"/>
  <c r="G412" i="67"/>
  <c r="H411" i="67"/>
  <c r="G411" i="67"/>
  <c r="H410" i="67"/>
  <c r="G410" i="67"/>
  <c r="H409" i="67"/>
  <c r="G409" i="67"/>
  <c r="H408" i="67"/>
  <c r="G408" i="67"/>
  <c r="H407" i="67"/>
  <c r="G407" i="67"/>
  <c r="H406" i="67"/>
  <c r="G406" i="67"/>
  <c r="H405" i="67"/>
  <c r="G405" i="67"/>
  <c r="H404" i="67"/>
  <c r="G404" i="67"/>
  <c r="H403" i="67"/>
  <c r="G403" i="67"/>
  <c r="H402" i="67"/>
  <c r="G402" i="67"/>
  <c r="H401" i="67"/>
  <c r="G401" i="67"/>
  <c r="H400" i="67"/>
  <c r="G400" i="67"/>
  <c r="H394" i="67"/>
  <c r="G394" i="67"/>
  <c r="H387" i="67"/>
  <c r="G387" i="67"/>
  <c r="H384" i="67"/>
  <c r="G384" i="67"/>
  <c r="H383" i="67"/>
  <c r="G383" i="67"/>
  <c r="H380" i="67"/>
  <c r="G380" i="67"/>
  <c r="H379" i="67"/>
  <c r="G379" i="67"/>
  <c r="H378" i="67"/>
  <c r="G378" i="67"/>
  <c r="H377" i="67"/>
  <c r="G377" i="67"/>
  <c r="H376" i="67"/>
  <c r="G376" i="67"/>
  <c r="H375" i="67"/>
  <c r="G375" i="67"/>
  <c r="H374" i="67"/>
  <c r="G374" i="67"/>
  <c r="H373" i="67"/>
  <c r="G373" i="67"/>
  <c r="H372" i="67"/>
  <c r="G372" i="67"/>
  <c r="H371" i="67"/>
  <c r="G371" i="67"/>
  <c r="H370" i="67"/>
  <c r="G370" i="67"/>
  <c r="H369" i="67"/>
  <c r="G369" i="67"/>
  <c r="H368" i="67"/>
  <c r="G368" i="67"/>
  <c r="H367" i="67"/>
  <c r="G367" i="67"/>
  <c r="H366" i="67"/>
  <c r="G366" i="67"/>
  <c r="H365" i="67"/>
  <c r="G365" i="67"/>
  <c r="F352" i="67"/>
  <c r="H352" i="67" s="1"/>
  <c r="E352" i="67"/>
  <c r="G352" i="67" s="1"/>
  <c r="F351" i="67"/>
  <c r="H351" i="67" s="1"/>
  <c r="E351" i="67"/>
  <c r="G351" i="67" s="1"/>
  <c r="F350" i="67"/>
  <c r="E350" i="67"/>
  <c r="G350" i="67" s="1"/>
  <c r="H348" i="67"/>
  <c r="G348" i="67"/>
  <c r="H347" i="67"/>
  <c r="G347" i="67"/>
  <c r="H344" i="67"/>
  <c r="G344" i="67"/>
  <c r="H343" i="67"/>
  <c r="G343" i="67"/>
  <c r="H342" i="67"/>
  <c r="G342" i="67"/>
  <c r="H341" i="67"/>
  <c r="G341" i="67"/>
  <c r="H340" i="67"/>
  <c r="G340" i="67"/>
  <c r="H339" i="67"/>
  <c r="G339" i="67"/>
  <c r="H338" i="67"/>
  <c r="G338" i="67"/>
  <c r="H337" i="67"/>
  <c r="G337" i="67"/>
  <c r="H336" i="67"/>
  <c r="G336" i="67"/>
  <c r="H335" i="67"/>
  <c r="G335" i="67"/>
  <c r="H334" i="67"/>
  <c r="G334" i="67"/>
  <c r="H333" i="67"/>
  <c r="G333" i="67"/>
  <c r="H332" i="67"/>
  <c r="G332" i="67"/>
  <c r="H331" i="67"/>
  <c r="G331" i="67"/>
  <c r="H330" i="67"/>
  <c r="G330" i="67"/>
  <c r="H324" i="67"/>
  <c r="G324" i="67"/>
  <c r="H317" i="67"/>
  <c r="G317" i="67"/>
  <c r="H314" i="67"/>
  <c r="G314" i="67"/>
  <c r="H313" i="67"/>
  <c r="G313" i="67"/>
  <c r="H310" i="67"/>
  <c r="G310" i="67"/>
  <c r="H309" i="67"/>
  <c r="G309" i="67"/>
  <c r="H308" i="67"/>
  <c r="G308" i="67"/>
  <c r="H307" i="67"/>
  <c r="G307" i="67"/>
  <c r="H306" i="67"/>
  <c r="G306" i="67"/>
  <c r="H305" i="67"/>
  <c r="G305" i="67"/>
  <c r="H304" i="67"/>
  <c r="G304" i="67"/>
  <c r="H303" i="67"/>
  <c r="G303" i="67"/>
  <c r="H302" i="67"/>
  <c r="G302" i="67"/>
  <c r="H301" i="67"/>
  <c r="G301" i="67"/>
  <c r="H300" i="67"/>
  <c r="G300" i="67"/>
  <c r="H299" i="67"/>
  <c r="G299" i="67"/>
  <c r="H298" i="67"/>
  <c r="G298" i="67"/>
  <c r="H297" i="67"/>
  <c r="G297" i="67"/>
  <c r="H296" i="67"/>
  <c r="G296" i="67"/>
  <c r="H295" i="67"/>
  <c r="G295" i="67"/>
  <c r="F282" i="67"/>
  <c r="H282" i="67" s="1"/>
  <c r="E282" i="67"/>
  <c r="G282" i="67" s="1"/>
  <c r="F281" i="67"/>
  <c r="H281" i="67" s="1"/>
  <c r="E281" i="67"/>
  <c r="G281" i="67" s="1"/>
  <c r="F280" i="67"/>
  <c r="E280" i="67"/>
  <c r="G280" i="67" s="1"/>
  <c r="H278" i="67"/>
  <c r="G278" i="67"/>
  <c r="H277" i="67"/>
  <c r="G277" i="67"/>
  <c r="H274" i="67"/>
  <c r="G274" i="67"/>
  <c r="H273" i="67"/>
  <c r="G273" i="67"/>
  <c r="H272" i="67"/>
  <c r="G272" i="67"/>
  <c r="H271" i="67"/>
  <c r="G271" i="67"/>
  <c r="H270" i="67"/>
  <c r="G270" i="67"/>
  <c r="H269" i="67"/>
  <c r="G269" i="67"/>
  <c r="H268" i="67"/>
  <c r="G268" i="67"/>
  <c r="H267" i="67"/>
  <c r="G267" i="67"/>
  <c r="H266" i="67"/>
  <c r="G266" i="67"/>
  <c r="H265" i="67"/>
  <c r="G265" i="67"/>
  <c r="H264" i="67"/>
  <c r="G264" i="67"/>
  <c r="H263" i="67"/>
  <c r="G263" i="67"/>
  <c r="H262" i="67"/>
  <c r="G262" i="67"/>
  <c r="H261" i="67"/>
  <c r="G261" i="67"/>
  <c r="H260" i="67"/>
  <c r="G260" i="67"/>
  <c r="H254" i="67"/>
  <c r="G254" i="67"/>
  <c r="H247" i="67"/>
  <c r="G247" i="67"/>
  <c r="H244" i="67"/>
  <c r="G244" i="67"/>
  <c r="H243" i="67"/>
  <c r="G243" i="67"/>
  <c r="H240" i="67"/>
  <c r="G240" i="67"/>
  <c r="H239" i="67"/>
  <c r="G239" i="67"/>
  <c r="H238" i="67"/>
  <c r="G238" i="67"/>
  <c r="H237" i="67"/>
  <c r="G237" i="67"/>
  <c r="H236" i="67"/>
  <c r="G236" i="67"/>
  <c r="H235" i="67"/>
  <c r="G235" i="67"/>
  <c r="H234" i="67"/>
  <c r="G234" i="67"/>
  <c r="H233" i="67"/>
  <c r="G233" i="67"/>
  <c r="H232" i="67"/>
  <c r="G232" i="67"/>
  <c r="H231" i="67"/>
  <c r="G231" i="67"/>
  <c r="H230" i="67"/>
  <c r="G230" i="67"/>
  <c r="H229" i="67"/>
  <c r="G229" i="67"/>
  <c r="H228" i="67"/>
  <c r="G228" i="67"/>
  <c r="H227" i="67"/>
  <c r="G227" i="67"/>
  <c r="H226" i="67"/>
  <c r="G226" i="67"/>
  <c r="H225" i="67"/>
  <c r="G225" i="67"/>
  <c r="F212" i="67"/>
  <c r="H212" i="67" s="1"/>
  <c r="E212" i="67"/>
  <c r="G212" i="67" s="1"/>
  <c r="F211" i="67"/>
  <c r="H211" i="67" s="1"/>
  <c r="E211" i="67"/>
  <c r="G211" i="67" s="1"/>
  <c r="F210" i="67"/>
  <c r="E210" i="67"/>
  <c r="G210" i="67" s="1"/>
  <c r="H208" i="67"/>
  <c r="G208" i="67"/>
  <c r="H207" i="67"/>
  <c r="G207" i="67"/>
  <c r="H204" i="67"/>
  <c r="G204" i="67"/>
  <c r="H203" i="67"/>
  <c r="G203" i="67"/>
  <c r="H202" i="67"/>
  <c r="G202" i="67"/>
  <c r="H201" i="67"/>
  <c r="G201" i="67"/>
  <c r="H200" i="67"/>
  <c r="G200" i="67"/>
  <c r="H199" i="67"/>
  <c r="G199" i="67"/>
  <c r="H198" i="67"/>
  <c r="G198" i="67"/>
  <c r="H197" i="67"/>
  <c r="G197" i="67"/>
  <c r="H196" i="67"/>
  <c r="G196" i="67"/>
  <c r="H195" i="67"/>
  <c r="G195" i="67"/>
  <c r="H194" i="67"/>
  <c r="G194" i="67"/>
  <c r="H193" i="67"/>
  <c r="G193" i="67"/>
  <c r="H192" i="67"/>
  <c r="G192" i="67"/>
  <c r="H191" i="67"/>
  <c r="G191" i="67"/>
  <c r="H190" i="67"/>
  <c r="G190" i="67"/>
  <c r="H184" i="67"/>
  <c r="G184" i="67"/>
  <c r="H177" i="67"/>
  <c r="G177" i="67"/>
  <c r="H174" i="67"/>
  <c r="G174" i="67"/>
  <c r="H173" i="67"/>
  <c r="G173" i="67"/>
  <c r="H170" i="67"/>
  <c r="G170" i="67"/>
  <c r="H169" i="67"/>
  <c r="G169" i="67"/>
  <c r="H168" i="67"/>
  <c r="G168" i="67"/>
  <c r="H167" i="67"/>
  <c r="G167" i="67"/>
  <c r="H166" i="67"/>
  <c r="G166" i="67"/>
  <c r="H165" i="67"/>
  <c r="G165" i="67"/>
  <c r="H164" i="67"/>
  <c r="G164" i="67"/>
  <c r="H163" i="67"/>
  <c r="G163" i="67"/>
  <c r="H162" i="67"/>
  <c r="G162" i="67"/>
  <c r="H161" i="67"/>
  <c r="G161" i="67"/>
  <c r="H160" i="67"/>
  <c r="G160" i="67"/>
  <c r="H159" i="67"/>
  <c r="G159" i="67"/>
  <c r="H158" i="67"/>
  <c r="G158" i="67"/>
  <c r="H157" i="67"/>
  <c r="G157" i="67"/>
  <c r="H156" i="67"/>
  <c r="G156" i="67"/>
  <c r="H155" i="67"/>
  <c r="G155" i="67"/>
  <c r="H912" i="67" l="1"/>
  <c r="H840" i="67"/>
  <c r="G842" i="67"/>
  <c r="G771" i="67"/>
  <c r="G702" i="67"/>
  <c r="H630" i="67"/>
  <c r="G561" i="67"/>
  <c r="H490" i="67"/>
  <c r="H350" i="67"/>
  <c r="H280" i="67"/>
  <c r="H210" i="67"/>
  <c r="I225" i="66"/>
  <c r="H225" i="66"/>
  <c r="G225" i="66"/>
  <c r="R865" i="67" s="1"/>
  <c r="R912" i="67" s="1"/>
  <c r="F225" i="66"/>
  <c r="R864" i="67" s="1"/>
  <c r="R911" i="67" s="1"/>
  <c r="E225" i="66"/>
  <c r="I224" i="66"/>
  <c r="H224" i="66"/>
  <c r="G224" i="66"/>
  <c r="Q865" i="67" s="1"/>
  <c r="F224" i="66"/>
  <c r="Q864" i="67" s="1"/>
  <c r="E224" i="66"/>
  <c r="I208" i="66"/>
  <c r="H208" i="66"/>
  <c r="G208" i="66"/>
  <c r="R795" i="67" s="1"/>
  <c r="R842" i="67" s="1"/>
  <c r="F208" i="66"/>
  <c r="R794" i="67" s="1"/>
  <c r="R841" i="67" s="1"/>
  <c r="E208" i="66"/>
  <c r="I207" i="66"/>
  <c r="H207" i="66"/>
  <c r="G207" i="66"/>
  <c r="Q795" i="67" s="1"/>
  <c r="F207" i="66"/>
  <c r="Q794" i="67" s="1"/>
  <c r="E207" i="66"/>
  <c r="I191" i="66"/>
  <c r="H191" i="66"/>
  <c r="G191" i="66"/>
  <c r="R725" i="67" s="1"/>
  <c r="R772" i="67" s="1"/>
  <c r="F191" i="66"/>
  <c r="R724" i="67" s="1"/>
  <c r="R771" i="67" s="1"/>
  <c r="E191" i="66"/>
  <c r="I190" i="66"/>
  <c r="H190" i="66"/>
  <c r="G190" i="66"/>
  <c r="Q725" i="67" s="1"/>
  <c r="F190" i="66"/>
  <c r="Q724" i="67" s="1"/>
  <c r="E190" i="66"/>
  <c r="I174" i="66"/>
  <c r="H174" i="66"/>
  <c r="G174" i="66"/>
  <c r="R655" i="67" s="1"/>
  <c r="R702" i="67" s="1"/>
  <c r="F174" i="66"/>
  <c r="R654" i="67" s="1"/>
  <c r="R701" i="67" s="1"/>
  <c r="E174" i="66"/>
  <c r="I173" i="66"/>
  <c r="H173" i="66"/>
  <c r="G173" i="66"/>
  <c r="Q655" i="67" s="1"/>
  <c r="F173" i="66"/>
  <c r="Q654" i="67" s="1"/>
  <c r="E173" i="66"/>
  <c r="I157" i="66"/>
  <c r="H157" i="66"/>
  <c r="G157" i="66"/>
  <c r="R585" i="67" s="1"/>
  <c r="R632" i="67" s="1"/>
  <c r="F157" i="66"/>
  <c r="R584" i="67" s="1"/>
  <c r="R631" i="67" s="1"/>
  <c r="E157" i="66"/>
  <c r="I156" i="66"/>
  <c r="H156" i="66"/>
  <c r="G156" i="66"/>
  <c r="Q585" i="67" s="1"/>
  <c r="F156" i="66"/>
  <c r="Q584" i="67" s="1"/>
  <c r="E156" i="66"/>
  <c r="I140" i="66"/>
  <c r="H140" i="66"/>
  <c r="G140" i="66"/>
  <c r="R515" i="67" s="1"/>
  <c r="R562" i="67" s="1"/>
  <c r="F140" i="66"/>
  <c r="R514" i="67" s="1"/>
  <c r="R561" i="67" s="1"/>
  <c r="E140" i="66"/>
  <c r="I139" i="66"/>
  <c r="H139" i="66"/>
  <c r="G139" i="66"/>
  <c r="Q515" i="67" s="1"/>
  <c r="F139" i="66"/>
  <c r="Q514" i="67" s="1"/>
  <c r="E139" i="66"/>
  <c r="I123" i="66"/>
  <c r="H123" i="66"/>
  <c r="G123" i="66"/>
  <c r="R445" i="67" s="1"/>
  <c r="R492" i="67" s="1"/>
  <c r="F123" i="66"/>
  <c r="R444" i="67" s="1"/>
  <c r="R491" i="67" s="1"/>
  <c r="E123" i="66"/>
  <c r="I122" i="66"/>
  <c r="H122" i="66"/>
  <c r="G122" i="66"/>
  <c r="Q445" i="67" s="1"/>
  <c r="F122" i="66"/>
  <c r="Q444" i="67" s="1"/>
  <c r="E122" i="66"/>
  <c r="I106" i="66"/>
  <c r="H106" i="66"/>
  <c r="G106" i="66"/>
  <c r="R375" i="67" s="1"/>
  <c r="R422" i="67" s="1"/>
  <c r="F106" i="66"/>
  <c r="R374" i="67" s="1"/>
  <c r="R421" i="67" s="1"/>
  <c r="E106" i="66"/>
  <c r="I105" i="66"/>
  <c r="H105" i="66"/>
  <c r="G105" i="66"/>
  <c r="Q375" i="67" s="1"/>
  <c r="F105" i="66"/>
  <c r="Q374" i="67" s="1"/>
  <c r="E105" i="66"/>
  <c r="I89" i="66"/>
  <c r="I88" i="66"/>
  <c r="H89" i="66"/>
  <c r="H88" i="66"/>
  <c r="G89" i="66"/>
  <c r="R305" i="67" s="1"/>
  <c r="R352" i="67" s="1"/>
  <c r="G88" i="66"/>
  <c r="Q305" i="67" s="1"/>
  <c r="F89" i="66"/>
  <c r="R304" i="67" s="1"/>
  <c r="R351" i="67" s="1"/>
  <c r="F88" i="66"/>
  <c r="Q304" i="67" s="1"/>
  <c r="E89" i="66"/>
  <c r="E88" i="66"/>
  <c r="D72" i="66"/>
  <c r="D71" i="66"/>
  <c r="D55" i="66"/>
  <c r="D54" i="66"/>
  <c r="L15" i="66"/>
  <c r="Q505" i="67" l="1"/>
  <c r="Q507" i="67"/>
  <c r="Q509" i="67"/>
  <c r="Q511" i="67"/>
  <c r="Q513" i="67"/>
  <c r="Q506" i="67"/>
  <c r="Q508" i="67"/>
  <c r="Q510" i="67"/>
  <c r="Q512" i="67"/>
  <c r="S585" i="67"/>
  <c r="E553" i="69" s="1"/>
  <c r="Q632" i="67"/>
  <c r="S632" i="67" s="1"/>
  <c r="Q647" i="67"/>
  <c r="Q649" i="67"/>
  <c r="Q651" i="67"/>
  <c r="Q653" i="67"/>
  <c r="Q646" i="67"/>
  <c r="Q648" i="67"/>
  <c r="Q650" i="67"/>
  <c r="Q652" i="67"/>
  <c r="Q645" i="67"/>
  <c r="Q772" i="67"/>
  <c r="S772" i="67" s="1"/>
  <c r="S725" i="67"/>
  <c r="E687" i="69" s="1"/>
  <c r="Q787" i="67"/>
  <c r="Q789" i="67"/>
  <c r="Q791" i="67"/>
  <c r="Q793" i="67"/>
  <c r="Q786" i="67"/>
  <c r="Q788" i="67"/>
  <c r="Q790" i="67"/>
  <c r="Q792" i="67"/>
  <c r="Q785" i="67"/>
  <c r="S865" i="67"/>
  <c r="E821" i="69" s="1"/>
  <c r="Q912" i="67"/>
  <c r="S912" i="67" s="1"/>
  <c r="E69" i="66"/>
  <c r="W1445" i="72"/>
  <c r="W965" i="72"/>
  <c r="W485" i="72"/>
  <c r="W5" i="72"/>
  <c r="W1325" i="72"/>
  <c r="W845" i="72"/>
  <c r="W365" i="72"/>
  <c r="W1205" i="72"/>
  <c r="W725" i="72"/>
  <c r="W245" i="72"/>
  <c r="W1085" i="72"/>
  <c r="W605" i="72"/>
  <c r="W125" i="72"/>
  <c r="H142" i="70"/>
  <c r="H114" i="70"/>
  <c r="H86" i="70"/>
  <c r="H58" i="70"/>
  <c r="H170" i="70"/>
  <c r="H44" i="70"/>
  <c r="H30" i="70"/>
  <c r="H184" i="70"/>
  <c r="H198" i="70"/>
  <c r="H156" i="70"/>
  <c r="H128" i="70"/>
  <c r="H100" i="70"/>
  <c r="H72" i="70"/>
  <c r="S374" i="67"/>
  <c r="E351" i="69" s="1"/>
  <c r="Q421" i="67"/>
  <c r="S421" i="67" s="1"/>
  <c r="R366" i="67"/>
  <c r="R368" i="67"/>
  <c r="R370" i="67"/>
  <c r="R372" i="67"/>
  <c r="R367" i="67"/>
  <c r="R369" i="67"/>
  <c r="R371" i="67"/>
  <c r="R373" i="67"/>
  <c r="R365" i="67"/>
  <c r="S514" i="67"/>
  <c r="E485" i="69" s="1"/>
  <c r="Q561" i="67"/>
  <c r="S561" i="67" s="1"/>
  <c r="R506" i="67"/>
  <c r="R508" i="67"/>
  <c r="R510" i="67"/>
  <c r="R512" i="67"/>
  <c r="R507" i="67"/>
  <c r="R509" i="67"/>
  <c r="R511" i="67"/>
  <c r="R513" i="67"/>
  <c r="R505" i="67"/>
  <c r="Q701" i="67"/>
  <c r="S701" i="67" s="1"/>
  <c r="S654" i="67"/>
  <c r="E619" i="69" s="1"/>
  <c r="R647" i="67"/>
  <c r="R651" i="67"/>
  <c r="R653" i="67"/>
  <c r="R649" i="67"/>
  <c r="R645" i="67"/>
  <c r="R648" i="67"/>
  <c r="R650" i="67"/>
  <c r="R646" i="67"/>
  <c r="R652" i="67"/>
  <c r="Q841" i="67"/>
  <c r="S841" i="67" s="1"/>
  <c r="S794" i="67"/>
  <c r="E753" i="69" s="1"/>
  <c r="R787" i="67"/>
  <c r="R789" i="67"/>
  <c r="R791" i="67"/>
  <c r="R793" i="67"/>
  <c r="R785" i="67"/>
  <c r="R786" i="67"/>
  <c r="R788" i="67"/>
  <c r="R790" i="67"/>
  <c r="R792" i="67"/>
  <c r="Q351" i="67"/>
  <c r="S351" i="67" s="1"/>
  <c r="S304" i="67"/>
  <c r="E284" i="69" s="1"/>
  <c r="Q492" i="67"/>
  <c r="S492" i="67" s="1"/>
  <c r="S445" i="67"/>
  <c r="E419" i="69" s="1"/>
  <c r="Q296" i="67"/>
  <c r="Q298" i="67"/>
  <c r="Q300" i="67"/>
  <c r="Q302" i="67"/>
  <c r="Q295" i="67"/>
  <c r="Q297" i="67"/>
  <c r="Q299" i="67"/>
  <c r="Q301" i="67"/>
  <c r="Q303" i="67"/>
  <c r="Q352" i="67"/>
  <c r="S352" i="67" s="1"/>
  <c r="S305" i="67"/>
  <c r="E285" i="69" s="1"/>
  <c r="S375" i="67"/>
  <c r="E352" i="69" s="1"/>
  <c r="Q422" i="67"/>
  <c r="S422" i="67" s="1"/>
  <c r="Q435" i="67"/>
  <c r="Q437" i="67"/>
  <c r="Q439" i="67"/>
  <c r="Q441" i="67"/>
  <c r="Q443" i="67"/>
  <c r="Q436" i="67"/>
  <c r="Q438" i="67"/>
  <c r="Q440" i="67"/>
  <c r="Q442" i="67"/>
  <c r="Q562" i="67"/>
  <c r="S515" i="67"/>
  <c r="E486" i="69" s="1"/>
  <c r="Q575" i="67"/>
  <c r="Q577" i="67"/>
  <c r="Q579" i="67"/>
  <c r="Q581" i="67"/>
  <c r="Q583" i="67"/>
  <c r="Q576" i="67"/>
  <c r="Q578" i="67"/>
  <c r="Q580" i="67"/>
  <c r="Q582" i="67"/>
  <c r="Q702" i="67"/>
  <c r="S702" i="67" s="1"/>
  <c r="S655" i="67"/>
  <c r="E620" i="69" s="1"/>
  <c r="Q717" i="67"/>
  <c r="Q719" i="67"/>
  <c r="Q721" i="67"/>
  <c r="Q723" i="67"/>
  <c r="Q716" i="67"/>
  <c r="Q718" i="67"/>
  <c r="Q720" i="67"/>
  <c r="Q722" i="67"/>
  <c r="Q715" i="67"/>
  <c r="S795" i="67"/>
  <c r="E754" i="69" s="1"/>
  <c r="Q842" i="67"/>
  <c r="Q857" i="67"/>
  <c r="Q859" i="67"/>
  <c r="Q861" i="67"/>
  <c r="Q863" i="67"/>
  <c r="Q856" i="67"/>
  <c r="Q858" i="67"/>
  <c r="Q860" i="67"/>
  <c r="Q862" i="67"/>
  <c r="Q855" i="67"/>
  <c r="Q365" i="67"/>
  <c r="Q367" i="67"/>
  <c r="S367" i="67" s="1"/>
  <c r="E344" i="69" s="1"/>
  <c r="Q369" i="67"/>
  <c r="S369" i="67" s="1"/>
  <c r="E346" i="69" s="1"/>
  <c r="Q371" i="67"/>
  <c r="S371" i="67" s="1"/>
  <c r="E348" i="69" s="1"/>
  <c r="Q373" i="67"/>
  <c r="S373" i="67" s="1"/>
  <c r="E350" i="69" s="1"/>
  <c r="Q366" i="67"/>
  <c r="S366" i="67" s="1"/>
  <c r="E343" i="69" s="1"/>
  <c r="Q368" i="67"/>
  <c r="S368" i="67" s="1"/>
  <c r="E345" i="69" s="1"/>
  <c r="Q370" i="67"/>
  <c r="S370" i="67" s="1"/>
  <c r="E347" i="69" s="1"/>
  <c r="Q372" i="67"/>
  <c r="S372" i="67" s="1"/>
  <c r="E349" i="69" s="1"/>
  <c r="R295" i="67"/>
  <c r="R296" i="67"/>
  <c r="R298" i="67"/>
  <c r="R300" i="67"/>
  <c r="R302" i="67"/>
  <c r="R297" i="67"/>
  <c r="R299" i="67"/>
  <c r="R301" i="67"/>
  <c r="R303" i="67"/>
  <c r="Q491" i="67"/>
  <c r="S491" i="67" s="1"/>
  <c r="S444" i="67"/>
  <c r="E418" i="69" s="1"/>
  <c r="R436" i="67"/>
  <c r="R438" i="67"/>
  <c r="R440" i="67"/>
  <c r="R442" i="67"/>
  <c r="R437" i="67"/>
  <c r="R439" i="67"/>
  <c r="R441" i="67"/>
  <c r="R443" i="67"/>
  <c r="R435" i="67"/>
  <c r="S562" i="67"/>
  <c r="S584" i="67"/>
  <c r="E552" i="69" s="1"/>
  <c r="Q631" i="67"/>
  <c r="S631" i="67" s="1"/>
  <c r="R576" i="67"/>
  <c r="R578" i="67"/>
  <c r="R580" i="67"/>
  <c r="R582" i="67"/>
  <c r="R577" i="67"/>
  <c r="R579" i="67"/>
  <c r="R581" i="67"/>
  <c r="R583" i="67"/>
  <c r="R575" i="67"/>
  <c r="Q771" i="67"/>
  <c r="S771" i="67" s="1"/>
  <c r="S724" i="67"/>
  <c r="E686" i="69" s="1"/>
  <c r="R717" i="67"/>
  <c r="R719" i="67"/>
  <c r="R721" i="67"/>
  <c r="R723" i="67"/>
  <c r="R715" i="67"/>
  <c r="R716" i="67"/>
  <c r="R718" i="67"/>
  <c r="R720" i="67"/>
  <c r="R722" i="67"/>
  <c r="S842" i="67"/>
  <c r="Q911" i="67"/>
  <c r="S911" i="67" s="1"/>
  <c r="S864" i="67"/>
  <c r="E820" i="69" s="1"/>
  <c r="R857" i="67"/>
  <c r="R859" i="67"/>
  <c r="R861" i="67"/>
  <c r="R863" i="67"/>
  <c r="R855" i="67"/>
  <c r="R856" i="67"/>
  <c r="R858" i="67"/>
  <c r="R860" i="67"/>
  <c r="R862" i="67"/>
  <c r="F142" i="67"/>
  <c r="H142" i="67" s="1"/>
  <c r="L142" i="67" s="1"/>
  <c r="E142" i="67"/>
  <c r="F141" i="67"/>
  <c r="H141" i="67" s="1"/>
  <c r="L141" i="67" s="1"/>
  <c r="E141" i="67"/>
  <c r="G141" i="67" s="1"/>
  <c r="K141" i="67" s="1"/>
  <c r="M141" i="67" s="1"/>
  <c r="F140" i="67"/>
  <c r="E140" i="67"/>
  <c r="G140" i="67" s="1"/>
  <c r="K140" i="67" s="1"/>
  <c r="H138" i="67"/>
  <c r="L138" i="67" s="1"/>
  <c r="G138" i="67"/>
  <c r="H137" i="67"/>
  <c r="L137" i="67" s="1"/>
  <c r="G137" i="67"/>
  <c r="H134" i="67"/>
  <c r="L134" i="67" s="1"/>
  <c r="G134" i="67"/>
  <c r="K134" i="67" s="1"/>
  <c r="M134" i="67" s="1"/>
  <c r="H133" i="67"/>
  <c r="L133" i="67" s="1"/>
  <c r="G133" i="67"/>
  <c r="K133" i="67" s="1"/>
  <c r="H132" i="67"/>
  <c r="L132" i="67" s="1"/>
  <c r="G132" i="67"/>
  <c r="K132" i="67" s="1"/>
  <c r="H131" i="67"/>
  <c r="L131" i="67" s="1"/>
  <c r="G131" i="67"/>
  <c r="K131" i="67" s="1"/>
  <c r="H130" i="67"/>
  <c r="L130" i="67" s="1"/>
  <c r="G130" i="67"/>
  <c r="K130" i="67" s="1"/>
  <c r="M130" i="67" s="1"/>
  <c r="H129" i="67"/>
  <c r="L129" i="67" s="1"/>
  <c r="G129" i="67"/>
  <c r="K129" i="67" s="1"/>
  <c r="H128" i="67"/>
  <c r="L128" i="67" s="1"/>
  <c r="G128" i="67"/>
  <c r="K128" i="67" s="1"/>
  <c r="H127" i="67"/>
  <c r="L127" i="67" s="1"/>
  <c r="G127" i="67"/>
  <c r="K127" i="67" s="1"/>
  <c r="H126" i="67"/>
  <c r="L126" i="67" s="1"/>
  <c r="G126" i="67"/>
  <c r="K126" i="67" s="1"/>
  <c r="M126" i="67" s="1"/>
  <c r="H125" i="67"/>
  <c r="L125" i="67" s="1"/>
  <c r="G125" i="67"/>
  <c r="K125" i="67" s="1"/>
  <c r="H124" i="67"/>
  <c r="L124" i="67" s="1"/>
  <c r="G124" i="67"/>
  <c r="K124" i="67" s="1"/>
  <c r="H123" i="67"/>
  <c r="L123" i="67" s="1"/>
  <c r="G123" i="67"/>
  <c r="K123" i="67" s="1"/>
  <c r="H122" i="67"/>
  <c r="L122" i="67" s="1"/>
  <c r="G122" i="67"/>
  <c r="K122" i="67" s="1"/>
  <c r="M122" i="67" s="1"/>
  <c r="H121" i="67"/>
  <c r="L121" i="67" s="1"/>
  <c r="G121" i="67"/>
  <c r="K121" i="67" s="1"/>
  <c r="H120" i="67"/>
  <c r="L120" i="67" s="1"/>
  <c r="G120" i="67"/>
  <c r="H114" i="67"/>
  <c r="L114" i="67" s="1"/>
  <c r="G114" i="67"/>
  <c r="K114" i="67" s="1"/>
  <c r="H107" i="67"/>
  <c r="L107" i="67" s="1"/>
  <c r="G107" i="67"/>
  <c r="K107" i="67" s="1"/>
  <c r="H104" i="67"/>
  <c r="L104" i="67" s="1"/>
  <c r="M104" i="67" s="1"/>
  <c r="G104" i="67"/>
  <c r="K104" i="67" s="1"/>
  <c r="H103" i="67"/>
  <c r="L103" i="67" s="1"/>
  <c r="G103" i="67"/>
  <c r="K103" i="67" s="1"/>
  <c r="H100" i="67"/>
  <c r="L100" i="67" s="1"/>
  <c r="G100" i="67"/>
  <c r="H99" i="67"/>
  <c r="L99" i="67" s="1"/>
  <c r="G99" i="67"/>
  <c r="K99" i="67" s="1"/>
  <c r="H98" i="67"/>
  <c r="L98" i="67" s="1"/>
  <c r="G98" i="67"/>
  <c r="H97" i="67"/>
  <c r="L97" i="67" s="1"/>
  <c r="G97" i="67"/>
  <c r="K97" i="67" s="1"/>
  <c r="H96" i="67"/>
  <c r="L96" i="67" s="1"/>
  <c r="G96" i="67"/>
  <c r="H95" i="67"/>
  <c r="L95" i="67" s="1"/>
  <c r="G95" i="67"/>
  <c r="K95" i="67" s="1"/>
  <c r="H94" i="67"/>
  <c r="L94" i="67" s="1"/>
  <c r="G94" i="67"/>
  <c r="H93" i="67"/>
  <c r="L93" i="67" s="1"/>
  <c r="G93" i="67"/>
  <c r="K93" i="67" s="1"/>
  <c r="H92" i="67"/>
  <c r="L92" i="67" s="1"/>
  <c r="G92" i="67"/>
  <c r="H91" i="67"/>
  <c r="L91" i="67" s="1"/>
  <c r="G91" i="67"/>
  <c r="K91" i="67" s="1"/>
  <c r="H90" i="67"/>
  <c r="L90" i="67" s="1"/>
  <c r="G90" i="67"/>
  <c r="H89" i="67"/>
  <c r="L89" i="67" s="1"/>
  <c r="G89" i="67"/>
  <c r="K89" i="67" s="1"/>
  <c r="H88" i="67"/>
  <c r="L88" i="67" s="1"/>
  <c r="G88" i="67"/>
  <c r="H87" i="67"/>
  <c r="L87" i="67" s="1"/>
  <c r="G87" i="67"/>
  <c r="K87" i="67" s="1"/>
  <c r="H86" i="67"/>
  <c r="L86" i="67" s="1"/>
  <c r="G86" i="67"/>
  <c r="H85" i="67"/>
  <c r="L85" i="67" s="1"/>
  <c r="G85" i="67"/>
  <c r="K85" i="67" s="1"/>
  <c r="K86" i="67" l="1"/>
  <c r="M86" i="67" s="1"/>
  <c r="E75" i="69" s="1"/>
  <c r="K90" i="67"/>
  <c r="M90" i="67" s="1"/>
  <c r="E79" i="69" s="1"/>
  <c r="K94" i="67"/>
  <c r="M94" i="67" s="1"/>
  <c r="E83" i="69" s="1"/>
  <c r="K98" i="67"/>
  <c r="M98" i="67" s="1"/>
  <c r="E87" i="69" s="1"/>
  <c r="M103" i="67"/>
  <c r="M124" i="67"/>
  <c r="M128" i="67"/>
  <c r="M132" i="67"/>
  <c r="K138" i="67"/>
  <c r="M138" i="67" s="1"/>
  <c r="E127" i="69" s="1"/>
  <c r="R770" i="67"/>
  <c r="H552" i="69"/>
  <c r="I552" i="69"/>
  <c r="H349" i="69"/>
  <c r="H350" i="69"/>
  <c r="S365" i="67"/>
  <c r="E342" i="69" s="1"/>
  <c r="Q420" i="67"/>
  <c r="Q910" i="67"/>
  <c r="S855" i="67"/>
  <c r="E811" i="69" s="1"/>
  <c r="S856" i="67"/>
  <c r="E812" i="69" s="1"/>
  <c r="S857" i="67"/>
  <c r="E813" i="69" s="1"/>
  <c r="S720" i="67"/>
  <c r="E682" i="69" s="1"/>
  <c r="S721" i="67"/>
  <c r="E683" i="69" s="1"/>
  <c r="S582" i="67"/>
  <c r="E550" i="69" s="1"/>
  <c r="S583" i="67"/>
  <c r="E551" i="69" s="1"/>
  <c r="S575" i="67"/>
  <c r="E543" i="69" s="1"/>
  <c r="Q630" i="67"/>
  <c r="S438" i="67"/>
  <c r="E412" i="69" s="1"/>
  <c r="S439" i="67"/>
  <c r="E413" i="69" s="1"/>
  <c r="I352" i="69"/>
  <c r="H352" i="69"/>
  <c r="S297" i="67"/>
  <c r="E277" i="69" s="1"/>
  <c r="S298" i="67"/>
  <c r="E278" i="69" s="1"/>
  <c r="H284" i="69"/>
  <c r="I284" i="69"/>
  <c r="I619" i="69"/>
  <c r="H619" i="69"/>
  <c r="S792" i="67"/>
  <c r="E751" i="69" s="1"/>
  <c r="S793" i="67"/>
  <c r="E752" i="69" s="1"/>
  <c r="H687" i="69"/>
  <c r="I687" i="69"/>
  <c r="S648" i="67"/>
  <c r="E613" i="69" s="1"/>
  <c r="S649" i="67"/>
  <c r="E614" i="69" s="1"/>
  <c r="S510" i="67"/>
  <c r="E481" i="69" s="1"/>
  <c r="S511" i="67"/>
  <c r="E482" i="69" s="1"/>
  <c r="K88" i="67"/>
  <c r="M88" i="67" s="1"/>
  <c r="E77" i="69" s="1"/>
  <c r="M87" i="67"/>
  <c r="M89" i="67"/>
  <c r="M91" i="67"/>
  <c r="M93" i="67"/>
  <c r="M95" i="67"/>
  <c r="M97" i="67"/>
  <c r="M99" i="67"/>
  <c r="M107" i="67"/>
  <c r="M121" i="67"/>
  <c r="M123" i="67"/>
  <c r="M125" i="67"/>
  <c r="M127" i="67"/>
  <c r="M129" i="67"/>
  <c r="M131" i="67"/>
  <c r="M133" i="67"/>
  <c r="R910" i="67"/>
  <c r="I686" i="69"/>
  <c r="H686" i="69"/>
  <c r="R490" i="67"/>
  <c r="I347" i="69"/>
  <c r="H347" i="69"/>
  <c r="I348" i="69"/>
  <c r="H348" i="69"/>
  <c r="S862" i="67"/>
  <c r="E818" i="69" s="1"/>
  <c r="S863" i="67"/>
  <c r="E819" i="69" s="1"/>
  <c r="S718" i="67"/>
  <c r="E680" i="69" s="1"/>
  <c r="S719" i="67"/>
  <c r="E681" i="69" s="1"/>
  <c r="S580" i="67"/>
  <c r="E548" i="69" s="1"/>
  <c r="S581" i="67"/>
  <c r="E549" i="69" s="1"/>
  <c r="I486" i="69"/>
  <c r="H486" i="69"/>
  <c r="S436" i="67"/>
  <c r="E410" i="69" s="1"/>
  <c r="S437" i="67"/>
  <c r="E411" i="69" s="1"/>
  <c r="S303" i="67"/>
  <c r="E283" i="69" s="1"/>
  <c r="Q350" i="67"/>
  <c r="S295" i="67"/>
  <c r="E275" i="69" s="1"/>
  <c r="S296" i="67"/>
  <c r="E276" i="69" s="1"/>
  <c r="R840" i="67"/>
  <c r="R560" i="67"/>
  <c r="I351" i="69"/>
  <c r="H351" i="69"/>
  <c r="S790" i="67"/>
  <c r="E749" i="69" s="1"/>
  <c r="S791" i="67"/>
  <c r="E750" i="69" s="1"/>
  <c r="S645" i="67"/>
  <c r="E610" i="69" s="1"/>
  <c r="Q700" i="67"/>
  <c r="S646" i="67"/>
  <c r="E611" i="69" s="1"/>
  <c r="S647" i="67"/>
  <c r="E612" i="69" s="1"/>
  <c r="S508" i="67"/>
  <c r="E479" i="69" s="1"/>
  <c r="S509" i="67"/>
  <c r="E480" i="69" s="1"/>
  <c r="M114" i="67"/>
  <c r="K137" i="67"/>
  <c r="M137" i="67" s="1"/>
  <c r="E126" i="69" s="1"/>
  <c r="H820" i="69"/>
  <c r="I820" i="69"/>
  <c r="R630" i="67"/>
  <c r="I418" i="69"/>
  <c r="H418" i="69"/>
  <c r="H345" i="69"/>
  <c r="H346" i="69"/>
  <c r="S860" i="67"/>
  <c r="E816" i="69" s="1"/>
  <c r="S861" i="67"/>
  <c r="E817" i="69" s="1"/>
  <c r="I754" i="69"/>
  <c r="H754" i="69"/>
  <c r="S715" i="67"/>
  <c r="E677" i="69" s="1"/>
  <c r="Q770" i="67"/>
  <c r="S770" i="67" s="1"/>
  <c r="S716" i="67"/>
  <c r="E678" i="69" s="1"/>
  <c r="S717" i="67"/>
  <c r="E679" i="69" s="1"/>
  <c r="S578" i="67"/>
  <c r="E546" i="69" s="1"/>
  <c r="S579" i="67"/>
  <c r="E547" i="69" s="1"/>
  <c r="S442" i="67"/>
  <c r="E416" i="69" s="1"/>
  <c r="S443" i="67"/>
  <c r="E417" i="69" s="1"/>
  <c r="Q490" i="67"/>
  <c r="S490" i="67" s="1"/>
  <c r="S435" i="67"/>
  <c r="E409" i="69" s="1"/>
  <c r="S301" i="67"/>
  <c r="E281" i="69" s="1"/>
  <c r="S302" i="67"/>
  <c r="E282" i="69" s="1"/>
  <c r="I419" i="69"/>
  <c r="H419" i="69"/>
  <c r="I753" i="69"/>
  <c r="H753" i="69"/>
  <c r="S788" i="67"/>
  <c r="E747" i="69" s="1"/>
  <c r="S789" i="67"/>
  <c r="E748" i="69" s="1"/>
  <c r="S652" i="67"/>
  <c r="E617" i="69" s="1"/>
  <c r="S653" i="67"/>
  <c r="E618" i="69" s="1"/>
  <c r="S506" i="67"/>
  <c r="E477" i="69" s="1"/>
  <c r="S507" i="67"/>
  <c r="E478" i="69" s="1"/>
  <c r="K92" i="67"/>
  <c r="M92" i="67" s="1"/>
  <c r="E81" i="69" s="1"/>
  <c r="K96" i="67"/>
  <c r="M96" i="67" s="1"/>
  <c r="E85" i="69" s="1"/>
  <c r="K100" i="67"/>
  <c r="M100" i="67" s="1"/>
  <c r="E89" i="69" s="1"/>
  <c r="K120" i="67"/>
  <c r="M120" i="67" s="1"/>
  <c r="E109" i="69" s="1"/>
  <c r="R350" i="67"/>
  <c r="H343" i="69"/>
  <c r="H344" i="69"/>
  <c r="S858" i="67"/>
  <c r="E814" i="69" s="1"/>
  <c r="S859" i="67"/>
  <c r="E815" i="69" s="1"/>
  <c r="S722" i="67"/>
  <c r="E684" i="69" s="1"/>
  <c r="S723" i="67"/>
  <c r="E685" i="69" s="1"/>
  <c r="I620" i="69"/>
  <c r="H620" i="69"/>
  <c r="S576" i="67"/>
  <c r="E544" i="69" s="1"/>
  <c r="S577" i="67"/>
  <c r="E545" i="69" s="1"/>
  <c r="S440" i="67"/>
  <c r="E414" i="69" s="1"/>
  <c r="S441" i="67"/>
  <c r="E415" i="69" s="1"/>
  <c r="I285" i="69"/>
  <c r="H285" i="69"/>
  <c r="S299" i="67"/>
  <c r="E279" i="69" s="1"/>
  <c r="S300" i="67"/>
  <c r="E280" i="69" s="1"/>
  <c r="R700" i="67"/>
  <c r="H485" i="69"/>
  <c r="I485" i="69"/>
  <c r="R420" i="67"/>
  <c r="I821" i="69"/>
  <c r="H821" i="69"/>
  <c r="Q840" i="67"/>
  <c r="S840" i="67" s="1"/>
  <c r="S785" i="67"/>
  <c r="E744" i="69" s="1"/>
  <c r="S786" i="67"/>
  <c r="E745" i="69" s="1"/>
  <c r="S787" i="67"/>
  <c r="E746" i="69" s="1"/>
  <c r="S650" i="67"/>
  <c r="E615" i="69" s="1"/>
  <c r="S651" i="67"/>
  <c r="E616" i="69" s="1"/>
  <c r="H553" i="69"/>
  <c r="I553" i="69"/>
  <c r="S512" i="67"/>
  <c r="E483" i="69" s="1"/>
  <c r="S513" i="67"/>
  <c r="E484" i="69" s="1"/>
  <c r="Q560" i="67"/>
  <c r="S560" i="67" s="1"/>
  <c r="S505" i="67"/>
  <c r="E476" i="69" s="1"/>
  <c r="E111" i="69"/>
  <c r="I111" i="69" s="1"/>
  <c r="E78" i="69"/>
  <c r="E80" i="69"/>
  <c r="E82" i="69"/>
  <c r="H82" i="69" s="1"/>
  <c r="E84" i="69"/>
  <c r="H84" i="69" s="1"/>
  <c r="E86" i="69"/>
  <c r="E88" i="69"/>
  <c r="I88" i="69" s="1"/>
  <c r="E96" i="69"/>
  <c r="H96" i="69" s="1"/>
  <c r="E110" i="69"/>
  <c r="E112" i="69"/>
  <c r="E114" i="69"/>
  <c r="I114" i="69" s="1"/>
  <c r="E116" i="69"/>
  <c r="L116" i="69" s="1"/>
  <c r="E113" i="69"/>
  <c r="E115" i="69"/>
  <c r="E117" i="69"/>
  <c r="E119" i="69"/>
  <c r="E121" i="69"/>
  <c r="E123" i="69"/>
  <c r="E92" i="69"/>
  <c r="I86" i="69"/>
  <c r="H88" i="69"/>
  <c r="H112" i="69"/>
  <c r="H114" i="69"/>
  <c r="L114" i="69"/>
  <c r="E118" i="69"/>
  <c r="E120" i="69"/>
  <c r="E122" i="69"/>
  <c r="I80" i="69"/>
  <c r="H80" i="69"/>
  <c r="E76" i="69"/>
  <c r="E93" i="69"/>
  <c r="E103" i="69"/>
  <c r="M85" i="67"/>
  <c r="E74" i="69" s="1"/>
  <c r="H140" i="67"/>
  <c r="L140" i="67" s="1"/>
  <c r="M140" i="67" s="1"/>
  <c r="G142" i="67"/>
  <c r="K142" i="67" s="1"/>
  <c r="M142" i="67" s="1"/>
  <c r="E52" i="66"/>
  <c r="I5" i="70"/>
  <c r="G64" i="69"/>
  <c r="F64" i="69"/>
  <c r="H64" i="69" s="1"/>
  <c r="G63" i="69"/>
  <c r="F63" i="69"/>
  <c r="H63" i="69" s="1"/>
  <c r="G62" i="69"/>
  <c r="F62" i="69"/>
  <c r="H62" i="69" s="1"/>
  <c r="G61" i="69"/>
  <c r="F61" i="69"/>
  <c r="H61" i="69" s="1"/>
  <c r="G60" i="69"/>
  <c r="F60" i="69"/>
  <c r="G59" i="69"/>
  <c r="F59" i="69"/>
  <c r="G58" i="69"/>
  <c r="F58" i="69"/>
  <c r="G57" i="69"/>
  <c r="F57" i="69"/>
  <c r="G56" i="69"/>
  <c r="F56" i="69"/>
  <c r="G55" i="69"/>
  <c r="F55" i="69"/>
  <c r="G54" i="69"/>
  <c r="F54" i="69"/>
  <c r="G53" i="69"/>
  <c r="F53" i="69"/>
  <c r="G52" i="69"/>
  <c r="F52" i="69"/>
  <c r="G51" i="69"/>
  <c r="F51" i="69"/>
  <c r="G50" i="69"/>
  <c r="F50" i="69"/>
  <c r="G49" i="69"/>
  <c r="F49" i="69"/>
  <c r="G48" i="69"/>
  <c r="F48" i="69"/>
  <c r="G47" i="69"/>
  <c r="F47" i="69"/>
  <c r="G46" i="69"/>
  <c r="F46" i="69"/>
  <c r="G45" i="69"/>
  <c r="F45" i="69"/>
  <c r="G44" i="69"/>
  <c r="F44" i="69"/>
  <c r="G43" i="69"/>
  <c r="F43" i="69"/>
  <c r="G42" i="69"/>
  <c r="F42" i="69"/>
  <c r="G41" i="69"/>
  <c r="F41" i="69"/>
  <c r="G40" i="69"/>
  <c r="F40" i="69"/>
  <c r="G39" i="69"/>
  <c r="F39" i="69"/>
  <c r="G38" i="69"/>
  <c r="F38" i="69"/>
  <c r="G37" i="69"/>
  <c r="F37" i="69"/>
  <c r="G36" i="69"/>
  <c r="F36" i="69"/>
  <c r="G35" i="69"/>
  <c r="F35" i="69"/>
  <c r="G34" i="69"/>
  <c r="F34" i="69"/>
  <c r="G33" i="69"/>
  <c r="F33" i="69"/>
  <c r="G32" i="69"/>
  <c r="F32" i="69"/>
  <c r="G31" i="69"/>
  <c r="F31" i="69"/>
  <c r="G30" i="69"/>
  <c r="F30" i="69"/>
  <c r="G29" i="69"/>
  <c r="F29" i="69"/>
  <c r="G28" i="69"/>
  <c r="F28" i="69"/>
  <c r="G27" i="69"/>
  <c r="F27" i="69"/>
  <c r="G26" i="69"/>
  <c r="F26" i="69"/>
  <c r="G25" i="69"/>
  <c r="F25" i="69"/>
  <c r="G24" i="69"/>
  <c r="F24" i="69"/>
  <c r="G23" i="69"/>
  <c r="F23" i="69"/>
  <c r="G22" i="69"/>
  <c r="F22" i="69"/>
  <c r="G21" i="69"/>
  <c r="F21" i="69"/>
  <c r="G20" i="69"/>
  <c r="F20" i="69"/>
  <c r="G19" i="69"/>
  <c r="F19" i="69"/>
  <c r="G18" i="69"/>
  <c r="F18" i="69"/>
  <c r="G17" i="69"/>
  <c r="F17" i="69"/>
  <c r="G16" i="69"/>
  <c r="F16" i="69"/>
  <c r="G15" i="69"/>
  <c r="F15" i="69"/>
  <c r="G14" i="69"/>
  <c r="F14" i="69"/>
  <c r="G13" i="69"/>
  <c r="F13" i="69"/>
  <c r="G12" i="69"/>
  <c r="F12" i="69"/>
  <c r="G11" i="69"/>
  <c r="F11" i="69"/>
  <c r="G10" i="69"/>
  <c r="F10" i="69"/>
  <c r="G9" i="69"/>
  <c r="F9" i="69"/>
  <c r="G8" i="69"/>
  <c r="F8" i="69"/>
  <c r="G7" i="69"/>
  <c r="F7" i="69"/>
  <c r="F67" i="68"/>
  <c r="F66" i="68"/>
  <c r="F65" i="68"/>
  <c r="F64" i="68"/>
  <c r="F63" i="68"/>
  <c r="F62" i="68"/>
  <c r="F61" i="68"/>
  <c r="F60" i="68"/>
  <c r="F59" i="68"/>
  <c r="F58" i="68"/>
  <c r="F57" i="68"/>
  <c r="F56" i="68"/>
  <c r="F55" i="68"/>
  <c r="F54" i="68"/>
  <c r="F53" i="68"/>
  <c r="F52" i="68"/>
  <c r="F51" i="68"/>
  <c r="F50" i="68"/>
  <c r="F49" i="68"/>
  <c r="F48" i="68"/>
  <c r="F47" i="68"/>
  <c r="F46" i="68"/>
  <c r="F45" i="68"/>
  <c r="F44" i="68"/>
  <c r="F43" i="68"/>
  <c r="F42" i="68"/>
  <c r="F41" i="68"/>
  <c r="F40" i="68"/>
  <c r="F39" i="68"/>
  <c r="F38" i="68"/>
  <c r="F37" i="68"/>
  <c r="F36" i="68"/>
  <c r="F35" i="68"/>
  <c r="F34" i="68"/>
  <c r="F33" i="68"/>
  <c r="F32" i="68"/>
  <c r="F31" i="68"/>
  <c r="F30" i="68"/>
  <c r="F29" i="68"/>
  <c r="F28" i="68"/>
  <c r="F27" i="68"/>
  <c r="F26" i="68"/>
  <c r="F25" i="68"/>
  <c r="F24" i="68"/>
  <c r="F23" i="68"/>
  <c r="F22" i="68"/>
  <c r="F21" i="68"/>
  <c r="F20" i="68"/>
  <c r="F19" i="68"/>
  <c r="F18" i="68"/>
  <c r="F17" i="68"/>
  <c r="F16" i="68"/>
  <c r="F15" i="68"/>
  <c r="F14" i="68"/>
  <c r="F72" i="67"/>
  <c r="E72" i="67"/>
  <c r="G72" i="67" s="1"/>
  <c r="K72" i="67" s="1"/>
  <c r="F71" i="67"/>
  <c r="H71" i="67" s="1"/>
  <c r="L71" i="67" s="1"/>
  <c r="E71" i="67"/>
  <c r="F70" i="67"/>
  <c r="H70" i="67" s="1"/>
  <c r="L70" i="67" s="1"/>
  <c r="E70" i="67"/>
  <c r="G70" i="67" s="1"/>
  <c r="K70" i="67" s="1"/>
  <c r="H68" i="67"/>
  <c r="L68" i="67" s="1"/>
  <c r="G68" i="67"/>
  <c r="K68" i="67" s="1"/>
  <c r="H67" i="67"/>
  <c r="L67" i="67" s="1"/>
  <c r="G67" i="67"/>
  <c r="K67" i="67" s="1"/>
  <c r="H64" i="67"/>
  <c r="L64" i="67" s="1"/>
  <c r="G64" i="67"/>
  <c r="K64" i="67" s="1"/>
  <c r="H63" i="67"/>
  <c r="L63" i="67" s="1"/>
  <c r="G63" i="67"/>
  <c r="K63" i="67" s="1"/>
  <c r="H62" i="67"/>
  <c r="L62" i="67" s="1"/>
  <c r="G62" i="67"/>
  <c r="K62" i="67" s="1"/>
  <c r="H61" i="67"/>
  <c r="L61" i="67" s="1"/>
  <c r="G61" i="67"/>
  <c r="K61" i="67" s="1"/>
  <c r="H60" i="67"/>
  <c r="L60" i="67" s="1"/>
  <c r="G60" i="67"/>
  <c r="K60" i="67" s="1"/>
  <c r="H59" i="67"/>
  <c r="L59" i="67" s="1"/>
  <c r="G59" i="67"/>
  <c r="K59" i="67" s="1"/>
  <c r="M59" i="67" s="1"/>
  <c r="E51" i="69" s="1"/>
  <c r="H51" i="69" s="1"/>
  <c r="H58" i="67"/>
  <c r="L58" i="67" s="1"/>
  <c r="G58" i="67"/>
  <c r="K58" i="67" s="1"/>
  <c r="H57" i="67"/>
  <c r="L57" i="67" s="1"/>
  <c r="G57" i="67"/>
  <c r="K57" i="67" s="1"/>
  <c r="M57" i="67" s="1"/>
  <c r="E49" i="69" s="1"/>
  <c r="H56" i="67"/>
  <c r="L56" i="67" s="1"/>
  <c r="G56" i="67"/>
  <c r="K56" i="67" s="1"/>
  <c r="H55" i="67"/>
  <c r="L55" i="67" s="1"/>
  <c r="G55" i="67"/>
  <c r="K55" i="67" s="1"/>
  <c r="M55" i="67" s="1"/>
  <c r="E47" i="69" s="1"/>
  <c r="H54" i="67"/>
  <c r="L54" i="67" s="1"/>
  <c r="G54" i="67"/>
  <c r="K54" i="67" s="1"/>
  <c r="H53" i="67"/>
  <c r="L53" i="67" s="1"/>
  <c r="G53" i="67"/>
  <c r="K53" i="67" s="1"/>
  <c r="M53" i="67" s="1"/>
  <c r="E45" i="69" s="1"/>
  <c r="H52" i="67"/>
  <c r="L52" i="67" s="1"/>
  <c r="G52" i="67"/>
  <c r="K52" i="67" s="1"/>
  <c r="H51" i="67"/>
  <c r="L51" i="67" s="1"/>
  <c r="G51" i="67"/>
  <c r="K51" i="67" s="1"/>
  <c r="M51" i="67" s="1"/>
  <c r="E43" i="69" s="1"/>
  <c r="H43" i="69" s="1"/>
  <c r="H50" i="67"/>
  <c r="L50" i="67" s="1"/>
  <c r="G50" i="67"/>
  <c r="K50" i="67" s="1"/>
  <c r="H44" i="67"/>
  <c r="L44" i="67" s="1"/>
  <c r="G44" i="67"/>
  <c r="K44" i="67" s="1"/>
  <c r="M44" i="67" s="1"/>
  <c r="E36" i="69" s="1"/>
  <c r="I36" i="69" s="1"/>
  <c r="H37" i="67"/>
  <c r="L37" i="67" s="1"/>
  <c r="G37" i="67"/>
  <c r="K37" i="67" s="1"/>
  <c r="H34" i="67"/>
  <c r="L34" i="67" s="1"/>
  <c r="G34" i="67"/>
  <c r="K34" i="67" s="1"/>
  <c r="H33" i="67"/>
  <c r="L33" i="67" s="1"/>
  <c r="G33" i="67"/>
  <c r="K33" i="67" s="1"/>
  <c r="H30" i="67"/>
  <c r="L30" i="67" s="1"/>
  <c r="G30" i="67"/>
  <c r="K30" i="67" s="1"/>
  <c r="M30" i="67" s="1"/>
  <c r="E22" i="69" s="1"/>
  <c r="I22" i="69" s="1"/>
  <c r="H29" i="67"/>
  <c r="L29" i="67" s="1"/>
  <c r="G29" i="67"/>
  <c r="K29" i="67" s="1"/>
  <c r="H28" i="67"/>
  <c r="L28" i="67" s="1"/>
  <c r="G28" i="67"/>
  <c r="K28" i="67" s="1"/>
  <c r="M28" i="67" s="1"/>
  <c r="E20" i="69" s="1"/>
  <c r="H27" i="67"/>
  <c r="L27" i="67" s="1"/>
  <c r="G27" i="67"/>
  <c r="K27" i="67" s="1"/>
  <c r="H26" i="67"/>
  <c r="L26" i="67" s="1"/>
  <c r="G26" i="67"/>
  <c r="K26" i="67" s="1"/>
  <c r="M26" i="67" s="1"/>
  <c r="E18" i="69" s="1"/>
  <c r="I18" i="69" s="1"/>
  <c r="H25" i="67"/>
  <c r="L25" i="67" s="1"/>
  <c r="G25" i="67"/>
  <c r="K25" i="67" s="1"/>
  <c r="H24" i="67"/>
  <c r="L24" i="67" s="1"/>
  <c r="G24" i="67"/>
  <c r="K24" i="67" s="1"/>
  <c r="M24" i="67" s="1"/>
  <c r="E16" i="69" s="1"/>
  <c r="H23" i="67"/>
  <c r="L23" i="67" s="1"/>
  <c r="G23" i="67"/>
  <c r="K23" i="67" s="1"/>
  <c r="H22" i="67"/>
  <c r="L22" i="67" s="1"/>
  <c r="G22" i="67"/>
  <c r="K22" i="67" s="1"/>
  <c r="M22" i="67" s="1"/>
  <c r="E14" i="69" s="1"/>
  <c r="H21" i="67"/>
  <c r="L21" i="67" s="1"/>
  <c r="G21" i="67"/>
  <c r="K21" i="67" s="1"/>
  <c r="H20" i="67"/>
  <c r="L20" i="67" s="1"/>
  <c r="G20" i="67"/>
  <c r="K20" i="67" s="1"/>
  <c r="M20" i="67" s="1"/>
  <c r="E12" i="69" s="1"/>
  <c r="H19" i="67"/>
  <c r="L19" i="67" s="1"/>
  <c r="G19" i="67"/>
  <c r="K19" i="67" s="1"/>
  <c r="H18" i="67"/>
  <c r="L18" i="67" s="1"/>
  <c r="G18" i="67"/>
  <c r="K18" i="67" s="1"/>
  <c r="M18" i="67" s="1"/>
  <c r="E10" i="69" s="1"/>
  <c r="H17" i="67"/>
  <c r="L17" i="67" s="1"/>
  <c r="G17" i="67"/>
  <c r="K17" i="67" s="1"/>
  <c r="H16" i="67"/>
  <c r="L16" i="67" s="1"/>
  <c r="G16" i="67"/>
  <c r="K16" i="67" s="1"/>
  <c r="M16" i="67" s="1"/>
  <c r="E8" i="69" s="1"/>
  <c r="H15" i="67"/>
  <c r="L15" i="67" s="1"/>
  <c r="G15" i="67"/>
  <c r="K15" i="67" s="1"/>
  <c r="I45" i="69" l="1"/>
  <c r="I47" i="69"/>
  <c r="I49" i="69"/>
  <c r="H14" i="69"/>
  <c r="H16" i="69"/>
  <c r="H20" i="69"/>
  <c r="H8" i="69"/>
  <c r="H10" i="69"/>
  <c r="H12" i="69"/>
  <c r="H85" i="69"/>
  <c r="I85" i="69"/>
  <c r="I79" i="69"/>
  <c r="H79" i="69"/>
  <c r="H75" i="69"/>
  <c r="I109" i="69"/>
  <c r="H109" i="69"/>
  <c r="H126" i="69"/>
  <c r="H77" i="69"/>
  <c r="H87" i="69"/>
  <c r="I87" i="69"/>
  <c r="H81" i="69"/>
  <c r="H127" i="69"/>
  <c r="I127" i="69"/>
  <c r="L127" i="69"/>
  <c r="I89" i="69"/>
  <c r="H89" i="69"/>
  <c r="I83" i="69"/>
  <c r="H83" i="69"/>
  <c r="I112" i="69"/>
  <c r="H111" i="69"/>
  <c r="H483" i="69"/>
  <c r="I616" i="69"/>
  <c r="H616" i="69"/>
  <c r="H744" i="69"/>
  <c r="L821" i="69"/>
  <c r="F1528" i="71"/>
  <c r="L285" i="69"/>
  <c r="F584" i="71"/>
  <c r="H545" i="69"/>
  <c r="H814" i="69"/>
  <c r="H477" i="69"/>
  <c r="H747" i="69"/>
  <c r="L419" i="69"/>
  <c r="F820" i="71"/>
  <c r="I281" i="69"/>
  <c r="H281" i="69"/>
  <c r="H417" i="69"/>
  <c r="H679" i="69"/>
  <c r="I817" i="69"/>
  <c r="H817" i="69"/>
  <c r="H611" i="69"/>
  <c r="H750" i="69"/>
  <c r="I750" i="69"/>
  <c r="S350" i="67"/>
  <c r="H548" i="69"/>
  <c r="I548" i="69"/>
  <c r="H818" i="69"/>
  <c r="L347" i="69"/>
  <c r="I481" i="69"/>
  <c r="H481" i="69"/>
  <c r="L687" i="69"/>
  <c r="F1292" i="71"/>
  <c r="L619" i="69"/>
  <c r="F1173" i="71"/>
  <c r="H412" i="69"/>
  <c r="H551" i="69"/>
  <c r="H813" i="69"/>
  <c r="E21" i="70"/>
  <c r="E4" i="69"/>
  <c r="I5" i="71"/>
  <c r="O831" i="71"/>
  <c r="W713" i="71"/>
  <c r="Z359" i="71"/>
  <c r="Z123" i="71"/>
  <c r="Z595" i="71"/>
  <c r="O1421" i="71"/>
  <c r="W1067" i="71"/>
  <c r="O949" i="71"/>
  <c r="I831" i="71"/>
  <c r="O713" i="71"/>
  <c r="O477" i="71"/>
  <c r="I241" i="71"/>
  <c r="I1421" i="71"/>
  <c r="O1303" i="71"/>
  <c r="Z1185" i="71"/>
  <c r="O1067" i="71"/>
  <c r="I949" i="71"/>
  <c r="Z831" i="71"/>
  <c r="I713" i="71"/>
  <c r="W595" i="71"/>
  <c r="I477" i="71"/>
  <c r="O359" i="71"/>
  <c r="Z241" i="71"/>
  <c r="O123" i="71"/>
  <c r="I123" i="71"/>
  <c r="W1421" i="71"/>
  <c r="Z1303" i="71"/>
  <c r="O1185" i="71"/>
  <c r="Z1067" i="71"/>
  <c r="W949" i="71"/>
  <c r="W477" i="71"/>
  <c r="O241" i="71"/>
  <c r="W1303" i="71"/>
  <c r="Z1421" i="71"/>
  <c r="I1303" i="71"/>
  <c r="W1185" i="71"/>
  <c r="I1067" i="71"/>
  <c r="Z949" i="71"/>
  <c r="W831" i="71"/>
  <c r="Z713" i="71"/>
  <c r="O595" i="71"/>
  <c r="Z477" i="71"/>
  <c r="I359" i="71"/>
  <c r="W241" i="71"/>
  <c r="I595" i="71"/>
  <c r="I1185" i="71"/>
  <c r="W359" i="71"/>
  <c r="W123" i="71"/>
  <c r="Z5" i="71"/>
  <c r="W5" i="71"/>
  <c r="O5" i="71"/>
  <c r="H808" i="69"/>
  <c r="L741" i="69"/>
  <c r="E741" i="69"/>
  <c r="I674" i="69"/>
  <c r="J607" i="69"/>
  <c r="L540" i="69"/>
  <c r="E540" i="69"/>
  <c r="I473" i="69"/>
  <c r="L406" i="69"/>
  <c r="E406" i="69"/>
  <c r="H339" i="69"/>
  <c r="I272" i="69"/>
  <c r="H205" i="69"/>
  <c r="I138" i="69"/>
  <c r="J71" i="69"/>
  <c r="L808" i="69"/>
  <c r="E808" i="69"/>
  <c r="J741" i="69"/>
  <c r="H674" i="69"/>
  <c r="I607" i="69"/>
  <c r="J540" i="69"/>
  <c r="H473" i="69"/>
  <c r="J406" i="69"/>
  <c r="L339" i="69"/>
  <c r="E339" i="69"/>
  <c r="H272" i="69"/>
  <c r="L205" i="69"/>
  <c r="E205" i="69"/>
  <c r="H138" i="69"/>
  <c r="J808" i="69"/>
  <c r="I741" i="69"/>
  <c r="L674" i="69"/>
  <c r="E674" i="69"/>
  <c r="H607" i="69"/>
  <c r="I540" i="69"/>
  <c r="L473" i="69"/>
  <c r="E473" i="69"/>
  <c r="I406" i="69"/>
  <c r="J339" i="69"/>
  <c r="L272" i="69"/>
  <c r="E272" i="69"/>
  <c r="J205" i="69"/>
  <c r="L138" i="69"/>
  <c r="E138" i="69"/>
  <c r="H71" i="69"/>
  <c r="L71" i="69"/>
  <c r="E71" i="69"/>
  <c r="I71" i="69"/>
  <c r="I808" i="69"/>
  <c r="H741" i="69"/>
  <c r="J674" i="69"/>
  <c r="L607" i="69"/>
  <c r="E607" i="69"/>
  <c r="H540" i="69"/>
  <c r="J473" i="69"/>
  <c r="H406" i="69"/>
  <c r="I339" i="69"/>
  <c r="J272" i="69"/>
  <c r="I205" i="69"/>
  <c r="J138" i="69"/>
  <c r="L4" i="69"/>
  <c r="K13" i="67"/>
  <c r="J4" i="69"/>
  <c r="I4" i="69"/>
  <c r="H4" i="69"/>
  <c r="Q853" i="67"/>
  <c r="Q783" i="67"/>
  <c r="Q713" i="67"/>
  <c r="N643" i="67"/>
  <c r="N573" i="67"/>
  <c r="Q503" i="67"/>
  <c r="K433" i="67"/>
  <c r="K363" i="67"/>
  <c r="K293" i="67"/>
  <c r="N223" i="67"/>
  <c r="N853" i="67"/>
  <c r="N783" i="67"/>
  <c r="N713" i="67"/>
  <c r="K643" i="67"/>
  <c r="K573" i="67"/>
  <c r="N503" i="67"/>
  <c r="K223" i="67"/>
  <c r="K853" i="67"/>
  <c r="K783" i="67"/>
  <c r="K713" i="67"/>
  <c r="K503" i="67"/>
  <c r="Q433" i="67"/>
  <c r="Q363" i="67"/>
  <c r="Q293" i="67"/>
  <c r="Q153" i="67"/>
  <c r="K153" i="67"/>
  <c r="Q643" i="67"/>
  <c r="Q573" i="67"/>
  <c r="N433" i="67"/>
  <c r="N363" i="67"/>
  <c r="N293" i="67"/>
  <c r="Q223" i="67"/>
  <c r="N153" i="67"/>
  <c r="H86" i="69"/>
  <c r="F155" i="71"/>
  <c r="H476" i="69"/>
  <c r="H615" i="69"/>
  <c r="I615" i="69"/>
  <c r="H280" i="69"/>
  <c r="I280" i="69"/>
  <c r="H544" i="69"/>
  <c r="H685" i="69"/>
  <c r="H618" i="69"/>
  <c r="H409" i="69"/>
  <c r="H416" i="69"/>
  <c r="H678" i="69"/>
  <c r="I816" i="69"/>
  <c r="H816" i="69"/>
  <c r="H480" i="69"/>
  <c r="S700" i="67"/>
  <c r="H749" i="69"/>
  <c r="I749" i="69"/>
  <c r="H276" i="69"/>
  <c r="H283" i="69"/>
  <c r="H681" i="69"/>
  <c r="L686" i="69"/>
  <c r="F1291" i="71"/>
  <c r="H614" i="69"/>
  <c r="L284" i="69"/>
  <c r="F583" i="71"/>
  <c r="H550" i="69"/>
  <c r="H812" i="69"/>
  <c r="S420" i="67"/>
  <c r="L112" i="69"/>
  <c r="L553" i="69"/>
  <c r="F1056" i="71"/>
  <c r="H746" i="69"/>
  <c r="L485" i="69"/>
  <c r="F937" i="71"/>
  <c r="H279" i="69"/>
  <c r="I415" i="69"/>
  <c r="H415" i="69"/>
  <c r="H684" i="69"/>
  <c r="H617" i="69"/>
  <c r="H547" i="69"/>
  <c r="L418" i="69"/>
  <c r="F819" i="71"/>
  <c r="H479" i="69"/>
  <c r="H610" i="69"/>
  <c r="L351" i="69"/>
  <c r="F701" i="71"/>
  <c r="H275" i="69"/>
  <c r="H411" i="69"/>
  <c r="L486" i="69"/>
  <c r="F938" i="71"/>
  <c r="H680" i="69"/>
  <c r="H613" i="69"/>
  <c r="H752" i="69"/>
  <c r="H278" i="69"/>
  <c r="L352" i="69"/>
  <c r="F702" i="71"/>
  <c r="S630" i="67"/>
  <c r="I683" i="69"/>
  <c r="H683" i="69"/>
  <c r="H811" i="69"/>
  <c r="H342" i="69"/>
  <c r="L552" i="69"/>
  <c r="F1055" i="71"/>
  <c r="L84" i="69"/>
  <c r="F230" i="71"/>
  <c r="L111" i="69"/>
  <c r="F218" i="71"/>
  <c r="L110" i="69"/>
  <c r="G231" i="71" s="1"/>
  <c r="F231" i="71"/>
  <c r="H484" i="69"/>
  <c r="H745" i="69"/>
  <c r="I414" i="69"/>
  <c r="H414" i="69"/>
  <c r="L620" i="69"/>
  <c r="F1174" i="71"/>
  <c r="H815" i="69"/>
  <c r="H478" i="69"/>
  <c r="H748" i="69"/>
  <c r="L753" i="69"/>
  <c r="F1409" i="71"/>
  <c r="H282" i="69"/>
  <c r="H546" i="69"/>
  <c r="H677" i="69"/>
  <c r="L754" i="69"/>
  <c r="F1410" i="71"/>
  <c r="L820" i="69"/>
  <c r="F1527" i="71"/>
  <c r="H612" i="69"/>
  <c r="H410" i="69"/>
  <c r="I549" i="69"/>
  <c r="H549" i="69"/>
  <c r="H819" i="69"/>
  <c r="F627" i="71"/>
  <c r="I482" i="69"/>
  <c r="H482" i="69"/>
  <c r="H751" i="69"/>
  <c r="H277" i="69"/>
  <c r="H413" i="69"/>
  <c r="H543" i="69"/>
  <c r="H682" i="69"/>
  <c r="I682" i="69"/>
  <c r="S910" i="67"/>
  <c r="H78" i="69"/>
  <c r="H116" i="69"/>
  <c r="I116" i="69"/>
  <c r="I96" i="69"/>
  <c r="I84" i="69"/>
  <c r="H110" i="69"/>
  <c r="I110" i="69"/>
  <c r="H103" i="69"/>
  <c r="I103" i="69"/>
  <c r="H118" i="69"/>
  <c r="L118" i="69"/>
  <c r="I118" i="69"/>
  <c r="I92" i="69"/>
  <c r="H92" i="69"/>
  <c r="I121" i="69"/>
  <c r="H121" i="69"/>
  <c r="L121" i="69"/>
  <c r="H113" i="69"/>
  <c r="L113" i="69"/>
  <c r="I113" i="69"/>
  <c r="H93" i="69"/>
  <c r="I93" i="69"/>
  <c r="I119" i="69"/>
  <c r="L119" i="69"/>
  <c r="H119" i="69"/>
  <c r="H76" i="69"/>
  <c r="I122" i="69"/>
  <c r="H122" i="69"/>
  <c r="H117" i="69"/>
  <c r="I117" i="69"/>
  <c r="I120" i="69"/>
  <c r="H120" i="69"/>
  <c r="I123" i="69"/>
  <c r="L123" i="69"/>
  <c r="H123" i="69"/>
  <c r="H115" i="69"/>
  <c r="H74" i="69"/>
  <c r="M61" i="67"/>
  <c r="E53" i="69" s="1"/>
  <c r="I53" i="69" s="1"/>
  <c r="M63" i="67"/>
  <c r="E55" i="69" s="1"/>
  <c r="H55" i="69" s="1"/>
  <c r="M67" i="67"/>
  <c r="E59" i="69" s="1"/>
  <c r="M64" i="67"/>
  <c r="E56" i="69" s="1"/>
  <c r="L56" i="69" s="1"/>
  <c r="M15" i="67"/>
  <c r="E7" i="69" s="1"/>
  <c r="H7" i="69" s="1"/>
  <c r="M17" i="67"/>
  <c r="E9" i="69" s="1"/>
  <c r="H9" i="69" s="1"/>
  <c r="M19" i="67"/>
  <c r="E11" i="69" s="1"/>
  <c r="H11" i="69" s="1"/>
  <c r="M21" i="67"/>
  <c r="E13" i="69" s="1"/>
  <c r="H13" i="69" s="1"/>
  <c r="M23" i="67"/>
  <c r="E15" i="69" s="1"/>
  <c r="H15" i="69" s="1"/>
  <c r="M25" i="67"/>
  <c r="E17" i="69" s="1"/>
  <c r="H17" i="69" s="1"/>
  <c r="M27" i="67"/>
  <c r="E19" i="69" s="1"/>
  <c r="I19" i="69" s="1"/>
  <c r="M29" i="67"/>
  <c r="E21" i="69" s="1"/>
  <c r="I21" i="69" s="1"/>
  <c r="M50" i="67"/>
  <c r="E42" i="69" s="1"/>
  <c r="I42" i="69" s="1"/>
  <c r="M52" i="67"/>
  <c r="E44" i="69" s="1"/>
  <c r="I44" i="69" s="1"/>
  <c r="M54" i="67"/>
  <c r="E46" i="69" s="1"/>
  <c r="I46" i="69" s="1"/>
  <c r="M56" i="67"/>
  <c r="E48" i="69" s="1"/>
  <c r="M58" i="67"/>
  <c r="E50" i="69" s="1"/>
  <c r="M60" i="67"/>
  <c r="E52" i="69" s="1"/>
  <c r="I52" i="69" s="1"/>
  <c r="M62" i="67"/>
  <c r="E54" i="69" s="1"/>
  <c r="I54" i="69" s="1"/>
  <c r="M68" i="67"/>
  <c r="E60" i="69" s="1"/>
  <c r="L60" i="69" s="1"/>
  <c r="M34" i="67"/>
  <c r="E26" i="69" s="1"/>
  <c r="I26" i="69" s="1"/>
  <c r="M33" i="67"/>
  <c r="E25" i="69" s="1"/>
  <c r="I25" i="69" s="1"/>
  <c r="M37" i="67"/>
  <c r="E29" i="69" s="1"/>
  <c r="I29" i="69" s="1"/>
  <c r="L54" i="69"/>
  <c r="M70" i="67"/>
  <c r="H49" i="69"/>
  <c r="I50" i="69"/>
  <c r="H18" i="69"/>
  <c r="H47" i="69"/>
  <c r="I55" i="69"/>
  <c r="I43" i="69"/>
  <c r="H45" i="69"/>
  <c r="I51" i="69"/>
  <c r="H53" i="69"/>
  <c r="I222" i="66"/>
  <c r="I154" i="66"/>
  <c r="I137" i="66"/>
  <c r="I171" i="66"/>
  <c r="I103" i="66"/>
  <c r="I188" i="66"/>
  <c r="I120" i="66"/>
  <c r="I205" i="66"/>
  <c r="K83" i="67"/>
  <c r="Q13" i="67"/>
  <c r="Q83" i="67"/>
  <c r="N13" i="67"/>
  <c r="N83" i="67"/>
  <c r="I86" i="66"/>
  <c r="I12" i="69"/>
  <c r="I16" i="69"/>
  <c r="I17" i="69"/>
  <c r="I20" i="69"/>
  <c r="L47" i="69"/>
  <c r="L49" i="69"/>
  <c r="L51" i="69"/>
  <c r="H22" i="69"/>
  <c r="H36" i="69"/>
  <c r="H42" i="69"/>
  <c r="H48" i="69"/>
  <c r="H50" i="69"/>
  <c r="H59" i="69"/>
  <c r="G71" i="67"/>
  <c r="K71" i="67" s="1"/>
  <c r="M71" i="67" s="1"/>
  <c r="H72" i="67"/>
  <c r="L72" i="67" s="1"/>
  <c r="M72" i="67" s="1"/>
  <c r="P79" i="65"/>
  <c r="Q79" i="65"/>
  <c r="P80" i="65"/>
  <c r="Q80" i="65"/>
  <c r="P81" i="65"/>
  <c r="Q81" i="65"/>
  <c r="Q78" i="65"/>
  <c r="P78" i="65"/>
  <c r="G1527" i="71" l="1"/>
  <c r="D1552" i="72" s="1"/>
  <c r="G1526" i="71"/>
  <c r="G1409" i="71"/>
  <c r="H1409" i="71" s="1"/>
  <c r="E1432" i="72" s="1"/>
  <c r="G1408" i="71"/>
  <c r="G1291" i="71"/>
  <c r="G1290" i="71"/>
  <c r="G1173" i="71"/>
  <c r="AE1173" i="71" s="1"/>
  <c r="H1192" i="72" s="1"/>
  <c r="G1172" i="71"/>
  <c r="G1055" i="71"/>
  <c r="H1055" i="71" s="1"/>
  <c r="E1072" i="72" s="1"/>
  <c r="G1054" i="71"/>
  <c r="G937" i="71"/>
  <c r="H937" i="71" s="1"/>
  <c r="E952" i="72" s="1"/>
  <c r="G936" i="71"/>
  <c r="G819" i="71"/>
  <c r="G818" i="71"/>
  <c r="G701" i="71"/>
  <c r="AA701" i="71" s="1"/>
  <c r="G712" i="72" s="1"/>
  <c r="G700" i="71"/>
  <c r="G583" i="71"/>
  <c r="H583" i="71" s="1"/>
  <c r="E592" i="72" s="1"/>
  <c r="G582" i="71"/>
  <c r="G218" i="71"/>
  <c r="G217" i="71"/>
  <c r="G230" i="71"/>
  <c r="H230" i="71" s="1"/>
  <c r="E233" i="72" s="1"/>
  <c r="L50" i="69"/>
  <c r="G105" i="71" s="1"/>
  <c r="F106" i="71"/>
  <c r="L52" i="69"/>
  <c r="L120" i="69"/>
  <c r="G233" i="71" s="1"/>
  <c r="F233" i="71"/>
  <c r="L122" i="69"/>
  <c r="F220" i="71"/>
  <c r="F159" i="71"/>
  <c r="L682" i="69"/>
  <c r="H60" i="69"/>
  <c r="H44" i="69"/>
  <c r="H26" i="69"/>
  <c r="F10" i="71"/>
  <c r="L16" i="69"/>
  <c r="F111" i="71"/>
  <c r="I60" i="69"/>
  <c r="I56" i="69"/>
  <c r="L117" i="69"/>
  <c r="F224" i="71"/>
  <c r="F216" i="71"/>
  <c r="F863" i="71"/>
  <c r="H1527" i="71"/>
  <c r="E1552" i="72" s="1"/>
  <c r="L414" i="69"/>
  <c r="L749" i="69"/>
  <c r="L280" i="69"/>
  <c r="D1192" i="72"/>
  <c r="I1173" i="71"/>
  <c r="F1192" i="72" s="1"/>
  <c r="L548" i="69"/>
  <c r="L83" i="69"/>
  <c r="F229" i="71"/>
  <c r="L55" i="69"/>
  <c r="F102" i="71"/>
  <c r="H25" i="69"/>
  <c r="F981" i="71"/>
  <c r="D234" i="72"/>
  <c r="AE231" i="71"/>
  <c r="H234" i="72" s="1"/>
  <c r="AA231" i="71"/>
  <c r="G234" i="72" s="1"/>
  <c r="I231" i="71"/>
  <c r="F234" i="72" s="1"/>
  <c r="H231" i="71"/>
  <c r="E234" i="72" s="1"/>
  <c r="D952" i="72"/>
  <c r="AE937" i="71"/>
  <c r="H952" i="72" s="1"/>
  <c r="AA937" i="71"/>
  <c r="G952" i="72" s="1"/>
  <c r="I937" i="71"/>
  <c r="F952" i="72" s="1"/>
  <c r="F232" i="71"/>
  <c r="L481" i="69"/>
  <c r="F509" i="71"/>
  <c r="F1099" i="71"/>
  <c r="L12" i="69"/>
  <c r="G107" i="71" s="1"/>
  <c r="F107" i="71"/>
  <c r="F14" i="71"/>
  <c r="H19" i="69"/>
  <c r="D233" i="72"/>
  <c r="AE230" i="71"/>
  <c r="H233" i="72" s="1"/>
  <c r="AA230" i="71"/>
  <c r="G233" i="72" s="1"/>
  <c r="I230" i="71"/>
  <c r="F233" i="72" s="1"/>
  <c r="F1217" i="71"/>
  <c r="D832" i="72"/>
  <c r="AE819" i="71"/>
  <c r="H832" i="72" s="1"/>
  <c r="AA819" i="71"/>
  <c r="G832" i="72" s="1"/>
  <c r="H819" i="71"/>
  <c r="E832" i="72" s="1"/>
  <c r="I819" i="71"/>
  <c r="F832" i="72" s="1"/>
  <c r="G232" i="71"/>
  <c r="AA583" i="71"/>
  <c r="G592" i="72" s="1"/>
  <c r="L816" i="69"/>
  <c r="F1453" i="71"/>
  <c r="F132" i="71"/>
  <c r="L43" i="69"/>
  <c r="F113" i="71"/>
  <c r="H56" i="69"/>
  <c r="H52" i="69"/>
  <c r="F41" i="71"/>
  <c r="L45" i="69"/>
  <c r="F98" i="71"/>
  <c r="F141" i="71"/>
  <c r="D221" i="72"/>
  <c r="AE218" i="71"/>
  <c r="H221" i="72" s="1"/>
  <c r="AA218" i="71"/>
  <c r="G221" i="72" s="1"/>
  <c r="H218" i="71"/>
  <c r="E221" i="72" s="1"/>
  <c r="I218" i="71"/>
  <c r="F221" i="72" s="1"/>
  <c r="F745" i="71"/>
  <c r="D1312" i="72"/>
  <c r="AE1291" i="71"/>
  <c r="H1312" i="72" s="1"/>
  <c r="AA1291" i="71"/>
  <c r="G1312" i="72" s="1"/>
  <c r="H1291" i="71"/>
  <c r="E1312" i="72" s="1"/>
  <c r="I1291" i="71"/>
  <c r="F1312" i="72" s="1"/>
  <c r="L615" i="69"/>
  <c r="F1335" i="71"/>
  <c r="L79" i="69"/>
  <c r="G225" i="71" s="1"/>
  <c r="F225" i="71"/>
  <c r="F128" i="71"/>
  <c r="H54" i="69"/>
  <c r="L46" i="69"/>
  <c r="H46" i="69"/>
  <c r="I13" i="69"/>
  <c r="H29" i="69"/>
  <c r="H21" i="69"/>
  <c r="M79" i="65"/>
  <c r="N79" i="65"/>
  <c r="O79" i="65"/>
  <c r="M80" i="65"/>
  <c r="N80" i="65"/>
  <c r="O80" i="65"/>
  <c r="M81" i="65"/>
  <c r="N81" i="65"/>
  <c r="O81" i="65"/>
  <c r="N78" i="65"/>
  <c r="O78" i="65"/>
  <c r="M78" i="65"/>
  <c r="AA1527" i="71" l="1"/>
  <c r="G1552" i="72" s="1"/>
  <c r="AE1527" i="71"/>
  <c r="H1552" i="72" s="1"/>
  <c r="I1527" i="71"/>
  <c r="F1552" i="72" s="1"/>
  <c r="H1526" i="71"/>
  <c r="E1551" i="72" s="1"/>
  <c r="D1551" i="72"/>
  <c r="I1526" i="71"/>
  <c r="F1551" i="72" s="1"/>
  <c r="AE1526" i="71"/>
  <c r="H1551" i="72" s="1"/>
  <c r="AA1526" i="71"/>
  <c r="G1551" i="72" s="1"/>
  <c r="AA1409" i="71"/>
  <c r="G1432" i="72" s="1"/>
  <c r="AE1409" i="71"/>
  <c r="H1432" i="72" s="1"/>
  <c r="I1409" i="71"/>
  <c r="F1432" i="72" s="1"/>
  <c r="D1432" i="72"/>
  <c r="AA1408" i="71"/>
  <c r="G1431" i="72" s="1"/>
  <c r="H1408" i="71"/>
  <c r="E1431" i="72" s="1"/>
  <c r="D1431" i="72"/>
  <c r="I1408" i="71"/>
  <c r="F1431" i="72" s="1"/>
  <c r="AE1408" i="71"/>
  <c r="H1431" i="72" s="1"/>
  <c r="AE1290" i="71"/>
  <c r="H1311" i="72" s="1"/>
  <c r="AA1290" i="71"/>
  <c r="G1311" i="72" s="1"/>
  <c r="H1290" i="71"/>
  <c r="E1311" i="72" s="1"/>
  <c r="D1311" i="72"/>
  <c r="I1290" i="71"/>
  <c r="F1311" i="72" s="1"/>
  <c r="H1173" i="71"/>
  <c r="E1192" i="72" s="1"/>
  <c r="AA1173" i="71"/>
  <c r="G1192" i="72" s="1"/>
  <c r="D1191" i="72"/>
  <c r="I1172" i="71"/>
  <c r="F1191" i="72" s="1"/>
  <c r="AE1172" i="71"/>
  <c r="H1191" i="72" s="1"/>
  <c r="AA1172" i="71"/>
  <c r="G1191" i="72" s="1"/>
  <c r="H1172" i="71"/>
  <c r="E1191" i="72" s="1"/>
  <c r="AA1055" i="71"/>
  <c r="G1072" i="72" s="1"/>
  <c r="AE1055" i="71"/>
  <c r="H1072" i="72" s="1"/>
  <c r="I1055" i="71"/>
  <c r="F1072" i="72" s="1"/>
  <c r="D1072" i="72"/>
  <c r="H1054" i="71"/>
  <c r="E1071" i="72" s="1"/>
  <c r="D1071" i="72"/>
  <c r="I1054" i="71"/>
  <c r="F1071" i="72" s="1"/>
  <c r="AE1054" i="71"/>
  <c r="H1071" i="72" s="1"/>
  <c r="AA1054" i="71"/>
  <c r="G1071" i="72" s="1"/>
  <c r="AA936" i="71"/>
  <c r="G951" i="72" s="1"/>
  <c r="H936" i="71"/>
  <c r="E951" i="72" s="1"/>
  <c r="AE936" i="71"/>
  <c r="H951" i="72" s="1"/>
  <c r="D951" i="72"/>
  <c r="I936" i="71"/>
  <c r="F951" i="72" s="1"/>
  <c r="AE818" i="71"/>
  <c r="H831" i="72" s="1"/>
  <c r="AA818" i="71"/>
  <c r="G831" i="72" s="1"/>
  <c r="H818" i="71"/>
  <c r="E831" i="72" s="1"/>
  <c r="D831" i="72"/>
  <c r="I818" i="71"/>
  <c r="F831" i="72" s="1"/>
  <c r="AE701" i="71"/>
  <c r="H712" i="72" s="1"/>
  <c r="I701" i="71"/>
  <c r="F712" i="72" s="1"/>
  <c r="D712" i="72"/>
  <c r="H701" i="71"/>
  <c r="E712" i="72" s="1"/>
  <c r="D711" i="72"/>
  <c r="I700" i="71"/>
  <c r="F711" i="72" s="1"/>
  <c r="AE700" i="71"/>
  <c r="H711" i="72" s="1"/>
  <c r="AA700" i="71"/>
  <c r="G711" i="72" s="1"/>
  <c r="H700" i="71"/>
  <c r="E711" i="72" s="1"/>
  <c r="AE583" i="71"/>
  <c r="H592" i="72" s="1"/>
  <c r="I583" i="71"/>
  <c r="F592" i="72" s="1"/>
  <c r="D592" i="72"/>
  <c r="H582" i="71"/>
  <c r="E591" i="72" s="1"/>
  <c r="D591" i="72"/>
  <c r="I582" i="71"/>
  <c r="F591" i="72" s="1"/>
  <c r="AE582" i="71"/>
  <c r="H591" i="72" s="1"/>
  <c r="AA582" i="71"/>
  <c r="G591" i="72" s="1"/>
  <c r="D220" i="72"/>
  <c r="I217" i="71"/>
  <c r="F220" i="72" s="1"/>
  <c r="AE217" i="71"/>
  <c r="H220" i="72" s="1"/>
  <c r="AA217" i="71"/>
  <c r="G220" i="72" s="1"/>
  <c r="H217" i="71"/>
  <c r="E220" i="72" s="1"/>
  <c r="G229" i="71"/>
  <c r="G228" i="71"/>
  <c r="G224" i="71"/>
  <c r="G223" i="71"/>
  <c r="G220" i="71"/>
  <c r="AA220" i="71" s="1"/>
  <c r="G223" i="72" s="1"/>
  <c r="G219" i="71"/>
  <c r="G102" i="71"/>
  <c r="H102" i="71" s="1"/>
  <c r="E103" i="72" s="1"/>
  <c r="G101" i="71"/>
  <c r="H105" i="71"/>
  <c r="E106" i="72" s="1"/>
  <c r="I105" i="71"/>
  <c r="F106" i="72" s="1"/>
  <c r="AE105" i="71"/>
  <c r="H106" i="72" s="1"/>
  <c r="D106" i="72"/>
  <c r="AA105" i="71"/>
  <c r="G106" i="72" s="1"/>
  <c r="G113" i="71"/>
  <c r="I113" i="71" s="1"/>
  <c r="F114" i="72" s="1"/>
  <c r="G110" i="71"/>
  <c r="G106" i="71"/>
  <c r="D107" i="72" s="1"/>
  <c r="L17" i="69"/>
  <c r="G112" i="71" s="1"/>
  <c r="F112" i="71"/>
  <c r="F114" i="71"/>
  <c r="D235" i="72"/>
  <c r="AE232" i="71"/>
  <c r="H235" i="72" s="1"/>
  <c r="AA232" i="71"/>
  <c r="G235" i="72" s="1"/>
  <c r="H232" i="71"/>
  <c r="E235" i="72" s="1"/>
  <c r="I232" i="71"/>
  <c r="F235" i="72" s="1"/>
  <c r="D232" i="72"/>
  <c r="AE229" i="71"/>
  <c r="H232" i="72" s="1"/>
  <c r="AA229" i="71"/>
  <c r="G232" i="72" s="1"/>
  <c r="H229" i="71"/>
  <c r="E232" i="72" s="1"/>
  <c r="I229" i="71"/>
  <c r="F232" i="72" s="1"/>
  <c r="D227" i="72"/>
  <c r="AE224" i="71"/>
  <c r="H227" i="72" s="1"/>
  <c r="AA224" i="71"/>
  <c r="G227" i="72" s="1"/>
  <c r="H224" i="71"/>
  <c r="E227" i="72" s="1"/>
  <c r="I224" i="71"/>
  <c r="F227" i="72" s="1"/>
  <c r="L53" i="69"/>
  <c r="G115" i="71" s="1"/>
  <c r="F115" i="71"/>
  <c r="L44" i="69"/>
  <c r="F100" i="71"/>
  <c r="D114" i="72"/>
  <c r="F37" i="71"/>
  <c r="D108" i="72"/>
  <c r="I107" i="71"/>
  <c r="F108" i="72" s="1"/>
  <c r="H107" i="71"/>
  <c r="E108" i="72" s="1"/>
  <c r="AE107" i="71"/>
  <c r="H108" i="72" s="1"/>
  <c r="AA107" i="71"/>
  <c r="G108" i="72" s="1"/>
  <c r="D228" i="72"/>
  <c r="AE225" i="71"/>
  <c r="H228" i="72" s="1"/>
  <c r="AA225" i="71"/>
  <c r="G228" i="72" s="1"/>
  <c r="H225" i="71"/>
  <c r="E228" i="72" s="1"/>
  <c r="I225" i="71"/>
  <c r="F228" i="72" s="1"/>
  <c r="F23" i="71"/>
  <c r="D236" i="72"/>
  <c r="AE233" i="71"/>
  <c r="H236" i="72" s="1"/>
  <c r="AA233" i="71"/>
  <c r="G236" i="72" s="1"/>
  <c r="H233" i="71"/>
  <c r="E236" i="72" s="1"/>
  <c r="I233" i="71"/>
  <c r="F236" i="72" s="1"/>
  <c r="P64" i="65"/>
  <c r="M64" i="65"/>
  <c r="AE220" i="71" l="1"/>
  <c r="H223" i="72" s="1"/>
  <c r="I220" i="71"/>
  <c r="F223" i="72" s="1"/>
  <c r="D223" i="72"/>
  <c r="H220" i="71"/>
  <c r="E223" i="72" s="1"/>
  <c r="AA219" i="71"/>
  <c r="G222" i="72" s="1"/>
  <c r="I219" i="71"/>
  <c r="F222" i="72" s="1"/>
  <c r="D222" i="72"/>
  <c r="H219" i="71"/>
  <c r="E222" i="72" s="1"/>
  <c r="AE219" i="71"/>
  <c r="H222" i="72" s="1"/>
  <c r="AA228" i="71"/>
  <c r="G231" i="72" s="1"/>
  <c r="H228" i="71"/>
  <c r="E231" i="72" s="1"/>
  <c r="D231" i="72"/>
  <c r="I228" i="71"/>
  <c r="F231" i="72" s="1"/>
  <c r="AE228" i="71"/>
  <c r="H231" i="72" s="1"/>
  <c r="H223" i="71"/>
  <c r="E226" i="72" s="1"/>
  <c r="D226" i="72"/>
  <c r="I223" i="71"/>
  <c r="F226" i="72" s="1"/>
  <c r="AE223" i="71"/>
  <c r="H226" i="72" s="1"/>
  <c r="AA223" i="71"/>
  <c r="G226" i="72" s="1"/>
  <c r="AA102" i="71"/>
  <c r="G103" i="72" s="1"/>
  <c r="D103" i="72"/>
  <c r="AE102" i="71"/>
  <c r="H103" i="72" s="1"/>
  <c r="AA113" i="71"/>
  <c r="G114" i="72" s="1"/>
  <c r="I102" i="71"/>
  <c r="F103" i="72" s="1"/>
  <c r="AE113" i="71"/>
  <c r="H114" i="72" s="1"/>
  <c r="G114" i="71"/>
  <c r="H114" i="71" s="1"/>
  <c r="E115" i="72" s="1"/>
  <c r="H101" i="71"/>
  <c r="E102" i="72" s="1"/>
  <c r="I101" i="71"/>
  <c r="F102" i="72" s="1"/>
  <c r="AE101" i="71"/>
  <c r="H102" i="72" s="1"/>
  <c r="AA101" i="71"/>
  <c r="G102" i="72" s="1"/>
  <c r="D102" i="72"/>
  <c r="I106" i="71"/>
  <c r="F107" i="72" s="1"/>
  <c r="H113" i="71"/>
  <c r="E114" i="72" s="1"/>
  <c r="G100" i="71"/>
  <c r="H100" i="71" s="1"/>
  <c r="E101" i="72" s="1"/>
  <c r="G99" i="71"/>
  <c r="AE106" i="71"/>
  <c r="H107" i="72" s="1"/>
  <c r="G111" i="71"/>
  <c r="AE111" i="71" s="1"/>
  <c r="H112" i="72" s="1"/>
  <c r="H110" i="71"/>
  <c r="E111" i="72" s="1"/>
  <c r="I110" i="71"/>
  <c r="F111" i="72" s="1"/>
  <c r="AE110" i="71"/>
  <c r="H111" i="72" s="1"/>
  <c r="D111" i="72"/>
  <c r="AA110" i="71"/>
  <c r="G111" i="72" s="1"/>
  <c r="H106" i="71"/>
  <c r="E107" i="72" s="1"/>
  <c r="AA106" i="71"/>
  <c r="G107" i="72" s="1"/>
  <c r="D113" i="72"/>
  <c r="I112" i="71"/>
  <c r="F113" i="72" s="1"/>
  <c r="H112" i="71"/>
  <c r="E113" i="72" s="1"/>
  <c r="AE112" i="71"/>
  <c r="H113" i="72" s="1"/>
  <c r="AA112" i="71"/>
  <c r="G113" i="72" s="1"/>
  <c r="D116" i="72"/>
  <c r="I115" i="71"/>
  <c r="F116" i="72" s="1"/>
  <c r="H115" i="71"/>
  <c r="E116" i="72" s="1"/>
  <c r="AE115" i="71"/>
  <c r="H116" i="72" s="1"/>
  <c r="AA115" i="71"/>
  <c r="G116" i="72" s="1"/>
  <c r="P74" i="65"/>
  <c r="P60" i="65"/>
  <c r="AA114" i="71" l="1"/>
  <c r="G115" i="72" s="1"/>
  <c r="D115" i="72"/>
  <c r="AE114" i="71"/>
  <c r="H115" i="72" s="1"/>
  <c r="I114" i="71"/>
  <c r="F115" i="72" s="1"/>
  <c r="D112" i="72"/>
  <c r="I111" i="71"/>
  <c r="F112" i="72" s="1"/>
  <c r="AE99" i="71"/>
  <c r="H100" i="72" s="1"/>
  <c r="D100" i="72"/>
  <c r="AA99" i="71"/>
  <c r="G100" i="72" s="1"/>
  <c r="I99" i="71"/>
  <c r="F100" i="72" s="1"/>
  <c r="H99" i="71"/>
  <c r="E100" i="72" s="1"/>
  <c r="AA100" i="71"/>
  <c r="G101" i="72" s="1"/>
  <c r="D101" i="72"/>
  <c r="AE100" i="71"/>
  <c r="H101" i="72" s="1"/>
  <c r="I100" i="71"/>
  <c r="F101" i="72" s="1"/>
  <c r="H111" i="71"/>
  <c r="E112" i="72" s="1"/>
  <c r="AA111" i="71"/>
  <c r="G112" i="72" s="1"/>
  <c r="E21" i="45"/>
  <c r="E21" i="3"/>
  <c r="M15" i="41"/>
  <c r="Q67" i="65" l="1"/>
  <c r="P67" i="65"/>
  <c r="Q66" i="65"/>
  <c r="P66" i="65"/>
  <c r="Q65" i="65"/>
  <c r="P65" i="65"/>
  <c r="Q64" i="65"/>
  <c r="O67" i="65"/>
  <c r="N67" i="65"/>
  <c r="M67" i="65"/>
  <c r="O66" i="65"/>
  <c r="N66" i="65"/>
  <c r="M66" i="65"/>
  <c r="O65" i="65"/>
  <c r="N65" i="65"/>
  <c r="M65" i="65"/>
  <c r="O64" i="65"/>
  <c r="N64" i="65"/>
  <c r="Q53" i="65"/>
  <c r="P53" i="65"/>
  <c r="Q52" i="65"/>
  <c r="P52" i="65"/>
  <c r="Q51" i="65"/>
  <c r="P51" i="65"/>
  <c r="Q50" i="65"/>
  <c r="P50" i="65"/>
  <c r="O53" i="65"/>
  <c r="N53" i="65"/>
  <c r="M53" i="65"/>
  <c r="O52" i="65"/>
  <c r="N52" i="65"/>
  <c r="M52" i="65"/>
  <c r="O51" i="65"/>
  <c r="N51" i="65"/>
  <c r="M51" i="65"/>
  <c r="O50" i="65"/>
  <c r="N50" i="65"/>
  <c r="M50" i="65"/>
  <c r="Q39" i="65"/>
  <c r="P39" i="65"/>
  <c r="Q38" i="65"/>
  <c r="P38" i="65"/>
  <c r="Q37" i="65"/>
  <c r="P37" i="65"/>
  <c r="Q36" i="65"/>
  <c r="P36" i="65"/>
  <c r="O39" i="65"/>
  <c r="N39" i="65"/>
  <c r="M39" i="65"/>
  <c r="O38" i="65"/>
  <c r="N38" i="65"/>
  <c r="M38" i="65"/>
  <c r="O37" i="65"/>
  <c r="N37" i="65"/>
  <c r="M37" i="65"/>
  <c r="O36" i="65"/>
  <c r="N36" i="65"/>
  <c r="M36" i="65"/>
  <c r="Q67" i="64" l="1"/>
  <c r="P67" i="64"/>
  <c r="Q66" i="64"/>
  <c r="P66" i="64"/>
  <c r="Q65" i="64"/>
  <c r="P65" i="64"/>
  <c r="Q64" i="64"/>
  <c r="P64" i="64"/>
  <c r="O67" i="64"/>
  <c r="N67" i="64"/>
  <c r="M67" i="64"/>
  <c r="O66" i="64"/>
  <c r="N66" i="64"/>
  <c r="M66" i="64"/>
  <c r="O65" i="64"/>
  <c r="N65" i="64"/>
  <c r="M65" i="64"/>
  <c r="O64" i="64"/>
  <c r="N64" i="64"/>
  <c r="M64" i="64"/>
  <c r="Q53" i="64"/>
  <c r="P53" i="64"/>
  <c r="Q52" i="64"/>
  <c r="P52" i="64"/>
  <c r="Q51" i="64"/>
  <c r="P51" i="64"/>
  <c r="Q50" i="64"/>
  <c r="P50" i="64"/>
  <c r="O53" i="64"/>
  <c r="N53" i="64"/>
  <c r="M53" i="64"/>
  <c r="O52" i="64"/>
  <c r="N52" i="64"/>
  <c r="M52" i="64"/>
  <c r="O51" i="64"/>
  <c r="N51" i="64"/>
  <c r="M51" i="64"/>
  <c r="O50" i="64"/>
  <c r="N50" i="64"/>
  <c r="M50" i="64"/>
  <c r="Q39" i="64"/>
  <c r="P39" i="64"/>
  <c r="Q38" i="64"/>
  <c r="P38" i="64"/>
  <c r="Q37" i="64"/>
  <c r="P37" i="64"/>
  <c r="Q36" i="64"/>
  <c r="P36" i="64"/>
  <c r="O39" i="64"/>
  <c r="N39" i="64"/>
  <c r="M39" i="64"/>
  <c r="O38" i="64"/>
  <c r="N38" i="64"/>
  <c r="M38" i="64"/>
  <c r="O37" i="64"/>
  <c r="N37" i="64"/>
  <c r="M37" i="64"/>
  <c r="O36" i="64"/>
  <c r="N36" i="64"/>
  <c r="M36" i="64"/>
  <c r="Q67" i="63" l="1"/>
  <c r="P67" i="63"/>
  <c r="Q66" i="63"/>
  <c r="P66" i="63"/>
  <c r="Q65" i="63"/>
  <c r="P65" i="63"/>
  <c r="Q64" i="63"/>
  <c r="O67" i="63"/>
  <c r="N67" i="63"/>
  <c r="M67" i="63"/>
  <c r="O66" i="63"/>
  <c r="N66" i="63"/>
  <c r="M66" i="63"/>
  <c r="O65" i="63"/>
  <c r="N65" i="63"/>
  <c r="M65" i="63"/>
  <c r="O64" i="63"/>
  <c r="N64" i="63"/>
  <c r="Q53" i="63"/>
  <c r="P53" i="63"/>
  <c r="Q52" i="63"/>
  <c r="P52" i="63"/>
  <c r="Q51" i="63"/>
  <c r="P51" i="63"/>
  <c r="Q50" i="63"/>
  <c r="O53" i="63"/>
  <c r="N53" i="63"/>
  <c r="M53" i="63"/>
  <c r="O52" i="63"/>
  <c r="N52" i="63"/>
  <c r="M52" i="63"/>
  <c r="O51" i="63"/>
  <c r="N51" i="63"/>
  <c r="M51" i="63"/>
  <c r="O50" i="63"/>
  <c r="N50" i="63"/>
  <c r="Q39" i="63"/>
  <c r="P39" i="63"/>
  <c r="Q38" i="63"/>
  <c r="P38" i="63"/>
  <c r="Q37" i="63"/>
  <c r="P37" i="63"/>
  <c r="Q36" i="63"/>
  <c r="P36" i="63"/>
  <c r="O39" i="63"/>
  <c r="N39" i="63"/>
  <c r="M39" i="63"/>
  <c r="O38" i="63"/>
  <c r="N38" i="63"/>
  <c r="M38" i="63"/>
  <c r="O37" i="63"/>
  <c r="N37" i="63"/>
  <c r="M37" i="63"/>
  <c r="O36" i="63"/>
  <c r="N36" i="63"/>
  <c r="M36" i="63"/>
  <c r="G23" i="63" l="1"/>
  <c r="G22" i="63"/>
  <c r="Q25" i="63" l="1"/>
  <c r="Q23" i="63"/>
  <c r="O25" i="63"/>
  <c r="N24" i="63"/>
  <c r="M23" i="63"/>
  <c r="P23" i="63"/>
  <c r="N25" i="63"/>
  <c r="M24" i="63"/>
  <c r="O22" i="63"/>
  <c r="Q22" i="63"/>
  <c r="M25" i="63"/>
  <c r="O23" i="63"/>
  <c r="N22" i="63"/>
  <c r="P24" i="63"/>
  <c r="P22" i="63"/>
  <c r="O24" i="63"/>
  <c r="N23" i="63"/>
  <c r="M22" i="63"/>
  <c r="P25" i="63"/>
  <c r="Q24" i="63"/>
  <c r="P60" i="64"/>
  <c r="P46" i="64"/>
  <c r="P32" i="64"/>
  <c r="P18" i="64"/>
  <c r="P60" i="63"/>
  <c r="P46" i="63"/>
  <c r="P32" i="63"/>
  <c r="P18" i="63"/>
  <c r="P46" i="65" l="1"/>
  <c r="P32" i="65"/>
  <c r="P18" i="65"/>
  <c r="F82" i="47" l="1"/>
  <c r="G82" i="47"/>
  <c r="F83" i="47"/>
  <c r="G83" i="47"/>
  <c r="F84" i="47"/>
  <c r="F95" i="47"/>
  <c r="G95" i="47"/>
  <c r="F96" i="47"/>
  <c r="G96" i="47"/>
  <c r="F97" i="47"/>
  <c r="F99" i="47"/>
  <c r="F101" i="47"/>
  <c r="F103" i="47"/>
  <c r="G103" i="47"/>
  <c r="F104" i="47"/>
  <c r="G104" i="47"/>
  <c r="F105" i="47"/>
  <c r="F108" i="47"/>
  <c r="G108" i="47"/>
  <c r="F109" i="47"/>
  <c r="G109" i="47"/>
  <c r="F110" i="47"/>
  <c r="F116" i="47"/>
  <c r="G116" i="47"/>
  <c r="G81" i="47"/>
  <c r="F81" i="47"/>
  <c r="F11" i="47"/>
  <c r="G11" i="47"/>
  <c r="F12" i="47"/>
  <c r="G12" i="47"/>
  <c r="F13" i="47"/>
  <c r="G13" i="47"/>
  <c r="F15" i="47"/>
  <c r="G15" i="47"/>
  <c r="F16" i="47"/>
  <c r="G16" i="47"/>
  <c r="F17" i="47"/>
  <c r="F20" i="47"/>
  <c r="G20" i="47"/>
  <c r="F21" i="47"/>
  <c r="G21" i="47"/>
  <c r="F22" i="47"/>
  <c r="F27" i="47"/>
  <c r="F29" i="47"/>
  <c r="G29" i="47"/>
  <c r="F30" i="47"/>
  <c r="G30" i="47"/>
  <c r="F31" i="47"/>
  <c r="G31" i="47"/>
  <c r="F32" i="47"/>
  <c r="G32" i="47"/>
  <c r="F33" i="47"/>
  <c r="G33" i="47"/>
  <c r="F34" i="47"/>
  <c r="F38" i="47"/>
  <c r="G38" i="47"/>
  <c r="F39" i="47"/>
  <c r="G39" i="47"/>
  <c r="F40" i="47"/>
  <c r="F43" i="47"/>
  <c r="F45" i="47"/>
  <c r="G45" i="47"/>
  <c r="F46" i="47"/>
  <c r="G46" i="47"/>
  <c r="F47" i="47"/>
  <c r="G47" i="47"/>
  <c r="F48" i="47"/>
  <c r="G48" i="47"/>
  <c r="F49" i="47"/>
  <c r="G49" i="47"/>
  <c r="F50" i="47"/>
  <c r="G50" i="47"/>
  <c r="F51" i="47"/>
  <c r="G51" i="47"/>
  <c r="F52" i="47"/>
  <c r="G52" i="47"/>
  <c r="F53" i="47"/>
  <c r="G53" i="47"/>
  <c r="F54" i="47"/>
  <c r="G54" i="47"/>
  <c r="F55" i="47"/>
  <c r="F57" i="47"/>
  <c r="F59" i="47"/>
  <c r="G59" i="47"/>
  <c r="F60" i="47"/>
  <c r="G60" i="47"/>
  <c r="F61" i="47"/>
  <c r="F64" i="47"/>
  <c r="G64" i="47"/>
  <c r="F65" i="47"/>
  <c r="G65" i="47"/>
  <c r="F66" i="47"/>
  <c r="G66" i="47"/>
  <c r="F67" i="47"/>
  <c r="G67" i="47"/>
  <c r="F68" i="47"/>
  <c r="G68" i="47"/>
  <c r="F69" i="47"/>
  <c r="F71" i="47"/>
  <c r="G71" i="47"/>
  <c r="F72" i="47"/>
  <c r="G72" i="47"/>
  <c r="F73" i="47"/>
  <c r="G73" i="47"/>
  <c r="F74" i="47"/>
  <c r="G74" i="47"/>
  <c r="F75" i="47"/>
  <c r="G75" i="47"/>
  <c r="F76" i="47"/>
  <c r="G76" i="47"/>
  <c r="F77" i="47"/>
  <c r="G77" i="47"/>
  <c r="F78" i="47"/>
  <c r="G78" i="47"/>
  <c r="G116" i="4"/>
  <c r="F116" i="4"/>
  <c r="F110" i="4"/>
  <c r="G109" i="4"/>
  <c r="F109" i="4"/>
  <c r="G108" i="4"/>
  <c r="F108" i="4"/>
  <c r="F105" i="4"/>
  <c r="G104" i="4"/>
  <c r="F104" i="4"/>
  <c r="G103" i="4"/>
  <c r="F103" i="4"/>
  <c r="F101" i="4"/>
  <c r="F99" i="4"/>
  <c r="F97" i="4"/>
  <c r="G96" i="4"/>
  <c r="F96" i="4"/>
  <c r="G95" i="4"/>
  <c r="F95" i="4"/>
  <c r="G83" i="4"/>
  <c r="F83" i="4"/>
  <c r="G82" i="4"/>
  <c r="F82" i="4"/>
  <c r="G81" i="4"/>
  <c r="F81" i="4"/>
  <c r="G78" i="4"/>
  <c r="F78" i="4"/>
  <c r="G77" i="4"/>
  <c r="F77" i="4"/>
  <c r="G76" i="4"/>
  <c r="F76" i="4"/>
  <c r="G75" i="4"/>
  <c r="F75" i="4"/>
  <c r="G74" i="4"/>
  <c r="F74" i="4"/>
  <c r="G73" i="4"/>
  <c r="F73" i="4"/>
  <c r="G72" i="4"/>
  <c r="F72" i="4"/>
  <c r="G71" i="4"/>
  <c r="F71" i="4"/>
  <c r="F69" i="4"/>
  <c r="G68" i="4"/>
  <c r="F68" i="4"/>
  <c r="G67" i="4"/>
  <c r="F67" i="4"/>
  <c r="G66" i="4"/>
  <c r="F66" i="4"/>
  <c r="G65" i="4"/>
  <c r="F65" i="4"/>
  <c r="G64" i="4"/>
  <c r="F64" i="4"/>
  <c r="F61" i="4"/>
  <c r="G60" i="4"/>
  <c r="F60" i="4"/>
  <c r="G59" i="4"/>
  <c r="F59" i="4"/>
  <c r="F57" i="4"/>
  <c r="F55" i="4"/>
  <c r="G54" i="4"/>
  <c r="F54" i="4"/>
  <c r="G53" i="4"/>
  <c r="F53" i="4"/>
  <c r="G52" i="4"/>
  <c r="F52" i="4"/>
  <c r="G51" i="4"/>
  <c r="F51" i="4"/>
  <c r="G50" i="4"/>
  <c r="F50" i="4"/>
  <c r="G49" i="4"/>
  <c r="F49" i="4"/>
  <c r="G48" i="4"/>
  <c r="F48" i="4"/>
  <c r="G47" i="4"/>
  <c r="F47" i="4"/>
  <c r="G46" i="4"/>
  <c r="F46" i="4"/>
  <c r="G45" i="4"/>
  <c r="F45" i="4"/>
  <c r="F43" i="4"/>
  <c r="F40" i="4"/>
  <c r="G39" i="4"/>
  <c r="F39" i="4"/>
  <c r="G38" i="4"/>
  <c r="F38" i="4"/>
  <c r="F34" i="4"/>
  <c r="G33" i="4"/>
  <c r="F33" i="4"/>
  <c r="G32" i="4"/>
  <c r="F32" i="4"/>
  <c r="G31" i="4"/>
  <c r="F31" i="4"/>
  <c r="G30" i="4"/>
  <c r="F30" i="4"/>
  <c r="G29" i="4"/>
  <c r="F29" i="4"/>
  <c r="F27" i="4"/>
  <c r="F22" i="4"/>
  <c r="G21" i="4"/>
  <c r="F21" i="4"/>
  <c r="G20" i="4"/>
  <c r="F20" i="4"/>
  <c r="F17" i="4"/>
  <c r="G16" i="4"/>
  <c r="F16" i="4"/>
  <c r="G15" i="4"/>
  <c r="F15" i="4"/>
  <c r="G13" i="4"/>
  <c r="F13" i="4"/>
  <c r="G12" i="4"/>
  <c r="F12" i="4"/>
  <c r="G11" i="4"/>
  <c r="F11" i="4"/>
  <c r="G64" i="44" l="1"/>
  <c r="F64" i="44"/>
  <c r="H64" i="44" s="1"/>
  <c r="G63" i="44"/>
  <c r="F63" i="44"/>
  <c r="H63" i="44" s="1"/>
  <c r="G62" i="44"/>
  <c r="F62" i="44"/>
  <c r="H62" i="44" s="1"/>
  <c r="G61" i="44"/>
  <c r="F61" i="44"/>
  <c r="H61" i="44" s="1"/>
  <c r="G64" i="18"/>
  <c r="G63" i="18"/>
  <c r="G62" i="18"/>
  <c r="G61" i="18"/>
  <c r="F64" i="18"/>
  <c r="H64" i="18" s="1"/>
  <c r="F63" i="18"/>
  <c r="H63" i="18" s="1"/>
  <c r="F62" i="18"/>
  <c r="H62" i="18" s="1"/>
  <c r="F61" i="18"/>
  <c r="H61" i="18" s="1"/>
  <c r="C18" i="52" l="1"/>
  <c r="C19" i="52"/>
  <c r="D18" i="52"/>
  <c r="D19" i="52"/>
  <c r="C17" i="52" l="1"/>
  <c r="E19" i="52"/>
  <c r="D17" i="52"/>
  <c r="E18" i="52"/>
  <c r="G22" i="65"/>
  <c r="E17" i="52" l="1"/>
  <c r="B128" i="65" l="1"/>
  <c r="B123" i="65"/>
  <c r="B100" i="65"/>
  <c r="B95" i="65"/>
  <c r="B108" i="64" l="1"/>
  <c r="B103" i="64"/>
  <c r="B80" i="64" l="1"/>
  <c r="B75" i="64"/>
  <c r="B108" i="63" l="1"/>
  <c r="B103" i="63"/>
  <c r="B80" i="63" l="1"/>
  <c r="B75" i="63"/>
  <c r="G23" i="64" l="1"/>
  <c r="G22" i="64"/>
  <c r="Q25" i="64" l="1"/>
  <c r="Q23" i="64"/>
  <c r="O25" i="64"/>
  <c r="N24" i="64"/>
  <c r="M23" i="64"/>
  <c r="P25" i="64"/>
  <c r="P23" i="64"/>
  <c r="N25" i="64"/>
  <c r="M24" i="64"/>
  <c r="O22" i="64"/>
  <c r="Q24" i="64"/>
  <c r="Q22" i="64"/>
  <c r="M25" i="64"/>
  <c r="O23" i="64"/>
  <c r="N22" i="64"/>
  <c r="P24" i="64"/>
  <c r="P22" i="64"/>
  <c r="O24" i="64"/>
  <c r="N23" i="64"/>
  <c r="M22" i="64"/>
  <c r="G23" i="65"/>
  <c r="Q25" i="65" l="1"/>
  <c r="M23" i="65"/>
  <c r="P23" i="65"/>
  <c r="P24" i="65"/>
  <c r="M25" i="65"/>
  <c r="O23" i="65"/>
  <c r="O25" i="65"/>
  <c r="M24" i="65"/>
  <c r="N22" i="65"/>
  <c r="P25" i="65"/>
  <c r="Q22" i="65"/>
  <c r="Q23" i="65"/>
  <c r="O24" i="65"/>
  <c r="N25" i="65"/>
  <c r="M22" i="65"/>
  <c r="N23" i="65"/>
  <c r="Q24" i="65"/>
  <c r="N24" i="65"/>
  <c r="O22" i="65"/>
  <c r="P22" i="65"/>
  <c r="D48" i="52"/>
  <c r="D47" i="52"/>
  <c r="D46" i="52"/>
  <c r="D45" i="52"/>
  <c r="D43" i="52"/>
  <c r="D42" i="52"/>
  <c r="D41" i="52"/>
  <c r="D40" i="52"/>
  <c r="D39" i="52"/>
  <c r="C48" i="52"/>
  <c r="C47" i="52"/>
  <c r="C46" i="52"/>
  <c r="C45" i="52"/>
  <c r="C43" i="52"/>
  <c r="C42" i="52"/>
  <c r="C41" i="52"/>
  <c r="C40" i="52"/>
  <c r="C39" i="52"/>
  <c r="D40" i="51"/>
  <c r="D39" i="51"/>
  <c r="D38" i="51"/>
  <c r="C40" i="51"/>
  <c r="C39" i="51"/>
  <c r="C38" i="51"/>
  <c r="D19" i="51"/>
  <c r="D18" i="51"/>
  <c r="C19" i="51"/>
  <c r="C18" i="51"/>
  <c r="D19" i="40"/>
  <c r="D18" i="40"/>
  <c r="C19" i="40"/>
  <c r="C18" i="40"/>
  <c r="C17" i="51" l="1"/>
  <c r="E19" i="40"/>
  <c r="C17" i="40"/>
  <c r="E38" i="51"/>
  <c r="E18" i="51"/>
  <c r="E39" i="51"/>
  <c r="B163" i="51" s="1"/>
  <c r="E19" i="51"/>
  <c r="E40" i="51"/>
  <c r="D17" i="51"/>
  <c r="D17" i="40"/>
  <c r="E18" i="40"/>
  <c r="E40" i="52"/>
  <c r="E41" i="52"/>
  <c r="E46" i="52"/>
  <c r="E45" i="52"/>
  <c r="E39" i="52"/>
  <c r="E43" i="52"/>
  <c r="E48" i="52"/>
  <c r="E42" i="52"/>
  <c r="E47" i="52"/>
  <c r="D44" i="52"/>
  <c r="D38" i="52"/>
  <c r="C44" i="52"/>
  <c r="C38" i="52"/>
  <c r="B249" i="52" l="1" a="1"/>
  <c r="B249" i="52" s="1"/>
  <c r="B250" i="52" a="1"/>
  <c r="B250" i="52" s="1"/>
  <c r="E17" i="51"/>
  <c r="B162" i="51" s="1"/>
  <c r="B247" i="52"/>
  <c r="E17" i="40"/>
  <c r="B100" i="40" s="1"/>
  <c r="E44" i="52"/>
  <c r="E38" i="52"/>
  <c r="B248" i="52" l="1"/>
  <c r="E41" i="15"/>
  <c r="E57" i="51" l="1"/>
  <c r="E74" i="52"/>
  <c r="E78" i="51"/>
  <c r="E99" i="51"/>
  <c r="E57" i="40"/>
  <c r="E36" i="40"/>
  <c r="G60" i="44"/>
  <c r="F60" i="44"/>
  <c r="G59" i="44"/>
  <c r="F59" i="44"/>
  <c r="G58" i="44"/>
  <c r="F58" i="44"/>
  <c r="G57" i="44"/>
  <c r="F57" i="44"/>
  <c r="G56" i="44"/>
  <c r="F56" i="44"/>
  <c r="G55" i="44"/>
  <c r="F55" i="44"/>
  <c r="G54" i="44"/>
  <c r="F54" i="44"/>
  <c r="G53" i="44"/>
  <c r="F53" i="44"/>
  <c r="G52" i="44"/>
  <c r="F52" i="44"/>
  <c r="G51" i="44"/>
  <c r="F51" i="44"/>
  <c r="G50" i="44"/>
  <c r="F50" i="44"/>
  <c r="G49" i="44"/>
  <c r="F49" i="44"/>
  <c r="G48" i="44"/>
  <c r="F48" i="44"/>
  <c r="G47" i="44"/>
  <c r="F47" i="44"/>
  <c r="G46" i="44"/>
  <c r="F46" i="44"/>
  <c r="G45" i="44"/>
  <c r="F45" i="44"/>
  <c r="G44" i="44"/>
  <c r="F44" i="44"/>
  <c r="G43" i="44"/>
  <c r="F43" i="44"/>
  <c r="G42" i="44"/>
  <c r="F42" i="44"/>
  <c r="G41" i="44"/>
  <c r="F41" i="44"/>
  <c r="G40" i="44"/>
  <c r="F40" i="44"/>
  <c r="G39" i="44"/>
  <c r="F39" i="44"/>
  <c r="G38" i="44"/>
  <c r="F38" i="44"/>
  <c r="G37" i="44"/>
  <c r="F37" i="44"/>
  <c r="G36" i="44"/>
  <c r="F36" i="44"/>
  <c r="G35" i="44"/>
  <c r="F35" i="44"/>
  <c r="G34" i="44"/>
  <c r="F34" i="44"/>
  <c r="G33" i="44"/>
  <c r="F33" i="44"/>
  <c r="G32" i="44"/>
  <c r="F32" i="44"/>
  <c r="G31" i="44"/>
  <c r="F31" i="44"/>
  <c r="G30" i="44"/>
  <c r="F30" i="44"/>
  <c r="G29" i="44"/>
  <c r="F29" i="44"/>
  <c r="G28" i="44"/>
  <c r="F28" i="44"/>
  <c r="G27" i="44"/>
  <c r="F27" i="44"/>
  <c r="G26" i="44"/>
  <c r="F26" i="44"/>
  <c r="G25" i="44"/>
  <c r="F25" i="44"/>
  <c r="G24" i="44"/>
  <c r="F24" i="44"/>
  <c r="G23" i="44"/>
  <c r="F23" i="44"/>
  <c r="G22" i="44"/>
  <c r="F22" i="44"/>
  <c r="G21" i="44"/>
  <c r="F21" i="44"/>
  <c r="G20" i="44"/>
  <c r="F20" i="44"/>
  <c r="G19" i="44"/>
  <c r="F19" i="44"/>
  <c r="G18" i="44"/>
  <c r="F18" i="44"/>
  <c r="G17" i="44"/>
  <c r="F17" i="44"/>
  <c r="G16" i="44"/>
  <c r="F16" i="44"/>
  <c r="G15" i="44"/>
  <c r="F15" i="44"/>
  <c r="G14" i="44"/>
  <c r="F14" i="44"/>
  <c r="G13" i="44"/>
  <c r="F13" i="44"/>
  <c r="G12" i="44"/>
  <c r="F12" i="44"/>
  <c r="G11" i="44"/>
  <c r="F11" i="44"/>
  <c r="G10" i="44"/>
  <c r="F10" i="44"/>
  <c r="G9" i="44"/>
  <c r="F9" i="44"/>
  <c r="G8" i="44"/>
  <c r="F8" i="44"/>
  <c r="G7" i="44"/>
  <c r="F7" i="44"/>
  <c r="F15" i="43"/>
  <c r="F16" i="43"/>
  <c r="F17" i="43"/>
  <c r="F18" i="43"/>
  <c r="F19" i="43"/>
  <c r="F20" i="43"/>
  <c r="K13" i="44" s="1"/>
  <c r="F21" i="43"/>
  <c r="F22" i="43"/>
  <c r="F23" i="43"/>
  <c r="F24" i="43"/>
  <c r="F25" i="43"/>
  <c r="K18" i="44" s="1"/>
  <c r="F26" i="43"/>
  <c r="K19" i="44" s="1"/>
  <c r="F27" i="43"/>
  <c r="K20" i="44" s="1"/>
  <c r="F28" i="43"/>
  <c r="K21" i="44" s="1"/>
  <c r="F29" i="43"/>
  <c r="K22" i="44" s="1"/>
  <c r="F30" i="43"/>
  <c r="K23" i="44" s="1"/>
  <c r="F31" i="43"/>
  <c r="K24" i="44" s="1"/>
  <c r="F32" i="43"/>
  <c r="K25" i="44" s="1"/>
  <c r="F33" i="43"/>
  <c r="K26" i="44" s="1"/>
  <c r="F34" i="43"/>
  <c r="K27" i="44" s="1"/>
  <c r="F35" i="43"/>
  <c r="K28" i="44" s="1"/>
  <c r="F36" i="43"/>
  <c r="K29" i="44" s="1"/>
  <c r="F37" i="43"/>
  <c r="K30" i="44" s="1"/>
  <c r="F38" i="43"/>
  <c r="K31" i="44" s="1"/>
  <c r="F39" i="43"/>
  <c r="K32" i="44" s="1"/>
  <c r="F40" i="43"/>
  <c r="K33" i="44" s="1"/>
  <c r="F41" i="43"/>
  <c r="K34" i="44" s="1"/>
  <c r="F42" i="43"/>
  <c r="K35" i="44" s="1"/>
  <c r="F43" i="43"/>
  <c r="K36" i="44" s="1"/>
  <c r="F44" i="43"/>
  <c r="K37" i="44" s="1"/>
  <c r="F45" i="43"/>
  <c r="K38" i="44" s="1"/>
  <c r="F46" i="43"/>
  <c r="K39" i="44" s="1"/>
  <c r="F47" i="43"/>
  <c r="K40" i="44" s="1"/>
  <c r="F48" i="43"/>
  <c r="K41" i="44" s="1"/>
  <c r="F49" i="43"/>
  <c r="K42" i="44" s="1"/>
  <c r="F50" i="43"/>
  <c r="F51" i="43"/>
  <c r="F52" i="43"/>
  <c r="F53" i="43"/>
  <c r="F54" i="43"/>
  <c r="F55" i="43"/>
  <c r="F56" i="43"/>
  <c r="F57" i="43"/>
  <c r="F58" i="43"/>
  <c r="F59" i="43"/>
  <c r="F60" i="43"/>
  <c r="F61" i="43"/>
  <c r="F62" i="43"/>
  <c r="F63" i="43"/>
  <c r="F64" i="43"/>
  <c r="K57" i="44" s="1"/>
  <c r="F65" i="43"/>
  <c r="K58" i="44" s="1"/>
  <c r="F66" i="43"/>
  <c r="F67" i="43"/>
  <c r="F14" i="43"/>
  <c r="K7" i="44" s="1"/>
  <c r="W5" i="50"/>
  <c r="W5" i="49"/>
  <c r="W5" i="48"/>
  <c r="I12" i="47"/>
  <c r="I15" i="47"/>
  <c r="I30" i="47"/>
  <c r="I32" i="47"/>
  <c r="I52" i="47"/>
  <c r="I54" i="47"/>
  <c r="I60" i="47"/>
  <c r="I68" i="47"/>
  <c r="I78" i="47"/>
  <c r="I82" i="47"/>
  <c r="I96" i="47"/>
  <c r="I108" i="47"/>
  <c r="R5" i="46"/>
  <c r="I5" i="45"/>
  <c r="B7" i="45"/>
  <c r="B13" i="45"/>
  <c r="H30" i="45"/>
  <c r="K8" i="44"/>
  <c r="K9" i="44"/>
  <c r="K10" i="44"/>
  <c r="K11" i="44"/>
  <c r="K12" i="44"/>
  <c r="K14" i="44"/>
  <c r="K15" i="44"/>
  <c r="K16" i="44"/>
  <c r="K17" i="44"/>
  <c r="K43" i="44"/>
  <c r="K44" i="44"/>
  <c r="K45" i="44"/>
  <c r="K46" i="44"/>
  <c r="K47" i="44"/>
  <c r="K48" i="44"/>
  <c r="K49" i="44"/>
  <c r="K50" i="44"/>
  <c r="K51" i="44"/>
  <c r="K52" i="44"/>
  <c r="K53" i="44"/>
  <c r="K54" i="44"/>
  <c r="K55" i="44"/>
  <c r="K56" i="44"/>
  <c r="K59" i="44"/>
  <c r="K60" i="44"/>
  <c r="G15" i="42"/>
  <c r="H15" i="42"/>
  <c r="G16" i="42"/>
  <c r="H16" i="42"/>
  <c r="G17" i="42"/>
  <c r="H17" i="42"/>
  <c r="G18" i="42"/>
  <c r="H18" i="42"/>
  <c r="G19" i="42"/>
  <c r="H19" i="42"/>
  <c r="G20" i="42"/>
  <c r="H20" i="42"/>
  <c r="G21" i="42"/>
  <c r="H21" i="42"/>
  <c r="G22" i="42"/>
  <c r="H22" i="42"/>
  <c r="G23" i="42"/>
  <c r="H23" i="42"/>
  <c r="G24" i="42"/>
  <c r="H24" i="42"/>
  <c r="G25" i="42"/>
  <c r="H25" i="42"/>
  <c r="G26" i="42"/>
  <c r="H26" i="42"/>
  <c r="G27" i="42"/>
  <c r="H27" i="42"/>
  <c r="G28" i="42"/>
  <c r="H28" i="42"/>
  <c r="G29" i="42"/>
  <c r="H29" i="42"/>
  <c r="G30" i="42"/>
  <c r="H30" i="42"/>
  <c r="G33" i="42"/>
  <c r="H33" i="42"/>
  <c r="G34" i="42"/>
  <c r="H34" i="42"/>
  <c r="G37" i="42"/>
  <c r="H37" i="42"/>
  <c r="G44" i="42"/>
  <c r="H44" i="42"/>
  <c r="G50" i="42"/>
  <c r="H50" i="42"/>
  <c r="G51" i="42"/>
  <c r="H51" i="42"/>
  <c r="G52" i="42"/>
  <c r="H52" i="42"/>
  <c r="G53" i="42"/>
  <c r="H53" i="42"/>
  <c r="G54" i="42"/>
  <c r="H54" i="42"/>
  <c r="G55" i="42"/>
  <c r="H55" i="42"/>
  <c r="G56" i="42"/>
  <c r="H56" i="42"/>
  <c r="G57" i="42"/>
  <c r="H57" i="42"/>
  <c r="G58" i="42"/>
  <c r="H58" i="42"/>
  <c r="G59" i="42"/>
  <c r="H59" i="42"/>
  <c r="G60" i="42"/>
  <c r="H60" i="42"/>
  <c r="G61" i="42"/>
  <c r="H61" i="42"/>
  <c r="G62" i="42"/>
  <c r="H62" i="42"/>
  <c r="G63" i="42"/>
  <c r="H63" i="42"/>
  <c r="G64" i="42"/>
  <c r="H64" i="42"/>
  <c r="G67" i="42"/>
  <c r="H67" i="42"/>
  <c r="G68" i="42"/>
  <c r="H68" i="42"/>
  <c r="E70" i="42"/>
  <c r="G70" i="42" s="1"/>
  <c r="F70" i="42"/>
  <c r="H70" i="42" s="1"/>
  <c r="E71" i="42"/>
  <c r="G71" i="42" s="1"/>
  <c r="F71" i="42"/>
  <c r="H71" i="42" s="1"/>
  <c r="E72" i="42"/>
  <c r="G72" i="42" s="1"/>
  <c r="F72" i="42"/>
  <c r="H72" i="42" s="1"/>
  <c r="E41" i="41"/>
  <c r="I58" i="41" s="1"/>
  <c r="Q13" i="42" l="1"/>
  <c r="J4" i="44"/>
  <c r="I41" i="45"/>
  <c r="W5" i="47"/>
  <c r="N13" i="42"/>
  <c r="I4" i="44"/>
  <c r="O5" i="47"/>
  <c r="K13" i="42"/>
  <c r="H4" i="44"/>
  <c r="I5" i="47"/>
  <c r="L4" i="44"/>
  <c r="E4" i="44"/>
  <c r="Z5" i="47"/>
  <c r="I46" i="47"/>
  <c r="F47" i="48" s="1"/>
  <c r="H12" i="47"/>
  <c r="E13" i="48" s="1"/>
  <c r="H74" i="47"/>
  <c r="E75" i="48" s="1"/>
  <c r="H67" i="47"/>
  <c r="E68" i="48" s="1"/>
  <c r="I67" i="47"/>
  <c r="F68" i="48" s="1"/>
  <c r="H59" i="47"/>
  <c r="E60" i="48" s="1"/>
  <c r="I59" i="47"/>
  <c r="D52" i="48"/>
  <c r="H51" i="47"/>
  <c r="E52" i="48" s="1"/>
  <c r="I51" i="47"/>
  <c r="F52" i="48" s="1"/>
  <c r="D50" i="48"/>
  <c r="H49" i="47"/>
  <c r="E50" i="48" s="1"/>
  <c r="I49" i="47"/>
  <c r="F50" i="48" s="1"/>
  <c r="D48" i="48"/>
  <c r="H47" i="47"/>
  <c r="E48" i="48" s="1"/>
  <c r="I47" i="47"/>
  <c r="F48" i="48" s="1"/>
  <c r="D46" i="48"/>
  <c r="H45" i="47"/>
  <c r="E46" i="48" s="1"/>
  <c r="I45" i="47"/>
  <c r="F46" i="48" s="1"/>
  <c r="H38" i="47"/>
  <c r="E39" i="48" s="1"/>
  <c r="D34" i="48"/>
  <c r="H33" i="47"/>
  <c r="E34" i="48" s="1"/>
  <c r="I33" i="47"/>
  <c r="F34" i="48" s="1"/>
  <c r="H31" i="47"/>
  <c r="E32" i="48" s="1"/>
  <c r="I31" i="47"/>
  <c r="F32" i="48" s="1"/>
  <c r="H29" i="47"/>
  <c r="I29" i="47"/>
  <c r="D21" i="48"/>
  <c r="H20" i="47"/>
  <c r="E21" i="48" s="1"/>
  <c r="D17" i="48"/>
  <c r="H16" i="47"/>
  <c r="E17" i="48" s="1"/>
  <c r="H13" i="47"/>
  <c r="E14" i="48" s="1"/>
  <c r="I13" i="47"/>
  <c r="F14" i="48" s="1"/>
  <c r="H11" i="47"/>
  <c r="E12" i="48" s="1"/>
  <c r="I11" i="47"/>
  <c r="F12" i="48" s="1"/>
  <c r="I38" i="47"/>
  <c r="F39" i="48" s="1"/>
  <c r="H76" i="47"/>
  <c r="E77" i="48" s="1"/>
  <c r="D54" i="48"/>
  <c r="H53" i="47"/>
  <c r="E54" i="48" s="1"/>
  <c r="I53" i="47"/>
  <c r="F54" i="48" s="1"/>
  <c r="H116" i="47"/>
  <c r="E23" i="50" s="1"/>
  <c r="I116" i="47"/>
  <c r="F23" i="50" s="1"/>
  <c r="H108" i="47"/>
  <c r="E109" i="48" s="1"/>
  <c r="H104" i="47"/>
  <c r="E105" i="48" s="1"/>
  <c r="D96" i="48"/>
  <c r="H95" i="47"/>
  <c r="E96" i="48" s="1"/>
  <c r="I95" i="47"/>
  <c r="F96" i="48" s="1"/>
  <c r="D84" i="48"/>
  <c r="H83" i="47"/>
  <c r="E84" i="48" s="1"/>
  <c r="I83" i="47"/>
  <c r="F84" i="48" s="1"/>
  <c r="H81" i="47"/>
  <c r="I81" i="47"/>
  <c r="I76" i="47"/>
  <c r="I20" i="47"/>
  <c r="F21" i="48" s="1"/>
  <c r="H78" i="47"/>
  <c r="H72" i="47"/>
  <c r="E73" i="48" s="1"/>
  <c r="H65" i="47"/>
  <c r="E66" i="48" s="1"/>
  <c r="I65" i="47"/>
  <c r="F66" i="48" s="1"/>
  <c r="H79" i="47"/>
  <c r="I79" i="47"/>
  <c r="H77" i="47"/>
  <c r="E78" i="48" s="1"/>
  <c r="I77" i="47"/>
  <c r="F78" i="48" s="1"/>
  <c r="H75" i="47"/>
  <c r="E76" i="48" s="1"/>
  <c r="I75" i="47"/>
  <c r="F76" i="48" s="1"/>
  <c r="D74" i="48"/>
  <c r="H73" i="47"/>
  <c r="E74" i="48" s="1"/>
  <c r="I73" i="47"/>
  <c r="F74" i="48" s="1"/>
  <c r="H71" i="47"/>
  <c r="E72" i="48" s="1"/>
  <c r="I71" i="47"/>
  <c r="F72" i="48" s="1"/>
  <c r="D69" i="48"/>
  <c r="H68" i="47"/>
  <c r="E69" i="48" s="1"/>
  <c r="D67" i="48"/>
  <c r="H66" i="47"/>
  <c r="E67" i="48" s="1"/>
  <c r="D65" i="48"/>
  <c r="H64" i="47"/>
  <c r="E65" i="48" s="1"/>
  <c r="D61" i="48"/>
  <c r="H60" i="47"/>
  <c r="E61" i="48" s="1"/>
  <c r="H54" i="47"/>
  <c r="H52" i="47"/>
  <c r="H50" i="47"/>
  <c r="E51" i="48" s="1"/>
  <c r="D49" i="48"/>
  <c r="H48" i="47"/>
  <c r="E49" i="48" s="1"/>
  <c r="H46" i="47"/>
  <c r="H39" i="47"/>
  <c r="I39" i="47"/>
  <c r="D33" i="48"/>
  <c r="H32" i="47"/>
  <c r="E33" i="48" s="1"/>
  <c r="H30" i="47"/>
  <c r="E31" i="48" s="1"/>
  <c r="H21" i="47"/>
  <c r="E22" i="48" s="1"/>
  <c r="I21" i="47"/>
  <c r="F22" i="48" s="1"/>
  <c r="I104" i="47"/>
  <c r="F105" i="48" s="1"/>
  <c r="I74" i="47"/>
  <c r="F75" i="48" s="1"/>
  <c r="I66" i="47"/>
  <c r="F67" i="48" s="1"/>
  <c r="I50" i="47"/>
  <c r="D110" i="48"/>
  <c r="H109" i="47"/>
  <c r="E110" i="48" s="1"/>
  <c r="I109" i="47"/>
  <c r="F110" i="48" s="1"/>
  <c r="H103" i="47"/>
  <c r="E104" i="48" s="1"/>
  <c r="I103" i="47"/>
  <c r="F104" i="48" s="1"/>
  <c r="D97" i="48"/>
  <c r="H96" i="47"/>
  <c r="E97" i="48" s="1"/>
  <c r="H82" i="47"/>
  <c r="I72" i="47"/>
  <c r="I64" i="47"/>
  <c r="F65" i="48" s="1"/>
  <c r="I48" i="47"/>
  <c r="F49" i="48" s="1"/>
  <c r="I16" i="47"/>
  <c r="F17" i="48" s="1"/>
  <c r="D13" i="48"/>
  <c r="H15" i="47"/>
  <c r="E16" i="48" s="1"/>
  <c r="F31" i="48"/>
  <c r="F13" i="48"/>
  <c r="D18" i="50"/>
  <c r="D37" i="49"/>
  <c r="D83" i="48"/>
  <c r="D15" i="50"/>
  <c r="D32" i="49"/>
  <c r="D77" i="48"/>
  <c r="D105" i="48"/>
  <c r="F97" i="48"/>
  <c r="D82" i="48"/>
  <c r="D34" i="49"/>
  <c r="D80" i="48"/>
  <c r="D75" i="48"/>
  <c r="D23" i="50"/>
  <c r="D47" i="49"/>
  <c r="D117" i="48"/>
  <c r="D109" i="48"/>
  <c r="D104" i="48"/>
  <c r="D78" i="48"/>
  <c r="D23" i="49"/>
  <c r="D55" i="48"/>
  <c r="D22" i="49"/>
  <c r="D53" i="48"/>
  <c r="D18" i="49"/>
  <c r="D40" i="48"/>
  <c r="D31" i="48"/>
  <c r="D33" i="49"/>
  <c r="D79" i="48"/>
  <c r="D21" i="49"/>
  <c r="D51" i="48"/>
  <c r="D20" i="49"/>
  <c r="D47" i="48"/>
  <c r="D39" i="48"/>
  <c r="D76" i="48"/>
  <c r="D72" i="48"/>
  <c r="D29" i="49"/>
  <c r="D30" i="48"/>
  <c r="D14" i="48"/>
  <c r="D12" i="48"/>
  <c r="D14" i="50"/>
  <c r="D31" i="49"/>
  <c r="D73" i="48"/>
  <c r="D68" i="48"/>
  <c r="D60" i="48"/>
  <c r="D24" i="49"/>
  <c r="F23" i="49"/>
  <c r="F55" i="48"/>
  <c r="D32" i="48"/>
  <c r="D22" i="48"/>
  <c r="D12" i="49"/>
  <c r="D12" i="50"/>
  <c r="D16" i="48"/>
  <c r="D66" i="48"/>
  <c r="F109" i="48"/>
  <c r="F61" i="48"/>
  <c r="F69" i="48"/>
  <c r="F33" i="48"/>
  <c r="E24" i="49" l="1"/>
  <c r="E117" i="48"/>
  <c r="E47" i="49"/>
  <c r="F82" i="48"/>
  <c r="F117" i="48"/>
  <c r="F47" i="49"/>
  <c r="F33" i="49"/>
  <c r="F79" i="48"/>
  <c r="F22" i="49"/>
  <c r="F53" i="48"/>
  <c r="F34" i="49"/>
  <c r="F80" i="48"/>
  <c r="F30" i="48"/>
  <c r="F24" i="49"/>
  <c r="E33" i="49"/>
  <c r="E79" i="48"/>
  <c r="E22" i="49"/>
  <c r="E53" i="48"/>
  <c r="E31" i="49"/>
  <c r="E82" i="48"/>
  <c r="F12" i="50"/>
  <c r="F12" i="49"/>
  <c r="F16" i="48"/>
  <c r="F18" i="49"/>
  <c r="F40" i="48"/>
  <c r="E23" i="49"/>
  <c r="E55" i="48"/>
  <c r="E34" i="49"/>
  <c r="E80" i="48"/>
  <c r="E30" i="48"/>
  <c r="F60" i="48"/>
  <c r="E20" i="49"/>
  <c r="E47" i="48"/>
  <c r="F14" i="50"/>
  <c r="F31" i="49"/>
  <c r="F73" i="48"/>
  <c r="F29" i="49"/>
  <c r="E14" i="50"/>
  <c r="E32" i="49"/>
  <c r="F15" i="50"/>
  <c r="F32" i="49"/>
  <c r="F77" i="48"/>
  <c r="E29" i="49"/>
  <c r="E18" i="49"/>
  <c r="E40" i="48"/>
  <c r="F18" i="50"/>
  <c r="F37" i="49"/>
  <c r="F83" i="48"/>
  <c r="F21" i="49"/>
  <c r="F51" i="48"/>
  <c r="E15" i="50"/>
  <c r="E12" i="50"/>
  <c r="E18" i="50"/>
  <c r="E37" i="49"/>
  <c r="E83" i="48"/>
  <c r="E21" i="49"/>
  <c r="E12" i="49"/>
  <c r="F20" i="49"/>
  <c r="O54" i="11" l="1"/>
  <c r="P52" i="11" s="1"/>
  <c r="O45" i="11"/>
  <c r="P41" i="11" s="1"/>
  <c r="O62" i="11"/>
  <c r="P61" i="11" s="1"/>
  <c r="O58" i="11"/>
  <c r="P57" i="11" s="1"/>
  <c r="O49" i="11"/>
  <c r="P48" i="11" s="1"/>
  <c r="O39" i="11"/>
  <c r="P38" i="11" s="1"/>
  <c r="O35" i="11"/>
  <c r="P33" i="11" s="1"/>
  <c r="F49" i="42" l="1"/>
  <c r="E49" i="42"/>
  <c r="F31" i="42"/>
  <c r="E31" i="42"/>
  <c r="F66" i="42"/>
  <c r="E66" i="42"/>
  <c r="F38" i="42"/>
  <c r="E38" i="42"/>
  <c r="E36" i="42"/>
  <c r="F36" i="42"/>
  <c r="F43" i="42"/>
  <c r="E43" i="42"/>
  <c r="E46" i="42"/>
  <c r="F46" i="42"/>
  <c r="F31" i="17"/>
  <c r="E31" i="17"/>
  <c r="E36" i="17"/>
  <c r="F36" i="17"/>
  <c r="F38" i="17"/>
  <c r="E38" i="17"/>
  <c r="F49" i="17"/>
  <c r="E49" i="17"/>
  <c r="F66" i="17"/>
  <c r="E66" i="17"/>
  <c r="E43" i="17"/>
  <c r="F43" i="17"/>
  <c r="E46" i="17"/>
  <c r="F46" i="17"/>
  <c r="P60" i="11"/>
  <c r="P56" i="11"/>
  <c r="P53" i="11"/>
  <c r="P51" i="11"/>
  <c r="P47" i="11"/>
  <c r="P44" i="11"/>
  <c r="P43" i="11"/>
  <c r="P42" i="11"/>
  <c r="P37" i="11"/>
  <c r="P34" i="11"/>
  <c r="Z5" i="4"/>
  <c r="W5" i="4"/>
  <c r="O5" i="4"/>
  <c r="I5" i="4"/>
  <c r="I41" i="3"/>
  <c r="L4" i="18"/>
  <c r="J4" i="18"/>
  <c r="I4" i="18"/>
  <c r="H4" i="18"/>
  <c r="E4" i="18"/>
  <c r="Q13" i="17"/>
  <c r="N13" i="17"/>
  <c r="K13" i="17"/>
  <c r="I58" i="15"/>
  <c r="F886" i="67" l="1"/>
  <c r="F746" i="67"/>
  <c r="F606" i="67"/>
  <c r="F466" i="67"/>
  <c r="F326" i="67"/>
  <c r="F186" i="67"/>
  <c r="F46" i="67"/>
  <c r="F816" i="67"/>
  <c r="F676" i="67"/>
  <c r="F536" i="67"/>
  <c r="F396" i="67"/>
  <c r="F256" i="67"/>
  <c r="F116" i="67"/>
  <c r="E906" i="67"/>
  <c r="E766" i="67"/>
  <c r="E626" i="67"/>
  <c r="E486" i="67"/>
  <c r="E556" i="67"/>
  <c r="E416" i="67"/>
  <c r="E276" i="67"/>
  <c r="E136" i="67"/>
  <c r="E836" i="67"/>
  <c r="E696" i="67"/>
  <c r="E66" i="67"/>
  <c r="E346" i="67"/>
  <c r="E206" i="67"/>
  <c r="E878" i="67"/>
  <c r="E738" i="67"/>
  <c r="E598" i="67"/>
  <c r="E458" i="67"/>
  <c r="E388" i="67"/>
  <c r="E248" i="67"/>
  <c r="E108" i="67"/>
  <c r="E808" i="67"/>
  <c r="E668" i="67"/>
  <c r="E528" i="67"/>
  <c r="E38" i="67"/>
  <c r="E318" i="67"/>
  <c r="E178" i="67"/>
  <c r="E801" i="67"/>
  <c r="E661" i="67"/>
  <c r="E521" i="67"/>
  <c r="E31" i="67"/>
  <c r="E451" i="67"/>
  <c r="E311" i="67"/>
  <c r="E171" i="67"/>
  <c r="E871" i="67"/>
  <c r="E731" i="67"/>
  <c r="E591" i="67"/>
  <c r="E381" i="67"/>
  <c r="E241" i="67"/>
  <c r="E101" i="67"/>
  <c r="E886" i="67"/>
  <c r="E746" i="67"/>
  <c r="E606" i="67"/>
  <c r="E466" i="67"/>
  <c r="E396" i="67"/>
  <c r="E256" i="67"/>
  <c r="E116" i="67"/>
  <c r="E816" i="67"/>
  <c r="E676" i="67"/>
  <c r="E536" i="67"/>
  <c r="E46" i="67"/>
  <c r="E326" i="67"/>
  <c r="E186" i="67"/>
  <c r="F906" i="67"/>
  <c r="F766" i="67"/>
  <c r="F626" i="67"/>
  <c r="F486" i="67"/>
  <c r="F346" i="67"/>
  <c r="F206" i="67"/>
  <c r="F66" i="67"/>
  <c r="F836" i="67"/>
  <c r="F696" i="67"/>
  <c r="F556" i="67"/>
  <c r="F416" i="67"/>
  <c r="F276" i="67"/>
  <c r="F136" i="67"/>
  <c r="F878" i="67"/>
  <c r="F738" i="67"/>
  <c r="F598" i="67"/>
  <c r="F458" i="67"/>
  <c r="F318" i="67"/>
  <c r="F178" i="67"/>
  <c r="F38" i="67"/>
  <c r="F808" i="67"/>
  <c r="F668" i="67"/>
  <c r="F528" i="67"/>
  <c r="F388" i="67"/>
  <c r="F248" i="67"/>
  <c r="F108" i="67"/>
  <c r="F801" i="67"/>
  <c r="F661" i="67"/>
  <c r="F521" i="67"/>
  <c r="F381" i="67"/>
  <c r="F241" i="67"/>
  <c r="F101" i="67"/>
  <c r="F871" i="67"/>
  <c r="F731" i="67"/>
  <c r="F591" i="67"/>
  <c r="F451" i="67"/>
  <c r="F311" i="67"/>
  <c r="F171" i="67"/>
  <c r="F31" i="67"/>
  <c r="F813" i="67"/>
  <c r="F673" i="67"/>
  <c r="F533" i="67"/>
  <c r="F393" i="67"/>
  <c r="F253" i="67"/>
  <c r="F113" i="67"/>
  <c r="F883" i="67"/>
  <c r="F743" i="67"/>
  <c r="F603" i="67"/>
  <c r="F463" i="67"/>
  <c r="F323" i="67"/>
  <c r="F183" i="67"/>
  <c r="F43" i="67"/>
  <c r="E819" i="67"/>
  <c r="E679" i="67"/>
  <c r="E539" i="67"/>
  <c r="E49" i="67"/>
  <c r="E469" i="67"/>
  <c r="E329" i="67"/>
  <c r="E189" i="67"/>
  <c r="E889" i="67"/>
  <c r="E749" i="67"/>
  <c r="E609" i="67"/>
  <c r="E399" i="67"/>
  <c r="E259" i="67"/>
  <c r="E119" i="67"/>
  <c r="F876" i="67"/>
  <c r="F736" i="67"/>
  <c r="F596" i="67"/>
  <c r="F456" i="67"/>
  <c r="F316" i="67"/>
  <c r="F176" i="67"/>
  <c r="F806" i="67"/>
  <c r="F666" i="67"/>
  <c r="F526" i="67"/>
  <c r="F386" i="67"/>
  <c r="F246" i="67"/>
  <c r="F106" i="67"/>
  <c r="F36" i="67"/>
  <c r="E813" i="67"/>
  <c r="E673" i="67"/>
  <c r="E533" i="67"/>
  <c r="E43" i="67"/>
  <c r="E463" i="67"/>
  <c r="E323" i="67"/>
  <c r="E183" i="67"/>
  <c r="E883" i="67"/>
  <c r="E743" i="67"/>
  <c r="E603" i="67"/>
  <c r="E393" i="67"/>
  <c r="E253" i="67"/>
  <c r="E113" i="67"/>
  <c r="F819" i="67"/>
  <c r="F679" i="67"/>
  <c r="F539" i="67"/>
  <c r="F399" i="67"/>
  <c r="F259" i="67"/>
  <c r="F119" i="67"/>
  <c r="F889" i="67"/>
  <c r="F749" i="67"/>
  <c r="F609" i="67"/>
  <c r="F469" i="67"/>
  <c r="F329" i="67"/>
  <c r="F189" i="67"/>
  <c r="F49" i="67"/>
  <c r="E876" i="67"/>
  <c r="E736" i="67"/>
  <c r="E596" i="67"/>
  <c r="E456" i="67"/>
  <c r="E386" i="67"/>
  <c r="E246" i="67"/>
  <c r="E106" i="67"/>
  <c r="E806" i="67"/>
  <c r="E666" i="67"/>
  <c r="E526" i="67"/>
  <c r="E36" i="67"/>
  <c r="E316" i="67"/>
  <c r="E176" i="67"/>
  <c r="F39" i="42"/>
  <c r="E39" i="42"/>
  <c r="F45" i="42"/>
  <c r="E45" i="42"/>
  <c r="G43" i="42"/>
  <c r="G38" i="42"/>
  <c r="G31" i="42"/>
  <c r="F40" i="42"/>
  <c r="E40" i="42"/>
  <c r="F47" i="42"/>
  <c r="E47" i="42"/>
  <c r="H43" i="42"/>
  <c r="H38" i="42"/>
  <c r="H31" i="42"/>
  <c r="F32" i="42"/>
  <c r="E32" i="42"/>
  <c r="E41" i="42"/>
  <c r="F41" i="42"/>
  <c r="F48" i="42"/>
  <c r="E48" i="42"/>
  <c r="H46" i="42"/>
  <c r="H36" i="42"/>
  <c r="G66" i="42"/>
  <c r="G49" i="42"/>
  <c r="F35" i="42"/>
  <c r="E35" i="42"/>
  <c r="F42" i="42"/>
  <c r="E42" i="42"/>
  <c r="E65" i="42"/>
  <c r="F65" i="42"/>
  <c r="G46" i="42"/>
  <c r="G36" i="42"/>
  <c r="H66" i="42"/>
  <c r="H49" i="42"/>
  <c r="E35" i="17"/>
  <c r="F35" i="17"/>
  <c r="E42" i="17"/>
  <c r="F42" i="17"/>
  <c r="E65" i="17"/>
  <c r="F65" i="17"/>
  <c r="E41" i="17"/>
  <c r="F41" i="17"/>
  <c r="F39" i="17"/>
  <c r="E39" i="17"/>
  <c r="E45" i="17"/>
  <c r="F45" i="17"/>
  <c r="E32" i="17"/>
  <c r="F32" i="17"/>
  <c r="F48" i="17"/>
  <c r="E48" i="17"/>
  <c r="F40" i="17"/>
  <c r="E40" i="17"/>
  <c r="F47" i="17"/>
  <c r="E47" i="17"/>
  <c r="F815" i="67" l="1"/>
  <c r="F675" i="67"/>
  <c r="F535" i="67"/>
  <c r="F395" i="67"/>
  <c r="F255" i="67"/>
  <c r="F115" i="67"/>
  <c r="F885" i="67"/>
  <c r="F745" i="67"/>
  <c r="F605" i="67"/>
  <c r="F465" i="67"/>
  <c r="F325" i="67"/>
  <c r="F185" i="67"/>
  <c r="F45" i="67"/>
  <c r="G36" i="67"/>
  <c r="K36" i="67" s="1"/>
  <c r="G106" i="67"/>
  <c r="K106" i="67" s="1"/>
  <c r="G596" i="67"/>
  <c r="H189" i="67"/>
  <c r="H749" i="67"/>
  <c r="H399" i="67"/>
  <c r="G113" i="67"/>
  <c r="G743" i="67"/>
  <c r="G463" i="67"/>
  <c r="G813" i="67"/>
  <c r="H386" i="67"/>
  <c r="H176" i="67"/>
  <c r="H736" i="67"/>
  <c r="G399" i="67"/>
  <c r="G189" i="67"/>
  <c r="G539" i="67"/>
  <c r="H183" i="67"/>
  <c r="H743" i="67"/>
  <c r="H393" i="67"/>
  <c r="H31" i="67"/>
  <c r="L31" i="67" s="1"/>
  <c r="H591" i="67"/>
  <c r="H241" i="67"/>
  <c r="H801" i="67"/>
  <c r="H528" i="67"/>
  <c r="H178" i="67"/>
  <c r="H738" i="67"/>
  <c r="H416" i="67"/>
  <c r="H66" i="67"/>
  <c r="L66" i="67" s="1"/>
  <c r="H626" i="67"/>
  <c r="G326" i="67"/>
  <c r="G816" i="67"/>
  <c r="G466" i="67"/>
  <c r="G101" i="67"/>
  <c r="K101" i="67" s="1"/>
  <c r="G731" i="67"/>
  <c r="G451" i="67"/>
  <c r="G801" i="67"/>
  <c r="G528" i="67"/>
  <c r="G248" i="67"/>
  <c r="G738" i="67"/>
  <c r="G66" i="67"/>
  <c r="K66" i="67" s="1"/>
  <c r="M66" i="67" s="1"/>
  <c r="E58" i="69" s="1"/>
  <c r="G276" i="67"/>
  <c r="G626" i="67"/>
  <c r="H256" i="67"/>
  <c r="H816" i="67"/>
  <c r="H466" i="67"/>
  <c r="F817" i="67"/>
  <c r="F677" i="67"/>
  <c r="F537" i="67"/>
  <c r="F397" i="67"/>
  <c r="F257" i="67"/>
  <c r="F117" i="67"/>
  <c r="F887" i="67"/>
  <c r="F747" i="67"/>
  <c r="F607" i="67"/>
  <c r="F467" i="67"/>
  <c r="F327" i="67"/>
  <c r="F187" i="67"/>
  <c r="F47" i="67"/>
  <c r="G526" i="67"/>
  <c r="G246" i="67"/>
  <c r="G736" i="67"/>
  <c r="H329" i="67"/>
  <c r="H889" i="67"/>
  <c r="H539" i="67"/>
  <c r="G253" i="67"/>
  <c r="G883" i="67"/>
  <c r="G43" i="67"/>
  <c r="K43" i="67" s="1"/>
  <c r="H36" i="67"/>
  <c r="L36" i="67" s="1"/>
  <c r="H526" i="67"/>
  <c r="H316" i="67"/>
  <c r="H876" i="67"/>
  <c r="G609" i="67"/>
  <c r="G329" i="67"/>
  <c r="G679" i="67"/>
  <c r="H323" i="67"/>
  <c r="H883" i="67"/>
  <c r="H533" i="67"/>
  <c r="H171" i="67"/>
  <c r="H731" i="67"/>
  <c r="H381" i="67"/>
  <c r="H108" i="67"/>
  <c r="H668" i="67"/>
  <c r="H318" i="67"/>
  <c r="H878" i="67"/>
  <c r="H556" i="67"/>
  <c r="H206" i="67"/>
  <c r="H766" i="67"/>
  <c r="G46" i="67"/>
  <c r="K46" i="67" s="1"/>
  <c r="G116" i="67"/>
  <c r="K116" i="67" s="1"/>
  <c r="G606" i="67"/>
  <c r="G241" i="67"/>
  <c r="G871" i="67"/>
  <c r="G31" i="67"/>
  <c r="K31" i="67" s="1"/>
  <c r="M31" i="67" s="1"/>
  <c r="E23" i="69" s="1"/>
  <c r="G178" i="67"/>
  <c r="G668" i="67"/>
  <c r="G388" i="67"/>
  <c r="G878" i="67"/>
  <c r="G696" i="67"/>
  <c r="G416" i="67"/>
  <c r="G766" i="67"/>
  <c r="H396" i="67"/>
  <c r="H46" i="67"/>
  <c r="L46" i="67" s="1"/>
  <c r="H606" i="67"/>
  <c r="E888" i="67"/>
  <c r="E748" i="67"/>
  <c r="E608" i="67"/>
  <c r="E468" i="67"/>
  <c r="E398" i="67"/>
  <c r="E258" i="67"/>
  <c r="E118" i="67"/>
  <c r="E818" i="67"/>
  <c r="E678" i="67"/>
  <c r="E538" i="67"/>
  <c r="E48" i="67"/>
  <c r="E328" i="67"/>
  <c r="E188" i="67"/>
  <c r="F811" i="67"/>
  <c r="F671" i="67"/>
  <c r="F531" i="67"/>
  <c r="F391" i="67"/>
  <c r="F251" i="67"/>
  <c r="F111" i="67"/>
  <c r="F881" i="67"/>
  <c r="F741" i="67"/>
  <c r="F601" i="67"/>
  <c r="F461" i="67"/>
  <c r="F321" i="67"/>
  <c r="F181" i="67"/>
  <c r="F41" i="67"/>
  <c r="E815" i="67"/>
  <c r="E675" i="67"/>
  <c r="E535" i="67"/>
  <c r="E45" i="67"/>
  <c r="E465" i="67"/>
  <c r="E325" i="67"/>
  <c r="E185" i="67"/>
  <c r="E885" i="67"/>
  <c r="E745" i="67"/>
  <c r="E605" i="67"/>
  <c r="E395" i="67"/>
  <c r="E255" i="67"/>
  <c r="E115" i="67"/>
  <c r="E882" i="67"/>
  <c r="E742" i="67"/>
  <c r="E602" i="67"/>
  <c r="E462" i="67"/>
  <c r="E392" i="67"/>
  <c r="E252" i="67"/>
  <c r="E112" i="67"/>
  <c r="E812" i="67"/>
  <c r="E672" i="67"/>
  <c r="E532" i="67"/>
  <c r="E42" i="67"/>
  <c r="E322" i="67"/>
  <c r="E182" i="67"/>
  <c r="E880" i="67"/>
  <c r="E740" i="67"/>
  <c r="E600" i="67"/>
  <c r="E460" i="67"/>
  <c r="E390" i="67"/>
  <c r="E250" i="67"/>
  <c r="E110" i="67"/>
  <c r="E810" i="67"/>
  <c r="E670" i="67"/>
  <c r="E530" i="67"/>
  <c r="E40" i="67"/>
  <c r="E320" i="67"/>
  <c r="E180" i="67"/>
  <c r="F872" i="67"/>
  <c r="F732" i="67"/>
  <c r="F592" i="67"/>
  <c r="F452" i="67"/>
  <c r="F312" i="67"/>
  <c r="F172" i="67"/>
  <c r="F802" i="67"/>
  <c r="F662" i="67"/>
  <c r="F522" i="67"/>
  <c r="F382" i="67"/>
  <c r="F242" i="67"/>
  <c r="F102" i="67"/>
  <c r="F32" i="67"/>
  <c r="E809" i="67"/>
  <c r="E669" i="67"/>
  <c r="E529" i="67"/>
  <c r="E39" i="67"/>
  <c r="E459" i="67"/>
  <c r="E319" i="67"/>
  <c r="E179" i="67"/>
  <c r="E879" i="67"/>
  <c r="E739" i="67"/>
  <c r="E599" i="67"/>
  <c r="E389" i="67"/>
  <c r="E249" i="67"/>
  <c r="E109" i="67"/>
  <c r="F835" i="67"/>
  <c r="F695" i="67"/>
  <c r="F555" i="67"/>
  <c r="F415" i="67"/>
  <c r="F275" i="67"/>
  <c r="F135" i="67"/>
  <c r="F905" i="67"/>
  <c r="F765" i="67"/>
  <c r="F625" i="67"/>
  <c r="F485" i="67"/>
  <c r="F345" i="67"/>
  <c r="F205" i="67"/>
  <c r="F65" i="67"/>
  <c r="R766" i="67" s="1"/>
  <c r="F805" i="67"/>
  <c r="F665" i="67"/>
  <c r="F525" i="67"/>
  <c r="F385" i="67"/>
  <c r="F245" i="67"/>
  <c r="F105" i="67"/>
  <c r="F875" i="67"/>
  <c r="F735" i="67"/>
  <c r="F595" i="67"/>
  <c r="F455" i="67"/>
  <c r="F315" i="67"/>
  <c r="F175" i="67"/>
  <c r="F35" i="67"/>
  <c r="G176" i="67"/>
  <c r="G666" i="67"/>
  <c r="G386" i="67"/>
  <c r="G876" i="67"/>
  <c r="H469" i="67"/>
  <c r="H119" i="67"/>
  <c r="L119" i="67" s="1"/>
  <c r="H679" i="67"/>
  <c r="G393" i="67"/>
  <c r="G183" i="67"/>
  <c r="G533" i="67"/>
  <c r="H106" i="67"/>
  <c r="H666" i="67"/>
  <c r="H456" i="67"/>
  <c r="G119" i="67"/>
  <c r="K119" i="67" s="1"/>
  <c r="M119" i="67" s="1"/>
  <c r="E108" i="69" s="1"/>
  <c r="G749" i="67"/>
  <c r="G469" i="67"/>
  <c r="G819" i="67"/>
  <c r="H463" i="67"/>
  <c r="H113" i="67"/>
  <c r="L113" i="67" s="1"/>
  <c r="H673" i="67"/>
  <c r="H311" i="67"/>
  <c r="H871" i="67"/>
  <c r="H521" i="67"/>
  <c r="H248" i="67"/>
  <c r="H808" i="67"/>
  <c r="H458" i="67"/>
  <c r="H136" i="67"/>
  <c r="H696" i="67"/>
  <c r="H346" i="67"/>
  <c r="H906" i="67"/>
  <c r="G536" i="67"/>
  <c r="G256" i="67"/>
  <c r="G746" i="67"/>
  <c r="G381" i="67"/>
  <c r="G171" i="67"/>
  <c r="G521" i="67"/>
  <c r="G318" i="67"/>
  <c r="G808" i="67"/>
  <c r="G458" i="67"/>
  <c r="G206" i="67"/>
  <c r="G836" i="67"/>
  <c r="G556" i="67"/>
  <c r="G906" i="67"/>
  <c r="H536" i="67"/>
  <c r="H186" i="67"/>
  <c r="H746" i="67"/>
  <c r="E817" i="67"/>
  <c r="E677" i="67"/>
  <c r="E537" i="67"/>
  <c r="E47" i="67"/>
  <c r="E467" i="67"/>
  <c r="E327" i="67"/>
  <c r="E187" i="67"/>
  <c r="E887" i="67"/>
  <c r="E747" i="67"/>
  <c r="E607" i="67"/>
  <c r="E397" i="67"/>
  <c r="E257" i="67"/>
  <c r="E117" i="67"/>
  <c r="F882" i="67"/>
  <c r="F742" i="67"/>
  <c r="F602" i="67"/>
  <c r="F462" i="67"/>
  <c r="F322" i="67"/>
  <c r="F182" i="67"/>
  <c r="F812" i="67"/>
  <c r="F672" i="67"/>
  <c r="F532" i="67"/>
  <c r="F392" i="67"/>
  <c r="F252" i="67"/>
  <c r="F112" i="67"/>
  <c r="F42" i="67"/>
  <c r="F888" i="67"/>
  <c r="F748" i="67"/>
  <c r="F608" i="67"/>
  <c r="F468" i="67"/>
  <c r="F328" i="67"/>
  <c r="F188" i="67"/>
  <c r="F818" i="67"/>
  <c r="F678" i="67"/>
  <c r="F538" i="67"/>
  <c r="F398" i="67"/>
  <c r="F258" i="67"/>
  <c r="F118" i="67"/>
  <c r="F48" i="67"/>
  <c r="E811" i="67"/>
  <c r="E671" i="67"/>
  <c r="E531" i="67"/>
  <c r="E41" i="67"/>
  <c r="E461" i="67"/>
  <c r="E321" i="67"/>
  <c r="E181" i="67"/>
  <c r="E881" i="67"/>
  <c r="E741" i="67"/>
  <c r="E601" i="67"/>
  <c r="E391" i="67"/>
  <c r="E251" i="67"/>
  <c r="E111" i="67"/>
  <c r="F880" i="67"/>
  <c r="F740" i="67"/>
  <c r="F600" i="67"/>
  <c r="F460" i="67"/>
  <c r="F320" i="67"/>
  <c r="F180" i="67"/>
  <c r="F810" i="67"/>
  <c r="F670" i="67"/>
  <c r="F530" i="67"/>
  <c r="F390" i="67"/>
  <c r="F250" i="67"/>
  <c r="F110" i="67"/>
  <c r="F40" i="67"/>
  <c r="E872" i="67"/>
  <c r="E732" i="67"/>
  <c r="E592" i="67"/>
  <c r="E452" i="67"/>
  <c r="E382" i="67"/>
  <c r="E242" i="67"/>
  <c r="E102" i="67"/>
  <c r="E802" i="67"/>
  <c r="E662" i="67"/>
  <c r="E522" i="67"/>
  <c r="E32" i="67"/>
  <c r="E312" i="67"/>
  <c r="E172" i="67"/>
  <c r="F809" i="67"/>
  <c r="F669" i="67"/>
  <c r="F529" i="67"/>
  <c r="F389" i="67"/>
  <c r="F249" i="67"/>
  <c r="F109" i="67"/>
  <c r="F879" i="67"/>
  <c r="F739" i="67"/>
  <c r="F599" i="67"/>
  <c r="F459" i="67"/>
  <c r="F319" i="67"/>
  <c r="F179" i="67"/>
  <c r="F39" i="67"/>
  <c r="E835" i="67"/>
  <c r="E695" i="67"/>
  <c r="E555" i="67"/>
  <c r="E65" i="67"/>
  <c r="Q766" i="67" s="1"/>
  <c r="E485" i="67"/>
  <c r="E345" i="67"/>
  <c r="E205" i="67"/>
  <c r="E905" i="67"/>
  <c r="E765" i="67"/>
  <c r="E625" i="67"/>
  <c r="E415" i="67"/>
  <c r="E275" i="67"/>
  <c r="E135" i="67"/>
  <c r="E805" i="67"/>
  <c r="E665" i="67"/>
  <c r="E525" i="67"/>
  <c r="E35" i="67"/>
  <c r="Q323" i="67" s="1"/>
  <c r="E455" i="67"/>
  <c r="E315" i="67"/>
  <c r="E175" i="67"/>
  <c r="E875" i="67"/>
  <c r="E735" i="67"/>
  <c r="E595" i="67"/>
  <c r="E385" i="67"/>
  <c r="E245" i="67"/>
  <c r="E105" i="67"/>
  <c r="G316" i="67"/>
  <c r="G806" i="67"/>
  <c r="Q806" i="67"/>
  <c r="G456" i="67"/>
  <c r="H49" i="67"/>
  <c r="L49" i="67" s="1"/>
  <c r="H609" i="67"/>
  <c r="H259" i="67"/>
  <c r="H819" i="67"/>
  <c r="G603" i="67"/>
  <c r="G323" i="67"/>
  <c r="G673" i="67"/>
  <c r="H246" i="67"/>
  <c r="H806" i="67"/>
  <c r="H596" i="67"/>
  <c r="G259" i="67"/>
  <c r="G889" i="67"/>
  <c r="G49" i="67"/>
  <c r="K49" i="67" s="1"/>
  <c r="M49" i="67" s="1"/>
  <c r="E41" i="69" s="1"/>
  <c r="H43" i="67"/>
  <c r="L43" i="67" s="1"/>
  <c r="H603" i="67"/>
  <c r="H253" i="67"/>
  <c r="H813" i="67"/>
  <c r="H451" i="67"/>
  <c r="H101" i="67"/>
  <c r="L101" i="67" s="1"/>
  <c r="H661" i="67"/>
  <c r="H388" i="67"/>
  <c r="H38" i="67"/>
  <c r="L38" i="67" s="1"/>
  <c r="H598" i="67"/>
  <c r="H276" i="67"/>
  <c r="H836" i="67"/>
  <c r="H486" i="67"/>
  <c r="G186" i="67"/>
  <c r="G676" i="67"/>
  <c r="G396" i="67"/>
  <c r="G886" i="67"/>
  <c r="G591" i="67"/>
  <c r="G311" i="67"/>
  <c r="G661" i="67"/>
  <c r="G38" i="67"/>
  <c r="K38" i="67" s="1"/>
  <c r="G108" i="67"/>
  <c r="K108" i="67" s="1"/>
  <c r="G598" i="67"/>
  <c r="G346" i="67"/>
  <c r="Q346" i="67"/>
  <c r="G136" i="67"/>
  <c r="K136" i="67" s="1"/>
  <c r="G486" i="67"/>
  <c r="H116" i="67"/>
  <c r="L116" i="67" s="1"/>
  <c r="M116" i="67" s="1"/>
  <c r="E105" i="69" s="1"/>
  <c r="H676" i="67"/>
  <c r="H326" i="67"/>
  <c r="H886" i="67"/>
  <c r="E73" i="42"/>
  <c r="G73" i="42" s="1"/>
  <c r="H32" i="42"/>
  <c r="F69" i="42"/>
  <c r="J65" i="42" s="1"/>
  <c r="H40" i="42"/>
  <c r="H65" i="42"/>
  <c r="F74" i="42"/>
  <c r="G35" i="42"/>
  <c r="H41" i="42"/>
  <c r="F73" i="42"/>
  <c r="G47" i="42"/>
  <c r="G45" i="42"/>
  <c r="H35" i="42"/>
  <c r="G41" i="42"/>
  <c r="H47" i="42"/>
  <c r="H45" i="42"/>
  <c r="G65" i="42"/>
  <c r="E74" i="42"/>
  <c r="E69" i="42"/>
  <c r="I35" i="42" s="1"/>
  <c r="G42" i="42"/>
  <c r="G48" i="42"/>
  <c r="G32" i="42"/>
  <c r="G40" i="42"/>
  <c r="G39" i="42"/>
  <c r="H42" i="42"/>
  <c r="H48" i="42"/>
  <c r="H39" i="42"/>
  <c r="N15" i="11"/>
  <c r="N16" i="11"/>
  <c r="Q486" i="67" l="1"/>
  <c r="R346" i="67"/>
  <c r="E349" i="67"/>
  <c r="R598" i="67"/>
  <c r="R451" i="67"/>
  <c r="R819" i="67"/>
  <c r="E703" i="67"/>
  <c r="E699" i="67"/>
  <c r="G699" i="67" s="1"/>
  <c r="R886" i="67"/>
  <c r="R676" i="67"/>
  <c r="E353" i="67"/>
  <c r="R836" i="67"/>
  <c r="R661" i="67"/>
  <c r="R603" i="67"/>
  <c r="R806" i="67"/>
  <c r="S806" i="67" s="1"/>
  <c r="E765" i="69" s="1"/>
  <c r="F913" i="67"/>
  <c r="H913" i="67" s="1"/>
  <c r="R813" i="67"/>
  <c r="R609" i="67"/>
  <c r="F489" i="67"/>
  <c r="H489" i="67" s="1"/>
  <c r="F139" i="67"/>
  <c r="F703" i="67"/>
  <c r="R906" i="67"/>
  <c r="R696" i="67"/>
  <c r="R326" i="67"/>
  <c r="S346" i="67"/>
  <c r="E326" i="69" s="1"/>
  <c r="H326" i="69" s="1"/>
  <c r="R486" i="67"/>
  <c r="R388" i="67"/>
  <c r="R596" i="67"/>
  <c r="S766" i="67"/>
  <c r="E728" i="69" s="1"/>
  <c r="R679" i="67"/>
  <c r="M38" i="67"/>
  <c r="E30" i="69" s="1"/>
  <c r="Q396" i="67"/>
  <c r="E633" i="67"/>
  <c r="G633" i="67" s="1"/>
  <c r="F699" i="67"/>
  <c r="H699" i="67" s="1"/>
  <c r="F143" i="67"/>
  <c r="H143" i="67" s="1"/>
  <c r="L143" i="67" s="1"/>
  <c r="F493" i="67"/>
  <c r="Q889" i="67"/>
  <c r="Q673" i="67"/>
  <c r="Q603" i="67"/>
  <c r="Q456" i="67"/>
  <c r="Q598" i="67"/>
  <c r="S598" i="67" s="1"/>
  <c r="E566" i="69" s="1"/>
  <c r="H566" i="69" s="1"/>
  <c r="Q661" i="67"/>
  <c r="Q311" i="67"/>
  <c r="Q591" i="67"/>
  <c r="Q886" i="67"/>
  <c r="Q676" i="67"/>
  <c r="E629" i="67"/>
  <c r="G629" i="67" s="1"/>
  <c r="F843" i="67"/>
  <c r="F629" i="67"/>
  <c r="H629" i="67" s="1"/>
  <c r="E489" i="67"/>
  <c r="G489" i="67" s="1"/>
  <c r="F419" i="67"/>
  <c r="H419" i="67" s="1"/>
  <c r="F209" i="67"/>
  <c r="H209" i="67" s="1"/>
  <c r="F769" i="67"/>
  <c r="H769" i="67" s="1"/>
  <c r="Q596" i="67"/>
  <c r="E139" i="67"/>
  <c r="G139" i="67" s="1"/>
  <c r="K139" i="67" s="1"/>
  <c r="R736" i="67"/>
  <c r="E563" i="67"/>
  <c r="G563" i="67" s="1"/>
  <c r="E283" i="67"/>
  <c r="G283" i="67" s="1"/>
  <c r="E773" i="67"/>
  <c r="G773" i="67" s="1"/>
  <c r="H843" i="67"/>
  <c r="I105" i="69"/>
  <c r="H105" i="69"/>
  <c r="G595" i="67"/>
  <c r="Q595" i="67"/>
  <c r="G315" i="67"/>
  <c r="Q315" i="67"/>
  <c r="G665" i="67"/>
  <c r="Q665" i="67"/>
  <c r="G415" i="67"/>
  <c r="E424" i="67"/>
  <c r="Q415" i="67"/>
  <c r="G205" i="67"/>
  <c r="E214" i="67"/>
  <c r="G555" i="67"/>
  <c r="E564" i="67"/>
  <c r="Q555" i="67"/>
  <c r="H179" i="67"/>
  <c r="H739" i="67"/>
  <c r="R739" i="67"/>
  <c r="H389" i="67"/>
  <c r="R389" i="67"/>
  <c r="G172" i="67"/>
  <c r="G662" i="67"/>
  <c r="Q662" i="67"/>
  <c r="G382" i="67"/>
  <c r="Q382" i="67"/>
  <c r="G872" i="67"/>
  <c r="Q872" i="67"/>
  <c r="H390" i="67"/>
  <c r="R390" i="67"/>
  <c r="H180" i="67"/>
  <c r="H740" i="67"/>
  <c r="R740" i="67"/>
  <c r="G391" i="67"/>
  <c r="Q391" i="67"/>
  <c r="G181" i="67"/>
  <c r="G531" i="67"/>
  <c r="Q531" i="67"/>
  <c r="H118" i="67"/>
  <c r="H678" i="67"/>
  <c r="R678" i="67"/>
  <c r="H468" i="67"/>
  <c r="R468" i="67"/>
  <c r="H42" i="67"/>
  <c r="L42" i="67" s="1"/>
  <c r="H532" i="67"/>
  <c r="R532" i="67"/>
  <c r="H322" i="67"/>
  <c r="R322" i="67"/>
  <c r="H882" i="67"/>
  <c r="R882" i="67"/>
  <c r="G607" i="67"/>
  <c r="Q607" i="67"/>
  <c r="G327" i="67"/>
  <c r="Q327" i="67"/>
  <c r="G677" i="67"/>
  <c r="Q677" i="67"/>
  <c r="R536" i="67"/>
  <c r="Q318" i="67"/>
  <c r="E559" i="67"/>
  <c r="E209" i="67"/>
  <c r="Q381" i="67"/>
  <c r="R458" i="67"/>
  <c r="R521" i="67"/>
  <c r="R463" i="67"/>
  <c r="I108" i="69"/>
  <c r="H108" i="69"/>
  <c r="L106" i="67"/>
  <c r="M106" i="67" s="1"/>
  <c r="E95" i="69" s="1"/>
  <c r="Q666" i="67"/>
  <c r="H35" i="67"/>
  <c r="L35" i="67" s="1"/>
  <c r="H595" i="67"/>
  <c r="R595" i="67"/>
  <c r="H245" i="67"/>
  <c r="H805" i="67"/>
  <c r="R805" i="67"/>
  <c r="H485" i="67"/>
  <c r="F494" i="67"/>
  <c r="R485" i="67"/>
  <c r="H135" i="67"/>
  <c r="L135" i="67" s="1"/>
  <c r="F144" i="67"/>
  <c r="H144" i="67" s="1"/>
  <c r="L144" i="67" s="1"/>
  <c r="H695" i="67"/>
  <c r="F704" i="67"/>
  <c r="R695" i="67"/>
  <c r="G389" i="67"/>
  <c r="Q389" i="67"/>
  <c r="S389" i="67" s="1"/>
  <c r="E366" i="69" s="1"/>
  <c r="G179" i="67"/>
  <c r="G529" i="67"/>
  <c r="Q529" i="67"/>
  <c r="H102" i="67"/>
  <c r="H662" i="67"/>
  <c r="R662" i="67"/>
  <c r="H452" i="67"/>
  <c r="R452" i="67"/>
  <c r="G180" i="67"/>
  <c r="G670" i="67"/>
  <c r="Q670" i="67"/>
  <c r="G390" i="67"/>
  <c r="Q390" i="67"/>
  <c r="S390" i="67" s="1"/>
  <c r="E367" i="69" s="1"/>
  <c r="G880" i="67"/>
  <c r="Q880" i="67"/>
  <c r="G532" i="67"/>
  <c r="Q532" i="67"/>
  <c r="S532" i="67" s="1"/>
  <c r="E503" i="69" s="1"/>
  <c r="G252" i="67"/>
  <c r="G742" i="67"/>
  <c r="Q742" i="67"/>
  <c r="G395" i="67"/>
  <c r="Q395" i="67"/>
  <c r="G185" i="67"/>
  <c r="G535" i="67"/>
  <c r="Q535" i="67"/>
  <c r="H181" i="67"/>
  <c r="H741" i="67"/>
  <c r="R741" i="67"/>
  <c r="H391" i="67"/>
  <c r="R391" i="67"/>
  <c r="G188" i="67"/>
  <c r="G678" i="67"/>
  <c r="Q678" i="67"/>
  <c r="G398" i="67"/>
  <c r="Q398" i="67"/>
  <c r="G888" i="67"/>
  <c r="Q888" i="67"/>
  <c r="Q696" i="67"/>
  <c r="S696" i="67" s="1"/>
  <c r="E661" i="69" s="1"/>
  <c r="H23" i="69"/>
  <c r="I23" i="69"/>
  <c r="Q680" i="67"/>
  <c r="Q527" i="67"/>
  <c r="Q376" i="67"/>
  <c r="Q728" i="67"/>
  <c r="Q446" i="67"/>
  <c r="Q314" i="67"/>
  <c r="Q797" i="67"/>
  <c r="Q383" i="67"/>
  <c r="Q750" i="67"/>
  <c r="Q597" i="67"/>
  <c r="Q804" i="67"/>
  <c r="Q659" i="67"/>
  <c r="Q516" i="67"/>
  <c r="Q868" i="67"/>
  <c r="Q588" i="67"/>
  <c r="Q309" i="67"/>
  <c r="Q658" i="67"/>
  <c r="Q387" i="67"/>
  <c r="Q873" i="67"/>
  <c r="Q610" i="67"/>
  <c r="Q448" i="67"/>
  <c r="Q307" i="67"/>
  <c r="Q871" i="67"/>
  <c r="R878" i="67"/>
  <c r="R731" i="67"/>
  <c r="R883" i="67"/>
  <c r="Q609" i="67"/>
  <c r="Q883" i="67"/>
  <c r="R889" i="67"/>
  <c r="H467" i="67"/>
  <c r="R467" i="67"/>
  <c r="H117" i="67"/>
  <c r="L117" i="67" s="1"/>
  <c r="H677" i="67"/>
  <c r="R677" i="67"/>
  <c r="H58" i="69"/>
  <c r="I58" i="69"/>
  <c r="Q731" i="67"/>
  <c r="Q816" i="67"/>
  <c r="F69" i="67"/>
  <c r="J185" i="67" s="1"/>
  <c r="O185" i="67" s="1"/>
  <c r="R868" i="67"/>
  <c r="R470" i="67"/>
  <c r="R820" i="67"/>
  <c r="R660" i="67"/>
  <c r="R516" i="67"/>
  <c r="R376" i="67"/>
  <c r="R874" i="67"/>
  <c r="R737" i="67"/>
  <c r="R604" i="67"/>
  <c r="R307" i="67"/>
  <c r="R657" i="67"/>
  <c r="R384" i="67"/>
  <c r="R610" i="67"/>
  <c r="R313" i="67"/>
  <c r="R800" i="67"/>
  <c r="R664" i="67"/>
  <c r="R519" i="67"/>
  <c r="R877" i="67"/>
  <c r="R733" i="67"/>
  <c r="R453" i="67"/>
  <c r="R330" i="67"/>
  <c r="R797" i="67"/>
  <c r="R380" i="67"/>
  <c r="Q743" i="67"/>
  <c r="R749" i="67"/>
  <c r="H185" i="67"/>
  <c r="H745" i="67"/>
  <c r="R745" i="67"/>
  <c r="H395" i="67"/>
  <c r="R395" i="67"/>
  <c r="G353" i="67"/>
  <c r="H139" i="67"/>
  <c r="L139" i="67" s="1"/>
  <c r="G105" i="67"/>
  <c r="K105" i="67" s="1"/>
  <c r="G735" i="67"/>
  <c r="Q735" i="67"/>
  <c r="G455" i="67"/>
  <c r="Q455" i="67"/>
  <c r="G805" i="67"/>
  <c r="Q805" i="67"/>
  <c r="G625" i="67"/>
  <c r="E634" i="67"/>
  <c r="Q625" i="67"/>
  <c r="G345" i="67"/>
  <c r="E354" i="67"/>
  <c r="Q345" i="67"/>
  <c r="G695" i="67"/>
  <c r="E704" i="67"/>
  <c r="Q695" i="67"/>
  <c r="H319" i="67"/>
  <c r="R319" i="67"/>
  <c r="H879" i="67"/>
  <c r="R879" i="67"/>
  <c r="H529" i="67"/>
  <c r="R529" i="67"/>
  <c r="G312" i="67"/>
  <c r="Q312" i="67"/>
  <c r="G802" i="67"/>
  <c r="Q802" i="67"/>
  <c r="G452" i="67"/>
  <c r="Q452" i="67"/>
  <c r="H40" i="67"/>
  <c r="L40" i="67" s="1"/>
  <c r="H530" i="67"/>
  <c r="R530" i="67"/>
  <c r="H320" i="67"/>
  <c r="R320" i="67"/>
  <c r="H880" i="67"/>
  <c r="R880" i="67"/>
  <c r="G601" i="67"/>
  <c r="Q601" i="67"/>
  <c r="G321" i="67"/>
  <c r="Q321" i="67"/>
  <c r="G671" i="67"/>
  <c r="Q671" i="67"/>
  <c r="H258" i="67"/>
  <c r="H818" i="67"/>
  <c r="R818" i="67"/>
  <c r="H608" i="67"/>
  <c r="R608" i="67"/>
  <c r="H112" i="67"/>
  <c r="H672" i="67"/>
  <c r="R672" i="67"/>
  <c r="H462" i="67"/>
  <c r="R462" i="67"/>
  <c r="G117" i="67"/>
  <c r="K117" i="67" s="1"/>
  <c r="M117" i="67" s="1"/>
  <c r="E106" i="69" s="1"/>
  <c r="G747" i="67"/>
  <c r="Q747" i="67"/>
  <c r="G467" i="67"/>
  <c r="Q467" i="67"/>
  <c r="G817" i="67"/>
  <c r="Q817" i="67"/>
  <c r="Q836" i="67"/>
  <c r="Q808" i="67"/>
  <c r="E419" i="67"/>
  <c r="Q746" i="67"/>
  <c r="F559" i="67"/>
  <c r="R871" i="67"/>
  <c r="F353" i="67"/>
  <c r="Q749" i="67"/>
  <c r="R666" i="67"/>
  <c r="Q386" i="67"/>
  <c r="H175" i="67"/>
  <c r="H735" i="67"/>
  <c r="R735" i="67"/>
  <c r="H385" i="67"/>
  <c r="R385" i="67"/>
  <c r="R409" i="67"/>
  <c r="R417" i="67"/>
  <c r="R408" i="67"/>
  <c r="R545" i="67"/>
  <c r="R553" i="67"/>
  <c r="R544" i="67"/>
  <c r="R552" i="67"/>
  <c r="R541" i="67"/>
  <c r="R688" i="67"/>
  <c r="R685" i="67"/>
  <c r="R693" i="67"/>
  <c r="R824" i="67"/>
  <c r="R832" i="67"/>
  <c r="R821" i="67"/>
  <c r="R829" i="67"/>
  <c r="R837" i="67"/>
  <c r="R337" i="67"/>
  <c r="R336" i="67"/>
  <c r="R344" i="67"/>
  <c r="R475" i="67"/>
  <c r="R483" i="67"/>
  <c r="R474" i="67"/>
  <c r="R482" i="67"/>
  <c r="R471" i="67"/>
  <c r="R617" i="67"/>
  <c r="R616" i="67"/>
  <c r="R624" i="67"/>
  <c r="R752" i="67"/>
  <c r="R760" i="67"/>
  <c r="R768" i="67"/>
  <c r="R757" i="67"/>
  <c r="R894" i="67"/>
  <c r="R902" i="67"/>
  <c r="R891" i="67"/>
  <c r="R899" i="67"/>
  <c r="R907" i="67"/>
  <c r="R403" i="67"/>
  <c r="R411" i="67"/>
  <c r="R402" i="67"/>
  <c r="R410" i="67"/>
  <c r="R418" i="67"/>
  <c r="R547" i="67"/>
  <c r="R546" i="67"/>
  <c r="R554" i="67"/>
  <c r="R682" i="67"/>
  <c r="R690" i="67"/>
  <c r="R698" i="67"/>
  <c r="R687" i="67"/>
  <c r="R826" i="67"/>
  <c r="R834" i="67"/>
  <c r="R823" i="67"/>
  <c r="R831" i="67"/>
  <c r="R331" i="67"/>
  <c r="R339" i="67"/>
  <c r="R347" i="67"/>
  <c r="R338" i="67"/>
  <c r="R477" i="67"/>
  <c r="R476" i="67"/>
  <c r="R484" i="67"/>
  <c r="R619" i="67"/>
  <c r="R627" i="67"/>
  <c r="R618" i="67"/>
  <c r="R754" i="67"/>
  <c r="R762" i="67"/>
  <c r="R751" i="67"/>
  <c r="R759" i="67"/>
  <c r="R767" i="67"/>
  <c r="R896" i="67"/>
  <c r="R904" i="67"/>
  <c r="R893" i="67"/>
  <c r="R901" i="67"/>
  <c r="R405" i="67"/>
  <c r="R413" i="67"/>
  <c r="R404" i="67"/>
  <c r="R412" i="67"/>
  <c r="R401" i="67"/>
  <c r="R549" i="67"/>
  <c r="R557" i="67"/>
  <c r="R548" i="67"/>
  <c r="R684" i="67"/>
  <c r="R692" i="67"/>
  <c r="R681" i="67"/>
  <c r="R689" i="67"/>
  <c r="R697" i="67"/>
  <c r="R828" i="67"/>
  <c r="R825" i="67"/>
  <c r="R833" i="67"/>
  <c r="R333" i="67"/>
  <c r="R341" i="67"/>
  <c r="R332" i="67"/>
  <c r="R340" i="67"/>
  <c r="R348" i="67"/>
  <c r="R479" i="67"/>
  <c r="R487" i="67"/>
  <c r="R478" i="67"/>
  <c r="R613" i="67"/>
  <c r="R621" i="67"/>
  <c r="R612" i="67"/>
  <c r="R620" i="67"/>
  <c r="R628" i="67"/>
  <c r="R756" i="67"/>
  <c r="R764" i="67"/>
  <c r="R753" i="67"/>
  <c r="R761" i="67"/>
  <c r="R898" i="67"/>
  <c r="R895" i="67"/>
  <c r="R903" i="67"/>
  <c r="R407" i="67"/>
  <c r="R406" i="67"/>
  <c r="R414" i="67"/>
  <c r="R543" i="67"/>
  <c r="R551" i="67"/>
  <c r="R542" i="67"/>
  <c r="R550" i="67"/>
  <c r="R558" i="67"/>
  <c r="R686" i="67"/>
  <c r="R694" i="67"/>
  <c r="R683" i="67"/>
  <c r="R691" i="67"/>
  <c r="R822" i="67"/>
  <c r="R830" i="67"/>
  <c r="R838" i="67"/>
  <c r="R827" i="67"/>
  <c r="R335" i="67"/>
  <c r="R343" i="67"/>
  <c r="R334" i="67"/>
  <c r="R342" i="67"/>
  <c r="R473" i="67"/>
  <c r="R481" i="67"/>
  <c r="R472" i="67"/>
  <c r="R480" i="67"/>
  <c r="R488" i="67"/>
  <c r="R615" i="67"/>
  <c r="R623" i="67"/>
  <c r="R614" i="67"/>
  <c r="R622" i="67"/>
  <c r="R611" i="67"/>
  <c r="R758" i="67"/>
  <c r="R755" i="67"/>
  <c r="R763" i="67"/>
  <c r="R892" i="67"/>
  <c r="R900" i="67"/>
  <c r="R908" i="67"/>
  <c r="R897" i="67"/>
  <c r="H65" i="67"/>
  <c r="L65" i="67" s="1"/>
  <c r="F74" i="67"/>
  <c r="F634" i="67"/>
  <c r="H625" i="67"/>
  <c r="R625" i="67"/>
  <c r="H275" i="67"/>
  <c r="F284" i="67"/>
  <c r="H835" i="67"/>
  <c r="F844" i="67"/>
  <c r="R835" i="67"/>
  <c r="G599" i="67"/>
  <c r="Q599" i="67"/>
  <c r="G319" i="67"/>
  <c r="Q319" i="67"/>
  <c r="G669" i="67"/>
  <c r="Q669" i="67"/>
  <c r="H242" i="67"/>
  <c r="H802" i="67"/>
  <c r="R802" i="67"/>
  <c r="H592" i="67"/>
  <c r="R592" i="67"/>
  <c r="G320" i="67"/>
  <c r="Q320" i="67"/>
  <c r="G810" i="67"/>
  <c r="Q810" i="67"/>
  <c r="G460" i="67"/>
  <c r="Q460" i="67"/>
  <c r="G182" i="67"/>
  <c r="G672" i="67"/>
  <c r="Q672" i="67"/>
  <c r="G392" i="67"/>
  <c r="Q392" i="67"/>
  <c r="G882" i="67"/>
  <c r="Q882" i="67"/>
  <c r="S882" i="67" s="1"/>
  <c r="E838" i="69" s="1"/>
  <c r="G605" i="67"/>
  <c r="Q605" i="67"/>
  <c r="G325" i="67"/>
  <c r="Q325" i="67"/>
  <c r="G675" i="67"/>
  <c r="Q675" i="67"/>
  <c r="H321" i="67"/>
  <c r="R321" i="67"/>
  <c r="H881" i="67"/>
  <c r="R881" i="67"/>
  <c r="H531" i="67"/>
  <c r="R531" i="67"/>
  <c r="G328" i="67"/>
  <c r="Q328" i="67"/>
  <c r="G818" i="67"/>
  <c r="Q818" i="67"/>
  <c r="G468" i="67"/>
  <c r="Q468" i="67"/>
  <c r="S468" i="67" s="1"/>
  <c r="E442" i="69" s="1"/>
  <c r="Q416" i="67"/>
  <c r="Q668" i="67"/>
  <c r="Q800" i="67"/>
  <c r="Q664" i="67"/>
  <c r="Q519" i="67"/>
  <c r="Q377" i="67"/>
  <c r="Q727" i="67"/>
  <c r="Q447" i="67"/>
  <c r="Q796" i="67"/>
  <c r="Q534" i="67"/>
  <c r="Q870" i="67"/>
  <c r="Q734" i="67"/>
  <c r="Q589" i="67"/>
  <c r="Q803" i="67"/>
  <c r="Q540" i="67"/>
  <c r="Q380" i="67"/>
  <c r="Q867" i="67"/>
  <c r="Q587" i="67"/>
  <c r="Q310" i="67"/>
  <c r="Q657" i="67"/>
  <c r="Q379" i="67"/>
  <c r="Q730" i="67"/>
  <c r="Q594" i="67"/>
  <c r="Q457" i="67"/>
  <c r="Q324" i="67"/>
  <c r="E909" i="67"/>
  <c r="E279" i="67"/>
  <c r="Q606" i="67"/>
  <c r="R556" i="67"/>
  <c r="L108" i="67"/>
  <c r="M108" i="67" s="1"/>
  <c r="E97" i="69" s="1"/>
  <c r="R533" i="67"/>
  <c r="Q329" i="67"/>
  <c r="R526" i="67"/>
  <c r="R539" i="67"/>
  <c r="H47" i="67"/>
  <c r="L47" i="67" s="1"/>
  <c r="H607" i="67"/>
  <c r="R607" i="67"/>
  <c r="H257" i="67"/>
  <c r="H817" i="67"/>
  <c r="R817" i="67"/>
  <c r="E843" i="67"/>
  <c r="E769" i="67"/>
  <c r="Q466" i="67"/>
  <c r="F283" i="67"/>
  <c r="R867" i="67"/>
  <c r="R454" i="67"/>
  <c r="R804" i="67"/>
  <c r="R667" i="67"/>
  <c r="R534" i="67"/>
  <c r="R394" i="67"/>
  <c r="R873" i="67"/>
  <c r="R729" i="67"/>
  <c r="R588" i="67"/>
  <c r="R310" i="67"/>
  <c r="R540" i="67"/>
  <c r="R744" i="67"/>
  <c r="R594" i="67"/>
  <c r="R306" i="67"/>
  <c r="R807" i="67"/>
  <c r="R663" i="67"/>
  <c r="R387" i="67"/>
  <c r="R869" i="67"/>
  <c r="R726" i="67"/>
  <c r="R446" i="67"/>
  <c r="R314" i="67"/>
  <c r="R517" i="67"/>
  <c r="R743" i="67"/>
  <c r="Q463" i="67"/>
  <c r="R399" i="67"/>
  <c r="H325" i="67"/>
  <c r="R325" i="67"/>
  <c r="H885" i="67"/>
  <c r="R885" i="67"/>
  <c r="H535" i="67"/>
  <c r="R535" i="67"/>
  <c r="H703" i="67"/>
  <c r="J703" i="67"/>
  <c r="G245" i="67"/>
  <c r="G875" i="67"/>
  <c r="Q875" i="67"/>
  <c r="G35" i="67"/>
  <c r="K35" i="67" s="1"/>
  <c r="E144" i="67"/>
  <c r="G135" i="67"/>
  <c r="K135" i="67" s="1"/>
  <c r="G765" i="67"/>
  <c r="E774" i="67"/>
  <c r="Q765" i="67"/>
  <c r="G485" i="67"/>
  <c r="E494" i="67"/>
  <c r="Q485" i="67"/>
  <c r="S485" i="67" s="1"/>
  <c r="E459" i="69" s="1"/>
  <c r="G835" i="67"/>
  <c r="E844" i="67"/>
  <c r="Q835" i="67"/>
  <c r="S835" i="67" s="1"/>
  <c r="E794" i="69" s="1"/>
  <c r="H459" i="67"/>
  <c r="R459" i="67"/>
  <c r="J459" i="67"/>
  <c r="H109" i="67"/>
  <c r="L109" i="67" s="1"/>
  <c r="H669" i="67"/>
  <c r="R669" i="67"/>
  <c r="G32" i="67"/>
  <c r="K32" i="67" s="1"/>
  <c r="G102" i="67"/>
  <c r="K102" i="67" s="1"/>
  <c r="G592" i="67"/>
  <c r="Q592" i="67"/>
  <c r="H110" i="67"/>
  <c r="L110" i="67" s="1"/>
  <c r="H670" i="67"/>
  <c r="R670" i="67"/>
  <c r="H460" i="67"/>
  <c r="R460" i="67"/>
  <c r="G111" i="67"/>
  <c r="K111" i="67" s="1"/>
  <c r="G741" i="67"/>
  <c r="Q741" i="67"/>
  <c r="S741" i="67" s="1"/>
  <c r="E703" i="69" s="1"/>
  <c r="G461" i="67"/>
  <c r="Q461" i="67"/>
  <c r="G811" i="67"/>
  <c r="Q811" i="67"/>
  <c r="H398" i="67"/>
  <c r="R398" i="67"/>
  <c r="H188" i="67"/>
  <c r="H748" i="67"/>
  <c r="R748" i="67"/>
  <c r="H252" i="67"/>
  <c r="H812" i="67"/>
  <c r="R812" i="67"/>
  <c r="H602" i="67"/>
  <c r="R602" i="67"/>
  <c r="G257" i="67"/>
  <c r="G887" i="67"/>
  <c r="Q887" i="67"/>
  <c r="G47" i="67"/>
  <c r="K47" i="67" s="1"/>
  <c r="Q556" i="67"/>
  <c r="Q458" i="67"/>
  <c r="E213" i="67"/>
  <c r="Q536" i="67"/>
  <c r="S536" i="67" s="1"/>
  <c r="E507" i="69" s="1"/>
  <c r="L136" i="67"/>
  <c r="M136" i="67" s="1"/>
  <c r="E125" i="69" s="1"/>
  <c r="F563" i="67"/>
  <c r="F909" i="67"/>
  <c r="R311" i="67"/>
  <c r="S311" i="67" s="1"/>
  <c r="E291" i="69" s="1"/>
  <c r="Q469" i="67"/>
  <c r="R456" i="67"/>
  <c r="Q533" i="67"/>
  <c r="Q876" i="67"/>
  <c r="H315" i="67"/>
  <c r="R315" i="67"/>
  <c r="H875" i="67"/>
  <c r="R875" i="67"/>
  <c r="H525" i="67"/>
  <c r="R525" i="67"/>
  <c r="F214" i="67"/>
  <c r="H205" i="67"/>
  <c r="J205" i="67"/>
  <c r="O205" i="67" s="1"/>
  <c r="H765" i="67"/>
  <c r="F774" i="67"/>
  <c r="R765" i="67"/>
  <c r="J765" i="67"/>
  <c r="F424" i="67"/>
  <c r="H415" i="67"/>
  <c r="R415" i="67"/>
  <c r="J415" i="67"/>
  <c r="G109" i="67"/>
  <c r="K109" i="67" s="1"/>
  <c r="M109" i="67" s="1"/>
  <c r="E98" i="69" s="1"/>
  <c r="G739" i="67"/>
  <c r="Q739" i="67"/>
  <c r="S739" i="67" s="1"/>
  <c r="E701" i="69" s="1"/>
  <c r="G459" i="67"/>
  <c r="Q459" i="67"/>
  <c r="G809" i="67"/>
  <c r="Q809" i="67"/>
  <c r="H382" i="67"/>
  <c r="R382" i="67"/>
  <c r="H172" i="67"/>
  <c r="H732" i="67"/>
  <c r="R732" i="67"/>
  <c r="G40" i="67"/>
  <c r="K40" i="67" s="1"/>
  <c r="G110" i="67"/>
  <c r="G600" i="67"/>
  <c r="Q600" i="67"/>
  <c r="G322" i="67"/>
  <c r="Q322" i="67"/>
  <c r="G812" i="67"/>
  <c r="Q812" i="67"/>
  <c r="G462" i="67"/>
  <c r="Q462" i="67"/>
  <c r="G115" i="67"/>
  <c r="G745" i="67"/>
  <c r="Q745" i="67"/>
  <c r="S745" i="67" s="1"/>
  <c r="E707" i="69" s="1"/>
  <c r="G465" i="67"/>
  <c r="Q465" i="67"/>
  <c r="G815" i="67"/>
  <c r="Q815" i="67"/>
  <c r="H461" i="67"/>
  <c r="R461" i="67"/>
  <c r="H111" i="67"/>
  <c r="L111" i="67" s="1"/>
  <c r="H671" i="67"/>
  <c r="R671" i="67"/>
  <c r="J671" i="67"/>
  <c r="G48" i="67"/>
  <c r="K48" i="67" s="1"/>
  <c r="G118" i="67"/>
  <c r="K118" i="67" s="1"/>
  <c r="G608" i="67"/>
  <c r="Q608" i="67"/>
  <c r="R606" i="67"/>
  <c r="Q388" i="67"/>
  <c r="E69" i="67"/>
  <c r="I397" i="67" s="1"/>
  <c r="Q807" i="67"/>
  <c r="Q663" i="67"/>
  <c r="Q400" i="67"/>
  <c r="Q726" i="67"/>
  <c r="Q470" i="67"/>
  <c r="Q313" i="67"/>
  <c r="Q814" i="67"/>
  <c r="Q518" i="67"/>
  <c r="Q877" i="67"/>
  <c r="Q733" i="67"/>
  <c r="Q453" i="67"/>
  <c r="Q660" i="67"/>
  <c r="Q524" i="67"/>
  <c r="Q866" i="67"/>
  <c r="Q586" i="67"/>
  <c r="Q450" i="67"/>
  <c r="Q656" i="67"/>
  <c r="Q394" i="67"/>
  <c r="Q890" i="67"/>
  <c r="Q737" i="67"/>
  <c r="Q593" i="67"/>
  <c r="Q449" i="67"/>
  <c r="Q308" i="67"/>
  <c r="E913" i="67"/>
  <c r="M46" i="67"/>
  <c r="E38" i="69" s="1"/>
  <c r="R668" i="67"/>
  <c r="F423" i="67"/>
  <c r="F773" i="67"/>
  <c r="Q679" i="67"/>
  <c r="R316" i="67"/>
  <c r="M43" i="67"/>
  <c r="E35" i="69" s="1"/>
  <c r="Q736" i="67"/>
  <c r="S736" i="67" s="1"/>
  <c r="E698" i="69" s="1"/>
  <c r="H187" i="67"/>
  <c r="H747" i="67"/>
  <c r="R747" i="67"/>
  <c r="H397" i="67"/>
  <c r="R397" i="67"/>
  <c r="R816" i="67"/>
  <c r="Q738" i="67"/>
  <c r="Q801" i="67"/>
  <c r="E493" i="67"/>
  <c r="M101" i="67"/>
  <c r="E90" i="69" s="1"/>
  <c r="R626" i="67"/>
  <c r="R738" i="67"/>
  <c r="R801" i="67"/>
  <c r="F633" i="67"/>
  <c r="F73" i="67"/>
  <c r="R587" i="67"/>
  <c r="R317" i="67"/>
  <c r="R803" i="67"/>
  <c r="R659" i="67"/>
  <c r="R518" i="67"/>
  <c r="R378" i="67"/>
  <c r="R866" i="67"/>
  <c r="R593" i="67"/>
  <c r="R457" i="67"/>
  <c r="R674" i="67"/>
  <c r="R524" i="67"/>
  <c r="R728" i="67"/>
  <c r="R447" i="67"/>
  <c r="R324" i="67"/>
  <c r="R799" i="67"/>
  <c r="R656" i="67"/>
  <c r="R379" i="67"/>
  <c r="R750" i="67"/>
  <c r="R597" i="67"/>
  <c r="R464" i="67"/>
  <c r="R814" i="67"/>
  <c r="R520" i="67"/>
  <c r="R393" i="67"/>
  <c r="Q539" i="67"/>
  <c r="Q813" i="67"/>
  <c r="S813" i="67" s="1"/>
  <c r="E772" i="69" s="1"/>
  <c r="M36" i="67"/>
  <c r="E28" i="69" s="1"/>
  <c r="H465" i="67"/>
  <c r="R465" i="67"/>
  <c r="H115" i="67"/>
  <c r="L115" i="67" s="1"/>
  <c r="H675" i="67"/>
  <c r="R675" i="67"/>
  <c r="J675" i="67"/>
  <c r="I30" i="69"/>
  <c r="H30" i="69"/>
  <c r="G703" i="67"/>
  <c r="G349" i="67"/>
  <c r="H493" i="67"/>
  <c r="I41" i="69"/>
  <c r="H41" i="69"/>
  <c r="Q316" i="67"/>
  <c r="G385" i="67"/>
  <c r="Q385" i="67"/>
  <c r="G175" i="67"/>
  <c r="G525" i="67"/>
  <c r="Q525" i="67"/>
  <c r="E284" i="67"/>
  <c r="G275" i="67"/>
  <c r="G905" i="67"/>
  <c r="E914" i="67"/>
  <c r="Q905" i="67"/>
  <c r="Q406" i="67"/>
  <c r="S406" i="67" s="1"/>
  <c r="E383" i="69" s="1"/>
  <c r="Q414" i="67"/>
  <c r="S414" i="67" s="1"/>
  <c r="E391" i="69" s="1"/>
  <c r="Q405" i="67"/>
  <c r="Q413" i="67"/>
  <c r="Q546" i="67"/>
  <c r="Q554" i="67"/>
  <c r="Q545" i="67"/>
  <c r="Q553" i="67"/>
  <c r="S553" i="67" s="1"/>
  <c r="E524" i="69" s="1"/>
  <c r="Q684" i="67"/>
  <c r="Q692" i="67"/>
  <c r="Q683" i="67"/>
  <c r="S683" i="67" s="1"/>
  <c r="E648" i="69" s="1"/>
  <c r="Q691" i="67"/>
  <c r="Q681" i="67"/>
  <c r="Q828" i="67"/>
  <c r="Q827" i="67"/>
  <c r="Q339" i="67"/>
  <c r="S339" i="67" s="1"/>
  <c r="E319" i="69" s="1"/>
  <c r="Q347" i="67"/>
  <c r="Q336" i="67"/>
  <c r="S336" i="67" s="1"/>
  <c r="E316" i="69" s="1"/>
  <c r="Q344" i="67"/>
  <c r="Q474" i="67"/>
  <c r="S474" i="67" s="1"/>
  <c r="E448" i="69" s="1"/>
  <c r="Q482" i="67"/>
  <c r="Q473" i="67"/>
  <c r="Q481" i="67"/>
  <c r="S481" i="67" s="1"/>
  <c r="E455" i="69" s="1"/>
  <c r="Q611" i="67"/>
  <c r="Q618" i="67"/>
  <c r="S618" i="67" s="1"/>
  <c r="E586" i="69" s="1"/>
  <c r="Q617" i="67"/>
  <c r="S617" i="67" s="1"/>
  <c r="E585" i="69" s="1"/>
  <c r="Q756" i="67"/>
  <c r="S756" i="67" s="1"/>
  <c r="E718" i="69" s="1"/>
  <c r="Q764" i="67"/>
  <c r="S764" i="67" s="1"/>
  <c r="E726" i="69" s="1"/>
  <c r="Q755" i="67"/>
  <c r="Q763" i="67"/>
  <c r="Q892" i="67"/>
  <c r="S892" i="67" s="1"/>
  <c r="E848" i="69" s="1"/>
  <c r="Q900" i="67"/>
  <c r="S900" i="67" s="1"/>
  <c r="E856" i="69" s="1"/>
  <c r="Q908" i="67"/>
  <c r="Q899" i="67"/>
  <c r="Q907" i="67"/>
  <c r="Q401" i="67"/>
  <c r="Q408" i="67"/>
  <c r="Q407" i="67"/>
  <c r="Q541" i="67"/>
  <c r="Q548" i="67"/>
  <c r="Q547" i="67"/>
  <c r="S547" i="67" s="1"/>
  <c r="E518" i="69" s="1"/>
  <c r="Q686" i="67"/>
  <c r="Q694" i="67"/>
  <c r="S694" i="67" s="1"/>
  <c r="E659" i="69" s="1"/>
  <c r="Q685" i="67"/>
  <c r="S685" i="67" s="1"/>
  <c r="E650" i="69" s="1"/>
  <c r="Q693" i="67"/>
  <c r="Q822" i="67"/>
  <c r="Q830" i="67"/>
  <c r="S830" i="67" s="1"/>
  <c r="E789" i="69" s="1"/>
  <c r="Q838" i="67"/>
  <c r="S838" i="67" s="1"/>
  <c r="E797" i="69" s="1"/>
  <c r="Q829" i="67"/>
  <c r="Q837" i="67"/>
  <c r="Q333" i="67"/>
  <c r="Q341" i="67"/>
  <c r="Q331" i="67"/>
  <c r="Q338" i="67"/>
  <c r="Q476" i="67"/>
  <c r="S476" i="67" s="1"/>
  <c r="E450" i="69" s="1"/>
  <c r="Q484" i="67"/>
  <c r="Q475" i="67"/>
  <c r="Q483" i="67"/>
  <c r="S483" i="67" s="1"/>
  <c r="E457" i="69" s="1"/>
  <c r="Q612" i="67"/>
  <c r="S612" i="67" s="1"/>
  <c r="E580" i="69" s="1"/>
  <c r="Q620" i="67"/>
  <c r="Q628" i="67"/>
  <c r="Q619" i="67"/>
  <c r="Q627" i="67"/>
  <c r="S627" i="67" s="1"/>
  <c r="E595" i="69" s="1"/>
  <c r="Q758" i="67"/>
  <c r="S758" i="67" s="1"/>
  <c r="E720" i="69" s="1"/>
  <c r="Q757" i="67"/>
  <c r="Q894" i="67"/>
  <c r="Q902" i="67"/>
  <c r="S902" i="67" s="1"/>
  <c r="E858" i="69" s="1"/>
  <c r="Q893" i="67"/>
  <c r="S893" i="67" s="1"/>
  <c r="E849" i="69" s="1"/>
  <c r="Q901" i="67"/>
  <c r="Q891" i="67"/>
  <c r="Q402" i="67"/>
  <c r="Q410" i="67"/>
  <c r="S410" i="67" s="1"/>
  <c r="E387" i="69" s="1"/>
  <c r="Q418" i="67"/>
  <c r="S418" i="67" s="1"/>
  <c r="E395" i="69" s="1"/>
  <c r="Q409" i="67"/>
  <c r="S409" i="67" s="1"/>
  <c r="E386" i="69" s="1"/>
  <c r="Q417" i="67"/>
  <c r="S417" i="67" s="1"/>
  <c r="E394" i="69" s="1"/>
  <c r="Q542" i="67"/>
  <c r="Q550" i="67"/>
  <c r="S550" i="67" s="1"/>
  <c r="E521" i="69" s="1"/>
  <c r="Q558" i="67"/>
  <c r="Q549" i="67"/>
  <c r="S549" i="67" s="1"/>
  <c r="E520" i="69" s="1"/>
  <c r="Q557" i="67"/>
  <c r="S557" i="67" s="1"/>
  <c r="E528" i="69" s="1"/>
  <c r="Q688" i="67"/>
  <c r="S688" i="67" s="1"/>
  <c r="E653" i="69" s="1"/>
  <c r="Q687" i="67"/>
  <c r="Q824" i="67"/>
  <c r="Q832" i="67"/>
  <c r="S832" i="67" s="1"/>
  <c r="E791" i="69" s="1"/>
  <c r="Q823" i="67"/>
  <c r="Q831" i="67"/>
  <c r="Q821" i="67"/>
  <c r="Q335" i="67"/>
  <c r="S335" i="67" s="1"/>
  <c r="E315" i="69" s="1"/>
  <c r="Q343" i="67"/>
  <c r="S343" i="67" s="1"/>
  <c r="E323" i="69" s="1"/>
  <c r="Q332" i="67"/>
  <c r="S332" i="67" s="1"/>
  <c r="E312" i="69" s="1"/>
  <c r="Q340" i="67"/>
  <c r="Q348" i="67"/>
  <c r="S348" i="67" s="1"/>
  <c r="E328" i="69" s="1"/>
  <c r="Q471" i="67"/>
  <c r="Q478" i="67"/>
  <c r="Q477" i="67"/>
  <c r="S477" i="67" s="1"/>
  <c r="E451" i="69" s="1"/>
  <c r="Q614" i="67"/>
  <c r="Q622" i="67"/>
  <c r="Q613" i="67"/>
  <c r="Q621" i="67"/>
  <c r="S621" i="67" s="1"/>
  <c r="E589" i="69" s="1"/>
  <c r="Q752" i="67"/>
  <c r="S752" i="67" s="1"/>
  <c r="E714" i="69" s="1"/>
  <c r="Q760" i="67"/>
  <c r="S760" i="67" s="1"/>
  <c r="E722" i="69" s="1"/>
  <c r="Q768" i="67"/>
  <c r="S768" i="67" s="1"/>
  <c r="E730" i="69" s="1"/>
  <c r="Q759" i="67"/>
  <c r="S759" i="67" s="1"/>
  <c r="E721" i="69" s="1"/>
  <c r="Q767" i="67"/>
  <c r="Q896" i="67"/>
  <c r="Q904" i="67"/>
  <c r="S904" i="67" s="1"/>
  <c r="E860" i="69" s="1"/>
  <c r="Q895" i="67"/>
  <c r="S895" i="67" s="1"/>
  <c r="E851" i="69" s="1"/>
  <c r="Q903" i="67"/>
  <c r="Q404" i="67"/>
  <c r="S404" i="67" s="1"/>
  <c r="E381" i="69" s="1"/>
  <c r="Q412" i="67"/>
  <c r="Q403" i="67"/>
  <c r="S403" i="67" s="1"/>
  <c r="E380" i="69" s="1"/>
  <c r="Q411" i="67"/>
  <c r="S411" i="67" s="1"/>
  <c r="E388" i="69" s="1"/>
  <c r="Q544" i="67"/>
  <c r="S544" i="67" s="1"/>
  <c r="E515" i="69" s="1"/>
  <c r="Q552" i="67"/>
  <c r="Q543" i="67"/>
  <c r="Q551" i="67"/>
  <c r="S551" i="67" s="1"/>
  <c r="E522" i="69" s="1"/>
  <c r="Q682" i="67"/>
  <c r="S682" i="67" s="1"/>
  <c r="E647" i="69" s="1"/>
  <c r="Q690" i="67"/>
  <c r="S690" i="67" s="1"/>
  <c r="E655" i="69" s="1"/>
  <c r="Q698" i="67"/>
  <c r="Q689" i="67"/>
  <c r="Q697" i="67"/>
  <c r="Q826" i="67"/>
  <c r="S826" i="67" s="1"/>
  <c r="E785" i="69" s="1"/>
  <c r="Q834" i="67"/>
  <c r="S834" i="67" s="1"/>
  <c r="E793" i="69" s="1"/>
  <c r="Q825" i="67"/>
  <c r="S825" i="67" s="1"/>
  <c r="E784" i="69" s="1"/>
  <c r="Q833" i="67"/>
  <c r="Q337" i="67"/>
  <c r="S337" i="67" s="1"/>
  <c r="E317" i="69" s="1"/>
  <c r="Q334" i="67"/>
  <c r="S334" i="67" s="1"/>
  <c r="E314" i="69" s="1"/>
  <c r="Q342" i="67"/>
  <c r="Q472" i="67"/>
  <c r="S472" i="67" s="1"/>
  <c r="E446" i="69" s="1"/>
  <c r="Q480" i="67"/>
  <c r="Q488" i="67"/>
  <c r="Q479" i="67"/>
  <c r="S479" i="67" s="1"/>
  <c r="E453" i="69" s="1"/>
  <c r="Q487" i="67"/>
  <c r="S487" i="67" s="1"/>
  <c r="E461" i="69" s="1"/>
  <c r="Q616" i="67"/>
  <c r="S616" i="67" s="1"/>
  <c r="E584" i="69" s="1"/>
  <c r="Q624" i="67"/>
  <c r="Q615" i="67"/>
  <c r="Q623" i="67"/>
  <c r="S623" i="67" s="1"/>
  <c r="E591" i="69" s="1"/>
  <c r="Q754" i="67"/>
  <c r="Q762" i="67"/>
  <c r="Q753" i="67"/>
  <c r="Q761" i="67"/>
  <c r="Q751" i="67"/>
  <c r="Q898" i="67"/>
  <c r="S898" i="67" s="1"/>
  <c r="E854" i="69" s="1"/>
  <c r="Q897" i="67"/>
  <c r="S897" i="67" s="1"/>
  <c r="E853" i="69" s="1"/>
  <c r="G65" i="67"/>
  <c r="K65" i="67" s="1"/>
  <c r="M65" i="67" s="1"/>
  <c r="E57" i="69" s="1"/>
  <c r="E74" i="67"/>
  <c r="H39" i="67"/>
  <c r="L39" i="67" s="1"/>
  <c r="H599" i="67"/>
  <c r="R599" i="67"/>
  <c r="H249" i="67"/>
  <c r="H809" i="67"/>
  <c r="R809" i="67"/>
  <c r="J809" i="67"/>
  <c r="G522" i="67"/>
  <c r="Q522" i="67"/>
  <c r="G242" i="67"/>
  <c r="G732" i="67"/>
  <c r="Q732" i="67"/>
  <c r="H250" i="67"/>
  <c r="H810" i="67"/>
  <c r="R810" i="67"/>
  <c r="H600" i="67"/>
  <c r="R600" i="67"/>
  <c r="G251" i="67"/>
  <c r="G881" i="67"/>
  <c r="Q881" i="67"/>
  <c r="G41" i="67"/>
  <c r="K41" i="67" s="1"/>
  <c r="H48" i="67"/>
  <c r="L48" i="67" s="1"/>
  <c r="H538" i="67"/>
  <c r="R538" i="67"/>
  <c r="H328" i="67"/>
  <c r="R328" i="67"/>
  <c r="H888" i="67"/>
  <c r="R888" i="67"/>
  <c r="J888" i="67"/>
  <c r="H392" i="67"/>
  <c r="R392" i="67"/>
  <c r="H182" i="67"/>
  <c r="H742" i="67"/>
  <c r="R742" i="67"/>
  <c r="G397" i="67"/>
  <c r="Q397" i="67"/>
  <c r="G187" i="67"/>
  <c r="G537" i="67"/>
  <c r="Q537" i="67"/>
  <c r="R746" i="67"/>
  <c r="Q906" i="67"/>
  <c r="S906" i="67" s="1"/>
  <c r="E862" i="69" s="1"/>
  <c r="Q521" i="67"/>
  <c r="S521" i="67" s="1"/>
  <c r="E492" i="69" s="1"/>
  <c r="E423" i="67"/>
  <c r="R808" i="67"/>
  <c r="F349" i="67"/>
  <c r="R673" i="67"/>
  <c r="Q819" i="67"/>
  <c r="Q393" i="67"/>
  <c r="R469" i="67"/>
  <c r="H455" i="67"/>
  <c r="R455" i="67"/>
  <c r="H105" i="67"/>
  <c r="L105" i="67" s="1"/>
  <c r="J105" i="67"/>
  <c r="H665" i="67"/>
  <c r="R665" i="67"/>
  <c r="F354" i="67"/>
  <c r="H345" i="67"/>
  <c r="R345" i="67"/>
  <c r="H905" i="67"/>
  <c r="F914" i="67"/>
  <c r="R905" i="67"/>
  <c r="H555" i="67"/>
  <c r="F564" i="67"/>
  <c r="R555" i="67"/>
  <c r="G249" i="67"/>
  <c r="G879" i="67"/>
  <c r="Q879" i="67"/>
  <c r="G39" i="67"/>
  <c r="K39" i="67" s="1"/>
  <c r="H32" i="67"/>
  <c r="L32" i="67" s="1"/>
  <c r="H522" i="67"/>
  <c r="R522" i="67"/>
  <c r="H312" i="67"/>
  <c r="R312" i="67"/>
  <c r="J312" i="67"/>
  <c r="H872" i="67"/>
  <c r="R872" i="67"/>
  <c r="G530" i="67"/>
  <c r="Q530" i="67"/>
  <c r="G250" i="67"/>
  <c r="G740" i="67"/>
  <c r="Q740" i="67"/>
  <c r="S740" i="67" s="1"/>
  <c r="E702" i="69" s="1"/>
  <c r="G42" i="67"/>
  <c r="K42" i="67" s="1"/>
  <c r="M42" i="67" s="1"/>
  <c r="E34" i="69" s="1"/>
  <c r="G112" i="67"/>
  <c r="K112" i="67" s="1"/>
  <c r="G602" i="67"/>
  <c r="Q602" i="67"/>
  <c r="G255" i="67"/>
  <c r="G885" i="67"/>
  <c r="Q885" i="67"/>
  <c r="G45" i="67"/>
  <c r="K45" i="67" s="1"/>
  <c r="H41" i="67"/>
  <c r="L41" i="67" s="1"/>
  <c r="H601" i="67"/>
  <c r="R601" i="67"/>
  <c r="H251" i="67"/>
  <c r="H811" i="67"/>
  <c r="R811" i="67"/>
  <c r="G538" i="67"/>
  <c r="Q538" i="67"/>
  <c r="G258" i="67"/>
  <c r="G748" i="67"/>
  <c r="Q748" i="67"/>
  <c r="R396" i="67"/>
  <c r="S396" i="67" s="1"/>
  <c r="E373" i="69" s="1"/>
  <c r="Q878" i="67"/>
  <c r="S878" i="67" s="1"/>
  <c r="E834" i="69" s="1"/>
  <c r="E73" i="67"/>
  <c r="Q799" i="67"/>
  <c r="Q520" i="67"/>
  <c r="Q384" i="67"/>
  <c r="S384" i="67" s="1"/>
  <c r="E361" i="69" s="1"/>
  <c r="Q744" i="67"/>
  <c r="Q454" i="67"/>
  <c r="S454" i="67" s="1"/>
  <c r="E428" i="69" s="1"/>
  <c r="Q330" i="67"/>
  <c r="S330" i="67" s="1"/>
  <c r="E310" i="69" s="1"/>
  <c r="Q798" i="67"/>
  <c r="Q517" i="67"/>
  <c r="Q869" i="67"/>
  <c r="S869" i="67" s="1"/>
  <c r="E825" i="69" s="1"/>
  <c r="Q590" i="67"/>
  <c r="Q820" i="67"/>
  <c r="S820" i="67" s="1"/>
  <c r="E779" i="69" s="1"/>
  <c r="Q667" i="67"/>
  <c r="Q523" i="67"/>
  <c r="Q884" i="67"/>
  <c r="Q604" i="67"/>
  <c r="Q317" i="67"/>
  <c r="Q674" i="67"/>
  <c r="Q378" i="67"/>
  <c r="Q874" i="67"/>
  <c r="S874" i="67" s="1"/>
  <c r="E830" i="69" s="1"/>
  <c r="Q729" i="67"/>
  <c r="Q464" i="67"/>
  <c r="Q306" i="67"/>
  <c r="R318" i="67"/>
  <c r="R381" i="67"/>
  <c r="F213" i="67"/>
  <c r="R323" i="67"/>
  <c r="S323" i="67" s="1"/>
  <c r="E303" i="69" s="1"/>
  <c r="R876" i="67"/>
  <c r="R329" i="67"/>
  <c r="Q526" i="67"/>
  <c r="H327" i="67"/>
  <c r="R327" i="67"/>
  <c r="H887" i="67"/>
  <c r="R887" i="67"/>
  <c r="J887" i="67"/>
  <c r="H537" i="67"/>
  <c r="R537" i="67"/>
  <c r="R466" i="67"/>
  <c r="Q626" i="67"/>
  <c r="S626" i="67" s="1"/>
  <c r="E594" i="69" s="1"/>
  <c r="Q528" i="67"/>
  <c r="E839" i="67"/>
  <c r="Q451" i="67"/>
  <c r="S451" i="67" s="1"/>
  <c r="E425" i="69" s="1"/>
  <c r="E143" i="67"/>
  <c r="Q326" i="67"/>
  <c r="S326" i="67" s="1"/>
  <c r="E306" i="69" s="1"/>
  <c r="R416" i="67"/>
  <c r="R528" i="67"/>
  <c r="F839" i="67"/>
  <c r="F279" i="67"/>
  <c r="R591" i="67"/>
  <c r="S591" i="67" s="1"/>
  <c r="E559" i="69" s="1"/>
  <c r="R884" i="67"/>
  <c r="R590" i="67"/>
  <c r="R309" i="67"/>
  <c r="R796" i="67"/>
  <c r="R523" i="67"/>
  <c r="R383" i="67"/>
  <c r="R890" i="67"/>
  <c r="R730" i="67"/>
  <c r="R586" i="67"/>
  <c r="R449" i="67"/>
  <c r="R658" i="67"/>
  <c r="R400" i="67"/>
  <c r="R727" i="67"/>
  <c r="R450" i="67"/>
  <c r="R308" i="67"/>
  <c r="R680" i="67"/>
  <c r="R527" i="67"/>
  <c r="R870" i="67"/>
  <c r="R734" i="67"/>
  <c r="R589" i="67"/>
  <c r="R448" i="67"/>
  <c r="R798" i="67"/>
  <c r="R377" i="67"/>
  <c r="Q399" i="67"/>
  <c r="S399" i="67" s="1"/>
  <c r="E376" i="69" s="1"/>
  <c r="R386" i="67"/>
  <c r="K113" i="67"/>
  <c r="M113" i="67" s="1"/>
  <c r="E102" i="69" s="1"/>
  <c r="H45" i="67"/>
  <c r="L45" i="67" s="1"/>
  <c r="H605" i="67"/>
  <c r="R605" i="67"/>
  <c r="J605" i="67"/>
  <c r="H255" i="67"/>
  <c r="J255" i="67"/>
  <c r="O255" i="67" s="1"/>
  <c r="H815" i="67"/>
  <c r="R815" i="67"/>
  <c r="J42" i="42"/>
  <c r="J39" i="42"/>
  <c r="J48" i="42"/>
  <c r="I39" i="42"/>
  <c r="J47" i="42"/>
  <c r="J45" i="42"/>
  <c r="J35" i="42"/>
  <c r="I74" i="42"/>
  <c r="G74" i="42"/>
  <c r="I18" i="42"/>
  <c r="I67" i="42"/>
  <c r="I58" i="42"/>
  <c r="I44" i="42"/>
  <c r="I16" i="42"/>
  <c r="I55" i="42"/>
  <c r="I21" i="42"/>
  <c r="I61" i="42"/>
  <c r="I27" i="42"/>
  <c r="I51" i="42"/>
  <c r="I60" i="42"/>
  <c r="I22" i="42"/>
  <c r="I70" i="42"/>
  <c r="I54" i="42"/>
  <c r="I28" i="42"/>
  <c r="I69" i="42"/>
  <c r="I17" i="42"/>
  <c r="I57" i="42"/>
  <c r="I23" i="42"/>
  <c r="I72" i="42"/>
  <c r="I56" i="42"/>
  <c r="I34" i="42"/>
  <c r="I37" i="42"/>
  <c r="I50" i="42"/>
  <c r="I24" i="42"/>
  <c r="I63" i="42"/>
  <c r="I71" i="42"/>
  <c r="I53" i="42"/>
  <c r="I19" i="42"/>
  <c r="I29" i="42"/>
  <c r="I68" i="42"/>
  <c r="I52" i="42"/>
  <c r="I30" i="42"/>
  <c r="I20" i="42"/>
  <c r="I59" i="42"/>
  <c r="G69" i="42"/>
  <c r="I25" i="42"/>
  <c r="I26" i="42"/>
  <c r="I62" i="42"/>
  <c r="I33" i="42"/>
  <c r="I15" i="42"/>
  <c r="I64" i="42"/>
  <c r="I43" i="42"/>
  <c r="I49" i="42"/>
  <c r="I46" i="42"/>
  <c r="I38" i="42"/>
  <c r="I31" i="42"/>
  <c r="I66" i="42"/>
  <c r="I36" i="42"/>
  <c r="I41" i="42"/>
  <c r="I45" i="42"/>
  <c r="H73" i="42"/>
  <c r="J73" i="42"/>
  <c r="J40" i="42"/>
  <c r="J32" i="42"/>
  <c r="I40" i="42"/>
  <c r="I48" i="42"/>
  <c r="I65" i="42"/>
  <c r="J41" i="42"/>
  <c r="I73" i="42"/>
  <c r="I32" i="42"/>
  <c r="I42" i="42"/>
  <c r="I47" i="42"/>
  <c r="H74" i="42"/>
  <c r="J74" i="42"/>
  <c r="J17" i="42"/>
  <c r="J59" i="42"/>
  <c r="J69" i="42"/>
  <c r="J22" i="42"/>
  <c r="J60" i="42"/>
  <c r="J16" i="42"/>
  <c r="J44" i="42"/>
  <c r="J19" i="42"/>
  <c r="J57" i="42"/>
  <c r="J20" i="42"/>
  <c r="J21" i="42"/>
  <c r="J33" i="42"/>
  <c r="J63" i="42"/>
  <c r="J70" i="42"/>
  <c r="J26" i="42"/>
  <c r="J64" i="42"/>
  <c r="J24" i="42"/>
  <c r="J58" i="42"/>
  <c r="J23" i="42"/>
  <c r="J61" i="42"/>
  <c r="J28" i="42"/>
  <c r="J25" i="42"/>
  <c r="J51" i="42"/>
  <c r="J30" i="42"/>
  <c r="J52" i="42"/>
  <c r="J68" i="42"/>
  <c r="J62" i="42"/>
  <c r="J27" i="42"/>
  <c r="H69" i="42"/>
  <c r="J29" i="42"/>
  <c r="J55" i="42"/>
  <c r="J67" i="42"/>
  <c r="J18" i="42"/>
  <c r="J56" i="42"/>
  <c r="J72" i="42"/>
  <c r="J15" i="42"/>
  <c r="J53" i="42"/>
  <c r="J50" i="42"/>
  <c r="J37" i="42"/>
  <c r="J54" i="42"/>
  <c r="J34" i="42"/>
  <c r="J71" i="42"/>
  <c r="J43" i="42"/>
  <c r="J36" i="42"/>
  <c r="J66" i="42"/>
  <c r="J31" i="42"/>
  <c r="J38" i="42"/>
  <c r="J46" i="42"/>
  <c r="J49" i="42"/>
  <c r="AA46" i="47"/>
  <c r="AE67" i="47"/>
  <c r="AE59" i="47"/>
  <c r="AA47" i="47"/>
  <c r="AE45" i="47"/>
  <c r="AE38" i="47"/>
  <c r="AE33" i="47"/>
  <c r="AE31" i="47"/>
  <c r="AE29" i="47"/>
  <c r="AE20" i="47"/>
  <c r="AA16" i="47"/>
  <c r="AA13" i="47"/>
  <c r="AA11" i="47"/>
  <c r="AA116" i="47"/>
  <c r="AA104" i="47"/>
  <c r="AA78" i="47"/>
  <c r="AE72" i="47"/>
  <c r="AA73" i="47"/>
  <c r="AA71" i="47"/>
  <c r="AE68" i="47"/>
  <c r="AA66" i="47"/>
  <c r="AA64" i="47"/>
  <c r="AE60" i="47"/>
  <c r="AE54" i="47"/>
  <c r="AA52" i="47"/>
  <c r="AE39" i="47"/>
  <c r="AA32" i="47"/>
  <c r="AA30" i="47"/>
  <c r="AA21" i="47"/>
  <c r="AA109" i="47"/>
  <c r="AA74" i="47"/>
  <c r="AA67" i="47"/>
  <c r="AA59" i="47"/>
  <c r="AE51" i="47"/>
  <c r="AA45" i="47"/>
  <c r="AA38" i="47"/>
  <c r="AA33" i="47"/>
  <c r="AA31" i="47"/>
  <c r="AA29" i="47"/>
  <c r="AA20" i="47"/>
  <c r="AE16" i="47"/>
  <c r="AE76" i="47"/>
  <c r="AE108" i="47"/>
  <c r="AE104" i="47"/>
  <c r="AE95" i="47"/>
  <c r="AE83" i="47"/>
  <c r="AE81" i="47"/>
  <c r="AE78" i="47"/>
  <c r="AA68" i="47"/>
  <c r="AE66" i="47"/>
  <c r="AE64" i="47"/>
  <c r="AA60" i="47"/>
  <c r="AA54" i="47"/>
  <c r="AE46" i="47"/>
  <c r="AA39" i="47"/>
  <c r="AE32" i="47"/>
  <c r="AE109" i="47"/>
  <c r="AE103" i="47"/>
  <c r="AE12" i="47"/>
  <c r="AE74" i="47"/>
  <c r="AA51" i="47"/>
  <c r="AE49" i="47"/>
  <c r="AA76" i="47"/>
  <c r="AE53" i="47"/>
  <c r="AE116" i="47"/>
  <c r="AA108" i="47"/>
  <c r="AA95" i="47"/>
  <c r="AA83" i="47"/>
  <c r="AA81" i="47"/>
  <c r="AE65" i="47"/>
  <c r="AE79" i="47"/>
  <c r="AE77" i="47"/>
  <c r="AE75" i="47"/>
  <c r="AA50" i="47"/>
  <c r="AA48" i="47"/>
  <c r="AA103" i="47"/>
  <c r="AA96" i="47"/>
  <c r="AA82" i="47"/>
  <c r="AE15" i="47"/>
  <c r="AA12" i="47"/>
  <c r="AA49" i="47"/>
  <c r="AE47" i="47"/>
  <c r="AE13" i="47"/>
  <c r="AE11" i="47"/>
  <c r="AA53" i="47"/>
  <c r="AA72" i="47"/>
  <c r="AA65" i="47"/>
  <c r="AA79" i="47"/>
  <c r="AA77" i="47"/>
  <c r="AA75" i="47"/>
  <c r="AE73" i="47"/>
  <c r="AE71" i="47"/>
  <c r="AE52" i="47"/>
  <c r="AE50" i="47"/>
  <c r="AE48" i="47"/>
  <c r="AE30" i="47"/>
  <c r="AE21" i="47"/>
  <c r="AE96" i="47"/>
  <c r="AE82" i="47"/>
  <c r="AA15" i="47"/>
  <c r="R5" i="6"/>
  <c r="S486" i="67" l="1"/>
  <c r="E460" i="69" s="1"/>
  <c r="I460" i="69" s="1"/>
  <c r="J522" i="67"/>
  <c r="J555" i="67"/>
  <c r="J905" i="67"/>
  <c r="J345" i="67"/>
  <c r="J665" i="67"/>
  <c r="J48" i="67"/>
  <c r="J249" i="67"/>
  <c r="O249" i="67" s="1"/>
  <c r="J39" i="67"/>
  <c r="S615" i="67"/>
  <c r="E583" i="69" s="1"/>
  <c r="S542" i="67"/>
  <c r="E513" i="69" s="1"/>
  <c r="S341" i="67"/>
  <c r="E321" i="69" s="1"/>
  <c r="S413" i="67"/>
  <c r="E390" i="69" s="1"/>
  <c r="J115" i="67"/>
  <c r="J748" i="67"/>
  <c r="J325" i="67"/>
  <c r="J817" i="67"/>
  <c r="S836" i="67"/>
  <c r="E795" i="69" s="1"/>
  <c r="J815" i="67"/>
  <c r="J45" i="67"/>
  <c r="J537" i="67"/>
  <c r="J601" i="67"/>
  <c r="J742" i="67"/>
  <c r="J392" i="67"/>
  <c r="J250" i="67"/>
  <c r="O250" i="67" s="1"/>
  <c r="S754" i="67"/>
  <c r="E716" i="69" s="1"/>
  <c r="S480" i="67"/>
  <c r="E454" i="69" s="1"/>
  <c r="S552" i="67"/>
  <c r="E523" i="69" s="1"/>
  <c r="S412" i="67"/>
  <c r="E389" i="69" s="1"/>
  <c r="S478" i="67"/>
  <c r="E452" i="69" s="1"/>
  <c r="S558" i="67"/>
  <c r="E529" i="69" s="1"/>
  <c r="S899" i="67"/>
  <c r="E855" i="69" s="1"/>
  <c r="S692" i="67"/>
  <c r="E657" i="69" s="1"/>
  <c r="J747" i="67"/>
  <c r="J172" i="67"/>
  <c r="O172" i="67" s="1"/>
  <c r="J602" i="67"/>
  <c r="J47" i="67"/>
  <c r="S762" i="67"/>
  <c r="E724" i="69" s="1"/>
  <c r="S488" i="67"/>
  <c r="E462" i="69" s="1"/>
  <c r="S824" i="67"/>
  <c r="E783" i="69" s="1"/>
  <c r="S333" i="67"/>
  <c r="E313" i="69" s="1"/>
  <c r="I313" i="69" s="1"/>
  <c r="S907" i="67"/>
  <c r="E863" i="69" s="1"/>
  <c r="S545" i="67"/>
  <c r="E516" i="69" s="1"/>
  <c r="S405" i="67"/>
  <c r="E382" i="69" s="1"/>
  <c r="I326" i="69"/>
  <c r="I728" i="69"/>
  <c r="S613" i="67"/>
  <c r="E581" i="69" s="1"/>
  <c r="S831" i="67"/>
  <c r="E790" i="69" s="1"/>
  <c r="S687" i="67"/>
  <c r="E652" i="69" s="1"/>
  <c r="L652" i="69" s="1"/>
  <c r="S894" i="67"/>
  <c r="E850" i="69" s="1"/>
  <c r="S619" i="67"/>
  <c r="E587" i="69" s="1"/>
  <c r="S338" i="67"/>
  <c r="E318" i="69" s="1"/>
  <c r="S837" i="67"/>
  <c r="E796" i="69" s="1"/>
  <c r="S822" i="67"/>
  <c r="E781" i="69" s="1"/>
  <c r="S686" i="67"/>
  <c r="E651" i="69" s="1"/>
  <c r="S407" i="67"/>
  <c r="E384" i="69" s="1"/>
  <c r="S763" i="67"/>
  <c r="E725" i="69" s="1"/>
  <c r="H725" i="69" s="1"/>
  <c r="S473" i="67"/>
  <c r="E447" i="69" s="1"/>
  <c r="S554" i="67"/>
  <c r="E525" i="69" s="1"/>
  <c r="H728" i="69"/>
  <c r="S761" i="67"/>
  <c r="E723" i="69" s="1"/>
  <c r="I723" i="69" s="1"/>
  <c r="S697" i="67"/>
  <c r="E662" i="69" s="1"/>
  <c r="S896" i="67"/>
  <c r="E852" i="69" s="1"/>
  <c r="S622" i="67"/>
  <c r="E590" i="69" s="1"/>
  <c r="S628" i="67"/>
  <c r="E596" i="69" s="1"/>
  <c r="H596" i="69" s="1"/>
  <c r="S475" i="67"/>
  <c r="E449" i="69" s="1"/>
  <c r="H449" i="69" s="1"/>
  <c r="S684" i="67"/>
  <c r="E649" i="69" s="1"/>
  <c r="M135" i="67"/>
  <c r="E124" i="69" s="1"/>
  <c r="S530" i="67"/>
  <c r="E501" i="69" s="1"/>
  <c r="S732" i="67"/>
  <c r="E694" i="69" s="1"/>
  <c r="S819" i="67"/>
  <c r="E778" i="69" s="1"/>
  <c r="S519" i="67"/>
  <c r="E490" i="69" s="1"/>
  <c r="I490" i="69" s="1"/>
  <c r="S676" i="67"/>
  <c r="E641" i="69" s="1"/>
  <c r="I242" i="67"/>
  <c r="N242" i="67" s="1"/>
  <c r="S679" i="67"/>
  <c r="E644" i="69" s="1"/>
  <c r="S604" i="67"/>
  <c r="E572" i="69" s="1"/>
  <c r="S733" i="67"/>
  <c r="E695" i="69" s="1"/>
  <c r="I703" i="67"/>
  <c r="S889" i="67"/>
  <c r="E845" i="69" s="1"/>
  <c r="I845" i="69" s="1"/>
  <c r="I566" i="69"/>
  <c r="S800" i="67"/>
  <c r="E759" i="69" s="1"/>
  <c r="H759" i="69" s="1"/>
  <c r="S609" i="67"/>
  <c r="E577" i="69" s="1"/>
  <c r="S664" i="67"/>
  <c r="E629" i="69" s="1"/>
  <c r="H629" i="69" s="1"/>
  <c r="J397" i="67"/>
  <c r="S737" i="67"/>
  <c r="E699" i="69" s="1"/>
  <c r="I699" i="69" s="1"/>
  <c r="S660" i="67"/>
  <c r="E625" i="69" s="1"/>
  <c r="I625" i="69" s="1"/>
  <c r="J461" i="67"/>
  <c r="J732" i="67"/>
  <c r="J315" i="67"/>
  <c r="J398" i="67"/>
  <c r="J110" i="67"/>
  <c r="J885" i="67"/>
  <c r="J607" i="67"/>
  <c r="J592" i="67"/>
  <c r="S799" i="67"/>
  <c r="E758" i="69" s="1"/>
  <c r="H758" i="69" s="1"/>
  <c r="J251" i="67"/>
  <c r="O251" i="67" s="1"/>
  <c r="J872" i="67"/>
  <c r="S879" i="67"/>
  <c r="E835" i="69" s="1"/>
  <c r="H835" i="69" s="1"/>
  <c r="J455" i="67"/>
  <c r="S393" i="67"/>
  <c r="E370" i="69" s="1"/>
  <c r="I370" i="69" s="1"/>
  <c r="J538" i="67"/>
  <c r="J810" i="67"/>
  <c r="J599" i="67"/>
  <c r="J465" i="67"/>
  <c r="S453" i="67"/>
  <c r="E427" i="69" s="1"/>
  <c r="J382" i="67"/>
  <c r="J875" i="67"/>
  <c r="S458" i="67"/>
  <c r="E432" i="69" s="1"/>
  <c r="I432" i="69" s="1"/>
  <c r="J252" i="67"/>
  <c r="O252" i="67" s="1"/>
  <c r="J670" i="67"/>
  <c r="J109" i="67"/>
  <c r="M35" i="67"/>
  <c r="E27" i="69" s="1"/>
  <c r="J143" i="67"/>
  <c r="J535" i="67"/>
  <c r="S818" i="67"/>
  <c r="E777" i="69" s="1"/>
  <c r="J531" i="67"/>
  <c r="J242" i="67"/>
  <c r="O242" i="67" s="1"/>
  <c r="P242" i="67" s="1"/>
  <c r="E225" i="69" s="1"/>
  <c r="J835" i="67"/>
  <c r="J275" i="67"/>
  <c r="O275" i="67" s="1"/>
  <c r="J175" i="67"/>
  <c r="O175" i="67" s="1"/>
  <c r="J327" i="67"/>
  <c r="S729" i="67"/>
  <c r="E691" i="69" s="1"/>
  <c r="S317" i="67"/>
  <c r="E297" i="69" s="1"/>
  <c r="H297" i="69" s="1"/>
  <c r="S667" i="67"/>
  <c r="E632" i="69" s="1"/>
  <c r="H632" i="69" s="1"/>
  <c r="S744" i="67"/>
  <c r="E706" i="69" s="1"/>
  <c r="H706" i="69" s="1"/>
  <c r="J811" i="67"/>
  <c r="J41" i="67"/>
  <c r="J32" i="67"/>
  <c r="J182" i="67"/>
  <c r="O182" i="67" s="1"/>
  <c r="J328" i="67"/>
  <c r="J600" i="67"/>
  <c r="J187" i="67"/>
  <c r="O187" i="67" s="1"/>
  <c r="J111" i="67"/>
  <c r="J525" i="67"/>
  <c r="J812" i="67"/>
  <c r="J188" i="67"/>
  <c r="O188" i="67" s="1"/>
  <c r="J460" i="67"/>
  <c r="J669" i="67"/>
  <c r="J257" i="67"/>
  <c r="O257" i="67" s="1"/>
  <c r="J321" i="67"/>
  <c r="S886" i="67"/>
  <c r="E842" i="69" s="1"/>
  <c r="I842" i="69" s="1"/>
  <c r="I538" i="67"/>
  <c r="I879" i="67"/>
  <c r="I881" i="67"/>
  <c r="S748" i="67"/>
  <c r="E710" i="69" s="1"/>
  <c r="I602" i="67"/>
  <c r="I530" i="67"/>
  <c r="S881" i="67"/>
  <c r="E837" i="69" s="1"/>
  <c r="I837" i="69" s="1"/>
  <c r="S608" i="67"/>
  <c r="E576" i="69" s="1"/>
  <c r="H576" i="69" s="1"/>
  <c r="S657" i="67"/>
  <c r="E622" i="69" s="1"/>
  <c r="S467" i="67"/>
  <c r="E441" i="69" s="1"/>
  <c r="S452" i="67"/>
  <c r="E426" i="69" s="1"/>
  <c r="H426" i="69" s="1"/>
  <c r="S678" i="67"/>
  <c r="E643" i="69" s="1"/>
  <c r="H643" i="69" s="1"/>
  <c r="S661" i="67"/>
  <c r="E626" i="69" s="1"/>
  <c r="J625" i="67"/>
  <c r="J65" i="67"/>
  <c r="J608" i="67"/>
  <c r="J880" i="67"/>
  <c r="J879" i="67"/>
  <c r="S596" i="67"/>
  <c r="E564" i="69" s="1"/>
  <c r="I564" i="69" s="1"/>
  <c r="S397" i="67"/>
  <c r="E374" i="69" s="1"/>
  <c r="J881" i="67"/>
  <c r="J802" i="67"/>
  <c r="J462" i="67"/>
  <c r="S517" i="67"/>
  <c r="E488" i="69" s="1"/>
  <c r="I488" i="69" s="1"/>
  <c r="S885" i="67"/>
  <c r="E841" i="69" s="1"/>
  <c r="S385" i="67"/>
  <c r="E362" i="69" s="1"/>
  <c r="I283" i="67"/>
  <c r="N283" i="67" s="1"/>
  <c r="S673" i="67"/>
  <c r="E638" i="69" s="1"/>
  <c r="H638" i="69" s="1"/>
  <c r="S388" i="67"/>
  <c r="E365" i="69" s="1"/>
  <c r="H365" i="69" s="1"/>
  <c r="J489" i="67"/>
  <c r="S319" i="67"/>
  <c r="E299" i="69" s="1"/>
  <c r="S539" i="67"/>
  <c r="E510" i="69" s="1"/>
  <c r="I510" i="69" s="1"/>
  <c r="S394" i="67"/>
  <c r="E371" i="69" s="1"/>
  <c r="S462" i="67"/>
  <c r="E436" i="69" s="1"/>
  <c r="I436" i="69" s="1"/>
  <c r="S603" i="67"/>
  <c r="E571" i="69" s="1"/>
  <c r="S731" i="67"/>
  <c r="E693" i="69" s="1"/>
  <c r="I693" i="69" s="1"/>
  <c r="S464" i="67"/>
  <c r="E438" i="69" s="1"/>
  <c r="J493" i="67"/>
  <c r="S520" i="67"/>
  <c r="E491" i="69" s="1"/>
  <c r="I258" i="67"/>
  <c r="N258" i="67" s="1"/>
  <c r="I250" i="67"/>
  <c r="N250" i="67" s="1"/>
  <c r="P250" i="67" s="1"/>
  <c r="E233" i="69" s="1"/>
  <c r="I39" i="67"/>
  <c r="I187" i="67"/>
  <c r="N187" i="67" s="1"/>
  <c r="I41" i="67"/>
  <c r="I522" i="67"/>
  <c r="S342" i="67"/>
  <c r="E322" i="69" s="1"/>
  <c r="I322" i="69" s="1"/>
  <c r="S526" i="67"/>
  <c r="E497" i="69" s="1"/>
  <c r="I497" i="69" s="1"/>
  <c r="S674" i="67"/>
  <c r="E639" i="69" s="1"/>
  <c r="I748" i="67"/>
  <c r="I885" i="67"/>
  <c r="I112" i="67"/>
  <c r="I740" i="67"/>
  <c r="I249" i="67"/>
  <c r="N249" i="67" s="1"/>
  <c r="P249" i="67" s="1"/>
  <c r="E232" i="69" s="1"/>
  <c r="I537" i="67"/>
  <c r="I251" i="67"/>
  <c r="N251" i="67" s="1"/>
  <c r="I65" i="67"/>
  <c r="S624" i="67"/>
  <c r="E592" i="69" s="1"/>
  <c r="S698" i="67"/>
  <c r="E663" i="69" s="1"/>
  <c r="L663" i="69" s="1"/>
  <c r="S543" i="67"/>
  <c r="E514" i="69" s="1"/>
  <c r="S340" i="67"/>
  <c r="E320" i="69" s="1"/>
  <c r="H320" i="69" s="1"/>
  <c r="S402" i="67"/>
  <c r="E379" i="69" s="1"/>
  <c r="S344" i="67"/>
  <c r="E324" i="69" s="1"/>
  <c r="L324" i="69" s="1"/>
  <c r="S827" i="67"/>
  <c r="E786" i="69" s="1"/>
  <c r="I786" i="69" s="1"/>
  <c r="S877" i="67"/>
  <c r="E833" i="69" s="1"/>
  <c r="H833" i="69" s="1"/>
  <c r="S470" i="67"/>
  <c r="E444" i="69" s="1"/>
  <c r="M40" i="67"/>
  <c r="E32" i="69" s="1"/>
  <c r="H32" i="69" s="1"/>
  <c r="J320" i="67"/>
  <c r="J529" i="67"/>
  <c r="J139" i="67"/>
  <c r="S538" i="67"/>
  <c r="E509" i="69" s="1"/>
  <c r="I509" i="69" s="1"/>
  <c r="I45" i="67"/>
  <c r="S602" i="67"/>
  <c r="E570" i="69" s="1"/>
  <c r="I42" i="67"/>
  <c r="I732" i="67"/>
  <c r="S833" i="67"/>
  <c r="E792" i="69" s="1"/>
  <c r="I792" i="69" s="1"/>
  <c r="S823" i="67"/>
  <c r="E782" i="69" s="1"/>
  <c r="S901" i="67"/>
  <c r="E857" i="69" s="1"/>
  <c r="H857" i="69" s="1"/>
  <c r="S757" i="67"/>
  <c r="E719" i="69" s="1"/>
  <c r="H719" i="69" s="1"/>
  <c r="S829" i="67"/>
  <c r="E788" i="69" s="1"/>
  <c r="I788" i="69" s="1"/>
  <c r="S693" i="67"/>
  <c r="E658" i="69" s="1"/>
  <c r="I658" i="69" s="1"/>
  <c r="S408" i="67"/>
  <c r="E385" i="69" s="1"/>
  <c r="S908" i="67"/>
  <c r="E864" i="69" s="1"/>
  <c r="L864" i="69" s="1"/>
  <c r="S755" i="67"/>
  <c r="E717" i="69" s="1"/>
  <c r="H717" i="69" s="1"/>
  <c r="S482" i="67"/>
  <c r="E456" i="69" s="1"/>
  <c r="H456" i="69" s="1"/>
  <c r="S347" i="67"/>
  <c r="E327" i="69" s="1"/>
  <c r="S546" i="67"/>
  <c r="E517" i="69" s="1"/>
  <c r="I175" i="67"/>
  <c r="N175" i="67" s="1"/>
  <c r="S316" i="67"/>
  <c r="E296" i="69" s="1"/>
  <c r="S456" i="67"/>
  <c r="E430" i="69" s="1"/>
  <c r="S463" i="67"/>
  <c r="E437" i="69" s="1"/>
  <c r="H437" i="69" s="1"/>
  <c r="S378" i="67"/>
  <c r="E355" i="69" s="1"/>
  <c r="I255" i="67"/>
  <c r="N255" i="67" s="1"/>
  <c r="P255" i="67" s="1"/>
  <c r="E238" i="69" s="1"/>
  <c r="S753" i="67"/>
  <c r="E715" i="69" s="1"/>
  <c r="S689" i="67"/>
  <c r="E654" i="69" s="1"/>
  <c r="L654" i="69" s="1"/>
  <c r="S903" i="67"/>
  <c r="E859" i="69" s="1"/>
  <c r="S767" i="67"/>
  <c r="E729" i="69" s="1"/>
  <c r="S614" i="67"/>
  <c r="E582" i="69" s="1"/>
  <c r="S620" i="67"/>
  <c r="E588" i="69" s="1"/>
  <c r="L588" i="69" s="1"/>
  <c r="S484" i="67"/>
  <c r="E458" i="69" s="1"/>
  <c r="I458" i="69" s="1"/>
  <c r="S548" i="67"/>
  <c r="E519" i="69" s="1"/>
  <c r="S691" i="67"/>
  <c r="E656" i="69" s="1"/>
  <c r="S313" i="67"/>
  <c r="E293" i="69" s="1"/>
  <c r="S322" i="67"/>
  <c r="E302" i="69" s="1"/>
  <c r="H302" i="69" s="1"/>
  <c r="S556" i="67"/>
  <c r="E527" i="69" s="1"/>
  <c r="S592" i="67"/>
  <c r="E560" i="69" s="1"/>
  <c r="I560" i="69" s="1"/>
  <c r="M39" i="67"/>
  <c r="E31" i="69" s="1"/>
  <c r="S807" i="67"/>
  <c r="E766" i="69" s="1"/>
  <c r="H766" i="69" s="1"/>
  <c r="S749" i="67"/>
  <c r="E711" i="69" s="1"/>
  <c r="I711" i="69" s="1"/>
  <c r="J629" i="67"/>
  <c r="S805" i="67"/>
  <c r="E764" i="69" s="1"/>
  <c r="H764" i="69" s="1"/>
  <c r="S528" i="67"/>
  <c r="E499" i="69" s="1"/>
  <c r="S523" i="67"/>
  <c r="E494" i="69" s="1"/>
  <c r="I494" i="69" s="1"/>
  <c r="S522" i="67"/>
  <c r="E493" i="69" s="1"/>
  <c r="S593" i="67"/>
  <c r="E561" i="69" s="1"/>
  <c r="I561" i="69" s="1"/>
  <c r="S883" i="67"/>
  <c r="E839" i="69" s="1"/>
  <c r="H839" i="69" s="1"/>
  <c r="S518" i="67"/>
  <c r="E489" i="69" s="1"/>
  <c r="H489" i="69" s="1"/>
  <c r="S765" i="67"/>
  <c r="E727" i="69" s="1"/>
  <c r="S867" i="67"/>
  <c r="E823" i="69" s="1"/>
  <c r="S735" i="67"/>
  <c r="E697" i="69" s="1"/>
  <c r="H697" i="69" s="1"/>
  <c r="S871" i="67"/>
  <c r="E827" i="69" s="1"/>
  <c r="S797" i="67"/>
  <c r="E756" i="69" s="1"/>
  <c r="S606" i="67"/>
  <c r="E574" i="69" s="1"/>
  <c r="I574" i="69" s="1"/>
  <c r="S880" i="67"/>
  <c r="E836" i="69" s="1"/>
  <c r="S529" i="67"/>
  <c r="E500" i="69" s="1"/>
  <c r="H500" i="69" s="1"/>
  <c r="S662" i="67"/>
  <c r="E627" i="69" s="1"/>
  <c r="H303" i="69"/>
  <c r="I303" i="69"/>
  <c r="H778" i="69"/>
  <c r="I778" i="69"/>
  <c r="H291" i="69"/>
  <c r="I291" i="69"/>
  <c r="I97" i="69"/>
  <c r="H97" i="69"/>
  <c r="I559" i="69"/>
  <c r="H559" i="69"/>
  <c r="H373" i="69"/>
  <c r="I373" i="69"/>
  <c r="H125" i="69"/>
  <c r="I125" i="69"/>
  <c r="I102" i="69"/>
  <c r="H102" i="69"/>
  <c r="I365" i="69"/>
  <c r="I95" i="69"/>
  <c r="H95" i="69"/>
  <c r="H839" i="67"/>
  <c r="J839" i="67"/>
  <c r="R633" i="67"/>
  <c r="R629" i="67"/>
  <c r="I425" i="69"/>
  <c r="H425" i="69"/>
  <c r="I830" i="69"/>
  <c r="H830" i="69"/>
  <c r="H779" i="69"/>
  <c r="I779" i="69"/>
  <c r="S798" i="67"/>
  <c r="E757" i="69" s="1"/>
  <c r="I361" i="69"/>
  <c r="H361" i="69"/>
  <c r="I834" i="69"/>
  <c r="H834" i="69"/>
  <c r="I501" i="69"/>
  <c r="H501" i="69"/>
  <c r="H349" i="67"/>
  <c r="J349" i="67"/>
  <c r="I862" i="69"/>
  <c r="H862" i="69"/>
  <c r="H57" i="69"/>
  <c r="I57" i="69"/>
  <c r="H591" i="69"/>
  <c r="I591" i="69"/>
  <c r="H461" i="69"/>
  <c r="H446" i="69"/>
  <c r="I446" i="69"/>
  <c r="H662" i="69"/>
  <c r="I647" i="69"/>
  <c r="H647" i="69"/>
  <c r="I515" i="69"/>
  <c r="H515" i="69"/>
  <c r="L515" i="69"/>
  <c r="I381" i="69"/>
  <c r="H381" i="69"/>
  <c r="L381" i="69"/>
  <c r="H852" i="69"/>
  <c r="H722" i="69"/>
  <c r="L722" i="69"/>
  <c r="I722" i="69"/>
  <c r="H590" i="69"/>
  <c r="I590" i="69"/>
  <c r="S471" i="67"/>
  <c r="E445" i="69" s="1"/>
  <c r="Q494" i="67"/>
  <c r="H323" i="69"/>
  <c r="I323" i="69"/>
  <c r="H653" i="69"/>
  <c r="I653" i="69"/>
  <c r="I521" i="69"/>
  <c r="L521" i="69"/>
  <c r="H521" i="69"/>
  <c r="L395" i="69"/>
  <c r="I395" i="69"/>
  <c r="H395" i="69"/>
  <c r="I857" i="69"/>
  <c r="L596" i="69"/>
  <c r="L449" i="69"/>
  <c r="S331" i="67"/>
  <c r="E311" i="69" s="1"/>
  <c r="Q354" i="67"/>
  <c r="I518" i="69"/>
  <c r="H518" i="69"/>
  <c r="L518" i="69"/>
  <c r="H385" i="69"/>
  <c r="I586" i="69"/>
  <c r="H586" i="69"/>
  <c r="H327" i="69"/>
  <c r="Q704" i="67"/>
  <c r="S681" i="67"/>
  <c r="E646" i="69" s="1"/>
  <c r="I649" i="69"/>
  <c r="H649" i="69"/>
  <c r="L649" i="69"/>
  <c r="H383" i="69"/>
  <c r="I525" i="67"/>
  <c r="F566" i="71"/>
  <c r="H772" i="69"/>
  <c r="I772" i="69"/>
  <c r="S801" i="67"/>
  <c r="E760" i="69" s="1"/>
  <c r="H35" i="69"/>
  <c r="I35" i="69"/>
  <c r="H423" i="67"/>
  <c r="J423" i="67"/>
  <c r="S308" i="67"/>
  <c r="E288" i="69" s="1"/>
  <c r="S890" i="67"/>
  <c r="E846" i="69" s="1"/>
  <c r="S586" i="67"/>
  <c r="E554" i="69" s="1"/>
  <c r="Q633" i="67"/>
  <c r="Q629" i="67"/>
  <c r="I427" i="69"/>
  <c r="S814" i="67"/>
  <c r="E773" i="69" s="1"/>
  <c r="S400" i="67"/>
  <c r="E377" i="69" s="1"/>
  <c r="M48" i="67"/>
  <c r="E40" i="69" s="1"/>
  <c r="I465" i="67"/>
  <c r="H707" i="69"/>
  <c r="I707" i="69"/>
  <c r="I462" i="67"/>
  <c r="S812" i="67"/>
  <c r="E771" i="69" s="1"/>
  <c r="I110" i="67"/>
  <c r="I809" i="67"/>
  <c r="S459" i="67"/>
  <c r="E433" i="69" s="1"/>
  <c r="S533" i="67"/>
  <c r="E504" i="69" s="1"/>
  <c r="H909" i="67"/>
  <c r="J909" i="67"/>
  <c r="H507" i="69"/>
  <c r="I507" i="69"/>
  <c r="I47" i="67"/>
  <c r="S811" i="67"/>
  <c r="E770" i="69" s="1"/>
  <c r="I111" i="67"/>
  <c r="M32" i="67"/>
  <c r="E24" i="69" s="1"/>
  <c r="I35" i="67"/>
  <c r="I699" i="67"/>
  <c r="R353" i="67"/>
  <c r="R349" i="67"/>
  <c r="G769" i="67"/>
  <c r="I769" i="67"/>
  <c r="G279" i="67"/>
  <c r="I279" i="67"/>
  <c r="N279" i="67" s="1"/>
  <c r="S594" i="67"/>
  <c r="E562" i="69" s="1"/>
  <c r="S310" i="67"/>
  <c r="E290" i="69" s="1"/>
  <c r="S540" i="67"/>
  <c r="E511" i="69" s="1"/>
  <c r="S870" i="67"/>
  <c r="E826" i="69" s="1"/>
  <c r="S727" i="67"/>
  <c r="E689" i="69" s="1"/>
  <c r="H442" i="69"/>
  <c r="I442" i="69"/>
  <c r="I325" i="67"/>
  <c r="S605" i="67"/>
  <c r="E573" i="69" s="1"/>
  <c r="I672" i="67"/>
  <c r="I810" i="67"/>
  <c r="S320" i="67"/>
  <c r="E300" i="69" s="1"/>
  <c r="I599" i="67"/>
  <c r="H284" i="67"/>
  <c r="J284" i="67"/>
  <c r="O284" i="67" s="1"/>
  <c r="R634" i="67"/>
  <c r="S828" i="67"/>
  <c r="E787" i="69" s="1"/>
  <c r="R774" i="67"/>
  <c r="R354" i="67"/>
  <c r="J735" i="67"/>
  <c r="H353" i="67"/>
  <c r="J353" i="67"/>
  <c r="G419" i="67"/>
  <c r="I419" i="67"/>
  <c r="S817" i="67"/>
  <c r="E776" i="69" s="1"/>
  <c r="I117" i="67"/>
  <c r="J112" i="67"/>
  <c r="J258" i="67"/>
  <c r="O258" i="67" s="1"/>
  <c r="I601" i="67"/>
  <c r="J40" i="67"/>
  <c r="I312" i="67"/>
  <c r="I695" i="67"/>
  <c r="I345" i="67"/>
  <c r="I625" i="67"/>
  <c r="I805" i="67"/>
  <c r="S455" i="67"/>
  <c r="E429" i="69" s="1"/>
  <c r="J699" i="67"/>
  <c r="I353" i="67"/>
  <c r="J745" i="67"/>
  <c r="S380" i="67"/>
  <c r="E357" i="69" s="1"/>
  <c r="S816" i="67"/>
  <c r="E775" i="69" s="1"/>
  <c r="F94" i="71"/>
  <c r="J117" i="67"/>
  <c r="S307" i="67"/>
  <c r="E287" i="69" s="1"/>
  <c r="S387" i="67"/>
  <c r="E364" i="69" s="1"/>
  <c r="S868" i="67"/>
  <c r="E824" i="69" s="1"/>
  <c r="S597" i="67"/>
  <c r="E565" i="69" s="1"/>
  <c r="S314" i="67"/>
  <c r="E294" i="69" s="1"/>
  <c r="S527" i="67"/>
  <c r="E498" i="69" s="1"/>
  <c r="S888" i="67"/>
  <c r="E844" i="69" s="1"/>
  <c r="I188" i="67"/>
  <c r="N188" i="67" s="1"/>
  <c r="J181" i="67"/>
  <c r="O181" i="67" s="1"/>
  <c r="S395" i="67"/>
  <c r="E372" i="69" s="1"/>
  <c r="I503" i="69"/>
  <c r="H503" i="69"/>
  <c r="I670" i="67"/>
  <c r="J662" i="67"/>
  <c r="L102" i="67"/>
  <c r="I179" i="67"/>
  <c r="N179" i="67" s="1"/>
  <c r="J485" i="67"/>
  <c r="J805" i="67"/>
  <c r="J35" i="67"/>
  <c r="G209" i="67"/>
  <c r="I209" i="67"/>
  <c r="N209" i="67" s="1"/>
  <c r="I677" i="67"/>
  <c r="S327" i="67"/>
  <c r="E307" i="69" s="1"/>
  <c r="J322" i="67"/>
  <c r="J468" i="67"/>
  <c r="I531" i="67"/>
  <c r="J740" i="67"/>
  <c r="I872" i="67"/>
  <c r="S382" i="67"/>
  <c r="E359" i="69" s="1"/>
  <c r="S555" i="67"/>
  <c r="E526" i="69" s="1"/>
  <c r="G214" i="67"/>
  <c r="I214" i="67"/>
  <c r="N214" i="67" s="1"/>
  <c r="G424" i="67"/>
  <c r="I424" i="67"/>
  <c r="I595" i="67"/>
  <c r="I571" i="69"/>
  <c r="I139" i="67"/>
  <c r="J209" i="67"/>
  <c r="O209" i="67" s="1"/>
  <c r="I489" i="67"/>
  <c r="I773" i="67"/>
  <c r="J843" i="67"/>
  <c r="H594" i="69"/>
  <c r="I594" i="69"/>
  <c r="H376" i="69"/>
  <c r="I376" i="69"/>
  <c r="R843" i="67"/>
  <c r="R839" i="67"/>
  <c r="G839" i="67"/>
  <c r="I839" i="67"/>
  <c r="Q353" i="67"/>
  <c r="S306" i="67"/>
  <c r="E286" i="69" s="1"/>
  <c r="Q349" i="67"/>
  <c r="S884" i="67"/>
  <c r="E840" i="69" s="1"/>
  <c r="S590" i="67"/>
  <c r="E558" i="69" s="1"/>
  <c r="I310" i="69"/>
  <c r="H310" i="69"/>
  <c r="M45" i="67"/>
  <c r="E37" i="69" s="1"/>
  <c r="H34" i="69"/>
  <c r="I34" i="69"/>
  <c r="H370" i="69"/>
  <c r="H694" i="69"/>
  <c r="I694" i="69"/>
  <c r="I853" i="69"/>
  <c r="L853" i="69"/>
  <c r="H853" i="69"/>
  <c r="H715" i="69"/>
  <c r="I715" i="69"/>
  <c r="L583" i="69"/>
  <c r="H583" i="69"/>
  <c r="I583" i="69"/>
  <c r="L453" i="69"/>
  <c r="I453" i="69"/>
  <c r="H453" i="69"/>
  <c r="H322" i="69"/>
  <c r="L784" i="69"/>
  <c r="H784" i="69"/>
  <c r="I784" i="69"/>
  <c r="H654" i="69"/>
  <c r="I522" i="69"/>
  <c r="H522" i="69"/>
  <c r="I388" i="69"/>
  <c r="H388" i="69"/>
  <c r="H714" i="69"/>
  <c r="I714" i="69"/>
  <c r="L582" i="69"/>
  <c r="I582" i="69"/>
  <c r="H582" i="69"/>
  <c r="H328" i="69"/>
  <c r="L328" i="69"/>
  <c r="I328" i="69"/>
  <c r="L315" i="69"/>
  <c r="H315" i="69"/>
  <c r="I315" i="69"/>
  <c r="H791" i="69"/>
  <c r="I791" i="69"/>
  <c r="H528" i="69"/>
  <c r="I513" i="69"/>
  <c r="H513" i="69"/>
  <c r="I387" i="69"/>
  <c r="H387" i="69"/>
  <c r="L387" i="69"/>
  <c r="I849" i="69"/>
  <c r="H849" i="69"/>
  <c r="H720" i="69"/>
  <c r="I720" i="69"/>
  <c r="L458" i="69"/>
  <c r="H321" i="69"/>
  <c r="I321" i="69"/>
  <c r="H797" i="69"/>
  <c r="L797" i="69"/>
  <c r="I797" i="69"/>
  <c r="I650" i="69"/>
  <c r="H650" i="69"/>
  <c r="L650" i="69"/>
  <c r="H519" i="69"/>
  <c r="Q424" i="67"/>
  <c r="S401" i="67"/>
  <c r="E378" i="69" s="1"/>
  <c r="I856" i="69"/>
  <c r="L856" i="69"/>
  <c r="H856" i="69"/>
  <c r="I726" i="69"/>
  <c r="L726" i="69"/>
  <c r="H726" i="69"/>
  <c r="Q634" i="67"/>
  <c r="S611" i="67"/>
  <c r="E579" i="69" s="1"/>
  <c r="I448" i="69"/>
  <c r="H448" i="69"/>
  <c r="L448" i="69"/>
  <c r="H319" i="69"/>
  <c r="I319" i="69"/>
  <c r="L319" i="69"/>
  <c r="I656" i="69"/>
  <c r="H656" i="69"/>
  <c r="H524" i="69"/>
  <c r="I524" i="69"/>
  <c r="I390" i="69"/>
  <c r="H390" i="69"/>
  <c r="I905" i="67"/>
  <c r="I275" i="67"/>
  <c r="N275" i="67" s="1"/>
  <c r="S525" i="67"/>
  <c r="E496" i="69" s="1"/>
  <c r="I385" i="67"/>
  <c r="I349" i="67"/>
  <c r="R703" i="67"/>
  <c r="R699" i="67"/>
  <c r="H73" i="67"/>
  <c r="L73" i="67" s="1"/>
  <c r="J73" i="67"/>
  <c r="S738" i="67"/>
  <c r="E700" i="69" s="1"/>
  <c r="S449" i="67"/>
  <c r="E423" i="69" s="1"/>
  <c r="I371" i="69"/>
  <c r="H371" i="69"/>
  <c r="Q913" i="67"/>
  <c r="S866" i="67"/>
  <c r="E822" i="69" s="1"/>
  <c r="Q909" i="67"/>
  <c r="S663" i="67"/>
  <c r="E628" i="69" s="1"/>
  <c r="I118" i="67"/>
  <c r="I815" i="67"/>
  <c r="S465" i="67"/>
  <c r="E439" i="69" s="1"/>
  <c r="I600" i="67"/>
  <c r="K110" i="67"/>
  <c r="M110" i="67" s="1"/>
  <c r="E99" i="69" s="1"/>
  <c r="S809" i="67"/>
  <c r="E768" i="69" s="1"/>
  <c r="I109" i="67"/>
  <c r="H774" i="67"/>
  <c r="J774" i="67"/>
  <c r="H214" i="67"/>
  <c r="J214" i="67"/>
  <c r="O214" i="67" s="1"/>
  <c r="H563" i="67"/>
  <c r="J563" i="67"/>
  <c r="G213" i="67"/>
  <c r="I213" i="67"/>
  <c r="N213" i="67" s="1"/>
  <c r="M47" i="67"/>
  <c r="E39" i="69" s="1"/>
  <c r="I257" i="67"/>
  <c r="N257" i="67" s="1"/>
  <c r="I741" i="67"/>
  <c r="M111" i="67"/>
  <c r="E100" i="69" s="1"/>
  <c r="I102" i="67"/>
  <c r="I835" i="67"/>
  <c r="I485" i="67"/>
  <c r="I765" i="67"/>
  <c r="I135" i="67"/>
  <c r="H27" i="69"/>
  <c r="I27" i="69"/>
  <c r="I245" i="67"/>
  <c r="N245" i="67" s="1"/>
  <c r="G843" i="67"/>
  <c r="I843" i="67"/>
  <c r="G909" i="67"/>
  <c r="I909" i="67"/>
  <c r="S730" i="67"/>
  <c r="E692" i="69" s="1"/>
  <c r="S587" i="67"/>
  <c r="E555" i="69" s="1"/>
  <c r="S803" i="67"/>
  <c r="E762" i="69" s="1"/>
  <c r="S534" i="67"/>
  <c r="E505" i="69" s="1"/>
  <c r="S377" i="67"/>
  <c r="E354" i="69" s="1"/>
  <c r="S668" i="67"/>
  <c r="E633" i="69" s="1"/>
  <c r="I328" i="67"/>
  <c r="I675" i="67"/>
  <c r="S325" i="67"/>
  <c r="E305" i="69" s="1"/>
  <c r="I392" i="67"/>
  <c r="S672" i="67"/>
  <c r="E637" i="69" s="1"/>
  <c r="I460" i="67"/>
  <c r="S810" i="67"/>
  <c r="E769" i="69" s="1"/>
  <c r="I319" i="67"/>
  <c r="S599" i="67"/>
  <c r="E567" i="69" s="1"/>
  <c r="H844" i="67"/>
  <c r="J844" i="67"/>
  <c r="H634" i="67"/>
  <c r="J634" i="67"/>
  <c r="R424" i="67"/>
  <c r="R494" i="67"/>
  <c r="R564" i="67"/>
  <c r="J385" i="67"/>
  <c r="S386" i="67"/>
  <c r="E363" i="69" s="1"/>
  <c r="S808" i="67"/>
  <c r="E767" i="69" s="1"/>
  <c r="I747" i="67"/>
  <c r="I106" i="69"/>
  <c r="H106" i="69"/>
  <c r="J672" i="67"/>
  <c r="L112" i="67"/>
  <c r="M112" i="67" s="1"/>
  <c r="E101" i="69" s="1"/>
  <c r="J818" i="67"/>
  <c r="I321" i="67"/>
  <c r="S601" i="67"/>
  <c r="E569" i="69" s="1"/>
  <c r="J530" i="67"/>
  <c r="I802" i="67"/>
  <c r="S312" i="67"/>
  <c r="E292" i="69" s="1"/>
  <c r="J319" i="67"/>
  <c r="S695" i="67"/>
  <c r="E660" i="69" s="1"/>
  <c r="S345" i="67"/>
  <c r="E325" i="69" s="1"/>
  <c r="S625" i="67"/>
  <c r="E593" i="69" s="1"/>
  <c r="I105" i="67"/>
  <c r="J395" i="67"/>
  <c r="R423" i="67"/>
  <c r="R419" i="67"/>
  <c r="J677" i="67"/>
  <c r="S448" i="67"/>
  <c r="E422" i="69" s="1"/>
  <c r="S658" i="67"/>
  <c r="E623" i="69" s="1"/>
  <c r="S516" i="67"/>
  <c r="E487" i="69" s="1"/>
  <c r="Q563" i="67"/>
  <c r="Q559" i="67"/>
  <c r="S750" i="67"/>
  <c r="E712" i="69" s="1"/>
  <c r="S446" i="67"/>
  <c r="E420" i="69" s="1"/>
  <c r="Q493" i="67"/>
  <c r="Q489" i="67"/>
  <c r="S680" i="67"/>
  <c r="E645" i="69" s="1"/>
  <c r="I678" i="67"/>
  <c r="J741" i="67"/>
  <c r="I185" i="67"/>
  <c r="N185" i="67" s="1"/>
  <c r="P185" i="67" s="1"/>
  <c r="E171" i="69" s="1"/>
  <c r="I252" i="67"/>
  <c r="N252" i="67" s="1"/>
  <c r="P252" i="67" s="1"/>
  <c r="E235" i="69" s="1"/>
  <c r="I390" i="67"/>
  <c r="S670" i="67"/>
  <c r="E635" i="69" s="1"/>
  <c r="J452" i="67"/>
  <c r="I529" i="67"/>
  <c r="J695" i="67"/>
  <c r="J135" i="67"/>
  <c r="J595" i="67"/>
  <c r="G559" i="67"/>
  <c r="I559" i="67"/>
  <c r="S677" i="67"/>
  <c r="E642" i="69" s="1"/>
  <c r="J882" i="67"/>
  <c r="S531" i="67"/>
  <c r="E502" i="69" s="1"/>
  <c r="I391" i="67"/>
  <c r="J390" i="67"/>
  <c r="S872" i="67"/>
  <c r="E828" i="69" s="1"/>
  <c r="I172" i="67"/>
  <c r="N172" i="67" s="1"/>
  <c r="P172" i="67" s="1"/>
  <c r="E158" i="69" s="1"/>
  <c r="J179" i="67"/>
  <c r="O179" i="67" s="1"/>
  <c r="G564" i="67"/>
  <c r="I564" i="67"/>
  <c r="I315" i="67"/>
  <c r="S595" i="67"/>
  <c r="E563" i="69" s="1"/>
  <c r="M139" i="67"/>
  <c r="H279" i="67"/>
  <c r="J279" i="67"/>
  <c r="O279" i="67" s="1"/>
  <c r="I306" i="69"/>
  <c r="H306" i="69"/>
  <c r="H213" i="67"/>
  <c r="J213" i="67"/>
  <c r="O213" i="67" s="1"/>
  <c r="H438" i="69"/>
  <c r="H639" i="69"/>
  <c r="I825" i="69"/>
  <c r="H825" i="69"/>
  <c r="H428" i="69"/>
  <c r="I428" i="69"/>
  <c r="I31" i="69"/>
  <c r="H31" i="69"/>
  <c r="H564" i="67"/>
  <c r="J564" i="67"/>
  <c r="H914" i="67"/>
  <c r="J914" i="67"/>
  <c r="G423" i="67"/>
  <c r="I423" i="67"/>
  <c r="M41" i="67"/>
  <c r="E33" i="69" s="1"/>
  <c r="H854" i="69"/>
  <c r="I854" i="69"/>
  <c r="I724" i="69"/>
  <c r="H724" i="69"/>
  <c r="L592" i="69"/>
  <c r="H592" i="69"/>
  <c r="I592" i="69"/>
  <c r="I462" i="69"/>
  <c r="L462" i="69"/>
  <c r="H462" i="69"/>
  <c r="L314" i="69"/>
  <c r="I314" i="69"/>
  <c r="H314" i="69"/>
  <c r="H793" i="69"/>
  <c r="L793" i="69"/>
  <c r="I793" i="69"/>
  <c r="I663" i="69"/>
  <c r="H663" i="69"/>
  <c r="I514" i="69"/>
  <c r="I380" i="69"/>
  <c r="H380" i="69"/>
  <c r="H851" i="69"/>
  <c r="L851" i="69"/>
  <c r="I851" i="69"/>
  <c r="I721" i="69"/>
  <c r="L721" i="69"/>
  <c r="H721" i="69"/>
  <c r="H589" i="69"/>
  <c r="I589" i="69"/>
  <c r="I451" i="69"/>
  <c r="L451" i="69"/>
  <c r="H451" i="69"/>
  <c r="I320" i="69"/>
  <c r="S821" i="67"/>
  <c r="E780" i="69" s="1"/>
  <c r="Q844" i="67"/>
  <c r="H783" i="69"/>
  <c r="L783" i="69"/>
  <c r="I783" i="69"/>
  <c r="I520" i="69"/>
  <c r="L520" i="69"/>
  <c r="H520" i="69"/>
  <c r="H394" i="69"/>
  <c r="H379" i="69"/>
  <c r="I379" i="69"/>
  <c r="I858" i="69"/>
  <c r="H858" i="69"/>
  <c r="H595" i="69"/>
  <c r="I580" i="69"/>
  <c r="H580" i="69"/>
  <c r="H450" i="69"/>
  <c r="L789" i="69"/>
  <c r="I789" i="69"/>
  <c r="H789" i="69"/>
  <c r="I659" i="69"/>
  <c r="H659" i="69"/>
  <c r="L659" i="69"/>
  <c r="S541" i="67"/>
  <c r="E512" i="69" s="1"/>
  <c r="Q564" i="67"/>
  <c r="H863" i="69"/>
  <c r="H848" i="69"/>
  <c r="I848" i="69"/>
  <c r="H718" i="69"/>
  <c r="I455" i="69"/>
  <c r="H455" i="69"/>
  <c r="I324" i="69"/>
  <c r="H324" i="69"/>
  <c r="H786" i="69"/>
  <c r="H648" i="69"/>
  <c r="I648" i="69"/>
  <c r="L516" i="69"/>
  <c r="H516" i="69"/>
  <c r="I516" i="69"/>
  <c r="I382" i="69"/>
  <c r="L382" i="69"/>
  <c r="H382" i="69"/>
  <c r="S905" i="67"/>
  <c r="E861" i="69" s="1"/>
  <c r="F70" i="71"/>
  <c r="F24" i="71"/>
  <c r="R913" i="67"/>
  <c r="R909" i="67"/>
  <c r="H633" i="67"/>
  <c r="J633" i="67"/>
  <c r="H90" i="69"/>
  <c r="I90" i="69"/>
  <c r="H644" i="69"/>
  <c r="I644" i="69"/>
  <c r="I38" i="69"/>
  <c r="H38" i="69"/>
  <c r="Q703" i="67"/>
  <c r="S656" i="67"/>
  <c r="E621" i="69" s="1"/>
  <c r="Q699" i="67"/>
  <c r="S524" i="67"/>
  <c r="E495" i="69" s="1"/>
  <c r="I444" i="69"/>
  <c r="I608" i="67"/>
  <c r="S815" i="67"/>
  <c r="E774" i="69" s="1"/>
  <c r="I115" i="67"/>
  <c r="I322" i="67"/>
  <c r="S600" i="67"/>
  <c r="E568" i="69" s="1"/>
  <c r="I40" i="67"/>
  <c r="I739" i="67"/>
  <c r="H98" i="69"/>
  <c r="I98" i="69"/>
  <c r="H424" i="67"/>
  <c r="J424" i="67"/>
  <c r="S469" i="67"/>
  <c r="E443" i="69" s="1"/>
  <c r="I887" i="67"/>
  <c r="I461" i="67"/>
  <c r="H703" i="69"/>
  <c r="I703" i="69"/>
  <c r="I592" i="67"/>
  <c r="M102" i="67"/>
  <c r="E91" i="69" s="1"/>
  <c r="I794" i="69"/>
  <c r="H794" i="69"/>
  <c r="I459" i="69"/>
  <c r="H459" i="69"/>
  <c r="I727" i="69"/>
  <c r="H727" i="69"/>
  <c r="I124" i="69"/>
  <c r="H124" i="69"/>
  <c r="I875" i="67"/>
  <c r="F968" i="71"/>
  <c r="R493" i="67"/>
  <c r="R489" i="67"/>
  <c r="H283" i="67"/>
  <c r="J283" i="67"/>
  <c r="O283" i="67" s="1"/>
  <c r="S329" i="67"/>
  <c r="E309" i="69" s="1"/>
  <c r="S324" i="67"/>
  <c r="E304" i="69" s="1"/>
  <c r="S379" i="67"/>
  <c r="E356" i="69" s="1"/>
  <c r="S589" i="67"/>
  <c r="E557" i="69" s="1"/>
  <c r="Q843" i="67"/>
  <c r="S796" i="67"/>
  <c r="E755" i="69" s="1"/>
  <c r="Q839" i="67"/>
  <c r="S416" i="67"/>
  <c r="E393" i="69" s="1"/>
  <c r="I818" i="67"/>
  <c r="S328" i="67"/>
  <c r="E308" i="69" s="1"/>
  <c r="S675" i="67"/>
  <c r="E640" i="69" s="1"/>
  <c r="I882" i="67"/>
  <c r="S392" i="67"/>
  <c r="E369" i="69" s="1"/>
  <c r="S460" i="67"/>
  <c r="E434" i="69" s="1"/>
  <c r="I669" i="67"/>
  <c r="H559" i="67"/>
  <c r="J559" i="67"/>
  <c r="I795" i="69"/>
  <c r="H795" i="69"/>
  <c r="I467" i="67"/>
  <c r="S747" i="67"/>
  <c r="E709" i="69" s="1"/>
  <c r="I671" i="67"/>
  <c r="S321" i="67"/>
  <c r="E301" i="69" s="1"/>
  <c r="I452" i="67"/>
  <c r="S802" i="67"/>
  <c r="E761" i="69" s="1"/>
  <c r="G704" i="67"/>
  <c r="I704" i="67"/>
  <c r="G354" i="67"/>
  <c r="I354" i="67"/>
  <c r="G634" i="67"/>
  <c r="I634" i="67"/>
  <c r="I735" i="67"/>
  <c r="M105" i="67"/>
  <c r="E94" i="69" s="1"/>
  <c r="I633" i="67"/>
  <c r="R563" i="67"/>
  <c r="R559" i="67"/>
  <c r="J467" i="67"/>
  <c r="I839" i="69"/>
  <c r="S610" i="67"/>
  <c r="E578" i="69" s="1"/>
  <c r="S309" i="67"/>
  <c r="E289" i="69" s="1"/>
  <c r="S659" i="67"/>
  <c r="E624" i="69" s="1"/>
  <c r="S383" i="67"/>
  <c r="E360" i="69" s="1"/>
  <c r="S728" i="67"/>
  <c r="E690" i="69" s="1"/>
  <c r="I661" i="69"/>
  <c r="H661" i="69"/>
  <c r="I398" i="67"/>
  <c r="J391" i="67"/>
  <c r="I535" i="67"/>
  <c r="I742" i="67"/>
  <c r="I880" i="67"/>
  <c r="I367" i="69"/>
  <c r="H367" i="69"/>
  <c r="I389" i="67"/>
  <c r="H494" i="67"/>
  <c r="J494" i="67"/>
  <c r="S666" i="67"/>
  <c r="E631" i="69" s="1"/>
  <c r="S318" i="67"/>
  <c r="E298" i="69" s="1"/>
  <c r="I607" i="67"/>
  <c r="J42" i="67"/>
  <c r="J118" i="67"/>
  <c r="S391" i="67"/>
  <c r="E368" i="69" s="1"/>
  <c r="I662" i="67"/>
  <c r="J739" i="67"/>
  <c r="I415" i="67"/>
  <c r="I665" i="67"/>
  <c r="S315" i="67"/>
  <c r="E295" i="69" s="1"/>
  <c r="J769" i="67"/>
  <c r="J419" i="67"/>
  <c r="J913" i="67"/>
  <c r="I563" i="67"/>
  <c r="F1274" i="71"/>
  <c r="G143" i="67"/>
  <c r="K143" i="67" s="1"/>
  <c r="M143" i="67" s="1"/>
  <c r="I143" i="67"/>
  <c r="I691" i="69"/>
  <c r="I706" i="69"/>
  <c r="G73" i="67"/>
  <c r="K73" i="67" s="1"/>
  <c r="I73" i="67"/>
  <c r="I710" i="69"/>
  <c r="I841" i="69"/>
  <c r="I702" i="69"/>
  <c r="H702" i="69"/>
  <c r="H354" i="67"/>
  <c r="J354" i="67"/>
  <c r="I492" i="69"/>
  <c r="H492" i="69"/>
  <c r="S537" i="67"/>
  <c r="E508" i="69" s="1"/>
  <c r="G74" i="67"/>
  <c r="K74" i="67" s="1"/>
  <c r="I74" i="67"/>
  <c r="Q774" i="67"/>
  <c r="S774" i="67" s="1"/>
  <c r="S751" i="67"/>
  <c r="E713" i="69" s="1"/>
  <c r="I716" i="69"/>
  <c r="H716" i="69"/>
  <c r="L716" i="69"/>
  <c r="H584" i="69"/>
  <c r="I454" i="69"/>
  <c r="H454" i="69"/>
  <c r="L454" i="69"/>
  <c r="H317" i="69"/>
  <c r="L317" i="69"/>
  <c r="I317" i="69"/>
  <c r="H785" i="69"/>
  <c r="L655" i="69"/>
  <c r="H655" i="69"/>
  <c r="I655" i="69"/>
  <c r="H523" i="69"/>
  <c r="I523" i="69"/>
  <c r="H389" i="69"/>
  <c r="I389" i="69"/>
  <c r="L860" i="69"/>
  <c r="I860" i="69"/>
  <c r="H860" i="69"/>
  <c r="I730" i="69"/>
  <c r="L730" i="69"/>
  <c r="H730" i="69"/>
  <c r="H581" i="69"/>
  <c r="I581" i="69"/>
  <c r="I452" i="69"/>
  <c r="H452" i="69"/>
  <c r="I312" i="69"/>
  <c r="H312" i="69"/>
  <c r="H790" i="69"/>
  <c r="I790" i="69"/>
  <c r="I652" i="69"/>
  <c r="I529" i="69"/>
  <c r="L529" i="69"/>
  <c r="H529" i="69"/>
  <c r="L386" i="69"/>
  <c r="I386" i="69"/>
  <c r="H386" i="69"/>
  <c r="S891" i="67"/>
  <c r="E847" i="69" s="1"/>
  <c r="Q914" i="67"/>
  <c r="H850" i="69"/>
  <c r="L850" i="69"/>
  <c r="I850" i="69"/>
  <c r="I587" i="69"/>
  <c r="L587" i="69"/>
  <c r="H587" i="69"/>
  <c r="I457" i="69"/>
  <c r="H457" i="69"/>
  <c r="H318" i="69"/>
  <c r="I318" i="69"/>
  <c r="H781" i="69"/>
  <c r="I781" i="69"/>
  <c r="H651" i="69"/>
  <c r="L384" i="69"/>
  <c r="I384" i="69"/>
  <c r="H384" i="69"/>
  <c r="H855" i="69"/>
  <c r="I855" i="69"/>
  <c r="L855" i="69"/>
  <c r="I725" i="69"/>
  <c r="L585" i="69"/>
  <c r="H585" i="69"/>
  <c r="I585" i="69"/>
  <c r="I447" i="69"/>
  <c r="H447" i="69"/>
  <c r="H316" i="69"/>
  <c r="I657" i="69"/>
  <c r="H657" i="69"/>
  <c r="H525" i="69"/>
  <c r="L525" i="69"/>
  <c r="I525" i="69"/>
  <c r="H391" i="69"/>
  <c r="I391" i="69"/>
  <c r="L391" i="69"/>
  <c r="G914" i="67"/>
  <c r="I914" i="67"/>
  <c r="G284" i="67"/>
  <c r="I284" i="67"/>
  <c r="N284" i="67" s="1"/>
  <c r="I28" i="69"/>
  <c r="H28" i="69"/>
  <c r="G493" i="67"/>
  <c r="I493" i="67"/>
  <c r="H698" i="69"/>
  <c r="I698" i="69"/>
  <c r="H773" i="67"/>
  <c r="J773" i="67"/>
  <c r="G913" i="67"/>
  <c r="I913" i="67"/>
  <c r="S450" i="67"/>
  <c r="E424" i="69" s="1"/>
  <c r="Q773" i="67"/>
  <c r="S726" i="67"/>
  <c r="E688" i="69" s="1"/>
  <c r="Q769" i="67"/>
  <c r="I897" i="67"/>
  <c r="I877" i="67"/>
  <c r="I864" i="67"/>
  <c r="I856" i="67"/>
  <c r="I827" i="67"/>
  <c r="I814" i="67"/>
  <c r="I904" i="67"/>
  <c r="I896" i="67"/>
  <c r="I869" i="67"/>
  <c r="I861" i="67"/>
  <c r="I834" i="67"/>
  <c r="I826" i="67"/>
  <c r="I884" i="67"/>
  <c r="I730" i="67"/>
  <c r="I722" i="67"/>
  <c r="I698" i="67"/>
  <c r="I588" i="67"/>
  <c r="I580" i="67"/>
  <c r="I551" i="67"/>
  <c r="I543" i="67"/>
  <c r="I449" i="67"/>
  <c r="I441" i="67"/>
  <c r="I387" i="67"/>
  <c r="I374" i="67"/>
  <c r="I366" i="67"/>
  <c r="I798" i="67"/>
  <c r="I790" i="67"/>
  <c r="I761" i="67"/>
  <c r="I753" i="67"/>
  <c r="I693" i="67"/>
  <c r="I685" i="67"/>
  <c r="I657" i="67"/>
  <c r="I649" i="67"/>
  <c r="I623" i="67"/>
  <c r="I615" i="67"/>
  <c r="I594" i="67"/>
  <c r="I515" i="67"/>
  <c r="I507" i="67"/>
  <c r="I481" i="67"/>
  <c r="I473" i="67"/>
  <c r="I418" i="67"/>
  <c r="I407" i="67"/>
  <c r="I394" i="67"/>
  <c r="I342" i="67"/>
  <c r="I334" i="67"/>
  <c r="I310" i="67"/>
  <c r="I302" i="67"/>
  <c r="I240" i="67"/>
  <c r="N240" i="67" s="1"/>
  <c r="I236" i="67"/>
  <c r="N236" i="67" s="1"/>
  <c r="I232" i="67"/>
  <c r="N232" i="67" s="1"/>
  <c r="I228" i="67"/>
  <c r="N228" i="67" s="1"/>
  <c r="I204" i="67"/>
  <c r="N204" i="67" s="1"/>
  <c r="I200" i="67"/>
  <c r="N200" i="67" s="1"/>
  <c r="I196" i="67"/>
  <c r="N196" i="67" s="1"/>
  <c r="I192" i="67"/>
  <c r="N192" i="67" s="1"/>
  <c r="I169" i="67"/>
  <c r="N169" i="67" s="1"/>
  <c r="I165" i="67"/>
  <c r="N165" i="67" s="1"/>
  <c r="I161" i="67"/>
  <c r="N161" i="67" s="1"/>
  <c r="I873" i="67"/>
  <c r="I729" i="67"/>
  <c r="I721" i="67"/>
  <c r="I697" i="67"/>
  <c r="I587" i="67"/>
  <c r="I579" i="67"/>
  <c r="I552" i="67"/>
  <c r="I544" i="67"/>
  <c r="I457" i="67"/>
  <c r="I444" i="67"/>
  <c r="I436" i="67"/>
  <c r="I793" i="67"/>
  <c r="I785" i="67"/>
  <c r="I758" i="67"/>
  <c r="I750" i="67"/>
  <c r="I690" i="67"/>
  <c r="I682" i="67"/>
  <c r="I658" i="67"/>
  <c r="I650" i="67"/>
  <c r="I624" i="67"/>
  <c r="I616" i="67"/>
  <c r="I593" i="67"/>
  <c r="I518" i="67"/>
  <c r="I510" i="67"/>
  <c r="I472" i="67"/>
  <c r="I365" i="67"/>
  <c r="I297" i="67"/>
  <c r="I271" i="67"/>
  <c r="N271" i="67" s="1"/>
  <c r="I267" i="67"/>
  <c r="N267" i="67" s="1"/>
  <c r="I263" i="67"/>
  <c r="N263" i="67" s="1"/>
  <c r="I177" i="67"/>
  <c r="N177" i="67" s="1"/>
  <c r="I454" i="67"/>
  <c r="I375" i="67"/>
  <c r="I331" i="67"/>
  <c r="I184" i="67"/>
  <c r="N184" i="67" s="1"/>
  <c r="I243" i="67"/>
  <c r="N243" i="67" s="1"/>
  <c r="I247" i="67"/>
  <c r="N247" i="67" s="1"/>
  <c r="I476" i="67"/>
  <c r="I369" i="67"/>
  <c r="I309" i="67"/>
  <c r="I208" i="67"/>
  <c r="N208" i="67" s="1"/>
  <c r="I417" i="67"/>
  <c r="I371" i="67"/>
  <c r="I212" i="67"/>
  <c r="N212" i="67" s="1"/>
  <c r="I632" i="67"/>
  <c r="I911" i="67"/>
  <c r="I842" i="67"/>
  <c r="I702" i="67"/>
  <c r="I840" i="67"/>
  <c r="I562" i="67"/>
  <c r="I211" i="67"/>
  <c r="N211" i="67" s="1"/>
  <c r="I122" i="67"/>
  <c r="I98" i="67"/>
  <c r="I85" i="67"/>
  <c r="I134" i="67"/>
  <c r="I130" i="67"/>
  <c r="I126" i="67"/>
  <c r="I121" i="67"/>
  <c r="I88" i="67"/>
  <c r="I104" i="67"/>
  <c r="I100" i="67"/>
  <c r="I90" i="67"/>
  <c r="I142" i="67"/>
  <c r="I140" i="67"/>
  <c r="I56" i="67"/>
  <c r="I26" i="67"/>
  <c r="I62" i="67"/>
  <c r="I44" i="67"/>
  <c r="I16" i="67"/>
  <c r="I67" i="67"/>
  <c r="I51" i="67"/>
  <c r="I25" i="67"/>
  <c r="I27" i="67"/>
  <c r="I72" i="67"/>
  <c r="I68" i="67"/>
  <c r="I22" i="67"/>
  <c r="I58" i="67"/>
  <c r="I28" i="67"/>
  <c r="I63" i="67"/>
  <c r="I21" i="67"/>
  <c r="I19" i="67"/>
  <c r="I903" i="67"/>
  <c r="I895" i="67"/>
  <c r="I870" i="67"/>
  <c r="I862" i="67"/>
  <c r="I833" i="67"/>
  <c r="I825" i="67"/>
  <c r="I907" i="67"/>
  <c r="I902" i="67"/>
  <c r="I894" i="67"/>
  <c r="I867" i="67"/>
  <c r="I859" i="67"/>
  <c r="I832" i="67"/>
  <c r="I824" i="67"/>
  <c r="I804" i="67"/>
  <c r="I728" i="67"/>
  <c r="I720" i="67"/>
  <c r="I664" i="67"/>
  <c r="I586" i="67"/>
  <c r="I578" i="67"/>
  <c r="I549" i="67"/>
  <c r="I541" i="67"/>
  <c r="I447" i="67"/>
  <c r="I439" i="67"/>
  <c r="I380" i="67"/>
  <c r="I372" i="67"/>
  <c r="I837" i="67"/>
  <c r="I796" i="67"/>
  <c r="I788" i="67"/>
  <c r="I759" i="67"/>
  <c r="I751" i="67"/>
  <c r="I691" i="67"/>
  <c r="I683" i="67"/>
  <c r="I655" i="67"/>
  <c r="I647" i="67"/>
  <c r="I621" i="67"/>
  <c r="I613" i="67"/>
  <c r="I557" i="67"/>
  <c r="I513" i="67"/>
  <c r="I505" i="67"/>
  <c r="I479" i="67"/>
  <c r="I471" i="67"/>
  <c r="I413" i="67"/>
  <c r="I405" i="67"/>
  <c r="I384" i="67"/>
  <c r="I340" i="67"/>
  <c r="I332" i="67"/>
  <c r="I308" i="67"/>
  <c r="I300" i="67"/>
  <c r="I239" i="67"/>
  <c r="N239" i="67" s="1"/>
  <c r="I235" i="67"/>
  <c r="N235" i="67" s="1"/>
  <c r="I231" i="67"/>
  <c r="N231" i="67" s="1"/>
  <c r="I227" i="67"/>
  <c r="N227" i="67" s="1"/>
  <c r="I203" i="67"/>
  <c r="N203" i="67" s="1"/>
  <c r="I199" i="67"/>
  <c r="N199" i="67" s="1"/>
  <c r="I195" i="67"/>
  <c r="N195" i="67" s="1"/>
  <c r="I191" i="67"/>
  <c r="N191" i="67" s="1"/>
  <c r="I168" i="67"/>
  <c r="N168" i="67" s="1"/>
  <c r="I164" i="67"/>
  <c r="N164" i="67" s="1"/>
  <c r="I160" i="67"/>
  <c r="N160" i="67" s="1"/>
  <c r="I820" i="67"/>
  <c r="I727" i="67"/>
  <c r="I719" i="67"/>
  <c r="I674" i="67"/>
  <c r="I585" i="67"/>
  <c r="I577" i="67"/>
  <c r="I550" i="67"/>
  <c r="I542" i="67"/>
  <c r="I450" i="67"/>
  <c r="I442" i="67"/>
  <c r="I799" i="67"/>
  <c r="I791" i="67"/>
  <c r="I764" i="67"/>
  <c r="I756" i="67"/>
  <c r="I733" i="67"/>
  <c r="I688" i="67"/>
  <c r="I680" i="67"/>
  <c r="I656" i="67"/>
  <c r="I648" i="67"/>
  <c r="I622" i="67"/>
  <c r="I614" i="67"/>
  <c r="I558" i="67"/>
  <c r="I516" i="67"/>
  <c r="I508" i="67"/>
  <c r="I408" i="67"/>
  <c r="I337" i="67"/>
  <c r="I274" i="67"/>
  <c r="N274" i="67" s="1"/>
  <c r="I270" i="67"/>
  <c r="N270" i="67" s="1"/>
  <c r="I266" i="67"/>
  <c r="N266" i="67" s="1"/>
  <c r="I262" i="67"/>
  <c r="N262" i="67" s="1"/>
  <c r="I173" i="67"/>
  <c r="N173" i="67" s="1"/>
  <c r="I410" i="67"/>
  <c r="I367" i="67"/>
  <c r="I324" i="67"/>
  <c r="I157" i="67"/>
  <c r="N157" i="67" s="1"/>
  <c r="I207" i="67"/>
  <c r="N207" i="67" s="1"/>
  <c r="I174" i="67"/>
  <c r="N174" i="67" s="1"/>
  <c r="I412" i="67"/>
  <c r="I341" i="67"/>
  <c r="I301" i="67"/>
  <c r="I278" i="67"/>
  <c r="N278" i="67" s="1"/>
  <c r="I414" i="67"/>
  <c r="I343" i="67"/>
  <c r="I772" i="67"/>
  <c r="I280" i="67"/>
  <c r="N280" i="67" s="1"/>
  <c r="I561" i="67"/>
  <c r="I912" i="67"/>
  <c r="I770" i="67"/>
  <c r="I491" i="67"/>
  <c r="I350" i="67"/>
  <c r="I352" i="67"/>
  <c r="I631" i="67"/>
  <c r="I630" i="67"/>
  <c r="I490" i="67"/>
  <c r="I107" i="67"/>
  <c r="I94" i="67"/>
  <c r="I133" i="67"/>
  <c r="I129" i="67"/>
  <c r="I125" i="67"/>
  <c r="I120" i="67"/>
  <c r="I96" i="67"/>
  <c r="I103" i="67"/>
  <c r="I97" i="67"/>
  <c r="I87" i="67"/>
  <c r="I71" i="67"/>
  <c r="I52" i="67"/>
  <c r="I57" i="67"/>
  <c r="I37" i="67"/>
  <c r="I901" i="67"/>
  <c r="I893" i="67"/>
  <c r="I868" i="67"/>
  <c r="I860" i="67"/>
  <c r="I831" i="67"/>
  <c r="I823" i="67"/>
  <c r="I874" i="67"/>
  <c r="I900" i="67"/>
  <c r="I892" i="67"/>
  <c r="I865" i="67"/>
  <c r="I857" i="67"/>
  <c r="I830" i="67"/>
  <c r="I822" i="67"/>
  <c r="I768" i="67"/>
  <c r="I726" i="67"/>
  <c r="I718" i="67"/>
  <c r="I597" i="67"/>
  <c r="I584" i="67"/>
  <c r="I576" i="67"/>
  <c r="I547" i="67"/>
  <c r="I534" i="67"/>
  <c r="I445" i="67"/>
  <c r="I437" i="67"/>
  <c r="I378" i="67"/>
  <c r="I370" i="67"/>
  <c r="I807" i="67"/>
  <c r="I794" i="67"/>
  <c r="I786" i="67"/>
  <c r="I757" i="67"/>
  <c r="I744" i="67"/>
  <c r="I689" i="67"/>
  <c r="I681" i="67"/>
  <c r="I653" i="67"/>
  <c r="I645" i="67"/>
  <c r="I619" i="67"/>
  <c r="I611" i="67"/>
  <c r="I519" i="67"/>
  <c r="I511" i="67"/>
  <c r="I488" i="67"/>
  <c r="I477" i="67"/>
  <c r="I464" i="67"/>
  <c r="I411" i="67"/>
  <c r="I403" i="67"/>
  <c r="I347" i="67"/>
  <c r="I338" i="67"/>
  <c r="I330" i="67"/>
  <c r="I306" i="67"/>
  <c r="I298" i="67"/>
  <c r="I238" i="67"/>
  <c r="N238" i="67" s="1"/>
  <c r="I234" i="67"/>
  <c r="N234" i="67" s="1"/>
  <c r="I230" i="67"/>
  <c r="N230" i="67" s="1"/>
  <c r="I226" i="67"/>
  <c r="N226" i="67" s="1"/>
  <c r="I202" i="67"/>
  <c r="N202" i="67" s="1"/>
  <c r="I198" i="67"/>
  <c r="N198" i="67" s="1"/>
  <c r="I194" i="67"/>
  <c r="N194" i="67" s="1"/>
  <c r="I190" i="67"/>
  <c r="N190" i="67" s="1"/>
  <c r="I167" i="67"/>
  <c r="N167" i="67" s="1"/>
  <c r="I163" i="67"/>
  <c r="N163" i="67" s="1"/>
  <c r="I159" i="67"/>
  <c r="N159" i="67" s="1"/>
  <c r="I803" i="67"/>
  <c r="I725" i="67"/>
  <c r="I717" i="67"/>
  <c r="I663" i="67"/>
  <c r="I583" i="67"/>
  <c r="I575" i="67"/>
  <c r="I548" i="67"/>
  <c r="I540" i="67"/>
  <c r="I448" i="67"/>
  <c r="I440" i="67"/>
  <c r="I797" i="67"/>
  <c r="I789" i="67"/>
  <c r="I762" i="67"/>
  <c r="I754" i="67"/>
  <c r="I694" i="67"/>
  <c r="I686" i="67"/>
  <c r="I667" i="67"/>
  <c r="I654" i="67"/>
  <c r="I646" i="67"/>
  <c r="I620" i="67"/>
  <c r="I612" i="67"/>
  <c r="I527" i="67"/>
  <c r="I514" i="67"/>
  <c r="I506" i="67"/>
  <c r="I400" i="67"/>
  <c r="I313" i="67"/>
  <c r="I273" i="67"/>
  <c r="N273" i="67" s="1"/>
  <c r="I269" i="67"/>
  <c r="N269" i="67" s="1"/>
  <c r="I265" i="67"/>
  <c r="N265" i="67" s="1"/>
  <c r="I261" i="67"/>
  <c r="N261" i="67" s="1"/>
  <c r="I482" i="67"/>
  <c r="I402" i="67"/>
  <c r="I348" i="67"/>
  <c r="I307" i="67"/>
  <c r="I156" i="67"/>
  <c r="N156" i="67" s="1"/>
  <c r="I295" i="67"/>
  <c r="I487" i="67"/>
  <c r="I404" i="67"/>
  <c r="I333" i="67"/>
  <c r="I254" i="67"/>
  <c r="N254" i="67" s="1"/>
  <c r="I478" i="67"/>
  <c r="I406" i="67"/>
  <c r="I335" i="67"/>
  <c r="I210" i="67"/>
  <c r="N210" i="67" s="1"/>
  <c r="I700" i="67"/>
  <c r="I701" i="67"/>
  <c r="I910" i="67"/>
  <c r="I282" i="67"/>
  <c r="N282" i="67" s="1"/>
  <c r="I89" i="67"/>
  <c r="I138" i="67"/>
  <c r="I132" i="67"/>
  <c r="I128" i="67"/>
  <c r="I124" i="67"/>
  <c r="I93" i="67"/>
  <c r="I95" i="67"/>
  <c r="I70" i="67"/>
  <c r="I64" i="67"/>
  <c r="I34" i="67"/>
  <c r="I18" i="67"/>
  <c r="I54" i="67"/>
  <c r="I24" i="67"/>
  <c r="I53" i="67"/>
  <c r="I59" i="67"/>
  <c r="I33" i="67"/>
  <c r="G69" i="67"/>
  <c r="K69" i="67" s="1"/>
  <c r="I23" i="67"/>
  <c r="I60" i="67"/>
  <c r="I30" i="67"/>
  <c r="I17" i="67"/>
  <c r="I20" i="67"/>
  <c r="I69" i="67"/>
  <c r="I29" i="67"/>
  <c r="I61" i="67"/>
  <c r="I899" i="67"/>
  <c r="I891" i="67"/>
  <c r="I866" i="67"/>
  <c r="I858" i="67"/>
  <c r="I829" i="67"/>
  <c r="I821" i="67"/>
  <c r="I838" i="67"/>
  <c r="I898" i="67"/>
  <c r="I890" i="67"/>
  <c r="I863" i="67"/>
  <c r="I855" i="67"/>
  <c r="I828" i="67"/>
  <c r="I908" i="67"/>
  <c r="I737" i="67"/>
  <c r="I724" i="67"/>
  <c r="I716" i="67"/>
  <c r="I590" i="67"/>
  <c r="I582" i="67"/>
  <c r="I553" i="67"/>
  <c r="I545" i="67"/>
  <c r="I524" i="67"/>
  <c r="I443" i="67"/>
  <c r="I435" i="67"/>
  <c r="I376" i="67"/>
  <c r="I368" i="67"/>
  <c r="I800" i="67"/>
  <c r="I792" i="67"/>
  <c r="I763" i="67"/>
  <c r="I755" i="67"/>
  <c r="I734" i="67"/>
  <c r="I687" i="67"/>
  <c r="I659" i="67"/>
  <c r="I651" i="67"/>
  <c r="I627" i="67"/>
  <c r="I617" i="67"/>
  <c r="I604" i="67"/>
  <c r="I517" i="67"/>
  <c r="I509" i="67"/>
  <c r="I483" i="67"/>
  <c r="I475" i="67"/>
  <c r="I453" i="67"/>
  <c r="I409" i="67"/>
  <c r="I401" i="67"/>
  <c r="I344" i="67"/>
  <c r="I336" i="67"/>
  <c r="I317" i="67"/>
  <c r="I304" i="67"/>
  <c r="I296" i="67"/>
  <c r="I237" i="67"/>
  <c r="N237" i="67" s="1"/>
  <c r="I233" i="67"/>
  <c r="N233" i="67" s="1"/>
  <c r="I229" i="67"/>
  <c r="N229" i="67" s="1"/>
  <c r="I225" i="67"/>
  <c r="N225" i="67" s="1"/>
  <c r="I201" i="67"/>
  <c r="N201" i="67" s="1"/>
  <c r="I197" i="67"/>
  <c r="N197" i="67" s="1"/>
  <c r="I193" i="67"/>
  <c r="N193" i="67" s="1"/>
  <c r="I170" i="67"/>
  <c r="N170" i="67" s="1"/>
  <c r="I166" i="67"/>
  <c r="N166" i="67" s="1"/>
  <c r="I162" i="67"/>
  <c r="N162" i="67" s="1"/>
  <c r="I158" i="67"/>
  <c r="N158" i="67" s="1"/>
  <c r="I767" i="67"/>
  <c r="I723" i="67"/>
  <c r="I715" i="67"/>
  <c r="I589" i="67"/>
  <c r="I581" i="67"/>
  <c r="I554" i="67"/>
  <c r="I546" i="67"/>
  <c r="I523" i="67"/>
  <c r="I446" i="67"/>
  <c r="I438" i="67"/>
  <c r="I795" i="67"/>
  <c r="I787" i="67"/>
  <c r="I760" i="67"/>
  <c r="I752" i="67"/>
  <c r="I692" i="67"/>
  <c r="I684" i="67"/>
  <c r="I660" i="67"/>
  <c r="I652" i="67"/>
  <c r="I628" i="67"/>
  <c r="I618" i="67"/>
  <c r="I610" i="67"/>
  <c r="I520" i="67"/>
  <c r="I512" i="67"/>
  <c r="I480" i="67"/>
  <c r="I373" i="67"/>
  <c r="I305" i="67"/>
  <c r="I272" i="67"/>
  <c r="N272" i="67" s="1"/>
  <c r="I268" i="67"/>
  <c r="N268" i="67" s="1"/>
  <c r="I264" i="67"/>
  <c r="N264" i="67" s="1"/>
  <c r="I260" i="67"/>
  <c r="N260" i="67" s="1"/>
  <c r="I474" i="67"/>
  <c r="I383" i="67"/>
  <c r="I339" i="67"/>
  <c r="I299" i="67"/>
  <c r="I155" i="67"/>
  <c r="N155" i="67" s="1"/>
  <c r="I277" i="67"/>
  <c r="N277" i="67" s="1"/>
  <c r="I484" i="67"/>
  <c r="I377" i="67"/>
  <c r="I314" i="67"/>
  <c r="I244" i="67"/>
  <c r="N244" i="67" s="1"/>
  <c r="I470" i="67"/>
  <c r="I379" i="67"/>
  <c r="I303" i="67"/>
  <c r="I422" i="67"/>
  <c r="I421" i="67"/>
  <c r="I560" i="67"/>
  <c r="I492" i="67"/>
  <c r="I351" i="67"/>
  <c r="I420" i="67"/>
  <c r="I841" i="67"/>
  <c r="I281" i="67"/>
  <c r="N281" i="67" s="1"/>
  <c r="I771" i="67"/>
  <c r="I99" i="67"/>
  <c r="I86" i="67"/>
  <c r="I137" i="67"/>
  <c r="I131" i="67"/>
  <c r="I127" i="67"/>
  <c r="I123" i="67"/>
  <c r="I91" i="67"/>
  <c r="I114" i="67"/>
  <c r="I92" i="67"/>
  <c r="I141" i="67"/>
  <c r="I50" i="67"/>
  <c r="I55" i="67"/>
  <c r="I15" i="67"/>
  <c r="I106" i="67"/>
  <c r="I743" i="67"/>
  <c r="I816" i="67"/>
  <c r="I731" i="67"/>
  <c r="I66" i="67"/>
  <c r="I883" i="67"/>
  <c r="I609" i="67"/>
  <c r="I116" i="67"/>
  <c r="I871" i="67"/>
  <c r="I178" i="67"/>
  <c r="N178" i="67" s="1"/>
  <c r="I696" i="67"/>
  <c r="I666" i="67"/>
  <c r="I119" i="67"/>
  <c r="I256" i="67"/>
  <c r="N256" i="67" s="1"/>
  <c r="I381" i="67"/>
  <c r="I171" i="67"/>
  <c r="N171" i="67" s="1"/>
  <c r="I318" i="67"/>
  <c r="I206" i="67"/>
  <c r="N206" i="67" s="1"/>
  <c r="I806" i="67"/>
  <c r="I603" i="67"/>
  <c r="I259" i="67"/>
  <c r="N259" i="67" s="1"/>
  <c r="I886" i="67"/>
  <c r="I113" i="67"/>
  <c r="I399" i="67"/>
  <c r="I326" i="67"/>
  <c r="I451" i="67"/>
  <c r="I528" i="67"/>
  <c r="I626" i="67"/>
  <c r="I526" i="67"/>
  <c r="I253" i="67"/>
  <c r="N253" i="67" s="1"/>
  <c r="I878" i="67"/>
  <c r="I176" i="67"/>
  <c r="N176" i="67" s="1"/>
  <c r="I393" i="67"/>
  <c r="I819" i="67"/>
  <c r="I521" i="67"/>
  <c r="I906" i="67"/>
  <c r="I316" i="67"/>
  <c r="I49" i="67"/>
  <c r="I396" i="67"/>
  <c r="I591" i="67"/>
  <c r="I38" i="67"/>
  <c r="I346" i="67"/>
  <c r="I36" i="67"/>
  <c r="I813" i="67"/>
  <c r="I539" i="67"/>
  <c r="I801" i="67"/>
  <c r="I738" i="67"/>
  <c r="I276" i="67"/>
  <c r="N276" i="67" s="1"/>
  <c r="I736" i="67"/>
  <c r="I43" i="67"/>
  <c r="I679" i="67"/>
  <c r="I46" i="67"/>
  <c r="I31" i="67"/>
  <c r="I388" i="67"/>
  <c r="I766" i="67"/>
  <c r="I876" i="67"/>
  <c r="I533" i="67"/>
  <c r="I469" i="67"/>
  <c r="I536" i="67"/>
  <c r="I458" i="67"/>
  <c r="I556" i="67"/>
  <c r="I673" i="67"/>
  <c r="I676" i="67"/>
  <c r="I311" i="67"/>
  <c r="I598" i="67"/>
  <c r="I486" i="67"/>
  <c r="I596" i="67"/>
  <c r="I463" i="67"/>
  <c r="I189" i="67"/>
  <c r="N189" i="67" s="1"/>
  <c r="I466" i="67"/>
  <c r="I101" i="67"/>
  <c r="I248" i="67"/>
  <c r="N248" i="67" s="1"/>
  <c r="I246" i="67"/>
  <c r="N246" i="67" s="1"/>
  <c r="I329" i="67"/>
  <c r="I606" i="67"/>
  <c r="I241" i="67"/>
  <c r="N241" i="67" s="1"/>
  <c r="I668" i="67"/>
  <c r="I416" i="67"/>
  <c r="I386" i="67"/>
  <c r="I183" i="67"/>
  <c r="N183" i="67" s="1"/>
  <c r="I749" i="67"/>
  <c r="I746" i="67"/>
  <c r="I808" i="67"/>
  <c r="I836" i="67"/>
  <c r="I456" i="67"/>
  <c r="I323" i="67"/>
  <c r="I889" i="67"/>
  <c r="I186" i="67"/>
  <c r="N186" i="67" s="1"/>
  <c r="I661" i="67"/>
  <c r="I108" i="67"/>
  <c r="I136" i="67"/>
  <c r="I576" i="69"/>
  <c r="I48" i="67"/>
  <c r="I745" i="67"/>
  <c r="K115" i="67"/>
  <c r="M115" i="67" s="1"/>
  <c r="E104" i="69" s="1"/>
  <c r="I812" i="67"/>
  <c r="I459" i="67"/>
  <c r="H701" i="69"/>
  <c r="I701" i="69"/>
  <c r="S876" i="67"/>
  <c r="E832" i="69" s="1"/>
  <c r="H527" i="69"/>
  <c r="S887" i="67"/>
  <c r="E843" i="69" s="1"/>
  <c r="I811" i="67"/>
  <c r="S461" i="67"/>
  <c r="E435" i="69" s="1"/>
  <c r="I32" i="67"/>
  <c r="G844" i="67"/>
  <c r="I844" i="67"/>
  <c r="G494" i="67"/>
  <c r="I494" i="67"/>
  <c r="G774" i="67"/>
  <c r="I774" i="67"/>
  <c r="G144" i="67"/>
  <c r="K144" i="67" s="1"/>
  <c r="M144" i="67" s="1"/>
  <c r="I144" i="67"/>
  <c r="S875" i="67"/>
  <c r="E831" i="69" s="1"/>
  <c r="R773" i="67"/>
  <c r="R769" i="67"/>
  <c r="S466" i="67"/>
  <c r="E440" i="69" s="1"/>
  <c r="S457" i="67"/>
  <c r="E431" i="69" s="1"/>
  <c r="H622" i="69"/>
  <c r="S734" i="67"/>
  <c r="E696" i="69" s="1"/>
  <c r="S447" i="67"/>
  <c r="E421" i="69" s="1"/>
  <c r="I468" i="67"/>
  <c r="I605" i="67"/>
  <c r="H838" i="69"/>
  <c r="I838" i="69"/>
  <c r="I182" i="67"/>
  <c r="N182" i="67" s="1"/>
  <c r="I320" i="67"/>
  <c r="S669" i="67"/>
  <c r="E634" i="69" s="1"/>
  <c r="H74" i="67"/>
  <c r="L74" i="67" s="1"/>
  <c r="J74" i="67"/>
  <c r="R704" i="67"/>
  <c r="R914" i="67"/>
  <c r="R844" i="67"/>
  <c r="S746" i="67"/>
  <c r="E708" i="69" s="1"/>
  <c r="I817" i="67"/>
  <c r="S671" i="67"/>
  <c r="E636" i="69" s="1"/>
  <c r="I455" i="67"/>
  <c r="S743" i="67"/>
  <c r="E705" i="69" s="1"/>
  <c r="J144" i="67"/>
  <c r="J900" i="67"/>
  <c r="J865" i="67"/>
  <c r="J833" i="67"/>
  <c r="J800" i="67"/>
  <c r="J767" i="67"/>
  <c r="J752" i="67"/>
  <c r="J716" i="67"/>
  <c r="J681" i="67"/>
  <c r="J899" i="67"/>
  <c r="J864" i="67"/>
  <c r="J832" i="67"/>
  <c r="J804" i="67"/>
  <c r="J787" i="67"/>
  <c r="J751" i="67"/>
  <c r="J723" i="67"/>
  <c r="J873" i="67"/>
  <c r="J822" i="67"/>
  <c r="J757" i="67"/>
  <c r="J691" i="67"/>
  <c r="J653" i="67"/>
  <c r="J619" i="67"/>
  <c r="J594" i="67"/>
  <c r="J575" i="67"/>
  <c r="J543" i="67"/>
  <c r="J511" i="67"/>
  <c r="J473" i="67"/>
  <c r="J894" i="67"/>
  <c r="J814" i="67"/>
  <c r="J762" i="67"/>
  <c r="J722" i="67"/>
  <c r="J656" i="67"/>
  <c r="J622" i="67"/>
  <c r="J593" i="67"/>
  <c r="J578" i="67"/>
  <c r="J546" i="67"/>
  <c r="J510" i="67"/>
  <c r="J480" i="67"/>
  <c r="J858" i="67"/>
  <c r="J750" i="67"/>
  <c r="J683" i="67"/>
  <c r="J616" i="67"/>
  <c r="J540" i="67"/>
  <c r="J475" i="67"/>
  <c r="J442" i="67"/>
  <c r="J409" i="67"/>
  <c r="J384" i="67"/>
  <c r="J365" i="67"/>
  <c r="J336" i="67"/>
  <c r="J314" i="67"/>
  <c r="J295" i="67"/>
  <c r="J260" i="67"/>
  <c r="O260" i="67" s="1"/>
  <c r="J228" i="67"/>
  <c r="O228" i="67" s="1"/>
  <c r="J194" i="67"/>
  <c r="O194" i="67" s="1"/>
  <c r="J163" i="67"/>
  <c r="O163" i="67" s="1"/>
  <c r="J449" i="67"/>
  <c r="J408" i="67"/>
  <c r="J380" i="67"/>
  <c r="J347" i="67"/>
  <c r="J331" i="67"/>
  <c r="J298" i="67"/>
  <c r="J247" i="67"/>
  <c r="O247" i="67" s="1"/>
  <c r="J208" i="67"/>
  <c r="O208" i="67" s="1"/>
  <c r="J168" i="67"/>
  <c r="O168" i="67" s="1"/>
  <c r="J877" i="67"/>
  <c r="J654" i="67"/>
  <c r="J524" i="67"/>
  <c r="J790" i="67"/>
  <c r="J682" i="67"/>
  <c r="J613" i="67"/>
  <c r="J545" i="67"/>
  <c r="J482" i="67"/>
  <c r="J254" i="67"/>
  <c r="O254" i="67" s="1"/>
  <c r="J164" i="67"/>
  <c r="O164" i="67" s="1"/>
  <c r="J789" i="67"/>
  <c r="J552" i="67"/>
  <c r="J823" i="67"/>
  <c r="J659" i="67"/>
  <c r="J512" i="67"/>
  <c r="J418" i="67"/>
  <c r="J367" i="67"/>
  <c r="J301" i="67"/>
  <c r="J234" i="67"/>
  <c r="O234" i="67" s="1"/>
  <c r="J174" i="67"/>
  <c r="O174" i="67" s="1"/>
  <c r="J407" i="67"/>
  <c r="J798" i="67"/>
  <c r="J370" i="67"/>
  <c r="J200" i="67"/>
  <c r="O200" i="67" s="1"/>
  <c r="J541" i="67"/>
  <c r="J454" i="67"/>
  <c r="J402" i="67"/>
  <c r="J330" i="67"/>
  <c r="J274" i="67"/>
  <c r="O274" i="67" s="1"/>
  <c r="J204" i="67"/>
  <c r="O204" i="67" s="1"/>
  <c r="J157" i="67"/>
  <c r="O157" i="67" s="1"/>
  <c r="J627" i="67"/>
  <c r="J439" i="67"/>
  <c r="J305" i="67"/>
  <c r="J238" i="67"/>
  <c r="O238" i="67" s="1"/>
  <c r="J436" i="67"/>
  <c r="J342" i="67"/>
  <c r="J243" i="67"/>
  <c r="O243" i="67" s="1"/>
  <c r="J161" i="67"/>
  <c r="O161" i="67" s="1"/>
  <c r="J771" i="67"/>
  <c r="J560" i="67"/>
  <c r="J210" i="67"/>
  <c r="O210" i="67" s="1"/>
  <c r="J701" i="67"/>
  <c r="J770" i="67"/>
  <c r="J772" i="67"/>
  <c r="J631" i="67"/>
  <c r="J352" i="67"/>
  <c r="J700" i="67"/>
  <c r="J131" i="67"/>
  <c r="J94" i="67"/>
  <c r="J124" i="67"/>
  <c r="J91" i="67"/>
  <c r="J133" i="67"/>
  <c r="J114" i="67"/>
  <c r="J92" i="67"/>
  <c r="J122" i="67"/>
  <c r="J93" i="67"/>
  <c r="J140" i="67"/>
  <c r="J141" i="67"/>
  <c r="J69" i="67"/>
  <c r="J55" i="67"/>
  <c r="J29" i="67"/>
  <c r="J16" i="67"/>
  <c r="J53" i="67"/>
  <c r="J15" i="67"/>
  <c r="J58" i="67"/>
  <c r="J28" i="67"/>
  <c r="J64" i="67"/>
  <c r="J34" i="67"/>
  <c r="J72" i="67"/>
  <c r="J67" i="67"/>
  <c r="J51" i="67"/>
  <c r="H69" i="67"/>
  <c r="L69" i="67" s="1"/>
  <c r="J27" i="67"/>
  <c r="J56" i="67"/>
  <c r="J24" i="67"/>
  <c r="J60" i="67"/>
  <c r="J30" i="67"/>
  <c r="J896" i="67"/>
  <c r="J861" i="67"/>
  <c r="J829" i="67"/>
  <c r="J796" i="67"/>
  <c r="J764" i="67"/>
  <c r="J728" i="67"/>
  <c r="J693" i="67"/>
  <c r="J663" i="67"/>
  <c r="J895" i="67"/>
  <c r="J860" i="67"/>
  <c r="J828" i="67"/>
  <c r="J799" i="67"/>
  <c r="J763" i="67"/>
  <c r="J737" i="67"/>
  <c r="J719" i="67"/>
  <c r="J870" i="67"/>
  <c r="J803" i="67"/>
  <c r="J744" i="67"/>
  <c r="J686" i="67"/>
  <c r="J649" i="67"/>
  <c r="J615" i="67"/>
  <c r="J587" i="67"/>
  <c r="J558" i="67"/>
  <c r="J534" i="67"/>
  <c r="J507" i="67"/>
  <c r="J464" i="67"/>
  <c r="J867" i="67"/>
  <c r="J793" i="67"/>
  <c r="J754" i="67"/>
  <c r="J698" i="67"/>
  <c r="J652" i="67"/>
  <c r="J618" i="67"/>
  <c r="J590" i="67"/>
  <c r="J557" i="67"/>
  <c r="J542" i="67"/>
  <c r="J506" i="67"/>
  <c r="J476" i="67"/>
  <c r="J834" i="67"/>
  <c r="J729" i="67"/>
  <c r="J658" i="67"/>
  <c r="J588" i="67"/>
  <c r="J517" i="67"/>
  <c r="J453" i="67"/>
  <c r="J438" i="67"/>
  <c r="J405" i="67"/>
  <c r="J377" i="67"/>
  <c r="J348" i="67"/>
  <c r="J332" i="67"/>
  <c r="J307" i="67"/>
  <c r="J272" i="67"/>
  <c r="O272" i="67" s="1"/>
  <c r="J240" i="67"/>
  <c r="O240" i="67" s="1"/>
  <c r="J207" i="67"/>
  <c r="O207" i="67" s="1"/>
  <c r="J190" i="67"/>
  <c r="O190" i="67" s="1"/>
  <c r="J159" i="67"/>
  <c r="O159" i="67" s="1"/>
  <c r="J445" i="67"/>
  <c r="J404" i="67"/>
  <c r="J376" i="67"/>
  <c r="J343" i="67"/>
  <c r="J313" i="67"/>
  <c r="J273" i="67"/>
  <c r="O273" i="67" s="1"/>
  <c r="J237" i="67"/>
  <c r="O237" i="67" s="1"/>
  <c r="J199" i="67"/>
  <c r="O199" i="67" s="1"/>
  <c r="J160" i="67"/>
  <c r="O160" i="67" s="1"/>
  <c r="J826" i="67"/>
  <c r="J646" i="67"/>
  <c r="J893" i="67"/>
  <c r="J761" i="67"/>
  <c r="J655" i="67"/>
  <c r="J585" i="67"/>
  <c r="J516" i="67"/>
  <c r="J412" i="67"/>
  <c r="J233" i="67"/>
  <c r="O233" i="67" s="1"/>
  <c r="J890" i="67"/>
  <c r="J758" i="67"/>
  <c r="J544" i="67"/>
  <c r="J674" i="67"/>
  <c r="J604" i="67"/>
  <c r="J471" i="67"/>
  <c r="J411" i="67"/>
  <c r="J341" i="67"/>
  <c r="J271" i="67"/>
  <c r="O271" i="67" s="1"/>
  <c r="J226" i="67"/>
  <c r="O226" i="67" s="1"/>
  <c r="J170" i="67"/>
  <c r="O170" i="67" s="1"/>
  <c r="J379" i="67"/>
  <c r="J617" i="67"/>
  <c r="J304" i="67"/>
  <c r="J863" i="67"/>
  <c r="J505" i="67"/>
  <c r="J448" i="67"/>
  <c r="J374" i="67"/>
  <c r="J308" i="67"/>
  <c r="J266" i="67"/>
  <c r="O266" i="67" s="1"/>
  <c r="J196" i="67"/>
  <c r="O196" i="67" s="1"/>
  <c r="J753" i="67"/>
  <c r="J523" i="67"/>
  <c r="J394" i="67"/>
  <c r="J297" i="67"/>
  <c r="J230" i="67"/>
  <c r="O230" i="67" s="1"/>
  <c r="J414" i="67"/>
  <c r="J334" i="67"/>
  <c r="J239" i="67"/>
  <c r="O239" i="67" s="1"/>
  <c r="J350" i="67"/>
  <c r="J630" i="67"/>
  <c r="J420" i="67"/>
  <c r="J702" i="67"/>
  <c r="J351" i="67"/>
  <c r="J562" i="67"/>
  <c r="J491" i="67"/>
  <c r="J912" i="67"/>
  <c r="J842" i="67"/>
  <c r="J127" i="67"/>
  <c r="J90" i="67"/>
  <c r="J138" i="67"/>
  <c r="J120" i="67"/>
  <c r="J87" i="67"/>
  <c r="J129" i="67"/>
  <c r="J103" i="67"/>
  <c r="J88" i="67"/>
  <c r="J134" i="67"/>
  <c r="J107" i="67"/>
  <c r="J89" i="67"/>
  <c r="J25" i="67"/>
  <c r="J54" i="67"/>
  <c r="J907" i="67"/>
  <c r="J892" i="67"/>
  <c r="J857" i="67"/>
  <c r="J825" i="67"/>
  <c r="J792" i="67"/>
  <c r="J760" i="67"/>
  <c r="J724" i="67"/>
  <c r="J689" i="67"/>
  <c r="J660" i="67"/>
  <c r="J891" i="67"/>
  <c r="J856" i="67"/>
  <c r="J824" i="67"/>
  <c r="J795" i="67"/>
  <c r="J759" i="67"/>
  <c r="J734" i="67"/>
  <c r="J715" i="67"/>
  <c r="J862" i="67"/>
  <c r="J794" i="67"/>
  <c r="J725" i="67"/>
  <c r="J680" i="67"/>
  <c r="J645" i="67"/>
  <c r="J611" i="67"/>
  <c r="J583" i="67"/>
  <c r="J551" i="67"/>
  <c r="J519" i="67"/>
  <c r="J481" i="67"/>
  <c r="J908" i="67"/>
  <c r="J859" i="67"/>
  <c r="J785" i="67"/>
  <c r="J733" i="67"/>
  <c r="J690" i="67"/>
  <c r="J648" i="67"/>
  <c r="J614" i="67"/>
  <c r="J586" i="67"/>
  <c r="J554" i="67"/>
  <c r="J518" i="67"/>
  <c r="J488" i="67"/>
  <c r="J472" i="67"/>
  <c r="J807" i="67"/>
  <c r="J697" i="67"/>
  <c r="J650" i="67"/>
  <c r="J580" i="67"/>
  <c r="J509" i="67"/>
  <c r="J450" i="67"/>
  <c r="J417" i="67"/>
  <c r="J401" i="67"/>
  <c r="J373" i="67"/>
  <c r="J344" i="67"/>
  <c r="J324" i="67"/>
  <c r="J303" i="67"/>
  <c r="J268" i="67"/>
  <c r="O268" i="67" s="1"/>
  <c r="J236" i="67"/>
  <c r="O236" i="67" s="1"/>
  <c r="J202" i="67"/>
  <c r="O202" i="67" s="1"/>
  <c r="J177" i="67"/>
  <c r="O177" i="67" s="1"/>
  <c r="J155" i="67"/>
  <c r="O155" i="67" s="1"/>
  <c r="J441" i="67"/>
  <c r="J400" i="67"/>
  <c r="J372" i="67"/>
  <c r="J339" i="67"/>
  <c r="J306" i="67"/>
  <c r="J269" i="67"/>
  <c r="O269" i="67" s="1"/>
  <c r="J229" i="67"/>
  <c r="O229" i="67" s="1"/>
  <c r="J195" i="67"/>
  <c r="O195" i="67" s="1"/>
  <c r="J156" i="67"/>
  <c r="O156" i="67" s="1"/>
  <c r="J721" i="67"/>
  <c r="J620" i="67"/>
  <c r="J855" i="67"/>
  <c r="J726" i="67"/>
  <c r="J647" i="67"/>
  <c r="J577" i="67"/>
  <c r="J508" i="67"/>
  <c r="J310" i="67"/>
  <c r="J203" i="67"/>
  <c r="O203" i="67" s="1"/>
  <c r="J874" i="67"/>
  <c r="J584" i="67"/>
  <c r="J527" i="67"/>
  <c r="J667" i="67"/>
  <c r="J589" i="67"/>
  <c r="J443" i="67"/>
  <c r="J403" i="67"/>
  <c r="J333" i="67"/>
  <c r="J263" i="67"/>
  <c r="O263" i="67" s="1"/>
  <c r="J201" i="67"/>
  <c r="O201" i="67" s="1"/>
  <c r="J162" i="67"/>
  <c r="O162" i="67" s="1"/>
  <c r="J197" i="67"/>
  <c r="O197" i="67" s="1"/>
  <c r="J478" i="67"/>
  <c r="J296" i="67"/>
  <c r="J651" i="67"/>
  <c r="J470" i="67"/>
  <c r="J440" i="67"/>
  <c r="J366" i="67"/>
  <c r="J300" i="67"/>
  <c r="J235" i="67"/>
  <c r="O235" i="67" s="1"/>
  <c r="J184" i="67"/>
  <c r="O184" i="67" s="1"/>
  <c r="J718" i="67"/>
  <c r="J479" i="67"/>
  <c r="J371" i="67"/>
  <c r="J278" i="67"/>
  <c r="O278" i="67" s="1"/>
  <c r="J166" i="67"/>
  <c r="O166" i="67" s="1"/>
  <c r="J406" i="67"/>
  <c r="J270" i="67"/>
  <c r="O270" i="67" s="1"/>
  <c r="J192" i="67"/>
  <c r="O192" i="67" s="1"/>
  <c r="J841" i="67"/>
  <c r="J422" i="67"/>
  <c r="J561" i="67"/>
  <c r="J282" i="67"/>
  <c r="O282" i="67" s="1"/>
  <c r="J280" i="67"/>
  <c r="O280" i="67" s="1"/>
  <c r="J421" i="67"/>
  <c r="J910" i="67"/>
  <c r="J281" i="67"/>
  <c r="O281" i="67" s="1"/>
  <c r="J123" i="67"/>
  <c r="J86" i="67"/>
  <c r="J132" i="67"/>
  <c r="J99" i="67"/>
  <c r="J125" i="67"/>
  <c r="J100" i="67"/>
  <c r="J130" i="67"/>
  <c r="J104" i="67"/>
  <c r="J85" i="67"/>
  <c r="J142" i="67"/>
  <c r="J70" i="67"/>
  <c r="J63" i="67"/>
  <c r="J37" i="67"/>
  <c r="J21" i="67"/>
  <c r="J61" i="67"/>
  <c r="J23" i="67"/>
  <c r="J52" i="67"/>
  <c r="J50" i="67"/>
  <c r="J20" i="67"/>
  <c r="J26" i="67"/>
  <c r="J22" i="67"/>
  <c r="J59" i="67"/>
  <c r="J17" i="67"/>
  <c r="J57" i="67"/>
  <c r="J19" i="67"/>
  <c r="J44" i="67"/>
  <c r="J68" i="67"/>
  <c r="J18" i="67"/>
  <c r="J904" i="67"/>
  <c r="J869" i="67"/>
  <c r="J838" i="67"/>
  <c r="J821" i="67"/>
  <c r="J788" i="67"/>
  <c r="J756" i="67"/>
  <c r="J720" i="67"/>
  <c r="J685" i="67"/>
  <c r="J903" i="67"/>
  <c r="J868" i="67"/>
  <c r="J837" i="67"/>
  <c r="J820" i="67"/>
  <c r="J791" i="67"/>
  <c r="J755" i="67"/>
  <c r="J727" i="67"/>
  <c r="J897" i="67"/>
  <c r="J830" i="67"/>
  <c r="J786" i="67"/>
  <c r="J717" i="67"/>
  <c r="J657" i="67"/>
  <c r="J623" i="67"/>
  <c r="J597" i="67"/>
  <c r="J579" i="67"/>
  <c r="J547" i="67"/>
  <c r="J515" i="67"/>
  <c r="J477" i="67"/>
  <c r="J902" i="67"/>
  <c r="J827" i="67"/>
  <c r="J768" i="67"/>
  <c r="J730" i="67"/>
  <c r="J684" i="67"/>
  <c r="J628" i="67"/>
  <c r="J610" i="67"/>
  <c r="J582" i="67"/>
  <c r="J550" i="67"/>
  <c r="J514" i="67"/>
  <c r="J484" i="67"/>
  <c r="J898" i="67"/>
  <c r="J797" i="67"/>
  <c r="J694" i="67"/>
  <c r="J624" i="67"/>
  <c r="J548" i="67"/>
  <c r="J483" i="67"/>
  <c r="J446" i="67"/>
  <c r="J413" i="67"/>
  <c r="J387" i="67"/>
  <c r="J369" i="67"/>
  <c r="J340" i="67"/>
  <c r="J317" i="67"/>
  <c r="J299" i="67"/>
  <c r="J264" i="67"/>
  <c r="O264" i="67" s="1"/>
  <c r="J232" i="67"/>
  <c r="O232" i="67" s="1"/>
  <c r="J198" i="67"/>
  <c r="O198" i="67" s="1"/>
  <c r="J167" i="67"/>
  <c r="O167" i="67" s="1"/>
  <c r="J474" i="67"/>
  <c r="J437" i="67"/>
  <c r="J383" i="67"/>
  <c r="J368" i="67"/>
  <c r="J335" i="67"/>
  <c r="J302" i="67"/>
  <c r="J261" i="67"/>
  <c r="O261" i="67" s="1"/>
  <c r="J225" i="67"/>
  <c r="O225" i="67" s="1"/>
  <c r="J191" i="67"/>
  <c r="O191" i="67" s="1"/>
  <c r="J884" i="67"/>
  <c r="J688" i="67"/>
  <c r="J612" i="67"/>
  <c r="J831" i="67"/>
  <c r="J692" i="67"/>
  <c r="J621" i="67"/>
  <c r="J553" i="67"/>
  <c r="J487" i="67"/>
  <c r="J265" i="67"/>
  <c r="O265" i="67" s="1"/>
  <c r="J173" i="67"/>
  <c r="O173" i="67" s="1"/>
  <c r="J866" i="67"/>
  <c r="J576" i="67"/>
  <c r="J901" i="67"/>
  <c r="J664" i="67"/>
  <c r="J549" i="67"/>
  <c r="J435" i="67"/>
  <c r="J375" i="67"/>
  <c r="J309" i="67"/>
  <c r="J244" i="67"/>
  <c r="O244" i="67" s="1"/>
  <c r="J193" i="67"/>
  <c r="O193" i="67" s="1"/>
  <c r="J520" i="67"/>
  <c r="J158" i="67"/>
  <c r="O158" i="67" s="1"/>
  <c r="J444" i="67"/>
  <c r="J231" i="67"/>
  <c r="O231" i="67" s="1"/>
  <c r="J581" i="67"/>
  <c r="J457" i="67"/>
  <c r="J410" i="67"/>
  <c r="J338" i="67"/>
  <c r="J277" i="67"/>
  <c r="O277" i="67" s="1"/>
  <c r="J227" i="67"/>
  <c r="O227" i="67" s="1"/>
  <c r="J165" i="67"/>
  <c r="O165" i="67" s="1"/>
  <c r="J687" i="67"/>
  <c r="J447" i="67"/>
  <c r="J337" i="67"/>
  <c r="J267" i="67"/>
  <c r="O267" i="67" s="1"/>
  <c r="J513" i="67"/>
  <c r="J378" i="67"/>
  <c r="J262" i="67"/>
  <c r="O262" i="67" s="1"/>
  <c r="J169" i="67"/>
  <c r="O169" i="67" s="1"/>
  <c r="J490" i="67"/>
  <c r="J911" i="67"/>
  <c r="J492" i="67"/>
  <c r="J840" i="67"/>
  <c r="J211" i="67"/>
  <c r="O211" i="67" s="1"/>
  <c r="J212" i="67"/>
  <c r="O212" i="67" s="1"/>
  <c r="J632" i="67"/>
  <c r="J137" i="67"/>
  <c r="J98" i="67"/>
  <c r="J128" i="67"/>
  <c r="J95" i="67"/>
  <c r="J121" i="67"/>
  <c r="J96" i="67"/>
  <c r="J126" i="67"/>
  <c r="J97" i="67"/>
  <c r="J33" i="67"/>
  <c r="J62" i="67"/>
  <c r="J71" i="67"/>
  <c r="J749" i="67"/>
  <c r="J183" i="67"/>
  <c r="O183" i="67" s="1"/>
  <c r="J31" i="67"/>
  <c r="J889" i="67"/>
  <c r="J36" i="67"/>
  <c r="J883" i="67"/>
  <c r="J731" i="67"/>
  <c r="J878" i="67"/>
  <c r="J766" i="67"/>
  <c r="J106" i="67"/>
  <c r="J463" i="67"/>
  <c r="J521" i="67"/>
  <c r="J458" i="67"/>
  <c r="J346" i="67"/>
  <c r="J536" i="67"/>
  <c r="J609" i="67"/>
  <c r="J246" i="67"/>
  <c r="O246" i="67" s="1"/>
  <c r="J253" i="67"/>
  <c r="O253" i="67" s="1"/>
  <c r="J451" i="67"/>
  <c r="J101" i="67"/>
  <c r="J388" i="67"/>
  <c r="J116" i="67"/>
  <c r="J189" i="67"/>
  <c r="O189" i="67" s="1"/>
  <c r="J386" i="67"/>
  <c r="J591" i="67"/>
  <c r="J241" i="67"/>
  <c r="O241" i="67" s="1"/>
  <c r="J528" i="67"/>
  <c r="J416" i="67"/>
  <c r="J466" i="67"/>
  <c r="J329" i="67"/>
  <c r="J876" i="67"/>
  <c r="J323" i="67"/>
  <c r="J381" i="67"/>
  <c r="J318" i="67"/>
  <c r="J206" i="67"/>
  <c r="O206" i="67" s="1"/>
  <c r="J396" i="67"/>
  <c r="J469" i="67"/>
  <c r="J673" i="67"/>
  <c r="J808" i="67"/>
  <c r="J696" i="67"/>
  <c r="J746" i="67"/>
  <c r="J49" i="67"/>
  <c r="J819" i="67"/>
  <c r="J661" i="67"/>
  <c r="J598" i="67"/>
  <c r="J486" i="67"/>
  <c r="J886" i="67"/>
  <c r="J736" i="67"/>
  <c r="J393" i="67"/>
  <c r="J801" i="67"/>
  <c r="J738" i="67"/>
  <c r="J626" i="67"/>
  <c r="J816" i="67"/>
  <c r="J316" i="67"/>
  <c r="J668" i="67"/>
  <c r="J606" i="67"/>
  <c r="J679" i="67"/>
  <c r="J456" i="67"/>
  <c r="J113" i="67"/>
  <c r="J311" i="67"/>
  <c r="J248" i="67"/>
  <c r="O248" i="67" s="1"/>
  <c r="J136" i="67"/>
  <c r="J186" i="67"/>
  <c r="O186" i="67" s="1"/>
  <c r="J259" i="67"/>
  <c r="O259" i="67" s="1"/>
  <c r="J596" i="67"/>
  <c r="J603" i="67"/>
  <c r="J38" i="67"/>
  <c r="J836" i="67"/>
  <c r="J326" i="67"/>
  <c r="J399" i="67"/>
  <c r="J176" i="67"/>
  <c r="O176" i="67" s="1"/>
  <c r="J743" i="67"/>
  <c r="J178" i="67"/>
  <c r="O178" i="67" s="1"/>
  <c r="J66" i="67"/>
  <c r="J256" i="67"/>
  <c r="O256" i="67" s="1"/>
  <c r="J539" i="67"/>
  <c r="J526" i="67"/>
  <c r="J533" i="67"/>
  <c r="J171" i="67"/>
  <c r="O171" i="67" s="1"/>
  <c r="J108" i="67"/>
  <c r="J556" i="67"/>
  <c r="J46" i="67"/>
  <c r="J119" i="67"/>
  <c r="J666" i="67"/>
  <c r="J871" i="67"/>
  <c r="J906" i="67"/>
  <c r="J806" i="67"/>
  <c r="J43" i="67"/>
  <c r="J813" i="67"/>
  <c r="J276" i="67"/>
  <c r="O276" i="67" s="1"/>
  <c r="J676" i="67"/>
  <c r="H577" i="69"/>
  <c r="I577" i="69"/>
  <c r="S873" i="67"/>
  <c r="E829" i="69" s="1"/>
  <c r="S588" i="67"/>
  <c r="E556" i="69" s="1"/>
  <c r="S804" i="67"/>
  <c r="E763" i="69" s="1"/>
  <c r="H756" i="69"/>
  <c r="S376" i="67"/>
  <c r="E353" i="69" s="1"/>
  <c r="Q423" i="67"/>
  <c r="Q419" i="67"/>
  <c r="F18" i="71"/>
  <c r="I888" i="67"/>
  <c r="S398" i="67"/>
  <c r="E375" i="69" s="1"/>
  <c r="S535" i="67"/>
  <c r="E506" i="69" s="1"/>
  <c r="I395" i="67"/>
  <c r="S742" i="67"/>
  <c r="E704" i="69" s="1"/>
  <c r="I532" i="67"/>
  <c r="I180" i="67"/>
  <c r="N180" i="67" s="1"/>
  <c r="J102" i="67"/>
  <c r="I366" i="69"/>
  <c r="H366" i="69"/>
  <c r="H704" i="67"/>
  <c r="J704" i="67"/>
  <c r="J245" i="67"/>
  <c r="O245" i="67" s="1"/>
  <c r="F188" i="71"/>
  <c r="S381" i="67"/>
  <c r="E358" i="69" s="1"/>
  <c r="I327" i="67"/>
  <c r="S607" i="67"/>
  <c r="E575" i="69" s="1"/>
  <c r="J532" i="67"/>
  <c r="J678" i="67"/>
  <c r="L118" i="67"/>
  <c r="M118" i="67" s="1"/>
  <c r="E107" i="69" s="1"/>
  <c r="I181" i="67"/>
  <c r="N181" i="67" s="1"/>
  <c r="J180" i="67"/>
  <c r="O180" i="67" s="1"/>
  <c r="I382" i="67"/>
  <c r="I627" i="69"/>
  <c r="J389" i="67"/>
  <c r="I555" i="67"/>
  <c r="I205" i="67"/>
  <c r="N205" i="67" s="1"/>
  <c r="P205" i="67" s="1"/>
  <c r="E191" i="69" s="1"/>
  <c r="S415" i="67"/>
  <c r="E392" i="69" s="1"/>
  <c r="S665" i="67"/>
  <c r="E630" i="69" s="1"/>
  <c r="H765" i="69"/>
  <c r="I765" i="69"/>
  <c r="I629" i="67"/>
  <c r="F180" i="71"/>
  <c r="G12" i="50"/>
  <c r="G12" i="49"/>
  <c r="G16" i="48"/>
  <c r="H49" i="48"/>
  <c r="G24" i="49"/>
  <c r="G50" i="48"/>
  <c r="G104" i="48"/>
  <c r="H76" i="48"/>
  <c r="H54" i="48"/>
  <c r="H13" i="48"/>
  <c r="H104" i="48"/>
  <c r="H33" i="48"/>
  <c r="H20" i="49"/>
  <c r="H47" i="48"/>
  <c r="H65" i="48"/>
  <c r="H82" i="48"/>
  <c r="H96" i="48"/>
  <c r="G21" i="48"/>
  <c r="G34" i="48"/>
  <c r="H52" i="48"/>
  <c r="G110" i="48"/>
  <c r="G33" i="48"/>
  <c r="G22" i="49"/>
  <c r="G53" i="48"/>
  <c r="G65" i="48"/>
  <c r="G74" i="48"/>
  <c r="G12" i="48"/>
  <c r="H39" i="48"/>
  <c r="H68" i="48"/>
  <c r="H83" i="48"/>
  <c r="H18" i="50"/>
  <c r="H37" i="49"/>
  <c r="H22" i="48"/>
  <c r="H21" i="49"/>
  <c r="H51" i="48"/>
  <c r="G76" i="48"/>
  <c r="G66" i="48"/>
  <c r="G29" i="49"/>
  <c r="H12" i="48"/>
  <c r="G13" i="48"/>
  <c r="H78" i="48"/>
  <c r="G82" i="48"/>
  <c r="G109" i="48"/>
  <c r="H50" i="48"/>
  <c r="G55" i="48"/>
  <c r="G23" i="49"/>
  <c r="H67" i="48"/>
  <c r="H84" i="48"/>
  <c r="G39" i="48"/>
  <c r="G60" i="48"/>
  <c r="G22" i="48"/>
  <c r="H23" i="49"/>
  <c r="H55" i="48"/>
  <c r="G67" i="48"/>
  <c r="H73" i="48"/>
  <c r="H14" i="50"/>
  <c r="H31" i="49"/>
  <c r="G14" i="48"/>
  <c r="H30" i="48"/>
  <c r="H46" i="48"/>
  <c r="G47" i="48"/>
  <c r="G20" i="49"/>
  <c r="G52" i="48"/>
  <c r="H110" i="48"/>
  <c r="G18" i="49"/>
  <c r="G40" i="48"/>
  <c r="G69" i="48"/>
  <c r="H105" i="48"/>
  <c r="H77" i="48"/>
  <c r="H15" i="50"/>
  <c r="H32" i="49"/>
  <c r="G30" i="48"/>
  <c r="G68" i="48"/>
  <c r="H18" i="49"/>
  <c r="H40" i="48"/>
  <c r="H69" i="48"/>
  <c r="G33" i="49"/>
  <c r="G79" i="48"/>
  <c r="G105" i="48"/>
  <c r="G17" i="48"/>
  <c r="H32" i="48"/>
  <c r="G48" i="48"/>
  <c r="H97" i="48"/>
  <c r="H74" i="48"/>
  <c r="G54" i="48"/>
  <c r="H66" i="48"/>
  <c r="H29" i="49"/>
  <c r="H53" i="48"/>
  <c r="H22" i="49"/>
  <c r="G78" i="48"/>
  <c r="G73" i="48"/>
  <c r="G31" i="49"/>
  <c r="G14" i="50"/>
  <c r="H14" i="48"/>
  <c r="H12" i="50"/>
  <c r="H12" i="49"/>
  <c r="H16" i="48"/>
  <c r="G97" i="48"/>
  <c r="G49" i="48"/>
  <c r="H80" i="48"/>
  <c r="H34" i="49"/>
  <c r="G84" i="48"/>
  <c r="H31" i="48"/>
  <c r="H72" i="48"/>
  <c r="G80" i="48"/>
  <c r="G34" i="49"/>
  <c r="H48" i="48"/>
  <c r="G18" i="50"/>
  <c r="G37" i="49"/>
  <c r="G83" i="48"/>
  <c r="G21" i="49"/>
  <c r="G51" i="48"/>
  <c r="H24" i="49"/>
  <c r="G96" i="48"/>
  <c r="H47" i="49"/>
  <c r="H117" i="48"/>
  <c r="H23" i="50"/>
  <c r="G77" i="48"/>
  <c r="G15" i="50"/>
  <c r="G32" i="49"/>
  <c r="H75" i="48"/>
  <c r="G61" i="48"/>
  <c r="H79" i="48"/>
  <c r="H33" i="49"/>
  <c r="H109" i="48"/>
  <c r="H17" i="48"/>
  <c r="G32" i="48"/>
  <c r="G46" i="48"/>
  <c r="G75" i="48"/>
  <c r="G31" i="48"/>
  <c r="H61" i="48"/>
  <c r="G72" i="48"/>
  <c r="G117" i="48"/>
  <c r="G47" i="49"/>
  <c r="G23" i="50"/>
  <c r="H21" i="48"/>
  <c r="H34" i="48"/>
  <c r="H60" i="48"/>
  <c r="W5" i="10"/>
  <c r="W5" i="9"/>
  <c r="W5" i="8"/>
  <c r="H460" i="69" l="1"/>
  <c r="F802" i="71"/>
  <c r="I385" i="69"/>
  <c r="L788" i="69"/>
  <c r="I588" i="69"/>
  <c r="I456" i="69"/>
  <c r="H864" i="69"/>
  <c r="I449" i="69"/>
  <c r="H729" i="69"/>
  <c r="I654" i="69"/>
  <c r="H652" i="69"/>
  <c r="H514" i="69"/>
  <c r="H458" i="69"/>
  <c r="I859" i="69"/>
  <c r="I717" i="69"/>
  <c r="H788" i="69"/>
  <c r="I596" i="69"/>
  <c r="H723" i="69"/>
  <c r="H796" i="69"/>
  <c r="L786" i="69"/>
  <c r="H313" i="69"/>
  <c r="H859" i="69"/>
  <c r="L717" i="69"/>
  <c r="F1400" i="71"/>
  <c r="H792" i="69"/>
  <c r="P284" i="67"/>
  <c r="I629" i="69"/>
  <c r="H845" i="69"/>
  <c r="H441" i="69"/>
  <c r="I777" i="69"/>
  <c r="I297" i="69"/>
  <c r="H490" i="69"/>
  <c r="I441" i="69"/>
  <c r="H777" i="69"/>
  <c r="H362" i="69"/>
  <c r="I572" i="69"/>
  <c r="P257" i="67"/>
  <c r="E240" i="69" s="1"/>
  <c r="P275" i="67"/>
  <c r="E258" i="69" s="1"/>
  <c r="S349" i="67"/>
  <c r="H572" i="69"/>
  <c r="I362" i="69"/>
  <c r="I758" i="69"/>
  <c r="H574" i="69"/>
  <c r="I823" i="69"/>
  <c r="I430" i="69"/>
  <c r="H641" i="69"/>
  <c r="I836" i="69"/>
  <c r="I697" i="69"/>
  <c r="I641" i="69"/>
  <c r="F868" i="71"/>
  <c r="H836" i="69"/>
  <c r="I302" i="69"/>
  <c r="I299" i="69"/>
  <c r="I695" i="69"/>
  <c r="S353" i="67"/>
  <c r="I827" i="69"/>
  <c r="F1000" i="71"/>
  <c r="H699" i="69"/>
  <c r="F1478" i="71"/>
  <c r="I643" i="69"/>
  <c r="P258" i="67"/>
  <c r="E241" i="69" s="1"/>
  <c r="H241" i="69" s="1"/>
  <c r="I759" i="69"/>
  <c r="H427" i="69"/>
  <c r="H296" i="69"/>
  <c r="I374" i="69"/>
  <c r="S419" i="67"/>
  <c r="F1278" i="71"/>
  <c r="H710" i="69"/>
  <c r="H842" i="69"/>
  <c r="F1118" i="71"/>
  <c r="H374" i="69"/>
  <c r="H488" i="69"/>
  <c r="H711" i="69"/>
  <c r="P182" i="67"/>
  <c r="E168" i="69" s="1"/>
  <c r="F840" i="71"/>
  <c r="I833" i="69"/>
  <c r="F849" i="71"/>
  <c r="S633" i="67"/>
  <c r="I626" i="69"/>
  <c r="I426" i="69"/>
  <c r="H560" i="69"/>
  <c r="I489" i="69"/>
  <c r="I500" i="69"/>
  <c r="H299" i="69"/>
  <c r="H432" i="69"/>
  <c r="H444" i="69"/>
  <c r="F743" i="71"/>
  <c r="H695" i="69"/>
  <c r="I632" i="69"/>
  <c r="H837" i="69"/>
  <c r="H430" i="69"/>
  <c r="F986" i="71"/>
  <c r="H494" i="69"/>
  <c r="I438" i="69"/>
  <c r="H436" i="69"/>
  <c r="F626" i="71"/>
  <c r="P188" i="67"/>
  <c r="E174" i="69" s="1"/>
  <c r="I174" i="69" s="1"/>
  <c r="P175" i="67"/>
  <c r="E161" i="69" s="1"/>
  <c r="I161" i="69" s="1"/>
  <c r="P251" i="67"/>
  <c r="E234" i="69" s="1"/>
  <c r="I234" i="69" s="1"/>
  <c r="P187" i="67"/>
  <c r="E173" i="69" s="1"/>
  <c r="I173" i="69" s="1"/>
  <c r="I622" i="69"/>
  <c r="H625" i="69"/>
  <c r="H691" i="69"/>
  <c r="I437" i="69"/>
  <c r="H571" i="69"/>
  <c r="I835" i="69"/>
  <c r="I638" i="69"/>
  <c r="H626" i="69"/>
  <c r="H841" i="69"/>
  <c r="S843" i="67"/>
  <c r="H493" i="69"/>
  <c r="H232" i="69"/>
  <c r="I293" i="69"/>
  <c r="F1441" i="71"/>
  <c r="F1098" i="71"/>
  <c r="H627" i="69"/>
  <c r="I232" i="69"/>
  <c r="H509" i="69"/>
  <c r="F373" i="71"/>
  <c r="H225" i="69"/>
  <c r="I225" i="69"/>
  <c r="H564" i="69"/>
  <c r="I756" i="69"/>
  <c r="F507" i="71"/>
  <c r="P283" i="67"/>
  <c r="I493" i="69"/>
  <c r="H693" i="69"/>
  <c r="I764" i="69"/>
  <c r="H491" i="69"/>
  <c r="I355" i="69"/>
  <c r="M73" i="67"/>
  <c r="H497" i="69"/>
  <c r="F1342" i="71"/>
  <c r="H510" i="69"/>
  <c r="I491" i="69"/>
  <c r="H355" i="69"/>
  <c r="F614" i="71"/>
  <c r="P181" i="67"/>
  <c r="E167" i="69" s="1"/>
  <c r="I167" i="69" s="1"/>
  <c r="L320" i="69"/>
  <c r="I499" i="69"/>
  <c r="I519" i="69"/>
  <c r="I296" i="69"/>
  <c r="H570" i="69"/>
  <c r="I766" i="69"/>
  <c r="F1514" i="71"/>
  <c r="H561" i="69"/>
  <c r="I639" i="69"/>
  <c r="F1164" i="71"/>
  <c r="I782" i="69"/>
  <c r="H823" i="69"/>
  <c r="H782" i="69"/>
  <c r="H658" i="69"/>
  <c r="L719" i="69"/>
  <c r="I570" i="69"/>
  <c r="H827" i="69"/>
  <c r="F1006" i="71"/>
  <c r="I527" i="69"/>
  <c r="I32" i="69"/>
  <c r="F1396" i="71"/>
  <c r="S703" i="67"/>
  <c r="H499" i="69"/>
  <c r="H293" i="69"/>
  <c r="S634" i="67"/>
  <c r="H588" i="69"/>
  <c r="I864" i="69"/>
  <c r="I719" i="69"/>
  <c r="H517" i="69"/>
  <c r="F882" i="71"/>
  <c r="S423" i="67"/>
  <c r="S629" i="67"/>
  <c r="S489" i="67"/>
  <c r="P209" i="67"/>
  <c r="P277" i="67"/>
  <c r="E260" i="69" s="1"/>
  <c r="H260" i="69" s="1"/>
  <c r="P268" i="67"/>
  <c r="E251" i="69" s="1"/>
  <c r="I251" i="69" s="1"/>
  <c r="P158" i="67"/>
  <c r="E144" i="69" s="1"/>
  <c r="P229" i="67"/>
  <c r="E212" i="69" s="1"/>
  <c r="H212" i="69" s="1"/>
  <c r="P282" i="67"/>
  <c r="P159" i="67"/>
  <c r="E145" i="69" s="1"/>
  <c r="P230" i="67"/>
  <c r="E213" i="69" s="1"/>
  <c r="H213" i="69" s="1"/>
  <c r="P157" i="67"/>
  <c r="E143" i="69" s="1"/>
  <c r="P199" i="67"/>
  <c r="E185" i="69" s="1"/>
  <c r="L185" i="69" s="1"/>
  <c r="P177" i="67"/>
  <c r="E163" i="69" s="1"/>
  <c r="H163" i="69" s="1"/>
  <c r="M74" i="67"/>
  <c r="S913" i="67"/>
  <c r="P206" i="67"/>
  <c r="E192" i="69" s="1"/>
  <c r="I192" i="69" s="1"/>
  <c r="P256" i="67"/>
  <c r="E239" i="69" s="1"/>
  <c r="I239" i="69" s="1"/>
  <c r="P178" i="67"/>
  <c r="E164" i="69" s="1"/>
  <c r="P281" i="67"/>
  <c r="P155" i="67"/>
  <c r="E141" i="69" s="1"/>
  <c r="P272" i="67"/>
  <c r="E255" i="69" s="1"/>
  <c r="L255" i="69" s="1"/>
  <c r="P197" i="67"/>
  <c r="E183" i="69" s="1"/>
  <c r="H183" i="69" s="1"/>
  <c r="P233" i="67"/>
  <c r="E216" i="69" s="1"/>
  <c r="H216" i="69" s="1"/>
  <c r="P273" i="67"/>
  <c r="E256" i="69" s="1"/>
  <c r="P163" i="67"/>
  <c r="E149" i="69" s="1"/>
  <c r="P198" i="67"/>
  <c r="E184" i="69" s="1"/>
  <c r="H184" i="69" s="1"/>
  <c r="P234" i="67"/>
  <c r="E217" i="69" s="1"/>
  <c r="I217" i="69" s="1"/>
  <c r="P262" i="67"/>
  <c r="E245" i="69" s="1"/>
  <c r="I245" i="69" s="1"/>
  <c r="P168" i="67"/>
  <c r="E154" i="69" s="1"/>
  <c r="I154" i="69" s="1"/>
  <c r="P203" i="67"/>
  <c r="E189" i="69" s="1"/>
  <c r="I189" i="69" s="1"/>
  <c r="P239" i="67"/>
  <c r="E222" i="69" s="1"/>
  <c r="I222" i="69" s="1"/>
  <c r="P263" i="67"/>
  <c r="E246" i="69" s="1"/>
  <c r="H246" i="69" s="1"/>
  <c r="P204" i="67"/>
  <c r="E190" i="69" s="1"/>
  <c r="I190" i="69" s="1"/>
  <c r="S769" i="67"/>
  <c r="S914" i="67"/>
  <c r="S559" i="67"/>
  <c r="P180" i="67"/>
  <c r="E166" i="69" s="1"/>
  <c r="I166" i="69" s="1"/>
  <c r="H107" i="69"/>
  <c r="I107" i="69"/>
  <c r="I104" i="69"/>
  <c r="H104" i="69"/>
  <c r="H91" i="69"/>
  <c r="I91" i="69"/>
  <c r="E132" i="69"/>
  <c r="I101" i="69"/>
  <c r="H101" i="69"/>
  <c r="H575" i="69"/>
  <c r="I575" i="69"/>
  <c r="I829" i="69"/>
  <c r="H829" i="69"/>
  <c r="H191" i="69"/>
  <c r="I191" i="69"/>
  <c r="F1442" i="71"/>
  <c r="I506" i="69"/>
  <c r="H506" i="69"/>
  <c r="H556" i="69"/>
  <c r="I556" i="69"/>
  <c r="F727" i="71"/>
  <c r="H634" i="69"/>
  <c r="I634" i="69"/>
  <c r="F1103" i="71"/>
  <c r="F963" i="71"/>
  <c r="F1205" i="71"/>
  <c r="P244" i="67"/>
  <c r="E227" i="69" s="1"/>
  <c r="P193" i="67"/>
  <c r="E179" i="69" s="1"/>
  <c r="P210" i="67"/>
  <c r="P254" i="67"/>
  <c r="E237" i="69" s="1"/>
  <c r="P269" i="67"/>
  <c r="E252" i="69" s="1"/>
  <c r="P194" i="67"/>
  <c r="E180" i="69" s="1"/>
  <c r="P173" i="67"/>
  <c r="E159" i="69" s="1"/>
  <c r="P274" i="67"/>
  <c r="E257" i="69" s="1"/>
  <c r="P164" i="67"/>
  <c r="E150" i="69" s="1"/>
  <c r="P235" i="67"/>
  <c r="E218" i="69" s="1"/>
  <c r="P211" i="67"/>
  <c r="P184" i="67"/>
  <c r="E170" i="69" s="1"/>
  <c r="P165" i="67"/>
  <c r="E151" i="69" s="1"/>
  <c r="P200" i="67"/>
  <c r="E186" i="69" s="1"/>
  <c r="P236" i="67"/>
  <c r="E219" i="69" s="1"/>
  <c r="F42" i="71"/>
  <c r="L725" i="69"/>
  <c r="F1282" i="71"/>
  <c r="L781" i="69"/>
  <c r="F1398" i="71"/>
  <c r="L457" i="69"/>
  <c r="F810" i="71"/>
  <c r="L790" i="69"/>
  <c r="G1413" i="71" s="1"/>
  <c r="F1413" i="71"/>
  <c r="L452" i="69"/>
  <c r="F814" i="71"/>
  <c r="H631" i="69"/>
  <c r="I631" i="69"/>
  <c r="F616" i="71"/>
  <c r="H624" i="69"/>
  <c r="F1080" i="71"/>
  <c r="I624" i="69"/>
  <c r="H301" i="69"/>
  <c r="I301" i="69"/>
  <c r="H640" i="69"/>
  <c r="I640" i="69"/>
  <c r="I755" i="69"/>
  <c r="H755" i="69"/>
  <c r="E802" i="69"/>
  <c r="I309" i="69"/>
  <c r="H309" i="69"/>
  <c r="F1124" i="71"/>
  <c r="F1208" i="71"/>
  <c r="H443" i="69"/>
  <c r="I443" i="69"/>
  <c r="I568" i="69"/>
  <c r="H568" i="69"/>
  <c r="S699" i="67"/>
  <c r="L648" i="69"/>
  <c r="F1176" i="71"/>
  <c r="L580" i="69"/>
  <c r="F1044" i="71"/>
  <c r="S844" i="67"/>
  <c r="L514" i="69"/>
  <c r="G940" i="71" s="1"/>
  <c r="F940" i="71"/>
  <c r="F845" i="71"/>
  <c r="F749" i="71"/>
  <c r="I158" i="69"/>
  <c r="H158" i="69"/>
  <c r="I502" i="69"/>
  <c r="H502" i="69"/>
  <c r="H235" i="69"/>
  <c r="I235" i="69"/>
  <c r="I645" i="69"/>
  <c r="H645" i="69"/>
  <c r="F1132" i="71"/>
  <c r="I712" i="69"/>
  <c r="H712" i="69"/>
  <c r="H623" i="69"/>
  <c r="I623" i="69"/>
  <c r="H593" i="69"/>
  <c r="I593" i="69"/>
  <c r="I292" i="69"/>
  <c r="H292" i="69"/>
  <c r="I633" i="69"/>
  <c r="H633" i="69"/>
  <c r="H555" i="69"/>
  <c r="I555" i="69"/>
  <c r="P245" i="67"/>
  <c r="E228" i="69" s="1"/>
  <c r="I39" i="69"/>
  <c r="H39" i="69"/>
  <c r="H99" i="69"/>
  <c r="I99" i="69"/>
  <c r="H628" i="69"/>
  <c r="I628" i="69"/>
  <c r="H822" i="69"/>
  <c r="I822" i="69"/>
  <c r="E869" i="69"/>
  <c r="H496" i="69"/>
  <c r="I496" i="69"/>
  <c r="L524" i="69"/>
  <c r="F928" i="71"/>
  <c r="L388" i="69"/>
  <c r="G705" i="71" s="1"/>
  <c r="F705" i="71"/>
  <c r="L322" i="69"/>
  <c r="G579" i="71" s="1"/>
  <c r="F579" i="71"/>
  <c r="L715" i="69"/>
  <c r="I840" i="69"/>
  <c r="H840" i="69"/>
  <c r="I359" i="69"/>
  <c r="H359" i="69"/>
  <c r="F861" i="71"/>
  <c r="H844" i="69"/>
  <c r="I844" i="69"/>
  <c r="H565" i="69"/>
  <c r="I565" i="69"/>
  <c r="H357" i="69"/>
  <c r="I357" i="69"/>
  <c r="H776" i="69"/>
  <c r="I776" i="69"/>
  <c r="I787" i="69"/>
  <c r="H787" i="69"/>
  <c r="H573" i="69"/>
  <c r="I573" i="69"/>
  <c r="F764" i="71"/>
  <c r="H689" i="69"/>
  <c r="I689" i="69"/>
  <c r="I562" i="69"/>
  <c r="H562" i="69"/>
  <c r="I40" i="69"/>
  <c r="H40" i="69"/>
  <c r="H554" i="69"/>
  <c r="I554" i="69"/>
  <c r="E601" i="69"/>
  <c r="H760" i="69"/>
  <c r="I760" i="69"/>
  <c r="S704" i="67"/>
  <c r="L385" i="69"/>
  <c r="F696" i="71"/>
  <c r="S354" i="67"/>
  <c r="L782" i="69"/>
  <c r="G1412" i="71" s="1"/>
  <c r="L590" i="69"/>
  <c r="G1051" i="71" s="1"/>
  <c r="F1051" i="71"/>
  <c r="L446" i="69"/>
  <c r="F808" i="71"/>
  <c r="L723" i="69"/>
  <c r="G1295" i="71" s="1"/>
  <c r="F1295" i="71"/>
  <c r="F1510" i="71"/>
  <c r="F1457" i="71"/>
  <c r="F160" i="71"/>
  <c r="F154" i="71"/>
  <c r="F212" i="71"/>
  <c r="F1368" i="71"/>
  <c r="F980" i="71"/>
  <c r="P214" i="67"/>
  <c r="P179" i="67"/>
  <c r="E165" i="69" s="1"/>
  <c r="H372" i="69"/>
  <c r="I372" i="69"/>
  <c r="H824" i="69"/>
  <c r="I824" i="69"/>
  <c r="I429" i="69"/>
  <c r="H429" i="69"/>
  <c r="H300" i="69"/>
  <c r="I300" i="69"/>
  <c r="H826" i="69"/>
  <c r="I826" i="69"/>
  <c r="P279" i="67"/>
  <c r="H24" i="69"/>
  <c r="I24" i="69"/>
  <c r="E65" i="69"/>
  <c r="F1243" i="71"/>
  <c r="H377" i="69"/>
  <c r="F660" i="71"/>
  <c r="I377" i="69"/>
  <c r="I846" i="69"/>
  <c r="H846" i="69"/>
  <c r="I311" i="69"/>
  <c r="H311" i="69"/>
  <c r="L857" i="69"/>
  <c r="G1531" i="71" s="1"/>
  <c r="F1531" i="71"/>
  <c r="L653" i="69"/>
  <c r="F1168" i="71"/>
  <c r="S494" i="67"/>
  <c r="L792" i="69"/>
  <c r="L591" i="69"/>
  <c r="F1046" i="71"/>
  <c r="L57" i="69"/>
  <c r="F93" i="71"/>
  <c r="F852" i="71"/>
  <c r="F979" i="71"/>
  <c r="F1440" i="71"/>
  <c r="F631" i="71"/>
  <c r="F142" i="71"/>
  <c r="F1340" i="71"/>
  <c r="H375" i="69"/>
  <c r="I375" i="69"/>
  <c r="F1354" i="71"/>
  <c r="H832" i="69"/>
  <c r="I832" i="69"/>
  <c r="H141" i="69"/>
  <c r="I256" i="69"/>
  <c r="H245" i="69"/>
  <c r="I246" i="69"/>
  <c r="L447" i="69"/>
  <c r="G822" i="71" s="1"/>
  <c r="F822" i="71"/>
  <c r="L581" i="69"/>
  <c r="G1058" i="71" s="1"/>
  <c r="F1058" i="71"/>
  <c r="H508" i="69"/>
  <c r="I508" i="69"/>
  <c r="F1206" i="71"/>
  <c r="H289" i="69"/>
  <c r="I289" i="69"/>
  <c r="F1392" i="71"/>
  <c r="H434" i="69"/>
  <c r="I434" i="69"/>
  <c r="F744" i="71"/>
  <c r="H621" i="69"/>
  <c r="I621" i="69"/>
  <c r="E668" i="69"/>
  <c r="L455" i="69"/>
  <c r="G823" i="71" s="1"/>
  <c r="F823" i="71"/>
  <c r="L379" i="69"/>
  <c r="F690" i="71"/>
  <c r="I780" i="69"/>
  <c r="H780" i="69"/>
  <c r="H171" i="69"/>
  <c r="I171" i="69"/>
  <c r="I422" i="69"/>
  <c r="H422" i="69"/>
  <c r="I325" i="69"/>
  <c r="H325" i="69"/>
  <c r="F176" i="71"/>
  <c r="H769" i="69"/>
  <c r="I769" i="69"/>
  <c r="I354" i="69"/>
  <c r="H354" i="69"/>
  <c r="H692" i="69"/>
  <c r="I692" i="69"/>
  <c r="F44" i="71"/>
  <c r="H100" i="69"/>
  <c r="I100" i="69"/>
  <c r="I439" i="69"/>
  <c r="H439" i="69"/>
  <c r="H423" i="69"/>
  <c r="I423" i="69"/>
  <c r="H258" i="69"/>
  <c r="I258" i="69"/>
  <c r="L519" i="69"/>
  <c r="F932" i="71"/>
  <c r="L321" i="69"/>
  <c r="G587" i="71" s="1"/>
  <c r="F587" i="71"/>
  <c r="L859" i="69"/>
  <c r="F1518" i="71"/>
  <c r="L522" i="69"/>
  <c r="G941" i="71" s="1"/>
  <c r="F941" i="71"/>
  <c r="F1199" i="71"/>
  <c r="H630" i="69"/>
  <c r="I630" i="69"/>
  <c r="F615" i="71"/>
  <c r="I704" i="69"/>
  <c r="H704" i="69"/>
  <c r="I705" i="69"/>
  <c r="H705" i="69"/>
  <c r="I636" i="69"/>
  <c r="H636" i="69"/>
  <c r="I168" i="69"/>
  <c r="I421" i="69"/>
  <c r="H421" i="69"/>
  <c r="I831" i="69"/>
  <c r="H831" i="69"/>
  <c r="F920" i="71"/>
  <c r="P246" i="67"/>
  <c r="E229" i="69" s="1"/>
  <c r="P189" i="67"/>
  <c r="E175" i="69" s="1"/>
  <c r="P259" i="67"/>
  <c r="E242" i="69" s="1"/>
  <c r="P260" i="67"/>
  <c r="E243" i="69" s="1"/>
  <c r="P166" i="67"/>
  <c r="E152" i="69" s="1"/>
  <c r="P201" i="67"/>
  <c r="E187" i="69" s="1"/>
  <c r="P237" i="67"/>
  <c r="E220" i="69" s="1"/>
  <c r="P261" i="67"/>
  <c r="E244" i="69" s="1"/>
  <c r="P167" i="67"/>
  <c r="E153" i="69" s="1"/>
  <c r="P202" i="67"/>
  <c r="E188" i="69" s="1"/>
  <c r="P238" i="67"/>
  <c r="E221" i="69" s="1"/>
  <c r="P280" i="67"/>
  <c r="P278" i="67"/>
  <c r="E261" i="69" s="1"/>
  <c r="P174" i="67"/>
  <c r="E160" i="69" s="1"/>
  <c r="P266" i="67"/>
  <c r="E249" i="69" s="1"/>
  <c r="P191" i="67"/>
  <c r="E177" i="69" s="1"/>
  <c r="P227" i="67"/>
  <c r="E210" i="69" s="1"/>
  <c r="P208" i="67"/>
  <c r="E194" i="69" s="1"/>
  <c r="P247" i="67"/>
  <c r="E230" i="69" s="1"/>
  <c r="P267" i="67"/>
  <c r="E250" i="69" s="1"/>
  <c r="P192" i="67"/>
  <c r="E178" i="69" s="1"/>
  <c r="P228" i="67"/>
  <c r="E211" i="69" s="1"/>
  <c r="H688" i="69"/>
  <c r="I688" i="69"/>
  <c r="E735" i="69"/>
  <c r="H424" i="69"/>
  <c r="I424" i="69"/>
  <c r="L318" i="69"/>
  <c r="F578" i="71"/>
  <c r="I847" i="69"/>
  <c r="H847" i="69"/>
  <c r="I713" i="69"/>
  <c r="H713" i="69"/>
  <c r="F1236" i="71"/>
  <c r="H295" i="69"/>
  <c r="I295" i="69"/>
  <c r="I690" i="69"/>
  <c r="H690" i="69"/>
  <c r="I578" i="69"/>
  <c r="H578" i="69"/>
  <c r="I94" i="69"/>
  <c r="I132" i="69" s="1"/>
  <c r="H94" i="69"/>
  <c r="I761" i="69"/>
  <c r="H761" i="69"/>
  <c r="H709" i="69"/>
  <c r="I709" i="69"/>
  <c r="H369" i="69"/>
  <c r="I369" i="69"/>
  <c r="H557" i="69"/>
  <c r="I557" i="69"/>
  <c r="H356" i="69"/>
  <c r="I356" i="69"/>
  <c r="L727" i="69"/>
  <c r="F1273" i="71"/>
  <c r="L459" i="69"/>
  <c r="F801" i="71"/>
  <c r="F732" i="71"/>
  <c r="F62" i="71"/>
  <c r="L848" i="69"/>
  <c r="F1516" i="71"/>
  <c r="S564" i="67"/>
  <c r="L313" i="69"/>
  <c r="G586" i="71" s="1"/>
  <c r="F586" i="71"/>
  <c r="I33" i="69"/>
  <c r="H33" i="69"/>
  <c r="F379" i="71"/>
  <c r="F850" i="71"/>
  <c r="F534" i="71"/>
  <c r="H642" i="69"/>
  <c r="I642" i="69"/>
  <c r="H635" i="69"/>
  <c r="I635" i="69"/>
  <c r="S493" i="67"/>
  <c r="S563" i="67"/>
  <c r="I660" i="69"/>
  <c r="H660" i="69"/>
  <c r="H363" i="69"/>
  <c r="I363" i="69"/>
  <c r="H505" i="69"/>
  <c r="I505" i="69"/>
  <c r="H768" i="69"/>
  <c r="I768" i="69"/>
  <c r="F1203" i="71"/>
  <c r="I700" i="69"/>
  <c r="H700" i="69"/>
  <c r="H579" i="69"/>
  <c r="I579" i="69"/>
  <c r="H378" i="69"/>
  <c r="I378" i="69"/>
  <c r="I233" i="69"/>
  <c r="H233" i="69"/>
  <c r="H238" i="69"/>
  <c r="I238" i="69"/>
  <c r="F1038" i="71"/>
  <c r="I307" i="69"/>
  <c r="H307" i="69"/>
  <c r="H498" i="69"/>
  <c r="I498" i="69"/>
  <c r="I364" i="69"/>
  <c r="H364" i="69"/>
  <c r="I511" i="69"/>
  <c r="H511" i="69"/>
  <c r="I504" i="69"/>
  <c r="H504" i="69"/>
  <c r="H771" i="69"/>
  <c r="I771" i="69"/>
  <c r="H773" i="69"/>
  <c r="F1334" i="71"/>
  <c r="I773" i="69"/>
  <c r="H288" i="69"/>
  <c r="I288" i="69"/>
  <c r="F36" i="71"/>
  <c r="L456" i="69"/>
  <c r="G815" i="71" s="1"/>
  <c r="F815" i="71"/>
  <c r="L323" i="69"/>
  <c r="F574" i="71"/>
  <c r="I445" i="69"/>
  <c r="H445" i="69"/>
  <c r="F844" i="71"/>
  <c r="I843" i="69"/>
  <c r="H843" i="69"/>
  <c r="P253" i="67"/>
  <c r="E236" i="69" s="1"/>
  <c r="H192" i="69"/>
  <c r="I255" i="69"/>
  <c r="P162" i="67"/>
  <c r="E148" i="69" s="1"/>
  <c r="P156" i="67"/>
  <c r="E142" i="69" s="1"/>
  <c r="P169" i="67"/>
  <c r="E155" i="69" s="1"/>
  <c r="P240" i="67"/>
  <c r="E223" i="69" s="1"/>
  <c r="I308" i="69"/>
  <c r="H308" i="69"/>
  <c r="F136" i="71"/>
  <c r="F634" i="71"/>
  <c r="L589" i="69"/>
  <c r="G1059" i="71" s="1"/>
  <c r="F1059" i="71"/>
  <c r="L854" i="69"/>
  <c r="F1522" i="71"/>
  <c r="F25" i="71"/>
  <c r="I828" i="69"/>
  <c r="H828" i="69"/>
  <c r="H767" i="69"/>
  <c r="I767" i="69"/>
  <c r="H305" i="69"/>
  <c r="I305" i="69"/>
  <c r="P213" i="67"/>
  <c r="F495" i="71"/>
  <c r="L390" i="69"/>
  <c r="F692" i="71"/>
  <c r="I286" i="69"/>
  <c r="H286" i="69"/>
  <c r="E333" i="69"/>
  <c r="H392" i="69"/>
  <c r="I392" i="69"/>
  <c r="F1081" i="71"/>
  <c r="H358" i="69"/>
  <c r="I358" i="69"/>
  <c r="H353" i="69"/>
  <c r="I353" i="69"/>
  <c r="E400" i="69"/>
  <c r="H763" i="69"/>
  <c r="I763" i="69"/>
  <c r="F1224" i="71"/>
  <c r="F766" i="71"/>
  <c r="H708" i="69"/>
  <c r="I708" i="69"/>
  <c r="F1451" i="71"/>
  <c r="I696" i="69"/>
  <c r="H696" i="69"/>
  <c r="H431" i="69"/>
  <c r="I431" i="69"/>
  <c r="H440" i="69"/>
  <c r="I440" i="69"/>
  <c r="I435" i="69"/>
  <c r="H435" i="69"/>
  <c r="F26" i="71"/>
  <c r="P186" i="67"/>
  <c r="E172" i="69" s="1"/>
  <c r="P183" i="67"/>
  <c r="E169" i="69" s="1"/>
  <c r="P241" i="67"/>
  <c r="E224" i="69" s="1"/>
  <c r="P248" i="67"/>
  <c r="E231" i="69" s="1"/>
  <c r="P276" i="67"/>
  <c r="E259" i="69" s="1"/>
  <c r="P176" i="67"/>
  <c r="E162" i="69" s="1"/>
  <c r="P171" i="67"/>
  <c r="E157" i="69" s="1"/>
  <c r="P264" i="67"/>
  <c r="E247" i="69" s="1"/>
  <c r="P170" i="67"/>
  <c r="E156" i="69" s="1"/>
  <c r="P225" i="67"/>
  <c r="E208" i="69" s="1"/>
  <c r="M69" i="67"/>
  <c r="P265" i="67"/>
  <c r="E248" i="69" s="1"/>
  <c r="P190" i="67"/>
  <c r="E176" i="69" s="1"/>
  <c r="P226" i="67"/>
  <c r="E209" i="69" s="1"/>
  <c r="P207" i="67"/>
  <c r="E193" i="69" s="1"/>
  <c r="P270" i="67"/>
  <c r="E253" i="69" s="1"/>
  <c r="P160" i="67"/>
  <c r="E146" i="69" s="1"/>
  <c r="P195" i="67"/>
  <c r="E181" i="69" s="1"/>
  <c r="P231" i="67"/>
  <c r="E214" i="69" s="1"/>
  <c r="P212" i="67"/>
  <c r="P243" i="67"/>
  <c r="E226" i="69" s="1"/>
  <c r="P271" i="67"/>
  <c r="E254" i="69" s="1"/>
  <c r="P161" i="67"/>
  <c r="E147" i="69" s="1"/>
  <c r="P196" i="67"/>
  <c r="E182" i="69" s="1"/>
  <c r="P232" i="67"/>
  <c r="E215" i="69" s="1"/>
  <c r="S773" i="67"/>
  <c r="F1222" i="71"/>
  <c r="L657" i="69"/>
  <c r="G1169" i="71" s="1"/>
  <c r="F1169" i="71"/>
  <c r="L312" i="69"/>
  <c r="F572" i="71"/>
  <c r="L389" i="69"/>
  <c r="G697" i="71" s="1"/>
  <c r="F697" i="71"/>
  <c r="L523" i="69"/>
  <c r="G933" i="71" s="1"/>
  <c r="F933" i="71"/>
  <c r="F1479" i="71"/>
  <c r="F570" i="71"/>
  <c r="I368" i="69"/>
  <c r="H368" i="69"/>
  <c r="I298" i="69"/>
  <c r="H298" i="69"/>
  <c r="F851" i="71"/>
  <c r="F1156" i="71"/>
  <c r="I360" i="69"/>
  <c r="H360" i="69"/>
  <c r="F497" i="71"/>
  <c r="I393" i="69"/>
  <c r="H393" i="69"/>
  <c r="S839" i="67"/>
  <c r="I304" i="69"/>
  <c r="H304" i="69"/>
  <c r="L124" i="69"/>
  <c r="F211" i="71"/>
  <c r="L794" i="69"/>
  <c r="F1391" i="71"/>
  <c r="F143" i="71"/>
  <c r="H774" i="69"/>
  <c r="I774" i="69"/>
  <c r="I495" i="69"/>
  <c r="H495" i="69"/>
  <c r="F967" i="71"/>
  <c r="I861" i="69"/>
  <c r="H861" i="69"/>
  <c r="I512" i="69"/>
  <c r="H512" i="69"/>
  <c r="L858" i="69"/>
  <c r="G1523" i="71" s="1"/>
  <c r="F1523" i="71"/>
  <c r="L380" i="69"/>
  <c r="G704" i="71" s="1"/>
  <c r="F704" i="71"/>
  <c r="L724" i="69"/>
  <c r="G1287" i="71" s="1"/>
  <c r="F1287" i="71"/>
  <c r="H563" i="69"/>
  <c r="I563" i="69"/>
  <c r="I420" i="69"/>
  <c r="H420" i="69"/>
  <c r="E467" i="69"/>
  <c r="H487" i="69"/>
  <c r="I487" i="69"/>
  <c r="E534" i="69"/>
  <c r="I569" i="69"/>
  <c r="H569" i="69"/>
  <c r="H567" i="69"/>
  <c r="I567" i="69"/>
  <c r="H637" i="69"/>
  <c r="I637" i="69"/>
  <c r="H762" i="69"/>
  <c r="I762" i="69"/>
  <c r="I240" i="69"/>
  <c r="H240" i="69"/>
  <c r="S909" i="67"/>
  <c r="L656" i="69"/>
  <c r="G1177" i="71" s="1"/>
  <c r="F1177" i="71"/>
  <c r="S424" i="67"/>
  <c r="L720" i="69"/>
  <c r="F1286" i="71"/>
  <c r="L849" i="69"/>
  <c r="G1530" i="71" s="1"/>
  <c r="F1530" i="71"/>
  <c r="L513" i="69"/>
  <c r="F926" i="71"/>
  <c r="L791" i="69"/>
  <c r="G1405" i="71" s="1"/>
  <c r="F1405" i="71"/>
  <c r="L714" i="69"/>
  <c r="F1280" i="71"/>
  <c r="F35" i="71"/>
  <c r="I37" i="69"/>
  <c r="H37" i="69"/>
  <c r="I558" i="69"/>
  <c r="H558" i="69"/>
  <c r="F604" i="71"/>
  <c r="F1160" i="71"/>
  <c r="H526" i="69"/>
  <c r="I526" i="69"/>
  <c r="H174" i="69"/>
  <c r="H294" i="69"/>
  <c r="I294" i="69"/>
  <c r="I287" i="69"/>
  <c r="H287" i="69"/>
  <c r="H775" i="69"/>
  <c r="I775" i="69"/>
  <c r="H290" i="69"/>
  <c r="I290" i="69"/>
  <c r="H770" i="69"/>
  <c r="I770" i="69"/>
  <c r="F888" i="71"/>
  <c r="H433" i="69"/>
  <c r="I433" i="69"/>
  <c r="F731" i="71"/>
  <c r="F514" i="71"/>
  <c r="H646" i="69"/>
  <c r="I646" i="69"/>
  <c r="L586" i="69"/>
  <c r="F1050" i="71"/>
  <c r="L658" i="69"/>
  <c r="L647" i="69"/>
  <c r="F1162" i="71"/>
  <c r="F1444" i="71"/>
  <c r="F648" i="71"/>
  <c r="I757" i="69"/>
  <c r="H757" i="69"/>
  <c r="F750" i="71"/>
  <c r="F652" i="71"/>
  <c r="H30" i="3"/>
  <c r="N25" i="11"/>
  <c r="N26" i="11"/>
  <c r="G1522" i="71" l="1"/>
  <c r="G1521" i="71"/>
  <c r="G1516" i="71"/>
  <c r="G1515" i="71"/>
  <c r="G1518" i="71"/>
  <c r="G1517" i="71"/>
  <c r="G1400" i="71"/>
  <c r="G1399" i="71"/>
  <c r="G1398" i="71"/>
  <c r="G1397" i="71"/>
  <c r="G1280" i="71"/>
  <c r="G1279" i="71"/>
  <c r="G1286" i="71"/>
  <c r="G1285" i="71"/>
  <c r="G1282" i="71"/>
  <c r="G1281" i="71"/>
  <c r="G1168" i="71"/>
  <c r="G1167" i="71"/>
  <c r="G1162" i="71"/>
  <c r="G1161" i="71"/>
  <c r="G1164" i="71"/>
  <c r="G1163" i="71"/>
  <c r="G1176" i="71"/>
  <c r="G1050" i="71"/>
  <c r="G1049" i="71"/>
  <c r="G1046" i="71"/>
  <c r="G1045" i="71"/>
  <c r="G1044" i="71"/>
  <c r="G1043" i="71"/>
  <c r="G928" i="71"/>
  <c r="G927" i="71"/>
  <c r="G926" i="71"/>
  <c r="G925" i="71"/>
  <c r="G932" i="71"/>
  <c r="G931" i="71"/>
  <c r="G810" i="71"/>
  <c r="G809" i="71"/>
  <c r="G808" i="71"/>
  <c r="G807" i="71"/>
  <c r="G814" i="71"/>
  <c r="AE814" i="71" s="1"/>
  <c r="G813" i="71"/>
  <c r="G690" i="71"/>
  <c r="G689" i="71"/>
  <c r="G696" i="71"/>
  <c r="AE696" i="71" s="1"/>
  <c r="G695" i="71"/>
  <c r="G692" i="71"/>
  <c r="G691" i="71"/>
  <c r="G572" i="71"/>
  <c r="G571" i="71"/>
  <c r="G578" i="71"/>
  <c r="G577" i="71"/>
  <c r="G574" i="71"/>
  <c r="G573" i="71"/>
  <c r="H132" i="69"/>
  <c r="H256" i="69"/>
  <c r="F1412" i="71"/>
  <c r="I241" i="69"/>
  <c r="F1294" i="71"/>
  <c r="G1294" i="71"/>
  <c r="H1294" i="71" s="1"/>
  <c r="H185" i="69"/>
  <c r="H168" i="69"/>
  <c r="H222" i="69"/>
  <c r="I185" i="69"/>
  <c r="F1316" i="71"/>
  <c r="H154" i="69"/>
  <c r="H255" i="69"/>
  <c r="F416" i="71"/>
  <c r="H190" i="69"/>
  <c r="H149" i="69"/>
  <c r="H234" i="69"/>
  <c r="H217" i="69"/>
  <c r="L217" i="69"/>
  <c r="H143" i="69"/>
  <c r="F1250" i="71"/>
  <c r="H189" i="69"/>
  <c r="I164" i="69"/>
  <c r="I163" i="69"/>
  <c r="F382" i="71"/>
  <c r="H161" i="69"/>
  <c r="F280" i="71"/>
  <c r="L190" i="69"/>
  <c r="H239" i="69"/>
  <c r="H251" i="69"/>
  <c r="H173" i="69"/>
  <c r="F294" i="71"/>
  <c r="I183" i="69"/>
  <c r="H164" i="69"/>
  <c r="I184" i="69"/>
  <c r="L183" i="69"/>
  <c r="I213" i="69"/>
  <c r="F334" i="71"/>
  <c r="L251" i="69"/>
  <c r="H167" i="69"/>
  <c r="H145" i="69"/>
  <c r="H144" i="69"/>
  <c r="H166" i="69"/>
  <c r="I534" i="69"/>
  <c r="I65" i="69"/>
  <c r="E199" i="69"/>
  <c r="I129" i="69"/>
  <c r="L115" i="69"/>
  <c r="L126" i="69"/>
  <c r="I130" i="69"/>
  <c r="L81" i="69"/>
  <c r="I131" i="69"/>
  <c r="L77" i="69"/>
  <c r="I128" i="69"/>
  <c r="L82" i="69"/>
  <c r="F1326" i="71"/>
  <c r="F513" i="71"/>
  <c r="L526" i="69"/>
  <c r="F919" i="71"/>
  <c r="D1308" i="72"/>
  <c r="AE1287" i="71"/>
  <c r="AA1287" i="71"/>
  <c r="H1287" i="71"/>
  <c r="I1287" i="71"/>
  <c r="D1188" i="72"/>
  <c r="AE1169" i="71"/>
  <c r="AA1169" i="71"/>
  <c r="H1169" i="71"/>
  <c r="I1169" i="71"/>
  <c r="H226" i="69"/>
  <c r="I226" i="69"/>
  <c r="H146" i="69"/>
  <c r="I146" i="69"/>
  <c r="I176" i="69"/>
  <c r="H176" i="69"/>
  <c r="I156" i="69"/>
  <c r="H156" i="69"/>
  <c r="I259" i="69"/>
  <c r="H259" i="69"/>
  <c r="H172" i="69"/>
  <c r="I172" i="69"/>
  <c r="F770" i="71"/>
  <c r="F1221" i="71"/>
  <c r="F417" i="71"/>
  <c r="F726" i="71"/>
  <c r="F771" i="71"/>
  <c r="F1324" i="71"/>
  <c r="L780" i="69"/>
  <c r="F1411" i="71"/>
  <c r="D1423" i="72"/>
  <c r="AE1400" i="71"/>
  <c r="AA1400" i="71"/>
  <c r="H1400" i="71"/>
  <c r="I1400" i="71"/>
  <c r="D1316" i="72"/>
  <c r="AE1295" i="71"/>
  <c r="AA1295" i="71"/>
  <c r="H1295" i="71"/>
  <c r="I1295" i="71"/>
  <c r="F954" i="71"/>
  <c r="F1472" i="71"/>
  <c r="H869" i="69"/>
  <c r="F144" i="71"/>
  <c r="L593" i="69"/>
  <c r="F1037" i="71"/>
  <c r="F542" i="71"/>
  <c r="F1308" i="71"/>
  <c r="F500" i="71"/>
  <c r="F733" i="71"/>
  <c r="D1301" i="72"/>
  <c r="AE1280" i="71"/>
  <c r="AA1280" i="71"/>
  <c r="H1280" i="71"/>
  <c r="I1280" i="71"/>
  <c r="D941" i="72"/>
  <c r="AE926" i="71"/>
  <c r="AA926" i="71"/>
  <c r="H926" i="71"/>
  <c r="I926" i="71"/>
  <c r="L512" i="69"/>
  <c r="F939" i="71"/>
  <c r="F1361" i="71"/>
  <c r="H182" i="69"/>
  <c r="I253" i="69"/>
  <c r="L253" i="69"/>
  <c r="H253" i="69"/>
  <c r="H248" i="69"/>
  <c r="L248" i="69"/>
  <c r="I248" i="69"/>
  <c r="L247" i="69"/>
  <c r="I247" i="69"/>
  <c r="H247" i="69"/>
  <c r="I231" i="69"/>
  <c r="H231" i="69"/>
  <c r="F736" i="71"/>
  <c r="I400" i="69"/>
  <c r="H333" i="69"/>
  <c r="F528" i="71"/>
  <c r="I155" i="69"/>
  <c r="H155" i="69"/>
  <c r="F260" i="71"/>
  <c r="H236" i="69"/>
  <c r="I236" i="69"/>
  <c r="L445" i="69"/>
  <c r="F821" i="71"/>
  <c r="D828" i="72"/>
  <c r="AE815" i="71"/>
  <c r="AA815" i="71"/>
  <c r="H815" i="71"/>
  <c r="I815" i="71"/>
  <c r="F486" i="71"/>
  <c r="F862" i="71"/>
  <c r="F688" i="71"/>
  <c r="F1323" i="71"/>
  <c r="D595" i="72"/>
  <c r="AE586" i="71"/>
  <c r="AA586" i="71"/>
  <c r="H586" i="71"/>
  <c r="I586" i="71"/>
  <c r="F625" i="71"/>
  <c r="F1317" i="71"/>
  <c r="I735" i="69"/>
  <c r="H178" i="69"/>
  <c r="I178" i="69"/>
  <c r="H210" i="69"/>
  <c r="I261" i="69"/>
  <c r="H261" i="69"/>
  <c r="L261" i="69"/>
  <c r="H153" i="69"/>
  <c r="I153" i="69"/>
  <c r="H152" i="69"/>
  <c r="I152" i="69"/>
  <c r="H229" i="69"/>
  <c r="I229" i="69"/>
  <c r="F1216" i="71"/>
  <c r="D956" i="72"/>
  <c r="AE941" i="71"/>
  <c r="AA941" i="71"/>
  <c r="H941" i="71"/>
  <c r="I941" i="71"/>
  <c r="D596" i="72"/>
  <c r="AE587" i="71"/>
  <c r="AA587" i="71"/>
  <c r="H587" i="71"/>
  <c r="I587" i="71"/>
  <c r="F608" i="71"/>
  <c r="L325" i="69"/>
  <c r="F565" i="71"/>
  <c r="F884" i="71"/>
  <c r="D1075" i="72"/>
  <c r="AE1058" i="71"/>
  <c r="AA1058" i="71"/>
  <c r="H1058" i="71"/>
  <c r="I1058" i="71"/>
  <c r="L245" i="69"/>
  <c r="F454" i="71"/>
  <c r="D1556" i="72"/>
  <c r="AE1531" i="71"/>
  <c r="AA1531" i="71"/>
  <c r="H1531" i="71"/>
  <c r="I1531" i="71"/>
  <c r="F1430" i="71"/>
  <c r="D707" i="72"/>
  <c r="H696" i="71"/>
  <c r="I696" i="71"/>
  <c r="H601" i="69"/>
  <c r="F1007" i="71"/>
  <c r="L787" i="69"/>
  <c r="F1404" i="71"/>
  <c r="F1042" i="71"/>
  <c r="F609" i="71"/>
  <c r="F410" i="71"/>
  <c r="D588" i="72"/>
  <c r="AE579" i="71"/>
  <c r="AA579" i="71"/>
  <c r="H579" i="71"/>
  <c r="I579" i="71"/>
  <c r="D943" i="72"/>
  <c r="AE928" i="71"/>
  <c r="AA928" i="71"/>
  <c r="H928" i="71"/>
  <c r="I928" i="71"/>
  <c r="F1085" i="71"/>
  <c r="F491" i="71"/>
  <c r="F389" i="71"/>
  <c r="D1195" i="72"/>
  <c r="AE1176" i="71"/>
  <c r="AA1176" i="71"/>
  <c r="H1176" i="71"/>
  <c r="I1176" i="71"/>
  <c r="D827" i="72"/>
  <c r="AA814" i="71"/>
  <c r="H814" i="71"/>
  <c r="I814" i="71"/>
  <c r="D823" i="72"/>
  <c r="AE810" i="71"/>
  <c r="AA810" i="71"/>
  <c r="H810" i="71"/>
  <c r="I810" i="71"/>
  <c r="D1303" i="72"/>
  <c r="AE1282" i="71"/>
  <c r="AA1282" i="71"/>
  <c r="H1282" i="71"/>
  <c r="I1282" i="71"/>
  <c r="H219" i="69"/>
  <c r="I219" i="69"/>
  <c r="I218" i="69"/>
  <c r="H218" i="69"/>
  <c r="H150" i="69"/>
  <c r="I150" i="69"/>
  <c r="F460" i="71"/>
  <c r="F264" i="71"/>
  <c r="F1002" i="71"/>
  <c r="F137" i="71"/>
  <c r="D1196" i="72"/>
  <c r="AE1177" i="71"/>
  <c r="AA1177" i="71"/>
  <c r="H1177" i="71"/>
  <c r="I1177" i="71"/>
  <c r="F412" i="71"/>
  <c r="F972" i="71"/>
  <c r="I533" i="69"/>
  <c r="I531" i="69"/>
  <c r="L483" i="69"/>
  <c r="I530" i="69"/>
  <c r="L479" i="69"/>
  <c r="I532" i="69"/>
  <c r="L484" i="69"/>
  <c r="L528" i="69"/>
  <c r="L517" i="69"/>
  <c r="F718" i="71"/>
  <c r="D708" i="72"/>
  <c r="AE697" i="71"/>
  <c r="AA697" i="71"/>
  <c r="H697" i="71"/>
  <c r="I697" i="71"/>
  <c r="H215" i="69"/>
  <c r="D1547" i="72"/>
  <c r="AE1522" i="71"/>
  <c r="AA1522" i="71"/>
  <c r="H1522" i="71"/>
  <c r="I1522" i="71"/>
  <c r="I223" i="69"/>
  <c r="H223" i="69"/>
  <c r="L189" i="69"/>
  <c r="F338" i="71"/>
  <c r="L184" i="69"/>
  <c r="F342" i="71"/>
  <c r="F330" i="71"/>
  <c r="F530" i="71"/>
  <c r="F380" i="71"/>
  <c r="D1541" i="72"/>
  <c r="AE1516" i="71"/>
  <c r="AA1516" i="71"/>
  <c r="H1516" i="71"/>
  <c r="I1516" i="71"/>
  <c r="F722" i="71"/>
  <c r="D836" i="72"/>
  <c r="AE823" i="71"/>
  <c r="AA823" i="71"/>
  <c r="H823" i="71"/>
  <c r="I823" i="71"/>
  <c r="F1072" i="71"/>
  <c r="F734" i="71"/>
  <c r="I61" i="69"/>
  <c r="J61" i="69" s="1"/>
  <c r="I63" i="69"/>
  <c r="J63" i="69" s="1"/>
  <c r="L48" i="69"/>
  <c r="I62" i="69"/>
  <c r="J62" i="69" s="1"/>
  <c r="L59" i="69"/>
  <c r="L10" i="69"/>
  <c r="I64" i="69"/>
  <c r="J64" i="69" s="1"/>
  <c r="L15" i="69"/>
  <c r="L14" i="69"/>
  <c r="F498" i="71"/>
  <c r="F653" i="71"/>
  <c r="D1068" i="72"/>
  <c r="AE1051" i="71"/>
  <c r="AA1051" i="71"/>
  <c r="H1051" i="71"/>
  <c r="I1051" i="71"/>
  <c r="D955" i="72"/>
  <c r="AE940" i="71"/>
  <c r="AA940" i="71"/>
  <c r="H940" i="71"/>
  <c r="I940" i="71"/>
  <c r="F1104" i="71"/>
  <c r="H179" i="69"/>
  <c r="I179" i="69"/>
  <c r="F889" i="71"/>
  <c r="F1312" i="71"/>
  <c r="D1183" i="72"/>
  <c r="AE1164" i="71"/>
  <c r="AA1164" i="71"/>
  <c r="H1164" i="71"/>
  <c r="I1164" i="71"/>
  <c r="L646" i="69"/>
  <c r="F1175" i="71"/>
  <c r="F63" i="71"/>
  <c r="D1307" i="72"/>
  <c r="AE1286" i="71"/>
  <c r="AA1286" i="71"/>
  <c r="H1286" i="71"/>
  <c r="I1286" i="71"/>
  <c r="F1097" i="71"/>
  <c r="F969" i="71"/>
  <c r="H534" i="69"/>
  <c r="I467" i="69"/>
  <c r="F1360" i="71"/>
  <c r="F490" i="71"/>
  <c r="H65" i="69"/>
  <c r="D715" i="72"/>
  <c r="AE704" i="71"/>
  <c r="AA704" i="71"/>
  <c r="H704" i="71"/>
  <c r="I704" i="71"/>
  <c r="F496" i="71"/>
  <c r="F618" i="71"/>
  <c r="D948" i="72"/>
  <c r="AE933" i="71"/>
  <c r="AA933" i="71"/>
  <c r="H933" i="71"/>
  <c r="I933" i="71"/>
  <c r="D581" i="72"/>
  <c r="AE572" i="71"/>
  <c r="AA572" i="71"/>
  <c r="H572" i="71"/>
  <c r="I572" i="71"/>
  <c r="I147" i="69"/>
  <c r="H147" i="69"/>
  <c r="H214" i="69"/>
  <c r="I214" i="69"/>
  <c r="H193" i="69"/>
  <c r="I157" i="69"/>
  <c r="H157" i="69"/>
  <c r="H224" i="69"/>
  <c r="I224" i="69"/>
  <c r="F806" i="71"/>
  <c r="F1242" i="71"/>
  <c r="H400" i="69"/>
  <c r="F482" i="71"/>
  <c r="D703" i="72"/>
  <c r="AE692" i="71"/>
  <c r="AA692" i="71"/>
  <c r="H692" i="71"/>
  <c r="I692" i="71"/>
  <c r="D1076" i="72"/>
  <c r="AE1059" i="71"/>
  <c r="AA1059" i="71"/>
  <c r="H1059" i="71"/>
  <c r="I1059" i="71"/>
  <c r="F250" i="71"/>
  <c r="F1333" i="71"/>
  <c r="F1204" i="71"/>
  <c r="F1486" i="71"/>
  <c r="F1120" i="71"/>
  <c r="F28" i="71"/>
  <c r="F1238" i="71"/>
  <c r="F162" i="71"/>
  <c r="L847" i="69"/>
  <c r="F1529" i="71"/>
  <c r="D587" i="72"/>
  <c r="AE578" i="71"/>
  <c r="AA578" i="71"/>
  <c r="H578" i="71"/>
  <c r="I578" i="71"/>
  <c r="H735" i="69"/>
  <c r="L250" i="69"/>
  <c r="I250" i="69"/>
  <c r="H250" i="69"/>
  <c r="I177" i="69"/>
  <c r="H177" i="69"/>
  <c r="H244" i="69"/>
  <c r="I244" i="69"/>
  <c r="I243" i="69"/>
  <c r="H243" i="69"/>
  <c r="F1090" i="71"/>
  <c r="F1215" i="71"/>
  <c r="F1106" i="71"/>
  <c r="L258" i="69"/>
  <c r="F447" i="71"/>
  <c r="F146" i="71"/>
  <c r="D701" i="72"/>
  <c r="AE690" i="71"/>
  <c r="AA690" i="71"/>
  <c r="H690" i="71"/>
  <c r="I690" i="71"/>
  <c r="I668" i="69"/>
  <c r="L256" i="69"/>
  <c r="F456" i="71"/>
  <c r="F1458" i="71"/>
  <c r="D1063" i="72"/>
  <c r="AE1046" i="71"/>
  <c r="AA1046" i="71"/>
  <c r="H1046" i="71"/>
  <c r="I1046" i="71"/>
  <c r="L311" i="69"/>
  <c r="F585" i="71"/>
  <c r="F19" i="71"/>
  <c r="F752" i="71"/>
  <c r="D821" i="72"/>
  <c r="AE808" i="71"/>
  <c r="AA808" i="71"/>
  <c r="H808" i="71"/>
  <c r="I808" i="71"/>
  <c r="D1435" i="72"/>
  <c r="AE1412" i="71"/>
  <c r="AA1412" i="71"/>
  <c r="H1412" i="71"/>
  <c r="I1412" i="71"/>
  <c r="F985" i="71"/>
  <c r="F1198" i="71"/>
  <c r="F1426" i="71"/>
  <c r="I228" i="69"/>
  <c r="H228" i="69"/>
  <c r="F1086" i="71"/>
  <c r="F1076" i="71"/>
  <c r="F854" i="71"/>
  <c r="F778" i="71"/>
  <c r="H802" i="69"/>
  <c r="F1125" i="71"/>
  <c r="L186" i="69"/>
  <c r="H186" i="69"/>
  <c r="I186" i="69"/>
  <c r="L257" i="69"/>
  <c r="H257" i="69"/>
  <c r="I257" i="69"/>
  <c r="H180" i="69"/>
  <c r="L180" i="69"/>
  <c r="I180" i="69"/>
  <c r="H252" i="69"/>
  <c r="L252" i="69"/>
  <c r="I252" i="69"/>
  <c r="H227" i="69"/>
  <c r="I227" i="69"/>
  <c r="F958" i="71"/>
  <c r="F1439" i="71"/>
  <c r="F181" i="71"/>
  <c r="D1548" i="72"/>
  <c r="AE1523" i="71"/>
  <c r="AA1523" i="71"/>
  <c r="H1523" i="71"/>
  <c r="I1523" i="71"/>
  <c r="L861" i="69"/>
  <c r="F1509" i="71"/>
  <c r="F613" i="71"/>
  <c r="F1339" i="71"/>
  <c r="F600" i="71"/>
  <c r="F535" i="71"/>
  <c r="F632" i="71"/>
  <c r="F1194" i="71"/>
  <c r="H211" i="69"/>
  <c r="I194" i="69"/>
  <c r="L194" i="69"/>
  <c r="H194" i="69"/>
  <c r="I160" i="69"/>
  <c r="H160" i="69"/>
  <c r="L188" i="69"/>
  <c r="I188" i="69"/>
  <c r="H188" i="69"/>
  <c r="H187" i="69"/>
  <c r="I187" i="69"/>
  <c r="I175" i="69"/>
  <c r="H175" i="69"/>
  <c r="F299" i="71"/>
  <c r="D1181" i="72"/>
  <c r="AE1162" i="71"/>
  <c r="AA1162" i="71"/>
  <c r="H1162" i="71"/>
  <c r="I1162" i="71"/>
  <c r="D1067" i="72"/>
  <c r="AE1050" i="71"/>
  <c r="AA1050" i="71"/>
  <c r="H1050" i="71"/>
  <c r="I1050" i="71"/>
  <c r="F292" i="71"/>
  <c r="D1428" i="72"/>
  <c r="AE1405" i="71"/>
  <c r="AA1405" i="71"/>
  <c r="H1405" i="71"/>
  <c r="I1405" i="71"/>
  <c r="D1555" i="72"/>
  <c r="AE1530" i="71"/>
  <c r="AA1530" i="71"/>
  <c r="H1530" i="71"/>
  <c r="I1530" i="71"/>
  <c r="F1321" i="71"/>
  <c r="F836" i="71"/>
  <c r="H467" i="69"/>
  <c r="F988" i="71"/>
  <c r="F867" i="71"/>
  <c r="F684" i="71"/>
  <c r="I254" i="69"/>
  <c r="H254" i="69"/>
  <c r="L181" i="69"/>
  <c r="H181" i="69"/>
  <c r="I181" i="69"/>
  <c r="H209" i="69"/>
  <c r="H208" i="69"/>
  <c r="E266" i="69"/>
  <c r="H162" i="69"/>
  <c r="I162" i="69"/>
  <c r="H169" i="69"/>
  <c r="I169" i="69"/>
  <c r="L392" i="69"/>
  <c r="F683" i="71"/>
  <c r="I333" i="69"/>
  <c r="F896" i="71"/>
  <c r="F1322" i="71"/>
  <c r="F1435" i="71"/>
  <c r="H142" i="69"/>
  <c r="H148" i="69"/>
  <c r="F1474" i="71"/>
  <c r="D583" i="72"/>
  <c r="AE574" i="71"/>
  <c r="AA574" i="71"/>
  <c r="H574" i="71"/>
  <c r="I574" i="71"/>
  <c r="F924" i="71"/>
  <c r="L378" i="69"/>
  <c r="F703" i="71"/>
  <c r="L579" i="69"/>
  <c r="F1057" i="71"/>
  <c r="L660" i="69"/>
  <c r="F1155" i="71"/>
  <c r="F1088" i="71"/>
  <c r="F516" i="71"/>
  <c r="L713" i="69"/>
  <c r="F1293" i="71"/>
  <c r="F1190" i="71"/>
  <c r="H230" i="69"/>
  <c r="I230" i="69"/>
  <c r="H249" i="69"/>
  <c r="I221" i="69"/>
  <c r="H221" i="69"/>
  <c r="I220" i="69"/>
  <c r="H220" i="69"/>
  <c r="H242" i="69"/>
  <c r="I242" i="69"/>
  <c r="F1460" i="71"/>
  <c r="F271" i="71"/>
  <c r="F1014" i="71"/>
  <c r="D1543" i="72"/>
  <c r="AE1518" i="71"/>
  <c r="AA1518" i="71"/>
  <c r="H1518" i="71"/>
  <c r="I1518" i="71"/>
  <c r="D947" i="72"/>
  <c r="AE932" i="71"/>
  <c r="AA932" i="71"/>
  <c r="H932" i="71"/>
  <c r="I932" i="71"/>
  <c r="H668" i="69"/>
  <c r="D835" i="72"/>
  <c r="AE822" i="71"/>
  <c r="AA822" i="71"/>
  <c r="H822" i="71"/>
  <c r="I822" i="71"/>
  <c r="L246" i="69"/>
  <c r="F646" i="71"/>
  <c r="F508" i="71"/>
  <c r="D1187" i="72"/>
  <c r="AE1168" i="71"/>
  <c r="AA1168" i="71"/>
  <c r="H1168" i="71"/>
  <c r="I1168" i="71"/>
  <c r="I165" i="69"/>
  <c r="H165" i="69"/>
  <c r="I601" i="69"/>
  <c r="F56" i="71"/>
  <c r="F1356" i="71"/>
  <c r="D716" i="72"/>
  <c r="AE705" i="71"/>
  <c r="AA705" i="71"/>
  <c r="H705" i="71"/>
  <c r="I705" i="71"/>
  <c r="F870" i="71"/>
  <c r="I869" i="69"/>
  <c r="F58" i="71"/>
  <c r="F962" i="71"/>
  <c r="F255" i="71"/>
  <c r="D1061" i="72"/>
  <c r="AE1044" i="71"/>
  <c r="AA1044" i="71"/>
  <c r="H1044" i="71"/>
  <c r="I1044" i="71"/>
  <c r="F970" i="71"/>
  <c r="F1434" i="71"/>
  <c r="I802" i="69"/>
  <c r="F1452" i="71"/>
  <c r="D1436" i="72"/>
  <c r="AE1413" i="71"/>
  <c r="AA1413" i="71"/>
  <c r="H1413" i="71"/>
  <c r="I1413" i="71"/>
  <c r="D1421" i="72"/>
  <c r="AE1398" i="71"/>
  <c r="AA1398" i="71"/>
  <c r="H1398" i="71"/>
  <c r="I1398" i="71"/>
  <c r="H151" i="69"/>
  <c r="I151" i="69"/>
  <c r="I170" i="69"/>
  <c r="H170" i="69"/>
  <c r="I159" i="69"/>
  <c r="H159" i="69"/>
  <c r="L213" i="69"/>
  <c r="G461" i="71" s="1"/>
  <c r="F461" i="71"/>
  <c r="I237" i="69"/>
  <c r="H237" i="69"/>
  <c r="F1087" i="71"/>
  <c r="L191" i="69"/>
  <c r="F329" i="71"/>
  <c r="F262" i="71"/>
  <c r="F153" i="71"/>
  <c r="F174" i="71"/>
  <c r="D60" i="40"/>
  <c r="D59" i="40"/>
  <c r="C60" i="40"/>
  <c r="C59" i="40"/>
  <c r="C102" i="51"/>
  <c r="D101" i="51"/>
  <c r="C101" i="51"/>
  <c r="D102" i="51"/>
  <c r="D145" i="52"/>
  <c r="D140" i="52"/>
  <c r="D136" i="52"/>
  <c r="C142" i="52"/>
  <c r="C137" i="52"/>
  <c r="D144" i="52"/>
  <c r="D139" i="52"/>
  <c r="C145" i="52"/>
  <c r="C140" i="52"/>
  <c r="C136" i="52"/>
  <c r="D143" i="52"/>
  <c r="D138" i="52"/>
  <c r="C144" i="52"/>
  <c r="C139" i="52"/>
  <c r="D142" i="52"/>
  <c r="D137" i="52"/>
  <c r="C143" i="52"/>
  <c r="C138" i="52"/>
  <c r="L16" i="42"/>
  <c r="L18" i="42"/>
  <c r="L20" i="42"/>
  <c r="L22" i="42"/>
  <c r="L24" i="42"/>
  <c r="L26" i="42"/>
  <c r="L28" i="42"/>
  <c r="L30" i="42"/>
  <c r="L32" i="42"/>
  <c r="L34" i="42"/>
  <c r="L36" i="42"/>
  <c r="L38" i="42"/>
  <c r="L40" i="42"/>
  <c r="L42" i="42"/>
  <c r="L44" i="42"/>
  <c r="L46" i="42"/>
  <c r="L48" i="42"/>
  <c r="L50" i="42"/>
  <c r="L52" i="42"/>
  <c r="L54" i="42"/>
  <c r="L56" i="42"/>
  <c r="L58" i="42"/>
  <c r="L60" i="42"/>
  <c r="L62" i="42"/>
  <c r="L64" i="42"/>
  <c r="L66" i="42"/>
  <c r="L68" i="42"/>
  <c r="L70" i="42"/>
  <c r="L72" i="42"/>
  <c r="L74" i="42"/>
  <c r="H60" i="41"/>
  <c r="D80" i="52" s="1"/>
  <c r="F60" i="41"/>
  <c r="D43" i="41"/>
  <c r="D60" i="51" s="1"/>
  <c r="K17" i="42"/>
  <c r="K19" i="42"/>
  <c r="K21" i="42"/>
  <c r="K23" i="42"/>
  <c r="K25" i="42"/>
  <c r="K27" i="42"/>
  <c r="K29" i="42"/>
  <c r="K31" i="42"/>
  <c r="K33" i="42"/>
  <c r="K35" i="42"/>
  <c r="K37" i="42"/>
  <c r="K39" i="42"/>
  <c r="K41" i="42"/>
  <c r="K43" i="42"/>
  <c r="K45" i="42"/>
  <c r="K47" i="42"/>
  <c r="K49" i="42"/>
  <c r="K51" i="42"/>
  <c r="K53" i="42"/>
  <c r="K55" i="42"/>
  <c r="K57" i="42"/>
  <c r="K59" i="42"/>
  <c r="K61" i="42"/>
  <c r="K63" i="42"/>
  <c r="K65" i="42"/>
  <c r="K67" i="42"/>
  <c r="K69" i="42"/>
  <c r="K71" i="42"/>
  <c r="K73" i="42"/>
  <c r="L15" i="42"/>
  <c r="I61" i="41"/>
  <c r="D86" i="52" s="1"/>
  <c r="G61" i="41"/>
  <c r="E61" i="41"/>
  <c r="D83" i="52" s="1"/>
  <c r="L17" i="42"/>
  <c r="L19" i="42"/>
  <c r="L21" i="42"/>
  <c r="L23" i="42"/>
  <c r="L25" i="42"/>
  <c r="L27" i="42"/>
  <c r="L29" i="42"/>
  <c r="L31" i="42"/>
  <c r="L33" i="42"/>
  <c r="L35" i="42"/>
  <c r="L37" i="42"/>
  <c r="L39" i="42"/>
  <c r="L41" i="42"/>
  <c r="L43" i="42"/>
  <c r="L45" i="42"/>
  <c r="L47" i="42"/>
  <c r="L49" i="42"/>
  <c r="L51" i="42"/>
  <c r="L53" i="42"/>
  <c r="L55" i="42"/>
  <c r="L57" i="42"/>
  <c r="L59" i="42"/>
  <c r="L61" i="42"/>
  <c r="L63" i="42"/>
  <c r="L65" i="42"/>
  <c r="L67" i="42"/>
  <c r="L69" i="42"/>
  <c r="L71" i="42"/>
  <c r="L73" i="42"/>
  <c r="K15" i="42"/>
  <c r="I60" i="41"/>
  <c r="D81" i="52" s="1"/>
  <c r="G60" i="41"/>
  <c r="E60" i="41"/>
  <c r="D77" i="52" s="1"/>
  <c r="K16" i="42"/>
  <c r="K18" i="42"/>
  <c r="K20" i="42"/>
  <c r="K22" i="42"/>
  <c r="K24" i="42"/>
  <c r="K26" i="42"/>
  <c r="K28" i="42"/>
  <c r="K30" i="42"/>
  <c r="K32" i="42"/>
  <c r="K34" i="42"/>
  <c r="K36" i="42"/>
  <c r="K38" i="42"/>
  <c r="K40" i="42"/>
  <c r="K42" i="42"/>
  <c r="K44" i="42"/>
  <c r="K46" i="42"/>
  <c r="K48" i="42"/>
  <c r="K50" i="42"/>
  <c r="K52" i="42"/>
  <c r="K54" i="42"/>
  <c r="K56" i="42"/>
  <c r="K58" i="42"/>
  <c r="K60" i="42"/>
  <c r="K62" i="42"/>
  <c r="K64" i="42"/>
  <c r="K66" i="42"/>
  <c r="K68" i="42"/>
  <c r="K70" i="42"/>
  <c r="K72" i="42"/>
  <c r="K74" i="42"/>
  <c r="H61" i="41"/>
  <c r="D85" i="52" s="1"/>
  <c r="F61" i="41"/>
  <c r="R24" i="42" s="1"/>
  <c r="R71" i="42" s="1"/>
  <c r="D44" i="41"/>
  <c r="D61" i="51" s="1"/>
  <c r="K16" i="17"/>
  <c r="K18" i="17"/>
  <c r="K20" i="17"/>
  <c r="K22" i="17"/>
  <c r="K24" i="17"/>
  <c r="K26" i="17"/>
  <c r="K28" i="17"/>
  <c r="K30" i="17"/>
  <c r="K34" i="17"/>
  <c r="K44" i="17"/>
  <c r="K50" i="17"/>
  <c r="K52" i="17"/>
  <c r="K54" i="17"/>
  <c r="K56" i="17"/>
  <c r="K58" i="17"/>
  <c r="K60" i="17"/>
  <c r="K62" i="17"/>
  <c r="K64" i="17"/>
  <c r="K68" i="17"/>
  <c r="K70" i="17"/>
  <c r="K72" i="17"/>
  <c r="L16" i="17"/>
  <c r="L18" i="17"/>
  <c r="L20" i="17"/>
  <c r="L22" i="17"/>
  <c r="L24" i="17"/>
  <c r="L26" i="17"/>
  <c r="L28" i="17"/>
  <c r="L30" i="17"/>
  <c r="L34" i="17"/>
  <c r="L44" i="17"/>
  <c r="L50" i="17"/>
  <c r="L52" i="17"/>
  <c r="L54" i="17"/>
  <c r="L56" i="17"/>
  <c r="L58" i="17"/>
  <c r="L60" i="17"/>
  <c r="L62" i="17"/>
  <c r="L64" i="17"/>
  <c r="L68" i="17"/>
  <c r="L70" i="17"/>
  <c r="L72" i="17"/>
  <c r="K17" i="17"/>
  <c r="K19" i="17"/>
  <c r="K21" i="17"/>
  <c r="K23" i="17"/>
  <c r="K25" i="17"/>
  <c r="K27" i="17"/>
  <c r="K29" i="17"/>
  <c r="K33" i="17"/>
  <c r="K37" i="17"/>
  <c r="K51" i="17"/>
  <c r="K53" i="17"/>
  <c r="K55" i="17"/>
  <c r="K57" i="17"/>
  <c r="K59" i="17"/>
  <c r="K61" i="17"/>
  <c r="K63" i="17"/>
  <c r="K67" i="17"/>
  <c r="K71" i="17"/>
  <c r="L15" i="17"/>
  <c r="L17" i="17"/>
  <c r="L19" i="17"/>
  <c r="L21" i="17"/>
  <c r="L23" i="17"/>
  <c r="L25" i="17"/>
  <c r="L27" i="17"/>
  <c r="L29" i="17"/>
  <c r="L33" i="17"/>
  <c r="L37" i="17"/>
  <c r="L51" i="17"/>
  <c r="L53" i="17"/>
  <c r="L55" i="17"/>
  <c r="L57" i="17"/>
  <c r="L59" i="17"/>
  <c r="L61" i="17"/>
  <c r="L63" i="17"/>
  <c r="L67" i="17"/>
  <c r="L71" i="17"/>
  <c r="K15" i="17"/>
  <c r="H61" i="15"/>
  <c r="C85" i="52" s="1"/>
  <c r="E61" i="15"/>
  <c r="C83" i="52" s="1"/>
  <c r="G61" i="15"/>
  <c r="I61" i="15"/>
  <c r="C86" i="52" s="1"/>
  <c r="D43" i="15"/>
  <c r="C60" i="51" s="1"/>
  <c r="F60" i="15"/>
  <c r="H60" i="15"/>
  <c r="C80" i="52" s="1"/>
  <c r="D44" i="15"/>
  <c r="C61" i="51" s="1"/>
  <c r="F61" i="15"/>
  <c r="R24" i="17" s="1"/>
  <c r="R71" i="17" s="1"/>
  <c r="E60" i="15"/>
  <c r="C77" i="52" s="1"/>
  <c r="G60" i="15"/>
  <c r="I60" i="15"/>
  <c r="C81" i="52" s="1"/>
  <c r="B13" i="3"/>
  <c r="B7" i="3"/>
  <c r="AA1515" i="71" l="1"/>
  <c r="G1540" i="72" s="1"/>
  <c r="H1515" i="71"/>
  <c r="E1540" i="72" s="1"/>
  <c r="D1540" i="72"/>
  <c r="I1515" i="71"/>
  <c r="F1540" i="72" s="1"/>
  <c r="AE1515" i="71"/>
  <c r="H1540" i="72" s="1"/>
  <c r="AA1517" i="71"/>
  <c r="G1542" i="72" s="1"/>
  <c r="AE1517" i="71"/>
  <c r="H1542" i="72" s="1"/>
  <c r="H1517" i="71"/>
  <c r="E1542" i="72" s="1"/>
  <c r="D1542" i="72"/>
  <c r="I1517" i="71"/>
  <c r="F1542" i="72" s="1"/>
  <c r="H1521" i="71"/>
  <c r="E1546" i="72" s="1"/>
  <c r="D1546" i="72"/>
  <c r="I1521" i="71"/>
  <c r="F1546" i="72" s="1"/>
  <c r="AA1521" i="71"/>
  <c r="G1546" i="72" s="1"/>
  <c r="AE1521" i="71"/>
  <c r="H1546" i="72" s="1"/>
  <c r="G1529" i="71"/>
  <c r="AE1529" i="71" s="1"/>
  <c r="G1528" i="71"/>
  <c r="AA1399" i="71"/>
  <c r="G1422" i="72" s="1"/>
  <c r="H1399" i="71"/>
  <c r="E1422" i="72" s="1"/>
  <c r="D1422" i="72"/>
  <c r="I1399" i="71"/>
  <c r="F1422" i="72" s="1"/>
  <c r="AE1399" i="71"/>
  <c r="H1422" i="72" s="1"/>
  <c r="G1404" i="71"/>
  <c r="H1404" i="71" s="1"/>
  <c r="G1403" i="71"/>
  <c r="G1411" i="71"/>
  <c r="D1434" i="72" s="1"/>
  <c r="G1410" i="71"/>
  <c r="AA1397" i="71"/>
  <c r="G1420" i="72" s="1"/>
  <c r="H1397" i="71"/>
  <c r="E1420" i="72" s="1"/>
  <c r="D1420" i="72"/>
  <c r="I1397" i="71"/>
  <c r="F1420" i="72" s="1"/>
  <c r="AE1397" i="71"/>
  <c r="H1420" i="72" s="1"/>
  <c r="AA1281" i="71"/>
  <c r="G1302" i="72" s="1"/>
  <c r="H1281" i="71"/>
  <c r="E1302" i="72" s="1"/>
  <c r="D1302" i="72"/>
  <c r="I1281" i="71"/>
  <c r="F1302" i="72" s="1"/>
  <c r="AE1281" i="71"/>
  <c r="H1302" i="72" s="1"/>
  <c r="H1285" i="71"/>
  <c r="E1306" i="72" s="1"/>
  <c r="D1306" i="72"/>
  <c r="I1285" i="71"/>
  <c r="F1306" i="72" s="1"/>
  <c r="AE1285" i="71"/>
  <c r="H1306" i="72" s="1"/>
  <c r="AA1285" i="71"/>
  <c r="G1306" i="72" s="1"/>
  <c r="H1279" i="71"/>
  <c r="E1300" i="72" s="1"/>
  <c r="D1300" i="72"/>
  <c r="I1279" i="71"/>
  <c r="F1300" i="72" s="1"/>
  <c r="AE1279" i="71"/>
  <c r="H1300" i="72" s="1"/>
  <c r="AA1279" i="71"/>
  <c r="G1300" i="72" s="1"/>
  <c r="G1293" i="71"/>
  <c r="H1293" i="71" s="1"/>
  <c r="G1292" i="71"/>
  <c r="H1161" i="71"/>
  <c r="E1180" i="72" s="1"/>
  <c r="D1180" i="72"/>
  <c r="I1161" i="71"/>
  <c r="F1180" i="72" s="1"/>
  <c r="AE1161" i="71"/>
  <c r="H1180" i="72" s="1"/>
  <c r="AA1161" i="71"/>
  <c r="G1180" i="72" s="1"/>
  <c r="G1175" i="71"/>
  <c r="AA1175" i="71" s="1"/>
  <c r="G1174" i="71"/>
  <c r="H1163" i="71"/>
  <c r="E1182" i="72" s="1"/>
  <c r="D1182" i="72"/>
  <c r="I1163" i="71"/>
  <c r="F1182" i="72" s="1"/>
  <c r="AE1163" i="71"/>
  <c r="H1182" i="72" s="1"/>
  <c r="AA1163" i="71"/>
  <c r="G1182" i="72" s="1"/>
  <c r="D1186" i="72"/>
  <c r="I1167" i="71"/>
  <c r="F1186" i="72" s="1"/>
  <c r="AE1167" i="71"/>
  <c r="H1186" i="72" s="1"/>
  <c r="AA1167" i="71"/>
  <c r="G1186" i="72" s="1"/>
  <c r="H1167" i="71"/>
  <c r="E1186" i="72" s="1"/>
  <c r="H1045" i="71"/>
  <c r="E1062" i="72" s="1"/>
  <c r="D1062" i="72"/>
  <c r="I1045" i="71"/>
  <c r="F1062" i="72" s="1"/>
  <c r="AE1045" i="71"/>
  <c r="H1062" i="72" s="1"/>
  <c r="AA1045" i="71"/>
  <c r="G1062" i="72" s="1"/>
  <c r="G1057" i="71"/>
  <c r="G1056" i="71"/>
  <c r="D1060" i="72"/>
  <c r="I1043" i="71"/>
  <c r="F1060" i="72" s="1"/>
  <c r="AE1043" i="71"/>
  <c r="H1060" i="72" s="1"/>
  <c r="AA1043" i="71"/>
  <c r="G1060" i="72" s="1"/>
  <c r="H1043" i="71"/>
  <c r="E1060" i="72" s="1"/>
  <c r="D1066" i="72"/>
  <c r="I1049" i="71"/>
  <c r="F1066" i="72" s="1"/>
  <c r="AE1049" i="71"/>
  <c r="H1066" i="72" s="1"/>
  <c r="AA1049" i="71"/>
  <c r="G1066" i="72" s="1"/>
  <c r="H1049" i="71"/>
  <c r="E1066" i="72" s="1"/>
  <c r="D940" i="72"/>
  <c r="I925" i="71"/>
  <c r="F940" i="72" s="1"/>
  <c r="AE925" i="71"/>
  <c r="H940" i="72" s="1"/>
  <c r="H925" i="71"/>
  <c r="E940" i="72" s="1"/>
  <c r="AA925" i="71"/>
  <c r="G940" i="72" s="1"/>
  <c r="AE931" i="71"/>
  <c r="H946" i="72" s="1"/>
  <c r="AA931" i="71"/>
  <c r="G946" i="72" s="1"/>
  <c r="D946" i="72"/>
  <c r="I931" i="71"/>
  <c r="F946" i="72" s="1"/>
  <c r="H931" i="71"/>
  <c r="E946" i="72" s="1"/>
  <c r="D942" i="72"/>
  <c r="I927" i="71"/>
  <c r="F942" i="72" s="1"/>
  <c r="AE927" i="71"/>
  <c r="H942" i="72" s="1"/>
  <c r="H927" i="71"/>
  <c r="E942" i="72" s="1"/>
  <c r="AA927" i="71"/>
  <c r="G942" i="72" s="1"/>
  <c r="G939" i="71"/>
  <c r="G938" i="71"/>
  <c r="G821" i="71"/>
  <c r="AA821" i="71" s="1"/>
  <c r="G820" i="71"/>
  <c r="AE813" i="71"/>
  <c r="H826" i="72" s="1"/>
  <c r="AA813" i="71"/>
  <c r="G826" i="72" s="1"/>
  <c r="H813" i="71"/>
  <c r="E826" i="72" s="1"/>
  <c r="D826" i="72"/>
  <c r="I813" i="71"/>
  <c r="F826" i="72" s="1"/>
  <c r="D822" i="72"/>
  <c r="I809" i="71"/>
  <c r="F822" i="72" s="1"/>
  <c r="AE809" i="71"/>
  <c r="H822" i="72" s="1"/>
  <c r="AA809" i="71"/>
  <c r="G822" i="72" s="1"/>
  <c r="H809" i="71"/>
  <c r="E822" i="72" s="1"/>
  <c r="AE807" i="71"/>
  <c r="H820" i="72" s="1"/>
  <c r="AA807" i="71"/>
  <c r="G820" i="72" s="1"/>
  <c r="H807" i="71"/>
  <c r="E820" i="72" s="1"/>
  <c r="D820" i="72"/>
  <c r="I807" i="71"/>
  <c r="F820" i="72" s="1"/>
  <c r="AA696" i="71"/>
  <c r="AE691" i="71"/>
  <c r="H702" i="72" s="1"/>
  <c r="AA691" i="71"/>
  <c r="G702" i="72" s="1"/>
  <c r="H691" i="71"/>
  <c r="E702" i="72" s="1"/>
  <c r="D702" i="72"/>
  <c r="I691" i="71"/>
  <c r="F702" i="72" s="1"/>
  <c r="AE689" i="71"/>
  <c r="H700" i="72" s="1"/>
  <c r="AA689" i="71"/>
  <c r="G700" i="72" s="1"/>
  <c r="H689" i="71"/>
  <c r="E700" i="72" s="1"/>
  <c r="D700" i="72"/>
  <c r="I689" i="71"/>
  <c r="F700" i="72" s="1"/>
  <c r="AA695" i="71"/>
  <c r="G706" i="72" s="1"/>
  <c r="H695" i="71"/>
  <c r="E706" i="72" s="1"/>
  <c r="D706" i="72"/>
  <c r="I695" i="71"/>
  <c r="F706" i="72" s="1"/>
  <c r="AE695" i="71"/>
  <c r="H706" i="72" s="1"/>
  <c r="G703" i="71"/>
  <c r="AE703" i="71" s="1"/>
  <c r="G702" i="71"/>
  <c r="G585" i="71"/>
  <c r="H585" i="71" s="1"/>
  <c r="G584" i="71"/>
  <c r="AA577" i="71"/>
  <c r="G586" i="72" s="1"/>
  <c r="H577" i="71"/>
  <c r="E586" i="72" s="1"/>
  <c r="D586" i="72"/>
  <c r="I577" i="71"/>
  <c r="F586" i="72" s="1"/>
  <c r="AE577" i="71"/>
  <c r="H586" i="72" s="1"/>
  <c r="AE573" i="71"/>
  <c r="H582" i="72" s="1"/>
  <c r="AA573" i="71"/>
  <c r="G582" i="72" s="1"/>
  <c r="H573" i="71"/>
  <c r="E582" i="72" s="1"/>
  <c r="D582" i="72"/>
  <c r="I573" i="71"/>
  <c r="F582" i="72" s="1"/>
  <c r="AA571" i="71"/>
  <c r="G580" i="72" s="1"/>
  <c r="H571" i="71"/>
  <c r="E580" i="72" s="1"/>
  <c r="D580" i="72"/>
  <c r="I571" i="71"/>
  <c r="F580" i="72" s="1"/>
  <c r="AE571" i="71"/>
  <c r="H580" i="72" s="1"/>
  <c r="G454" i="71"/>
  <c r="G453" i="71"/>
  <c r="G460" i="71"/>
  <c r="AE460" i="71" s="1"/>
  <c r="G459" i="71"/>
  <c r="G464" i="71"/>
  <c r="G456" i="71"/>
  <c r="AE456" i="71" s="1"/>
  <c r="G455" i="71"/>
  <c r="G341" i="71"/>
  <c r="G338" i="71"/>
  <c r="AE338" i="71" s="1"/>
  <c r="G337" i="71"/>
  <c r="AA1294" i="71"/>
  <c r="G1315" i="72" s="1"/>
  <c r="AE1294" i="71"/>
  <c r="H1315" i="72" s="1"/>
  <c r="I1294" i="71"/>
  <c r="D1315" i="72"/>
  <c r="F465" i="71"/>
  <c r="F468" i="71"/>
  <c r="H199" i="69"/>
  <c r="I266" i="69"/>
  <c r="I265" i="69" s="1"/>
  <c r="E835" i="72"/>
  <c r="E947" i="72"/>
  <c r="H1543" i="72"/>
  <c r="F424" i="71"/>
  <c r="F372" i="71"/>
  <c r="H583" i="72"/>
  <c r="E1555" i="72"/>
  <c r="H1428" i="72"/>
  <c r="G1067" i="72"/>
  <c r="F1181" i="72"/>
  <c r="H1548" i="72"/>
  <c r="F395" i="71"/>
  <c r="G1435" i="72"/>
  <c r="F821" i="72"/>
  <c r="F1063" i="72"/>
  <c r="I667" i="69"/>
  <c r="I664" i="69"/>
  <c r="I665" i="69"/>
  <c r="I666" i="69"/>
  <c r="L613" i="69"/>
  <c r="L617" i="69"/>
  <c r="L618" i="69"/>
  <c r="L662" i="69"/>
  <c r="L651" i="69"/>
  <c r="G701" i="72"/>
  <c r="L244" i="69"/>
  <c r="G467" i="71" s="1"/>
  <c r="F467" i="71"/>
  <c r="E587" i="72"/>
  <c r="F1076" i="72"/>
  <c r="G703" i="72"/>
  <c r="F391" i="71"/>
  <c r="F273" i="71"/>
  <c r="G581" i="72"/>
  <c r="F948" i="72"/>
  <c r="G715" i="72"/>
  <c r="G1307" i="72"/>
  <c r="F1183" i="72"/>
  <c r="E955" i="72"/>
  <c r="H1068" i="72"/>
  <c r="F92" i="71"/>
  <c r="J65" i="69"/>
  <c r="E836" i="72"/>
  <c r="E1541" i="72"/>
  <c r="E1547" i="72"/>
  <c r="F708" i="72"/>
  <c r="L531" i="69"/>
  <c r="G915" i="71" s="1"/>
  <c r="F915" i="71"/>
  <c r="H1196" i="72"/>
  <c r="E1303" i="72"/>
  <c r="H823" i="72"/>
  <c r="E827" i="72"/>
  <c r="H1195" i="72"/>
  <c r="H943" i="72"/>
  <c r="E588" i="72"/>
  <c r="D1427" i="72"/>
  <c r="AA1404" i="71"/>
  <c r="I1404" i="71"/>
  <c r="H707" i="72"/>
  <c r="G1556" i="72"/>
  <c r="F1075" i="72"/>
  <c r="H596" i="72"/>
  <c r="E956" i="72"/>
  <c r="I731" i="69"/>
  <c r="I734" i="69"/>
  <c r="I732" i="69"/>
  <c r="I733" i="69"/>
  <c r="L685" i="69"/>
  <c r="L680" i="69"/>
  <c r="L684" i="69"/>
  <c r="L718" i="69"/>
  <c r="L729" i="69"/>
  <c r="F595" i="72"/>
  <c r="G828" i="72"/>
  <c r="AE821" i="71"/>
  <c r="F941" i="72"/>
  <c r="G1301" i="72"/>
  <c r="H1316" i="72"/>
  <c r="E1423" i="72"/>
  <c r="F448" i="71"/>
  <c r="F1188" i="72"/>
  <c r="G1308" i="72"/>
  <c r="L128" i="69"/>
  <c r="F205" i="71"/>
  <c r="L75" i="69"/>
  <c r="F203" i="71"/>
  <c r="L151" i="69"/>
  <c r="F348" i="71"/>
  <c r="F1421" i="72"/>
  <c r="G1436" i="72"/>
  <c r="H1061" i="72"/>
  <c r="H716" i="72"/>
  <c r="F261" i="71"/>
  <c r="F1061" i="72"/>
  <c r="L863" i="69"/>
  <c r="I865" i="69"/>
  <c r="I867" i="69"/>
  <c r="I866" i="69"/>
  <c r="I868" i="69"/>
  <c r="L814" i="69"/>
  <c r="L818" i="69"/>
  <c r="L819" i="69"/>
  <c r="L852" i="69"/>
  <c r="F716" i="72"/>
  <c r="I598" i="69"/>
  <c r="L550" i="69"/>
  <c r="I599" i="69"/>
  <c r="I600" i="69"/>
  <c r="I597" i="69"/>
  <c r="L551" i="69"/>
  <c r="L546" i="69"/>
  <c r="L595" i="69"/>
  <c r="L584" i="69"/>
  <c r="E1187" i="72"/>
  <c r="G835" i="72"/>
  <c r="G947" i="72"/>
  <c r="F1543" i="72"/>
  <c r="D714" i="72"/>
  <c r="AA703" i="71"/>
  <c r="H703" i="71"/>
  <c r="I703" i="71"/>
  <c r="F583" i="72"/>
  <c r="F278" i="71"/>
  <c r="G1555" i="72"/>
  <c r="F1428" i="72"/>
  <c r="H1067" i="72"/>
  <c r="E1181" i="72"/>
  <c r="F1548" i="72"/>
  <c r="H1435" i="72"/>
  <c r="E821" i="72"/>
  <c r="E1063" i="72"/>
  <c r="H701" i="72"/>
  <c r="L177" i="69"/>
  <c r="F349" i="71"/>
  <c r="D1281" i="72"/>
  <c r="AE1260" i="71"/>
  <c r="AA1260" i="71"/>
  <c r="H1260" i="71"/>
  <c r="I1260" i="71"/>
  <c r="G587" i="72"/>
  <c r="D1554" i="72"/>
  <c r="AA1529" i="71"/>
  <c r="H1529" i="71"/>
  <c r="I1529" i="71"/>
  <c r="E1076" i="72"/>
  <c r="H703" i="72"/>
  <c r="H581" i="72"/>
  <c r="E948" i="72"/>
  <c r="H715" i="72"/>
  <c r="H1307" i="72"/>
  <c r="E1183" i="72"/>
  <c r="G955" i="72"/>
  <c r="F1068" i="72"/>
  <c r="L63" i="69"/>
  <c r="G90" i="71" s="1"/>
  <c r="F90" i="71"/>
  <c r="G836" i="72"/>
  <c r="G1541" i="72"/>
  <c r="G1547" i="72"/>
  <c r="E708" i="72"/>
  <c r="L478" i="69"/>
  <c r="F912" i="71"/>
  <c r="F918" i="71"/>
  <c r="L533" i="69"/>
  <c r="F917" i="71"/>
  <c r="F1196" i="72"/>
  <c r="D467" i="72"/>
  <c r="I460" i="71"/>
  <c r="G1303" i="72"/>
  <c r="F823" i="72"/>
  <c r="G827" i="72"/>
  <c r="F1195" i="72"/>
  <c r="F943" i="72"/>
  <c r="G588" i="72"/>
  <c r="F707" i="72"/>
  <c r="H1556" i="72"/>
  <c r="E1075" i="72"/>
  <c r="F596" i="72"/>
  <c r="G956" i="72"/>
  <c r="L178" i="69"/>
  <c r="F336" i="71"/>
  <c r="E595" i="72"/>
  <c r="H828" i="72"/>
  <c r="F390" i="71"/>
  <c r="L394" i="69"/>
  <c r="L349" i="69"/>
  <c r="L350" i="69"/>
  <c r="L345" i="69"/>
  <c r="I399" i="69"/>
  <c r="I396" i="69"/>
  <c r="I398" i="69"/>
  <c r="I397" i="69"/>
  <c r="L383" i="69"/>
  <c r="F378" i="71"/>
  <c r="E941" i="72"/>
  <c r="H1301" i="72"/>
  <c r="F1316" i="72"/>
  <c r="G1423" i="72"/>
  <c r="F298" i="71"/>
  <c r="I199" i="69"/>
  <c r="F377" i="71"/>
  <c r="E1188" i="72"/>
  <c r="H1308" i="72"/>
  <c r="I798" i="69"/>
  <c r="I799" i="69"/>
  <c r="I800" i="69"/>
  <c r="I801" i="69"/>
  <c r="L747" i="69"/>
  <c r="L752" i="69"/>
  <c r="L751" i="69"/>
  <c r="L785" i="69"/>
  <c r="L796" i="69"/>
  <c r="E1315" i="72"/>
  <c r="F1187" i="72"/>
  <c r="D468" i="72"/>
  <c r="AE461" i="71"/>
  <c r="AA461" i="71"/>
  <c r="I461" i="71"/>
  <c r="H461" i="71"/>
  <c r="E1421" i="72"/>
  <c r="H1436" i="72"/>
  <c r="F259" i="71"/>
  <c r="G1421" i="72"/>
  <c r="F1436" i="72"/>
  <c r="E1061" i="72"/>
  <c r="E716" i="72"/>
  <c r="G1187" i="72"/>
  <c r="H835" i="72"/>
  <c r="H947" i="72"/>
  <c r="E1543" i="72"/>
  <c r="E583" i="72"/>
  <c r="F272" i="71"/>
  <c r="H266" i="69"/>
  <c r="L254" i="69"/>
  <c r="G469" i="71" s="1"/>
  <c r="F469" i="71"/>
  <c r="H1555" i="72"/>
  <c r="E1428" i="72"/>
  <c r="F1067" i="72"/>
  <c r="G1181" i="72"/>
  <c r="F277" i="71"/>
  <c r="E1548" i="72"/>
  <c r="F398" i="71"/>
  <c r="F1435" i="72"/>
  <c r="G821" i="72"/>
  <c r="D594" i="72"/>
  <c r="AE585" i="71"/>
  <c r="AA585" i="71"/>
  <c r="I585" i="71"/>
  <c r="G1063" i="72"/>
  <c r="F701" i="72"/>
  <c r="H587" i="72"/>
  <c r="G1076" i="72"/>
  <c r="F703" i="72"/>
  <c r="F581" i="72"/>
  <c r="G948" i="72"/>
  <c r="F715" i="72"/>
  <c r="F1307" i="72"/>
  <c r="D1194" i="72"/>
  <c r="AE1175" i="71"/>
  <c r="H1175" i="71"/>
  <c r="I1175" i="71"/>
  <c r="G1183" i="72"/>
  <c r="H955" i="72"/>
  <c r="E1068" i="72"/>
  <c r="L64" i="69"/>
  <c r="F91" i="71"/>
  <c r="L11" i="69"/>
  <c r="G88" i="71" s="1"/>
  <c r="F88" i="71"/>
  <c r="L61" i="69"/>
  <c r="G87" i="71" s="1"/>
  <c r="F87" i="71"/>
  <c r="H836" i="72"/>
  <c r="H1541" i="72"/>
  <c r="D343" i="72"/>
  <c r="H338" i="71"/>
  <c r="H1547" i="72"/>
  <c r="G708" i="72"/>
  <c r="L530" i="69"/>
  <c r="G913" i="71" s="1"/>
  <c r="F913" i="71"/>
  <c r="L477" i="69"/>
  <c r="F911" i="71"/>
  <c r="E1196" i="72"/>
  <c r="H1303" i="72"/>
  <c r="E823" i="72"/>
  <c r="H827" i="72"/>
  <c r="E1195" i="72"/>
  <c r="E943" i="72"/>
  <c r="H588" i="72"/>
  <c r="E707" i="72"/>
  <c r="F1556" i="72"/>
  <c r="D461" i="72"/>
  <c r="AE454" i="71"/>
  <c r="AA454" i="71"/>
  <c r="H454" i="71"/>
  <c r="I454" i="71"/>
  <c r="G1075" i="72"/>
  <c r="E596" i="72"/>
  <c r="H956" i="72"/>
  <c r="F246" i="71"/>
  <c r="F254" i="71"/>
  <c r="G595" i="72"/>
  <c r="F828" i="72"/>
  <c r="D954" i="72"/>
  <c r="AE939" i="71"/>
  <c r="AA939" i="71"/>
  <c r="H939" i="71"/>
  <c r="I939" i="71"/>
  <c r="G941" i="72"/>
  <c r="F1301" i="72"/>
  <c r="E1316" i="72"/>
  <c r="H1423" i="72"/>
  <c r="G1188" i="72"/>
  <c r="F1308" i="72"/>
  <c r="D201" i="72"/>
  <c r="AE198" i="71"/>
  <c r="AA198" i="71"/>
  <c r="H198" i="71"/>
  <c r="I198" i="71"/>
  <c r="L131" i="69"/>
  <c r="F209" i="71"/>
  <c r="L78" i="69"/>
  <c r="F206" i="71"/>
  <c r="F210" i="71"/>
  <c r="H1421" i="72"/>
  <c r="E1436" i="72"/>
  <c r="G1061" i="72"/>
  <c r="G716" i="72"/>
  <c r="F1315" i="72"/>
  <c r="H1187" i="72"/>
  <c r="F835" i="72"/>
  <c r="F947" i="72"/>
  <c r="G1543" i="72"/>
  <c r="F368" i="71"/>
  <c r="F452" i="71"/>
  <c r="D1074" i="72"/>
  <c r="AE1057" i="71"/>
  <c r="AA1057" i="71"/>
  <c r="H1057" i="71"/>
  <c r="I1057" i="71"/>
  <c r="G583" i="72"/>
  <c r="L283" i="69"/>
  <c r="L278" i="69"/>
  <c r="I329" i="69"/>
  <c r="I332" i="69"/>
  <c r="I330" i="69"/>
  <c r="I331" i="69"/>
  <c r="L282" i="69"/>
  <c r="L316" i="69"/>
  <c r="L327" i="69"/>
  <c r="F1555" i="72"/>
  <c r="G1428" i="72"/>
  <c r="E1067" i="72"/>
  <c r="H1181" i="72"/>
  <c r="F306" i="71"/>
  <c r="L187" i="69"/>
  <c r="G351" i="71" s="1"/>
  <c r="F351" i="71"/>
  <c r="G1548" i="72"/>
  <c r="E1435" i="72"/>
  <c r="H821" i="72"/>
  <c r="H1063" i="72"/>
  <c r="D463" i="72"/>
  <c r="I456" i="71"/>
  <c r="E701" i="72"/>
  <c r="F587" i="72"/>
  <c r="H1076" i="72"/>
  <c r="E703" i="72"/>
  <c r="E581" i="72"/>
  <c r="H948" i="72"/>
  <c r="E715" i="72"/>
  <c r="L412" i="69"/>
  <c r="I466" i="69"/>
  <c r="I465" i="69"/>
  <c r="I463" i="69"/>
  <c r="I464" i="69"/>
  <c r="L416" i="69"/>
  <c r="L417" i="69"/>
  <c r="L461" i="69"/>
  <c r="L450" i="69"/>
  <c r="E1307" i="72"/>
  <c r="H1183" i="72"/>
  <c r="L179" i="69"/>
  <c r="F350" i="71"/>
  <c r="F955" i="72"/>
  <c r="G1068" i="72"/>
  <c r="L9" i="69"/>
  <c r="G86" i="71" s="1"/>
  <c r="F86" i="71"/>
  <c r="L8" i="69"/>
  <c r="F85" i="71"/>
  <c r="L62" i="69"/>
  <c r="G89" i="71" s="1"/>
  <c r="F89" i="71"/>
  <c r="F836" i="72"/>
  <c r="F1541" i="72"/>
  <c r="F1547" i="72"/>
  <c r="H708" i="72"/>
  <c r="L532" i="69"/>
  <c r="G916" i="71" s="1"/>
  <c r="F916" i="71"/>
  <c r="L480" i="69"/>
  <c r="G914" i="71" s="1"/>
  <c r="F914" i="71"/>
  <c r="G1196" i="72"/>
  <c r="L150" i="69"/>
  <c r="F347" i="71"/>
  <c r="L218" i="69"/>
  <c r="G466" i="71" s="1"/>
  <c r="F466" i="71"/>
  <c r="F364" i="71"/>
  <c r="F1303" i="72"/>
  <c r="G823" i="72"/>
  <c r="F827" i="72"/>
  <c r="G1195" i="72"/>
  <c r="G943" i="72"/>
  <c r="F588" i="72"/>
  <c r="G707" i="72"/>
  <c r="E1556" i="72"/>
  <c r="H1075" i="72"/>
  <c r="G596" i="72"/>
  <c r="F956" i="72"/>
  <c r="F396" i="71"/>
  <c r="H595" i="72"/>
  <c r="E828" i="72"/>
  <c r="H941" i="72"/>
  <c r="E1301" i="72"/>
  <c r="G1316" i="72"/>
  <c r="F1423" i="72"/>
  <c r="L146" i="69"/>
  <c r="G343" i="71" s="1"/>
  <c r="F343" i="71"/>
  <c r="H1188" i="72"/>
  <c r="E1308" i="72"/>
  <c r="L76" i="69"/>
  <c r="G204" i="71" s="1"/>
  <c r="F204" i="71"/>
  <c r="L130" i="69"/>
  <c r="G208" i="71" s="1"/>
  <c r="F208" i="71"/>
  <c r="L129" i="69"/>
  <c r="G207" i="71" s="1"/>
  <c r="F207" i="71"/>
  <c r="E80" i="52"/>
  <c r="E60" i="40"/>
  <c r="E59" i="40"/>
  <c r="M72" i="42"/>
  <c r="M64" i="42"/>
  <c r="E102" i="51"/>
  <c r="E101" i="51"/>
  <c r="M68" i="42"/>
  <c r="M74" i="42"/>
  <c r="M66" i="42"/>
  <c r="M58" i="42"/>
  <c r="M50" i="42"/>
  <c r="M42" i="42"/>
  <c r="M34" i="42"/>
  <c r="M26" i="42"/>
  <c r="M18" i="42"/>
  <c r="M60" i="42"/>
  <c r="M52" i="42"/>
  <c r="M44" i="42"/>
  <c r="M36" i="42"/>
  <c r="M28" i="42"/>
  <c r="M20" i="42"/>
  <c r="M56" i="42"/>
  <c r="M48" i="42"/>
  <c r="M40" i="42"/>
  <c r="M32" i="42"/>
  <c r="M24" i="42"/>
  <c r="M16" i="42"/>
  <c r="C59" i="51"/>
  <c r="E61" i="51"/>
  <c r="E60" i="51"/>
  <c r="D59" i="51"/>
  <c r="E144" i="52"/>
  <c r="E137" i="52"/>
  <c r="E139" i="52"/>
  <c r="E138" i="52"/>
  <c r="C141" i="52"/>
  <c r="E85" i="52"/>
  <c r="E142" i="52"/>
  <c r="D141" i="52"/>
  <c r="E143" i="52"/>
  <c r="E136" i="52"/>
  <c r="D135" i="52"/>
  <c r="C135" i="52"/>
  <c r="E140" i="52"/>
  <c r="E145" i="52"/>
  <c r="E86" i="52"/>
  <c r="Q24" i="42"/>
  <c r="S24" i="42" s="1"/>
  <c r="D78" i="52"/>
  <c r="Q25" i="17"/>
  <c r="Q72" i="17" s="1"/>
  <c r="C79" i="52"/>
  <c r="R25" i="17"/>
  <c r="R72" i="17" s="1"/>
  <c r="C84" i="52"/>
  <c r="C82" i="52" s="1"/>
  <c r="E77" i="52"/>
  <c r="Q24" i="17"/>
  <c r="S24" i="17" s="1"/>
  <c r="C78" i="52"/>
  <c r="Q25" i="42"/>
  <c r="Q72" i="42" s="1"/>
  <c r="D79" i="52"/>
  <c r="E83" i="52"/>
  <c r="E81" i="52"/>
  <c r="R25" i="42"/>
  <c r="R72" i="42" s="1"/>
  <c r="D84" i="52"/>
  <c r="R51" i="42"/>
  <c r="R55" i="42"/>
  <c r="R59" i="42"/>
  <c r="R63" i="42"/>
  <c r="R67" i="42"/>
  <c r="R54" i="42"/>
  <c r="R62" i="42"/>
  <c r="R66" i="42"/>
  <c r="R56" i="42"/>
  <c r="R64" i="42"/>
  <c r="R58" i="42"/>
  <c r="R53" i="42"/>
  <c r="R57" i="42"/>
  <c r="R61" i="42"/>
  <c r="R65" i="42"/>
  <c r="R52" i="42"/>
  <c r="R60" i="42"/>
  <c r="R68" i="42"/>
  <c r="R28" i="42"/>
  <c r="R32" i="42"/>
  <c r="R35" i="42"/>
  <c r="R38" i="42"/>
  <c r="R41" i="42"/>
  <c r="R48" i="42"/>
  <c r="R27" i="42"/>
  <c r="R31" i="42"/>
  <c r="R40" i="42"/>
  <c r="R47" i="42"/>
  <c r="R33" i="42"/>
  <c r="R39" i="42"/>
  <c r="R45" i="42"/>
  <c r="R37" i="42"/>
  <c r="R44" i="42"/>
  <c r="R50" i="42"/>
  <c r="R26" i="42"/>
  <c r="R30" i="42"/>
  <c r="R34" i="42"/>
  <c r="R36" i="42"/>
  <c r="R43" i="42"/>
  <c r="R46" i="42"/>
  <c r="R49" i="42"/>
  <c r="R29" i="42"/>
  <c r="R42" i="42"/>
  <c r="R16" i="42"/>
  <c r="R20" i="42"/>
  <c r="R19" i="42"/>
  <c r="R17" i="42"/>
  <c r="R21" i="42"/>
  <c r="R15" i="42"/>
  <c r="R23" i="42"/>
  <c r="R18" i="42"/>
  <c r="R22" i="42"/>
  <c r="Q51" i="42"/>
  <c r="Q55" i="42"/>
  <c r="S55" i="42" s="1"/>
  <c r="Q59" i="42"/>
  <c r="S59" i="42" s="1"/>
  <c r="Q63" i="42"/>
  <c r="S63" i="42" s="1"/>
  <c r="Q67" i="42"/>
  <c r="S67" i="42" s="1"/>
  <c r="Q56" i="42"/>
  <c r="Q52" i="42"/>
  <c r="Q60" i="42"/>
  <c r="Q64" i="42"/>
  <c r="Q68" i="42"/>
  <c r="Q53" i="42"/>
  <c r="Q57" i="42"/>
  <c r="Q61" i="42"/>
  <c r="Q65" i="42"/>
  <c r="Q58" i="42"/>
  <c r="S58" i="42" s="1"/>
  <c r="Q62" i="42"/>
  <c r="Q66" i="42"/>
  <c r="Q54" i="42"/>
  <c r="S54" i="42" s="1"/>
  <c r="Q18" i="42"/>
  <c r="Q22" i="42"/>
  <c r="Q15" i="42"/>
  <c r="Q19" i="42"/>
  <c r="S19" i="42" s="1"/>
  <c r="Q23" i="42"/>
  <c r="Q21" i="42"/>
  <c r="Q16" i="42"/>
  <c r="Q20" i="42"/>
  <c r="Q17" i="42"/>
  <c r="Q26" i="42"/>
  <c r="Q30" i="42"/>
  <c r="Q34" i="42"/>
  <c r="Q35" i="42"/>
  <c r="Q36" i="42"/>
  <c r="Q41" i="42"/>
  <c r="Q46" i="42"/>
  <c r="Q27" i="42"/>
  <c r="Q31" i="42"/>
  <c r="Q37" i="42"/>
  <c r="Q42" i="42"/>
  <c r="Q47" i="42"/>
  <c r="Q39" i="42"/>
  <c r="Q45" i="42"/>
  <c r="Q28" i="42"/>
  <c r="Q32" i="42"/>
  <c r="Q38" i="42"/>
  <c r="Q43" i="42"/>
  <c r="Q48" i="42"/>
  <c r="Q49" i="42"/>
  <c r="Q29" i="42"/>
  <c r="Q33" i="42"/>
  <c r="Q40" i="42"/>
  <c r="Q44" i="42"/>
  <c r="Q50" i="42"/>
  <c r="R29" i="17"/>
  <c r="R33" i="17"/>
  <c r="R37" i="17"/>
  <c r="R41" i="17"/>
  <c r="R45" i="17"/>
  <c r="R49" i="17"/>
  <c r="R31" i="17"/>
  <c r="R39" i="17"/>
  <c r="R47" i="17"/>
  <c r="R28" i="17"/>
  <c r="R36" i="17"/>
  <c r="R44" i="17"/>
  <c r="R30" i="17"/>
  <c r="R34" i="17"/>
  <c r="R38" i="17"/>
  <c r="R42" i="17"/>
  <c r="R46" i="17"/>
  <c r="R50" i="17"/>
  <c r="R27" i="17"/>
  <c r="R35" i="17"/>
  <c r="R43" i="17"/>
  <c r="R26" i="17"/>
  <c r="R32" i="17"/>
  <c r="R40" i="17"/>
  <c r="R48" i="17"/>
  <c r="R52" i="17"/>
  <c r="R56" i="17"/>
  <c r="R60" i="17"/>
  <c r="R64" i="17"/>
  <c r="R68" i="17"/>
  <c r="R54" i="17"/>
  <c r="R62" i="17"/>
  <c r="R66" i="17"/>
  <c r="R55" i="17"/>
  <c r="R63" i="17"/>
  <c r="R53" i="17"/>
  <c r="R57" i="17"/>
  <c r="R61" i="17"/>
  <c r="R65" i="17"/>
  <c r="R51" i="17"/>
  <c r="R58" i="17"/>
  <c r="R59" i="17"/>
  <c r="R67" i="17"/>
  <c r="R19" i="17"/>
  <c r="R23" i="17"/>
  <c r="R17" i="17"/>
  <c r="R18" i="17"/>
  <c r="R16" i="17"/>
  <c r="R20" i="17"/>
  <c r="R15" i="17"/>
  <c r="R21" i="17"/>
  <c r="R22" i="17"/>
  <c r="Q54" i="17"/>
  <c r="Q58" i="17"/>
  <c r="Q62" i="17"/>
  <c r="Q66" i="17"/>
  <c r="Q59" i="17"/>
  <c r="Q67" i="17"/>
  <c r="Q53" i="17"/>
  <c r="Q61" i="17"/>
  <c r="Q55" i="17"/>
  <c r="Q63" i="17"/>
  <c r="Q57" i="17"/>
  <c r="Q51" i="17"/>
  <c r="Q52" i="17"/>
  <c r="Q56" i="17"/>
  <c r="Q60" i="17"/>
  <c r="Q64" i="17"/>
  <c r="Q68" i="17"/>
  <c r="Q65" i="17"/>
  <c r="Q27" i="17"/>
  <c r="Q31" i="17"/>
  <c r="Q35" i="17"/>
  <c r="Q39" i="17"/>
  <c r="Q43" i="17"/>
  <c r="Q47" i="17"/>
  <c r="Q26" i="17"/>
  <c r="Q32" i="17"/>
  <c r="Q40" i="17"/>
  <c r="Q48" i="17"/>
  <c r="Q45" i="17"/>
  <c r="Q30" i="17"/>
  <c r="Q46" i="17"/>
  <c r="Q28" i="17"/>
  <c r="Q36" i="17"/>
  <c r="Q44" i="17"/>
  <c r="Q38" i="17"/>
  <c r="Q50" i="17"/>
  <c r="Q29" i="17"/>
  <c r="Q33" i="17"/>
  <c r="Q37" i="17"/>
  <c r="Q41" i="17"/>
  <c r="Q49" i="17"/>
  <c r="Q34" i="17"/>
  <c r="Q42" i="17"/>
  <c r="Q17" i="17"/>
  <c r="Q21" i="17"/>
  <c r="Q18" i="17"/>
  <c r="Q23" i="17"/>
  <c r="Q20" i="17"/>
  <c r="Q22" i="17"/>
  <c r="Q15" i="17"/>
  <c r="Q19" i="17"/>
  <c r="Q16" i="17"/>
  <c r="O35" i="42"/>
  <c r="O40" i="42"/>
  <c r="O42" i="42"/>
  <c r="O44" i="42"/>
  <c r="O49" i="42"/>
  <c r="O51" i="42"/>
  <c r="O53" i="42"/>
  <c r="O55" i="42"/>
  <c r="O57" i="42"/>
  <c r="O59" i="42"/>
  <c r="O61" i="42"/>
  <c r="O63" i="42"/>
  <c r="O65" i="42"/>
  <c r="O67" i="42"/>
  <c r="O30" i="42"/>
  <c r="O32" i="42"/>
  <c r="O34" i="42"/>
  <c r="O39" i="42"/>
  <c r="O15" i="42"/>
  <c r="O17" i="42"/>
  <c r="O19" i="42"/>
  <c r="O21" i="42"/>
  <c r="O23" i="42"/>
  <c r="O25" i="42"/>
  <c r="O27" i="42"/>
  <c r="O29" i="42"/>
  <c r="O31" i="42"/>
  <c r="O33" i="42"/>
  <c r="O36" i="42"/>
  <c r="O38" i="42"/>
  <c r="O45" i="42"/>
  <c r="O47" i="42"/>
  <c r="O72" i="42"/>
  <c r="O71" i="42"/>
  <c r="O73" i="42"/>
  <c r="O16" i="42"/>
  <c r="O18" i="42"/>
  <c r="O20" i="42"/>
  <c r="O22" i="42"/>
  <c r="O24" i="42"/>
  <c r="O26" i="42"/>
  <c r="O28" i="42"/>
  <c r="O46" i="42"/>
  <c r="O48" i="42"/>
  <c r="O74" i="42"/>
  <c r="O41" i="42"/>
  <c r="O43" i="42"/>
  <c r="O50" i="42"/>
  <c r="O52" i="42"/>
  <c r="O54" i="42"/>
  <c r="O56" i="42"/>
  <c r="O58" i="42"/>
  <c r="O60" i="42"/>
  <c r="O62" i="42"/>
  <c r="O64" i="42"/>
  <c r="O66" i="42"/>
  <c r="O68" i="42"/>
  <c r="O70" i="42"/>
  <c r="O37" i="42"/>
  <c r="O69" i="42"/>
  <c r="N35" i="42"/>
  <c r="P35" i="42" s="1"/>
  <c r="N49" i="42"/>
  <c r="N50" i="42"/>
  <c r="N51" i="42"/>
  <c r="N52" i="42"/>
  <c r="P52" i="42" s="1"/>
  <c r="N53" i="42"/>
  <c r="N54" i="42"/>
  <c r="N55" i="42"/>
  <c r="P55" i="42" s="1"/>
  <c r="N56" i="42"/>
  <c r="N57" i="42"/>
  <c r="N58" i="42"/>
  <c r="N59" i="42"/>
  <c r="N60" i="42"/>
  <c r="P60" i="42" s="1"/>
  <c r="N61" i="42"/>
  <c r="N62" i="42"/>
  <c r="N63" i="42"/>
  <c r="P63" i="42" s="1"/>
  <c r="N64" i="42"/>
  <c r="N65" i="42"/>
  <c r="N66" i="42"/>
  <c r="N67" i="42"/>
  <c r="N68" i="42"/>
  <c r="P68" i="42" s="1"/>
  <c r="N70" i="42"/>
  <c r="P70" i="42" s="1"/>
  <c r="N74" i="42"/>
  <c r="N36" i="42"/>
  <c r="N72" i="42"/>
  <c r="P72" i="42" s="1"/>
  <c r="N15" i="42"/>
  <c r="N16" i="42"/>
  <c r="N17" i="42"/>
  <c r="P17" i="42" s="1"/>
  <c r="N18" i="42"/>
  <c r="P18" i="42" s="1"/>
  <c r="N19" i="42"/>
  <c r="N20" i="42"/>
  <c r="N21" i="42"/>
  <c r="N22" i="42"/>
  <c r="N23" i="42"/>
  <c r="N24" i="42"/>
  <c r="N25" i="42"/>
  <c r="P25" i="42" s="1"/>
  <c r="N26" i="42"/>
  <c r="N27" i="42"/>
  <c r="N28" i="42"/>
  <c r="N29" i="42"/>
  <c r="N30" i="42"/>
  <c r="N31" i="42"/>
  <c r="N32" i="42"/>
  <c r="N33" i="42"/>
  <c r="P33" i="42" s="1"/>
  <c r="N34" i="42"/>
  <c r="P34" i="42" s="1"/>
  <c r="N45" i="42"/>
  <c r="N46" i="42"/>
  <c r="P46" i="42" s="1"/>
  <c r="N47" i="42"/>
  <c r="P47" i="42" s="1"/>
  <c r="N48" i="42"/>
  <c r="N69" i="42"/>
  <c r="N40" i="42"/>
  <c r="N41" i="42"/>
  <c r="N42" i="42"/>
  <c r="N43" i="42"/>
  <c r="N44" i="42"/>
  <c r="N71" i="42"/>
  <c r="N73" i="42"/>
  <c r="N37" i="42"/>
  <c r="N39" i="42"/>
  <c r="N38" i="42"/>
  <c r="O16" i="17"/>
  <c r="O20" i="17"/>
  <c r="O24" i="17"/>
  <c r="O28" i="17"/>
  <c r="O32" i="17"/>
  <c r="O36" i="17"/>
  <c r="O40" i="17"/>
  <c r="O44" i="17"/>
  <c r="O48" i="17"/>
  <c r="O52" i="17"/>
  <c r="O56" i="17"/>
  <c r="O60" i="17"/>
  <c r="O64" i="17"/>
  <c r="O68" i="17"/>
  <c r="O72" i="17"/>
  <c r="O19" i="17"/>
  <c r="O27" i="17"/>
  <c r="O39" i="17"/>
  <c r="O55" i="17"/>
  <c r="O63" i="17"/>
  <c r="O15" i="17"/>
  <c r="O17" i="17"/>
  <c r="O21" i="17"/>
  <c r="O25" i="17"/>
  <c r="O29" i="17"/>
  <c r="O33" i="17"/>
  <c r="O37" i="17"/>
  <c r="O41" i="17"/>
  <c r="O45" i="17"/>
  <c r="O49" i="17"/>
  <c r="O53" i="17"/>
  <c r="O57" i="17"/>
  <c r="O61" i="17"/>
  <c r="O65" i="17"/>
  <c r="O69" i="17"/>
  <c r="O73" i="17"/>
  <c r="O35" i="17"/>
  <c r="O47" i="17"/>
  <c r="O59" i="17"/>
  <c r="O67" i="17"/>
  <c r="O18" i="17"/>
  <c r="O22" i="17"/>
  <c r="O26" i="17"/>
  <c r="O30" i="17"/>
  <c r="O34" i="17"/>
  <c r="O38" i="17"/>
  <c r="O42" i="17"/>
  <c r="O46" i="17"/>
  <c r="O50" i="17"/>
  <c r="O54" i="17"/>
  <c r="O58" i="17"/>
  <c r="O62" i="17"/>
  <c r="O66" i="17"/>
  <c r="O70" i="17"/>
  <c r="O74" i="17"/>
  <c r="O23" i="17"/>
  <c r="O31" i="17"/>
  <c r="O43" i="17"/>
  <c r="O51" i="17"/>
  <c r="O71" i="17"/>
  <c r="N16" i="17"/>
  <c r="P16" i="17" s="1"/>
  <c r="N20" i="17"/>
  <c r="P20" i="17" s="1"/>
  <c r="N24" i="17"/>
  <c r="P24" i="17" s="1"/>
  <c r="N28" i="17"/>
  <c r="P28" i="17" s="1"/>
  <c r="N32" i="17"/>
  <c r="P32" i="17" s="1"/>
  <c r="N36" i="17"/>
  <c r="P36" i="17" s="1"/>
  <c r="N40" i="17"/>
  <c r="P40" i="17" s="1"/>
  <c r="N44" i="17"/>
  <c r="P44" i="17" s="1"/>
  <c r="N48" i="17"/>
  <c r="P48" i="17" s="1"/>
  <c r="N52" i="17"/>
  <c r="P52" i="17" s="1"/>
  <c r="N56" i="17"/>
  <c r="P56" i="17" s="1"/>
  <c r="N60" i="17"/>
  <c r="P60" i="17" s="1"/>
  <c r="N64" i="17"/>
  <c r="P64" i="17" s="1"/>
  <c r="N68" i="17"/>
  <c r="P68" i="17" s="1"/>
  <c r="N72" i="17"/>
  <c r="P72" i="17" s="1"/>
  <c r="N21" i="17"/>
  <c r="N25" i="17"/>
  <c r="N33" i="17"/>
  <c r="P33" i="17" s="1"/>
  <c r="N37" i="17"/>
  <c r="N41" i="17"/>
  <c r="N53" i="17"/>
  <c r="N61" i="17"/>
  <c r="N19" i="17"/>
  <c r="N23" i="17"/>
  <c r="P23" i="17" s="1"/>
  <c r="N27" i="17"/>
  <c r="P27" i="17" s="1"/>
  <c r="N31" i="17"/>
  <c r="N35" i="17"/>
  <c r="N39" i="17"/>
  <c r="N43" i="17"/>
  <c r="N47" i="17"/>
  <c r="P47" i="17" s="1"/>
  <c r="N51" i="17"/>
  <c r="N55" i="17"/>
  <c r="N59" i="17"/>
  <c r="N63" i="17"/>
  <c r="N67" i="17"/>
  <c r="N71" i="17"/>
  <c r="P71" i="17" s="1"/>
  <c r="N49" i="17"/>
  <c r="N65" i="17"/>
  <c r="N15" i="17"/>
  <c r="N18" i="17"/>
  <c r="N22" i="17"/>
  <c r="N26" i="17"/>
  <c r="N30" i="17"/>
  <c r="N34" i="17"/>
  <c r="N38" i="17"/>
  <c r="N42" i="17"/>
  <c r="N46" i="17"/>
  <c r="N50" i="17"/>
  <c r="N54" i="17"/>
  <c r="N58" i="17"/>
  <c r="N62" i="17"/>
  <c r="N66" i="17"/>
  <c r="N70" i="17"/>
  <c r="N74" i="17"/>
  <c r="N17" i="17"/>
  <c r="N29" i="17"/>
  <c r="N45" i="17"/>
  <c r="P45" i="17" s="1"/>
  <c r="N57" i="17"/>
  <c r="N69" i="17"/>
  <c r="P69" i="17" s="1"/>
  <c r="N73" i="17"/>
  <c r="P73" i="17" s="1"/>
  <c r="M15" i="42"/>
  <c r="M57" i="17"/>
  <c r="M25" i="17"/>
  <c r="M33" i="17"/>
  <c r="M70" i="42"/>
  <c r="M62" i="42"/>
  <c r="M54" i="42"/>
  <c r="M46" i="42"/>
  <c r="M38" i="42"/>
  <c r="M30" i="42"/>
  <c r="M22" i="42"/>
  <c r="M67" i="17"/>
  <c r="M59" i="17"/>
  <c r="M51" i="17"/>
  <c r="M27" i="17"/>
  <c r="M19" i="17"/>
  <c r="M58" i="17"/>
  <c r="M50" i="17"/>
  <c r="M73" i="42"/>
  <c r="M17" i="17"/>
  <c r="M72" i="17"/>
  <c r="M64" i="17"/>
  <c r="M34" i="17"/>
  <c r="M26" i="17"/>
  <c r="M18" i="17"/>
  <c r="M65" i="42"/>
  <c r="M57" i="42"/>
  <c r="M49" i="42"/>
  <c r="M41" i="42"/>
  <c r="M33" i="42"/>
  <c r="M25" i="42"/>
  <c r="M17" i="42"/>
  <c r="M56" i="17"/>
  <c r="M24" i="17"/>
  <c r="M16" i="17"/>
  <c r="M15" i="17"/>
  <c r="M71" i="17"/>
  <c r="M63" i="17"/>
  <c r="M55" i="17"/>
  <c r="M23" i="17"/>
  <c r="M70" i="17"/>
  <c r="M62" i="17"/>
  <c r="M54" i="17"/>
  <c r="M30" i="17"/>
  <c r="M22" i="17"/>
  <c r="M69" i="42"/>
  <c r="M61" i="42"/>
  <c r="M53" i="42"/>
  <c r="M45" i="42"/>
  <c r="M37" i="42"/>
  <c r="M29" i="42"/>
  <c r="M21" i="42"/>
  <c r="M61" i="17"/>
  <c r="M53" i="17"/>
  <c r="M37" i="17"/>
  <c r="M29" i="17"/>
  <c r="M21" i="17"/>
  <c r="M68" i="17"/>
  <c r="M60" i="17"/>
  <c r="M52" i="17"/>
  <c r="M44" i="17"/>
  <c r="M28" i="17"/>
  <c r="M20" i="17"/>
  <c r="M67" i="42"/>
  <c r="M59" i="42"/>
  <c r="M51" i="42"/>
  <c r="M43" i="42"/>
  <c r="M35" i="42"/>
  <c r="M27" i="42"/>
  <c r="M19" i="42"/>
  <c r="M71" i="42"/>
  <c r="M63" i="42"/>
  <c r="M55" i="42"/>
  <c r="M47" i="42"/>
  <c r="M39" i="42"/>
  <c r="M31" i="42"/>
  <c r="M23" i="42"/>
  <c r="K8" i="18"/>
  <c r="K9" i="18"/>
  <c r="K10" i="18"/>
  <c r="K11" i="18"/>
  <c r="K12" i="18"/>
  <c r="K14" i="18"/>
  <c r="K16" i="18"/>
  <c r="K17" i="18"/>
  <c r="K43" i="18"/>
  <c r="K44" i="18"/>
  <c r="K45" i="18"/>
  <c r="K46" i="18"/>
  <c r="K47" i="18"/>
  <c r="K48" i="18"/>
  <c r="K49" i="18"/>
  <c r="K50" i="18"/>
  <c r="K51" i="18"/>
  <c r="K52" i="18"/>
  <c r="K53" i="18"/>
  <c r="K54" i="18"/>
  <c r="K55" i="18"/>
  <c r="K56" i="18"/>
  <c r="K60" i="18"/>
  <c r="G60" i="18"/>
  <c r="F60" i="18"/>
  <c r="F59" i="18"/>
  <c r="G58" i="18"/>
  <c r="F58" i="18"/>
  <c r="G57" i="18"/>
  <c r="F57" i="18"/>
  <c r="G56" i="18"/>
  <c r="F56" i="18"/>
  <c r="G55" i="18"/>
  <c r="F55" i="18"/>
  <c r="G54" i="18"/>
  <c r="F54" i="18"/>
  <c r="G53" i="18"/>
  <c r="F53" i="18"/>
  <c r="G52" i="18"/>
  <c r="F52" i="18"/>
  <c r="G51" i="18"/>
  <c r="F51" i="18"/>
  <c r="G50" i="18"/>
  <c r="F50" i="18"/>
  <c r="G49" i="18"/>
  <c r="F49" i="18"/>
  <c r="F48" i="18"/>
  <c r="G47" i="18"/>
  <c r="F47" i="18"/>
  <c r="G46" i="18"/>
  <c r="F46" i="18"/>
  <c r="G45" i="18"/>
  <c r="F45" i="18"/>
  <c r="G44" i="18"/>
  <c r="F44" i="18"/>
  <c r="G43" i="18"/>
  <c r="F43" i="18"/>
  <c r="G42" i="18"/>
  <c r="F42" i="18"/>
  <c r="G41" i="18"/>
  <c r="F41" i="18"/>
  <c r="G40" i="18"/>
  <c r="F40" i="18"/>
  <c r="G39" i="18"/>
  <c r="F39" i="18"/>
  <c r="G38" i="18"/>
  <c r="F38" i="18"/>
  <c r="G37" i="18"/>
  <c r="F37" i="18"/>
  <c r="G36" i="18"/>
  <c r="F36" i="18"/>
  <c r="G35" i="18"/>
  <c r="F35" i="18"/>
  <c r="G34" i="18"/>
  <c r="F34" i="18"/>
  <c r="G33" i="18"/>
  <c r="F33" i="18"/>
  <c r="G32" i="18"/>
  <c r="F32" i="18"/>
  <c r="G31" i="18"/>
  <c r="F31" i="18"/>
  <c r="G30" i="18"/>
  <c r="F30" i="18"/>
  <c r="G29" i="18"/>
  <c r="F29" i="18"/>
  <c r="G28" i="18"/>
  <c r="F28" i="18"/>
  <c r="G27" i="18"/>
  <c r="F27" i="18"/>
  <c r="G26" i="18"/>
  <c r="F26" i="18"/>
  <c r="G25" i="18"/>
  <c r="F25" i="18"/>
  <c r="G24" i="18"/>
  <c r="F24" i="18"/>
  <c r="G23" i="18"/>
  <c r="F23" i="18"/>
  <c r="G22" i="18"/>
  <c r="F22" i="18"/>
  <c r="G21" i="18"/>
  <c r="F21" i="18"/>
  <c r="G20" i="18"/>
  <c r="F20" i="18"/>
  <c r="G19" i="18"/>
  <c r="F19" i="18"/>
  <c r="G18" i="18"/>
  <c r="F18" i="18"/>
  <c r="G17" i="18"/>
  <c r="F17" i="18"/>
  <c r="G16" i="18"/>
  <c r="F16" i="18"/>
  <c r="F15" i="18"/>
  <c r="F14" i="18"/>
  <c r="G13" i="18"/>
  <c r="F13" i="18"/>
  <c r="G12" i="18"/>
  <c r="F12" i="18"/>
  <c r="F11" i="18"/>
  <c r="F10" i="18"/>
  <c r="F9" i="18"/>
  <c r="F8" i="18"/>
  <c r="F7" i="18"/>
  <c r="AA1528" i="71" l="1"/>
  <c r="G1553" i="72" s="1"/>
  <c r="H1528" i="71"/>
  <c r="E1553" i="72" s="1"/>
  <c r="D1553" i="72"/>
  <c r="I1528" i="71"/>
  <c r="F1553" i="72" s="1"/>
  <c r="AE1528" i="71"/>
  <c r="H1553" i="72" s="1"/>
  <c r="AA1411" i="71"/>
  <c r="AE1404" i="71"/>
  <c r="H1403" i="71"/>
  <c r="E1426" i="72" s="1"/>
  <c r="D1426" i="72"/>
  <c r="I1403" i="71"/>
  <c r="F1426" i="72" s="1"/>
  <c r="AE1403" i="71"/>
  <c r="H1426" i="72" s="1"/>
  <c r="AA1403" i="71"/>
  <c r="G1426" i="72" s="1"/>
  <c r="H1411" i="71"/>
  <c r="E1434" i="72" s="1"/>
  <c r="AE1411" i="71"/>
  <c r="I1411" i="71"/>
  <c r="AE1410" i="71"/>
  <c r="H1433" i="72" s="1"/>
  <c r="AA1410" i="71"/>
  <c r="G1433" i="72" s="1"/>
  <c r="H1410" i="71"/>
  <c r="E1433" i="72" s="1"/>
  <c r="D1433" i="72"/>
  <c r="I1410" i="71"/>
  <c r="F1433" i="72" s="1"/>
  <c r="AE1293" i="71"/>
  <c r="AA1293" i="71"/>
  <c r="I1293" i="71"/>
  <c r="D1314" i="72"/>
  <c r="D1313" i="72"/>
  <c r="I1292" i="71"/>
  <c r="F1313" i="72" s="1"/>
  <c r="AE1292" i="71"/>
  <c r="H1313" i="72" s="1"/>
  <c r="AA1292" i="71"/>
  <c r="G1313" i="72" s="1"/>
  <c r="H1292" i="71"/>
  <c r="E1313" i="72" s="1"/>
  <c r="H1174" i="71"/>
  <c r="E1193" i="72" s="1"/>
  <c r="D1193" i="72"/>
  <c r="I1174" i="71"/>
  <c r="F1193" i="72" s="1"/>
  <c r="AE1174" i="71"/>
  <c r="H1193" i="72" s="1"/>
  <c r="AA1174" i="71"/>
  <c r="G1193" i="72" s="1"/>
  <c r="H1056" i="71"/>
  <c r="E1073" i="72" s="1"/>
  <c r="D1073" i="72"/>
  <c r="I1056" i="71"/>
  <c r="F1073" i="72" s="1"/>
  <c r="AE1056" i="71"/>
  <c r="H1073" i="72" s="1"/>
  <c r="AA1056" i="71"/>
  <c r="G1073" i="72" s="1"/>
  <c r="G912" i="71"/>
  <c r="H912" i="71" s="1"/>
  <c r="H938" i="71"/>
  <c r="E953" i="72" s="1"/>
  <c r="D953" i="72"/>
  <c r="I938" i="71"/>
  <c r="F953" i="72" s="1"/>
  <c r="AE938" i="71"/>
  <c r="H953" i="72" s="1"/>
  <c r="AA938" i="71"/>
  <c r="G953" i="72" s="1"/>
  <c r="G911" i="71"/>
  <c r="AA911" i="71" s="1"/>
  <c r="G910" i="71"/>
  <c r="I821" i="71"/>
  <c r="D834" i="72"/>
  <c r="H821" i="71"/>
  <c r="H820" i="71"/>
  <c r="E833" i="72" s="1"/>
  <c r="D833" i="72"/>
  <c r="I820" i="71"/>
  <c r="F833" i="72" s="1"/>
  <c r="AE820" i="71"/>
  <c r="H833" i="72" s="1"/>
  <c r="AA820" i="71"/>
  <c r="G833" i="72" s="1"/>
  <c r="AA702" i="71"/>
  <c r="G713" i="72" s="1"/>
  <c r="H702" i="71"/>
  <c r="E713" i="72" s="1"/>
  <c r="D713" i="72"/>
  <c r="I702" i="71"/>
  <c r="F713" i="72" s="1"/>
  <c r="AE702" i="71"/>
  <c r="H713" i="72" s="1"/>
  <c r="AA584" i="71"/>
  <c r="G593" i="72" s="1"/>
  <c r="H584" i="71"/>
  <c r="E593" i="72" s="1"/>
  <c r="D593" i="72"/>
  <c r="I584" i="71"/>
  <c r="F593" i="72" s="1"/>
  <c r="AE584" i="71"/>
  <c r="H593" i="72" s="1"/>
  <c r="H456" i="71"/>
  <c r="H460" i="71"/>
  <c r="G468" i="71"/>
  <c r="D475" i="72" s="1"/>
  <c r="D471" i="72"/>
  <c r="I464" i="71"/>
  <c r="F471" i="72" s="1"/>
  <c r="AE464" i="71"/>
  <c r="H471" i="72" s="1"/>
  <c r="AA464" i="71"/>
  <c r="G471" i="72" s="1"/>
  <c r="H464" i="71"/>
  <c r="E471" i="72" s="1"/>
  <c r="AA453" i="71"/>
  <c r="G460" i="72" s="1"/>
  <c r="I453" i="71"/>
  <c r="F460" i="72" s="1"/>
  <c r="D460" i="72"/>
  <c r="H453" i="71"/>
  <c r="E460" i="72" s="1"/>
  <c r="AE453" i="71"/>
  <c r="H460" i="72" s="1"/>
  <c r="AA456" i="71"/>
  <c r="AA460" i="71"/>
  <c r="G467" i="72" s="1"/>
  <c r="G465" i="71"/>
  <c r="AA455" i="71"/>
  <c r="G462" i="72" s="1"/>
  <c r="H455" i="71"/>
  <c r="E462" i="72" s="1"/>
  <c r="D462" i="72"/>
  <c r="I455" i="71"/>
  <c r="F462" i="72" s="1"/>
  <c r="AE455" i="71"/>
  <c r="H462" i="72" s="1"/>
  <c r="H459" i="71"/>
  <c r="E466" i="72" s="1"/>
  <c r="D466" i="72"/>
  <c r="I459" i="71"/>
  <c r="F466" i="72" s="1"/>
  <c r="AE459" i="71"/>
  <c r="H466" i="72" s="1"/>
  <c r="AA459" i="71"/>
  <c r="G466" i="72" s="1"/>
  <c r="G350" i="71"/>
  <c r="I338" i="71"/>
  <c r="G336" i="71"/>
  <c r="G335" i="71"/>
  <c r="G347" i="71"/>
  <c r="D352" i="72" s="1"/>
  <c r="G346" i="71"/>
  <c r="AA338" i="71"/>
  <c r="D346" i="72"/>
  <c r="I341" i="71"/>
  <c r="F346" i="72" s="1"/>
  <c r="AE341" i="71"/>
  <c r="H346" i="72" s="1"/>
  <c r="AA341" i="71"/>
  <c r="G346" i="72" s="1"/>
  <c r="H341" i="71"/>
  <c r="E346" i="72" s="1"/>
  <c r="G349" i="71"/>
  <c r="AA349" i="71" s="1"/>
  <c r="G348" i="71"/>
  <c r="H337" i="71"/>
  <c r="E342" i="72" s="1"/>
  <c r="D342" i="72"/>
  <c r="I337" i="71"/>
  <c r="F342" i="72" s="1"/>
  <c r="AE337" i="71"/>
  <c r="H342" i="72" s="1"/>
  <c r="AA337" i="71"/>
  <c r="G342" i="72" s="1"/>
  <c r="G342" i="71"/>
  <c r="G203" i="71"/>
  <c r="G202" i="71"/>
  <c r="G206" i="71"/>
  <c r="G205" i="71"/>
  <c r="AA205" i="71" s="1"/>
  <c r="G85" i="71"/>
  <c r="H85" i="71" s="1"/>
  <c r="E86" i="72" s="1"/>
  <c r="G84" i="71"/>
  <c r="I468" i="71"/>
  <c r="L216" i="69"/>
  <c r="L211" i="69"/>
  <c r="I263" i="69"/>
  <c r="L249" i="69"/>
  <c r="L260" i="69"/>
  <c r="I264" i="69"/>
  <c r="F117" i="71"/>
  <c r="F943" i="71"/>
  <c r="I262" i="69"/>
  <c r="L262" i="69" s="1"/>
  <c r="F235" i="71"/>
  <c r="L215" i="69"/>
  <c r="L212" i="69"/>
  <c r="G442" i="71" s="1"/>
  <c r="H347" i="71"/>
  <c r="D929" i="72"/>
  <c r="AE914" i="71"/>
  <c r="AA914" i="71"/>
  <c r="H914" i="71"/>
  <c r="I914" i="71"/>
  <c r="D355" i="72"/>
  <c r="AE350" i="71"/>
  <c r="AA350" i="71"/>
  <c r="H350" i="71"/>
  <c r="I350" i="71"/>
  <c r="L465" i="69"/>
  <c r="G798" i="71" s="1"/>
  <c r="F798" i="71"/>
  <c r="L413" i="69"/>
  <c r="F796" i="71"/>
  <c r="E463" i="72"/>
  <c r="D356" i="72"/>
  <c r="AE351" i="71"/>
  <c r="AA351" i="71"/>
  <c r="H351" i="71"/>
  <c r="I351" i="71"/>
  <c r="L329" i="69"/>
  <c r="F559" i="71"/>
  <c r="L277" i="69"/>
  <c r="G558" i="71" s="1"/>
  <c r="F558" i="71"/>
  <c r="G1074" i="72"/>
  <c r="D209" i="72"/>
  <c r="AE206" i="71"/>
  <c r="AA206" i="71"/>
  <c r="H206" i="71"/>
  <c r="I206" i="71"/>
  <c r="F201" i="72"/>
  <c r="E954" i="72"/>
  <c r="F461" i="72"/>
  <c r="H343" i="72"/>
  <c r="H1194" i="72"/>
  <c r="H594" i="72"/>
  <c r="E468" i="72"/>
  <c r="L799" i="69"/>
  <c r="F1387" i="71"/>
  <c r="I197" i="69"/>
  <c r="I196" i="69"/>
  <c r="I195" i="69"/>
  <c r="I198" i="69"/>
  <c r="L149" i="69"/>
  <c r="L144" i="69"/>
  <c r="L182" i="69"/>
  <c r="L193" i="69"/>
  <c r="L148" i="69"/>
  <c r="L398" i="69"/>
  <c r="G680" i="71" s="1"/>
  <c r="F680" i="71"/>
  <c r="F467" i="72"/>
  <c r="D91" i="72"/>
  <c r="I90" i="71"/>
  <c r="F91" i="72" s="1"/>
  <c r="H90" i="71"/>
  <c r="E91" i="72" s="1"/>
  <c r="AE90" i="71"/>
  <c r="AA90" i="71"/>
  <c r="D681" i="72"/>
  <c r="AE670" i="71"/>
  <c r="AA670" i="71"/>
  <c r="H670" i="71"/>
  <c r="I670" i="71"/>
  <c r="F1554" i="72"/>
  <c r="F1281" i="72"/>
  <c r="H714" i="72"/>
  <c r="E1314" i="72"/>
  <c r="F475" i="72"/>
  <c r="L600" i="69"/>
  <c r="F1035" i="71"/>
  <c r="L547" i="69"/>
  <c r="G1032" i="71" s="1"/>
  <c r="F1032" i="71"/>
  <c r="L812" i="69"/>
  <c r="F1501" i="71"/>
  <c r="L865" i="69"/>
  <c r="F1503" i="71"/>
  <c r="F834" i="72"/>
  <c r="F1272" i="71"/>
  <c r="L732" i="69"/>
  <c r="F1269" i="71"/>
  <c r="H1427" i="72"/>
  <c r="D921" i="72"/>
  <c r="AE906" i="71"/>
  <c r="AA906" i="71"/>
  <c r="H906" i="71"/>
  <c r="I906" i="71"/>
  <c r="D474" i="72"/>
  <c r="AE467" i="71"/>
  <c r="AA467" i="71"/>
  <c r="H467" i="71"/>
  <c r="I467" i="71"/>
  <c r="L611" i="69"/>
  <c r="F1147" i="71"/>
  <c r="L666" i="69"/>
  <c r="F1152" i="71"/>
  <c r="L265" i="69"/>
  <c r="F445" i="71"/>
  <c r="D210" i="72"/>
  <c r="AE207" i="71"/>
  <c r="AA207" i="71"/>
  <c r="H207" i="71"/>
  <c r="I207" i="71"/>
  <c r="D207" i="72"/>
  <c r="AE204" i="71"/>
  <c r="AA204" i="71"/>
  <c r="H204" i="71"/>
  <c r="I204" i="71"/>
  <c r="D1521" i="72"/>
  <c r="AE1496" i="71"/>
  <c r="AA1496" i="71"/>
  <c r="H1496" i="71"/>
  <c r="I1496" i="71"/>
  <c r="D1041" i="72"/>
  <c r="AE1024" i="71"/>
  <c r="AA1024" i="71"/>
  <c r="H1024" i="71"/>
  <c r="I1024" i="71"/>
  <c r="D90" i="72"/>
  <c r="I89" i="71"/>
  <c r="F90" i="72" s="1"/>
  <c r="H89" i="71"/>
  <c r="E90" i="72" s="1"/>
  <c r="AE89" i="71"/>
  <c r="AA89" i="71"/>
  <c r="D87" i="72"/>
  <c r="H86" i="71"/>
  <c r="E87" i="72" s="1"/>
  <c r="I86" i="71"/>
  <c r="F87" i="72" s="1"/>
  <c r="AE86" i="71"/>
  <c r="AA86" i="71"/>
  <c r="L466" i="69"/>
  <c r="F799" i="71"/>
  <c r="F800" i="71"/>
  <c r="D81" i="72"/>
  <c r="I80" i="71"/>
  <c r="F81" i="72" s="1"/>
  <c r="H80" i="71"/>
  <c r="E81" i="72" s="1"/>
  <c r="AE80" i="71"/>
  <c r="AA80" i="71"/>
  <c r="G463" i="72"/>
  <c r="L331" i="69"/>
  <c r="F562" i="71"/>
  <c r="F564" i="71"/>
  <c r="H1074" i="72"/>
  <c r="E201" i="72"/>
  <c r="G1434" i="72"/>
  <c r="G954" i="72"/>
  <c r="E461" i="72"/>
  <c r="E343" i="72"/>
  <c r="D88" i="72"/>
  <c r="H87" i="71"/>
  <c r="E88" i="72" s="1"/>
  <c r="I87" i="71"/>
  <c r="F88" i="72" s="1"/>
  <c r="AE87" i="71"/>
  <c r="AA87" i="71"/>
  <c r="F1194" i="72"/>
  <c r="F594" i="72"/>
  <c r="D1401" i="72"/>
  <c r="AE1378" i="71"/>
  <c r="AA1378" i="71"/>
  <c r="H1378" i="71"/>
  <c r="I1378" i="71"/>
  <c r="D476" i="72"/>
  <c r="AE469" i="71"/>
  <c r="AA469" i="71"/>
  <c r="I469" i="71"/>
  <c r="H469" i="71"/>
  <c r="F468" i="72"/>
  <c r="F1390" i="71"/>
  <c r="L745" i="69"/>
  <c r="F1383" i="71"/>
  <c r="L798" i="69"/>
  <c r="F1385" i="71"/>
  <c r="L396" i="69"/>
  <c r="F677" i="71"/>
  <c r="L343" i="69"/>
  <c r="F675" i="71"/>
  <c r="D341" i="72"/>
  <c r="AE336" i="71"/>
  <c r="AA336" i="71"/>
  <c r="H336" i="71"/>
  <c r="I336" i="71"/>
  <c r="E467" i="72"/>
  <c r="E1554" i="72"/>
  <c r="E1281" i="72"/>
  <c r="F714" i="72"/>
  <c r="G1314" i="72"/>
  <c r="L599" i="69"/>
  <c r="G1034" i="71" s="1"/>
  <c r="F1034" i="71"/>
  <c r="L598" i="69"/>
  <c r="G1033" i="71" s="1"/>
  <c r="F1033" i="71"/>
  <c r="L813" i="69"/>
  <c r="G1502" i="71" s="1"/>
  <c r="F1502" i="71"/>
  <c r="L868" i="69"/>
  <c r="F1507" i="71"/>
  <c r="D353" i="72"/>
  <c r="AE348" i="71"/>
  <c r="AA348" i="71"/>
  <c r="I348" i="71"/>
  <c r="H348" i="71"/>
  <c r="AE205" i="71"/>
  <c r="I205" i="71"/>
  <c r="D561" i="72"/>
  <c r="AE552" i="71"/>
  <c r="AA552" i="71"/>
  <c r="H552" i="71"/>
  <c r="I552" i="71"/>
  <c r="E834" i="72"/>
  <c r="L681" i="69"/>
  <c r="G1268" i="71" s="1"/>
  <c r="F1268" i="71"/>
  <c r="L734" i="69"/>
  <c r="F1271" i="71"/>
  <c r="F1427" i="72"/>
  <c r="D930" i="72"/>
  <c r="AE915" i="71"/>
  <c r="AA915" i="71"/>
  <c r="H915" i="71"/>
  <c r="I915" i="71"/>
  <c r="L612" i="69"/>
  <c r="G1148" i="71" s="1"/>
  <c r="F1148" i="71"/>
  <c r="L665" i="69"/>
  <c r="G1151" i="71" s="1"/>
  <c r="F1151" i="71"/>
  <c r="D1161" i="72"/>
  <c r="AE1142" i="71"/>
  <c r="AA1142" i="71"/>
  <c r="H1142" i="71"/>
  <c r="I1142" i="71"/>
  <c r="D473" i="72"/>
  <c r="AE466" i="71"/>
  <c r="AA466" i="71"/>
  <c r="H466" i="71"/>
  <c r="I466" i="71"/>
  <c r="D931" i="72"/>
  <c r="AE916" i="71"/>
  <c r="AA916" i="71"/>
  <c r="H916" i="71"/>
  <c r="I916" i="71"/>
  <c r="L464" i="69"/>
  <c r="G797" i="71" s="1"/>
  <c r="F797" i="71"/>
  <c r="H463" i="72"/>
  <c r="L330" i="69"/>
  <c r="G561" i="71" s="1"/>
  <c r="F561" i="71"/>
  <c r="L276" i="69"/>
  <c r="F557" i="71"/>
  <c r="F1074" i="72"/>
  <c r="G201" i="72"/>
  <c r="H1434" i="72"/>
  <c r="H954" i="72"/>
  <c r="G461" i="72"/>
  <c r="F343" i="72"/>
  <c r="E1194" i="72"/>
  <c r="E594" i="72"/>
  <c r="D441" i="72"/>
  <c r="AE434" i="71"/>
  <c r="AA434" i="71"/>
  <c r="H434" i="71"/>
  <c r="I434" i="71"/>
  <c r="G468" i="72"/>
  <c r="L748" i="69"/>
  <c r="G1386" i="71" s="1"/>
  <c r="F1386" i="71"/>
  <c r="L801" i="69"/>
  <c r="F1389" i="71"/>
  <c r="F682" i="71"/>
  <c r="L399" i="69"/>
  <c r="F681" i="71"/>
  <c r="L344" i="69"/>
  <c r="G676" i="71" s="1"/>
  <c r="F676" i="71"/>
  <c r="D927" i="72"/>
  <c r="AE912" i="71"/>
  <c r="AA912" i="71"/>
  <c r="I912" i="71"/>
  <c r="G1554" i="72"/>
  <c r="G1281" i="72"/>
  <c r="D801" i="72"/>
  <c r="AE788" i="71"/>
  <c r="AA788" i="71"/>
  <c r="H788" i="71"/>
  <c r="I788" i="71"/>
  <c r="E714" i="72"/>
  <c r="H1314" i="72"/>
  <c r="L544" i="69"/>
  <c r="F1029" i="71"/>
  <c r="L866" i="69"/>
  <c r="F1505" i="71"/>
  <c r="G834" i="72"/>
  <c r="F1265" i="71"/>
  <c r="L678" i="69"/>
  <c r="G1264" i="71" s="1"/>
  <c r="L731" i="69"/>
  <c r="G1267" i="71" s="1"/>
  <c r="F1267" i="71"/>
  <c r="E1427" i="72"/>
  <c r="F1154" i="71"/>
  <c r="L664" i="69"/>
  <c r="G1149" i="71" s="1"/>
  <c r="F1149" i="71"/>
  <c r="F440" i="71"/>
  <c r="L264" i="69"/>
  <c r="G444" i="71" s="1"/>
  <c r="F444" i="71"/>
  <c r="D211" i="72"/>
  <c r="AE208" i="71"/>
  <c r="AA208" i="71"/>
  <c r="H208" i="71"/>
  <c r="I208" i="71"/>
  <c r="D348" i="72"/>
  <c r="AE343" i="71"/>
  <c r="AA343" i="71"/>
  <c r="H343" i="71"/>
  <c r="I343" i="71"/>
  <c r="L411" i="69"/>
  <c r="F794" i="71"/>
  <c r="L463" i="69"/>
  <c r="G795" i="71" s="1"/>
  <c r="F795" i="71"/>
  <c r="L410" i="69"/>
  <c r="F793" i="71"/>
  <c r="F463" i="72"/>
  <c r="L332" i="69"/>
  <c r="F563" i="71"/>
  <c r="L279" i="69"/>
  <c r="G560" i="71" s="1"/>
  <c r="F560" i="71"/>
  <c r="E1074" i="72"/>
  <c r="H201" i="72"/>
  <c r="F1434" i="72"/>
  <c r="F954" i="72"/>
  <c r="H461" i="72"/>
  <c r="D928" i="72"/>
  <c r="AE913" i="71"/>
  <c r="AA913" i="71"/>
  <c r="H913" i="71"/>
  <c r="I913" i="71"/>
  <c r="G343" i="72"/>
  <c r="D89" i="72"/>
  <c r="H88" i="71"/>
  <c r="E89" i="72" s="1"/>
  <c r="I88" i="71"/>
  <c r="F89" i="72" s="1"/>
  <c r="AE88" i="71"/>
  <c r="AA88" i="71"/>
  <c r="G1194" i="72"/>
  <c r="G594" i="72"/>
  <c r="H468" i="72"/>
  <c r="L746" i="69"/>
  <c r="G1384" i="71" s="1"/>
  <c r="F1384" i="71"/>
  <c r="L800" i="69"/>
  <c r="G1388" i="71" s="1"/>
  <c r="F1388" i="71"/>
  <c r="L397" i="69"/>
  <c r="G679" i="71" s="1"/>
  <c r="F679" i="71"/>
  <c r="L346" i="69"/>
  <c r="G678" i="71" s="1"/>
  <c r="F678" i="71"/>
  <c r="H467" i="72"/>
  <c r="H1554" i="72"/>
  <c r="H1281" i="72"/>
  <c r="G714" i="72"/>
  <c r="F1314" i="72"/>
  <c r="L597" i="69"/>
  <c r="F1031" i="71"/>
  <c r="L545" i="69"/>
  <c r="G1030" i="71" s="1"/>
  <c r="F1030" i="71"/>
  <c r="F1036" i="71"/>
  <c r="F1508" i="71"/>
  <c r="L815" i="69"/>
  <c r="G1504" i="71" s="1"/>
  <c r="F1504" i="71"/>
  <c r="L867" i="69"/>
  <c r="G1506" i="71" s="1"/>
  <c r="F1506" i="71"/>
  <c r="D206" i="72"/>
  <c r="AE203" i="71"/>
  <c r="AA203" i="71"/>
  <c r="H203" i="71"/>
  <c r="I203" i="71"/>
  <c r="H834" i="72"/>
  <c r="L679" i="69"/>
  <c r="G1266" i="71" s="1"/>
  <c r="F1266" i="71"/>
  <c r="L733" i="69"/>
  <c r="G1270" i="71" s="1"/>
  <c r="F1270" i="71"/>
  <c r="G1427" i="72"/>
  <c r="L614" i="69"/>
  <c r="G1150" i="71" s="1"/>
  <c r="F1150" i="71"/>
  <c r="L667" i="69"/>
  <c r="F1153" i="71"/>
  <c r="L209" i="69"/>
  <c r="F439" i="71"/>
  <c r="L263" i="69"/>
  <c r="G443" i="71" s="1"/>
  <c r="F443" i="71"/>
  <c r="D321" i="72"/>
  <c r="AE316" i="71"/>
  <c r="AA316" i="71"/>
  <c r="I316" i="71"/>
  <c r="H316" i="71"/>
  <c r="P41" i="17"/>
  <c r="P37" i="17"/>
  <c r="S68" i="42"/>
  <c r="E60" i="44" s="1"/>
  <c r="E79" i="52"/>
  <c r="E59" i="51"/>
  <c r="B164" i="51" s="1"/>
  <c r="P29" i="17"/>
  <c r="P15" i="17"/>
  <c r="Q71" i="17"/>
  <c r="S71" i="17" s="1"/>
  <c r="S48" i="17"/>
  <c r="S47" i="17"/>
  <c r="S32" i="17"/>
  <c r="S49" i="17"/>
  <c r="S25" i="17"/>
  <c r="S44" i="42"/>
  <c r="S49" i="42"/>
  <c r="S27" i="42"/>
  <c r="S35" i="42"/>
  <c r="E27" i="44" s="1"/>
  <c r="E141" i="52"/>
  <c r="E84" i="52"/>
  <c r="B253" i="52" s="1" a="1"/>
  <c r="B253" i="52" s="1"/>
  <c r="S72" i="42"/>
  <c r="S43" i="42"/>
  <c r="S45" i="42"/>
  <c r="S41" i="42"/>
  <c r="S48" i="42"/>
  <c r="S46" i="42"/>
  <c r="E38" i="44" s="1"/>
  <c r="S44" i="17"/>
  <c r="E36" i="18" s="1"/>
  <c r="S30" i="17"/>
  <c r="S57" i="17"/>
  <c r="S50" i="42"/>
  <c r="S29" i="42"/>
  <c r="S38" i="42"/>
  <c r="S39" i="42"/>
  <c r="S31" i="42"/>
  <c r="S36" i="42"/>
  <c r="S29" i="17"/>
  <c r="S45" i="17"/>
  <c r="S23" i="17"/>
  <c r="E15" i="18" s="1"/>
  <c r="S46" i="17"/>
  <c r="S43" i="17"/>
  <c r="S17" i="17"/>
  <c r="S50" i="17"/>
  <c r="S28" i="17"/>
  <c r="E20" i="18" s="1"/>
  <c r="F14" i="4" s="1"/>
  <c r="Q71" i="42"/>
  <c r="S71" i="42" s="1"/>
  <c r="E135" i="52"/>
  <c r="S61" i="17"/>
  <c r="S33" i="42"/>
  <c r="E25" i="44" s="1"/>
  <c r="S25" i="42"/>
  <c r="E17" i="44" s="1"/>
  <c r="S72" i="17"/>
  <c r="S34" i="17"/>
  <c r="S33" i="17"/>
  <c r="E25" i="18" s="1"/>
  <c r="F23" i="4" s="1"/>
  <c r="S39" i="17"/>
  <c r="S21" i="17"/>
  <c r="S36" i="17"/>
  <c r="S17" i="42"/>
  <c r="E9" i="44" s="1"/>
  <c r="S18" i="42"/>
  <c r="E10" i="44" s="1"/>
  <c r="S40" i="42"/>
  <c r="S28" i="42"/>
  <c r="S68" i="17"/>
  <c r="E60" i="18" s="1"/>
  <c r="S52" i="17"/>
  <c r="E44" i="18" s="1"/>
  <c r="F100" i="4" s="1"/>
  <c r="S55" i="17"/>
  <c r="S23" i="42"/>
  <c r="C76" i="52"/>
  <c r="E78" i="52"/>
  <c r="D82" i="52"/>
  <c r="E82" i="52" s="1"/>
  <c r="D76" i="52"/>
  <c r="S64" i="17"/>
  <c r="E56" i="18" s="1"/>
  <c r="S66" i="17"/>
  <c r="S65" i="17"/>
  <c r="S56" i="17"/>
  <c r="E48" i="18" s="1"/>
  <c r="S63" i="17"/>
  <c r="S37" i="17"/>
  <c r="E29" i="18" s="1"/>
  <c r="F98" i="4" s="1"/>
  <c r="S54" i="17"/>
  <c r="E47" i="44"/>
  <c r="P48" i="42"/>
  <c r="P39" i="17"/>
  <c r="P73" i="42"/>
  <c r="P42" i="42"/>
  <c r="P30" i="42"/>
  <c r="P22" i="42"/>
  <c r="P64" i="42"/>
  <c r="P56" i="42"/>
  <c r="S67" i="17"/>
  <c r="S58" i="17"/>
  <c r="S18" i="17"/>
  <c r="S20" i="17"/>
  <c r="E12" i="18" s="1"/>
  <c r="S31" i="17"/>
  <c r="S38" i="17"/>
  <c r="S27" i="17"/>
  <c r="E19" i="18" s="1"/>
  <c r="S59" i="17"/>
  <c r="E55" i="44"/>
  <c r="S61" i="42"/>
  <c r="S64" i="42"/>
  <c r="E56" i="44" s="1"/>
  <c r="S53" i="42"/>
  <c r="S52" i="42"/>
  <c r="E44" i="44" s="1"/>
  <c r="F100" i="47" s="1"/>
  <c r="S66" i="42"/>
  <c r="S37" i="42"/>
  <c r="S30" i="42"/>
  <c r="S32" i="42"/>
  <c r="S47" i="42"/>
  <c r="E39" i="44" s="1"/>
  <c r="S16" i="42"/>
  <c r="S21" i="42"/>
  <c r="S22" i="42"/>
  <c r="S42" i="42"/>
  <c r="S34" i="42"/>
  <c r="E26" i="44" s="1"/>
  <c r="F41" i="47" s="1"/>
  <c r="S20" i="42"/>
  <c r="S62" i="42"/>
  <c r="S57" i="42"/>
  <c r="S60" i="42"/>
  <c r="E52" i="44" s="1"/>
  <c r="R70" i="42"/>
  <c r="R74" i="42"/>
  <c r="R73" i="42"/>
  <c r="S65" i="42"/>
  <c r="S56" i="42"/>
  <c r="R69" i="42"/>
  <c r="Q69" i="42"/>
  <c r="Q70" i="42"/>
  <c r="S15" i="42"/>
  <c r="Q73" i="42"/>
  <c r="S26" i="42"/>
  <c r="Q74" i="42"/>
  <c r="S51" i="42"/>
  <c r="S60" i="17"/>
  <c r="E52" i="18" s="1"/>
  <c r="S53" i="17"/>
  <c r="S62" i="17"/>
  <c r="S35" i="17"/>
  <c r="S41" i="17"/>
  <c r="S42" i="17"/>
  <c r="S40" i="17"/>
  <c r="S22" i="17"/>
  <c r="S16" i="17"/>
  <c r="E8" i="18" s="1"/>
  <c r="R70" i="17"/>
  <c r="S19" i="17"/>
  <c r="R74" i="17"/>
  <c r="R69" i="17"/>
  <c r="R73" i="17"/>
  <c r="Q69" i="17"/>
  <c r="Q70" i="17"/>
  <c r="S15" i="17"/>
  <c r="S51" i="17"/>
  <c r="Q74" i="17"/>
  <c r="S26" i="17"/>
  <c r="Q73" i="17"/>
  <c r="P26" i="42"/>
  <c r="P38" i="42"/>
  <c r="P71" i="42"/>
  <c r="P39" i="42"/>
  <c r="P40" i="42"/>
  <c r="P28" i="42"/>
  <c r="P20" i="42"/>
  <c r="P62" i="42"/>
  <c r="P54" i="42"/>
  <c r="E46" i="44" s="1"/>
  <c r="P41" i="42"/>
  <c r="P29" i="42"/>
  <c r="P21" i="42"/>
  <c r="P67" i="42"/>
  <c r="E59" i="44" s="1"/>
  <c r="P59" i="42"/>
  <c r="E51" i="44" s="1"/>
  <c r="P51" i="42"/>
  <c r="P44" i="42"/>
  <c r="P32" i="42"/>
  <c r="P24" i="42"/>
  <c r="E16" i="44" s="1"/>
  <c r="P16" i="42"/>
  <c r="P74" i="42"/>
  <c r="P69" i="42"/>
  <c r="P66" i="42"/>
  <c r="P58" i="42"/>
  <c r="E50" i="44" s="1"/>
  <c r="F106" i="47" s="1"/>
  <c r="P50" i="42"/>
  <c r="P37" i="42"/>
  <c r="P43" i="42"/>
  <c r="P45" i="42"/>
  <c r="P31" i="42"/>
  <c r="P27" i="42"/>
  <c r="P23" i="42"/>
  <c r="P19" i="42"/>
  <c r="E11" i="44" s="1"/>
  <c r="P15" i="42"/>
  <c r="P65" i="42"/>
  <c r="P61" i="42"/>
  <c r="P57" i="42"/>
  <c r="P53" i="42"/>
  <c r="P49" i="42"/>
  <c r="P36" i="42"/>
  <c r="P55" i="17"/>
  <c r="P21" i="17"/>
  <c r="P66" i="17"/>
  <c r="P34" i="17"/>
  <c r="P50" i="17"/>
  <c r="P18" i="17"/>
  <c r="P61" i="17"/>
  <c r="P17" i="17"/>
  <c r="P35" i="17"/>
  <c r="P49" i="17"/>
  <c r="P51" i="17"/>
  <c r="P65" i="17"/>
  <c r="P70" i="17"/>
  <c r="P54" i="17"/>
  <c r="P38" i="17"/>
  <c r="P22" i="17"/>
  <c r="P43" i="17"/>
  <c r="P74" i="17"/>
  <c r="P58" i="17"/>
  <c r="P42" i="17"/>
  <c r="P26" i="17"/>
  <c r="P59" i="17"/>
  <c r="P53" i="17"/>
  <c r="P62" i="17"/>
  <c r="P46" i="17"/>
  <c r="P30" i="17"/>
  <c r="P67" i="17"/>
  <c r="P19" i="17"/>
  <c r="P57" i="17"/>
  <c r="P63" i="17"/>
  <c r="P25" i="17"/>
  <c r="P31" i="17"/>
  <c r="E16" i="18"/>
  <c r="F111" i="4" s="1"/>
  <c r="F15" i="16"/>
  <c r="F16" i="16"/>
  <c r="F17" i="16"/>
  <c r="F18" i="16"/>
  <c r="F19" i="16"/>
  <c r="F20" i="16"/>
  <c r="F21" i="16"/>
  <c r="F22" i="16"/>
  <c r="K15" i="18" s="1"/>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K59" i="18" s="1"/>
  <c r="F67" i="16"/>
  <c r="F14" i="16"/>
  <c r="G1501" i="71" l="1"/>
  <c r="G1500" i="71"/>
  <c r="G1505" i="71"/>
  <c r="AE1505" i="71" s="1"/>
  <c r="G1503" i="71"/>
  <c r="G1383" i="71"/>
  <c r="G1382" i="71"/>
  <c r="G1385" i="71"/>
  <c r="G1387" i="71"/>
  <c r="AE1264" i="71"/>
  <c r="H1285" i="72" s="1"/>
  <c r="AA1264" i="71"/>
  <c r="G1285" i="72" s="1"/>
  <c r="H1264" i="71"/>
  <c r="E1285" i="72" s="1"/>
  <c r="D1285" i="72"/>
  <c r="I1264" i="71"/>
  <c r="F1285" i="72" s="1"/>
  <c r="G1269" i="71"/>
  <c r="G1147" i="71"/>
  <c r="G1146" i="71"/>
  <c r="G1152" i="71"/>
  <c r="D1171" i="72" s="1"/>
  <c r="G1031" i="71"/>
  <c r="G1029" i="71"/>
  <c r="G1028" i="71"/>
  <c r="I911" i="71"/>
  <c r="D926" i="72"/>
  <c r="AE911" i="71"/>
  <c r="H911" i="71"/>
  <c r="AA910" i="71"/>
  <c r="G925" i="72" s="1"/>
  <c r="H910" i="71"/>
  <c r="E925" i="72" s="1"/>
  <c r="AE910" i="71"/>
  <c r="H925" i="72" s="1"/>
  <c r="D925" i="72"/>
  <c r="I910" i="71"/>
  <c r="F925" i="72" s="1"/>
  <c r="G793" i="71"/>
  <c r="G792" i="71"/>
  <c r="G794" i="71"/>
  <c r="G796" i="71"/>
  <c r="G675" i="71"/>
  <c r="G674" i="71"/>
  <c r="G677" i="71"/>
  <c r="G562" i="71"/>
  <c r="G557" i="71"/>
  <c r="G556" i="71"/>
  <c r="G559" i="71"/>
  <c r="D472" i="72"/>
  <c r="H465" i="71"/>
  <c r="E472" i="72" s="1"/>
  <c r="I465" i="71"/>
  <c r="F472" i="72" s="1"/>
  <c r="AE465" i="71"/>
  <c r="H472" i="72" s="1"/>
  <c r="AA465" i="71"/>
  <c r="G472" i="72" s="1"/>
  <c r="AE468" i="71"/>
  <c r="H475" i="72" s="1"/>
  <c r="H468" i="71"/>
  <c r="E475" i="72" s="1"/>
  <c r="G439" i="71"/>
  <c r="H439" i="71" s="1"/>
  <c r="G438" i="71"/>
  <c r="G441" i="71"/>
  <c r="AA468" i="71"/>
  <c r="G475" i="72" s="1"/>
  <c r="AE349" i="71"/>
  <c r="I349" i="71"/>
  <c r="D354" i="72"/>
  <c r="AA347" i="71"/>
  <c r="AE342" i="71"/>
  <c r="H347" i="72" s="1"/>
  <c r="D347" i="72"/>
  <c r="I342" i="71"/>
  <c r="F347" i="72" s="1"/>
  <c r="AA342" i="71"/>
  <c r="G347" i="72" s="1"/>
  <c r="H342" i="71"/>
  <c r="E347" i="72" s="1"/>
  <c r="D340" i="72"/>
  <c r="I335" i="71"/>
  <c r="F340" i="72" s="1"/>
  <c r="AE335" i="71"/>
  <c r="H340" i="72" s="1"/>
  <c r="AA335" i="71"/>
  <c r="G340" i="72" s="1"/>
  <c r="H335" i="71"/>
  <c r="E340" i="72" s="1"/>
  <c r="H349" i="71"/>
  <c r="AE347" i="71"/>
  <c r="I347" i="71"/>
  <c r="AA346" i="71"/>
  <c r="G351" i="72" s="1"/>
  <c r="H346" i="71"/>
  <c r="E351" i="72" s="1"/>
  <c r="D351" i="72"/>
  <c r="I346" i="71"/>
  <c r="F351" i="72" s="1"/>
  <c r="AE346" i="71"/>
  <c r="H351" i="72" s="1"/>
  <c r="H205" i="71"/>
  <c r="D208" i="72"/>
  <c r="AA202" i="71"/>
  <c r="G205" i="72" s="1"/>
  <c r="H202" i="71"/>
  <c r="E205" i="72" s="1"/>
  <c r="D205" i="72"/>
  <c r="I202" i="71"/>
  <c r="F205" i="72" s="1"/>
  <c r="AE202" i="71"/>
  <c r="H205" i="72" s="1"/>
  <c r="AE85" i="71"/>
  <c r="AA85" i="71"/>
  <c r="D86" i="72"/>
  <c r="I85" i="71"/>
  <c r="F86" i="72" s="1"/>
  <c r="H84" i="71"/>
  <c r="E85" i="72" s="1"/>
  <c r="AE84" i="71"/>
  <c r="H85" i="72" s="1"/>
  <c r="D85" i="72"/>
  <c r="AA84" i="71"/>
  <c r="G85" i="72" s="1"/>
  <c r="I84" i="71"/>
  <c r="F85" i="72" s="1"/>
  <c r="L210" i="69"/>
  <c r="G440" i="71" s="1"/>
  <c r="AE440" i="71" s="1"/>
  <c r="F446" i="71"/>
  <c r="F442" i="71"/>
  <c r="F441" i="71"/>
  <c r="F1533" i="71"/>
  <c r="F825" i="71"/>
  <c r="F1061" i="71"/>
  <c r="K630" i="69"/>
  <c r="L630" i="69" s="1"/>
  <c r="K362" i="69"/>
  <c r="L362" i="69" s="1"/>
  <c r="K94" i="69"/>
  <c r="L94" i="69" s="1"/>
  <c r="K831" i="69"/>
  <c r="L831" i="69" s="1"/>
  <c r="K563" i="69"/>
  <c r="L563" i="69" s="1"/>
  <c r="K295" i="69"/>
  <c r="L295" i="69" s="1"/>
  <c r="K764" i="69"/>
  <c r="L764" i="69" s="1"/>
  <c r="K496" i="69"/>
  <c r="L496" i="69" s="1"/>
  <c r="K228" i="69"/>
  <c r="L228" i="69" s="1"/>
  <c r="K697" i="69"/>
  <c r="L697" i="69" s="1"/>
  <c r="K429" i="69"/>
  <c r="L429" i="69" s="1"/>
  <c r="K161" i="69"/>
  <c r="L161" i="69" s="1"/>
  <c r="K27" i="69"/>
  <c r="L27" i="69" s="1"/>
  <c r="K626" i="69"/>
  <c r="L626" i="69" s="1"/>
  <c r="K358" i="69"/>
  <c r="L358" i="69" s="1"/>
  <c r="K90" i="69"/>
  <c r="L90" i="69" s="1"/>
  <c r="K827" i="69"/>
  <c r="L827" i="69" s="1"/>
  <c r="K559" i="69"/>
  <c r="L559" i="69" s="1"/>
  <c r="K291" i="69"/>
  <c r="L291" i="69" s="1"/>
  <c r="K760" i="69"/>
  <c r="L760" i="69" s="1"/>
  <c r="K492" i="69"/>
  <c r="L492" i="69" s="1"/>
  <c r="K224" i="69"/>
  <c r="L224" i="69" s="1"/>
  <c r="K693" i="69"/>
  <c r="L693" i="69" s="1"/>
  <c r="K425" i="69"/>
  <c r="L425" i="69" s="1"/>
  <c r="K157" i="69"/>
  <c r="L157" i="69" s="1"/>
  <c r="K23" i="69"/>
  <c r="L23" i="69" s="1"/>
  <c r="K622" i="69"/>
  <c r="L622" i="69" s="1"/>
  <c r="K354" i="69"/>
  <c r="L354" i="69" s="1"/>
  <c r="K86" i="69"/>
  <c r="L86" i="69" s="1"/>
  <c r="K823" i="69"/>
  <c r="L823" i="69" s="1"/>
  <c r="K555" i="69"/>
  <c r="L555" i="69" s="1"/>
  <c r="K287" i="69"/>
  <c r="L287" i="69" s="1"/>
  <c r="K756" i="69"/>
  <c r="L756" i="69" s="1"/>
  <c r="K488" i="69"/>
  <c r="L488" i="69" s="1"/>
  <c r="K220" i="69"/>
  <c r="L220" i="69" s="1"/>
  <c r="K689" i="69"/>
  <c r="L689" i="69" s="1"/>
  <c r="K421" i="69"/>
  <c r="L421" i="69" s="1"/>
  <c r="K153" i="69"/>
  <c r="L153" i="69" s="1"/>
  <c r="K19" i="69"/>
  <c r="L19" i="69" s="1"/>
  <c r="G321" i="72"/>
  <c r="D450" i="72"/>
  <c r="AE443" i="71"/>
  <c r="AA443" i="71"/>
  <c r="H443" i="71"/>
  <c r="I443" i="71"/>
  <c r="D1287" i="72"/>
  <c r="AE1266" i="71"/>
  <c r="AA1266" i="71"/>
  <c r="H1266" i="71"/>
  <c r="I1266" i="71"/>
  <c r="H206" i="72"/>
  <c r="D1531" i="72"/>
  <c r="AE1506" i="71"/>
  <c r="AA1506" i="71"/>
  <c r="H1506" i="71"/>
  <c r="I1506" i="71"/>
  <c r="D1048" i="72"/>
  <c r="AE1031" i="71"/>
  <c r="AA1031" i="71"/>
  <c r="H1031" i="71"/>
  <c r="I1031" i="71"/>
  <c r="D689" i="72"/>
  <c r="AE678" i="71"/>
  <c r="AA678" i="71"/>
  <c r="H678" i="71"/>
  <c r="I678" i="71"/>
  <c r="D1411" i="72"/>
  <c r="AE1388" i="71"/>
  <c r="AA1388" i="71"/>
  <c r="H1388" i="71"/>
  <c r="I1388" i="71"/>
  <c r="H89" i="72"/>
  <c r="G928" i="72"/>
  <c r="D808" i="72"/>
  <c r="AE795" i="71"/>
  <c r="AA795" i="71"/>
  <c r="H795" i="71"/>
  <c r="I795" i="71"/>
  <c r="H348" i="72"/>
  <c r="F211" i="72"/>
  <c r="D447" i="72"/>
  <c r="AA440" i="71"/>
  <c r="H440" i="71"/>
  <c r="I440" i="71"/>
  <c r="D1168" i="72"/>
  <c r="AE1149" i="71"/>
  <c r="AA1149" i="71"/>
  <c r="H1149" i="71"/>
  <c r="I1149" i="71"/>
  <c r="F801" i="72"/>
  <c r="E354" i="72"/>
  <c r="F927" i="72"/>
  <c r="D687" i="72"/>
  <c r="AE676" i="71"/>
  <c r="AA676" i="71"/>
  <c r="H676" i="71"/>
  <c r="I676" i="71"/>
  <c r="E441" i="72"/>
  <c r="F589" i="71"/>
  <c r="D810" i="72"/>
  <c r="AE797" i="71"/>
  <c r="AA797" i="71"/>
  <c r="H797" i="71"/>
  <c r="I797" i="71"/>
  <c r="F931" i="72"/>
  <c r="E473" i="72"/>
  <c r="E1161" i="72"/>
  <c r="D1170" i="72"/>
  <c r="AE1151" i="71"/>
  <c r="AA1151" i="71"/>
  <c r="H1151" i="71"/>
  <c r="I1151" i="71"/>
  <c r="F930" i="72"/>
  <c r="D1289" i="72"/>
  <c r="AE1268" i="71"/>
  <c r="AA1268" i="71"/>
  <c r="H1268" i="71"/>
  <c r="I1268" i="71"/>
  <c r="H561" i="72"/>
  <c r="E208" i="72"/>
  <c r="G353" i="72"/>
  <c r="D1051" i="72"/>
  <c r="AE1034" i="71"/>
  <c r="AA1034" i="71"/>
  <c r="H1034" i="71"/>
  <c r="I1034" i="71"/>
  <c r="G341" i="72"/>
  <c r="F707" i="71"/>
  <c r="D1406" i="72"/>
  <c r="AE1383" i="71"/>
  <c r="AA1383" i="71"/>
  <c r="H1383" i="71"/>
  <c r="I1383" i="71"/>
  <c r="H476" i="72"/>
  <c r="H1401" i="72"/>
  <c r="G88" i="72"/>
  <c r="G926" i="72"/>
  <c r="G81" i="72"/>
  <c r="H87" i="72"/>
  <c r="E1041" i="72"/>
  <c r="E1521" i="72"/>
  <c r="G207" i="72"/>
  <c r="F210" i="72"/>
  <c r="D449" i="72"/>
  <c r="AE442" i="71"/>
  <c r="AA442" i="71"/>
  <c r="H442" i="71"/>
  <c r="I442" i="71"/>
  <c r="H1152" i="71"/>
  <c r="F474" i="72"/>
  <c r="F921" i="72"/>
  <c r="H681" i="72"/>
  <c r="H91" i="72"/>
  <c r="L198" i="69"/>
  <c r="F327" i="71"/>
  <c r="H209" i="72"/>
  <c r="D567" i="72"/>
  <c r="AE558" i="71"/>
  <c r="AA558" i="71"/>
  <c r="H558" i="71"/>
  <c r="I558" i="71"/>
  <c r="H356" i="72"/>
  <c r="G355" i="72"/>
  <c r="H929" i="72"/>
  <c r="E352" i="72"/>
  <c r="K638" i="69"/>
  <c r="L638" i="69" s="1"/>
  <c r="K370" i="69"/>
  <c r="L370" i="69" s="1"/>
  <c r="K102" i="69"/>
  <c r="L102" i="69" s="1"/>
  <c r="K839" i="69"/>
  <c r="L839" i="69" s="1"/>
  <c r="K571" i="69"/>
  <c r="L571" i="69" s="1"/>
  <c r="K303" i="69"/>
  <c r="L303" i="69" s="1"/>
  <c r="K772" i="69"/>
  <c r="L772" i="69" s="1"/>
  <c r="K504" i="69"/>
  <c r="L504" i="69" s="1"/>
  <c r="K236" i="69"/>
  <c r="L236" i="69" s="1"/>
  <c r="K705" i="69"/>
  <c r="L705" i="69" s="1"/>
  <c r="K437" i="69"/>
  <c r="L437" i="69" s="1"/>
  <c r="K169" i="69"/>
  <c r="L169" i="69" s="1"/>
  <c r="K35" i="69"/>
  <c r="L35" i="69" s="1"/>
  <c r="K634" i="69"/>
  <c r="L634" i="69" s="1"/>
  <c r="K366" i="69"/>
  <c r="L366" i="69" s="1"/>
  <c r="K98" i="69"/>
  <c r="L98" i="69" s="1"/>
  <c r="K835" i="69"/>
  <c r="L835" i="69" s="1"/>
  <c r="G1441" i="71" s="1"/>
  <c r="K567" i="69"/>
  <c r="L567" i="69" s="1"/>
  <c r="K299" i="69"/>
  <c r="L299" i="69" s="1"/>
  <c r="K768" i="69"/>
  <c r="L768" i="69" s="1"/>
  <c r="G1323" i="71" s="1"/>
  <c r="K500" i="69"/>
  <c r="L500" i="69" s="1"/>
  <c r="K232" i="69"/>
  <c r="L232" i="69" s="1"/>
  <c r="K701" i="69"/>
  <c r="L701" i="69" s="1"/>
  <c r="K433" i="69"/>
  <c r="L433" i="69" s="1"/>
  <c r="K165" i="69"/>
  <c r="L165" i="69" s="1"/>
  <c r="K31" i="69"/>
  <c r="L31" i="69" s="1"/>
  <c r="K862" i="69"/>
  <c r="L862" i="69" s="1"/>
  <c r="K594" i="69"/>
  <c r="L594" i="69" s="1"/>
  <c r="K326" i="69"/>
  <c r="L326" i="69" s="1"/>
  <c r="K795" i="69"/>
  <c r="L795" i="69" s="1"/>
  <c r="K527" i="69"/>
  <c r="L527" i="69" s="1"/>
  <c r="K259" i="69"/>
  <c r="L259" i="69" s="1"/>
  <c r="K728" i="69"/>
  <c r="L728" i="69" s="1"/>
  <c r="K460" i="69"/>
  <c r="L460" i="69" s="1"/>
  <c r="K192" i="69"/>
  <c r="L192" i="69" s="1"/>
  <c r="K661" i="69"/>
  <c r="L661" i="69" s="1"/>
  <c r="K393" i="69"/>
  <c r="L393" i="69" s="1"/>
  <c r="K125" i="69"/>
  <c r="L125" i="69" s="1"/>
  <c r="K58" i="69"/>
  <c r="L58" i="69" s="1"/>
  <c r="K846" i="69"/>
  <c r="L846" i="69" s="1"/>
  <c r="K578" i="69"/>
  <c r="L578" i="69" s="1"/>
  <c r="K310" i="69"/>
  <c r="L310" i="69" s="1"/>
  <c r="K779" i="69"/>
  <c r="L779" i="69" s="1"/>
  <c r="K511" i="69"/>
  <c r="L511" i="69" s="1"/>
  <c r="K243" i="69"/>
  <c r="L243" i="69" s="1"/>
  <c r="K712" i="69"/>
  <c r="L712" i="69" s="1"/>
  <c r="K444" i="69"/>
  <c r="L444" i="69" s="1"/>
  <c r="K176" i="69"/>
  <c r="L176" i="69" s="1"/>
  <c r="K645" i="69"/>
  <c r="L645" i="69" s="1"/>
  <c r="K377" i="69"/>
  <c r="L377" i="69" s="1"/>
  <c r="K109" i="69"/>
  <c r="L109" i="69" s="1"/>
  <c r="K42" i="69"/>
  <c r="L42" i="69" s="1"/>
  <c r="K842" i="69"/>
  <c r="L842" i="69" s="1"/>
  <c r="K574" i="69"/>
  <c r="L574" i="69" s="1"/>
  <c r="K306" i="69"/>
  <c r="L306" i="69" s="1"/>
  <c r="K775" i="69"/>
  <c r="L775" i="69" s="1"/>
  <c r="K507" i="69"/>
  <c r="L507" i="69" s="1"/>
  <c r="K239" i="69"/>
  <c r="L239" i="69" s="1"/>
  <c r="K708" i="69"/>
  <c r="L708" i="69" s="1"/>
  <c r="K440" i="69"/>
  <c r="L440" i="69" s="1"/>
  <c r="K172" i="69"/>
  <c r="L172" i="69" s="1"/>
  <c r="K641" i="69"/>
  <c r="L641" i="69" s="1"/>
  <c r="K373" i="69"/>
  <c r="L373" i="69" s="1"/>
  <c r="K105" i="69"/>
  <c r="L105" i="69" s="1"/>
  <c r="K38" i="69"/>
  <c r="L38" i="69" s="1"/>
  <c r="K838" i="69"/>
  <c r="L838" i="69" s="1"/>
  <c r="K570" i="69"/>
  <c r="L570" i="69" s="1"/>
  <c r="K302" i="69"/>
  <c r="L302" i="69" s="1"/>
  <c r="K771" i="69"/>
  <c r="L771" i="69" s="1"/>
  <c r="K503" i="69"/>
  <c r="L503" i="69" s="1"/>
  <c r="K235" i="69"/>
  <c r="L235" i="69" s="1"/>
  <c r="K704" i="69"/>
  <c r="L704" i="69" s="1"/>
  <c r="K436" i="69"/>
  <c r="L436" i="69" s="1"/>
  <c r="K168" i="69"/>
  <c r="L168" i="69" s="1"/>
  <c r="K637" i="69"/>
  <c r="L637" i="69" s="1"/>
  <c r="K369" i="69"/>
  <c r="L369" i="69" s="1"/>
  <c r="K101" i="69"/>
  <c r="L101" i="69" s="1"/>
  <c r="K34" i="69"/>
  <c r="L34" i="69" s="1"/>
  <c r="K834" i="69"/>
  <c r="L834" i="69" s="1"/>
  <c r="K566" i="69"/>
  <c r="L566" i="69" s="1"/>
  <c r="G968" i="71" s="1"/>
  <c r="K298" i="69"/>
  <c r="L298" i="69" s="1"/>
  <c r="G496" i="71" s="1"/>
  <c r="K767" i="69"/>
  <c r="L767" i="69" s="1"/>
  <c r="G1322" i="71" s="1"/>
  <c r="K499" i="69"/>
  <c r="L499" i="69" s="1"/>
  <c r="G850" i="71" s="1"/>
  <c r="K231" i="69"/>
  <c r="L231" i="69" s="1"/>
  <c r="G378" i="71" s="1"/>
  <c r="K700" i="69"/>
  <c r="L700" i="69" s="1"/>
  <c r="G1204" i="71" s="1"/>
  <c r="K432" i="69"/>
  <c r="L432" i="69" s="1"/>
  <c r="G732" i="71" s="1"/>
  <c r="K164" i="69"/>
  <c r="L164" i="69" s="1"/>
  <c r="G260" i="71" s="1"/>
  <c r="K633" i="69"/>
  <c r="L633" i="69" s="1"/>
  <c r="K365" i="69"/>
  <c r="L365" i="69" s="1"/>
  <c r="G614" i="71" s="1"/>
  <c r="K97" i="69"/>
  <c r="L97" i="69" s="1"/>
  <c r="K30" i="69"/>
  <c r="L30" i="69" s="1"/>
  <c r="G24" i="71" s="1"/>
  <c r="K830" i="69"/>
  <c r="L830" i="69" s="1"/>
  <c r="K562" i="69"/>
  <c r="L562" i="69" s="1"/>
  <c r="K294" i="69"/>
  <c r="L294" i="69" s="1"/>
  <c r="K763" i="69"/>
  <c r="L763" i="69" s="1"/>
  <c r="K495" i="69"/>
  <c r="L495" i="69" s="1"/>
  <c r="K227" i="69"/>
  <c r="L227" i="69" s="1"/>
  <c r="K696" i="69"/>
  <c r="L696" i="69" s="1"/>
  <c r="K428" i="69"/>
  <c r="L428" i="69" s="1"/>
  <c r="K160" i="69"/>
  <c r="L160" i="69" s="1"/>
  <c r="K629" i="69"/>
  <c r="L629" i="69" s="1"/>
  <c r="K361" i="69"/>
  <c r="L361" i="69" s="1"/>
  <c r="K93" i="69"/>
  <c r="L93" i="69" s="1"/>
  <c r="K26" i="69"/>
  <c r="L26" i="69" s="1"/>
  <c r="K826" i="69"/>
  <c r="L826" i="69" s="1"/>
  <c r="K558" i="69"/>
  <c r="L558" i="69" s="1"/>
  <c r="K290" i="69"/>
  <c r="L290" i="69" s="1"/>
  <c r="K759" i="69"/>
  <c r="L759" i="69" s="1"/>
  <c r="K491" i="69"/>
  <c r="L491" i="69" s="1"/>
  <c r="K223" i="69"/>
  <c r="L223" i="69" s="1"/>
  <c r="K692" i="69"/>
  <c r="L692" i="69" s="1"/>
  <c r="K424" i="69"/>
  <c r="L424" i="69" s="1"/>
  <c r="K156" i="69"/>
  <c r="L156" i="69" s="1"/>
  <c r="K625" i="69"/>
  <c r="L625" i="69" s="1"/>
  <c r="K357" i="69"/>
  <c r="L357" i="69" s="1"/>
  <c r="K89" i="69"/>
  <c r="L89" i="69" s="1"/>
  <c r="K22" i="69"/>
  <c r="L22" i="69" s="1"/>
  <c r="K822" i="69"/>
  <c r="L822" i="69" s="1"/>
  <c r="G1426" i="71" s="1"/>
  <c r="K554" i="69"/>
  <c r="L554" i="69" s="1"/>
  <c r="G954" i="71" s="1"/>
  <c r="K286" i="69"/>
  <c r="L286" i="69" s="1"/>
  <c r="G482" i="71" s="1"/>
  <c r="K755" i="69"/>
  <c r="L755" i="69" s="1"/>
  <c r="G1308" i="71" s="1"/>
  <c r="K487" i="69"/>
  <c r="L487" i="69" s="1"/>
  <c r="G836" i="71" s="1"/>
  <c r="K219" i="69"/>
  <c r="L219" i="69" s="1"/>
  <c r="G364" i="71" s="1"/>
  <c r="K688" i="69"/>
  <c r="L688" i="69" s="1"/>
  <c r="G1190" i="71" s="1"/>
  <c r="K420" i="69"/>
  <c r="L420" i="69" s="1"/>
  <c r="G718" i="71" s="1"/>
  <c r="K152" i="69"/>
  <c r="L152" i="69" s="1"/>
  <c r="G246" i="71" s="1"/>
  <c r="K621" i="69"/>
  <c r="L621" i="69" s="1"/>
  <c r="G1072" i="71" s="1"/>
  <c r="K353" i="69"/>
  <c r="L353" i="69" s="1"/>
  <c r="G600" i="71" s="1"/>
  <c r="K85" i="69"/>
  <c r="L85" i="69" s="1"/>
  <c r="G128" i="71" s="1"/>
  <c r="K18" i="69"/>
  <c r="L18" i="69" s="1"/>
  <c r="G10" i="71" s="1"/>
  <c r="H321" i="72"/>
  <c r="F206" i="72"/>
  <c r="H928" i="72"/>
  <c r="G86" i="72"/>
  <c r="F348" i="72"/>
  <c r="E211" i="72"/>
  <c r="D1288" i="72"/>
  <c r="AE1267" i="71"/>
  <c r="AA1267" i="71"/>
  <c r="H1267" i="71"/>
  <c r="I1267" i="71"/>
  <c r="D1530" i="72"/>
  <c r="I1505" i="71"/>
  <c r="E801" i="72"/>
  <c r="G354" i="72"/>
  <c r="E927" i="72"/>
  <c r="G441" i="72"/>
  <c r="D566" i="72"/>
  <c r="AE557" i="71"/>
  <c r="AA557" i="71"/>
  <c r="H557" i="71"/>
  <c r="I557" i="71"/>
  <c r="E931" i="72"/>
  <c r="G473" i="72"/>
  <c r="D448" i="72"/>
  <c r="AE441" i="71"/>
  <c r="AA441" i="71"/>
  <c r="I441" i="71"/>
  <c r="H441" i="71"/>
  <c r="G1161" i="72"/>
  <c r="E930" i="72"/>
  <c r="F561" i="72"/>
  <c r="F208" i="72"/>
  <c r="H353" i="72"/>
  <c r="H341" i="72"/>
  <c r="D686" i="72"/>
  <c r="AE675" i="71"/>
  <c r="AA675" i="71"/>
  <c r="H675" i="71"/>
  <c r="I675" i="71"/>
  <c r="E476" i="72"/>
  <c r="F1401" i="72"/>
  <c r="H88" i="72"/>
  <c r="H926" i="72"/>
  <c r="H81" i="72"/>
  <c r="G90" i="72"/>
  <c r="G1041" i="72"/>
  <c r="G1521" i="72"/>
  <c r="H207" i="72"/>
  <c r="E210" i="72"/>
  <c r="F1179" i="71"/>
  <c r="E474" i="72"/>
  <c r="E921" i="72"/>
  <c r="D1528" i="72"/>
  <c r="AE1503" i="71"/>
  <c r="AA1503" i="71"/>
  <c r="H1503" i="71"/>
  <c r="I1503" i="71"/>
  <c r="F681" i="72"/>
  <c r="D691" i="72"/>
  <c r="AE680" i="71"/>
  <c r="AA680" i="71"/>
  <c r="H680" i="71"/>
  <c r="I680" i="71"/>
  <c r="L143" i="69"/>
  <c r="G322" i="71" s="1"/>
  <c r="F322" i="71"/>
  <c r="L195" i="69"/>
  <c r="F323" i="71"/>
  <c r="D1410" i="72"/>
  <c r="AE1387" i="71"/>
  <c r="AA1387" i="71"/>
  <c r="H1387" i="71"/>
  <c r="I1387" i="71"/>
  <c r="F209" i="72"/>
  <c r="F356" i="72"/>
  <c r="D809" i="72"/>
  <c r="AE796" i="71"/>
  <c r="AA796" i="71"/>
  <c r="H796" i="71"/>
  <c r="I796" i="71"/>
  <c r="H355" i="72"/>
  <c r="F929" i="72"/>
  <c r="G352" i="72"/>
  <c r="K642" i="69"/>
  <c r="L642" i="69" s="1"/>
  <c r="K374" i="69"/>
  <c r="L374" i="69" s="1"/>
  <c r="K106" i="69"/>
  <c r="L106" i="69" s="1"/>
  <c r="K843" i="69"/>
  <c r="L843" i="69" s="1"/>
  <c r="K575" i="69"/>
  <c r="L575" i="69" s="1"/>
  <c r="K307" i="69"/>
  <c r="L307" i="69" s="1"/>
  <c r="K776" i="69"/>
  <c r="L776" i="69" s="1"/>
  <c r="K508" i="69"/>
  <c r="L508" i="69" s="1"/>
  <c r="K240" i="69"/>
  <c r="L240" i="69" s="1"/>
  <c r="K709" i="69"/>
  <c r="L709" i="69" s="1"/>
  <c r="K441" i="69"/>
  <c r="L441" i="69" s="1"/>
  <c r="K173" i="69"/>
  <c r="L173" i="69" s="1"/>
  <c r="K39" i="69"/>
  <c r="L39" i="69" s="1"/>
  <c r="K677" i="69"/>
  <c r="L677" i="69" s="1"/>
  <c r="K409" i="69"/>
  <c r="L409" i="69" s="1"/>
  <c r="K141" i="69"/>
  <c r="L141" i="69" s="1"/>
  <c r="K610" i="69"/>
  <c r="L610" i="69" s="1"/>
  <c r="K342" i="69"/>
  <c r="L342" i="69" s="1"/>
  <c r="G681" i="71" s="1"/>
  <c r="K74" i="69"/>
  <c r="L74" i="69" s="1"/>
  <c r="K811" i="69"/>
  <c r="L811" i="69" s="1"/>
  <c r="K543" i="69"/>
  <c r="L543" i="69" s="1"/>
  <c r="G1035" i="71" s="1"/>
  <c r="K275" i="69"/>
  <c r="L275" i="69" s="1"/>
  <c r="K7" i="69"/>
  <c r="L7" i="69" s="1"/>
  <c r="K744" i="69"/>
  <c r="L744" i="69" s="1"/>
  <c r="K476" i="69"/>
  <c r="L476" i="69" s="1"/>
  <c r="K208" i="69"/>
  <c r="L208" i="69" s="1"/>
  <c r="G445" i="71" s="1"/>
  <c r="K778" i="69"/>
  <c r="L778" i="69" s="1"/>
  <c r="K510" i="69"/>
  <c r="L510" i="69" s="1"/>
  <c r="K242" i="69"/>
  <c r="L242" i="69" s="1"/>
  <c r="G423" i="71" s="1"/>
  <c r="K711" i="69"/>
  <c r="L711" i="69" s="1"/>
  <c r="G1249" i="71" s="1"/>
  <c r="K443" i="69"/>
  <c r="L443" i="69" s="1"/>
  <c r="G777" i="71" s="1"/>
  <c r="K175" i="69"/>
  <c r="L175" i="69" s="1"/>
  <c r="K644" i="69"/>
  <c r="L644" i="69" s="1"/>
  <c r="G1131" i="71" s="1"/>
  <c r="K376" i="69"/>
  <c r="L376" i="69" s="1"/>
  <c r="G659" i="71" s="1"/>
  <c r="K108" i="69"/>
  <c r="L108" i="69" s="1"/>
  <c r="K845" i="69"/>
  <c r="L845" i="69" s="1"/>
  <c r="K577" i="69"/>
  <c r="L577" i="69" s="1"/>
  <c r="K309" i="69"/>
  <c r="L309" i="69" s="1"/>
  <c r="G541" i="71" s="1"/>
  <c r="K41" i="69"/>
  <c r="L41" i="69" s="1"/>
  <c r="K774" i="69"/>
  <c r="L774" i="69" s="1"/>
  <c r="G1361" i="71" s="1"/>
  <c r="K506" i="69"/>
  <c r="L506" i="69" s="1"/>
  <c r="G889" i="71" s="1"/>
  <c r="K238" i="69"/>
  <c r="L238" i="69" s="1"/>
  <c r="G417" i="71" s="1"/>
  <c r="K707" i="69"/>
  <c r="L707" i="69" s="1"/>
  <c r="G1243" i="71" s="1"/>
  <c r="K439" i="69"/>
  <c r="L439" i="69" s="1"/>
  <c r="G771" i="71" s="1"/>
  <c r="K171" i="69"/>
  <c r="L171" i="69" s="1"/>
  <c r="G299" i="71" s="1"/>
  <c r="K640" i="69"/>
  <c r="L640" i="69" s="1"/>
  <c r="G1125" i="71" s="1"/>
  <c r="K372" i="69"/>
  <c r="L372" i="69" s="1"/>
  <c r="G653" i="71" s="1"/>
  <c r="K104" i="69"/>
  <c r="L104" i="69" s="1"/>
  <c r="G181" i="71" s="1"/>
  <c r="K841" i="69"/>
  <c r="L841" i="69" s="1"/>
  <c r="G1479" i="71" s="1"/>
  <c r="K573" i="69"/>
  <c r="L573" i="69" s="1"/>
  <c r="G1007" i="71" s="1"/>
  <c r="K305" i="69"/>
  <c r="L305" i="69" s="1"/>
  <c r="G535" i="71" s="1"/>
  <c r="K37" i="69"/>
  <c r="L37" i="69" s="1"/>
  <c r="G63" i="71" s="1"/>
  <c r="K770" i="69"/>
  <c r="L770" i="69" s="1"/>
  <c r="K502" i="69"/>
  <c r="L502" i="69" s="1"/>
  <c r="K234" i="69"/>
  <c r="L234" i="69" s="1"/>
  <c r="K703" i="69"/>
  <c r="L703" i="69" s="1"/>
  <c r="K435" i="69"/>
  <c r="L435" i="69" s="1"/>
  <c r="K167" i="69"/>
  <c r="L167" i="69" s="1"/>
  <c r="K636" i="69"/>
  <c r="L636" i="69" s="1"/>
  <c r="K368" i="69"/>
  <c r="L368" i="69" s="1"/>
  <c r="K100" i="69"/>
  <c r="L100" i="69" s="1"/>
  <c r="K837" i="69"/>
  <c r="L837" i="69" s="1"/>
  <c r="K569" i="69"/>
  <c r="L569" i="69" s="1"/>
  <c r="K301" i="69"/>
  <c r="L301" i="69" s="1"/>
  <c r="K33" i="69"/>
  <c r="L33" i="69" s="1"/>
  <c r="K766" i="69"/>
  <c r="L766" i="69" s="1"/>
  <c r="K498" i="69"/>
  <c r="L498" i="69" s="1"/>
  <c r="K230" i="69"/>
  <c r="L230" i="69" s="1"/>
  <c r="K699" i="69"/>
  <c r="L699" i="69" s="1"/>
  <c r="K431" i="69"/>
  <c r="L431" i="69" s="1"/>
  <c r="K163" i="69"/>
  <c r="L163" i="69" s="1"/>
  <c r="K632" i="69"/>
  <c r="L632" i="69" s="1"/>
  <c r="K364" i="69"/>
  <c r="L364" i="69" s="1"/>
  <c r="K96" i="69"/>
  <c r="L96" i="69" s="1"/>
  <c r="K833" i="69"/>
  <c r="L833" i="69" s="1"/>
  <c r="K565" i="69"/>
  <c r="L565" i="69" s="1"/>
  <c r="K297" i="69"/>
  <c r="L297" i="69" s="1"/>
  <c r="K29" i="69"/>
  <c r="L29" i="69" s="1"/>
  <c r="K762" i="69"/>
  <c r="L762" i="69" s="1"/>
  <c r="K494" i="69"/>
  <c r="L494" i="69" s="1"/>
  <c r="K226" i="69"/>
  <c r="L226" i="69" s="1"/>
  <c r="K695" i="69"/>
  <c r="L695" i="69" s="1"/>
  <c r="K427" i="69"/>
  <c r="L427" i="69" s="1"/>
  <c r="K159" i="69"/>
  <c r="L159" i="69" s="1"/>
  <c r="K628" i="69"/>
  <c r="L628" i="69" s="1"/>
  <c r="K360" i="69"/>
  <c r="L360" i="69" s="1"/>
  <c r="K92" i="69"/>
  <c r="L92" i="69" s="1"/>
  <c r="K829" i="69"/>
  <c r="L829" i="69" s="1"/>
  <c r="K561" i="69"/>
  <c r="L561" i="69" s="1"/>
  <c r="K293" i="69"/>
  <c r="L293" i="69" s="1"/>
  <c r="K25" i="69"/>
  <c r="L25" i="69" s="1"/>
  <c r="K758" i="69"/>
  <c r="L758" i="69" s="1"/>
  <c r="K490" i="69"/>
  <c r="L490" i="69" s="1"/>
  <c r="K222" i="69"/>
  <c r="L222" i="69" s="1"/>
  <c r="K691" i="69"/>
  <c r="L691" i="69" s="1"/>
  <c r="K423" i="69"/>
  <c r="L423" i="69" s="1"/>
  <c r="K155" i="69"/>
  <c r="L155" i="69" s="1"/>
  <c r="K624" i="69"/>
  <c r="L624" i="69" s="1"/>
  <c r="K356" i="69"/>
  <c r="L356" i="69" s="1"/>
  <c r="K88" i="69"/>
  <c r="L88" i="69" s="1"/>
  <c r="K825" i="69"/>
  <c r="L825" i="69" s="1"/>
  <c r="K557" i="69"/>
  <c r="L557" i="69" s="1"/>
  <c r="K289" i="69"/>
  <c r="L289" i="69" s="1"/>
  <c r="K21" i="69"/>
  <c r="L21" i="69" s="1"/>
  <c r="K13" i="18"/>
  <c r="K750" i="69"/>
  <c r="L750" i="69" s="1"/>
  <c r="G1335" i="71" s="1"/>
  <c r="K482" i="69"/>
  <c r="L482" i="69" s="1"/>
  <c r="G863" i="71" s="1"/>
  <c r="K214" i="69"/>
  <c r="L214" i="69" s="1"/>
  <c r="G391" i="71" s="1"/>
  <c r="K683" i="69"/>
  <c r="L683" i="69" s="1"/>
  <c r="G1217" i="71" s="1"/>
  <c r="K415" i="69"/>
  <c r="L415" i="69" s="1"/>
  <c r="G745" i="71" s="1"/>
  <c r="K147" i="69"/>
  <c r="L147" i="69" s="1"/>
  <c r="G273" i="71" s="1"/>
  <c r="K616" i="69"/>
  <c r="L616" i="69" s="1"/>
  <c r="G1099" i="71" s="1"/>
  <c r="K348" i="69"/>
  <c r="L348" i="69" s="1"/>
  <c r="G627" i="71" s="1"/>
  <c r="K80" i="69"/>
  <c r="L80" i="69" s="1"/>
  <c r="G155" i="71" s="1"/>
  <c r="K817" i="69"/>
  <c r="L817" i="69" s="1"/>
  <c r="G1453" i="71" s="1"/>
  <c r="K549" i="69"/>
  <c r="L549" i="69" s="1"/>
  <c r="G981" i="71" s="1"/>
  <c r="K281" i="69"/>
  <c r="L281" i="69" s="1"/>
  <c r="G509" i="71" s="1"/>
  <c r="K13" i="69"/>
  <c r="L13" i="69" s="1"/>
  <c r="G37" i="71" s="1"/>
  <c r="E321" i="72"/>
  <c r="AA439" i="71"/>
  <c r="D1169" i="72"/>
  <c r="AE1150" i="71"/>
  <c r="AA1150" i="71"/>
  <c r="H1150" i="71"/>
  <c r="I1150" i="71"/>
  <c r="D1291" i="72"/>
  <c r="AE1270" i="71"/>
  <c r="AA1270" i="71"/>
  <c r="H1270" i="71"/>
  <c r="I1270" i="71"/>
  <c r="E206" i="72"/>
  <c r="D1529" i="72"/>
  <c r="AE1504" i="71"/>
  <c r="AA1504" i="71"/>
  <c r="H1504" i="71"/>
  <c r="I1504" i="71"/>
  <c r="D1047" i="72"/>
  <c r="AE1030" i="71"/>
  <c r="AA1030" i="71"/>
  <c r="H1030" i="71"/>
  <c r="I1030" i="71"/>
  <c r="D690" i="72"/>
  <c r="AE679" i="71"/>
  <c r="AA679" i="71"/>
  <c r="H679" i="71"/>
  <c r="I679" i="71"/>
  <c r="D1407" i="72"/>
  <c r="AE1384" i="71"/>
  <c r="AA1384" i="71"/>
  <c r="H1384" i="71"/>
  <c r="I1384" i="71"/>
  <c r="F928" i="72"/>
  <c r="D806" i="72"/>
  <c r="AE793" i="71"/>
  <c r="AA793" i="71"/>
  <c r="H793" i="71"/>
  <c r="I793" i="71"/>
  <c r="D807" i="72"/>
  <c r="AE794" i="71"/>
  <c r="AA794" i="71"/>
  <c r="H794" i="71"/>
  <c r="I794" i="71"/>
  <c r="H86" i="72"/>
  <c r="E348" i="72"/>
  <c r="G211" i="72"/>
  <c r="D451" i="72"/>
  <c r="AE444" i="71"/>
  <c r="AA444" i="71"/>
  <c r="H444" i="71"/>
  <c r="I444" i="71"/>
  <c r="G1265" i="71"/>
  <c r="G801" i="72"/>
  <c r="H354" i="72"/>
  <c r="G927" i="72"/>
  <c r="H441" i="72"/>
  <c r="G931" i="72"/>
  <c r="H473" i="72"/>
  <c r="H1161" i="72"/>
  <c r="D1167" i="72"/>
  <c r="AE1148" i="71"/>
  <c r="AA1148" i="71"/>
  <c r="H1148" i="71"/>
  <c r="I1148" i="71"/>
  <c r="G930" i="72"/>
  <c r="E561" i="72"/>
  <c r="G208" i="72"/>
  <c r="E353" i="72"/>
  <c r="D1050" i="72"/>
  <c r="AE1033" i="71"/>
  <c r="AA1033" i="71"/>
  <c r="H1033" i="71"/>
  <c r="I1033" i="71"/>
  <c r="F341" i="72"/>
  <c r="D1408" i="72"/>
  <c r="AE1385" i="71"/>
  <c r="AA1385" i="71"/>
  <c r="H1385" i="71"/>
  <c r="I1385" i="71"/>
  <c r="F476" i="72"/>
  <c r="E1401" i="72"/>
  <c r="F926" i="72"/>
  <c r="H90" i="72"/>
  <c r="H1041" i="72"/>
  <c r="H1521" i="72"/>
  <c r="F207" i="72"/>
  <c r="G210" i="72"/>
  <c r="D1166" i="72"/>
  <c r="AE1147" i="71"/>
  <c r="AA1147" i="71"/>
  <c r="H1147" i="71"/>
  <c r="I1147" i="71"/>
  <c r="G474" i="72"/>
  <c r="G921" i="72"/>
  <c r="D1049" i="72"/>
  <c r="AE1032" i="71"/>
  <c r="AA1032" i="71"/>
  <c r="H1032" i="71"/>
  <c r="I1032" i="71"/>
  <c r="E681" i="72"/>
  <c r="L142" i="69"/>
  <c r="F321" i="71"/>
  <c r="L196" i="69"/>
  <c r="F325" i="71"/>
  <c r="E209" i="72"/>
  <c r="D568" i="72"/>
  <c r="AE559" i="71"/>
  <c r="AA559" i="71"/>
  <c r="H559" i="71"/>
  <c r="I559" i="71"/>
  <c r="E356" i="72"/>
  <c r="F355" i="72"/>
  <c r="E929" i="72"/>
  <c r="H352" i="72"/>
  <c r="K710" i="69"/>
  <c r="L710" i="69" s="1"/>
  <c r="K442" i="69"/>
  <c r="L442" i="69" s="1"/>
  <c r="K174" i="69"/>
  <c r="L174" i="69" s="1"/>
  <c r="K643" i="69"/>
  <c r="L643" i="69" s="1"/>
  <c r="K375" i="69"/>
  <c r="L375" i="69" s="1"/>
  <c r="K107" i="69"/>
  <c r="L107" i="69" s="1"/>
  <c r="K844" i="69"/>
  <c r="L844" i="69" s="1"/>
  <c r="K576" i="69"/>
  <c r="L576" i="69" s="1"/>
  <c r="K308" i="69"/>
  <c r="L308" i="69" s="1"/>
  <c r="K777" i="69"/>
  <c r="L777" i="69" s="1"/>
  <c r="K509" i="69"/>
  <c r="L509" i="69" s="1"/>
  <c r="K241" i="69"/>
  <c r="L241" i="69" s="1"/>
  <c r="K40" i="69"/>
  <c r="L40" i="69" s="1"/>
  <c r="K706" i="69"/>
  <c r="L706" i="69" s="1"/>
  <c r="K438" i="69"/>
  <c r="L438" i="69" s="1"/>
  <c r="K170" i="69"/>
  <c r="L170" i="69" s="1"/>
  <c r="K639" i="69"/>
  <c r="L639" i="69" s="1"/>
  <c r="K371" i="69"/>
  <c r="L371" i="69" s="1"/>
  <c r="K103" i="69"/>
  <c r="L103" i="69" s="1"/>
  <c r="K840" i="69"/>
  <c r="L840" i="69" s="1"/>
  <c r="K572" i="69"/>
  <c r="L572" i="69" s="1"/>
  <c r="K304" i="69"/>
  <c r="L304" i="69" s="1"/>
  <c r="K773" i="69"/>
  <c r="L773" i="69" s="1"/>
  <c r="K505" i="69"/>
  <c r="L505" i="69" s="1"/>
  <c r="K237" i="69"/>
  <c r="L237" i="69" s="1"/>
  <c r="K36" i="69"/>
  <c r="L36" i="69" s="1"/>
  <c r="K702" i="69"/>
  <c r="L702" i="69" s="1"/>
  <c r="G1206" i="71" s="1"/>
  <c r="K434" i="69"/>
  <c r="L434" i="69" s="1"/>
  <c r="G734" i="71" s="1"/>
  <c r="K166" i="69"/>
  <c r="L166" i="69" s="1"/>
  <c r="G262" i="71" s="1"/>
  <c r="K635" i="69"/>
  <c r="L635" i="69" s="1"/>
  <c r="G1088" i="71" s="1"/>
  <c r="K367" i="69"/>
  <c r="L367" i="69" s="1"/>
  <c r="G616" i="71" s="1"/>
  <c r="K99" i="69"/>
  <c r="L99" i="69" s="1"/>
  <c r="G144" i="71" s="1"/>
  <c r="K836" i="69"/>
  <c r="L836" i="69" s="1"/>
  <c r="G1442" i="71" s="1"/>
  <c r="K568" i="69"/>
  <c r="L568" i="69" s="1"/>
  <c r="G970" i="71" s="1"/>
  <c r="K300" i="69"/>
  <c r="L300" i="69" s="1"/>
  <c r="G498" i="71" s="1"/>
  <c r="K769" i="69"/>
  <c r="L769" i="69" s="1"/>
  <c r="G1324" i="71" s="1"/>
  <c r="K501" i="69"/>
  <c r="L501" i="69" s="1"/>
  <c r="G852" i="71" s="1"/>
  <c r="K233" i="69"/>
  <c r="L233" i="69" s="1"/>
  <c r="G380" i="71" s="1"/>
  <c r="K32" i="69"/>
  <c r="L32" i="69" s="1"/>
  <c r="G26" i="71" s="1"/>
  <c r="K698" i="69"/>
  <c r="L698" i="69" s="1"/>
  <c r="G1222" i="71" s="1"/>
  <c r="K430" i="69"/>
  <c r="L430" i="69" s="1"/>
  <c r="G750" i="71" s="1"/>
  <c r="K162" i="69"/>
  <c r="L162" i="69" s="1"/>
  <c r="G278" i="71" s="1"/>
  <c r="K631" i="69"/>
  <c r="L631" i="69" s="1"/>
  <c r="G1104" i="71" s="1"/>
  <c r="K363" i="69"/>
  <c r="L363" i="69" s="1"/>
  <c r="G632" i="71" s="1"/>
  <c r="K95" i="69"/>
  <c r="L95" i="69" s="1"/>
  <c r="G160" i="71" s="1"/>
  <c r="K832" i="69"/>
  <c r="L832" i="69" s="1"/>
  <c r="G1458" i="71" s="1"/>
  <c r="K564" i="69"/>
  <c r="L564" i="69" s="1"/>
  <c r="G986" i="71" s="1"/>
  <c r="K296" i="69"/>
  <c r="L296" i="69" s="1"/>
  <c r="G514" i="71" s="1"/>
  <c r="K765" i="69"/>
  <c r="L765" i="69" s="1"/>
  <c r="G1340" i="71" s="1"/>
  <c r="K497" i="69"/>
  <c r="L497" i="69" s="1"/>
  <c r="G868" i="71" s="1"/>
  <c r="K229" i="69"/>
  <c r="L229" i="69" s="1"/>
  <c r="G396" i="71" s="1"/>
  <c r="K28" i="69"/>
  <c r="L28" i="69" s="1"/>
  <c r="G42" i="71" s="1"/>
  <c r="K694" i="69"/>
  <c r="L694" i="69" s="1"/>
  <c r="G1199" i="71" s="1"/>
  <c r="K426" i="69"/>
  <c r="L426" i="69" s="1"/>
  <c r="G727" i="71" s="1"/>
  <c r="K158" i="69"/>
  <c r="L158" i="69" s="1"/>
  <c r="G255" i="71" s="1"/>
  <c r="K627" i="69"/>
  <c r="L627" i="69" s="1"/>
  <c r="G1081" i="71" s="1"/>
  <c r="K359" i="69"/>
  <c r="L359" i="69" s="1"/>
  <c r="G609" i="71" s="1"/>
  <c r="K91" i="69"/>
  <c r="L91" i="69" s="1"/>
  <c r="G137" i="71" s="1"/>
  <c r="K828" i="69"/>
  <c r="L828" i="69" s="1"/>
  <c r="G1435" i="71" s="1"/>
  <c r="K560" i="69"/>
  <c r="L560" i="69" s="1"/>
  <c r="G963" i="71" s="1"/>
  <c r="K292" i="69"/>
  <c r="L292" i="69" s="1"/>
  <c r="G491" i="71" s="1"/>
  <c r="K761" i="69"/>
  <c r="L761" i="69" s="1"/>
  <c r="G1317" i="71" s="1"/>
  <c r="K493" i="69"/>
  <c r="L493" i="69" s="1"/>
  <c r="G845" i="71" s="1"/>
  <c r="K225" i="69"/>
  <c r="L225" i="69" s="1"/>
  <c r="G373" i="71" s="1"/>
  <c r="K24" i="69"/>
  <c r="L24" i="69" s="1"/>
  <c r="G19" i="71" s="1"/>
  <c r="K690" i="69"/>
  <c r="L690" i="69" s="1"/>
  <c r="G1194" i="71" s="1"/>
  <c r="K422" i="69"/>
  <c r="L422" i="69" s="1"/>
  <c r="G722" i="71" s="1"/>
  <c r="K154" i="69"/>
  <c r="L154" i="69" s="1"/>
  <c r="G250" i="71" s="1"/>
  <c r="K623" i="69"/>
  <c r="L623" i="69" s="1"/>
  <c r="G1076" i="71" s="1"/>
  <c r="K355" i="69"/>
  <c r="L355" i="69" s="1"/>
  <c r="G604" i="71" s="1"/>
  <c r="K87" i="69"/>
  <c r="L87" i="69" s="1"/>
  <c r="G132" i="71" s="1"/>
  <c r="K824" i="69"/>
  <c r="L824" i="69" s="1"/>
  <c r="G1430" i="71" s="1"/>
  <c r="K556" i="69"/>
  <c r="L556" i="69" s="1"/>
  <c r="G958" i="71" s="1"/>
  <c r="K288" i="69"/>
  <c r="L288" i="69" s="1"/>
  <c r="G486" i="71" s="1"/>
  <c r="K757" i="69"/>
  <c r="L757" i="69" s="1"/>
  <c r="G1312" i="71" s="1"/>
  <c r="K489" i="69"/>
  <c r="L489" i="69" s="1"/>
  <c r="G840" i="71" s="1"/>
  <c r="K221" i="69"/>
  <c r="L221" i="69" s="1"/>
  <c r="G368" i="71" s="1"/>
  <c r="K20" i="69"/>
  <c r="L20" i="69" s="1"/>
  <c r="G14" i="71" s="1"/>
  <c r="F321" i="72"/>
  <c r="G206" i="72"/>
  <c r="G89" i="72"/>
  <c r="E928" i="72"/>
  <c r="D569" i="72"/>
  <c r="AE560" i="71"/>
  <c r="AA560" i="71"/>
  <c r="H560" i="71"/>
  <c r="I560" i="71"/>
  <c r="G348" i="72"/>
  <c r="H211" i="72"/>
  <c r="F1297" i="71"/>
  <c r="D1046" i="72"/>
  <c r="AE1029" i="71"/>
  <c r="AA1029" i="71"/>
  <c r="H1029" i="71"/>
  <c r="I1029" i="71"/>
  <c r="H801" i="72"/>
  <c r="F354" i="72"/>
  <c r="H927" i="72"/>
  <c r="D1409" i="72"/>
  <c r="AE1386" i="71"/>
  <c r="AA1386" i="71"/>
  <c r="H1386" i="71"/>
  <c r="I1386" i="71"/>
  <c r="F441" i="72"/>
  <c r="D570" i="72"/>
  <c r="AE561" i="71"/>
  <c r="AA561" i="71"/>
  <c r="H561" i="71"/>
  <c r="I561" i="71"/>
  <c r="H931" i="72"/>
  <c r="F473" i="72"/>
  <c r="F1161" i="72"/>
  <c r="H930" i="72"/>
  <c r="G561" i="72"/>
  <c r="H208" i="72"/>
  <c r="F353" i="72"/>
  <c r="D1527" i="72"/>
  <c r="AE1502" i="71"/>
  <c r="AA1502" i="71"/>
  <c r="H1502" i="71"/>
  <c r="I1502" i="71"/>
  <c r="E341" i="72"/>
  <c r="D688" i="72"/>
  <c r="AE677" i="71"/>
  <c r="AA677" i="71"/>
  <c r="H677" i="71"/>
  <c r="I677" i="71"/>
  <c r="F1415" i="71"/>
  <c r="G476" i="72"/>
  <c r="G1401" i="72"/>
  <c r="E926" i="72"/>
  <c r="D571" i="72"/>
  <c r="AE562" i="71"/>
  <c r="AA562" i="71"/>
  <c r="H562" i="71"/>
  <c r="I562" i="71"/>
  <c r="G87" i="72"/>
  <c r="F1041" i="72"/>
  <c r="F1521" i="72"/>
  <c r="E207" i="72"/>
  <c r="H210" i="72"/>
  <c r="H474" i="72"/>
  <c r="H921" i="72"/>
  <c r="D1290" i="72"/>
  <c r="AE1269" i="71"/>
  <c r="AA1269" i="71"/>
  <c r="H1269" i="71"/>
  <c r="I1269" i="71"/>
  <c r="D1526" i="72"/>
  <c r="AE1501" i="71"/>
  <c r="AA1501" i="71"/>
  <c r="H1501" i="71"/>
  <c r="I1501" i="71"/>
  <c r="G681" i="72"/>
  <c r="G91" i="72"/>
  <c r="F328" i="71"/>
  <c r="L145" i="69"/>
  <c r="G324" i="71" s="1"/>
  <c r="F324" i="71"/>
  <c r="L197" i="69"/>
  <c r="G326" i="71" s="1"/>
  <c r="F326" i="71"/>
  <c r="G209" i="72"/>
  <c r="G356" i="72"/>
  <c r="D811" i="72"/>
  <c r="AE798" i="71"/>
  <c r="AA798" i="71"/>
  <c r="H798" i="71"/>
  <c r="I798" i="71"/>
  <c r="E355" i="72"/>
  <c r="G929" i="72"/>
  <c r="F352" i="72"/>
  <c r="B252" i="52" a="1"/>
  <c r="B252" i="52" s="1"/>
  <c r="H55" i="44"/>
  <c r="F102" i="47"/>
  <c r="F23" i="47"/>
  <c r="L47" i="44"/>
  <c r="F62" i="47"/>
  <c r="H27" i="44"/>
  <c r="F44" i="47"/>
  <c r="H16" i="44"/>
  <c r="F111" i="47"/>
  <c r="H52" i="44"/>
  <c r="L52" i="44"/>
  <c r="H39" i="44"/>
  <c r="F58" i="47"/>
  <c r="F112" i="47"/>
  <c r="L60" i="44"/>
  <c r="E34" i="44"/>
  <c r="F35" i="47" s="1"/>
  <c r="E21" i="18"/>
  <c r="E53" i="18"/>
  <c r="F115" i="4" s="1"/>
  <c r="E42" i="18"/>
  <c r="E7" i="18"/>
  <c r="E15" i="44"/>
  <c r="E14" i="44"/>
  <c r="E37" i="44"/>
  <c r="H60" i="44"/>
  <c r="E40" i="44"/>
  <c r="E47" i="18"/>
  <c r="E23" i="44"/>
  <c r="E26" i="18"/>
  <c r="F41" i="4" s="1"/>
  <c r="E35" i="44"/>
  <c r="E20" i="44"/>
  <c r="E41" i="44"/>
  <c r="E28" i="44"/>
  <c r="E21" i="44"/>
  <c r="E42" i="44"/>
  <c r="E36" i="44"/>
  <c r="E19" i="44"/>
  <c r="E31" i="44"/>
  <c r="E17" i="18"/>
  <c r="F112" i="4" s="1"/>
  <c r="E13" i="18"/>
  <c r="F37" i="4" s="1"/>
  <c r="E76" i="52"/>
  <c r="B251" i="52" s="1"/>
  <c r="E53" i="44"/>
  <c r="E49" i="18"/>
  <c r="E9" i="18"/>
  <c r="E32" i="44"/>
  <c r="E33" i="44"/>
  <c r="E30" i="44"/>
  <c r="E22" i="18"/>
  <c r="H10" i="44"/>
  <c r="E49" i="44"/>
  <c r="H9" i="44"/>
  <c r="E50" i="18"/>
  <c r="F106" i="4" s="1"/>
  <c r="E54" i="44"/>
  <c r="S74" i="42"/>
  <c r="E59" i="18"/>
  <c r="E43" i="44"/>
  <c r="E29" i="44"/>
  <c r="E12" i="44"/>
  <c r="H47" i="44"/>
  <c r="E45" i="44"/>
  <c r="E8" i="44"/>
  <c r="E10" i="18"/>
  <c r="E54" i="18"/>
  <c r="F107" i="4" s="1"/>
  <c r="E55" i="18"/>
  <c r="F102" i="4" s="1"/>
  <c r="E11" i="18"/>
  <c r="E46" i="18"/>
  <c r="E45" i="18"/>
  <c r="E48" i="44"/>
  <c r="E22" i="44"/>
  <c r="E51" i="18"/>
  <c r="S74" i="17"/>
  <c r="E18" i="18"/>
  <c r="E14" i="18"/>
  <c r="H44" i="44"/>
  <c r="E7" i="44"/>
  <c r="E13" i="44"/>
  <c r="F37" i="47" s="1"/>
  <c r="H56" i="44"/>
  <c r="L56" i="44"/>
  <c r="E58" i="44"/>
  <c r="E57" i="44"/>
  <c r="E24" i="44"/>
  <c r="E18" i="44"/>
  <c r="F10" i="47" s="1"/>
  <c r="H26" i="44"/>
  <c r="L26" i="44"/>
  <c r="G40" i="47" s="1"/>
  <c r="S70" i="42"/>
  <c r="S69" i="42"/>
  <c r="S73" i="42"/>
  <c r="E43" i="18"/>
  <c r="F113" i="4" s="1"/>
  <c r="S73" i="17"/>
  <c r="S69" i="17"/>
  <c r="S70" i="17"/>
  <c r="H25" i="44"/>
  <c r="H50" i="44"/>
  <c r="H46" i="44"/>
  <c r="L46" i="44"/>
  <c r="H59" i="44"/>
  <c r="L51" i="44"/>
  <c r="H51" i="44"/>
  <c r="L50" i="44"/>
  <c r="G105" i="47" s="1"/>
  <c r="H38" i="44"/>
  <c r="H11" i="44"/>
  <c r="H17" i="44"/>
  <c r="K57" i="18"/>
  <c r="K41" i="18"/>
  <c r="K37" i="18"/>
  <c r="K33" i="18"/>
  <c r="K29" i="18"/>
  <c r="K25" i="18"/>
  <c r="K21" i="18"/>
  <c r="K40" i="18"/>
  <c r="K36" i="18"/>
  <c r="K32" i="18"/>
  <c r="K28" i="18"/>
  <c r="K24" i="18"/>
  <c r="K20" i="18"/>
  <c r="K39" i="18"/>
  <c r="K35" i="18"/>
  <c r="K31" i="18"/>
  <c r="K23" i="18"/>
  <c r="K19" i="18"/>
  <c r="K7" i="18"/>
  <c r="K27" i="18"/>
  <c r="K58" i="18"/>
  <c r="K42" i="18"/>
  <c r="K38" i="18"/>
  <c r="K34" i="18"/>
  <c r="K30" i="18"/>
  <c r="K26" i="18"/>
  <c r="K22" i="18"/>
  <c r="K18" i="18"/>
  <c r="H16" i="17"/>
  <c r="H17" i="17"/>
  <c r="H18" i="17"/>
  <c r="H19" i="17"/>
  <c r="H20" i="17"/>
  <c r="H21" i="17"/>
  <c r="H22" i="17"/>
  <c r="H23" i="17"/>
  <c r="H24" i="17"/>
  <c r="H25" i="17"/>
  <c r="H26" i="17"/>
  <c r="H27" i="17"/>
  <c r="H28" i="17"/>
  <c r="H29" i="17"/>
  <c r="H30" i="17"/>
  <c r="H31" i="17"/>
  <c r="L31" i="17" s="1"/>
  <c r="H32" i="17"/>
  <c r="L32" i="17" s="1"/>
  <c r="H33" i="17"/>
  <c r="H34" i="17"/>
  <c r="H35" i="17"/>
  <c r="L35" i="17" s="1"/>
  <c r="H36" i="17"/>
  <c r="L36" i="17" s="1"/>
  <c r="H37" i="17"/>
  <c r="H38" i="17"/>
  <c r="L38" i="17" s="1"/>
  <c r="H39" i="17"/>
  <c r="L39" i="17" s="1"/>
  <c r="H40" i="17"/>
  <c r="L40" i="17" s="1"/>
  <c r="H41" i="17"/>
  <c r="L41" i="17" s="1"/>
  <c r="H42" i="17"/>
  <c r="L42" i="17" s="1"/>
  <c r="H43" i="17"/>
  <c r="L43" i="17" s="1"/>
  <c r="H44" i="17"/>
  <c r="H45" i="17"/>
  <c r="L45" i="17" s="1"/>
  <c r="H46" i="17"/>
  <c r="L46" i="17" s="1"/>
  <c r="H47" i="17"/>
  <c r="L47" i="17" s="1"/>
  <c r="H48" i="17"/>
  <c r="L48" i="17" s="1"/>
  <c r="H49" i="17"/>
  <c r="L49" i="17" s="1"/>
  <c r="H50" i="17"/>
  <c r="H51" i="17"/>
  <c r="H52" i="17"/>
  <c r="H53" i="17"/>
  <c r="H54" i="17"/>
  <c r="H55" i="17"/>
  <c r="H56" i="17"/>
  <c r="H57" i="17"/>
  <c r="H58" i="17"/>
  <c r="H59" i="17"/>
  <c r="H60" i="17"/>
  <c r="H61" i="17"/>
  <c r="H62" i="17"/>
  <c r="H63" i="17"/>
  <c r="H64" i="17"/>
  <c r="H65" i="17"/>
  <c r="L65" i="17" s="1"/>
  <c r="H66" i="17"/>
  <c r="L66" i="17" s="1"/>
  <c r="H67" i="17"/>
  <c r="H68" i="17"/>
  <c r="H15" i="17"/>
  <c r="G68" i="17"/>
  <c r="G67" i="17"/>
  <c r="G66" i="17"/>
  <c r="K66" i="17" s="1"/>
  <c r="G65" i="17"/>
  <c r="K65" i="17" s="1"/>
  <c r="M65" i="17" s="1"/>
  <c r="E57" i="18" s="1"/>
  <c r="F93" i="4" s="1"/>
  <c r="G64" i="17"/>
  <c r="G63" i="17"/>
  <c r="G62" i="17"/>
  <c r="G61" i="17"/>
  <c r="G60" i="17"/>
  <c r="G59" i="17"/>
  <c r="G58" i="17"/>
  <c r="G57" i="17"/>
  <c r="G56" i="17"/>
  <c r="G55" i="17"/>
  <c r="G54" i="17"/>
  <c r="G53" i="17"/>
  <c r="G52" i="17"/>
  <c r="G51" i="17"/>
  <c r="G50" i="17"/>
  <c r="G49" i="17"/>
  <c r="K49" i="17" s="1"/>
  <c r="M49" i="17" s="1"/>
  <c r="E41" i="18" s="1"/>
  <c r="G48" i="17"/>
  <c r="K48" i="17" s="1"/>
  <c r="G47" i="17"/>
  <c r="K47" i="17" s="1"/>
  <c r="M47" i="17" s="1"/>
  <c r="E39" i="18" s="1"/>
  <c r="F58" i="4" s="1"/>
  <c r="G46" i="17"/>
  <c r="K46" i="17" s="1"/>
  <c r="G45" i="17"/>
  <c r="K45" i="17" s="1"/>
  <c r="M45" i="17" s="1"/>
  <c r="E37" i="18" s="1"/>
  <c r="F63" i="4" s="1"/>
  <c r="G44" i="17"/>
  <c r="G43" i="17"/>
  <c r="K43" i="17" s="1"/>
  <c r="M43" i="17" s="1"/>
  <c r="E35" i="18" s="1"/>
  <c r="F36" i="4" s="1"/>
  <c r="G42" i="17"/>
  <c r="K42" i="17" s="1"/>
  <c r="G41" i="17"/>
  <c r="K41" i="17" s="1"/>
  <c r="M41" i="17" s="1"/>
  <c r="E33" i="18" s="1"/>
  <c r="F28" i="4" s="1"/>
  <c r="G40" i="17"/>
  <c r="K40" i="17" s="1"/>
  <c r="G39" i="17"/>
  <c r="K39" i="17" s="1"/>
  <c r="M39" i="17" s="1"/>
  <c r="E31" i="18" s="1"/>
  <c r="F25" i="4" s="1"/>
  <c r="G38" i="17"/>
  <c r="K38" i="17" s="1"/>
  <c r="G37" i="17"/>
  <c r="G36" i="17"/>
  <c r="K36" i="17" s="1"/>
  <c r="G35" i="17"/>
  <c r="K35" i="17" s="1"/>
  <c r="M35" i="17" s="1"/>
  <c r="E27" i="18" s="1"/>
  <c r="F44" i="4" s="1"/>
  <c r="G34" i="17"/>
  <c r="G33" i="17"/>
  <c r="G32" i="17"/>
  <c r="K32" i="17" s="1"/>
  <c r="G31" i="17"/>
  <c r="K31" i="17" s="1"/>
  <c r="M31" i="17" s="1"/>
  <c r="E23" i="18" s="1"/>
  <c r="G30" i="17"/>
  <c r="G29" i="17"/>
  <c r="G28" i="17"/>
  <c r="G27" i="17"/>
  <c r="G26" i="17"/>
  <c r="G25" i="17"/>
  <c r="G24" i="17"/>
  <c r="G23" i="17"/>
  <c r="G22" i="17"/>
  <c r="G21" i="17"/>
  <c r="G20" i="17"/>
  <c r="G19" i="17"/>
  <c r="G18" i="17"/>
  <c r="G17" i="17"/>
  <c r="G16" i="17"/>
  <c r="F74" i="17"/>
  <c r="H74" i="17" s="1"/>
  <c r="L74" i="17" s="1"/>
  <c r="F73" i="17"/>
  <c r="F72" i="17"/>
  <c r="F71" i="17"/>
  <c r="E74" i="17"/>
  <c r="G74" i="17" s="1"/>
  <c r="K74" i="17" s="1"/>
  <c r="M74" i="17" s="1"/>
  <c r="E73" i="17"/>
  <c r="G73" i="17" s="1"/>
  <c r="K73" i="17" s="1"/>
  <c r="E72" i="17"/>
  <c r="G72" i="17" s="1"/>
  <c r="E71" i="17"/>
  <c r="G71" i="17" s="1"/>
  <c r="F70" i="17"/>
  <c r="E70" i="17"/>
  <c r="G70" i="17" s="1"/>
  <c r="F69" i="17"/>
  <c r="J16" i="17" s="1"/>
  <c r="E69" i="17"/>
  <c r="G15" i="17"/>
  <c r="G1472" i="71" l="1"/>
  <c r="G1471" i="71"/>
  <c r="G1439" i="71"/>
  <c r="G1438" i="71"/>
  <c r="G1486" i="71"/>
  <c r="G1485" i="71"/>
  <c r="L869" i="69"/>
  <c r="G1474" i="71"/>
  <c r="G1473" i="71"/>
  <c r="H1505" i="71"/>
  <c r="G1478" i="71"/>
  <c r="G1477" i="71"/>
  <c r="G1433" i="71"/>
  <c r="D1525" i="72"/>
  <c r="I1500" i="71"/>
  <c r="F1525" i="72" s="1"/>
  <c r="AE1500" i="71"/>
  <c r="H1525" i="72" s="1"/>
  <c r="AA1500" i="71"/>
  <c r="G1525" i="72" s="1"/>
  <c r="H1500" i="71"/>
  <c r="E1525" i="72" s="1"/>
  <c r="G1514" i="71"/>
  <c r="G1513" i="71"/>
  <c r="AA1505" i="71"/>
  <c r="G1457" i="71"/>
  <c r="G1456" i="71"/>
  <c r="G1451" i="71"/>
  <c r="G1450" i="71"/>
  <c r="G1444" i="71"/>
  <c r="AA1444" i="71" s="1"/>
  <c r="G1443" i="71"/>
  <c r="J1426" i="71" s="1" a="1"/>
  <c r="G1440" i="71"/>
  <c r="G1510" i="71"/>
  <c r="G1509" i="71"/>
  <c r="G1460" i="71"/>
  <c r="AE1460" i="71" s="1"/>
  <c r="G1459" i="71"/>
  <c r="G1507" i="71"/>
  <c r="L802" i="69"/>
  <c r="G1392" i="71"/>
  <c r="G1391" i="71"/>
  <c r="G1342" i="71"/>
  <c r="G1341" i="71"/>
  <c r="G1333" i="71"/>
  <c r="G1332" i="71"/>
  <c r="AA1382" i="71"/>
  <c r="G1405" i="72" s="1"/>
  <c r="H1382" i="71"/>
  <c r="E1405" i="72" s="1"/>
  <c r="D1405" i="72"/>
  <c r="I1382" i="71"/>
  <c r="F1405" i="72" s="1"/>
  <c r="AE1382" i="71"/>
  <c r="H1405" i="72" s="1"/>
  <c r="G1396" i="71"/>
  <c r="D1419" i="72" s="1"/>
  <c r="G1395" i="71"/>
  <c r="G1360" i="71"/>
  <c r="G1359" i="71"/>
  <c r="G1315" i="71"/>
  <c r="J1308" i="71" s="1" a="1"/>
  <c r="G1354" i="71"/>
  <c r="G1353" i="71"/>
  <c r="G1321" i="71"/>
  <c r="G1320" i="71"/>
  <c r="G1368" i="71"/>
  <c r="G1367" i="71"/>
  <c r="G1356" i="71"/>
  <c r="G1355" i="71"/>
  <c r="G1326" i="71"/>
  <c r="G1325" i="71"/>
  <c r="G1339" i="71"/>
  <c r="G1338" i="71"/>
  <c r="G1389" i="71"/>
  <c r="G1203" i="71"/>
  <c r="G1202" i="71"/>
  <c r="G1272" i="71"/>
  <c r="L735" i="69"/>
  <c r="G1208" i="71"/>
  <c r="G1207" i="71"/>
  <c r="G1221" i="71"/>
  <c r="G1220" i="71"/>
  <c r="G1236" i="71"/>
  <c r="G1235" i="71"/>
  <c r="G1274" i="71"/>
  <c r="G1273" i="71"/>
  <c r="G1224" i="71"/>
  <c r="G1223" i="71"/>
  <c r="G1215" i="71"/>
  <c r="G1214" i="71"/>
  <c r="G1271" i="71"/>
  <c r="AE1249" i="71"/>
  <c r="H1270" i="72" s="1"/>
  <c r="AA1249" i="71"/>
  <c r="G1270" i="72" s="1"/>
  <c r="H1249" i="71"/>
  <c r="E1270" i="72" s="1"/>
  <c r="D1270" i="72"/>
  <c r="I1249" i="71"/>
  <c r="F1270" i="72" s="1"/>
  <c r="G1238" i="71"/>
  <c r="G1237" i="71"/>
  <c r="G1278" i="71"/>
  <c r="G1277" i="71"/>
  <c r="G1242" i="71"/>
  <c r="G1241" i="71"/>
  <c r="G1205" i="71"/>
  <c r="G1197" i="71"/>
  <c r="J1190" i="71" s="1" a="1"/>
  <c r="G1097" i="71"/>
  <c r="G1096" i="71"/>
  <c r="G1106" i="71"/>
  <c r="G1105" i="71"/>
  <c r="D1150" i="72"/>
  <c r="I1131" i="71"/>
  <c r="F1150" i="72" s="1"/>
  <c r="AE1131" i="71"/>
  <c r="H1150" i="72" s="1"/>
  <c r="AA1131" i="71"/>
  <c r="G1150" i="72" s="1"/>
  <c r="H1131" i="71"/>
  <c r="E1150" i="72" s="1"/>
  <c r="L668" i="69"/>
  <c r="G1120" i="71"/>
  <c r="G1119" i="71"/>
  <c r="G1160" i="71"/>
  <c r="G1159" i="71"/>
  <c r="G1087" i="71"/>
  <c r="AA1152" i="71"/>
  <c r="G1171" i="72" s="1"/>
  <c r="D1165" i="72"/>
  <c r="I1146" i="71"/>
  <c r="F1165" i="72" s="1"/>
  <c r="AE1146" i="71"/>
  <c r="H1165" i="72" s="1"/>
  <c r="AA1146" i="71"/>
  <c r="G1165" i="72" s="1"/>
  <c r="H1146" i="71"/>
  <c r="E1165" i="72" s="1"/>
  <c r="G1085" i="71"/>
  <c r="G1084" i="71"/>
  <c r="G1124" i="71"/>
  <c r="AE1124" i="71" s="1"/>
  <c r="G1123" i="71"/>
  <c r="G1090" i="71"/>
  <c r="G1089" i="71"/>
  <c r="G1103" i="71"/>
  <c r="AA1103" i="71" s="1"/>
  <c r="G1102" i="71"/>
  <c r="AE1152" i="71"/>
  <c r="G1079" i="71"/>
  <c r="G1118" i="71"/>
  <c r="D1137" i="72" s="1"/>
  <c r="G1117" i="71"/>
  <c r="G1086" i="71"/>
  <c r="G1156" i="71"/>
  <c r="H1156" i="71" s="1"/>
  <c r="G1155" i="71"/>
  <c r="I1152" i="71"/>
  <c r="G1153" i="71"/>
  <c r="D1052" i="72"/>
  <c r="I1035" i="71"/>
  <c r="AE1035" i="71"/>
  <c r="AA1035" i="71"/>
  <c r="H1035" i="71"/>
  <c r="G972" i="71"/>
  <c r="G971" i="71"/>
  <c r="G985" i="71"/>
  <c r="G984" i="71"/>
  <c r="H1028" i="71"/>
  <c r="E1045" i="72" s="1"/>
  <c r="D1045" i="72"/>
  <c r="I1028" i="71"/>
  <c r="F1045" i="72" s="1"/>
  <c r="AE1028" i="71"/>
  <c r="H1045" i="72" s="1"/>
  <c r="AA1028" i="71"/>
  <c r="G1045" i="72" s="1"/>
  <c r="G1000" i="71"/>
  <c r="G999" i="71"/>
  <c r="G1038" i="71"/>
  <c r="G1037" i="71"/>
  <c r="G961" i="71"/>
  <c r="G979" i="71"/>
  <c r="G978" i="71"/>
  <c r="G967" i="71"/>
  <c r="G966" i="71"/>
  <c r="G1013" i="71"/>
  <c r="L601" i="69"/>
  <c r="G1002" i="71"/>
  <c r="G1001" i="71"/>
  <c r="G1042" i="71"/>
  <c r="G1041" i="71"/>
  <c r="G1006" i="71"/>
  <c r="G1005" i="71"/>
  <c r="G969" i="71"/>
  <c r="G988" i="71"/>
  <c r="G987" i="71"/>
  <c r="L534" i="69"/>
  <c r="G917" i="71"/>
  <c r="G867" i="71"/>
  <c r="G866" i="71"/>
  <c r="G870" i="71"/>
  <c r="G869" i="71"/>
  <c r="G849" i="71"/>
  <c r="G848" i="71"/>
  <c r="G896" i="71"/>
  <c r="G895" i="71"/>
  <c r="G884" i="71"/>
  <c r="G883" i="71"/>
  <c r="G920" i="71"/>
  <c r="G919" i="71"/>
  <c r="G861" i="71"/>
  <c r="AE861" i="71" s="1"/>
  <c r="G860" i="71"/>
  <c r="G843" i="71"/>
  <c r="G924" i="71"/>
  <c r="AE924" i="71" s="1"/>
  <c r="G923" i="71"/>
  <c r="G882" i="71"/>
  <c r="G881" i="71"/>
  <c r="G854" i="71"/>
  <c r="D869" i="72" s="1"/>
  <c r="G853" i="71"/>
  <c r="G888" i="71"/>
  <c r="G887" i="71"/>
  <c r="G851" i="71"/>
  <c r="AA851" i="71" s="1"/>
  <c r="G764" i="71"/>
  <c r="G763" i="71"/>
  <c r="G736" i="71"/>
  <c r="G735" i="71"/>
  <c r="G770" i="71"/>
  <c r="G769" i="71"/>
  <c r="G733" i="71"/>
  <c r="G731" i="71"/>
  <c r="G730" i="71"/>
  <c r="AE777" i="71"/>
  <c r="H790" i="72" s="1"/>
  <c r="AA777" i="71"/>
  <c r="G790" i="72" s="1"/>
  <c r="H777" i="71"/>
  <c r="E790" i="72" s="1"/>
  <c r="D790" i="72"/>
  <c r="I777" i="71"/>
  <c r="F790" i="72" s="1"/>
  <c r="L467" i="69"/>
  <c r="G766" i="71"/>
  <c r="G765" i="71"/>
  <c r="G749" i="71"/>
  <c r="G748" i="71"/>
  <c r="G752" i="71"/>
  <c r="G751" i="71"/>
  <c r="AE792" i="71"/>
  <c r="H805" i="72" s="1"/>
  <c r="AA792" i="71"/>
  <c r="G805" i="72" s="1"/>
  <c r="H792" i="71"/>
  <c r="E805" i="72" s="1"/>
  <c r="D805" i="72"/>
  <c r="I792" i="71"/>
  <c r="F805" i="72" s="1"/>
  <c r="G806" i="71"/>
  <c r="G805" i="71"/>
  <c r="G802" i="71"/>
  <c r="G801" i="71"/>
  <c r="G743" i="71"/>
  <c r="G742" i="71"/>
  <c r="G725" i="71"/>
  <c r="G799" i="71"/>
  <c r="AA681" i="71"/>
  <c r="H681" i="71"/>
  <c r="D692" i="72"/>
  <c r="I681" i="71"/>
  <c r="AE681" i="71"/>
  <c r="G625" i="71"/>
  <c r="G624" i="71"/>
  <c r="G607" i="71"/>
  <c r="G652" i="71"/>
  <c r="D663" i="72" s="1"/>
  <c r="G651" i="71"/>
  <c r="G615" i="71"/>
  <c r="G613" i="71"/>
  <c r="G612" i="71"/>
  <c r="D670" i="72"/>
  <c r="I659" i="71"/>
  <c r="F670" i="72" s="1"/>
  <c r="H659" i="71"/>
  <c r="E670" i="72" s="1"/>
  <c r="AE659" i="71"/>
  <c r="H670" i="72" s="1"/>
  <c r="AA659" i="71"/>
  <c r="G670" i="72" s="1"/>
  <c r="L400" i="69"/>
  <c r="G648" i="71"/>
  <c r="G647" i="71"/>
  <c r="G631" i="71"/>
  <c r="G630" i="71"/>
  <c r="G634" i="71"/>
  <c r="G633" i="71"/>
  <c r="D685" i="72"/>
  <c r="I674" i="71"/>
  <c r="F685" i="72" s="1"/>
  <c r="AE674" i="71"/>
  <c r="H685" i="72" s="1"/>
  <c r="AA674" i="71"/>
  <c r="G685" i="72" s="1"/>
  <c r="H674" i="71"/>
  <c r="E685" i="72" s="1"/>
  <c r="G618" i="71"/>
  <c r="G617" i="71"/>
  <c r="G646" i="71"/>
  <c r="AA646" i="71" s="1"/>
  <c r="G645" i="71"/>
  <c r="G688" i="71"/>
  <c r="G687" i="71"/>
  <c r="G684" i="71"/>
  <c r="D695" i="72" s="1"/>
  <c r="G683" i="71"/>
  <c r="G495" i="71"/>
  <c r="G494" i="71"/>
  <c r="H541" i="71"/>
  <c r="E550" i="72" s="1"/>
  <c r="D550" i="72"/>
  <c r="I541" i="71"/>
  <c r="F550" i="72" s="1"/>
  <c r="AE541" i="71"/>
  <c r="H550" i="72" s="1"/>
  <c r="AA541" i="71"/>
  <c r="G550" i="72" s="1"/>
  <c r="L333" i="69"/>
  <c r="G530" i="71"/>
  <c r="G529" i="71"/>
  <c r="G534" i="71"/>
  <c r="G533" i="71"/>
  <c r="G497" i="71"/>
  <c r="H556" i="71"/>
  <c r="E565" i="72" s="1"/>
  <c r="D565" i="72"/>
  <c r="I556" i="71"/>
  <c r="F565" i="72" s="1"/>
  <c r="AE556" i="71"/>
  <c r="H565" i="72" s="1"/>
  <c r="AA556" i="71"/>
  <c r="G565" i="72" s="1"/>
  <c r="G528" i="71"/>
  <c r="G527" i="71"/>
  <c r="G570" i="71"/>
  <c r="G569" i="71"/>
  <c r="G513" i="71"/>
  <c r="G512" i="71"/>
  <c r="G516" i="71"/>
  <c r="G515" i="71"/>
  <c r="G500" i="71"/>
  <c r="G499" i="71"/>
  <c r="G566" i="71"/>
  <c r="G565" i="71"/>
  <c r="G563" i="71"/>
  <c r="G507" i="71"/>
  <c r="AA507" i="71" s="1"/>
  <c r="G506" i="71"/>
  <c r="G489" i="71"/>
  <c r="AE445" i="71"/>
  <c r="AA445" i="71"/>
  <c r="I445" i="71"/>
  <c r="H445" i="71"/>
  <c r="D452" i="72"/>
  <c r="G410" i="71"/>
  <c r="G409" i="71"/>
  <c r="AE439" i="71"/>
  <c r="G377" i="71"/>
  <c r="G376" i="71"/>
  <c r="AA423" i="71"/>
  <c r="G430" i="72" s="1"/>
  <c r="H423" i="71"/>
  <c r="E430" i="72" s="1"/>
  <c r="D430" i="72"/>
  <c r="I423" i="71"/>
  <c r="F430" i="72" s="1"/>
  <c r="AE423" i="71"/>
  <c r="H430" i="72" s="1"/>
  <c r="G412" i="71"/>
  <c r="G411" i="71"/>
  <c r="G416" i="71"/>
  <c r="G415" i="71"/>
  <c r="G379" i="71"/>
  <c r="G389" i="71"/>
  <c r="G388" i="71"/>
  <c r="G371" i="71"/>
  <c r="I439" i="71"/>
  <c r="F446" i="72" s="1"/>
  <c r="D446" i="72"/>
  <c r="G452" i="71"/>
  <c r="G451" i="71"/>
  <c r="G395" i="71"/>
  <c r="H395" i="71" s="1"/>
  <c r="G394" i="71"/>
  <c r="G398" i="71"/>
  <c r="G397" i="71"/>
  <c r="L266" i="69"/>
  <c r="G382" i="71"/>
  <c r="G381" i="71"/>
  <c r="G448" i="71"/>
  <c r="G447" i="71"/>
  <c r="AA438" i="71"/>
  <c r="G445" i="72" s="1"/>
  <c r="H438" i="71"/>
  <c r="E445" i="72" s="1"/>
  <c r="D445" i="72"/>
  <c r="I438" i="71"/>
  <c r="F445" i="72" s="1"/>
  <c r="AE438" i="71"/>
  <c r="H445" i="72" s="1"/>
  <c r="G325" i="71"/>
  <c r="G264" i="71"/>
  <c r="G263" i="71"/>
  <c r="G330" i="71"/>
  <c r="G329" i="71"/>
  <c r="G271" i="71"/>
  <c r="G270" i="71"/>
  <c r="G253" i="71"/>
  <c r="G292" i="71"/>
  <c r="D297" i="72" s="1"/>
  <c r="G291" i="71"/>
  <c r="G321" i="71"/>
  <c r="G320" i="71"/>
  <c r="G259" i="71"/>
  <c r="H259" i="71" s="1"/>
  <c r="G258" i="71"/>
  <c r="G306" i="71"/>
  <c r="G305" i="71"/>
  <c r="L199" i="69"/>
  <c r="G294" i="71"/>
  <c r="G293" i="71"/>
  <c r="G323" i="71"/>
  <c r="G298" i="71"/>
  <c r="AA298" i="71" s="1"/>
  <c r="G297" i="71"/>
  <c r="G261" i="71"/>
  <c r="G327" i="71"/>
  <c r="G334" i="71"/>
  <c r="I334" i="71" s="1"/>
  <c r="G333" i="71"/>
  <c r="G277" i="71"/>
  <c r="G276" i="71"/>
  <c r="G280" i="71"/>
  <c r="AA280" i="71" s="1"/>
  <c r="G279" i="71"/>
  <c r="G174" i="71"/>
  <c r="G173" i="71"/>
  <c r="G141" i="71"/>
  <c r="G140" i="71"/>
  <c r="G188" i="71"/>
  <c r="G187" i="71"/>
  <c r="L132" i="69"/>
  <c r="G209" i="71"/>
  <c r="G176" i="71"/>
  <c r="G175" i="71"/>
  <c r="G216" i="71"/>
  <c r="G215" i="71"/>
  <c r="G180" i="71"/>
  <c r="G179" i="71"/>
  <c r="G143" i="71"/>
  <c r="D146" i="72" s="1"/>
  <c r="G135" i="71"/>
  <c r="G146" i="71"/>
  <c r="G145" i="71"/>
  <c r="G159" i="71"/>
  <c r="AA159" i="71" s="1"/>
  <c r="G158" i="71"/>
  <c r="G142" i="71"/>
  <c r="G212" i="71"/>
  <c r="G211" i="71"/>
  <c r="G162" i="71"/>
  <c r="D165" i="72" s="1"/>
  <c r="G161" i="71"/>
  <c r="G153" i="71"/>
  <c r="H153" i="71" s="1"/>
  <c r="G152" i="71"/>
  <c r="G94" i="71"/>
  <c r="G93" i="71"/>
  <c r="G28" i="71"/>
  <c r="G27" i="71"/>
  <c r="G58" i="71"/>
  <c r="G57" i="71"/>
  <c r="G35" i="71"/>
  <c r="G34" i="71"/>
  <c r="G25" i="71"/>
  <c r="G17" i="71"/>
  <c r="G56" i="71"/>
  <c r="G55" i="71"/>
  <c r="G23" i="71"/>
  <c r="I23" i="71" s="1"/>
  <c r="F24" i="72" s="1"/>
  <c r="G22" i="71"/>
  <c r="G70" i="71"/>
  <c r="G69" i="71"/>
  <c r="G62" i="71"/>
  <c r="H62" i="71" s="1"/>
  <c r="E63" i="72" s="1"/>
  <c r="G61" i="71"/>
  <c r="G98" i="71"/>
  <c r="I98" i="71" s="1"/>
  <c r="F99" i="72" s="1"/>
  <c r="G97" i="71"/>
  <c r="G41" i="71"/>
  <c r="D42" i="72" s="1"/>
  <c r="G40" i="71"/>
  <c r="G44" i="71"/>
  <c r="G43" i="71"/>
  <c r="L65" i="69"/>
  <c r="G91" i="71"/>
  <c r="I105" i="47"/>
  <c r="F106" i="48" s="1"/>
  <c r="D106" i="48"/>
  <c r="H105" i="47"/>
  <c r="E106" i="48" s="1"/>
  <c r="AE105" i="47"/>
  <c r="H106" i="48" s="1"/>
  <c r="AA105" i="47"/>
  <c r="G106" i="48" s="1"/>
  <c r="D41" i="48"/>
  <c r="H40" i="47"/>
  <c r="E41" i="48" s="1"/>
  <c r="I40" i="47"/>
  <c r="F41" i="48" s="1"/>
  <c r="AE40" i="47"/>
  <c r="H41" i="48" s="1"/>
  <c r="AA40" i="47"/>
  <c r="G41" i="48" s="1"/>
  <c r="F471" i="71"/>
  <c r="G778" i="71"/>
  <c r="D791" i="72" s="1"/>
  <c r="G542" i="71"/>
  <c r="H542" i="71" s="1"/>
  <c r="G660" i="71"/>
  <c r="AA660" i="71" s="1"/>
  <c r="G1250" i="71"/>
  <c r="AE1250" i="71" s="1"/>
  <c r="G1014" i="71"/>
  <c r="AE1014" i="71" s="1"/>
  <c r="G1132" i="71"/>
  <c r="G424" i="71"/>
  <c r="D431" i="72" s="1"/>
  <c r="E811" i="72"/>
  <c r="D329" i="72"/>
  <c r="AE324" i="71"/>
  <c r="AA324" i="71"/>
  <c r="I324" i="71"/>
  <c r="H324" i="71"/>
  <c r="G1526" i="72"/>
  <c r="F1290" i="72"/>
  <c r="G571" i="72"/>
  <c r="H688" i="72"/>
  <c r="F1527" i="72"/>
  <c r="H570" i="72"/>
  <c r="E1409" i="72"/>
  <c r="E1046" i="72"/>
  <c r="F569" i="72"/>
  <c r="D1335" i="72"/>
  <c r="AE1312" i="71"/>
  <c r="AA1312" i="71"/>
  <c r="H1312" i="71"/>
  <c r="I1312" i="71"/>
  <c r="D135" i="72"/>
  <c r="AE132" i="71"/>
  <c r="AA132" i="71"/>
  <c r="H132" i="71"/>
  <c r="I132" i="71"/>
  <c r="D735" i="72"/>
  <c r="AE722" i="71"/>
  <c r="AA722" i="71"/>
  <c r="H722" i="71"/>
  <c r="I722" i="71"/>
  <c r="D860" i="72"/>
  <c r="AE845" i="71"/>
  <c r="AA845" i="71"/>
  <c r="H845" i="71"/>
  <c r="I845" i="71"/>
  <c r="D1460" i="72"/>
  <c r="AE1435" i="71"/>
  <c r="AA1435" i="71"/>
  <c r="H1435" i="71"/>
  <c r="I1435" i="71"/>
  <c r="D260" i="72"/>
  <c r="AE255" i="71"/>
  <c r="AA255" i="71"/>
  <c r="H255" i="71"/>
  <c r="I255" i="71"/>
  <c r="D403" i="72"/>
  <c r="AE396" i="71"/>
  <c r="AA396" i="71"/>
  <c r="H396" i="71"/>
  <c r="I396" i="71"/>
  <c r="D1003" i="72"/>
  <c r="AE986" i="71"/>
  <c r="AA986" i="71"/>
  <c r="H986" i="71"/>
  <c r="I986" i="71"/>
  <c r="D1123" i="72"/>
  <c r="AE1104" i="71"/>
  <c r="AA1104" i="71"/>
  <c r="H1104" i="71"/>
  <c r="I1104" i="71"/>
  <c r="D27" i="72"/>
  <c r="H26" i="71"/>
  <c r="E27" i="72" s="1"/>
  <c r="I26" i="71"/>
  <c r="F27" i="72" s="1"/>
  <c r="AE26" i="71"/>
  <c r="AA26" i="71"/>
  <c r="D507" i="72"/>
  <c r="AE498" i="71"/>
  <c r="AA498" i="71"/>
  <c r="H498" i="71"/>
  <c r="I498" i="71"/>
  <c r="D627" i="72"/>
  <c r="AE616" i="71"/>
  <c r="AA616" i="71"/>
  <c r="H616" i="71"/>
  <c r="I616" i="71"/>
  <c r="D1227" i="72"/>
  <c r="AE1206" i="71"/>
  <c r="AA1206" i="71"/>
  <c r="H1206" i="71"/>
  <c r="I1206" i="71"/>
  <c r="D897" i="72"/>
  <c r="AE882" i="71"/>
  <c r="AA882" i="71"/>
  <c r="H882" i="71"/>
  <c r="I882" i="71"/>
  <c r="D1497" i="72"/>
  <c r="AE1472" i="71"/>
  <c r="AA1472" i="71"/>
  <c r="H1472" i="71"/>
  <c r="I1472" i="71"/>
  <c r="AE292" i="71"/>
  <c r="G568" i="72"/>
  <c r="D330" i="72"/>
  <c r="AE325" i="71"/>
  <c r="AA325" i="71"/>
  <c r="H325" i="71"/>
  <c r="I325" i="71"/>
  <c r="G1049" i="72"/>
  <c r="F1166" i="72"/>
  <c r="F452" i="72"/>
  <c r="E1408" i="72"/>
  <c r="H1050" i="72"/>
  <c r="E1167" i="72"/>
  <c r="G692" i="72"/>
  <c r="H451" i="72"/>
  <c r="H807" i="72"/>
  <c r="E806" i="72"/>
  <c r="G1407" i="72"/>
  <c r="F690" i="72"/>
  <c r="H1047" i="72"/>
  <c r="E1529" i="72"/>
  <c r="E1291" i="72"/>
  <c r="H1169" i="72"/>
  <c r="D38" i="72"/>
  <c r="H37" i="71"/>
  <c r="E38" i="72" s="1"/>
  <c r="I37" i="71"/>
  <c r="F38" i="72" s="1"/>
  <c r="AE37" i="71"/>
  <c r="AA37" i="71"/>
  <c r="D158" i="72"/>
  <c r="AE155" i="71"/>
  <c r="AA155" i="71"/>
  <c r="H155" i="71"/>
  <c r="I155" i="71"/>
  <c r="D758" i="72"/>
  <c r="AE745" i="71"/>
  <c r="AA745" i="71"/>
  <c r="H745" i="71"/>
  <c r="I745" i="71"/>
  <c r="D1358" i="72"/>
  <c r="AE1335" i="71"/>
  <c r="AA1335" i="71"/>
  <c r="H1335" i="71"/>
  <c r="I1335" i="71"/>
  <c r="D504" i="72"/>
  <c r="AE495" i="71"/>
  <c r="AA495" i="71"/>
  <c r="H495" i="71"/>
  <c r="I495" i="71"/>
  <c r="D624" i="72"/>
  <c r="AE613" i="71"/>
  <c r="AA613" i="71"/>
  <c r="H613" i="71"/>
  <c r="I613" i="71"/>
  <c r="D1224" i="72"/>
  <c r="AE1203" i="71"/>
  <c r="AA1203" i="71"/>
  <c r="H1203" i="71"/>
  <c r="I1203" i="71"/>
  <c r="D99" i="72"/>
  <c r="AE98" i="71"/>
  <c r="AA98" i="71"/>
  <c r="D219" i="72"/>
  <c r="AE216" i="71"/>
  <c r="AA216" i="71"/>
  <c r="H216" i="71"/>
  <c r="I216" i="71"/>
  <c r="D819" i="72"/>
  <c r="AE806" i="71"/>
  <c r="AA806" i="71"/>
  <c r="H806" i="71"/>
  <c r="I806" i="71"/>
  <c r="AE1396" i="71"/>
  <c r="D1469" i="72"/>
  <c r="AE1444" i="71"/>
  <c r="I1444" i="71"/>
  <c r="D269" i="72"/>
  <c r="AE264" i="71"/>
  <c r="AA264" i="71"/>
  <c r="I264" i="71"/>
  <c r="H264" i="71"/>
  <c r="AA854" i="71"/>
  <c r="H854" i="71"/>
  <c r="D1024" i="72"/>
  <c r="AE1007" i="71"/>
  <c r="AA1007" i="71"/>
  <c r="H1007" i="71"/>
  <c r="I1007" i="71"/>
  <c r="D1144" i="72"/>
  <c r="AE1125" i="71"/>
  <c r="AA1125" i="71"/>
  <c r="H1125" i="71"/>
  <c r="I1125" i="71"/>
  <c r="D424" i="72"/>
  <c r="AE417" i="71"/>
  <c r="AA417" i="71"/>
  <c r="H417" i="71"/>
  <c r="I417" i="71"/>
  <c r="G446" i="71"/>
  <c r="G564" i="71"/>
  <c r="G682" i="71"/>
  <c r="D1293" i="72"/>
  <c r="AE1272" i="71"/>
  <c r="AA1272" i="71"/>
  <c r="H1272" i="71"/>
  <c r="I1272" i="71"/>
  <c r="D1259" i="72"/>
  <c r="AE1238" i="71"/>
  <c r="AA1238" i="71"/>
  <c r="H1238" i="71"/>
  <c r="I1238" i="71"/>
  <c r="D539" i="72"/>
  <c r="AE530" i="71"/>
  <c r="AA530" i="71"/>
  <c r="H530" i="71"/>
  <c r="I530" i="71"/>
  <c r="D659" i="72"/>
  <c r="AE648" i="71"/>
  <c r="AA648" i="71"/>
  <c r="H648" i="71"/>
  <c r="I648" i="71"/>
  <c r="G809" i="72"/>
  <c r="F1410" i="72"/>
  <c r="D327" i="72"/>
  <c r="AE322" i="71"/>
  <c r="AA322" i="71"/>
  <c r="H322" i="71"/>
  <c r="I322" i="71"/>
  <c r="G691" i="72"/>
  <c r="F1528" i="72"/>
  <c r="E686" i="72"/>
  <c r="F448" i="72"/>
  <c r="H566" i="72"/>
  <c r="H1530" i="72"/>
  <c r="F1288" i="72"/>
  <c r="D611" i="72"/>
  <c r="AE600" i="71"/>
  <c r="AA600" i="71"/>
  <c r="H600" i="71"/>
  <c r="I600" i="71"/>
  <c r="D1211" i="72"/>
  <c r="AE1190" i="71"/>
  <c r="AA1190" i="71"/>
  <c r="I1190" i="71"/>
  <c r="H1190" i="71"/>
  <c r="D491" i="72"/>
  <c r="AE482" i="71"/>
  <c r="AA482" i="71"/>
  <c r="H482" i="71"/>
  <c r="I482" i="71"/>
  <c r="I41" i="71"/>
  <c r="F42" i="72" s="1"/>
  <c r="D282" i="72"/>
  <c r="AE277" i="71"/>
  <c r="AA277" i="71"/>
  <c r="H277" i="71"/>
  <c r="I277" i="71"/>
  <c r="D882" i="72"/>
  <c r="AE867" i="71"/>
  <c r="AA867" i="71"/>
  <c r="H867" i="71"/>
  <c r="I867" i="71"/>
  <c r="D1482" i="72"/>
  <c r="AE1457" i="71"/>
  <c r="AA1457" i="71"/>
  <c r="H1457" i="71"/>
  <c r="I1457" i="71"/>
  <c r="D1105" i="72"/>
  <c r="AE1086" i="71"/>
  <c r="AA1086" i="71"/>
  <c r="H1086" i="71"/>
  <c r="I1086" i="71"/>
  <c r="D385" i="72"/>
  <c r="AE378" i="71"/>
  <c r="AA378" i="71"/>
  <c r="H378" i="71"/>
  <c r="I378" i="71"/>
  <c r="D985" i="72"/>
  <c r="AE968" i="71"/>
  <c r="AA968" i="71"/>
  <c r="H968" i="71"/>
  <c r="I968" i="71"/>
  <c r="D636" i="72"/>
  <c r="AE625" i="71"/>
  <c r="AA625" i="71"/>
  <c r="H625" i="71"/>
  <c r="I625" i="71"/>
  <c r="D1236" i="72"/>
  <c r="AE1215" i="71"/>
  <c r="AA1215" i="71"/>
  <c r="H1215" i="71"/>
  <c r="I1215" i="71"/>
  <c r="D516" i="72"/>
  <c r="AE507" i="71"/>
  <c r="I507" i="71"/>
  <c r="D183" i="72"/>
  <c r="AE180" i="71"/>
  <c r="AA180" i="71"/>
  <c r="H180" i="71"/>
  <c r="I180" i="71"/>
  <c r="D783" i="72"/>
  <c r="AE770" i="71"/>
  <c r="AA770" i="71"/>
  <c r="H770" i="71"/>
  <c r="I770" i="71"/>
  <c r="D1383" i="72"/>
  <c r="AE1360" i="71"/>
  <c r="AA1360" i="71"/>
  <c r="H1360" i="71"/>
  <c r="I1360" i="71"/>
  <c r="AE1156" i="71"/>
  <c r="AA1156" i="71"/>
  <c r="D455" i="72"/>
  <c r="AE448" i="71"/>
  <c r="AA448" i="71"/>
  <c r="H448" i="71"/>
  <c r="I448" i="71"/>
  <c r="D1055" i="72"/>
  <c r="AE1038" i="71"/>
  <c r="AA1038" i="71"/>
  <c r="H1038" i="71"/>
  <c r="I1038" i="71"/>
  <c r="D746" i="72"/>
  <c r="AE733" i="71"/>
  <c r="AA733" i="71"/>
  <c r="H733" i="71"/>
  <c r="I733" i="71"/>
  <c r="D1346" i="72"/>
  <c r="AE1323" i="71"/>
  <c r="AA1323" i="71"/>
  <c r="H1323" i="71"/>
  <c r="I1323" i="71"/>
  <c r="AA143" i="71"/>
  <c r="H143" i="71"/>
  <c r="G272" i="71"/>
  <c r="G862" i="71"/>
  <c r="G1452" i="71"/>
  <c r="H567" i="72"/>
  <c r="F1052" i="72"/>
  <c r="H1171" i="72"/>
  <c r="E449" i="72"/>
  <c r="F1406" i="72"/>
  <c r="E1051" i="72"/>
  <c r="F1289" i="72"/>
  <c r="F1170" i="72"/>
  <c r="H810" i="72"/>
  <c r="E687" i="72"/>
  <c r="E1168" i="72"/>
  <c r="H447" i="72"/>
  <c r="H808" i="72"/>
  <c r="G1411" i="72"/>
  <c r="F689" i="72"/>
  <c r="E1048" i="72"/>
  <c r="H1531" i="72"/>
  <c r="H1287" i="72"/>
  <c r="G450" i="72"/>
  <c r="G1198" i="71"/>
  <c r="G490" i="71"/>
  <c r="G608" i="71"/>
  <c r="J600" i="71" s="1" a="1"/>
  <c r="D885" i="72"/>
  <c r="AE870" i="71"/>
  <c r="AA870" i="71"/>
  <c r="H870" i="71"/>
  <c r="I870" i="71"/>
  <c r="G811" i="72"/>
  <c r="H1526" i="72"/>
  <c r="E1290" i="72"/>
  <c r="H571" i="72"/>
  <c r="F688" i="72"/>
  <c r="E1527" i="72"/>
  <c r="F570" i="72"/>
  <c r="G1409" i="72"/>
  <c r="G1046" i="72"/>
  <c r="E569" i="72"/>
  <c r="D15" i="72"/>
  <c r="H14" i="71"/>
  <c r="E15" i="72" s="1"/>
  <c r="I14" i="71"/>
  <c r="F15" i="72" s="1"/>
  <c r="AE14" i="71"/>
  <c r="AA14" i="71"/>
  <c r="D495" i="72"/>
  <c r="AE486" i="71"/>
  <c r="AA486" i="71"/>
  <c r="H486" i="71"/>
  <c r="I486" i="71"/>
  <c r="D615" i="72"/>
  <c r="AE604" i="71"/>
  <c r="AA604" i="71"/>
  <c r="H604" i="71"/>
  <c r="I604" i="71"/>
  <c r="D1215" i="72"/>
  <c r="AE1194" i="71"/>
  <c r="AA1194" i="71"/>
  <c r="H1194" i="71"/>
  <c r="I1194" i="71"/>
  <c r="D1340" i="72"/>
  <c r="AE1317" i="71"/>
  <c r="AA1317" i="71"/>
  <c r="H1317" i="71"/>
  <c r="I1317" i="71"/>
  <c r="D140" i="72"/>
  <c r="AE137" i="71"/>
  <c r="AA137" i="71"/>
  <c r="I137" i="71"/>
  <c r="H137" i="71"/>
  <c r="D740" i="72"/>
  <c r="AE727" i="71"/>
  <c r="AA727" i="71"/>
  <c r="H727" i="71"/>
  <c r="I727" i="71"/>
  <c r="D883" i="72"/>
  <c r="AE868" i="71"/>
  <c r="AA868" i="71"/>
  <c r="H868" i="71"/>
  <c r="I868" i="71"/>
  <c r="D1483" i="72"/>
  <c r="AE1458" i="71"/>
  <c r="AA1458" i="71"/>
  <c r="H1458" i="71"/>
  <c r="I1458" i="71"/>
  <c r="D283" i="72"/>
  <c r="AE278" i="71"/>
  <c r="AA278" i="71"/>
  <c r="I278" i="71"/>
  <c r="H278" i="71"/>
  <c r="D387" i="72"/>
  <c r="AE380" i="71"/>
  <c r="AA380" i="71"/>
  <c r="H380" i="71"/>
  <c r="I380" i="71"/>
  <c r="D987" i="72"/>
  <c r="AE970" i="71"/>
  <c r="AA970" i="71"/>
  <c r="H970" i="71"/>
  <c r="I970" i="71"/>
  <c r="D1107" i="72"/>
  <c r="AE1088" i="71"/>
  <c r="AA1088" i="71"/>
  <c r="H1088" i="71"/>
  <c r="I1088" i="71"/>
  <c r="D1377" i="72"/>
  <c r="AE1354" i="71"/>
  <c r="AA1354" i="71"/>
  <c r="H1354" i="71"/>
  <c r="I1354" i="71"/>
  <c r="D177" i="72"/>
  <c r="AE174" i="71"/>
  <c r="AA174" i="71"/>
  <c r="H174" i="71"/>
  <c r="I174" i="71"/>
  <c r="D777" i="72"/>
  <c r="AE764" i="71"/>
  <c r="AA764" i="71"/>
  <c r="H764" i="71"/>
  <c r="I764" i="71"/>
  <c r="H568" i="72"/>
  <c r="F353" i="71"/>
  <c r="H1049" i="72"/>
  <c r="E1166" i="72"/>
  <c r="G452" i="72"/>
  <c r="G1408" i="72"/>
  <c r="F1050" i="72"/>
  <c r="G1167" i="72"/>
  <c r="H692" i="72"/>
  <c r="D1286" i="72"/>
  <c r="AE1265" i="71"/>
  <c r="AA1265" i="71"/>
  <c r="H1265" i="71"/>
  <c r="I1265" i="71"/>
  <c r="F451" i="72"/>
  <c r="F807" i="72"/>
  <c r="G806" i="72"/>
  <c r="H1407" i="72"/>
  <c r="E690" i="72"/>
  <c r="F1047" i="72"/>
  <c r="G1529" i="72"/>
  <c r="G1291" i="72"/>
  <c r="F1169" i="72"/>
  <c r="E446" i="72"/>
  <c r="D518" i="72"/>
  <c r="AE509" i="71"/>
  <c r="AA509" i="71"/>
  <c r="H509" i="71"/>
  <c r="I509" i="71"/>
  <c r="D638" i="72"/>
  <c r="AE627" i="71"/>
  <c r="AA627" i="71"/>
  <c r="H627" i="71"/>
  <c r="I627" i="71"/>
  <c r="D1238" i="72"/>
  <c r="AE1217" i="71"/>
  <c r="AA1217" i="71"/>
  <c r="H1217" i="71"/>
  <c r="I1217" i="71"/>
  <c r="D984" i="72"/>
  <c r="AE967" i="71"/>
  <c r="AA967" i="71"/>
  <c r="H967" i="71"/>
  <c r="I967" i="71"/>
  <c r="D1104" i="72"/>
  <c r="AE1085" i="71"/>
  <c r="AA1085" i="71"/>
  <c r="H1085" i="71"/>
  <c r="I1085" i="71"/>
  <c r="D384" i="72"/>
  <c r="AE377" i="71"/>
  <c r="AA377" i="71"/>
  <c r="H377" i="71"/>
  <c r="I377" i="71"/>
  <c r="D579" i="72"/>
  <c r="AE570" i="71"/>
  <c r="AA570" i="71"/>
  <c r="H570" i="71"/>
  <c r="I570" i="71"/>
  <c r="D699" i="72"/>
  <c r="AE688" i="71"/>
  <c r="AA688" i="71"/>
  <c r="H688" i="71"/>
  <c r="I688" i="71"/>
  <c r="D1299" i="72"/>
  <c r="AE1278" i="71"/>
  <c r="AA1278" i="71"/>
  <c r="H1278" i="71"/>
  <c r="I1278" i="71"/>
  <c r="D29" i="72"/>
  <c r="H28" i="71"/>
  <c r="E29" i="72" s="1"/>
  <c r="I28" i="71"/>
  <c r="F29" i="72" s="1"/>
  <c r="AE28" i="71"/>
  <c r="AA28" i="71"/>
  <c r="D149" i="72"/>
  <c r="AE146" i="71"/>
  <c r="AA146" i="71"/>
  <c r="H146" i="71"/>
  <c r="I146" i="71"/>
  <c r="D749" i="72"/>
  <c r="AE736" i="71"/>
  <c r="AA736" i="71"/>
  <c r="H736" i="71"/>
  <c r="I736" i="71"/>
  <c r="D1349" i="72"/>
  <c r="AE1326" i="71"/>
  <c r="AA1326" i="71"/>
  <c r="H1326" i="71"/>
  <c r="I1326" i="71"/>
  <c r="D1504" i="72"/>
  <c r="AE1479" i="71"/>
  <c r="AA1479" i="71"/>
  <c r="H1479" i="71"/>
  <c r="I1479" i="71"/>
  <c r="D304" i="72"/>
  <c r="AE299" i="71"/>
  <c r="AA299" i="71"/>
  <c r="H299" i="71"/>
  <c r="I299" i="71"/>
  <c r="D904" i="72"/>
  <c r="AE889" i="71"/>
  <c r="AA889" i="71"/>
  <c r="H889" i="71"/>
  <c r="I889" i="71"/>
  <c r="D1151" i="72"/>
  <c r="AE1132" i="71"/>
  <c r="AA1132" i="71"/>
  <c r="H1132" i="71"/>
  <c r="I1132" i="71"/>
  <c r="H424" i="71"/>
  <c r="G918" i="71"/>
  <c r="G1036" i="71"/>
  <c r="G1154" i="71"/>
  <c r="D59" i="72"/>
  <c r="H58" i="71"/>
  <c r="E59" i="72" s="1"/>
  <c r="I58" i="71"/>
  <c r="F59" i="72" s="1"/>
  <c r="AE58" i="71"/>
  <c r="AA58" i="71"/>
  <c r="D419" i="72"/>
  <c r="AE412" i="71"/>
  <c r="AA412" i="71"/>
  <c r="H412" i="71"/>
  <c r="I412" i="71"/>
  <c r="D1019" i="72"/>
  <c r="AE1002" i="71"/>
  <c r="AA1002" i="71"/>
  <c r="H1002" i="71"/>
  <c r="I1002" i="71"/>
  <c r="D1139" i="72"/>
  <c r="AE1120" i="71"/>
  <c r="AA1120" i="71"/>
  <c r="H1120" i="71"/>
  <c r="I1120" i="71"/>
  <c r="H809" i="72"/>
  <c r="E1410" i="72"/>
  <c r="H691" i="72"/>
  <c r="E1528" i="72"/>
  <c r="G686" i="72"/>
  <c r="G448" i="72"/>
  <c r="F566" i="72"/>
  <c r="F1530" i="72"/>
  <c r="E1288" i="72"/>
  <c r="D1091" i="72"/>
  <c r="AE1072" i="71"/>
  <c r="AA1072" i="71"/>
  <c r="H1072" i="71"/>
  <c r="I1072" i="71"/>
  <c r="D371" i="72"/>
  <c r="AE364" i="71"/>
  <c r="AA364" i="71"/>
  <c r="I364" i="71"/>
  <c r="H364" i="71"/>
  <c r="D971" i="72"/>
  <c r="AE954" i="71"/>
  <c r="AA954" i="71"/>
  <c r="H954" i="71"/>
  <c r="I954" i="71"/>
  <c r="D162" i="72"/>
  <c r="AE159" i="71"/>
  <c r="I159" i="71"/>
  <c r="D762" i="72"/>
  <c r="AE749" i="71"/>
  <c r="AA749" i="71"/>
  <c r="H749" i="71"/>
  <c r="I749" i="71"/>
  <c r="D1362" i="72"/>
  <c r="AE1339" i="71"/>
  <c r="AA1339" i="71"/>
  <c r="H1339" i="71"/>
  <c r="I1339" i="71"/>
  <c r="D25" i="72"/>
  <c r="I24" i="71"/>
  <c r="F25" i="72" s="1"/>
  <c r="H24" i="71"/>
  <c r="E25" i="72" s="1"/>
  <c r="AE24" i="71"/>
  <c r="AA24" i="71"/>
  <c r="D265" i="72"/>
  <c r="AE260" i="71"/>
  <c r="AA260" i="71"/>
  <c r="I260" i="71"/>
  <c r="H260" i="71"/>
  <c r="D865" i="72"/>
  <c r="AE850" i="71"/>
  <c r="AA850" i="71"/>
  <c r="H850" i="71"/>
  <c r="I850" i="71"/>
  <c r="D1465" i="72"/>
  <c r="AE1440" i="71"/>
  <c r="AA1440" i="71"/>
  <c r="H1440" i="71"/>
  <c r="I1440" i="71"/>
  <c r="D1116" i="72"/>
  <c r="AE1097" i="71"/>
  <c r="AA1097" i="71"/>
  <c r="H1097" i="71"/>
  <c r="I1097" i="71"/>
  <c r="D396" i="72"/>
  <c r="AE389" i="71"/>
  <c r="AA389" i="71"/>
  <c r="H389" i="71"/>
  <c r="I389" i="71"/>
  <c r="D996" i="72"/>
  <c r="AE979" i="71"/>
  <c r="AA979" i="71"/>
  <c r="H979" i="71"/>
  <c r="I979" i="71"/>
  <c r="AE652" i="71"/>
  <c r="D1263" i="72"/>
  <c r="AE1242" i="71"/>
  <c r="AA1242" i="71"/>
  <c r="H1242" i="71"/>
  <c r="I1242" i="71"/>
  <c r="D543" i="72"/>
  <c r="AE534" i="71"/>
  <c r="AA534" i="71"/>
  <c r="H534" i="71"/>
  <c r="I534" i="71"/>
  <c r="D95" i="72"/>
  <c r="I94" i="71"/>
  <c r="F95" i="72" s="1"/>
  <c r="H94" i="71"/>
  <c r="E95" i="72" s="1"/>
  <c r="AE94" i="71"/>
  <c r="AA94" i="71"/>
  <c r="D335" i="72"/>
  <c r="AE330" i="71"/>
  <c r="AA330" i="71"/>
  <c r="I330" i="71"/>
  <c r="H330" i="71"/>
  <c r="D935" i="72"/>
  <c r="AE920" i="71"/>
  <c r="AA920" i="71"/>
  <c r="H920" i="71"/>
  <c r="I920" i="71"/>
  <c r="D1535" i="72"/>
  <c r="AE1510" i="71"/>
  <c r="AA1510" i="71"/>
  <c r="H1510" i="71"/>
  <c r="I1510" i="71"/>
  <c r="D1226" i="72"/>
  <c r="AE1205" i="71"/>
  <c r="AA1205" i="71"/>
  <c r="H1205" i="71"/>
  <c r="I1205" i="71"/>
  <c r="D506" i="72"/>
  <c r="AE497" i="71"/>
  <c r="AA497" i="71"/>
  <c r="H497" i="71"/>
  <c r="I497" i="71"/>
  <c r="D626" i="72"/>
  <c r="AE615" i="71"/>
  <c r="AA615" i="71"/>
  <c r="H615" i="71"/>
  <c r="I615" i="71"/>
  <c r="G744" i="71"/>
  <c r="G1334" i="71"/>
  <c r="G154" i="71"/>
  <c r="F567" i="72"/>
  <c r="D332" i="72"/>
  <c r="AE327" i="71"/>
  <c r="AA327" i="71"/>
  <c r="H327" i="71"/>
  <c r="I327" i="71"/>
  <c r="E1052" i="72"/>
  <c r="F1171" i="72"/>
  <c r="G449" i="72"/>
  <c r="E1406" i="72"/>
  <c r="G1051" i="72"/>
  <c r="E1289" i="72"/>
  <c r="E1170" i="72"/>
  <c r="F810" i="72"/>
  <c r="G687" i="72"/>
  <c r="G1168" i="72"/>
  <c r="F447" i="72"/>
  <c r="F808" i="72"/>
  <c r="H1411" i="72"/>
  <c r="E689" i="72"/>
  <c r="G1048" i="72"/>
  <c r="F1531" i="72"/>
  <c r="F1287" i="72"/>
  <c r="H450" i="72"/>
  <c r="G18" i="71"/>
  <c r="G372" i="71"/>
  <c r="J364" i="71" s="1" a="1"/>
  <c r="G962" i="71"/>
  <c r="G1080" i="71"/>
  <c r="D765" i="72"/>
  <c r="AE752" i="71"/>
  <c r="AA752" i="71"/>
  <c r="H752" i="71"/>
  <c r="I752" i="71"/>
  <c r="D1365" i="72"/>
  <c r="AE1342" i="71"/>
  <c r="AA1342" i="71"/>
  <c r="H1342" i="71"/>
  <c r="I1342" i="71"/>
  <c r="H811" i="72"/>
  <c r="D331" i="72"/>
  <c r="AE326" i="71"/>
  <c r="AA326" i="71"/>
  <c r="H326" i="71"/>
  <c r="I326" i="71"/>
  <c r="F1526" i="72"/>
  <c r="G1290" i="72"/>
  <c r="F571" i="72"/>
  <c r="E688" i="72"/>
  <c r="G1527" i="72"/>
  <c r="E570" i="72"/>
  <c r="H1409" i="72"/>
  <c r="H1046" i="72"/>
  <c r="G569" i="72"/>
  <c r="D375" i="72"/>
  <c r="AE368" i="71"/>
  <c r="AA368" i="71"/>
  <c r="H368" i="71"/>
  <c r="I368" i="71"/>
  <c r="D975" i="72"/>
  <c r="AE958" i="71"/>
  <c r="AA958" i="71"/>
  <c r="H958" i="71"/>
  <c r="I958" i="71"/>
  <c r="D1095" i="72"/>
  <c r="AE1076" i="71"/>
  <c r="AA1076" i="71"/>
  <c r="H1076" i="71"/>
  <c r="I1076" i="71"/>
  <c r="D20" i="72"/>
  <c r="H19" i="71"/>
  <c r="E20" i="72" s="1"/>
  <c r="I19" i="71"/>
  <c r="F20" i="72" s="1"/>
  <c r="AE19" i="71"/>
  <c r="AA19" i="71"/>
  <c r="D500" i="72"/>
  <c r="AE491" i="71"/>
  <c r="AA491" i="71"/>
  <c r="H491" i="71"/>
  <c r="I491" i="71"/>
  <c r="D620" i="72"/>
  <c r="AE609" i="71"/>
  <c r="AA609" i="71"/>
  <c r="H609" i="71"/>
  <c r="I609" i="71"/>
  <c r="D1220" i="72"/>
  <c r="AE1199" i="71"/>
  <c r="AA1199" i="71"/>
  <c r="H1199" i="71"/>
  <c r="I1199" i="71"/>
  <c r="D1363" i="72"/>
  <c r="AE1340" i="71"/>
  <c r="AA1340" i="71"/>
  <c r="H1340" i="71"/>
  <c r="I1340" i="71"/>
  <c r="D163" i="72"/>
  <c r="AE160" i="71"/>
  <c r="AA160" i="71"/>
  <c r="H160" i="71"/>
  <c r="I160" i="71"/>
  <c r="D763" i="72"/>
  <c r="AE750" i="71"/>
  <c r="AA750" i="71"/>
  <c r="H750" i="71"/>
  <c r="I750" i="71"/>
  <c r="D867" i="72"/>
  <c r="AE852" i="71"/>
  <c r="AA852" i="71"/>
  <c r="H852" i="71"/>
  <c r="I852" i="71"/>
  <c r="D1467" i="72"/>
  <c r="AE1442" i="71"/>
  <c r="AA1442" i="71"/>
  <c r="H1442" i="71"/>
  <c r="I1442" i="71"/>
  <c r="D267" i="72"/>
  <c r="AE262" i="71"/>
  <c r="AA262" i="71"/>
  <c r="H262" i="71"/>
  <c r="I262" i="71"/>
  <c r="D57" i="72"/>
  <c r="I56" i="71"/>
  <c r="F57" i="72" s="1"/>
  <c r="H56" i="71"/>
  <c r="E57" i="72" s="1"/>
  <c r="AE56" i="71"/>
  <c r="AA56" i="71"/>
  <c r="D537" i="72"/>
  <c r="AE528" i="71"/>
  <c r="AA528" i="71"/>
  <c r="H528" i="71"/>
  <c r="I528" i="71"/>
  <c r="H646" i="71"/>
  <c r="D1257" i="72"/>
  <c r="AE1236" i="71"/>
  <c r="AA1236" i="71"/>
  <c r="H1236" i="71"/>
  <c r="I1236" i="71"/>
  <c r="F568" i="72"/>
  <c r="D326" i="72"/>
  <c r="AE321" i="71"/>
  <c r="AA321" i="71"/>
  <c r="H321" i="71"/>
  <c r="I321" i="71"/>
  <c r="F1049" i="72"/>
  <c r="G1166" i="72"/>
  <c r="H452" i="72"/>
  <c r="H1408" i="72"/>
  <c r="E1050" i="72"/>
  <c r="H1167" i="72"/>
  <c r="F692" i="72"/>
  <c r="E451" i="72"/>
  <c r="E807" i="72"/>
  <c r="H806" i="72"/>
  <c r="F1407" i="72"/>
  <c r="G690" i="72"/>
  <c r="E1047" i="72"/>
  <c r="H1529" i="72"/>
  <c r="H1291" i="72"/>
  <c r="E1169" i="72"/>
  <c r="G446" i="72"/>
  <c r="D998" i="72"/>
  <c r="AE981" i="71"/>
  <c r="AA981" i="71"/>
  <c r="H981" i="71"/>
  <c r="I981" i="71"/>
  <c r="D1118" i="72"/>
  <c r="AE1099" i="71"/>
  <c r="AA1099" i="71"/>
  <c r="H1099" i="71"/>
  <c r="I1099" i="71"/>
  <c r="D398" i="72"/>
  <c r="AE391" i="71"/>
  <c r="AA391" i="71"/>
  <c r="H391" i="71"/>
  <c r="I391" i="71"/>
  <c r="D1464" i="72"/>
  <c r="AE1439" i="71"/>
  <c r="AA1439" i="71"/>
  <c r="H1439" i="71"/>
  <c r="I1439" i="71"/>
  <c r="D264" i="72"/>
  <c r="I259" i="71"/>
  <c r="D864" i="72"/>
  <c r="AE849" i="71"/>
  <c r="AA849" i="71"/>
  <c r="H849" i="71"/>
  <c r="I849" i="71"/>
  <c r="D1059" i="72"/>
  <c r="AE1042" i="71"/>
  <c r="AA1042" i="71"/>
  <c r="H1042" i="71"/>
  <c r="I1042" i="71"/>
  <c r="D1179" i="72"/>
  <c r="AE1160" i="71"/>
  <c r="AA1160" i="71"/>
  <c r="H1160" i="71"/>
  <c r="I1160" i="71"/>
  <c r="D459" i="72"/>
  <c r="AE452" i="71"/>
  <c r="AA452" i="71"/>
  <c r="H452" i="71"/>
  <c r="I452" i="71"/>
  <c r="D509" i="72"/>
  <c r="AE500" i="71"/>
  <c r="AA500" i="71"/>
  <c r="H500" i="71"/>
  <c r="I500" i="71"/>
  <c r="D629" i="72"/>
  <c r="AE618" i="71"/>
  <c r="AA618" i="71"/>
  <c r="H618" i="71"/>
  <c r="I618" i="71"/>
  <c r="D1229" i="72"/>
  <c r="AE1208" i="71"/>
  <c r="AA1208" i="71"/>
  <c r="H1208" i="71"/>
  <c r="I1208" i="71"/>
  <c r="D64" i="72"/>
  <c r="H63" i="71"/>
  <c r="E64" i="72" s="1"/>
  <c r="I63" i="71"/>
  <c r="F64" i="72" s="1"/>
  <c r="AE63" i="71"/>
  <c r="AA63" i="71"/>
  <c r="D184" i="72"/>
  <c r="AE181" i="71"/>
  <c r="AA181" i="71"/>
  <c r="I181" i="71"/>
  <c r="H181" i="71"/>
  <c r="D784" i="72"/>
  <c r="AE771" i="71"/>
  <c r="AA771" i="71"/>
  <c r="H771" i="71"/>
  <c r="I771" i="71"/>
  <c r="D1384" i="72"/>
  <c r="AE1361" i="71"/>
  <c r="AA1361" i="71"/>
  <c r="H1361" i="71"/>
  <c r="I1361" i="71"/>
  <c r="D1511" i="72"/>
  <c r="AE1486" i="71"/>
  <c r="AA1486" i="71"/>
  <c r="H1486" i="71"/>
  <c r="I1486" i="71"/>
  <c r="D311" i="72"/>
  <c r="AE306" i="71"/>
  <c r="AA306" i="71"/>
  <c r="I306" i="71"/>
  <c r="H306" i="71"/>
  <c r="D911" i="72"/>
  <c r="AE896" i="71"/>
  <c r="AA896" i="71"/>
  <c r="H896" i="71"/>
  <c r="I896" i="71"/>
  <c r="G1390" i="71"/>
  <c r="G1508" i="71"/>
  <c r="D299" i="72"/>
  <c r="AE294" i="71"/>
  <c r="AA294" i="71"/>
  <c r="H294" i="71"/>
  <c r="I294" i="71"/>
  <c r="D899" i="72"/>
  <c r="AE884" i="71"/>
  <c r="AA884" i="71"/>
  <c r="H884" i="71"/>
  <c r="I884" i="71"/>
  <c r="D1499" i="72"/>
  <c r="AE1474" i="71"/>
  <c r="AA1474" i="71"/>
  <c r="H1474" i="71"/>
  <c r="I1474" i="71"/>
  <c r="F809" i="72"/>
  <c r="G1410" i="72"/>
  <c r="D328" i="72"/>
  <c r="AE323" i="71"/>
  <c r="AA323" i="71"/>
  <c r="H323" i="71"/>
  <c r="I323" i="71"/>
  <c r="F691" i="72"/>
  <c r="G1528" i="72"/>
  <c r="H686" i="72"/>
  <c r="H448" i="72"/>
  <c r="E566" i="72"/>
  <c r="E1530" i="72"/>
  <c r="G1288" i="72"/>
  <c r="D11" i="72"/>
  <c r="AE10" i="71"/>
  <c r="AA10" i="71"/>
  <c r="I10" i="71"/>
  <c r="H10" i="71"/>
  <c r="D251" i="72"/>
  <c r="AE246" i="71"/>
  <c r="AA246" i="71"/>
  <c r="I246" i="71"/>
  <c r="H246" i="71"/>
  <c r="D851" i="72"/>
  <c r="AE836" i="71"/>
  <c r="AA836" i="71"/>
  <c r="H836" i="71"/>
  <c r="I836" i="71"/>
  <c r="D1451" i="72"/>
  <c r="AE1426" i="71"/>
  <c r="AA1426" i="71"/>
  <c r="I1426" i="71"/>
  <c r="H1426" i="71"/>
  <c r="D642" i="72"/>
  <c r="AE631" i="71"/>
  <c r="AA631" i="71"/>
  <c r="H631" i="71"/>
  <c r="I631" i="71"/>
  <c r="D1242" i="72"/>
  <c r="AE1221" i="71"/>
  <c r="AA1221" i="71"/>
  <c r="H1221" i="71"/>
  <c r="I1221" i="71"/>
  <c r="D522" i="72"/>
  <c r="AE513" i="71"/>
  <c r="AA513" i="71"/>
  <c r="H513" i="71"/>
  <c r="I513" i="71"/>
  <c r="D145" i="72"/>
  <c r="AE142" i="71"/>
  <c r="AA142" i="71"/>
  <c r="H142" i="71"/>
  <c r="I142" i="71"/>
  <c r="D745" i="72"/>
  <c r="AE732" i="71"/>
  <c r="AA732" i="71"/>
  <c r="H732" i="71"/>
  <c r="I732" i="71"/>
  <c r="D1345" i="72"/>
  <c r="AE1322" i="71"/>
  <c r="AA1322" i="71"/>
  <c r="H1322" i="71"/>
  <c r="I1322" i="71"/>
  <c r="D36" i="72"/>
  <c r="H35" i="71"/>
  <c r="E36" i="72" s="1"/>
  <c r="I35" i="71"/>
  <c r="F36" i="72" s="1"/>
  <c r="AE35" i="71"/>
  <c r="AA35" i="71"/>
  <c r="D276" i="72"/>
  <c r="AE271" i="71"/>
  <c r="AA271" i="71"/>
  <c r="H271" i="71"/>
  <c r="I271" i="71"/>
  <c r="D876" i="72"/>
  <c r="H861" i="71"/>
  <c r="I861" i="71"/>
  <c r="D1476" i="72"/>
  <c r="AE1451" i="71"/>
  <c r="AA1451" i="71"/>
  <c r="H1451" i="71"/>
  <c r="I1451" i="71"/>
  <c r="D1143" i="72"/>
  <c r="I1124" i="71"/>
  <c r="D423" i="72"/>
  <c r="AE416" i="71"/>
  <c r="AA416" i="71"/>
  <c r="H416" i="71"/>
  <c r="I416" i="71"/>
  <c r="D1023" i="72"/>
  <c r="AE1006" i="71"/>
  <c r="AA1006" i="71"/>
  <c r="H1006" i="71"/>
  <c r="I1006" i="71"/>
  <c r="D215" i="72"/>
  <c r="AE212" i="71"/>
  <c r="AA212" i="71"/>
  <c r="H212" i="71"/>
  <c r="I212" i="71"/>
  <c r="D815" i="72"/>
  <c r="AE802" i="71"/>
  <c r="AA802" i="71"/>
  <c r="H802" i="71"/>
  <c r="I802" i="71"/>
  <c r="D1415" i="72"/>
  <c r="AE1392" i="71"/>
  <c r="AA1392" i="71"/>
  <c r="H1392" i="71"/>
  <c r="I1392" i="71"/>
  <c r="D26" i="72"/>
  <c r="H25" i="71"/>
  <c r="E26" i="72" s="1"/>
  <c r="I25" i="71"/>
  <c r="F26" i="72" s="1"/>
  <c r="AE25" i="71"/>
  <c r="AA25" i="71"/>
  <c r="D386" i="72"/>
  <c r="AE379" i="71"/>
  <c r="AA379" i="71"/>
  <c r="H379" i="71"/>
  <c r="I379" i="71"/>
  <c r="D986" i="72"/>
  <c r="AE969" i="71"/>
  <c r="AA969" i="71"/>
  <c r="H969" i="71"/>
  <c r="I969" i="71"/>
  <c r="D1106" i="72"/>
  <c r="AE1087" i="71"/>
  <c r="AA1087" i="71"/>
  <c r="H1087" i="71"/>
  <c r="I1087" i="71"/>
  <c r="G1216" i="71"/>
  <c r="G508" i="71"/>
  <c r="G626" i="71"/>
  <c r="E567" i="72"/>
  <c r="G1052" i="72"/>
  <c r="E1171" i="72"/>
  <c r="H449" i="72"/>
  <c r="G1406" i="72"/>
  <c r="H1051" i="72"/>
  <c r="G1289" i="72"/>
  <c r="G1170" i="72"/>
  <c r="E810" i="72"/>
  <c r="H687" i="72"/>
  <c r="H1168" i="72"/>
  <c r="E447" i="72"/>
  <c r="E808" i="72"/>
  <c r="F1411" i="72"/>
  <c r="G689" i="72"/>
  <c r="H1048" i="72"/>
  <c r="E1531" i="72"/>
  <c r="E1287" i="72"/>
  <c r="F450" i="72"/>
  <c r="G254" i="71"/>
  <c r="J246" i="71" s="1" a="1"/>
  <c r="G844" i="71"/>
  <c r="J836" i="71" s="1" a="1"/>
  <c r="G1434" i="71"/>
  <c r="D1245" i="72"/>
  <c r="AE1224" i="71"/>
  <c r="AA1224" i="71"/>
  <c r="H1224" i="71"/>
  <c r="I1224" i="71"/>
  <c r="D525" i="72"/>
  <c r="AE516" i="71"/>
  <c r="AA516" i="71"/>
  <c r="H516" i="71"/>
  <c r="I516" i="71"/>
  <c r="D645" i="72"/>
  <c r="AE634" i="71"/>
  <c r="AA634" i="71"/>
  <c r="H634" i="71"/>
  <c r="I634" i="71"/>
  <c r="F811" i="72"/>
  <c r="G328" i="71"/>
  <c r="E1526" i="72"/>
  <c r="H1290" i="72"/>
  <c r="E571" i="72"/>
  <c r="G688" i="72"/>
  <c r="H1527" i="72"/>
  <c r="G570" i="72"/>
  <c r="F1409" i="72"/>
  <c r="F1046" i="72"/>
  <c r="H569" i="72"/>
  <c r="D855" i="72"/>
  <c r="AE840" i="71"/>
  <c r="AA840" i="71"/>
  <c r="H840" i="71"/>
  <c r="I840" i="71"/>
  <c r="D1455" i="72"/>
  <c r="AE1430" i="71"/>
  <c r="AA1430" i="71"/>
  <c r="H1430" i="71"/>
  <c r="I1430" i="71"/>
  <c r="D255" i="72"/>
  <c r="AE250" i="71"/>
  <c r="AA250" i="71"/>
  <c r="H250" i="71"/>
  <c r="I250" i="71"/>
  <c r="D380" i="72"/>
  <c r="AE373" i="71"/>
  <c r="AA373" i="71"/>
  <c r="H373" i="71"/>
  <c r="I373" i="71"/>
  <c r="D980" i="72"/>
  <c r="AE963" i="71"/>
  <c r="AA963" i="71"/>
  <c r="H963" i="71"/>
  <c r="I963" i="71"/>
  <c r="D1100" i="72"/>
  <c r="AE1081" i="71"/>
  <c r="AA1081" i="71"/>
  <c r="H1081" i="71"/>
  <c r="I1081" i="71"/>
  <c r="D43" i="72"/>
  <c r="H42" i="71"/>
  <c r="E43" i="72" s="1"/>
  <c r="I42" i="71"/>
  <c r="F43" i="72" s="1"/>
  <c r="AE42" i="71"/>
  <c r="AA42" i="71"/>
  <c r="D523" i="72"/>
  <c r="AE514" i="71"/>
  <c r="AA514" i="71"/>
  <c r="H514" i="71"/>
  <c r="I514" i="71"/>
  <c r="D643" i="72"/>
  <c r="AE632" i="71"/>
  <c r="AA632" i="71"/>
  <c r="H632" i="71"/>
  <c r="I632" i="71"/>
  <c r="D1243" i="72"/>
  <c r="AE1222" i="71"/>
  <c r="AA1222" i="71"/>
  <c r="H1222" i="71"/>
  <c r="I1222" i="71"/>
  <c r="D1347" i="72"/>
  <c r="AE1324" i="71"/>
  <c r="AA1324" i="71"/>
  <c r="H1324" i="71"/>
  <c r="I1324" i="71"/>
  <c r="D147" i="72"/>
  <c r="AE144" i="71"/>
  <c r="AA144" i="71"/>
  <c r="H144" i="71"/>
  <c r="I144" i="71"/>
  <c r="D747" i="72"/>
  <c r="AE734" i="71"/>
  <c r="AA734" i="71"/>
  <c r="H734" i="71"/>
  <c r="I734" i="71"/>
  <c r="D417" i="72"/>
  <c r="AE410" i="71"/>
  <c r="AA410" i="71"/>
  <c r="H410" i="71"/>
  <c r="I410" i="71"/>
  <c r="D1017" i="72"/>
  <c r="AE1000" i="71"/>
  <c r="AA1000" i="71"/>
  <c r="H1000" i="71"/>
  <c r="I1000" i="71"/>
  <c r="H1118" i="71"/>
  <c r="E568" i="72"/>
  <c r="E1049" i="72"/>
  <c r="H1166" i="72"/>
  <c r="E452" i="72"/>
  <c r="F1408" i="72"/>
  <c r="G1050" i="72"/>
  <c r="F1167" i="72"/>
  <c r="E692" i="72"/>
  <c r="G451" i="72"/>
  <c r="G807" i="72"/>
  <c r="F806" i="72"/>
  <c r="E1407" i="72"/>
  <c r="H690" i="72"/>
  <c r="G1047" i="72"/>
  <c r="F1529" i="72"/>
  <c r="F1291" i="72"/>
  <c r="G1169" i="72"/>
  <c r="H446" i="72"/>
  <c r="D1478" i="72"/>
  <c r="AE1453" i="71"/>
  <c r="AA1453" i="71"/>
  <c r="H1453" i="71"/>
  <c r="I1453" i="71"/>
  <c r="D278" i="72"/>
  <c r="AE273" i="71"/>
  <c r="AA273" i="71"/>
  <c r="H273" i="71"/>
  <c r="I273" i="71"/>
  <c r="D878" i="72"/>
  <c r="AE863" i="71"/>
  <c r="AA863" i="71"/>
  <c r="H863" i="71"/>
  <c r="I863" i="71"/>
  <c r="D24" i="72"/>
  <c r="H23" i="71"/>
  <c r="E24" i="72" s="1"/>
  <c r="AE23" i="71"/>
  <c r="AA23" i="71"/>
  <c r="D144" i="72"/>
  <c r="AE141" i="71"/>
  <c r="AA141" i="71"/>
  <c r="I141" i="71"/>
  <c r="H141" i="71"/>
  <c r="D744" i="72"/>
  <c r="AE731" i="71"/>
  <c r="AA731" i="71"/>
  <c r="H731" i="71"/>
  <c r="I731" i="71"/>
  <c r="D1344" i="72"/>
  <c r="AE1321" i="71"/>
  <c r="AA1321" i="71"/>
  <c r="H1321" i="71"/>
  <c r="I1321" i="71"/>
  <c r="D1539" i="72"/>
  <c r="AE1514" i="71"/>
  <c r="AA1514" i="71"/>
  <c r="H1514" i="71"/>
  <c r="I1514" i="71"/>
  <c r="D339" i="72"/>
  <c r="H334" i="71"/>
  <c r="D939" i="72"/>
  <c r="H924" i="71"/>
  <c r="I924" i="71"/>
  <c r="D989" i="72"/>
  <c r="AE972" i="71"/>
  <c r="AA972" i="71"/>
  <c r="H972" i="71"/>
  <c r="I972" i="71"/>
  <c r="D1109" i="72"/>
  <c r="AE1090" i="71"/>
  <c r="AA1090" i="71"/>
  <c r="H1090" i="71"/>
  <c r="I1090" i="71"/>
  <c r="D389" i="72"/>
  <c r="AE382" i="71"/>
  <c r="AA382" i="71"/>
  <c r="H382" i="71"/>
  <c r="I382" i="71"/>
  <c r="D544" i="72"/>
  <c r="AE535" i="71"/>
  <c r="AA535" i="71"/>
  <c r="H535" i="71"/>
  <c r="I535" i="71"/>
  <c r="D664" i="72"/>
  <c r="AE653" i="71"/>
  <c r="AA653" i="71"/>
  <c r="H653" i="71"/>
  <c r="I653" i="71"/>
  <c r="D1264" i="72"/>
  <c r="AE1243" i="71"/>
  <c r="AA1243" i="71"/>
  <c r="H1243" i="71"/>
  <c r="I1243" i="71"/>
  <c r="D71" i="72"/>
  <c r="I70" i="71"/>
  <c r="F71" i="72" s="1"/>
  <c r="H70" i="71"/>
  <c r="E71" i="72" s="1"/>
  <c r="AE70" i="71"/>
  <c r="AA70" i="71"/>
  <c r="D191" i="72"/>
  <c r="AE188" i="71"/>
  <c r="AA188" i="71"/>
  <c r="H188" i="71"/>
  <c r="I188" i="71"/>
  <c r="AE778" i="71"/>
  <c r="D1391" i="72"/>
  <c r="AE1368" i="71"/>
  <c r="AA1368" i="71"/>
  <c r="H1368" i="71"/>
  <c r="I1368" i="71"/>
  <c r="G92" i="71"/>
  <c r="G210" i="71"/>
  <c r="G800" i="71"/>
  <c r="D779" i="72"/>
  <c r="AE766" i="71"/>
  <c r="AA766" i="71"/>
  <c r="H766" i="71"/>
  <c r="I766" i="71"/>
  <c r="D1379" i="72"/>
  <c r="AE1356" i="71"/>
  <c r="AA1356" i="71"/>
  <c r="H1356" i="71"/>
  <c r="I1356" i="71"/>
  <c r="D179" i="72"/>
  <c r="AE176" i="71"/>
  <c r="AA176" i="71"/>
  <c r="H176" i="71"/>
  <c r="I176" i="71"/>
  <c r="E809" i="72"/>
  <c r="H1410" i="72"/>
  <c r="E691" i="72"/>
  <c r="H1528" i="72"/>
  <c r="F686" i="72"/>
  <c r="E448" i="72"/>
  <c r="G566" i="72"/>
  <c r="G1530" i="72"/>
  <c r="H1288" i="72"/>
  <c r="D131" i="72"/>
  <c r="AE128" i="71"/>
  <c r="AA128" i="71"/>
  <c r="H128" i="71"/>
  <c r="I128" i="71"/>
  <c r="D731" i="72"/>
  <c r="AE718" i="71"/>
  <c r="AA718" i="71"/>
  <c r="I718" i="71"/>
  <c r="H718" i="71"/>
  <c r="D1331" i="72"/>
  <c r="AE1308" i="71"/>
  <c r="AA1308" i="71"/>
  <c r="H1308" i="71"/>
  <c r="I1308" i="71"/>
  <c r="AE1103" i="71"/>
  <c r="AA395" i="71"/>
  <c r="D1002" i="72"/>
  <c r="AE985" i="71"/>
  <c r="AA985" i="71"/>
  <c r="H985" i="71"/>
  <c r="I985" i="71"/>
  <c r="D625" i="72"/>
  <c r="AE614" i="71"/>
  <c r="AA614" i="71"/>
  <c r="H614" i="71"/>
  <c r="I614" i="71"/>
  <c r="D1225" i="72"/>
  <c r="AE1204" i="71"/>
  <c r="AA1204" i="71"/>
  <c r="H1204" i="71"/>
  <c r="I1204" i="71"/>
  <c r="D505" i="72"/>
  <c r="AE496" i="71"/>
  <c r="AA496" i="71"/>
  <c r="H496" i="71"/>
  <c r="I496" i="71"/>
  <c r="AE153" i="71"/>
  <c r="AA153" i="71"/>
  <c r="D756" i="72"/>
  <c r="AE743" i="71"/>
  <c r="AA743" i="71"/>
  <c r="H743" i="71"/>
  <c r="I743" i="71"/>
  <c r="D1356" i="72"/>
  <c r="AE1333" i="71"/>
  <c r="AA1333" i="71"/>
  <c r="H1333" i="71"/>
  <c r="I1333" i="71"/>
  <c r="D63" i="72"/>
  <c r="I62" i="71"/>
  <c r="F63" i="72" s="1"/>
  <c r="AA62" i="71"/>
  <c r="AE298" i="71"/>
  <c r="D903" i="72"/>
  <c r="AE888" i="71"/>
  <c r="AA888" i="71"/>
  <c r="H888" i="71"/>
  <c r="I888" i="71"/>
  <c r="D1503" i="72"/>
  <c r="AE1478" i="71"/>
  <c r="AA1478" i="71"/>
  <c r="H1478" i="71"/>
  <c r="I1478" i="71"/>
  <c r="H684" i="71"/>
  <c r="D1295" i="72"/>
  <c r="AE1274" i="71"/>
  <c r="AA1274" i="71"/>
  <c r="H1274" i="71"/>
  <c r="I1274" i="71"/>
  <c r="D575" i="72"/>
  <c r="AE566" i="71"/>
  <c r="AA566" i="71"/>
  <c r="H566" i="71"/>
  <c r="I566" i="71"/>
  <c r="D266" i="72"/>
  <c r="AE261" i="71"/>
  <c r="AA261" i="71"/>
  <c r="H261" i="71"/>
  <c r="I261" i="71"/>
  <c r="D866" i="72"/>
  <c r="AE851" i="71"/>
  <c r="I851" i="71"/>
  <c r="D1466" i="72"/>
  <c r="AE1441" i="71"/>
  <c r="AA1441" i="71"/>
  <c r="H1441" i="71"/>
  <c r="I1441" i="71"/>
  <c r="G36" i="71"/>
  <c r="G390" i="71"/>
  <c r="G980" i="71"/>
  <c r="J954" i="71" s="1" a="1"/>
  <c r="G1098" i="71"/>
  <c r="G567" i="72"/>
  <c r="H1052" i="72"/>
  <c r="F449" i="72"/>
  <c r="H1406" i="72"/>
  <c r="F1051" i="72"/>
  <c r="H1289" i="72"/>
  <c r="H1170" i="72"/>
  <c r="G810" i="72"/>
  <c r="F687" i="72"/>
  <c r="F1168" i="72"/>
  <c r="G447" i="72"/>
  <c r="G808" i="72"/>
  <c r="E1411" i="72"/>
  <c r="H689" i="72"/>
  <c r="F1048" i="72"/>
  <c r="G1531" i="72"/>
  <c r="G1287" i="72"/>
  <c r="E450" i="72"/>
  <c r="G726" i="71"/>
  <c r="G825" i="71" s="1"/>
  <c r="G1316" i="71"/>
  <c r="G136" i="71"/>
  <c r="D45" i="72"/>
  <c r="I44" i="71"/>
  <c r="F45" i="72" s="1"/>
  <c r="H44" i="71"/>
  <c r="E45" i="72" s="1"/>
  <c r="AE44" i="71"/>
  <c r="AA44" i="71"/>
  <c r="D405" i="72"/>
  <c r="AE398" i="71"/>
  <c r="AA398" i="71"/>
  <c r="H398" i="71"/>
  <c r="I398" i="71"/>
  <c r="D1005" i="72"/>
  <c r="AE988" i="71"/>
  <c r="AA988" i="71"/>
  <c r="H988" i="71"/>
  <c r="I988" i="71"/>
  <c r="D1125" i="72"/>
  <c r="AE1106" i="71"/>
  <c r="AA1106" i="71"/>
  <c r="H1106" i="71"/>
  <c r="I1106" i="71"/>
  <c r="F70" i="4"/>
  <c r="L27" i="44"/>
  <c r="L39" i="44"/>
  <c r="L17" i="44"/>
  <c r="G106" i="47"/>
  <c r="D43" i="49" s="1"/>
  <c r="F94" i="47"/>
  <c r="E65" i="44"/>
  <c r="G7" i="46" s="1"/>
  <c r="F28" i="47"/>
  <c r="F115" i="47"/>
  <c r="H31" i="44"/>
  <c r="F25" i="47"/>
  <c r="H21" i="44"/>
  <c r="L21" i="44"/>
  <c r="H14" i="44"/>
  <c r="F19" i="47"/>
  <c r="L22" i="44"/>
  <c r="H8" i="44"/>
  <c r="L12" i="44"/>
  <c r="F26" i="47"/>
  <c r="F42" i="47"/>
  <c r="F56" i="47"/>
  <c r="F93" i="47"/>
  <c r="H29" i="44"/>
  <c r="F98" i="47"/>
  <c r="L36" i="44"/>
  <c r="F113" i="47"/>
  <c r="L54" i="44"/>
  <c r="L49" i="44"/>
  <c r="F24" i="47"/>
  <c r="F70" i="47"/>
  <c r="F14" i="47"/>
  <c r="H23" i="44"/>
  <c r="L23" i="44"/>
  <c r="F63" i="47"/>
  <c r="F10" i="4"/>
  <c r="F18" i="4"/>
  <c r="F114" i="4"/>
  <c r="H15" i="44"/>
  <c r="L34" i="44"/>
  <c r="G34" i="47" s="1"/>
  <c r="H34" i="44"/>
  <c r="H36" i="44"/>
  <c r="H41" i="44"/>
  <c r="L35" i="44"/>
  <c r="H35" i="44"/>
  <c r="H53" i="44"/>
  <c r="L55" i="44"/>
  <c r="G101" i="47" s="1"/>
  <c r="H37" i="44"/>
  <c r="H40" i="44"/>
  <c r="L31" i="44"/>
  <c r="H20" i="44"/>
  <c r="H28" i="44"/>
  <c r="H19" i="44"/>
  <c r="H30" i="44"/>
  <c r="H42" i="44"/>
  <c r="H7" i="44"/>
  <c r="H57" i="44"/>
  <c r="H32" i="44"/>
  <c r="H22" i="44"/>
  <c r="L13" i="44"/>
  <c r="H33" i="44"/>
  <c r="H43" i="44"/>
  <c r="H49" i="44"/>
  <c r="H48" i="44"/>
  <c r="H54" i="44"/>
  <c r="H45" i="44"/>
  <c r="H13" i="44"/>
  <c r="L44" i="44"/>
  <c r="G99" i="47" s="1"/>
  <c r="H12" i="44"/>
  <c r="H24" i="44"/>
  <c r="H58" i="44"/>
  <c r="H18" i="44"/>
  <c r="L18" i="44"/>
  <c r="G10" i="47" s="1"/>
  <c r="L25" i="44"/>
  <c r="G22" i="47" s="1"/>
  <c r="L16" i="44"/>
  <c r="L38" i="44"/>
  <c r="L41" i="44"/>
  <c r="M40" i="17"/>
  <c r="E32" i="18" s="1"/>
  <c r="F26" i="4" s="1"/>
  <c r="M32" i="17"/>
  <c r="E24" i="18" s="1"/>
  <c r="F19" i="4" s="1"/>
  <c r="M36" i="17"/>
  <c r="E28" i="18" s="1"/>
  <c r="F42" i="4" s="1"/>
  <c r="M48" i="17"/>
  <c r="E40" i="18" s="1"/>
  <c r="F56" i="4" s="1"/>
  <c r="M42" i="17"/>
  <c r="E34" i="18" s="1"/>
  <c r="F35" i="4" s="1"/>
  <c r="M38" i="17"/>
  <c r="E30" i="18" s="1"/>
  <c r="F24" i="4" s="1"/>
  <c r="M46" i="17"/>
  <c r="E38" i="18" s="1"/>
  <c r="F62" i="4" s="1"/>
  <c r="M66" i="17"/>
  <c r="E58" i="18" s="1"/>
  <c r="F94" i="4" s="1"/>
  <c r="J70" i="17"/>
  <c r="J15" i="17"/>
  <c r="J72" i="17"/>
  <c r="H72" i="17"/>
  <c r="H70" i="17"/>
  <c r="J74" i="17"/>
  <c r="I70" i="17"/>
  <c r="G69" i="17"/>
  <c r="K69" i="17" s="1"/>
  <c r="I15" i="17"/>
  <c r="J71" i="17"/>
  <c r="H71" i="17"/>
  <c r="I72" i="17"/>
  <c r="I64" i="17"/>
  <c r="I56" i="17"/>
  <c r="I48" i="17"/>
  <c r="I40" i="17"/>
  <c r="I32" i="17"/>
  <c r="I24" i="17"/>
  <c r="I67" i="17"/>
  <c r="I59" i="17"/>
  <c r="I51" i="17"/>
  <c r="I39" i="17"/>
  <c r="I31" i="17"/>
  <c r="I23" i="17"/>
  <c r="H73" i="17"/>
  <c r="L73" i="17" s="1"/>
  <c r="M73" i="17" s="1"/>
  <c r="J73" i="17"/>
  <c r="I74" i="17"/>
  <c r="I66" i="17"/>
  <c r="I62" i="17"/>
  <c r="I58" i="17"/>
  <c r="I54" i="17"/>
  <c r="I50" i="17"/>
  <c r="I46" i="17"/>
  <c r="I42" i="17"/>
  <c r="I38" i="17"/>
  <c r="I34" i="17"/>
  <c r="I30" i="17"/>
  <c r="I26" i="17"/>
  <c r="I22" i="17"/>
  <c r="I18" i="17"/>
  <c r="I68" i="17"/>
  <c r="I60" i="17"/>
  <c r="I52" i="17"/>
  <c r="I44" i="17"/>
  <c r="I36" i="17"/>
  <c r="I28" i="17"/>
  <c r="I20" i="17"/>
  <c r="I16" i="17"/>
  <c r="I71" i="17"/>
  <c r="I63" i="17"/>
  <c r="I55" i="17"/>
  <c r="I47" i="17"/>
  <c r="I43" i="17"/>
  <c r="I35" i="17"/>
  <c r="I27" i="17"/>
  <c r="I19" i="17"/>
  <c r="I73" i="17"/>
  <c r="I69" i="17"/>
  <c r="I65" i="17"/>
  <c r="I61" i="17"/>
  <c r="I57" i="17"/>
  <c r="I53" i="17"/>
  <c r="I49" i="17"/>
  <c r="I45" i="17"/>
  <c r="I41" i="17"/>
  <c r="I37" i="17"/>
  <c r="I33" i="17"/>
  <c r="I29" i="17"/>
  <c r="I25" i="17"/>
  <c r="I21" i="17"/>
  <c r="I17" i="17"/>
  <c r="J69" i="17"/>
  <c r="J67" i="17"/>
  <c r="J65" i="17"/>
  <c r="J63" i="17"/>
  <c r="J61" i="17"/>
  <c r="J59" i="17"/>
  <c r="J57" i="17"/>
  <c r="J55" i="17"/>
  <c r="J53" i="17"/>
  <c r="J51" i="17"/>
  <c r="J49" i="17"/>
  <c r="J47" i="17"/>
  <c r="J45" i="17"/>
  <c r="J43" i="17"/>
  <c r="J41" i="17"/>
  <c r="J39" i="17"/>
  <c r="J37" i="17"/>
  <c r="J35" i="17"/>
  <c r="J33" i="17"/>
  <c r="J31" i="17"/>
  <c r="J29" i="17"/>
  <c r="J27" i="17"/>
  <c r="J25" i="17"/>
  <c r="J23" i="17"/>
  <c r="J21" i="17"/>
  <c r="J19" i="17"/>
  <c r="J17" i="17"/>
  <c r="H69" i="17"/>
  <c r="L69" i="17" s="1"/>
  <c r="J68" i="17"/>
  <c r="J66" i="17"/>
  <c r="J64" i="17"/>
  <c r="J62" i="17"/>
  <c r="J60" i="17"/>
  <c r="J58" i="17"/>
  <c r="J56" i="17"/>
  <c r="J54" i="17"/>
  <c r="J52" i="17"/>
  <c r="J50" i="17"/>
  <c r="J48" i="17"/>
  <c r="J46" i="17"/>
  <c r="J44" i="17"/>
  <c r="J42" i="17"/>
  <c r="J40" i="17"/>
  <c r="J38" i="17"/>
  <c r="J36" i="17"/>
  <c r="J34" i="17"/>
  <c r="J32" i="17"/>
  <c r="J30" i="17"/>
  <c r="J28" i="17"/>
  <c r="J26" i="17"/>
  <c r="J24" i="17"/>
  <c r="J22" i="17"/>
  <c r="J20" i="17"/>
  <c r="J18" i="17"/>
  <c r="J1426" i="71" l="1"/>
  <c r="J1532" i="71"/>
  <c r="J1516" i="71"/>
  <c r="J1500" i="71"/>
  <c r="J1484" i="71"/>
  <c r="J1468" i="71"/>
  <c r="J1452" i="71"/>
  <c r="J1436" i="71"/>
  <c r="J1525" i="71"/>
  <c r="J1509" i="71"/>
  <c r="J1493" i="71"/>
  <c r="J1477" i="71"/>
  <c r="J1461" i="71"/>
  <c r="J1445" i="71"/>
  <c r="J1429" i="71"/>
  <c r="J1519" i="71"/>
  <c r="J1503" i="71"/>
  <c r="J1487" i="71"/>
  <c r="J1471" i="71"/>
  <c r="J1455" i="71"/>
  <c r="J1439" i="71"/>
  <c r="J1530" i="71"/>
  <c r="J1514" i="71"/>
  <c r="J1498" i="71"/>
  <c r="J1482" i="71"/>
  <c r="J1466" i="71"/>
  <c r="J1450" i="71"/>
  <c r="J1434" i="71"/>
  <c r="J1528" i="71"/>
  <c r="J1512" i="71"/>
  <c r="J1496" i="71"/>
  <c r="J1480" i="71"/>
  <c r="J1464" i="71"/>
  <c r="J1448" i="71"/>
  <c r="J1432" i="71"/>
  <c r="J1521" i="71"/>
  <c r="J1505" i="71"/>
  <c r="J1489" i="71"/>
  <c r="J1473" i="71"/>
  <c r="J1457" i="71"/>
  <c r="J1441" i="71"/>
  <c r="J1531" i="71"/>
  <c r="J1515" i="71"/>
  <c r="J1499" i="71"/>
  <c r="J1483" i="71"/>
  <c r="J1467" i="71"/>
  <c r="J1451" i="71"/>
  <c r="J1435" i="71"/>
  <c r="J1526" i="71"/>
  <c r="J1510" i="71"/>
  <c r="J1494" i="71"/>
  <c r="J1478" i="71"/>
  <c r="J1462" i="71"/>
  <c r="J1446" i="71"/>
  <c r="J1430" i="71"/>
  <c r="J1524" i="71"/>
  <c r="J1508" i="71"/>
  <c r="J1492" i="71"/>
  <c r="J1476" i="71"/>
  <c r="J1460" i="71"/>
  <c r="J1444" i="71"/>
  <c r="J1428" i="71"/>
  <c r="J1517" i="71"/>
  <c r="J1501" i="71"/>
  <c r="J1485" i="71"/>
  <c r="J1469" i="71"/>
  <c r="J1453" i="71"/>
  <c r="J1437" i="71"/>
  <c r="J1527" i="71"/>
  <c r="J1511" i="71"/>
  <c r="J1495" i="71"/>
  <c r="J1479" i="71"/>
  <c r="J1463" i="71"/>
  <c r="J1447" i="71"/>
  <c r="J1431" i="71"/>
  <c r="J1522" i="71"/>
  <c r="J1506" i="71"/>
  <c r="J1490" i="71"/>
  <c r="J1474" i="71"/>
  <c r="J1458" i="71"/>
  <c r="J1442" i="71"/>
  <c r="J1520" i="71"/>
  <c r="J1456" i="71"/>
  <c r="J1497" i="71"/>
  <c r="J1433" i="71"/>
  <c r="J1475" i="71"/>
  <c r="J1518" i="71"/>
  <c r="J1454" i="71"/>
  <c r="J1504" i="71"/>
  <c r="J1440" i="71"/>
  <c r="J1523" i="71"/>
  <c r="J1459" i="71"/>
  <c r="J1502" i="71"/>
  <c r="J1438" i="71"/>
  <c r="J1481" i="71"/>
  <c r="J1488" i="71"/>
  <c r="J1529" i="71"/>
  <c r="J1465" i="71"/>
  <c r="J1507" i="71"/>
  <c r="J1443" i="71"/>
  <c r="J1486" i="71"/>
  <c r="J1472" i="71"/>
  <c r="J1513" i="71"/>
  <c r="J1449" i="71"/>
  <c r="J1491" i="71"/>
  <c r="J1427" i="71"/>
  <c r="J1470" i="71"/>
  <c r="I1460" i="71"/>
  <c r="D1485" i="72"/>
  <c r="I1513" i="71"/>
  <c r="F1538" i="72" s="1"/>
  <c r="AE1513" i="71"/>
  <c r="H1538" i="72" s="1"/>
  <c r="AA1513" i="71"/>
  <c r="G1538" i="72" s="1"/>
  <c r="H1513" i="71"/>
  <c r="E1538" i="72" s="1"/>
  <c r="D1538" i="72"/>
  <c r="AE1477" i="71"/>
  <c r="H1502" i="72" s="1"/>
  <c r="AA1477" i="71"/>
  <c r="G1502" i="72" s="1"/>
  <c r="H1477" i="71"/>
  <c r="E1502" i="72" s="1"/>
  <c r="D1502" i="72"/>
  <c r="I1477" i="71"/>
  <c r="F1502" i="72" s="1"/>
  <c r="AA1438" i="71"/>
  <c r="G1463" i="72" s="1"/>
  <c r="H1438" i="71"/>
  <c r="E1463" i="72" s="1"/>
  <c r="D1463" i="72"/>
  <c r="I1438" i="71"/>
  <c r="F1463" i="72" s="1"/>
  <c r="AE1438" i="71"/>
  <c r="H1463" i="72" s="1"/>
  <c r="H1460" i="71"/>
  <c r="AA1509" i="71"/>
  <c r="G1534" i="72" s="1"/>
  <c r="H1509" i="71"/>
  <c r="E1534" i="72" s="1"/>
  <c r="D1534" i="72"/>
  <c r="I1509" i="71"/>
  <c r="F1534" i="72" s="1"/>
  <c r="AE1509" i="71"/>
  <c r="H1534" i="72" s="1"/>
  <c r="H1456" i="71"/>
  <c r="E1481" i="72" s="1"/>
  <c r="D1481" i="72"/>
  <c r="I1456" i="71"/>
  <c r="F1481" i="72" s="1"/>
  <c r="AE1456" i="71"/>
  <c r="H1481" i="72" s="1"/>
  <c r="AA1456" i="71"/>
  <c r="G1481" i="72" s="1"/>
  <c r="AA1460" i="71"/>
  <c r="H1444" i="71"/>
  <c r="H1507" i="71"/>
  <c r="E1532" i="72" s="1"/>
  <c r="D1532" i="72"/>
  <c r="I1507" i="71"/>
  <c r="F1532" i="72" s="1"/>
  <c r="AA1507" i="71"/>
  <c r="G1532" i="72" s="1"/>
  <c r="AE1507" i="71"/>
  <c r="H1532" i="72" s="1"/>
  <c r="D1475" i="72"/>
  <c r="I1450" i="71"/>
  <c r="F1475" i="72" s="1"/>
  <c r="AE1450" i="71"/>
  <c r="H1475" i="72" s="1"/>
  <c r="AA1450" i="71"/>
  <c r="G1475" i="72" s="1"/>
  <c r="H1450" i="71"/>
  <c r="E1475" i="72" s="1"/>
  <c r="H1485" i="71"/>
  <c r="E1510" i="72" s="1"/>
  <c r="D1510" i="72"/>
  <c r="I1485" i="71"/>
  <c r="F1510" i="72" s="1"/>
  <c r="AE1485" i="71"/>
  <c r="H1510" i="72" s="1"/>
  <c r="AA1485" i="71"/>
  <c r="G1510" i="72" s="1"/>
  <c r="AE1471" i="71"/>
  <c r="H1496" i="72" s="1"/>
  <c r="AA1471" i="71"/>
  <c r="G1496" i="72" s="1"/>
  <c r="H1471" i="71"/>
  <c r="E1496" i="72" s="1"/>
  <c r="D1496" i="72"/>
  <c r="I1471" i="71"/>
  <c r="F1496" i="72" s="1"/>
  <c r="D1468" i="72"/>
  <c r="I1443" i="71"/>
  <c r="F1468" i="72" s="1"/>
  <c r="H1443" i="71"/>
  <c r="E1468" i="72" s="1"/>
  <c r="AE1443" i="71"/>
  <c r="H1468" i="72" s="1"/>
  <c r="AA1443" i="71"/>
  <c r="G1468" i="72" s="1"/>
  <c r="H1459" i="71"/>
  <c r="E1484" i="72" s="1"/>
  <c r="D1484" i="72"/>
  <c r="I1459" i="71"/>
  <c r="F1484" i="72" s="1"/>
  <c r="AA1459" i="71"/>
  <c r="G1484" i="72" s="1"/>
  <c r="AE1459" i="71"/>
  <c r="H1484" i="72" s="1"/>
  <c r="AE1433" i="71"/>
  <c r="H1458" i="72" s="1"/>
  <c r="AA1433" i="71"/>
  <c r="G1458" i="72" s="1"/>
  <c r="H1433" i="71"/>
  <c r="E1458" i="72" s="1"/>
  <c r="D1458" i="72"/>
  <c r="I1433" i="71"/>
  <c r="F1458" i="72" s="1"/>
  <c r="D1498" i="72"/>
  <c r="I1473" i="71"/>
  <c r="F1498" i="72" s="1"/>
  <c r="AE1473" i="71"/>
  <c r="H1498" i="72" s="1"/>
  <c r="AA1473" i="71"/>
  <c r="G1498" i="72" s="1"/>
  <c r="H1473" i="71"/>
  <c r="E1498" i="72" s="1"/>
  <c r="J1308" i="71"/>
  <c r="J1406" i="71"/>
  <c r="J1390" i="71"/>
  <c r="J1374" i="71"/>
  <c r="J1358" i="71"/>
  <c r="J1342" i="71"/>
  <c r="J1326" i="71"/>
  <c r="J1310" i="71"/>
  <c r="J1399" i="71"/>
  <c r="J1383" i="71"/>
  <c r="J1367" i="71"/>
  <c r="J1351" i="71"/>
  <c r="J1335" i="71"/>
  <c r="J1319" i="71"/>
  <c r="J1409" i="71"/>
  <c r="J1393" i="71"/>
  <c r="J1377" i="71"/>
  <c r="J1361" i="71"/>
  <c r="J1345" i="71"/>
  <c r="J1329" i="71"/>
  <c r="J1313" i="71"/>
  <c r="J1404" i="71"/>
  <c r="J1388" i="71"/>
  <c r="J1372" i="71"/>
  <c r="J1356" i="71"/>
  <c r="J1340" i="71"/>
  <c r="J1324" i="71"/>
  <c r="J1402" i="71"/>
  <c r="J1382" i="71"/>
  <c r="J1362" i="71"/>
  <c r="J1338" i="71"/>
  <c r="J1318" i="71"/>
  <c r="J1403" i="71"/>
  <c r="J1379" i="71"/>
  <c r="J1359" i="71"/>
  <c r="J1339" i="71"/>
  <c r="J1315" i="71"/>
  <c r="J1401" i="71"/>
  <c r="J1381" i="71"/>
  <c r="J1357" i="71"/>
  <c r="J1337" i="71"/>
  <c r="J1317" i="71"/>
  <c r="J1400" i="71"/>
  <c r="J1380" i="71"/>
  <c r="J1360" i="71"/>
  <c r="J1336" i="71"/>
  <c r="J1316" i="71"/>
  <c r="J1398" i="71"/>
  <c r="J1378" i="71"/>
  <c r="J1354" i="71"/>
  <c r="J1334" i="71"/>
  <c r="J1314" i="71"/>
  <c r="J1395" i="71"/>
  <c r="J1375" i="71"/>
  <c r="J1355" i="71"/>
  <c r="J1331" i="71"/>
  <c r="J1311" i="71"/>
  <c r="J1397" i="71"/>
  <c r="J1373" i="71"/>
  <c r="J1353" i="71"/>
  <c r="J1333" i="71"/>
  <c r="J1309" i="71"/>
  <c r="J1396" i="71"/>
  <c r="J1376" i="71"/>
  <c r="J1352" i="71"/>
  <c r="J1332" i="71"/>
  <c r="J1312" i="71"/>
  <c r="J1414" i="71"/>
  <c r="J1394" i="71"/>
  <c r="J1370" i="71"/>
  <c r="J1350" i="71"/>
  <c r="J1330" i="71"/>
  <c r="J1411" i="71"/>
  <c r="J1391" i="71"/>
  <c r="J1371" i="71"/>
  <c r="J1347" i="71"/>
  <c r="J1327" i="71"/>
  <c r="J1413" i="71"/>
  <c r="J1389" i="71"/>
  <c r="J1369" i="71"/>
  <c r="J1349" i="71"/>
  <c r="J1325" i="71"/>
  <c r="J1412" i="71"/>
  <c r="J1410" i="71"/>
  <c r="J1322" i="71"/>
  <c r="J1343" i="71"/>
  <c r="J1365" i="71"/>
  <c r="J1392" i="71"/>
  <c r="J1348" i="71"/>
  <c r="J1346" i="71"/>
  <c r="J1363" i="71"/>
  <c r="J1385" i="71"/>
  <c r="J1408" i="71"/>
  <c r="J1364" i="71"/>
  <c r="J1320" i="71"/>
  <c r="J1386" i="71"/>
  <c r="J1407" i="71"/>
  <c r="J1323" i="71"/>
  <c r="J1341" i="71"/>
  <c r="J1384" i="71"/>
  <c r="J1344" i="71"/>
  <c r="J1366" i="71"/>
  <c r="J1387" i="71"/>
  <c r="J1405" i="71"/>
  <c r="J1321" i="71"/>
  <c r="J1368" i="71"/>
  <c r="J1328" i="71"/>
  <c r="AA1320" i="71"/>
  <c r="G1343" i="72" s="1"/>
  <c r="H1320" i="71"/>
  <c r="E1343" i="72" s="1"/>
  <c r="D1343" i="72"/>
  <c r="I1320" i="71"/>
  <c r="F1343" i="72" s="1"/>
  <c r="AE1320" i="71"/>
  <c r="H1343" i="72" s="1"/>
  <c r="H1396" i="71"/>
  <c r="AA1325" i="71"/>
  <c r="G1348" i="72" s="1"/>
  <c r="H1325" i="71"/>
  <c r="E1348" i="72" s="1"/>
  <c r="D1348" i="72"/>
  <c r="I1325" i="71"/>
  <c r="F1348" i="72" s="1"/>
  <c r="AE1325" i="71"/>
  <c r="H1348" i="72" s="1"/>
  <c r="AA1367" i="71"/>
  <c r="G1390" i="72" s="1"/>
  <c r="H1367" i="71"/>
  <c r="E1390" i="72" s="1"/>
  <c r="D1390" i="72"/>
  <c r="I1367" i="71"/>
  <c r="F1390" i="72" s="1"/>
  <c r="AE1367" i="71"/>
  <c r="H1390" i="72" s="1"/>
  <c r="D1376" i="72"/>
  <c r="I1353" i="71"/>
  <c r="F1376" i="72" s="1"/>
  <c r="AE1353" i="71"/>
  <c r="H1376" i="72" s="1"/>
  <c r="AA1353" i="71"/>
  <c r="G1376" i="72" s="1"/>
  <c r="H1353" i="71"/>
  <c r="E1376" i="72" s="1"/>
  <c r="D1355" i="72"/>
  <c r="I1332" i="71"/>
  <c r="F1355" i="72" s="1"/>
  <c r="AE1332" i="71"/>
  <c r="H1355" i="72" s="1"/>
  <c r="AA1332" i="71"/>
  <c r="G1355" i="72" s="1"/>
  <c r="H1332" i="71"/>
  <c r="E1355" i="72" s="1"/>
  <c r="AA1396" i="71"/>
  <c r="AE1389" i="71"/>
  <c r="H1412" i="72" s="1"/>
  <c r="H1389" i="71"/>
  <c r="E1412" i="72" s="1"/>
  <c r="AA1389" i="71"/>
  <c r="G1412" i="72" s="1"/>
  <c r="D1412" i="72"/>
  <c r="I1389" i="71"/>
  <c r="F1412" i="72" s="1"/>
  <c r="AE1395" i="71"/>
  <c r="H1418" i="72" s="1"/>
  <c r="AA1395" i="71"/>
  <c r="G1418" i="72" s="1"/>
  <c r="H1395" i="71"/>
  <c r="E1418" i="72" s="1"/>
  <c r="D1418" i="72"/>
  <c r="I1395" i="71"/>
  <c r="F1418" i="72" s="1"/>
  <c r="AE1391" i="71"/>
  <c r="H1414" i="72" s="1"/>
  <c r="AA1391" i="71"/>
  <c r="G1414" i="72" s="1"/>
  <c r="D1414" i="72"/>
  <c r="I1391" i="71"/>
  <c r="F1414" i="72" s="1"/>
  <c r="H1391" i="71"/>
  <c r="E1414" i="72" s="1"/>
  <c r="H1355" i="71"/>
  <c r="E1378" i="72" s="1"/>
  <c r="D1378" i="72"/>
  <c r="I1355" i="71"/>
  <c r="F1378" i="72" s="1"/>
  <c r="AE1355" i="71"/>
  <c r="H1378" i="72" s="1"/>
  <c r="AA1355" i="71"/>
  <c r="G1378" i="72" s="1"/>
  <c r="D1361" i="72"/>
  <c r="I1338" i="71"/>
  <c r="F1361" i="72" s="1"/>
  <c r="AE1338" i="71"/>
  <c r="H1361" i="72" s="1"/>
  <c r="AA1338" i="71"/>
  <c r="G1361" i="72" s="1"/>
  <c r="H1338" i="71"/>
  <c r="E1361" i="72" s="1"/>
  <c r="D1338" i="72"/>
  <c r="I1315" i="71"/>
  <c r="F1338" i="72" s="1"/>
  <c r="AE1315" i="71"/>
  <c r="H1338" i="72" s="1"/>
  <c r="AA1315" i="71"/>
  <c r="G1338" i="72" s="1"/>
  <c r="H1315" i="71"/>
  <c r="E1338" i="72" s="1"/>
  <c r="I1396" i="71"/>
  <c r="D1382" i="72"/>
  <c r="I1359" i="71"/>
  <c r="F1382" i="72" s="1"/>
  <c r="AE1359" i="71"/>
  <c r="H1382" i="72" s="1"/>
  <c r="AA1359" i="71"/>
  <c r="G1382" i="72" s="1"/>
  <c r="H1359" i="71"/>
  <c r="E1382" i="72" s="1"/>
  <c r="AE1341" i="71"/>
  <c r="H1364" i="72" s="1"/>
  <c r="AA1341" i="71"/>
  <c r="G1364" i="72" s="1"/>
  <c r="H1341" i="71"/>
  <c r="E1364" i="72" s="1"/>
  <c r="D1364" i="72"/>
  <c r="I1341" i="71"/>
  <c r="F1364" i="72" s="1"/>
  <c r="J1191" i="71"/>
  <c r="J1296" i="71"/>
  <c r="J1280" i="71"/>
  <c r="J1264" i="71"/>
  <c r="J1248" i="71"/>
  <c r="J1232" i="71"/>
  <c r="J1216" i="71"/>
  <c r="J1200" i="71"/>
  <c r="J1290" i="71"/>
  <c r="J1274" i="71"/>
  <c r="J1258" i="71"/>
  <c r="J1242" i="71"/>
  <c r="J1226" i="71"/>
  <c r="J1210" i="71"/>
  <c r="J1194" i="71"/>
  <c r="J1288" i="71"/>
  <c r="J1272" i="71"/>
  <c r="J1256" i="71"/>
  <c r="J1240" i="71"/>
  <c r="J1224" i="71"/>
  <c r="J1208" i="71"/>
  <c r="J1192" i="71"/>
  <c r="J1282" i="71"/>
  <c r="J1266" i="71"/>
  <c r="J1250" i="71"/>
  <c r="J1234" i="71"/>
  <c r="J1218" i="71"/>
  <c r="J1202" i="71"/>
  <c r="J1293" i="71"/>
  <c r="J1277" i="71"/>
  <c r="J1261" i="71"/>
  <c r="J1245" i="71"/>
  <c r="J1229" i="71"/>
  <c r="J1213" i="71"/>
  <c r="J1197" i="71"/>
  <c r="J1287" i="71"/>
  <c r="J1271" i="71"/>
  <c r="J1255" i="71"/>
  <c r="J1239" i="71"/>
  <c r="J1223" i="71"/>
  <c r="J1207" i="71"/>
  <c r="J1292" i="71"/>
  <c r="J1260" i="71"/>
  <c r="J1228" i="71"/>
  <c r="J1196" i="71"/>
  <c r="J1270" i="71"/>
  <c r="J1238" i="71"/>
  <c r="J1206" i="71"/>
  <c r="J1285" i="71"/>
  <c r="J1265" i="71"/>
  <c r="J1241" i="71"/>
  <c r="J1221" i="71"/>
  <c r="J1201" i="71"/>
  <c r="J1283" i="71"/>
  <c r="J1263" i="71"/>
  <c r="J1243" i="71"/>
  <c r="J1219" i="71"/>
  <c r="J1199" i="71"/>
  <c r="J1284" i="71"/>
  <c r="J1252" i="71"/>
  <c r="J1220" i="71"/>
  <c r="J1294" i="71"/>
  <c r="J1262" i="71"/>
  <c r="J1230" i="71"/>
  <c r="J1198" i="71"/>
  <c r="J1281" i="71"/>
  <c r="J1257" i="71"/>
  <c r="J1237" i="71"/>
  <c r="J1217" i="71"/>
  <c r="J1193" i="71"/>
  <c r="J1279" i="71"/>
  <c r="J1259" i="71"/>
  <c r="J1235" i="71"/>
  <c r="J1215" i="71"/>
  <c r="J1195" i="71"/>
  <c r="J1233" i="71"/>
  <c r="J1236" i="71"/>
  <c r="J1278" i="71"/>
  <c r="J1214" i="71"/>
  <c r="J1269" i="71"/>
  <c r="J1225" i="71"/>
  <c r="J1291" i="71"/>
  <c r="J1247" i="71"/>
  <c r="J1203" i="71"/>
  <c r="J1276" i="71"/>
  <c r="J1212" i="71"/>
  <c r="J1254" i="71"/>
  <c r="J1190" i="71"/>
  <c r="J1253" i="71"/>
  <c r="J1209" i="71"/>
  <c r="J1275" i="71"/>
  <c r="J1231" i="71"/>
  <c r="J1268" i="71"/>
  <c r="J1204" i="71"/>
  <c r="J1246" i="71"/>
  <c r="J1289" i="71"/>
  <c r="J1249" i="71"/>
  <c r="J1205" i="71"/>
  <c r="J1267" i="71"/>
  <c r="J1227" i="71"/>
  <c r="J1244" i="71"/>
  <c r="J1286" i="71"/>
  <c r="J1222" i="71"/>
  <c r="J1273" i="71"/>
  <c r="J1295" i="71"/>
  <c r="J1251" i="71"/>
  <c r="J1211" i="71"/>
  <c r="AA1273" i="71"/>
  <c r="G1294" i="72" s="1"/>
  <c r="H1273" i="71"/>
  <c r="E1294" i="72" s="1"/>
  <c r="D1294" i="72"/>
  <c r="I1273" i="71"/>
  <c r="F1294" i="72" s="1"/>
  <c r="AE1273" i="71"/>
  <c r="H1294" i="72" s="1"/>
  <c r="D1241" i="72"/>
  <c r="I1220" i="71"/>
  <c r="F1241" i="72" s="1"/>
  <c r="AE1220" i="71"/>
  <c r="H1241" i="72" s="1"/>
  <c r="AA1220" i="71"/>
  <c r="G1241" i="72" s="1"/>
  <c r="H1220" i="71"/>
  <c r="E1241" i="72" s="1"/>
  <c r="AE1277" i="71"/>
  <c r="H1298" i="72" s="1"/>
  <c r="AA1277" i="71"/>
  <c r="G1298" i="72" s="1"/>
  <c r="H1277" i="71"/>
  <c r="E1298" i="72" s="1"/>
  <c r="D1298" i="72"/>
  <c r="I1277" i="71"/>
  <c r="F1298" i="72" s="1"/>
  <c r="AA1271" i="71"/>
  <c r="G1292" i="72" s="1"/>
  <c r="H1271" i="71"/>
  <c r="E1292" i="72" s="1"/>
  <c r="D1292" i="72"/>
  <c r="I1271" i="71"/>
  <c r="F1292" i="72" s="1"/>
  <c r="AE1271" i="71"/>
  <c r="H1292" i="72" s="1"/>
  <c r="D1244" i="72"/>
  <c r="I1223" i="71"/>
  <c r="F1244" i="72" s="1"/>
  <c r="AE1223" i="71"/>
  <c r="H1244" i="72" s="1"/>
  <c r="AA1223" i="71"/>
  <c r="G1244" i="72" s="1"/>
  <c r="H1223" i="71"/>
  <c r="E1244" i="72" s="1"/>
  <c r="H1235" i="71"/>
  <c r="E1256" i="72" s="1"/>
  <c r="D1256" i="72"/>
  <c r="I1235" i="71"/>
  <c r="F1256" i="72" s="1"/>
  <c r="AE1235" i="71"/>
  <c r="H1256" i="72" s="1"/>
  <c r="AA1235" i="71"/>
  <c r="G1256" i="72" s="1"/>
  <c r="AE1207" i="71"/>
  <c r="H1228" i="72" s="1"/>
  <c r="AA1207" i="71"/>
  <c r="G1228" i="72" s="1"/>
  <c r="H1207" i="71"/>
  <c r="E1228" i="72" s="1"/>
  <c r="D1228" i="72"/>
  <c r="I1207" i="71"/>
  <c r="F1228" i="72" s="1"/>
  <c r="H1202" i="71"/>
  <c r="E1223" i="72" s="1"/>
  <c r="D1223" i="72"/>
  <c r="I1202" i="71"/>
  <c r="F1223" i="72" s="1"/>
  <c r="AE1202" i="71"/>
  <c r="H1223" i="72" s="1"/>
  <c r="AA1202" i="71"/>
  <c r="G1223" i="72" s="1"/>
  <c r="H1197" i="71"/>
  <c r="E1218" i="72" s="1"/>
  <c r="D1218" i="72"/>
  <c r="I1197" i="71"/>
  <c r="F1218" i="72" s="1"/>
  <c r="AE1197" i="71"/>
  <c r="H1218" i="72" s="1"/>
  <c r="AA1197" i="71"/>
  <c r="G1218" i="72" s="1"/>
  <c r="H1241" i="71"/>
  <c r="E1262" i="72" s="1"/>
  <c r="D1262" i="72"/>
  <c r="I1241" i="71"/>
  <c r="F1262" i="72" s="1"/>
  <c r="AE1241" i="71"/>
  <c r="H1262" i="72" s="1"/>
  <c r="AA1241" i="71"/>
  <c r="G1262" i="72" s="1"/>
  <c r="AA1237" i="71"/>
  <c r="G1258" i="72" s="1"/>
  <c r="H1237" i="71"/>
  <c r="E1258" i="72" s="1"/>
  <c r="D1258" i="72"/>
  <c r="I1237" i="71"/>
  <c r="F1258" i="72" s="1"/>
  <c r="AE1237" i="71"/>
  <c r="H1258" i="72" s="1"/>
  <c r="AE1214" i="71"/>
  <c r="H1235" i="72" s="1"/>
  <c r="AA1214" i="71"/>
  <c r="G1235" i="72" s="1"/>
  <c r="H1214" i="71"/>
  <c r="E1235" i="72" s="1"/>
  <c r="D1235" i="72"/>
  <c r="I1214" i="71"/>
  <c r="F1235" i="72" s="1"/>
  <c r="I1103" i="71"/>
  <c r="AA1118" i="71"/>
  <c r="H1124" i="71"/>
  <c r="AA1079" i="71"/>
  <c r="G1098" i="72" s="1"/>
  <c r="H1079" i="71"/>
  <c r="E1098" i="72" s="1"/>
  <c r="D1098" i="72"/>
  <c r="I1079" i="71"/>
  <c r="F1098" i="72" s="1"/>
  <c r="AE1079" i="71"/>
  <c r="H1098" i="72" s="1"/>
  <c r="D1108" i="72"/>
  <c r="I1089" i="71"/>
  <c r="F1108" i="72" s="1"/>
  <c r="AE1089" i="71"/>
  <c r="H1108" i="72" s="1"/>
  <c r="AA1089" i="71"/>
  <c r="G1108" i="72" s="1"/>
  <c r="H1089" i="71"/>
  <c r="E1108" i="72" s="1"/>
  <c r="H1084" i="71"/>
  <c r="E1103" i="72" s="1"/>
  <c r="D1103" i="72"/>
  <c r="I1084" i="71"/>
  <c r="F1103" i="72" s="1"/>
  <c r="AE1084" i="71"/>
  <c r="H1103" i="72" s="1"/>
  <c r="AA1084" i="71"/>
  <c r="G1103" i="72" s="1"/>
  <c r="D1174" i="72"/>
  <c r="I1155" i="71"/>
  <c r="F1174" i="72" s="1"/>
  <c r="AE1155" i="71"/>
  <c r="H1174" i="72" s="1"/>
  <c r="AA1155" i="71"/>
  <c r="G1174" i="72" s="1"/>
  <c r="H1155" i="71"/>
  <c r="E1174" i="72" s="1"/>
  <c r="H1103" i="71"/>
  <c r="AE1118" i="71"/>
  <c r="AA1124" i="71"/>
  <c r="I1156" i="71"/>
  <c r="D1175" i="72"/>
  <c r="D1172" i="72"/>
  <c r="I1153" i="71"/>
  <c r="F1172" i="72" s="1"/>
  <c r="AE1153" i="71"/>
  <c r="H1172" i="72" s="1"/>
  <c r="AA1153" i="71"/>
  <c r="G1172" i="72" s="1"/>
  <c r="H1153" i="71"/>
  <c r="E1172" i="72" s="1"/>
  <c r="AA1159" i="71"/>
  <c r="G1178" i="72" s="1"/>
  <c r="H1159" i="71"/>
  <c r="E1178" i="72" s="1"/>
  <c r="D1178" i="72"/>
  <c r="I1159" i="71"/>
  <c r="F1178" i="72" s="1"/>
  <c r="AE1159" i="71"/>
  <c r="H1178" i="72" s="1"/>
  <c r="AE1096" i="71"/>
  <c r="H1115" i="72" s="1"/>
  <c r="AA1096" i="71"/>
  <c r="G1115" i="72" s="1"/>
  <c r="H1096" i="71"/>
  <c r="E1115" i="72" s="1"/>
  <c r="D1115" i="72"/>
  <c r="I1096" i="71"/>
  <c r="F1115" i="72" s="1"/>
  <c r="D1122" i="72"/>
  <c r="I1118" i="71"/>
  <c r="AA1117" i="71"/>
  <c r="G1136" i="72" s="1"/>
  <c r="H1117" i="71"/>
  <c r="E1136" i="72" s="1"/>
  <c r="D1136" i="72"/>
  <c r="I1117" i="71"/>
  <c r="F1136" i="72" s="1"/>
  <c r="AE1117" i="71"/>
  <c r="H1136" i="72" s="1"/>
  <c r="AE1102" i="71"/>
  <c r="H1121" i="72" s="1"/>
  <c r="AA1102" i="71"/>
  <c r="G1121" i="72" s="1"/>
  <c r="H1102" i="71"/>
  <c r="E1121" i="72" s="1"/>
  <c r="D1121" i="72"/>
  <c r="I1102" i="71"/>
  <c r="F1121" i="72" s="1"/>
  <c r="AA1123" i="71"/>
  <c r="G1142" i="72" s="1"/>
  <c r="H1123" i="71"/>
  <c r="E1142" i="72" s="1"/>
  <c r="D1142" i="72"/>
  <c r="I1123" i="71"/>
  <c r="F1142" i="72" s="1"/>
  <c r="AE1123" i="71"/>
  <c r="H1142" i="72" s="1"/>
  <c r="AE1119" i="71"/>
  <c r="H1138" i="72" s="1"/>
  <c r="AA1119" i="71"/>
  <c r="G1138" i="72" s="1"/>
  <c r="H1119" i="71"/>
  <c r="E1138" i="72" s="1"/>
  <c r="D1138" i="72"/>
  <c r="I1119" i="71"/>
  <c r="F1138" i="72" s="1"/>
  <c r="H1105" i="71"/>
  <c r="E1124" i="72" s="1"/>
  <c r="D1124" i="72"/>
  <c r="I1105" i="71"/>
  <c r="F1124" i="72" s="1"/>
  <c r="AE1105" i="71"/>
  <c r="H1124" i="72" s="1"/>
  <c r="AA1105" i="71"/>
  <c r="G1124" i="72" s="1"/>
  <c r="J1072" i="71" a="1"/>
  <c r="J954" i="71"/>
  <c r="J1060" i="71"/>
  <c r="J1044" i="71"/>
  <c r="J1028" i="71"/>
  <c r="J1012" i="71"/>
  <c r="J996" i="71"/>
  <c r="J980" i="71"/>
  <c r="J964" i="71"/>
  <c r="J1053" i="71"/>
  <c r="J1037" i="71"/>
  <c r="J1021" i="71"/>
  <c r="J1005" i="71"/>
  <c r="J989" i="71"/>
  <c r="J973" i="71"/>
  <c r="J957" i="71"/>
  <c r="J1047" i="71"/>
  <c r="J1031" i="71"/>
  <c r="J1015" i="71"/>
  <c r="J999" i="71"/>
  <c r="J983" i="71"/>
  <c r="J967" i="71"/>
  <c r="J1058" i="71"/>
  <c r="J1042" i="71"/>
  <c r="J1026" i="71"/>
  <c r="J1010" i="71"/>
  <c r="J994" i="71"/>
  <c r="J978" i="71"/>
  <c r="J962" i="71"/>
  <c r="J1056" i="71"/>
  <c r="J1040" i="71"/>
  <c r="J1024" i="71"/>
  <c r="J1008" i="71"/>
  <c r="J992" i="71"/>
  <c r="J976" i="71"/>
  <c r="J960" i="71"/>
  <c r="J1049" i="71"/>
  <c r="J1033" i="71"/>
  <c r="J1017" i="71"/>
  <c r="J1001" i="71"/>
  <c r="J985" i="71"/>
  <c r="J969" i="71"/>
  <c r="J1059" i="71"/>
  <c r="J1043" i="71"/>
  <c r="J1027" i="71"/>
  <c r="J1011" i="71"/>
  <c r="J995" i="71"/>
  <c r="J979" i="71"/>
  <c r="J963" i="71"/>
  <c r="J1054" i="71"/>
  <c r="J1038" i="71"/>
  <c r="J1022" i="71"/>
  <c r="J1006" i="71"/>
  <c r="J990" i="71"/>
  <c r="J974" i="71"/>
  <c r="J958" i="71"/>
  <c r="J1052" i="71"/>
  <c r="J1036" i="71"/>
  <c r="J1020" i="71"/>
  <c r="J1004" i="71"/>
  <c r="J988" i="71"/>
  <c r="J972" i="71"/>
  <c r="J956" i="71"/>
  <c r="J1045" i="71"/>
  <c r="J1029" i="71"/>
  <c r="J1013" i="71"/>
  <c r="J997" i="71"/>
  <c r="J981" i="71"/>
  <c r="J965" i="71"/>
  <c r="J1055" i="71"/>
  <c r="J1039" i="71"/>
  <c r="J1023" i="71"/>
  <c r="J1007" i="71"/>
  <c r="J991" i="71"/>
  <c r="J975" i="71"/>
  <c r="J959" i="71"/>
  <c r="J1050" i="71"/>
  <c r="J1034" i="71"/>
  <c r="J1018" i="71"/>
  <c r="J1002" i="71"/>
  <c r="J986" i="71"/>
  <c r="J970" i="71"/>
  <c r="J1032" i="71"/>
  <c r="J968" i="71"/>
  <c r="J1009" i="71"/>
  <c r="J1051" i="71"/>
  <c r="J987" i="71"/>
  <c r="J1030" i="71"/>
  <c r="J966" i="71"/>
  <c r="J1016" i="71"/>
  <c r="J993" i="71"/>
  <c r="J1035" i="71"/>
  <c r="J971" i="71"/>
  <c r="J984" i="71"/>
  <c r="J961" i="71"/>
  <c r="J1046" i="71"/>
  <c r="J1057" i="71"/>
  <c r="J1014" i="71"/>
  <c r="J1000" i="71"/>
  <c r="J1041" i="71"/>
  <c r="J977" i="71"/>
  <c r="J1019" i="71"/>
  <c r="J955" i="71"/>
  <c r="J998" i="71"/>
  <c r="J1048" i="71"/>
  <c r="J1025" i="71"/>
  <c r="J1003" i="71"/>
  <c r="J982" i="71"/>
  <c r="AE999" i="71"/>
  <c r="H1016" i="72" s="1"/>
  <c r="AA999" i="71"/>
  <c r="G1016" i="72" s="1"/>
  <c r="H999" i="71"/>
  <c r="E1016" i="72" s="1"/>
  <c r="D1016" i="72"/>
  <c r="I999" i="71"/>
  <c r="F1016" i="72" s="1"/>
  <c r="D983" i="72"/>
  <c r="I966" i="71"/>
  <c r="F983" i="72" s="1"/>
  <c r="AE966" i="71"/>
  <c r="H983" i="72" s="1"/>
  <c r="AA966" i="71"/>
  <c r="G983" i="72" s="1"/>
  <c r="H966" i="71"/>
  <c r="E983" i="72" s="1"/>
  <c r="AA987" i="71"/>
  <c r="G1004" i="72" s="1"/>
  <c r="H987" i="71"/>
  <c r="E1004" i="72" s="1"/>
  <c r="D1004" i="72"/>
  <c r="I987" i="71"/>
  <c r="F1004" i="72" s="1"/>
  <c r="AE987" i="71"/>
  <c r="H1004" i="72" s="1"/>
  <c r="AE961" i="71"/>
  <c r="H978" i="72" s="1"/>
  <c r="AA961" i="71"/>
  <c r="G978" i="72" s="1"/>
  <c r="H961" i="71"/>
  <c r="E978" i="72" s="1"/>
  <c r="D978" i="72"/>
  <c r="I961" i="71"/>
  <c r="F978" i="72" s="1"/>
  <c r="H971" i="71"/>
  <c r="E988" i="72" s="1"/>
  <c r="D988" i="72"/>
  <c r="I971" i="71"/>
  <c r="F988" i="72" s="1"/>
  <c r="AE971" i="71"/>
  <c r="H988" i="72" s="1"/>
  <c r="AA971" i="71"/>
  <c r="G988" i="72" s="1"/>
  <c r="AE1005" i="71"/>
  <c r="H1022" i="72" s="1"/>
  <c r="AA1005" i="71"/>
  <c r="G1022" i="72" s="1"/>
  <c r="H1005" i="71"/>
  <c r="E1022" i="72" s="1"/>
  <c r="D1022" i="72"/>
  <c r="I1005" i="71"/>
  <c r="F1022" i="72" s="1"/>
  <c r="AA1041" i="71"/>
  <c r="G1058" i="72" s="1"/>
  <c r="H1041" i="71"/>
  <c r="E1058" i="72" s="1"/>
  <c r="D1058" i="72"/>
  <c r="I1041" i="71"/>
  <c r="F1058" i="72" s="1"/>
  <c r="AE1041" i="71"/>
  <c r="H1058" i="72" s="1"/>
  <c r="AA978" i="71"/>
  <c r="G995" i="72" s="1"/>
  <c r="H978" i="71"/>
  <c r="E995" i="72" s="1"/>
  <c r="D995" i="72"/>
  <c r="I978" i="71"/>
  <c r="F995" i="72" s="1"/>
  <c r="AE978" i="71"/>
  <c r="H995" i="72" s="1"/>
  <c r="H1037" i="71"/>
  <c r="E1054" i="72" s="1"/>
  <c r="D1054" i="72"/>
  <c r="I1037" i="71"/>
  <c r="F1054" i="72" s="1"/>
  <c r="AE1037" i="71"/>
  <c r="H1054" i="72" s="1"/>
  <c r="AA1037" i="71"/>
  <c r="G1054" i="72" s="1"/>
  <c r="D1018" i="72"/>
  <c r="I1001" i="71"/>
  <c r="F1018" i="72" s="1"/>
  <c r="AE1001" i="71"/>
  <c r="H1018" i="72" s="1"/>
  <c r="AA1001" i="71"/>
  <c r="G1018" i="72" s="1"/>
  <c r="H1001" i="71"/>
  <c r="E1018" i="72" s="1"/>
  <c r="H1013" i="71"/>
  <c r="E1030" i="72" s="1"/>
  <c r="D1030" i="72"/>
  <c r="I1013" i="71"/>
  <c r="F1030" i="72" s="1"/>
  <c r="AE1013" i="71"/>
  <c r="H1030" i="72" s="1"/>
  <c r="AA1013" i="71"/>
  <c r="G1030" i="72" s="1"/>
  <c r="AE984" i="71"/>
  <c r="H1001" i="72" s="1"/>
  <c r="AA984" i="71"/>
  <c r="G1001" i="72" s="1"/>
  <c r="H984" i="71"/>
  <c r="E1001" i="72" s="1"/>
  <c r="D1001" i="72"/>
  <c r="I984" i="71"/>
  <c r="F1001" i="72" s="1"/>
  <c r="J837" i="71"/>
  <c r="J934" i="71"/>
  <c r="J918" i="71"/>
  <c r="J902" i="71"/>
  <c r="J886" i="71"/>
  <c r="J870" i="71"/>
  <c r="J854" i="71"/>
  <c r="J838" i="71"/>
  <c r="J928" i="71"/>
  <c r="J912" i="71"/>
  <c r="J896" i="71"/>
  <c r="J880" i="71"/>
  <c r="J864" i="71"/>
  <c r="J848" i="71"/>
  <c r="J939" i="71"/>
  <c r="J923" i="71"/>
  <c r="J907" i="71"/>
  <c r="J891" i="71"/>
  <c r="J875" i="71"/>
  <c r="J859" i="71"/>
  <c r="J843" i="71"/>
  <c r="J933" i="71"/>
  <c r="J917" i="71"/>
  <c r="J901" i="71"/>
  <c r="J885" i="71"/>
  <c r="J869" i="71"/>
  <c r="J853" i="71"/>
  <c r="J930" i="71"/>
  <c r="J914" i="71"/>
  <c r="J898" i="71"/>
  <c r="J882" i="71"/>
  <c r="J866" i="71"/>
  <c r="J850" i="71"/>
  <c r="J940" i="71"/>
  <c r="J924" i="71"/>
  <c r="J908" i="71"/>
  <c r="J892" i="71"/>
  <c r="J876" i="71"/>
  <c r="J860" i="71"/>
  <c r="J844" i="71"/>
  <c r="J935" i="71"/>
  <c r="J919" i="71"/>
  <c r="J903" i="71"/>
  <c r="J887" i="71"/>
  <c r="J871" i="71"/>
  <c r="J855" i="71"/>
  <c r="J839" i="71"/>
  <c r="J929" i="71"/>
  <c r="J913" i="71"/>
  <c r="J897" i="71"/>
  <c r="J881" i="71"/>
  <c r="J865" i="71"/>
  <c r="J849" i="71"/>
  <c r="J942" i="71"/>
  <c r="J926" i="71"/>
  <c r="J910" i="71"/>
  <c r="J894" i="71"/>
  <c r="J878" i="71"/>
  <c r="J862" i="71"/>
  <c r="J846" i="71"/>
  <c r="J936" i="71"/>
  <c r="J920" i="71"/>
  <c r="J904" i="71"/>
  <c r="J888" i="71"/>
  <c r="J872" i="71"/>
  <c r="J856" i="71"/>
  <c r="J840" i="71"/>
  <c r="J931" i="71"/>
  <c r="J915" i="71"/>
  <c r="J899" i="71"/>
  <c r="J883" i="71"/>
  <c r="J867" i="71"/>
  <c r="J851" i="71"/>
  <c r="J941" i="71"/>
  <c r="J925" i="71"/>
  <c r="J909" i="71"/>
  <c r="J893" i="71"/>
  <c r="J877" i="71"/>
  <c r="J861" i="71"/>
  <c r="J845" i="71"/>
  <c r="J938" i="71"/>
  <c r="J874" i="71"/>
  <c r="J916" i="71"/>
  <c r="J852" i="71"/>
  <c r="J895" i="71"/>
  <c r="J937" i="71"/>
  <c r="J873" i="71"/>
  <c r="J922" i="71"/>
  <c r="J900" i="71"/>
  <c r="J836" i="71"/>
  <c r="J921" i="71"/>
  <c r="J857" i="71"/>
  <c r="J932" i="71"/>
  <c r="J911" i="71"/>
  <c r="J889" i="71"/>
  <c r="J858" i="71"/>
  <c r="J879" i="71"/>
  <c r="J906" i="71"/>
  <c r="J842" i="71"/>
  <c r="J884" i="71"/>
  <c r="J927" i="71"/>
  <c r="J863" i="71"/>
  <c r="J905" i="71"/>
  <c r="J841" i="71"/>
  <c r="J890" i="71"/>
  <c r="J868" i="71"/>
  <c r="J847" i="71"/>
  <c r="AA853" i="71"/>
  <c r="G868" i="72" s="1"/>
  <c r="H853" i="71"/>
  <c r="E868" i="72" s="1"/>
  <c r="AE853" i="71"/>
  <c r="H868" i="72" s="1"/>
  <c r="D868" i="72"/>
  <c r="I853" i="71"/>
  <c r="F868" i="72" s="1"/>
  <c r="H923" i="71"/>
  <c r="E938" i="72" s="1"/>
  <c r="D938" i="72"/>
  <c r="I923" i="71"/>
  <c r="F938" i="72" s="1"/>
  <c r="AA923" i="71"/>
  <c r="G938" i="72" s="1"/>
  <c r="AE923" i="71"/>
  <c r="H938" i="72" s="1"/>
  <c r="H883" i="71"/>
  <c r="E898" i="72" s="1"/>
  <c r="D898" i="72"/>
  <c r="I883" i="71"/>
  <c r="F898" i="72" s="1"/>
  <c r="AA883" i="71"/>
  <c r="G898" i="72" s="1"/>
  <c r="AE883" i="71"/>
  <c r="H898" i="72" s="1"/>
  <c r="D863" i="72"/>
  <c r="I848" i="71"/>
  <c r="F863" i="72" s="1"/>
  <c r="AE848" i="71"/>
  <c r="H863" i="72" s="1"/>
  <c r="H848" i="71"/>
  <c r="E863" i="72" s="1"/>
  <c r="AA848" i="71"/>
  <c r="G863" i="72" s="1"/>
  <c r="AA866" i="71"/>
  <c r="G881" i="72" s="1"/>
  <c r="H866" i="71"/>
  <c r="E881" i="72" s="1"/>
  <c r="AE866" i="71"/>
  <c r="H881" i="72" s="1"/>
  <c r="D881" i="72"/>
  <c r="I866" i="71"/>
  <c r="F881" i="72" s="1"/>
  <c r="AE854" i="71"/>
  <c r="D902" i="72"/>
  <c r="I887" i="71"/>
  <c r="F902" i="72" s="1"/>
  <c r="AE887" i="71"/>
  <c r="H902" i="72" s="1"/>
  <c r="H887" i="71"/>
  <c r="E902" i="72" s="1"/>
  <c r="AA887" i="71"/>
  <c r="G902" i="72" s="1"/>
  <c r="D896" i="72"/>
  <c r="I881" i="71"/>
  <c r="F896" i="72" s="1"/>
  <c r="AE881" i="71"/>
  <c r="H896" i="72" s="1"/>
  <c r="H881" i="71"/>
  <c r="E896" i="72" s="1"/>
  <c r="AA881" i="71"/>
  <c r="G896" i="72" s="1"/>
  <c r="D858" i="72"/>
  <c r="I843" i="71"/>
  <c r="F858" i="72" s="1"/>
  <c r="AE843" i="71"/>
  <c r="H858" i="72" s="1"/>
  <c r="H843" i="71"/>
  <c r="E858" i="72" s="1"/>
  <c r="AA843" i="71"/>
  <c r="G858" i="72" s="1"/>
  <c r="AA919" i="71"/>
  <c r="G934" i="72" s="1"/>
  <c r="H919" i="71"/>
  <c r="E934" i="72" s="1"/>
  <c r="D934" i="72"/>
  <c r="I919" i="71"/>
  <c r="F934" i="72" s="1"/>
  <c r="AE919" i="71"/>
  <c r="H934" i="72" s="1"/>
  <c r="AA895" i="71"/>
  <c r="G910" i="72" s="1"/>
  <c r="H895" i="71"/>
  <c r="E910" i="72" s="1"/>
  <c r="AE895" i="71"/>
  <c r="H910" i="72" s="1"/>
  <c r="D910" i="72"/>
  <c r="I895" i="71"/>
  <c r="F910" i="72" s="1"/>
  <c r="AE869" i="71"/>
  <c r="H884" i="72" s="1"/>
  <c r="AA869" i="71"/>
  <c r="G884" i="72" s="1"/>
  <c r="D884" i="72"/>
  <c r="I869" i="71"/>
  <c r="F884" i="72" s="1"/>
  <c r="H869" i="71"/>
  <c r="E884" i="72" s="1"/>
  <c r="AA917" i="71"/>
  <c r="G932" i="72" s="1"/>
  <c r="H917" i="71"/>
  <c r="E932" i="72" s="1"/>
  <c r="AE917" i="71"/>
  <c r="H932" i="72" s="1"/>
  <c r="D932" i="72"/>
  <c r="I917" i="71"/>
  <c r="F932" i="72" s="1"/>
  <c r="H851" i="71"/>
  <c r="AA924" i="71"/>
  <c r="AA861" i="71"/>
  <c r="I854" i="71"/>
  <c r="AA860" i="71"/>
  <c r="G875" i="72" s="1"/>
  <c r="H860" i="71"/>
  <c r="E875" i="72" s="1"/>
  <c r="AE860" i="71"/>
  <c r="H875" i="72" s="1"/>
  <c r="D875" i="72"/>
  <c r="I860" i="71"/>
  <c r="F875" i="72" s="1"/>
  <c r="H778" i="71"/>
  <c r="AA778" i="71"/>
  <c r="H805" i="71"/>
  <c r="E818" i="72" s="1"/>
  <c r="D818" i="72"/>
  <c r="I805" i="71"/>
  <c r="F818" i="72" s="1"/>
  <c r="AE805" i="71"/>
  <c r="H818" i="72" s="1"/>
  <c r="AA805" i="71"/>
  <c r="G818" i="72" s="1"/>
  <c r="AE735" i="71"/>
  <c r="H748" i="72" s="1"/>
  <c r="AA735" i="71"/>
  <c r="G748" i="72" s="1"/>
  <c r="H735" i="71"/>
  <c r="E748" i="72" s="1"/>
  <c r="D748" i="72"/>
  <c r="I735" i="71"/>
  <c r="F748" i="72" s="1"/>
  <c r="J718" i="71" a="1"/>
  <c r="AA748" i="71"/>
  <c r="G761" i="72" s="1"/>
  <c r="H748" i="71"/>
  <c r="E761" i="72" s="1"/>
  <c r="D761" i="72"/>
  <c r="I748" i="71"/>
  <c r="F761" i="72" s="1"/>
  <c r="AE748" i="71"/>
  <c r="H761" i="72" s="1"/>
  <c r="D812" i="72"/>
  <c r="I799" i="71"/>
  <c r="F812" i="72" s="1"/>
  <c r="H799" i="71"/>
  <c r="E812" i="72" s="1"/>
  <c r="AE799" i="71"/>
  <c r="H812" i="72" s="1"/>
  <c r="AA799" i="71"/>
  <c r="G812" i="72" s="1"/>
  <c r="I778" i="71"/>
  <c r="H725" i="71"/>
  <c r="E738" i="72" s="1"/>
  <c r="D738" i="72"/>
  <c r="I725" i="71"/>
  <c r="F738" i="72" s="1"/>
  <c r="AE725" i="71"/>
  <c r="H738" i="72" s="1"/>
  <c r="AA725" i="71"/>
  <c r="G738" i="72" s="1"/>
  <c r="D814" i="72"/>
  <c r="I801" i="71"/>
  <c r="F814" i="72" s="1"/>
  <c r="AE801" i="71"/>
  <c r="H814" i="72" s="1"/>
  <c r="AA801" i="71"/>
  <c r="G814" i="72" s="1"/>
  <c r="H801" i="71"/>
  <c r="E814" i="72" s="1"/>
  <c r="H769" i="71"/>
  <c r="E782" i="72" s="1"/>
  <c r="D782" i="72"/>
  <c r="I769" i="71"/>
  <c r="F782" i="72" s="1"/>
  <c r="AE769" i="71"/>
  <c r="H782" i="72" s="1"/>
  <c r="AA769" i="71"/>
  <c r="G782" i="72" s="1"/>
  <c r="H763" i="71"/>
  <c r="E776" i="72" s="1"/>
  <c r="D776" i="72"/>
  <c r="I763" i="71"/>
  <c r="F776" i="72" s="1"/>
  <c r="AE763" i="71"/>
  <c r="H776" i="72" s="1"/>
  <c r="AA763" i="71"/>
  <c r="G776" i="72" s="1"/>
  <c r="H742" i="71"/>
  <c r="E755" i="72" s="1"/>
  <c r="D755" i="72"/>
  <c r="I742" i="71"/>
  <c r="F755" i="72" s="1"/>
  <c r="AE742" i="71"/>
  <c r="H755" i="72" s="1"/>
  <c r="AA742" i="71"/>
  <c r="G755" i="72" s="1"/>
  <c r="D764" i="72"/>
  <c r="I751" i="71"/>
  <c r="F764" i="72" s="1"/>
  <c r="AE751" i="71"/>
  <c r="H764" i="72" s="1"/>
  <c r="AA751" i="71"/>
  <c r="G764" i="72" s="1"/>
  <c r="H751" i="71"/>
  <c r="E764" i="72" s="1"/>
  <c r="AA765" i="71"/>
  <c r="G778" i="72" s="1"/>
  <c r="H765" i="71"/>
  <c r="E778" i="72" s="1"/>
  <c r="D778" i="72"/>
  <c r="I765" i="71"/>
  <c r="F778" i="72" s="1"/>
  <c r="AE765" i="71"/>
  <c r="H778" i="72" s="1"/>
  <c r="AE730" i="71"/>
  <c r="H743" i="72" s="1"/>
  <c r="AA730" i="71"/>
  <c r="G743" i="72" s="1"/>
  <c r="H730" i="71"/>
  <c r="E743" i="72" s="1"/>
  <c r="D743" i="72"/>
  <c r="I730" i="71"/>
  <c r="F743" i="72" s="1"/>
  <c r="J601" i="71"/>
  <c r="J706" i="71"/>
  <c r="J690" i="71"/>
  <c r="J674" i="71"/>
  <c r="J658" i="71"/>
  <c r="J642" i="71"/>
  <c r="J626" i="71"/>
  <c r="J610" i="71"/>
  <c r="J700" i="71"/>
  <c r="J684" i="71"/>
  <c r="J668" i="71"/>
  <c r="J652" i="71"/>
  <c r="J636" i="71"/>
  <c r="J620" i="71"/>
  <c r="J604" i="71"/>
  <c r="J695" i="71"/>
  <c r="J679" i="71"/>
  <c r="J663" i="71"/>
  <c r="J647" i="71"/>
  <c r="J631" i="71"/>
  <c r="J615" i="71"/>
  <c r="J705" i="71"/>
  <c r="J689" i="71"/>
  <c r="J673" i="71"/>
  <c r="J657" i="71"/>
  <c r="J641" i="71"/>
  <c r="J625" i="71"/>
  <c r="J609" i="71"/>
  <c r="J702" i="71"/>
  <c r="J686" i="71"/>
  <c r="J670" i="71"/>
  <c r="J654" i="71"/>
  <c r="J638" i="71"/>
  <c r="J622" i="71"/>
  <c r="J606" i="71"/>
  <c r="J696" i="71"/>
  <c r="J680" i="71"/>
  <c r="J664" i="71"/>
  <c r="J648" i="71"/>
  <c r="J632" i="71"/>
  <c r="J616" i="71"/>
  <c r="J600" i="71"/>
  <c r="J691" i="71"/>
  <c r="J675" i="71"/>
  <c r="J659" i="71"/>
  <c r="J643" i="71"/>
  <c r="J627" i="71"/>
  <c r="J611" i="71"/>
  <c r="J701" i="71"/>
  <c r="J685" i="71"/>
  <c r="J669" i="71"/>
  <c r="J653" i="71"/>
  <c r="J637" i="71"/>
  <c r="J621" i="71"/>
  <c r="J605" i="71"/>
  <c r="J678" i="71"/>
  <c r="J646" i="71"/>
  <c r="J614" i="71"/>
  <c r="J688" i="71"/>
  <c r="J656" i="71"/>
  <c r="J624" i="71"/>
  <c r="J699" i="71"/>
  <c r="J667" i="71"/>
  <c r="J635" i="71"/>
  <c r="J603" i="71"/>
  <c r="J677" i="71"/>
  <c r="J645" i="71"/>
  <c r="J613" i="71"/>
  <c r="J698" i="71"/>
  <c r="J634" i="71"/>
  <c r="J602" i="71"/>
  <c r="J644" i="71"/>
  <c r="J612" i="71"/>
  <c r="J687" i="71"/>
  <c r="J623" i="71"/>
  <c r="J697" i="71"/>
  <c r="J633" i="71"/>
  <c r="J650" i="71"/>
  <c r="J692" i="71"/>
  <c r="J628" i="71"/>
  <c r="J639" i="71"/>
  <c r="J681" i="71"/>
  <c r="J617" i="71"/>
  <c r="J666" i="71"/>
  <c r="J676" i="71"/>
  <c r="J655" i="71"/>
  <c r="J665" i="71"/>
  <c r="J703" i="71"/>
  <c r="J694" i="71"/>
  <c r="J662" i="71"/>
  <c r="J630" i="71"/>
  <c r="J704" i="71"/>
  <c r="J672" i="71"/>
  <c r="J640" i="71"/>
  <c r="J608" i="71"/>
  <c r="J683" i="71"/>
  <c r="J651" i="71"/>
  <c r="J619" i="71"/>
  <c r="J693" i="71"/>
  <c r="J661" i="71"/>
  <c r="J629" i="71"/>
  <c r="J682" i="71"/>
  <c r="J618" i="71"/>
  <c r="J660" i="71"/>
  <c r="J671" i="71"/>
  <c r="J607" i="71"/>
  <c r="J649" i="71"/>
  <c r="AE612" i="71"/>
  <c r="H623" i="72" s="1"/>
  <c r="AA612" i="71"/>
  <c r="G623" i="72" s="1"/>
  <c r="H612" i="71"/>
  <c r="E623" i="72" s="1"/>
  <c r="D623" i="72"/>
  <c r="I612" i="71"/>
  <c r="F623" i="72" s="1"/>
  <c r="AA684" i="71"/>
  <c r="AE684" i="71"/>
  <c r="AE646" i="71"/>
  <c r="H652" i="71"/>
  <c r="H630" i="71"/>
  <c r="E641" i="72" s="1"/>
  <c r="D641" i="72"/>
  <c r="I630" i="71"/>
  <c r="F641" i="72" s="1"/>
  <c r="AE630" i="71"/>
  <c r="H641" i="72" s="1"/>
  <c r="AA630" i="71"/>
  <c r="G641" i="72" s="1"/>
  <c r="H624" i="71"/>
  <c r="E635" i="72" s="1"/>
  <c r="D635" i="72"/>
  <c r="I624" i="71"/>
  <c r="F635" i="72" s="1"/>
  <c r="AA624" i="71"/>
  <c r="G635" i="72" s="1"/>
  <c r="AE624" i="71"/>
  <c r="H635" i="72" s="1"/>
  <c r="AE647" i="71"/>
  <c r="H658" i="72" s="1"/>
  <c r="AA647" i="71"/>
  <c r="G658" i="72" s="1"/>
  <c r="I647" i="71"/>
  <c r="F658" i="72" s="1"/>
  <c r="H647" i="71"/>
  <c r="E658" i="72" s="1"/>
  <c r="D658" i="72"/>
  <c r="I684" i="71"/>
  <c r="I646" i="71"/>
  <c r="D657" i="72"/>
  <c r="AA652" i="71"/>
  <c r="D694" i="72"/>
  <c r="I683" i="71"/>
  <c r="F694" i="72" s="1"/>
  <c r="AE683" i="71"/>
  <c r="H694" i="72" s="1"/>
  <c r="AA683" i="71"/>
  <c r="G694" i="72" s="1"/>
  <c r="H683" i="71"/>
  <c r="E694" i="72" s="1"/>
  <c r="AA645" i="71"/>
  <c r="G656" i="72" s="1"/>
  <c r="H645" i="71"/>
  <c r="E656" i="72" s="1"/>
  <c r="D656" i="72"/>
  <c r="I645" i="71"/>
  <c r="F656" i="72" s="1"/>
  <c r="AE645" i="71"/>
  <c r="H656" i="72" s="1"/>
  <c r="AA651" i="71"/>
  <c r="G662" i="72" s="1"/>
  <c r="H651" i="71"/>
  <c r="E662" i="72" s="1"/>
  <c r="D662" i="72"/>
  <c r="I651" i="71"/>
  <c r="F662" i="72" s="1"/>
  <c r="AE651" i="71"/>
  <c r="H662" i="72" s="1"/>
  <c r="H633" i="71"/>
  <c r="E644" i="72" s="1"/>
  <c r="D644" i="72"/>
  <c r="I633" i="71"/>
  <c r="F644" i="72" s="1"/>
  <c r="AE633" i="71"/>
  <c r="H644" i="72" s="1"/>
  <c r="AA633" i="71"/>
  <c r="G644" i="72" s="1"/>
  <c r="I652" i="71"/>
  <c r="D698" i="72"/>
  <c r="I687" i="71"/>
  <c r="F698" i="72" s="1"/>
  <c r="AE687" i="71"/>
  <c r="H698" i="72" s="1"/>
  <c r="AA687" i="71"/>
  <c r="G698" i="72" s="1"/>
  <c r="H687" i="71"/>
  <c r="E698" i="72" s="1"/>
  <c r="D628" i="72"/>
  <c r="I617" i="71"/>
  <c r="F628" i="72" s="1"/>
  <c r="AE617" i="71"/>
  <c r="H628" i="72" s="1"/>
  <c r="AA617" i="71"/>
  <c r="G628" i="72" s="1"/>
  <c r="H617" i="71"/>
  <c r="E628" i="72" s="1"/>
  <c r="AA607" i="71"/>
  <c r="G618" i="72" s="1"/>
  <c r="AE607" i="71"/>
  <c r="H618" i="72" s="1"/>
  <c r="H607" i="71"/>
  <c r="E618" i="72" s="1"/>
  <c r="D618" i="72"/>
  <c r="I607" i="71"/>
  <c r="F618" i="72" s="1"/>
  <c r="J482" i="71" a="1"/>
  <c r="H499" i="71"/>
  <c r="E508" i="72" s="1"/>
  <c r="D508" i="72"/>
  <c r="I499" i="71"/>
  <c r="F508" i="72" s="1"/>
  <c r="AE499" i="71"/>
  <c r="H508" i="72" s="1"/>
  <c r="AA499" i="71"/>
  <c r="G508" i="72" s="1"/>
  <c r="H512" i="71"/>
  <c r="E521" i="72" s="1"/>
  <c r="D521" i="72"/>
  <c r="I512" i="71"/>
  <c r="F521" i="72" s="1"/>
  <c r="AE512" i="71"/>
  <c r="H521" i="72" s="1"/>
  <c r="AA512" i="71"/>
  <c r="G521" i="72" s="1"/>
  <c r="AE527" i="71"/>
  <c r="H536" i="72" s="1"/>
  <c r="AA527" i="71"/>
  <c r="G536" i="72" s="1"/>
  <c r="H527" i="71"/>
  <c r="E536" i="72" s="1"/>
  <c r="D536" i="72"/>
  <c r="I527" i="71"/>
  <c r="F536" i="72" s="1"/>
  <c r="AE533" i="71"/>
  <c r="H542" i="72" s="1"/>
  <c r="AA533" i="71"/>
  <c r="G542" i="72" s="1"/>
  <c r="H533" i="71"/>
  <c r="E542" i="72" s="1"/>
  <c r="D542" i="72"/>
  <c r="I533" i="71"/>
  <c r="F542" i="72" s="1"/>
  <c r="H507" i="71"/>
  <c r="AE489" i="71"/>
  <c r="H498" i="72" s="1"/>
  <c r="AA489" i="71"/>
  <c r="G498" i="72" s="1"/>
  <c r="H489" i="71"/>
  <c r="E498" i="72" s="1"/>
  <c r="D498" i="72"/>
  <c r="I489" i="71"/>
  <c r="F498" i="72" s="1"/>
  <c r="H563" i="71"/>
  <c r="E572" i="72" s="1"/>
  <c r="D572" i="72"/>
  <c r="I563" i="71"/>
  <c r="F572" i="72" s="1"/>
  <c r="AE563" i="71"/>
  <c r="H572" i="72" s="1"/>
  <c r="AA563" i="71"/>
  <c r="G572" i="72" s="1"/>
  <c r="D515" i="72"/>
  <c r="I506" i="71"/>
  <c r="F515" i="72" s="1"/>
  <c r="AE506" i="71"/>
  <c r="H515" i="72" s="1"/>
  <c r="AA506" i="71"/>
  <c r="G515" i="72" s="1"/>
  <c r="H506" i="71"/>
  <c r="E515" i="72" s="1"/>
  <c r="D574" i="72"/>
  <c r="I565" i="71"/>
  <c r="F574" i="72" s="1"/>
  <c r="AE565" i="71"/>
  <c r="H574" i="72" s="1"/>
  <c r="AA565" i="71"/>
  <c r="G574" i="72" s="1"/>
  <c r="H565" i="71"/>
  <c r="E574" i="72" s="1"/>
  <c r="AA515" i="71"/>
  <c r="G524" i="72" s="1"/>
  <c r="H515" i="71"/>
  <c r="E524" i="72" s="1"/>
  <c r="D524" i="72"/>
  <c r="I515" i="71"/>
  <c r="F524" i="72" s="1"/>
  <c r="AE515" i="71"/>
  <c r="H524" i="72" s="1"/>
  <c r="D578" i="72"/>
  <c r="I569" i="71"/>
  <c r="F578" i="72" s="1"/>
  <c r="AE569" i="71"/>
  <c r="H578" i="72" s="1"/>
  <c r="AA569" i="71"/>
  <c r="G578" i="72" s="1"/>
  <c r="H569" i="71"/>
  <c r="E578" i="72" s="1"/>
  <c r="D538" i="72"/>
  <c r="I529" i="71"/>
  <c r="F538" i="72" s="1"/>
  <c r="AE529" i="71"/>
  <c r="H538" i="72" s="1"/>
  <c r="AA529" i="71"/>
  <c r="G538" i="72" s="1"/>
  <c r="H529" i="71"/>
  <c r="E538" i="72" s="1"/>
  <c r="AA494" i="71"/>
  <c r="G503" i="72" s="1"/>
  <c r="H494" i="71"/>
  <c r="E503" i="72" s="1"/>
  <c r="D503" i="72"/>
  <c r="I494" i="71"/>
  <c r="F503" i="72" s="1"/>
  <c r="AE494" i="71"/>
  <c r="H503" i="72" s="1"/>
  <c r="J470" i="71"/>
  <c r="J383" i="71"/>
  <c r="J407" i="71"/>
  <c r="J439" i="71"/>
  <c r="J467" i="71"/>
  <c r="J396" i="71"/>
  <c r="J428" i="71"/>
  <c r="J444" i="71"/>
  <c r="J460" i="71"/>
  <c r="J384" i="71"/>
  <c r="J365" i="71"/>
  <c r="J381" i="71"/>
  <c r="J397" i="71"/>
  <c r="J413" i="71"/>
  <c r="J429" i="71"/>
  <c r="J445" i="71"/>
  <c r="J461" i="71"/>
  <c r="J379" i="71"/>
  <c r="J419" i="71"/>
  <c r="J451" i="71"/>
  <c r="J416" i="71"/>
  <c r="J378" i="71"/>
  <c r="J394" i="71"/>
  <c r="J410" i="71"/>
  <c r="J426" i="71"/>
  <c r="J442" i="71"/>
  <c r="J458" i="71"/>
  <c r="J364" i="71"/>
  <c r="J391" i="71"/>
  <c r="J415" i="71"/>
  <c r="J447" i="71"/>
  <c r="J368" i="71"/>
  <c r="J408" i="71"/>
  <c r="J432" i="71"/>
  <c r="J448" i="71"/>
  <c r="J464" i="71"/>
  <c r="J392" i="71"/>
  <c r="J369" i="71"/>
  <c r="J385" i="71"/>
  <c r="J401" i="71"/>
  <c r="J417" i="71"/>
  <c r="J433" i="71"/>
  <c r="J449" i="71"/>
  <c r="J465" i="71"/>
  <c r="J387" i="71"/>
  <c r="J427" i="71"/>
  <c r="J463" i="71"/>
  <c r="J366" i="71"/>
  <c r="J382" i="71"/>
  <c r="J398" i="71"/>
  <c r="J414" i="71"/>
  <c r="J430" i="71"/>
  <c r="J446" i="71"/>
  <c r="J462" i="71"/>
  <c r="J371" i="71"/>
  <c r="J395" i="71"/>
  <c r="J423" i="71"/>
  <c r="J455" i="71"/>
  <c r="J380" i="71"/>
  <c r="J420" i="71"/>
  <c r="J436" i="71"/>
  <c r="J452" i="71"/>
  <c r="J468" i="71"/>
  <c r="J400" i="71"/>
  <c r="J373" i="71"/>
  <c r="J389" i="71"/>
  <c r="J405" i="71"/>
  <c r="J421" i="71"/>
  <c r="J437" i="71"/>
  <c r="J453" i="71"/>
  <c r="J469" i="71"/>
  <c r="J403" i="71"/>
  <c r="J435" i="71"/>
  <c r="J372" i="71"/>
  <c r="J370" i="71"/>
  <c r="J386" i="71"/>
  <c r="J402" i="71"/>
  <c r="J418" i="71"/>
  <c r="J434" i="71"/>
  <c r="J450" i="71"/>
  <c r="J466" i="71"/>
  <c r="J459" i="71"/>
  <c r="J456" i="71"/>
  <c r="J393" i="71"/>
  <c r="J457" i="71"/>
  <c r="J404" i="71"/>
  <c r="J422" i="71"/>
  <c r="J375" i="71"/>
  <c r="J388" i="71"/>
  <c r="J376" i="71"/>
  <c r="J409" i="71"/>
  <c r="J367" i="71"/>
  <c r="J374" i="71"/>
  <c r="J438" i="71"/>
  <c r="J377" i="71"/>
  <c r="J443" i="71"/>
  <c r="J406" i="71"/>
  <c r="J431" i="71"/>
  <c r="J399" i="71"/>
  <c r="J424" i="71"/>
  <c r="J412" i="71"/>
  <c r="J425" i="71"/>
  <c r="J411" i="71"/>
  <c r="J390" i="71"/>
  <c r="J454" i="71"/>
  <c r="J440" i="71"/>
  <c r="J441" i="71"/>
  <c r="AE395" i="71"/>
  <c r="AE397" i="71"/>
  <c r="H404" i="72" s="1"/>
  <c r="AA397" i="71"/>
  <c r="G404" i="72" s="1"/>
  <c r="H397" i="71"/>
  <c r="E404" i="72" s="1"/>
  <c r="D404" i="72"/>
  <c r="I397" i="71"/>
  <c r="F404" i="72" s="1"/>
  <c r="AE451" i="71"/>
  <c r="H458" i="72" s="1"/>
  <c r="AA451" i="71"/>
  <c r="G458" i="72" s="1"/>
  <c r="H451" i="71"/>
  <c r="E458" i="72" s="1"/>
  <c r="D458" i="72"/>
  <c r="I451" i="71"/>
  <c r="F458" i="72" s="1"/>
  <c r="AE371" i="71"/>
  <c r="H378" i="72" s="1"/>
  <c r="AA371" i="71"/>
  <c r="G378" i="72" s="1"/>
  <c r="H371" i="71"/>
  <c r="E378" i="72" s="1"/>
  <c r="D378" i="72"/>
  <c r="I371" i="71"/>
  <c r="F378" i="72" s="1"/>
  <c r="AE447" i="71"/>
  <c r="H454" i="72" s="1"/>
  <c r="AA447" i="71"/>
  <c r="G454" i="72" s="1"/>
  <c r="D454" i="72"/>
  <c r="H447" i="71"/>
  <c r="E454" i="72" s="1"/>
  <c r="I447" i="71"/>
  <c r="F454" i="72" s="1"/>
  <c r="AA381" i="71"/>
  <c r="G388" i="72" s="1"/>
  <c r="H381" i="71"/>
  <c r="E388" i="72" s="1"/>
  <c r="D388" i="72"/>
  <c r="I381" i="71"/>
  <c r="F388" i="72" s="1"/>
  <c r="AE381" i="71"/>
  <c r="H388" i="72" s="1"/>
  <c r="D395" i="72"/>
  <c r="I388" i="71"/>
  <c r="F395" i="72" s="1"/>
  <c r="AE388" i="71"/>
  <c r="H395" i="72" s="1"/>
  <c r="AA388" i="71"/>
  <c r="G395" i="72" s="1"/>
  <c r="H388" i="71"/>
  <c r="E395" i="72" s="1"/>
  <c r="AE415" i="71"/>
  <c r="H422" i="72" s="1"/>
  <c r="AA415" i="71"/>
  <c r="G422" i="72" s="1"/>
  <c r="H415" i="71"/>
  <c r="E422" i="72" s="1"/>
  <c r="D422" i="72"/>
  <c r="I415" i="71"/>
  <c r="F422" i="72" s="1"/>
  <c r="D416" i="72"/>
  <c r="I409" i="71"/>
  <c r="F416" i="72" s="1"/>
  <c r="AE409" i="71"/>
  <c r="H416" i="72" s="1"/>
  <c r="AA409" i="71"/>
  <c r="G416" i="72" s="1"/>
  <c r="H409" i="71"/>
  <c r="E416" i="72" s="1"/>
  <c r="I395" i="71"/>
  <c r="D402" i="72"/>
  <c r="D401" i="72"/>
  <c r="I394" i="71"/>
  <c r="F401" i="72" s="1"/>
  <c r="AE394" i="71"/>
  <c r="H401" i="72" s="1"/>
  <c r="AA394" i="71"/>
  <c r="G401" i="72" s="1"/>
  <c r="H394" i="71"/>
  <c r="E401" i="72" s="1"/>
  <c r="AA376" i="71"/>
  <c r="G383" i="72" s="1"/>
  <c r="H376" i="71"/>
  <c r="E383" i="72" s="1"/>
  <c r="D383" i="72"/>
  <c r="I376" i="71"/>
  <c r="F383" i="72" s="1"/>
  <c r="AE376" i="71"/>
  <c r="H383" i="72" s="1"/>
  <c r="AE411" i="71"/>
  <c r="H418" i="72" s="1"/>
  <c r="AA411" i="71"/>
  <c r="G418" i="72" s="1"/>
  <c r="H411" i="71"/>
  <c r="E418" i="72" s="1"/>
  <c r="D418" i="72"/>
  <c r="I411" i="71"/>
  <c r="F418" i="72" s="1"/>
  <c r="J246" i="71"/>
  <c r="J317" i="71"/>
  <c r="J265" i="71"/>
  <c r="J352" i="71"/>
  <c r="J336" i="71"/>
  <c r="J320" i="71"/>
  <c r="J304" i="71"/>
  <c r="J288" i="71"/>
  <c r="J272" i="71"/>
  <c r="J256" i="71"/>
  <c r="J333" i="71"/>
  <c r="J293" i="71"/>
  <c r="J347" i="71"/>
  <c r="J323" i="71"/>
  <c r="J307" i="71"/>
  <c r="J291" i="71"/>
  <c r="J275" i="71"/>
  <c r="J259" i="71"/>
  <c r="J349" i="71"/>
  <c r="J301" i="71"/>
  <c r="J343" i="71"/>
  <c r="J342" i="71"/>
  <c r="J326" i="71"/>
  <c r="J310" i="71"/>
  <c r="J294" i="71"/>
  <c r="J278" i="71"/>
  <c r="J262" i="71"/>
  <c r="J257" i="71"/>
  <c r="J348" i="71"/>
  <c r="J316" i="71"/>
  <c r="J300" i="71"/>
  <c r="J297" i="71"/>
  <c r="J332" i="71"/>
  <c r="J284" i="71"/>
  <c r="J341" i="71"/>
  <c r="J285" i="71"/>
  <c r="J253" i="71"/>
  <c r="J344" i="71"/>
  <c r="J328" i="71"/>
  <c r="J312" i="71"/>
  <c r="J296" i="71"/>
  <c r="J280" i="71"/>
  <c r="J264" i="71"/>
  <c r="J248" i="71"/>
  <c r="J313" i="71"/>
  <c r="J269" i="71"/>
  <c r="J331" i="71"/>
  <c r="J315" i="71"/>
  <c r="J299" i="71"/>
  <c r="J283" i="71"/>
  <c r="J267" i="71"/>
  <c r="J251" i="71"/>
  <c r="J325" i="71"/>
  <c r="J277" i="71"/>
  <c r="J350" i="71"/>
  <c r="J334" i="71"/>
  <c r="J318" i="71"/>
  <c r="J302" i="71"/>
  <c r="J286" i="71"/>
  <c r="J270" i="71"/>
  <c r="J254" i="71"/>
  <c r="J329" i="71"/>
  <c r="J324" i="71"/>
  <c r="J268" i="71"/>
  <c r="J321" i="71"/>
  <c r="J339" i="71"/>
  <c r="J303" i="71"/>
  <c r="J271" i="71"/>
  <c r="J337" i="71"/>
  <c r="J335" i="71"/>
  <c r="J322" i="71"/>
  <c r="J290" i="71"/>
  <c r="J258" i="71"/>
  <c r="J292" i="71"/>
  <c r="J252" i="71"/>
  <c r="J319" i="71"/>
  <c r="J255" i="71"/>
  <c r="J338" i="71"/>
  <c r="J274" i="71"/>
  <c r="J340" i="71"/>
  <c r="J345" i="71"/>
  <c r="J311" i="71"/>
  <c r="J247" i="71"/>
  <c r="J330" i="71"/>
  <c r="J266" i="71"/>
  <c r="J273" i="71"/>
  <c r="J308" i="71"/>
  <c r="J260" i="71"/>
  <c r="J305" i="71"/>
  <c r="J327" i="71"/>
  <c r="J295" i="71"/>
  <c r="J263" i="71"/>
  <c r="J309" i="71"/>
  <c r="J346" i="71"/>
  <c r="J314" i="71"/>
  <c r="J282" i="71"/>
  <c r="J250" i="71"/>
  <c r="J249" i="71"/>
  <c r="J281" i="71"/>
  <c r="J287" i="71"/>
  <c r="J289" i="71"/>
  <c r="J306" i="71"/>
  <c r="J276" i="71"/>
  <c r="J351" i="71"/>
  <c r="J279" i="71"/>
  <c r="J261" i="71"/>
  <c r="J298" i="71"/>
  <c r="I298" i="71"/>
  <c r="D303" i="72"/>
  <c r="H298" i="71"/>
  <c r="AA334" i="71"/>
  <c r="AA259" i="71"/>
  <c r="AE280" i="71"/>
  <c r="H292" i="71"/>
  <c r="H293" i="71"/>
  <c r="E298" i="72" s="1"/>
  <c r="D298" i="72"/>
  <c r="I293" i="71"/>
  <c r="F298" i="72" s="1"/>
  <c r="AE293" i="71"/>
  <c r="H298" i="72" s="1"/>
  <c r="AA293" i="71"/>
  <c r="G298" i="72" s="1"/>
  <c r="AA270" i="71"/>
  <c r="G275" i="72" s="1"/>
  <c r="I270" i="71"/>
  <c r="F275" i="72" s="1"/>
  <c r="D275" i="72"/>
  <c r="H270" i="71"/>
  <c r="E275" i="72" s="1"/>
  <c r="AE270" i="71"/>
  <c r="H275" i="72" s="1"/>
  <c r="AE334" i="71"/>
  <c r="AE259" i="71"/>
  <c r="I280" i="71"/>
  <c r="D285" i="72"/>
  <c r="AA292" i="71"/>
  <c r="D284" i="72"/>
  <c r="I279" i="71"/>
  <c r="F284" i="72" s="1"/>
  <c r="AE279" i="71"/>
  <c r="H284" i="72" s="1"/>
  <c r="AA279" i="71"/>
  <c r="G284" i="72" s="1"/>
  <c r="H279" i="71"/>
  <c r="E284" i="72" s="1"/>
  <c r="AA333" i="71"/>
  <c r="G338" i="72" s="1"/>
  <c r="H333" i="71"/>
  <c r="E338" i="72" s="1"/>
  <c r="D338" i="72"/>
  <c r="I333" i="71"/>
  <c r="F338" i="72" s="1"/>
  <c r="AE333" i="71"/>
  <c r="H338" i="72" s="1"/>
  <c r="D302" i="72"/>
  <c r="I297" i="71"/>
  <c r="F302" i="72" s="1"/>
  <c r="AE297" i="71"/>
  <c r="H302" i="72" s="1"/>
  <c r="AA297" i="71"/>
  <c r="G302" i="72" s="1"/>
  <c r="H297" i="71"/>
  <c r="E302" i="72" s="1"/>
  <c r="D263" i="72"/>
  <c r="I258" i="71"/>
  <c r="F263" i="72" s="1"/>
  <c r="AE258" i="71"/>
  <c r="H263" i="72" s="1"/>
  <c r="AA258" i="71"/>
  <c r="G263" i="72" s="1"/>
  <c r="H258" i="71"/>
  <c r="E263" i="72" s="1"/>
  <c r="AE291" i="71"/>
  <c r="H296" i="72" s="1"/>
  <c r="AA291" i="71"/>
  <c r="G296" i="72" s="1"/>
  <c r="H291" i="71"/>
  <c r="E296" i="72" s="1"/>
  <c r="D296" i="72"/>
  <c r="I291" i="71"/>
  <c r="F296" i="72" s="1"/>
  <c r="H263" i="71"/>
  <c r="E268" i="72" s="1"/>
  <c r="D268" i="72"/>
  <c r="I263" i="71"/>
  <c r="F268" i="72" s="1"/>
  <c r="AE263" i="71"/>
  <c r="H268" i="72" s="1"/>
  <c r="AA263" i="71"/>
  <c r="G268" i="72" s="1"/>
  <c r="H280" i="71"/>
  <c r="I292" i="71"/>
  <c r="AE276" i="71"/>
  <c r="H281" i="72" s="1"/>
  <c r="AA276" i="71"/>
  <c r="G281" i="72" s="1"/>
  <c r="H276" i="71"/>
  <c r="E281" i="72" s="1"/>
  <c r="D281" i="72"/>
  <c r="I276" i="71"/>
  <c r="F281" i="72" s="1"/>
  <c r="AA305" i="71"/>
  <c r="G310" i="72" s="1"/>
  <c r="H305" i="71"/>
  <c r="E310" i="72" s="1"/>
  <c r="D310" i="72"/>
  <c r="I305" i="71"/>
  <c r="F310" i="72" s="1"/>
  <c r="AE305" i="71"/>
  <c r="H310" i="72" s="1"/>
  <c r="I320" i="71"/>
  <c r="F325" i="72" s="1"/>
  <c r="D325" i="72"/>
  <c r="H320" i="71"/>
  <c r="E325" i="72" s="1"/>
  <c r="AE320" i="71"/>
  <c r="H325" i="72" s="1"/>
  <c r="AA320" i="71"/>
  <c r="G325" i="72" s="1"/>
  <c r="D258" i="72"/>
  <c r="I253" i="71"/>
  <c r="F258" i="72" s="1"/>
  <c r="AE253" i="71"/>
  <c r="H258" i="72" s="1"/>
  <c r="AA253" i="71"/>
  <c r="G258" i="72" s="1"/>
  <c r="H253" i="71"/>
  <c r="E258" i="72" s="1"/>
  <c r="D334" i="72"/>
  <c r="I329" i="71"/>
  <c r="F334" i="72" s="1"/>
  <c r="AE329" i="71"/>
  <c r="H334" i="72" s="1"/>
  <c r="AA329" i="71"/>
  <c r="G334" i="72" s="1"/>
  <c r="H329" i="71"/>
  <c r="E334" i="72" s="1"/>
  <c r="H162" i="71"/>
  <c r="D161" i="72"/>
  <c r="I158" i="71"/>
  <c r="F161" i="72" s="1"/>
  <c r="AE158" i="71"/>
  <c r="H161" i="72" s="1"/>
  <c r="AA158" i="71"/>
  <c r="G161" i="72" s="1"/>
  <c r="H158" i="71"/>
  <c r="E161" i="72" s="1"/>
  <c r="H135" i="71"/>
  <c r="E138" i="72" s="1"/>
  <c r="D138" i="72"/>
  <c r="I135" i="71"/>
  <c r="F138" i="72" s="1"/>
  <c r="AE135" i="71"/>
  <c r="H138" i="72" s="1"/>
  <c r="AA135" i="71"/>
  <c r="G138" i="72" s="1"/>
  <c r="AE215" i="71"/>
  <c r="H218" i="72" s="1"/>
  <c r="AA215" i="71"/>
  <c r="G218" i="72" s="1"/>
  <c r="I215" i="71"/>
  <c r="F218" i="72" s="1"/>
  <c r="D218" i="72"/>
  <c r="H215" i="71"/>
  <c r="E218" i="72" s="1"/>
  <c r="D212" i="72"/>
  <c r="H209" i="71"/>
  <c r="E212" i="72" s="1"/>
  <c r="AE209" i="71"/>
  <c r="H212" i="72" s="1"/>
  <c r="AA209" i="71"/>
  <c r="G212" i="72" s="1"/>
  <c r="I209" i="71"/>
  <c r="F212" i="72" s="1"/>
  <c r="AA140" i="71"/>
  <c r="G143" i="72" s="1"/>
  <c r="H140" i="71"/>
  <c r="E143" i="72" s="1"/>
  <c r="D143" i="72"/>
  <c r="I140" i="71"/>
  <c r="F143" i="72" s="1"/>
  <c r="AE140" i="71"/>
  <c r="H143" i="72" s="1"/>
  <c r="H211" i="71"/>
  <c r="E214" i="72" s="1"/>
  <c r="D214" i="72"/>
  <c r="I211" i="71"/>
  <c r="F214" i="72" s="1"/>
  <c r="AE211" i="71"/>
  <c r="H214" i="72" s="1"/>
  <c r="AA211" i="71"/>
  <c r="G214" i="72" s="1"/>
  <c r="I153" i="71"/>
  <c r="D156" i="72"/>
  <c r="AE162" i="71"/>
  <c r="H159" i="71"/>
  <c r="AE143" i="71"/>
  <c r="J128" i="71" a="1"/>
  <c r="J128" i="71" s="1"/>
  <c r="AA145" i="71"/>
  <c r="G148" i="72" s="1"/>
  <c r="H145" i="71"/>
  <c r="E148" i="72" s="1"/>
  <c r="D148" i="72"/>
  <c r="I145" i="71"/>
  <c r="F148" i="72" s="1"/>
  <c r="AE145" i="71"/>
  <c r="H148" i="72" s="1"/>
  <c r="D182" i="72"/>
  <c r="I179" i="71"/>
  <c r="F182" i="72" s="1"/>
  <c r="AE179" i="71"/>
  <c r="H182" i="72" s="1"/>
  <c r="AA179" i="71"/>
  <c r="G182" i="72" s="1"/>
  <c r="H179" i="71"/>
  <c r="E182" i="72" s="1"/>
  <c r="I175" i="71"/>
  <c r="F178" i="72" s="1"/>
  <c r="D178" i="72"/>
  <c r="H175" i="71"/>
  <c r="E178" i="72" s="1"/>
  <c r="AE175" i="71"/>
  <c r="H178" i="72" s="1"/>
  <c r="AA175" i="71"/>
  <c r="G178" i="72" s="1"/>
  <c r="D190" i="72"/>
  <c r="I187" i="71"/>
  <c r="F190" i="72" s="1"/>
  <c r="AE187" i="71"/>
  <c r="H190" i="72" s="1"/>
  <c r="AA187" i="71"/>
  <c r="G190" i="72" s="1"/>
  <c r="H187" i="71"/>
  <c r="E190" i="72" s="1"/>
  <c r="D176" i="72"/>
  <c r="I173" i="71"/>
  <c r="F176" i="72" s="1"/>
  <c r="AE173" i="71"/>
  <c r="H176" i="72" s="1"/>
  <c r="AA173" i="71"/>
  <c r="G176" i="72" s="1"/>
  <c r="H173" i="71"/>
  <c r="E176" i="72" s="1"/>
  <c r="D155" i="72"/>
  <c r="I152" i="71"/>
  <c r="F155" i="72" s="1"/>
  <c r="AE152" i="71"/>
  <c r="H155" i="72" s="1"/>
  <c r="AA152" i="71"/>
  <c r="G155" i="72" s="1"/>
  <c r="H152" i="71"/>
  <c r="E155" i="72" s="1"/>
  <c r="AA162" i="71"/>
  <c r="I162" i="71"/>
  <c r="F165" i="72" s="1"/>
  <c r="I143" i="71"/>
  <c r="AE161" i="71"/>
  <c r="H164" i="72" s="1"/>
  <c r="AA161" i="71"/>
  <c r="G164" i="72" s="1"/>
  <c r="I161" i="71"/>
  <c r="F164" i="72" s="1"/>
  <c r="D164" i="72"/>
  <c r="H161" i="71"/>
  <c r="E164" i="72" s="1"/>
  <c r="AE41" i="71"/>
  <c r="H41" i="71"/>
  <c r="E42" i="72" s="1"/>
  <c r="AE62" i="71"/>
  <c r="J10" i="71" a="1"/>
  <c r="J104" i="71" s="1"/>
  <c r="AA41" i="71"/>
  <c r="I93" i="71"/>
  <c r="F94" i="72" s="1"/>
  <c r="AE93" i="71"/>
  <c r="H94" i="72" s="1"/>
  <c r="D94" i="72"/>
  <c r="AA93" i="71"/>
  <c r="G94" i="72" s="1"/>
  <c r="H93" i="71"/>
  <c r="E94" i="72" s="1"/>
  <c r="H98" i="71"/>
  <c r="E99" i="72" s="1"/>
  <c r="D62" i="72"/>
  <c r="AA61" i="71"/>
  <c r="G62" i="72" s="1"/>
  <c r="H61" i="71"/>
  <c r="E62" i="72" s="1"/>
  <c r="I61" i="71"/>
  <c r="F62" i="72" s="1"/>
  <c r="AE61" i="71"/>
  <c r="H62" i="72" s="1"/>
  <c r="H22" i="71"/>
  <c r="E23" i="72" s="1"/>
  <c r="I22" i="71"/>
  <c r="F23" i="72" s="1"/>
  <c r="D23" i="72"/>
  <c r="AE22" i="71"/>
  <c r="H23" i="72" s="1"/>
  <c r="AA22" i="71"/>
  <c r="G23" i="72" s="1"/>
  <c r="D18" i="72"/>
  <c r="AA17" i="71"/>
  <c r="G18" i="72" s="1"/>
  <c r="H17" i="71"/>
  <c r="E18" i="72" s="1"/>
  <c r="I17" i="71"/>
  <c r="F18" i="72" s="1"/>
  <c r="AE17" i="71"/>
  <c r="H18" i="72" s="1"/>
  <c r="AE57" i="71"/>
  <c r="H58" i="72" s="1"/>
  <c r="D58" i="72"/>
  <c r="AA57" i="71"/>
  <c r="G58" i="72" s="1"/>
  <c r="H57" i="71"/>
  <c r="E58" i="72" s="1"/>
  <c r="I57" i="71"/>
  <c r="F58" i="72" s="1"/>
  <c r="AE43" i="71"/>
  <c r="H44" i="72" s="1"/>
  <c r="D44" i="72"/>
  <c r="AA43" i="71"/>
  <c r="G44" i="72" s="1"/>
  <c r="H43" i="71"/>
  <c r="E44" i="72" s="1"/>
  <c r="I43" i="71"/>
  <c r="F44" i="72" s="1"/>
  <c r="I97" i="71"/>
  <c r="F98" i="72" s="1"/>
  <c r="AA97" i="71"/>
  <c r="G98" i="72" s="1"/>
  <c r="H97" i="71"/>
  <c r="E98" i="72" s="1"/>
  <c r="AE97" i="71"/>
  <c r="H98" i="72" s="1"/>
  <c r="D98" i="72"/>
  <c r="I69" i="71"/>
  <c r="F70" i="72" s="1"/>
  <c r="AE69" i="71"/>
  <c r="H70" i="72" s="1"/>
  <c r="D70" i="72"/>
  <c r="AA69" i="71"/>
  <c r="G70" i="72" s="1"/>
  <c r="H69" i="71"/>
  <c r="E70" i="72" s="1"/>
  <c r="I55" i="71"/>
  <c r="F56" i="72" s="1"/>
  <c r="AE55" i="71"/>
  <c r="H56" i="72" s="1"/>
  <c r="H55" i="71"/>
  <c r="E56" i="72" s="1"/>
  <c r="D56" i="72"/>
  <c r="AA55" i="71"/>
  <c r="G56" i="72" s="1"/>
  <c r="AE34" i="71"/>
  <c r="H35" i="72" s="1"/>
  <c r="D35" i="72"/>
  <c r="AA34" i="71"/>
  <c r="G35" i="72" s="1"/>
  <c r="I34" i="71"/>
  <c r="F35" i="72" s="1"/>
  <c r="H34" i="71"/>
  <c r="E35" i="72" s="1"/>
  <c r="D28" i="72"/>
  <c r="AA27" i="71"/>
  <c r="G28" i="72" s="1"/>
  <c r="H27" i="71"/>
  <c r="E28" i="72" s="1"/>
  <c r="I27" i="71"/>
  <c r="F28" i="72" s="1"/>
  <c r="AE27" i="71"/>
  <c r="H28" i="72" s="1"/>
  <c r="I40" i="71"/>
  <c r="F41" i="72" s="1"/>
  <c r="AA40" i="71"/>
  <c r="G41" i="72" s="1"/>
  <c r="H40" i="71"/>
  <c r="E41" i="72" s="1"/>
  <c r="AE40" i="71"/>
  <c r="H41" i="72" s="1"/>
  <c r="D41" i="72"/>
  <c r="AE91" i="71"/>
  <c r="H92" i="72" s="1"/>
  <c r="D92" i="72"/>
  <c r="AA91" i="71"/>
  <c r="G92" i="72" s="1"/>
  <c r="I91" i="71"/>
  <c r="F92" i="72" s="1"/>
  <c r="H91" i="71"/>
  <c r="E92" i="72" s="1"/>
  <c r="I22" i="47"/>
  <c r="F23" i="48" s="1"/>
  <c r="D23" i="48"/>
  <c r="H22" i="47"/>
  <c r="E23" i="48" s="1"/>
  <c r="AE22" i="47"/>
  <c r="H23" i="48" s="1"/>
  <c r="AA22" i="47"/>
  <c r="G23" i="48" s="1"/>
  <c r="G44" i="47"/>
  <c r="D45" i="48" s="1"/>
  <c r="G43" i="47"/>
  <c r="G61" i="47"/>
  <c r="H34" i="47"/>
  <c r="E35" i="48" s="1"/>
  <c r="I34" i="47"/>
  <c r="F35" i="48" s="1"/>
  <c r="D35" i="48"/>
  <c r="AA34" i="47"/>
  <c r="G35" i="48" s="1"/>
  <c r="AE34" i="47"/>
  <c r="H35" i="48" s="1"/>
  <c r="G69" i="47"/>
  <c r="I99" i="47"/>
  <c r="F100" i="48" s="1"/>
  <c r="D100" i="48"/>
  <c r="H99" i="47"/>
  <c r="E100" i="48" s="1"/>
  <c r="AA99" i="47"/>
  <c r="G100" i="48" s="1"/>
  <c r="AE99" i="47"/>
  <c r="H100" i="48" s="1"/>
  <c r="G111" i="47"/>
  <c r="G110" i="47"/>
  <c r="H101" i="47"/>
  <c r="E102" i="48" s="1"/>
  <c r="I101" i="47"/>
  <c r="F102" i="48" s="1"/>
  <c r="D102" i="48"/>
  <c r="AA101" i="47"/>
  <c r="G102" i="48" s="1"/>
  <c r="AE101" i="47"/>
  <c r="H102" i="48" s="1"/>
  <c r="G58" i="47"/>
  <c r="D59" i="48" s="1"/>
  <c r="G57" i="47"/>
  <c r="G117" i="71"/>
  <c r="AA424" i="71"/>
  <c r="AE424" i="71"/>
  <c r="I424" i="71"/>
  <c r="I660" i="71"/>
  <c r="I1250" i="71"/>
  <c r="AE660" i="71"/>
  <c r="D671" i="72"/>
  <c r="I1014" i="71"/>
  <c r="F1031" i="72" s="1"/>
  <c r="D1031" i="72"/>
  <c r="D1271" i="72"/>
  <c r="H660" i="71"/>
  <c r="E671" i="72" s="1"/>
  <c r="I542" i="71"/>
  <c r="F551" i="72" s="1"/>
  <c r="D551" i="72"/>
  <c r="AA1250" i="71"/>
  <c r="G1271" i="72" s="1"/>
  <c r="AA542" i="71"/>
  <c r="H1014" i="71"/>
  <c r="AA1014" i="71"/>
  <c r="H1250" i="71"/>
  <c r="E1271" i="72" s="1"/>
  <c r="AE542" i="71"/>
  <c r="H551" i="72" s="1"/>
  <c r="G707" i="71"/>
  <c r="F1125" i="72"/>
  <c r="G1005" i="72"/>
  <c r="F405" i="72"/>
  <c r="D1339" i="72"/>
  <c r="AE1316" i="71"/>
  <c r="AA1316" i="71"/>
  <c r="H1316" i="71"/>
  <c r="I1316" i="71"/>
  <c r="D1117" i="72"/>
  <c r="AE1098" i="71"/>
  <c r="AA1098" i="71"/>
  <c r="H1098" i="71"/>
  <c r="I1098" i="71"/>
  <c r="H1466" i="72"/>
  <c r="E866" i="72"/>
  <c r="H266" i="72"/>
  <c r="E575" i="72"/>
  <c r="H1295" i="72"/>
  <c r="E695" i="72"/>
  <c r="H1503" i="72"/>
  <c r="E903" i="72"/>
  <c r="H303" i="72"/>
  <c r="H63" i="72"/>
  <c r="H1356" i="72"/>
  <c r="E756" i="72"/>
  <c r="H156" i="72"/>
  <c r="E505" i="72"/>
  <c r="H1225" i="72"/>
  <c r="E625" i="72"/>
  <c r="H1002" i="72"/>
  <c r="E402" i="72"/>
  <c r="H1122" i="72"/>
  <c r="G1415" i="71"/>
  <c r="H1331" i="72"/>
  <c r="H731" i="72"/>
  <c r="H251" i="72"/>
  <c r="H11" i="72"/>
  <c r="F328" i="72"/>
  <c r="F1499" i="72"/>
  <c r="G899" i="72"/>
  <c r="F299" i="72"/>
  <c r="D1413" i="72"/>
  <c r="AE1390" i="71"/>
  <c r="AA1390" i="71"/>
  <c r="H1390" i="71"/>
  <c r="I1390" i="71"/>
  <c r="G911" i="72"/>
  <c r="E311" i="72"/>
  <c r="G1511" i="72"/>
  <c r="F1384" i="72"/>
  <c r="G784" i="72"/>
  <c r="E184" i="72"/>
  <c r="F1229" i="72"/>
  <c r="G629" i="72"/>
  <c r="F509" i="72"/>
  <c r="G459" i="72"/>
  <c r="F1179" i="72"/>
  <c r="G1059" i="72"/>
  <c r="F864" i="72"/>
  <c r="G264" i="72"/>
  <c r="F1464" i="72"/>
  <c r="G398" i="72"/>
  <c r="F1118" i="72"/>
  <c r="G998" i="72"/>
  <c r="E326" i="72"/>
  <c r="H1257" i="72"/>
  <c r="E657" i="72"/>
  <c r="H537" i="72"/>
  <c r="H57" i="72"/>
  <c r="H267" i="72"/>
  <c r="E1467" i="72"/>
  <c r="H867" i="72"/>
  <c r="E763" i="72"/>
  <c r="H163" i="72"/>
  <c r="E1363" i="72"/>
  <c r="H1220" i="72"/>
  <c r="E620" i="72"/>
  <c r="H500" i="72"/>
  <c r="H20" i="72"/>
  <c r="H1095" i="72"/>
  <c r="E975" i="72"/>
  <c r="H375" i="72"/>
  <c r="E331" i="72"/>
  <c r="G1365" i="72"/>
  <c r="F765" i="72"/>
  <c r="D19" i="72"/>
  <c r="H18" i="71"/>
  <c r="E19" i="72" s="1"/>
  <c r="I18" i="71"/>
  <c r="F19" i="72" s="1"/>
  <c r="AE18" i="71"/>
  <c r="AA18" i="71"/>
  <c r="E332" i="72"/>
  <c r="D157" i="72"/>
  <c r="AE154" i="71"/>
  <c r="AA154" i="71"/>
  <c r="H154" i="71"/>
  <c r="I154" i="71"/>
  <c r="F626" i="72"/>
  <c r="G506" i="72"/>
  <c r="F1226" i="72"/>
  <c r="G1535" i="72"/>
  <c r="F935" i="72"/>
  <c r="G335" i="72"/>
  <c r="G95" i="72"/>
  <c r="G543" i="72"/>
  <c r="F1263" i="72"/>
  <c r="G663" i="72"/>
  <c r="F996" i="72"/>
  <c r="G396" i="72"/>
  <c r="F1116" i="72"/>
  <c r="G1465" i="72"/>
  <c r="F865" i="72"/>
  <c r="G265" i="72"/>
  <c r="G25" i="72"/>
  <c r="G1362" i="72"/>
  <c r="F762" i="72"/>
  <c r="G162" i="72"/>
  <c r="G971" i="72"/>
  <c r="G471" i="71"/>
  <c r="G371" i="72"/>
  <c r="G1091" i="72"/>
  <c r="G1139" i="72"/>
  <c r="F1019" i="72"/>
  <c r="G419" i="72"/>
  <c r="G59" i="72"/>
  <c r="D1053" i="72"/>
  <c r="AE1036" i="71"/>
  <c r="AA1036" i="71"/>
  <c r="H1036" i="71"/>
  <c r="I1036" i="71"/>
  <c r="F431" i="72"/>
  <c r="G1151" i="72"/>
  <c r="G904" i="72"/>
  <c r="F304" i="72"/>
  <c r="G1504" i="72"/>
  <c r="F1349" i="72"/>
  <c r="G749" i="72"/>
  <c r="F149" i="72"/>
  <c r="F1299" i="72"/>
  <c r="G699" i="72"/>
  <c r="F579" i="72"/>
  <c r="G384" i="72"/>
  <c r="F1104" i="72"/>
  <c r="G984" i="72"/>
  <c r="F1238" i="72"/>
  <c r="G638" i="72"/>
  <c r="F518" i="72"/>
  <c r="G1286" i="72"/>
  <c r="E777" i="72"/>
  <c r="H177" i="72"/>
  <c r="E1377" i="72"/>
  <c r="H1107" i="72"/>
  <c r="E987" i="72"/>
  <c r="H387" i="72"/>
  <c r="F283" i="72"/>
  <c r="H1483" i="72"/>
  <c r="E883" i="72"/>
  <c r="H740" i="72"/>
  <c r="F140" i="72"/>
  <c r="H1340" i="72"/>
  <c r="E1215" i="72"/>
  <c r="H615" i="72"/>
  <c r="E495" i="72"/>
  <c r="H1485" i="72"/>
  <c r="E885" i="72"/>
  <c r="H285" i="72"/>
  <c r="D1219" i="72"/>
  <c r="AE1198" i="71"/>
  <c r="AA1198" i="71"/>
  <c r="H1198" i="71"/>
  <c r="I1198" i="71"/>
  <c r="D277" i="72"/>
  <c r="AE272" i="71"/>
  <c r="AA272" i="71"/>
  <c r="H272" i="71"/>
  <c r="I272" i="71"/>
  <c r="G146" i="72"/>
  <c r="F1346" i="72"/>
  <c r="G746" i="72"/>
  <c r="F1055" i="72"/>
  <c r="G455" i="72"/>
  <c r="F1175" i="72"/>
  <c r="G1383" i="72"/>
  <c r="F783" i="72"/>
  <c r="G183" i="72"/>
  <c r="F516" i="72"/>
  <c r="G1236" i="72"/>
  <c r="F636" i="72"/>
  <c r="G985" i="72"/>
  <c r="F385" i="72"/>
  <c r="G1105" i="72"/>
  <c r="F1482" i="72"/>
  <c r="G882" i="72"/>
  <c r="F282" i="72"/>
  <c r="G589" i="71"/>
  <c r="G491" i="72"/>
  <c r="G1211" i="72"/>
  <c r="G611" i="72"/>
  <c r="H327" i="72"/>
  <c r="E659" i="72"/>
  <c r="H539" i="72"/>
  <c r="E1259" i="72"/>
  <c r="H1293" i="72"/>
  <c r="H1271" i="72"/>
  <c r="E424" i="72"/>
  <c r="H1144" i="72"/>
  <c r="E1024" i="72"/>
  <c r="H869" i="72"/>
  <c r="F269" i="72"/>
  <c r="H1469" i="72"/>
  <c r="E1419" i="72"/>
  <c r="H819" i="72"/>
  <c r="E219" i="72"/>
  <c r="E1224" i="72"/>
  <c r="H624" i="72"/>
  <c r="E504" i="72"/>
  <c r="H1358" i="72"/>
  <c r="E758" i="72"/>
  <c r="H158" i="72"/>
  <c r="H38" i="72"/>
  <c r="E330" i="72"/>
  <c r="H297" i="72"/>
  <c r="E1497" i="72"/>
  <c r="H897" i="72"/>
  <c r="E1227" i="72"/>
  <c r="H627" i="72"/>
  <c r="E507" i="72"/>
  <c r="E1123" i="72"/>
  <c r="H1003" i="72"/>
  <c r="E403" i="72"/>
  <c r="H260" i="72"/>
  <c r="E1460" i="72"/>
  <c r="H860" i="72"/>
  <c r="E735" i="72"/>
  <c r="H135" i="72"/>
  <c r="E1335" i="72"/>
  <c r="H329" i="72"/>
  <c r="H851" i="72"/>
  <c r="E1125" i="72"/>
  <c r="H1005" i="72"/>
  <c r="E405" i="72"/>
  <c r="D997" i="72"/>
  <c r="AE980" i="71"/>
  <c r="AA980" i="71"/>
  <c r="H980" i="71"/>
  <c r="I980" i="71"/>
  <c r="F1466" i="72"/>
  <c r="G866" i="72"/>
  <c r="F266" i="72"/>
  <c r="G575" i="72"/>
  <c r="F1295" i="72"/>
  <c r="F1503" i="72"/>
  <c r="G903" i="72"/>
  <c r="F303" i="72"/>
  <c r="F1356" i="72"/>
  <c r="G756" i="72"/>
  <c r="F156" i="72"/>
  <c r="G505" i="72"/>
  <c r="F1225" i="72"/>
  <c r="G625" i="72"/>
  <c r="F1002" i="72"/>
  <c r="G402" i="72"/>
  <c r="F1122" i="72"/>
  <c r="F1331" i="72"/>
  <c r="E731" i="72"/>
  <c r="F131" i="72"/>
  <c r="F179" i="72"/>
  <c r="G1379" i="72"/>
  <c r="F779" i="72"/>
  <c r="F1391" i="72"/>
  <c r="G791" i="72"/>
  <c r="F939" i="72"/>
  <c r="G339" i="72"/>
  <c r="F1539" i="72"/>
  <c r="G1344" i="72"/>
  <c r="G24" i="72"/>
  <c r="G878" i="72"/>
  <c r="F278" i="72"/>
  <c r="G1478" i="72"/>
  <c r="E1137" i="72"/>
  <c r="E417" i="72"/>
  <c r="H747" i="72"/>
  <c r="E147" i="72"/>
  <c r="H1347" i="72"/>
  <c r="E1243" i="72"/>
  <c r="H643" i="72"/>
  <c r="E523" i="72"/>
  <c r="E1100" i="72"/>
  <c r="H980" i="72"/>
  <c r="E380" i="72"/>
  <c r="H255" i="72"/>
  <c r="E1455" i="72"/>
  <c r="H855" i="72"/>
  <c r="G645" i="72"/>
  <c r="F525" i="72"/>
  <c r="G1245" i="72"/>
  <c r="D859" i="72"/>
  <c r="AE844" i="71"/>
  <c r="AA844" i="71"/>
  <c r="H844" i="71"/>
  <c r="I844" i="71"/>
  <c r="D1237" i="72"/>
  <c r="AE1216" i="71"/>
  <c r="AA1216" i="71"/>
  <c r="H1216" i="71"/>
  <c r="I1216" i="71"/>
  <c r="G1106" i="72"/>
  <c r="F986" i="72"/>
  <c r="G386" i="72"/>
  <c r="G26" i="72"/>
  <c r="G1415" i="72"/>
  <c r="F815" i="72"/>
  <c r="G215" i="72"/>
  <c r="F1023" i="72"/>
  <c r="G423" i="72"/>
  <c r="F1143" i="72"/>
  <c r="G1476" i="72"/>
  <c r="F876" i="72"/>
  <c r="G276" i="72"/>
  <c r="G36" i="72"/>
  <c r="G1345" i="72"/>
  <c r="F745" i="72"/>
  <c r="G145" i="72"/>
  <c r="F522" i="72"/>
  <c r="G1242" i="72"/>
  <c r="F642" i="72"/>
  <c r="E1451" i="72"/>
  <c r="F851" i="72"/>
  <c r="E251" i="72"/>
  <c r="F11" i="72"/>
  <c r="E328" i="72"/>
  <c r="E1499" i="72"/>
  <c r="H899" i="72"/>
  <c r="E299" i="72"/>
  <c r="H911" i="72"/>
  <c r="F311" i="72"/>
  <c r="H1511" i="72"/>
  <c r="E1384" i="72"/>
  <c r="H784" i="72"/>
  <c r="F184" i="72"/>
  <c r="E1229" i="72"/>
  <c r="H629" i="72"/>
  <c r="E509" i="72"/>
  <c r="H459" i="72"/>
  <c r="E1179" i="72"/>
  <c r="H1059" i="72"/>
  <c r="E864" i="72"/>
  <c r="H264" i="72"/>
  <c r="E1464" i="72"/>
  <c r="H398" i="72"/>
  <c r="E1118" i="72"/>
  <c r="H998" i="72"/>
  <c r="G326" i="72"/>
  <c r="F1257" i="72"/>
  <c r="G657" i="72"/>
  <c r="F537" i="72"/>
  <c r="F267" i="72"/>
  <c r="G1467" i="72"/>
  <c r="F867" i="72"/>
  <c r="G763" i="72"/>
  <c r="F163" i="72"/>
  <c r="G1363" i="72"/>
  <c r="F1220" i="72"/>
  <c r="G620" i="72"/>
  <c r="F500" i="72"/>
  <c r="F1095" i="72"/>
  <c r="G975" i="72"/>
  <c r="F375" i="72"/>
  <c r="G331" i="72"/>
  <c r="E165" i="72"/>
  <c r="H1365" i="72"/>
  <c r="E765" i="72"/>
  <c r="D1099" i="72"/>
  <c r="AE1080" i="71"/>
  <c r="AA1080" i="71"/>
  <c r="H1080" i="71"/>
  <c r="I1080" i="71"/>
  <c r="G332" i="72"/>
  <c r="D1357" i="72"/>
  <c r="AE1334" i="71"/>
  <c r="AA1334" i="71"/>
  <c r="H1334" i="71"/>
  <c r="I1334" i="71"/>
  <c r="E626" i="72"/>
  <c r="H506" i="72"/>
  <c r="E1226" i="72"/>
  <c r="H1535" i="72"/>
  <c r="E935" i="72"/>
  <c r="H335" i="72"/>
  <c r="H95" i="72"/>
  <c r="H543" i="72"/>
  <c r="E1263" i="72"/>
  <c r="H663" i="72"/>
  <c r="E996" i="72"/>
  <c r="H396" i="72"/>
  <c r="E1116" i="72"/>
  <c r="H1465" i="72"/>
  <c r="E865" i="72"/>
  <c r="H265" i="72"/>
  <c r="H25" i="72"/>
  <c r="H1362" i="72"/>
  <c r="E762" i="72"/>
  <c r="H162" i="72"/>
  <c r="G1061" i="71"/>
  <c r="H971" i="72"/>
  <c r="H371" i="72"/>
  <c r="G1179" i="71"/>
  <c r="H1091" i="72"/>
  <c r="H1139" i="72"/>
  <c r="E1019" i="72"/>
  <c r="H419" i="72"/>
  <c r="H59" i="72"/>
  <c r="E431" i="72"/>
  <c r="H1151" i="72"/>
  <c r="E1031" i="72"/>
  <c r="H904" i="72"/>
  <c r="E304" i="72"/>
  <c r="H1504" i="72"/>
  <c r="E1349" i="72"/>
  <c r="H749" i="72"/>
  <c r="E149" i="72"/>
  <c r="E1299" i="72"/>
  <c r="H699" i="72"/>
  <c r="E579" i="72"/>
  <c r="H384" i="72"/>
  <c r="E1104" i="72"/>
  <c r="H984" i="72"/>
  <c r="E1238" i="72"/>
  <c r="H638" i="72"/>
  <c r="E518" i="72"/>
  <c r="H1286" i="72"/>
  <c r="G777" i="72"/>
  <c r="F177" i="72"/>
  <c r="G1377" i="72"/>
  <c r="F1107" i="72"/>
  <c r="G987" i="72"/>
  <c r="F387" i="72"/>
  <c r="G283" i="72"/>
  <c r="F1483" i="72"/>
  <c r="G883" i="72"/>
  <c r="F740" i="72"/>
  <c r="G140" i="72"/>
  <c r="F1340" i="72"/>
  <c r="G1215" i="72"/>
  <c r="F615" i="72"/>
  <c r="G495" i="72"/>
  <c r="G15" i="72"/>
  <c r="F1485" i="72"/>
  <c r="G885" i="72"/>
  <c r="F285" i="72"/>
  <c r="H146" i="72"/>
  <c r="E1346" i="72"/>
  <c r="H746" i="72"/>
  <c r="E1055" i="72"/>
  <c r="H455" i="72"/>
  <c r="E1175" i="72"/>
  <c r="H1383" i="72"/>
  <c r="E783" i="72"/>
  <c r="H183" i="72"/>
  <c r="E516" i="72"/>
  <c r="H1236" i="72"/>
  <c r="E636" i="72"/>
  <c r="H985" i="72"/>
  <c r="E385" i="72"/>
  <c r="H1105" i="72"/>
  <c r="E1482" i="72"/>
  <c r="H882" i="72"/>
  <c r="E282" i="72"/>
  <c r="H491" i="72"/>
  <c r="G1297" i="71"/>
  <c r="H1211" i="72"/>
  <c r="H611" i="72"/>
  <c r="F327" i="72"/>
  <c r="G659" i="72"/>
  <c r="F539" i="72"/>
  <c r="G1259" i="72"/>
  <c r="F1293" i="72"/>
  <c r="D573" i="72"/>
  <c r="AE564" i="71"/>
  <c r="AA564" i="71"/>
  <c r="H564" i="71"/>
  <c r="I564" i="71"/>
  <c r="F1271" i="72"/>
  <c r="G671" i="72"/>
  <c r="G424" i="72"/>
  <c r="F1144" i="72"/>
  <c r="G1024" i="72"/>
  <c r="F869" i="72"/>
  <c r="G269" i="72"/>
  <c r="F1469" i="72"/>
  <c r="G1419" i="72"/>
  <c r="F819" i="72"/>
  <c r="G219" i="72"/>
  <c r="G99" i="72"/>
  <c r="G1224" i="72"/>
  <c r="F624" i="72"/>
  <c r="G504" i="72"/>
  <c r="F1358" i="72"/>
  <c r="G758" i="72"/>
  <c r="F158" i="72"/>
  <c r="G330" i="72"/>
  <c r="F297" i="72"/>
  <c r="G1497" i="72"/>
  <c r="F897" i="72"/>
  <c r="G1227" i="72"/>
  <c r="F627" i="72"/>
  <c r="G507" i="72"/>
  <c r="G27" i="72"/>
  <c r="G1123" i="72"/>
  <c r="F1003" i="72"/>
  <c r="G403" i="72"/>
  <c r="F260" i="72"/>
  <c r="G1460" i="72"/>
  <c r="F860" i="72"/>
  <c r="G735" i="72"/>
  <c r="F135" i="72"/>
  <c r="G1335" i="72"/>
  <c r="E329" i="72"/>
  <c r="H131" i="72"/>
  <c r="H179" i="72"/>
  <c r="E1379" i="72"/>
  <c r="H779" i="72"/>
  <c r="H1391" i="72"/>
  <c r="E791" i="72"/>
  <c r="H191" i="72"/>
  <c r="H71" i="72"/>
  <c r="H1264" i="72"/>
  <c r="E664" i="72"/>
  <c r="H544" i="72"/>
  <c r="E389" i="72"/>
  <c r="H1109" i="72"/>
  <c r="E989" i="72"/>
  <c r="H939" i="72"/>
  <c r="F339" i="72"/>
  <c r="H1539" i="72"/>
  <c r="E1344" i="72"/>
  <c r="H744" i="72"/>
  <c r="F144" i="72"/>
  <c r="E878" i="72"/>
  <c r="H278" i="72"/>
  <c r="E1478" i="72"/>
  <c r="F1137" i="72"/>
  <c r="G1017" i="72"/>
  <c r="F417" i="72"/>
  <c r="G747" i="72"/>
  <c r="F147" i="72"/>
  <c r="G1347" i="72"/>
  <c r="F1243" i="72"/>
  <c r="G643" i="72"/>
  <c r="F523" i="72"/>
  <c r="F1100" i="72"/>
  <c r="G980" i="72"/>
  <c r="F380" i="72"/>
  <c r="G255" i="72"/>
  <c r="F1455" i="72"/>
  <c r="G855" i="72"/>
  <c r="E645" i="72"/>
  <c r="H525" i="72"/>
  <c r="E1245" i="72"/>
  <c r="D1459" i="72"/>
  <c r="AE1434" i="71"/>
  <c r="AA1434" i="71"/>
  <c r="H1434" i="71"/>
  <c r="I1434" i="71"/>
  <c r="D517" i="72"/>
  <c r="AE508" i="71"/>
  <c r="AA508" i="71"/>
  <c r="H508" i="71"/>
  <c r="I508" i="71"/>
  <c r="E1106" i="72"/>
  <c r="H986" i="72"/>
  <c r="E386" i="72"/>
  <c r="E1415" i="72"/>
  <c r="H815" i="72"/>
  <c r="E215" i="72"/>
  <c r="H1023" i="72"/>
  <c r="E423" i="72"/>
  <c r="H1143" i="72"/>
  <c r="E1476" i="72"/>
  <c r="H876" i="72"/>
  <c r="E276" i="72"/>
  <c r="E1345" i="72"/>
  <c r="H745" i="72"/>
  <c r="E145" i="72"/>
  <c r="H522" i="72"/>
  <c r="E1242" i="72"/>
  <c r="H642" i="72"/>
  <c r="H1451" i="72"/>
  <c r="D739" i="72"/>
  <c r="AE726" i="71"/>
  <c r="AA726" i="71"/>
  <c r="H726" i="71"/>
  <c r="I726" i="71"/>
  <c r="G695" i="72"/>
  <c r="D213" i="72"/>
  <c r="AE210" i="71"/>
  <c r="AA210" i="71"/>
  <c r="H210" i="71"/>
  <c r="I210" i="71"/>
  <c r="F191" i="72"/>
  <c r="F1264" i="72"/>
  <c r="G664" i="72"/>
  <c r="F544" i="72"/>
  <c r="G389" i="72"/>
  <c r="F1109" i="72"/>
  <c r="G989" i="72"/>
  <c r="F744" i="72"/>
  <c r="G144" i="72"/>
  <c r="H1017" i="72"/>
  <c r="G1125" i="72"/>
  <c r="F1005" i="72"/>
  <c r="G405" i="72"/>
  <c r="G45" i="72"/>
  <c r="D397" i="72"/>
  <c r="AE390" i="71"/>
  <c r="AA390" i="71"/>
  <c r="H390" i="71"/>
  <c r="I390" i="71"/>
  <c r="E1466" i="72"/>
  <c r="H866" i="72"/>
  <c r="E266" i="72"/>
  <c r="H575" i="72"/>
  <c r="E1295" i="72"/>
  <c r="H695" i="72"/>
  <c r="E1503" i="72"/>
  <c r="H903" i="72"/>
  <c r="E303" i="72"/>
  <c r="E1356" i="72"/>
  <c r="H756" i="72"/>
  <c r="E156" i="72"/>
  <c r="H505" i="72"/>
  <c r="E1225" i="72"/>
  <c r="H625" i="72"/>
  <c r="E1002" i="72"/>
  <c r="H402" i="72"/>
  <c r="E1122" i="72"/>
  <c r="E1331" i="72"/>
  <c r="F731" i="72"/>
  <c r="E131" i="72"/>
  <c r="E179" i="72"/>
  <c r="H1379" i="72"/>
  <c r="E779" i="72"/>
  <c r="E1391" i="72"/>
  <c r="H791" i="72"/>
  <c r="E191" i="72"/>
  <c r="E1264" i="72"/>
  <c r="H664" i="72"/>
  <c r="E544" i="72"/>
  <c r="H389" i="72"/>
  <c r="E1109" i="72"/>
  <c r="H989" i="72"/>
  <c r="E939" i="72"/>
  <c r="H339" i="72"/>
  <c r="E1539" i="72"/>
  <c r="H1344" i="72"/>
  <c r="E744" i="72"/>
  <c r="H144" i="72"/>
  <c r="H24" i="72"/>
  <c r="H878" i="72"/>
  <c r="E278" i="72"/>
  <c r="H1478" i="72"/>
  <c r="G1137" i="72"/>
  <c r="F1017" i="72"/>
  <c r="G417" i="72"/>
  <c r="F747" i="72"/>
  <c r="G147" i="72"/>
  <c r="F1347" i="72"/>
  <c r="G1243" i="72"/>
  <c r="F643" i="72"/>
  <c r="G523" i="72"/>
  <c r="G43" i="72"/>
  <c r="G1100" i="72"/>
  <c r="F980" i="72"/>
  <c r="G380" i="72"/>
  <c r="F255" i="72"/>
  <c r="G1455" i="72"/>
  <c r="F855" i="72"/>
  <c r="H645" i="72"/>
  <c r="E525" i="72"/>
  <c r="H1245" i="72"/>
  <c r="D259" i="72"/>
  <c r="AE254" i="71"/>
  <c r="AA254" i="71"/>
  <c r="H254" i="71"/>
  <c r="I254" i="71"/>
  <c r="H1106" i="72"/>
  <c r="E986" i="72"/>
  <c r="H386" i="72"/>
  <c r="H26" i="72"/>
  <c r="H1415" i="72"/>
  <c r="E815" i="72"/>
  <c r="H215" i="72"/>
  <c r="E1023" i="72"/>
  <c r="H423" i="72"/>
  <c r="E1143" i="72"/>
  <c r="H1476" i="72"/>
  <c r="E876" i="72"/>
  <c r="H276" i="72"/>
  <c r="H36" i="72"/>
  <c r="H1345" i="72"/>
  <c r="E745" i="72"/>
  <c r="H145" i="72"/>
  <c r="E522" i="72"/>
  <c r="H1242" i="72"/>
  <c r="E642" i="72"/>
  <c r="F1451" i="72"/>
  <c r="E851" i="72"/>
  <c r="F251" i="72"/>
  <c r="G328" i="72"/>
  <c r="G1499" i="72"/>
  <c r="F899" i="72"/>
  <c r="G299" i="72"/>
  <c r="D1533" i="72"/>
  <c r="AE1508" i="71"/>
  <c r="AA1508" i="71"/>
  <c r="H1508" i="71"/>
  <c r="I1508" i="71"/>
  <c r="F911" i="72"/>
  <c r="G311" i="72"/>
  <c r="F1511" i="72"/>
  <c r="G1384" i="72"/>
  <c r="F784" i="72"/>
  <c r="G184" i="72"/>
  <c r="G64" i="72"/>
  <c r="G1229" i="72"/>
  <c r="F629" i="72"/>
  <c r="G509" i="72"/>
  <c r="F459" i="72"/>
  <c r="G1179" i="72"/>
  <c r="F1059" i="72"/>
  <c r="G864" i="72"/>
  <c r="F264" i="72"/>
  <c r="G1464" i="72"/>
  <c r="F398" i="72"/>
  <c r="G1118" i="72"/>
  <c r="F998" i="72"/>
  <c r="H326" i="72"/>
  <c r="E1257" i="72"/>
  <c r="H657" i="72"/>
  <c r="E537" i="72"/>
  <c r="E267" i="72"/>
  <c r="H1467" i="72"/>
  <c r="E867" i="72"/>
  <c r="H763" i="72"/>
  <c r="E163" i="72"/>
  <c r="H1363" i="72"/>
  <c r="E1220" i="72"/>
  <c r="H620" i="72"/>
  <c r="E500" i="72"/>
  <c r="E1095" i="72"/>
  <c r="H975" i="72"/>
  <c r="E375" i="72"/>
  <c r="H331" i="72"/>
  <c r="G165" i="72"/>
  <c r="F1365" i="72"/>
  <c r="G765" i="72"/>
  <c r="D979" i="72"/>
  <c r="AE962" i="71"/>
  <c r="AA962" i="71"/>
  <c r="H962" i="71"/>
  <c r="I962" i="71"/>
  <c r="H332" i="72"/>
  <c r="D757" i="72"/>
  <c r="AE744" i="71"/>
  <c r="AA744" i="71"/>
  <c r="H744" i="71"/>
  <c r="I744" i="71"/>
  <c r="G626" i="72"/>
  <c r="F506" i="72"/>
  <c r="G1226" i="72"/>
  <c r="F1535" i="72"/>
  <c r="G935" i="72"/>
  <c r="E335" i="72"/>
  <c r="F543" i="72"/>
  <c r="G1263" i="72"/>
  <c r="F663" i="72"/>
  <c r="G996" i="72"/>
  <c r="F396" i="72"/>
  <c r="G1116" i="72"/>
  <c r="F1465" i="72"/>
  <c r="G865" i="72"/>
  <c r="E265" i="72"/>
  <c r="F1362" i="72"/>
  <c r="G762" i="72"/>
  <c r="F162" i="72"/>
  <c r="F971" i="72"/>
  <c r="E371" i="72"/>
  <c r="F1091" i="72"/>
  <c r="F1139" i="72"/>
  <c r="G1019" i="72"/>
  <c r="F419" i="72"/>
  <c r="D1173" i="72"/>
  <c r="AE1154" i="71"/>
  <c r="AA1154" i="71"/>
  <c r="H1154" i="71"/>
  <c r="I1154" i="71"/>
  <c r="D933" i="72"/>
  <c r="AE918" i="71"/>
  <c r="AA918" i="71"/>
  <c r="H918" i="71"/>
  <c r="I918" i="71"/>
  <c r="G431" i="72"/>
  <c r="F1151" i="72"/>
  <c r="G1031" i="72"/>
  <c r="F904" i="72"/>
  <c r="G304" i="72"/>
  <c r="F1504" i="72"/>
  <c r="G1349" i="72"/>
  <c r="F749" i="72"/>
  <c r="G149" i="72"/>
  <c r="G29" i="72"/>
  <c r="G1299" i="72"/>
  <c r="F699" i="72"/>
  <c r="G579" i="72"/>
  <c r="F384" i="72"/>
  <c r="G1104" i="72"/>
  <c r="F984" i="72"/>
  <c r="G1238" i="72"/>
  <c r="F638" i="72"/>
  <c r="G518" i="72"/>
  <c r="F1286" i="72"/>
  <c r="H777" i="72"/>
  <c r="E177" i="72"/>
  <c r="H1377" i="72"/>
  <c r="E1107" i="72"/>
  <c r="H987" i="72"/>
  <c r="E387" i="72"/>
  <c r="H283" i="72"/>
  <c r="E1483" i="72"/>
  <c r="H883" i="72"/>
  <c r="E740" i="72"/>
  <c r="H140" i="72"/>
  <c r="E1340" i="72"/>
  <c r="H1215" i="72"/>
  <c r="E615" i="72"/>
  <c r="H495" i="72"/>
  <c r="H15" i="72"/>
  <c r="E1485" i="72"/>
  <c r="H885" i="72"/>
  <c r="E285" i="72"/>
  <c r="D619" i="72"/>
  <c r="AE608" i="71"/>
  <c r="AA608" i="71"/>
  <c r="H608" i="71"/>
  <c r="I608" i="71"/>
  <c r="D1477" i="72"/>
  <c r="AE1452" i="71"/>
  <c r="AA1452" i="71"/>
  <c r="H1452" i="71"/>
  <c r="I1452" i="71"/>
  <c r="F146" i="72"/>
  <c r="G1346" i="72"/>
  <c r="F746" i="72"/>
  <c r="G1055" i="72"/>
  <c r="F455" i="72"/>
  <c r="G1175" i="72"/>
  <c r="F1383" i="72"/>
  <c r="G783" i="72"/>
  <c r="F183" i="72"/>
  <c r="G516" i="72"/>
  <c r="F1236" i="72"/>
  <c r="G636" i="72"/>
  <c r="F985" i="72"/>
  <c r="G385" i="72"/>
  <c r="F1105" i="72"/>
  <c r="G1482" i="72"/>
  <c r="F882" i="72"/>
  <c r="G282" i="72"/>
  <c r="G42" i="72"/>
  <c r="F491" i="72"/>
  <c r="E1211" i="72"/>
  <c r="F611" i="72"/>
  <c r="E327" i="72"/>
  <c r="H659" i="72"/>
  <c r="E539" i="72"/>
  <c r="H1259" i="72"/>
  <c r="E1293" i="72"/>
  <c r="D453" i="72"/>
  <c r="AE446" i="71"/>
  <c r="AA446" i="71"/>
  <c r="H446" i="71"/>
  <c r="I446" i="71"/>
  <c r="H671" i="72"/>
  <c r="E551" i="72"/>
  <c r="H424" i="72"/>
  <c r="E1144" i="72"/>
  <c r="H1024" i="72"/>
  <c r="E869" i="72"/>
  <c r="H269" i="72"/>
  <c r="E1469" i="72"/>
  <c r="H1419" i="72"/>
  <c r="E819" i="72"/>
  <c r="H219" i="72"/>
  <c r="H99" i="72"/>
  <c r="H1224" i="72"/>
  <c r="E624" i="72"/>
  <c r="H504" i="72"/>
  <c r="E1358" i="72"/>
  <c r="H758" i="72"/>
  <c r="E158" i="72"/>
  <c r="H330" i="72"/>
  <c r="E297" i="72"/>
  <c r="H1497" i="72"/>
  <c r="E897" i="72"/>
  <c r="H1227" i="72"/>
  <c r="E627" i="72"/>
  <c r="H507" i="72"/>
  <c r="H27" i="72"/>
  <c r="H1123" i="72"/>
  <c r="E1003" i="72"/>
  <c r="H403" i="72"/>
  <c r="E260" i="72"/>
  <c r="H1460" i="72"/>
  <c r="E860" i="72"/>
  <c r="H735" i="72"/>
  <c r="E135" i="72"/>
  <c r="H1335" i="72"/>
  <c r="F329" i="72"/>
  <c r="H1125" i="72"/>
  <c r="E1005" i="72"/>
  <c r="H405" i="72"/>
  <c r="H45" i="72"/>
  <c r="D139" i="72"/>
  <c r="AE136" i="71"/>
  <c r="AA136" i="71"/>
  <c r="H136" i="71"/>
  <c r="I136" i="71"/>
  <c r="D37" i="72"/>
  <c r="H36" i="71"/>
  <c r="E37" i="72" s="1"/>
  <c r="I36" i="71"/>
  <c r="F37" i="72" s="1"/>
  <c r="AE36" i="71"/>
  <c r="AA36" i="71"/>
  <c r="G1466" i="72"/>
  <c r="F866" i="72"/>
  <c r="G266" i="72"/>
  <c r="F575" i="72"/>
  <c r="G1295" i="72"/>
  <c r="F695" i="72"/>
  <c r="G1503" i="72"/>
  <c r="F903" i="72"/>
  <c r="G303" i="72"/>
  <c r="G63" i="72"/>
  <c r="G1356" i="72"/>
  <c r="F756" i="72"/>
  <c r="G156" i="72"/>
  <c r="F505" i="72"/>
  <c r="G1225" i="72"/>
  <c r="F625" i="72"/>
  <c r="G1002" i="72"/>
  <c r="F402" i="72"/>
  <c r="G1122" i="72"/>
  <c r="G1331" i="72"/>
  <c r="G731" i="72"/>
  <c r="G235" i="71"/>
  <c r="G131" i="72"/>
  <c r="G179" i="72"/>
  <c r="F1379" i="72"/>
  <c r="G779" i="72"/>
  <c r="D813" i="72"/>
  <c r="AE800" i="71"/>
  <c r="AA800" i="71"/>
  <c r="H800" i="71"/>
  <c r="I800" i="71"/>
  <c r="D93" i="72"/>
  <c r="H92" i="71"/>
  <c r="E93" i="72" s="1"/>
  <c r="I92" i="71"/>
  <c r="F93" i="72" s="1"/>
  <c r="AE92" i="71"/>
  <c r="AA92" i="71"/>
  <c r="G1391" i="72"/>
  <c r="F791" i="72"/>
  <c r="G191" i="72"/>
  <c r="G71" i="72"/>
  <c r="G1264" i="72"/>
  <c r="F664" i="72"/>
  <c r="G544" i="72"/>
  <c r="F389" i="72"/>
  <c r="G1109" i="72"/>
  <c r="F989" i="72"/>
  <c r="G939" i="72"/>
  <c r="E339" i="72"/>
  <c r="G1539" i="72"/>
  <c r="F1344" i="72"/>
  <c r="G744" i="72"/>
  <c r="E144" i="72"/>
  <c r="F878" i="72"/>
  <c r="G278" i="72"/>
  <c r="F1478" i="72"/>
  <c r="H1137" i="72"/>
  <c r="E1017" i="72"/>
  <c r="H417" i="72"/>
  <c r="E747" i="72"/>
  <c r="H147" i="72"/>
  <c r="E1347" i="72"/>
  <c r="H1243" i="72"/>
  <c r="E643" i="72"/>
  <c r="H523" i="72"/>
  <c r="H43" i="72"/>
  <c r="H1100" i="72"/>
  <c r="E980" i="72"/>
  <c r="H380" i="72"/>
  <c r="E255" i="72"/>
  <c r="H1455" i="72"/>
  <c r="E855" i="72"/>
  <c r="D333" i="72"/>
  <c r="AE328" i="71"/>
  <c r="AA328" i="71"/>
  <c r="H328" i="71"/>
  <c r="I328" i="71"/>
  <c r="F645" i="72"/>
  <c r="G525" i="72"/>
  <c r="F1245" i="72"/>
  <c r="D637" i="72"/>
  <c r="AE626" i="71"/>
  <c r="AA626" i="71"/>
  <c r="H626" i="71"/>
  <c r="I626" i="71"/>
  <c r="F1106" i="72"/>
  <c r="G986" i="72"/>
  <c r="F386" i="72"/>
  <c r="F1415" i="72"/>
  <c r="G815" i="72"/>
  <c r="F215" i="72"/>
  <c r="G1023" i="72"/>
  <c r="F423" i="72"/>
  <c r="G1143" i="72"/>
  <c r="F1476" i="72"/>
  <c r="G876" i="72"/>
  <c r="F276" i="72"/>
  <c r="F1345" i="72"/>
  <c r="G745" i="72"/>
  <c r="F145" i="72"/>
  <c r="G522" i="72"/>
  <c r="F1242" i="72"/>
  <c r="G642" i="72"/>
  <c r="G1533" i="71"/>
  <c r="G1451" i="72"/>
  <c r="G943" i="71"/>
  <c r="G851" i="72"/>
  <c r="G353" i="71"/>
  <c r="G251" i="72"/>
  <c r="E11" i="72"/>
  <c r="G11" i="72"/>
  <c r="H328" i="72"/>
  <c r="H1499" i="72"/>
  <c r="E899" i="72"/>
  <c r="H299" i="72"/>
  <c r="E911" i="72"/>
  <c r="H311" i="72"/>
  <c r="E1511" i="72"/>
  <c r="H1384" i="72"/>
  <c r="E784" i="72"/>
  <c r="H184" i="72"/>
  <c r="H64" i="72"/>
  <c r="H1229" i="72"/>
  <c r="E629" i="72"/>
  <c r="H509" i="72"/>
  <c r="E459" i="72"/>
  <c r="H1179" i="72"/>
  <c r="E1059" i="72"/>
  <c r="H864" i="72"/>
  <c r="E264" i="72"/>
  <c r="H1464" i="72"/>
  <c r="E398" i="72"/>
  <c r="H1118" i="72"/>
  <c r="E998" i="72"/>
  <c r="F326" i="72"/>
  <c r="G1257" i="72"/>
  <c r="F657" i="72"/>
  <c r="G537" i="72"/>
  <c r="G57" i="72"/>
  <c r="G267" i="72"/>
  <c r="F1467" i="72"/>
  <c r="G867" i="72"/>
  <c r="F763" i="72"/>
  <c r="G163" i="72"/>
  <c r="F1363" i="72"/>
  <c r="G1220" i="72"/>
  <c r="F620" i="72"/>
  <c r="G500" i="72"/>
  <c r="G20" i="72"/>
  <c r="G1095" i="72"/>
  <c r="F975" i="72"/>
  <c r="G375" i="72"/>
  <c r="F331" i="72"/>
  <c r="H165" i="72"/>
  <c r="E1365" i="72"/>
  <c r="H765" i="72"/>
  <c r="D379" i="72"/>
  <c r="AE372" i="71"/>
  <c r="AA372" i="71"/>
  <c r="H372" i="71"/>
  <c r="I372" i="71"/>
  <c r="F332" i="72"/>
  <c r="H626" i="72"/>
  <c r="E506" i="72"/>
  <c r="H1226" i="72"/>
  <c r="E1535" i="72"/>
  <c r="H935" i="72"/>
  <c r="F335" i="72"/>
  <c r="E543" i="72"/>
  <c r="H1263" i="72"/>
  <c r="E663" i="72"/>
  <c r="H996" i="72"/>
  <c r="E396" i="72"/>
  <c r="H1116" i="72"/>
  <c r="E1465" i="72"/>
  <c r="H865" i="72"/>
  <c r="F265" i="72"/>
  <c r="E1362" i="72"/>
  <c r="H762" i="72"/>
  <c r="E162" i="72"/>
  <c r="E971" i="72"/>
  <c r="F371" i="72"/>
  <c r="E1091" i="72"/>
  <c r="E1139" i="72"/>
  <c r="H1019" i="72"/>
  <c r="E419" i="72"/>
  <c r="H431" i="72"/>
  <c r="E1151" i="72"/>
  <c r="H1031" i="72"/>
  <c r="E904" i="72"/>
  <c r="H304" i="72"/>
  <c r="E1504" i="72"/>
  <c r="H1349" i="72"/>
  <c r="E749" i="72"/>
  <c r="H149" i="72"/>
  <c r="H29" i="72"/>
  <c r="H1299" i="72"/>
  <c r="E699" i="72"/>
  <c r="H579" i="72"/>
  <c r="E384" i="72"/>
  <c r="H1104" i="72"/>
  <c r="E984" i="72"/>
  <c r="H1238" i="72"/>
  <c r="E638" i="72"/>
  <c r="H518" i="72"/>
  <c r="E1286" i="72"/>
  <c r="F777" i="72"/>
  <c r="G177" i="72"/>
  <c r="F1377" i="72"/>
  <c r="G1107" i="72"/>
  <c r="F987" i="72"/>
  <c r="G387" i="72"/>
  <c r="E283" i="72"/>
  <c r="G1483" i="72"/>
  <c r="F883" i="72"/>
  <c r="G740" i="72"/>
  <c r="E140" i="72"/>
  <c r="G1340" i="72"/>
  <c r="F1215" i="72"/>
  <c r="G615" i="72"/>
  <c r="F495" i="72"/>
  <c r="G1485" i="72"/>
  <c r="F885" i="72"/>
  <c r="G285" i="72"/>
  <c r="D499" i="72"/>
  <c r="AE490" i="71"/>
  <c r="AA490" i="71"/>
  <c r="H490" i="71"/>
  <c r="I490" i="71"/>
  <c r="D877" i="72"/>
  <c r="AE862" i="71"/>
  <c r="AA862" i="71"/>
  <c r="H862" i="71"/>
  <c r="I862" i="71"/>
  <c r="E146" i="72"/>
  <c r="H1346" i="72"/>
  <c r="E746" i="72"/>
  <c r="H1055" i="72"/>
  <c r="E455" i="72"/>
  <c r="H1175" i="72"/>
  <c r="E1383" i="72"/>
  <c r="H783" i="72"/>
  <c r="E183" i="72"/>
  <c r="H516" i="72"/>
  <c r="E1236" i="72"/>
  <c r="H636" i="72"/>
  <c r="E985" i="72"/>
  <c r="H385" i="72"/>
  <c r="E1105" i="72"/>
  <c r="H1482" i="72"/>
  <c r="E882" i="72"/>
  <c r="H282" i="72"/>
  <c r="H42" i="72"/>
  <c r="E491" i="72"/>
  <c r="F1211" i="72"/>
  <c r="E611" i="72"/>
  <c r="G327" i="72"/>
  <c r="F659" i="72"/>
  <c r="G539" i="72"/>
  <c r="F1259" i="72"/>
  <c r="G1293" i="72"/>
  <c r="D693" i="72"/>
  <c r="AE682" i="71"/>
  <c r="AA682" i="71"/>
  <c r="H682" i="71"/>
  <c r="I682" i="71"/>
  <c r="F671" i="72"/>
  <c r="G551" i="72"/>
  <c r="F424" i="72"/>
  <c r="G1144" i="72"/>
  <c r="F1024" i="72"/>
  <c r="G869" i="72"/>
  <c r="E269" i="72"/>
  <c r="G1469" i="72"/>
  <c r="F1419" i="72"/>
  <c r="G819" i="72"/>
  <c r="F219" i="72"/>
  <c r="F1224" i="72"/>
  <c r="G624" i="72"/>
  <c r="F504" i="72"/>
  <c r="G1358" i="72"/>
  <c r="F758" i="72"/>
  <c r="G158" i="72"/>
  <c r="G38" i="72"/>
  <c r="F330" i="72"/>
  <c r="G297" i="72"/>
  <c r="F1497" i="72"/>
  <c r="G897" i="72"/>
  <c r="F1227" i="72"/>
  <c r="G627" i="72"/>
  <c r="F507" i="72"/>
  <c r="F1123" i="72"/>
  <c r="G1003" i="72"/>
  <c r="F403" i="72"/>
  <c r="G260" i="72"/>
  <c r="F1460" i="72"/>
  <c r="G860" i="72"/>
  <c r="F735" i="72"/>
  <c r="G135" i="72"/>
  <c r="F1335" i="72"/>
  <c r="G329" i="72"/>
  <c r="AE44" i="47"/>
  <c r="H45" i="48" s="1"/>
  <c r="H44" i="47"/>
  <c r="E45" i="48" s="1"/>
  <c r="I44" i="47"/>
  <c r="F45" i="48" s="1"/>
  <c r="AA44" i="47"/>
  <c r="G45" i="48" s="1"/>
  <c r="H106" i="47"/>
  <c r="E43" i="49" s="1"/>
  <c r="D107" i="48"/>
  <c r="I106" i="47"/>
  <c r="F43" i="49" s="1"/>
  <c r="AE106" i="47"/>
  <c r="H107" i="48" s="1"/>
  <c r="AA106" i="47"/>
  <c r="G107" i="48" s="1"/>
  <c r="L42" i="44"/>
  <c r="G70" i="47" s="1"/>
  <c r="L28" i="44"/>
  <c r="AE58" i="47"/>
  <c r="H59" i="48" s="1"/>
  <c r="H58" i="47"/>
  <c r="AA58" i="47"/>
  <c r="G59" i="48" s="1"/>
  <c r="I58" i="47"/>
  <c r="L43" i="44"/>
  <c r="G113" i="47" s="1"/>
  <c r="I113" i="47" s="1"/>
  <c r="F114" i="48" s="1"/>
  <c r="L32" i="44"/>
  <c r="G26" i="47" s="1"/>
  <c r="H26" i="47" s="1"/>
  <c r="E27" i="48" s="1"/>
  <c r="F114" i="47"/>
  <c r="F18" i="47"/>
  <c r="L24" i="44"/>
  <c r="G19" i="47" s="1"/>
  <c r="D20" i="48" s="1"/>
  <c r="L30" i="44"/>
  <c r="G24" i="47" s="1"/>
  <c r="AA24" i="47" s="1"/>
  <c r="G25" i="48" s="1"/>
  <c r="L45" i="44"/>
  <c r="L58" i="44"/>
  <c r="G94" i="47" s="1"/>
  <c r="H65" i="44"/>
  <c r="G25" i="47"/>
  <c r="AA25" i="47" s="1"/>
  <c r="G26" i="48" s="1"/>
  <c r="G23" i="47"/>
  <c r="AE23" i="47" s="1"/>
  <c r="G100" i="47"/>
  <c r="H100" i="47" s="1"/>
  <c r="G37" i="47"/>
  <c r="AA37" i="47" s="1"/>
  <c r="G107" i="47"/>
  <c r="I107" i="47" s="1"/>
  <c r="F107" i="47"/>
  <c r="F36" i="47"/>
  <c r="G36" i="47"/>
  <c r="H36" i="47" s="1"/>
  <c r="L57" i="44"/>
  <c r="L40" i="44"/>
  <c r="G55" i="47" s="1"/>
  <c r="L19" i="44"/>
  <c r="L37" i="44"/>
  <c r="G62" i="47" s="1"/>
  <c r="G102" i="47"/>
  <c r="AE102" i="47" s="1"/>
  <c r="H42" i="49" s="1"/>
  <c r="G35" i="47"/>
  <c r="D36" i="48" s="1"/>
  <c r="E65" i="18"/>
  <c r="G7" i="6" s="1"/>
  <c r="L33" i="44"/>
  <c r="G27" i="47" s="1"/>
  <c r="L20" i="44"/>
  <c r="L53" i="44"/>
  <c r="L29" i="44"/>
  <c r="G97" i="47" s="1"/>
  <c r="AE10" i="47"/>
  <c r="H11" i="48" s="1"/>
  <c r="AA10" i="47"/>
  <c r="G11" i="48" s="1"/>
  <c r="D11" i="48"/>
  <c r="H10" i="47"/>
  <c r="E11" i="48" s="1"/>
  <c r="I10" i="47"/>
  <c r="F11" i="48" s="1"/>
  <c r="AA111" i="47"/>
  <c r="G112" i="48" s="1"/>
  <c r="I111" i="47"/>
  <c r="F112" i="48" s="1"/>
  <c r="H111" i="47"/>
  <c r="E112" i="48" s="1"/>
  <c r="AE111" i="47"/>
  <c r="H112" i="48" s="1"/>
  <c r="D112" i="48"/>
  <c r="D27" i="49"/>
  <c r="M69" i="17"/>
  <c r="H59" i="18"/>
  <c r="H15" i="18"/>
  <c r="H11" i="18"/>
  <c r="H9" i="18"/>
  <c r="H10" i="18"/>
  <c r="J1072" i="71" l="1"/>
  <c r="J1170" i="71"/>
  <c r="J1154" i="71"/>
  <c r="J1138" i="71"/>
  <c r="K1138" i="71" s="1"/>
  <c r="J1122" i="71"/>
  <c r="J1106" i="71"/>
  <c r="J1090" i="71"/>
  <c r="L1090" i="71" s="1"/>
  <c r="J1074" i="71"/>
  <c r="K1074" i="71" s="1"/>
  <c r="J1163" i="71"/>
  <c r="J1147" i="71"/>
  <c r="J1131" i="71"/>
  <c r="J1115" i="71"/>
  <c r="K1115" i="71" s="1"/>
  <c r="J1099" i="71"/>
  <c r="J1083" i="71"/>
  <c r="J1173" i="71"/>
  <c r="K1173" i="71" s="1"/>
  <c r="J1157" i="71"/>
  <c r="L1157" i="71" s="1"/>
  <c r="J1141" i="71"/>
  <c r="J1125" i="71"/>
  <c r="J1109" i="71"/>
  <c r="K1109" i="71" s="1"/>
  <c r="J1093" i="71"/>
  <c r="L1093" i="71" s="1"/>
  <c r="J1077" i="71"/>
  <c r="J1168" i="71"/>
  <c r="J1152" i="71"/>
  <c r="J1136" i="71"/>
  <c r="K1136" i="71" s="1"/>
  <c r="J1120" i="71"/>
  <c r="J1104" i="71"/>
  <c r="J1088" i="71"/>
  <c r="K1088" i="71" s="1"/>
  <c r="J1178" i="71"/>
  <c r="L1178" i="71" s="1"/>
  <c r="J1162" i="71"/>
  <c r="J1146" i="71"/>
  <c r="J1130" i="71"/>
  <c r="K1130" i="71" s="1"/>
  <c r="J1114" i="71"/>
  <c r="K1114" i="71" s="1"/>
  <c r="J1098" i="71"/>
  <c r="J1082" i="71"/>
  <c r="J1171" i="71"/>
  <c r="J1155" i="71"/>
  <c r="L1155" i="71" s="1"/>
  <c r="J1139" i="71"/>
  <c r="J1123" i="71"/>
  <c r="J1107" i="71"/>
  <c r="K1107" i="71" s="1"/>
  <c r="J1091" i="71"/>
  <c r="K1091" i="71" s="1"/>
  <c r="J1075" i="71"/>
  <c r="J1165" i="71"/>
  <c r="J1149" i="71"/>
  <c r="J1133" i="71"/>
  <c r="K1133" i="71" s="1"/>
  <c r="J1117" i="71"/>
  <c r="J1101" i="71"/>
  <c r="J1085" i="71"/>
  <c r="K1085" i="71" s="1"/>
  <c r="J1176" i="71"/>
  <c r="K1176" i="71" s="1"/>
  <c r="J1160" i="71"/>
  <c r="J1144" i="71"/>
  <c r="J1128" i="71"/>
  <c r="J1112" i="71"/>
  <c r="L1112" i="71" s="1"/>
  <c r="J1096" i="71"/>
  <c r="J1080" i="71"/>
  <c r="J1166" i="71"/>
  <c r="K1166" i="71" s="1"/>
  <c r="J1134" i="71"/>
  <c r="K1134" i="71" s="1"/>
  <c r="J1102" i="71"/>
  <c r="J1175" i="71"/>
  <c r="J1143" i="71"/>
  <c r="J1111" i="71"/>
  <c r="L1111" i="71" s="1"/>
  <c r="J1079" i="71"/>
  <c r="J1153" i="71"/>
  <c r="J1121" i="71"/>
  <c r="K1121" i="71" s="1"/>
  <c r="J1089" i="71"/>
  <c r="K1089" i="71" s="1"/>
  <c r="J1164" i="71"/>
  <c r="J1132" i="71"/>
  <c r="J1100" i="71"/>
  <c r="K1100" i="71" s="1"/>
  <c r="J1118" i="71"/>
  <c r="L1118" i="71" s="1"/>
  <c r="J1159" i="71"/>
  <c r="J1095" i="71"/>
  <c r="J1137" i="71"/>
  <c r="L1137" i="71" s="1"/>
  <c r="J1073" i="71"/>
  <c r="K1073" i="71" s="1"/>
  <c r="J1116" i="71"/>
  <c r="J1158" i="71"/>
  <c r="J1126" i="71"/>
  <c r="J1094" i="71"/>
  <c r="L1094" i="71" s="1"/>
  <c r="J1167" i="71"/>
  <c r="J1135" i="71"/>
  <c r="J1103" i="71"/>
  <c r="K1103" i="71" s="1"/>
  <c r="J1177" i="71"/>
  <c r="L1177" i="71" s="1"/>
  <c r="J1145" i="71"/>
  <c r="J1113" i="71"/>
  <c r="J1081" i="71"/>
  <c r="J1156" i="71"/>
  <c r="K1156" i="71" s="1"/>
  <c r="J1124" i="71"/>
  <c r="J1092" i="71"/>
  <c r="J1150" i="71"/>
  <c r="K1150" i="71" s="1"/>
  <c r="J1086" i="71"/>
  <c r="K1086" i="71" s="1"/>
  <c r="J1127" i="71"/>
  <c r="J1169" i="71"/>
  <c r="J1105" i="71"/>
  <c r="J1148" i="71"/>
  <c r="K1148" i="71" s="1"/>
  <c r="J1084" i="71"/>
  <c r="J1174" i="71"/>
  <c r="J1142" i="71"/>
  <c r="J1110" i="71"/>
  <c r="K1110" i="71" s="1"/>
  <c r="J1078" i="71"/>
  <c r="J1151" i="71"/>
  <c r="J1119" i="71"/>
  <c r="K1119" i="71" s="1"/>
  <c r="J1087" i="71"/>
  <c r="K1087" i="71" s="1"/>
  <c r="J1161" i="71"/>
  <c r="J1129" i="71"/>
  <c r="J1097" i="71"/>
  <c r="J1172" i="71"/>
  <c r="K1172" i="71" s="1"/>
  <c r="J1140" i="71"/>
  <c r="J1108" i="71"/>
  <c r="J1076" i="71"/>
  <c r="J718" i="71"/>
  <c r="J824" i="71"/>
  <c r="J808" i="71"/>
  <c r="J792" i="71"/>
  <c r="J776" i="71"/>
  <c r="J760" i="71"/>
  <c r="J744" i="71"/>
  <c r="J728" i="71"/>
  <c r="J817" i="71"/>
  <c r="J801" i="71"/>
  <c r="J785" i="71"/>
  <c r="J769" i="71"/>
  <c r="J753" i="71"/>
  <c r="J737" i="71"/>
  <c r="J721" i="71"/>
  <c r="J811" i="71"/>
  <c r="J795" i="71"/>
  <c r="J779" i="71"/>
  <c r="J763" i="71"/>
  <c r="J747" i="71"/>
  <c r="J731" i="71"/>
  <c r="J822" i="71"/>
  <c r="J806" i="71"/>
  <c r="J790" i="71"/>
  <c r="J774" i="71"/>
  <c r="J758" i="71"/>
  <c r="J742" i="71"/>
  <c r="J726" i="71"/>
  <c r="J820" i="71"/>
  <c r="J804" i="71"/>
  <c r="J788" i="71"/>
  <c r="J772" i="71"/>
  <c r="J756" i="71"/>
  <c r="J740" i="71"/>
  <c r="J724" i="71"/>
  <c r="J813" i="71"/>
  <c r="J797" i="71"/>
  <c r="J781" i="71"/>
  <c r="J765" i="71"/>
  <c r="J749" i="71"/>
  <c r="J733" i="71"/>
  <c r="J823" i="71"/>
  <c r="J807" i="71"/>
  <c r="J791" i="71"/>
  <c r="J775" i="71"/>
  <c r="J759" i="71"/>
  <c r="J743" i="71"/>
  <c r="J727" i="71"/>
  <c r="J818" i="71"/>
  <c r="J802" i="71"/>
  <c r="J786" i="71"/>
  <c r="J770" i="71"/>
  <c r="J754" i="71"/>
  <c r="J738" i="71"/>
  <c r="J722" i="71"/>
  <c r="J816" i="71"/>
  <c r="J800" i="71"/>
  <c r="J784" i="71"/>
  <c r="J768" i="71"/>
  <c r="J752" i="71"/>
  <c r="J736" i="71"/>
  <c r="J720" i="71"/>
  <c r="J809" i="71"/>
  <c r="J793" i="71"/>
  <c r="J777" i="71"/>
  <c r="J761" i="71"/>
  <c r="J745" i="71"/>
  <c r="J729" i="71"/>
  <c r="J819" i="71"/>
  <c r="J803" i="71"/>
  <c r="J787" i="71"/>
  <c r="J771" i="71"/>
  <c r="J755" i="71"/>
  <c r="J739" i="71"/>
  <c r="J723" i="71"/>
  <c r="J814" i="71"/>
  <c r="J798" i="71"/>
  <c r="J782" i="71"/>
  <c r="J766" i="71"/>
  <c r="J750" i="71"/>
  <c r="J734" i="71"/>
  <c r="J812" i="71"/>
  <c r="J796" i="71"/>
  <c r="J780" i="71"/>
  <c r="J764" i="71"/>
  <c r="J748" i="71"/>
  <c r="J732" i="71"/>
  <c r="J821" i="71"/>
  <c r="J805" i="71"/>
  <c r="J789" i="71"/>
  <c r="J773" i="71"/>
  <c r="J757" i="71"/>
  <c r="J741" i="71"/>
  <c r="J725" i="71"/>
  <c r="J815" i="71"/>
  <c r="J799" i="71"/>
  <c r="J783" i="71"/>
  <c r="J767" i="71"/>
  <c r="J751" i="71"/>
  <c r="J735" i="71"/>
  <c r="J719" i="71"/>
  <c r="J810" i="71"/>
  <c r="J794" i="71"/>
  <c r="J778" i="71"/>
  <c r="J762" i="71"/>
  <c r="J746" i="71"/>
  <c r="J730" i="71"/>
  <c r="J483" i="71"/>
  <c r="J584" i="71"/>
  <c r="L584" i="71" s="1"/>
  <c r="J568" i="71"/>
  <c r="J552" i="71"/>
  <c r="J536" i="71"/>
  <c r="K536" i="71" s="1"/>
  <c r="J520" i="71"/>
  <c r="J504" i="71"/>
  <c r="J488" i="71"/>
  <c r="J578" i="71"/>
  <c r="J562" i="71"/>
  <c r="K562" i="71" s="1"/>
  <c r="J546" i="71"/>
  <c r="J530" i="71"/>
  <c r="J514" i="71"/>
  <c r="K514" i="71" s="1"/>
  <c r="J498" i="71"/>
  <c r="K498" i="71" s="1"/>
  <c r="J482" i="71"/>
  <c r="J573" i="71"/>
  <c r="J557" i="71"/>
  <c r="K557" i="71" s="1"/>
  <c r="J541" i="71"/>
  <c r="K541" i="71" s="1"/>
  <c r="J525" i="71"/>
  <c r="J509" i="71"/>
  <c r="J493" i="71"/>
  <c r="J583" i="71"/>
  <c r="K583" i="71" s="1"/>
  <c r="J567" i="71"/>
  <c r="J551" i="71"/>
  <c r="J535" i="71"/>
  <c r="L535" i="71" s="1"/>
  <c r="J519" i="71"/>
  <c r="L519" i="71" s="1"/>
  <c r="J503" i="71"/>
  <c r="J487" i="71"/>
  <c r="J576" i="71"/>
  <c r="L576" i="71" s="1"/>
  <c r="J544" i="71"/>
  <c r="K544" i="71" s="1"/>
  <c r="J586" i="71"/>
  <c r="J580" i="71"/>
  <c r="J564" i="71"/>
  <c r="K564" i="71" s="1"/>
  <c r="J548" i="71"/>
  <c r="K548" i="71" s="1"/>
  <c r="J532" i="71"/>
  <c r="J516" i="71"/>
  <c r="J500" i="71"/>
  <c r="K500" i="71" s="1"/>
  <c r="J484" i="71"/>
  <c r="K484" i="71" s="1"/>
  <c r="J574" i="71"/>
  <c r="J558" i="71"/>
  <c r="J542" i="71"/>
  <c r="K542" i="71" s="1"/>
  <c r="J526" i="71"/>
  <c r="L526" i="71" s="1"/>
  <c r="J510" i="71"/>
  <c r="J494" i="71"/>
  <c r="J585" i="71"/>
  <c r="J569" i="71"/>
  <c r="L569" i="71" s="1"/>
  <c r="J553" i="71"/>
  <c r="L553" i="71" s="1"/>
  <c r="J537" i="71"/>
  <c r="J521" i="71"/>
  <c r="K521" i="71" s="1"/>
  <c r="J505" i="71"/>
  <c r="L505" i="71" s="1"/>
  <c r="J489" i="71"/>
  <c r="J579" i="71"/>
  <c r="J563" i="71"/>
  <c r="K563" i="71" s="1"/>
  <c r="J547" i="71"/>
  <c r="K547" i="71" s="1"/>
  <c r="J531" i="71"/>
  <c r="K531" i="71" s="1"/>
  <c r="J515" i="71"/>
  <c r="J499" i="71"/>
  <c r="K499" i="71" s="1"/>
  <c r="J560" i="71"/>
  <c r="L560" i="71" s="1"/>
  <c r="J528" i="71"/>
  <c r="J496" i="71"/>
  <c r="J572" i="71"/>
  <c r="J512" i="71"/>
  <c r="L512" i="71" s="1"/>
  <c r="J570" i="71"/>
  <c r="J538" i="71"/>
  <c r="J506" i="71"/>
  <c r="L506" i="71" s="1"/>
  <c r="J581" i="71"/>
  <c r="K581" i="71" s="1"/>
  <c r="J549" i="71"/>
  <c r="J517" i="71"/>
  <c r="J485" i="71"/>
  <c r="K485" i="71" s="1"/>
  <c r="J559" i="71"/>
  <c r="K559" i="71" s="1"/>
  <c r="J527" i="71"/>
  <c r="J495" i="71"/>
  <c r="J556" i="71"/>
  <c r="L556" i="71" s="1"/>
  <c r="J508" i="71"/>
  <c r="L508" i="71" s="1"/>
  <c r="J566" i="71"/>
  <c r="J534" i="71"/>
  <c r="J502" i="71"/>
  <c r="K502" i="71" s="1"/>
  <c r="J577" i="71"/>
  <c r="K577" i="71" s="1"/>
  <c r="J545" i="71"/>
  <c r="J513" i="71"/>
  <c r="J587" i="71"/>
  <c r="K587" i="71" s="1"/>
  <c r="J555" i="71"/>
  <c r="K555" i="71" s="1"/>
  <c r="J523" i="71"/>
  <c r="J491" i="71"/>
  <c r="J492" i="71"/>
  <c r="L492" i="71" s="1"/>
  <c r="J522" i="71"/>
  <c r="L522" i="71" s="1"/>
  <c r="J565" i="71"/>
  <c r="J501" i="71"/>
  <c r="J543" i="71"/>
  <c r="K543" i="71" s="1"/>
  <c r="J588" i="71"/>
  <c r="K588" i="71" s="1"/>
  <c r="J524" i="71"/>
  <c r="K524" i="71" s="1"/>
  <c r="J582" i="71"/>
  <c r="J550" i="71"/>
  <c r="L550" i="71" s="1"/>
  <c r="J518" i="71"/>
  <c r="L518" i="71" s="1"/>
  <c r="J486" i="71"/>
  <c r="L486" i="71" s="1"/>
  <c r="J561" i="71"/>
  <c r="J529" i="71"/>
  <c r="K529" i="71" s="1"/>
  <c r="J497" i="71"/>
  <c r="K497" i="71" s="1"/>
  <c r="J571" i="71"/>
  <c r="J539" i="71"/>
  <c r="J507" i="71"/>
  <c r="L507" i="71" s="1"/>
  <c r="J540" i="71"/>
  <c r="K540" i="71" s="1"/>
  <c r="J554" i="71"/>
  <c r="L554" i="71" s="1"/>
  <c r="J490" i="71"/>
  <c r="J533" i="71"/>
  <c r="L533" i="71" s="1"/>
  <c r="J575" i="71"/>
  <c r="L575" i="71" s="1"/>
  <c r="J511" i="71"/>
  <c r="J70" i="71"/>
  <c r="J92" i="71"/>
  <c r="J32" i="71"/>
  <c r="J15" i="71"/>
  <c r="J27" i="71"/>
  <c r="J74" i="71"/>
  <c r="J96" i="71"/>
  <c r="J35" i="71"/>
  <c r="J22" i="71"/>
  <c r="J83" i="71"/>
  <c r="J44" i="71"/>
  <c r="J82" i="71"/>
  <c r="J39" i="71"/>
  <c r="J61" i="71"/>
  <c r="J20" i="71"/>
  <c r="J10" i="71"/>
  <c r="J110" i="71"/>
  <c r="J69" i="71"/>
  <c r="J54" i="71"/>
  <c r="J115" i="71"/>
  <c r="J76" i="71"/>
  <c r="J59" i="71"/>
  <c r="J40" i="71"/>
  <c r="J67" i="71"/>
  <c r="J28" i="71"/>
  <c r="J11" i="71"/>
  <c r="J73" i="71"/>
  <c r="J14" i="71"/>
  <c r="J79" i="71"/>
  <c r="J16" i="71"/>
  <c r="J42" i="71"/>
  <c r="J19" i="71"/>
  <c r="J107" i="71"/>
  <c r="J85" i="71"/>
  <c r="J64" i="71"/>
  <c r="J34" i="71"/>
  <c r="J98" i="71"/>
  <c r="J55" i="71"/>
  <c r="J13" i="71"/>
  <c r="J77" i="71"/>
  <c r="J36" i="71"/>
  <c r="J100" i="71"/>
  <c r="J26" i="71"/>
  <c r="J47" i="71"/>
  <c r="J113" i="71"/>
  <c r="J94" i="71"/>
  <c r="J53" i="71"/>
  <c r="J38" i="71"/>
  <c r="J99" i="71"/>
  <c r="J80" i="71"/>
  <c r="J111" i="71"/>
  <c r="J72" i="71"/>
  <c r="J51" i="71"/>
  <c r="J12" i="71"/>
  <c r="J58" i="71"/>
  <c r="J17" i="71"/>
  <c r="J60" i="71"/>
  <c r="J62" i="71"/>
  <c r="J43" i="71"/>
  <c r="J21" i="71"/>
  <c r="J105" i="71"/>
  <c r="J88" i="71"/>
  <c r="J50" i="71"/>
  <c r="J114" i="71"/>
  <c r="J71" i="71"/>
  <c r="J29" i="71"/>
  <c r="J93" i="71"/>
  <c r="J52" i="71"/>
  <c r="J116" i="71"/>
  <c r="J25" i="71"/>
  <c r="J75" i="71"/>
  <c r="J101" i="71"/>
  <c r="J89" i="71"/>
  <c r="J33" i="71"/>
  <c r="J81" i="71"/>
  <c r="J106" i="71"/>
  <c r="J65" i="71"/>
  <c r="J18" i="71"/>
  <c r="J103" i="71"/>
  <c r="J84" i="71"/>
  <c r="J46" i="71"/>
  <c r="J91" i="71"/>
  <c r="J48" i="71"/>
  <c r="J31" i="71"/>
  <c r="J97" i="71"/>
  <c r="J78" i="71"/>
  <c r="J57" i="71"/>
  <c r="J90" i="71"/>
  <c r="J49" i="71"/>
  <c r="J30" i="71"/>
  <c r="J95" i="71"/>
  <c r="J56" i="71"/>
  <c r="J102" i="71"/>
  <c r="J37" i="71"/>
  <c r="J108" i="71"/>
  <c r="J86" i="71"/>
  <c r="J63" i="71"/>
  <c r="J41" i="71"/>
  <c r="J24" i="71"/>
  <c r="J112" i="71"/>
  <c r="J66" i="71"/>
  <c r="J23" i="71"/>
  <c r="J87" i="71"/>
  <c r="J45" i="71"/>
  <c r="J109" i="71"/>
  <c r="J68" i="71"/>
  <c r="AE62" i="47"/>
  <c r="H62" i="47"/>
  <c r="AA62" i="47"/>
  <c r="D63" i="48"/>
  <c r="I62" i="47"/>
  <c r="I69" i="47"/>
  <c r="F70" i="48" s="1"/>
  <c r="D70" i="48"/>
  <c r="H69" i="47"/>
  <c r="E70" i="48" s="1"/>
  <c r="AA69" i="47"/>
  <c r="G70" i="48" s="1"/>
  <c r="AE69" i="47"/>
  <c r="H70" i="48" s="1"/>
  <c r="D98" i="48"/>
  <c r="H97" i="47"/>
  <c r="E98" i="48" s="1"/>
  <c r="I97" i="47"/>
  <c r="F98" i="48" s="1"/>
  <c r="AE97" i="47"/>
  <c r="H98" i="48" s="1"/>
  <c r="AA97" i="47"/>
  <c r="G98" i="48" s="1"/>
  <c r="G18" i="47"/>
  <c r="AA18" i="47" s="1"/>
  <c r="G17" i="47"/>
  <c r="H110" i="47"/>
  <c r="E111" i="48" s="1"/>
  <c r="D111" i="48"/>
  <c r="I110" i="47"/>
  <c r="F111" i="48" s="1"/>
  <c r="AA110" i="47"/>
  <c r="G111" i="48" s="1"/>
  <c r="AE110" i="47"/>
  <c r="H111" i="48" s="1"/>
  <c r="G112" i="47"/>
  <c r="D44" i="48"/>
  <c r="H43" i="47"/>
  <c r="E44" i="48" s="1"/>
  <c r="I43" i="47"/>
  <c r="F44" i="48" s="1"/>
  <c r="AE43" i="47"/>
  <c r="H44" i="48" s="1"/>
  <c r="AA43" i="47"/>
  <c r="G44" i="48" s="1"/>
  <c r="D28" i="48"/>
  <c r="H27" i="47"/>
  <c r="E28" i="48" s="1"/>
  <c r="I27" i="47"/>
  <c r="F28" i="48" s="1"/>
  <c r="AE27" i="47"/>
  <c r="H28" i="48" s="1"/>
  <c r="AA27" i="47"/>
  <c r="G28" i="48" s="1"/>
  <c r="H55" i="47"/>
  <c r="E56" i="48" s="1"/>
  <c r="D56" i="48"/>
  <c r="I55" i="47"/>
  <c r="F56" i="48" s="1"/>
  <c r="AE55" i="47"/>
  <c r="H56" i="48" s="1"/>
  <c r="AA55" i="47"/>
  <c r="G56" i="48" s="1"/>
  <c r="G114" i="47"/>
  <c r="G42" i="47"/>
  <c r="H42" i="47" s="1"/>
  <c r="E43" i="48" s="1"/>
  <c r="G41" i="47"/>
  <c r="H57" i="47"/>
  <c r="E58" i="48" s="1"/>
  <c r="I57" i="47"/>
  <c r="F58" i="48" s="1"/>
  <c r="D58" i="48"/>
  <c r="AA57" i="47"/>
  <c r="G58" i="48" s="1"/>
  <c r="AE57" i="47"/>
  <c r="H58" i="48" s="1"/>
  <c r="H61" i="47"/>
  <c r="E62" i="48" s="1"/>
  <c r="I61" i="47"/>
  <c r="F62" i="48" s="1"/>
  <c r="D62" i="48"/>
  <c r="AE61" i="47"/>
  <c r="H62" i="48" s="1"/>
  <c r="AA61" i="47"/>
  <c r="G62" i="48" s="1"/>
  <c r="H1061" i="71"/>
  <c r="D17" i="50"/>
  <c r="D36" i="49"/>
  <c r="K1449" i="71"/>
  <c r="K1503" i="71"/>
  <c r="K1450" i="71"/>
  <c r="K1501" i="71"/>
  <c r="K1500" i="71"/>
  <c r="K1490" i="71"/>
  <c r="I1179" i="71"/>
  <c r="AE589" i="71"/>
  <c r="AA1533" i="71"/>
  <c r="I1297" i="71"/>
  <c r="D1318" i="72"/>
  <c r="E175" i="70" s="1"/>
  <c r="V82" i="11" s="1"/>
  <c r="K494" i="71"/>
  <c r="K517" i="71"/>
  <c r="K525" i="71"/>
  <c r="AA943" i="71"/>
  <c r="H589" i="71"/>
  <c r="K538" i="71"/>
  <c r="K585" i="71"/>
  <c r="K582" i="71"/>
  <c r="H1415" i="71"/>
  <c r="K520" i="71"/>
  <c r="K546" i="71"/>
  <c r="K515" i="71"/>
  <c r="K493" i="71"/>
  <c r="L552" i="71"/>
  <c r="K570" i="71"/>
  <c r="K551" i="71"/>
  <c r="K532" i="71"/>
  <c r="K530" i="71"/>
  <c r="H1297" i="71"/>
  <c r="L491" i="71"/>
  <c r="K572" i="71"/>
  <c r="K561" i="71"/>
  <c r="K549" i="71"/>
  <c r="L565" i="71"/>
  <c r="K523" i="71"/>
  <c r="K504" i="71"/>
  <c r="K566" i="71"/>
  <c r="L501" i="71"/>
  <c r="L567" i="71"/>
  <c r="L509" i="71"/>
  <c r="L495" i="71"/>
  <c r="L539" i="71"/>
  <c r="L558" i="71"/>
  <c r="L488" i="71"/>
  <c r="K510" i="71"/>
  <c r="K545" i="71"/>
  <c r="L527" i="71"/>
  <c r="K579" i="71"/>
  <c r="H1179" i="71"/>
  <c r="K323" i="71"/>
  <c r="L348" i="71"/>
  <c r="K263" i="71"/>
  <c r="L271" i="71"/>
  <c r="K293" i="71"/>
  <c r="L274" i="71"/>
  <c r="K338" i="71"/>
  <c r="K275" i="71"/>
  <c r="K300" i="71"/>
  <c r="L329" i="71"/>
  <c r="L267" i="71"/>
  <c r="L294" i="71"/>
  <c r="L333" i="71"/>
  <c r="K248" i="71"/>
  <c r="K273" i="71"/>
  <c r="K303" i="71"/>
  <c r="L325" i="71"/>
  <c r="K250" i="71"/>
  <c r="L314" i="71"/>
  <c r="K328" i="71"/>
  <c r="K352" i="71"/>
  <c r="K268" i="71"/>
  <c r="K297" i="71"/>
  <c r="K320" i="71"/>
  <c r="K254" i="71"/>
  <c r="K318" i="71"/>
  <c r="D1198" i="72"/>
  <c r="E161" i="70" s="1"/>
  <c r="V76" i="11" s="1"/>
  <c r="K301" i="71"/>
  <c r="L327" i="71"/>
  <c r="K335" i="71"/>
  <c r="K249" i="71"/>
  <c r="K272" i="71"/>
  <c r="L290" i="71"/>
  <c r="K339" i="71"/>
  <c r="L253" i="71"/>
  <c r="L279" i="71"/>
  <c r="L308" i="71"/>
  <c r="K331" i="71"/>
  <c r="J353" i="71"/>
  <c r="K310" i="71"/>
  <c r="L312" i="71"/>
  <c r="L337" i="71"/>
  <c r="K252" i="71"/>
  <c r="K281" i="71"/>
  <c r="L304" i="71"/>
  <c r="L266" i="71"/>
  <c r="K330" i="71"/>
  <c r="K307" i="71"/>
  <c r="L332" i="71"/>
  <c r="L247" i="71"/>
  <c r="K276" i="71"/>
  <c r="L299" i="71"/>
  <c r="K270" i="71"/>
  <c r="L334" i="71"/>
  <c r="AA353" i="71"/>
  <c r="L280" i="71"/>
  <c r="K305" i="71"/>
  <c r="L313" i="71"/>
  <c r="L336" i="71"/>
  <c r="K251" i="71"/>
  <c r="L317" i="71"/>
  <c r="K343" i="71"/>
  <c r="K257" i="71"/>
  <c r="L309" i="71"/>
  <c r="L262" i="71"/>
  <c r="K326" i="71"/>
  <c r="L316" i="71"/>
  <c r="K345" i="71"/>
  <c r="K260" i="71"/>
  <c r="L282" i="71"/>
  <c r="K346" i="71"/>
  <c r="K285" i="71"/>
  <c r="L340" i="71"/>
  <c r="K255" i="71"/>
  <c r="K277" i="71"/>
  <c r="L350" i="71"/>
  <c r="H943" i="71"/>
  <c r="I235" i="71"/>
  <c r="D1438" i="72"/>
  <c r="E189" i="70" s="1"/>
  <c r="V88" i="11" s="1"/>
  <c r="K344" i="71"/>
  <c r="K259" i="71"/>
  <c r="K284" i="71"/>
  <c r="K292" i="71"/>
  <c r="K315" i="71"/>
  <c r="K258" i="71"/>
  <c r="K322" i="71"/>
  <c r="K296" i="71"/>
  <c r="K321" i="71"/>
  <c r="L351" i="71"/>
  <c r="K265" i="71"/>
  <c r="K288" i="71"/>
  <c r="K278" i="71"/>
  <c r="K342" i="71"/>
  <c r="K269" i="71"/>
  <c r="K324" i="71"/>
  <c r="K347" i="71"/>
  <c r="K261" i="71"/>
  <c r="K349" i="71"/>
  <c r="K264" i="71"/>
  <c r="K289" i="71"/>
  <c r="K341" i="71"/>
  <c r="L256" i="71"/>
  <c r="AA1297" i="71"/>
  <c r="K1101" i="71"/>
  <c r="I1061" i="71"/>
  <c r="D1078" i="72"/>
  <c r="E147" i="70" s="1"/>
  <c r="V70" i="11" s="1"/>
  <c r="K1108" i="71"/>
  <c r="K1143" i="71"/>
  <c r="AA1415" i="71"/>
  <c r="AE1297" i="71"/>
  <c r="K1160" i="71"/>
  <c r="D238" i="72"/>
  <c r="E49" i="70" s="1"/>
  <c r="V16" i="11" s="1"/>
  <c r="I707" i="71"/>
  <c r="D718" i="72"/>
  <c r="E105" i="70" s="1"/>
  <c r="V52" i="11" s="1"/>
  <c r="AA589" i="71"/>
  <c r="H471" i="71"/>
  <c r="H353" i="71"/>
  <c r="L1077" i="71"/>
  <c r="K1170" i="71"/>
  <c r="K1072" i="71"/>
  <c r="K1167" i="71"/>
  <c r="K1079" i="71"/>
  <c r="K1142" i="71"/>
  <c r="H117" i="71"/>
  <c r="K1152" i="71"/>
  <c r="K1097" i="71"/>
  <c r="H1533" i="71"/>
  <c r="AE117" i="71"/>
  <c r="L1084" i="71"/>
  <c r="K1124" i="71"/>
  <c r="K1078" i="71"/>
  <c r="K1096" i="71"/>
  <c r="K1154" i="71"/>
  <c r="L1153" i="71"/>
  <c r="D958" i="72"/>
  <c r="E133" i="70" s="1"/>
  <c r="V64" i="11" s="1"/>
  <c r="K1098" i="71"/>
  <c r="K1116" i="71"/>
  <c r="K1125" i="71"/>
  <c r="K1102" i="71"/>
  <c r="K1127" i="71"/>
  <c r="K1128" i="71"/>
  <c r="K1131" i="71"/>
  <c r="K1168" i="71"/>
  <c r="K1076" i="71"/>
  <c r="K1105" i="71"/>
  <c r="L1169" i="71"/>
  <c r="H825" i="71"/>
  <c r="I1533" i="71"/>
  <c r="K1126" i="71"/>
  <c r="K1144" i="71"/>
  <c r="K1139" i="71"/>
  <c r="K1092" i="71"/>
  <c r="K1113" i="71"/>
  <c r="K1099" i="71"/>
  <c r="L1104" i="71"/>
  <c r="F379" i="72"/>
  <c r="G693" i="72"/>
  <c r="H877" i="72"/>
  <c r="F499" i="72"/>
  <c r="I471" i="71"/>
  <c r="G379" i="72"/>
  <c r="F637" i="72"/>
  <c r="E333" i="72"/>
  <c r="H93" i="72"/>
  <c r="H813" i="72"/>
  <c r="E139" i="72"/>
  <c r="K935" i="71"/>
  <c r="L935" i="71"/>
  <c r="K871" i="71"/>
  <c r="L871" i="71"/>
  <c r="K914" i="71"/>
  <c r="L914" i="71"/>
  <c r="K850" i="71"/>
  <c r="L850" i="71"/>
  <c r="K893" i="71"/>
  <c r="L893" i="71"/>
  <c r="K936" i="71"/>
  <c r="L936" i="71"/>
  <c r="K872" i="71"/>
  <c r="L872" i="71"/>
  <c r="K923" i="71"/>
  <c r="L923" i="71"/>
  <c r="K859" i="71"/>
  <c r="L859" i="71"/>
  <c r="K902" i="71"/>
  <c r="L902" i="71"/>
  <c r="K838" i="71"/>
  <c r="L838" i="71"/>
  <c r="K881" i="71"/>
  <c r="L881" i="71"/>
  <c r="K924" i="71"/>
  <c r="L924" i="71"/>
  <c r="K860" i="71"/>
  <c r="L860" i="71"/>
  <c r="K899" i="71"/>
  <c r="L899" i="71"/>
  <c r="K878" i="71"/>
  <c r="L878" i="71"/>
  <c r="K921" i="71"/>
  <c r="L921" i="71"/>
  <c r="K857" i="71"/>
  <c r="L857" i="71"/>
  <c r="K900" i="71"/>
  <c r="L900" i="71"/>
  <c r="L836" i="71"/>
  <c r="K836" i="71"/>
  <c r="J943" i="71"/>
  <c r="K879" i="71"/>
  <c r="L879" i="71"/>
  <c r="K922" i="71"/>
  <c r="L922" i="71"/>
  <c r="K858" i="71"/>
  <c r="L858" i="71"/>
  <c r="K901" i="71"/>
  <c r="L901" i="71"/>
  <c r="K837" i="71"/>
  <c r="L837" i="71"/>
  <c r="K880" i="71"/>
  <c r="L880" i="71"/>
  <c r="G453" i="72"/>
  <c r="D598" i="72"/>
  <c r="E91" i="70" s="1"/>
  <c r="V46" i="11" s="1"/>
  <c r="F1477" i="72"/>
  <c r="G619" i="72"/>
  <c r="G933" i="72"/>
  <c r="F1173" i="72"/>
  <c r="H757" i="72"/>
  <c r="E979" i="72"/>
  <c r="E1533" i="72"/>
  <c r="G259" i="72"/>
  <c r="H397" i="72"/>
  <c r="G213" i="72"/>
  <c r="H739" i="72"/>
  <c r="F517" i="72"/>
  <c r="G1459" i="72"/>
  <c r="K210" i="71"/>
  <c r="L210" i="71"/>
  <c r="K198" i="71"/>
  <c r="L198" i="71"/>
  <c r="K179" i="71"/>
  <c r="L179" i="71"/>
  <c r="K159" i="71"/>
  <c r="L159" i="71"/>
  <c r="K176" i="71"/>
  <c r="L176" i="71"/>
  <c r="K133" i="71"/>
  <c r="L133" i="71"/>
  <c r="K197" i="71"/>
  <c r="L197" i="71"/>
  <c r="K202" i="71"/>
  <c r="L202" i="71"/>
  <c r="K190" i="71"/>
  <c r="L190" i="71"/>
  <c r="K171" i="71"/>
  <c r="L171" i="71"/>
  <c r="K151" i="71"/>
  <c r="L151" i="71"/>
  <c r="K180" i="71"/>
  <c r="L180" i="71"/>
  <c r="K137" i="71"/>
  <c r="L137" i="71"/>
  <c r="K201" i="71"/>
  <c r="L201" i="71"/>
  <c r="K194" i="71"/>
  <c r="L194" i="71"/>
  <c r="K182" i="71"/>
  <c r="L182" i="71"/>
  <c r="K163" i="71"/>
  <c r="L163" i="71"/>
  <c r="K143" i="71"/>
  <c r="L143" i="71"/>
  <c r="K184" i="71"/>
  <c r="L184" i="71"/>
  <c r="K141" i="71"/>
  <c r="L141" i="71"/>
  <c r="K205" i="71"/>
  <c r="L205" i="71"/>
  <c r="K154" i="71"/>
  <c r="L154" i="71"/>
  <c r="K219" i="71"/>
  <c r="L219" i="71"/>
  <c r="K199" i="71"/>
  <c r="L199" i="71"/>
  <c r="K156" i="71"/>
  <c r="L156" i="71"/>
  <c r="K220" i="71"/>
  <c r="L220" i="71"/>
  <c r="K177" i="71"/>
  <c r="L177" i="71"/>
  <c r="F573" i="72"/>
  <c r="G1357" i="72"/>
  <c r="E1099" i="72"/>
  <c r="F1237" i="72"/>
  <c r="G859" i="72"/>
  <c r="F997" i="72"/>
  <c r="K1514" i="71"/>
  <c r="L1514" i="71"/>
  <c r="K1469" i="71"/>
  <c r="L1469" i="71"/>
  <c r="K1531" i="71"/>
  <c r="L1531" i="71"/>
  <c r="K1446" i="71"/>
  <c r="L1446" i="71"/>
  <c r="K1476" i="71"/>
  <c r="L1476" i="71"/>
  <c r="K1470" i="71"/>
  <c r="L1470" i="71"/>
  <c r="K1528" i="71"/>
  <c r="L1528" i="71"/>
  <c r="K1444" i="71"/>
  <c r="L1444" i="71"/>
  <c r="K1473" i="71"/>
  <c r="L1473" i="71"/>
  <c r="K1504" i="71"/>
  <c r="L1504" i="71"/>
  <c r="L1426" i="71"/>
  <c r="K1426" i="71"/>
  <c r="M1426" i="71" s="1" a="1"/>
  <c r="J1533" i="71"/>
  <c r="K1447" i="71"/>
  <c r="L1447" i="71"/>
  <c r="K1477" i="71"/>
  <c r="L1477" i="71"/>
  <c r="K1508" i="71"/>
  <c r="L1508" i="71"/>
  <c r="K1429" i="71"/>
  <c r="L1429" i="71"/>
  <c r="K1510" i="71"/>
  <c r="L1510" i="71"/>
  <c r="K1475" i="71"/>
  <c r="L1475" i="71"/>
  <c r="K1505" i="71"/>
  <c r="L1505" i="71"/>
  <c r="K1427" i="71"/>
  <c r="L1427" i="71"/>
  <c r="K1451" i="71"/>
  <c r="L1451" i="71"/>
  <c r="G277" i="72"/>
  <c r="E1219" i="72"/>
  <c r="F1053" i="72"/>
  <c r="H157" i="72"/>
  <c r="G19" i="72"/>
  <c r="E1413" i="72"/>
  <c r="K336" i="71"/>
  <c r="K306" i="71"/>
  <c r="L306" i="71"/>
  <c r="K287" i="71"/>
  <c r="L287" i="71"/>
  <c r="K291" i="71"/>
  <c r="L291" i="71"/>
  <c r="L260" i="71"/>
  <c r="K283" i="71"/>
  <c r="L283" i="71"/>
  <c r="K311" i="71"/>
  <c r="L311" i="71"/>
  <c r="K286" i="71"/>
  <c r="L286" i="71"/>
  <c r="E1117" i="72"/>
  <c r="G1339" i="72"/>
  <c r="K602" i="71"/>
  <c r="L602" i="71"/>
  <c r="K665" i="71"/>
  <c r="L665" i="71"/>
  <c r="K601" i="71"/>
  <c r="L601" i="71"/>
  <c r="K644" i="71"/>
  <c r="L644" i="71"/>
  <c r="K683" i="71"/>
  <c r="L683" i="71"/>
  <c r="K619" i="71"/>
  <c r="L619" i="71"/>
  <c r="K662" i="71"/>
  <c r="L662" i="71"/>
  <c r="K693" i="71"/>
  <c r="L693" i="71"/>
  <c r="K629" i="71"/>
  <c r="L629" i="71"/>
  <c r="K672" i="71"/>
  <c r="L672" i="71"/>
  <c r="K608" i="71"/>
  <c r="L608" i="71"/>
  <c r="K647" i="71"/>
  <c r="L647" i="71"/>
  <c r="K690" i="71"/>
  <c r="L690" i="71"/>
  <c r="K626" i="71"/>
  <c r="L626" i="71"/>
  <c r="K641" i="71"/>
  <c r="L641" i="71"/>
  <c r="K684" i="71"/>
  <c r="L684" i="71"/>
  <c r="K620" i="71"/>
  <c r="L620" i="71"/>
  <c r="K675" i="71"/>
  <c r="L675" i="71"/>
  <c r="K611" i="71"/>
  <c r="L611" i="71"/>
  <c r="K654" i="71"/>
  <c r="L654" i="71"/>
  <c r="K701" i="71"/>
  <c r="L701" i="71"/>
  <c r="K637" i="71"/>
  <c r="L637" i="71"/>
  <c r="K680" i="71"/>
  <c r="L680" i="71"/>
  <c r="K616" i="71"/>
  <c r="L616" i="71"/>
  <c r="K671" i="71"/>
  <c r="L671" i="71"/>
  <c r="K607" i="71"/>
  <c r="L607" i="71"/>
  <c r="K650" i="71"/>
  <c r="L650" i="71"/>
  <c r="L1130" i="71"/>
  <c r="K1123" i="71"/>
  <c r="L1123" i="71"/>
  <c r="K1141" i="71"/>
  <c r="L1141" i="71"/>
  <c r="K1161" i="71"/>
  <c r="L1161" i="71"/>
  <c r="K1083" i="71"/>
  <c r="L1083" i="71"/>
  <c r="K1147" i="71"/>
  <c r="L1147" i="71"/>
  <c r="K1165" i="71"/>
  <c r="L1165" i="71"/>
  <c r="K1090" i="71"/>
  <c r="K962" i="71"/>
  <c r="L962" i="71"/>
  <c r="K1026" i="71"/>
  <c r="L1026" i="71"/>
  <c r="K983" i="71"/>
  <c r="L983" i="71"/>
  <c r="K1047" i="71"/>
  <c r="L1047" i="71"/>
  <c r="K1004" i="71"/>
  <c r="L1004" i="71"/>
  <c r="K961" i="71"/>
  <c r="L961" i="71"/>
  <c r="K1025" i="71"/>
  <c r="L1025" i="71"/>
  <c r="K982" i="71"/>
  <c r="L982" i="71"/>
  <c r="K1046" i="71"/>
  <c r="L1046" i="71"/>
  <c r="K1003" i="71"/>
  <c r="L1003" i="71"/>
  <c r="K960" i="71"/>
  <c r="L960" i="71"/>
  <c r="K1024" i="71"/>
  <c r="L1024" i="71"/>
  <c r="K981" i="71"/>
  <c r="L981" i="71"/>
  <c r="K1045" i="71"/>
  <c r="L1045" i="71"/>
  <c r="K986" i="71"/>
  <c r="L986" i="71"/>
  <c r="K1050" i="71"/>
  <c r="L1050" i="71"/>
  <c r="K1007" i="71"/>
  <c r="L1007" i="71"/>
  <c r="K964" i="71"/>
  <c r="L964" i="71"/>
  <c r="K1028" i="71"/>
  <c r="L1028" i="71"/>
  <c r="K985" i="71"/>
  <c r="L985" i="71"/>
  <c r="K1049" i="71"/>
  <c r="L1049" i="71"/>
  <c r="K1006" i="71"/>
  <c r="L1006" i="71"/>
  <c r="K963" i="71"/>
  <c r="L963" i="71"/>
  <c r="K1027" i="71"/>
  <c r="L1027" i="71"/>
  <c r="K984" i="71"/>
  <c r="L984" i="71"/>
  <c r="K1048" i="71"/>
  <c r="L1048" i="71"/>
  <c r="K1005" i="71"/>
  <c r="L1005" i="71"/>
  <c r="K487" i="71"/>
  <c r="L487" i="71"/>
  <c r="K489" i="71"/>
  <c r="L489" i="71"/>
  <c r="K528" i="71"/>
  <c r="L528" i="71"/>
  <c r="L546" i="71"/>
  <c r="K576" i="71"/>
  <c r="L562" i="71"/>
  <c r="K511" i="71"/>
  <c r="L511" i="71"/>
  <c r="K534" i="71"/>
  <c r="L534" i="71"/>
  <c r="K578" i="71"/>
  <c r="L578" i="71"/>
  <c r="K404" i="71"/>
  <c r="L404" i="71"/>
  <c r="K410" i="71"/>
  <c r="L410" i="71"/>
  <c r="K409" i="71"/>
  <c r="L409" i="71"/>
  <c r="K422" i="71"/>
  <c r="L422" i="71"/>
  <c r="K397" i="71"/>
  <c r="L397" i="71"/>
  <c r="K375" i="71"/>
  <c r="L375" i="71"/>
  <c r="K439" i="71"/>
  <c r="L439" i="71"/>
  <c r="K414" i="71"/>
  <c r="L414" i="71"/>
  <c r="K416" i="71"/>
  <c r="L416" i="71"/>
  <c r="K420" i="71"/>
  <c r="L420" i="71"/>
  <c r="K428" i="71"/>
  <c r="L428" i="71"/>
  <c r="K402" i="71"/>
  <c r="L402" i="71"/>
  <c r="K379" i="71"/>
  <c r="L379" i="71"/>
  <c r="K443" i="71"/>
  <c r="L443" i="71"/>
  <c r="K462" i="71"/>
  <c r="L462" i="71"/>
  <c r="K442" i="71"/>
  <c r="L442" i="71"/>
  <c r="K369" i="71"/>
  <c r="L369" i="71"/>
  <c r="K454" i="71"/>
  <c r="L454" i="71"/>
  <c r="K429" i="71"/>
  <c r="L429" i="71"/>
  <c r="K399" i="71"/>
  <c r="L399" i="71"/>
  <c r="K463" i="71"/>
  <c r="L463" i="71"/>
  <c r="K384" i="71"/>
  <c r="L384" i="71"/>
  <c r="K469" i="71"/>
  <c r="L469" i="71"/>
  <c r="K396" i="71"/>
  <c r="L396" i="71"/>
  <c r="K370" i="71"/>
  <c r="L370" i="71"/>
  <c r="K456" i="71"/>
  <c r="L456" i="71"/>
  <c r="K419" i="71"/>
  <c r="L419" i="71"/>
  <c r="G139" i="72"/>
  <c r="K919" i="71"/>
  <c r="L919" i="71"/>
  <c r="K855" i="71"/>
  <c r="L855" i="71"/>
  <c r="K898" i="71"/>
  <c r="L898" i="71"/>
  <c r="K941" i="71"/>
  <c r="L941" i="71"/>
  <c r="K877" i="71"/>
  <c r="L877" i="71"/>
  <c r="K920" i="71"/>
  <c r="L920" i="71"/>
  <c r="K856" i="71"/>
  <c r="L856" i="71"/>
  <c r="K907" i="71"/>
  <c r="L907" i="71"/>
  <c r="K843" i="71"/>
  <c r="L843" i="71"/>
  <c r="K886" i="71"/>
  <c r="L886" i="71"/>
  <c r="K929" i="71"/>
  <c r="L929" i="71"/>
  <c r="K865" i="71"/>
  <c r="L865" i="71"/>
  <c r="K908" i="71"/>
  <c r="L908" i="71"/>
  <c r="K844" i="71"/>
  <c r="L844" i="71"/>
  <c r="K883" i="71"/>
  <c r="L883" i="71"/>
  <c r="K926" i="71"/>
  <c r="L926" i="71"/>
  <c r="K862" i="71"/>
  <c r="L862" i="71"/>
  <c r="K905" i="71"/>
  <c r="L905" i="71"/>
  <c r="K841" i="71"/>
  <c r="L841" i="71"/>
  <c r="K884" i="71"/>
  <c r="L884" i="71"/>
  <c r="K927" i="71"/>
  <c r="L927" i="71"/>
  <c r="K863" i="71"/>
  <c r="L863" i="71"/>
  <c r="K906" i="71"/>
  <c r="L906" i="71"/>
  <c r="K842" i="71"/>
  <c r="L842" i="71"/>
  <c r="K885" i="71"/>
  <c r="L885" i="71"/>
  <c r="K928" i="71"/>
  <c r="L928" i="71"/>
  <c r="K864" i="71"/>
  <c r="L864" i="71"/>
  <c r="H453" i="72"/>
  <c r="E1477" i="72"/>
  <c r="H619" i="72"/>
  <c r="H933" i="72"/>
  <c r="E1173" i="72"/>
  <c r="F757" i="72"/>
  <c r="G979" i="72"/>
  <c r="G1533" i="72"/>
  <c r="H259" i="72"/>
  <c r="F397" i="72"/>
  <c r="H213" i="72"/>
  <c r="F739" i="72"/>
  <c r="E517" i="72"/>
  <c r="H1459" i="72"/>
  <c r="K178" i="71"/>
  <c r="L178" i="71"/>
  <c r="K166" i="71"/>
  <c r="L166" i="71"/>
  <c r="K147" i="71"/>
  <c r="L147" i="71"/>
  <c r="L128" i="71"/>
  <c r="K128" i="71"/>
  <c r="J235" i="71"/>
  <c r="K192" i="71"/>
  <c r="L192" i="71"/>
  <c r="K149" i="71"/>
  <c r="L149" i="71"/>
  <c r="K213" i="71"/>
  <c r="L213" i="71"/>
  <c r="K170" i="71"/>
  <c r="L170" i="71"/>
  <c r="K158" i="71"/>
  <c r="L158" i="71"/>
  <c r="K139" i="71"/>
  <c r="L139" i="71"/>
  <c r="K132" i="71"/>
  <c r="L132" i="71"/>
  <c r="K196" i="71"/>
  <c r="L196" i="71"/>
  <c r="K153" i="71"/>
  <c r="L153" i="71"/>
  <c r="K217" i="71"/>
  <c r="L217" i="71"/>
  <c r="K162" i="71"/>
  <c r="L162" i="71"/>
  <c r="K150" i="71"/>
  <c r="L150" i="71"/>
  <c r="K131" i="71"/>
  <c r="L131" i="71"/>
  <c r="K136" i="71"/>
  <c r="L136" i="71"/>
  <c r="K200" i="71"/>
  <c r="L200" i="71"/>
  <c r="K157" i="71"/>
  <c r="L157" i="71"/>
  <c r="K221" i="71"/>
  <c r="L221" i="71"/>
  <c r="K206" i="71"/>
  <c r="L206" i="71"/>
  <c r="K187" i="71"/>
  <c r="L187" i="71"/>
  <c r="K167" i="71"/>
  <c r="L167" i="71"/>
  <c r="K172" i="71"/>
  <c r="L172" i="71"/>
  <c r="K129" i="71"/>
  <c r="L129" i="71"/>
  <c r="K193" i="71"/>
  <c r="L193" i="71"/>
  <c r="E573" i="72"/>
  <c r="AE707" i="71"/>
  <c r="H1357" i="72"/>
  <c r="G1099" i="72"/>
  <c r="I117" i="71"/>
  <c r="E1237" i="72"/>
  <c r="H859" i="72"/>
  <c r="E997" i="72"/>
  <c r="AE943" i="71"/>
  <c r="K1481" i="71"/>
  <c r="L1481" i="71"/>
  <c r="K1466" i="71"/>
  <c r="L1466" i="71"/>
  <c r="K1530" i="71"/>
  <c r="L1530" i="71"/>
  <c r="K1448" i="71"/>
  <c r="L1448" i="71"/>
  <c r="K1479" i="71"/>
  <c r="L1479" i="71"/>
  <c r="K1509" i="71"/>
  <c r="L1509" i="71"/>
  <c r="K1430" i="71"/>
  <c r="L1430" i="71"/>
  <c r="K1455" i="71"/>
  <c r="L1455" i="71"/>
  <c r="K1486" i="71"/>
  <c r="L1486" i="71"/>
  <c r="K1507" i="71"/>
  <c r="L1507" i="71"/>
  <c r="K1428" i="71"/>
  <c r="L1428" i="71"/>
  <c r="K1452" i="71"/>
  <c r="L1452" i="71"/>
  <c r="K1483" i="71"/>
  <c r="L1483" i="71"/>
  <c r="K1513" i="71"/>
  <c r="L1513" i="71"/>
  <c r="K1433" i="71"/>
  <c r="L1433" i="71"/>
  <c r="K1506" i="71"/>
  <c r="L1506" i="71"/>
  <c r="K1480" i="71"/>
  <c r="L1480" i="71"/>
  <c r="K1511" i="71"/>
  <c r="L1511" i="71"/>
  <c r="K1431" i="71"/>
  <c r="L1431" i="71"/>
  <c r="K1456" i="71"/>
  <c r="L1456" i="71"/>
  <c r="K1487" i="71"/>
  <c r="L1487" i="71"/>
  <c r="K1462" i="71"/>
  <c r="L1462" i="71"/>
  <c r="K1526" i="71"/>
  <c r="L1526" i="71"/>
  <c r="K1453" i="71"/>
  <c r="L1453" i="71"/>
  <c r="K1484" i="71"/>
  <c r="L1484" i="71"/>
  <c r="K1515" i="71"/>
  <c r="L1515" i="71"/>
  <c r="K1434" i="71"/>
  <c r="L1434" i="71"/>
  <c r="AA707" i="71"/>
  <c r="H277" i="72"/>
  <c r="G1219" i="72"/>
  <c r="E1053" i="72"/>
  <c r="F157" i="72"/>
  <c r="H19" i="72"/>
  <c r="G1413" i="72"/>
  <c r="L284" i="71"/>
  <c r="L292" i="71"/>
  <c r="L296" i="71"/>
  <c r="L288" i="71"/>
  <c r="L342" i="71"/>
  <c r="K295" i="71"/>
  <c r="L295" i="71"/>
  <c r="K298" i="71"/>
  <c r="L298" i="71"/>
  <c r="K319" i="71"/>
  <c r="L319" i="71"/>
  <c r="K256" i="71"/>
  <c r="K302" i="71"/>
  <c r="L302" i="71"/>
  <c r="AE1415" i="71"/>
  <c r="G1117" i="72"/>
  <c r="H1339" i="72"/>
  <c r="K610" i="71"/>
  <c r="L610" i="71"/>
  <c r="K649" i="71"/>
  <c r="L649" i="71"/>
  <c r="K692" i="71"/>
  <c r="L692" i="71"/>
  <c r="K628" i="71"/>
  <c r="L628" i="71"/>
  <c r="K667" i="71"/>
  <c r="L667" i="71"/>
  <c r="K603" i="71"/>
  <c r="L603" i="71"/>
  <c r="K646" i="71"/>
  <c r="L646" i="71"/>
  <c r="K677" i="71"/>
  <c r="L677" i="71"/>
  <c r="K613" i="71"/>
  <c r="L613" i="71"/>
  <c r="K656" i="71"/>
  <c r="L656" i="71"/>
  <c r="K695" i="71"/>
  <c r="L695" i="71"/>
  <c r="K631" i="71"/>
  <c r="L631" i="71"/>
  <c r="K674" i="71"/>
  <c r="L674" i="71"/>
  <c r="K689" i="71"/>
  <c r="L689" i="71"/>
  <c r="K625" i="71"/>
  <c r="L625" i="71"/>
  <c r="K668" i="71"/>
  <c r="L668" i="71"/>
  <c r="K604" i="71"/>
  <c r="L604" i="71"/>
  <c r="K659" i="71"/>
  <c r="L659" i="71"/>
  <c r="K702" i="71"/>
  <c r="L702" i="71"/>
  <c r="K638" i="71"/>
  <c r="L638" i="71"/>
  <c r="K685" i="71"/>
  <c r="L685" i="71"/>
  <c r="K621" i="71"/>
  <c r="L621" i="71"/>
  <c r="K664" i="71"/>
  <c r="L664" i="71"/>
  <c r="L600" i="71"/>
  <c r="K600" i="71"/>
  <c r="J707" i="71"/>
  <c r="K655" i="71"/>
  <c r="L655" i="71"/>
  <c r="K698" i="71"/>
  <c r="L698" i="71"/>
  <c r="K634" i="71"/>
  <c r="L634" i="71"/>
  <c r="K1162" i="71"/>
  <c r="L1162" i="71"/>
  <c r="K1075" i="71"/>
  <c r="L1075" i="71"/>
  <c r="K1157" i="71"/>
  <c r="L1166" i="71"/>
  <c r="K1095" i="71"/>
  <c r="L1095" i="71"/>
  <c r="K1159" i="71"/>
  <c r="L1159" i="71"/>
  <c r="K1174" i="71"/>
  <c r="L1174" i="71"/>
  <c r="K1082" i="71"/>
  <c r="L1082" i="71"/>
  <c r="K1163" i="71"/>
  <c r="L1163" i="71"/>
  <c r="K1117" i="71"/>
  <c r="L1117" i="71"/>
  <c r="K1122" i="71"/>
  <c r="L1122" i="71"/>
  <c r="K1140" i="71"/>
  <c r="L1140" i="71"/>
  <c r="K1137" i="71"/>
  <c r="K978" i="71"/>
  <c r="L978" i="71"/>
  <c r="K1042" i="71"/>
  <c r="L1042" i="71"/>
  <c r="K999" i="71"/>
  <c r="L999" i="71"/>
  <c r="K956" i="71"/>
  <c r="L956" i="71"/>
  <c r="K1020" i="71"/>
  <c r="L1020" i="71"/>
  <c r="K977" i="71"/>
  <c r="L977" i="71"/>
  <c r="K1041" i="71"/>
  <c r="L1041" i="71"/>
  <c r="K998" i="71"/>
  <c r="L998" i="71"/>
  <c r="K955" i="71"/>
  <c r="L955" i="71"/>
  <c r="K1019" i="71"/>
  <c r="L1019" i="71"/>
  <c r="K976" i="71"/>
  <c r="L976" i="71"/>
  <c r="K1040" i="71"/>
  <c r="L1040" i="71"/>
  <c r="K997" i="71"/>
  <c r="L997" i="71"/>
  <c r="K1060" i="71"/>
  <c r="L1060" i="71"/>
  <c r="K1002" i="71"/>
  <c r="L1002" i="71"/>
  <c r="K959" i="71"/>
  <c r="L959" i="71"/>
  <c r="K1023" i="71"/>
  <c r="L1023" i="71"/>
  <c r="K980" i="71"/>
  <c r="L980" i="71"/>
  <c r="K1044" i="71"/>
  <c r="L1044" i="71"/>
  <c r="K1001" i="71"/>
  <c r="L1001" i="71"/>
  <c r="K958" i="71"/>
  <c r="L958" i="71"/>
  <c r="K1022" i="71"/>
  <c r="L1022" i="71"/>
  <c r="K979" i="71"/>
  <c r="L979" i="71"/>
  <c r="K1043" i="71"/>
  <c r="L1043" i="71"/>
  <c r="K1000" i="71"/>
  <c r="L1000" i="71"/>
  <c r="K957" i="71"/>
  <c r="L957" i="71"/>
  <c r="K1021" i="71"/>
  <c r="L1021" i="71"/>
  <c r="L564" i="71"/>
  <c r="L566" i="71"/>
  <c r="K501" i="71"/>
  <c r="K567" i="71"/>
  <c r="K554" i="71"/>
  <c r="K495" i="71"/>
  <c r="K513" i="71"/>
  <c r="L513" i="71"/>
  <c r="K558" i="71"/>
  <c r="L500" i="71"/>
  <c r="K488" i="71"/>
  <c r="K537" i="71"/>
  <c r="L537" i="71"/>
  <c r="K580" i="71"/>
  <c r="L580" i="71"/>
  <c r="K446" i="71"/>
  <c r="L446" i="71"/>
  <c r="K432" i="71"/>
  <c r="L432" i="71"/>
  <c r="K457" i="71"/>
  <c r="L457" i="71"/>
  <c r="K444" i="71"/>
  <c r="L444" i="71"/>
  <c r="K418" i="71"/>
  <c r="L418" i="71"/>
  <c r="K391" i="71"/>
  <c r="L391" i="71"/>
  <c r="K455" i="71"/>
  <c r="L455" i="71"/>
  <c r="K452" i="71"/>
  <c r="L452" i="71"/>
  <c r="K437" i="71"/>
  <c r="L437" i="71"/>
  <c r="L364" i="71"/>
  <c r="K364" i="71"/>
  <c r="M364" i="71" s="1" a="1"/>
  <c r="J471" i="71"/>
  <c r="K449" i="71"/>
  <c r="L449" i="71"/>
  <c r="K424" i="71"/>
  <c r="L424" i="71"/>
  <c r="K395" i="71"/>
  <c r="L395" i="71"/>
  <c r="K459" i="71"/>
  <c r="L459" i="71"/>
  <c r="K378" i="71"/>
  <c r="L378" i="71"/>
  <c r="K464" i="71"/>
  <c r="L464" i="71"/>
  <c r="K390" i="71"/>
  <c r="L390" i="71"/>
  <c r="K365" i="71"/>
  <c r="L365" i="71"/>
  <c r="K450" i="71"/>
  <c r="L450" i="71"/>
  <c r="K415" i="71"/>
  <c r="L415" i="71"/>
  <c r="K393" i="71"/>
  <c r="L393" i="71"/>
  <c r="K405" i="71"/>
  <c r="L405" i="71"/>
  <c r="K398" i="71"/>
  <c r="L398" i="71"/>
  <c r="K417" i="71"/>
  <c r="L417" i="71"/>
  <c r="K392" i="71"/>
  <c r="L392" i="71"/>
  <c r="K371" i="71"/>
  <c r="L371" i="71"/>
  <c r="K435" i="71"/>
  <c r="L435" i="71"/>
  <c r="H693" i="72"/>
  <c r="E499" i="72"/>
  <c r="H379" i="72"/>
  <c r="E637" i="72"/>
  <c r="F693" i="72"/>
  <c r="H707" i="71"/>
  <c r="G637" i="72"/>
  <c r="G718" i="72" s="1"/>
  <c r="H105" i="70" s="1"/>
  <c r="Y52" i="11" s="1"/>
  <c r="H333" i="72"/>
  <c r="E813" i="72"/>
  <c r="G37" i="72"/>
  <c r="H139" i="72"/>
  <c r="K903" i="71"/>
  <c r="L903" i="71"/>
  <c r="K839" i="71"/>
  <c r="L839" i="71"/>
  <c r="K882" i="71"/>
  <c r="L882" i="71"/>
  <c r="K925" i="71"/>
  <c r="L925" i="71"/>
  <c r="K861" i="71"/>
  <c r="L861" i="71"/>
  <c r="K904" i="71"/>
  <c r="L904" i="71"/>
  <c r="K840" i="71"/>
  <c r="L840" i="71"/>
  <c r="K891" i="71"/>
  <c r="L891" i="71"/>
  <c r="K934" i="71"/>
  <c r="L934" i="71"/>
  <c r="K870" i="71"/>
  <c r="L870" i="71"/>
  <c r="K913" i="71"/>
  <c r="L913" i="71"/>
  <c r="K849" i="71"/>
  <c r="L849" i="71"/>
  <c r="K892" i="71"/>
  <c r="L892" i="71"/>
  <c r="K931" i="71"/>
  <c r="L931" i="71"/>
  <c r="K867" i="71"/>
  <c r="L867" i="71"/>
  <c r="K910" i="71"/>
  <c r="L910" i="71"/>
  <c r="K846" i="71"/>
  <c r="L846" i="71"/>
  <c r="K889" i="71"/>
  <c r="L889" i="71"/>
  <c r="K932" i="71"/>
  <c r="L932" i="71"/>
  <c r="K868" i="71"/>
  <c r="L868" i="71"/>
  <c r="K911" i="71"/>
  <c r="L911" i="71"/>
  <c r="K847" i="71"/>
  <c r="L847" i="71"/>
  <c r="K890" i="71"/>
  <c r="L890" i="71"/>
  <c r="K933" i="71"/>
  <c r="L933" i="71"/>
  <c r="K869" i="71"/>
  <c r="L869" i="71"/>
  <c r="K912" i="71"/>
  <c r="L912" i="71"/>
  <c r="K848" i="71"/>
  <c r="L848" i="71"/>
  <c r="F453" i="72"/>
  <c r="G1477" i="72"/>
  <c r="F619" i="72"/>
  <c r="F933" i="72"/>
  <c r="G1173" i="72"/>
  <c r="D478" i="72"/>
  <c r="E77" i="70" s="1"/>
  <c r="E757" i="72"/>
  <c r="H979" i="72"/>
  <c r="H1533" i="72"/>
  <c r="F259" i="72"/>
  <c r="I825" i="71"/>
  <c r="E397" i="72"/>
  <c r="F213" i="72"/>
  <c r="E739" i="72"/>
  <c r="G517" i="72"/>
  <c r="F1459" i="72"/>
  <c r="AE235" i="71"/>
  <c r="K146" i="71"/>
  <c r="L146" i="71"/>
  <c r="K134" i="71"/>
  <c r="L134" i="71"/>
  <c r="K223" i="71"/>
  <c r="L223" i="71"/>
  <c r="K144" i="71"/>
  <c r="L144" i="71"/>
  <c r="K208" i="71"/>
  <c r="L208" i="71"/>
  <c r="K165" i="71"/>
  <c r="L165" i="71"/>
  <c r="K229" i="71"/>
  <c r="L229" i="71"/>
  <c r="K138" i="71"/>
  <c r="L138" i="71"/>
  <c r="K234" i="71"/>
  <c r="L234" i="71"/>
  <c r="K215" i="71"/>
  <c r="L215" i="71"/>
  <c r="K148" i="71"/>
  <c r="L148" i="71"/>
  <c r="K212" i="71"/>
  <c r="L212" i="71"/>
  <c r="K169" i="71"/>
  <c r="L169" i="71"/>
  <c r="K233" i="71"/>
  <c r="L233" i="71"/>
  <c r="K130" i="71"/>
  <c r="L130" i="71"/>
  <c r="K227" i="71"/>
  <c r="L227" i="71"/>
  <c r="K207" i="71"/>
  <c r="L207" i="71"/>
  <c r="K152" i="71"/>
  <c r="L152" i="71"/>
  <c r="K216" i="71"/>
  <c r="L216" i="71"/>
  <c r="K173" i="71"/>
  <c r="L173" i="71"/>
  <c r="K218" i="71"/>
  <c r="L218" i="71"/>
  <c r="K174" i="71"/>
  <c r="L174" i="71"/>
  <c r="K155" i="71"/>
  <c r="L155" i="71"/>
  <c r="K135" i="71"/>
  <c r="L135" i="71"/>
  <c r="K188" i="71"/>
  <c r="L188" i="71"/>
  <c r="K145" i="71"/>
  <c r="L145" i="71"/>
  <c r="K209" i="71"/>
  <c r="L209" i="71"/>
  <c r="G573" i="72"/>
  <c r="AE1061" i="71"/>
  <c r="F1357" i="72"/>
  <c r="H1099" i="72"/>
  <c r="F118" i="72"/>
  <c r="G35" i="70" s="1"/>
  <c r="X10" i="11" s="1"/>
  <c r="D1558" i="72"/>
  <c r="E203" i="70" s="1"/>
  <c r="V94" i="11" s="1"/>
  <c r="G1237" i="72"/>
  <c r="F859" i="72"/>
  <c r="I1415" i="71"/>
  <c r="G997" i="72"/>
  <c r="K1460" i="71"/>
  <c r="L1460" i="71"/>
  <c r="K1482" i="71"/>
  <c r="L1482" i="71"/>
  <c r="K1512" i="71"/>
  <c r="L1512" i="71"/>
  <c r="K1432" i="71"/>
  <c r="L1432" i="71"/>
  <c r="K1457" i="71"/>
  <c r="L1457" i="71"/>
  <c r="K1488" i="71"/>
  <c r="L1488" i="71"/>
  <c r="K1519" i="71"/>
  <c r="L1519" i="71"/>
  <c r="K1437" i="71"/>
  <c r="L1437" i="71"/>
  <c r="K1502" i="71"/>
  <c r="L1502" i="71"/>
  <c r="K1485" i="71"/>
  <c r="L1485" i="71"/>
  <c r="K1516" i="71"/>
  <c r="L1516" i="71"/>
  <c r="K1435" i="71"/>
  <c r="L1435" i="71"/>
  <c r="K1461" i="71"/>
  <c r="L1461" i="71"/>
  <c r="K1492" i="71"/>
  <c r="L1492" i="71"/>
  <c r="K1458" i="71"/>
  <c r="L1458" i="71"/>
  <c r="K1522" i="71"/>
  <c r="L1522" i="71"/>
  <c r="K1459" i="71"/>
  <c r="L1459" i="71"/>
  <c r="K1489" i="71"/>
  <c r="L1489" i="71"/>
  <c r="K1520" i="71"/>
  <c r="L1520" i="71"/>
  <c r="K1438" i="71"/>
  <c r="L1438" i="71"/>
  <c r="K1465" i="71"/>
  <c r="L1465" i="71"/>
  <c r="K1478" i="71"/>
  <c r="L1478" i="71"/>
  <c r="K1517" i="71"/>
  <c r="L1517" i="71"/>
  <c r="K1436" i="71"/>
  <c r="L1436" i="71"/>
  <c r="K1463" i="71"/>
  <c r="L1463" i="71"/>
  <c r="K1493" i="71"/>
  <c r="L1493" i="71"/>
  <c r="K1532" i="71"/>
  <c r="L1532" i="71"/>
  <c r="F277" i="72"/>
  <c r="H1219" i="72"/>
  <c r="G1053" i="72"/>
  <c r="AA471" i="71"/>
  <c r="AA1061" i="71"/>
  <c r="E157" i="72"/>
  <c r="H1413" i="72"/>
  <c r="L323" i="71"/>
  <c r="K348" i="71"/>
  <c r="K274" i="71"/>
  <c r="K329" i="71"/>
  <c r="K294" i="71"/>
  <c r="K333" i="71"/>
  <c r="L303" i="71"/>
  <c r="K325" i="71"/>
  <c r="K314" i="71"/>
  <c r="L328" i="71"/>
  <c r="AE825" i="71"/>
  <c r="H1117" i="72"/>
  <c r="F1339" i="72"/>
  <c r="K697" i="71"/>
  <c r="L697" i="71"/>
  <c r="K633" i="71"/>
  <c r="L633" i="71"/>
  <c r="K676" i="71"/>
  <c r="L676" i="71"/>
  <c r="K612" i="71"/>
  <c r="L612" i="71"/>
  <c r="K651" i="71"/>
  <c r="L651" i="71"/>
  <c r="K694" i="71"/>
  <c r="L694" i="71"/>
  <c r="K630" i="71"/>
  <c r="L630" i="71"/>
  <c r="K661" i="71"/>
  <c r="L661" i="71"/>
  <c r="K704" i="71"/>
  <c r="L704" i="71"/>
  <c r="K640" i="71"/>
  <c r="L640" i="71"/>
  <c r="K679" i="71"/>
  <c r="L679" i="71"/>
  <c r="K615" i="71"/>
  <c r="L615" i="71"/>
  <c r="K658" i="71"/>
  <c r="L658" i="71"/>
  <c r="K673" i="71"/>
  <c r="L673" i="71"/>
  <c r="K609" i="71"/>
  <c r="L609" i="71"/>
  <c r="K652" i="71"/>
  <c r="L652" i="71"/>
  <c r="K706" i="71"/>
  <c r="L706" i="71"/>
  <c r="K643" i="71"/>
  <c r="L643" i="71"/>
  <c r="K686" i="71"/>
  <c r="L686" i="71"/>
  <c r="K622" i="71"/>
  <c r="L622" i="71"/>
  <c r="K669" i="71"/>
  <c r="L669" i="71"/>
  <c r="K605" i="71"/>
  <c r="L605" i="71"/>
  <c r="K648" i="71"/>
  <c r="L648" i="71"/>
  <c r="K703" i="71"/>
  <c r="L703" i="71"/>
  <c r="K639" i="71"/>
  <c r="L639" i="71"/>
  <c r="K682" i="71"/>
  <c r="L682" i="71"/>
  <c r="K618" i="71"/>
  <c r="L618" i="71"/>
  <c r="K1158" i="71"/>
  <c r="L1158" i="71"/>
  <c r="K1155" i="71"/>
  <c r="L1088" i="71"/>
  <c r="K1106" i="71"/>
  <c r="L1106" i="71"/>
  <c r="K1175" i="71"/>
  <c r="L1175" i="71"/>
  <c r="K1129" i="71"/>
  <c r="L1129" i="71"/>
  <c r="K1132" i="71"/>
  <c r="L1132" i="71"/>
  <c r="K1118" i="71"/>
  <c r="K1135" i="71"/>
  <c r="L1135" i="71"/>
  <c r="K1153" i="71"/>
  <c r="K994" i="71"/>
  <c r="L994" i="71"/>
  <c r="K1058" i="71"/>
  <c r="L1058" i="71"/>
  <c r="K1015" i="71"/>
  <c r="L1015" i="71"/>
  <c r="K972" i="71"/>
  <c r="L972" i="71"/>
  <c r="K1036" i="71"/>
  <c r="L1036" i="71"/>
  <c r="K993" i="71"/>
  <c r="L993" i="71"/>
  <c r="K1057" i="71"/>
  <c r="L1057" i="71"/>
  <c r="K1014" i="71"/>
  <c r="L1014" i="71"/>
  <c r="K971" i="71"/>
  <c r="L971" i="71"/>
  <c r="K1035" i="71"/>
  <c r="L1035" i="71"/>
  <c r="K992" i="71"/>
  <c r="L992" i="71"/>
  <c r="K1056" i="71"/>
  <c r="L1056" i="71"/>
  <c r="K1013" i="71"/>
  <c r="L1013" i="71"/>
  <c r="L954" i="71"/>
  <c r="K954" i="71"/>
  <c r="J1061" i="71"/>
  <c r="K1018" i="71"/>
  <c r="L1018" i="71"/>
  <c r="K975" i="71"/>
  <c r="L975" i="71"/>
  <c r="K1039" i="71"/>
  <c r="L1039" i="71"/>
  <c r="K996" i="71"/>
  <c r="L996" i="71"/>
  <c r="K1017" i="71"/>
  <c r="L1017" i="71"/>
  <c r="K974" i="71"/>
  <c r="L974" i="71"/>
  <c r="K1038" i="71"/>
  <c r="L1038" i="71"/>
  <c r="K995" i="71"/>
  <c r="L995" i="71"/>
  <c r="K1059" i="71"/>
  <c r="L1059" i="71"/>
  <c r="K1016" i="71"/>
  <c r="L1016" i="71"/>
  <c r="K973" i="71"/>
  <c r="L973" i="71"/>
  <c r="K1037" i="71"/>
  <c r="L1037" i="71"/>
  <c r="K533" i="71"/>
  <c r="K491" i="71"/>
  <c r="L557" i="71"/>
  <c r="L540" i="71"/>
  <c r="K516" i="71"/>
  <c r="L516" i="71"/>
  <c r="K490" i="71"/>
  <c r="L490" i="71"/>
  <c r="K574" i="71"/>
  <c r="L574" i="71"/>
  <c r="K565" i="71"/>
  <c r="L536" i="71"/>
  <c r="K519" i="71"/>
  <c r="L515" i="71"/>
  <c r="L485" i="71"/>
  <c r="K368" i="71"/>
  <c r="L368" i="71"/>
  <c r="K453" i="71"/>
  <c r="L453" i="71"/>
  <c r="K380" i="71"/>
  <c r="L380" i="71"/>
  <c r="K465" i="71"/>
  <c r="L465" i="71"/>
  <c r="K440" i="71"/>
  <c r="L440" i="71"/>
  <c r="K407" i="71"/>
  <c r="L407" i="71"/>
  <c r="K470" i="71"/>
  <c r="L470" i="71"/>
  <c r="K373" i="71"/>
  <c r="L373" i="71"/>
  <c r="K458" i="71"/>
  <c r="L458" i="71"/>
  <c r="K385" i="71"/>
  <c r="L385" i="71"/>
  <c r="K445" i="71"/>
  <c r="L445" i="71"/>
  <c r="K411" i="71"/>
  <c r="L411" i="71"/>
  <c r="K382" i="71"/>
  <c r="L382" i="71"/>
  <c r="K400" i="71"/>
  <c r="L400" i="71"/>
  <c r="K388" i="71"/>
  <c r="L388" i="71"/>
  <c r="K412" i="71"/>
  <c r="L412" i="71"/>
  <c r="K386" i="71"/>
  <c r="L386" i="71"/>
  <c r="K367" i="71"/>
  <c r="L367" i="71"/>
  <c r="K431" i="71"/>
  <c r="L431" i="71"/>
  <c r="K436" i="71"/>
  <c r="L436" i="71"/>
  <c r="K426" i="71"/>
  <c r="L426" i="71"/>
  <c r="K441" i="71"/>
  <c r="L441" i="71"/>
  <c r="K438" i="71"/>
  <c r="L438" i="71"/>
  <c r="K413" i="71"/>
  <c r="L413" i="71"/>
  <c r="K387" i="71"/>
  <c r="L387" i="71"/>
  <c r="K451" i="71"/>
  <c r="L451" i="71"/>
  <c r="F877" i="72"/>
  <c r="G333" i="72"/>
  <c r="F813" i="72"/>
  <c r="E877" i="72"/>
  <c r="G499" i="72"/>
  <c r="E693" i="72"/>
  <c r="G877" i="72"/>
  <c r="H499" i="72"/>
  <c r="E379" i="72"/>
  <c r="AA117" i="71"/>
  <c r="E118" i="72"/>
  <c r="F35" i="70" s="1"/>
  <c r="W10" i="11" s="1"/>
  <c r="H637" i="72"/>
  <c r="F333" i="72"/>
  <c r="G93" i="72"/>
  <c r="G813" i="72"/>
  <c r="AA235" i="71"/>
  <c r="AA825" i="71"/>
  <c r="H37" i="72"/>
  <c r="F139" i="72"/>
  <c r="K887" i="71"/>
  <c r="L887" i="71"/>
  <c r="K930" i="71"/>
  <c r="L930" i="71"/>
  <c r="K866" i="71"/>
  <c r="L866" i="71"/>
  <c r="K909" i="71"/>
  <c r="L909" i="71"/>
  <c r="K845" i="71"/>
  <c r="L845" i="71"/>
  <c r="K888" i="71"/>
  <c r="L888" i="71"/>
  <c r="K939" i="71"/>
  <c r="L939" i="71"/>
  <c r="K875" i="71"/>
  <c r="L875" i="71"/>
  <c r="K918" i="71"/>
  <c r="L918" i="71"/>
  <c r="K854" i="71"/>
  <c r="L854" i="71"/>
  <c r="K897" i="71"/>
  <c r="L897" i="71"/>
  <c r="K940" i="71"/>
  <c r="L940" i="71"/>
  <c r="K876" i="71"/>
  <c r="L876" i="71"/>
  <c r="K915" i="71"/>
  <c r="L915" i="71"/>
  <c r="K851" i="71"/>
  <c r="L851" i="71"/>
  <c r="K894" i="71"/>
  <c r="L894" i="71"/>
  <c r="K937" i="71"/>
  <c r="L937" i="71"/>
  <c r="K873" i="71"/>
  <c r="L873" i="71"/>
  <c r="K916" i="71"/>
  <c r="L916" i="71"/>
  <c r="K852" i="71"/>
  <c r="L852" i="71"/>
  <c r="K895" i="71"/>
  <c r="L895" i="71"/>
  <c r="K938" i="71"/>
  <c r="L938" i="71"/>
  <c r="K874" i="71"/>
  <c r="L874" i="71"/>
  <c r="K917" i="71"/>
  <c r="L917" i="71"/>
  <c r="K853" i="71"/>
  <c r="L853" i="71"/>
  <c r="K896" i="71"/>
  <c r="L896" i="71"/>
  <c r="K942" i="71"/>
  <c r="L942" i="71"/>
  <c r="E453" i="72"/>
  <c r="I589" i="71"/>
  <c r="H1477" i="72"/>
  <c r="E619" i="72"/>
  <c r="E933" i="72"/>
  <c r="H1173" i="72"/>
  <c r="G757" i="72"/>
  <c r="F979" i="72"/>
  <c r="F1533" i="72"/>
  <c r="I353" i="71"/>
  <c r="E259" i="72"/>
  <c r="H235" i="71"/>
  <c r="G397" i="72"/>
  <c r="G478" i="72" s="1"/>
  <c r="H77" i="70" s="1"/>
  <c r="E213" i="72"/>
  <c r="G739" i="72"/>
  <c r="AE1533" i="71"/>
  <c r="H517" i="72"/>
  <c r="E1459" i="72"/>
  <c r="K230" i="71"/>
  <c r="L230" i="71"/>
  <c r="K211" i="71"/>
  <c r="L211" i="71"/>
  <c r="K191" i="71"/>
  <c r="L191" i="71"/>
  <c r="K160" i="71"/>
  <c r="L160" i="71"/>
  <c r="K224" i="71"/>
  <c r="L224" i="71"/>
  <c r="K181" i="71"/>
  <c r="L181" i="71"/>
  <c r="K222" i="71"/>
  <c r="L222" i="71"/>
  <c r="K203" i="71"/>
  <c r="L203" i="71"/>
  <c r="K183" i="71"/>
  <c r="L183" i="71"/>
  <c r="K164" i="71"/>
  <c r="L164" i="71"/>
  <c r="K228" i="71"/>
  <c r="L228" i="71"/>
  <c r="K185" i="71"/>
  <c r="L185" i="71"/>
  <c r="K226" i="71"/>
  <c r="L226" i="71"/>
  <c r="K214" i="71"/>
  <c r="L214" i="71"/>
  <c r="K195" i="71"/>
  <c r="L195" i="71"/>
  <c r="K175" i="71"/>
  <c r="L175" i="71"/>
  <c r="K168" i="71"/>
  <c r="L168" i="71"/>
  <c r="K232" i="71"/>
  <c r="L232" i="71"/>
  <c r="K189" i="71"/>
  <c r="L189" i="71"/>
  <c r="K186" i="71"/>
  <c r="L186" i="71"/>
  <c r="K142" i="71"/>
  <c r="L142" i="71"/>
  <c r="K231" i="71"/>
  <c r="L231" i="71"/>
  <c r="K140" i="71"/>
  <c r="L140" i="71"/>
  <c r="K204" i="71"/>
  <c r="L204" i="71"/>
  <c r="K161" i="71"/>
  <c r="L161" i="71"/>
  <c r="K225" i="71"/>
  <c r="L225" i="71"/>
  <c r="H573" i="72"/>
  <c r="AE1179" i="71"/>
  <c r="AE471" i="71"/>
  <c r="E1357" i="72"/>
  <c r="F1099" i="72"/>
  <c r="D118" i="72"/>
  <c r="E35" i="70" s="1"/>
  <c r="V10" i="11" s="1"/>
  <c r="D358" i="72"/>
  <c r="E63" i="70" s="1"/>
  <c r="I943" i="71"/>
  <c r="H1237" i="72"/>
  <c r="E859" i="72"/>
  <c r="D838" i="72"/>
  <c r="E119" i="70" s="1"/>
  <c r="V58" i="11" s="1"/>
  <c r="H997" i="72"/>
  <c r="K1524" i="71"/>
  <c r="L1524" i="71"/>
  <c r="K1441" i="71"/>
  <c r="L1441" i="71"/>
  <c r="K1498" i="71"/>
  <c r="L1498" i="71"/>
  <c r="K1491" i="71"/>
  <c r="L1491" i="71"/>
  <c r="K1521" i="71"/>
  <c r="L1521" i="71"/>
  <c r="K1439" i="71"/>
  <c r="L1439" i="71"/>
  <c r="K1467" i="71"/>
  <c r="L1467" i="71"/>
  <c r="K1497" i="71"/>
  <c r="L1497" i="71"/>
  <c r="K1454" i="71"/>
  <c r="L1454" i="71"/>
  <c r="K1518" i="71"/>
  <c r="L1518" i="71"/>
  <c r="K1464" i="71"/>
  <c r="L1464" i="71"/>
  <c r="K1495" i="71"/>
  <c r="L1495" i="71"/>
  <c r="K1525" i="71"/>
  <c r="L1525" i="71"/>
  <c r="K1442" i="71"/>
  <c r="L1442" i="71"/>
  <c r="K1471" i="71"/>
  <c r="L1471" i="71"/>
  <c r="K1474" i="71"/>
  <c r="L1474" i="71"/>
  <c r="K1523" i="71"/>
  <c r="L1523" i="71"/>
  <c r="K1440" i="71"/>
  <c r="L1440" i="71"/>
  <c r="K1468" i="71"/>
  <c r="L1468" i="71"/>
  <c r="K1499" i="71"/>
  <c r="L1499" i="71"/>
  <c r="K1529" i="71"/>
  <c r="L1529" i="71"/>
  <c r="K1445" i="71"/>
  <c r="L1445" i="71"/>
  <c r="K1494" i="71"/>
  <c r="L1494" i="71"/>
  <c r="K1496" i="71"/>
  <c r="L1496" i="71"/>
  <c r="K1527" i="71"/>
  <c r="L1527" i="71"/>
  <c r="K1443" i="71"/>
  <c r="L1443" i="71"/>
  <c r="K1472" i="71"/>
  <c r="L1472" i="71"/>
  <c r="E277" i="72"/>
  <c r="F1219" i="72"/>
  <c r="H1053" i="72"/>
  <c r="AA1179" i="71"/>
  <c r="G157" i="72"/>
  <c r="F1413" i="72"/>
  <c r="AE353" i="71"/>
  <c r="K327" i="71"/>
  <c r="K290" i="71"/>
  <c r="K279" i="71"/>
  <c r="K308" i="71"/>
  <c r="L310" i="71"/>
  <c r="K312" i="71"/>
  <c r="K304" i="71"/>
  <c r="K332" i="71"/>
  <c r="K299" i="71"/>
  <c r="F1117" i="72"/>
  <c r="E1339" i="72"/>
  <c r="K681" i="71"/>
  <c r="L681" i="71"/>
  <c r="K617" i="71"/>
  <c r="L617" i="71"/>
  <c r="K660" i="71"/>
  <c r="L660" i="71"/>
  <c r="K699" i="71"/>
  <c r="L699" i="71"/>
  <c r="K635" i="71"/>
  <c r="L635" i="71"/>
  <c r="K678" i="71"/>
  <c r="L678" i="71"/>
  <c r="K614" i="71"/>
  <c r="L614" i="71"/>
  <c r="K645" i="71"/>
  <c r="L645" i="71"/>
  <c r="K688" i="71"/>
  <c r="L688" i="71"/>
  <c r="K624" i="71"/>
  <c r="L624" i="71"/>
  <c r="K663" i="71"/>
  <c r="L663" i="71"/>
  <c r="K642" i="71"/>
  <c r="L642" i="71"/>
  <c r="K657" i="71"/>
  <c r="L657" i="71"/>
  <c r="K700" i="71"/>
  <c r="L700" i="71"/>
  <c r="K636" i="71"/>
  <c r="L636" i="71"/>
  <c r="K691" i="71"/>
  <c r="L691" i="71"/>
  <c r="K627" i="71"/>
  <c r="L627" i="71"/>
  <c r="K670" i="71"/>
  <c r="L670" i="71"/>
  <c r="K606" i="71"/>
  <c r="L606" i="71"/>
  <c r="K653" i="71"/>
  <c r="L653" i="71"/>
  <c r="K696" i="71"/>
  <c r="L696" i="71"/>
  <c r="K632" i="71"/>
  <c r="L632" i="71"/>
  <c r="K687" i="71"/>
  <c r="L687" i="71"/>
  <c r="K623" i="71"/>
  <c r="L623" i="71"/>
  <c r="K666" i="71"/>
  <c r="L666" i="71"/>
  <c r="K705" i="71"/>
  <c r="L705" i="71"/>
  <c r="K1080" i="71"/>
  <c r="L1080" i="71"/>
  <c r="L1107" i="71"/>
  <c r="K1171" i="71"/>
  <c r="L1171" i="71"/>
  <c r="L1125" i="71"/>
  <c r="K1120" i="71"/>
  <c r="L1120" i="71"/>
  <c r="L1127" i="71"/>
  <c r="K1081" i="71"/>
  <c r="L1081" i="71"/>
  <c r="K1145" i="71"/>
  <c r="L1145" i="71"/>
  <c r="K1146" i="71"/>
  <c r="L1146" i="71"/>
  <c r="K1164" i="71"/>
  <c r="L1164" i="71"/>
  <c r="K1149" i="71"/>
  <c r="L1149" i="71"/>
  <c r="L1150" i="71"/>
  <c r="K1151" i="71"/>
  <c r="L1151" i="71"/>
  <c r="K1010" i="71"/>
  <c r="L1010" i="71"/>
  <c r="K967" i="71"/>
  <c r="L967" i="71"/>
  <c r="K1031" i="71"/>
  <c r="L1031" i="71"/>
  <c r="K988" i="71"/>
  <c r="L988" i="71"/>
  <c r="K1052" i="71"/>
  <c r="L1052" i="71"/>
  <c r="K1009" i="71"/>
  <c r="L1009" i="71"/>
  <c r="K966" i="71"/>
  <c r="L966" i="71"/>
  <c r="K1030" i="71"/>
  <c r="L1030" i="71"/>
  <c r="K987" i="71"/>
  <c r="L987" i="71"/>
  <c r="K1051" i="71"/>
  <c r="L1051" i="71"/>
  <c r="K1008" i="71"/>
  <c r="L1008" i="71"/>
  <c r="K965" i="71"/>
  <c r="L965" i="71"/>
  <c r="K1029" i="71"/>
  <c r="L1029" i="71"/>
  <c r="K970" i="71"/>
  <c r="L970" i="71"/>
  <c r="K1034" i="71"/>
  <c r="L1034" i="71"/>
  <c r="K991" i="71"/>
  <c r="L991" i="71"/>
  <c r="K1055" i="71"/>
  <c r="L1055" i="71"/>
  <c r="K1012" i="71"/>
  <c r="L1012" i="71"/>
  <c r="K969" i="71"/>
  <c r="L969" i="71"/>
  <c r="K1033" i="71"/>
  <c r="L1033" i="71"/>
  <c r="K990" i="71"/>
  <c r="L990" i="71"/>
  <c r="K1054" i="71"/>
  <c r="L1054" i="71"/>
  <c r="K1011" i="71"/>
  <c r="L1011" i="71"/>
  <c r="K968" i="71"/>
  <c r="L968" i="71"/>
  <c r="K1032" i="71"/>
  <c r="L1032" i="71"/>
  <c r="K989" i="71"/>
  <c r="L989" i="71"/>
  <c r="K1053" i="71"/>
  <c r="L1053" i="71"/>
  <c r="K571" i="71"/>
  <c r="L571" i="71"/>
  <c r="K483" i="71"/>
  <c r="L483" i="71"/>
  <c r="K553" i="71"/>
  <c r="K503" i="71"/>
  <c r="L503" i="71"/>
  <c r="K568" i="71"/>
  <c r="L568" i="71"/>
  <c r="K573" i="71"/>
  <c r="L573" i="71"/>
  <c r="K496" i="71"/>
  <c r="L496" i="71"/>
  <c r="L482" i="71"/>
  <c r="K482" i="71"/>
  <c r="K535" i="71"/>
  <c r="L582" i="71"/>
  <c r="K550" i="71"/>
  <c r="K556" i="71"/>
  <c r="K586" i="71"/>
  <c r="L586" i="71"/>
  <c r="K389" i="71"/>
  <c r="L389" i="71"/>
  <c r="K366" i="71"/>
  <c r="L366" i="71"/>
  <c r="K401" i="71"/>
  <c r="L401" i="71"/>
  <c r="K376" i="71"/>
  <c r="L376" i="71"/>
  <c r="K461" i="71"/>
  <c r="L461" i="71"/>
  <c r="K423" i="71"/>
  <c r="L423" i="71"/>
  <c r="K372" i="71"/>
  <c r="L372" i="71"/>
  <c r="K394" i="71"/>
  <c r="L394" i="71"/>
  <c r="K377" i="71"/>
  <c r="L377" i="71"/>
  <c r="K406" i="71"/>
  <c r="L406" i="71"/>
  <c r="K381" i="71"/>
  <c r="L381" i="71"/>
  <c r="K466" i="71"/>
  <c r="L466" i="71"/>
  <c r="K427" i="71"/>
  <c r="L427" i="71"/>
  <c r="K425" i="71"/>
  <c r="L425" i="71"/>
  <c r="K421" i="71"/>
  <c r="L421" i="71"/>
  <c r="K430" i="71"/>
  <c r="L430" i="71"/>
  <c r="K433" i="71"/>
  <c r="L433" i="71"/>
  <c r="K408" i="71"/>
  <c r="L408" i="71"/>
  <c r="K383" i="71"/>
  <c r="L383" i="71"/>
  <c r="K447" i="71"/>
  <c r="L447" i="71"/>
  <c r="K468" i="71"/>
  <c r="L468" i="71"/>
  <c r="K448" i="71"/>
  <c r="L448" i="71"/>
  <c r="K374" i="71"/>
  <c r="L374" i="71"/>
  <c r="K460" i="71"/>
  <c r="L460" i="71"/>
  <c r="K434" i="71"/>
  <c r="L434" i="71"/>
  <c r="K403" i="71"/>
  <c r="L403" i="71"/>
  <c r="K467" i="71"/>
  <c r="L467" i="71"/>
  <c r="G43" i="49"/>
  <c r="E107" i="48"/>
  <c r="E59" i="48"/>
  <c r="F107" i="48"/>
  <c r="F59" i="48"/>
  <c r="H43" i="49"/>
  <c r="D44" i="49"/>
  <c r="AA23" i="47"/>
  <c r="G24" i="48" s="1"/>
  <c r="D26" i="48"/>
  <c r="D71" i="48"/>
  <c r="AA70" i="47"/>
  <c r="G71" i="48" s="1"/>
  <c r="I23" i="47"/>
  <c r="F14" i="49" s="1"/>
  <c r="D41" i="49"/>
  <c r="D24" i="48"/>
  <c r="I37" i="47"/>
  <c r="F38" i="48" s="1"/>
  <c r="H37" i="47"/>
  <c r="E38" i="48" s="1"/>
  <c r="D17" i="49"/>
  <c r="D38" i="48"/>
  <c r="AE37" i="47"/>
  <c r="H38" i="48" s="1"/>
  <c r="AA114" i="47"/>
  <c r="G115" i="48" s="1"/>
  <c r="D115" i="48"/>
  <c r="AE114" i="47"/>
  <c r="H115" i="48" s="1"/>
  <c r="H114" i="47"/>
  <c r="E115" i="48" s="1"/>
  <c r="I114" i="47"/>
  <c r="F115" i="48" s="1"/>
  <c r="AE26" i="47"/>
  <c r="H27" i="48" s="1"/>
  <c r="AA26" i="47"/>
  <c r="G27" i="48" s="1"/>
  <c r="H23" i="47"/>
  <c r="E24" i="48" s="1"/>
  <c r="I26" i="47"/>
  <c r="F27" i="48" s="1"/>
  <c r="AE100" i="47"/>
  <c r="H41" i="49" s="1"/>
  <c r="I25" i="47"/>
  <c r="F26" i="48" s="1"/>
  <c r="D42" i="49"/>
  <c r="H25" i="47"/>
  <c r="E26" i="48" s="1"/>
  <c r="AE70" i="47"/>
  <c r="H71" i="48" s="1"/>
  <c r="H107" i="47"/>
  <c r="E44" i="49" s="1"/>
  <c r="AA100" i="47"/>
  <c r="G101" i="48" s="1"/>
  <c r="I70" i="47"/>
  <c r="F71" i="48" s="1"/>
  <c r="D14" i="49"/>
  <c r="AE107" i="47"/>
  <c r="H108" i="48" s="1"/>
  <c r="AA107" i="47"/>
  <c r="G44" i="49" s="1"/>
  <c r="I100" i="47"/>
  <c r="F41" i="49" s="1"/>
  <c r="D27" i="48"/>
  <c r="AE25" i="47"/>
  <c r="H26" i="48" s="1"/>
  <c r="D101" i="48"/>
  <c r="D15" i="49"/>
  <c r="AE113" i="47"/>
  <c r="H114" i="48" s="1"/>
  <c r="H102" i="47"/>
  <c r="AA36" i="47"/>
  <c r="G37" i="48" s="1"/>
  <c r="H70" i="47"/>
  <c r="E71" i="48" s="1"/>
  <c r="D108" i="48"/>
  <c r="H113" i="47"/>
  <c r="E114" i="48" s="1"/>
  <c r="AA102" i="47"/>
  <c r="G42" i="49" s="1"/>
  <c r="AE36" i="47"/>
  <c r="H37" i="48" s="1"/>
  <c r="I36" i="47"/>
  <c r="F37" i="48" s="1"/>
  <c r="D114" i="48"/>
  <c r="AA113" i="47"/>
  <c r="G114" i="48" s="1"/>
  <c r="I102" i="47"/>
  <c r="F103" i="48" s="1"/>
  <c r="D103" i="48"/>
  <c r="AA35" i="47"/>
  <c r="D37" i="48"/>
  <c r="AA94" i="47"/>
  <c r="G95" i="48" s="1"/>
  <c r="H94" i="47"/>
  <c r="E95" i="48" s="1"/>
  <c r="D95" i="48"/>
  <c r="AE94" i="47"/>
  <c r="H95" i="48" s="1"/>
  <c r="I94" i="47"/>
  <c r="F95" i="48" s="1"/>
  <c r="H35" i="47"/>
  <c r="E36" i="48" s="1"/>
  <c r="H24" i="48"/>
  <c r="H14" i="49"/>
  <c r="F108" i="48"/>
  <c r="F44" i="49"/>
  <c r="G17" i="49"/>
  <c r="G38" i="48"/>
  <c r="E41" i="49"/>
  <c r="E101" i="48"/>
  <c r="G14" i="47"/>
  <c r="AA42" i="47"/>
  <c r="AE42" i="47"/>
  <c r="I42" i="47"/>
  <c r="D19" i="49"/>
  <c r="D43" i="48"/>
  <c r="G56" i="47"/>
  <c r="G28" i="47"/>
  <c r="I28" i="47" s="1"/>
  <c r="G93" i="47"/>
  <c r="AE19" i="47"/>
  <c r="H20" i="48" s="1"/>
  <c r="H19" i="47"/>
  <c r="E20" i="48" s="1"/>
  <c r="AA19" i="47"/>
  <c r="G20" i="48" s="1"/>
  <c r="I19" i="47"/>
  <c r="F20" i="48" s="1"/>
  <c r="AE35" i="47"/>
  <c r="I35" i="47"/>
  <c r="G63" i="47"/>
  <c r="L9" i="44"/>
  <c r="F88" i="47"/>
  <c r="L10" i="44"/>
  <c r="L59" i="44"/>
  <c r="L14" i="44"/>
  <c r="L8" i="44"/>
  <c r="L15" i="44"/>
  <c r="L48" i="44"/>
  <c r="G98" i="47"/>
  <c r="G115" i="47"/>
  <c r="AE24" i="47"/>
  <c r="H25" i="48" s="1"/>
  <c r="I24" i="47"/>
  <c r="F25" i="48" s="1"/>
  <c r="D25" i="48"/>
  <c r="H24" i="47"/>
  <c r="I80" i="47"/>
  <c r="D16" i="50"/>
  <c r="D81" i="48"/>
  <c r="D35" i="49"/>
  <c r="H80" i="47"/>
  <c r="AA80" i="47"/>
  <c r="AE80" i="47"/>
  <c r="E37" i="48"/>
  <c r="D13" i="49"/>
  <c r="G19" i="48"/>
  <c r="AE18" i="47"/>
  <c r="D19" i="48"/>
  <c r="I18" i="47"/>
  <c r="H18" i="47"/>
  <c r="E19" i="48" s="1"/>
  <c r="H103" i="48"/>
  <c r="F17" i="49"/>
  <c r="E63" i="48"/>
  <c r="E27" i="49"/>
  <c r="F63" i="48"/>
  <c r="F27" i="49"/>
  <c r="G63" i="48"/>
  <c r="G27" i="49"/>
  <c r="H63" i="48"/>
  <c r="H27" i="49"/>
  <c r="H29" i="18"/>
  <c r="H31" i="18"/>
  <c r="H55" i="18"/>
  <c r="H20" i="18"/>
  <c r="L52" i="18"/>
  <c r="H52" i="18"/>
  <c r="H17" i="18"/>
  <c r="H25" i="18"/>
  <c r="H33" i="18"/>
  <c r="H41" i="18"/>
  <c r="L49" i="18"/>
  <c r="H49" i="18"/>
  <c r="H57" i="18"/>
  <c r="H13" i="18"/>
  <c r="H34" i="18"/>
  <c r="L23" i="18"/>
  <c r="H23" i="18"/>
  <c r="H39" i="18"/>
  <c r="H47" i="18"/>
  <c r="L47" i="18"/>
  <c r="H54" i="18"/>
  <c r="L54" i="18"/>
  <c r="H19" i="18"/>
  <c r="H27" i="18"/>
  <c r="H35" i="18"/>
  <c r="H43" i="18"/>
  <c r="H51" i="18"/>
  <c r="L51" i="18"/>
  <c r="L21" i="18"/>
  <c r="H21" i="18"/>
  <c r="H37" i="18"/>
  <c r="H45" i="18"/>
  <c r="H53" i="18"/>
  <c r="H8" i="18"/>
  <c r="H48" i="18"/>
  <c r="H14" i="18"/>
  <c r="L1114" i="71" l="1"/>
  <c r="L1133" i="71"/>
  <c r="L1091" i="71"/>
  <c r="L1138" i="71"/>
  <c r="L1103" i="71"/>
  <c r="K1112" i="71"/>
  <c r="K1094" i="71"/>
  <c r="L1087" i="71"/>
  <c r="L1172" i="71"/>
  <c r="L1148" i="71"/>
  <c r="M954" i="71" a="1"/>
  <c r="M1020" i="71" s="1"/>
  <c r="K492" i="71"/>
  <c r="L577" i="71"/>
  <c r="L581" i="71"/>
  <c r="K560" i="71"/>
  <c r="L542" i="71"/>
  <c r="L529" i="71"/>
  <c r="K522" i="71"/>
  <c r="K584" i="71"/>
  <c r="K575" i="71"/>
  <c r="L544" i="71"/>
  <c r="K569" i="71"/>
  <c r="K512" i="71"/>
  <c r="L541" i="71"/>
  <c r="J589" i="71"/>
  <c r="K505" i="71"/>
  <c r="L498" i="71"/>
  <c r="L588" i="71"/>
  <c r="L484" i="71"/>
  <c r="L555" i="71"/>
  <c r="L547" i="71"/>
  <c r="K526" i="71"/>
  <c r="M128" i="71" a="1"/>
  <c r="M155" i="71" s="1"/>
  <c r="L1134" i="71"/>
  <c r="M836" i="71" a="1"/>
  <c r="M836" i="71" s="1"/>
  <c r="M600" i="71" a="1"/>
  <c r="M600" i="71" s="1"/>
  <c r="M1426" i="71"/>
  <c r="M1505" i="71"/>
  <c r="M1465" i="71"/>
  <c r="M1429" i="71"/>
  <c r="M1520" i="71"/>
  <c r="M1504" i="71"/>
  <c r="M1488" i="71"/>
  <c r="M1472" i="71"/>
  <c r="M1456" i="71"/>
  <c r="M1440" i="71"/>
  <c r="M1521" i="71"/>
  <c r="M1469" i="71"/>
  <c r="M1523" i="71"/>
  <c r="M1507" i="71"/>
  <c r="M1491" i="71"/>
  <c r="M1475" i="71"/>
  <c r="M1459" i="71"/>
  <c r="M1443" i="71"/>
  <c r="M1427" i="71"/>
  <c r="M1481" i="71"/>
  <c r="M1445" i="71"/>
  <c r="M1522" i="71"/>
  <c r="M1506" i="71"/>
  <c r="M1490" i="71"/>
  <c r="M1474" i="71"/>
  <c r="M1458" i="71"/>
  <c r="M1442" i="71"/>
  <c r="M1497" i="71"/>
  <c r="M1457" i="71"/>
  <c r="M1532" i="71"/>
  <c r="M1516" i="71"/>
  <c r="M1500" i="71"/>
  <c r="M1484" i="71"/>
  <c r="M1468" i="71"/>
  <c r="M1452" i="71"/>
  <c r="M1436" i="71"/>
  <c r="M1509" i="71"/>
  <c r="M1437" i="71"/>
  <c r="M1519" i="71"/>
  <c r="M1503" i="71"/>
  <c r="M1487" i="71"/>
  <c r="M1471" i="71"/>
  <c r="M1455" i="71"/>
  <c r="M1439" i="71"/>
  <c r="M1525" i="71"/>
  <c r="M1473" i="71"/>
  <c r="M1433" i="71"/>
  <c r="M1518" i="71"/>
  <c r="M1502" i="71"/>
  <c r="M1486" i="71"/>
  <c r="M1470" i="71"/>
  <c r="M1454" i="71"/>
  <c r="M1438" i="71"/>
  <c r="M1529" i="71"/>
  <c r="M1489" i="71"/>
  <c r="M1449" i="71"/>
  <c r="M1528" i="71"/>
  <c r="M1512" i="71"/>
  <c r="M1496" i="71"/>
  <c r="M1480" i="71"/>
  <c r="M1464" i="71"/>
  <c r="M1448" i="71"/>
  <c r="M1432" i="71"/>
  <c r="M1501" i="71"/>
  <c r="M1531" i="71"/>
  <c r="M1515" i="71"/>
  <c r="M1499" i="71"/>
  <c r="M1483" i="71"/>
  <c r="M1467" i="71"/>
  <c r="M1451" i="71"/>
  <c r="M1435" i="71"/>
  <c r="M1513" i="71"/>
  <c r="M1461" i="71"/>
  <c r="M1530" i="71"/>
  <c r="M1514" i="71"/>
  <c r="M1498" i="71"/>
  <c r="M1482" i="71"/>
  <c r="M1466" i="71"/>
  <c r="M1450" i="71"/>
  <c r="M1434" i="71"/>
  <c r="M1524" i="71"/>
  <c r="M1460" i="71"/>
  <c r="M1527" i="71"/>
  <c r="M1463" i="71"/>
  <c r="M1453" i="71"/>
  <c r="M1478" i="71"/>
  <c r="M1444" i="71"/>
  <c r="M1447" i="71"/>
  <c r="M1462" i="71"/>
  <c r="M1517" i="71"/>
  <c r="M1508" i="71"/>
  <c r="M1511" i="71"/>
  <c r="M1526" i="71"/>
  <c r="M1477" i="71"/>
  <c r="M1492" i="71"/>
  <c r="M1428" i="71"/>
  <c r="M1495" i="71"/>
  <c r="M1431" i="71"/>
  <c r="M1510" i="71"/>
  <c r="M1446" i="71"/>
  <c r="M1441" i="71"/>
  <c r="M1476" i="71"/>
  <c r="M1485" i="71"/>
  <c r="M1479" i="71"/>
  <c r="M1493" i="71"/>
  <c r="M1494" i="71"/>
  <c r="M1430" i="71"/>
  <c r="M1072" i="71" a="1"/>
  <c r="M482" i="71" a="1"/>
  <c r="M365" i="71"/>
  <c r="M458" i="71"/>
  <c r="M442" i="71"/>
  <c r="M426" i="71"/>
  <c r="M410" i="71"/>
  <c r="M394" i="71"/>
  <c r="M378" i="71"/>
  <c r="M468" i="71"/>
  <c r="M452" i="71"/>
  <c r="M436" i="71"/>
  <c r="M420" i="71"/>
  <c r="M404" i="71"/>
  <c r="M388" i="71"/>
  <c r="M372" i="71"/>
  <c r="M463" i="71"/>
  <c r="M447" i="71"/>
  <c r="M431" i="71"/>
  <c r="M415" i="71"/>
  <c r="M399" i="71"/>
  <c r="M383" i="71"/>
  <c r="M367" i="71"/>
  <c r="M457" i="71"/>
  <c r="M441" i="71"/>
  <c r="M425" i="71"/>
  <c r="M409" i="71"/>
  <c r="M393" i="71"/>
  <c r="M377" i="71"/>
  <c r="M470" i="71"/>
  <c r="M454" i="71"/>
  <c r="M438" i="71"/>
  <c r="M422" i="71"/>
  <c r="M406" i="71"/>
  <c r="M390" i="71"/>
  <c r="M374" i="71"/>
  <c r="M464" i="71"/>
  <c r="M448" i="71"/>
  <c r="M432" i="71"/>
  <c r="M416" i="71"/>
  <c r="M400" i="71"/>
  <c r="M384" i="71"/>
  <c r="M368" i="71"/>
  <c r="M459" i="71"/>
  <c r="M443" i="71"/>
  <c r="M427" i="71"/>
  <c r="M411" i="71"/>
  <c r="M395" i="71"/>
  <c r="M379" i="71"/>
  <c r="M469" i="71"/>
  <c r="M453" i="71"/>
  <c r="M437" i="71"/>
  <c r="M421" i="71"/>
  <c r="M405" i="71"/>
  <c r="M389" i="71"/>
  <c r="M373" i="71"/>
  <c r="M466" i="71"/>
  <c r="M450" i="71"/>
  <c r="M434" i="71"/>
  <c r="M418" i="71"/>
  <c r="M402" i="71"/>
  <c r="M386" i="71"/>
  <c r="M370" i="71"/>
  <c r="M460" i="71"/>
  <c r="M444" i="71"/>
  <c r="M428" i="71"/>
  <c r="M412" i="71"/>
  <c r="M396" i="71"/>
  <c r="M380" i="71"/>
  <c r="M364" i="71"/>
  <c r="M455" i="71"/>
  <c r="M439" i="71"/>
  <c r="M423" i="71"/>
  <c r="M407" i="71"/>
  <c r="M391" i="71"/>
  <c r="M375" i="71"/>
  <c r="M465" i="71"/>
  <c r="M449" i="71"/>
  <c r="M433" i="71"/>
  <c r="M417" i="71"/>
  <c r="M401" i="71"/>
  <c r="M385" i="71"/>
  <c r="M369" i="71"/>
  <c r="M414" i="71"/>
  <c r="M456" i="71"/>
  <c r="M392" i="71"/>
  <c r="M435" i="71"/>
  <c r="M371" i="71"/>
  <c r="M413" i="71"/>
  <c r="M366" i="71"/>
  <c r="M451" i="71"/>
  <c r="M429" i="71"/>
  <c r="M462" i="71"/>
  <c r="M398" i="71"/>
  <c r="M440" i="71"/>
  <c r="M376" i="71"/>
  <c r="M419" i="71"/>
  <c r="M461" i="71"/>
  <c r="M397" i="71"/>
  <c r="M446" i="71"/>
  <c r="M382" i="71"/>
  <c r="M424" i="71"/>
  <c r="M467" i="71"/>
  <c r="M403" i="71"/>
  <c r="M445" i="71"/>
  <c r="M381" i="71"/>
  <c r="M430" i="71"/>
  <c r="M408" i="71"/>
  <c r="M387" i="71"/>
  <c r="D113" i="48"/>
  <c r="AE112" i="47"/>
  <c r="H113" i="48" s="1"/>
  <c r="H112" i="47"/>
  <c r="E113" i="48" s="1"/>
  <c r="AA112" i="47"/>
  <c r="G113" i="48" s="1"/>
  <c r="I112" i="47"/>
  <c r="F113" i="48" s="1"/>
  <c r="G84" i="47"/>
  <c r="AA41" i="47"/>
  <c r="G42" i="48" s="1"/>
  <c r="I41" i="47"/>
  <c r="F42" i="48" s="1"/>
  <c r="D42" i="48"/>
  <c r="H41" i="47"/>
  <c r="AE41" i="47"/>
  <c r="H42" i="48" s="1"/>
  <c r="I17" i="47"/>
  <c r="F18" i="48" s="1"/>
  <c r="D18" i="48"/>
  <c r="H17" i="47"/>
  <c r="E18" i="48" s="1"/>
  <c r="AE17" i="47"/>
  <c r="H18" i="48" s="1"/>
  <c r="AA17" i="47"/>
  <c r="L1490" i="71"/>
  <c r="L1450" i="71"/>
  <c r="L281" i="71"/>
  <c r="L301" i="71"/>
  <c r="L293" i="71"/>
  <c r="L322" i="71"/>
  <c r="L285" i="71"/>
  <c r="L251" i="71"/>
  <c r="L307" i="71"/>
  <c r="L272" i="71"/>
  <c r="L320" i="71"/>
  <c r="L300" i="71"/>
  <c r="L289" i="71"/>
  <c r="L261" i="71"/>
  <c r="L269" i="71"/>
  <c r="L265" i="71"/>
  <c r="L277" i="71"/>
  <c r="L257" i="71"/>
  <c r="L326" i="71"/>
  <c r="K280" i="71"/>
  <c r="D15" i="48"/>
  <c r="L1501" i="71"/>
  <c r="L1449" i="71"/>
  <c r="L1500" i="71"/>
  <c r="L1503" i="71"/>
  <c r="E1318" i="72"/>
  <c r="F175" i="70" s="1"/>
  <c r="W82" i="11" s="1"/>
  <c r="L583" i="71"/>
  <c r="L510" i="71"/>
  <c r="L523" i="71"/>
  <c r="K518" i="71"/>
  <c r="K552" i="71"/>
  <c r="K506" i="71"/>
  <c r="K507" i="71"/>
  <c r="L545" i="71"/>
  <c r="L352" i="71"/>
  <c r="L305" i="71"/>
  <c r="K313" i="71"/>
  <c r="L270" i="71"/>
  <c r="K247" i="71"/>
  <c r="L254" i="71"/>
  <c r="L339" i="71"/>
  <c r="L344" i="71"/>
  <c r="H36" i="49"/>
  <c r="H17" i="50"/>
  <c r="G17" i="50"/>
  <c r="G36" i="49"/>
  <c r="E17" i="50"/>
  <c r="E36" i="49"/>
  <c r="F17" i="50"/>
  <c r="F36" i="49"/>
  <c r="D25" i="49"/>
  <c r="D26" i="49"/>
  <c r="D16" i="49"/>
  <c r="AE115" i="47"/>
  <c r="H46" i="49" s="1"/>
  <c r="D46" i="49"/>
  <c r="AA98" i="47"/>
  <c r="G99" i="48" s="1"/>
  <c r="D21" i="50"/>
  <c r="D40" i="49"/>
  <c r="H1438" i="72"/>
  <c r="I189" i="70" s="1"/>
  <c r="Z88" i="11" s="1"/>
  <c r="L532" i="71"/>
  <c r="L548" i="71"/>
  <c r="L570" i="71"/>
  <c r="K266" i="71"/>
  <c r="L335" i="71"/>
  <c r="L499" i="71"/>
  <c r="L494" i="71"/>
  <c r="L493" i="71"/>
  <c r="L520" i="71"/>
  <c r="L514" i="71"/>
  <c r="L563" i="71"/>
  <c r="L341" i="71"/>
  <c r="L278" i="71"/>
  <c r="L525" i="71"/>
  <c r="L549" i="71"/>
  <c r="L1168" i="71"/>
  <c r="K337" i="71"/>
  <c r="L579" i="71"/>
  <c r="L349" i="71"/>
  <c r="L321" i="71"/>
  <c r="L538" i="71"/>
  <c r="K282" i="71"/>
  <c r="K334" i="71"/>
  <c r="L331" i="71"/>
  <c r="L324" i="71"/>
  <c r="L315" i="71"/>
  <c r="L1160" i="71"/>
  <c r="L543" i="71"/>
  <c r="K486" i="71"/>
  <c r="K1169" i="71"/>
  <c r="K246" i="71"/>
  <c r="M246" i="71" s="1" a="1"/>
  <c r="K1178" i="71"/>
  <c r="K267" i="71"/>
  <c r="K527" i="71"/>
  <c r="K508" i="71"/>
  <c r="K1104" i="71"/>
  <c r="L551" i="71"/>
  <c r="L1143" i="71"/>
  <c r="L559" i="71"/>
  <c r="L497" i="71"/>
  <c r="K1111" i="71"/>
  <c r="K271" i="71"/>
  <c r="K509" i="71"/>
  <c r="K1177" i="71"/>
  <c r="K351" i="71"/>
  <c r="L530" i="71"/>
  <c r="L255" i="71"/>
  <c r="L1085" i="71"/>
  <c r="L252" i="71"/>
  <c r="K253" i="71"/>
  <c r="L502" i="71"/>
  <c r="L521" i="71"/>
  <c r="K1084" i="71"/>
  <c r="K539" i="71"/>
  <c r="K1093" i="71"/>
  <c r="L1167" i="71"/>
  <c r="K262" i="71"/>
  <c r="F838" i="72"/>
  <c r="G119" i="70" s="1"/>
  <c r="X58" i="11" s="1"/>
  <c r="L572" i="71"/>
  <c r="L1076" i="71"/>
  <c r="L1116" i="71"/>
  <c r="L330" i="71"/>
  <c r="L246" i="71"/>
  <c r="L1154" i="71"/>
  <c r="L1096" i="71"/>
  <c r="L1173" i="71"/>
  <c r="L297" i="71"/>
  <c r="L273" i="71"/>
  <c r="L275" i="71"/>
  <c r="G1318" i="72"/>
  <c r="H175" i="70" s="1"/>
  <c r="Y82" i="11" s="1"/>
  <c r="H238" i="72"/>
  <c r="I49" i="70" s="1"/>
  <c r="Z16" i="11" s="1"/>
  <c r="L1073" i="71"/>
  <c r="L1099" i="71"/>
  <c r="L1092" i="71"/>
  <c r="L1144" i="71"/>
  <c r="L347" i="71"/>
  <c r="L259" i="71"/>
  <c r="L345" i="71"/>
  <c r="L343" i="71"/>
  <c r="L587" i="71"/>
  <c r="L531" i="71"/>
  <c r="L1128" i="71"/>
  <c r="L1102" i="71"/>
  <c r="L276" i="71"/>
  <c r="L249" i="71"/>
  <c r="E718" i="72"/>
  <c r="F105" i="70" s="1"/>
  <c r="W52" i="11" s="1"/>
  <c r="L524" i="71"/>
  <c r="L264" i="71"/>
  <c r="L258" i="71"/>
  <c r="L504" i="71"/>
  <c r="L517" i="71"/>
  <c r="L561" i="71"/>
  <c r="L585" i="71"/>
  <c r="L1142" i="71"/>
  <c r="L1097" i="71"/>
  <c r="L1170" i="71"/>
  <c r="L346" i="71"/>
  <c r="E1438" i="72"/>
  <c r="F189" i="70" s="1"/>
  <c r="W88" i="11" s="1"/>
  <c r="F478" i="72"/>
  <c r="G77" i="70" s="1"/>
  <c r="X28" i="11" s="1"/>
  <c r="G358" i="72"/>
  <c r="H63" i="70" s="1"/>
  <c r="Y34" i="11" s="1"/>
  <c r="H838" i="72"/>
  <c r="I119" i="70" s="1"/>
  <c r="Z58" i="11" s="1"/>
  <c r="L1105" i="71"/>
  <c r="L1156" i="71"/>
  <c r="E358" i="72"/>
  <c r="F63" i="70" s="1"/>
  <c r="W22" i="11" s="1"/>
  <c r="L318" i="71"/>
  <c r="L268" i="71"/>
  <c r="L250" i="71"/>
  <c r="L248" i="71"/>
  <c r="L338" i="71"/>
  <c r="L263" i="71"/>
  <c r="L1101" i="71"/>
  <c r="K340" i="71"/>
  <c r="K317" i="71"/>
  <c r="L1110" i="71"/>
  <c r="K350" i="71"/>
  <c r="K309" i="71"/>
  <c r="L1131" i="71"/>
  <c r="L1098" i="71"/>
  <c r="K1077" i="71"/>
  <c r="K316" i="71"/>
  <c r="E838" i="72"/>
  <c r="F119" i="70" s="1"/>
  <c r="W58" i="11" s="1"/>
  <c r="L1121" i="71"/>
  <c r="L1108" i="71"/>
  <c r="L1072" i="71"/>
  <c r="H958" i="72"/>
  <c r="I133" i="70" s="1"/>
  <c r="Z64" i="11" s="1"/>
  <c r="G1078" i="72"/>
  <c r="H147" i="70" s="1"/>
  <c r="Y70" i="11" s="1"/>
  <c r="L1089" i="71"/>
  <c r="L1136" i="71"/>
  <c r="L1115" i="71"/>
  <c r="L1078" i="71"/>
  <c r="L1124" i="71"/>
  <c r="L1109" i="71"/>
  <c r="L1176" i="71"/>
  <c r="L1079" i="71"/>
  <c r="L1152" i="71"/>
  <c r="G1438" i="72"/>
  <c r="H189" i="70" s="1"/>
  <c r="Y88" i="11" s="1"/>
  <c r="F1438" i="72"/>
  <c r="G189" i="70" s="1"/>
  <c r="X88" i="11" s="1"/>
  <c r="E1558" i="72"/>
  <c r="F203" i="70" s="1"/>
  <c r="W94" i="11" s="1"/>
  <c r="E478" i="72"/>
  <c r="F77" i="70" s="1"/>
  <c r="W28" i="11" s="1"/>
  <c r="L1119" i="71"/>
  <c r="L1086" i="71"/>
  <c r="L1100" i="71"/>
  <c r="L1113" i="71"/>
  <c r="L1074" i="71"/>
  <c r="L1139" i="71"/>
  <c r="L1126" i="71"/>
  <c r="J1179" i="71"/>
  <c r="F718" i="72"/>
  <c r="G105" i="70" s="1"/>
  <c r="X52" i="11" s="1"/>
  <c r="F1198" i="72"/>
  <c r="G161" i="70" s="1"/>
  <c r="X76" i="11" s="1"/>
  <c r="H1318" i="72"/>
  <c r="I175" i="70" s="1"/>
  <c r="Z82" i="11" s="1"/>
  <c r="H118" i="72"/>
  <c r="I35" i="70" s="1"/>
  <c r="Z10" i="11" s="1"/>
  <c r="H1558" i="72"/>
  <c r="I203" i="70" s="1"/>
  <c r="Z94" i="11" s="1"/>
  <c r="G238" i="72"/>
  <c r="H49" i="70" s="1"/>
  <c r="Y16" i="11" s="1"/>
  <c r="F958" i="72"/>
  <c r="G133" i="70" s="1"/>
  <c r="X64" i="11" s="1"/>
  <c r="H1198" i="72"/>
  <c r="I161" i="70" s="1"/>
  <c r="Z76" i="11" s="1"/>
  <c r="G1198" i="72"/>
  <c r="H161" i="70" s="1"/>
  <c r="Y76" i="11" s="1"/>
  <c r="H358" i="72"/>
  <c r="I63" i="70" s="1"/>
  <c r="Z22" i="11" s="1"/>
  <c r="F358" i="72"/>
  <c r="G63" i="70" s="1"/>
  <c r="X34" i="11" s="1"/>
  <c r="Y40" i="11"/>
  <c r="Y28" i="11"/>
  <c r="K1212" i="71"/>
  <c r="L1212" i="71"/>
  <c r="K1276" i="71"/>
  <c r="L1276" i="71"/>
  <c r="K1233" i="71"/>
  <c r="L1233" i="71"/>
  <c r="K1296" i="71"/>
  <c r="L1296" i="71"/>
  <c r="K1251" i="71"/>
  <c r="L1251" i="71"/>
  <c r="K1210" i="71"/>
  <c r="L1210" i="71"/>
  <c r="K1274" i="71"/>
  <c r="L1274" i="71"/>
  <c r="K1232" i="71"/>
  <c r="L1232" i="71"/>
  <c r="K1253" i="71"/>
  <c r="L1253" i="71"/>
  <c r="K1207" i="71"/>
  <c r="L1207" i="71"/>
  <c r="K1271" i="71"/>
  <c r="L1271" i="71"/>
  <c r="K1230" i="71"/>
  <c r="L1230" i="71"/>
  <c r="K1294" i="71"/>
  <c r="L1294" i="71"/>
  <c r="K1236" i="71"/>
  <c r="L1236" i="71"/>
  <c r="K1193" i="71"/>
  <c r="L1193" i="71"/>
  <c r="K1257" i="71"/>
  <c r="L1257" i="71"/>
  <c r="K1211" i="71"/>
  <c r="L1211" i="71"/>
  <c r="K1275" i="71"/>
  <c r="L1275" i="71"/>
  <c r="K1234" i="71"/>
  <c r="L1234" i="71"/>
  <c r="K1192" i="71"/>
  <c r="L1192" i="71"/>
  <c r="K1256" i="71"/>
  <c r="L1256" i="71"/>
  <c r="K1213" i="71"/>
  <c r="L1213" i="71"/>
  <c r="K1277" i="71"/>
  <c r="L1277" i="71"/>
  <c r="K1231" i="71"/>
  <c r="L1231" i="71"/>
  <c r="L1190" i="71"/>
  <c r="K1190" i="71"/>
  <c r="M1190" i="71" s="1" a="1"/>
  <c r="J1297" i="71"/>
  <c r="K1254" i="71"/>
  <c r="L1254" i="71"/>
  <c r="K92" i="71"/>
  <c r="L92" i="71"/>
  <c r="K28" i="71"/>
  <c r="L28" i="71"/>
  <c r="K22" i="71"/>
  <c r="L22" i="71"/>
  <c r="K61" i="71"/>
  <c r="L61" i="71"/>
  <c r="K107" i="71"/>
  <c r="L107" i="71"/>
  <c r="K43" i="71"/>
  <c r="L43" i="71"/>
  <c r="K58" i="71"/>
  <c r="L58" i="71"/>
  <c r="K72" i="71"/>
  <c r="L72" i="71"/>
  <c r="K110" i="71"/>
  <c r="L110" i="71"/>
  <c r="K105" i="71"/>
  <c r="L105" i="71"/>
  <c r="K41" i="71"/>
  <c r="L41" i="71"/>
  <c r="K87" i="71"/>
  <c r="L87" i="71"/>
  <c r="K23" i="71"/>
  <c r="L23" i="71"/>
  <c r="K18" i="71"/>
  <c r="L18" i="71"/>
  <c r="K52" i="71"/>
  <c r="L52" i="71"/>
  <c r="K70" i="71"/>
  <c r="L70" i="71"/>
  <c r="K85" i="71"/>
  <c r="L85" i="71"/>
  <c r="K21" i="71"/>
  <c r="L21" i="71"/>
  <c r="K67" i="71"/>
  <c r="L67" i="71"/>
  <c r="K106" i="71"/>
  <c r="L106" i="71"/>
  <c r="K96" i="71"/>
  <c r="L96" i="71"/>
  <c r="K32" i="71"/>
  <c r="L32" i="71"/>
  <c r="K30" i="71"/>
  <c r="L30" i="71"/>
  <c r="K65" i="71"/>
  <c r="L65" i="71"/>
  <c r="K111" i="71"/>
  <c r="L111" i="71"/>
  <c r="K47" i="71"/>
  <c r="L47" i="71"/>
  <c r="K66" i="71"/>
  <c r="L66" i="71"/>
  <c r="K1392" i="71"/>
  <c r="L1392" i="71"/>
  <c r="K1365" i="71"/>
  <c r="L1365" i="71"/>
  <c r="K1322" i="71"/>
  <c r="L1322" i="71"/>
  <c r="K1386" i="71"/>
  <c r="L1386" i="71"/>
  <c r="K1372" i="71"/>
  <c r="L1372" i="71"/>
  <c r="K1347" i="71"/>
  <c r="L1347" i="71"/>
  <c r="K1411" i="71"/>
  <c r="L1411" i="71"/>
  <c r="K1321" i="71"/>
  <c r="L1321" i="71"/>
  <c r="K1385" i="71"/>
  <c r="L1385" i="71"/>
  <c r="K1342" i="71"/>
  <c r="L1342" i="71"/>
  <c r="K1406" i="71"/>
  <c r="L1406" i="71"/>
  <c r="K1408" i="71"/>
  <c r="L1408" i="71"/>
  <c r="K1367" i="71"/>
  <c r="L1367" i="71"/>
  <c r="K1312" i="71"/>
  <c r="L1312" i="71"/>
  <c r="K1325" i="71"/>
  <c r="L1325" i="71"/>
  <c r="K1389" i="71"/>
  <c r="L1389" i="71"/>
  <c r="K1346" i="71"/>
  <c r="L1346" i="71"/>
  <c r="K1410" i="71"/>
  <c r="L1410" i="71"/>
  <c r="K1412" i="71"/>
  <c r="L1412" i="71"/>
  <c r="K1371" i="71"/>
  <c r="L1371" i="71"/>
  <c r="K1352" i="71"/>
  <c r="L1352" i="71"/>
  <c r="K1345" i="71"/>
  <c r="L1345" i="71"/>
  <c r="K1409" i="71"/>
  <c r="L1409" i="71"/>
  <c r="K1366" i="71"/>
  <c r="L1366" i="71"/>
  <c r="K1332" i="71"/>
  <c r="L1332" i="71"/>
  <c r="K1327" i="71"/>
  <c r="L1327" i="71"/>
  <c r="K1391" i="71"/>
  <c r="L1391" i="71"/>
  <c r="L943" i="71"/>
  <c r="G118" i="72"/>
  <c r="H35" i="70" s="1"/>
  <c r="Y10" i="11" s="1"/>
  <c r="K746" i="71"/>
  <c r="L746" i="71"/>
  <c r="K817" i="71"/>
  <c r="L817" i="71"/>
  <c r="K773" i="71"/>
  <c r="L773" i="71"/>
  <c r="K798" i="71"/>
  <c r="L798" i="71"/>
  <c r="K767" i="71"/>
  <c r="L767" i="71"/>
  <c r="K724" i="71"/>
  <c r="L724" i="71"/>
  <c r="K788" i="71"/>
  <c r="L788" i="71"/>
  <c r="K729" i="71"/>
  <c r="L729" i="71"/>
  <c r="K778" i="71"/>
  <c r="L778" i="71"/>
  <c r="K813" i="71"/>
  <c r="L813" i="71"/>
  <c r="K723" i="71"/>
  <c r="L723" i="71"/>
  <c r="K787" i="71"/>
  <c r="L787" i="71"/>
  <c r="K744" i="71"/>
  <c r="L744" i="71"/>
  <c r="K808" i="71"/>
  <c r="L808" i="71"/>
  <c r="K737" i="71"/>
  <c r="L737" i="71"/>
  <c r="K786" i="71"/>
  <c r="L786" i="71"/>
  <c r="K821" i="71"/>
  <c r="L821" i="71"/>
  <c r="K727" i="71"/>
  <c r="L727" i="71"/>
  <c r="K791" i="71"/>
  <c r="L791" i="71"/>
  <c r="K748" i="71"/>
  <c r="L748" i="71"/>
  <c r="K812" i="71"/>
  <c r="L812" i="71"/>
  <c r="K777" i="71"/>
  <c r="L777" i="71"/>
  <c r="K733" i="71"/>
  <c r="L733" i="71"/>
  <c r="K758" i="71"/>
  <c r="L758" i="71"/>
  <c r="K747" i="71"/>
  <c r="L747" i="71"/>
  <c r="K811" i="71"/>
  <c r="L811" i="71"/>
  <c r="K768" i="71"/>
  <c r="L768" i="71"/>
  <c r="K1061" i="71"/>
  <c r="K1228" i="71"/>
  <c r="L1228" i="71"/>
  <c r="K1292" i="71"/>
  <c r="L1292" i="71"/>
  <c r="K1249" i="71"/>
  <c r="L1249" i="71"/>
  <c r="K1203" i="71"/>
  <c r="L1203" i="71"/>
  <c r="K1267" i="71"/>
  <c r="L1267" i="71"/>
  <c r="K1226" i="71"/>
  <c r="L1226" i="71"/>
  <c r="K1290" i="71"/>
  <c r="L1290" i="71"/>
  <c r="K1248" i="71"/>
  <c r="L1248" i="71"/>
  <c r="K1205" i="71"/>
  <c r="L1205" i="71"/>
  <c r="K1269" i="71"/>
  <c r="L1269" i="71"/>
  <c r="K1223" i="71"/>
  <c r="L1223" i="71"/>
  <c r="K1287" i="71"/>
  <c r="L1287" i="71"/>
  <c r="K1246" i="71"/>
  <c r="L1246" i="71"/>
  <c r="K1295" i="71"/>
  <c r="L1295" i="71"/>
  <c r="K1252" i="71"/>
  <c r="L1252" i="71"/>
  <c r="K1209" i="71"/>
  <c r="L1209" i="71"/>
  <c r="K1273" i="71"/>
  <c r="L1273" i="71"/>
  <c r="K1227" i="71"/>
  <c r="L1227" i="71"/>
  <c r="K1291" i="71"/>
  <c r="L1291" i="71"/>
  <c r="K1250" i="71"/>
  <c r="L1250" i="71"/>
  <c r="K1208" i="71"/>
  <c r="L1208" i="71"/>
  <c r="K1272" i="71"/>
  <c r="L1272" i="71"/>
  <c r="K1229" i="71"/>
  <c r="L1229" i="71"/>
  <c r="K1293" i="71"/>
  <c r="L1293" i="71"/>
  <c r="K1247" i="71"/>
  <c r="L1247" i="71"/>
  <c r="K1206" i="71"/>
  <c r="L1206" i="71"/>
  <c r="K1270" i="71"/>
  <c r="L1270" i="71"/>
  <c r="H718" i="72"/>
  <c r="I105" i="70" s="1"/>
  <c r="Z52" i="11" s="1"/>
  <c r="F1558" i="72"/>
  <c r="G203" i="70" s="1"/>
  <c r="X94" i="11" s="1"/>
  <c r="V28" i="11"/>
  <c r="V40" i="11"/>
  <c r="G1558" i="72"/>
  <c r="H203" i="70" s="1"/>
  <c r="Y94" i="11" s="1"/>
  <c r="K471" i="71"/>
  <c r="H598" i="72"/>
  <c r="I91" i="70" s="1"/>
  <c r="Z46" i="11" s="1"/>
  <c r="K76" i="71"/>
  <c r="L76" i="71"/>
  <c r="K12" i="71"/>
  <c r="L12" i="71"/>
  <c r="K109" i="71"/>
  <c r="L109" i="71"/>
  <c r="K45" i="71"/>
  <c r="L45" i="71"/>
  <c r="K91" i="71"/>
  <c r="L91" i="71"/>
  <c r="K27" i="71"/>
  <c r="L27" i="71"/>
  <c r="K26" i="71"/>
  <c r="L26" i="71"/>
  <c r="K56" i="71"/>
  <c r="L56" i="71"/>
  <c r="K78" i="71"/>
  <c r="L78" i="71"/>
  <c r="K89" i="71"/>
  <c r="L89" i="71"/>
  <c r="K25" i="71"/>
  <c r="L25" i="71"/>
  <c r="K71" i="71"/>
  <c r="L71" i="71"/>
  <c r="K114" i="71"/>
  <c r="L114" i="71"/>
  <c r="K100" i="71"/>
  <c r="L100" i="71"/>
  <c r="K36" i="71"/>
  <c r="L36" i="71"/>
  <c r="K38" i="71"/>
  <c r="L38" i="71"/>
  <c r="K69" i="71"/>
  <c r="L69" i="71"/>
  <c r="K115" i="71"/>
  <c r="L115" i="71"/>
  <c r="K51" i="71"/>
  <c r="L51" i="71"/>
  <c r="K74" i="71"/>
  <c r="L74" i="71"/>
  <c r="K80" i="71"/>
  <c r="L80" i="71"/>
  <c r="K16" i="71"/>
  <c r="L16" i="71"/>
  <c r="K113" i="71"/>
  <c r="L113" i="71"/>
  <c r="K49" i="71"/>
  <c r="L49" i="71"/>
  <c r="K95" i="71"/>
  <c r="L95" i="71"/>
  <c r="K31" i="71"/>
  <c r="L31" i="71"/>
  <c r="K34" i="71"/>
  <c r="L34" i="71"/>
  <c r="K1317" i="71"/>
  <c r="L1317" i="71"/>
  <c r="K1381" i="71"/>
  <c r="L1381" i="71"/>
  <c r="K1338" i="71"/>
  <c r="L1338" i="71"/>
  <c r="K1402" i="71"/>
  <c r="L1402" i="71"/>
  <c r="K1404" i="71"/>
  <c r="L1404" i="71"/>
  <c r="K1363" i="71"/>
  <c r="L1363" i="71"/>
  <c r="K1336" i="71"/>
  <c r="L1336" i="71"/>
  <c r="K1337" i="71"/>
  <c r="L1337" i="71"/>
  <c r="K1401" i="71"/>
  <c r="L1401" i="71"/>
  <c r="K1358" i="71"/>
  <c r="L1358" i="71"/>
  <c r="K1316" i="71"/>
  <c r="L1316" i="71"/>
  <c r="K1319" i="71"/>
  <c r="L1319" i="71"/>
  <c r="K1383" i="71"/>
  <c r="L1383" i="71"/>
  <c r="K1344" i="71"/>
  <c r="L1344" i="71"/>
  <c r="K1341" i="71"/>
  <c r="L1341" i="71"/>
  <c r="K1405" i="71"/>
  <c r="L1405" i="71"/>
  <c r="K1362" i="71"/>
  <c r="L1362" i="71"/>
  <c r="K1324" i="71"/>
  <c r="L1324" i="71"/>
  <c r="K1323" i="71"/>
  <c r="L1323" i="71"/>
  <c r="K1387" i="71"/>
  <c r="L1387" i="71"/>
  <c r="K1384" i="71"/>
  <c r="L1384" i="71"/>
  <c r="K1361" i="71"/>
  <c r="L1361" i="71"/>
  <c r="K1318" i="71"/>
  <c r="L1318" i="71"/>
  <c r="K1382" i="71"/>
  <c r="L1382" i="71"/>
  <c r="K1364" i="71"/>
  <c r="L1364" i="71"/>
  <c r="K1343" i="71"/>
  <c r="L1343" i="71"/>
  <c r="K1407" i="71"/>
  <c r="L1407" i="71"/>
  <c r="K721" i="71"/>
  <c r="L721" i="71"/>
  <c r="K770" i="71"/>
  <c r="L770" i="71"/>
  <c r="K805" i="71"/>
  <c r="L805" i="71"/>
  <c r="K719" i="71"/>
  <c r="L719" i="71"/>
  <c r="K783" i="71"/>
  <c r="L783" i="71"/>
  <c r="K740" i="71"/>
  <c r="L740" i="71"/>
  <c r="K804" i="71"/>
  <c r="L804" i="71"/>
  <c r="K761" i="71"/>
  <c r="L761" i="71"/>
  <c r="K818" i="71"/>
  <c r="L818" i="71"/>
  <c r="K742" i="71"/>
  <c r="L742" i="71"/>
  <c r="K739" i="71"/>
  <c r="L739" i="71"/>
  <c r="K803" i="71"/>
  <c r="L803" i="71"/>
  <c r="K760" i="71"/>
  <c r="L760" i="71"/>
  <c r="K769" i="71"/>
  <c r="L769" i="71"/>
  <c r="K725" i="71"/>
  <c r="L725" i="71"/>
  <c r="K750" i="71"/>
  <c r="L750" i="71"/>
  <c r="K743" i="71"/>
  <c r="L743" i="71"/>
  <c r="K807" i="71"/>
  <c r="L807" i="71"/>
  <c r="K764" i="71"/>
  <c r="L764" i="71"/>
  <c r="K730" i="71"/>
  <c r="L730" i="71"/>
  <c r="K809" i="71"/>
  <c r="L809" i="71"/>
  <c r="K765" i="71"/>
  <c r="L765" i="71"/>
  <c r="K790" i="71"/>
  <c r="L790" i="71"/>
  <c r="K763" i="71"/>
  <c r="L763" i="71"/>
  <c r="K720" i="71"/>
  <c r="L720" i="71"/>
  <c r="K784" i="71"/>
  <c r="L784" i="71"/>
  <c r="F1318" i="72"/>
  <c r="G175" i="70" s="1"/>
  <c r="X82" i="11" s="1"/>
  <c r="L1061" i="71"/>
  <c r="K1244" i="71"/>
  <c r="L1244" i="71"/>
  <c r="K1201" i="71"/>
  <c r="L1201" i="71"/>
  <c r="K1265" i="71"/>
  <c r="L1265" i="71"/>
  <c r="K1219" i="71"/>
  <c r="L1219" i="71"/>
  <c r="K1283" i="71"/>
  <c r="L1283" i="71"/>
  <c r="K1242" i="71"/>
  <c r="L1242" i="71"/>
  <c r="K1200" i="71"/>
  <c r="L1200" i="71"/>
  <c r="K1264" i="71"/>
  <c r="L1264" i="71"/>
  <c r="K1221" i="71"/>
  <c r="L1221" i="71"/>
  <c r="K1285" i="71"/>
  <c r="L1285" i="71"/>
  <c r="K1239" i="71"/>
  <c r="L1239" i="71"/>
  <c r="K1198" i="71"/>
  <c r="L1198" i="71"/>
  <c r="K1262" i="71"/>
  <c r="L1262" i="71"/>
  <c r="K1204" i="71"/>
  <c r="L1204" i="71"/>
  <c r="K1268" i="71"/>
  <c r="L1268" i="71"/>
  <c r="K1225" i="71"/>
  <c r="L1225" i="71"/>
  <c r="K1289" i="71"/>
  <c r="L1289" i="71"/>
  <c r="K1243" i="71"/>
  <c r="L1243" i="71"/>
  <c r="K1202" i="71"/>
  <c r="L1202" i="71"/>
  <c r="K1266" i="71"/>
  <c r="L1266" i="71"/>
  <c r="K1224" i="71"/>
  <c r="L1224" i="71"/>
  <c r="K1288" i="71"/>
  <c r="L1288" i="71"/>
  <c r="K1245" i="71"/>
  <c r="L1245" i="71"/>
  <c r="K1199" i="71"/>
  <c r="L1199" i="71"/>
  <c r="K1263" i="71"/>
  <c r="L1263" i="71"/>
  <c r="K1222" i="71"/>
  <c r="L1222" i="71"/>
  <c r="K1286" i="71"/>
  <c r="L1286" i="71"/>
  <c r="E598" i="72"/>
  <c r="F91" i="70" s="1"/>
  <c r="W46" i="11" s="1"/>
  <c r="L471" i="71"/>
  <c r="K707" i="71"/>
  <c r="K235" i="71"/>
  <c r="K60" i="71"/>
  <c r="L60" i="71"/>
  <c r="K86" i="71"/>
  <c r="L86" i="71"/>
  <c r="K93" i="71"/>
  <c r="L93" i="71"/>
  <c r="K29" i="71"/>
  <c r="L29" i="71"/>
  <c r="K75" i="71"/>
  <c r="L75" i="71"/>
  <c r="K11" i="71"/>
  <c r="L11" i="71"/>
  <c r="K104" i="71"/>
  <c r="L104" i="71"/>
  <c r="K40" i="71"/>
  <c r="L40" i="71"/>
  <c r="K46" i="71"/>
  <c r="L46" i="71"/>
  <c r="K73" i="71"/>
  <c r="L73" i="71"/>
  <c r="J117" i="71"/>
  <c r="K10" i="71"/>
  <c r="M10" i="71" s="1" a="1"/>
  <c r="L10" i="71"/>
  <c r="K55" i="71"/>
  <c r="L55" i="71"/>
  <c r="K82" i="71"/>
  <c r="L82" i="71"/>
  <c r="K84" i="71"/>
  <c r="L84" i="71"/>
  <c r="K20" i="71"/>
  <c r="L20" i="71"/>
  <c r="K116" i="71"/>
  <c r="L116" i="71"/>
  <c r="K53" i="71"/>
  <c r="L53" i="71"/>
  <c r="K99" i="71"/>
  <c r="L99" i="71"/>
  <c r="K35" i="71"/>
  <c r="L35" i="71"/>
  <c r="K42" i="71"/>
  <c r="L42" i="71"/>
  <c r="K64" i="71"/>
  <c r="L64" i="71"/>
  <c r="K94" i="71"/>
  <c r="L94" i="71"/>
  <c r="K97" i="71"/>
  <c r="L97" i="71"/>
  <c r="K33" i="71"/>
  <c r="L33" i="71"/>
  <c r="K79" i="71"/>
  <c r="L79" i="71"/>
  <c r="K15" i="71"/>
  <c r="L15" i="71"/>
  <c r="K1328" i="71"/>
  <c r="L1328" i="71"/>
  <c r="K1333" i="71"/>
  <c r="L1333" i="71"/>
  <c r="K1397" i="71"/>
  <c r="L1397" i="71"/>
  <c r="K1354" i="71"/>
  <c r="L1354" i="71"/>
  <c r="L1308" i="71"/>
  <c r="K1308" i="71"/>
  <c r="M1308" i="71" s="1" a="1"/>
  <c r="J1415" i="71"/>
  <c r="K1315" i="71"/>
  <c r="L1315" i="71"/>
  <c r="K1379" i="71"/>
  <c r="L1379" i="71"/>
  <c r="K1368" i="71"/>
  <c r="L1368" i="71"/>
  <c r="K1353" i="71"/>
  <c r="L1353" i="71"/>
  <c r="K1310" i="71"/>
  <c r="L1310" i="71"/>
  <c r="K1374" i="71"/>
  <c r="L1374" i="71"/>
  <c r="K1348" i="71"/>
  <c r="L1348" i="71"/>
  <c r="K1335" i="71"/>
  <c r="L1335" i="71"/>
  <c r="K1399" i="71"/>
  <c r="L1399" i="71"/>
  <c r="K1376" i="71"/>
  <c r="L1376" i="71"/>
  <c r="K1357" i="71"/>
  <c r="L1357" i="71"/>
  <c r="K1314" i="71"/>
  <c r="L1314" i="71"/>
  <c r="K1378" i="71"/>
  <c r="L1378" i="71"/>
  <c r="K1356" i="71"/>
  <c r="L1356" i="71"/>
  <c r="K1339" i="71"/>
  <c r="L1339" i="71"/>
  <c r="K1403" i="71"/>
  <c r="L1403" i="71"/>
  <c r="K1313" i="71"/>
  <c r="L1313" i="71"/>
  <c r="K1377" i="71"/>
  <c r="L1377" i="71"/>
  <c r="K1334" i="71"/>
  <c r="L1334" i="71"/>
  <c r="K1398" i="71"/>
  <c r="L1398" i="71"/>
  <c r="K1396" i="71"/>
  <c r="L1396" i="71"/>
  <c r="K1359" i="71"/>
  <c r="L1359" i="71"/>
  <c r="K1533" i="71"/>
  <c r="H478" i="72"/>
  <c r="I77" i="70" s="1"/>
  <c r="E1198" i="72"/>
  <c r="F161" i="70" s="1"/>
  <c r="W76" i="11" s="1"/>
  <c r="K753" i="71"/>
  <c r="L753" i="71"/>
  <c r="K810" i="71"/>
  <c r="L810" i="71"/>
  <c r="K734" i="71"/>
  <c r="L734" i="71"/>
  <c r="K735" i="71"/>
  <c r="L735" i="71"/>
  <c r="K799" i="71"/>
  <c r="L799" i="71"/>
  <c r="K756" i="71"/>
  <c r="L756" i="71"/>
  <c r="K820" i="71"/>
  <c r="L820" i="71"/>
  <c r="K793" i="71"/>
  <c r="L793" i="71"/>
  <c r="K749" i="71"/>
  <c r="L749" i="71"/>
  <c r="K774" i="71"/>
  <c r="L774" i="71"/>
  <c r="K755" i="71"/>
  <c r="L755" i="71"/>
  <c r="K819" i="71"/>
  <c r="L819" i="71"/>
  <c r="K776" i="71"/>
  <c r="L776" i="71"/>
  <c r="K722" i="71"/>
  <c r="L722" i="71"/>
  <c r="K801" i="71"/>
  <c r="L801" i="71"/>
  <c r="K757" i="71"/>
  <c r="L757" i="71"/>
  <c r="K782" i="71"/>
  <c r="L782" i="71"/>
  <c r="K759" i="71"/>
  <c r="L759" i="71"/>
  <c r="K823" i="71"/>
  <c r="L823" i="71"/>
  <c r="K780" i="71"/>
  <c r="L780" i="71"/>
  <c r="K726" i="71"/>
  <c r="L726" i="71"/>
  <c r="K754" i="71"/>
  <c r="L754" i="71"/>
  <c r="K797" i="71"/>
  <c r="L797" i="71"/>
  <c r="K822" i="71"/>
  <c r="L822" i="71"/>
  <c r="K779" i="71"/>
  <c r="L779" i="71"/>
  <c r="K736" i="71"/>
  <c r="L736" i="71"/>
  <c r="K800" i="71"/>
  <c r="L800" i="71"/>
  <c r="V22" i="11"/>
  <c r="V34" i="11"/>
  <c r="H1078" i="72"/>
  <c r="I147" i="70" s="1"/>
  <c r="Z70" i="11" s="1"/>
  <c r="E958" i="72"/>
  <c r="F133" i="70" s="1"/>
  <c r="W64" i="11" s="1"/>
  <c r="K1196" i="71"/>
  <c r="L1196" i="71"/>
  <c r="K1260" i="71"/>
  <c r="L1260" i="71"/>
  <c r="K1217" i="71"/>
  <c r="L1217" i="71"/>
  <c r="K1281" i="71"/>
  <c r="L1281" i="71"/>
  <c r="K1235" i="71"/>
  <c r="L1235" i="71"/>
  <c r="K1194" i="71"/>
  <c r="L1194" i="71"/>
  <c r="K1258" i="71"/>
  <c r="L1258" i="71"/>
  <c r="K1216" i="71"/>
  <c r="L1216" i="71"/>
  <c r="K1280" i="71"/>
  <c r="L1280" i="71"/>
  <c r="K1237" i="71"/>
  <c r="L1237" i="71"/>
  <c r="K1191" i="71"/>
  <c r="L1191" i="71"/>
  <c r="K1255" i="71"/>
  <c r="L1255" i="71"/>
  <c r="K1214" i="71"/>
  <c r="L1214" i="71"/>
  <c r="K1278" i="71"/>
  <c r="L1278" i="71"/>
  <c r="K1220" i="71"/>
  <c r="L1220" i="71"/>
  <c r="K1284" i="71"/>
  <c r="L1284" i="71"/>
  <c r="K1241" i="71"/>
  <c r="L1241" i="71"/>
  <c r="K1195" i="71"/>
  <c r="L1195" i="71"/>
  <c r="K1259" i="71"/>
  <c r="L1259" i="71"/>
  <c r="K1218" i="71"/>
  <c r="L1218" i="71"/>
  <c r="K1282" i="71"/>
  <c r="L1282" i="71"/>
  <c r="K1240" i="71"/>
  <c r="L1240" i="71"/>
  <c r="K1197" i="71"/>
  <c r="L1197" i="71"/>
  <c r="K1261" i="71"/>
  <c r="L1261" i="71"/>
  <c r="K1215" i="71"/>
  <c r="L1215" i="71"/>
  <c r="K1279" i="71"/>
  <c r="L1279" i="71"/>
  <c r="K1238" i="71"/>
  <c r="L1238" i="71"/>
  <c r="F1078" i="72"/>
  <c r="G147" i="70" s="1"/>
  <c r="X70" i="11" s="1"/>
  <c r="G958" i="72"/>
  <c r="H133" i="70" s="1"/>
  <c r="Y64" i="11" s="1"/>
  <c r="L707" i="71"/>
  <c r="G598" i="72"/>
  <c r="H91" i="70" s="1"/>
  <c r="Y46" i="11" s="1"/>
  <c r="F238" i="72"/>
  <c r="G49" i="70" s="1"/>
  <c r="X16" i="11" s="1"/>
  <c r="L235" i="71"/>
  <c r="K108" i="71"/>
  <c r="L108" i="71"/>
  <c r="K44" i="71"/>
  <c r="L44" i="71"/>
  <c r="K54" i="71"/>
  <c r="L54" i="71"/>
  <c r="K77" i="71"/>
  <c r="L77" i="71"/>
  <c r="K13" i="71"/>
  <c r="L13" i="71"/>
  <c r="K59" i="71"/>
  <c r="L59" i="71"/>
  <c r="K90" i="71"/>
  <c r="L90" i="71"/>
  <c r="K88" i="71"/>
  <c r="L88" i="71"/>
  <c r="K24" i="71"/>
  <c r="L24" i="71"/>
  <c r="K14" i="71"/>
  <c r="L14" i="71"/>
  <c r="K57" i="71"/>
  <c r="L57" i="71"/>
  <c r="K103" i="71"/>
  <c r="L103" i="71"/>
  <c r="K39" i="71"/>
  <c r="L39" i="71"/>
  <c r="K50" i="71"/>
  <c r="L50" i="71"/>
  <c r="K68" i="71"/>
  <c r="L68" i="71"/>
  <c r="K102" i="71"/>
  <c r="L102" i="71"/>
  <c r="K101" i="71"/>
  <c r="L101" i="71"/>
  <c r="K37" i="71"/>
  <c r="L37" i="71"/>
  <c r="K83" i="71"/>
  <c r="L83" i="71"/>
  <c r="K19" i="71"/>
  <c r="L19" i="71"/>
  <c r="K112" i="71"/>
  <c r="L112" i="71"/>
  <c r="K48" i="71"/>
  <c r="L48" i="71"/>
  <c r="K62" i="71"/>
  <c r="L62" i="71"/>
  <c r="K81" i="71"/>
  <c r="L81" i="71"/>
  <c r="K17" i="71"/>
  <c r="L17" i="71"/>
  <c r="K63" i="71"/>
  <c r="L63" i="71"/>
  <c r="K98" i="71"/>
  <c r="L98" i="71"/>
  <c r="K1360" i="71"/>
  <c r="L1360" i="71"/>
  <c r="K1349" i="71"/>
  <c r="L1349" i="71"/>
  <c r="K1413" i="71"/>
  <c r="L1413" i="71"/>
  <c r="K1370" i="71"/>
  <c r="L1370" i="71"/>
  <c r="K1340" i="71"/>
  <c r="L1340" i="71"/>
  <c r="K1331" i="71"/>
  <c r="L1331" i="71"/>
  <c r="K1395" i="71"/>
  <c r="L1395" i="71"/>
  <c r="K1400" i="71"/>
  <c r="L1400" i="71"/>
  <c r="K1369" i="71"/>
  <c r="L1369" i="71"/>
  <c r="K1326" i="71"/>
  <c r="L1326" i="71"/>
  <c r="K1390" i="71"/>
  <c r="L1390" i="71"/>
  <c r="K1380" i="71"/>
  <c r="L1380" i="71"/>
  <c r="K1351" i="71"/>
  <c r="L1351" i="71"/>
  <c r="K1414" i="71"/>
  <c r="L1414" i="71"/>
  <c r="K1309" i="71"/>
  <c r="L1309" i="71"/>
  <c r="K1373" i="71"/>
  <c r="L1373" i="71"/>
  <c r="K1330" i="71"/>
  <c r="L1330" i="71"/>
  <c r="K1394" i="71"/>
  <c r="L1394" i="71"/>
  <c r="K1388" i="71"/>
  <c r="L1388" i="71"/>
  <c r="K1355" i="71"/>
  <c r="L1355" i="71"/>
  <c r="K1320" i="71"/>
  <c r="L1320" i="71"/>
  <c r="K1329" i="71"/>
  <c r="L1329" i="71"/>
  <c r="K1393" i="71"/>
  <c r="L1393" i="71"/>
  <c r="K1350" i="71"/>
  <c r="L1350" i="71"/>
  <c r="K1311" i="71"/>
  <c r="L1311" i="71"/>
  <c r="K1375" i="71"/>
  <c r="L1375" i="71"/>
  <c r="E238" i="72"/>
  <c r="F49" i="70" s="1"/>
  <c r="W16" i="11" s="1"/>
  <c r="F598" i="72"/>
  <c r="G91" i="70" s="1"/>
  <c r="X46" i="11" s="1"/>
  <c r="K943" i="71"/>
  <c r="G838" i="72"/>
  <c r="H119" i="70" s="1"/>
  <c r="Y58" i="11" s="1"/>
  <c r="E1078" i="72"/>
  <c r="F147" i="70" s="1"/>
  <c r="W70" i="11" s="1"/>
  <c r="K785" i="71"/>
  <c r="L785" i="71"/>
  <c r="K741" i="71"/>
  <c r="L741" i="71"/>
  <c r="K766" i="71"/>
  <c r="L766" i="71"/>
  <c r="K751" i="71"/>
  <c r="L751" i="71"/>
  <c r="K815" i="71"/>
  <c r="L815" i="71"/>
  <c r="K772" i="71"/>
  <c r="L772" i="71"/>
  <c r="K762" i="71"/>
  <c r="L762" i="71"/>
  <c r="K824" i="71"/>
  <c r="L824" i="71"/>
  <c r="K781" i="71"/>
  <c r="L781" i="71"/>
  <c r="K806" i="71"/>
  <c r="L806" i="71"/>
  <c r="K771" i="71"/>
  <c r="L771" i="71"/>
  <c r="K728" i="71"/>
  <c r="L728" i="71"/>
  <c r="K792" i="71"/>
  <c r="L792" i="71"/>
  <c r="K794" i="71"/>
  <c r="L794" i="71"/>
  <c r="K738" i="71"/>
  <c r="L738" i="71"/>
  <c r="K789" i="71"/>
  <c r="L789" i="71"/>
  <c r="K814" i="71"/>
  <c r="L814" i="71"/>
  <c r="K775" i="71"/>
  <c r="L775" i="71"/>
  <c r="K732" i="71"/>
  <c r="L732" i="71"/>
  <c r="K796" i="71"/>
  <c r="L796" i="71"/>
  <c r="K745" i="71"/>
  <c r="L745" i="71"/>
  <c r="K802" i="71"/>
  <c r="L802" i="71"/>
  <c r="L718" i="71"/>
  <c r="K718" i="71"/>
  <c r="M718" i="71" s="1" a="1"/>
  <c r="J825" i="71"/>
  <c r="K731" i="71"/>
  <c r="L731" i="71"/>
  <c r="K795" i="71"/>
  <c r="L795" i="71"/>
  <c r="K752" i="71"/>
  <c r="L752" i="71"/>
  <c r="K816" i="71"/>
  <c r="L816" i="71"/>
  <c r="E14" i="49"/>
  <c r="E17" i="49"/>
  <c r="G14" i="49"/>
  <c r="H44" i="49"/>
  <c r="H17" i="49"/>
  <c r="F24" i="48"/>
  <c r="G108" i="48"/>
  <c r="G41" i="49"/>
  <c r="G103" i="48"/>
  <c r="AE28" i="47"/>
  <c r="H29" i="48" s="1"/>
  <c r="D116" i="48"/>
  <c r="D45" i="49"/>
  <c r="D22" i="50"/>
  <c r="AA28" i="47"/>
  <c r="G29" i="48" s="1"/>
  <c r="E108" i="48"/>
  <c r="I115" i="47"/>
  <c r="H115" i="47"/>
  <c r="AA115" i="47"/>
  <c r="F101" i="48"/>
  <c r="H101" i="48"/>
  <c r="H14" i="47"/>
  <c r="E15" i="48" s="1"/>
  <c r="H13" i="49"/>
  <c r="G15" i="49"/>
  <c r="F13" i="49"/>
  <c r="F42" i="49"/>
  <c r="AA14" i="47"/>
  <c r="G15" i="48" s="1"/>
  <c r="D11" i="49"/>
  <c r="H98" i="47"/>
  <c r="F15" i="49"/>
  <c r="AE14" i="47"/>
  <c r="H15" i="48" s="1"/>
  <c r="E103" i="48"/>
  <c r="E42" i="49"/>
  <c r="D99" i="48"/>
  <c r="I14" i="47"/>
  <c r="F15" i="48" s="1"/>
  <c r="AE98" i="47"/>
  <c r="G36" i="48"/>
  <c r="H116" i="48"/>
  <c r="H45" i="49"/>
  <c r="H22" i="50"/>
  <c r="F29" i="48"/>
  <c r="F30" i="49"/>
  <c r="D30" i="49"/>
  <c r="H28" i="47"/>
  <c r="E29" i="48" s="1"/>
  <c r="D20" i="50"/>
  <c r="D29" i="48"/>
  <c r="E13" i="49"/>
  <c r="D39" i="49"/>
  <c r="I98" i="47"/>
  <c r="D11" i="50"/>
  <c r="H15" i="49"/>
  <c r="E25" i="48"/>
  <c r="E15" i="49"/>
  <c r="F85" i="47"/>
  <c r="F89" i="47"/>
  <c r="L62" i="44"/>
  <c r="F36" i="48"/>
  <c r="F16" i="49"/>
  <c r="H43" i="48"/>
  <c r="H19" i="49"/>
  <c r="H35" i="49"/>
  <c r="H81" i="48"/>
  <c r="H16" i="50"/>
  <c r="F92" i="47"/>
  <c r="F86" i="47"/>
  <c r="F90" i="47"/>
  <c r="H36" i="48"/>
  <c r="H16" i="49"/>
  <c r="G43" i="48"/>
  <c r="G19" i="49"/>
  <c r="G85" i="47"/>
  <c r="AE85" i="47" s="1"/>
  <c r="H86" i="48" s="1"/>
  <c r="G16" i="50"/>
  <c r="G81" i="48"/>
  <c r="G35" i="49"/>
  <c r="F91" i="47"/>
  <c r="D28" i="49"/>
  <c r="AA63" i="47"/>
  <c r="D64" i="48"/>
  <c r="H63" i="47"/>
  <c r="AE63" i="47"/>
  <c r="D94" i="48"/>
  <c r="H93" i="47"/>
  <c r="E94" i="48" s="1"/>
  <c r="AA93" i="47"/>
  <c r="G94" i="48" s="1"/>
  <c r="I93" i="47"/>
  <c r="F94" i="48" s="1"/>
  <c r="D13" i="50"/>
  <c r="E16" i="50"/>
  <c r="E81" i="48"/>
  <c r="E35" i="49"/>
  <c r="F35" i="49"/>
  <c r="F16" i="50"/>
  <c r="F81" i="48"/>
  <c r="F87" i="47"/>
  <c r="I63" i="47"/>
  <c r="AE93" i="47"/>
  <c r="H94" i="48" s="1"/>
  <c r="H56" i="47"/>
  <c r="E26" i="49" s="1"/>
  <c r="I56" i="47"/>
  <c r="F26" i="49" s="1"/>
  <c r="D57" i="48"/>
  <c r="AE56" i="47"/>
  <c r="H26" i="49" s="1"/>
  <c r="AA56" i="47"/>
  <c r="G26" i="49" s="1"/>
  <c r="F43" i="48"/>
  <c r="F19" i="49"/>
  <c r="L7" i="44"/>
  <c r="G92" i="47" s="1"/>
  <c r="F19" i="48"/>
  <c r="H19" i="48"/>
  <c r="L11" i="44"/>
  <c r="L53" i="18"/>
  <c r="L35" i="18"/>
  <c r="L41" i="18"/>
  <c r="L45" i="18"/>
  <c r="L19" i="18"/>
  <c r="L27" i="18"/>
  <c r="L13" i="18"/>
  <c r="G37" i="4" s="1"/>
  <c r="L57" i="18"/>
  <c r="L17" i="18"/>
  <c r="G112" i="4" s="1"/>
  <c r="L34" i="18"/>
  <c r="L43" i="18"/>
  <c r="L39" i="18"/>
  <c r="L25" i="18"/>
  <c r="L20" i="18"/>
  <c r="G14" i="4" s="1"/>
  <c r="L31" i="18"/>
  <c r="L29" i="18"/>
  <c r="L33" i="18"/>
  <c r="L37" i="18"/>
  <c r="G63" i="4" s="1"/>
  <c r="L55" i="18"/>
  <c r="H36" i="18"/>
  <c r="H7" i="18"/>
  <c r="H46" i="18"/>
  <c r="L46" i="18"/>
  <c r="H44" i="18"/>
  <c r="H26" i="18"/>
  <c r="H50" i="18"/>
  <c r="H16" i="18"/>
  <c r="H40" i="18"/>
  <c r="H38" i="18"/>
  <c r="H30" i="18"/>
  <c r="H12" i="18"/>
  <c r="H32" i="18"/>
  <c r="H28" i="18"/>
  <c r="H22" i="18"/>
  <c r="H58" i="18"/>
  <c r="H18" i="18"/>
  <c r="H24" i="18"/>
  <c r="L60" i="18"/>
  <c r="H60" i="18"/>
  <c r="H42" i="18"/>
  <c r="H56" i="18"/>
  <c r="L1533" i="71" l="1"/>
  <c r="M1007" i="71"/>
  <c r="M1023" i="71"/>
  <c r="M960" i="71"/>
  <c r="M1039" i="71"/>
  <c r="M976" i="71"/>
  <c r="M991" i="71"/>
  <c r="M1034" i="71"/>
  <c r="M979" i="71"/>
  <c r="M1043" i="71"/>
  <c r="M1001" i="71"/>
  <c r="M958" i="71"/>
  <c r="M1022" i="71"/>
  <c r="M980" i="71"/>
  <c r="M1044" i="71"/>
  <c r="M999" i="71"/>
  <c r="M957" i="71"/>
  <c r="M1021" i="71"/>
  <c r="M978" i="71"/>
  <c r="M1042" i="71"/>
  <c r="M1000" i="71"/>
  <c r="M971" i="71"/>
  <c r="M1035" i="71"/>
  <c r="M993" i="71"/>
  <c r="M1057" i="71"/>
  <c r="M1014" i="71"/>
  <c r="M972" i="71"/>
  <c r="M1036" i="71"/>
  <c r="M1029" i="71"/>
  <c r="M981" i="71"/>
  <c r="M1024" i="71"/>
  <c r="M997" i="71"/>
  <c r="M1040" i="71"/>
  <c r="M1055" i="71"/>
  <c r="M992" i="71"/>
  <c r="M995" i="71"/>
  <c r="M1059" i="71"/>
  <c r="M1017" i="71"/>
  <c r="M974" i="71"/>
  <c r="M1038" i="71"/>
  <c r="M996" i="71"/>
  <c r="M1060" i="71"/>
  <c r="M1015" i="71"/>
  <c r="M973" i="71"/>
  <c r="M1037" i="71"/>
  <c r="M994" i="71"/>
  <c r="M1058" i="71"/>
  <c r="M1016" i="71"/>
  <c r="M987" i="71"/>
  <c r="M1051" i="71"/>
  <c r="M1009" i="71"/>
  <c r="M966" i="71"/>
  <c r="M1030" i="71"/>
  <c r="M988" i="71"/>
  <c r="M1052" i="71"/>
  <c r="M989" i="71"/>
  <c r="M1008" i="71"/>
  <c r="M1045" i="71"/>
  <c r="M986" i="71"/>
  <c r="M954" i="71"/>
  <c r="M965" i="71"/>
  <c r="M1013" i="71"/>
  <c r="M1056" i="71"/>
  <c r="M1011" i="71"/>
  <c r="M969" i="71"/>
  <c r="M1033" i="71"/>
  <c r="M990" i="71"/>
  <c r="M1054" i="71"/>
  <c r="M1012" i="71"/>
  <c r="M967" i="71"/>
  <c r="M1031" i="71"/>
  <c r="M1053" i="71"/>
  <c r="M1010" i="71"/>
  <c r="M968" i="71"/>
  <c r="M1032" i="71"/>
  <c r="M1003" i="71"/>
  <c r="M961" i="71"/>
  <c r="M1025" i="71"/>
  <c r="M982" i="71"/>
  <c r="M1046" i="71"/>
  <c r="M1004" i="71"/>
  <c r="M955" i="71"/>
  <c r="M959" i="71"/>
  <c r="M1002" i="71"/>
  <c r="M975" i="71"/>
  <c r="M1018" i="71"/>
  <c r="M1050" i="71"/>
  <c r="M970" i="71"/>
  <c r="M963" i="71"/>
  <c r="M1027" i="71"/>
  <c r="M985" i="71"/>
  <c r="M1049" i="71"/>
  <c r="M1006" i="71"/>
  <c r="M964" i="71"/>
  <c r="M1028" i="71"/>
  <c r="M983" i="71"/>
  <c r="M1047" i="71"/>
  <c r="M1005" i="71"/>
  <c r="M962" i="71"/>
  <c r="M1026" i="71"/>
  <c r="M984" i="71"/>
  <c r="M1048" i="71"/>
  <c r="M1019" i="71"/>
  <c r="M977" i="71"/>
  <c r="M1041" i="71"/>
  <c r="M998" i="71"/>
  <c r="M956" i="71"/>
  <c r="M176" i="71"/>
  <c r="M151" i="71"/>
  <c r="M169" i="71"/>
  <c r="M233" i="71"/>
  <c r="M158" i="71"/>
  <c r="M222" i="71"/>
  <c r="M132" i="71"/>
  <c r="M196" i="71"/>
  <c r="M211" i="71"/>
  <c r="M189" i="71"/>
  <c r="M195" i="71"/>
  <c r="M178" i="71"/>
  <c r="M143" i="71"/>
  <c r="M152" i="71"/>
  <c r="M216" i="71"/>
  <c r="M145" i="71"/>
  <c r="M209" i="71"/>
  <c r="M134" i="71"/>
  <c r="M198" i="71"/>
  <c r="M187" i="71"/>
  <c r="M172" i="71"/>
  <c r="M139" i="71"/>
  <c r="M165" i="71"/>
  <c r="M229" i="71"/>
  <c r="M154" i="71"/>
  <c r="M218" i="71"/>
  <c r="M128" i="71"/>
  <c r="M192" i="71"/>
  <c r="M199" i="71"/>
  <c r="M185" i="71"/>
  <c r="M183" i="71"/>
  <c r="M174" i="71"/>
  <c r="M131" i="71"/>
  <c r="M148" i="71"/>
  <c r="M212" i="71"/>
  <c r="M141" i="71"/>
  <c r="M205" i="71"/>
  <c r="M130" i="71"/>
  <c r="M194" i="71"/>
  <c r="M175" i="71"/>
  <c r="M168" i="71"/>
  <c r="M232" i="71"/>
  <c r="M161" i="71"/>
  <c r="M225" i="71"/>
  <c r="M150" i="71"/>
  <c r="M214" i="71"/>
  <c r="M231" i="71"/>
  <c r="M188" i="71"/>
  <c r="M191" i="71"/>
  <c r="M181" i="71"/>
  <c r="M171" i="71"/>
  <c r="M170" i="71"/>
  <c r="M234" i="71"/>
  <c r="M160" i="71"/>
  <c r="M224" i="71"/>
  <c r="M153" i="71"/>
  <c r="M217" i="71"/>
  <c r="M142" i="71"/>
  <c r="M206" i="71"/>
  <c r="M215" i="71"/>
  <c r="M180" i="71"/>
  <c r="M163" i="71"/>
  <c r="M173" i="71"/>
  <c r="M135" i="71"/>
  <c r="M162" i="71"/>
  <c r="M226" i="71"/>
  <c r="M136" i="71"/>
  <c r="M200" i="71"/>
  <c r="M129" i="71"/>
  <c r="M193" i="71"/>
  <c r="M207" i="71"/>
  <c r="M182" i="71"/>
  <c r="M147" i="71"/>
  <c r="M156" i="71"/>
  <c r="M220" i="71"/>
  <c r="M149" i="71"/>
  <c r="M213" i="71"/>
  <c r="M138" i="71"/>
  <c r="M202" i="71"/>
  <c r="M203" i="71"/>
  <c r="M144" i="71"/>
  <c r="M208" i="71"/>
  <c r="M137" i="71"/>
  <c r="M201" i="71"/>
  <c r="M227" i="71"/>
  <c r="M190" i="71"/>
  <c r="M167" i="71"/>
  <c r="M164" i="71"/>
  <c r="M228" i="71"/>
  <c r="M157" i="71"/>
  <c r="M221" i="71"/>
  <c r="M146" i="71"/>
  <c r="M210" i="71"/>
  <c r="M223" i="71"/>
  <c r="M184" i="71"/>
  <c r="M179" i="71"/>
  <c r="M177" i="71"/>
  <c r="M159" i="71"/>
  <c r="M166" i="71"/>
  <c r="M230" i="71"/>
  <c r="M140" i="71"/>
  <c r="M204" i="71"/>
  <c r="M133" i="71"/>
  <c r="M197" i="71"/>
  <c r="M219" i="71"/>
  <c r="M186" i="71"/>
  <c r="M936" i="71"/>
  <c r="M845" i="71"/>
  <c r="M890" i="71"/>
  <c r="M925" i="71"/>
  <c r="M872" i="71"/>
  <c r="M856" i="71"/>
  <c r="M899" i="71"/>
  <c r="M860" i="71"/>
  <c r="M924" i="71"/>
  <c r="M881" i="71"/>
  <c r="M839" i="71"/>
  <c r="M903" i="71"/>
  <c r="M862" i="71"/>
  <c r="M926" i="71"/>
  <c r="M880" i="71"/>
  <c r="M837" i="71"/>
  <c r="M901" i="71"/>
  <c r="M859" i="71"/>
  <c r="M923" i="71"/>
  <c r="M882" i="71"/>
  <c r="M852" i="71"/>
  <c r="M916" i="71"/>
  <c r="M873" i="71"/>
  <c r="M937" i="71"/>
  <c r="M895" i="71"/>
  <c r="M854" i="71"/>
  <c r="M918" i="71"/>
  <c r="M851" i="71"/>
  <c r="M909" i="71"/>
  <c r="M840" i="71"/>
  <c r="M883" i="71"/>
  <c r="M893" i="71"/>
  <c r="M920" i="71"/>
  <c r="M858" i="71"/>
  <c r="M876" i="71"/>
  <c r="M940" i="71"/>
  <c r="M897" i="71"/>
  <c r="M855" i="71"/>
  <c r="M919" i="71"/>
  <c r="M878" i="71"/>
  <c r="M942" i="71"/>
  <c r="M896" i="71"/>
  <c r="M853" i="71"/>
  <c r="M917" i="71"/>
  <c r="M875" i="71"/>
  <c r="M939" i="71"/>
  <c r="M898" i="71"/>
  <c r="M868" i="71"/>
  <c r="M932" i="71"/>
  <c r="M889" i="71"/>
  <c r="M847" i="71"/>
  <c r="M911" i="71"/>
  <c r="M870" i="71"/>
  <c r="M934" i="71"/>
  <c r="M888" i="71"/>
  <c r="M931" i="71"/>
  <c r="M861" i="71"/>
  <c r="M906" i="71"/>
  <c r="M938" i="71"/>
  <c r="M941" i="71"/>
  <c r="M844" i="71"/>
  <c r="M908" i="71"/>
  <c r="M865" i="71"/>
  <c r="M929" i="71"/>
  <c r="M887" i="71"/>
  <c r="M846" i="71"/>
  <c r="M910" i="71"/>
  <c r="M864" i="71"/>
  <c r="M928" i="71"/>
  <c r="M885" i="71"/>
  <c r="M843" i="71"/>
  <c r="M907" i="71"/>
  <c r="M866" i="71"/>
  <c r="M930" i="71"/>
  <c r="M900" i="71"/>
  <c r="M857" i="71"/>
  <c r="M921" i="71"/>
  <c r="M879" i="71"/>
  <c r="M838" i="71"/>
  <c r="M902" i="71"/>
  <c r="M874" i="71"/>
  <c r="M867" i="71"/>
  <c r="M904" i="71"/>
  <c r="M842" i="71"/>
  <c r="M915" i="71"/>
  <c r="M877" i="71"/>
  <c r="M922" i="71"/>
  <c r="M892" i="71"/>
  <c r="M849" i="71"/>
  <c r="M913" i="71"/>
  <c r="M871" i="71"/>
  <c r="M935" i="71"/>
  <c r="M894" i="71"/>
  <c r="M848" i="71"/>
  <c r="M912" i="71"/>
  <c r="M869" i="71"/>
  <c r="M933" i="71"/>
  <c r="M891" i="71"/>
  <c r="M850" i="71"/>
  <c r="M914" i="71"/>
  <c r="M884" i="71"/>
  <c r="M841" i="71"/>
  <c r="M905" i="71"/>
  <c r="M863" i="71"/>
  <c r="M927" i="71"/>
  <c r="M886" i="71"/>
  <c r="M621" i="71"/>
  <c r="M694" i="71"/>
  <c r="M657" i="71"/>
  <c r="M687" i="71"/>
  <c r="M658" i="71"/>
  <c r="M672" i="71"/>
  <c r="M633" i="71"/>
  <c r="M699" i="71"/>
  <c r="M646" i="71"/>
  <c r="M692" i="71"/>
  <c r="M639" i="71"/>
  <c r="M616" i="71"/>
  <c r="M702" i="71"/>
  <c r="M638" i="71"/>
  <c r="M669" i="71"/>
  <c r="M684" i="71"/>
  <c r="M695" i="71"/>
  <c r="M631" i="71"/>
  <c r="M640" i="71"/>
  <c r="M666" i="71"/>
  <c r="M602" i="71"/>
  <c r="M609" i="71"/>
  <c r="M636" i="71"/>
  <c r="M659" i="71"/>
  <c r="M645" i="71"/>
  <c r="M615" i="71"/>
  <c r="M706" i="71"/>
  <c r="M610" i="71"/>
  <c r="M624" i="71"/>
  <c r="M701" i="71"/>
  <c r="M628" i="71"/>
  <c r="M690" i="71"/>
  <c r="M649" i="71"/>
  <c r="M651" i="71"/>
  <c r="M688" i="71"/>
  <c r="M678" i="71"/>
  <c r="M629" i="71"/>
  <c r="M671" i="71"/>
  <c r="M665" i="71"/>
  <c r="M648" i="71"/>
  <c r="M654" i="71"/>
  <c r="M689" i="71"/>
  <c r="M700" i="71"/>
  <c r="M612" i="71"/>
  <c r="M647" i="71"/>
  <c r="M613" i="71"/>
  <c r="M682" i="71"/>
  <c r="M618" i="71"/>
  <c r="M637" i="71"/>
  <c r="M660" i="71"/>
  <c r="M675" i="71"/>
  <c r="M693" i="71"/>
  <c r="M603" i="71"/>
  <c r="M611" i="71"/>
  <c r="M652" i="71"/>
  <c r="M662" i="71"/>
  <c r="M601" i="71"/>
  <c r="M655" i="71"/>
  <c r="M626" i="71"/>
  <c r="M620" i="71"/>
  <c r="M642" i="71"/>
  <c r="M623" i="71"/>
  <c r="M614" i="71"/>
  <c r="M656" i="71"/>
  <c r="M668" i="71"/>
  <c r="M619" i="71"/>
  <c r="M686" i="71"/>
  <c r="M622" i="71"/>
  <c r="M641" i="71"/>
  <c r="M664" i="71"/>
  <c r="M679" i="71"/>
  <c r="M705" i="71"/>
  <c r="M608" i="71"/>
  <c r="M650" i="71"/>
  <c r="M685" i="71"/>
  <c r="M696" i="71"/>
  <c r="M604" i="71"/>
  <c r="M643" i="71"/>
  <c r="M605" i="71"/>
  <c r="M607" i="71"/>
  <c r="M674" i="71"/>
  <c r="M667" i="71"/>
  <c r="M630" i="71"/>
  <c r="M676" i="71"/>
  <c r="M677" i="71"/>
  <c r="M697" i="71"/>
  <c r="M683" i="71"/>
  <c r="M673" i="71"/>
  <c r="M704" i="71"/>
  <c r="M681" i="71"/>
  <c r="M703" i="71"/>
  <c r="M635" i="71"/>
  <c r="M625" i="71"/>
  <c r="M670" i="71"/>
  <c r="M606" i="71"/>
  <c r="M617" i="71"/>
  <c r="M644" i="71"/>
  <c r="M663" i="71"/>
  <c r="M653" i="71"/>
  <c r="M698" i="71"/>
  <c r="M634" i="71"/>
  <c r="M661" i="71"/>
  <c r="M680" i="71"/>
  <c r="M691" i="71"/>
  <c r="M627" i="71"/>
  <c r="M632" i="71"/>
  <c r="K353" i="71"/>
  <c r="M1308" i="71"/>
  <c r="M1390" i="71"/>
  <c r="M1322" i="71"/>
  <c r="M1383" i="71"/>
  <c r="M1351" i="71"/>
  <c r="M1319" i="71"/>
  <c r="M1394" i="71"/>
  <c r="M1354" i="71"/>
  <c r="M1413" i="71"/>
  <c r="M1397" i="71"/>
  <c r="M1381" i="71"/>
  <c r="M1365" i="71"/>
  <c r="M1349" i="71"/>
  <c r="M1333" i="71"/>
  <c r="M1317" i="71"/>
  <c r="M1403" i="71"/>
  <c r="M1371" i="71"/>
  <c r="M1339" i="71"/>
  <c r="M1410" i="71"/>
  <c r="M1366" i="71"/>
  <c r="M1330" i="71"/>
  <c r="M1404" i="71"/>
  <c r="M1388" i="71"/>
  <c r="M1372" i="71"/>
  <c r="M1356" i="71"/>
  <c r="M1340" i="71"/>
  <c r="M1324" i="71"/>
  <c r="M1391" i="71"/>
  <c r="M1326" i="71"/>
  <c r="M1375" i="71"/>
  <c r="M1335" i="71"/>
  <c r="M1406" i="71"/>
  <c r="M1346" i="71"/>
  <c r="M1405" i="71"/>
  <c r="M1385" i="71"/>
  <c r="M1361" i="71"/>
  <c r="M1341" i="71"/>
  <c r="M1321" i="71"/>
  <c r="M1395" i="71"/>
  <c r="M1355" i="71"/>
  <c r="M1315" i="71"/>
  <c r="M1358" i="71"/>
  <c r="M1412" i="71"/>
  <c r="M1392" i="71"/>
  <c r="M1368" i="71"/>
  <c r="M1348" i="71"/>
  <c r="M1328" i="71"/>
  <c r="M1402" i="71"/>
  <c r="M1310" i="71"/>
  <c r="M1367" i="71"/>
  <c r="M1327" i="71"/>
  <c r="M1382" i="71"/>
  <c r="M1334" i="71"/>
  <c r="M1401" i="71"/>
  <c r="M1377" i="71"/>
  <c r="M1357" i="71"/>
  <c r="M1337" i="71"/>
  <c r="M1313" i="71"/>
  <c r="M1387" i="71"/>
  <c r="M1347" i="71"/>
  <c r="M1398" i="71"/>
  <c r="M1350" i="71"/>
  <c r="M1408" i="71"/>
  <c r="M1384" i="71"/>
  <c r="M1364" i="71"/>
  <c r="M1344" i="71"/>
  <c r="M1320" i="71"/>
  <c r="M1370" i="71"/>
  <c r="M1407" i="71"/>
  <c r="M1359" i="71"/>
  <c r="M1311" i="71"/>
  <c r="M1374" i="71"/>
  <c r="M1314" i="71"/>
  <c r="M1393" i="71"/>
  <c r="M1373" i="71"/>
  <c r="M1353" i="71"/>
  <c r="M1329" i="71"/>
  <c r="M1309" i="71"/>
  <c r="M1379" i="71"/>
  <c r="M1331" i="71"/>
  <c r="M1386" i="71"/>
  <c r="M1338" i="71"/>
  <c r="M1400" i="71"/>
  <c r="M1380" i="71"/>
  <c r="M1360" i="71"/>
  <c r="M1336" i="71"/>
  <c r="M1316" i="71"/>
  <c r="M1343" i="71"/>
  <c r="M1389" i="71"/>
  <c r="M1411" i="71"/>
  <c r="M1318" i="71"/>
  <c r="M1332" i="71"/>
  <c r="M1409" i="71"/>
  <c r="M1325" i="71"/>
  <c r="M1378" i="71"/>
  <c r="M1352" i="71"/>
  <c r="M1414" i="71"/>
  <c r="M1369" i="71"/>
  <c r="M1363" i="71"/>
  <c r="M1396" i="71"/>
  <c r="M1312" i="71"/>
  <c r="M1342" i="71"/>
  <c r="M1362" i="71"/>
  <c r="M1345" i="71"/>
  <c r="M1323" i="71"/>
  <c r="M1376" i="71"/>
  <c r="M1399" i="71"/>
  <c r="M1282" i="71"/>
  <c r="M1288" i="71"/>
  <c r="M1272" i="71"/>
  <c r="M1256" i="71"/>
  <c r="M1240" i="71"/>
  <c r="M1224" i="71"/>
  <c r="M1208" i="71"/>
  <c r="M1192" i="71"/>
  <c r="M1278" i="71"/>
  <c r="M1262" i="71"/>
  <c r="M1246" i="71"/>
  <c r="M1230" i="71"/>
  <c r="M1214" i="71"/>
  <c r="M1198" i="71"/>
  <c r="M1289" i="71"/>
  <c r="M1273" i="71"/>
  <c r="M1257" i="71"/>
  <c r="M1241" i="71"/>
  <c r="M1225" i="71"/>
  <c r="M1209" i="71"/>
  <c r="M1193" i="71"/>
  <c r="M1283" i="71"/>
  <c r="M1267" i="71"/>
  <c r="M1251" i="71"/>
  <c r="M1235" i="71"/>
  <c r="M1219" i="71"/>
  <c r="M1203" i="71"/>
  <c r="M1296" i="71"/>
  <c r="M1280" i="71"/>
  <c r="M1264" i="71"/>
  <c r="M1248" i="71"/>
  <c r="M1232" i="71"/>
  <c r="M1216" i="71"/>
  <c r="M1200" i="71"/>
  <c r="M1290" i="71"/>
  <c r="M1270" i="71"/>
  <c r="M1254" i="71"/>
  <c r="M1238" i="71"/>
  <c r="M1222" i="71"/>
  <c r="M1206" i="71"/>
  <c r="M1190" i="71"/>
  <c r="M1281" i="71"/>
  <c r="M1265" i="71"/>
  <c r="M1249" i="71"/>
  <c r="M1233" i="71"/>
  <c r="M1217" i="71"/>
  <c r="M1201" i="71"/>
  <c r="M1291" i="71"/>
  <c r="M1275" i="71"/>
  <c r="M1259" i="71"/>
  <c r="M1243" i="71"/>
  <c r="M1227" i="71"/>
  <c r="M1211" i="71"/>
  <c r="M1195" i="71"/>
  <c r="M1284" i="71"/>
  <c r="M1252" i="71"/>
  <c r="M1220" i="71"/>
  <c r="M1294" i="71"/>
  <c r="M1258" i="71"/>
  <c r="M1226" i="71"/>
  <c r="M1194" i="71"/>
  <c r="M1269" i="71"/>
  <c r="M1237" i="71"/>
  <c r="M1205" i="71"/>
  <c r="M1279" i="71"/>
  <c r="M1247" i="71"/>
  <c r="M1215" i="71"/>
  <c r="M1276" i="71"/>
  <c r="M1244" i="71"/>
  <c r="M1212" i="71"/>
  <c r="M1286" i="71"/>
  <c r="M1250" i="71"/>
  <c r="M1218" i="71"/>
  <c r="M1293" i="71"/>
  <c r="M1261" i="71"/>
  <c r="M1229" i="71"/>
  <c r="M1197" i="71"/>
  <c r="M1271" i="71"/>
  <c r="M1239" i="71"/>
  <c r="M1207" i="71"/>
  <c r="M1268" i="71"/>
  <c r="M1221" i="71"/>
  <c r="M1260" i="71"/>
  <c r="M1196" i="71"/>
  <c r="M1234" i="71"/>
  <c r="M1277" i="71"/>
  <c r="M1213" i="71"/>
  <c r="M1255" i="71"/>
  <c r="M1191" i="71"/>
  <c r="M1236" i="71"/>
  <c r="M1274" i="71"/>
  <c r="M1210" i="71"/>
  <c r="M1253" i="71"/>
  <c r="M1295" i="71"/>
  <c r="M1231" i="71"/>
  <c r="M1292" i="71"/>
  <c r="M1228" i="71"/>
  <c r="M1266" i="71"/>
  <c r="M1202" i="71"/>
  <c r="M1245" i="71"/>
  <c r="M1287" i="71"/>
  <c r="M1223" i="71"/>
  <c r="M1204" i="71"/>
  <c r="M1242" i="71"/>
  <c r="M1285" i="71"/>
  <c r="M1263" i="71"/>
  <c r="M1199" i="71"/>
  <c r="M1073" i="71"/>
  <c r="M1170" i="71"/>
  <c r="M1154" i="71"/>
  <c r="M1138" i="71"/>
  <c r="M1122" i="71"/>
  <c r="M1106" i="71"/>
  <c r="M1090" i="71"/>
  <c r="M1074" i="71"/>
  <c r="M1164" i="71"/>
  <c r="M1148" i="71"/>
  <c r="M1132" i="71"/>
  <c r="M1116" i="71"/>
  <c r="M1100" i="71"/>
  <c r="M1084" i="71"/>
  <c r="M1175" i="71"/>
  <c r="M1159" i="71"/>
  <c r="M1143" i="71"/>
  <c r="M1127" i="71"/>
  <c r="M1111" i="71"/>
  <c r="M1095" i="71"/>
  <c r="M1079" i="71"/>
  <c r="M1169" i="71"/>
  <c r="M1153" i="71"/>
  <c r="M1137" i="71"/>
  <c r="M1121" i="71"/>
  <c r="M1105" i="71"/>
  <c r="M1089" i="71"/>
  <c r="M1178" i="71"/>
  <c r="M1162" i="71"/>
  <c r="M1146" i="71"/>
  <c r="M1130" i="71"/>
  <c r="M1114" i="71"/>
  <c r="M1098" i="71"/>
  <c r="M1082" i="71"/>
  <c r="M1172" i="71"/>
  <c r="M1156" i="71"/>
  <c r="M1140" i="71"/>
  <c r="M1124" i="71"/>
  <c r="M1108" i="71"/>
  <c r="M1092" i="71"/>
  <c r="M1076" i="71"/>
  <c r="M1167" i="71"/>
  <c r="M1151" i="71"/>
  <c r="M1135" i="71"/>
  <c r="M1119" i="71"/>
  <c r="M1103" i="71"/>
  <c r="M1087" i="71"/>
  <c r="M1177" i="71"/>
  <c r="M1161" i="71"/>
  <c r="M1145" i="71"/>
  <c r="M1129" i="71"/>
  <c r="M1113" i="71"/>
  <c r="M1097" i="71"/>
  <c r="M1081" i="71"/>
  <c r="M1174" i="71"/>
  <c r="M1142" i="71"/>
  <c r="M1110" i="71"/>
  <c r="M1078" i="71"/>
  <c r="M1152" i="71"/>
  <c r="M1120" i="71"/>
  <c r="M1088" i="71"/>
  <c r="M1163" i="71"/>
  <c r="M1131" i="71"/>
  <c r="M1099" i="71"/>
  <c r="M1173" i="71"/>
  <c r="M1141" i="71"/>
  <c r="M1109" i="71"/>
  <c r="M1077" i="71"/>
  <c r="M1158" i="71"/>
  <c r="M1094" i="71"/>
  <c r="M1136" i="71"/>
  <c r="M1072" i="71"/>
  <c r="M1115" i="71"/>
  <c r="M1157" i="71"/>
  <c r="M1093" i="71"/>
  <c r="M1150" i="71"/>
  <c r="M1086" i="71"/>
  <c r="M1128" i="71"/>
  <c r="M1171" i="71"/>
  <c r="M1107" i="71"/>
  <c r="M1149" i="71"/>
  <c r="M1085" i="71"/>
  <c r="M1166" i="71"/>
  <c r="M1134" i="71"/>
  <c r="M1102" i="71"/>
  <c r="M1176" i="71"/>
  <c r="M1144" i="71"/>
  <c r="M1112" i="71"/>
  <c r="M1080" i="71"/>
  <c r="M1155" i="71"/>
  <c r="M1123" i="71"/>
  <c r="M1091" i="71"/>
  <c r="M1165" i="71"/>
  <c r="M1133" i="71"/>
  <c r="M1101" i="71"/>
  <c r="M1126" i="71"/>
  <c r="M1168" i="71"/>
  <c r="M1104" i="71"/>
  <c r="M1147" i="71"/>
  <c r="M1083" i="71"/>
  <c r="M1125" i="71"/>
  <c r="M1118" i="71"/>
  <c r="M1160" i="71"/>
  <c r="M1096" i="71"/>
  <c r="M1139" i="71"/>
  <c r="M1075" i="71"/>
  <c r="M1117" i="71"/>
  <c r="M718" i="71"/>
  <c r="M801" i="71"/>
  <c r="M765" i="71"/>
  <c r="M737" i="71"/>
  <c r="M824" i="71"/>
  <c r="M808" i="71"/>
  <c r="M792" i="71"/>
  <c r="M776" i="71"/>
  <c r="M760" i="71"/>
  <c r="M744" i="71"/>
  <c r="M728" i="71"/>
  <c r="M797" i="71"/>
  <c r="M819" i="71"/>
  <c r="M803" i="71"/>
  <c r="M787" i="71"/>
  <c r="M771" i="71"/>
  <c r="M755" i="71"/>
  <c r="M739" i="71"/>
  <c r="M723" i="71"/>
  <c r="M793" i="71"/>
  <c r="M753" i="71"/>
  <c r="M814" i="71"/>
  <c r="M798" i="71"/>
  <c r="M782" i="71"/>
  <c r="M766" i="71"/>
  <c r="M750" i="71"/>
  <c r="M734" i="71"/>
  <c r="M789" i="71"/>
  <c r="M757" i="71"/>
  <c r="M729" i="71"/>
  <c r="M820" i="71"/>
  <c r="M804" i="71"/>
  <c r="M788" i="71"/>
  <c r="M772" i="71"/>
  <c r="M756" i="71"/>
  <c r="M740" i="71"/>
  <c r="M724" i="71"/>
  <c r="M777" i="71"/>
  <c r="M815" i="71"/>
  <c r="M799" i="71"/>
  <c r="M783" i="71"/>
  <c r="M767" i="71"/>
  <c r="M751" i="71"/>
  <c r="M735" i="71"/>
  <c r="M719" i="71"/>
  <c r="M785" i="71"/>
  <c r="M741" i="71"/>
  <c r="M810" i="71"/>
  <c r="M794" i="71"/>
  <c r="M778" i="71"/>
  <c r="M762" i="71"/>
  <c r="M746" i="71"/>
  <c r="M730" i="71"/>
  <c r="M821" i="71"/>
  <c r="M781" i="71"/>
  <c r="M749" i="71"/>
  <c r="M725" i="71"/>
  <c r="M816" i="71"/>
  <c r="M800" i="71"/>
  <c r="M784" i="71"/>
  <c r="M768" i="71"/>
  <c r="M752" i="71"/>
  <c r="M736" i="71"/>
  <c r="M720" i="71"/>
  <c r="M733" i="71"/>
  <c r="M811" i="71"/>
  <c r="M795" i="71"/>
  <c r="M779" i="71"/>
  <c r="M763" i="71"/>
  <c r="M747" i="71"/>
  <c r="M731" i="71"/>
  <c r="M817" i="71"/>
  <c r="M769" i="71"/>
  <c r="M822" i="71"/>
  <c r="M806" i="71"/>
  <c r="M790" i="71"/>
  <c r="M774" i="71"/>
  <c r="M758" i="71"/>
  <c r="M742" i="71"/>
  <c r="M726" i="71"/>
  <c r="M813" i="71"/>
  <c r="M773" i="71"/>
  <c r="M745" i="71"/>
  <c r="M721" i="71"/>
  <c r="M812" i="71"/>
  <c r="M796" i="71"/>
  <c r="M780" i="71"/>
  <c r="M764" i="71"/>
  <c r="M748" i="71"/>
  <c r="M732" i="71"/>
  <c r="M809" i="71"/>
  <c r="M823" i="71"/>
  <c r="M807" i="71"/>
  <c r="M791" i="71"/>
  <c r="M775" i="71"/>
  <c r="M759" i="71"/>
  <c r="M743" i="71"/>
  <c r="M727" i="71"/>
  <c r="M805" i="71"/>
  <c r="M761" i="71"/>
  <c r="M818" i="71"/>
  <c r="M802" i="71"/>
  <c r="M786" i="71"/>
  <c r="M770" i="71"/>
  <c r="M754" i="71"/>
  <c r="M738" i="71"/>
  <c r="M722" i="71"/>
  <c r="M482" i="71"/>
  <c r="M541" i="71"/>
  <c r="M497" i="71"/>
  <c r="M580" i="71"/>
  <c r="M564" i="71"/>
  <c r="M548" i="71"/>
  <c r="M532" i="71"/>
  <c r="M516" i="71"/>
  <c r="M500" i="71"/>
  <c r="M484" i="71"/>
  <c r="M549" i="71"/>
  <c r="M489" i="71"/>
  <c r="M575" i="71"/>
  <c r="M559" i="71"/>
  <c r="M543" i="71"/>
  <c r="M527" i="71"/>
  <c r="M511" i="71"/>
  <c r="M495" i="71"/>
  <c r="M577" i="71"/>
  <c r="M533" i="71"/>
  <c r="M493" i="71"/>
  <c r="M574" i="71"/>
  <c r="M558" i="71"/>
  <c r="M542" i="71"/>
  <c r="M526" i="71"/>
  <c r="M510" i="71"/>
  <c r="M494" i="71"/>
  <c r="M567" i="71"/>
  <c r="M581" i="71"/>
  <c r="M529" i="71"/>
  <c r="M485" i="71"/>
  <c r="M576" i="71"/>
  <c r="M560" i="71"/>
  <c r="M544" i="71"/>
  <c r="M528" i="71"/>
  <c r="M512" i="71"/>
  <c r="M496" i="71"/>
  <c r="M585" i="71"/>
  <c r="M537" i="71"/>
  <c r="M587" i="71"/>
  <c r="M571" i="71"/>
  <c r="M555" i="71"/>
  <c r="M539" i="71"/>
  <c r="M523" i="71"/>
  <c r="M507" i="71"/>
  <c r="M491" i="71"/>
  <c r="M569" i="71"/>
  <c r="M525" i="71"/>
  <c r="M586" i="71"/>
  <c r="M570" i="71"/>
  <c r="M554" i="71"/>
  <c r="M538" i="71"/>
  <c r="M522" i="71"/>
  <c r="M506" i="71"/>
  <c r="M490" i="71"/>
  <c r="M551" i="71"/>
  <c r="M565" i="71"/>
  <c r="M517" i="71"/>
  <c r="M588" i="71"/>
  <c r="M572" i="71"/>
  <c r="M556" i="71"/>
  <c r="M540" i="71"/>
  <c r="M524" i="71"/>
  <c r="M508" i="71"/>
  <c r="M492" i="71"/>
  <c r="M573" i="71"/>
  <c r="M521" i="71"/>
  <c r="M583" i="71"/>
  <c r="M535" i="71"/>
  <c r="M519" i="71"/>
  <c r="M503" i="71"/>
  <c r="M487" i="71"/>
  <c r="M557" i="71"/>
  <c r="M513" i="71"/>
  <c r="M582" i="71"/>
  <c r="M566" i="71"/>
  <c r="M550" i="71"/>
  <c r="M534" i="71"/>
  <c r="M518" i="71"/>
  <c r="M502" i="71"/>
  <c r="M486" i="71"/>
  <c r="M568" i="71"/>
  <c r="M504" i="71"/>
  <c r="M579" i="71"/>
  <c r="M515" i="71"/>
  <c r="M501" i="71"/>
  <c r="M530" i="71"/>
  <c r="M553" i="71"/>
  <c r="M552" i="71"/>
  <c r="M488" i="71"/>
  <c r="M563" i="71"/>
  <c r="M499" i="71"/>
  <c r="M578" i="71"/>
  <c r="M514" i="71"/>
  <c r="M584" i="71"/>
  <c r="M520" i="71"/>
  <c r="M505" i="71"/>
  <c r="M531" i="71"/>
  <c r="M545" i="71"/>
  <c r="M546" i="71"/>
  <c r="M509" i="71"/>
  <c r="M536" i="71"/>
  <c r="M561" i="71"/>
  <c r="M547" i="71"/>
  <c r="M483" i="71"/>
  <c r="M562" i="71"/>
  <c r="M498" i="71"/>
  <c r="M352" i="71"/>
  <c r="M250" i="71"/>
  <c r="M266" i="71"/>
  <c r="M282" i="71"/>
  <c r="M298" i="71"/>
  <c r="M314" i="71"/>
  <c r="M330" i="71"/>
  <c r="M346" i="71"/>
  <c r="M257" i="71"/>
  <c r="M289" i="71"/>
  <c r="M321" i="71"/>
  <c r="M349" i="71"/>
  <c r="M259" i="71"/>
  <c r="M275" i="71"/>
  <c r="M291" i="71"/>
  <c r="M307" i="71"/>
  <c r="M323" i="71"/>
  <c r="M339" i="71"/>
  <c r="M249" i="71"/>
  <c r="M285" i="71"/>
  <c r="M317" i="71"/>
  <c r="M248" i="71"/>
  <c r="M264" i="71"/>
  <c r="M280" i="71"/>
  <c r="M296" i="71"/>
  <c r="M312" i="71"/>
  <c r="M328" i="71"/>
  <c r="M344" i="71"/>
  <c r="M348" i="71"/>
  <c r="M254" i="71"/>
  <c r="M270" i="71"/>
  <c r="M286" i="71"/>
  <c r="M302" i="71"/>
  <c r="M318" i="71"/>
  <c r="M334" i="71"/>
  <c r="M350" i="71"/>
  <c r="M265" i="71"/>
  <c r="M297" i="71"/>
  <c r="M329" i="71"/>
  <c r="M247" i="71"/>
  <c r="M263" i="71"/>
  <c r="M279" i="71"/>
  <c r="M295" i="71"/>
  <c r="M311" i="71"/>
  <c r="M327" i="71"/>
  <c r="M343" i="71"/>
  <c r="M261" i="71"/>
  <c r="M293" i="71"/>
  <c r="M325" i="71"/>
  <c r="M252" i="71"/>
  <c r="M268" i="71"/>
  <c r="M284" i="71"/>
  <c r="M300" i="71"/>
  <c r="M316" i="71"/>
  <c r="M332" i="71"/>
  <c r="M258" i="71"/>
  <c r="M274" i="71"/>
  <c r="M290" i="71"/>
  <c r="M306" i="71"/>
  <c r="M322" i="71"/>
  <c r="M338" i="71"/>
  <c r="M246" i="71"/>
  <c r="M273" i="71"/>
  <c r="M309" i="71"/>
  <c r="M337" i="71"/>
  <c r="M251" i="71"/>
  <c r="M267" i="71"/>
  <c r="M283" i="71"/>
  <c r="M299" i="71"/>
  <c r="M315" i="71"/>
  <c r="M331" i="71"/>
  <c r="M347" i="71"/>
  <c r="M269" i="71"/>
  <c r="M301" i="71"/>
  <c r="M333" i="71"/>
  <c r="M256" i="71"/>
  <c r="M272" i="71"/>
  <c r="M288" i="71"/>
  <c r="M304" i="71"/>
  <c r="M320" i="71"/>
  <c r="M336" i="71"/>
  <c r="M294" i="71"/>
  <c r="M253" i="71"/>
  <c r="M255" i="71"/>
  <c r="M319" i="71"/>
  <c r="M305" i="71"/>
  <c r="M292" i="71"/>
  <c r="M326" i="71"/>
  <c r="M313" i="71"/>
  <c r="M351" i="71"/>
  <c r="M324" i="71"/>
  <c r="M310" i="71"/>
  <c r="M281" i="71"/>
  <c r="M271" i="71"/>
  <c r="M335" i="71"/>
  <c r="M345" i="71"/>
  <c r="M308" i="71"/>
  <c r="M262" i="71"/>
  <c r="M287" i="71"/>
  <c r="M260" i="71"/>
  <c r="M278" i="71"/>
  <c r="M342" i="71"/>
  <c r="M341" i="71"/>
  <c r="M303" i="71"/>
  <c r="M277" i="71"/>
  <c r="M276" i="71"/>
  <c r="M340" i="71"/>
  <c r="M11" i="71"/>
  <c r="M104" i="71"/>
  <c r="M88" i="71"/>
  <c r="M72" i="71"/>
  <c r="M56" i="71"/>
  <c r="M40" i="71"/>
  <c r="M24" i="71"/>
  <c r="M114" i="71"/>
  <c r="M98" i="71"/>
  <c r="M82" i="71"/>
  <c r="M66" i="71"/>
  <c r="M50" i="71"/>
  <c r="M34" i="71"/>
  <c r="M18" i="71"/>
  <c r="M109" i="71"/>
  <c r="M93" i="71"/>
  <c r="M77" i="71"/>
  <c r="M61" i="71"/>
  <c r="M45" i="71"/>
  <c r="M29" i="71"/>
  <c r="M13" i="71"/>
  <c r="M103" i="71"/>
  <c r="M87" i="71"/>
  <c r="M71" i="71"/>
  <c r="M55" i="71"/>
  <c r="M39" i="71"/>
  <c r="M23" i="71"/>
  <c r="M116" i="71"/>
  <c r="M100" i="71"/>
  <c r="M84" i="71"/>
  <c r="M68" i="71"/>
  <c r="M52" i="71"/>
  <c r="M36" i="71"/>
  <c r="M20" i="71"/>
  <c r="M110" i="71"/>
  <c r="M94" i="71"/>
  <c r="M78" i="71"/>
  <c r="M62" i="71"/>
  <c r="M46" i="71"/>
  <c r="M30" i="71"/>
  <c r="M14" i="71"/>
  <c r="M105" i="71"/>
  <c r="M89" i="71"/>
  <c r="M73" i="71"/>
  <c r="M57" i="71"/>
  <c r="M41" i="71"/>
  <c r="M25" i="71"/>
  <c r="M115" i="71"/>
  <c r="M99" i="71"/>
  <c r="M83" i="71"/>
  <c r="M67" i="71"/>
  <c r="M51" i="71"/>
  <c r="M35" i="71"/>
  <c r="M19" i="71"/>
  <c r="M112" i="71"/>
  <c r="M96" i="71"/>
  <c r="M80" i="71"/>
  <c r="M64" i="71"/>
  <c r="M60" i="71"/>
  <c r="M28" i="71"/>
  <c r="M102" i="71"/>
  <c r="M70" i="71"/>
  <c r="M38" i="71"/>
  <c r="M113" i="71"/>
  <c r="M81" i="71"/>
  <c r="M49" i="71"/>
  <c r="M17" i="71"/>
  <c r="M91" i="71"/>
  <c r="M59" i="71"/>
  <c r="M27" i="71"/>
  <c r="M108" i="71"/>
  <c r="M16" i="71"/>
  <c r="M58" i="71"/>
  <c r="M101" i="71"/>
  <c r="M37" i="71"/>
  <c r="M79" i="71"/>
  <c r="M15" i="71"/>
  <c r="M76" i="71"/>
  <c r="M106" i="71"/>
  <c r="M42" i="71"/>
  <c r="M85" i="71"/>
  <c r="M21" i="71"/>
  <c r="M63" i="71"/>
  <c r="M48" i="71"/>
  <c r="M90" i="71"/>
  <c r="M26" i="71"/>
  <c r="M69" i="71"/>
  <c r="M111" i="71"/>
  <c r="M47" i="71"/>
  <c r="M32" i="71"/>
  <c r="M74" i="71"/>
  <c r="M10" i="71"/>
  <c r="M53" i="71"/>
  <c r="M95" i="71"/>
  <c r="M31" i="71"/>
  <c r="M92" i="71"/>
  <c r="M44" i="71"/>
  <c r="M12" i="71"/>
  <c r="M86" i="71"/>
  <c r="M54" i="71"/>
  <c r="M22" i="71"/>
  <c r="M97" i="71"/>
  <c r="M65" i="71"/>
  <c r="M33" i="71"/>
  <c r="M107" i="71"/>
  <c r="M75" i="71"/>
  <c r="M43" i="71"/>
  <c r="G18" i="48"/>
  <c r="G13" i="49"/>
  <c r="E42" i="48"/>
  <c r="E19" i="49"/>
  <c r="I84" i="47"/>
  <c r="F85" i="48" s="1"/>
  <c r="H84" i="47"/>
  <c r="E85" i="48" s="1"/>
  <c r="D85" i="48"/>
  <c r="AA84" i="47"/>
  <c r="G85" i="48" s="1"/>
  <c r="AE84" i="47"/>
  <c r="H85" i="48" s="1"/>
  <c r="G28" i="4"/>
  <c r="G27" i="4"/>
  <c r="G23" i="4"/>
  <c r="G22" i="4"/>
  <c r="G98" i="4"/>
  <c r="H98" i="4" s="1"/>
  <c r="G97" i="4"/>
  <c r="G102" i="4"/>
  <c r="G101" i="4"/>
  <c r="G113" i="4"/>
  <c r="I113" i="4" s="1"/>
  <c r="G69" i="4"/>
  <c r="G58" i="4"/>
  <c r="G57" i="4"/>
  <c r="G35" i="4"/>
  <c r="G34" i="4"/>
  <c r="G44" i="4"/>
  <c r="G43" i="4"/>
  <c r="W34" i="11"/>
  <c r="Y22" i="11"/>
  <c r="L353" i="71"/>
  <c r="K1179" i="71"/>
  <c r="K589" i="71"/>
  <c r="L589" i="71"/>
  <c r="G16" i="49"/>
  <c r="G88" i="47"/>
  <c r="G39" i="49"/>
  <c r="X40" i="11"/>
  <c r="H20" i="50"/>
  <c r="H21" i="50"/>
  <c r="H40" i="49"/>
  <c r="F116" i="48"/>
  <c r="F46" i="49"/>
  <c r="F39" i="49"/>
  <c r="F40" i="49"/>
  <c r="F21" i="50"/>
  <c r="G116" i="48"/>
  <c r="G46" i="49"/>
  <c r="G20" i="50"/>
  <c r="G21" i="50"/>
  <c r="G40" i="49"/>
  <c r="E39" i="49"/>
  <c r="E21" i="50"/>
  <c r="E40" i="49"/>
  <c r="E16" i="49"/>
  <c r="E116" i="48"/>
  <c r="E46" i="49"/>
  <c r="W40" i="11"/>
  <c r="F11" i="50"/>
  <c r="H30" i="49"/>
  <c r="L1179" i="71"/>
  <c r="Z34" i="11"/>
  <c r="X22" i="11"/>
  <c r="K1415" i="71"/>
  <c r="L117" i="71"/>
  <c r="L1415" i="71"/>
  <c r="K117" i="71"/>
  <c r="K1297" i="71"/>
  <c r="L825" i="71"/>
  <c r="L1297" i="71"/>
  <c r="E11" i="49"/>
  <c r="E11" i="50"/>
  <c r="K825" i="71"/>
  <c r="Z28" i="11"/>
  <c r="Z40" i="11"/>
  <c r="G11" i="50"/>
  <c r="H39" i="49"/>
  <c r="F22" i="50"/>
  <c r="F45" i="49"/>
  <c r="G11" i="49"/>
  <c r="H11" i="49"/>
  <c r="H99" i="48"/>
  <c r="E22" i="50"/>
  <c r="E45" i="49"/>
  <c r="G30" i="49"/>
  <c r="F20" i="50"/>
  <c r="E20" i="50"/>
  <c r="G45" i="49"/>
  <c r="G22" i="50"/>
  <c r="F11" i="49"/>
  <c r="H11" i="50"/>
  <c r="E99" i="48"/>
  <c r="E30" i="49"/>
  <c r="F99" i="48"/>
  <c r="H13" i="50"/>
  <c r="F13" i="50"/>
  <c r="E13" i="50"/>
  <c r="L61" i="44"/>
  <c r="H57" i="48"/>
  <c r="H25" i="49"/>
  <c r="H28" i="49"/>
  <c r="H64" i="48"/>
  <c r="L63" i="44"/>
  <c r="G90" i="47" s="1"/>
  <c r="F64" i="48"/>
  <c r="F28" i="49"/>
  <c r="E64" i="48"/>
  <c r="E28" i="49"/>
  <c r="F57" i="48"/>
  <c r="F25" i="49"/>
  <c r="L64" i="44"/>
  <c r="G91" i="47" s="1"/>
  <c r="G25" i="49"/>
  <c r="G57" i="48"/>
  <c r="G13" i="50"/>
  <c r="E25" i="49"/>
  <c r="E57" i="48"/>
  <c r="G64" i="48"/>
  <c r="G28" i="49"/>
  <c r="H65" i="18"/>
  <c r="G114" i="4"/>
  <c r="H85" i="47"/>
  <c r="E86" i="48" s="1"/>
  <c r="I85" i="47"/>
  <c r="F86" i="48" s="1"/>
  <c r="D86" i="48"/>
  <c r="AA85" i="47"/>
  <c r="G86" i="48" s="1"/>
  <c r="F117" i="47"/>
  <c r="G13" i="46" s="1"/>
  <c r="AA92" i="47"/>
  <c r="G93" i="48" s="1"/>
  <c r="D93" i="48"/>
  <c r="AE92" i="47"/>
  <c r="H93" i="48" s="1"/>
  <c r="H92" i="47"/>
  <c r="E93" i="48" s="1"/>
  <c r="I92" i="47"/>
  <c r="F93" i="48" s="1"/>
  <c r="H88" i="47"/>
  <c r="E89" i="48" s="1"/>
  <c r="AA88" i="47"/>
  <c r="G89" i="48" s="1"/>
  <c r="I88" i="47"/>
  <c r="F89" i="48" s="1"/>
  <c r="D89" i="48"/>
  <c r="AE88" i="47"/>
  <c r="I102" i="4"/>
  <c r="L56" i="18"/>
  <c r="G115" i="4" s="1"/>
  <c r="L42" i="18"/>
  <c r="G70" i="4" s="1"/>
  <c r="L18" i="18"/>
  <c r="G10" i="4" s="1"/>
  <c r="L58" i="18"/>
  <c r="G94" i="4" s="1"/>
  <c r="L22" i="18"/>
  <c r="L28" i="18"/>
  <c r="G42" i="4" s="1"/>
  <c r="L12" i="18"/>
  <c r="G107" i="4" s="1"/>
  <c r="L30" i="18"/>
  <c r="G24" i="4" s="1"/>
  <c r="L40" i="18"/>
  <c r="L50" i="18"/>
  <c r="L26" i="18"/>
  <c r="L44" i="18"/>
  <c r="L24" i="18"/>
  <c r="G19" i="4" s="1"/>
  <c r="L32" i="18"/>
  <c r="G26" i="4" s="1"/>
  <c r="L38" i="18"/>
  <c r="L36" i="18"/>
  <c r="G36" i="4" s="1"/>
  <c r="L16" i="18"/>
  <c r="H108" i="4"/>
  <c r="H104" i="4"/>
  <c r="H96" i="4"/>
  <c r="H76" i="4"/>
  <c r="I72" i="4"/>
  <c r="D23" i="10"/>
  <c r="I109" i="4"/>
  <c r="H101" i="4"/>
  <c r="H97" i="4"/>
  <c r="H77" i="4"/>
  <c r="I73" i="4"/>
  <c r="H103" i="4"/>
  <c r="D21" i="10"/>
  <c r="H95" i="4"/>
  <c r="I83" i="4"/>
  <c r="H79" i="4"/>
  <c r="I75" i="4"/>
  <c r="I78" i="4"/>
  <c r="H74" i="4"/>
  <c r="G25" i="4" l="1"/>
  <c r="G56" i="4"/>
  <c r="G55" i="4"/>
  <c r="G18" i="4"/>
  <c r="I18" i="4" s="1"/>
  <c r="G17" i="4"/>
  <c r="G62" i="4"/>
  <c r="G61" i="4"/>
  <c r="G41" i="4"/>
  <c r="G40" i="4"/>
  <c r="G106" i="4"/>
  <c r="G105" i="4"/>
  <c r="I105" i="4" s="1"/>
  <c r="G111" i="4"/>
  <c r="I111" i="4" s="1"/>
  <c r="G110" i="4"/>
  <c r="I110" i="4" s="1"/>
  <c r="G100" i="4"/>
  <c r="G99" i="4"/>
  <c r="G93" i="4"/>
  <c r="H93" i="4" s="1"/>
  <c r="G89" i="47"/>
  <c r="G87" i="47"/>
  <c r="H87" i="47" s="1"/>
  <c r="E88" i="48" s="1"/>
  <c r="L65" i="44"/>
  <c r="G86" i="47"/>
  <c r="I510" i="72"/>
  <c r="AF501" i="71"/>
  <c r="AB501" i="71"/>
  <c r="N501" i="71"/>
  <c r="O501" i="71"/>
  <c r="I595" i="72"/>
  <c r="AF586" i="71"/>
  <c r="AB586" i="71"/>
  <c r="N586" i="71"/>
  <c r="O586" i="71"/>
  <c r="I575" i="72"/>
  <c r="AF566" i="71"/>
  <c r="AB566" i="71"/>
  <c r="N566" i="71"/>
  <c r="O566" i="71"/>
  <c r="I550" i="72"/>
  <c r="AF541" i="71"/>
  <c r="AB541" i="71"/>
  <c r="N541" i="71"/>
  <c r="O541" i="71"/>
  <c r="I524" i="72"/>
  <c r="AF515" i="71"/>
  <c r="AB515" i="71"/>
  <c r="N515" i="71"/>
  <c r="O515" i="71"/>
  <c r="I501" i="72"/>
  <c r="AF492" i="71"/>
  <c r="AB492" i="71"/>
  <c r="N492" i="71"/>
  <c r="O492" i="71"/>
  <c r="I565" i="72"/>
  <c r="AF556" i="71"/>
  <c r="AB556" i="71"/>
  <c r="N556" i="71"/>
  <c r="O556" i="71"/>
  <c r="I515" i="72"/>
  <c r="AF506" i="71"/>
  <c r="AB506" i="71"/>
  <c r="N506" i="71"/>
  <c r="O506" i="71"/>
  <c r="I495" i="72"/>
  <c r="AF486" i="71"/>
  <c r="AB486" i="71"/>
  <c r="N486" i="71"/>
  <c r="O486" i="71"/>
  <c r="I580" i="72"/>
  <c r="AF571" i="71"/>
  <c r="AB571" i="71"/>
  <c r="N571" i="71"/>
  <c r="O571" i="71"/>
  <c r="I555" i="72"/>
  <c r="AF546" i="71"/>
  <c r="AB546" i="71"/>
  <c r="N546" i="71"/>
  <c r="O546" i="71"/>
  <c r="I530" i="72"/>
  <c r="AF521" i="71"/>
  <c r="AB521" i="71"/>
  <c r="N521" i="71"/>
  <c r="O521" i="71"/>
  <c r="I505" i="72"/>
  <c r="AF496" i="71"/>
  <c r="AB496" i="71"/>
  <c r="N496" i="71"/>
  <c r="O496" i="71"/>
  <c r="I569" i="72"/>
  <c r="AF560" i="71"/>
  <c r="AB560" i="71"/>
  <c r="N560" i="71"/>
  <c r="O560" i="71"/>
  <c r="I542" i="72"/>
  <c r="AF533" i="71"/>
  <c r="AB533" i="71"/>
  <c r="N533" i="71"/>
  <c r="O533" i="71"/>
  <c r="I522" i="72"/>
  <c r="AF513" i="71"/>
  <c r="AB513" i="71"/>
  <c r="N513" i="71"/>
  <c r="O513" i="71"/>
  <c r="I496" i="72"/>
  <c r="AF487" i="71"/>
  <c r="AB487" i="71"/>
  <c r="N487" i="71"/>
  <c r="O487" i="71"/>
  <c r="I582" i="72"/>
  <c r="AF573" i="71"/>
  <c r="AB573" i="71"/>
  <c r="N573" i="71"/>
  <c r="O573" i="71"/>
  <c r="I556" i="72"/>
  <c r="AF547" i="71"/>
  <c r="AB547" i="71"/>
  <c r="N547" i="71"/>
  <c r="O547" i="71"/>
  <c r="I525" i="72"/>
  <c r="AF516" i="71"/>
  <c r="AB516" i="71"/>
  <c r="N516" i="71"/>
  <c r="O516" i="71"/>
  <c r="I589" i="72"/>
  <c r="AF580" i="71"/>
  <c r="AB580" i="71"/>
  <c r="N580" i="71"/>
  <c r="O580" i="71"/>
  <c r="I568" i="72"/>
  <c r="AF559" i="71"/>
  <c r="AB559" i="71"/>
  <c r="N559" i="71"/>
  <c r="O559" i="71"/>
  <c r="I548" i="72"/>
  <c r="AF539" i="71"/>
  <c r="AB539" i="71"/>
  <c r="N539" i="71"/>
  <c r="O539" i="71"/>
  <c r="I523" i="72"/>
  <c r="AF514" i="71"/>
  <c r="AB514" i="71"/>
  <c r="N514" i="71"/>
  <c r="O514" i="71"/>
  <c r="I498" i="72"/>
  <c r="AF489" i="71"/>
  <c r="AB489" i="71"/>
  <c r="N489" i="71"/>
  <c r="O489" i="71"/>
  <c r="I583" i="72"/>
  <c r="AF574" i="71"/>
  <c r="AB574" i="71"/>
  <c r="N574" i="71"/>
  <c r="O574" i="71"/>
  <c r="I545" i="72"/>
  <c r="AF536" i="71"/>
  <c r="AB536" i="71"/>
  <c r="N536" i="71"/>
  <c r="O536" i="71"/>
  <c r="I880" i="72"/>
  <c r="AF865" i="71"/>
  <c r="AB865" i="71"/>
  <c r="O865" i="71"/>
  <c r="N865" i="71"/>
  <c r="I948" i="72"/>
  <c r="AF933" i="71"/>
  <c r="AB933" i="71"/>
  <c r="O933" i="71"/>
  <c r="N933" i="71"/>
  <c r="I909" i="72"/>
  <c r="AF894" i="71"/>
  <c r="AB894" i="71"/>
  <c r="O894" i="71"/>
  <c r="N894" i="71"/>
  <c r="I878" i="72"/>
  <c r="AF863" i="71"/>
  <c r="AB863" i="71"/>
  <c r="O863" i="71"/>
  <c r="N863" i="71"/>
  <c r="I946" i="72"/>
  <c r="AF931" i="71"/>
  <c r="AB931" i="71"/>
  <c r="O931" i="71"/>
  <c r="N931" i="71"/>
  <c r="I903" i="72"/>
  <c r="AF888" i="71"/>
  <c r="AB888" i="71"/>
  <c r="O888" i="71"/>
  <c r="N888" i="71"/>
  <c r="I945" i="72"/>
  <c r="AF930" i="71"/>
  <c r="AB930" i="71"/>
  <c r="O930" i="71"/>
  <c r="N930" i="71"/>
  <c r="I900" i="72"/>
  <c r="AF885" i="71"/>
  <c r="AB885" i="71"/>
  <c r="O885" i="71"/>
  <c r="N885" i="71"/>
  <c r="I865" i="72"/>
  <c r="AF850" i="71"/>
  <c r="AB850" i="71"/>
  <c r="O850" i="71"/>
  <c r="N850" i="71"/>
  <c r="I929" i="72"/>
  <c r="AF914" i="71"/>
  <c r="AB914" i="71"/>
  <c r="O914" i="71"/>
  <c r="N914" i="71"/>
  <c r="I898" i="72"/>
  <c r="AF883" i="71"/>
  <c r="AB883" i="71"/>
  <c r="O883" i="71"/>
  <c r="N883" i="71"/>
  <c r="I859" i="72"/>
  <c r="AF844" i="71"/>
  <c r="AB844" i="71"/>
  <c r="O844" i="71"/>
  <c r="N844" i="71"/>
  <c r="I923" i="72"/>
  <c r="AF908" i="71"/>
  <c r="AB908" i="71"/>
  <c r="O908" i="71"/>
  <c r="N908" i="71"/>
  <c r="I856" i="72"/>
  <c r="AF841" i="71"/>
  <c r="AB841" i="71"/>
  <c r="O841" i="71"/>
  <c r="N841" i="71"/>
  <c r="I920" i="72"/>
  <c r="AF905" i="71"/>
  <c r="AB905" i="71"/>
  <c r="O905" i="71"/>
  <c r="N905" i="71"/>
  <c r="I885" i="72"/>
  <c r="AF870" i="71"/>
  <c r="AB870" i="71"/>
  <c r="O870" i="71"/>
  <c r="N870" i="71"/>
  <c r="I854" i="72"/>
  <c r="AF839" i="71"/>
  <c r="AB839" i="71"/>
  <c r="O839" i="71"/>
  <c r="N839" i="71"/>
  <c r="I918" i="72"/>
  <c r="AF903" i="71"/>
  <c r="AB903" i="71"/>
  <c r="O903" i="71"/>
  <c r="N903" i="71"/>
  <c r="I879" i="72"/>
  <c r="AF864" i="71"/>
  <c r="AB864" i="71"/>
  <c r="O864" i="71"/>
  <c r="N864" i="71"/>
  <c r="I947" i="72"/>
  <c r="AF932" i="71"/>
  <c r="AB932" i="71"/>
  <c r="O932" i="71"/>
  <c r="N932" i="71"/>
  <c r="I876" i="72"/>
  <c r="AF861" i="71"/>
  <c r="AB861" i="71"/>
  <c r="O861" i="71"/>
  <c r="N861" i="71"/>
  <c r="I943" i="72"/>
  <c r="AF928" i="71"/>
  <c r="AB928" i="71"/>
  <c r="O928" i="71"/>
  <c r="N928" i="71"/>
  <c r="I905" i="72"/>
  <c r="AF890" i="71"/>
  <c r="AB890" i="71"/>
  <c r="O890" i="71"/>
  <c r="N890" i="71"/>
  <c r="I874" i="72"/>
  <c r="AF859" i="71"/>
  <c r="AB859" i="71"/>
  <c r="O859" i="71"/>
  <c r="N859" i="71"/>
  <c r="I940" i="72"/>
  <c r="AF925" i="71"/>
  <c r="AB925" i="71"/>
  <c r="O925" i="71"/>
  <c r="N925" i="71"/>
  <c r="I899" i="72"/>
  <c r="AF884" i="71"/>
  <c r="AB884" i="71"/>
  <c r="O884" i="71"/>
  <c r="N884" i="71"/>
  <c r="I941" i="72"/>
  <c r="AF926" i="71"/>
  <c r="AB926" i="71"/>
  <c r="O926" i="71"/>
  <c r="N926" i="71"/>
  <c r="I1477" i="72"/>
  <c r="AF1452" i="71"/>
  <c r="AB1452" i="71"/>
  <c r="N1452" i="71"/>
  <c r="O1452" i="71"/>
  <c r="I1451" i="72"/>
  <c r="AF1426" i="71"/>
  <c r="AB1426" i="71"/>
  <c r="O1426" i="71"/>
  <c r="N1426" i="71"/>
  <c r="M1533" i="71"/>
  <c r="I1537" i="72"/>
  <c r="AF1512" i="71"/>
  <c r="AB1512" i="71"/>
  <c r="N1512" i="71"/>
  <c r="O1512" i="71"/>
  <c r="I1511" i="72"/>
  <c r="AF1486" i="71"/>
  <c r="AB1486" i="71"/>
  <c r="N1486" i="71"/>
  <c r="O1486" i="71"/>
  <c r="I1491" i="72"/>
  <c r="AF1466" i="71"/>
  <c r="AB1466" i="71"/>
  <c r="N1466" i="71"/>
  <c r="O1466" i="71"/>
  <c r="I1464" i="72"/>
  <c r="AF1439" i="71"/>
  <c r="AB1439" i="71"/>
  <c r="O1439" i="71"/>
  <c r="N1439" i="71"/>
  <c r="I1528" i="72"/>
  <c r="AF1503" i="71"/>
  <c r="AB1503" i="71"/>
  <c r="O1503" i="71"/>
  <c r="N1503" i="71"/>
  <c r="I1503" i="72"/>
  <c r="AF1478" i="71"/>
  <c r="AB1478" i="71"/>
  <c r="N1478" i="71"/>
  <c r="O1478" i="71"/>
  <c r="I1478" i="72"/>
  <c r="AF1453" i="71"/>
  <c r="AB1453" i="71"/>
  <c r="O1453" i="71"/>
  <c r="N1453" i="71"/>
  <c r="I1453" i="72"/>
  <c r="AF1428" i="71"/>
  <c r="AB1428" i="71"/>
  <c r="N1428" i="71"/>
  <c r="O1428" i="71"/>
  <c r="I1538" i="72"/>
  <c r="AF1513" i="71"/>
  <c r="AB1513" i="71"/>
  <c r="O1513" i="71"/>
  <c r="N1513" i="71"/>
  <c r="I1518" i="72"/>
  <c r="AF1493" i="71"/>
  <c r="AB1493" i="71"/>
  <c r="O1493" i="71"/>
  <c r="N1493" i="71"/>
  <c r="I1484" i="72"/>
  <c r="AF1459" i="71"/>
  <c r="AB1459" i="71"/>
  <c r="O1459" i="71"/>
  <c r="N1459" i="71"/>
  <c r="I1548" i="72"/>
  <c r="AF1523" i="71"/>
  <c r="AB1523" i="71"/>
  <c r="O1523" i="71"/>
  <c r="N1523" i="71"/>
  <c r="I1530" i="72"/>
  <c r="AF1505" i="71"/>
  <c r="AB1505" i="71"/>
  <c r="O1505" i="71"/>
  <c r="N1505" i="71"/>
  <c r="I1505" i="72"/>
  <c r="AF1480" i="71"/>
  <c r="AB1480" i="71"/>
  <c r="N1480" i="71"/>
  <c r="O1480" i="71"/>
  <c r="I1479" i="72"/>
  <c r="AF1454" i="71"/>
  <c r="AB1454" i="71"/>
  <c r="N1454" i="71"/>
  <c r="O1454" i="71"/>
  <c r="I1459" i="72"/>
  <c r="AF1434" i="71"/>
  <c r="AB1434" i="71"/>
  <c r="N1434" i="71"/>
  <c r="O1434" i="71"/>
  <c r="I1545" i="72"/>
  <c r="AF1520" i="71"/>
  <c r="AB1520" i="71"/>
  <c r="N1520" i="71"/>
  <c r="O1520" i="71"/>
  <c r="I1504" i="72"/>
  <c r="AF1479" i="71"/>
  <c r="AB1479" i="71"/>
  <c r="O1479" i="71"/>
  <c r="N1479" i="71"/>
  <c r="I1471" i="72"/>
  <c r="AF1446" i="71"/>
  <c r="AB1446" i="71"/>
  <c r="N1446" i="71"/>
  <c r="O1446" i="71"/>
  <c r="I1531" i="72"/>
  <c r="AF1506" i="71"/>
  <c r="AB1506" i="71"/>
  <c r="N1506" i="71"/>
  <c r="O1506" i="71"/>
  <c r="I1506" i="72"/>
  <c r="AF1481" i="71"/>
  <c r="AB1481" i="71"/>
  <c r="O1481" i="71"/>
  <c r="N1481" i="71"/>
  <c r="I1486" i="72"/>
  <c r="AF1461" i="71"/>
  <c r="AB1461" i="71"/>
  <c r="O1461" i="71"/>
  <c r="N1461" i="71"/>
  <c r="I1460" i="72"/>
  <c r="AF1435" i="71"/>
  <c r="AB1435" i="71"/>
  <c r="O1435" i="71"/>
  <c r="N1435" i="71"/>
  <c r="I1524" i="72"/>
  <c r="AF1499" i="71"/>
  <c r="AB1499" i="71"/>
  <c r="O1499" i="71"/>
  <c r="N1499" i="71"/>
  <c r="I1194" i="72"/>
  <c r="AF1175" i="71"/>
  <c r="AB1175" i="71"/>
  <c r="O1175" i="71"/>
  <c r="N1175" i="71"/>
  <c r="I1195" i="72"/>
  <c r="AF1176" i="71"/>
  <c r="AB1176" i="71"/>
  <c r="O1176" i="71"/>
  <c r="N1176" i="71"/>
  <c r="I1170" i="72"/>
  <c r="AF1151" i="71"/>
  <c r="AB1151" i="71"/>
  <c r="N1151" i="71"/>
  <c r="O1151" i="71"/>
  <c r="I1188" i="72"/>
  <c r="AF1169" i="71"/>
  <c r="AB1169" i="71"/>
  <c r="O1169" i="71"/>
  <c r="N1169" i="71"/>
  <c r="I1096" i="72"/>
  <c r="AF1077" i="71"/>
  <c r="AB1077" i="71"/>
  <c r="N1077" i="71"/>
  <c r="O1077" i="71"/>
  <c r="I1103" i="72"/>
  <c r="AF1084" i="71"/>
  <c r="AB1084" i="71"/>
  <c r="O1084" i="71"/>
  <c r="N1084" i="71"/>
  <c r="I1167" i="72"/>
  <c r="AF1148" i="71"/>
  <c r="AB1148" i="71"/>
  <c r="O1148" i="71"/>
  <c r="N1148" i="71"/>
  <c r="I1125" i="72"/>
  <c r="AF1106" i="71"/>
  <c r="AB1106" i="71"/>
  <c r="O1106" i="71"/>
  <c r="N1106" i="71"/>
  <c r="I1189" i="72"/>
  <c r="AF1170" i="71"/>
  <c r="AB1170" i="71"/>
  <c r="O1170" i="71"/>
  <c r="N1170" i="71"/>
  <c r="I1197" i="72"/>
  <c r="AF1178" i="71"/>
  <c r="AB1178" i="71"/>
  <c r="O1178" i="71"/>
  <c r="N1178" i="71"/>
  <c r="I1105" i="72"/>
  <c r="AF1086" i="71"/>
  <c r="AB1086" i="71"/>
  <c r="O1086" i="71"/>
  <c r="N1086" i="71"/>
  <c r="I1146" i="72"/>
  <c r="AF1127" i="71"/>
  <c r="AB1127" i="71"/>
  <c r="N1127" i="71"/>
  <c r="O1127" i="71"/>
  <c r="I1164" i="72"/>
  <c r="AF1145" i="71"/>
  <c r="AB1145" i="71"/>
  <c r="N1145" i="71"/>
  <c r="O1145" i="71"/>
  <c r="I1182" i="72"/>
  <c r="AF1163" i="71"/>
  <c r="AB1163" i="71"/>
  <c r="O1163" i="71"/>
  <c r="N1163" i="71"/>
  <c r="I1091" i="72"/>
  <c r="AF1072" i="71"/>
  <c r="AB1072" i="71"/>
  <c r="O1072" i="71"/>
  <c r="N1072" i="71"/>
  <c r="M1179" i="71"/>
  <c r="I1155" i="72"/>
  <c r="AF1136" i="71"/>
  <c r="AB1136" i="71"/>
  <c r="O1136" i="71"/>
  <c r="N1136" i="71"/>
  <c r="I1113" i="72"/>
  <c r="AF1094" i="71"/>
  <c r="AB1094" i="71"/>
  <c r="O1094" i="71"/>
  <c r="N1094" i="71"/>
  <c r="I1177" i="72"/>
  <c r="AF1158" i="71"/>
  <c r="AB1158" i="71"/>
  <c r="O1158" i="71"/>
  <c r="N1158" i="71"/>
  <c r="I1180" i="72"/>
  <c r="AF1161" i="71"/>
  <c r="AB1161" i="71"/>
  <c r="O1161" i="71"/>
  <c r="N1161" i="71"/>
  <c r="I1147" i="72"/>
  <c r="AF1128" i="71"/>
  <c r="AB1128" i="71"/>
  <c r="O1128" i="71"/>
  <c r="N1128" i="71"/>
  <c r="I1122" i="72"/>
  <c r="AF1103" i="71"/>
  <c r="AB1103" i="71"/>
  <c r="N1103" i="71"/>
  <c r="O1103" i="71"/>
  <c r="I1140" i="72"/>
  <c r="AF1121" i="71"/>
  <c r="AB1121" i="71"/>
  <c r="N1121" i="71"/>
  <c r="O1121" i="71"/>
  <c r="I1158" i="72"/>
  <c r="AF1139" i="71"/>
  <c r="AB1139" i="71"/>
  <c r="N1139" i="71"/>
  <c r="O1139" i="71"/>
  <c r="I1176" i="72"/>
  <c r="AF1157" i="71"/>
  <c r="AB1157" i="71"/>
  <c r="O1157" i="71"/>
  <c r="N1157" i="71"/>
  <c r="I1143" i="72"/>
  <c r="AF1124" i="71"/>
  <c r="AB1124" i="71"/>
  <c r="O1124" i="71"/>
  <c r="N1124" i="71"/>
  <c r="I1101" i="72"/>
  <c r="AF1082" i="71"/>
  <c r="AB1082" i="71"/>
  <c r="O1082" i="71"/>
  <c r="N1082" i="71"/>
  <c r="I1165" i="72"/>
  <c r="AF1146" i="71"/>
  <c r="AB1146" i="71"/>
  <c r="O1146" i="71"/>
  <c r="N1146" i="71"/>
  <c r="I305" i="72"/>
  <c r="AF300" i="71"/>
  <c r="AB300" i="71"/>
  <c r="N300" i="71"/>
  <c r="O300" i="71"/>
  <c r="I279" i="72"/>
  <c r="AF274" i="71"/>
  <c r="AB274" i="71"/>
  <c r="N274" i="71"/>
  <c r="O274" i="71"/>
  <c r="I259" i="72"/>
  <c r="AF254" i="71"/>
  <c r="AB254" i="71"/>
  <c r="N254" i="71"/>
  <c r="O254" i="71"/>
  <c r="I345" i="72"/>
  <c r="AF340" i="71"/>
  <c r="AB340" i="71"/>
  <c r="N340" i="71"/>
  <c r="O340" i="71"/>
  <c r="I325" i="72"/>
  <c r="AF320" i="71"/>
  <c r="AB320" i="71"/>
  <c r="N320" i="71"/>
  <c r="O320" i="71"/>
  <c r="I288" i="72"/>
  <c r="AF283" i="71"/>
  <c r="AB283" i="71"/>
  <c r="N283" i="71"/>
  <c r="O283" i="71"/>
  <c r="I352" i="72"/>
  <c r="AF347" i="71"/>
  <c r="AB347" i="71"/>
  <c r="N347" i="71"/>
  <c r="O347" i="71"/>
  <c r="I331" i="72"/>
  <c r="AF326" i="71"/>
  <c r="AB326" i="71"/>
  <c r="N326" i="71"/>
  <c r="O326" i="71"/>
  <c r="I306" i="72"/>
  <c r="AF301" i="71"/>
  <c r="AB301" i="71"/>
  <c r="N301" i="71"/>
  <c r="O301" i="71"/>
  <c r="I286" i="72"/>
  <c r="AF281" i="71"/>
  <c r="AB281" i="71"/>
  <c r="N281" i="71"/>
  <c r="O281" i="71"/>
  <c r="I266" i="72"/>
  <c r="AF261" i="71"/>
  <c r="AB261" i="71"/>
  <c r="N261" i="71"/>
  <c r="O261" i="71"/>
  <c r="I351" i="72"/>
  <c r="AF346" i="71"/>
  <c r="AB346" i="71"/>
  <c r="N346" i="71"/>
  <c r="O346" i="71"/>
  <c r="I308" i="72"/>
  <c r="AF303" i="71"/>
  <c r="AB303" i="71"/>
  <c r="N303" i="71"/>
  <c r="O303" i="71"/>
  <c r="I251" i="72"/>
  <c r="AF246" i="71"/>
  <c r="AB246" i="71"/>
  <c r="O246" i="71"/>
  <c r="N246" i="71"/>
  <c r="M353" i="71"/>
  <c r="I337" i="72"/>
  <c r="AF332" i="71"/>
  <c r="AB332" i="71"/>
  <c r="N332" i="71"/>
  <c r="O332" i="71"/>
  <c r="I311" i="72"/>
  <c r="AF306" i="71"/>
  <c r="AB306" i="71"/>
  <c r="N306" i="71"/>
  <c r="O306" i="71"/>
  <c r="I291" i="72"/>
  <c r="AF286" i="71"/>
  <c r="AB286" i="71"/>
  <c r="N286" i="71"/>
  <c r="O286" i="71"/>
  <c r="I271" i="72"/>
  <c r="AF266" i="71"/>
  <c r="AB266" i="71"/>
  <c r="N266" i="71"/>
  <c r="O266" i="71"/>
  <c r="I312" i="72"/>
  <c r="AF307" i="71"/>
  <c r="AB307" i="71"/>
  <c r="N307" i="71"/>
  <c r="O307" i="71"/>
  <c r="I278" i="72"/>
  <c r="AF273" i="71"/>
  <c r="AB273" i="71"/>
  <c r="N273" i="71"/>
  <c r="O273" i="71"/>
  <c r="I253" i="72"/>
  <c r="AF248" i="71"/>
  <c r="AB248" i="71"/>
  <c r="N248" i="71"/>
  <c r="O248" i="71"/>
  <c r="I338" i="72"/>
  <c r="AF333" i="71"/>
  <c r="AB333" i="71"/>
  <c r="N333" i="71"/>
  <c r="O333" i="71"/>
  <c r="I318" i="72"/>
  <c r="AF313" i="71"/>
  <c r="AB313" i="71"/>
  <c r="N313" i="71"/>
  <c r="O313" i="71"/>
  <c r="I298" i="72"/>
  <c r="AF293" i="71"/>
  <c r="AB293" i="71"/>
  <c r="N293" i="71"/>
  <c r="O293" i="71"/>
  <c r="I268" i="72"/>
  <c r="AF263" i="71"/>
  <c r="AB263" i="71"/>
  <c r="N263" i="71"/>
  <c r="O263" i="71"/>
  <c r="I332" i="72"/>
  <c r="AF327" i="71"/>
  <c r="AB327" i="71"/>
  <c r="N327" i="71"/>
  <c r="O327" i="71"/>
  <c r="I1009" i="72"/>
  <c r="AF992" i="71"/>
  <c r="AB992" i="71"/>
  <c r="O992" i="71"/>
  <c r="N992" i="71"/>
  <c r="I999" i="72"/>
  <c r="AF982" i="71"/>
  <c r="AB982" i="71"/>
  <c r="O982" i="71"/>
  <c r="N982" i="71"/>
  <c r="I1008" i="72"/>
  <c r="AF991" i="71"/>
  <c r="AB991" i="71"/>
  <c r="O991" i="71"/>
  <c r="N991" i="71"/>
  <c r="I1072" i="72"/>
  <c r="AF1055" i="71"/>
  <c r="AB1055" i="71"/>
  <c r="O1055" i="71"/>
  <c r="N1055" i="71"/>
  <c r="I1029" i="72"/>
  <c r="AF1012" i="71"/>
  <c r="AB1012" i="71"/>
  <c r="O1012" i="71"/>
  <c r="N1012" i="71"/>
  <c r="I986" i="72"/>
  <c r="AF969" i="71"/>
  <c r="AB969" i="71"/>
  <c r="O969" i="71"/>
  <c r="N969" i="71"/>
  <c r="I1050" i="72"/>
  <c r="AF1033" i="71"/>
  <c r="AB1033" i="71"/>
  <c r="O1033" i="71"/>
  <c r="N1033" i="71"/>
  <c r="I1003" i="72"/>
  <c r="AF986" i="71"/>
  <c r="AB986" i="71"/>
  <c r="O986" i="71"/>
  <c r="N986" i="71"/>
  <c r="I1067" i="72"/>
  <c r="AF1050" i="71"/>
  <c r="AB1050" i="71"/>
  <c r="O1050" i="71"/>
  <c r="N1050" i="71"/>
  <c r="I1025" i="72"/>
  <c r="AF1008" i="71"/>
  <c r="AB1008" i="71"/>
  <c r="O1008" i="71"/>
  <c r="N1008" i="71"/>
  <c r="I1031" i="72"/>
  <c r="AF1014" i="71"/>
  <c r="AB1014" i="71"/>
  <c r="O1014" i="71"/>
  <c r="N1014" i="71"/>
  <c r="I1028" i="72"/>
  <c r="AF1011" i="71"/>
  <c r="AB1011" i="71"/>
  <c r="O1011" i="71"/>
  <c r="N1011" i="71"/>
  <c r="I985" i="72"/>
  <c r="AF968" i="71"/>
  <c r="AB968" i="71"/>
  <c r="O968" i="71"/>
  <c r="N968" i="71"/>
  <c r="I1049" i="72"/>
  <c r="AF1032" i="71"/>
  <c r="AB1032" i="71"/>
  <c r="O1032" i="71"/>
  <c r="N1032" i="71"/>
  <c r="I1006" i="72"/>
  <c r="AF989" i="71"/>
  <c r="AB989" i="71"/>
  <c r="O989" i="71"/>
  <c r="N989" i="71"/>
  <c r="I1070" i="72"/>
  <c r="AF1053" i="71"/>
  <c r="AB1053" i="71"/>
  <c r="O1053" i="71"/>
  <c r="N1053" i="71"/>
  <c r="I1023" i="72"/>
  <c r="AF1006" i="71"/>
  <c r="AB1006" i="71"/>
  <c r="O1006" i="71"/>
  <c r="N1006" i="71"/>
  <c r="I988" i="72"/>
  <c r="AF971" i="71"/>
  <c r="AB971" i="71"/>
  <c r="O971" i="71"/>
  <c r="N971" i="71"/>
  <c r="I982" i="72"/>
  <c r="AF965" i="71"/>
  <c r="AB965" i="71"/>
  <c r="O965" i="71"/>
  <c r="N965" i="71"/>
  <c r="I1015" i="72"/>
  <c r="AF998" i="71"/>
  <c r="AB998" i="71"/>
  <c r="O998" i="71"/>
  <c r="N998" i="71"/>
  <c r="I1016" i="72"/>
  <c r="AF999" i="71"/>
  <c r="AB999" i="71"/>
  <c r="O999" i="71"/>
  <c r="N999" i="71"/>
  <c r="I973" i="72"/>
  <c r="AF956" i="71"/>
  <c r="AB956" i="71"/>
  <c r="O956" i="71"/>
  <c r="N956" i="71"/>
  <c r="I1037" i="72"/>
  <c r="AF1020" i="71"/>
  <c r="AB1020" i="71"/>
  <c r="O1020" i="71"/>
  <c r="N1020" i="71"/>
  <c r="I994" i="72"/>
  <c r="AF977" i="71"/>
  <c r="AB977" i="71"/>
  <c r="O977" i="71"/>
  <c r="N977" i="71"/>
  <c r="I1058" i="72"/>
  <c r="AF1041" i="71"/>
  <c r="AB1041" i="71"/>
  <c r="O1041" i="71"/>
  <c r="N1041" i="71"/>
  <c r="I1011" i="72"/>
  <c r="AF994" i="71"/>
  <c r="AB994" i="71"/>
  <c r="O994" i="71"/>
  <c r="N994" i="71"/>
  <c r="I1075" i="72"/>
  <c r="AF1058" i="71"/>
  <c r="AB1058" i="71"/>
  <c r="O1058" i="71"/>
  <c r="N1058" i="71"/>
  <c r="I461" i="72"/>
  <c r="AF454" i="71"/>
  <c r="AB454" i="71"/>
  <c r="N454" i="71"/>
  <c r="O454" i="71"/>
  <c r="I381" i="72"/>
  <c r="AF374" i="71"/>
  <c r="AB374" i="71"/>
  <c r="N374" i="71"/>
  <c r="O374" i="71"/>
  <c r="I466" i="72"/>
  <c r="AF459" i="71"/>
  <c r="AB459" i="71"/>
  <c r="N459" i="71"/>
  <c r="O459" i="71"/>
  <c r="I460" i="72"/>
  <c r="AF453" i="71"/>
  <c r="AB453" i="71"/>
  <c r="N453" i="71"/>
  <c r="O453" i="71"/>
  <c r="I436" i="72"/>
  <c r="AF429" i="71"/>
  <c r="AB429" i="71"/>
  <c r="N429" i="71"/>
  <c r="O429" i="71"/>
  <c r="I410" i="72"/>
  <c r="AF403" i="71"/>
  <c r="AB403" i="71"/>
  <c r="N403" i="71"/>
  <c r="O403" i="71"/>
  <c r="I383" i="72"/>
  <c r="AF376" i="71"/>
  <c r="AB376" i="71"/>
  <c r="N376" i="71"/>
  <c r="O376" i="71"/>
  <c r="I447" i="72"/>
  <c r="AF440" i="71"/>
  <c r="AB440" i="71"/>
  <c r="N440" i="71"/>
  <c r="O440" i="71"/>
  <c r="I449" i="72"/>
  <c r="AF442" i="71"/>
  <c r="AB442" i="71"/>
  <c r="N442" i="71"/>
  <c r="O442" i="71"/>
  <c r="I448" i="72"/>
  <c r="AF441" i="71"/>
  <c r="AB441" i="71"/>
  <c r="N441" i="71"/>
  <c r="O441" i="71"/>
  <c r="I390" i="72"/>
  <c r="AF383" i="71"/>
  <c r="AB383" i="71"/>
  <c r="N383" i="71"/>
  <c r="O383" i="71"/>
  <c r="I450" i="72"/>
  <c r="AF443" i="71"/>
  <c r="AB443" i="71"/>
  <c r="N443" i="71"/>
  <c r="O443" i="71"/>
  <c r="I438" i="72"/>
  <c r="AF431" i="71"/>
  <c r="AB431" i="71"/>
  <c r="N431" i="71"/>
  <c r="O431" i="71"/>
  <c r="I420" i="72"/>
  <c r="AF413" i="71"/>
  <c r="AB413" i="71"/>
  <c r="N413" i="71"/>
  <c r="O413" i="71"/>
  <c r="I394" i="72"/>
  <c r="AF387" i="71"/>
  <c r="AB387" i="71"/>
  <c r="N387" i="71"/>
  <c r="O387" i="71"/>
  <c r="I371" i="72"/>
  <c r="AF364" i="71"/>
  <c r="AB364" i="71"/>
  <c r="O364" i="71"/>
  <c r="N364" i="71"/>
  <c r="M471" i="71"/>
  <c r="I435" i="72"/>
  <c r="AF428" i="71"/>
  <c r="AB428" i="71"/>
  <c r="N428" i="71"/>
  <c r="O428" i="71"/>
  <c r="I418" i="72"/>
  <c r="AF411" i="71"/>
  <c r="AB411" i="71"/>
  <c r="N411" i="71"/>
  <c r="O411" i="71"/>
  <c r="I452" i="72"/>
  <c r="AF445" i="71"/>
  <c r="AB445" i="71"/>
  <c r="N445" i="71"/>
  <c r="O445" i="71"/>
  <c r="I427" i="72"/>
  <c r="AF420" i="71"/>
  <c r="AB420" i="71"/>
  <c r="N420" i="71"/>
  <c r="O420" i="71"/>
  <c r="I413" i="72"/>
  <c r="AF406" i="71"/>
  <c r="AB406" i="71"/>
  <c r="N406" i="71"/>
  <c r="O406" i="71"/>
  <c r="I401" i="72"/>
  <c r="AF394" i="71"/>
  <c r="AB394" i="71"/>
  <c r="N394" i="71"/>
  <c r="O394" i="71"/>
  <c r="I382" i="72"/>
  <c r="AF375" i="71"/>
  <c r="AB375" i="71"/>
  <c r="N375" i="71"/>
  <c r="O375" i="71"/>
  <c r="I468" i="72"/>
  <c r="AF461" i="71"/>
  <c r="AB461" i="71"/>
  <c r="N461" i="71"/>
  <c r="O461" i="71"/>
  <c r="I442" i="72"/>
  <c r="AF435" i="71"/>
  <c r="AB435" i="71"/>
  <c r="N435" i="71"/>
  <c r="O435" i="71"/>
  <c r="I407" i="72"/>
  <c r="AF400" i="71"/>
  <c r="AB400" i="71"/>
  <c r="N400" i="71"/>
  <c r="O400" i="71"/>
  <c r="I471" i="72"/>
  <c r="AF464" i="71"/>
  <c r="AB464" i="71"/>
  <c r="N464" i="71"/>
  <c r="O464" i="71"/>
  <c r="I671" i="72"/>
  <c r="AF660" i="71"/>
  <c r="AB660" i="71"/>
  <c r="N660" i="71"/>
  <c r="O660" i="71"/>
  <c r="I630" i="72"/>
  <c r="AF619" i="71"/>
  <c r="AB619" i="71"/>
  <c r="N619" i="71"/>
  <c r="O619" i="71"/>
  <c r="I694" i="72"/>
  <c r="AF683" i="71"/>
  <c r="AB683" i="71"/>
  <c r="N683" i="71"/>
  <c r="O683" i="71"/>
  <c r="I648" i="72"/>
  <c r="AF637" i="71"/>
  <c r="AB637" i="71"/>
  <c r="N637" i="71"/>
  <c r="O637" i="71"/>
  <c r="I712" i="72"/>
  <c r="AF701" i="71"/>
  <c r="AB701" i="71"/>
  <c r="N701" i="71"/>
  <c r="O701" i="71"/>
  <c r="I669" i="72"/>
  <c r="AF658" i="71"/>
  <c r="AB658" i="71"/>
  <c r="N658" i="71"/>
  <c r="O658" i="71"/>
  <c r="I611" i="72"/>
  <c r="AF600" i="71"/>
  <c r="AB600" i="71"/>
  <c r="O600" i="71"/>
  <c r="N600" i="71"/>
  <c r="M707" i="71"/>
  <c r="I675" i="72"/>
  <c r="AF664" i="71"/>
  <c r="AB664" i="71"/>
  <c r="N664" i="71"/>
  <c r="O664" i="71"/>
  <c r="I634" i="72"/>
  <c r="AF623" i="71"/>
  <c r="AB623" i="71"/>
  <c r="N623" i="71"/>
  <c r="O623" i="71"/>
  <c r="I698" i="72"/>
  <c r="AF687" i="71"/>
  <c r="AB687" i="71"/>
  <c r="N687" i="71"/>
  <c r="O687" i="71"/>
  <c r="I652" i="72"/>
  <c r="AF641" i="71"/>
  <c r="AB641" i="71"/>
  <c r="N641" i="71"/>
  <c r="O641" i="71"/>
  <c r="I716" i="72"/>
  <c r="AF705" i="71"/>
  <c r="AB705" i="71"/>
  <c r="N705" i="71"/>
  <c r="O705" i="71"/>
  <c r="I673" i="72"/>
  <c r="AF662" i="71"/>
  <c r="AB662" i="71"/>
  <c r="N662" i="71"/>
  <c r="O662" i="71"/>
  <c r="I631" i="72"/>
  <c r="AF620" i="71"/>
  <c r="AB620" i="71"/>
  <c r="N620" i="71"/>
  <c r="O620" i="71"/>
  <c r="I695" i="72"/>
  <c r="AF684" i="71"/>
  <c r="AB684" i="71"/>
  <c r="N684" i="71"/>
  <c r="O684" i="71"/>
  <c r="I654" i="72"/>
  <c r="AF643" i="71"/>
  <c r="AB643" i="71"/>
  <c r="N643" i="71"/>
  <c r="O643" i="71"/>
  <c r="I717" i="72"/>
  <c r="AF706" i="71"/>
  <c r="AB706" i="71"/>
  <c r="N706" i="71"/>
  <c r="O706" i="71"/>
  <c r="I672" i="72"/>
  <c r="AF661" i="71"/>
  <c r="AB661" i="71"/>
  <c r="N661" i="71"/>
  <c r="O661" i="71"/>
  <c r="I629" i="72"/>
  <c r="AF618" i="71"/>
  <c r="AB618" i="71"/>
  <c r="N618" i="71"/>
  <c r="O618" i="71"/>
  <c r="I693" i="72"/>
  <c r="AF682" i="71"/>
  <c r="AB682" i="71"/>
  <c r="N682" i="71"/>
  <c r="O682" i="71"/>
  <c r="I651" i="72"/>
  <c r="AF640" i="71"/>
  <c r="AB640" i="71"/>
  <c r="N640" i="71"/>
  <c r="O640" i="71"/>
  <c r="I715" i="72"/>
  <c r="AF704" i="71"/>
  <c r="AB704" i="71"/>
  <c r="N704" i="71"/>
  <c r="O704" i="71"/>
  <c r="I674" i="72"/>
  <c r="AF663" i="71"/>
  <c r="AB663" i="71"/>
  <c r="N663" i="71"/>
  <c r="O663" i="71"/>
  <c r="I628" i="72"/>
  <c r="AF617" i="71"/>
  <c r="AB617" i="71"/>
  <c r="N617" i="71"/>
  <c r="O617" i="71"/>
  <c r="I692" i="72"/>
  <c r="AF681" i="71"/>
  <c r="AB681" i="71"/>
  <c r="N681" i="71"/>
  <c r="O681" i="71"/>
  <c r="I649" i="72"/>
  <c r="AF638" i="71"/>
  <c r="AB638" i="71"/>
  <c r="N638" i="71"/>
  <c r="O638" i="71"/>
  <c r="I713" i="72"/>
  <c r="AF702" i="71"/>
  <c r="AB702" i="71"/>
  <c r="N702" i="71"/>
  <c r="O702" i="71"/>
  <c r="I195" i="72"/>
  <c r="AF192" i="71"/>
  <c r="AB192" i="71"/>
  <c r="N192" i="71"/>
  <c r="O192" i="71"/>
  <c r="I215" i="72"/>
  <c r="AF212" i="71"/>
  <c r="AB212" i="71"/>
  <c r="N212" i="71"/>
  <c r="O212" i="71"/>
  <c r="I182" i="72"/>
  <c r="AF179" i="71"/>
  <c r="AB179" i="71"/>
  <c r="N179" i="71"/>
  <c r="O179" i="71"/>
  <c r="I164" i="72"/>
  <c r="AF161" i="71"/>
  <c r="AB161" i="71"/>
  <c r="N161" i="71"/>
  <c r="O161" i="71"/>
  <c r="I228" i="72"/>
  <c r="AF225" i="71"/>
  <c r="AB225" i="71"/>
  <c r="N225" i="71"/>
  <c r="O225" i="71"/>
  <c r="I185" i="72"/>
  <c r="AF182" i="71"/>
  <c r="AB182" i="71"/>
  <c r="N182" i="71"/>
  <c r="O182" i="71"/>
  <c r="I194" i="72"/>
  <c r="AF191" i="71"/>
  <c r="AB191" i="71"/>
  <c r="N191" i="71"/>
  <c r="O191" i="71"/>
  <c r="I235" i="72"/>
  <c r="AF232" i="71"/>
  <c r="AB232" i="71"/>
  <c r="N232" i="71"/>
  <c r="O232" i="71"/>
  <c r="I170" i="72"/>
  <c r="AF167" i="71"/>
  <c r="AB167" i="71"/>
  <c r="N167" i="71"/>
  <c r="O167" i="71"/>
  <c r="I222" i="72"/>
  <c r="AF219" i="71"/>
  <c r="AB219" i="71"/>
  <c r="N219" i="71"/>
  <c r="O219" i="71"/>
  <c r="I184" i="72"/>
  <c r="AF181" i="71"/>
  <c r="AB181" i="71"/>
  <c r="N181" i="71"/>
  <c r="O181" i="71"/>
  <c r="I141" i="72"/>
  <c r="AF138" i="71"/>
  <c r="AB138" i="71"/>
  <c r="N138" i="71"/>
  <c r="O138" i="71"/>
  <c r="I205" i="72"/>
  <c r="AF202" i="71"/>
  <c r="AB202" i="71"/>
  <c r="N202" i="71"/>
  <c r="O202" i="71"/>
  <c r="I210" i="72"/>
  <c r="AF207" i="71"/>
  <c r="AB207" i="71"/>
  <c r="N207" i="71"/>
  <c r="O207" i="71"/>
  <c r="I135" i="72"/>
  <c r="AF132" i="71"/>
  <c r="AB132" i="71"/>
  <c r="N132" i="71"/>
  <c r="O132" i="71"/>
  <c r="I186" i="72"/>
  <c r="AF183" i="71"/>
  <c r="AB183" i="71"/>
  <c r="N183" i="71"/>
  <c r="O183" i="71"/>
  <c r="I230" i="72"/>
  <c r="AF227" i="71"/>
  <c r="AB227" i="71"/>
  <c r="N227" i="71"/>
  <c r="O227" i="71"/>
  <c r="I188" i="72"/>
  <c r="AF185" i="71"/>
  <c r="AB185" i="71"/>
  <c r="N185" i="71"/>
  <c r="O185" i="71"/>
  <c r="I145" i="72"/>
  <c r="AF142" i="71"/>
  <c r="AB142" i="71"/>
  <c r="N142" i="71"/>
  <c r="O142" i="71"/>
  <c r="I209" i="72"/>
  <c r="AF206" i="71"/>
  <c r="AB206" i="71"/>
  <c r="N206" i="71"/>
  <c r="O206" i="71"/>
  <c r="I155" i="72"/>
  <c r="AF152" i="71"/>
  <c r="AB152" i="71"/>
  <c r="N152" i="71"/>
  <c r="O152" i="71"/>
  <c r="I175" i="72"/>
  <c r="AF172" i="71"/>
  <c r="AB172" i="71"/>
  <c r="N172" i="71"/>
  <c r="O172" i="71"/>
  <c r="I142" i="72"/>
  <c r="AF139" i="71"/>
  <c r="AB139" i="71"/>
  <c r="N139" i="71"/>
  <c r="O139" i="71"/>
  <c r="I144" i="72"/>
  <c r="AF141" i="71"/>
  <c r="AB141" i="71"/>
  <c r="N141" i="71"/>
  <c r="O141" i="71"/>
  <c r="I208" i="72"/>
  <c r="AF205" i="71"/>
  <c r="AB205" i="71"/>
  <c r="N205" i="71"/>
  <c r="O205" i="71"/>
  <c r="I165" i="72"/>
  <c r="AF162" i="71"/>
  <c r="AB162" i="71"/>
  <c r="N162" i="71"/>
  <c r="O162" i="71"/>
  <c r="I229" i="72"/>
  <c r="AF226" i="71"/>
  <c r="AB226" i="71"/>
  <c r="N226" i="71"/>
  <c r="O226" i="71"/>
  <c r="I531" i="72"/>
  <c r="AF522" i="71"/>
  <c r="AB522" i="71"/>
  <c r="N522" i="71"/>
  <c r="O522" i="71"/>
  <c r="I511" i="72"/>
  <c r="AF502" i="71"/>
  <c r="AB502" i="71"/>
  <c r="N502" i="71"/>
  <c r="O502" i="71"/>
  <c r="I596" i="72"/>
  <c r="AF587" i="71"/>
  <c r="AB587" i="71"/>
  <c r="N587" i="71"/>
  <c r="O587" i="71"/>
  <c r="I571" i="72"/>
  <c r="AF562" i="71"/>
  <c r="AB562" i="71"/>
  <c r="N562" i="71"/>
  <c r="O562" i="71"/>
  <c r="I546" i="72"/>
  <c r="AF537" i="71"/>
  <c r="AB537" i="71"/>
  <c r="N537" i="71"/>
  <c r="O537" i="71"/>
  <c r="I517" i="72"/>
  <c r="AF508" i="71"/>
  <c r="AB508" i="71"/>
  <c r="N508" i="71"/>
  <c r="O508" i="71"/>
  <c r="I581" i="72"/>
  <c r="AF572" i="71"/>
  <c r="AB572" i="71"/>
  <c r="N572" i="71"/>
  <c r="O572" i="71"/>
  <c r="I536" i="72"/>
  <c r="AF527" i="71"/>
  <c r="AB527" i="71"/>
  <c r="N527" i="71"/>
  <c r="O527" i="71"/>
  <c r="I516" i="72"/>
  <c r="AF507" i="71"/>
  <c r="AB507" i="71"/>
  <c r="N507" i="71"/>
  <c r="O507" i="71"/>
  <c r="I491" i="72"/>
  <c r="AF482" i="71"/>
  <c r="AB482" i="71"/>
  <c r="O482" i="71"/>
  <c r="N482" i="71"/>
  <c r="M589" i="71"/>
  <c r="I576" i="72"/>
  <c r="AF567" i="71"/>
  <c r="AB567" i="71"/>
  <c r="N567" i="71"/>
  <c r="O567" i="71"/>
  <c r="I551" i="72"/>
  <c r="AF542" i="71"/>
  <c r="AB542" i="71"/>
  <c r="N542" i="71"/>
  <c r="O542" i="71"/>
  <c r="I521" i="72"/>
  <c r="AF512" i="71"/>
  <c r="AB512" i="71"/>
  <c r="N512" i="71"/>
  <c r="O512" i="71"/>
  <c r="I585" i="72"/>
  <c r="AF576" i="71"/>
  <c r="AB576" i="71"/>
  <c r="N576" i="71"/>
  <c r="O576" i="71"/>
  <c r="I563" i="72"/>
  <c r="AF554" i="71"/>
  <c r="AB554" i="71"/>
  <c r="N554" i="71"/>
  <c r="O554" i="71"/>
  <c r="I543" i="72"/>
  <c r="AF534" i="71"/>
  <c r="AB534" i="71"/>
  <c r="N534" i="71"/>
  <c r="O534" i="71"/>
  <c r="I518" i="72"/>
  <c r="AF509" i="71"/>
  <c r="AB509" i="71"/>
  <c r="N509" i="71"/>
  <c r="O509" i="71"/>
  <c r="I492" i="72"/>
  <c r="AF483" i="71"/>
  <c r="AB483" i="71"/>
  <c r="N483" i="71"/>
  <c r="O483" i="71"/>
  <c r="I578" i="72"/>
  <c r="AF569" i="71"/>
  <c r="AB569" i="71"/>
  <c r="N569" i="71"/>
  <c r="O569" i="71"/>
  <c r="I541" i="72"/>
  <c r="AF532" i="71"/>
  <c r="AB532" i="71"/>
  <c r="N532" i="71"/>
  <c r="O532" i="71"/>
  <c r="I504" i="72"/>
  <c r="AF495" i="71"/>
  <c r="AB495" i="71"/>
  <c r="N495" i="71"/>
  <c r="O495" i="71"/>
  <c r="I590" i="72"/>
  <c r="AF581" i="71"/>
  <c r="AB581" i="71"/>
  <c r="N581" i="71"/>
  <c r="O581" i="71"/>
  <c r="I570" i="72"/>
  <c r="AF561" i="71"/>
  <c r="AB561" i="71"/>
  <c r="N561" i="71"/>
  <c r="O561" i="71"/>
  <c r="I544" i="72"/>
  <c r="AF535" i="71"/>
  <c r="AB535" i="71"/>
  <c r="N535" i="71"/>
  <c r="O535" i="71"/>
  <c r="I519" i="72"/>
  <c r="AF510" i="71"/>
  <c r="AB510" i="71"/>
  <c r="N510" i="71"/>
  <c r="O510" i="71"/>
  <c r="I497" i="72"/>
  <c r="AF488" i="71"/>
  <c r="AB488" i="71"/>
  <c r="N488" i="71"/>
  <c r="O488" i="71"/>
  <c r="I561" i="72"/>
  <c r="AF552" i="71"/>
  <c r="AB552" i="71"/>
  <c r="N552" i="71"/>
  <c r="O552" i="71"/>
  <c r="I896" i="72"/>
  <c r="AF881" i="71"/>
  <c r="AB881" i="71"/>
  <c r="O881" i="71"/>
  <c r="N881" i="71"/>
  <c r="I861" i="72"/>
  <c r="AF846" i="71"/>
  <c r="AB846" i="71"/>
  <c r="O846" i="71"/>
  <c r="N846" i="71"/>
  <c r="I925" i="72"/>
  <c r="AF910" i="71"/>
  <c r="AB910" i="71"/>
  <c r="O910" i="71"/>
  <c r="N910" i="71"/>
  <c r="I894" i="72"/>
  <c r="AF879" i="71"/>
  <c r="AB879" i="71"/>
  <c r="O879" i="71"/>
  <c r="N879" i="71"/>
  <c r="I855" i="72"/>
  <c r="AF840" i="71"/>
  <c r="AB840" i="71"/>
  <c r="O840" i="71"/>
  <c r="N840" i="71"/>
  <c r="I919" i="72"/>
  <c r="AF904" i="71"/>
  <c r="AB904" i="71"/>
  <c r="O904" i="71"/>
  <c r="N904" i="71"/>
  <c r="I852" i="72"/>
  <c r="AF837" i="71"/>
  <c r="AB837" i="71"/>
  <c r="O837" i="71"/>
  <c r="N837" i="71"/>
  <c r="I916" i="72"/>
  <c r="AF901" i="71"/>
  <c r="AB901" i="71"/>
  <c r="O901" i="71"/>
  <c r="N901" i="71"/>
  <c r="I881" i="72"/>
  <c r="AF866" i="71"/>
  <c r="AB866" i="71"/>
  <c r="O866" i="71"/>
  <c r="N866" i="71"/>
  <c r="I950" i="72"/>
  <c r="AF935" i="71"/>
  <c r="AB935" i="71"/>
  <c r="O935" i="71"/>
  <c r="N935" i="71"/>
  <c r="I914" i="72"/>
  <c r="AF899" i="71"/>
  <c r="AB899" i="71"/>
  <c r="O899" i="71"/>
  <c r="N899" i="71"/>
  <c r="I875" i="72"/>
  <c r="AF860" i="71"/>
  <c r="AB860" i="71"/>
  <c r="O860" i="71"/>
  <c r="N860" i="71"/>
  <c r="I942" i="72"/>
  <c r="AF927" i="71"/>
  <c r="AB927" i="71"/>
  <c r="O927" i="71"/>
  <c r="N927" i="71"/>
  <c r="I872" i="72"/>
  <c r="AF857" i="71"/>
  <c r="AB857" i="71"/>
  <c r="O857" i="71"/>
  <c r="N857" i="71"/>
  <c r="I938" i="72"/>
  <c r="AF923" i="71"/>
  <c r="AB923" i="71"/>
  <c r="O923" i="71"/>
  <c r="N923" i="71"/>
  <c r="I901" i="72"/>
  <c r="AF886" i="71"/>
  <c r="AB886" i="71"/>
  <c r="O886" i="71"/>
  <c r="N886" i="71"/>
  <c r="I870" i="72"/>
  <c r="AF855" i="71"/>
  <c r="AB855" i="71"/>
  <c r="O855" i="71"/>
  <c r="N855" i="71"/>
  <c r="I935" i="72"/>
  <c r="AF920" i="71"/>
  <c r="AB920" i="71"/>
  <c r="O920" i="71"/>
  <c r="N920" i="71"/>
  <c r="I895" i="72"/>
  <c r="AF880" i="71"/>
  <c r="AB880" i="71"/>
  <c r="O880" i="71"/>
  <c r="N880" i="71"/>
  <c r="I937" i="72"/>
  <c r="AF922" i="71"/>
  <c r="AB922" i="71"/>
  <c r="O922" i="71"/>
  <c r="N922" i="71"/>
  <c r="I892" i="72"/>
  <c r="AF877" i="71"/>
  <c r="AB877" i="71"/>
  <c r="O877" i="71"/>
  <c r="N877" i="71"/>
  <c r="I857" i="72"/>
  <c r="AF842" i="71"/>
  <c r="AB842" i="71"/>
  <c r="O842" i="71"/>
  <c r="N842" i="71"/>
  <c r="I921" i="72"/>
  <c r="AF906" i="71"/>
  <c r="AB906" i="71"/>
  <c r="O906" i="71"/>
  <c r="N906" i="71"/>
  <c r="I890" i="72"/>
  <c r="AF875" i="71"/>
  <c r="AB875" i="71"/>
  <c r="O875" i="71"/>
  <c r="N875" i="71"/>
  <c r="I851" i="72"/>
  <c r="AF836" i="71"/>
  <c r="AB836" i="71"/>
  <c r="O836" i="71"/>
  <c r="N836" i="71"/>
  <c r="M943" i="71"/>
  <c r="I915" i="72"/>
  <c r="AF900" i="71"/>
  <c r="AB900" i="71"/>
  <c r="O900" i="71"/>
  <c r="N900" i="71"/>
  <c r="I1498" i="72"/>
  <c r="AF1473" i="71"/>
  <c r="AB1473" i="71"/>
  <c r="O1473" i="71"/>
  <c r="N1473" i="71"/>
  <c r="I1473" i="72"/>
  <c r="AF1448" i="71"/>
  <c r="AB1448" i="71"/>
  <c r="N1448" i="71"/>
  <c r="O1448" i="71"/>
  <c r="I1557" i="72"/>
  <c r="AF1532" i="71"/>
  <c r="AB1532" i="71"/>
  <c r="O1532" i="71"/>
  <c r="N1532" i="71"/>
  <c r="I1533" i="72"/>
  <c r="AF1508" i="71"/>
  <c r="AB1508" i="71"/>
  <c r="N1508" i="71"/>
  <c r="O1508" i="71"/>
  <c r="I1513" i="72"/>
  <c r="AF1488" i="71"/>
  <c r="AB1488" i="71"/>
  <c r="N1488" i="71"/>
  <c r="O1488" i="71"/>
  <c r="I1480" i="72"/>
  <c r="AF1455" i="71"/>
  <c r="AB1455" i="71"/>
  <c r="O1455" i="71"/>
  <c r="N1455" i="71"/>
  <c r="I1544" i="72"/>
  <c r="AF1519" i="71"/>
  <c r="AB1519" i="71"/>
  <c r="O1519" i="71"/>
  <c r="N1519" i="71"/>
  <c r="I1525" i="72"/>
  <c r="AF1500" i="71"/>
  <c r="AB1500" i="71"/>
  <c r="N1500" i="71"/>
  <c r="O1500" i="71"/>
  <c r="I1499" i="72"/>
  <c r="AF1474" i="71"/>
  <c r="AB1474" i="71"/>
  <c r="N1474" i="71"/>
  <c r="O1474" i="71"/>
  <c r="I1474" i="72"/>
  <c r="AF1449" i="71"/>
  <c r="AB1449" i="71"/>
  <c r="O1449" i="71"/>
  <c r="N1449" i="71"/>
  <c r="I1454" i="72"/>
  <c r="AF1429" i="71"/>
  <c r="AB1429" i="71"/>
  <c r="O1429" i="71"/>
  <c r="N1429" i="71"/>
  <c r="I1539" i="72"/>
  <c r="AF1514" i="71"/>
  <c r="AB1514" i="71"/>
  <c r="N1514" i="71"/>
  <c r="O1514" i="71"/>
  <c r="I1500" i="72"/>
  <c r="AF1475" i="71"/>
  <c r="AB1475" i="71"/>
  <c r="O1475" i="71"/>
  <c r="N1475" i="71"/>
  <c r="I1466" i="72"/>
  <c r="AF1441" i="71"/>
  <c r="AB1441" i="71"/>
  <c r="O1441" i="71"/>
  <c r="N1441" i="71"/>
  <c r="I1551" i="72"/>
  <c r="AF1526" i="71"/>
  <c r="AB1526" i="71"/>
  <c r="N1526" i="71"/>
  <c r="O1526" i="71"/>
  <c r="I1526" i="72"/>
  <c r="AF1501" i="71"/>
  <c r="AB1501" i="71"/>
  <c r="O1501" i="71"/>
  <c r="N1501" i="71"/>
  <c r="I1501" i="72"/>
  <c r="AF1476" i="71"/>
  <c r="AB1476" i="71"/>
  <c r="N1476" i="71"/>
  <c r="O1476" i="71"/>
  <c r="I1481" i="72"/>
  <c r="AF1456" i="71"/>
  <c r="AB1456" i="71"/>
  <c r="N1456" i="71"/>
  <c r="O1456" i="71"/>
  <c r="I1456" i="72"/>
  <c r="AF1431" i="71"/>
  <c r="AB1431" i="71"/>
  <c r="O1431" i="71"/>
  <c r="N1431" i="71"/>
  <c r="I1520" i="72"/>
  <c r="AF1495" i="71"/>
  <c r="AB1495" i="71"/>
  <c r="O1495" i="71"/>
  <c r="N1495" i="71"/>
  <c r="I1493" i="72"/>
  <c r="AF1468" i="71"/>
  <c r="AB1468" i="71"/>
  <c r="N1468" i="71"/>
  <c r="O1468" i="71"/>
  <c r="I1467" i="72"/>
  <c r="AF1442" i="71"/>
  <c r="AB1442" i="71"/>
  <c r="N1442" i="71"/>
  <c r="O1442" i="71"/>
  <c r="I1553" i="72"/>
  <c r="AF1528" i="71"/>
  <c r="AB1528" i="71"/>
  <c r="N1528" i="71"/>
  <c r="O1528" i="71"/>
  <c r="I1527" i="72"/>
  <c r="AF1502" i="71"/>
  <c r="AB1502" i="71"/>
  <c r="N1502" i="71"/>
  <c r="O1502" i="71"/>
  <c r="I1507" i="72"/>
  <c r="AF1482" i="71"/>
  <c r="AB1482" i="71"/>
  <c r="N1482" i="71"/>
  <c r="O1482" i="71"/>
  <c r="I1476" i="72"/>
  <c r="AF1451" i="71"/>
  <c r="AB1451" i="71"/>
  <c r="O1451" i="71"/>
  <c r="N1451" i="71"/>
  <c r="I1540" i="72"/>
  <c r="AF1515" i="71"/>
  <c r="AB1515" i="71"/>
  <c r="O1515" i="71"/>
  <c r="N1515" i="71"/>
  <c r="I1134" i="72"/>
  <c r="AF1115" i="71"/>
  <c r="AB1115" i="71"/>
  <c r="N1115" i="71"/>
  <c r="O1115" i="71"/>
  <c r="I1169" i="72"/>
  <c r="AF1150" i="71"/>
  <c r="AB1150" i="71"/>
  <c r="O1150" i="71"/>
  <c r="N1150" i="71"/>
  <c r="I1092" i="72"/>
  <c r="AF1073" i="71"/>
  <c r="AB1073" i="71"/>
  <c r="N1073" i="71"/>
  <c r="O1073" i="71"/>
  <c r="I1110" i="72"/>
  <c r="AF1091" i="71"/>
  <c r="AB1091" i="71"/>
  <c r="N1091" i="71"/>
  <c r="O1091" i="71"/>
  <c r="I1128" i="72"/>
  <c r="AF1109" i="71"/>
  <c r="AB1109" i="71"/>
  <c r="N1109" i="71"/>
  <c r="O1109" i="71"/>
  <c r="I1119" i="72"/>
  <c r="AF1100" i="71"/>
  <c r="AB1100" i="71"/>
  <c r="O1100" i="71"/>
  <c r="N1100" i="71"/>
  <c r="I1183" i="72"/>
  <c r="AF1164" i="71"/>
  <c r="AB1164" i="71"/>
  <c r="O1164" i="71"/>
  <c r="N1164" i="71"/>
  <c r="I1141" i="72"/>
  <c r="AF1122" i="71"/>
  <c r="AB1122" i="71"/>
  <c r="O1122" i="71"/>
  <c r="N1122" i="71"/>
  <c r="I1130" i="72"/>
  <c r="AF1111" i="71"/>
  <c r="AB1111" i="71"/>
  <c r="N1111" i="71"/>
  <c r="O1111" i="71"/>
  <c r="I1152" i="72"/>
  <c r="AF1133" i="71"/>
  <c r="AB1133" i="71"/>
  <c r="N1133" i="71"/>
  <c r="O1133" i="71"/>
  <c r="I1137" i="72"/>
  <c r="AF1118" i="71"/>
  <c r="AB1118" i="71"/>
  <c r="O1118" i="71"/>
  <c r="N1118" i="71"/>
  <c r="I1178" i="72"/>
  <c r="AF1159" i="71"/>
  <c r="AB1159" i="71"/>
  <c r="O1159" i="71"/>
  <c r="N1159" i="71"/>
  <c r="I1196" i="72"/>
  <c r="AF1177" i="71"/>
  <c r="AB1177" i="71"/>
  <c r="O1177" i="71"/>
  <c r="N1177" i="71"/>
  <c r="I1104" i="72"/>
  <c r="AF1085" i="71"/>
  <c r="AB1085" i="71"/>
  <c r="N1085" i="71"/>
  <c r="O1085" i="71"/>
  <c r="I1107" i="72"/>
  <c r="AF1088" i="71"/>
  <c r="AB1088" i="71"/>
  <c r="O1088" i="71"/>
  <c r="N1088" i="71"/>
  <c r="I1171" i="72"/>
  <c r="AF1152" i="71"/>
  <c r="AB1152" i="71"/>
  <c r="O1152" i="71"/>
  <c r="N1152" i="71"/>
  <c r="I1129" i="72"/>
  <c r="AF1110" i="71"/>
  <c r="AB1110" i="71"/>
  <c r="O1110" i="71"/>
  <c r="N1110" i="71"/>
  <c r="I1193" i="72"/>
  <c r="AF1174" i="71"/>
  <c r="AB1174" i="71"/>
  <c r="O1174" i="71"/>
  <c r="N1174" i="71"/>
  <c r="I1166" i="72"/>
  <c r="AF1147" i="71"/>
  <c r="AB1147" i="71"/>
  <c r="N1147" i="71"/>
  <c r="O1147" i="71"/>
  <c r="I1179" i="72"/>
  <c r="AF1160" i="71"/>
  <c r="AB1160" i="71"/>
  <c r="O1160" i="71"/>
  <c r="N1160" i="71"/>
  <c r="I1154" i="72"/>
  <c r="AF1135" i="71"/>
  <c r="AB1135" i="71"/>
  <c r="N1135" i="71"/>
  <c r="O1135" i="71"/>
  <c r="I1172" i="72"/>
  <c r="AF1153" i="71"/>
  <c r="AB1153" i="71"/>
  <c r="N1153" i="71"/>
  <c r="O1153" i="71"/>
  <c r="I1190" i="72"/>
  <c r="AF1171" i="71"/>
  <c r="AB1171" i="71"/>
  <c r="O1171" i="71"/>
  <c r="N1171" i="71"/>
  <c r="I1095" i="72"/>
  <c r="AF1076" i="71"/>
  <c r="AB1076" i="71"/>
  <c r="O1076" i="71"/>
  <c r="N1076" i="71"/>
  <c r="I1159" i="72"/>
  <c r="AF1140" i="71"/>
  <c r="AB1140" i="71"/>
  <c r="O1140" i="71"/>
  <c r="N1140" i="71"/>
  <c r="I1117" i="72"/>
  <c r="AF1098" i="71"/>
  <c r="AB1098" i="71"/>
  <c r="O1098" i="71"/>
  <c r="N1098" i="71"/>
  <c r="I1181" i="72"/>
  <c r="AF1162" i="71"/>
  <c r="AB1162" i="71"/>
  <c r="O1162" i="71"/>
  <c r="N1162" i="71"/>
  <c r="I326" i="72"/>
  <c r="AF321" i="71"/>
  <c r="AB321" i="71"/>
  <c r="N321" i="71"/>
  <c r="O321" i="71"/>
  <c r="I301" i="72"/>
  <c r="AF296" i="71"/>
  <c r="AB296" i="71"/>
  <c r="N296" i="71"/>
  <c r="O296" i="71"/>
  <c r="I281" i="72"/>
  <c r="AF276" i="71"/>
  <c r="AB276" i="71"/>
  <c r="N276" i="71"/>
  <c r="O276" i="71"/>
  <c r="I261" i="72"/>
  <c r="AF256" i="71"/>
  <c r="AB256" i="71"/>
  <c r="N256" i="71"/>
  <c r="O256" i="71"/>
  <c r="I346" i="72"/>
  <c r="AF341" i="71"/>
  <c r="AB341" i="71"/>
  <c r="N341" i="71"/>
  <c r="O341" i="71"/>
  <c r="I304" i="72"/>
  <c r="AF299" i="71"/>
  <c r="AB299" i="71"/>
  <c r="N299" i="71"/>
  <c r="O299" i="71"/>
  <c r="I267" i="72"/>
  <c r="AF262" i="71"/>
  <c r="AB262" i="71"/>
  <c r="N262" i="71"/>
  <c r="O262" i="71"/>
  <c r="I353" i="72"/>
  <c r="AF348" i="71"/>
  <c r="AB348" i="71"/>
  <c r="N348" i="71"/>
  <c r="O348" i="71"/>
  <c r="I327" i="72"/>
  <c r="AF322" i="71"/>
  <c r="AB322" i="71"/>
  <c r="N322" i="71"/>
  <c r="O322" i="71"/>
  <c r="I307" i="72"/>
  <c r="AF302" i="71"/>
  <c r="AB302" i="71"/>
  <c r="N302" i="71"/>
  <c r="O302" i="71"/>
  <c r="I287" i="72"/>
  <c r="AF282" i="71"/>
  <c r="AB282" i="71"/>
  <c r="N282" i="71"/>
  <c r="O282" i="71"/>
  <c r="I260" i="72"/>
  <c r="AF255" i="71"/>
  <c r="AB255" i="71"/>
  <c r="N255" i="71"/>
  <c r="O255" i="71"/>
  <c r="I324" i="72"/>
  <c r="AF319" i="71"/>
  <c r="AB319" i="71"/>
  <c r="N319" i="71"/>
  <c r="O319" i="71"/>
  <c r="I273" i="72"/>
  <c r="AF268" i="71"/>
  <c r="AB268" i="71"/>
  <c r="N268" i="71"/>
  <c r="O268" i="71"/>
  <c r="I357" i="72"/>
  <c r="AF352" i="71"/>
  <c r="AB352" i="71"/>
  <c r="N352" i="71"/>
  <c r="O352" i="71"/>
  <c r="I333" i="72"/>
  <c r="AF328" i="71"/>
  <c r="AB328" i="71"/>
  <c r="N328" i="71"/>
  <c r="O328" i="71"/>
  <c r="I313" i="72"/>
  <c r="AF308" i="71"/>
  <c r="AB308" i="71"/>
  <c r="N308" i="71"/>
  <c r="O308" i="71"/>
  <c r="I293" i="72"/>
  <c r="AF288" i="71"/>
  <c r="AB288" i="71"/>
  <c r="N288" i="71"/>
  <c r="O288" i="71"/>
  <c r="I264" i="72"/>
  <c r="AF259" i="71"/>
  <c r="AB259" i="71"/>
  <c r="N259" i="71"/>
  <c r="O259" i="71"/>
  <c r="I328" i="72"/>
  <c r="AF323" i="71"/>
  <c r="AB323" i="71"/>
  <c r="N323" i="71"/>
  <c r="O323" i="71"/>
  <c r="I299" i="72"/>
  <c r="AF294" i="71"/>
  <c r="AB294" i="71"/>
  <c r="N294" i="71"/>
  <c r="O294" i="71"/>
  <c r="I274" i="72"/>
  <c r="AF269" i="71"/>
  <c r="AB269" i="71"/>
  <c r="N269" i="71"/>
  <c r="O269" i="71"/>
  <c r="I254" i="72"/>
  <c r="AF249" i="71"/>
  <c r="AB249" i="71"/>
  <c r="N249" i="71"/>
  <c r="O249" i="71"/>
  <c r="I339" i="72"/>
  <c r="AF334" i="71"/>
  <c r="AB334" i="71"/>
  <c r="N334" i="71"/>
  <c r="O334" i="71"/>
  <c r="I319" i="72"/>
  <c r="AF314" i="71"/>
  <c r="AB314" i="71"/>
  <c r="N314" i="71"/>
  <c r="O314" i="71"/>
  <c r="I284" i="72"/>
  <c r="AF279" i="71"/>
  <c r="AB279" i="71"/>
  <c r="N279" i="71"/>
  <c r="O279" i="71"/>
  <c r="I348" i="72"/>
  <c r="AF343" i="71"/>
  <c r="AB343" i="71"/>
  <c r="N343" i="71"/>
  <c r="O343" i="71"/>
  <c r="I972" i="72"/>
  <c r="AF955" i="71"/>
  <c r="AB955" i="71"/>
  <c r="O955" i="71"/>
  <c r="N955" i="71"/>
  <c r="I1057" i="72"/>
  <c r="AF1040" i="71"/>
  <c r="AB1040" i="71"/>
  <c r="O1040" i="71"/>
  <c r="N1040" i="71"/>
  <c r="I1063" i="72"/>
  <c r="AF1046" i="71"/>
  <c r="AB1046" i="71"/>
  <c r="O1046" i="71"/>
  <c r="N1046" i="71"/>
  <c r="I1024" i="72"/>
  <c r="AF1007" i="71"/>
  <c r="AB1007" i="71"/>
  <c r="O1007" i="71"/>
  <c r="N1007" i="71"/>
  <c r="I981" i="72"/>
  <c r="AF964" i="71"/>
  <c r="AB964" i="71"/>
  <c r="O964" i="71"/>
  <c r="N964" i="71"/>
  <c r="I1045" i="72"/>
  <c r="AF1028" i="71"/>
  <c r="AB1028" i="71"/>
  <c r="O1028" i="71"/>
  <c r="N1028" i="71"/>
  <c r="I1002" i="72"/>
  <c r="AF985" i="71"/>
  <c r="AB985" i="71"/>
  <c r="O985" i="71"/>
  <c r="N985" i="71"/>
  <c r="I1066" i="72"/>
  <c r="AF1049" i="71"/>
  <c r="AB1049" i="71"/>
  <c r="O1049" i="71"/>
  <c r="N1049" i="71"/>
  <c r="I1019" i="72"/>
  <c r="AF1002" i="71"/>
  <c r="AB1002" i="71"/>
  <c r="O1002" i="71"/>
  <c r="N1002" i="71"/>
  <c r="I1004" i="72"/>
  <c r="AF987" i="71"/>
  <c r="AB987" i="71"/>
  <c r="O987" i="71"/>
  <c r="N987" i="71"/>
  <c r="I1073" i="72"/>
  <c r="AF1056" i="71"/>
  <c r="AB1056" i="71"/>
  <c r="O1056" i="71"/>
  <c r="N1056" i="71"/>
  <c r="I980" i="72"/>
  <c r="AF963" i="71"/>
  <c r="AB963" i="71"/>
  <c r="O963" i="71"/>
  <c r="N963" i="71"/>
  <c r="I1044" i="72"/>
  <c r="AF1027" i="71"/>
  <c r="AB1027" i="71"/>
  <c r="O1027" i="71"/>
  <c r="N1027" i="71"/>
  <c r="I1001" i="72"/>
  <c r="AF984" i="71"/>
  <c r="AB984" i="71"/>
  <c r="O984" i="71"/>
  <c r="N984" i="71"/>
  <c r="I1065" i="72"/>
  <c r="AF1048" i="71"/>
  <c r="AB1048" i="71"/>
  <c r="O1048" i="71"/>
  <c r="N1048" i="71"/>
  <c r="I1022" i="72"/>
  <c r="AF1005" i="71"/>
  <c r="AB1005" i="71"/>
  <c r="O1005" i="71"/>
  <c r="N1005" i="71"/>
  <c r="I975" i="72"/>
  <c r="AF958" i="71"/>
  <c r="AB958" i="71"/>
  <c r="O958" i="71"/>
  <c r="N958" i="71"/>
  <c r="I1039" i="72"/>
  <c r="AF1022" i="71"/>
  <c r="AB1022" i="71"/>
  <c r="O1022" i="71"/>
  <c r="N1022" i="71"/>
  <c r="I1036" i="72"/>
  <c r="AF1019" i="71"/>
  <c r="AB1019" i="71"/>
  <c r="O1019" i="71"/>
  <c r="N1019" i="71"/>
  <c r="I1014" i="72"/>
  <c r="AF997" i="71"/>
  <c r="AB997" i="71"/>
  <c r="O997" i="71"/>
  <c r="N997" i="71"/>
  <c r="I1047" i="72"/>
  <c r="AF1030" i="71"/>
  <c r="AB1030" i="71"/>
  <c r="O1030" i="71"/>
  <c r="N1030" i="71"/>
  <c r="I1032" i="72"/>
  <c r="AF1015" i="71"/>
  <c r="AB1015" i="71"/>
  <c r="O1015" i="71"/>
  <c r="N1015" i="71"/>
  <c r="I989" i="72"/>
  <c r="AF972" i="71"/>
  <c r="AB972" i="71"/>
  <c r="O972" i="71"/>
  <c r="N972" i="71"/>
  <c r="I1053" i="72"/>
  <c r="AF1036" i="71"/>
  <c r="AB1036" i="71"/>
  <c r="O1036" i="71"/>
  <c r="N1036" i="71"/>
  <c r="I1010" i="72"/>
  <c r="AF993" i="71"/>
  <c r="AB993" i="71"/>
  <c r="O993" i="71"/>
  <c r="N993" i="71"/>
  <c r="I1074" i="72"/>
  <c r="AF1057" i="71"/>
  <c r="AB1057" i="71"/>
  <c r="O1057" i="71"/>
  <c r="N1057" i="71"/>
  <c r="I1027" i="72"/>
  <c r="AF1010" i="71"/>
  <c r="AB1010" i="71"/>
  <c r="O1010" i="71"/>
  <c r="N1010" i="71"/>
  <c r="I440" i="72"/>
  <c r="AF433" i="71"/>
  <c r="AB433" i="71"/>
  <c r="N433" i="71"/>
  <c r="O433" i="71"/>
  <c r="I388" i="72"/>
  <c r="AF381" i="71"/>
  <c r="AB381" i="71"/>
  <c r="N381" i="71"/>
  <c r="O381" i="71"/>
  <c r="I402" i="72"/>
  <c r="AF395" i="71"/>
  <c r="AB395" i="71"/>
  <c r="N395" i="71"/>
  <c r="O395" i="71"/>
  <c r="I385" i="72"/>
  <c r="AF378" i="71"/>
  <c r="AB378" i="71"/>
  <c r="N378" i="71"/>
  <c r="O378" i="71"/>
  <c r="I372" i="72"/>
  <c r="AF365" i="71"/>
  <c r="AB365" i="71"/>
  <c r="N365" i="71"/>
  <c r="O365" i="71"/>
  <c r="I457" i="72"/>
  <c r="AF450" i="71"/>
  <c r="AB450" i="71"/>
  <c r="N450" i="71"/>
  <c r="O450" i="71"/>
  <c r="I432" i="72"/>
  <c r="AF425" i="71"/>
  <c r="AB425" i="71"/>
  <c r="N425" i="71"/>
  <c r="O425" i="71"/>
  <c r="I399" i="72"/>
  <c r="AF392" i="71"/>
  <c r="AB392" i="71"/>
  <c r="N392" i="71"/>
  <c r="O392" i="71"/>
  <c r="I463" i="72"/>
  <c r="AF456" i="71"/>
  <c r="AB456" i="71"/>
  <c r="N456" i="71"/>
  <c r="O456" i="71"/>
  <c r="I430" i="72"/>
  <c r="AF423" i="71"/>
  <c r="AB423" i="71"/>
  <c r="N423" i="71"/>
  <c r="O423" i="71"/>
  <c r="I411" i="72"/>
  <c r="AF404" i="71"/>
  <c r="AB404" i="71"/>
  <c r="N404" i="71"/>
  <c r="O404" i="71"/>
  <c r="I386" i="72"/>
  <c r="AF379" i="71"/>
  <c r="AB379" i="71"/>
  <c r="N379" i="71"/>
  <c r="O379" i="71"/>
  <c r="I472" i="72"/>
  <c r="AF465" i="71"/>
  <c r="AB465" i="71"/>
  <c r="N465" i="71"/>
  <c r="O465" i="71"/>
  <c r="I465" i="72"/>
  <c r="AF458" i="71"/>
  <c r="AB458" i="71"/>
  <c r="N458" i="71"/>
  <c r="O458" i="71"/>
  <c r="I441" i="72"/>
  <c r="AF434" i="71"/>
  <c r="AB434" i="71"/>
  <c r="N434" i="71"/>
  <c r="O434" i="71"/>
  <c r="I416" i="72"/>
  <c r="AF409" i="71"/>
  <c r="AB409" i="71"/>
  <c r="N409" i="71"/>
  <c r="O409" i="71"/>
  <c r="I387" i="72"/>
  <c r="AF380" i="71"/>
  <c r="AB380" i="71"/>
  <c r="N380" i="71"/>
  <c r="O380" i="71"/>
  <c r="I451" i="72"/>
  <c r="AF444" i="71"/>
  <c r="AB444" i="71"/>
  <c r="N444" i="71"/>
  <c r="O444" i="71"/>
  <c r="I406" i="72"/>
  <c r="AF399" i="71"/>
  <c r="AB399" i="71"/>
  <c r="N399" i="71"/>
  <c r="O399" i="71"/>
  <c r="I384" i="72"/>
  <c r="AF377" i="71"/>
  <c r="AB377" i="71"/>
  <c r="N377" i="71"/>
  <c r="O377" i="71"/>
  <c r="I459" i="72"/>
  <c r="AF452" i="71"/>
  <c r="AB452" i="71"/>
  <c r="N452" i="71"/>
  <c r="O452" i="71"/>
  <c r="I434" i="72"/>
  <c r="AF427" i="71"/>
  <c r="AB427" i="71"/>
  <c r="N427" i="71"/>
  <c r="O427" i="71"/>
  <c r="I422" i="72"/>
  <c r="AF415" i="71"/>
  <c r="AB415" i="71"/>
  <c r="N415" i="71"/>
  <c r="O415" i="71"/>
  <c r="I404" i="72"/>
  <c r="AF397" i="71"/>
  <c r="AB397" i="71"/>
  <c r="N397" i="71"/>
  <c r="O397" i="71"/>
  <c r="I378" i="72"/>
  <c r="AF371" i="71"/>
  <c r="AB371" i="71"/>
  <c r="N371" i="71"/>
  <c r="O371" i="71"/>
  <c r="I464" i="72"/>
  <c r="AF457" i="71"/>
  <c r="AB457" i="71"/>
  <c r="N457" i="71"/>
  <c r="O457" i="71"/>
  <c r="I423" i="72"/>
  <c r="AF416" i="71"/>
  <c r="AB416" i="71"/>
  <c r="N416" i="71"/>
  <c r="O416" i="71"/>
  <c r="I623" i="72"/>
  <c r="AF612" i="71"/>
  <c r="AB612" i="71"/>
  <c r="N612" i="71"/>
  <c r="O612" i="71"/>
  <c r="I687" i="72"/>
  <c r="AF676" i="71"/>
  <c r="AB676" i="71"/>
  <c r="N676" i="71"/>
  <c r="O676" i="71"/>
  <c r="I646" i="72"/>
  <c r="AF635" i="71"/>
  <c r="AB635" i="71"/>
  <c r="N635" i="71"/>
  <c r="O635" i="71"/>
  <c r="I710" i="72"/>
  <c r="AF699" i="71"/>
  <c r="AB699" i="71"/>
  <c r="N699" i="71"/>
  <c r="O699" i="71"/>
  <c r="I664" i="72"/>
  <c r="AF653" i="71"/>
  <c r="AB653" i="71"/>
  <c r="N653" i="71"/>
  <c r="O653" i="71"/>
  <c r="I621" i="72"/>
  <c r="AF610" i="71"/>
  <c r="AB610" i="71"/>
  <c r="N610" i="71"/>
  <c r="O610" i="71"/>
  <c r="I685" i="72"/>
  <c r="AF674" i="71"/>
  <c r="AB674" i="71"/>
  <c r="N674" i="71"/>
  <c r="O674" i="71"/>
  <c r="I627" i="72"/>
  <c r="AF616" i="71"/>
  <c r="AB616" i="71"/>
  <c r="N616" i="71"/>
  <c r="O616" i="71"/>
  <c r="I691" i="72"/>
  <c r="AF680" i="71"/>
  <c r="AB680" i="71"/>
  <c r="N680" i="71"/>
  <c r="O680" i="71"/>
  <c r="I650" i="72"/>
  <c r="AF639" i="71"/>
  <c r="AB639" i="71"/>
  <c r="N639" i="71"/>
  <c r="O639" i="71"/>
  <c r="I714" i="72"/>
  <c r="AF703" i="71"/>
  <c r="AB703" i="71"/>
  <c r="N703" i="71"/>
  <c r="O703" i="71"/>
  <c r="I668" i="72"/>
  <c r="AF657" i="71"/>
  <c r="AB657" i="71"/>
  <c r="N657" i="71"/>
  <c r="O657" i="71"/>
  <c r="I625" i="72"/>
  <c r="AF614" i="71"/>
  <c r="AB614" i="71"/>
  <c r="N614" i="71"/>
  <c r="O614" i="71"/>
  <c r="I689" i="72"/>
  <c r="AF678" i="71"/>
  <c r="AB678" i="71"/>
  <c r="N678" i="71"/>
  <c r="O678" i="71"/>
  <c r="I647" i="72"/>
  <c r="AF636" i="71"/>
  <c r="AB636" i="71"/>
  <c r="N636" i="71"/>
  <c r="O636" i="71"/>
  <c r="I711" i="72"/>
  <c r="AF700" i="71"/>
  <c r="AB700" i="71"/>
  <c r="N700" i="71"/>
  <c r="O700" i="71"/>
  <c r="I670" i="72"/>
  <c r="AF659" i="71"/>
  <c r="AB659" i="71"/>
  <c r="N659" i="71"/>
  <c r="O659" i="71"/>
  <c r="I624" i="72"/>
  <c r="AF613" i="71"/>
  <c r="AB613" i="71"/>
  <c r="N613" i="71"/>
  <c r="O613" i="71"/>
  <c r="I688" i="72"/>
  <c r="AF677" i="71"/>
  <c r="AB677" i="71"/>
  <c r="N677" i="71"/>
  <c r="O677" i="71"/>
  <c r="I645" i="72"/>
  <c r="AF634" i="71"/>
  <c r="AB634" i="71"/>
  <c r="N634" i="71"/>
  <c r="O634" i="71"/>
  <c r="I709" i="72"/>
  <c r="AF698" i="71"/>
  <c r="AB698" i="71"/>
  <c r="N698" i="71"/>
  <c r="O698" i="71"/>
  <c r="I667" i="72"/>
  <c r="AF656" i="71"/>
  <c r="AB656" i="71"/>
  <c r="N656" i="71"/>
  <c r="O656" i="71"/>
  <c r="I626" i="72"/>
  <c r="AF615" i="71"/>
  <c r="AB615" i="71"/>
  <c r="N615" i="71"/>
  <c r="O615" i="71"/>
  <c r="I690" i="72"/>
  <c r="AF679" i="71"/>
  <c r="AB679" i="71"/>
  <c r="N679" i="71"/>
  <c r="O679" i="71"/>
  <c r="I644" i="72"/>
  <c r="AF633" i="71"/>
  <c r="AB633" i="71"/>
  <c r="N633" i="71"/>
  <c r="O633" i="71"/>
  <c r="I708" i="72"/>
  <c r="AF697" i="71"/>
  <c r="AB697" i="71"/>
  <c r="N697" i="71"/>
  <c r="O697" i="71"/>
  <c r="I665" i="72"/>
  <c r="AF654" i="71"/>
  <c r="AB654" i="71"/>
  <c r="N654" i="71"/>
  <c r="O654" i="71"/>
  <c r="I178" i="72"/>
  <c r="AF175" i="71"/>
  <c r="AB175" i="71"/>
  <c r="N175" i="71"/>
  <c r="O175" i="71"/>
  <c r="I227" i="72"/>
  <c r="AF224" i="71"/>
  <c r="AB224" i="71"/>
  <c r="N224" i="71"/>
  <c r="O224" i="71"/>
  <c r="I154" i="72"/>
  <c r="AF151" i="71"/>
  <c r="AB151" i="71"/>
  <c r="N151" i="71"/>
  <c r="O151" i="71"/>
  <c r="I214" i="72"/>
  <c r="AF211" i="71"/>
  <c r="AB211" i="71"/>
  <c r="N211" i="71"/>
  <c r="O211" i="71"/>
  <c r="I180" i="72"/>
  <c r="AF177" i="71"/>
  <c r="AB177" i="71"/>
  <c r="N177" i="71"/>
  <c r="O177" i="71"/>
  <c r="I137" i="72"/>
  <c r="AF134" i="71"/>
  <c r="AB134" i="71"/>
  <c r="N134" i="71"/>
  <c r="O134" i="71"/>
  <c r="I201" i="72"/>
  <c r="AF198" i="71"/>
  <c r="AB198" i="71"/>
  <c r="N198" i="71"/>
  <c r="O198" i="71"/>
  <c r="I139" i="72"/>
  <c r="AF136" i="71"/>
  <c r="AB136" i="71"/>
  <c r="N136" i="71"/>
  <c r="O136" i="71"/>
  <c r="I159" i="72"/>
  <c r="AF156" i="71"/>
  <c r="AB156" i="71"/>
  <c r="N156" i="71"/>
  <c r="O156" i="71"/>
  <c r="I234" i="72"/>
  <c r="AF231" i="71"/>
  <c r="AB231" i="71"/>
  <c r="N231" i="71"/>
  <c r="O231" i="71"/>
  <c r="I136" i="72"/>
  <c r="AF133" i="71"/>
  <c r="AB133" i="71"/>
  <c r="N133" i="71"/>
  <c r="O133" i="71"/>
  <c r="I200" i="72"/>
  <c r="AF197" i="71"/>
  <c r="AB197" i="71"/>
  <c r="N197" i="71"/>
  <c r="O197" i="71"/>
  <c r="I157" i="72"/>
  <c r="AF154" i="71"/>
  <c r="AB154" i="71"/>
  <c r="N154" i="71"/>
  <c r="O154" i="71"/>
  <c r="I221" i="72"/>
  <c r="AF218" i="71"/>
  <c r="AB218" i="71"/>
  <c r="N218" i="71"/>
  <c r="O218" i="71"/>
  <c r="I147" i="72"/>
  <c r="AF144" i="71"/>
  <c r="AB144" i="71"/>
  <c r="N144" i="71"/>
  <c r="O144" i="71"/>
  <c r="I167" i="72"/>
  <c r="AF164" i="71"/>
  <c r="AB164" i="71"/>
  <c r="N164" i="71"/>
  <c r="O164" i="71"/>
  <c r="I134" i="72"/>
  <c r="AF131" i="71"/>
  <c r="AB131" i="71"/>
  <c r="N131" i="71"/>
  <c r="O131" i="71"/>
  <c r="I140" i="72"/>
  <c r="AF137" i="71"/>
  <c r="AB137" i="71"/>
  <c r="N137" i="71"/>
  <c r="O137" i="71"/>
  <c r="I204" i="72"/>
  <c r="AF201" i="71"/>
  <c r="AB201" i="71"/>
  <c r="N201" i="71"/>
  <c r="O201" i="71"/>
  <c r="I161" i="72"/>
  <c r="AF158" i="71"/>
  <c r="AB158" i="71"/>
  <c r="N158" i="71"/>
  <c r="O158" i="71"/>
  <c r="I225" i="72"/>
  <c r="AF222" i="71"/>
  <c r="AB222" i="71"/>
  <c r="N222" i="71"/>
  <c r="O222" i="71"/>
  <c r="I187" i="72"/>
  <c r="AF184" i="71"/>
  <c r="AB184" i="71"/>
  <c r="N184" i="71"/>
  <c r="O184" i="71"/>
  <c r="I207" i="72"/>
  <c r="AF204" i="71"/>
  <c r="AB204" i="71"/>
  <c r="N204" i="71"/>
  <c r="O204" i="71"/>
  <c r="I174" i="72"/>
  <c r="AF171" i="71"/>
  <c r="AB171" i="71"/>
  <c r="N171" i="71"/>
  <c r="O171" i="71"/>
  <c r="I160" i="72"/>
  <c r="AF157" i="71"/>
  <c r="AB157" i="71"/>
  <c r="N157" i="71"/>
  <c r="O157" i="71"/>
  <c r="I224" i="72"/>
  <c r="AF221" i="71"/>
  <c r="AB221" i="71"/>
  <c r="N221" i="71"/>
  <c r="O221" i="71"/>
  <c r="I181" i="72"/>
  <c r="AF178" i="71"/>
  <c r="AB178" i="71"/>
  <c r="N178" i="71"/>
  <c r="O178" i="71"/>
  <c r="I552" i="72"/>
  <c r="AF543" i="71"/>
  <c r="AB543" i="71"/>
  <c r="N543" i="71"/>
  <c r="O543" i="71"/>
  <c r="I532" i="72"/>
  <c r="AF523" i="71"/>
  <c r="AB523" i="71"/>
  <c r="N523" i="71"/>
  <c r="O523" i="71"/>
  <c r="I507" i="72"/>
  <c r="AF498" i="71"/>
  <c r="AB498" i="71"/>
  <c r="N498" i="71"/>
  <c r="O498" i="71"/>
  <c r="I592" i="72"/>
  <c r="AF583" i="71"/>
  <c r="AB583" i="71"/>
  <c r="N583" i="71"/>
  <c r="O583" i="71"/>
  <c r="I567" i="72"/>
  <c r="AF558" i="71"/>
  <c r="AB558" i="71"/>
  <c r="N558" i="71"/>
  <c r="O558" i="71"/>
  <c r="I533" i="72"/>
  <c r="AF524" i="71"/>
  <c r="AB524" i="71"/>
  <c r="N524" i="71"/>
  <c r="O524" i="71"/>
  <c r="I558" i="72"/>
  <c r="AF549" i="71"/>
  <c r="AB549" i="71"/>
  <c r="N549" i="71"/>
  <c r="O549" i="71"/>
  <c r="I538" i="72"/>
  <c r="AF529" i="71"/>
  <c r="AB529" i="71"/>
  <c r="N529" i="71"/>
  <c r="O529" i="71"/>
  <c r="I512" i="72"/>
  <c r="AF503" i="71"/>
  <c r="AB503" i="71"/>
  <c r="N503" i="71"/>
  <c r="O503" i="71"/>
  <c r="I597" i="72"/>
  <c r="AF588" i="71"/>
  <c r="AB588" i="71"/>
  <c r="N588" i="71"/>
  <c r="O588" i="71"/>
  <c r="I572" i="72"/>
  <c r="AF563" i="71"/>
  <c r="AB563" i="71"/>
  <c r="N563" i="71"/>
  <c r="O563" i="71"/>
  <c r="I537" i="72"/>
  <c r="AF528" i="71"/>
  <c r="AB528" i="71"/>
  <c r="N528" i="71"/>
  <c r="O528" i="71"/>
  <c r="I499" i="72"/>
  <c r="AF490" i="71"/>
  <c r="AB490" i="71"/>
  <c r="N490" i="71"/>
  <c r="O490" i="71"/>
  <c r="I584" i="72"/>
  <c r="AF575" i="71"/>
  <c r="AB575" i="71"/>
  <c r="N575" i="71"/>
  <c r="O575" i="71"/>
  <c r="I564" i="72"/>
  <c r="AF555" i="71"/>
  <c r="AB555" i="71"/>
  <c r="N555" i="71"/>
  <c r="O555" i="71"/>
  <c r="I539" i="72"/>
  <c r="AF530" i="71"/>
  <c r="AB530" i="71"/>
  <c r="N530" i="71"/>
  <c r="O530" i="71"/>
  <c r="I514" i="72"/>
  <c r="AF505" i="71"/>
  <c r="AB505" i="71"/>
  <c r="N505" i="71"/>
  <c r="O505" i="71"/>
  <c r="I493" i="72"/>
  <c r="AF484" i="71"/>
  <c r="AB484" i="71"/>
  <c r="N484" i="71"/>
  <c r="O484" i="71"/>
  <c r="I557" i="72"/>
  <c r="AF548" i="71"/>
  <c r="AB548" i="71"/>
  <c r="N548" i="71"/>
  <c r="O548" i="71"/>
  <c r="I526" i="72"/>
  <c r="AF517" i="71"/>
  <c r="AB517" i="71"/>
  <c r="N517" i="71"/>
  <c r="O517" i="71"/>
  <c r="I506" i="72"/>
  <c r="AF497" i="71"/>
  <c r="AB497" i="71"/>
  <c r="N497" i="71"/>
  <c r="O497" i="71"/>
  <c r="I591" i="72"/>
  <c r="AF582" i="71"/>
  <c r="AB582" i="71"/>
  <c r="N582" i="71"/>
  <c r="O582" i="71"/>
  <c r="I566" i="72"/>
  <c r="AF557" i="71"/>
  <c r="AB557" i="71"/>
  <c r="N557" i="71"/>
  <c r="O557" i="71"/>
  <c r="I540" i="72"/>
  <c r="AF531" i="71"/>
  <c r="AB531" i="71"/>
  <c r="N531" i="71"/>
  <c r="O531" i="71"/>
  <c r="I513" i="72"/>
  <c r="AF504" i="71"/>
  <c r="AB504" i="71"/>
  <c r="N504" i="71"/>
  <c r="O504" i="71"/>
  <c r="I577" i="72"/>
  <c r="AF568" i="71"/>
  <c r="AB568" i="71"/>
  <c r="N568" i="71"/>
  <c r="O568" i="71"/>
  <c r="I955" i="72"/>
  <c r="AF940" i="71"/>
  <c r="AB940" i="71"/>
  <c r="O940" i="71"/>
  <c r="N940" i="71"/>
  <c r="I912" i="72"/>
  <c r="AF897" i="71"/>
  <c r="AB897" i="71"/>
  <c r="O897" i="71"/>
  <c r="N897" i="71"/>
  <c r="I877" i="72"/>
  <c r="AF862" i="71"/>
  <c r="AB862" i="71"/>
  <c r="O862" i="71"/>
  <c r="N862" i="71"/>
  <c r="I944" i="72"/>
  <c r="AF929" i="71"/>
  <c r="AB929" i="71"/>
  <c r="O929" i="71"/>
  <c r="N929" i="71"/>
  <c r="I910" i="72"/>
  <c r="AF895" i="71"/>
  <c r="AB895" i="71"/>
  <c r="O895" i="71"/>
  <c r="N895" i="71"/>
  <c r="I871" i="72"/>
  <c r="AF856" i="71"/>
  <c r="AB856" i="71"/>
  <c r="O856" i="71"/>
  <c r="N856" i="71"/>
  <c r="I936" i="72"/>
  <c r="AF921" i="71"/>
  <c r="AB921" i="71"/>
  <c r="O921" i="71"/>
  <c r="N921" i="71"/>
  <c r="I868" i="72"/>
  <c r="AF853" i="71"/>
  <c r="AB853" i="71"/>
  <c r="O853" i="71"/>
  <c r="N853" i="71"/>
  <c r="I932" i="72"/>
  <c r="AF917" i="71"/>
  <c r="AB917" i="71"/>
  <c r="O917" i="71"/>
  <c r="N917" i="71"/>
  <c r="I897" i="72"/>
  <c r="AF882" i="71"/>
  <c r="AB882" i="71"/>
  <c r="O882" i="71"/>
  <c r="N882" i="71"/>
  <c r="I866" i="72"/>
  <c r="AF851" i="71"/>
  <c r="AB851" i="71"/>
  <c r="O851" i="71"/>
  <c r="N851" i="71"/>
  <c r="I930" i="72"/>
  <c r="AF915" i="71"/>
  <c r="AB915" i="71"/>
  <c r="O915" i="71"/>
  <c r="N915" i="71"/>
  <c r="I891" i="72"/>
  <c r="AF876" i="71"/>
  <c r="AB876" i="71"/>
  <c r="O876" i="71"/>
  <c r="N876" i="71"/>
  <c r="I933" i="72"/>
  <c r="AF918" i="71"/>
  <c r="AB918" i="71"/>
  <c r="O918" i="71"/>
  <c r="N918" i="71"/>
  <c r="I888" i="72"/>
  <c r="AF873" i="71"/>
  <c r="AB873" i="71"/>
  <c r="O873" i="71"/>
  <c r="N873" i="71"/>
  <c r="I853" i="72"/>
  <c r="AF838" i="71"/>
  <c r="AB838" i="71"/>
  <c r="O838" i="71"/>
  <c r="N838" i="71"/>
  <c r="I917" i="72"/>
  <c r="AF902" i="71"/>
  <c r="AB902" i="71"/>
  <c r="O902" i="71"/>
  <c r="N902" i="71"/>
  <c r="I886" i="72"/>
  <c r="AF871" i="71"/>
  <c r="AB871" i="71"/>
  <c r="O871" i="71"/>
  <c r="N871" i="71"/>
  <c r="I956" i="72"/>
  <c r="AF941" i="71"/>
  <c r="AB941" i="71"/>
  <c r="O941" i="71"/>
  <c r="N941" i="71"/>
  <c r="I911" i="72"/>
  <c r="AF896" i="71"/>
  <c r="AB896" i="71"/>
  <c r="O896" i="71"/>
  <c r="N896" i="71"/>
  <c r="I953" i="72"/>
  <c r="AF938" i="71"/>
  <c r="AB938" i="71"/>
  <c r="O938" i="71"/>
  <c r="N938" i="71"/>
  <c r="I908" i="72"/>
  <c r="AF893" i="71"/>
  <c r="AB893" i="71"/>
  <c r="O893" i="71"/>
  <c r="N893" i="71"/>
  <c r="I873" i="72"/>
  <c r="AF858" i="71"/>
  <c r="AB858" i="71"/>
  <c r="O858" i="71"/>
  <c r="N858" i="71"/>
  <c r="I939" i="72"/>
  <c r="AF924" i="71"/>
  <c r="AB924" i="71"/>
  <c r="O924" i="71"/>
  <c r="N924" i="71"/>
  <c r="I906" i="72"/>
  <c r="AF891" i="71"/>
  <c r="AB891" i="71"/>
  <c r="O891" i="71"/>
  <c r="N891" i="71"/>
  <c r="I867" i="72"/>
  <c r="AF852" i="71"/>
  <c r="AB852" i="71"/>
  <c r="O852" i="71"/>
  <c r="N852" i="71"/>
  <c r="I931" i="72"/>
  <c r="AF916" i="71"/>
  <c r="AB916" i="71"/>
  <c r="O916" i="71"/>
  <c r="N916" i="71"/>
  <c r="I1519" i="72"/>
  <c r="AF1494" i="71"/>
  <c r="AB1494" i="71"/>
  <c r="N1494" i="71"/>
  <c r="O1494" i="71"/>
  <c r="I1494" i="72"/>
  <c r="AF1469" i="71"/>
  <c r="AB1469" i="71"/>
  <c r="O1469" i="71"/>
  <c r="N1469" i="71"/>
  <c r="I1469" i="72"/>
  <c r="AF1444" i="71"/>
  <c r="AB1444" i="71"/>
  <c r="N1444" i="71"/>
  <c r="O1444" i="71"/>
  <c r="I1554" i="72"/>
  <c r="AF1529" i="71"/>
  <c r="AB1529" i="71"/>
  <c r="O1529" i="71"/>
  <c r="N1529" i="71"/>
  <c r="I1534" i="72"/>
  <c r="AF1509" i="71"/>
  <c r="AB1509" i="71"/>
  <c r="O1509" i="71"/>
  <c r="N1509" i="71"/>
  <c r="I1496" i="72"/>
  <c r="AF1471" i="71"/>
  <c r="AB1471" i="71"/>
  <c r="O1471" i="71"/>
  <c r="N1471" i="71"/>
  <c r="I1461" i="72"/>
  <c r="AF1436" i="71"/>
  <c r="AB1436" i="71"/>
  <c r="N1436" i="71"/>
  <c r="O1436" i="71"/>
  <c r="I1546" i="72"/>
  <c r="AF1521" i="71"/>
  <c r="AB1521" i="71"/>
  <c r="O1521" i="71"/>
  <c r="N1521" i="71"/>
  <c r="I1521" i="72"/>
  <c r="AF1496" i="71"/>
  <c r="AB1496" i="71"/>
  <c r="N1496" i="71"/>
  <c r="O1496" i="71"/>
  <c r="I1495" i="72"/>
  <c r="AF1470" i="71"/>
  <c r="AB1470" i="71"/>
  <c r="N1470" i="71"/>
  <c r="O1470" i="71"/>
  <c r="I1475" i="72"/>
  <c r="AF1450" i="71"/>
  <c r="AB1450" i="71"/>
  <c r="N1450" i="71"/>
  <c r="O1450" i="71"/>
  <c r="I1452" i="72"/>
  <c r="AF1427" i="71"/>
  <c r="AB1427" i="71"/>
  <c r="O1427" i="71"/>
  <c r="N1427" i="71"/>
  <c r="I1516" i="72"/>
  <c r="AF1491" i="71"/>
  <c r="AB1491" i="71"/>
  <c r="O1491" i="71"/>
  <c r="N1491" i="71"/>
  <c r="I1487" i="72"/>
  <c r="AF1462" i="71"/>
  <c r="AB1462" i="71"/>
  <c r="N1462" i="71"/>
  <c r="O1462" i="71"/>
  <c r="I1462" i="72"/>
  <c r="AF1437" i="71"/>
  <c r="AB1437" i="71"/>
  <c r="O1437" i="71"/>
  <c r="N1437" i="71"/>
  <c r="I1547" i="72"/>
  <c r="AF1522" i="71"/>
  <c r="AB1522" i="71"/>
  <c r="N1522" i="71"/>
  <c r="O1522" i="71"/>
  <c r="I1522" i="72"/>
  <c r="AF1497" i="71"/>
  <c r="AB1497" i="71"/>
  <c r="O1497" i="71"/>
  <c r="N1497" i="71"/>
  <c r="I1502" i="72"/>
  <c r="AF1477" i="71"/>
  <c r="AB1477" i="71"/>
  <c r="O1477" i="71"/>
  <c r="N1477" i="71"/>
  <c r="I1472" i="72"/>
  <c r="AF1447" i="71"/>
  <c r="AB1447" i="71"/>
  <c r="O1447" i="71"/>
  <c r="N1447" i="71"/>
  <c r="I1536" i="72"/>
  <c r="AF1511" i="71"/>
  <c r="AB1511" i="71"/>
  <c r="O1511" i="71"/>
  <c r="N1511" i="71"/>
  <c r="I1514" i="72"/>
  <c r="AF1489" i="71"/>
  <c r="AB1489" i="71"/>
  <c r="O1489" i="71"/>
  <c r="N1489" i="71"/>
  <c r="I1489" i="72"/>
  <c r="AF1464" i="71"/>
  <c r="AB1464" i="71"/>
  <c r="N1464" i="71"/>
  <c r="O1464" i="71"/>
  <c r="I1463" i="72"/>
  <c r="AF1438" i="71"/>
  <c r="AB1438" i="71"/>
  <c r="N1438" i="71"/>
  <c r="O1438" i="71"/>
  <c r="I1549" i="72"/>
  <c r="AF1524" i="71"/>
  <c r="AB1524" i="71"/>
  <c r="N1524" i="71"/>
  <c r="O1524" i="71"/>
  <c r="I1529" i="72"/>
  <c r="AF1504" i="71"/>
  <c r="AB1504" i="71"/>
  <c r="N1504" i="71"/>
  <c r="O1504" i="71"/>
  <c r="I1492" i="72"/>
  <c r="AF1467" i="71"/>
  <c r="AB1467" i="71"/>
  <c r="O1467" i="71"/>
  <c r="N1467" i="71"/>
  <c r="I1556" i="72"/>
  <c r="AF1531" i="71"/>
  <c r="AB1531" i="71"/>
  <c r="O1531" i="71"/>
  <c r="N1531" i="71"/>
  <c r="I1184" i="72"/>
  <c r="AF1165" i="71"/>
  <c r="AB1165" i="71"/>
  <c r="O1165" i="71"/>
  <c r="N1165" i="71"/>
  <c r="I1106" i="72"/>
  <c r="AF1087" i="71"/>
  <c r="AB1087" i="71"/>
  <c r="N1087" i="71"/>
  <c r="O1087" i="71"/>
  <c r="I1124" i="72"/>
  <c r="AF1105" i="71"/>
  <c r="AB1105" i="71"/>
  <c r="N1105" i="71"/>
  <c r="O1105" i="71"/>
  <c r="I1142" i="72"/>
  <c r="AF1123" i="71"/>
  <c r="AB1123" i="71"/>
  <c r="N1123" i="71"/>
  <c r="O1123" i="71"/>
  <c r="I1160" i="72"/>
  <c r="AF1141" i="71"/>
  <c r="AB1141" i="71"/>
  <c r="N1141" i="71"/>
  <c r="O1141" i="71"/>
  <c r="I1135" i="72"/>
  <c r="AF1116" i="71"/>
  <c r="AB1116" i="71"/>
  <c r="O1116" i="71"/>
  <c r="N1116" i="71"/>
  <c r="I1093" i="72"/>
  <c r="AF1074" i="71"/>
  <c r="AB1074" i="71"/>
  <c r="O1074" i="71"/>
  <c r="N1074" i="71"/>
  <c r="I1157" i="72"/>
  <c r="AF1138" i="71"/>
  <c r="AB1138" i="71"/>
  <c r="O1138" i="71"/>
  <c r="N1138" i="71"/>
  <c r="I1116" i="72"/>
  <c r="AF1097" i="71"/>
  <c r="AB1097" i="71"/>
  <c r="N1097" i="71"/>
  <c r="O1097" i="71"/>
  <c r="I1115" i="72"/>
  <c r="AF1096" i="71"/>
  <c r="AB1096" i="71"/>
  <c r="O1096" i="71"/>
  <c r="N1096" i="71"/>
  <c r="I1185" i="72"/>
  <c r="AF1166" i="71"/>
  <c r="AB1166" i="71"/>
  <c r="O1166" i="71"/>
  <c r="N1166" i="71"/>
  <c r="I1100" i="72"/>
  <c r="AF1081" i="71"/>
  <c r="AB1081" i="71"/>
  <c r="N1081" i="71"/>
  <c r="O1081" i="71"/>
  <c r="I1118" i="72"/>
  <c r="AF1099" i="71"/>
  <c r="AB1099" i="71"/>
  <c r="N1099" i="71"/>
  <c r="O1099" i="71"/>
  <c r="I1136" i="72"/>
  <c r="AF1117" i="71"/>
  <c r="AB1117" i="71"/>
  <c r="N1117" i="71"/>
  <c r="O1117" i="71"/>
  <c r="I1123" i="72"/>
  <c r="AF1104" i="71"/>
  <c r="AB1104" i="71"/>
  <c r="O1104" i="71"/>
  <c r="N1104" i="71"/>
  <c r="I1187" i="72"/>
  <c r="AF1168" i="71"/>
  <c r="AB1168" i="71"/>
  <c r="O1168" i="71"/>
  <c r="N1168" i="71"/>
  <c r="I1145" i="72"/>
  <c r="AF1126" i="71"/>
  <c r="AB1126" i="71"/>
  <c r="O1126" i="71"/>
  <c r="N1126" i="71"/>
  <c r="I1098" i="72"/>
  <c r="AF1079" i="71"/>
  <c r="AB1079" i="71"/>
  <c r="N1079" i="71"/>
  <c r="O1079" i="71"/>
  <c r="I1120" i="72"/>
  <c r="AF1101" i="71"/>
  <c r="AB1101" i="71"/>
  <c r="N1101" i="71"/>
  <c r="O1101" i="71"/>
  <c r="I1121" i="72"/>
  <c r="AF1102" i="71"/>
  <c r="AB1102" i="71"/>
  <c r="O1102" i="71"/>
  <c r="N1102" i="71"/>
  <c r="I1186" i="72"/>
  <c r="AF1167" i="71"/>
  <c r="AB1167" i="71"/>
  <c r="O1167" i="71"/>
  <c r="N1167" i="71"/>
  <c r="I1094" i="72"/>
  <c r="AF1075" i="71"/>
  <c r="AB1075" i="71"/>
  <c r="N1075" i="71"/>
  <c r="O1075" i="71"/>
  <c r="I1112" i="72"/>
  <c r="AF1093" i="71"/>
  <c r="AB1093" i="71"/>
  <c r="N1093" i="71"/>
  <c r="O1093" i="71"/>
  <c r="I1111" i="72"/>
  <c r="AF1092" i="71"/>
  <c r="AB1092" i="71"/>
  <c r="O1092" i="71"/>
  <c r="N1092" i="71"/>
  <c r="I1175" i="72"/>
  <c r="AF1156" i="71"/>
  <c r="AB1156" i="71"/>
  <c r="O1156" i="71"/>
  <c r="N1156" i="71"/>
  <c r="I1133" i="72"/>
  <c r="AF1114" i="71"/>
  <c r="AB1114" i="71"/>
  <c r="O1114" i="71"/>
  <c r="N1114" i="71"/>
  <c r="I262" i="72"/>
  <c r="AF257" i="71"/>
  <c r="AB257" i="71"/>
  <c r="N257" i="71"/>
  <c r="O257" i="71"/>
  <c r="I347" i="72"/>
  <c r="AF342" i="71"/>
  <c r="AB342" i="71"/>
  <c r="N342" i="71"/>
  <c r="O342" i="71"/>
  <c r="I322" i="72"/>
  <c r="AF317" i="71"/>
  <c r="AB317" i="71"/>
  <c r="N317" i="71"/>
  <c r="O317" i="71"/>
  <c r="I302" i="72"/>
  <c r="AF297" i="71"/>
  <c r="AB297" i="71"/>
  <c r="N297" i="71"/>
  <c r="O297" i="71"/>
  <c r="I282" i="72"/>
  <c r="AF277" i="71"/>
  <c r="AB277" i="71"/>
  <c r="N277" i="71"/>
  <c r="O277" i="71"/>
  <c r="I256" i="72"/>
  <c r="AF251" i="71"/>
  <c r="AB251" i="71"/>
  <c r="N251" i="71"/>
  <c r="O251" i="71"/>
  <c r="I320" i="72"/>
  <c r="AF315" i="71"/>
  <c r="AB315" i="71"/>
  <c r="N315" i="71"/>
  <c r="O315" i="71"/>
  <c r="I289" i="72"/>
  <c r="AF284" i="71"/>
  <c r="AB284" i="71"/>
  <c r="N284" i="71"/>
  <c r="O284" i="71"/>
  <c r="I263" i="72"/>
  <c r="AF258" i="71"/>
  <c r="AB258" i="71"/>
  <c r="N258" i="71"/>
  <c r="O258" i="71"/>
  <c r="I349" i="72"/>
  <c r="AF344" i="71"/>
  <c r="AB344" i="71"/>
  <c r="N344" i="71"/>
  <c r="O344" i="71"/>
  <c r="I329" i="72"/>
  <c r="AF324" i="71"/>
  <c r="AB324" i="71"/>
  <c r="N324" i="71"/>
  <c r="O324" i="71"/>
  <c r="I309" i="72"/>
  <c r="AF304" i="71"/>
  <c r="AB304" i="71"/>
  <c r="N304" i="71"/>
  <c r="O304" i="71"/>
  <c r="I276" i="72"/>
  <c r="AF271" i="71"/>
  <c r="AB271" i="71"/>
  <c r="N271" i="71"/>
  <c r="O271" i="71"/>
  <c r="I340" i="72"/>
  <c r="AF335" i="71"/>
  <c r="AB335" i="71"/>
  <c r="N335" i="71"/>
  <c r="O335" i="71"/>
  <c r="I294" i="72"/>
  <c r="AF289" i="71"/>
  <c r="AB289" i="71"/>
  <c r="N289" i="71"/>
  <c r="O289" i="71"/>
  <c r="I269" i="72"/>
  <c r="AF264" i="71"/>
  <c r="AB264" i="71"/>
  <c r="N264" i="71"/>
  <c r="O264" i="71"/>
  <c r="I354" i="72"/>
  <c r="AF349" i="71"/>
  <c r="AB349" i="71"/>
  <c r="N349" i="71"/>
  <c r="O349" i="71"/>
  <c r="I334" i="72"/>
  <c r="AF329" i="71"/>
  <c r="AB329" i="71"/>
  <c r="N329" i="71"/>
  <c r="O329" i="71"/>
  <c r="I314" i="72"/>
  <c r="AF309" i="71"/>
  <c r="AB309" i="71"/>
  <c r="N309" i="71"/>
  <c r="O309" i="71"/>
  <c r="I280" i="72"/>
  <c r="AF275" i="71"/>
  <c r="AB275" i="71"/>
  <c r="N275" i="71"/>
  <c r="O275" i="71"/>
  <c r="I344" i="72"/>
  <c r="AF339" i="71"/>
  <c r="AB339" i="71"/>
  <c r="N339" i="71"/>
  <c r="O339" i="71"/>
  <c r="I321" i="72"/>
  <c r="AF316" i="71"/>
  <c r="AB316" i="71"/>
  <c r="N316" i="71"/>
  <c r="O316" i="71"/>
  <c r="I295" i="72"/>
  <c r="AF290" i="71"/>
  <c r="AB290" i="71"/>
  <c r="N290" i="71"/>
  <c r="O290" i="71"/>
  <c r="I275" i="72"/>
  <c r="AF270" i="71"/>
  <c r="AB270" i="71"/>
  <c r="N270" i="71"/>
  <c r="O270" i="71"/>
  <c r="I255" i="72"/>
  <c r="AF250" i="71"/>
  <c r="AB250" i="71"/>
  <c r="N250" i="71"/>
  <c r="O250" i="71"/>
  <c r="I341" i="72"/>
  <c r="AF336" i="71"/>
  <c r="AB336" i="71"/>
  <c r="N336" i="71"/>
  <c r="O336" i="71"/>
  <c r="I300" i="72"/>
  <c r="AF295" i="71"/>
  <c r="AB295" i="71"/>
  <c r="N295" i="71"/>
  <c r="O295" i="71"/>
  <c r="I1020" i="72"/>
  <c r="AF1003" i="71"/>
  <c r="AB1003" i="71"/>
  <c r="O1003" i="71"/>
  <c r="N1003" i="71"/>
  <c r="I998" i="72"/>
  <c r="AF981" i="71"/>
  <c r="AB981" i="71"/>
  <c r="O981" i="71"/>
  <c r="N981" i="71"/>
  <c r="I976" i="72"/>
  <c r="AF959" i="71"/>
  <c r="AB959" i="71"/>
  <c r="O959" i="71"/>
  <c r="N959" i="71"/>
  <c r="I1040" i="72"/>
  <c r="AF1023" i="71"/>
  <c r="AB1023" i="71"/>
  <c r="O1023" i="71"/>
  <c r="N1023" i="71"/>
  <c r="I997" i="72"/>
  <c r="AF980" i="71"/>
  <c r="AB980" i="71"/>
  <c r="O980" i="71"/>
  <c r="N980" i="71"/>
  <c r="I1061" i="72"/>
  <c r="AF1044" i="71"/>
  <c r="AB1044" i="71"/>
  <c r="O1044" i="71"/>
  <c r="N1044" i="71"/>
  <c r="I1018" i="72"/>
  <c r="AF1001" i="71"/>
  <c r="AB1001" i="71"/>
  <c r="O1001" i="71"/>
  <c r="N1001" i="71"/>
  <c r="I971" i="72"/>
  <c r="AF954" i="71"/>
  <c r="AB954" i="71"/>
  <c r="O954" i="71"/>
  <c r="N954" i="71"/>
  <c r="M1061" i="71"/>
  <c r="I1035" i="72"/>
  <c r="AF1018" i="71"/>
  <c r="AB1018" i="71"/>
  <c r="O1018" i="71"/>
  <c r="N1018" i="71"/>
  <c r="I1052" i="72"/>
  <c r="AF1035" i="71"/>
  <c r="AB1035" i="71"/>
  <c r="O1035" i="71"/>
  <c r="N1035" i="71"/>
  <c r="I1030" i="72"/>
  <c r="AF1013" i="71"/>
  <c r="AB1013" i="71"/>
  <c r="O1013" i="71"/>
  <c r="N1013" i="71"/>
  <c r="I996" i="72"/>
  <c r="AF979" i="71"/>
  <c r="AB979" i="71"/>
  <c r="O979" i="71"/>
  <c r="N979" i="71"/>
  <c r="I1060" i="72"/>
  <c r="AF1043" i="71"/>
  <c r="AB1043" i="71"/>
  <c r="O1043" i="71"/>
  <c r="N1043" i="71"/>
  <c r="I1017" i="72"/>
  <c r="AF1000" i="71"/>
  <c r="AB1000" i="71"/>
  <c r="O1000" i="71"/>
  <c r="N1000" i="71"/>
  <c r="I974" i="72"/>
  <c r="AF957" i="71"/>
  <c r="AB957" i="71"/>
  <c r="O957" i="71"/>
  <c r="N957" i="71"/>
  <c r="I1038" i="72"/>
  <c r="AF1021" i="71"/>
  <c r="AB1021" i="71"/>
  <c r="O1021" i="71"/>
  <c r="N1021" i="71"/>
  <c r="I991" i="72"/>
  <c r="AF974" i="71"/>
  <c r="AB974" i="71"/>
  <c r="O974" i="71"/>
  <c r="N974" i="71"/>
  <c r="I1055" i="72"/>
  <c r="AF1038" i="71"/>
  <c r="AB1038" i="71"/>
  <c r="O1038" i="71"/>
  <c r="N1038" i="71"/>
  <c r="I977" i="72"/>
  <c r="AF960" i="71"/>
  <c r="AB960" i="71"/>
  <c r="O960" i="71"/>
  <c r="N960" i="71"/>
  <c r="I1062" i="72"/>
  <c r="AF1045" i="71"/>
  <c r="AB1045" i="71"/>
  <c r="O1045" i="71"/>
  <c r="N1045" i="71"/>
  <c r="I984" i="72"/>
  <c r="AF967" i="71"/>
  <c r="AB967" i="71"/>
  <c r="O967" i="71"/>
  <c r="N967" i="71"/>
  <c r="I1048" i="72"/>
  <c r="AF1031" i="71"/>
  <c r="AB1031" i="71"/>
  <c r="O1031" i="71"/>
  <c r="N1031" i="71"/>
  <c r="I1005" i="72"/>
  <c r="AF988" i="71"/>
  <c r="AB988" i="71"/>
  <c r="O988" i="71"/>
  <c r="N988" i="71"/>
  <c r="I1069" i="72"/>
  <c r="AF1052" i="71"/>
  <c r="AB1052" i="71"/>
  <c r="O1052" i="71"/>
  <c r="N1052" i="71"/>
  <c r="I1026" i="72"/>
  <c r="AF1009" i="71"/>
  <c r="AB1009" i="71"/>
  <c r="O1009" i="71"/>
  <c r="N1009" i="71"/>
  <c r="I979" i="72"/>
  <c r="AF962" i="71"/>
  <c r="AB962" i="71"/>
  <c r="O962" i="71"/>
  <c r="N962" i="71"/>
  <c r="I1043" i="72"/>
  <c r="AF1026" i="71"/>
  <c r="AB1026" i="71"/>
  <c r="O1026" i="71"/>
  <c r="N1026" i="71"/>
  <c r="I476" i="72"/>
  <c r="AF469" i="71"/>
  <c r="AB469" i="71"/>
  <c r="N469" i="71"/>
  <c r="O469" i="71"/>
  <c r="I469" i="72"/>
  <c r="AF462" i="71"/>
  <c r="AB462" i="71"/>
  <c r="N462" i="71"/>
  <c r="O462" i="71"/>
  <c r="I424" i="72"/>
  <c r="AF417" i="71"/>
  <c r="AB417" i="71"/>
  <c r="N417" i="71"/>
  <c r="O417" i="71"/>
  <c r="I412" i="72"/>
  <c r="AF405" i="71"/>
  <c r="AB405" i="71"/>
  <c r="N405" i="71"/>
  <c r="O405" i="71"/>
  <c r="I393" i="72"/>
  <c r="AF386" i="71"/>
  <c r="AB386" i="71"/>
  <c r="N386" i="71"/>
  <c r="O386" i="71"/>
  <c r="I477" i="72"/>
  <c r="AF470" i="71"/>
  <c r="AB470" i="71"/>
  <c r="N470" i="71"/>
  <c r="O470" i="71"/>
  <c r="I453" i="72"/>
  <c r="AF446" i="71"/>
  <c r="AB446" i="71"/>
  <c r="N446" i="71"/>
  <c r="O446" i="71"/>
  <c r="I415" i="72"/>
  <c r="AF408" i="71"/>
  <c r="AB408" i="71"/>
  <c r="N408" i="71"/>
  <c r="O408" i="71"/>
  <c r="I397" i="72"/>
  <c r="AF390" i="71"/>
  <c r="AB390" i="71"/>
  <c r="N390" i="71"/>
  <c r="O390" i="71"/>
  <c r="I473" i="72"/>
  <c r="AF466" i="71"/>
  <c r="AB466" i="71"/>
  <c r="N466" i="71"/>
  <c r="O466" i="71"/>
  <c r="I443" i="72"/>
  <c r="AF436" i="71"/>
  <c r="AB436" i="71"/>
  <c r="N436" i="71"/>
  <c r="O436" i="71"/>
  <c r="I408" i="72"/>
  <c r="AF401" i="71"/>
  <c r="AB401" i="71"/>
  <c r="N401" i="71"/>
  <c r="O401" i="71"/>
  <c r="I396" i="72"/>
  <c r="AF389" i="71"/>
  <c r="AB389" i="71"/>
  <c r="N389" i="71"/>
  <c r="O389" i="71"/>
  <c r="I377" i="72"/>
  <c r="AF370" i="71"/>
  <c r="AB370" i="71"/>
  <c r="N370" i="71"/>
  <c r="O370" i="71"/>
  <c r="I462" i="72"/>
  <c r="AF455" i="71"/>
  <c r="AB455" i="71"/>
  <c r="N455" i="71"/>
  <c r="O455" i="71"/>
  <c r="I437" i="72"/>
  <c r="AF430" i="71"/>
  <c r="AB430" i="71"/>
  <c r="N430" i="71"/>
  <c r="O430" i="71"/>
  <c r="I403" i="72"/>
  <c r="AF396" i="71"/>
  <c r="AB396" i="71"/>
  <c r="N396" i="71"/>
  <c r="O396" i="71"/>
  <c r="I467" i="72"/>
  <c r="AF460" i="71"/>
  <c r="AB460" i="71"/>
  <c r="N460" i="71"/>
  <c r="O460" i="71"/>
  <c r="I428" i="72"/>
  <c r="AF421" i="71"/>
  <c r="AB421" i="71"/>
  <c r="N421" i="71"/>
  <c r="O421" i="71"/>
  <c r="I426" i="72"/>
  <c r="AF419" i="71"/>
  <c r="AB419" i="71"/>
  <c r="N419" i="71"/>
  <c r="O419" i="71"/>
  <c r="I454" i="72"/>
  <c r="AF447" i="71"/>
  <c r="AB447" i="71"/>
  <c r="N447" i="71"/>
  <c r="O447" i="71"/>
  <c r="I456" i="72"/>
  <c r="AF449" i="71"/>
  <c r="AB449" i="71"/>
  <c r="N449" i="71"/>
  <c r="O449" i="71"/>
  <c r="I444" i="72"/>
  <c r="AF437" i="71"/>
  <c r="AB437" i="71"/>
  <c r="N437" i="71"/>
  <c r="O437" i="71"/>
  <c r="I425" i="72"/>
  <c r="AF418" i="71"/>
  <c r="AB418" i="71"/>
  <c r="N418" i="71"/>
  <c r="O418" i="71"/>
  <c r="I400" i="72"/>
  <c r="AF393" i="71"/>
  <c r="AB393" i="71"/>
  <c r="N393" i="71"/>
  <c r="O393" i="71"/>
  <c r="I375" i="72"/>
  <c r="AF368" i="71"/>
  <c r="AB368" i="71"/>
  <c r="N368" i="71"/>
  <c r="O368" i="71"/>
  <c r="I439" i="72"/>
  <c r="AF432" i="71"/>
  <c r="AB432" i="71"/>
  <c r="N432" i="71"/>
  <c r="O432" i="71"/>
  <c r="I639" i="72"/>
  <c r="AF628" i="71"/>
  <c r="AB628" i="71"/>
  <c r="N628" i="71"/>
  <c r="O628" i="71"/>
  <c r="I703" i="72"/>
  <c r="AF692" i="71"/>
  <c r="AB692" i="71"/>
  <c r="N692" i="71"/>
  <c r="O692" i="71"/>
  <c r="I662" i="72"/>
  <c r="AF651" i="71"/>
  <c r="AB651" i="71"/>
  <c r="N651" i="71"/>
  <c r="O651" i="71"/>
  <c r="I616" i="72"/>
  <c r="AF605" i="71"/>
  <c r="AB605" i="71"/>
  <c r="N605" i="71"/>
  <c r="O605" i="71"/>
  <c r="I680" i="72"/>
  <c r="AF669" i="71"/>
  <c r="AB669" i="71"/>
  <c r="N669" i="71"/>
  <c r="O669" i="71"/>
  <c r="I637" i="72"/>
  <c r="AF626" i="71"/>
  <c r="AB626" i="71"/>
  <c r="N626" i="71"/>
  <c r="O626" i="71"/>
  <c r="I701" i="72"/>
  <c r="AF690" i="71"/>
  <c r="AB690" i="71"/>
  <c r="N690" i="71"/>
  <c r="O690" i="71"/>
  <c r="I643" i="72"/>
  <c r="AF632" i="71"/>
  <c r="AB632" i="71"/>
  <c r="N632" i="71"/>
  <c r="O632" i="71"/>
  <c r="I707" i="72"/>
  <c r="AF696" i="71"/>
  <c r="AB696" i="71"/>
  <c r="N696" i="71"/>
  <c r="O696" i="71"/>
  <c r="I666" i="72"/>
  <c r="AF655" i="71"/>
  <c r="AB655" i="71"/>
  <c r="N655" i="71"/>
  <c r="O655" i="71"/>
  <c r="I620" i="72"/>
  <c r="AF609" i="71"/>
  <c r="AB609" i="71"/>
  <c r="N609" i="71"/>
  <c r="O609" i="71"/>
  <c r="I684" i="72"/>
  <c r="AF673" i="71"/>
  <c r="AB673" i="71"/>
  <c r="N673" i="71"/>
  <c r="O673" i="71"/>
  <c r="I641" i="72"/>
  <c r="AF630" i="71"/>
  <c r="AB630" i="71"/>
  <c r="N630" i="71"/>
  <c r="O630" i="71"/>
  <c r="I705" i="72"/>
  <c r="AF694" i="71"/>
  <c r="AB694" i="71"/>
  <c r="N694" i="71"/>
  <c r="O694" i="71"/>
  <c r="I663" i="72"/>
  <c r="AF652" i="71"/>
  <c r="AB652" i="71"/>
  <c r="N652" i="71"/>
  <c r="O652" i="71"/>
  <c r="I622" i="72"/>
  <c r="AF611" i="71"/>
  <c r="AB611" i="71"/>
  <c r="N611" i="71"/>
  <c r="O611" i="71"/>
  <c r="I686" i="72"/>
  <c r="AF675" i="71"/>
  <c r="AB675" i="71"/>
  <c r="N675" i="71"/>
  <c r="O675" i="71"/>
  <c r="I640" i="72"/>
  <c r="AF629" i="71"/>
  <c r="AB629" i="71"/>
  <c r="N629" i="71"/>
  <c r="O629" i="71"/>
  <c r="I704" i="72"/>
  <c r="AF693" i="71"/>
  <c r="AB693" i="71"/>
  <c r="N693" i="71"/>
  <c r="O693" i="71"/>
  <c r="I661" i="72"/>
  <c r="AF650" i="71"/>
  <c r="AB650" i="71"/>
  <c r="N650" i="71"/>
  <c r="O650" i="71"/>
  <c r="I619" i="72"/>
  <c r="AF608" i="71"/>
  <c r="AB608" i="71"/>
  <c r="N608" i="71"/>
  <c r="O608" i="71"/>
  <c r="I683" i="72"/>
  <c r="AF672" i="71"/>
  <c r="AB672" i="71"/>
  <c r="N672" i="71"/>
  <c r="O672" i="71"/>
  <c r="I642" i="72"/>
  <c r="AF631" i="71"/>
  <c r="AB631" i="71"/>
  <c r="N631" i="71"/>
  <c r="O631" i="71"/>
  <c r="I706" i="72"/>
  <c r="AF695" i="71"/>
  <c r="AB695" i="71"/>
  <c r="N695" i="71"/>
  <c r="O695" i="71"/>
  <c r="I660" i="72"/>
  <c r="AF649" i="71"/>
  <c r="AB649" i="71"/>
  <c r="N649" i="71"/>
  <c r="O649" i="71"/>
  <c r="I617" i="72"/>
  <c r="AF606" i="71"/>
  <c r="AB606" i="71"/>
  <c r="N606" i="71"/>
  <c r="O606" i="71"/>
  <c r="I681" i="72"/>
  <c r="AF670" i="71"/>
  <c r="AB670" i="71"/>
  <c r="N670" i="71"/>
  <c r="O670" i="71"/>
  <c r="I131" i="72"/>
  <c r="AF128" i="71"/>
  <c r="AB128" i="71"/>
  <c r="O128" i="71"/>
  <c r="N128" i="71"/>
  <c r="M235" i="71"/>
  <c r="I151" i="72"/>
  <c r="AF148" i="71"/>
  <c r="AB148" i="71"/>
  <c r="N148" i="71"/>
  <c r="O148" i="71"/>
  <c r="I218" i="72"/>
  <c r="AF215" i="71"/>
  <c r="AB215" i="71"/>
  <c r="N215" i="71"/>
  <c r="O215" i="71"/>
  <c r="I132" i="72"/>
  <c r="AF129" i="71"/>
  <c r="AB129" i="71"/>
  <c r="N129" i="71"/>
  <c r="O129" i="71"/>
  <c r="I196" i="72"/>
  <c r="AF193" i="71"/>
  <c r="AB193" i="71"/>
  <c r="N193" i="71"/>
  <c r="O193" i="71"/>
  <c r="I153" i="72"/>
  <c r="AF150" i="71"/>
  <c r="AB150" i="71"/>
  <c r="N150" i="71"/>
  <c r="O150" i="71"/>
  <c r="I217" i="72"/>
  <c r="AF214" i="71"/>
  <c r="AB214" i="71"/>
  <c r="N214" i="71"/>
  <c r="O214" i="71"/>
  <c r="I171" i="72"/>
  <c r="AF168" i="71"/>
  <c r="AB168" i="71"/>
  <c r="N168" i="71"/>
  <c r="O168" i="71"/>
  <c r="I191" i="72"/>
  <c r="AF188" i="71"/>
  <c r="AB188" i="71"/>
  <c r="N188" i="71"/>
  <c r="O188" i="71"/>
  <c r="I158" i="72"/>
  <c r="AF155" i="71"/>
  <c r="AB155" i="71"/>
  <c r="N155" i="71"/>
  <c r="O155" i="71"/>
  <c r="I152" i="72"/>
  <c r="AF149" i="71"/>
  <c r="AB149" i="71"/>
  <c r="N149" i="71"/>
  <c r="O149" i="71"/>
  <c r="I216" i="72"/>
  <c r="AF213" i="71"/>
  <c r="AB213" i="71"/>
  <c r="N213" i="71"/>
  <c r="O213" i="71"/>
  <c r="I173" i="72"/>
  <c r="AF170" i="71"/>
  <c r="AB170" i="71"/>
  <c r="N170" i="71"/>
  <c r="O170" i="71"/>
  <c r="I179" i="72"/>
  <c r="AF176" i="71"/>
  <c r="AB176" i="71"/>
  <c r="N176" i="71"/>
  <c r="O176" i="71"/>
  <c r="I199" i="72"/>
  <c r="AF196" i="71"/>
  <c r="AB196" i="71"/>
  <c r="N196" i="71"/>
  <c r="O196" i="71"/>
  <c r="I166" i="72"/>
  <c r="AF163" i="71"/>
  <c r="AB163" i="71"/>
  <c r="N163" i="71"/>
  <c r="O163" i="71"/>
  <c r="I156" i="72"/>
  <c r="AF153" i="71"/>
  <c r="AB153" i="71"/>
  <c r="N153" i="71"/>
  <c r="O153" i="71"/>
  <c r="I220" i="72"/>
  <c r="AF217" i="71"/>
  <c r="AB217" i="71"/>
  <c r="N217" i="71"/>
  <c r="O217" i="71"/>
  <c r="I177" i="72"/>
  <c r="AF174" i="71"/>
  <c r="AB174" i="71"/>
  <c r="N174" i="71"/>
  <c r="O174" i="71"/>
  <c r="I162" i="72"/>
  <c r="AF159" i="71"/>
  <c r="AB159" i="71"/>
  <c r="N159" i="71"/>
  <c r="O159" i="71"/>
  <c r="I219" i="72"/>
  <c r="AF216" i="71"/>
  <c r="AB216" i="71"/>
  <c r="N216" i="71"/>
  <c r="O216" i="71"/>
  <c r="I138" i="72"/>
  <c r="AF135" i="71"/>
  <c r="AB135" i="71"/>
  <c r="N135" i="71"/>
  <c r="O135" i="71"/>
  <c r="I206" i="72"/>
  <c r="AF203" i="71"/>
  <c r="AB203" i="71"/>
  <c r="N203" i="71"/>
  <c r="O203" i="71"/>
  <c r="I176" i="72"/>
  <c r="AF173" i="71"/>
  <c r="AB173" i="71"/>
  <c r="N173" i="71"/>
  <c r="O173" i="71"/>
  <c r="I133" i="72"/>
  <c r="AF130" i="71"/>
  <c r="AB130" i="71"/>
  <c r="N130" i="71"/>
  <c r="O130" i="71"/>
  <c r="I197" i="72"/>
  <c r="AF194" i="71"/>
  <c r="AB194" i="71"/>
  <c r="N194" i="71"/>
  <c r="O194" i="71"/>
  <c r="I574" i="72"/>
  <c r="AF565" i="71"/>
  <c r="AB565" i="71"/>
  <c r="N565" i="71"/>
  <c r="O565" i="71"/>
  <c r="I554" i="72"/>
  <c r="AF545" i="71"/>
  <c r="AB545" i="71"/>
  <c r="N545" i="71"/>
  <c r="O545" i="71"/>
  <c r="I528" i="72"/>
  <c r="AF519" i="71"/>
  <c r="AB519" i="71"/>
  <c r="N519" i="71"/>
  <c r="O519" i="71"/>
  <c r="I503" i="72"/>
  <c r="AF494" i="71"/>
  <c r="AB494" i="71"/>
  <c r="N494" i="71"/>
  <c r="O494" i="71"/>
  <c r="I588" i="72"/>
  <c r="AF579" i="71"/>
  <c r="AB579" i="71"/>
  <c r="N579" i="71"/>
  <c r="O579" i="71"/>
  <c r="I549" i="72"/>
  <c r="AF540" i="71"/>
  <c r="AB540" i="71"/>
  <c r="N540" i="71"/>
  <c r="O540" i="71"/>
  <c r="I494" i="72"/>
  <c r="AF485" i="71"/>
  <c r="AB485" i="71"/>
  <c r="N485" i="71"/>
  <c r="O485" i="71"/>
  <c r="I579" i="72"/>
  <c r="AF570" i="71"/>
  <c r="AB570" i="71"/>
  <c r="N570" i="71"/>
  <c r="O570" i="71"/>
  <c r="I559" i="72"/>
  <c r="AF550" i="71"/>
  <c r="AB550" i="71"/>
  <c r="N550" i="71"/>
  <c r="O550" i="71"/>
  <c r="I534" i="72"/>
  <c r="AF525" i="71"/>
  <c r="AB525" i="71"/>
  <c r="N525" i="71"/>
  <c r="O525" i="71"/>
  <c r="I508" i="72"/>
  <c r="AF499" i="71"/>
  <c r="AB499" i="71"/>
  <c r="N499" i="71"/>
  <c r="O499" i="71"/>
  <c r="I594" i="72"/>
  <c r="AF585" i="71"/>
  <c r="AB585" i="71"/>
  <c r="N585" i="71"/>
  <c r="O585" i="71"/>
  <c r="I553" i="72"/>
  <c r="AF544" i="71"/>
  <c r="AB544" i="71"/>
  <c r="N544" i="71"/>
  <c r="O544" i="71"/>
  <c r="I520" i="72"/>
  <c r="AF511" i="71"/>
  <c r="AB511" i="71"/>
  <c r="N511" i="71"/>
  <c r="O511" i="71"/>
  <c r="I500" i="72"/>
  <c r="AF491" i="71"/>
  <c r="AB491" i="71"/>
  <c r="N491" i="71"/>
  <c r="O491" i="71"/>
  <c r="I586" i="72"/>
  <c r="AF577" i="71"/>
  <c r="AB577" i="71"/>
  <c r="N577" i="71"/>
  <c r="O577" i="71"/>
  <c r="I560" i="72"/>
  <c r="AF551" i="71"/>
  <c r="AB551" i="71"/>
  <c r="N551" i="71"/>
  <c r="O551" i="71"/>
  <c r="I535" i="72"/>
  <c r="AF526" i="71"/>
  <c r="AB526" i="71"/>
  <c r="N526" i="71"/>
  <c r="O526" i="71"/>
  <c r="I509" i="72"/>
  <c r="AF500" i="71"/>
  <c r="AB500" i="71"/>
  <c r="N500" i="71"/>
  <c r="O500" i="71"/>
  <c r="I573" i="72"/>
  <c r="AF564" i="71"/>
  <c r="AB564" i="71"/>
  <c r="N564" i="71"/>
  <c r="O564" i="71"/>
  <c r="I547" i="72"/>
  <c r="AF538" i="71"/>
  <c r="AB538" i="71"/>
  <c r="N538" i="71"/>
  <c r="O538" i="71"/>
  <c r="I527" i="72"/>
  <c r="AF518" i="71"/>
  <c r="AB518" i="71"/>
  <c r="N518" i="71"/>
  <c r="O518" i="71"/>
  <c r="I502" i="72"/>
  <c r="AF493" i="71"/>
  <c r="AB493" i="71"/>
  <c r="N493" i="71"/>
  <c r="O493" i="71"/>
  <c r="I587" i="72"/>
  <c r="AF578" i="71"/>
  <c r="AB578" i="71"/>
  <c r="N578" i="71"/>
  <c r="O578" i="71"/>
  <c r="I562" i="72"/>
  <c r="AF553" i="71"/>
  <c r="AB553" i="71"/>
  <c r="N553" i="71"/>
  <c r="O553" i="71"/>
  <c r="I529" i="72"/>
  <c r="AF520" i="71"/>
  <c r="AB520" i="71"/>
  <c r="N520" i="71"/>
  <c r="O520" i="71"/>
  <c r="I593" i="72"/>
  <c r="AF584" i="71"/>
  <c r="AB584" i="71"/>
  <c r="N584" i="71"/>
  <c r="O584" i="71"/>
  <c r="I864" i="72"/>
  <c r="AF849" i="71"/>
  <c r="AB849" i="71"/>
  <c r="O849" i="71"/>
  <c r="N849" i="71"/>
  <c r="I928" i="72"/>
  <c r="AF913" i="71"/>
  <c r="AB913" i="71"/>
  <c r="O913" i="71"/>
  <c r="N913" i="71"/>
  <c r="I893" i="72"/>
  <c r="AF878" i="71"/>
  <c r="AB878" i="71"/>
  <c r="O878" i="71"/>
  <c r="N878" i="71"/>
  <c r="I862" i="72"/>
  <c r="AF847" i="71"/>
  <c r="AB847" i="71"/>
  <c r="O847" i="71"/>
  <c r="N847" i="71"/>
  <c r="I926" i="72"/>
  <c r="AF911" i="71"/>
  <c r="AB911" i="71"/>
  <c r="O911" i="71"/>
  <c r="N911" i="71"/>
  <c r="I887" i="72"/>
  <c r="AF872" i="71"/>
  <c r="AB872" i="71"/>
  <c r="O872" i="71"/>
  <c r="N872" i="71"/>
  <c r="I957" i="72"/>
  <c r="AF942" i="71"/>
  <c r="AB942" i="71"/>
  <c r="O942" i="71"/>
  <c r="N942" i="71"/>
  <c r="I884" i="72"/>
  <c r="AF869" i="71"/>
  <c r="AB869" i="71"/>
  <c r="O869" i="71"/>
  <c r="N869" i="71"/>
  <c r="I954" i="72"/>
  <c r="AF939" i="71"/>
  <c r="AB939" i="71"/>
  <c r="O939" i="71"/>
  <c r="N939" i="71"/>
  <c r="I913" i="72"/>
  <c r="AF898" i="71"/>
  <c r="AB898" i="71"/>
  <c r="O898" i="71"/>
  <c r="N898" i="71"/>
  <c r="I882" i="72"/>
  <c r="AF867" i="71"/>
  <c r="AB867" i="71"/>
  <c r="O867" i="71"/>
  <c r="N867" i="71"/>
  <c r="I951" i="72"/>
  <c r="AF936" i="71"/>
  <c r="AB936" i="71"/>
  <c r="O936" i="71"/>
  <c r="N936" i="71"/>
  <c r="I907" i="72"/>
  <c r="AF892" i="71"/>
  <c r="AB892" i="71"/>
  <c r="O892" i="71"/>
  <c r="N892" i="71"/>
  <c r="I949" i="72"/>
  <c r="AF934" i="71"/>
  <c r="AB934" i="71"/>
  <c r="O934" i="71"/>
  <c r="N934" i="71"/>
  <c r="I904" i="72"/>
  <c r="AF889" i="71"/>
  <c r="AB889" i="71"/>
  <c r="O889" i="71"/>
  <c r="N889" i="71"/>
  <c r="I869" i="72"/>
  <c r="AF854" i="71"/>
  <c r="AB854" i="71"/>
  <c r="O854" i="71"/>
  <c r="N854" i="71"/>
  <c r="I934" i="72"/>
  <c r="AF919" i="71"/>
  <c r="AB919" i="71"/>
  <c r="O919" i="71"/>
  <c r="N919" i="71"/>
  <c r="I902" i="72"/>
  <c r="AF887" i="71"/>
  <c r="AB887" i="71"/>
  <c r="O887" i="71"/>
  <c r="N887" i="71"/>
  <c r="I863" i="72"/>
  <c r="AF848" i="71"/>
  <c r="AB848" i="71"/>
  <c r="O848" i="71"/>
  <c r="N848" i="71"/>
  <c r="I927" i="72"/>
  <c r="AF912" i="71"/>
  <c r="AB912" i="71"/>
  <c r="O912" i="71"/>
  <c r="N912" i="71"/>
  <c r="I860" i="72"/>
  <c r="AF845" i="71"/>
  <c r="AB845" i="71"/>
  <c r="O845" i="71"/>
  <c r="N845" i="71"/>
  <c r="I924" i="72"/>
  <c r="AF909" i="71"/>
  <c r="AB909" i="71"/>
  <c r="O909" i="71"/>
  <c r="N909" i="71"/>
  <c r="I889" i="72"/>
  <c r="AF874" i="71"/>
  <c r="AB874" i="71"/>
  <c r="O874" i="71"/>
  <c r="N874" i="71"/>
  <c r="I858" i="72"/>
  <c r="AF843" i="71"/>
  <c r="AB843" i="71"/>
  <c r="O843" i="71"/>
  <c r="N843" i="71"/>
  <c r="I922" i="72"/>
  <c r="AF907" i="71"/>
  <c r="AB907" i="71"/>
  <c r="O907" i="71"/>
  <c r="N907" i="71"/>
  <c r="I883" i="72"/>
  <c r="AF868" i="71"/>
  <c r="AB868" i="71"/>
  <c r="O868" i="71"/>
  <c r="N868" i="71"/>
  <c r="I952" i="72"/>
  <c r="AF937" i="71"/>
  <c r="AB937" i="71"/>
  <c r="O937" i="71"/>
  <c r="N937" i="71"/>
  <c r="I1455" i="72"/>
  <c r="AF1430" i="71"/>
  <c r="AB1430" i="71"/>
  <c r="N1430" i="71"/>
  <c r="O1430" i="71"/>
  <c r="I1541" i="72"/>
  <c r="AF1516" i="71"/>
  <c r="AB1516" i="71"/>
  <c r="N1516" i="71"/>
  <c r="O1516" i="71"/>
  <c r="I1515" i="72"/>
  <c r="AF1490" i="71"/>
  <c r="AB1490" i="71"/>
  <c r="N1490" i="71"/>
  <c r="O1490" i="71"/>
  <c r="I1490" i="72"/>
  <c r="AF1465" i="71"/>
  <c r="AB1465" i="71"/>
  <c r="O1465" i="71"/>
  <c r="N1465" i="71"/>
  <c r="I1470" i="72"/>
  <c r="AF1445" i="71"/>
  <c r="AB1445" i="71"/>
  <c r="O1445" i="71"/>
  <c r="N1445" i="71"/>
  <c r="I1555" i="72"/>
  <c r="AF1530" i="71"/>
  <c r="AB1530" i="71"/>
  <c r="N1530" i="71"/>
  <c r="O1530" i="71"/>
  <c r="I1512" i="72"/>
  <c r="AF1487" i="71"/>
  <c r="AB1487" i="71"/>
  <c r="O1487" i="71"/>
  <c r="N1487" i="71"/>
  <c r="I1482" i="72"/>
  <c r="AF1457" i="71"/>
  <c r="AB1457" i="71"/>
  <c r="O1457" i="71"/>
  <c r="N1457" i="71"/>
  <c r="I1457" i="72"/>
  <c r="AF1432" i="71"/>
  <c r="AB1432" i="71"/>
  <c r="N1432" i="71"/>
  <c r="O1432" i="71"/>
  <c r="I1542" i="72"/>
  <c r="AF1517" i="71"/>
  <c r="AB1517" i="71"/>
  <c r="O1517" i="71"/>
  <c r="N1517" i="71"/>
  <c r="I1517" i="72"/>
  <c r="AF1492" i="71"/>
  <c r="AB1492" i="71"/>
  <c r="N1492" i="71"/>
  <c r="O1492" i="71"/>
  <c r="I1497" i="72"/>
  <c r="AF1472" i="71"/>
  <c r="AB1472" i="71"/>
  <c r="N1472" i="71"/>
  <c r="O1472" i="71"/>
  <c r="I1468" i="72"/>
  <c r="AF1443" i="71"/>
  <c r="AB1443" i="71"/>
  <c r="O1443" i="71"/>
  <c r="N1443" i="71"/>
  <c r="I1532" i="72"/>
  <c r="AF1507" i="71"/>
  <c r="AB1507" i="71"/>
  <c r="O1507" i="71"/>
  <c r="N1507" i="71"/>
  <c r="I1509" i="72"/>
  <c r="AF1484" i="71"/>
  <c r="AB1484" i="71"/>
  <c r="N1484" i="71"/>
  <c r="O1484" i="71"/>
  <c r="I1483" i="72"/>
  <c r="AF1458" i="71"/>
  <c r="AB1458" i="71"/>
  <c r="N1458" i="71"/>
  <c r="O1458" i="71"/>
  <c r="I1458" i="72"/>
  <c r="AF1433" i="71"/>
  <c r="AB1433" i="71"/>
  <c r="O1433" i="71"/>
  <c r="N1433" i="71"/>
  <c r="I1543" i="72"/>
  <c r="AF1518" i="71"/>
  <c r="AB1518" i="71"/>
  <c r="N1518" i="71"/>
  <c r="O1518" i="71"/>
  <c r="I1523" i="72"/>
  <c r="AF1498" i="71"/>
  <c r="AB1498" i="71"/>
  <c r="N1498" i="71"/>
  <c r="O1498" i="71"/>
  <c r="I1488" i="72"/>
  <c r="AF1463" i="71"/>
  <c r="AB1463" i="71"/>
  <c r="O1463" i="71"/>
  <c r="N1463" i="71"/>
  <c r="I1552" i="72"/>
  <c r="AF1527" i="71"/>
  <c r="AB1527" i="71"/>
  <c r="O1527" i="71"/>
  <c r="N1527" i="71"/>
  <c r="I1535" i="72"/>
  <c r="AF1510" i="71"/>
  <c r="AB1510" i="71"/>
  <c r="N1510" i="71"/>
  <c r="O1510" i="71"/>
  <c r="I1510" i="72"/>
  <c r="AF1485" i="71"/>
  <c r="AB1485" i="71"/>
  <c r="O1485" i="71"/>
  <c r="N1485" i="71"/>
  <c r="I1485" i="72"/>
  <c r="AF1460" i="71"/>
  <c r="AB1460" i="71"/>
  <c r="N1460" i="71"/>
  <c r="O1460" i="71"/>
  <c r="I1465" i="72"/>
  <c r="AF1440" i="71"/>
  <c r="AB1440" i="71"/>
  <c r="N1440" i="71"/>
  <c r="O1440" i="71"/>
  <c r="I1550" i="72"/>
  <c r="AF1525" i="71"/>
  <c r="AB1525" i="71"/>
  <c r="O1525" i="71"/>
  <c r="N1525" i="71"/>
  <c r="I1508" i="72"/>
  <c r="AF1483" i="71"/>
  <c r="AB1483" i="71"/>
  <c r="O1483" i="71"/>
  <c r="N1483" i="71"/>
  <c r="I1162" i="72"/>
  <c r="AF1143" i="71"/>
  <c r="AB1143" i="71"/>
  <c r="N1143" i="71"/>
  <c r="O1143" i="71"/>
  <c r="I1131" i="72"/>
  <c r="AF1112" i="71"/>
  <c r="AB1112" i="71"/>
  <c r="O1112" i="71"/>
  <c r="N1112" i="71"/>
  <c r="I1138" i="72"/>
  <c r="AF1119" i="71"/>
  <c r="AB1119" i="71"/>
  <c r="N1119" i="71"/>
  <c r="O1119" i="71"/>
  <c r="I1156" i="72"/>
  <c r="AF1137" i="71"/>
  <c r="AB1137" i="71"/>
  <c r="N1137" i="71"/>
  <c r="O1137" i="71"/>
  <c r="I1174" i="72"/>
  <c r="AF1155" i="71"/>
  <c r="AB1155" i="71"/>
  <c r="O1155" i="71"/>
  <c r="N1155" i="71"/>
  <c r="I1192" i="72"/>
  <c r="AF1173" i="71"/>
  <c r="AB1173" i="71"/>
  <c r="O1173" i="71"/>
  <c r="N1173" i="71"/>
  <c r="I1151" i="72"/>
  <c r="AF1132" i="71"/>
  <c r="AB1132" i="71"/>
  <c r="O1132" i="71"/>
  <c r="N1132" i="71"/>
  <c r="I1109" i="72"/>
  <c r="AF1090" i="71"/>
  <c r="AB1090" i="71"/>
  <c r="O1090" i="71"/>
  <c r="N1090" i="71"/>
  <c r="I1173" i="72"/>
  <c r="AF1154" i="71"/>
  <c r="AB1154" i="71"/>
  <c r="O1154" i="71"/>
  <c r="N1154" i="71"/>
  <c r="I1102" i="72"/>
  <c r="AF1083" i="71"/>
  <c r="AB1083" i="71"/>
  <c r="N1083" i="71"/>
  <c r="O1083" i="71"/>
  <c r="I1163" i="72"/>
  <c r="AF1144" i="71"/>
  <c r="AB1144" i="71"/>
  <c r="O1144" i="71"/>
  <c r="N1144" i="71"/>
  <c r="I1114" i="72"/>
  <c r="AF1095" i="71"/>
  <c r="AB1095" i="71"/>
  <c r="N1095" i="71"/>
  <c r="O1095" i="71"/>
  <c r="I1132" i="72"/>
  <c r="AF1113" i="71"/>
  <c r="AB1113" i="71"/>
  <c r="N1113" i="71"/>
  <c r="O1113" i="71"/>
  <c r="I1150" i="72"/>
  <c r="AF1131" i="71"/>
  <c r="AB1131" i="71"/>
  <c r="N1131" i="71"/>
  <c r="O1131" i="71"/>
  <c r="I1168" i="72"/>
  <c r="AF1149" i="71"/>
  <c r="AB1149" i="71"/>
  <c r="N1149" i="71"/>
  <c r="O1149" i="71"/>
  <c r="I1139" i="72"/>
  <c r="AF1120" i="71"/>
  <c r="AB1120" i="71"/>
  <c r="O1120" i="71"/>
  <c r="N1120" i="71"/>
  <c r="I1097" i="72"/>
  <c r="AF1078" i="71"/>
  <c r="AB1078" i="71"/>
  <c r="O1078" i="71"/>
  <c r="N1078" i="71"/>
  <c r="I1161" i="72"/>
  <c r="AF1142" i="71"/>
  <c r="AB1142" i="71"/>
  <c r="O1142" i="71"/>
  <c r="N1142" i="71"/>
  <c r="I1148" i="72"/>
  <c r="AF1129" i="71"/>
  <c r="AB1129" i="71"/>
  <c r="N1129" i="71"/>
  <c r="O1129" i="71"/>
  <c r="I1099" i="72"/>
  <c r="AF1080" i="71"/>
  <c r="AB1080" i="71"/>
  <c r="O1080" i="71"/>
  <c r="N1080" i="71"/>
  <c r="I1153" i="72"/>
  <c r="AF1134" i="71"/>
  <c r="AB1134" i="71"/>
  <c r="O1134" i="71"/>
  <c r="N1134" i="71"/>
  <c r="I1108" i="72"/>
  <c r="AF1089" i="71"/>
  <c r="AB1089" i="71"/>
  <c r="N1089" i="71"/>
  <c r="O1089" i="71"/>
  <c r="I1126" i="72"/>
  <c r="AF1107" i="71"/>
  <c r="AB1107" i="71"/>
  <c r="N1107" i="71"/>
  <c r="O1107" i="71"/>
  <c r="I1144" i="72"/>
  <c r="AF1125" i="71"/>
  <c r="AB1125" i="71"/>
  <c r="N1125" i="71"/>
  <c r="O1125" i="71"/>
  <c r="I1127" i="72"/>
  <c r="AF1108" i="71"/>
  <c r="AB1108" i="71"/>
  <c r="O1108" i="71"/>
  <c r="N1108" i="71"/>
  <c r="I1191" i="72"/>
  <c r="AF1172" i="71"/>
  <c r="AB1172" i="71"/>
  <c r="O1172" i="71"/>
  <c r="N1172" i="71"/>
  <c r="I1149" i="72"/>
  <c r="AF1130" i="71"/>
  <c r="AB1130" i="71"/>
  <c r="O1130" i="71"/>
  <c r="N1130" i="71"/>
  <c r="I283" i="72"/>
  <c r="AF278" i="71"/>
  <c r="AB278" i="71"/>
  <c r="N278" i="71"/>
  <c r="O278" i="71"/>
  <c r="I258" i="72"/>
  <c r="AF253" i="71"/>
  <c r="AB253" i="71"/>
  <c r="N253" i="71"/>
  <c r="O253" i="71"/>
  <c r="I343" i="72"/>
  <c r="AF338" i="71"/>
  <c r="AB338" i="71"/>
  <c r="N338" i="71"/>
  <c r="O338" i="71"/>
  <c r="I323" i="72"/>
  <c r="AF318" i="71"/>
  <c r="AB318" i="71"/>
  <c r="N318" i="71"/>
  <c r="O318" i="71"/>
  <c r="I303" i="72"/>
  <c r="AF298" i="71"/>
  <c r="AB298" i="71"/>
  <c r="N298" i="71"/>
  <c r="O298" i="71"/>
  <c r="I272" i="72"/>
  <c r="AF267" i="71"/>
  <c r="AB267" i="71"/>
  <c r="N267" i="71"/>
  <c r="O267" i="71"/>
  <c r="I336" i="72"/>
  <c r="AF331" i="71"/>
  <c r="AB331" i="71"/>
  <c r="N331" i="71"/>
  <c r="O331" i="71"/>
  <c r="I310" i="72"/>
  <c r="AF305" i="71"/>
  <c r="AB305" i="71"/>
  <c r="N305" i="71"/>
  <c r="O305" i="71"/>
  <c r="I285" i="72"/>
  <c r="AF280" i="71"/>
  <c r="AB280" i="71"/>
  <c r="N280" i="71"/>
  <c r="O280" i="71"/>
  <c r="I265" i="72"/>
  <c r="AF260" i="71"/>
  <c r="AB260" i="71"/>
  <c r="N260" i="71"/>
  <c r="O260" i="71"/>
  <c r="I350" i="72"/>
  <c r="AF345" i="71"/>
  <c r="AB345" i="71"/>
  <c r="N345" i="71"/>
  <c r="O345" i="71"/>
  <c r="I330" i="72"/>
  <c r="AF325" i="71"/>
  <c r="AB325" i="71"/>
  <c r="N325" i="71"/>
  <c r="O325" i="71"/>
  <c r="I292" i="72"/>
  <c r="AF287" i="71"/>
  <c r="AB287" i="71"/>
  <c r="N287" i="71"/>
  <c r="O287" i="71"/>
  <c r="I356" i="72"/>
  <c r="AF351" i="71"/>
  <c r="AB351" i="71"/>
  <c r="N351" i="71"/>
  <c r="O351" i="71"/>
  <c r="I315" i="72"/>
  <c r="AF310" i="71"/>
  <c r="AB310" i="71"/>
  <c r="N310" i="71"/>
  <c r="O310" i="71"/>
  <c r="I290" i="72"/>
  <c r="AF285" i="71"/>
  <c r="AB285" i="71"/>
  <c r="N285" i="71"/>
  <c r="O285" i="71"/>
  <c r="I270" i="72"/>
  <c r="AF265" i="71"/>
  <c r="AB265" i="71"/>
  <c r="N265" i="71"/>
  <c r="O265" i="71"/>
  <c r="I355" i="72"/>
  <c r="AF350" i="71"/>
  <c r="AB350" i="71"/>
  <c r="N350" i="71"/>
  <c r="O350" i="71"/>
  <c r="I335" i="72"/>
  <c r="AF330" i="71"/>
  <c r="AB330" i="71"/>
  <c r="N330" i="71"/>
  <c r="O330" i="71"/>
  <c r="I296" i="72"/>
  <c r="AF291" i="71"/>
  <c r="AB291" i="71"/>
  <c r="N291" i="71"/>
  <c r="O291" i="71"/>
  <c r="I257" i="72"/>
  <c r="AF252" i="71"/>
  <c r="AB252" i="71"/>
  <c r="N252" i="71"/>
  <c r="O252" i="71"/>
  <c r="I342" i="72"/>
  <c r="AF337" i="71"/>
  <c r="AB337" i="71"/>
  <c r="N337" i="71"/>
  <c r="O337" i="71"/>
  <c r="I317" i="72"/>
  <c r="AF312" i="71"/>
  <c r="AB312" i="71"/>
  <c r="N312" i="71"/>
  <c r="O312" i="71"/>
  <c r="I297" i="72"/>
  <c r="AF292" i="71"/>
  <c r="AB292" i="71"/>
  <c r="N292" i="71"/>
  <c r="O292" i="71"/>
  <c r="I277" i="72"/>
  <c r="AF272" i="71"/>
  <c r="AB272" i="71"/>
  <c r="N272" i="71"/>
  <c r="O272" i="71"/>
  <c r="I252" i="72"/>
  <c r="AF247" i="71"/>
  <c r="AB247" i="71"/>
  <c r="N247" i="71"/>
  <c r="O247" i="71"/>
  <c r="I316" i="72"/>
  <c r="AF311" i="71"/>
  <c r="AB311" i="71"/>
  <c r="N311" i="71"/>
  <c r="O311" i="71"/>
  <c r="I1068" i="72"/>
  <c r="AF1051" i="71"/>
  <c r="AB1051" i="71"/>
  <c r="O1051" i="71"/>
  <c r="N1051" i="71"/>
  <c r="I1046" i="72"/>
  <c r="AF1029" i="71"/>
  <c r="AB1029" i="71"/>
  <c r="O1029" i="71"/>
  <c r="N1029" i="71"/>
  <c r="I992" i="72"/>
  <c r="AF975" i="71"/>
  <c r="AB975" i="71"/>
  <c r="O975" i="71"/>
  <c r="N975" i="71"/>
  <c r="I1056" i="72"/>
  <c r="AF1039" i="71"/>
  <c r="AB1039" i="71"/>
  <c r="O1039" i="71"/>
  <c r="N1039" i="71"/>
  <c r="I1013" i="72"/>
  <c r="AF996" i="71"/>
  <c r="AB996" i="71"/>
  <c r="O996" i="71"/>
  <c r="N996" i="71"/>
  <c r="I1034" i="72"/>
  <c r="AF1017" i="71"/>
  <c r="AB1017" i="71"/>
  <c r="O1017" i="71"/>
  <c r="N1017" i="71"/>
  <c r="I987" i="72"/>
  <c r="AF970" i="71"/>
  <c r="AB970" i="71"/>
  <c r="O970" i="71"/>
  <c r="N970" i="71"/>
  <c r="I1051" i="72"/>
  <c r="AF1034" i="71"/>
  <c r="AB1034" i="71"/>
  <c r="O1034" i="71"/>
  <c r="N1034" i="71"/>
  <c r="I993" i="72"/>
  <c r="AF976" i="71"/>
  <c r="AB976" i="71"/>
  <c r="O976" i="71"/>
  <c r="N976" i="71"/>
  <c r="I1077" i="72"/>
  <c r="AF1060" i="71"/>
  <c r="AB1060" i="71"/>
  <c r="O1060" i="71"/>
  <c r="N1060" i="71"/>
  <c r="I1012" i="72"/>
  <c r="AF995" i="71"/>
  <c r="AB995" i="71"/>
  <c r="O995" i="71"/>
  <c r="N995" i="71"/>
  <c r="I1076" i="72"/>
  <c r="AF1059" i="71"/>
  <c r="AB1059" i="71"/>
  <c r="O1059" i="71"/>
  <c r="N1059" i="71"/>
  <c r="I1033" i="72"/>
  <c r="AF1016" i="71"/>
  <c r="AB1016" i="71"/>
  <c r="O1016" i="71"/>
  <c r="N1016" i="71"/>
  <c r="I990" i="72"/>
  <c r="AF973" i="71"/>
  <c r="AB973" i="71"/>
  <c r="O973" i="71"/>
  <c r="N973" i="71"/>
  <c r="I1054" i="72"/>
  <c r="AF1037" i="71"/>
  <c r="AB1037" i="71"/>
  <c r="O1037" i="71"/>
  <c r="N1037" i="71"/>
  <c r="I1007" i="72"/>
  <c r="AF990" i="71"/>
  <c r="AB990" i="71"/>
  <c r="O990" i="71"/>
  <c r="N990" i="71"/>
  <c r="I1071" i="72"/>
  <c r="AF1054" i="71"/>
  <c r="AB1054" i="71"/>
  <c r="O1054" i="71"/>
  <c r="N1054" i="71"/>
  <c r="I1041" i="72"/>
  <c r="AF1024" i="71"/>
  <c r="AB1024" i="71"/>
  <c r="O1024" i="71"/>
  <c r="N1024" i="71"/>
  <c r="I983" i="72"/>
  <c r="AF966" i="71"/>
  <c r="AB966" i="71"/>
  <c r="O966" i="71"/>
  <c r="N966" i="71"/>
  <c r="I1000" i="72"/>
  <c r="AF983" i="71"/>
  <c r="AB983" i="71"/>
  <c r="O983" i="71"/>
  <c r="N983" i="71"/>
  <c r="I1064" i="72"/>
  <c r="AF1047" i="71"/>
  <c r="AB1047" i="71"/>
  <c r="O1047" i="71"/>
  <c r="N1047" i="71"/>
  <c r="I1021" i="72"/>
  <c r="AF1004" i="71"/>
  <c r="AB1004" i="71"/>
  <c r="O1004" i="71"/>
  <c r="N1004" i="71"/>
  <c r="I978" i="72"/>
  <c r="AF961" i="71"/>
  <c r="AB961" i="71"/>
  <c r="O961" i="71"/>
  <c r="N961" i="71"/>
  <c r="I1042" i="72"/>
  <c r="AF1025" i="71"/>
  <c r="AB1025" i="71"/>
  <c r="O1025" i="71"/>
  <c r="N1025" i="71"/>
  <c r="I995" i="72"/>
  <c r="AF978" i="71"/>
  <c r="AB978" i="71"/>
  <c r="O978" i="71"/>
  <c r="N978" i="71"/>
  <c r="I1059" i="72"/>
  <c r="AF1042" i="71"/>
  <c r="AB1042" i="71"/>
  <c r="O1042" i="71"/>
  <c r="N1042" i="71"/>
  <c r="I395" i="72"/>
  <c r="AF388" i="71"/>
  <c r="AB388" i="71"/>
  <c r="N388" i="71"/>
  <c r="O388" i="71"/>
  <c r="I374" i="72"/>
  <c r="AF367" i="71"/>
  <c r="AB367" i="71"/>
  <c r="N367" i="71"/>
  <c r="O367" i="71"/>
  <c r="I445" i="72"/>
  <c r="AF438" i="71"/>
  <c r="AB438" i="71"/>
  <c r="N438" i="71"/>
  <c r="O438" i="71"/>
  <c r="I433" i="72"/>
  <c r="AF426" i="71"/>
  <c r="AB426" i="71"/>
  <c r="N426" i="71"/>
  <c r="O426" i="71"/>
  <c r="I414" i="72"/>
  <c r="AF407" i="71"/>
  <c r="AB407" i="71"/>
  <c r="N407" i="71"/>
  <c r="O407" i="71"/>
  <c r="I389" i="72"/>
  <c r="AF382" i="71"/>
  <c r="AB382" i="71"/>
  <c r="N382" i="71"/>
  <c r="O382" i="71"/>
  <c r="I474" i="72"/>
  <c r="AF467" i="71"/>
  <c r="AB467" i="71"/>
  <c r="N467" i="71"/>
  <c r="O467" i="71"/>
  <c r="I431" i="72"/>
  <c r="AF424" i="71"/>
  <c r="AB424" i="71"/>
  <c r="N424" i="71"/>
  <c r="O424" i="71"/>
  <c r="I380" i="72"/>
  <c r="AF373" i="71"/>
  <c r="AB373" i="71"/>
  <c r="N373" i="71"/>
  <c r="O373" i="71"/>
  <c r="I405" i="72"/>
  <c r="AF398" i="71"/>
  <c r="AB398" i="71"/>
  <c r="N398" i="71"/>
  <c r="O398" i="71"/>
  <c r="I475" i="72"/>
  <c r="AF468" i="71"/>
  <c r="AB468" i="71"/>
  <c r="N468" i="71"/>
  <c r="O468" i="71"/>
  <c r="I429" i="72"/>
  <c r="AF422" i="71"/>
  <c r="AB422" i="71"/>
  <c r="N422" i="71"/>
  <c r="O422" i="71"/>
  <c r="I417" i="72"/>
  <c r="AF410" i="71"/>
  <c r="AB410" i="71"/>
  <c r="N410" i="71"/>
  <c r="O410" i="71"/>
  <c r="I398" i="72"/>
  <c r="AF391" i="71"/>
  <c r="AB391" i="71"/>
  <c r="N391" i="71"/>
  <c r="O391" i="71"/>
  <c r="I373" i="72"/>
  <c r="AF366" i="71"/>
  <c r="AB366" i="71"/>
  <c r="N366" i="71"/>
  <c r="O366" i="71"/>
  <c r="I458" i="72"/>
  <c r="AF451" i="71"/>
  <c r="AB451" i="71"/>
  <c r="N451" i="71"/>
  <c r="O451" i="71"/>
  <c r="I419" i="72"/>
  <c r="AF412" i="71"/>
  <c r="AB412" i="71"/>
  <c r="N412" i="71"/>
  <c r="O412" i="71"/>
  <c r="I376" i="72"/>
  <c r="AF369" i="71"/>
  <c r="AB369" i="71"/>
  <c r="N369" i="71"/>
  <c r="O369" i="71"/>
  <c r="I409" i="72"/>
  <c r="AF402" i="71"/>
  <c r="AB402" i="71"/>
  <c r="N402" i="71"/>
  <c r="O402" i="71"/>
  <c r="I379" i="72"/>
  <c r="AF372" i="71"/>
  <c r="AB372" i="71"/>
  <c r="N372" i="71"/>
  <c r="O372" i="71"/>
  <c r="I392" i="72"/>
  <c r="AF385" i="71"/>
  <c r="AB385" i="71"/>
  <c r="N385" i="71"/>
  <c r="O385" i="71"/>
  <c r="I470" i="72"/>
  <c r="AF463" i="71"/>
  <c r="AB463" i="71"/>
  <c r="N463" i="71"/>
  <c r="O463" i="71"/>
  <c r="I446" i="72"/>
  <c r="AF439" i="71"/>
  <c r="AB439" i="71"/>
  <c r="N439" i="71"/>
  <c r="O439" i="71"/>
  <c r="I421" i="72"/>
  <c r="AF414" i="71"/>
  <c r="AB414" i="71"/>
  <c r="N414" i="71"/>
  <c r="O414" i="71"/>
  <c r="I391" i="72"/>
  <c r="AF384" i="71"/>
  <c r="AB384" i="71"/>
  <c r="N384" i="71"/>
  <c r="O384" i="71"/>
  <c r="I455" i="72"/>
  <c r="AF448" i="71"/>
  <c r="AB448" i="71"/>
  <c r="N448" i="71"/>
  <c r="O448" i="71"/>
  <c r="I655" i="72"/>
  <c r="AF644" i="71"/>
  <c r="AB644" i="71"/>
  <c r="N644" i="71"/>
  <c r="O644" i="71"/>
  <c r="I614" i="72"/>
  <c r="AF603" i="71"/>
  <c r="AB603" i="71"/>
  <c r="N603" i="71"/>
  <c r="O603" i="71"/>
  <c r="I678" i="72"/>
  <c r="AF667" i="71"/>
  <c r="AB667" i="71"/>
  <c r="N667" i="71"/>
  <c r="O667" i="71"/>
  <c r="I632" i="72"/>
  <c r="AF621" i="71"/>
  <c r="AB621" i="71"/>
  <c r="N621" i="71"/>
  <c r="O621" i="71"/>
  <c r="I696" i="72"/>
  <c r="AF685" i="71"/>
  <c r="AB685" i="71"/>
  <c r="N685" i="71"/>
  <c r="O685" i="71"/>
  <c r="I653" i="72"/>
  <c r="AF642" i="71"/>
  <c r="AB642" i="71"/>
  <c r="N642" i="71"/>
  <c r="O642" i="71"/>
  <c r="I659" i="72"/>
  <c r="AF648" i="71"/>
  <c r="AB648" i="71"/>
  <c r="N648" i="71"/>
  <c r="O648" i="71"/>
  <c r="I618" i="72"/>
  <c r="AF607" i="71"/>
  <c r="AB607" i="71"/>
  <c r="N607" i="71"/>
  <c r="O607" i="71"/>
  <c r="I682" i="72"/>
  <c r="AF671" i="71"/>
  <c r="AB671" i="71"/>
  <c r="N671" i="71"/>
  <c r="O671" i="71"/>
  <c r="I636" i="72"/>
  <c r="AF625" i="71"/>
  <c r="AB625" i="71"/>
  <c r="N625" i="71"/>
  <c r="O625" i="71"/>
  <c r="I700" i="72"/>
  <c r="AF689" i="71"/>
  <c r="AB689" i="71"/>
  <c r="N689" i="71"/>
  <c r="O689" i="71"/>
  <c r="I657" i="72"/>
  <c r="AF646" i="71"/>
  <c r="AB646" i="71"/>
  <c r="N646" i="71"/>
  <c r="O646" i="71"/>
  <c r="I615" i="72"/>
  <c r="AF604" i="71"/>
  <c r="AB604" i="71"/>
  <c r="N604" i="71"/>
  <c r="O604" i="71"/>
  <c r="I679" i="72"/>
  <c r="AF668" i="71"/>
  <c r="AB668" i="71"/>
  <c r="N668" i="71"/>
  <c r="O668" i="71"/>
  <c r="I638" i="72"/>
  <c r="AF627" i="71"/>
  <c r="AB627" i="71"/>
  <c r="N627" i="71"/>
  <c r="O627" i="71"/>
  <c r="I702" i="72"/>
  <c r="AF691" i="71"/>
  <c r="AB691" i="71"/>
  <c r="N691" i="71"/>
  <c r="O691" i="71"/>
  <c r="I656" i="72"/>
  <c r="AF645" i="71"/>
  <c r="AB645" i="71"/>
  <c r="N645" i="71"/>
  <c r="O645" i="71"/>
  <c r="I613" i="72"/>
  <c r="AF602" i="71"/>
  <c r="AB602" i="71"/>
  <c r="N602" i="71"/>
  <c r="O602" i="71"/>
  <c r="I677" i="72"/>
  <c r="AF666" i="71"/>
  <c r="AB666" i="71"/>
  <c r="N666" i="71"/>
  <c r="O666" i="71"/>
  <c r="I635" i="72"/>
  <c r="AF624" i="71"/>
  <c r="AB624" i="71"/>
  <c r="N624" i="71"/>
  <c r="O624" i="71"/>
  <c r="I699" i="72"/>
  <c r="AF688" i="71"/>
  <c r="AB688" i="71"/>
  <c r="N688" i="71"/>
  <c r="O688" i="71"/>
  <c r="I658" i="72"/>
  <c r="AF647" i="71"/>
  <c r="AB647" i="71"/>
  <c r="N647" i="71"/>
  <c r="O647" i="71"/>
  <c r="I612" i="72"/>
  <c r="AF601" i="71"/>
  <c r="AB601" i="71"/>
  <c r="N601" i="71"/>
  <c r="O601" i="71"/>
  <c r="I676" i="72"/>
  <c r="AF665" i="71"/>
  <c r="AB665" i="71"/>
  <c r="N665" i="71"/>
  <c r="O665" i="71"/>
  <c r="I633" i="72"/>
  <c r="AF622" i="71"/>
  <c r="AB622" i="71"/>
  <c r="N622" i="71"/>
  <c r="O622" i="71"/>
  <c r="I697" i="72"/>
  <c r="AF686" i="71"/>
  <c r="AB686" i="71"/>
  <c r="N686" i="71"/>
  <c r="O686" i="71"/>
  <c r="I163" i="72"/>
  <c r="AF160" i="71"/>
  <c r="AB160" i="71"/>
  <c r="N160" i="71"/>
  <c r="O160" i="71"/>
  <c r="I183" i="72"/>
  <c r="AF180" i="71"/>
  <c r="AB180" i="71"/>
  <c r="N180" i="71"/>
  <c r="O180" i="71"/>
  <c r="I150" i="72"/>
  <c r="AF147" i="71"/>
  <c r="AB147" i="71"/>
  <c r="N147" i="71"/>
  <c r="O147" i="71"/>
  <c r="I148" i="72"/>
  <c r="AF145" i="71"/>
  <c r="AB145" i="71"/>
  <c r="N145" i="71"/>
  <c r="O145" i="71"/>
  <c r="I212" i="72"/>
  <c r="AF209" i="71"/>
  <c r="AB209" i="71"/>
  <c r="N209" i="71"/>
  <c r="O209" i="71"/>
  <c r="I169" i="72"/>
  <c r="AF166" i="71"/>
  <c r="AB166" i="71"/>
  <c r="N166" i="71"/>
  <c r="O166" i="71"/>
  <c r="I233" i="72"/>
  <c r="AF230" i="71"/>
  <c r="AB230" i="71"/>
  <c r="N230" i="71"/>
  <c r="O230" i="71"/>
  <c r="I203" i="72"/>
  <c r="AF200" i="71"/>
  <c r="AB200" i="71"/>
  <c r="N200" i="71"/>
  <c r="O200" i="71"/>
  <c r="I223" i="72"/>
  <c r="AF220" i="71"/>
  <c r="AB220" i="71"/>
  <c r="N220" i="71"/>
  <c r="O220" i="71"/>
  <c r="I190" i="72"/>
  <c r="AF187" i="71"/>
  <c r="AB187" i="71"/>
  <c r="N187" i="71"/>
  <c r="O187" i="71"/>
  <c r="I168" i="72"/>
  <c r="AF165" i="71"/>
  <c r="AB165" i="71"/>
  <c r="N165" i="71"/>
  <c r="O165" i="71"/>
  <c r="I232" i="72"/>
  <c r="AF229" i="71"/>
  <c r="AB229" i="71"/>
  <c r="N229" i="71"/>
  <c r="O229" i="71"/>
  <c r="I189" i="72"/>
  <c r="AF186" i="71"/>
  <c r="AB186" i="71"/>
  <c r="N186" i="71"/>
  <c r="O186" i="71"/>
  <c r="I146" i="72"/>
  <c r="AF143" i="71"/>
  <c r="AB143" i="71"/>
  <c r="N143" i="71"/>
  <c r="O143" i="71"/>
  <c r="I211" i="72"/>
  <c r="AF208" i="71"/>
  <c r="AB208" i="71"/>
  <c r="N208" i="71"/>
  <c r="O208" i="71"/>
  <c r="I231" i="72"/>
  <c r="AF228" i="71"/>
  <c r="AB228" i="71"/>
  <c r="N228" i="71"/>
  <c r="O228" i="71"/>
  <c r="I198" i="72"/>
  <c r="AF195" i="71"/>
  <c r="AB195" i="71"/>
  <c r="N195" i="71"/>
  <c r="O195" i="71"/>
  <c r="I172" i="72"/>
  <c r="AF169" i="71"/>
  <c r="AB169" i="71"/>
  <c r="N169" i="71"/>
  <c r="O169" i="71"/>
  <c r="I236" i="72"/>
  <c r="AF233" i="71"/>
  <c r="AB233" i="71"/>
  <c r="N233" i="71"/>
  <c r="O233" i="71"/>
  <c r="I193" i="72"/>
  <c r="AF190" i="71"/>
  <c r="AB190" i="71"/>
  <c r="N190" i="71"/>
  <c r="O190" i="71"/>
  <c r="I226" i="72"/>
  <c r="AF223" i="71"/>
  <c r="AB223" i="71"/>
  <c r="N223" i="71"/>
  <c r="O223" i="71"/>
  <c r="I143" i="72"/>
  <c r="AF140" i="71"/>
  <c r="AB140" i="71"/>
  <c r="N140" i="71"/>
  <c r="O140" i="71"/>
  <c r="I202" i="72"/>
  <c r="AF199" i="71"/>
  <c r="AB199" i="71"/>
  <c r="N199" i="71"/>
  <c r="O199" i="71"/>
  <c r="I237" i="72"/>
  <c r="AF234" i="71"/>
  <c r="AB234" i="71"/>
  <c r="N234" i="71"/>
  <c r="O234" i="71"/>
  <c r="I192" i="72"/>
  <c r="AF189" i="71"/>
  <c r="AB189" i="71"/>
  <c r="N189" i="71"/>
  <c r="O189" i="71"/>
  <c r="I149" i="72"/>
  <c r="AF146" i="71"/>
  <c r="AB146" i="71"/>
  <c r="N146" i="71"/>
  <c r="O146" i="71"/>
  <c r="I213" i="72"/>
  <c r="AF210" i="71"/>
  <c r="AB210" i="71"/>
  <c r="N210" i="71"/>
  <c r="O210" i="71"/>
  <c r="AA87" i="47"/>
  <c r="G88" i="48" s="1"/>
  <c r="D88" i="48"/>
  <c r="D19" i="50"/>
  <c r="D24" i="50" s="1"/>
  <c r="I87" i="47"/>
  <c r="F88" i="48" s="1"/>
  <c r="AE87" i="47"/>
  <c r="H88" i="48" s="1"/>
  <c r="D38" i="49"/>
  <c r="D48" i="49" s="1"/>
  <c r="G117" i="47"/>
  <c r="G19" i="46" s="1"/>
  <c r="D92" i="48"/>
  <c r="H91" i="47"/>
  <c r="E92" i="48" s="1"/>
  <c r="I91" i="47"/>
  <c r="F92" i="48" s="1"/>
  <c r="AE91" i="47"/>
  <c r="H92" i="48" s="1"/>
  <c r="AA91" i="47"/>
  <c r="G92" i="48" s="1"/>
  <c r="H90" i="47"/>
  <c r="E91" i="48" s="1"/>
  <c r="D91" i="48"/>
  <c r="I90" i="47"/>
  <c r="F91" i="48" s="1"/>
  <c r="AE90" i="47"/>
  <c r="H91" i="48" s="1"/>
  <c r="AA90" i="47"/>
  <c r="G91" i="48" s="1"/>
  <c r="D17" i="10"/>
  <c r="E22" i="45"/>
  <c r="H89" i="48"/>
  <c r="H112" i="4"/>
  <c r="H26" i="4"/>
  <c r="I106" i="4"/>
  <c r="I42" i="4"/>
  <c r="H114" i="4"/>
  <c r="H19" i="4"/>
  <c r="I56" i="4"/>
  <c r="I62" i="4"/>
  <c r="I100" i="4"/>
  <c r="I24" i="4"/>
  <c r="H94" i="4"/>
  <c r="I10" i="4"/>
  <c r="I115" i="4"/>
  <c r="I79" i="4"/>
  <c r="D18" i="10"/>
  <c r="I104" i="4"/>
  <c r="H102" i="4"/>
  <c r="I77" i="4"/>
  <c r="I97" i="4"/>
  <c r="I81" i="4"/>
  <c r="I101" i="4"/>
  <c r="I95" i="4"/>
  <c r="I93" i="4"/>
  <c r="H113" i="4"/>
  <c r="I103" i="4"/>
  <c r="I116" i="4"/>
  <c r="H14" i="4"/>
  <c r="I14" i="4"/>
  <c r="H67" i="4"/>
  <c r="I67" i="4"/>
  <c r="I82" i="4"/>
  <c r="I98" i="4"/>
  <c r="I114" i="4"/>
  <c r="H83" i="4"/>
  <c r="H99" i="4"/>
  <c r="H115" i="4"/>
  <c r="H105" i="4"/>
  <c r="H73" i="4"/>
  <c r="H109" i="4"/>
  <c r="D15" i="10"/>
  <c r="H30" i="4"/>
  <c r="I30" i="4"/>
  <c r="H46" i="4"/>
  <c r="I46" i="4"/>
  <c r="H35" i="4"/>
  <c r="I35" i="4"/>
  <c r="H51" i="4"/>
  <c r="I51" i="4"/>
  <c r="H44" i="4"/>
  <c r="I44" i="4"/>
  <c r="H78" i="4"/>
  <c r="H110" i="4"/>
  <c r="H34" i="4"/>
  <c r="I34" i="4"/>
  <c r="H50" i="4"/>
  <c r="I50" i="4"/>
  <c r="H66" i="4"/>
  <c r="I66" i="4"/>
  <c r="H23" i="4"/>
  <c r="I23" i="4"/>
  <c r="H39" i="4"/>
  <c r="I39" i="4"/>
  <c r="H55" i="4"/>
  <c r="I55" i="4"/>
  <c r="H71" i="4"/>
  <c r="I71" i="4"/>
  <c r="H13" i="4"/>
  <c r="I13" i="4"/>
  <c r="H29" i="4"/>
  <c r="I29" i="4"/>
  <c r="H45" i="4"/>
  <c r="I45" i="4"/>
  <c r="H61" i="4"/>
  <c r="I61" i="4"/>
  <c r="H16" i="4"/>
  <c r="I16" i="4"/>
  <c r="H32" i="4"/>
  <c r="I32" i="4"/>
  <c r="H48" i="4"/>
  <c r="I48" i="4"/>
  <c r="H64" i="4"/>
  <c r="I64" i="4"/>
  <c r="I74" i="4"/>
  <c r="H22" i="4"/>
  <c r="I22" i="4"/>
  <c r="H38" i="4"/>
  <c r="I38" i="4"/>
  <c r="H54" i="4"/>
  <c r="I54" i="4"/>
  <c r="H70" i="4"/>
  <c r="I70" i="4"/>
  <c r="H11" i="4"/>
  <c r="I11" i="4"/>
  <c r="H27" i="4"/>
  <c r="I27" i="4"/>
  <c r="H43" i="4"/>
  <c r="I43" i="4"/>
  <c r="H59" i="4"/>
  <c r="I59" i="4"/>
  <c r="H17" i="4"/>
  <c r="I17" i="4"/>
  <c r="H33" i="4"/>
  <c r="I33" i="4"/>
  <c r="H49" i="4"/>
  <c r="I49" i="4"/>
  <c r="H65" i="4"/>
  <c r="I65" i="4"/>
  <c r="H20" i="4"/>
  <c r="I20" i="4"/>
  <c r="H36" i="4"/>
  <c r="I36" i="4"/>
  <c r="H52" i="4"/>
  <c r="I52" i="4"/>
  <c r="H68" i="4"/>
  <c r="I68" i="4"/>
  <c r="I76" i="4"/>
  <c r="I108" i="4"/>
  <c r="H75" i="4"/>
  <c r="H82" i="4"/>
  <c r="I99" i="4"/>
  <c r="H25" i="4"/>
  <c r="I25" i="4"/>
  <c r="H57" i="4"/>
  <c r="I57" i="4"/>
  <c r="H12" i="4"/>
  <c r="I12" i="4"/>
  <c r="H28" i="4"/>
  <c r="I28" i="4"/>
  <c r="H60" i="4"/>
  <c r="I60" i="4"/>
  <c r="H58" i="4"/>
  <c r="I58" i="4"/>
  <c r="D12" i="10"/>
  <c r="H15" i="4"/>
  <c r="I15" i="4"/>
  <c r="H31" i="4"/>
  <c r="I31" i="4"/>
  <c r="H47" i="4"/>
  <c r="I47" i="4"/>
  <c r="H63" i="4"/>
  <c r="I63" i="4"/>
  <c r="H21" i="4"/>
  <c r="I21" i="4"/>
  <c r="H37" i="4"/>
  <c r="I37" i="4"/>
  <c r="H53" i="4"/>
  <c r="I53" i="4"/>
  <c r="H69" i="4"/>
  <c r="I69" i="4"/>
  <c r="H40" i="4"/>
  <c r="I40" i="4"/>
  <c r="D14" i="10"/>
  <c r="H72" i="4"/>
  <c r="I96" i="4"/>
  <c r="I112" i="4"/>
  <c r="H116" i="4"/>
  <c r="H81" i="4"/>
  <c r="H18" i="4" l="1"/>
  <c r="I89" i="47"/>
  <c r="F90" i="48" s="1"/>
  <c r="AE89" i="47"/>
  <c r="H90" i="48" s="1"/>
  <c r="H89" i="47"/>
  <c r="E90" i="48" s="1"/>
  <c r="D90" i="48"/>
  <c r="AA89" i="47"/>
  <c r="G90" i="48" s="1"/>
  <c r="AA86" i="47"/>
  <c r="G87" i="48" s="1"/>
  <c r="J10" i="47" a="1"/>
  <c r="AE86" i="47"/>
  <c r="H87" i="48" s="1"/>
  <c r="D87" i="48"/>
  <c r="I86" i="47"/>
  <c r="F87" i="48" s="1"/>
  <c r="H86" i="47"/>
  <c r="E87" i="48" s="1"/>
  <c r="E118" i="48" s="1"/>
  <c r="F35" i="45" s="1"/>
  <c r="K213" i="72"/>
  <c r="L149" i="72"/>
  <c r="K192" i="72"/>
  <c r="L237" i="72"/>
  <c r="K202" i="72"/>
  <c r="L143" i="72"/>
  <c r="K226" i="72"/>
  <c r="L193" i="72"/>
  <c r="K236" i="72"/>
  <c r="L172" i="72"/>
  <c r="K198" i="72"/>
  <c r="L231" i="72"/>
  <c r="K211" i="72"/>
  <c r="L146" i="72"/>
  <c r="K189" i="72"/>
  <c r="L232" i="72"/>
  <c r="K168" i="72"/>
  <c r="L190" i="72"/>
  <c r="K223" i="72"/>
  <c r="L203" i="72"/>
  <c r="K233" i="72"/>
  <c r="L169" i="72"/>
  <c r="K212" i="72"/>
  <c r="L148" i="72"/>
  <c r="K150" i="72"/>
  <c r="L183" i="72"/>
  <c r="K163" i="72"/>
  <c r="L697" i="72"/>
  <c r="K633" i="72"/>
  <c r="L676" i="72"/>
  <c r="K612" i="72"/>
  <c r="L658" i="72"/>
  <c r="K699" i="72"/>
  <c r="L635" i="72"/>
  <c r="K677" i="72"/>
  <c r="L613" i="72"/>
  <c r="K656" i="72"/>
  <c r="L702" i="72"/>
  <c r="K638" i="72"/>
  <c r="L679" i="72"/>
  <c r="K615" i="72"/>
  <c r="L657" i="72"/>
  <c r="K700" i="72"/>
  <c r="L636" i="72"/>
  <c r="K682" i="72"/>
  <c r="L618" i="72"/>
  <c r="K659" i="72"/>
  <c r="K653" i="72"/>
  <c r="L696" i="72"/>
  <c r="K632" i="72"/>
  <c r="L678" i="72"/>
  <c r="K614" i="72"/>
  <c r="L655" i="72"/>
  <c r="K455" i="72"/>
  <c r="L391" i="72"/>
  <c r="K421" i="72"/>
  <c r="L446" i="72"/>
  <c r="K470" i="72"/>
  <c r="K392" i="72"/>
  <c r="L379" i="72"/>
  <c r="K409" i="72"/>
  <c r="L376" i="72"/>
  <c r="K419" i="72"/>
  <c r="L458" i="72"/>
  <c r="K373" i="72"/>
  <c r="L398" i="72"/>
  <c r="K417" i="72"/>
  <c r="L429" i="72"/>
  <c r="K475" i="72"/>
  <c r="L405" i="72"/>
  <c r="K380" i="72"/>
  <c r="L431" i="72"/>
  <c r="K474" i="72"/>
  <c r="L389" i="72"/>
  <c r="K414" i="72"/>
  <c r="L433" i="72"/>
  <c r="K445" i="72"/>
  <c r="L374" i="72"/>
  <c r="K395" i="72"/>
  <c r="L1059" i="72"/>
  <c r="J995" i="72"/>
  <c r="L1042" i="72"/>
  <c r="J978" i="72"/>
  <c r="L1021" i="72"/>
  <c r="J1064" i="72"/>
  <c r="L1000" i="72"/>
  <c r="J983" i="72"/>
  <c r="L1041" i="72"/>
  <c r="J1071" i="72"/>
  <c r="L1007" i="72"/>
  <c r="J1054" i="72"/>
  <c r="L990" i="72"/>
  <c r="J1033" i="72"/>
  <c r="L1076" i="72"/>
  <c r="J1012" i="72"/>
  <c r="L1077" i="72"/>
  <c r="J993" i="72"/>
  <c r="L1051" i="72"/>
  <c r="J987" i="72"/>
  <c r="L1034" i="72"/>
  <c r="L1013" i="72"/>
  <c r="J1056" i="72"/>
  <c r="L992" i="72"/>
  <c r="J1046" i="72"/>
  <c r="L1068" i="72"/>
  <c r="I67" i="72"/>
  <c r="AF66" i="71"/>
  <c r="AB66" i="71"/>
  <c r="O66" i="71"/>
  <c r="K67" i="72" s="1"/>
  <c r="N66" i="71"/>
  <c r="J67" i="72" s="1"/>
  <c r="I88" i="72"/>
  <c r="AF87" i="71"/>
  <c r="AB87" i="71"/>
  <c r="O87" i="71"/>
  <c r="K88" i="72" s="1"/>
  <c r="N87" i="71"/>
  <c r="J88" i="72" s="1"/>
  <c r="I77" i="72"/>
  <c r="AF76" i="71"/>
  <c r="AB76" i="71"/>
  <c r="N76" i="71"/>
  <c r="J77" i="72" s="1"/>
  <c r="O76" i="71"/>
  <c r="K77" i="72" s="1"/>
  <c r="I55" i="72"/>
  <c r="AF54" i="71"/>
  <c r="AB54" i="71"/>
  <c r="N54" i="71"/>
  <c r="J55" i="72" s="1"/>
  <c r="O54" i="71"/>
  <c r="K55" i="72" s="1"/>
  <c r="I60" i="72"/>
  <c r="AF59" i="71"/>
  <c r="AB59" i="71"/>
  <c r="N59" i="71"/>
  <c r="J60" i="72" s="1"/>
  <c r="O59" i="71"/>
  <c r="K60" i="72" s="1"/>
  <c r="I22" i="72"/>
  <c r="AF21" i="71"/>
  <c r="AB21" i="71"/>
  <c r="O21" i="71"/>
  <c r="K22" i="72" s="1"/>
  <c r="N21" i="71"/>
  <c r="J22" i="72" s="1"/>
  <c r="I75" i="72"/>
  <c r="AF74" i="71"/>
  <c r="AB74" i="71"/>
  <c r="O74" i="71"/>
  <c r="K75" i="72" s="1"/>
  <c r="N74" i="71"/>
  <c r="J75" i="72" s="1"/>
  <c r="I32" i="72"/>
  <c r="AF31" i="71"/>
  <c r="AB31" i="71"/>
  <c r="O31" i="71"/>
  <c r="K32" i="72" s="1"/>
  <c r="N31" i="71"/>
  <c r="J32" i="72" s="1"/>
  <c r="I96" i="72"/>
  <c r="AF95" i="71"/>
  <c r="AB95" i="71"/>
  <c r="N95" i="71"/>
  <c r="J96" i="72" s="1"/>
  <c r="O95" i="71"/>
  <c r="K96" i="72" s="1"/>
  <c r="I53" i="72"/>
  <c r="AF52" i="71"/>
  <c r="AB52" i="71"/>
  <c r="N52" i="71"/>
  <c r="J53" i="72" s="1"/>
  <c r="O52" i="71"/>
  <c r="K53" i="72" s="1"/>
  <c r="I82" i="72"/>
  <c r="AF81" i="71"/>
  <c r="AB81" i="71"/>
  <c r="O81" i="71"/>
  <c r="K82" i="72" s="1"/>
  <c r="N81" i="71"/>
  <c r="J82" i="72" s="1"/>
  <c r="I94" i="72"/>
  <c r="AF93" i="71"/>
  <c r="AB93" i="71"/>
  <c r="O93" i="71"/>
  <c r="K94" i="72" s="1"/>
  <c r="N93" i="71"/>
  <c r="J94" i="72" s="1"/>
  <c r="I117" i="72"/>
  <c r="AF116" i="71"/>
  <c r="AB116" i="71"/>
  <c r="O116" i="71"/>
  <c r="K117" i="72" s="1"/>
  <c r="N116" i="71"/>
  <c r="J117" i="72" s="1"/>
  <c r="I114" i="72"/>
  <c r="AF113" i="71"/>
  <c r="AB113" i="71"/>
  <c r="N113" i="71"/>
  <c r="J114" i="72" s="1"/>
  <c r="O113" i="71"/>
  <c r="K114" i="72" s="1"/>
  <c r="I31" i="72"/>
  <c r="AF30" i="71"/>
  <c r="AB30" i="71"/>
  <c r="O30" i="71"/>
  <c r="K31" i="72" s="1"/>
  <c r="N30" i="71"/>
  <c r="J31" i="72" s="1"/>
  <c r="I95" i="72"/>
  <c r="AF94" i="71"/>
  <c r="AB94" i="71"/>
  <c r="N94" i="71"/>
  <c r="J95" i="72" s="1"/>
  <c r="O94" i="71"/>
  <c r="K95" i="72" s="1"/>
  <c r="I52" i="72"/>
  <c r="AF51" i="71"/>
  <c r="AB51" i="71"/>
  <c r="N51" i="71"/>
  <c r="J52" i="72" s="1"/>
  <c r="O51" i="71"/>
  <c r="K52" i="72" s="1"/>
  <c r="I116" i="72"/>
  <c r="AF115" i="71"/>
  <c r="AB115" i="71"/>
  <c r="O115" i="71"/>
  <c r="K116" i="72" s="1"/>
  <c r="N115" i="71"/>
  <c r="J116" i="72" s="1"/>
  <c r="I73" i="72"/>
  <c r="AF72" i="71"/>
  <c r="AB72" i="71"/>
  <c r="O72" i="71"/>
  <c r="K73" i="72" s="1"/>
  <c r="N72" i="71"/>
  <c r="J73" i="72" s="1"/>
  <c r="I19" i="72"/>
  <c r="AF18" i="71"/>
  <c r="AB18" i="71"/>
  <c r="O18" i="71"/>
  <c r="K19" i="72" s="1"/>
  <c r="N18" i="71"/>
  <c r="J19" i="72" s="1"/>
  <c r="I40" i="72"/>
  <c r="AF39" i="71"/>
  <c r="AB39" i="71"/>
  <c r="O39" i="71"/>
  <c r="K40" i="72" s="1"/>
  <c r="N39" i="71"/>
  <c r="J40" i="72" s="1"/>
  <c r="I109" i="72"/>
  <c r="AF108" i="71"/>
  <c r="AB108" i="71"/>
  <c r="O108" i="71"/>
  <c r="K109" i="72" s="1"/>
  <c r="N108" i="71"/>
  <c r="J109" i="72" s="1"/>
  <c r="I44" i="72"/>
  <c r="AF43" i="71"/>
  <c r="AB43" i="71"/>
  <c r="N43" i="71"/>
  <c r="J44" i="72" s="1"/>
  <c r="O43" i="71"/>
  <c r="K44" i="72" s="1"/>
  <c r="I65" i="72"/>
  <c r="AF64" i="71"/>
  <c r="AB64" i="71"/>
  <c r="N64" i="71"/>
  <c r="J65" i="72" s="1"/>
  <c r="O64" i="71"/>
  <c r="K65" i="72" s="1"/>
  <c r="I62" i="72"/>
  <c r="AF61" i="71"/>
  <c r="AB61" i="71"/>
  <c r="N61" i="71"/>
  <c r="J62" i="72" s="1"/>
  <c r="O61" i="71"/>
  <c r="K62" i="72" s="1"/>
  <c r="I86" i="72"/>
  <c r="AF85" i="71"/>
  <c r="AB85" i="71"/>
  <c r="O85" i="71"/>
  <c r="K86" i="72" s="1"/>
  <c r="N85" i="71"/>
  <c r="J86" i="72" s="1"/>
  <c r="K316" i="72"/>
  <c r="L252" i="72"/>
  <c r="K277" i="72"/>
  <c r="L297" i="72"/>
  <c r="K317" i="72"/>
  <c r="L342" i="72"/>
  <c r="K257" i="72"/>
  <c r="L296" i="72"/>
  <c r="K335" i="72"/>
  <c r="L355" i="72"/>
  <c r="K270" i="72"/>
  <c r="L290" i="72"/>
  <c r="K315" i="72"/>
  <c r="L356" i="72"/>
  <c r="K292" i="72"/>
  <c r="L330" i="72"/>
  <c r="K350" i="72"/>
  <c r="L265" i="72"/>
  <c r="K285" i="72"/>
  <c r="L310" i="72"/>
  <c r="K336" i="72"/>
  <c r="L272" i="72"/>
  <c r="K303" i="72"/>
  <c r="L323" i="72"/>
  <c r="K343" i="72"/>
  <c r="L258" i="72"/>
  <c r="K283" i="72"/>
  <c r="L1149" i="72"/>
  <c r="J1191" i="72"/>
  <c r="L1127" i="72"/>
  <c r="K1144" i="72"/>
  <c r="L1126" i="72"/>
  <c r="K1108" i="72"/>
  <c r="L1153" i="72"/>
  <c r="J1099" i="72"/>
  <c r="L1148" i="72"/>
  <c r="J1161" i="72"/>
  <c r="L1097" i="72"/>
  <c r="J1139" i="72"/>
  <c r="L1168" i="72"/>
  <c r="K1150" i="72"/>
  <c r="L1132" i="72"/>
  <c r="K1114" i="72"/>
  <c r="L1163" i="72"/>
  <c r="K1102" i="72"/>
  <c r="L1173" i="72"/>
  <c r="J1109" i="72"/>
  <c r="L1151" i="72"/>
  <c r="J1192" i="72"/>
  <c r="L1174" i="72"/>
  <c r="K1156" i="72"/>
  <c r="L1138" i="72"/>
  <c r="J1131" i="72"/>
  <c r="L1162" i="72"/>
  <c r="J1508" i="72"/>
  <c r="L1550" i="72"/>
  <c r="K1465" i="72"/>
  <c r="L1485" i="72"/>
  <c r="J1510" i="72"/>
  <c r="L1535" i="72"/>
  <c r="J1552" i="72"/>
  <c r="L1488" i="72"/>
  <c r="K1523" i="72"/>
  <c r="L1543" i="72"/>
  <c r="J1458" i="72"/>
  <c r="L1483" i="72"/>
  <c r="K1509" i="72"/>
  <c r="L1532" i="72"/>
  <c r="J1468" i="72"/>
  <c r="L1497" i="72"/>
  <c r="K1517" i="72"/>
  <c r="L1542" i="72"/>
  <c r="K1457" i="72"/>
  <c r="L1482" i="72"/>
  <c r="J1512" i="72"/>
  <c r="L1555" i="72"/>
  <c r="J1470" i="72"/>
  <c r="L1490" i="72"/>
  <c r="K1515" i="72"/>
  <c r="L1541" i="72"/>
  <c r="K1455" i="72"/>
  <c r="L952" i="72"/>
  <c r="J883" i="72"/>
  <c r="L922" i="72"/>
  <c r="J858" i="72"/>
  <c r="L889" i="72"/>
  <c r="J924" i="72"/>
  <c r="L860" i="72"/>
  <c r="J927" i="72"/>
  <c r="L863" i="72"/>
  <c r="J902" i="72"/>
  <c r="L934" i="72"/>
  <c r="J869" i="72"/>
  <c r="L904" i="72"/>
  <c r="J949" i="72"/>
  <c r="L907" i="72"/>
  <c r="J951" i="72"/>
  <c r="L882" i="72"/>
  <c r="J913" i="72"/>
  <c r="L954" i="72"/>
  <c r="J884" i="72"/>
  <c r="L957" i="72"/>
  <c r="J887" i="72"/>
  <c r="L926" i="72"/>
  <c r="J862" i="72"/>
  <c r="L893" i="72"/>
  <c r="J928" i="72"/>
  <c r="L864" i="72"/>
  <c r="K593" i="72"/>
  <c r="L529" i="72"/>
  <c r="K562" i="72"/>
  <c r="L587" i="72"/>
  <c r="K502" i="72"/>
  <c r="L527" i="72"/>
  <c r="K547" i="72"/>
  <c r="L573" i="72"/>
  <c r="K509" i="72"/>
  <c r="L535" i="72"/>
  <c r="K560" i="72"/>
  <c r="L586" i="72"/>
  <c r="K500" i="72"/>
  <c r="L520" i="72"/>
  <c r="K553" i="72"/>
  <c r="L594" i="72"/>
  <c r="K508" i="72"/>
  <c r="L534" i="72"/>
  <c r="K559" i="72"/>
  <c r="L579" i="72"/>
  <c r="K494" i="72"/>
  <c r="L549" i="72"/>
  <c r="K588" i="72"/>
  <c r="L503" i="72"/>
  <c r="K528" i="72"/>
  <c r="L554" i="72"/>
  <c r="K574" i="72"/>
  <c r="I1376" i="72"/>
  <c r="AF1353" i="71"/>
  <c r="AB1353" i="71"/>
  <c r="N1353" i="71"/>
  <c r="O1353" i="71"/>
  <c r="I1365" i="72"/>
  <c r="AF1342" i="71"/>
  <c r="AB1342" i="71"/>
  <c r="O1342" i="71"/>
  <c r="N1342" i="71"/>
  <c r="I1429" i="72"/>
  <c r="AF1406" i="71"/>
  <c r="AB1406" i="71"/>
  <c r="O1406" i="71"/>
  <c r="N1406" i="71"/>
  <c r="I1386" i="72"/>
  <c r="AF1363" i="71"/>
  <c r="AB1363" i="71"/>
  <c r="N1363" i="71"/>
  <c r="O1363" i="71"/>
  <c r="I1348" i="72"/>
  <c r="AF1325" i="71"/>
  <c r="AB1325" i="71"/>
  <c r="N1325" i="71"/>
  <c r="O1325" i="71"/>
  <c r="I1347" i="72"/>
  <c r="AF1324" i="71"/>
  <c r="AB1324" i="71"/>
  <c r="O1324" i="71"/>
  <c r="N1324" i="71"/>
  <c r="I1411" i="72"/>
  <c r="AF1388" i="71"/>
  <c r="AB1388" i="71"/>
  <c r="O1388" i="71"/>
  <c r="N1388" i="71"/>
  <c r="I1345" i="72"/>
  <c r="AF1322" i="71"/>
  <c r="AB1322" i="71"/>
  <c r="O1322" i="71"/>
  <c r="N1322" i="71"/>
  <c r="I1382" i="72"/>
  <c r="AF1359" i="71"/>
  <c r="AB1359" i="71"/>
  <c r="N1359" i="71"/>
  <c r="O1359" i="71"/>
  <c r="I1384" i="72"/>
  <c r="AF1361" i="71"/>
  <c r="AB1361" i="71"/>
  <c r="N1361" i="71"/>
  <c r="O1361" i="71"/>
  <c r="I1369" i="72"/>
  <c r="AF1346" i="71"/>
  <c r="AB1346" i="71"/>
  <c r="O1346" i="71"/>
  <c r="N1346" i="71"/>
  <c r="I1433" i="72"/>
  <c r="AF1410" i="71"/>
  <c r="AB1410" i="71"/>
  <c r="O1410" i="71"/>
  <c r="N1410" i="71"/>
  <c r="I1390" i="72"/>
  <c r="AF1367" i="71"/>
  <c r="AB1367" i="71"/>
  <c r="N1367" i="71"/>
  <c r="O1367" i="71"/>
  <c r="I1356" i="72"/>
  <c r="AF1333" i="71"/>
  <c r="AB1333" i="71"/>
  <c r="N1333" i="71"/>
  <c r="O1333" i="71"/>
  <c r="I1351" i="72"/>
  <c r="AF1328" i="71"/>
  <c r="AB1328" i="71"/>
  <c r="O1328" i="71"/>
  <c r="N1328" i="71"/>
  <c r="I1415" i="72"/>
  <c r="AF1392" i="71"/>
  <c r="AB1392" i="71"/>
  <c r="O1392" i="71"/>
  <c r="N1392" i="71"/>
  <c r="I1377" i="72"/>
  <c r="AF1354" i="71"/>
  <c r="AB1354" i="71"/>
  <c r="O1354" i="71"/>
  <c r="N1354" i="71"/>
  <c r="I1398" i="72"/>
  <c r="AF1375" i="71"/>
  <c r="AB1375" i="71"/>
  <c r="N1375" i="71"/>
  <c r="O1375" i="71"/>
  <c r="I1343" i="72"/>
  <c r="AF1320" i="71"/>
  <c r="AB1320" i="71"/>
  <c r="O1320" i="71"/>
  <c r="N1320" i="71"/>
  <c r="I1407" i="72"/>
  <c r="AF1384" i="71"/>
  <c r="AB1384" i="71"/>
  <c r="O1384" i="71"/>
  <c r="N1384" i="71"/>
  <c r="I1428" i="72"/>
  <c r="AF1405" i="71"/>
  <c r="AB1405" i="71"/>
  <c r="N1405" i="71"/>
  <c r="O1405" i="71"/>
  <c r="I1389" i="72"/>
  <c r="AF1366" i="71"/>
  <c r="AB1366" i="71"/>
  <c r="O1366" i="71"/>
  <c r="N1366" i="71"/>
  <c r="I1346" i="72"/>
  <c r="AF1323" i="71"/>
  <c r="AB1323" i="71"/>
  <c r="N1323" i="71"/>
  <c r="O1323" i="71"/>
  <c r="I1410" i="72"/>
  <c r="AF1387" i="71"/>
  <c r="AB1387" i="71"/>
  <c r="N1387" i="71"/>
  <c r="O1387" i="71"/>
  <c r="I1396" i="72"/>
  <c r="AF1373" i="71"/>
  <c r="AB1373" i="71"/>
  <c r="N1373" i="71"/>
  <c r="O1373" i="71"/>
  <c r="I1371" i="72"/>
  <c r="AF1348" i="71"/>
  <c r="AB1348" i="71"/>
  <c r="O1348" i="71"/>
  <c r="N1348" i="71"/>
  <c r="I1435" i="72"/>
  <c r="AF1412" i="71"/>
  <c r="AB1412" i="71"/>
  <c r="O1412" i="71"/>
  <c r="N1412" i="71"/>
  <c r="L197" i="72"/>
  <c r="K133" i="72"/>
  <c r="L176" i="72"/>
  <c r="K206" i="72"/>
  <c r="L138" i="72"/>
  <c r="K219" i="72"/>
  <c r="L162" i="72"/>
  <c r="K177" i="72"/>
  <c r="L220" i="72"/>
  <c r="K156" i="72"/>
  <c r="L166" i="72"/>
  <c r="K199" i="72"/>
  <c r="L179" i="72"/>
  <c r="L173" i="72"/>
  <c r="K216" i="72"/>
  <c r="L152" i="72"/>
  <c r="K158" i="72"/>
  <c r="L191" i="72"/>
  <c r="K171" i="72"/>
  <c r="L217" i="72"/>
  <c r="K153" i="72"/>
  <c r="L196" i="72"/>
  <c r="K132" i="72"/>
  <c r="L218" i="72"/>
  <c r="K151" i="72"/>
  <c r="K131" i="72"/>
  <c r="O235" i="71"/>
  <c r="Q235" i="71" s="1"/>
  <c r="M681" i="72"/>
  <c r="J617" i="72"/>
  <c r="M660" i="72"/>
  <c r="J706" i="72"/>
  <c r="M642" i="72"/>
  <c r="J683" i="72"/>
  <c r="M619" i="72"/>
  <c r="J661" i="72"/>
  <c r="M704" i="72"/>
  <c r="J640" i="72"/>
  <c r="M686" i="72"/>
  <c r="J622" i="72"/>
  <c r="M663" i="72"/>
  <c r="J705" i="72"/>
  <c r="M641" i="72"/>
  <c r="J684" i="72"/>
  <c r="M620" i="72"/>
  <c r="J666" i="72"/>
  <c r="M707" i="72"/>
  <c r="J643" i="72"/>
  <c r="M701" i="72"/>
  <c r="J637" i="72"/>
  <c r="M680" i="72"/>
  <c r="J616" i="72"/>
  <c r="M662" i="72"/>
  <c r="J703" i="72"/>
  <c r="M639" i="72"/>
  <c r="J439" i="72"/>
  <c r="M375" i="72"/>
  <c r="J400" i="72"/>
  <c r="M425" i="72"/>
  <c r="J444" i="72"/>
  <c r="M456" i="72"/>
  <c r="J454" i="72"/>
  <c r="M426" i="72"/>
  <c r="J428" i="72"/>
  <c r="M467" i="72"/>
  <c r="J403" i="72"/>
  <c r="M437" i="72"/>
  <c r="J462" i="72"/>
  <c r="M377" i="72"/>
  <c r="J396" i="72"/>
  <c r="M408" i="72"/>
  <c r="J443" i="72"/>
  <c r="M473" i="72"/>
  <c r="J397" i="72"/>
  <c r="M415" i="72"/>
  <c r="J453" i="72"/>
  <c r="M477" i="72"/>
  <c r="J393" i="72"/>
  <c r="M412" i="72"/>
  <c r="J424" i="72"/>
  <c r="M469" i="72"/>
  <c r="J476" i="72"/>
  <c r="M1043" i="72"/>
  <c r="K979" i="72"/>
  <c r="M1026" i="72"/>
  <c r="K1069" i="72"/>
  <c r="M1005" i="72"/>
  <c r="K1048" i="72"/>
  <c r="M984" i="72"/>
  <c r="K1062" i="72"/>
  <c r="M977" i="72"/>
  <c r="K1055" i="72"/>
  <c r="M991" i="72"/>
  <c r="K1038" i="72"/>
  <c r="M974" i="72"/>
  <c r="K1017" i="72"/>
  <c r="M1060" i="72"/>
  <c r="K996" i="72"/>
  <c r="M1030" i="72"/>
  <c r="K1052" i="72"/>
  <c r="M1035" i="72"/>
  <c r="J971" i="72"/>
  <c r="N1061" i="71"/>
  <c r="I1078" i="72"/>
  <c r="E148" i="70" s="1"/>
  <c r="V71" i="11" s="1"/>
  <c r="L1018" i="72"/>
  <c r="J1061" i="72"/>
  <c r="L997" i="72"/>
  <c r="J1040" i="72"/>
  <c r="L976" i="72"/>
  <c r="J998" i="72"/>
  <c r="L1020" i="72"/>
  <c r="K300" i="72"/>
  <c r="L341" i="72"/>
  <c r="K255" i="72"/>
  <c r="L275" i="72"/>
  <c r="K295" i="72"/>
  <c r="L321" i="72"/>
  <c r="K344" i="72"/>
  <c r="L280" i="72"/>
  <c r="K314" i="72"/>
  <c r="L334" i="72"/>
  <c r="K354" i="72"/>
  <c r="L269" i="72"/>
  <c r="K294" i="72"/>
  <c r="L340" i="72"/>
  <c r="K276" i="72"/>
  <c r="L309" i="72"/>
  <c r="K329" i="72"/>
  <c r="L349" i="72"/>
  <c r="K263" i="72"/>
  <c r="L289" i="72"/>
  <c r="K320" i="72"/>
  <c r="L256" i="72"/>
  <c r="K282" i="72"/>
  <c r="L302" i="72"/>
  <c r="K322" i="72"/>
  <c r="L347" i="72"/>
  <c r="K262" i="72"/>
  <c r="J1133" i="72"/>
  <c r="L1175" i="72"/>
  <c r="J1111" i="72"/>
  <c r="L1112" i="72"/>
  <c r="K1094" i="72"/>
  <c r="L1186" i="72"/>
  <c r="J1121" i="72"/>
  <c r="L1120" i="72"/>
  <c r="K1098" i="72"/>
  <c r="L1145" i="72"/>
  <c r="J1187" i="72"/>
  <c r="L1123" i="72"/>
  <c r="K1136" i="72"/>
  <c r="L1118" i="72"/>
  <c r="K1100" i="72"/>
  <c r="L1185" i="72"/>
  <c r="J1115" i="72"/>
  <c r="L1116" i="72"/>
  <c r="J1157" i="72"/>
  <c r="L1093" i="72"/>
  <c r="J1135" i="72"/>
  <c r="L1160" i="72"/>
  <c r="K1142" i="72"/>
  <c r="L1124" i="72"/>
  <c r="K1106" i="72"/>
  <c r="L1184" i="72"/>
  <c r="J1556" i="72"/>
  <c r="L1492" i="72"/>
  <c r="K1529" i="72"/>
  <c r="L1549" i="72"/>
  <c r="K1463" i="72"/>
  <c r="L1489" i="72"/>
  <c r="J1514" i="72"/>
  <c r="L1536" i="72"/>
  <c r="J1472" i="72"/>
  <c r="L1502" i="72"/>
  <c r="J1522" i="72"/>
  <c r="L1547" i="72"/>
  <c r="J1462" i="72"/>
  <c r="L1487" i="72"/>
  <c r="J1516" i="72"/>
  <c r="L1452" i="72"/>
  <c r="K1475" i="72"/>
  <c r="L1495" i="72"/>
  <c r="K1521" i="72"/>
  <c r="L1546" i="72"/>
  <c r="K1461" i="72"/>
  <c r="L1496" i="72"/>
  <c r="J1534" i="72"/>
  <c r="L1554" i="72"/>
  <c r="K1469" i="72"/>
  <c r="L1494" i="72"/>
  <c r="K1519" i="72"/>
  <c r="L931" i="72"/>
  <c r="J867" i="72"/>
  <c r="L906" i="72"/>
  <c r="J939" i="72"/>
  <c r="L873" i="72"/>
  <c r="J908" i="72"/>
  <c r="L953" i="72"/>
  <c r="J911" i="72"/>
  <c r="L956" i="72"/>
  <c r="J886" i="72"/>
  <c r="L917" i="72"/>
  <c r="J853" i="72"/>
  <c r="L888" i="72"/>
  <c r="J933" i="72"/>
  <c r="L891" i="72"/>
  <c r="J930" i="72"/>
  <c r="L866" i="72"/>
  <c r="J897" i="72"/>
  <c r="L932" i="72"/>
  <c r="J868" i="72"/>
  <c r="L936" i="72"/>
  <c r="J871" i="72"/>
  <c r="L910" i="72"/>
  <c r="J944" i="72"/>
  <c r="L877" i="72"/>
  <c r="J912" i="72"/>
  <c r="L955" i="72"/>
  <c r="I768" i="72"/>
  <c r="AF755" i="71"/>
  <c r="AB755" i="71"/>
  <c r="O755" i="71"/>
  <c r="N755" i="71"/>
  <c r="I775" i="72"/>
  <c r="AF762" i="71"/>
  <c r="AB762" i="71"/>
  <c r="O762" i="71"/>
  <c r="N762" i="71"/>
  <c r="I808" i="72"/>
  <c r="AF795" i="71"/>
  <c r="AB795" i="71"/>
  <c r="O795" i="71"/>
  <c r="N795" i="71"/>
  <c r="I827" i="72"/>
  <c r="AF814" i="71"/>
  <c r="AB814" i="71"/>
  <c r="N814" i="71"/>
  <c r="O814" i="71"/>
  <c r="I733" i="72"/>
  <c r="AF720" i="71"/>
  <c r="AB720" i="71"/>
  <c r="O720" i="71"/>
  <c r="N720" i="71"/>
  <c r="I797" i="72"/>
  <c r="AF784" i="71"/>
  <c r="AB784" i="71"/>
  <c r="O784" i="71"/>
  <c r="N784" i="71"/>
  <c r="I754" i="72"/>
  <c r="AF741" i="71"/>
  <c r="AB741" i="71"/>
  <c r="O741" i="71"/>
  <c r="N741" i="71"/>
  <c r="I818" i="72"/>
  <c r="AF805" i="71"/>
  <c r="AB805" i="71"/>
  <c r="O805" i="71"/>
  <c r="N805" i="71"/>
  <c r="I800" i="72"/>
  <c r="AF787" i="71"/>
  <c r="AB787" i="71"/>
  <c r="O787" i="71"/>
  <c r="N787" i="71"/>
  <c r="I745" i="72"/>
  <c r="AF732" i="71"/>
  <c r="AB732" i="71"/>
  <c r="O732" i="71"/>
  <c r="N732" i="71"/>
  <c r="I814" i="72"/>
  <c r="AF801" i="71"/>
  <c r="AB801" i="71"/>
  <c r="O801" i="71"/>
  <c r="N801" i="71"/>
  <c r="I752" i="72"/>
  <c r="AF739" i="71"/>
  <c r="AB739" i="71"/>
  <c r="O739" i="71"/>
  <c r="N739" i="71"/>
  <c r="I771" i="72"/>
  <c r="AF758" i="71"/>
  <c r="AB758" i="71"/>
  <c r="O758" i="71"/>
  <c r="N758" i="71"/>
  <c r="I788" i="72"/>
  <c r="AF775" i="71"/>
  <c r="AB775" i="71"/>
  <c r="O775" i="71"/>
  <c r="N775" i="71"/>
  <c r="I769" i="72"/>
  <c r="AF756" i="71"/>
  <c r="AB756" i="71"/>
  <c r="O756" i="71"/>
  <c r="N756" i="71"/>
  <c r="I833" i="72"/>
  <c r="AF820" i="71"/>
  <c r="AB820" i="71"/>
  <c r="N820" i="71"/>
  <c r="O820" i="71"/>
  <c r="I790" i="72"/>
  <c r="AF777" i="71"/>
  <c r="AB777" i="71"/>
  <c r="O777" i="71"/>
  <c r="N777" i="71"/>
  <c r="I735" i="72"/>
  <c r="AF722" i="71"/>
  <c r="AB722" i="71"/>
  <c r="O722" i="71"/>
  <c r="N722" i="71"/>
  <c r="I772" i="72"/>
  <c r="AF759" i="71"/>
  <c r="AB759" i="71"/>
  <c r="O759" i="71"/>
  <c r="N759" i="71"/>
  <c r="I825" i="72"/>
  <c r="AF812" i="71"/>
  <c r="AB812" i="71"/>
  <c r="N812" i="71"/>
  <c r="O812" i="71"/>
  <c r="I736" i="72"/>
  <c r="AF723" i="71"/>
  <c r="AB723" i="71"/>
  <c r="O723" i="71"/>
  <c r="N723" i="71"/>
  <c r="I760" i="72"/>
  <c r="AF747" i="71"/>
  <c r="AB747" i="71"/>
  <c r="O747" i="71"/>
  <c r="N747" i="71"/>
  <c r="I779" i="72"/>
  <c r="AF766" i="71"/>
  <c r="AB766" i="71"/>
  <c r="O766" i="71"/>
  <c r="N766" i="71"/>
  <c r="I796" i="72"/>
  <c r="AF783" i="71"/>
  <c r="AB783" i="71"/>
  <c r="O783" i="71"/>
  <c r="N783" i="71"/>
  <c r="I773" i="72"/>
  <c r="AF760" i="71"/>
  <c r="AB760" i="71"/>
  <c r="O760" i="71"/>
  <c r="N760" i="71"/>
  <c r="I794" i="72"/>
  <c r="AF781" i="71"/>
  <c r="AB781" i="71"/>
  <c r="O781" i="71"/>
  <c r="N781" i="71"/>
  <c r="K577" i="72"/>
  <c r="L513" i="72"/>
  <c r="K540" i="72"/>
  <c r="L566" i="72"/>
  <c r="K591" i="72"/>
  <c r="L506" i="72"/>
  <c r="K526" i="72"/>
  <c r="L557" i="72"/>
  <c r="K493" i="72"/>
  <c r="L514" i="72"/>
  <c r="K539" i="72"/>
  <c r="L564" i="72"/>
  <c r="K584" i="72"/>
  <c r="L499" i="72"/>
  <c r="K537" i="72"/>
  <c r="L572" i="72"/>
  <c r="K597" i="72"/>
  <c r="L512" i="72"/>
  <c r="K538" i="72"/>
  <c r="L558" i="72"/>
  <c r="L533" i="72"/>
  <c r="K567" i="72"/>
  <c r="L592" i="72"/>
  <c r="K507" i="72"/>
  <c r="L532" i="72"/>
  <c r="K552" i="72"/>
  <c r="L181" i="72"/>
  <c r="K224" i="72"/>
  <c r="L160" i="72"/>
  <c r="K174" i="72"/>
  <c r="L207" i="72"/>
  <c r="K187" i="72"/>
  <c r="L225" i="72"/>
  <c r="K161" i="72"/>
  <c r="L204" i="72"/>
  <c r="K140" i="72"/>
  <c r="L134" i="72"/>
  <c r="K167" i="72"/>
  <c r="L147" i="72"/>
  <c r="K221" i="72"/>
  <c r="L157" i="72"/>
  <c r="K200" i="72"/>
  <c r="L136" i="72"/>
  <c r="K234" i="72"/>
  <c r="L159" i="72"/>
  <c r="K139" i="72"/>
  <c r="L201" i="72"/>
  <c r="K137" i="72"/>
  <c r="L180" i="72"/>
  <c r="K214" i="72"/>
  <c r="L154" i="72"/>
  <c r="K227" i="72"/>
  <c r="L178" i="72"/>
  <c r="K665" i="72"/>
  <c r="L708" i="72"/>
  <c r="K644" i="72"/>
  <c r="L690" i="72"/>
  <c r="K626" i="72"/>
  <c r="L667" i="72"/>
  <c r="K709" i="72"/>
  <c r="L645" i="72"/>
  <c r="K688" i="72"/>
  <c r="L624" i="72"/>
  <c r="K670" i="72"/>
  <c r="L711" i="72"/>
  <c r="K647" i="72"/>
  <c r="L689" i="72"/>
  <c r="K625" i="72"/>
  <c r="L668" i="72"/>
  <c r="K714" i="72"/>
  <c r="L650" i="72"/>
  <c r="K691" i="72"/>
  <c r="L627" i="72"/>
  <c r="K685" i="72"/>
  <c r="L621" i="72"/>
  <c r="K664" i="72"/>
  <c r="L710" i="72"/>
  <c r="K646" i="72"/>
  <c r="L687" i="72"/>
  <c r="K623" i="72"/>
  <c r="L423" i="72"/>
  <c r="K464" i="72"/>
  <c r="L378" i="72"/>
  <c r="K404" i="72"/>
  <c r="L422" i="72"/>
  <c r="K434" i="72"/>
  <c r="L459" i="72"/>
  <c r="K384" i="72"/>
  <c r="L406" i="72"/>
  <c r="K451" i="72"/>
  <c r="L387" i="72"/>
  <c r="K416" i="72"/>
  <c r="L441" i="72"/>
  <c r="K465" i="72"/>
  <c r="L472" i="72"/>
  <c r="K386" i="72"/>
  <c r="L411" i="72"/>
  <c r="K430" i="72"/>
  <c r="L463" i="72"/>
  <c r="K399" i="72"/>
  <c r="L432" i="72"/>
  <c r="K457" i="72"/>
  <c r="L372" i="72"/>
  <c r="K385" i="72"/>
  <c r="L402" i="72"/>
  <c r="K388" i="72"/>
  <c r="L440" i="72"/>
  <c r="J1027" i="72"/>
  <c r="L1074" i="72"/>
  <c r="J1010" i="72"/>
  <c r="L1053" i="72"/>
  <c r="J989" i="72"/>
  <c r="L1032" i="72"/>
  <c r="J1047" i="72"/>
  <c r="L1014" i="72"/>
  <c r="J1036" i="72"/>
  <c r="L1039" i="72"/>
  <c r="J975" i="72"/>
  <c r="L1022" i="72"/>
  <c r="J1065" i="72"/>
  <c r="L1001" i="72"/>
  <c r="J1044" i="72"/>
  <c r="L980" i="72"/>
  <c r="J1073" i="72"/>
  <c r="L1004" i="72"/>
  <c r="J1019" i="72"/>
  <c r="L1066" i="72"/>
  <c r="J1002" i="72"/>
  <c r="L1045" i="72"/>
  <c r="J981" i="72"/>
  <c r="L1024" i="72"/>
  <c r="J1063" i="72"/>
  <c r="L1057" i="72"/>
  <c r="J972" i="72"/>
  <c r="L348" i="72"/>
  <c r="K284" i="72"/>
  <c r="L319" i="72"/>
  <c r="K339" i="72"/>
  <c r="L254" i="72"/>
  <c r="K274" i="72"/>
  <c r="L299" i="72"/>
  <c r="K328" i="72"/>
  <c r="L264" i="72"/>
  <c r="K293" i="72"/>
  <c r="L313" i="72"/>
  <c r="K333" i="72"/>
  <c r="L357" i="72"/>
  <c r="K273" i="72"/>
  <c r="L324" i="72"/>
  <c r="K260" i="72"/>
  <c r="L287" i="72"/>
  <c r="K307" i="72"/>
  <c r="L327" i="72"/>
  <c r="K353" i="72"/>
  <c r="L267" i="72"/>
  <c r="K304" i="72"/>
  <c r="L346" i="72"/>
  <c r="K261" i="72"/>
  <c r="L281" i="72"/>
  <c r="K301" i="72"/>
  <c r="L326" i="72"/>
  <c r="J1181" i="72"/>
  <c r="L1117" i="72"/>
  <c r="J1159" i="72"/>
  <c r="L1095" i="72"/>
  <c r="J1190" i="72"/>
  <c r="L1172" i="72"/>
  <c r="K1154" i="72"/>
  <c r="L1179" i="72"/>
  <c r="K1166" i="72"/>
  <c r="L1193" i="72"/>
  <c r="J1129" i="72"/>
  <c r="L1171" i="72"/>
  <c r="J1107" i="72"/>
  <c r="L1104" i="72"/>
  <c r="J1196" i="72"/>
  <c r="L1178" i="72"/>
  <c r="J1137" i="72"/>
  <c r="L1152" i="72"/>
  <c r="K1130" i="72"/>
  <c r="L1141" i="72"/>
  <c r="J1183" i="72"/>
  <c r="L1119" i="72"/>
  <c r="K1128" i="72"/>
  <c r="L1110" i="72"/>
  <c r="K1092" i="72"/>
  <c r="L1169" i="72"/>
  <c r="K1134" i="72"/>
  <c r="L1540" i="72"/>
  <c r="J1476" i="72"/>
  <c r="L1507" i="72"/>
  <c r="K1527" i="72"/>
  <c r="L1553" i="72"/>
  <c r="K1467" i="72"/>
  <c r="L1493" i="72"/>
  <c r="J1520" i="72"/>
  <c r="L1456" i="72"/>
  <c r="K1481" i="72"/>
  <c r="L1501" i="72"/>
  <c r="J1526" i="72"/>
  <c r="L1551" i="72"/>
  <c r="J1466" i="72"/>
  <c r="L1500" i="72"/>
  <c r="K1539" i="72"/>
  <c r="L1454" i="72"/>
  <c r="J1474" i="72"/>
  <c r="L1499" i="72"/>
  <c r="K1525" i="72"/>
  <c r="L1544" i="72"/>
  <c r="J1480" i="72"/>
  <c r="L1513" i="72"/>
  <c r="K1533" i="72"/>
  <c r="L1557" i="72"/>
  <c r="K1473" i="72"/>
  <c r="L1498" i="72"/>
  <c r="L915" i="72"/>
  <c r="M851" i="72"/>
  <c r="AF943" i="71"/>
  <c r="K890" i="72"/>
  <c r="M921" i="72"/>
  <c r="K857" i="72"/>
  <c r="M892" i="72"/>
  <c r="K937" i="72"/>
  <c r="M895" i="72"/>
  <c r="K935" i="72"/>
  <c r="M870" i="72"/>
  <c r="K901" i="72"/>
  <c r="M938" i="72"/>
  <c r="K872" i="72"/>
  <c r="M942" i="72"/>
  <c r="K875" i="72"/>
  <c r="M914" i="72"/>
  <c r="K950" i="72"/>
  <c r="M881" i="72"/>
  <c r="K916" i="72"/>
  <c r="M852" i="72"/>
  <c r="K919" i="72"/>
  <c r="M855" i="72"/>
  <c r="K894" i="72"/>
  <c r="M925" i="72"/>
  <c r="K861" i="72"/>
  <c r="M896" i="72"/>
  <c r="J561" i="72"/>
  <c r="M497" i="72"/>
  <c r="J519" i="72"/>
  <c r="M544" i="72"/>
  <c r="J570" i="72"/>
  <c r="M590" i="72"/>
  <c r="J504" i="72"/>
  <c r="M541" i="72"/>
  <c r="J578" i="72"/>
  <c r="M492" i="72"/>
  <c r="J518" i="72"/>
  <c r="M543" i="72"/>
  <c r="J563" i="72"/>
  <c r="M585" i="72"/>
  <c r="J521" i="72"/>
  <c r="M551" i="72"/>
  <c r="J576" i="72"/>
  <c r="L491" i="72"/>
  <c r="AB589" i="71"/>
  <c r="K516" i="72"/>
  <c r="L536" i="72"/>
  <c r="K581" i="72"/>
  <c r="L517" i="72"/>
  <c r="K546" i="72"/>
  <c r="L571" i="72"/>
  <c r="K596" i="72"/>
  <c r="L511" i="72"/>
  <c r="K531" i="72"/>
  <c r="L229" i="72"/>
  <c r="K165" i="72"/>
  <c r="L208" i="72"/>
  <c r="K144" i="72"/>
  <c r="L142" i="72"/>
  <c r="K175" i="72"/>
  <c r="L155" i="72"/>
  <c r="K209" i="72"/>
  <c r="L145" i="72"/>
  <c r="K188" i="72"/>
  <c r="L230" i="72"/>
  <c r="K186" i="72"/>
  <c r="L135" i="72"/>
  <c r="K210" i="72"/>
  <c r="L205" i="72"/>
  <c r="K141" i="72"/>
  <c r="L184" i="72"/>
  <c r="K222" i="72"/>
  <c r="L170" i="72"/>
  <c r="K235" i="72"/>
  <c r="L194" i="72"/>
  <c r="K185" i="72"/>
  <c r="L228" i="72"/>
  <c r="K164" i="72"/>
  <c r="L182" i="72"/>
  <c r="K215" i="72"/>
  <c r="L195" i="72"/>
  <c r="K713" i="72"/>
  <c r="L649" i="72"/>
  <c r="K692" i="72"/>
  <c r="L628" i="72"/>
  <c r="K674" i="72"/>
  <c r="L715" i="72"/>
  <c r="K651" i="72"/>
  <c r="L693" i="72"/>
  <c r="K629" i="72"/>
  <c r="L672" i="72"/>
  <c r="K717" i="72"/>
  <c r="L654" i="72"/>
  <c r="K695" i="72"/>
  <c r="L631" i="72"/>
  <c r="K673" i="72"/>
  <c r="L716" i="72"/>
  <c r="K652" i="72"/>
  <c r="L698" i="72"/>
  <c r="K634" i="72"/>
  <c r="L675" i="72"/>
  <c r="M611" i="72"/>
  <c r="AF707" i="71"/>
  <c r="J669" i="72"/>
  <c r="M712" i="72"/>
  <c r="J648" i="72"/>
  <c r="M694" i="72"/>
  <c r="J630" i="72"/>
  <c r="M671" i="72"/>
  <c r="J471" i="72"/>
  <c r="M407" i="72"/>
  <c r="J442" i="72"/>
  <c r="M468" i="72"/>
  <c r="J382" i="72"/>
  <c r="M401" i="72"/>
  <c r="J413" i="72"/>
  <c r="M427" i="72"/>
  <c r="J452" i="72"/>
  <c r="M418" i="72"/>
  <c r="J435" i="72"/>
  <c r="L371" i="72"/>
  <c r="AB471" i="71"/>
  <c r="K394" i="72"/>
  <c r="L420" i="72"/>
  <c r="K438" i="72"/>
  <c r="L450" i="72"/>
  <c r="K390" i="72"/>
  <c r="L448" i="72"/>
  <c r="K449" i="72"/>
  <c r="L447" i="72"/>
  <c r="K383" i="72"/>
  <c r="L410" i="72"/>
  <c r="K436" i="72"/>
  <c r="L460" i="72"/>
  <c r="K466" i="72"/>
  <c r="L381" i="72"/>
  <c r="K461" i="72"/>
  <c r="L1075" i="72"/>
  <c r="J1011" i="72"/>
  <c r="L1058" i="72"/>
  <c r="J994" i="72"/>
  <c r="L1037" i="72"/>
  <c r="J973" i="72"/>
  <c r="L1016" i="72"/>
  <c r="J1015" i="72"/>
  <c r="L982" i="72"/>
  <c r="J988" i="72"/>
  <c r="L1023" i="72"/>
  <c r="J1070" i="72"/>
  <c r="L1006" i="72"/>
  <c r="J1049" i="72"/>
  <c r="L985" i="72"/>
  <c r="J1028" i="72"/>
  <c r="L1031" i="72"/>
  <c r="J1025" i="72"/>
  <c r="L1067" i="72"/>
  <c r="J1003" i="72"/>
  <c r="L1050" i="72"/>
  <c r="J986" i="72"/>
  <c r="L1029" i="72"/>
  <c r="J1072" i="72"/>
  <c r="L1008" i="72"/>
  <c r="J999" i="72"/>
  <c r="L1009" i="72"/>
  <c r="K332" i="72"/>
  <c r="L268" i="72"/>
  <c r="K298" i="72"/>
  <c r="L318" i="72"/>
  <c r="K338" i="72"/>
  <c r="L253" i="72"/>
  <c r="K278" i="72"/>
  <c r="L312" i="72"/>
  <c r="L271" i="72"/>
  <c r="K291" i="72"/>
  <c r="L311" i="72"/>
  <c r="K337" i="72"/>
  <c r="K251" i="72"/>
  <c r="O353" i="71"/>
  <c r="Q353" i="71" s="1"/>
  <c r="M308" i="72"/>
  <c r="J351" i="72"/>
  <c r="M266" i="72"/>
  <c r="J286" i="72"/>
  <c r="M306" i="72"/>
  <c r="J331" i="72"/>
  <c r="M352" i="72"/>
  <c r="J288" i="72"/>
  <c r="M325" i="72"/>
  <c r="J345" i="72"/>
  <c r="M259" i="72"/>
  <c r="J279" i="72"/>
  <c r="M305" i="72"/>
  <c r="I1303" i="72"/>
  <c r="AF1282" i="71"/>
  <c r="AB1282" i="71"/>
  <c r="N1282" i="71"/>
  <c r="O1282" i="71"/>
  <c r="I1266" i="72"/>
  <c r="AF1245" i="71"/>
  <c r="AB1245" i="71"/>
  <c r="O1245" i="71"/>
  <c r="N1245" i="71"/>
  <c r="I1231" i="72"/>
  <c r="AF1210" i="71"/>
  <c r="AB1210" i="71"/>
  <c r="N1210" i="71"/>
  <c r="O1210" i="71"/>
  <c r="I1295" i="72"/>
  <c r="AF1274" i="71"/>
  <c r="AB1274" i="71"/>
  <c r="N1274" i="71"/>
  <c r="O1274" i="71"/>
  <c r="I1261" i="72"/>
  <c r="AF1240" i="71"/>
  <c r="AB1240" i="71"/>
  <c r="N1240" i="71"/>
  <c r="O1240" i="71"/>
  <c r="I1224" i="72"/>
  <c r="AF1203" i="71"/>
  <c r="AB1203" i="71"/>
  <c r="O1203" i="71"/>
  <c r="N1203" i="71"/>
  <c r="I1288" i="72"/>
  <c r="AF1267" i="71"/>
  <c r="AB1267" i="71"/>
  <c r="O1267" i="71"/>
  <c r="N1267" i="71"/>
  <c r="I1230" i="72"/>
  <c r="AF1209" i="71"/>
  <c r="AB1209" i="71"/>
  <c r="O1209" i="71"/>
  <c r="N1209" i="71"/>
  <c r="I1291" i="72"/>
  <c r="AF1270" i="71"/>
  <c r="AB1270" i="71"/>
  <c r="N1270" i="71"/>
  <c r="O1270" i="71"/>
  <c r="I1236" i="72"/>
  <c r="AF1215" i="71"/>
  <c r="AB1215" i="71"/>
  <c r="O1215" i="71"/>
  <c r="N1215" i="71"/>
  <c r="I1238" i="72"/>
  <c r="AF1217" i="71"/>
  <c r="AB1217" i="71"/>
  <c r="O1217" i="71"/>
  <c r="N1217" i="71"/>
  <c r="I1305" i="72"/>
  <c r="AF1284" i="71"/>
  <c r="AB1284" i="71"/>
  <c r="N1284" i="71"/>
  <c r="O1284" i="71"/>
  <c r="I1267" i="72"/>
  <c r="AF1246" i="71"/>
  <c r="AB1246" i="71"/>
  <c r="N1246" i="71"/>
  <c r="O1246" i="71"/>
  <c r="I1233" i="72"/>
  <c r="AF1212" i="71"/>
  <c r="AB1212" i="71"/>
  <c r="N1212" i="71"/>
  <c r="O1212" i="71"/>
  <c r="I1297" i="72"/>
  <c r="AF1276" i="71"/>
  <c r="AB1276" i="71"/>
  <c r="N1276" i="71"/>
  <c r="O1276" i="71"/>
  <c r="I1260" i="72"/>
  <c r="AF1239" i="71"/>
  <c r="AB1239" i="71"/>
  <c r="O1239" i="71"/>
  <c r="N1239" i="71"/>
  <c r="I1311" i="72"/>
  <c r="AF1290" i="71"/>
  <c r="AB1290" i="71"/>
  <c r="N1290" i="71"/>
  <c r="O1290" i="71"/>
  <c r="I1278" i="72"/>
  <c r="AF1257" i="71"/>
  <c r="AB1257" i="71"/>
  <c r="O1257" i="71"/>
  <c r="N1257" i="71"/>
  <c r="I1314" i="72"/>
  <c r="AF1293" i="71"/>
  <c r="AB1293" i="71"/>
  <c r="O1293" i="71"/>
  <c r="N1293" i="71"/>
  <c r="I1252" i="72"/>
  <c r="AF1231" i="71"/>
  <c r="AB1231" i="71"/>
  <c r="O1231" i="71"/>
  <c r="N1231" i="71"/>
  <c r="I1242" i="72"/>
  <c r="AF1221" i="71"/>
  <c r="AB1221" i="71"/>
  <c r="O1221" i="71"/>
  <c r="N1221" i="71"/>
  <c r="I1313" i="72"/>
  <c r="AF1292" i="71"/>
  <c r="AB1292" i="71"/>
  <c r="N1292" i="71"/>
  <c r="O1292" i="71"/>
  <c r="I1271" i="72"/>
  <c r="AF1250" i="71"/>
  <c r="AB1250" i="71"/>
  <c r="N1250" i="71"/>
  <c r="O1250" i="71"/>
  <c r="I1237" i="72"/>
  <c r="AF1216" i="71"/>
  <c r="AB1216" i="71"/>
  <c r="N1216" i="71"/>
  <c r="O1216" i="71"/>
  <c r="I1302" i="72"/>
  <c r="AF1281" i="71"/>
  <c r="AB1281" i="71"/>
  <c r="O1281" i="71"/>
  <c r="N1281" i="71"/>
  <c r="I1264" i="72"/>
  <c r="AF1243" i="71"/>
  <c r="AB1243" i="71"/>
  <c r="O1243" i="71"/>
  <c r="N1243" i="71"/>
  <c r="I1315" i="72"/>
  <c r="AF1294" i="71"/>
  <c r="AB1294" i="71"/>
  <c r="N1294" i="71"/>
  <c r="O1294" i="71"/>
  <c r="K1165" i="72"/>
  <c r="M1101" i="72"/>
  <c r="K1143" i="72"/>
  <c r="M1176" i="72"/>
  <c r="J1158" i="72"/>
  <c r="M1140" i="72"/>
  <c r="J1122" i="72"/>
  <c r="M1147" i="72"/>
  <c r="K1180" i="72"/>
  <c r="M1177" i="72"/>
  <c r="K1113" i="72"/>
  <c r="M1155" i="72"/>
  <c r="J1091" i="72"/>
  <c r="N1179" i="71"/>
  <c r="I1198" i="72"/>
  <c r="E162" i="70" s="1"/>
  <c r="V77" i="11" s="1"/>
  <c r="L1182" i="72"/>
  <c r="K1164" i="72"/>
  <c r="L1146" i="72"/>
  <c r="J1105" i="72"/>
  <c r="L1197" i="72"/>
  <c r="J1189" i="72"/>
  <c r="L1125" i="72"/>
  <c r="J1167" i="72"/>
  <c r="L1103" i="72"/>
  <c r="K1096" i="72"/>
  <c r="L1188" i="72"/>
  <c r="K1170" i="72"/>
  <c r="L1195" i="72"/>
  <c r="J1194" i="72"/>
  <c r="L1524" i="72"/>
  <c r="J1460" i="72"/>
  <c r="L1486" i="72"/>
  <c r="J1506" i="72"/>
  <c r="L1531" i="72"/>
  <c r="L1471" i="72"/>
  <c r="J1504" i="72"/>
  <c r="L1545" i="72"/>
  <c r="K1459" i="72"/>
  <c r="L1479" i="72"/>
  <c r="K1505" i="72"/>
  <c r="L1530" i="72"/>
  <c r="J1548" i="72"/>
  <c r="L1484" i="72"/>
  <c r="J1518" i="72"/>
  <c r="L1538" i="72"/>
  <c r="K1453" i="72"/>
  <c r="L1478" i="72"/>
  <c r="K1503" i="72"/>
  <c r="L1528" i="72"/>
  <c r="J1464" i="72"/>
  <c r="L1491" i="72"/>
  <c r="K1511" i="72"/>
  <c r="L1537" i="72"/>
  <c r="M1451" i="72"/>
  <c r="AF1533" i="71"/>
  <c r="J1477" i="72"/>
  <c r="M941" i="72"/>
  <c r="K899" i="72"/>
  <c r="M940" i="72"/>
  <c r="K874" i="72"/>
  <c r="M905" i="72"/>
  <c r="K943" i="72"/>
  <c r="M876" i="72"/>
  <c r="K947" i="72"/>
  <c r="M879" i="72"/>
  <c r="K918" i="72"/>
  <c r="M854" i="72"/>
  <c r="K885" i="72"/>
  <c r="M920" i="72"/>
  <c r="K856" i="72"/>
  <c r="M923" i="72"/>
  <c r="K859" i="72"/>
  <c r="M898" i="72"/>
  <c r="K929" i="72"/>
  <c r="M865" i="72"/>
  <c r="K900" i="72"/>
  <c r="M945" i="72"/>
  <c r="K903" i="72"/>
  <c r="M946" i="72"/>
  <c r="K878" i="72"/>
  <c r="M909" i="72"/>
  <c r="K948" i="72"/>
  <c r="M880" i="72"/>
  <c r="J545" i="72"/>
  <c r="M583" i="72"/>
  <c r="J498" i="72"/>
  <c r="M523" i="72"/>
  <c r="J548" i="72"/>
  <c r="M568" i="72"/>
  <c r="J589" i="72"/>
  <c r="M525" i="72"/>
  <c r="J556" i="72"/>
  <c r="M582" i="72"/>
  <c r="J496" i="72"/>
  <c r="M522" i="72"/>
  <c r="J542" i="72"/>
  <c r="M569" i="72"/>
  <c r="J505" i="72"/>
  <c r="M530" i="72"/>
  <c r="J555" i="72"/>
  <c r="M580" i="72"/>
  <c r="J495" i="72"/>
  <c r="M515" i="72"/>
  <c r="J565" i="72"/>
  <c r="M501" i="72"/>
  <c r="J524" i="72"/>
  <c r="M550" i="72"/>
  <c r="J575" i="72"/>
  <c r="M595" i="72"/>
  <c r="J510" i="72"/>
  <c r="J213" i="72"/>
  <c r="M149" i="72"/>
  <c r="J192" i="72"/>
  <c r="M237" i="72"/>
  <c r="J202" i="72"/>
  <c r="M143" i="72"/>
  <c r="J226" i="72"/>
  <c r="M193" i="72"/>
  <c r="J236" i="72"/>
  <c r="M172" i="72"/>
  <c r="J198" i="72"/>
  <c r="M231" i="72"/>
  <c r="J211" i="72"/>
  <c r="M146" i="72"/>
  <c r="J189" i="72"/>
  <c r="M232" i="72"/>
  <c r="J168" i="72"/>
  <c r="M190" i="72"/>
  <c r="J223" i="72"/>
  <c r="M203" i="72"/>
  <c r="J233" i="72"/>
  <c r="M169" i="72"/>
  <c r="J212" i="72"/>
  <c r="M148" i="72"/>
  <c r="J150" i="72"/>
  <c r="M183" i="72"/>
  <c r="J163" i="72"/>
  <c r="M697" i="72"/>
  <c r="J633" i="72"/>
  <c r="M676" i="72"/>
  <c r="J612" i="72"/>
  <c r="M658" i="72"/>
  <c r="J699" i="72"/>
  <c r="M635" i="72"/>
  <c r="J677" i="72"/>
  <c r="M613" i="72"/>
  <c r="J656" i="72"/>
  <c r="M702" i="72"/>
  <c r="J638" i="72"/>
  <c r="M679" i="72"/>
  <c r="J615" i="72"/>
  <c r="M657" i="72"/>
  <c r="J700" i="72"/>
  <c r="M636" i="72"/>
  <c r="J682" i="72"/>
  <c r="M618" i="72"/>
  <c r="J659" i="72"/>
  <c r="J653" i="72"/>
  <c r="M696" i="72"/>
  <c r="J632" i="72"/>
  <c r="M678" i="72"/>
  <c r="J614" i="72"/>
  <c r="M655" i="72"/>
  <c r="J455" i="72"/>
  <c r="M391" i="72"/>
  <c r="J421" i="72"/>
  <c r="M446" i="72"/>
  <c r="J470" i="72"/>
  <c r="J392" i="72"/>
  <c r="M379" i="72"/>
  <c r="J409" i="72"/>
  <c r="M376" i="72"/>
  <c r="J419" i="72"/>
  <c r="M458" i="72"/>
  <c r="J373" i="72"/>
  <c r="M398" i="72"/>
  <c r="J417" i="72"/>
  <c r="M429" i="72"/>
  <c r="J475" i="72"/>
  <c r="M405" i="72"/>
  <c r="J380" i="72"/>
  <c r="M431" i="72"/>
  <c r="J474" i="72"/>
  <c r="M389" i="72"/>
  <c r="J414" i="72"/>
  <c r="M433" i="72"/>
  <c r="J445" i="72"/>
  <c r="M374" i="72"/>
  <c r="J395" i="72"/>
  <c r="M1059" i="72"/>
  <c r="K995" i="72"/>
  <c r="M1042" i="72"/>
  <c r="K978" i="72"/>
  <c r="M1021" i="72"/>
  <c r="K1064" i="72"/>
  <c r="M1000" i="72"/>
  <c r="K983" i="72"/>
  <c r="M1041" i="72"/>
  <c r="K1071" i="72"/>
  <c r="M1007" i="72"/>
  <c r="K1054" i="72"/>
  <c r="M990" i="72"/>
  <c r="K1033" i="72"/>
  <c r="M1076" i="72"/>
  <c r="K1012" i="72"/>
  <c r="M1077" i="72"/>
  <c r="K993" i="72"/>
  <c r="M1051" i="72"/>
  <c r="K987" i="72"/>
  <c r="M1034" i="72"/>
  <c r="M1013" i="72"/>
  <c r="K1056" i="72"/>
  <c r="M992" i="72"/>
  <c r="K1046" i="72"/>
  <c r="M1068" i="72"/>
  <c r="I99" i="72"/>
  <c r="AF98" i="71"/>
  <c r="AB98" i="71"/>
  <c r="O98" i="71"/>
  <c r="K99" i="72" s="1"/>
  <c r="N98" i="71"/>
  <c r="J99" i="72" s="1"/>
  <c r="I13" i="72"/>
  <c r="AF12" i="71"/>
  <c r="AB12" i="71"/>
  <c r="N12" i="71"/>
  <c r="J13" i="72" s="1"/>
  <c r="O12" i="71"/>
  <c r="K13" i="72" s="1"/>
  <c r="I93" i="72"/>
  <c r="AF92" i="71"/>
  <c r="AB92" i="71"/>
  <c r="O92" i="71"/>
  <c r="K93" i="72" s="1"/>
  <c r="N92" i="71"/>
  <c r="J93" i="72" s="1"/>
  <c r="I87" i="72"/>
  <c r="AF86" i="71"/>
  <c r="AB86" i="71"/>
  <c r="O86" i="71"/>
  <c r="K87" i="72" s="1"/>
  <c r="N86" i="71"/>
  <c r="J87" i="72" s="1"/>
  <c r="I76" i="72"/>
  <c r="AF75" i="71"/>
  <c r="AB75" i="71"/>
  <c r="N75" i="71"/>
  <c r="J76" i="72" s="1"/>
  <c r="O75" i="71"/>
  <c r="K76" i="72" s="1"/>
  <c r="I27" i="72"/>
  <c r="AF26" i="71"/>
  <c r="AB26" i="71"/>
  <c r="O26" i="71"/>
  <c r="K27" i="72" s="1"/>
  <c r="N26" i="71"/>
  <c r="J27" i="72" s="1"/>
  <c r="I91" i="72"/>
  <c r="AF90" i="71"/>
  <c r="AB90" i="71"/>
  <c r="N90" i="71"/>
  <c r="J91" i="72" s="1"/>
  <c r="O90" i="71"/>
  <c r="K91" i="72" s="1"/>
  <c r="I48" i="72"/>
  <c r="AF47" i="71"/>
  <c r="AB47" i="71"/>
  <c r="N47" i="71"/>
  <c r="J48" i="72" s="1"/>
  <c r="O47" i="71"/>
  <c r="K48" i="72" s="1"/>
  <c r="I112" i="72"/>
  <c r="AF111" i="71"/>
  <c r="AB111" i="71"/>
  <c r="O111" i="71"/>
  <c r="K112" i="72" s="1"/>
  <c r="N111" i="71"/>
  <c r="J112" i="72" s="1"/>
  <c r="I69" i="72"/>
  <c r="AF68" i="71"/>
  <c r="AB68" i="71"/>
  <c r="O68" i="71"/>
  <c r="K69" i="72" s="1"/>
  <c r="N68" i="71"/>
  <c r="J69" i="72" s="1"/>
  <c r="I26" i="72"/>
  <c r="AF25" i="71"/>
  <c r="AB25" i="71"/>
  <c r="O25" i="71"/>
  <c r="K26" i="72" s="1"/>
  <c r="N25" i="71"/>
  <c r="J26" i="72" s="1"/>
  <c r="I38" i="72"/>
  <c r="AF37" i="71"/>
  <c r="AB37" i="71"/>
  <c r="O37" i="71"/>
  <c r="K38" i="72" s="1"/>
  <c r="N37" i="71"/>
  <c r="J38" i="72" s="1"/>
  <c r="I34" i="72"/>
  <c r="AF33" i="71"/>
  <c r="AB33" i="71"/>
  <c r="O33" i="71"/>
  <c r="K34" i="72" s="1"/>
  <c r="N33" i="71"/>
  <c r="J34" i="72" s="1"/>
  <c r="I46" i="72"/>
  <c r="AF45" i="71"/>
  <c r="AB45" i="71"/>
  <c r="N45" i="71"/>
  <c r="J46" i="72" s="1"/>
  <c r="O45" i="71"/>
  <c r="K46" i="72" s="1"/>
  <c r="I70" i="72"/>
  <c r="AF69" i="71"/>
  <c r="AB69" i="71"/>
  <c r="O69" i="71"/>
  <c r="K70" i="72" s="1"/>
  <c r="N69" i="71"/>
  <c r="J70" i="72" s="1"/>
  <c r="I47" i="72"/>
  <c r="AF46" i="71"/>
  <c r="AB46" i="71"/>
  <c r="N46" i="71"/>
  <c r="J47" i="72" s="1"/>
  <c r="O46" i="71"/>
  <c r="K47" i="72" s="1"/>
  <c r="I111" i="72"/>
  <c r="AF110" i="71"/>
  <c r="AB110" i="71"/>
  <c r="O110" i="71"/>
  <c r="K111" i="72" s="1"/>
  <c r="N110" i="71"/>
  <c r="J111" i="72" s="1"/>
  <c r="I68" i="72"/>
  <c r="AF67" i="71"/>
  <c r="AB67" i="71"/>
  <c r="O67" i="71"/>
  <c r="K68" i="72" s="1"/>
  <c r="N67" i="71"/>
  <c r="J68" i="72" s="1"/>
  <c r="I25" i="72"/>
  <c r="AF24" i="71"/>
  <c r="AB24" i="71"/>
  <c r="O24" i="71"/>
  <c r="K25" i="72" s="1"/>
  <c r="N24" i="71"/>
  <c r="J25" i="72" s="1"/>
  <c r="I89" i="72"/>
  <c r="AF88" i="71"/>
  <c r="AB88" i="71"/>
  <c r="O88" i="71"/>
  <c r="K89" i="72" s="1"/>
  <c r="N88" i="71"/>
  <c r="J89" i="72" s="1"/>
  <c r="I51" i="72"/>
  <c r="AF50" i="71"/>
  <c r="AB50" i="71"/>
  <c r="N50" i="71"/>
  <c r="J51" i="72" s="1"/>
  <c r="O50" i="71"/>
  <c r="K51" i="72" s="1"/>
  <c r="I72" i="72"/>
  <c r="AF71" i="71"/>
  <c r="AB71" i="71"/>
  <c r="O71" i="71"/>
  <c r="K72" i="72" s="1"/>
  <c r="N71" i="71"/>
  <c r="J72" i="72" s="1"/>
  <c r="I23" i="72"/>
  <c r="AF22" i="71"/>
  <c r="AB22" i="71"/>
  <c r="O22" i="71"/>
  <c r="K23" i="72" s="1"/>
  <c r="N22" i="71"/>
  <c r="J23" i="72" s="1"/>
  <c r="I92" i="72"/>
  <c r="AF91" i="71"/>
  <c r="AB91" i="71"/>
  <c r="N91" i="71"/>
  <c r="J92" i="72" s="1"/>
  <c r="O91" i="71"/>
  <c r="K92" i="72" s="1"/>
  <c r="I81" i="72"/>
  <c r="AF80" i="71"/>
  <c r="AB80" i="71"/>
  <c r="N80" i="71"/>
  <c r="J81" i="72" s="1"/>
  <c r="O80" i="71"/>
  <c r="K81" i="72" s="1"/>
  <c r="I74" i="72"/>
  <c r="AF73" i="71"/>
  <c r="AB73" i="71"/>
  <c r="N73" i="71"/>
  <c r="J74" i="72" s="1"/>
  <c r="O73" i="71"/>
  <c r="K74" i="72" s="1"/>
  <c r="I90" i="72"/>
  <c r="AF89" i="71"/>
  <c r="AB89" i="71"/>
  <c r="O89" i="71"/>
  <c r="K90" i="72" s="1"/>
  <c r="N89" i="71"/>
  <c r="J90" i="72" s="1"/>
  <c r="J316" i="72"/>
  <c r="M252" i="72"/>
  <c r="J277" i="72"/>
  <c r="M297" i="72"/>
  <c r="J317" i="72"/>
  <c r="M342" i="72"/>
  <c r="J257" i="72"/>
  <c r="M296" i="72"/>
  <c r="J335" i="72"/>
  <c r="M355" i="72"/>
  <c r="J270" i="72"/>
  <c r="M290" i="72"/>
  <c r="J315" i="72"/>
  <c r="M356" i="72"/>
  <c r="J292" i="72"/>
  <c r="M330" i="72"/>
  <c r="J350" i="72"/>
  <c r="M265" i="72"/>
  <c r="J285" i="72"/>
  <c r="M310" i="72"/>
  <c r="J336" i="72"/>
  <c r="M272" i="72"/>
  <c r="J303" i="72"/>
  <c r="M323" i="72"/>
  <c r="J343" i="72"/>
  <c r="M258" i="72"/>
  <c r="J283" i="72"/>
  <c r="M1149" i="72"/>
  <c r="K1191" i="72"/>
  <c r="M1127" i="72"/>
  <c r="J1144" i="72"/>
  <c r="M1126" i="72"/>
  <c r="J1108" i="72"/>
  <c r="M1153" i="72"/>
  <c r="K1099" i="72"/>
  <c r="M1148" i="72"/>
  <c r="K1161" i="72"/>
  <c r="M1097" i="72"/>
  <c r="K1139" i="72"/>
  <c r="M1168" i="72"/>
  <c r="J1150" i="72"/>
  <c r="M1132" i="72"/>
  <c r="J1114" i="72"/>
  <c r="M1163" i="72"/>
  <c r="J1102" i="72"/>
  <c r="M1173" i="72"/>
  <c r="K1109" i="72"/>
  <c r="M1151" i="72"/>
  <c r="K1192" i="72"/>
  <c r="M1174" i="72"/>
  <c r="J1156" i="72"/>
  <c r="M1138" i="72"/>
  <c r="K1131" i="72"/>
  <c r="M1162" i="72"/>
  <c r="K1508" i="72"/>
  <c r="M1550" i="72"/>
  <c r="J1465" i="72"/>
  <c r="M1485" i="72"/>
  <c r="K1510" i="72"/>
  <c r="M1535" i="72"/>
  <c r="K1552" i="72"/>
  <c r="M1488" i="72"/>
  <c r="J1523" i="72"/>
  <c r="M1543" i="72"/>
  <c r="K1458" i="72"/>
  <c r="M1483" i="72"/>
  <c r="J1509" i="72"/>
  <c r="M1532" i="72"/>
  <c r="K1468" i="72"/>
  <c r="M1497" i="72"/>
  <c r="J1517" i="72"/>
  <c r="M1542" i="72"/>
  <c r="J1457" i="72"/>
  <c r="M1482" i="72"/>
  <c r="K1512" i="72"/>
  <c r="M1555" i="72"/>
  <c r="K1470" i="72"/>
  <c r="M1490" i="72"/>
  <c r="J1515" i="72"/>
  <c r="M1541" i="72"/>
  <c r="J1455" i="72"/>
  <c r="M952" i="72"/>
  <c r="K883" i="72"/>
  <c r="M922" i="72"/>
  <c r="K858" i="72"/>
  <c r="M889" i="72"/>
  <c r="K924" i="72"/>
  <c r="M860" i="72"/>
  <c r="K927" i="72"/>
  <c r="M863" i="72"/>
  <c r="K902" i="72"/>
  <c r="M934" i="72"/>
  <c r="K869" i="72"/>
  <c r="M904" i="72"/>
  <c r="K949" i="72"/>
  <c r="M907" i="72"/>
  <c r="K951" i="72"/>
  <c r="M882" i="72"/>
  <c r="K913" i="72"/>
  <c r="M954" i="72"/>
  <c r="K884" i="72"/>
  <c r="M957" i="72"/>
  <c r="K887" i="72"/>
  <c r="M926" i="72"/>
  <c r="K862" i="72"/>
  <c r="M893" i="72"/>
  <c r="K928" i="72"/>
  <c r="M864" i="72"/>
  <c r="J593" i="72"/>
  <c r="M529" i="72"/>
  <c r="J562" i="72"/>
  <c r="M587" i="72"/>
  <c r="J502" i="72"/>
  <c r="M527" i="72"/>
  <c r="J547" i="72"/>
  <c r="M573" i="72"/>
  <c r="J509" i="72"/>
  <c r="M535" i="72"/>
  <c r="J560" i="72"/>
  <c r="M586" i="72"/>
  <c r="J500" i="72"/>
  <c r="M520" i="72"/>
  <c r="J553" i="72"/>
  <c r="M594" i="72"/>
  <c r="J508" i="72"/>
  <c r="M534" i="72"/>
  <c r="J559" i="72"/>
  <c r="M579" i="72"/>
  <c r="J494" i="72"/>
  <c r="M549" i="72"/>
  <c r="J588" i="72"/>
  <c r="M503" i="72"/>
  <c r="J528" i="72"/>
  <c r="M554" i="72"/>
  <c r="J574" i="72"/>
  <c r="I1361" i="72"/>
  <c r="AF1338" i="71"/>
  <c r="AB1338" i="71"/>
  <c r="O1338" i="71"/>
  <c r="N1338" i="71"/>
  <c r="I1408" i="72"/>
  <c r="AF1385" i="71"/>
  <c r="AB1385" i="71"/>
  <c r="N1385" i="71"/>
  <c r="O1385" i="71"/>
  <c r="I1381" i="72"/>
  <c r="AF1358" i="71"/>
  <c r="AB1358" i="71"/>
  <c r="O1358" i="71"/>
  <c r="N1358" i="71"/>
  <c r="I1338" i="72"/>
  <c r="AF1315" i="71"/>
  <c r="AB1315" i="71"/>
  <c r="N1315" i="71"/>
  <c r="O1315" i="71"/>
  <c r="I1402" i="72"/>
  <c r="AF1379" i="71"/>
  <c r="AB1379" i="71"/>
  <c r="N1379" i="71"/>
  <c r="O1379" i="71"/>
  <c r="I1380" i="72"/>
  <c r="AF1357" i="71"/>
  <c r="AB1357" i="71"/>
  <c r="N1357" i="71"/>
  <c r="O1357" i="71"/>
  <c r="I1363" i="72"/>
  <c r="AF1340" i="71"/>
  <c r="AB1340" i="71"/>
  <c r="O1340" i="71"/>
  <c r="N1340" i="71"/>
  <c r="I1427" i="72"/>
  <c r="AF1404" i="71"/>
  <c r="AB1404" i="71"/>
  <c r="O1404" i="71"/>
  <c r="N1404" i="71"/>
  <c r="I1393" i="72"/>
  <c r="AF1370" i="71"/>
  <c r="AB1370" i="71"/>
  <c r="O1370" i="71"/>
  <c r="N1370" i="71"/>
  <c r="I1414" i="72"/>
  <c r="AF1391" i="71"/>
  <c r="AB1391" i="71"/>
  <c r="N1391" i="71"/>
  <c r="O1391" i="71"/>
  <c r="I1420" i="72"/>
  <c r="AF1397" i="71"/>
  <c r="AB1397" i="71"/>
  <c r="N1397" i="71"/>
  <c r="O1397" i="71"/>
  <c r="I1385" i="72"/>
  <c r="AF1362" i="71"/>
  <c r="AB1362" i="71"/>
  <c r="O1362" i="71"/>
  <c r="N1362" i="71"/>
  <c r="I1342" i="72"/>
  <c r="AF1319" i="71"/>
  <c r="AB1319" i="71"/>
  <c r="N1319" i="71"/>
  <c r="O1319" i="71"/>
  <c r="I1406" i="72"/>
  <c r="AF1383" i="71"/>
  <c r="AB1383" i="71"/>
  <c r="N1383" i="71"/>
  <c r="O1383" i="71"/>
  <c r="I1388" i="72"/>
  <c r="AF1365" i="71"/>
  <c r="AB1365" i="71"/>
  <c r="N1365" i="71"/>
  <c r="O1365" i="71"/>
  <c r="I1367" i="72"/>
  <c r="AF1344" i="71"/>
  <c r="AB1344" i="71"/>
  <c r="O1344" i="71"/>
  <c r="N1344" i="71"/>
  <c r="I1431" i="72"/>
  <c r="AF1408" i="71"/>
  <c r="AB1408" i="71"/>
  <c r="O1408" i="71"/>
  <c r="N1408" i="71"/>
  <c r="I1409" i="72"/>
  <c r="AF1386" i="71"/>
  <c r="AB1386" i="71"/>
  <c r="O1386" i="71"/>
  <c r="N1386" i="71"/>
  <c r="I1430" i="72"/>
  <c r="AF1407" i="71"/>
  <c r="AB1407" i="71"/>
  <c r="N1407" i="71"/>
  <c r="O1407" i="71"/>
  <c r="I1359" i="72"/>
  <c r="AF1336" i="71"/>
  <c r="AB1336" i="71"/>
  <c r="O1336" i="71"/>
  <c r="N1336" i="71"/>
  <c r="I1423" i="72"/>
  <c r="AF1400" i="71"/>
  <c r="AB1400" i="71"/>
  <c r="O1400" i="71"/>
  <c r="N1400" i="71"/>
  <c r="I1341" i="72"/>
  <c r="AF1318" i="71"/>
  <c r="AB1318" i="71"/>
  <c r="O1318" i="71"/>
  <c r="N1318" i="71"/>
  <c r="I1405" i="72"/>
  <c r="AF1382" i="71"/>
  <c r="AB1382" i="71"/>
  <c r="O1382" i="71"/>
  <c r="N1382" i="71"/>
  <c r="I1362" i="72"/>
  <c r="AF1339" i="71"/>
  <c r="AB1339" i="71"/>
  <c r="N1339" i="71"/>
  <c r="O1339" i="71"/>
  <c r="I1426" i="72"/>
  <c r="AF1403" i="71"/>
  <c r="AB1403" i="71"/>
  <c r="N1403" i="71"/>
  <c r="O1403" i="71"/>
  <c r="I1424" i="72"/>
  <c r="AF1401" i="71"/>
  <c r="AB1401" i="71"/>
  <c r="N1401" i="71"/>
  <c r="O1401" i="71"/>
  <c r="I1387" i="72"/>
  <c r="AF1364" i="71"/>
  <c r="AB1364" i="71"/>
  <c r="O1364" i="71"/>
  <c r="N1364" i="71"/>
  <c r="M197" i="72"/>
  <c r="J133" i="72"/>
  <c r="M176" i="72"/>
  <c r="J206" i="72"/>
  <c r="M138" i="72"/>
  <c r="J219" i="72"/>
  <c r="M162" i="72"/>
  <c r="J177" i="72"/>
  <c r="M220" i="72"/>
  <c r="J156" i="72"/>
  <c r="M166" i="72"/>
  <c r="J199" i="72"/>
  <c r="M179" i="72"/>
  <c r="M173" i="72"/>
  <c r="J216" i="72"/>
  <c r="M152" i="72"/>
  <c r="J158" i="72"/>
  <c r="M191" i="72"/>
  <c r="J171" i="72"/>
  <c r="M217" i="72"/>
  <c r="J153" i="72"/>
  <c r="M196" i="72"/>
  <c r="J132" i="72"/>
  <c r="M218" i="72"/>
  <c r="J151" i="72"/>
  <c r="L131" i="72"/>
  <c r="AB235" i="71"/>
  <c r="K681" i="72"/>
  <c r="L617" i="72"/>
  <c r="K660" i="72"/>
  <c r="L706" i="72"/>
  <c r="K642" i="72"/>
  <c r="L683" i="72"/>
  <c r="K619" i="72"/>
  <c r="L661" i="72"/>
  <c r="K704" i="72"/>
  <c r="L640" i="72"/>
  <c r="K686" i="72"/>
  <c r="L622" i="72"/>
  <c r="K663" i="72"/>
  <c r="L705" i="72"/>
  <c r="K641" i="72"/>
  <c r="L684" i="72"/>
  <c r="K620" i="72"/>
  <c r="L666" i="72"/>
  <c r="K707" i="72"/>
  <c r="L643" i="72"/>
  <c r="K701" i="72"/>
  <c r="L637" i="72"/>
  <c r="K680" i="72"/>
  <c r="L616" i="72"/>
  <c r="K662" i="72"/>
  <c r="L703" i="72"/>
  <c r="K639" i="72"/>
  <c r="L439" i="72"/>
  <c r="K375" i="72"/>
  <c r="L400" i="72"/>
  <c r="K425" i="72"/>
  <c r="L444" i="72"/>
  <c r="K456" i="72"/>
  <c r="L454" i="72"/>
  <c r="K426" i="72"/>
  <c r="L428" i="72"/>
  <c r="K467" i="72"/>
  <c r="L403" i="72"/>
  <c r="K437" i="72"/>
  <c r="L462" i="72"/>
  <c r="K377" i="72"/>
  <c r="L396" i="72"/>
  <c r="K408" i="72"/>
  <c r="L443" i="72"/>
  <c r="K473" i="72"/>
  <c r="L397" i="72"/>
  <c r="K415" i="72"/>
  <c r="L453" i="72"/>
  <c r="K477" i="72"/>
  <c r="L393" i="72"/>
  <c r="K412" i="72"/>
  <c r="L424" i="72"/>
  <c r="K469" i="72"/>
  <c r="L476" i="72"/>
  <c r="J1043" i="72"/>
  <c r="L979" i="72"/>
  <c r="J1026" i="72"/>
  <c r="L1069" i="72"/>
  <c r="J1005" i="72"/>
  <c r="L1048" i="72"/>
  <c r="J984" i="72"/>
  <c r="L1062" i="72"/>
  <c r="J977" i="72"/>
  <c r="L1055" i="72"/>
  <c r="J991" i="72"/>
  <c r="L1038" i="72"/>
  <c r="J974" i="72"/>
  <c r="L1017" i="72"/>
  <c r="J1060" i="72"/>
  <c r="L996" i="72"/>
  <c r="J1030" i="72"/>
  <c r="L1052" i="72"/>
  <c r="J1035" i="72"/>
  <c r="K971" i="72"/>
  <c r="O1061" i="71"/>
  <c r="Q1061" i="71" s="1"/>
  <c r="M1018" i="72"/>
  <c r="K1061" i="72"/>
  <c r="M997" i="72"/>
  <c r="K1040" i="72"/>
  <c r="M976" i="72"/>
  <c r="K998" i="72"/>
  <c r="M1020" i="72"/>
  <c r="J300" i="72"/>
  <c r="M341" i="72"/>
  <c r="J255" i="72"/>
  <c r="M275" i="72"/>
  <c r="J295" i="72"/>
  <c r="M321" i="72"/>
  <c r="J344" i="72"/>
  <c r="M280" i="72"/>
  <c r="J314" i="72"/>
  <c r="M334" i="72"/>
  <c r="J354" i="72"/>
  <c r="M269" i="72"/>
  <c r="J294" i="72"/>
  <c r="M340" i="72"/>
  <c r="J276" i="72"/>
  <c r="M309" i="72"/>
  <c r="J329" i="72"/>
  <c r="M349" i="72"/>
  <c r="J263" i="72"/>
  <c r="M289" i="72"/>
  <c r="J320" i="72"/>
  <c r="M256" i="72"/>
  <c r="J282" i="72"/>
  <c r="M302" i="72"/>
  <c r="J322" i="72"/>
  <c r="M347" i="72"/>
  <c r="J262" i="72"/>
  <c r="K1133" i="72"/>
  <c r="M1175" i="72"/>
  <c r="K1111" i="72"/>
  <c r="M1112" i="72"/>
  <c r="J1094" i="72"/>
  <c r="M1186" i="72"/>
  <c r="K1121" i="72"/>
  <c r="M1120" i="72"/>
  <c r="J1098" i="72"/>
  <c r="M1145" i="72"/>
  <c r="K1187" i="72"/>
  <c r="M1123" i="72"/>
  <c r="J1136" i="72"/>
  <c r="M1118" i="72"/>
  <c r="J1100" i="72"/>
  <c r="M1185" i="72"/>
  <c r="K1115" i="72"/>
  <c r="M1116" i="72"/>
  <c r="K1157" i="72"/>
  <c r="M1093" i="72"/>
  <c r="K1135" i="72"/>
  <c r="M1160" i="72"/>
  <c r="J1142" i="72"/>
  <c r="M1124" i="72"/>
  <c r="J1106" i="72"/>
  <c r="M1184" i="72"/>
  <c r="K1556" i="72"/>
  <c r="M1492" i="72"/>
  <c r="J1529" i="72"/>
  <c r="M1549" i="72"/>
  <c r="J1463" i="72"/>
  <c r="M1489" i="72"/>
  <c r="K1514" i="72"/>
  <c r="M1536" i="72"/>
  <c r="K1472" i="72"/>
  <c r="M1502" i="72"/>
  <c r="K1522" i="72"/>
  <c r="M1547" i="72"/>
  <c r="K1462" i="72"/>
  <c r="M1487" i="72"/>
  <c r="K1516" i="72"/>
  <c r="M1452" i="72"/>
  <c r="J1475" i="72"/>
  <c r="M1495" i="72"/>
  <c r="J1521" i="72"/>
  <c r="M1546" i="72"/>
  <c r="J1461" i="72"/>
  <c r="M1496" i="72"/>
  <c r="K1534" i="72"/>
  <c r="M1554" i="72"/>
  <c r="J1469" i="72"/>
  <c r="M1494" i="72"/>
  <c r="J1519" i="72"/>
  <c r="M931" i="72"/>
  <c r="K867" i="72"/>
  <c r="M906" i="72"/>
  <c r="K939" i="72"/>
  <c r="M873" i="72"/>
  <c r="K908" i="72"/>
  <c r="M953" i="72"/>
  <c r="K911" i="72"/>
  <c r="M956" i="72"/>
  <c r="K886" i="72"/>
  <c r="M917" i="72"/>
  <c r="K853" i="72"/>
  <c r="M888" i="72"/>
  <c r="K933" i="72"/>
  <c r="M891" i="72"/>
  <c r="K930" i="72"/>
  <c r="M866" i="72"/>
  <c r="K897" i="72"/>
  <c r="M932" i="72"/>
  <c r="K868" i="72"/>
  <c r="M936" i="72"/>
  <c r="K871" i="72"/>
  <c r="M910" i="72"/>
  <c r="K944" i="72"/>
  <c r="M877" i="72"/>
  <c r="K912" i="72"/>
  <c r="M955" i="72"/>
  <c r="I777" i="72"/>
  <c r="AF764" i="71"/>
  <c r="AB764" i="71"/>
  <c r="O764" i="71"/>
  <c r="N764" i="71"/>
  <c r="I807" i="72"/>
  <c r="AF794" i="71"/>
  <c r="AB794" i="71"/>
  <c r="O794" i="71"/>
  <c r="N794" i="71"/>
  <c r="I731" i="72"/>
  <c r="AF718" i="71"/>
  <c r="AB718" i="71"/>
  <c r="O718" i="71"/>
  <c r="N718" i="71"/>
  <c r="M825" i="71"/>
  <c r="I748" i="72"/>
  <c r="AF735" i="71"/>
  <c r="AB735" i="71"/>
  <c r="O735" i="71"/>
  <c r="N735" i="71"/>
  <c r="I749" i="72"/>
  <c r="AF736" i="71"/>
  <c r="AB736" i="71"/>
  <c r="O736" i="71"/>
  <c r="N736" i="71"/>
  <c r="I813" i="72"/>
  <c r="AF800" i="71"/>
  <c r="AB800" i="71"/>
  <c r="O800" i="71"/>
  <c r="N800" i="71"/>
  <c r="I770" i="72"/>
  <c r="AF757" i="71"/>
  <c r="AB757" i="71"/>
  <c r="O757" i="71"/>
  <c r="N757" i="71"/>
  <c r="I834" i="72"/>
  <c r="AF821" i="71"/>
  <c r="AB821" i="71"/>
  <c r="N821" i="71"/>
  <c r="O821" i="71"/>
  <c r="I755" i="72"/>
  <c r="AF742" i="71"/>
  <c r="AB742" i="71"/>
  <c r="O742" i="71"/>
  <c r="N742" i="71"/>
  <c r="I809" i="72"/>
  <c r="AF796" i="71"/>
  <c r="AB796" i="71"/>
  <c r="O796" i="71"/>
  <c r="N796" i="71"/>
  <c r="I751" i="72"/>
  <c r="AF738" i="71"/>
  <c r="AB738" i="71"/>
  <c r="O738" i="71"/>
  <c r="N738" i="71"/>
  <c r="I784" i="72"/>
  <c r="AF771" i="71"/>
  <c r="AB771" i="71"/>
  <c r="O771" i="71"/>
  <c r="N771" i="71"/>
  <c r="I803" i="72"/>
  <c r="AF790" i="71"/>
  <c r="AB790" i="71"/>
  <c r="O790" i="71"/>
  <c r="N790" i="71"/>
  <c r="I820" i="72"/>
  <c r="AF807" i="71"/>
  <c r="AB807" i="71"/>
  <c r="O807" i="71"/>
  <c r="N807" i="71"/>
  <c r="I785" i="72"/>
  <c r="AF772" i="71"/>
  <c r="AB772" i="71"/>
  <c r="O772" i="71"/>
  <c r="N772" i="71"/>
  <c r="I742" i="72"/>
  <c r="AF729" i="71"/>
  <c r="AB729" i="71"/>
  <c r="O729" i="71"/>
  <c r="N729" i="71"/>
  <c r="I806" i="72"/>
  <c r="AF793" i="71"/>
  <c r="AB793" i="71"/>
  <c r="O793" i="71"/>
  <c r="N793" i="71"/>
  <c r="I799" i="72"/>
  <c r="AF786" i="71"/>
  <c r="AB786" i="71"/>
  <c r="O786" i="71"/>
  <c r="N786" i="71"/>
  <c r="I836" i="72"/>
  <c r="AF823" i="71"/>
  <c r="AB823" i="71"/>
  <c r="N823" i="71"/>
  <c r="O823" i="71"/>
  <c r="I750" i="72"/>
  <c r="AF737" i="71"/>
  <c r="AB737" i="71"/>
  <c r="O737" i="71"/>
  <c r="N737" i="71"/>
  <c r="I759" i="72"/>
  <c r="AF746" i="71"/>
  <c r="AB746" i="71"/>
  <c r="O746" i="71"/>
  <c r="N746" i="71"/>
  <c r="I792" i="72"/>
  <c r="AF779" i="71"/>
  <c r="AB779" i="71"/>
  <c r="O779" i="71"/>
  <c r="N779" i="71"/>
  <c r="I811" i="72"/>
  <c r="AF798" i="71"/>
  <c r="AB798" i="71"/>
  <c r="O798" i="71"/>
  <c r="N798" i="71"/>
  <c r="I828" i="72"/>
  <c r="AF815" i="71"/>
  <c r="AB815" i="71"/>
  <c r="N815" i="71"/>
  <c r="O815" i="71"/>
  <c r="I789" i="72"/>
  <c r="AF776" i="71"/>
  <c r="AB776" i="71"/>
  <c r="O776" i="71"/>
  <c r="N776" i="71"/>
  <c r="I746" i="72"/>
  <c r="AF733" i="71"/>
  <c r="AB733" i="71"/>
  <c r="O733" i="71"/>
  <c r="N733" i="71"/>
  <c r="I810" i="72"/>
  <c r="AF797" i="71"/>
  <c r="AB797" i="71"/>
  <c r="O797" i="71"/>
  <c r="N797" i="71"/>
  <c r="J577" i="72"/>
  <c r="M513" i="72"/>
  <c r="J540" i="72"/>
  <c r="M566" i="72"/>
  <c r="J591" i="72"/>
  <c r="M506" i="72"/>
  <c r="J526" i="72"/>
  <c r="M557" i="72"/>
  <c r="J493" i="72"/>
  <c r="M514" i="72"/>
  <c r="J539" i="72"/>
  <c r="M564" i="72"/>
  <c r="J584" i="72"/>
  <c r="M499" i="72"/>
  <c r="J537" i="72"/>
  <c r="M572" i="72"/>
  <c r="J597" i="72"/>
  <c r="M512" i="72"/>
  <c r="J538" i="72"/>
  <c r="M558" i="72"/>
  <c r="M533" i="72"/>
  <c r="J567" i="72"/>
  <c r="M592" i="72"/>
  <c r="J507" i="72"/>
  <c r="M532" i="72"/>
  <c r="J552" i="72"/>
  <c r="M181" i="72"/>
  <c r="J224" i="72"/>
  <c r="M160" i="72"/>
  <c r="J174" i="72"/>
  <c r="M207" i="72"/>
  <c r="J187" i="72"/>
  <c r="M225" i="72"/>
  <c r="J161" i="72"/>
  <c r="M204" i="72"/>
  <c r="J140" i="72"/>
  <c r="M134" i="72"/>
  <c r="J167" i="72"/>
  <c r="M147" i="72"/>
  <c r="J221" i="72"/>
  <c r="M157" i="72"/>
  <c r="J200" i="72"/>
  <c r="M136" i="72"/>
  <c r="J234" i="72"/>
  <c r="M159" i="72"/>
  <c r="J139" i="72"/>
  <c r="M201" i="72"/>
  <c r="J137" i="72"/>
  <c r="M180" i="72"/>
  <c r="J214" i="72"/>
  <c r="M154" i="72"/>
  <c r="J227" i="72"/>
  <c r="M178" i="72"/>
  <c r="J665" i="72"/>
  <c r="M708" i="72"/>
  <c r="J644" i="72"/>
  <c r="M690" i="72"/>
  <c r="J626" i="72"/>
  <c r="M667" i="72"/>
  <c r="J709" i="72"/>
  <c r="M645" i="72"/>
  <c r="J688" i="72"/>
  <c r="M624" i="72"/>
  <c r="J670" i="72"/>
  <c r="M711" i="72"/>
  <c r="J647" i="72"/>
  <c r="M689" i="72"/>
  <c r="J625" i="72"/>
  <c r="M668" i="72"/>
  <c r="J714" i="72"/>
  <c r="M650" i="72"/>
  <c r="J691" i="72"/>
  <c r="M627" i="72"/>
  <c r="J685" i="72"/>
  <c r="M621" i="72"/>
  <c r="J664" i="72"/>
  <c r="M710" i="72"/>
  <c r="J646" i="72"/>
  <c r="M687" i="72"/>
  <c r="J623" i="72"/>
  <c r="M423" i="72"/>
  <c r="J464" i="72"/>
  <c r="M378" i="72"/>
  <c r="J404" i="72"/>
  <c r="M422" i="72"/>
  <c r="J434" i="72"/>
  <c r="M459" i="72"/>
  <c r="J384" i="72"/>
  <c r="M406" i="72"/>
  <c r="J451" i="72"/>
  <c r="M387" i="72"/>
  <c r="J416" i="72"/>
  <c r="M441" i="72"/>
  <c r="J465" i="72"/>
  <c r="M472" i="72"/>
  <c r="J386" i="72"/>
  <c r="M411" i="72"/>
  <c r="J430" i="72"/>
  <c r="M463" i="72"/>
  <c r="J399" i="72"/>
  <c r="M432" i="72"/>
  <c r="J457" i="72"/>
  <c r="M372" i="72"/>
  <c r="J385" i="72"/>
  <c r="M402" i="72"/>
  <c r="J388" i="72"/>
  <c r="M440" i="72"/>
  <c r="K1027" i="72"/>
  <c r="M1074" i="72"/>
  <c r="K1010" i="72"/>
  <c r="M1053" i="72"/>
  <c r="K989" i="72"/>
  <c r="M1032" i="72"/>
  <c r="K1047" i="72"/>
  <c r="M1014" i="72"/>
  <c r="K1036" i="72"/>
  <c r="M1039" i="72"/>
  <c r="K975" i="72"/>
  <c r="M1022" i="72"/>
  <c r="K1065" i="72"/>
  <c r="M1001" i="72"/>
  <c r="K1044" i="72"/>
  <c r="M980" i="72"/>
  <c r="K1073" i="72"/>
  <c r="M1004" i="72"/>
  <c r="K1019" i="72"/>
  <c r="M1066" i="72"/>
  <c r="K1002" i="72"/>
  <c r="M1045" i="72"/>
  <c r="K981" i="72"/>
  <c r="M1024" i="72"/>
  <c r="K1063" i="72"/>
  <c r="M1057" i="72"/>
  <c r="K972" i="72"/>
  <c r="M348" i="72"/>
  <c r="J284" i="72"/>
  <c r="M319" i="72"/>
  <c r="J339" i="72"/>
  <c r="M254" i="72"/>
  <c r="J274" i="72"/>
  <c r="M299" i="72"/>
  <c r="J328" i="72"/>
  <c r="M264" i="72"/>
  <c r="J293" i="72"/>
  <c r="M313" i="72"/>
  <c r="J333" i="72"/>
  <c r="M357" i="72"/>
  <c r="J273" i="72"/>
  <c r="M324" i="72"/>
  <c r="J260" i="72"/>
  <c r="M287" i="72"/>
  <c r="J307" i="72"/>
  <c r="M327" i="72"/>
  <c r="J353" i="72"/>
  <c r="M267" i="72"/>
  <c r="J304" i="72"/>
  <c r="M346" i="72"/>
  <c r="J261" i="72"/>
  <c r="M281" i="72"/>
  <c r="J301" i="72"/>
  <c r="M326" i="72"/>
  <c r="K1181" i="72"/>
  <c r="M1117" i="72"/>
  <c r="K1159" i="72"/>
  <c r="M1095" i="72"/>
  <c r="K1190" i="72"/>
  <c r="M1172" i="72"/>
  <c r="J1154" i="72"/>
  <c r="M1179" i="72"/>
  <c r="J1166" i="72"/>
  <c r="M1193" i="72"/>
  <c r="K1129" i="72"/>
  <c r="M1171" i="72"/>
  <c r="K1107" i="72"/>
  <c r="M1104" i="72"/>
  <c r="K1196" i="72"/>
  <c r="M1178" i="72"/>
  <c r="K1137" i="72"/>
  <c r="M1152" i="72"/>
  <c r="J1130" i="72"/>
  <c r="M1141" i="72"/>
  <c r="K1183" i="72"/>
  <c r="M1119" i="72"/>
  <c r="J1128" i="72"/>
  <c r="M1110" i="72"/>
  <c r="J1092" i="72"/>
  <c r="M1169" i="72"/>
  <c r="J1134" i="72"/>
  <c r="M1540" i="72"/>
  <c r="K1476" i="72"/>
  <c r="M1507" i="72"/>
  <c r="J1527" i="72"/>
  <c r="M1553" i="72"/>
  <c r="J1467" i="72"/>
  <c r="M1493" i="72"/>
  <c r="K1520" i="72"/>
  <c r="M1456" i="72"/>
  <c r="J1481" i="72"/>
  <c r="M1501" i="72"/>
  <c r="K1526" i="72"/>
  <c r="M1551" i="72"/>
  <c r="K1466" i="72"/>
  <c r="M1500" i="72"/>
  <c r="J1539" i="72"/>
  <c r="M1454" i="72"/>
  <c r="K1474" i="72"/>
  <c r="M1499" i="72"/>
  <c r="J1525" i="72"/>
  <c r="M1544" i="72"/>
  <c r="K1480" i="72"/>
  <c r="M1513" i="72"/>
  <c r="J1533" i="72"/>
  <c r="M1557" i="72"/>
  <c r="J1473" i="72"/>
  <c r="M1498" i="72"/>
  <c r="M915" i="72"/>
  <c r="J851" i="72"/>
  <c r="N943" i="71"/>
  <c r="I958" i="72"/>
  <c r="E134" i="70" s="1"/>
  <c r="V65" i="11" s="1"/>
  <c r="L890" i="72"/>
  <c r="J921" i="72"/>
  <c r="L857" i="72"/>
  <c r="J892" i="72"/>
  <c r="L937" i="72"/>
  <c r="J895" i="72"/>
  <c r="L935" i="72"/>
  <c r="J870" i="72"/>
  <c r="L901" i="72"/>
  <c r="J938" i="72"/>
  <c r="L872" i="72"/>
  <c r="J942" i="72"/>
  <c r="L875" i="72"/>
  <c r="J914" i="72"/>
  <c r="L950" i="72"/>
  <c r="J881" i="72"/>
  <c r="L916" i="72"/>
  <c r="J852" i="72"/>
  <c r="L919" i="72"/>
  <c r="J855" i="72"/>
  <c r="L894" i="72"/>
  <c r="J925" i="72"/>
  <c r="L861" i="72"/>
  <c r="J896" i="72"/>
  <c r="L561" i="72"/>
  <c r="K497" i="72"/>
  <c r="L519" i="72"/>
  <c r="K544" i="72"/>
  <c r="L570" i="72"/>
  <c r="K590" i="72"/>
  <c r="L504" i="72"/>
  <c r="K541" i="72"/>
  <c r="L578" i="72"/>
  <c r="K492" i="72"/>
  <c r="L518" i="72"/>
  <c r="K543" i="72"/>
  <c r="L563" i="72"/>
  <c r="K585" i="72"/>
  <c r="L521" i="72"/>
  <c r="K551" i="72"/>
  <c r="L576" i="72"/>
  <c r="M491" i="72"/>
  <c r="AF589" i="71"/>
  <c r="J516" i="72"/>
  <c r="M536" i="72"/>
  <c r="J581" i="72"/>
  <c r="M517" i="72"/>
  <c r="J546" i="72"/>
  <c r="M571" i="72"/>
  <c r="J596" i="72"/>
  <c r="M511" i="72"/>
  <c r="J531" i="72"/>
  <c r="M229" i="72"/>
  <c r="J165" i="72"/>
  <c r="M208" i="72"/>
  <c r="J144" i="72"/>
  <c r="M142" i="72"/>
  <c r="J175" i="72"/>
  <c r="M155" i="72"/>
  <c r="J209" i="72"/>
  <c r="M145" i="72"/>
  <c r="J188" i="72"/>
  <c r="M230" i="72"/>
  <c r="J186" i="72"/>
  <c r="M135" i="72"/>
  <c r="J210" i="72"/>
  <c r="M205" i="72"/>
  <c r="J141" i="72"/>
  <c r="M184" i="72"/>
  <c r="J222" i="72"/>
  <c r="M170" i="72"/>
  <c r="J235" i="72"/>
  <c r="M194" i="72"/>
  <c r="J185" i="72"/>
  <c r="M228" i="72"/>
  <c r="J164" i="72"/>
  <c r="M182" i="72"/>
  <c r="J215" i="72"/>
  <c r="M195" i="72"/>
  <c r="J713" i="72"/>
  <c r="M649" i="72"/>
  <c r="J692" i="72"/>
  <c r="M628" i="72"/>
  <c r="J674" i="72"/>
  <c r="M715" i="72"/>
  <c r="J651" i="72"/>
  <c r="M693" i="72"/>
  <c r="J629" i="72"/>
  <c r="M672" i="72"/>
  <c r="J717" i="72"/>
  <c r="M654" i="72"/>
  <c r="J695" i="72"/>
  <c r="M631" i="72"/>
  <c r="J673" i="72"/>
  <c r="M716" i="72"/>
  <c r="J652" i="72"/>
  <c r="M698" i="72"/>
  <c r="J634" i="72"/>
  <c r="M675" i="72"/>
  <c r="J611" i="72"/>
  <c r="N707" i="71"/>
  <c r="I718" i="72"/>
  <c r="E106" i="70" s="1"/>
  <c r="V53" i="11" s="1"/>
  <c r="L669" i="72"/>
  <c r="K712" i="72"/>
  <c r="L648" i="72"/>
  <c r="K694" i="72"/>
  <c r="L630" i="72"/>
  <c r="K671" i="72"/>
  <c r="L471" i="72"/>
  <c r="K407" i="72"/>
  <c r="L442" i="72"/>
  <c r="K468" i="72"/>
  <c r="L382" i="72"/>
  <c r="K401" i="72"/>
  <c r="L413" i="72"/>
  <c r="K427" i="72"/>
  <c r="L452" i="72"/>
  <c r="K418" i="72"/>
  <c r="L435" i="72"/>
  <c r="M371" i="72"/>
  <c r="AF471" i="71"/>
  <c r="J394" i="72"/>
  <c r="M420" i="72"/>
  <c r="J438" i="72"/>
  <c r="M450" i="72"/>
  <c r="J390" i="72"/>
  <c r="M448" i="72"/>
  <c r="J449" i="72"/>
  <c r="M447" i="72"/>
  <c r="J383" i="72"/>
  <c r="M410" i="72"/>
  <c r="J436" i="72"/>
  <c r="M460" i="72"/>
  <c r="J466" i="72"/>
  <c r="M381" i="72"/>
  <c r="J461" i="72"/>
  <c r="M1075" i="72"/>
  <c r="K1011" i="72"/>
  <c r="M1058" i="72"/>
  <c r="K994" i="72"/>
  <c r="M1037" i="72"/>
  <c r="K973" i="72"/>
  <c r="M1016" i="72"/>
  <c r="K1015" i="72"/>
  <c r="M982" i="72"/>
  <c r="K988" i="72"/>
  <c r="M1023" i="72"/>
  <c r="K1070" i="72"/>
  <c r="M1006" i="72"/>
  <c r="K1049" i="72"/>
  <c r="M985" i="72"/>
  <c r="K1028" i="72"/>
  <c r="M1031" i="72"/>
  <c r="K1025" i="72"/>
  <c r="M1067" i="72"/>
  <c r="K1003" i="72"/>
  <c r="M1050" i="72"/>
  <c r="K986" i="72"/>
  <c r="M1029" i="72"/>
  <c r="K1072" i="72"/>
  <c r="M1008" i="72"/>
  <c r="K999" i="72"/>
  <c r="M1009" i="72"/>
  <c r="J332" i="72"/>
  <c r="M268" i="72"/>
  <c r="J298" i="72"/>
  <c r="M318" i="72"/>
  <c r="J338" i="72"/>
  <c r="M253" i="72"/>
  <c r="J278" i="72"/>
  <c r="M312" i="72"/>
  <c r="M271" i="72"/>
  <c r="J291" i="72"/>
  <c r="M311" i="72"/>
  <c r="J337" i="72"/>
  <c r="L251" i="72"/>
  <c r="AB353" i="71"/>
  <c r="K308" i="72"/>
  <c r="L351" i="72"/>
  <c r="K266" i="72"/>
  <c r="L286" i="72"/>
  <c r="K306" i="72"/>
  <c r="L331" i="72"/>
  <c r="K352" i="72"/>
  <c r="L288" i="72"/>
  <c r="K325" i="72"/>
  <c r="L345" i="72"/>
  <c r="K259" i="72"/>
  <c r="L279" i="72"/>
  <c r="K305" i="72"/>
  <c r="I1218" i="72"/>
  <c r="AF1197" i="71"/>
  <c r="AB1197" i="71"/>
  <c r="O1197" i="71"/>
  <c r="N1197" i="71"/>
  <c r="I1282" i="72"/>
  <c r="AF1261" i="71"/>
  <c r="AB1261" i="71"/>
  <c r="O1261" i="71"/>
  <c r="N1261" i="71"/>
  <c r="I1247" i="72"/>
  <c r="AF1226" i="71"/>
  <c r="AB1226" i="71"/>
  <c r="N1226" i="71"/>
  <c r="O1226" i="71"/>
  <c r="I1213" i="72"/>
  <c r="AF1192" i="71"/>
  <c r="AB1192" i="71"/>
  <c r="N1192" i="71"/>
  <c r="O1192" i="71"/>
  <c r="I1277" i="72"/>
  <c r="AF1256" i="71"/>
  <c r="AB1256" i="71"/>
  <c r="N1256" i="71"/>
  <c r="O1256" i="71"/>
  <c r="I1240" i="72"/>
  <c r="AF1219" i="71"/>
  <c r="AB1219" i="71"/>
  <c r="O1219" i="71"/>
  <c r="N1219" i="71"/>
  <c r="I1309" i="72"/>
  <c r="AF1288" i="71"/>
  <c r="AB1288" i="71"/>
  <c r="N1288" i="71"/>
  <c r="O1288" i="71"/>
  <c r="I1262" i="72"/>
  <c r="AF1241" i="71"/>
  <c r="AB1241" i="71"/>
  <c r="O1241" i="71"/>
  <c r="N1241" i="71"/>
  <c r="I1225" i="72"/>
  <c r="AF1204" i="71"/>
  <c r="AB1204" i="71"/>
  <c r="N1204" i="71"/>
  <c r="O1204" i="71"/>
  <c r="I1268" i="72"/>
  <c r="AF1247" i="71"/>
  <c r="AB1247" i="71"/>
  <c r="O1247" i="71"/>
  <c r="N1247" i="71"/>
  <c r="I1254" i="72"/>
  <c r="AF1233" i="71"/>
  <c r="AB1233" i="71"/>
  <c r="O1233" i="71"/>
  <c r="N1233" i="71"/>
  <c r="I1219" i="72"/>
  <c r="AF1198" i="71"/>
  <c r="AB1198" i="71"/>
  <c r="N1198" i="71"/>
  <c r="O1198" i="71"/>
  <c r="I1283" i="72"/>
  <c r="AF1262" i="71"/>
  <c r="AB1262" i="71"/>
  <c r="N1262" i="71"/>
  <c r="O1262" i="71"/>
  <c r="I1249" i="72"/>
  <c r="AF1228" i="71"/>
  <c r="AB1228" i="71"/>
  <c r="N1228" i="71"/>
  <c r="O1228" i="71"/>
  <c r="I1212" i="72"/>
  <c r="AF1191" i="71"/>
  <c r="AB1191" i="71"/>
  <c r="O1191" i="71"/>
  <c r="N1191" i="71"/>
  <c r="I1276" i="72"/>
  <c r="AF1255" i="71"/>
  <c r="AB1255" i="71"/>
  <c r="O1255" i="71"/>
  <c r="N1255" i="71"/>
  <c r="I1312" i="72"/>
  <c r="AF1291" i="71"/>
  <c r="AB1291" i="71"/>
  <c r="O1291" i="71"/>
  <c r="N1291" i="71"/>
  <c r="I1211" i="72"/>
  <c r="AF1190" i="71"/>
  <c r="AB1190" i="71"/>
  <c r="O1190" i="71"/>
  <c r="N1190" i="71"/>
  <c r="M1297" i="71"/>
  <c r="I1241" i="72"/>
  <c r="AF1220" i="71"/>
  <c r="AB1220" i="71"/>
  <c r="N1220" i="71"/>
  <c r="O1220" i="71"/>
  <c r="I1284" i="72"/>
  <c r="AF1263" i="71"/>
  <c r="AB1263" i="71"/>
  <c r="O1263" i="71"/>
  <c r="N1263" i="71"/>
  <c r="I1258" i="72"/>
  <c r="AF1237" i="71"/>
  <c r="AB1237" i="71"/>
  <c r="O1237" i="71"/>
  <c r="N1237" i="71"/>
  <c r="I1223" i="72"/>
  <c r="AF1202" i="71"/>
  <c r="AB1202" i="71"/>
  <c r="N1202" i="71"/>
  <c r="O1202" i="71"/>
  <c r="I1287" i="72"/>
  <c r="AF1266" i="71"/>
  <c r="AB1266" i="71"/>
  <c r="N1266" i="71"/>
  <c r="O1266" i="71"/>
  <c r="I1253" i="72"/>
  <c r="AF1232" i="71"/>
  <c r="AB1232" i="71"/>
  <c r="N1232" i="71"/>
  <c r="O1232" i="71"/>
  <c r="I1216" i="72"/>
  <c r="AF1195" i="71"/>
  <c r="AB1195" i="71"/>
  <c r="O1195" i="71"/>
  <c r="N1195" i="71"/>
  <c r="I1280" i="72"/>
  <c r="AF1259" i="71"/>
  <c r="AB1259" i="71"/>
  <c r="O1259" i="71"/>
  <c r="N1259" i="71"/>
  <c r="I1316" i="72"/>
  <c r="AF1295" i="71"/>
  <c r="AB1295" i="71"/>
  <c r="O1295" i="71"/>
  <c r="N1295" i="71"/>
  <c r="L1165" i="72"/>
  <c r="J1101" i="72"/>
  <c r="L1143" i="72"/>
  <c r="J1176" i="72"/>
  <c r="L1158" i="72"/>
  <c r="K1140" i="72"/>
  <c r="L1122" i="72"/>
  <c r="J1147" i="72"/>
  <c r="L1180" i="72"/>
  <c r="J1177" i="72"/>
  <c r="L1113" i="72"/>
  <c r="J1155" i="72"/>
  <c r="K1091" i="72"/>
  <c r="O1179" i="71"/>
  <c r="Q1179" i="71" s="1"/>
  <c r="M1182" i="72"/>
  <c r="J1164" i="72"/>
  <c r="M1146" i="72"/>
  <c r="K1105" i="72"/>
  <c r="M1197" i="72"/>
  <c r="K1189" i="72"/>
  <c r="M1125" i="72"/>
  <c r="K1167" i="72"/>
  <c r="M1103" i="72"/>
  <c r="J1096" i="72"/>
  <c r="M1188" i="72"/>
  <c r="J1170" i="72"/>
  <c r="M1195" i="72"/>
  <c r="K1194" i="72"/>
  <c r="M1524" i="72"/>
  <c r="K1460" i="72"/>
  <c r="M1486" i="72"/>
  <c r="K1506" i="72"/>
  <c r="M1531" i="72"/>
  <c r="M1471" i="72"/>
  <c r="K1504" i="72"/>
  <c r="M1545" i="72"/>
  <c r="J1459" i="72"/>
  <c r="M1479" i="72"/>
  <c r="J1505" i="72"/>
  <c r="M1530" i="72"/>
  <c r="K1548" i="72"/>
  <c r="M1484" i="72"/>
  <c r="K1518" i="72"/>
  <c r="M1538" i="72"/>
  <c r="J1453" i="72"/>
  <c r="M1478" i="72"/>
  <c r="J1503" i="72"/>
  <c r="M1528" i="72"/>
  <c r="K1464" i="72"/>
  <c r="M1491" i="72"/>
  <c r="J1511" i="72"/>
  <c r="M1537" i="72"/>
  <c r="J1451" i="72"/>
  <c r="N1533" i="71"/>
  <c r="I1558" i="72"/>
  <c r="E204" i="70" s="1"/>
  <c r="V95" i="11" s="1"/>
  <c r="L1477" i="72"/>
  <c r="J941" i="72"/>
  <c r="L899" i="72"/>
  <c r="J940" i="72"/>
  <c r="L874" i="72"/>
  <c r="J905" i="72"/>
  <c r="L943" i="72"/>
  <c r="J876" i="72"/>
  <c r="L947" i="72"/>
  <c r="J879" i="72"/>
  <c r="L918" i="72"/>
  <c r="J854" i="72"/>
  <c r="L885" i="72"/>
  <c r="J920" i="72"/>
  <c r="L856" i="72"/>
  <c r="J923" i="72"/>
  <c r="L859" i="72"/>
  <c r="J898" i="72"/>
  <c r="L929" i="72"/>
  <c r="J865" i="72"/>
  <c r="L900" i="72"/>
  <c r="J945" i="72"/>
  <c r="L903" i="72"/>
  <c r="J946" i="72"/>
  <c r="L878" i="72"/>
  <c r="J909" i="72"/>
  <c r="L948" i="72"/>
  <c r="J880" i="72"/>
  <c r="L545" i="72"/>
  <c r="K583" i="72"/>
  <c r="L498" i="72"/>
  <c r="K523" i="72"/>
  <c r="L548" i="72"/>
  <c r="K568" i="72"/>
  <c r="L589" i="72"/>
  <c r="K525" i="72"/>
  <c r="L556" i="72"/>
  <c r="K582" i="72"/>
  <c r="L496" i="72"/>
  <c r="K522" i="72"/>
  <c r="L542" i="72"/>
  <c r="K569" i="72"/>
  <c r="L505" i="72"/>
  <c r="K530" i="72"/>
  <c r="L555" i="72"/>
  <c r="K580" i="72"/>
  <c r="L495" i="72"/>
  <c r="K515" i="72"/>
  <c r="L565" i="72"/>
  <c r="K501" i="72"/>
  <c r="L524" i="72"/>
  <c r="K550" i="72"/>
  <c r="L575" i="72"/>
  <c r="K595" i="72"/>
  <c r="L510" i="72"/>
  <c r="L213" i="72"/>
  <c r="K149" i="72"/>
  <c r="L192" i="72"/>
  <c r="K237" i="72"/>
  <c r="L202" i="72"/>
  <c r="K143" i="72"/>
  <c r="L226" i="72"/>
  <c r="K193" i="72"/>
  <c r="L236" i="72"/>
  <c r="K172" i="72"/>
  <c r="L198" i="72"/>
  <c r="K231" i="72"/>
  <c r="L211" i="72"/>
  <c r="K146" i="72"/>
  <c r="L189" i="72"/>
  <c r="K232" i="72"/>
  <c r="L168" i="72"/>
  <c r="K190" i="72"/>
  <c r="L223" i="72"/>
  <c r="K203" i="72"/>
  <c r="L233" i="72"/>
  <c r="K169" i="72"/>
  <c r="L212" i="72"/>
  <c r="K148" i="72"/>
  <c r="L150" i="72"/>
  <c r="K183" i="72"/>
  <c r="L163" i="72"/>
  <c r="K697" i="72"/>
  <c r="L633" i="72"/>
  <c r="K676" i="72"/>
  <c r="L612" i="72"/>
  <c r="K658" i="72"/>
  <c r="L699" i="72"/>
  <c r="K635" i="72"/>
  <c r="L677" i="72"/>
  <c r="K613" i="72"/>
  <c r="L656" i="72"/>
  <c r="K702" i="72"/>
  <c r="L638" i="72"/>
  <c r="K679" i="72"/>
  <c r="L615" i="72"/>
  <c r="K657" i="72"/>
  <c r="L700" i="72"/>
  <c r="K636" i="72"/>
  <c r="L682" i="72"/>
  <c r="K618" i="72"/>
  <c r="L659" i="72"/>
  <c r="L653" i="72"/>
  <c r="K696" i="72"/>
  <c r="L632" i="72"/>
  <c r="K678" i="72"/>
  <c r="L614" i="72"/>
  <c r="K655" i="72"/>
  <c r="L455" i="72"/>
  <c r="K391" i="72"/>
  <c r="L421" i="72"/>
  <c r="K446" i="72"/>
  <c r="L470" i="72"/>
  <c r="L392" i="72"/>
  <c r="K379" i="72"/>
  <c r="L409" i="72"/>
  <c r="K376" i="72"/>
  <c r="L419" i="72"/>
  <c r="K458" i="72"/>
  <c r="L373" i="72"/>
  <c r="K398" i="72"/>
  <c r="L417" i="72"/>
  <c r="K429" i="72"/>
  <c r="L475" i="72"/>
  <c r="K405" i="72"/>
  <c r="L380" i="72"/>
  <c r="K431" i="72"/>
  <c r="L474" i="72"/>
  <c r="K389" i="72"/>
  <c r="L414" i="72"/>
  <c r="K433" i="72"/>
  <c r="L445" i="72"/>
  <c r="K374" i="72"/>
  <c r="L395" i="72"/>
  <c r="J1059" i="72"/>
  <c r="L995" i="72"/>
  <c r="J1042" i="72"/>
  <c r="L978" i="72"/>
  <c r="J1021" i="72"/>
  <c r="L1064" i="72"/>
  <c r="J1000" i="72"/>
  <c r="L983" i="72"/>
  <c r="J1041" i="72"/>
  <c r="L1071" i="72"/>
  <c r="J1007" i="72"/>
  <c r="L1054" i="72"/>
  <c r="J990" i="72"/>
  <c r="L1033" i="72"/>
  <c r="J1076" i="72"/>
  <c r="L1012" i="72"/>
  <c r="J1077" i="72"/>
  <c r="L993" i="72"/>
  <c r="J1051" i="72"/>
  <c r="L987" i="72"/>
  <c r="J1034" i="72"/>
  <c r="J1013" i="72"/>
  <c r="L1056" i="72"/>
  <c r="J992" i="72"/>
  <c r="L1046" i="72"/>
  <c r="J1068" i="72"/>
  <c r="I24" i="72"/>
  <c r="AF23" i="71"/>
  <c r="AB23" i="71"/>
  <c r="O23" i="71"/>
  <c r="K24" i="72" s="1"/>
  <c r="N23" i="71"/>
  <c r="J24" i="72" s="1"/>
  <c r="I29" i="72"/>
  <c r="AF28" i="71"/>
  <c r="AB28" i="71"/>
  <c r="N28" i="71"/>
  <c r="J29" i="72" s="1"/>
  <c r="O28" i="71"/>
  <c r="K29" i="72" s="1"/>
  <c r="I18" i="72"/>
  <c r="AF17" i="71"/>
  <c r="AB17" i="71"/>
  <c r="N17" i="71"/>
  <c r="J18" i="72" s="1"/>
  <c r="O17" i="71"/>
  <c r="K18" i="72" s="1"/>
  <c r="I12" i="72"/>
  <c r="AF11" i="71"/>
  <c r="AB11" i="71"/>
  <c r="N11" i="71"/>
  <c r="J12" i="72" s="1"/>
  <c r="O11" i="71"/>
  <c r="K12" i="72" s="1"/>
  <c r="I108" i="72"/>
  <c r="AF107" i="71"/>
  <c r="AB107" i="71"/>
  <c r="O107" i="71"/>
  <c r="K108" i="72" s="1"/>
  <c r="N107" i="71"/>
  <c r="J108" i="72" s="1"/>
  <c r="I43" i="72"/>
  <c r="AF42" i="71"/>
  <c r="AB42" i="71"/>
  <c r="O42" i="71"/>
  <c r="K43" i="72" s="1"/>
  <c r="N42" i="71"/>
  <c r="J43" i="72" s="1"/>
  <c r="I107" i="72"/>
  <c r="AF106" i="71"/>
  <c r="AB106" i="71"/>
  <c r="O106" i="71"/>
  <c r="K107" i="72" s="1"/>
  <c r="N106" i="71"/>
  <c r="J107" i="72" s="1"/>
  <c r="I64" i="72"/>
  <c r="AF63" i="71"/>
  <c r="AB63" i="71"/>
  <c r="N63" i="71"/>
  <c r="J64" i="72" s="1"/>
  <c r="O63" i="71"/>
  <c r="K64" i="72" s="1"/>
  <c r="I21" i="72"/>
  <c r="AF20" i="71"/>
  <c r="AB20" i="71"/>
  <c r="O20" i="71"/>
  <c r="K21" i="72" s="1"/>
  <c r="N20" i="71"/>
  <c r="J21" i="72" s="1"/>
  <c r="I85" i="72"/>
  <c r="AF84" i="71"/>
  <c r="AB84" i="71"/>
  <c r="N84" i="71"/>
  <c r="J85" i="72" s="1"/>
  <c r="O84" i="71"/>
  <c r="K85" i="72" s="1"/>
  <c r="I78" i="72"/>
  <c r="AF77" i="71"/>
  <c r="AB77" i="71"/>
  <c r="N77" i="71"/>
  <c r="J78" i="72" s="1"/>
  <c r="O77" i="71"/>
  <c r="K78" i="72" s="1"/>
  <c r="I102" i="72"/>
  <c r="AF101" i="71"/>
  <c r="AB101" i="71"/>
  <c r="N101" i="71"/>
  <c r="J102" i="72" s="1"/>
  <c r="O101" i="71"/>
  <c r="K102" i="72" s="1"/>
  <c r="I98" i="72"/>
  <c r="AF97" i="71"/>
  <c r="AB97" i="71"/>
  <c r="N97" i="71"/>
  <c r="J98" i="72" s="1"/>
  <c r="O97" i="71"/>
  <c r="K98" i="72" s="1"/>
  <c r="I110" i="72"/>
  <c r="AF109" i="71"/>
  <c r="AB109" i="71"/>
  <c r="O109" i="71"/>
  <c r="K110" i="72" s="1"/>
  <c r="N109" i="71"/>
  <c r="J110" i="72" s="1"/>
  <c r="I42" i="72"/>
  <c r="AF41" i="71"/>
  <c r="AB41" i="71"/>
  <c r="O41" i="71"/>
  <c r="K42" i="72" s="1"/>
  <c r="N41" i="71"/>
  <c r="J42" i="72" s="1"/>
  <c r="I63" i="72"/>
  <c r="AF62" i="71"/>
  <c r="AB62" i="71"/>
  <c r="N62" i="71"/>
  <c r="J63" i="72" s="1"/>
  <c r="O62" i="71"/>
  <c r="K63" i="72" s="1"/>
  <c r="I20" i="72"/>
  <c r="AF19" i="71"/>
  <c r="AB19" i="71"/>
  <c r="O19" i="71"/>
  <c r="K20" i="72" s="1"/>
  <c r="N19" i="71"/>
  <c r="J20" i="72" s="1"/>
  <c r="I84" i="72"/>
  <c r="AF83" i="71"/>
  <c r="AB83" i="71"/>
  <c r="N83" i="71"/>
  <c r="J84" i="72" s="1"/>
  <c r="O83" i="71"/>
  <c r="K84" i="72" s="1"/>
  <c r="I41" i="72"/>
  <c r="AF40" i="71"/>
  <c r="AB40" i="71"/>
  <c r="N40" i="71"/>
  <c r="J41" i="72" s="1"/>
  <c r="O40" i="71"/>
  <c r="K41" i="72" s="1"/>
  <c r="I105" i="72"/>
  <c r="AF104" i="71"/>
  <c r="AB104" i="71"/>
  <c r="N104" i="71"/>
  <c r="J105" i="72" s="1"/>
  <c r="O104" i="71"/>
  <c r="K105" i="72" s="1"/>
  <c r="I83" i="72"/>
  <c r="AF82" i="71"/>
  <c r="AB82" i="71"/>
  <c r="N82" i="71"/>
  <c r="J83" i="72" s="1"/>
  <c r="O82" i="71"/>
  <c r="K83" i="72" s="1"/>
  <c r="I104" i="72"/>
  <c r="AF103" i="71"/>
  <c r="AB103" i="71"/>
  <c r="N103" i="71"/>
  <c r="J104" i="72" s="1"/>
  <c r="O103" i="71"/>
  <c r="K104" i="72" s="1"/>
  <c r="I71" i="72"/>
  <c r="AF70" i="71"/>
  <c r="AB70" i="71"/>
  <c r="O70" i="71"/>
  <c r="K71" i="72" s="1"/>
  <c r="N70" i="71"/>
  <c r="J71" i="72" s="1"/>
  <c r="I17" i="72"/>
  <c r="AF16" i="71"/>
  <c r="AB16" i="71"/>
  <c r="O16" i="71"/>
  <c r="K17" i="72" s="1"/>
  <c r="N16" i="71"/>
  <c r="J17" i="72" s="1"/>
  <c r="I97" i="72"/>
  <c r="AF96" i="71"/>
  <c r="AB96" i="71"/>
  <c r="N96" i="71"/>
  <c r="J97" i="72" s="1"/>
  <c r="O96" i="71"/>
  <c r="K97" i="72" s="1"/>
  <c r="I66" i="72"/>
  <c r="AF65" i="71"/>
  <c r="AB65" i="71"/>
  <c r="N65" i="71"/>
  <c r="J66" i="72" s="1"/>
  <c r="O65" i="71"/>
  <c r="K66" i="72" s="1"/>
  <c r="AF10" i="71"/>
  <c r="I11" i="72"/>
  <c r="AB10" i="71"/>
  <c r="N10" i="71"/>
  <c r="M117" i="71"/>
  <c r="O10" i="71"/>
  <c r="L316" i="72"/>
  <c r="K252" i="72"/>
  <c r="L277" i="72"/>
  <c r="K297" i="72"/>
  <c r="L317" i="72"/>
  <c r="K342" i="72"/>
  <c r="L257" i="72"/>
  <c r="K296" i="72"/>
  <c r="L335" i="72"/>
  <c r="K355" i="72"/>
  <c r="L270" i="72"/>
  <c r="K290" i="72"/>
  <c r="L315" i="72"/>
  <c r="K356" i="72"/>
  <c r="L292" i="72"/>
  <c r="K330" i="72"/>
  <c r="L350" i="72"/>
  <c r="K265" i="72"/>
  <c r="L285" i="72"/>
  <c r="K310" i="72"/>
  <c r="L336" i="72"/>
  <c r="K272" i="72"/>
  <c r="L303" i="72"/>
  <c r="K323" i="72"/>
  <c r="L343" i="72"/>
  <c r="K258" i="72"/>
  <c r="L283" i="72"/>
  <c r="J1149" i="72"/>
  <c r="L1191" i="72"/>
  <c r="J1127" i="72"/>
  <c r="L1144" i="72"/>
  <c r="K1126" i="72"/>
  <c r="L1108" i="72"/>
  <c r="J1153" i="72"/>
  <c r="L1099" i="72"/>
  <c r="K1148" i="72"/>
  <c r="L1161" i="72"/>
  <c r="J1097" i="72"/>
  <c r="L1139" i="72"/>
  <c r="K1168" i="72"/>
  <c r="L1150" i="72"/>
  <c r="K1132" i="72"/>
  <c r="L1114" i="72"/>
  <c r="J1163" i="72"/>
  <c r="L1102" i="72"/>
  <c r="J1173" i="72"/>
  <c r="L1109" i="72"/>
  <c r="J1151" i="72"/>
  <c r="L1192" i="72"/>
  <c r="J1174" i="72"/>
  <c r="L1156" i="72"/>
  <c r="K1138" i="72"/>
  <c r="L1131" i="72"/>
  <c r="K1162" i="72"/>
  <c r="L1508" i="72"/>
  <c r="J1550" i="72"/>
  <c r="L1465" i="72"/>
  <c r="K1485" i="72"/>
  <c r="L1510" i="72"/>
  <c r="K1535" i="72"/>
  <c r="L1552" i="72"/>
  <c r="J1488" i="72"/>
  <c r="L1523" i="72"/>
  <c r="K1543" i="72"/>
  <c r="L1458" i="72"/>
  <c r="K1483" i="72"/>
  <c r="L1509" i="72"/>
  <c r="J1532" i="72"/>
  <c r="L1468" i="72"/>
  <c r="K1497" i="72"/>
  <c r="L1517" i="72"/>
  <c r="J1542" i="72"/>
  <c r="L1457" i="72"/>
  <c r="J1482" i="72"/>
  <c r="L1512" i="72"/>
  <c r="K1555" i="72"/>
  <c r="L1470" i="72"/>
  <c r="J1490" i="72"/>
  <c r="L1515" i="72"/>
  <c r="K1541" i="72"/>
  <c r="L1455" i="72"/>
  <c r="J952" i="72"/>
  <c r="L883" i="72"/>
  <c r="J922" i="72"/>
  <c r="L858" i="72"/>
  <c r="J889" i="72"/>
  <c r="L924" i="72"/>
  <c r="J860" i="72"/>
  <c r="L927" i="72"/>
  <c r="J863" i="72"/>
  <c r="L902" i="72"/>
  <c r="J934" i="72"/>
  <c r="L869" i="72"/>
  <c r="J904" i="72"/>
  <c r="L949" i="72"/>
  <c r="J907" i="72"/>
  <c r="L951" i="72"/>
  <c r="J882" i="72"/>
  <c r="L913" i="72"/>
  <c r="J954" i="72"/>
  <c r="L884" i="72"/>
  <c r="J957" i="72"/>
  <c r="L887" i="72"/>
  <c r="J926" i="72"/>
  <c r="L862" i="72"/>
  <c r="J893" i="72"/>
  <c r="L928" i="72"/>
  <c r="J864" i="72"/>
  <c r="L593" i="72"/>
  <c r="K529" i="72"/>
  <c r="L562" i="72"/>
  <c r="K587" i="72"/>
  <c r="L502" i="72"/>
  <c r="K527" i="72"/>
  <c r="L547" i="72"/>
  <c r="K573" i="72"/>
  <c r="L509" i="72"/>
  <c r="K535" i="72"/>
  <c r="L560" i="72"/>
  <c r="K586" i="72"/>
  <c r="L500" i="72"/>
  <c r="K520" i="72"/>
  <c r="L553" i="72"/>
  <c r="K594" i="72"/>
  <c r="L508" i="72"/>
  <c r="K534" i="72"/>
  <c r="L559" i="72"/>
  <c r="K579" i="72"/>
  <c r="L494" i="72"/>
  <c r="K549" i="72"/>
  <c r="L588" i="72"/>
  <c r="K503" i="72"/>
  <c r="L528" i="72"/>
  <c r="K554" i="72"/>
  <c r="L574" i="72"/>
  <c r="I1340" i="72"/>
  <c r="AF1317" i="71"/>
  <c r="AB1317" i="71"/>
  <c r="N1317" i="71"/>
  <c r="O1317" i="71"/>
  <c r="I1333" i="72"/>
  <c r="AF1310" i="71"/>
  <c r="AB1310" i="71"/>
  <c r="O1310" i="71"/>
  <c r="N1310" i="71"/>
  <c r="I1397" i="72"/>
  <c r="AF1374" i="71"/>
  <c r="AB1374" i="71"/>
  <c r="O1374" i="71"/>
  <c r="N1374" i="71"/>
  <c r="I1354" i="72"/>
  <c r="AF1331" i="71"/>
  <c r="AB1331" i="71"/>
  <c r="N1331" i="71"/>
  <c r="O1331" i="71"/>
  <c r="I1418" i="72"/>
  <c r="AF1395" i="71"/>
  <c r="AB1395" i="71"/>
  <c r="N1395" i="71"/>
  <c r="O1395" i="71"/>
  <c r="I1412" i="72"/>
  <c r="AF1389" i="71"/>
  <c r="AB1389" i="71"/>
  <c r="N1389" i="71"/>
  <c r="O1389" i="71"/>
  <c r="I1379" i="72"/>
  <c r="AF1356" i="71"/>
  <c r="AB1356" i="71"/>
  <c r="O1356" i="71"/>
  <c r="N1356" i="71"/>
  <c r="I1336" i="72"/>
  <c r="AF1313" i="71"/>
  <c r="AB1313" i="71"/>
  <c r="N1313" i="71"/>
  <c r="O1313" i="71"/>
  <c r="I1425" i="72"/>
  <c r="AF1402" i="71"/>
  <c r="AB1402" i="71"/>
  <c r="O1402" i="71"/>
  <c r="N1402" i="71"/>
  <c r="I1372" i="72"/>
  <c r="AF1349" i="71"/>
  <c r="AB1349" i="71"/>
  <c r="N1349" i="71"/>
  <c r="O1349" i="71"/>
  <c r="I1337" i="72"/>
  <c r="AF1314" i="71"/>
  <c r="AB1314" i="71"/>
  <c r="O1314" i="71"/>
  <c r="N1314" i="71"/>
  <c r="I1401" i="72"/>
  <c r="AF1378" i="71"/>
  <c r="AB1378" i="71"/>
  <c r="O1378" i="71"/>
  <c r="N1378" i="71"/>
  <c r="I1358" i="72"/>
  <c r="AF1335" i="71"/>
  <c r="AB1335" i="71"/>
  <c r="N1335" i="71"/>
  <c r="O1335" i="71"/>
  <c r="I1422" i="72"/>
  <c r="AF1399" i="71"/>
  <c r="AB1399" i="71"/>
  <c r="N1399" i="71"/>
  <c r="O1399" i="71"/>
  <c r="I1416" i="72"/>
  <c r="AF1393" i="71"/>
  <c r="AB1393" i="71"/>
  <c r="N1393" i="71"/>
  <c r="O1393" i="71"/>
  <c r="I1383" i="72"/>
  <c r="AF1360" i="71"/>
  <c r="AB1360" i="71"/>
  <c r="O1360" i="71"/>
  <c r="N1360" i="71"/>
  <c r="I1368" i="72"/>
  <c r="AF1345" i="71"/>
  <c r="AB1345" i="71"/>
  <c r="N1345" i="71"/>
  <c r="O1345" i="71"/>
  <c r="I1334" i="72"/>
  <c r="AF1311" i="71"/>
  <c r="AB1311" i="71"/>
  <c r="N1311" i="71"/>
  <c r="O1311" i="71"/>
  <c r="I1404" i="72"/>
  <c r="AF1381" i="71"/>
  <c r="AB1381" i="71"/>
  <c r="N1381" i="71"/>
  <c r="O1381" i="71"/>
  <c r="I1375" i="72"/>
  <c r="AF1352" i="71"/>
  <c r="AB1352" i="71"/>
  <c r="O1352" i="71"/>
  <c r="N1352" i="71"/>
  <c r="I1360" i="72"/>
  <c r="AF1337" i="71"/>
  <c r="AB1337" i="71"/>
  <c r="N1337" i="71"/>
  <c r="O1337" i="71"/>
  <c r="I1357" i="72"/>
  <c r="AF1334" i="71"/>
  <c r="AB1334" i="71"/>
  <c r="O1334" i="71"/>
  <c r="N1334" i="71"/>
  <c r="I1421" i="72"/>
  <c r="AF1398" i="71"/>
  <c r="AB1398" i="71"/>
  <c r="O1398" i="71"/>
  <c r="N1398" i="71"/>
  <c r="I1378" i="72"/>
  <c r="AF1355" i="71"/>
  <c r="AB1355" i="71"/>
  <c r="N1355" i="71"/>
  <c r="O1355" i="71"/>
  <c r="I1332" i="72"/>
  <c r="AF1309" i="71"/>
  <c r="AB1309" i="71"/>
  <c r="N1309" i="71"/>
  <c r="O1309" i="71"/>
  <c r="I1339" i="72"/>
  <c r="AF1316" i="71"/>
  <c r="AB1316" i="71"/>
  <c r="O1316" i="71"/>
  <c r="N1316" i="71"/>
  <c r="I1403" i="72"/>
  <c r="AF1380" i="71"/>
  <c r="AB1380" i="71"/>
  <c r="O1380" i="71"/>
  <c r="N1380" i="71"/>
  <c r="K197" i="72"/>
  <c r="L133" i="72"/>
  <c r="K176" i="72"/>
  <c r="L206" i="72"/>
  <c r="K138" i="72"/>
  <c r="L219" i="72"/>
  <c r="K162" i="72"/>
  <c r="L177" i="72"/>
  <c r="K220" i="72"/>
  <c r="L156" i="72"/>
  <c r="K166" i="72"/>
  <c r="L199" i="72"/>
  <c r="K179" i="72"/>
  <c r="K173" i="72"/>
  <c r="L216" i="72"/>
  <c r="K152" i="72"/>
  <c r="L158" i="72"/>
  <c r="K191" i="72"/>
  <c r="L171" i="72"/>
  <c r="K217" i="72"/>
  <c r="L153" i="72"/>
  <c r="K196" i="72"/>
  <c r="L132" i="72"/>
  <c r="K218" i="72"/>
  <c r="L151" i="72"/>
  <c r="M131" i="72"/>
  <c r="AF235" i="71"/>
  <c r="J681" i="72"/>
  <c r="M617" i="72"/>
  <c r="J660" i="72"/>
  <c r="M706" i="72"/>
  <c r="J642" i="72"/>
  <c r="M683" i="72"/>
  <c r="J619" i="72"/>
  <c r="M661" i="72"/>
  <c r="J704" i="72"/>
  <c r="M640" i="72"/>
  <c r="J686" i="72"/>
  <c r="M622" i="72"/>
  <c r="J663" i="72"/>
  <c r="M705" i="72"/>
  <c r="J641" i="72"/>
  <c r="M684" i="72"/>
  <c r="J620" i="72"/>
  <c r="M666" i="72"/>
  <c r="J707" i="72"/>
  <c r="M643" i="72"/>
  <c r="J701" i="72"/>
  <c r="M637" i="72"/>
  <c r="J680" i="72"/>
  <c r="M616" i="72"/>
  <c r="J662" i="72"/>
  <c r="M703" i="72"/>
  <c r="J639" i="72"/>
  <c r="M439" i="72"/>
  <c r="J375" i="72"/>
  <c r="M400" i="72"/>
  <c r="J425" i="72"/>
  <c r="M444" i="72"/>
  <c r="J456" i="72"/>
  <c r="M454" i="72"/>
  <c r="J426" i="72"/>
  <c r="M428" i="72"/>
  <c r="J467" i="72"/>
  <c r="M403" i="72"/>
  <c r="J437" i="72"/>
  <c r="M462" i="72"/>
  <c r="J377" i="72"/>
  <c r="M396" i="72"/>
  <c r="J408" i="72"/>
  <c r="M443" i="72"/>
  <c r="J473" i="72"/>
  <c r="M397" i="72"/>
  <c r="J415" i="72"/>
  <c r="M453" i="72"/>
  <c r="J477" i="72"/>
  <c r="M393" i="72"/>
  <c r="J412" i="72"/>
  <c r="M424" i="72"/>
  <c r="J469" i="72"/>
  <c r="M476" i="72"/>
  <c r="K1043" i="72"/>
  <c r="M979" i="72"/>
  <c r="K1026" i="72"/>
  <c r="M1069" i="72"/>
  <c r="K1005" i="72"/>
  <c r="M1048" i="72"/>
  <c r="K984" i="72"/>
  <c r="M1062" i="72"/>
  <c r="K977" i="72"/>
  <c r="M1055" i="72"/>
  <c r="K991" i="72"/>
  <c r="M1038" i="72"/>
  <c r="K974" i="72"/>
  <c r="M1017" i="72"/>
  <c r="K1060" i="72"/>
  <c r="M996" i="72"/>
  <c r="K1030" i="72"/>
  <c r="M1052" i="72"/>
  <c r="K1035" i="72"/>
  <c r="L971" i="72"/>
  <c r="AB1061" i="71"/>
  <c r="J1018" i="72"/>
  <c r="L1061" i="72"/>
  <c r="J997" i="72"/>
  <c r="L1040" i="72"/>
  <c r="J976" i="72"/>
  <c r="L998" i="72"/>
  <c r="J1020" i="72"/>
  <c r="L300" i="72"/>
  <c r="K341" i="72"/>
  <c r="L255" i="72"/>
  <c r="K275" i="72"/>
  <c r="L295" i="72"/>
  <c r="K321" i="72"/>
  <c r="L344" i="72"/>
  <c r="K280" i="72"/>
  <c r="L314" i="72"/>
  <c r="K334" i="72"/>
  <c r="L354" i="72"/>
  <c r="K269" i="72"/>
  <c r="L294" i="72"/>
  <c r="K340" i="72"/>
  <c r="L276" i="72"/>
  <c r="K309" i="72"/>
  <c r="L329" i="72"/>
  <c r="K349" i="72"/>
  <c r="L263" i="72"/>
  <c r="K289" i="72"/>
  <c r="L320" i="72"/>
  <c r="K256" i="72"/>
  <c r="L282" i="72"/>
  <c r="K302" i="72"/>
  <c r="L322" i="72"/>
  <c r="K347" i="72"/>
  <c r="L262" i="72"/>
  <c r="L1133" i="72"/>
  <c r="J1175" i="72"/>
  <c r="L1111" i="72"/>
  <c r="K1112" i="72"/>
  <c r="L1094" i="72"/>
  <c r="J1186" i="72"/>
  <c r="L1121" i="72"/>
  <c r="K1120" i="72"/>
  <c r="L1098" i="72"/>
  <c r="J1145" i="72"/>
  <c r="L1187" i="72"/>
  <c r="J1123" i="72"/>
  <c r="L1136" i="72"/>
  <c r="K1118" i="72"/>
  <c r="L1100" i="72"/>
  <c r="J1185" i="72"/>
  <c r="L1115" i="72"/>
  <c r="K1116" i="72"/>
  <c r="L1157" i="72"/>
  <c r="J1093" i="72"/>
  <c r="L1135" i="72"/>
  <c r="K1160" i="72"/>
  <c r="L1142" i="72"/>
  <c r="K1124" i="72"/>
  <c r="L1106" i="72"/>
  <c r="J1184" i="72"/>
  <c r="L1556" i="72"/>
  <c r="J1492" i="72"/>
  <c r="L1529" i="72"/>
  <c r="K1549" i="72"/>
  <c r="L1463" i="72"/>
  <c r="K1489" i="72"/>
  <c r="L1514" i="72"/>
  <c r="J1536" i="72"/>
  <c r="L1472" i="72"/>
  <c r="J1502" i="72"/>
  <c r="L1522" i="72"/>
  <c r="K1547" i="72"/>
  <c r="L1462" i="72"/>
  <c r="K1487" i="72"/>
  <c r="L1516" i="72"/>
  <c r="J1452" i="72"/>
  <c r="L1475" i="72"/>
  <c r="K1495" i="72"/>
  <c r="L1521" i="72"/>
  <c r="J1546" i="72"/>
  <c r="L1461" i="72"/>
  <c r="J1496" i="72"/>
  <c r="L1534" i="72"/>
  <c r="J1554" i="72"/>
  <c r="L1469" i="72"/>
  <c r="J1494" i="72"/>
  <c r="L1519" i="72"/>
  <c r="J931" i="72"/>
  <c r="L867" i="72"/>
  <c r="J906" i="72"/>
  <c r="L939" i="72"/>
  <c r="J873" i="72"/>
  <c r="L908" i="72"/>
  <c r="J953" i="72"/>
  <c r="L911" i="72"/>
  <c r="J956" i="72"/>
  <c r="L886" i="72"/>
  <c r="J917" i="72"/>
  <c r="L853" i="72"/>
  <c r="J888" i="72"/>
  <c r="L933" i="72"/>
  <c r="J891" i="72"/>
  <c r="L930" i="72"/>
  <c r="J866" i="72"/>
  <c r="L897" i="72"/>
  <c r="J932" i="72"/>
  <c r="L868" i="72"/>
  <c r="J936" i="72"/>
  <c r="L871" i="72"/>
  <c r="J910" i="72"/>
  <c r="L944" i="72"/>
  <c r="J877" i="72"/>
  <c r="L912" i="72"/>
  <c r="J955" i="72"/>
  <c r="I798" i="72"/>
  <c r="AF785" i="71"/>
  <c r="AB785" i="71"/>
  <c r="O785" i="71"/>
  <c r="N785" i="71"/>
  <c r="I744" i="72"/>
  <c r="AF731" i="71"/>
  <c r="AB731" i="71"/>
  <c r="O731" i="71"/>
  <c r="N731" i="71"/>
  <c r="I763" i="72"/>
  <c r="AF750" i="71"/>
  <c r="AB750" i="71"/>
  <c r="O750" i="71"/>
  <c r="N750" i="71"/>
  <c r="I780" i="72"/>
  <c r="AF767" i="71"/>
  <c r="AB767" i="71"/>
  <c r="O767" i="71"/>
  <c r="N767" i="71"/>
  <c r="I765" i="72"/>
  <c r="AF752" i="71"/>
  <c r="AB752" i="71"/>
  <c r="O752" i="71"/>
  <c r="N752" i="71"/>
  <c r="I829" i="72"/>
  <c r="AF816" i="71"/>
  <c r="AB816" i="71"/>
  <c r="N816" i="71"/>
  <c r="O816" i="71"/>
  <c r="I786" i="72"/>
  <c r="AF773" i="71"/>
  <c r="AB773" i="71"/>
  <c r="O773" i="71"/>
  <c r="N773" i="71"/>
  <c r="I767" i="72"/>
  <c r="AF754" i="71"/>
  <c r="AB754" i="71"/>
  <c r="O754" i="71"/>
  <c r="N754" i="71"/>
  <c r="I819" i="72"/>
  <c r="AF806" i="71"/>
  <c r="AB806" i="71"/>
  <c r="O806" i="71"/>
  <c r="N806" i="71"/>
  <c r="I734" i="72"/>
  <c r="AF721" i="71"/>
  <c r="AB721" i="71"/>
  <c r="O721" i="71"/>
  <c r="N721" i="71"/>
  <c r="I783" i="72"/>
  <c r="AF770" i="71"/>
  <c r="AB770" i="71"/>
  <c r="O770" i="71"/>
  <c r="N770" i="71"/>
  <c r="I816" i="72"/>
  <c r="AF803" i="71"/>
  <c r="AB803" i="71"/>
  <c r="O803" i="71"/>
  <c r="N803" i="71"/>
  <c r="I835" i="72"/>
  <c r="AF822" i="71"/>
  <c r="AB822" i="71"/>
  <c r="N822" i="71"/>
  <c r="O822" i="71"/>
  <c r="I737" i="72"/>
  <c r="AF724" i="71"/>
  <c r="AB724" i="71"/>
  <c r="O724" i="71"/>
  <c r="N724" i="71"/>
  <c r="I801" i="72"/>
  <c r="AF788" i="71"/>
  <c r="AB788" i="71"/>
  <c r="O788" i="71"/>
  <c r="N788" i="71"/>
  <c r="I758" i="72"/>
  <c r="AF745" i="71"/>
  <c r="AB745" i="71"/>
  <c r="O745" i="71"/>
  <c r="N745" i="71"/>
  <c r="I822" i="72"/>
  <c r="AF809" i="71"/>
  <c r="AB809" i="71"/>
  <c r="O809" i="71"/>
  <c r="N809" i="71"/>
  <c r="I832" i="72"/>
  <c r="AF819" i="71"/>
  <c r="AB819" i="71"/>
  <c r="N819" i="71"/>
  <c r="O819" i="71"/>
  <c r="I761" i="72"/>
  <c r="AF748" i="71"/>
  <c r="AB748" i="71"/>
  <c r="O748" i="71"/>
  <c r="N748" i="71"/>
  <c r="I782" i="72"/>
  <c r="AF769" i="71"/>
  <c r="AB769" i="71"/>
  <c r="O769" i="71"/>
  <c r="N769" i="71"/>
  <c r="I791" i="72"/>
  <c r="AF778" i="71"/>
  <c r="AB778" i="71"/>
  <c r="O778" i="71"/>
  <c r="N778" i="71"/>
  <c r="I824" i="72"/>
  <c r="AF811" i="71"/>
  <c r="AB811" i="71"/>
  <c r="N811" i="71"/>
  <c r="O811" i="71"/>
  <c r="I732" i="72"/>
  <c r="AF719" i="71"/>
  <c r="AB719" i="71"/>
  <c r="O719" i="71"/>
  <c r="N719" i="71"/>
  <c r="I741" i="72"/>
  <c r="AF728" i="71"/>
  <c r="AB728" i="71"/>
  <c r="O728" i="71"/>
  <c r="N728" i="71"/>
  <c r="I805" i="72"/>
  <c r="AF792" i="71"/>
  <c r="AB792" i="71"/>
  <c r="O792" i="71"/>
  <c r="N792" i="71"/>
  <c r="I762" i="72"/>
  <c r="AF749" i="71"/>
  <c r="AB749" i="71"/>
  <c r="O749" i="71"/>
  <c r="N749" i="71"/>
  <c r="I826" i="72"/>
  <c r="AF813" i="71"/>
  <c r="AB813" i="71"/>
  <c r="N813" i="71"/>
  <c r="O813" i="71"/>
  <c r="L577" i="72"/>
  <c r="K513" i="72"/>
  <c r="L540" i="72"/>
  <c r="K566" i="72"/>
  <c r="L591" i="72"/>
  <c r="K506" i="72"/>
  <c r="L526" i="72"/>
  <c r="K557" i="72"/>
  <c r="L493" i="72"/>
  <c r="K514" i="72"/>
  <c r="L539" i="72"/>
  <c r="K564" i="72"/>
  <c r="L584" i="72"/>
  <c r="K499" i="72"/>
  <c r="L537" i="72"/>
  <c r="K572" i="72"/>
  <c r="L597" i="72"/>
  <c r="K512" i="72"/>
  <c r="L538" i="72"/>
  <c r="K558" i="72"/>
  <c r="K533" i="72"/>
  <c r="L567" i="72"/>
  <c r="K592" i="72"/>
  <c r="L507" i="72"/>
  <c r="K532" i="72"/>
  <c r="L552" i="72"/>
  <c r="K181" i="72"/>
  <c r="L224" i="72"/>
  <c r="K160" i="72"/>
  <c r="L174" i="72"/>
  <c r="K207" i="72"/>
  <c r="L187" i="72"/>
  <c r="K225" i="72"/>
  <c r="L161" i="72"/>
  <c r="K204" i="72"/>
  <c r="L140" i="72"/>
  <c r="K134" i="72"/>
  <c r="L167" i="72"/>
  <c r="K147" i="72"/>
  <c r="L221" i="72"/>
  <c r="K157" i="72"/>
  <c r="L200" i="72"/>
  <c r="K136" i="72"/>
  <c r="L234" i="72"/>
  <c r="K159" i="72"/>
  <c r="L139" i="72"/>
  <c r="K201" i="72"/>
  <c r="L137" i="72"/>
  <c r="K180" i="72"/>
  <c r="L214" i="72"/>
  <c r="K154" i="72"/>
  <c r="L227" i="72"/>
  <c r="K178" i="72"/>
  <c r="L665" i="72"/>
  <c r="K708" i="72"/>
  <c r="L644" i="72"/>
  <c r="K690" i="72"/>
  <c r="L626" i="72"/>
  <c r="K667" i="72"/>
  <c r="L709" i="72"/>
  <c r="K645" i="72"/>
  <c r="L688" i="72"/>
  <c r="K624" i="72"/>
  <c r="L670" i="72"/>
  <c r="K711" i="72"/>
  <c r="L647" i="72"/>
  <c r="K689" i="72"/>
  <c r="L625" i="72"/>
  <c r="K668" i="72"/>
  <c r="L714" i="72"/>
  <c r="K650" i="72"/>
  <c r="L691" i="72"/>
  <c r="K627" i="72"/>
  <c r="L685" i="72"/>
  <c r="K621" i="72"/>
  <c r="L664" i="72"/>
  <c r="K710" i="72"/>
  <c r="L646" i="72"/>
  <c r="K687" i="72"/>
  <c r="L623" i="72"/>
  <c r="K423" i="72"/>
  <c r="L464" i="72"/>
  <c r="K378" i="72"/>
  <c r="L404" i="72"/>
  <c r="K422" i="72"/>
  <c r="L434" i="72"/>
  <c r="K459" i="72"/>
  <c r="L384" i="72"/>
  <c r="K406" i="72"/>
  <c r="L451" i="72"/>
  <c r="K387" i="72"/>
  <c r="L416" i="72"/>
  <c r="K441" i="72"/>
  <c r="L465" i="72"/>
  <c r="K472" i="72"/>
  <c r="L386" i="72"/>
  <c r="K411" i="72"/>
  <c r="L430" i="72"/>
  <c r="K463" i="72"/>
  <c r="L399" i="72"/>
  <c r="K432" i="72"/>
  <c r="L457" i="72"/>
  <c r="K372" i="72"/>
  <c r="L385" i="72"/>
  <c r="K402" i="72"/>
  <c r="L388" i="72"/>
  <c r="K440" i="72"/>
  <c r="L1027" i="72"/>
  <c r="J1074" i="72"/>
  <c r="L1010" i="72"/>
  <c r="J1053" i="72"/>
  <c r="L989" i="72"/>
  <c r="J1032" i="72"/>
  <c r="L1047" i="72"/>
  <c r="J1014" i="72"/>
  <c r="L1036" i="72"/>
  <c r="J1039" i="72"/>
  <c r="L975" i="72"/>
  <c r="J1022" i="72"/>
  <c r="L1065" i="72"/>
  <c r="J1001" i="72"/>
  <c r="L1044" i="72"/>
  <c r="J980" i="72"/>
  <c r="L1073" i="72"/>
  <c r="J1004" i="72"/>
  <c r="L1019" i="72"/>
  <c r="J1066" i="72"/>
  <c r="L1002" i="72"/>
  <c r="J1045" i="72"/>
  <c r="L981" i="72"/>
  <c r="J1024" i="72"/>
  <c r="L1063" i="72"/>
  <c r="J1057" i="72"/>
  <c r="L972" i="72"/>
  <c r="K348" i="72"/>
  <c r="L284" i="72"/>
  <c r="K319" i="72"/>
  <c r="L339" i="72"/>
  <c r="K254" i="72"/>
  <c r="L274" i="72"/>
  <c r="K299" i="72"/>
  <c r="L328" i="72"/>
  <c r="K264" i="72"/>
  <c r="L293" i="72"/>
  <c r="K313" i="72"/>
  <c r="L333" i="72"/>
  <c r="K357" i="72"/>
  <c r="L273" i="72"/>
  <c r="K324" i="72"/>
  <c r="L260" i="72"/>
  <c r="K287" i="72"/>
  <c r="L307" i="72"/>
  <c r="K327" i="72"/>
  <c r="L353" i="72"/>
  <c r="K267" i="72"/>
  <c r="L304" i="72"/>
  <c r="K346" i="72"/>
  <c r="L261" i="72"/>
  <c r="K281" i="72"/>
  <c r="L301" i="72"/>
  <c r="K326" i="72"/>
  <c r="L1181" i="72"/>
  <c r="J1117" i="72"/>
  <c r="L1159" i="72"/>
  <c r="J1095" i="72"/>
  <c r="L1190" i="72"/>
  <c r="K1172" i="72"/>
  <c r="L1154" i="72"/>
  <c r="J1179" i="72"/>
  <c r="L1166" i="72"/>
  <c r="J1193" i="72"/>
  <c r="L1129" i="72"/>
  <c r="J1171" i="72"/>
  <c r="L1107" i="72"/>
  <c r="K1104" i="72"/>
  <c r="L1196" i="72"/>
  <c r="J1178" i="72"/>
  <c r="L1137" i="72"/>
  <c r="K1152" i="72"/>
  <c r="L1130" i="72"/>
  <c r="J1141" i="72"/>
  <c r="L1183" i="72"/>
  <c r="J1119" i="72"/>
  <c r="L1128" i="72"/>
  <c r="K1110" i="72"/>
  <c r="L1092" i="72"/>
  <c r="J1169" i="72"/>
  <c r="L1134" i="72"/>
  <c r="J1540" i="72"/>
  <c r="L1476" i="72"/>
  <c r="K1507" i="72"/>
  <c r="L1527" i="72"/>
  <c r="K1553" i="72"/>
  <c r="L1467" i="72"/>
  <c r="K1493" i="72"/>
  <c r="L1520" i="72"/>
  <c r="J1456" i="72"/>
  <c r="L1481" i="72"/>
  <c r="K1501" i="72"/>
  <c r="L1526" i="72"/>
  <c r="K1551" i="72"/>
  <c r="L1466" i="72"/>
  <c r="J1500" i="72"/>
  <c r="L1539" i="72"/>
  <c r="J1454" i="72"/>
  <c r="L1474" i="72"/>
  <c r="K1499" i="72"/>
  <c r="L1525" i="72"/>
  <c r="J1544" i="72"/>
  <c r="L1480" i="72"/>
  <c r="K1513" i="72"/>
  <c r="L1533" i="72"/>
  <c r="J1557" i="72"/>
  <c r="L1473" i="72"/>
  <c r="J1498" i="72"/>
  <c r="J915" i="72"/>
  <c r="K851" i="72"/>
  <c r="O943" i="71"/>
  <c r="Q943" i="71" s="1"/>
  <c r="M890" i="72"/>
  <c r="K921" i="72"/>
  <c r="M857" i="72"/>
  <c r="K892" i="72"/>
  <c r="M937" i="72"/>
  <c r="K895" i="72"/>
  <c r="M935" i="72"/>
  <c r="K870" i="72"/>
  <c r="M901" i="72"/>
  <c r="K938" i="72"/>
  <c r="M872" i="72"/>
  <c r="K942" i="72"/>
  <c r="M875" i="72"/>
  <c r="K914" i="72"/>
  <c r="M950" i="72"/>
  <c r="K881" i="72"/>
  <c r="M916" i="72"/>
  <c r="K852" i="72"/>
  <c r="M919" i="72"/>
  <c r="K855" i="72"/>
  <c r="M894" i="72"/>
  <c r="K925" i="72"/>
  <c r="M861" i="72"/>
  <c r="K896" i="72"/>
  <c r="M561" i="72"/>
  <c r="J497" i="72"/>
  <c r="M519" i="72"/>
  <c r="J544" i="72"/>
  <c r="M570" i="72"/>
  <c r="J590" i="72"/>
  <c r="M504" i="72"/>
  <c r="J541" i="72"/>
  <c r="M578" i="72"/>
  <c r="J492" i="72"/>
  <c r="M518" i="72"/>
  <c r="J543" i="72"/>
  <c r="M563" i="72"/>
  <c r="J585" i="72"/>
  <c r="M521" i="72"/>
  <c r="J551" i="72"/>
  <c r="M576" i="72"/>
  <c r="J491" i="72"/>
  <c r="N589" i="71"/>
  <c r="I598" i="72"/>
  <c r="E92" i="70" s="1"/>
  <c r="V47" i="11" s="1"/>
  <c r="L516" i="72"/>
  <c r="K536" i="72"/>
  <c r="L581" i="72"/>
  <c r="K517" i="72"/>
  <c r="L546" i="72"/>
  <c r="K571" i="72"/>
  <c r="L596" i="72"/>
  <c r="K511" i="72"/>
  <c r="L531" i="72"/>
  <c r="K229" i="72"/>
  <c r="L165" i="72"/>
  <c r="K208" i="72"/>
  <c r="L144" i="72"/>
  <c r="K142" i="72"/>
  <c r="L175" i="72"/>
  <c r="K155" i="72"/>
  <c r="L209" i="72"/>
  <c r="K145" i="72"/>
  <c r="L188" i="72"/>
  <c r="K230" i="72"/>
  <c r="L186" i="72"/>
  <c r="K135" i="72"/>
  <c r="L210" i="72"/>
  <c r="K205" i="72"/>
  <c r="L141" i="72"/>
  <c r="K184" i="72"/>
  <c r="L222" i="72"/>
  <c r="K170" i="72"/>
  <c r="L235" i="72"/>
  <c r="K194" i="72"/>
  <c r="L185" i="72"/>
  <c r="K228" i="72"/>
  <c r="L164" i="72"/>
  <c r="K182" i="72"/>
  <c r="L215" i="72"/>
  <c r="K195" i="72"/>
  <c r="L713" i="72"/>
  <c r="K649" i="72"/>
  <c r="L692" i="72"/>
  <c r="K628" i="72"/>
  <c r="L674" i="72"/>
  <c r="K715" i="72"/>
  <c r="L651" i="72"/>
  <c r="K693" i="72"/>
  <c r="L629" i="72"/>
  <c r="K672" i="72"/>
  <c r="L717" i="72"/>
  <c r="K654" i="72"/>
  <c r="L695" i="72"/>
  <c r="K631" i="72"/>
  <c r="L673" i="72"/>
  <c r="K716" i="72"/>
  <c r="L652" i="72"/>
  <c r="K698" i="72"/>
  <c r="L634" i="72"/>
  <c r="K675" i="72"/>
  <c r="K611" i="72"/>
  <c r="O707" i="71"/>
  <c r="Q707" i="71" s="1"/>
  <c r="M669" i="72"/>
  <c r="J712" i="72"/>
  <c r="M648" i="72"/>
  <c r="J694" i="72"/>
  <c r="M630" i="72"/>
  <c r="J671" i="72"/>
  <c r="M471" i="72"/>
  <c r="J407" i="72"/>
  <c r="M442" i="72"/>
  <c r="J468" i="72"/>
  <c r="M382" i="72"/>
  <c r="J401" i="72"/>
  <c r="M413" i="72"/>
  <c r="J427" i="72"/>
  <c r="M452" i="72"/>
  <c r="J418" i="72"/>
  <c r="M435" i="72"/>
  <c r="J371" i="72"/>
  <c r="N471" i="71"/>
  <c r="I478" i="72"/>
  <c r="E78" i="70" s="1"/>
  <c r="L394" i="72"/>
  <c r="K420" i="72"/>
  <c r="L438" i="72"/>
  <c r="K450" i="72"/>
  <c r="L390" i="72"/>
  <c r="K448" i="72"/>
  <c r="L449" i="72"/>
  <c r="K447" i="72"/>
  <c r="L383" i="72"/>
  <c r="K410" i="72"/>
  <c r="L436" i="72"/>
  <c r="K460" i="72"/>
  <c r="L466" i="72"/>
  <c r="K381" i="72"/>
  <c r="L461" i="72"/>
  <c r="J1075" i="72"/>
  <c r="L1011" i="72"/>
  <c r="J1058" i="72"/>
  <c r="L994" i="72"/>
  <c r="J1037" i="72"/>
  <c r="L973" i="72"/>
  <c r="J1016" i="72"/>
  <c r="L1015" i="72"/>
  <c r="J982" i="72"/>
  <c r="L988" i="72"/>
  <c r="J1023" i="72"/>
  <c r="L1070" i="72"/>
  <c r="J1006" i="72"/>
  <c r="L1049" i="72"/>
  <c r="J985" i="72"/>
  <c r="L1028" i="72"/>
  <c r="J1031" i="72"/>
  <c r="L1025" i="72"/>
  <c r="J1067" i="72"/>
  <c r="L1003" i="72"/>
  <c r="J1050" i="72"/>
  <c r="L986" i="72"/>
  <c r="J1029" i="72"/>
  <c r="L1072" i="72"/>
  <c r="J1008" i="72"/>
  <c r="L999" i="72"/>
  <c r="J1009" i="72"/>
  <c r="L332" i="72"/>
  <c r="K268" i="72"/>
  <c r="L298" i="72"/>
  <c r="K318" i="72"/>
  <c r="L338" i="72"/>
  <c r="K253" i="72"/>
  <c r="L278" i="72"/>
  <c r="K312" i="72"/>
  <c r="K271" i="72"/>
  <c r="L291" i="72"/>
  <c r="K311" i="72"/>
  <c r="L337" i="72"/>
  <c r="M251" i="72"/>
  <c r="AF353" i="71"/>
  <c r="J308" i="72"/>
  <c r="M351" i="72"/>
  <c r="J266" i="72"/>
  <c r="M286" i="72"/>
  <c r="J306" i="72"/>
  <c r="M331" i="72"/>
  <c r="J352" i="72"/>
  <c r="M288" i="72"/>
  <c r="J325" i="72"/>
  <c r="M345" i="72"/>
  <c r="J259" i="72"/>
  <c r="M279" i="72"/>
  <c r="J305" i="72"/>
  <c r="I1294" i="72"/>
  <c r="AF1273" i="71"/>
  <c r="AB1273" i="71"/>
  <c r="O1273" i="71"/>
  <c r="N1273" i="71"/>
  <c r="I1234" i="72"/>
  <c r="AF1213" i="71"/>
  <c r="AB1213" i="71"/>
  <c r="O1213" i="71"/>
  <c r="N1213" i="71"/>
  <c r="I1298" i="72"/>
  <c r="AF1277" i="71"/>
  <c r="AB1277" i="71"/>
  <c r="O1277" i="71"/>
  <c r="N1277" i="71"/>
  <c r="I1263" i="72"/>
  <c r="AF1242" i="71"/>
  <c r="AB1242" i="71"/>
  <c r="N1242" i="71"/>
  <c r="O1242" i="71"/>
  <c r="I1229" i="72"/>
  <c r="AF1208" i="71"/>
  <c r="AB1208" i="71"/>
  <c r="N1208" i="71"/>
  <c r="O1208" i="71"/>
  <c r="I1293" i="72"/>
  <c r="AF1272" i="71"/>
  <c r="AB1272" i="71"/>
  <c r="N1272" i="71"/>
  <c r="O1272" i="71"/>
  <c r="I1256" i="72"/>
  <c r="AF1235" i="71"/>
  <c r="AB1235" i="71"/>
  <c r="O1235" i="71"/>
  <c r="N1235" i="71"/>
  <c r="I1307" i="72"/>
  <c r="AF1286" i="71"/>
  <c r="AB1286" i="71"/>
  <c r="N1286" i="71"/>
  <c r="O1286" i="71"/>
  <c r="I1227" i="72"/>
  <c r="AF1206" i="71"/>
  <c r="AB1206" i="71"/>
  <c r="N1206" i="71"/>
  <c r="O1206" i="71"/>
  <c r="I1257" i="72"/>
  <c r="AF1236" i="71"/>
  <c r="AB1236" i="71"/>
  <c r="N1236" i="71"/>
  <c r="O1236" i="71"/>
  <c r="I1301" i="72"/>
  <c r="AF1280" i="71"/>
  <c r="AB1280" i="71"/>
  <c r="N1280" i="71"/>
  <c r="O1280" i="71"/>
  <c r="I1270" i="72"/>
  <c r="AF1249" i="71"/>
  <c r="AB1249" i="71"/>
  <c r="O1249" i="71"/>
  <c r="N1249" i="71"/>
  <c r="I1235" i="72"/>
  <c r="AF1214" i="71"/>
  <c r="AB1214" i="71"/>
  <c r="N1214" i="71"/>
  <c r="O1214" i="71"/>
  <c r="I1300" i="72"/>
  <c r="AF1279" i="71"/>
  <c r="AB1279" i="71"/>
  <c r="O1279" i="71"/>
  <c r="N1279" i="71"/>
  <c r="I1265" i="72"/>
  <c r="AF1244" i="71"/>
  <c r="AB1244" i="71"/>
  <c r="N1244" i="71"/>
  <c r="O1244" i="71"/>
  <c r="I1228" i="72"/>
  <c r="AF1207" i="71"/>
  <c r="AB1207" i="71"/>
  <c r="O1207" i="71"/>
  <c r="N1207" i="71"/>
  <c r="I1292" i="72"/>
  <c r="AF1271" i="71"/>
  <c r="AB1271" i="71"/>
  <c r="O1271" i="71"/>
  <c r="N1271" i="71"/>
  <c r="I1214" i="72"/>
  <c r="AF1193" i="71"/>
  <c r="AB1193" i="71"/>
  <c r="O1193" i="71"/>
  <c r="N1193" i="71"/>
  <c r="I1243" i="72"/>
  <c r="AF1222" i="71"/>
  <c r="AB1222" i="71"/>
  <c r="N1222" i="71"/>
  <c r="O1222" i="71"/>
  <c r="I1289" i="72"/>
  <c r="AF1268" i="71"/>
  <c r="AB1268" i="71"/>
  <c r="N1268" i="71"/>
  <c r="O1268" i="71"/>
  <c r="I1304" i="72"/>
  <c r="AF1283" i="71"/>
  <c r="AB1283" i="71"/>
  <c r="O1283" i="71"/>
  <c r="N1283" i="71"/>
  <c r="I1274" i="72"/>
  <c r="AF1253" i="71"/>
  <c r="AB1253" i="71"/>
  <c r="O1253" i="71"/>
  <c r="N1253" i="71"/>
  <c r="I1239" i="72"/>
  <c r="AF1218" i="71"/>
  <c r="AB1218" i="71"/>
  <c r="N1218" i="71"/>
  <c r="O1218" i="71"/>
  <c r="I1306" i="72"/>
  <c r="AF1285" i="71"/>
  <c r="AB1285" i="71"/>
  <c r="O1285" i="71"/>
  <c r="N1285" i="71"/>
  <c r="I1269" i="72"/>
  <c r="AF1248" i="71"/>
  <c r="AB1248" i="71"/>
  <c r="N1248" i="71"/>
  <c r="O1248" i="71"/>
  <c r="I1232" i="72"/>
  <c r="AF1211" i="71"/>
  <c r="AB1211" i="71"/>
  <c r="O1211" i="71"/>
  <c r="N1211" i="71"/>
  <c r="I1296" i="72"/>
  <c r="AF1275" i="71"/>
  <c r="AB1275" i="71"/>
  <c r="O1275" i="71"/>
  <c r="N1275" i="71"/>
  <c r="M1165" i="72"/>
  <c r="K1101" i="72"/>
  <c r="M1143" i="72"/>
  <c r="K1176" i="72"/>
  <c r="M1158" i="72"/>
  <c r="J1140" i="72"/>
  <c r="M1122" i="72"/>
  <c r="K1147" i="72"/>
  <c r="M1180" i="72"/>
  <c r="K1177" i="72"/>
  <c r="M1113" i="72"/>
  <c r="K1155" i="72"/>
  <c r="L1091" i="72"/>
  <c r="AB1179" i="71"/>
  <c r="J1182" i="72"/>
  <c r="L1164" i="72"/>
  <c r="K1146" i="72"/>
  <c r="L1105" i="72"/>
  <c r="J1197" i="72"/>
  <c r="L1189" i="72"/>
  <c r="J1125" i="72"/>
  <c r="L1167" i="72"/>
  <c r="J1103" i="72"/>
  <c r="L1096" i="72"/>
  <c r="J1188" i="72"/>
  <c r="L1170" i="72"/>
  <c r="J1195" i="72"/>
  <c r="L1194" i="72"/>
  <c r="J1524" i="72"/>
  <c r="L1460" i="72"/>
  <c r="J1486" i="72"/>
  <c r="L1506" i="72"/>
  <c r="K1531" i="72"/>
  <c r="K1471" i="72"/>
  <c r="L1504" i="72"/>
  <c r="K1545" i="72"/>
  <c r="L1459" i="72"/>
  <c r="K1479" i="72"/>
  <c r="L1505" i="72"/>
  <c r="J1530" i="72"/>
  <c r="L1548" i="72"/>
  <c r="J1484" i="72"/>
  <c r="L1518" i="72"/>
  <c r="J1538" i="72"/>
  <c r="L1453" i="72"/>
  <c r="J1478" i="72"/>
  <c r="L1503" i="72"/>
  <c r="J1528" i="72"/>
  <c r="L1464" i="72"/>
  <c r="K1491" i="72"/>
  <c r="L1511" i="72"/>
  <c r="K1537" i="72"/>
  <c r="K1451" i="72"/>
  <c r="O1533" i="71"/>
  <c r="Q1533" i="71" s="1"/>
  <c r="M1477" i="72"/>
  <c r="K941" i="72"/>
  <c r="M899" i="72"/>
  <c r="K940" i="72"/>
  <c r="M874" i="72"/>
  <c r="K905" i="72"/>
  <c r="M943" i="72"/>
  <c r="K876" i="72"/>
  <c r="M947" i="72"/>
  <c r="K879" i="72"/>
  <c r="M918" i="72"/>
  <c r="K854" i="72"/>
  <c r="M885" i="72"/>
  <c r="K920" i="72"/>
  <c r="M856" i="72"/>
  <c r="K923" i="72"/>
  <c r="M859" i="72"/>
  <c r="K898" i="72"/>
  <c r="M929" i="72"/>
  <c r="K865" i="72"/>
  <c r="M900" i="72"/>
  <c r="K945" i="72"/>
  <c r="M903" i="72"/>
  <c r="K946" i="72"/>
  <c r="M878" i="72"/>
  <c r="K909" i="72"/>
  <c r="M948" i="72"/>
  <c r="K880" i="72"/>
  <c r="M545" i="72"/>
  <c r="J583" i="72"/>
  <c r="M498" i="72"/>
  <c r="J523" i="72"/>
  <c r="M548" i="72"/>
  <c r="J568" i="72"/>
  <c r="M589" i="72"/>
  <c r="J525" i="72"/>
  <c r="M556" i="72"/>
  <c r="J582" i="72"/>
  <c r="M496" i="72"/>
  <c r="J522" i="72"/>
  <c r="M542" i="72"/>
  <c r="J569" i="72"/>
  <c r="M505" i="72"/>
  <c r="J530" i="72"/>
  <c r="M555" i="72"/>
  <c r="J580" i="72"/>
  <c r="M495" i="72"/>
  <c r="J515" i="72"/>
  <c r="M565" i="72"/>
  <c r="J501" i="72"/>
  <c r="M524" i="72"/>
  <c r="J550" i="72"/>
  <c r="M575" i="72"/>
  <c r="J595" i="72"/>
  <c r="M510" i="72"/>
  <c r="M213" i="72"/>
  <c r="J149" i="72"/>
  <c r="M192" i="72"/>
  <c r="J237" i="72"/>
  <c r="M202" i="72"/>
  <c r="J143" i="72"/>
  <c r="M226" i="72"/>
  <c r="J193" i="72"/>
  <c r="M236" i="72"/>
  <c r="J172" i="72"/>
  <c r="M198" i="72"/>
  <c r="J231" i="72"/>
  <c r="M211" i="72"/>
  <c r="J146" i="72"/>
  <c r="M189" i="72"/>
  <c r="J232" i="72"/>
  <c r="M168" i="72"/>
  <c r="J190" i="72"/>
  <c r="M223" i="72"/>
  <c r="J203" i="72"/>
  <c r="M233" i="72"/>
  <c r="J169" i="72"/>
  <c r="M212" i="72"/>
  <c r="J148" i="72"/>
  <c r="M150" i="72"/>
  <c r="J183" i="72"/>
  <c r="M163" i="72"/>
  <c r="J697" i="72"/>
  <c r="M633" i="72"/>
  <c r="J676" i="72"/>
  <c r="M612" i="72"/>
  <c r="J658" i="72"/>
  <c r="M699" i="72"/>
  <c r="J635" i="72"/>
  <c r="M677" i="72"/>
  <c r="J613" i="72"/>
  <c r="M656" i="72"/>
  <c r="J702" i="72"/>
  <c r="M638" i="72"/>
  <c r="J679" i="72"/>
  <c r="M615" i="72"/>
  <c r="J657" i="72"/>
  <c r="M700" i="72"/>
  <c r="J636" i="72"/>
  <c r="M682" i="72"/>
  <c r="J618" i="72"/>
  <c r="M659" i="72"/>
  <c r="M653" i="72"/>
  <c r="J696" i="72"/>
  <c r="M632" i="72"/>
  <c r="J678" i="72"/>
  <c r="M614" i="72"/>
  <c r="J655" i="72"/>
  <c r="M455" i="72"/>
  <c r="J391" i="72"/>
  <c r="M421" i="72"/>
  <c r="J446" i="72"/>
  <c r="M470" i="72"/>
  <c r="M392" i="72"/>
  <c r="J379" i="72"/>
  <c r="M409" i="72"/>
  <c r="J376" i="72"/>
  <c r="M419" i="72"/>
  <c r="J458" i="72"/>
  <c r="M373" i="72"/>
  <c r="J398" i="72"/>
  <c r="M417" i="72"/>
  <c r="J429" i="72"/>
  <c r="M475" i="72"/>
  <c r="J405" i="72"/>
  <c r="M380" i="72"/>
  <c r="J431" i="72"/>
  <c r="M474" i="72"/>
  <c r="J389" i="72"/>
  <c r="M414" i="72"/>
  <c r="J433" i="72"/>
  <c r="M445" i="72"/>
  <c r="J374" i="72"/>
  <c r="M395" i="72"/>
  <c r="K1059" i="72"/>
  <c r="M995" i="72"/>
  <c r="K1042" i="72"/>
  <c r="M978" i="72"/>
  <c r="K1021" i="72"/>
  <c r="M1064" i="72"/>
  <c r="K1000" i="72"/>
  <c r="M983" i="72"/>
  <c r="K1041" i="72"/>
  <c r="M1071" i="72"/>
  <c r="K1007" i="72"/>
  <c r="M1054" i="72"/>
  <c r="K990" i="72"/>
  <c r="M1033" i="72"/>
  <c r="K1076" i="72"/>
  <c r="M1012" i="72"/>
  <c r="K1077" i="72"/>
  <c r="M993" i="72"/>
  <c r="K1051" i="72"/>
  <c r="M987" i="72"/>
  <c r="K1034" i="72"/>
  <c r="K1013" i="72"/>
  <c r="M1056" i="72"/>
  <c r="K992" i="72"/>
  <c r="M1046" i="72"/>
  <c r="K1068" i="72"/>
  <c r="I35" i="72"/>
  <c r="AF34" i="71"/>
  <c r="AB34" i="71"/>
  <c r="N34" i="71"/>
  <c r="J35" i="72" s="1"/>
  <c r="O34" i="71"/>
  <c r="K35" i="72" s="1"/>
  <c r="I56" i="72"/>
  <c r="AF55" i="71"/>
  <c r="AB55" i="71"/>
  <c r="N55" i="71"/>
  <c r="J56" i="72" s="1"/>
  <c r="O55" i="71"/>
  <c r="K56" i="72" s="1"/>
  <c r="I61" i="72"/>
  <c r="AF60" i="71"/>
  <c r="AB60" i="71"/>
  <c r="O60" i="71"/>
  <c r="K61" i="72" s="1"/>
  <c r="N60" i="71"/>
  <c r="J61" i="72" s="1"/>
  <c r="I39" i="72"/>
  <c r="AF38" i="71"/>
  <c r="AB38" i="71"/>
  <c r="N38" i="71"/>
  <c r="J39" i="72" s="1"/>
  <c r="O38" i="71"/>
  <c r="K39" i="72" s="1"/>
  <c r="I28" i="72"/>
  <c r="AF27" i="71"/>
  <c r="AB27" i="71"/>
  <c r="O27" i="71"/>
  <c r="K28" i="72" s="1"/>
  <c r="N27" i="71"/>
  <c r="J28" i="72" s="1"/>
  <c r="I33" i="72"/>
  <c r="AF32" i="71"/>
  <c r="AB32" i="71"/>
  <c r="N32" i="71"/>
  <c r="J33" i="72" s="1"/>
  <c r="O32" i="71"/>
  <c r="K33" i="72" s="1"/>
  <c r="I59" i="72"/>
  <c r="AF58" i="71"/>
  <c r="AB58" i="71"/>
  <c r="N58" i="71"/>
  <c r="J59" i="72" s="1"/>
  <c r="O58" i="71"/>
  <c r="K59" i="72" s="1"/>
  <c r="I16" i="72"/>
  <c r="AF15" i="71"/>
  <c r="AB15" i="71"/>
  <c r="O15" i="71"/>
  <c r="K16" i="72" s="1"/>
  <c r="N15" i="71"/>
  <c r="J16" i="72" s="1"/>
  <c r="I80" i="72"/>
  <c r="AF79" i="71"/>
  <c r="AB79" i="71"/>
  <c r="N79" i="71"/>
  <c r="J80" i="72" s="1"/>
  <c r="O79" i="71"/>
  <c r="K80" i="72" s="1"/>
  <c r="I37" i="72"/>
  <c r="AF36" i="71"/>
  <c r="AB36" i="71"/>
  <c r="O36" i="71"/>
  <c r="K37" i="72" s="1"/>
  <c r="N36" i="71"/>
  <c r="J37" i="72" s="1"/>
  <c r="I101" i="72"/>
  <c r="AF100" i="71"/>
  <c r="AB100" i="71"/>
  <c r="N100" i="71"/>
  <c r="J101" i="72" s="1"/>
  <c r="O100" i="71"/>
  <c r="K101" i="72" s="1"/>
  <c r="I106" i="72"/>
  <c r="AF105" i="71"/>
  <c r="AB105" i="71"/>
  <c r="O105" i="71"/>
  <c r="K106" i="72" s="1"/>
  <c r="N105" i="71"/>
  <c r="J106" i="72" s="1"/>
  <c r="I30" i="72"/>
  <c r="AF29" i="71"/>
  <c r="AB29" i="71"/>
  <c r="O29" i="71"/>
  <c r="K30" i="72" s="1"/>
  <c r="N29" i="71"/>
  <c r="J30" i="72" s="1"/>
  <c r="I54" i="72"/>
  <c r="AF53" i="71"/>
  <c r="AB53" i="71"/>
  <c r="N53" i="71"/>
  <c r="J54" i="72" s="1"/>
  <c r="O53" i="71"/>
  <c r="K54" i="72" s="1"/>
  <c r="I50" i="72"/>
  <c r="AF49" i="71"/>
  <c r="AB49" i="71"/>
  <c r="O49" i="71"/>
  <c r="K50" i="72" s="1"/>
  <c r="N49" i="71"/>
  <c r="J50" i="72" s="1"/>
  <c r="I15" i="72"/>
  <c r="AF14" i="71"/>
  <c r="AB14" i="71"/>
  <c r="O14" i="71"/>
  <c r="K15" i="72" s="1"/>
  <c r="N14" i="71"/>
  <c r="J15" i="72" s="1"/>
  <c r="I79" i="72"/>
  <c r="AF78" i="71"/>
  <c r="AB78" i="71"/>
  <c r="N78" i="71"/>
  <c r="J79" i="72" s="1"/>
  <c r="O78" i="71"/>
  <c r="K79" i="72" s="1"/>
  <c r="I36" i="72"/>
  <c r="AF35" i="71"/>
  <c r="AB35" i="71"/>
  <c r="N35" i="71"/>
  <c r="J36" i="72" s="1"/>
  <c r="O35" i="71"/>
  <c r="K36" i="72" s="1"/>
  <c r="I100" i="72"/>
  <c r="AF99" i="71"/>
  <c r="AB99" i="71"/>
  <c r="O99" i="71"/>
  <c r="K100" i="72" s="1"/>
  <c r="N99" i="71"/>
  <c r="J100" i="72" s="1"/>
  <c r="I57" i="72"/>
  <c r="AF56" i="71"/>
  <c r="AB56" i="71"/>
  <c r="N56" i="71"/>
  <c r="J57" i="72" s="1"/>
  <c r="O56" i="71"/>
  <c r="K57" i="72" s="1"/>
  <c r="I14" i="72"/>
  <c r="AF13" i="71"/>
  <c r="AB13" i="71"/>
  <c r="N13" i="71"/>
  <c r="J14" i="72" s="1"/>
  <c r="O13" i="71"/>
  <c r="K14" i="72" s="1"/>
  <c r="I115" i="72"/>
  <c r="AF114" i="71"/>
  <c r="AB114" i="71"/>
  <c r="O114" i="71"/>
  <c r="K115" i="72" s="1"/>
  <c r="N114" i="71"/>
  <c r="J115" i="72" s="1"/>
  <c r="I45" i="72"/>
  <c r="AF44" i="71"/>
  <c r="AB44" i="71"/>
  <c r="N44" i="71"/>
  <c r="J45" i="72" s="1"/>
  <c r="O44" i="71"/>
  <c r="K45" i="72" s="1"/>
  <c r="I103" i="72"/>
  <c r="AF102" i="71"/>
  <c r="AB102" i="71"/>
  <c r="O102" i="71"/>
  <c r="K103" i="72" s="1"/>
  <c r="N102" i="71"/>
  <c r="J103" i="72" s="1"/>
  <c r="I49" i="72"/>
  <c r="AF48" i="71"/>
  <c r="AB48" i="71"/>
  <c r="N48" i="71"/>
  <c r="J49" i="72" s="1"/>
  <c r="O48" i="71"/>
  <c r="K49" i="72" s="1"/>
  <c r="I113" i="72"/>
  <c r="AF112" i="71"/>
  <c r="AB112" i="71"/>
  <c r="N112" i="71"/>
  <c r="J113" i="72" s="1"/>
  <c r="O112" i="71"/>
  <c r="K113" i="72" s="1"/>
  <c r="I58" i="72"/>
  <c r="AF57" i="71"/>
  <c r="AB57" i="71"/>
  <c r="N57" i="71"/>
  <c r="J58" i="72" s="1"/>
  <c r="O57" i="71"/>
  <c r="K58" i="72" s="1"/>
  <c r="M316" i="72"/>
  <c r="J252" i="72"/>
  <c r="M277" i="72"/>
  <c r="J297" i="72"/>
  <c r="M317" i="72"/>
  <c r="J342" i="72"/>
  <c r="M257" i="72"/>
  <c r="J296" i="72"/>
  <c r="M335" i="72"/>
  <c r="J355" i="72"/>
  <c r="M270" i="72"/>
  <c r="J290" i="72"/>
  <c r="M315" i="72"/>
  <c r="J356" i="72"/>
  <c r="M292" i="72"/>
  <c r="J330" i="72"/>
  <c r="M350" i="72"/>
  <c r="J265" i="72"/>
  <c r="M285" i="72"/>
  <c r="J310" i="72"/>
  <c r="M336" i="72"/>
  <c r="J272" i="72"/>
  <c r="M303" i="72"/>
  <c r="J323" i="72"/>
  <c r="M343" i="72"/>
  <c r="J258" i="72"/>
  <c r="M283" i="72"/>
  <c r="K1149" i="72"/>
  <c r="M1191" i="72"/>
  <c r="K1127" i="72"/>
  <c r="M1144" i="72"/>
  <c r="J1126" i="72"/>
  <c r="M1108" i="72"/>
  <c r="K1153" i="72"/>
  <c r="M1099" i="72"/>
  <c r="J1148" i="72"/>
  <c r="M1161" i="72"/>
  <c r="K1097" i="72"/>
  <c r="M1139" i="72"/>
  <c r="J1168" i="72"/>
  <c r="M1150" i="72"/>
  <c r="J1132" i="72"/>
  <c r="M1114" i="72"/>
  <c r="K1163" i="72"/>
  <c r="M1102" i="72"/>
  <c r="K1173" i="72"/>
  <c r="M1109" i="72"/>
  <c r="K1151" i="72"/>
  <c r="M1192" i="72"/>
  <c r="K1174" i="72"/>
  <c r="M1156" i="72"/>
  <c r="J1138" i="72"/>
  <c r="M1131" i="72"/>
  <c r="J1162" i="72"/>
  <c r="M1508" i="72"/>
  <c r="K1550" i="72"/>
  <c r="M1465" i="72"/>
  <c r="J1485" i="72"/>
  <c r="M1510" i="72"/>
  <c r="J1535" i="72"/>
  <c r="M1552" i="72"/>
  <c r="K1488" i="72"/>
  <c r="M1523" i="72"/>
  <c r="J1543" i="72"/>
  <c r="M1458" i="72"/>
  <c r="J1483" i="72"/>
  <c r="M1509" i="72"/>
  <c r="K1532" i="72"/>
  <c r="M1468" i="72"/>
  <c r="J1497" i="72"/>
  <c r="M1517" i="72"/>
  <c r="K1542" i="72"/>
  <c r="M1457" i="72"/>
  <c r="K1482" i="72"/>
  <c r="M1512" i="72"/>
  <c r="J1555" i="72"/>
  <c r="M1470" i="72"/>
  <c r="K1490" i="72"/>
  <c r="M1515" i="72"/>
  <c r="J1541" i="72"/>
  <c r="M1455" i="72"/>
  <c r="K952" i="72"/>
  <c r="M883" i="72"/>
  <c r="K922" i="72"/>
  <c r="M858" i="72"/>
  <c r="K889" i="72"/>
  <c r="M924" i="72"/>
  <c r="K860" i="72"/>
  <c r="M927" i="72"/>
  <c r="K863" i="72"/>
  <c r="M902" i="72"/>
  <c r="K934" i="72"/>
  <c r="M869" i="72"/>
  <c r="K904" i="72"/>
  <c r="M949" i="72"/>
  <c r="K907" i="72"/>
  <c r="M951" i="72"/>
  <c r="K882" i="72"/>
  <c r="M913" i="72"/>
  <c r="K954" i="72"/>
  <c r="M884" i="72"/>
  <c r="K957" i="72"/>
  <c r="M887" i="72"/>
  <c r="K926" i="72"/>
  <c r="M862" i="72"/>
  <c r="K893" i="72"/>
  <c r="M928" i="72"/>
  <c r="K864" i="72"/>
  <c r="M593" i="72"/>
  <c r="J529" i="72"/>
  <c r="M562" i="72"/>
  <c r="J587" i="72"/>
  <c r="M502" i="72"/>
  <c r="J527" i="72"/>
  <c r="M547" i="72"/>
  <c r="J573" i="72"/>
  <c r="M509" i="72"/>
  <c r="J535" i="72"/>
  <c r="M560" i="72"/>
  <c r="J586" i="72"/>
  <c r="M500" i="72"/>
  <c r="J520" i="72"/>
  <c r="M553" i="72"/>
  <c r="J594" i="72"/>
  <c r="M508" i="72"/>
  <c r="J534" i="72"/>
  <c r="M559" i="72"/>
  <c r="J579" i="72"/>
  <c r="M494" i="72"/>
  <c r="J549" i="72"/>
  <c r="M588" i="72"/>
  <c r="J503" i="72"/>
  <c r="M528" i="72"/>
  <c r="J554" i="72"/>
  <c r="M574" i="72"/>
  <c r="I1344" i="72"/>
  <c r="AF1321" i="71"/>
  <c r="AB1321" i="71"/>
  <c r="N1321" i="71"/>
  <c r="O1321" i="71"/>
  <c r="I1349" i="72"/>
  <c r="AF1326" i="71"/>
  <c r="AB1326" i="71"/>
  <c r="O1326" i="71"/>
  <c r="N1326" i="71"/>
  <c r="I1413" i="72"/>
  <c r="AF1390" i="71"/>
  <c r="AB1390" i="71"/>
  <c r="O1390" i="71"/>
  <c r="N1390" i="71"/>
  <c r="I1370" i="72"/>
  <c r="AF1347" i="71"/>
  <c r="AB1347" i="71"/>
  <c r="N1347" i="71"/>
  <c r="O1347" i="71"/>
  <c r="I1434" i="72"/>
  <c r="AF1411" i="71"/>
  <c r="AB1411" i="71"/>
  <c r="N1411" i="71"/>
  <c r="O1411" i="71"/>
  <c r="I1331" i="72"/>
  <c r="AF1308" i="71"/>
  <c r="AB1308" i="71"/>
  <c r="O1308" i="71"/>
  <c r="N1308" i="71"/>
  <c r="M1415" i="71"/>
  <c r="I1395" i="72"/>
  <c r="AF1372" i="71"/>
  <c r="AB1372" i="71"/>
  <c r="O1372" i="71"/>
  <c r="N1372" i="71"/>
  <c r="I1400" i="72"/>
  <c r="AF1377" i="71"/>
  <c r="AB1377" i="71"/>
  <c r="N1377" i="71"/>
  <c r="O1377" i="71"/>
  <c r="I1350" i="72"/>
  <c r="AF1327" i="71"/>
  <c r="AB1327" i="71"/>
  <c r="N1327" i="71"/>
  <c r="O1327" i="71"/>
  <c r="I1352" i="72"/>
  <c r="AF1329" i="71"/>
  <c r="AB1329" i="71"/>
  <c r="N1329" i="71"/>
  <c r="O1329" i="71"/>
  <c r="I1353" i="72"/>
  <c r="AF1330" i="71"/>
  <c r="AB1330" i="71"/>
  <c r="O1330" i="71"/>
  <c r="N1330" i="71"/>
  <c r="I1417" i="72"/>
  <c r="AF1394" i="71"/>
  <c r="AB1394" i="71"/>
  <c r="O1394" i="71"/>
  <c r="N1394" i="71"/>
  <c r="I1374" i="72"/>
  <c r="AF1351" i="71"/>
  <c r="AB1351" i="71"/>
  <c r="N1351" i="71"/>
  <c r="O1351" i="71"/>
  <c r="I1437" i="72"/>
  <c r="AF1414" i="71"/>
  <c r="AB1414" i="71"/>
  <c r="N1414" i="71"/>
  <c r="O1414" i="71"/>
  <c r="I1335" i="72"/>
  <c r="AF1312" i="71"/>
  <c r="AB1312" i="71"/>
  <c r="O1312" i="71"/>
  <c r="N1312" i="71"/>
  <c r="I1399" i="72"/>
  <c r="AF1376" i="71"/>
  <c r="AB1376" i="71"/>
  <c r="O1376" i="71"/>
  <c r="N1376" i="71"/>
  <c r="I1436" i="72"/>
  <c r="AF1413" i="71"/>
  <c r="AB1413" i="71"/>
  <c r="N1413" i="71"/>
  <c r="O1413" i="71"/>
  <c r="I1366" i="72"/>
  <c r="AF1343" i="71"/>
  <c r="AB1343" i="71"/>
  <c r="N1343" i="71"/>
  <c r="O1343" i="71"/>
  <c r="I1432" i="72"/>
  <c r="AF1409" i="71"/>
  <c r="AB1409" i="71"/>
  <c r="N1409" i="71"/>
  <c r="O1409" i="71"/>
  <c r="I1391" i="72"/>
  <c r="AF1368" i="71"/>
  <c r="AB1368" i="71"/>
  <c r="O1368" i="71"/>
  <c r="N1368" i="71"/>
  <c r="I1392" i="72"/>
  <c r="AF1369" i="71"/>
  <c r="AB1369" i="71"/>
  <c r="N1369" i="71"/>
  <c r="O1369" i="71"/>
  <c r="I1373" i="72"/>
  <c r="AF1350" i="71"/>
  <c r="AB1350" i="71"/>
  <c r="O1350" i="71"/>
  <c r="N1350" i="71"/>
  <c r="I1394" i="72"/>
  <c r="AF1371" i="71"/>
  <c r="AB1371" i="71"/>
  <c r="N1371" i="71"/>
  <c r="O1371" i="71"/>
  <c r="I1364" i="72"/>
  <c r="AF1341" i="71"/>
  <c r="AB1341" i="71"/>
  <c r="N1341" i="71"/>
  <c r="O1341" i="71"/>
  <c r="I1355" i="72"/>
  <c r="AF1332" i="71"/>
  <c r="AB1332" i="71"/>
  <c r="O1332" i="71"/>
  <c r="N1332" i="71"/>
  <c r="I1419" i="72"/>
  <c r="AF1396" i="71"/>
  <c r="AB1396" i="71"/>
  <c r="O1396" i="71"/>
  <c r="N1396" i="71"/>
  <c r="J197" i="72"/>
  <c r="M133" i="72"/>
  <c r="J176" i="72"/>
  <c r="M206" i="72"/>
  <c r="J138" i="72"/>
  <c r="M219" i="72"/>
  <c r="J162" i="72"/>
  <c r="M177" i="72"/>
  <c r="J220" i="72"/>
  <c r="M156" i="72"/>
  <c r="J166" i="72"/>
  <c r="M199" i="72"/>
  <c r="J179" i="72"/>
  <c r="J173" i="72"/>
  <c r="M216" i="72"/>
  <c r="J152" i="72"/>
  <c r="M158" i="72"/>
  <c r="J191" i="72"/>
  <c r="M171" i="72"/>
  <c r="J217" i="72"/>
  <c r="M153" i="72"/>
  <c r="J196" i="72"/>
  <c r="M132" i="72"/>
  <c r="J218" i="72"/>
  <c r="M151" i="72"/>
  <c r="J131" i="72"/>
  <c r="N235" i="71"/>
  <c r="I238" i="72"/>
  <c r="E50" i="70" s="1"/>
  <c r="V17" i="11" s="1"/>
  <c r="L681" i="72"/>
  <c r="K617" i="72"/>
  <c r="L660" i="72"/>
  <c r="K706" i="72"/>
  <c r="L642" i="72"/>
  <c r="K683" i="72"/>
  <c r="L619" i="72"/>
  <c r="K661" i="72"/>
  <c r="L704" i="72"/>
  <c r="K640" i="72"/>
  <c r="L686" i="72"/>
  <c r="K622" i="72"/>
  <c r="L663" i="72"/>
  <c r="K705" i="72"/>
  <c r="L641" i="72"/>
  <c r="K684" i="72"/>
  <c r="L620" i="72"/>
  <c r="K666" i="72"/>
  <c r="L707" i="72"/>
  <c r="K643" i="72"/>
  <c r="L701" i="72"/>
  <c r="K637" i="72"/>
  <c r="L680" i="72"/>
  <c r="K616" i="72"/>
  <c r="L662" i="72"/>
  <c r="K703" i="72"/>
  <c r="L639" i="72"/>
  <c r="K439" i="72"/>
  <c r="L375" i="72"/>
  <c r="K400" i="72"/>
  <c r="L425" i="72"/>
  <c r="K444" i="72"/>
  <c r="L456" i="72"/>
  <c r="K454" i="72"/>
  <c r="L426" i="72"/>
  <c r="K428" i="72"/>
  <c r="L467" i="72"/>
  <c r="K403" i="72"/>
  <c r="L437" i="72"/>
  <c r="K462" i="72"/>
  <c r="L377" i="72"/>
  <c r="K396" i="72"/>
  <c r="L408" i="72"/>
  <c r="K443" i="72"/>
  <c r="L473" i="72"/>
  <c r="K397" i="72"/>
  <c r="L415" i="72"/>
  <c r="K453" i="72"/>
  <c r="L477" i="72"/>
  <c r="K393" i="72"/>
  <c r="L412" i="72"/>
  <c r="K424" i="72"/>
  <c r="L469" i="72"/>
  <c r="K476" i="72"/>
  <c r="L1043" i="72"/>
  <c r="J979" i="72"/>
  <c r="L1026" i="72"/>
  <c r="J1069" i="72"/>
  <c r="L1005" i="72"/>
  <c r="J1048" i="72"/>
  <c r="L984" i="72"/>
  <c r="J1062" i="72"/>
  <c r="L977" i="72"/>
  <c r="J1055" i="72"/>
  <c r="L991" i="72"/>
  <c r="J1038" i="72"/>
  <c r="L974" i="72"/>
  <c r="J1017" i="72"/>
  <c r="L1060" i="72"/>
  <c r="J996" i="72"/>
  <c r="L1030" i="72"/>
  <c r="J1052" i="72"/>
  <c r="L1035" i="72"/>
  <c r="M971" i="72"/>
  <c r="AF1061" i="71"/>
  <c r="K1018" i="72"/>
  <c r="M1061" i="72"/>
  <c r="K997" i="72"/>
  <c r="M1040" i="72"/>
  <c r="K976" i="72"/>
  <c r="M998" i="72"/>
  <c r="K1020" i="72"/>
  <c r="M300" i="72"/>
  <c r="J341" i="72"/>
  <c r="M255" i="72"/>
  <c r="J275" i="72"/>
  <c r="M295" i="72"/>
  <c r="J321" i="72"/>
  <c r="M344" i="72"/>
  <c r="J280" i="72"/>
  <c r="M314" i="72"/>
  <c r="J334" i="72"/>
  <c r="M354" i="72"/>
  <c r="J269" i="72"/>
  <c r="M294" i="72"/>
  <c r="J340" i="72"/>
  <c r="M276" i="72"/>
  <c r="J309" i="72"/>
  <c r="M329" i="72"/>
  <c r="J349" i="72"/>
  <c r="M263" i="72"/>
  <c r="J289" i="72"/>
  <c r="M320" i="72"/>
  <c r="J256" i="72"/>
  <c r="M282" i="72"/>
  <c r="J302" i="72"/>
  <c r="M322" i="72"/>
  <c r="J347" i="72"/>
  <c r="M262" i="72"/>
  <c r="M1133" i="72"/>
  <c r="K1175" i="72"/>
  <c r="M1111" i="72"/>
  <c r="J1112" i="72"/>
  <c r="M1094" i="72"/>
  <c r="K1186" i="72"/>
  <c r="M1121" i="72"/>
  <c r="J1120" i="72"/>
  <c r="M1098" i="72"/>
  <c r="K1145" i="72"/>
  <c r="M1187" i="72"/>
  <c r="K1123" i="72"/>
  <c r="M1136" i="72"/>
  <c r="J1118" i="72"/>
  <c r="M1100" i="72"/>
  <c r="K1185" i="72"/>
  <c r="M1115" i="72"/>
  <c r="J1116" i="72"/>
  <c r="M1157" i="72"/>
  <c r="K1093" i="72"/>
  <c r="M1135" i="72"/>
  <c r="J1160" i="72"/>
  <c r="M1142" i="72"/>
  <c r="J1124" i="72"/>
  <c r="M1106" i="72"/>
  <c r="K1184" i="72"/>
  <c r="M1556" i="72"/>
  <c r="K1492" i="72"/>
  <c r="M1529" i="72"/>
  <c r="J1549" i="72"/>
  <c r="M1463" i="72"/>
  <c r="J1489" i="72"/>
  <c r="M1514" i="72"/>
  <c r="K1536" i="72"/>
  <c r="M1472" i="72"/>
  <c r="K1502" i="72"/>
  <c r="M1522" i="72"/>
  <c r="J1547" i="72"/>
  <c r="M1462" i="72"/>
  <c r="J1487" i="72"/>
  <c r="M1516" i="72"/>
  <c r="K1452" i="72"/>
  <c r="M1475" i="72"/>
  <c r="J1495" i="72"/>
  <c r="M1521" i="72"/>
  <c r="K1546" i="72"/>
  <c r="M1461" i="72"/>
  <c r="K1496" i="72"/>
  <c r="M1534" i="72"/>
  <c r="K1554" i="72"/>
  <c r="M1469" i="72"/>
  <c r="K1494" i="72"/>
  <c r="M1519" i="72"/>
  <c r="K931" i="72"/>
  <c r="M867" i="72"/>
  <c r="K906" i="72"/>
  <c r="M939" i="72"/>
  <c r="K873" i="72"/>
  <c r="M908" i="72"/>
  <c r="K953" i="72"/>
  <c r="M911" i="72"/>
  <c r="K956" i="72"/>
  <c r="M886" i="72"/>
  <c r="K917" i="72"/>
  <c r="M853" i="72"/>
  <c r="K888" i="72"/>
  <c r="M933" i="72"/>
  <c r="K891" i="72"/>
  <c r="M930" i="72"/>
  <c r="K866" i="72"/>
  <c r="M897" i="72"/>
  <c r="K932" i="72"/>
  <c r="M868" i="72"/>
  <c r="K936" i="72"/>
  <c r="M871" i="72"/>
  <c r="K910" i="72"/>
  <c r="M944" i="72"/>
  <c r="K877" i="72"/>
  <c r="M912" i="72"/>
  <c r="K955" i="72"/>
  <c r="I740" i="72"/>
  <c r="AF727" i="71"/>
  <c r="AB727" i="71"/>
  <c r="O727" i="71"/>
  <c r="N727" i="71"/>
  <c r="I743" i="72"/>
  <c r="AF730" i="71"/>
  <c r="AB730" i="71"/>
  <c r="O730" i="71"/>
  <c r="N730" i="71"/>
  <c r="I776" i="72"/>
  <c r="AF763" i="71"/>
  <c r="AB763" i="71"/>
  <c r="O763" i="71"/>
  <c r="N763" i="71"/>
  <c r="I795" i="72"/>
  <c r="AF782" i="71"/>
  <c r="AB782" i="71"/>
  <c r="O782" i="71"/>
  <c r="N782" i="71"/>
  <c r="I812" i="72"/>
  <c r="AF799" i="71"/>
  <c r="AB799" i="71"/>
  <c r="O799" i="71"/>
  <c r="N799" i="71"/>
  <c r="I781" i="72"/>
  <c r="AF768" i="71"/>
  <c r="AB768" i="71"/>
  <c r="O768" i="71"/>
  <c r="N768" i="71"/>
  <c r="I738" i="72"/>
  <c r="AF725" i="71"/>
  <c r="AB725" i="71"/>
  <c r="O725" i="71"/>
  <c r="N725" i="71"/>
  <c r="I802" i="72"/>
  <c r="AF789" i="71"/>
  <c r="AB789" i="71"/>
  <c r="O789" i="71"/>
  <c r="N789" i="71"/>
  <c r="I831" i="72"/>
  <c r="AF818" i="71"/>
  <c r="AB818" i="71"/>
  <c r="N818" i="71"/>
  <c r="O818" i="71"/>
  <c r="I804" i="72"/>
  <c r="AF791" i="71"/>
  <c r="AB791" i="71"/>
  <c r="O791" i="71"/>
  <c r="N791" i="71"/>
  <c r="I766" i="72"/>
  <c r="AF753" i="71"/>
  <c r="AB753" i="71"/>
  <c r="O753" i="71"/>
  <c r="N753" i="71"/>
  <c r="I815" i="72"/>
  <c r="AF802" i="71"/>
  <c r="AB802" i="71"/>
  <c r="O802" i="71"/>
  <c r="N802" i="71"/>
  <c r="I739" i="72"/>
  <c r="AF726" i="71"/>
  <c r="AB726" i="71"/>
  <c r="O726" i="71"/>
  <c r="N726" i="71"/>
  <c r="I756" i="72"/>
  <c r="AF743" i="71"/>
  <c r="AB743" i="71"/>
  <c r="O743" i="71"/>
  <c r="N743" i="71"/>
  <c r="I753" i="72"/>
  <c r="AF740" i="71"/>
  <c r="AB740" i="71"/>
  <c r="O740" i="71"/>
  <c r="N740" i="71"/>
  <c r="I817" i="72"/>
  <c r="AF804" i="71"/>
  <c r="AB804" i="71"/>
  <c r="O804" i="71"/>
  <c r="N804" i="71"/>
  <c r="I774" i="72"/>
  <c r="AF761" i="71"/>
  <c r="AB761" i="71"/>
  <c r="O761" i="71"/>
  <c r="N761" i="71"/>
  <c r="I837" i="72"/>
  <c r="AF824" i="71"/>
  <c r="AB824" i="71"/>
  <c r="N824" i="71"/>
  <c r="O824" i="71"/>
  <c r="I787" i="72"/>
  <c r="AF774" i="71"/>
  <c r="AB774" i="71"/>
  <c r="O774" i="71"/>
  <c r="N774" i="71"/>
  <c r="I793" i="72"/>
  <c r="AF780" i="71"/>
  <c r="AB780" i="71"/>
  <c r="O780" i="71"/>
  <c r="N780" i="71"/>
  <c r="I830" i="72"/>
  <c r="AF817" i="71"/>
  <c r="AB817" i="71"/>
  <c r="N817" i="71"/>
  <c r="O817" i="71"/>
  <c r="I823" i="72"/>
  <c r="AF810" i="71"/>
  <c r="AB810" i="71"/>
  <c r="N810" i="71"/>
  <c r="O810" i="71"/>
  <c r="I747" i="72"/>
  <c r="AF734" i="71"/>
  <c r="AB734" i="71"/>
  <c r="O734" i="71"/>
  <c r="N734" i="71"/>
  <c r="I764" i="72"/>
  <c r="AF751" i="71"/>
  <c r="AB751" i="71"/>
  <c r="O751" i="71"/>
  <c r="N751" i="71"/>
  <c r="I757" i="72"/>
  <c r="AF744" i="71"/>
  <c r="AB744" i="71"/>
  <c r="O744" i="71"/>
  <c r="N744" i="71"/>
  <c r="I821" i="72"/>
  <c r="AF808" i="71"/>
  <c r="AB808" i="71"/>
  <c r="O808" i="71"/>
  <c r="N808" i="71"/>
  <c r="I778" i="72"/>
  <c r="AF765" i="71"/>
  <c r="AB765" i="71"/>
  <c r="O765" i="71"/>
  <c r="N765" i="71"/>
  <c r="M577" i="72"/>
  <c r="J513" i="72"/>
  <c r="M540" i="72"/>
  <c r="J566" i="72"/>
  <c r="M591" i="72"/>
  <c r="J506" i="72"/>
  <c r="M526" i="72"/>
  <c r="J557" i="72"/>
  <c r="M493" i="72"/>
  <c r="J514" i="72"/>
  <c r="M539" i="72"/>
  <c r="J564" i="72"/>
  <c r="M584" i="72"/>
  <c r="J499" i="72"/>
  <c r="M537" i="72"/>
  <c r="J572" i="72"/>
  <c r="M597" i="72"/>
  <c r="J512" i="72"/>
  <c r="M538" i="72"/>
  <c r="J558" i="72"/>
  <c r="J533" i="72"/>
  <c r="M567" i="72"/>
  <c r="J592" i="72"/>
  <c r="M507" i="72"/>
  <c r="J532" i="72"/>
  <c r="M552" i="72"/>
  <c r="J181" i="72"/>
  <c r="M224" i="72"/>
  <c r="J160" i="72"/>
  <c r="M174" i="72"/>
  <c r="J207" i="72"/>
  <c r="M187" i="72"/>
  <c r="J225" i="72"/>
  <c r="M161" i="72"/>
  <c r="J204" i="72"/>
  <c r="M140" i="72"/>
  <c r="J134" i="72"/>
  <c r="M167" i="72"/>
  <c r="J147" i="72"/>
  <c r="M221" i="72"/>
  <c r="J157" i="72"/>
  <c r="M200" i="72"/>
  <c r="J136" i="72"/>
  <c r="M234" i="72"/>
  <c r="J159" i="72"/>
  <c r="M139" i="72"/>
  <c r="J201" i="72"/>
  <c r="M137" i="72"/>
  <c r="J180" i="72"/>
  <c r="M214" i="72"/>
  <c r="J154" i="72"/>
  <c r="M227" i="72"/>
  <c r="J178" i="72"/>
  <c r="M665" i="72"/>
  <c r="J708" i="72"/>
  <c r="M644" i="72"/>
  <c r="J690" i="72"/>
  <c r="M626" i="72"/>
  <c r="J667" i="72"/>
  <c r="M709" i="72"/>
  <c r="J645" i="72"/>
  <c r="M688" i="72"/>
  <c r="J624" i="72"/>
  <c r="M670" i="72"/>
  <c r="J711" i="72"/>
  <c r="M647" i="72"/>
  <c r="J689" i="72"/>
  <c r="M625" i="72"/>
  <c r="J668" i="72"/>
  <c r="M714" i="72"/>
  <c r="J650" i="72"/>
  <c r="M691" i="72"/>
  <c r="J627" i="72"/>
  <c r="M685" i="72"/>
  <c r="J621" i="72"/>
  <c r="M664" i="72"/>
  <c r="J710" i="72"/>
  <c r="M646" i="72"/>
  <c r="J687" i="72"/>
  <c r="M623" i="72"/>
  <c r="J423" i="72"/>
  <c r="M464" i="72"/>
  <c r="J378" i="72"/>
  <c r="M404" i="72"/>
  <c r="J422" i="72"/>
  <c r="M434" i="72"/>
  <c r="J459" i="72"/>
  <c r="M384" i="72"/>
  <c r="J406" i="72"/>
  <c r="M451" i="72"/>
  <c r="J387" i="72"/>
  <c r="M416" i="72"/>
  <c r="J441" i="72"/>
  <c r="M465" i="72"/>
  <c r="J472" i="72"/>
  <c r="M386" i="72"/>
  <c r="J411" i="72"/>
  <c r="M430" i="72"/>
  <c r="J463" i="72"/>
  <c r="M399" i="72"/>
  <c r="J432" i="72"/>
  <c r="M457" i="72"/>
  <c r="J372" i="72"/>
  <c r="M385" i="72"/>
  <c r="J402" i="72"/>
  <c r="M388" i="72"/>
  <c r="J440" i="72"/>
  <c r="M1027" i="72"/>
  <c r="K1074" i="72"/>
  <c r="M1010" i="72"/>
  <c r="K1053" i="72"/>
  <c r="M989" i="72"/>
  <c r="K1032" i="72"/>
  <c r="M1047" i="72"/>
  <c r="K1014" i="72"/>
  <c r="M1036" i="72"/>
  <c r="K1039" i="72"/>
  <c r="M975" i="72"/>
  <c r="K1022" i="72"/>
  <c r="M1065" i="72"/>
  <c r="K1001" i="72"/>
  <c r="M1044" i="72"/>
  <c r="K980" i="72"/>
  <c r="M1073" i="72"/>
  <c r="K1004" i="72"/>
  <c r="M1019" i="72"/>
  <c r="K1066" i="72"/>
  <c r="M1002" i="72"/>
  <c r="K1045" i="72"/>
  <c r="M981" i="72"/>
  <c r="K1024" i="72"/>
  <c r="M1063" i="72"/>
  <c r="K1057" i="72"/>
  <c r="M972" i="72"/>
  <c r="J348" i="72"/>
  <c r="M284" i="72"/>
  <c r="J319" i="72"/>
  <c r="M339" i="72"/>
  <c r="J254" i="72"/>
  <c r="M274" i="72"/>
  <c r="J299" i="72"/>
  <c r="M328" i="72"/>
  <c r="J264" i="72"/>
  <c r="M293" i="72"/>
  <c r="J313" i="72"/>
  <c r="M333" i="72"/>
  <c r="J357" i="72"/>
  <c r="M273" i="72"/>
  <c r="J324" i="72"/>
  <c r="M260" i="72"/>
  <c r="J287" i="72"/>
  <c r="M307" i="72"/>
  <c r="J327" i="72"/>
  <c r="M353" i="72"/>
  <c r="J267" i="72"/>
  <c r="M304" i="72"/>
  <c r="J346" i="72"/>
  <c r="M261" i="72"/>
  <c r="J281" i="72"/>
  <c r="M301" i="72"/>
  <c r="J326" i="72"/>
  <c r="M1181" i="72"/>
  <c r="K1117" i="72"/>
  <c r="M1159" i="72"/>
  <c r="K1095" i="72"/>
  <c r="M1190" i="72"/>
  <c r="J1172" i="72"/>
  <c r="M1154" i="72"/>
  <c r="K1179" i="72"/>
  <c r="M1166" i="72"/>
  <c r="K1193" i="72"/>
  <c r="M1129" i="72"/>
  <c r="K1171" i="72"/>
  <c r="M1107" i="72"/>
  <c r="J1104" i="72"/>
  <c r="M1196" i="72"/>
  <c r="K1178" i="72"/>
  <c r="M1137" i="72"/>
  <c r="J1152" i="72"/>
  <c r="M1130" i="72"/>
  <c r="K1141" i="72"/>
  <c r="M1183" i="72"/>
  <c r="K1119" i="72"/>
  <c r="M1128" i="72"/>
  <c r="J1110" i="72"/>
  <c r="M1092" i="72"/>
  <c r="K1169" i="72"/>
  <c r="M1134" i="72"/>
  <c r="K1540" i="72"/>
  <c r="M1476" i="72"/>
  <c r="J1507" i="72"/>
  <c r="M1527" i="72"/>
  <c r="J1553" i="72"/>
  <c r="M1467" i="72"/>
  <c r="J1493" i="72"/>
  <c r="M1520" i="72"/>
  <c r="K1456" i="72"/>
  <c r="M1481" i="72"/>
  <c r="J1501" i="72"/>
  <c r="M1526" i="72"/>
  <c r="J1551" i="72"/>
  <c r="M1466" i="72"/>
  <c r="K1500" i="72"/>
  <c r="M1539" i="72"/>
  <c r="K1454" i="72"/>
  <c r="M1474" i="72"/>
  <c r="J1499" i="72"/>
  <c r="M1525" i="72"/>
  <c r="K1544" i="72"/>
  <c r="M1480" i="72"/>
  <c r="J1513" i="72"/>
  <c r="M1533" i="72"/>
  <c r="K1557" i="72"/>
  <c r="M1473" i="72"/>
  <c r="K1498" i="72"/>
  <c r="K915" i="72"/>
  <c r="L851" i="72"/>
  <c r="AB943" i="71"/>
  <c r="J890" i="72"/>
  <c r="L921" i="72"/>
  <c r="J857" i="72"/>
  <c r="L892" i="72"/>
  <c r="J937" i="72"/>
  <c r="L895" i="72"/>
  <c r="J935" i="72"/>
  <c r="L870" i="72"/>
  <c r="J901" i="72"/>
  <c r="L938" i="72"/>
  <c r="J872" i="72"/>
  <c r="L942" i="72"/>
  <c r="J875" i="72"/>
  <c r="L914" i="72"/>
  <c r="J950" i="72"/>
  <c r="L881" i="72"/>
  <c r="J916" i="72"/>
  <c r="L852" i="72"/>
  <c r="J919" i="72"/>
  <c r="L855" i="72"/>
  <c r="J894" i="72"/>
  <c r="L925" i="72"/>
  <c r="J861" i="72"/>
  <c r="L896" i="72"/>
  <c r="K561" i="72"/>
  <c r="L497" i="72"/>
  <c r="K519" i="72"/>
  <c r="L544" i="72"/>
  <c r="K570" i="72"/>
  <c r="L590" i="72"/>
  <c r="K504" i="72"/>
  <c r="L541" i="72"/>
  <c r="K578" i="72"/>
  <c r="L492" i="72"/>
  <c r="K518" i="72"/>
  <c r="L543" i="72"/>
  <c r="K563" i="72"/>
  <c r="L585" i="72"/>
  <c r="K521" i="72"/>
  <c r="L551" i="72"/>
  <c r="K576" i="72"/>
  <c r="K491" i="72"/>
  <c r="O589" i="71"/>
  <c r="Q589" i="71" s="1"/>
  <c r="M516" i="72"/>
  <c r="J536" i="72"/>
  <c r="M581" i="72"/>
  <c r="J517" i="72"/>
  <c r="M546" i="72"/>
  <c r="J571" i="72"/>
  <c r="M596" i="72"/>
  <c r="J511" i="72"/>
  <c r="M531" i="72"/>
  <c r="J229" i="72"/>
  <c r="M165" i="72"/>
  <c r="J208" i="72"/>
  <c r="M144" i="72"/>
  <c r="J142" i="72"/>
  <c r="M175" i="72"/>
  <c r="J155" i="72"/>
  <c r="M209" i="72"/>
  <c r="J145" i="72"/>
  <c r="M188" i="72"/>
  <c r="J230" i="72"/>
  <c r="M186" i="72"/>
  <c r="J135" i="72"/>
  <c r="M210" i="72"/>
  <c r="J205" i="72"/>
  <c r="M141" i="72"/>
  <c r="J184" i="72"/>
  <c r="M222" i="72"/>
  <c r="J170" i="72"/>
  <c r="M235" i="72"/>
  <c r="J194" i="72"/>
  <c r="M185" i="72"/>
  <c r="J228" i="72"/>
  <c r="M164" i="72"/>
  <c r="J182" i="72"/>
  <c r="M215" i="72"/>
  <c r="J195" i="72"/>
  <c r="M713" i="72"/>
  <c r="J649" i="72"/>
  <c r="M692" i="72"/>
  <c r="J628" i="72"/>
  <c r="M674" i="72"/>
  <c r="J715" i="72"/>
  <c r="M651" i="72"/>
  <c r="J693" i="72"/>
  <c r="M629" i="72"/>
  <c r="J672" i="72"/>
  <c r="M717" i="72"/>
  <c r="J654" i="72"/>
  <c r="M695" i="72"/>
  <c r="J631" i="72"/>
  <c r="M673" i="72"/>
  <c r="J716" i="72"/>
  <c r="M652" i="72"/>
  <c r="J698" i="72"/>
  <c r="M634" i="72"/>
  <c r="J675" i="72"/>
  <c r="L611" i="72"/>
  <c r="AB707" i="71"/>
  <c r="K669" i="72"/>
  <c r="L712" i="72"/>
  <c r="K648" i="72"/>
  <c r="L694" i="72"/>
  <c r="K630" i="72"/>
  <c r="L671" i="72"/>
  <c r="K471" i="72"/>
  <c r="L407" i="72"/>
  <c r="K442" i="72"/>
  <c r="L468" i="72"/>
  <c r="K382" i="72"/>
  <c r="L401" i="72"/>
  <c r="K413" i="72"/>
  <c r="L427" i="72"/>
  <c r="K452" i="72"/>
  <c r="L418" i="72"/>
  <c r="K435" i="72"/>
  <c r="K371" i="72"/>
  <c r="O471" i="71"/>
  <c r="Q471" i="71" s="1"/>
  <c r="M394" i="72"/>
  <c r="J420" i="72"/>
  <c r="M438" i="72"/>
  <c r="J450" i="72"/>
  <c r="M390" i="72"/>
  <c r="J448" i="72"/>
  <c r="M449" i="72"/>
  <c r="J447" i="72"/>
  <c r="M383" i="72"/>
  <c r="J410" i="72"/>
  <c r="M436" i="72"/>
  <c r="J460" i="72"/>
  <c r="M466" i="72"/>
  <c r="J381" i="72"/>
  <c r="M461" i="72"/>
  <c r="K1075" i="72"/>
  <c r="M1011" i="72"/>
  <c r="K1058" i="72"/>
  <c r="M994" i="72"/>
  <c r="K1037" i="72"/>
  <c r="M973" i="72"/>
  <c r="K1016" i="72"/>
  <c r="M1015" i="72"/>
  <c r="K982" i="72"/>
  <c r="M988" i="72"/>
  <c r="K1023" i="72"/>
  <c r="M1070" i="72"/>
  <c r="K1006" i="72"/>
  <c r="M1049" i="72"/>
  <c r="K985" i="72"/>
  <c r="M1028" i="72"/>
  <c r="K1031" i="72"/>
  <c r="M1025" i="72"/>
  <c r="K1067" i="72"/>
  <c r="M1003" i="72"/>
  <c r="K1050" i="72"/>
  <c r="M986" i="72"/>
  <c r="K1029" i="72"/>
  <c r="M1072" i="72"/>
  <c r="K1008" i="72"/>
  <c r="M999" i="72"/>
  <c r="K1009" i="72"/>
  <c r="M332" i="72"/>
  <c r="J268" i="72"/>
  <c r="M298" i="72"/>
  <c r="J318" i="72"/>
  <c r="M338" i="72"/>
  <c r="J253" i="72"/>
  <c r="M278" i="72"/>
  <c r="J312" i="72"/>
  <c r="J271" i="72"/>
  <c r="M291" i="72"/>
  <c r="J311" i="72"/>
  <c r="M337" i="72"/>
  <c r="J251" i="72"/>
  <c r="N353" i="71"/>
  <c r="I358" i="72"/>
  <c r="E64" i="70" s="1"/>
  <c r="L308" i="72"/>
  <c r="K351" i="72"/>
  <c r="L266" i="72"/>
  <c r="K286" i="72"/>
  <c r="L306" i="72"/>
  <c r="K331" i="72"/>
  <c r="L352" i="72"/>
  <c r="K288" i="72"/>
  <c r="L325" i="72"/>
  <c r="K345" i="72"/>
  <c r="L259" i="72"/>
  <c r="K279" i="72"/>
  <c r="L305" i="72"/>
  <c r="I1273" i="72"/>
  <c r="AF1252" i="71"/>
  <c r="AB1252" i="71"/>
  <c r="N1252" i="71"/>
  <c r="O1252" i="71"/>
  <c r="I1250" i="72"/>
  <c r="AF1229" i="71"/>
  <c r="AB1229" i="71"/>
  <c r="O1229" i="71"/>
  <c r="N1229" i="71"/>
  <c r="I1215" i="72"/>
  <c r="AF1194" i="71"/>
  <c r="AB1194" i="71"/>
  <c r="N1194" i="71"/>
  <c r="O1194" i="71"/>
  <c r="I1279" i="72"/>
  <c r="AF1258" i="71"/>
  <c r="AB1258" i="71"/>
  <c r="N1258" i="71"/>
  <c r="O1258" i="71"/>
  <c r="I1245" i="72"/>
  <c r="AF1224" i="71"/>
  <c r="AB1224" i="71"/>
  <c r="N1224" i="71"/>
  <c r="O1224" i="71"/>
  <c r="I1317" i="72"/>
  <c r="AF1296" i="71"/>
  <c r="AB1296" i="71"/>
  <c r="O1296" i="71"/>
  <c r="N1296" i="71"/>
  <c r="I1272" i="72"/>
  <c r="AF1251" i="71"/>
  <c r="AB1251" i="71"/>
  <c r="O1251" i="71"/>
  <c r="N1251" i="71"/>
  <c r="I1308" i="72"/>
  <c r="AF1287" i="71"/>
  <c r="AB1287" i="71"/>
  <c r="O1287" i="71"/>
  <c r="N1287" i="71"/>
  <c r="I1259" i="72"/>
  <c r="AF1238" i="71"/>
  <c r="AB1238" i="71"/>
  <c r="N1238" i="71"/>
  <c r="O1238" i="71"/>
  <c r="I1310" i="72"/>
  <c r="AF1289" i="71"/>
  <c r="AB1289" i="71"/>
  <c r="O1289" i="71"/>
  <c r="N1289" i="71"/>
  <c r="I1222" i="72"/>
  <c r="AF1201" i="71"/>
  <c r="AB1201" i="71"/>
  <c r="O1201" i="71"/>
  <c r="N1201" i="71"/>
  <c r="I1286" i="72"/>
  <c r="AF1265" i="71"/>
  <c r="AB1265" i="71"/>
  <c r="O1265" i="71"/>
  <c r="N1265" i="71"/>
  <c r="I1251" i="72"/>
  <c r="AF1230" i="71"/>
  <c r="AB1230" i="71"/>
  <c r="N1230" i="71"/>
  <c r="O1230" i="71"/>
  <c r="I1217" i="72"/>
  <c r="AF1196" i="71"/>
  <c r="AB1196" i="71"/>
  <c r="N1196" i="71"/>
  <c r="O1196" i="71"/>
  <c r="I1281" i="72"/>
  <c r="AF1260" i="71"/>
  <c r="AB1260" i="71"/>
  <c r="N1260" i="71"/>
  <c r="O1260" i="71"/>
  <c r="I1244" i="72"/>
  <c r="AF1223" i="71"/>
  <c r="AB1223" i="71"/>
  <c r="O1223" i="71"/>
  <c r="N1223" i="71"/>
  <c r="I1246" i="72"/>
  <c r="AF1225" i="71"/>
  <c r="AB1225" i="71"/>
  <c r="O1225" i="71"/>
  <c r="N1225" i="71"/>
  <c r="I1275" i="72"/>
  <c r="AF1254" i="71"/>
  <c r="AB1254" i="71"/>
  <c r="N1254" i="71"/>
  <c r="O1254" i="71"/>
  <c r="I1220" i="72"/>
  <c r="AF1199" i="71"/>
  <c r="AB1199" i="71"/>
  <c r="O1199" i="71"/>
  <c r="N1199" i="71"/>
  <c r="I1226" i="72"/>
  <c r="AF1205" i="71"/>
  <c r="AB1205" i="71"/>
  <c r="O1205" i="71"/>
  <c r="N1205" i="71"/>
  <c r="I1290" i="72"/>
  <c r="AF1269" i="71"/>
  <c r="AB1269" i="71"/>
  <c r="O1269" i="71"/>
  <c r="N1269" i="71"/>
  <c r="I1255" i="72"/>
  <c r="AF1234" i="71"/>
  <c r="AB1234" i="71"/>
  <c r="N1234" i="71"/>
  <c r="O1234" i="71"/>
  <c r="I1221" i="72"/>
  <c r="AF1200" i="71"/>
  <c r="AB1200" i="71"/>
  <c r="N1200" i="71"/>
  <c r="O1200" i="71"/>
  <c r="I1285" i="72"/>
  <c r="AF1264" i="71"/>
  <c r="AB1264" i="71"/>
  <c r="N1264" i="71"/>
  <c r="O1264" i="71"/>
  <c r="I1248" i="72"/>
  <c r="AF1227" i="71"/>
  <c r="AB1227" i="71"/>
  <c r="O1227" i="71"/>
  <c r="N1227" i="71"/>
  <c r="I1299" i="72"/>
  <c r="AF1278" i="71"/>
  <c r="AB1278" i="71"/>
  <c r="N1278" i="71"/>
  <c r="O1278" i="71"/>
  <c r="J1165" i="72"/>
  <c r="L1101" i="72"/>
  <c r="J1143" i="72"/>
  <c r="L1176" i="72"/>
  <c r="K1158" i="72"/>
  <c r="L1140" i="72"/>
  <c r="K1122" i="72"/>
  <c r="L1147" i="72"/>
  <c r="J1180" i="72"/>
  <c r="L1177" i="72"/>
  <c r="J1113" i="72"/>
  <c r="L1155" i="72"/>
  <c r="M1091" i="72"/>
  <c r="AF1179" i="71"/>
  <c r="K1182" i="72"/>
  <c r="M1164" i="72"/>
  <c r="J1146" i="72"/>
  <c r="M1105" i="72"/>
  <c r="K1197" i="72"/>
  <c r="M1189" i="72"/>
  <c r="K1125" i="72"/>
  <c r="M1167" i="72"/>
  <c r="K1103" i="72"/>
  <c r="M1096" i="72"/>
  <c r="K1188" i="72"/>
  <c r="M1170" i="72"/>
  <c r="K1195" i="72"/>
  <c r="M1194" i="72"/>
  <c r="K1524" i="72"/>
  <c r="M1460" i="72"/>
  <c r="K1486" i="72"/>
  <c r="M1506" i="72"/>
  <c r="J1531" i="72"/>
  <c r="J1471" i="72"/>
  <c r="M1504" i="72"/>
  <c r="J1545" i="72"/>
  <c r="M1459" i="72"/>
  <c r="J1479" i="72"/>
  <c r="M1505" i="72"/>
  <c r="K1530" i="72"/>
  <c r="M1548" i="72"/>
  <c r="K1484" i="72"/>
  <c r="M1518" i="72"/>
  <c r="K1538" i="72"/>
  <c r="M1453" i="72"/>
  <c r="K1478" i="72"/>
  <c r="M1503" i="72"/>
  <c r="K1528" i="72"/>
  <c r="M1464" i="72"/>
  <c r="J1491" i="72"/>
  <c r="M1511" i="72"/>
  <c r="J1537" i="72"/>
  <c r="L1451" i="72"/>
  <c r="AB1533" i="71"/>
  <c r="K1477" i="72"/>
  <c r="L941" i="72"/>
  <c r="J899" i="72"/>
  <c r="L940" i="72"/>
  <c r="J874" i="72"/>
  <c r="L905" i="72"/>
  <c r="J943" i="72"/>
  <c r="L876" i="72"/>
  <c r="J947" i="72"/>
  <c r="L879" i="72"/>
  <c r="J918" i="72"/>
  <c r="L854" i="72"/>
  <c r="J885" i="72"/>
  <c r="L920" i="72"/>
  <c r="J856" i="72"/>
  <c r="L923" i="72"/>
  <c r="J859" i="72"/>
  <c r="L898" i="72"/>
  <c r="J929" i="72"/>
  <c r="L865" i="72"/>
  <c r="J900" i="72"/>
  <c r="L945" i="72"/>
  <c r="J903" i="72"/>
  <c r="L946" i="72"/>
  <c r="J878" i="72"/>
  <c r="L909" i="72"/>
  <c r="J948" i="72"/>
  <c r="L880" i="72"/>
  <c r="K545" i="72"/>
  <c r="L583" i="72"/>
  <c r="K498" i="72"/>
  <c r="L523" i="72"/>
  <c r="K548" i="72"/>
  <c r="L568" i="72"/>
  <c r="K589" i="72"/>
  <c r="L525" i="72"/>
  <c r="K556" i="72"/>
  <c r="L582" i="72"/>
  <c r="K496" i="72"/>
  <c r="L522" i="72"/>
  <c r="K542" i="72"/>
  <c r="L569" i="72"/>
  <c r="K505" i="72"/>
  <c r="L530" i="72"/>
  <c r="K555" i="72"/>
  <c r="L580" i="72"/>
  <c r="K495" i="72"/>
  <c r="L515" i="72"/>
  <c r="K565" i="72"/>
  <c r="L501" i="72"/>
  <c r="K524" i="72"/>
  <c r="L550" i="72"/>
  <c r="K575" i="72"/>
  <c r="L595" i="72"/>
  <c r="K510" i="72"/>
  <c r="H19" i="50"/>
  <c r="H24" i="50" s="1"/>
  <c r="E19" i="50"/>
  <c r="E24" i="50" s="1"/>
  <c r="E23" i="45"/>
  <c r="F118" i="48"/>
  <c r="G35" i="45" s="1"/>
  <c r="F38" i="49"/>
  <c r="F48" i="49" s="1"/>
  <c r="G118" i="48"/>
  <c r="H35" i="45" s="1"/>
  <c r="F19" i="50"/>
  <c r="F24" i="50" s="1"/>
  <c r="G38" i="49"/>
  <c r="G48" i="49" s="1"/>
  <c r="D118" i="48"/>
  <c r="E35" i="45" s="1"/>
  <c r="H118" i="48"/>
  <c r="I35" i="45" s="1"/>
  <c r="G19" i="50"/>
  <c r="G24" i="50" s="1"/>
  <c r="AE117" i="47"/>
  <c r="R19" i="46" s="1"/>
  <c r="H38" i="49"/>
  <c r="H48" i="49" s="1"/>
  <c r="AA117" i="47"/>
  <c r="R18" i="46" s="1"/>
  <c r="I117" i="47"/>
  <c r="M25" i="46" s="1"/>
  <c r="F89" i="4"/>
  <c r="L62" i="18"/>
  <c r="G89" i="4" s="1"/>
  <c r="L63" i="18"/>
  <c r="H42" i="4"/>
  <c r="H62" i="4"/>
  <c r="H24" i="4"/>
  <c r="I19" i="4"/>
  <c r="H56" i="4"/>
  <c r="I26" i="4"/>
  <c r="D11" i="10"/>
  <c r="D13" i="10"/>
  <c r="I41" i="4"/>
  <c r="H41" i="4"/>
  <c r="D22" i="10"/>
  <c r="D20" i="10"/>
  <c r="H80" i="4"/>
  <c r="E17" i="10" s="1"/>
  <c r="I107" i="4"/>
  <c r="H106" i="4"/>
  <c r="H111" i="4"/>
  <c r="F21" i="10"/>
  <c r="E15" i="10"/>
  <c r="E18" i="10"/>
  <c r="F14" i="10"/>
  <c r="H107" i="4"/>
  <c r="F23" i="10"/>
  <c r="E20" i="10"/>
  <c r="E21" i="10"/>
  <c r="H10" i="4"/>
  <c r="E11" i="10" s="1"/>
  <c r="E23" i="10"/>
  <c r="I94" i="4"/>
  <c r="H100" i="4"/>
  <c r="I80" i="4"/>
  <c r="F17" i="10" s="1"/>
  <c r="D16" i="10"/>
  <c r="F18" i="10"/>
  <c r="E12" i="10"/>
  <c r="E14" i="10"/>
  <c r="F15" i="10"/>
  <c r="F11" i="10"/>
  <c r="F12" i="10"/>
  <c r="E38" i="49" l="1"/>
  <c r="E48" i="49" s="1"/>
  <c r="H117" i="47"/>
  <c r="M24" i="46" s="1"/>
  <c r="F90" i="4"/>
  <c r="J10" i="47"/>
  <c r="K10" i="47" s="1"/>
  <c r="J116" i="47"/>
  <c r="K116" i="47" s="1"/>
  <c r="J100" i="47"/>
  <c r="K100" i="47" s="1"/>
  <c r="J84" i="47"/>
  <c r="K84" i="47" s="1"/>
  <c r="J68" i="47"/>
  <c r="K68" i="47" s="1"/>
  <c r="J52" i="47"/>
  <c r="K52" i="47" s="1"/>
  <c r="J36" i="47"/>
  <c r="K36" i="47" s="1"/>
  <c r="J20" i="47"/>
  <c r="K20" i="47" s="1"/>
  <c r="J109" i="47"/>
  <c r="K109" i="47" s="1"/>
  <c r="J93" i="47"/>
  <c r="K93" i="47" s="1"/>
  <c r="J77" i="47"/>
  <c r="K77" i="47" s="1"/>
  <c r="J61" i="47"/>
  <c r="K61" i="47" s="1"/>
  <c r="J45" i="47"/>
  <c r="K45" i="47" s="1"/>
  <c r="J29" i="47"/>
  <c r="K29" i="47" s="1"/>
  <c r="J13" i="47"/>
  <c r="K13" i="47" s="1"/>
  <c r="J103" i="47"/>
  <c r="K103" i="47" s="1"/>
  <c r="J87" i="47"/>
  <c r="K87" i="47" s="1"/>
  <c r="J71" i="47"/>
  <c r="K71" i="47" s="1"/>
  <c r="J55" i="47"/>
  <c r="K55" i="47" s="1"/>
  <c r="J39" i="47"/>
  <c r="K39" i="47" s="1"/>
  <c r="J23" i="47"/>
  <c r="K23" i="47" s="1"/>
  <c r="J114" i="47"/>
  <c r="K114" i="47" s="1"/>
  <c r="J98" i="47"/>
  <c r="K98" i="47" s="1"/>
  <c r="J82" i="47"/>
  <c r="K82" i="47" s="1"/>
  <c r="J66" i="47"/>
  <c r="K66" i="47" s="1"/>
  <c r="J50" i="47"/>
  <c r="K50" i="47" s="1"/>
  <c r="J34" i="47"/>
  <c r="K34" i="47" s="1"/>
  <c r="J18" i="47"/>
  <c r="K18" i="47" s="1"/>
  <c r="J112" i="47"/>
  <c r="K112" i="47" s="1"/>
  <c r="J96" i="47"/>
  <c r="K96" i="47" s="1"/>
  <c r="J80" i="47"/>
  <c r="K80" i="47" s="1"/>
  <c r="J64" i="47"/>
  <c r="K64" i="47" s="1"/>
  <c r="J48" i="47"/>
  <c r="K48" i="47" s="1"/>
  <c r="J32" i="47"/>
  <c r="K32" i="47" s="1"/>
  <c r="J16" i="47"/>
  <c r="K16" i="47" s="1"/>
  <c r="J105" i="47"/>
  <c r="K105" i="47" s="1"/>
  <c r="J89" i="47"/>
  <c r="K89" i="47" s="1"/>
  <c r="J73" i="47"/>
  <c r="K73" i="47" s="1"/>
  <c r="J57" i="47"/>
  <c r="K57" i="47" s="1"/>
  <c r="J41" i="47"/>
  <c r="K41" i="47" s="1"/>
  <c r="J25" i="47"/>
  <c r="K25" i="47" s="1"/>
  <c r="J115" i="47"/>
  <c r="K115" i="47" s="1"/>
  <c r="J99" i="47"/>
  <c r="K99" i="47" s="1"/>
  <c r="J83" i="47"/>
  <c r="K83" i="47" s="1"/>
  <c r="J67" i="47"/>
  <c r="K67" i="47" s="1"/>
  <c r="J51" i="47"/>
  <c r="K51" i="47" s="1"/>
  <c r="J35" i="47"/>
  <c r="K35" i="47" s="1"/>
  <c r="J19" i="47"/>
  <c r="K19" i="47" s="1"/>
  <c r="J110" i="47"/>
  <c r="K110" i="47" s="1"/>
  <c r="J94" i="47"/>
  <c r="K94" i="47" s="1"/>
  <c r="J78" i="47"/>
  <c r="K78" i="47" s="1"/>
  <c r="J62" i="47"/>
  <c r="K62" i="47" s="1"/>
  <c r="J46" i="47"/>
  <c r="K46" i="47" s="1"/>
  <c r="J30" i="47"/>
  <c r="K30" i="47" s="1"/>
  <c r="J14" i="47"/>
  <c r="K14" i="47" s="1"/>
  <c r="J108" i="47"/>
  <c r="K108" i="47" s="1"/>
  <c r="J92" i="47"/>
  <c r="K92" i="47" s="1"/>
  <c r="J76" i="47"/>
  <c r="K76" i="47" s="1"/>
  <c r="J60" i="47"/>
  <c r="K60" i="47" s="1"/>
  <c r="J44" i="47"/>
  <c r="K44" i="47" s="1"/>
  <c r="J28" i="47"/>
  <c r="K28" i="47" s="1"/>
  <c r="J12" i="47"/>
  <c r="K12" i="47" s="1"/>
  <c r="J101" i="47"/>
  <c r="K101" i="47" s="1"/>
  <c r="J85" i="47"/>
  <c r="K85" i="47" s="1"/>
  <c r="J69" i="47"/>
  <c r="K69" i="47" s="1"/>
  <c r="J53" i="47"/>
  <c r="K53" i="47" s="1"/>
  <c r="J37" i="47"/>
  <c r="K37" i="47" s="1"/>
  <c r="J21" i="47"/>
  <c r="K21" i="47" s="1"/>
  <c r="J111" i="47"/>
  <c r="K111" i="47" s="1"/>
  <c r="J95" i="47"/>
  <c r="K95" i="47" s="1"/>
  <c r="J79" i="47"/>
  <c r="K79" i="47" s="1"/>
  <c r="J63" i="47"/>
  <c r="K63" i="47" s="1"/>
  <c r="J47" i="47"/>
  <c r="K47" i="47" s="1"/>
  <c r="J31" i="47"/>
  <c r="K31" i="47" s="1"/>
  <c r="J15" i="47"/>
  <c r="K15" i="47" s="1"/>
  <c r="J106" i="47"/>
  <c r="K106" i="47" s="1"/>
  <c r="J90" i="47"/>
  <c r="K90" i="47" s="1"/>
  <c r="J74" i="47"/>
  <c r="K74" i="47" s="1"/>
  <c r="J58" i="47"/>
  <c r="K58" i="47" s="1"/>
  <c r="J42" i="47"/>
  <c r="K42" i="47" s="1"/>
  <c r="J26" i="47"/>
  <c r="K26" i="47" s="1"/>
  <c r="J88" i="47"/>
  <c r="K88" i="47" s="1"/>
  <c r="J24" i="47"/>
  <c r="K24" i="47" s="1"/>
  <c r="J65" i="47"/>
  <c r="K65" i="47" s="1"/>
  <c r="J107" i="47"/>
  <c r="K107" i="47" s="1"/>
  <c r="J43" i="47"/>
  <c r="K43" i="47" s="1"/>
  <c r="J86" i="47"/>
  <c r="K86" i="47" s="1"/>
  <c r="J22" i="47"/>
  <c r="K22" i="47" s="1"/>
  <c r="J72" i="47"/>
  <c r="K72" i="47" s="1"/>
  <c r="J49" i="47"/>
  <c r="K49" i="47" s="1"/>
  <c r="J91" i="47"/>
  <c r="K91" i="47" s="1"/>
  <c r="J27" i="47"/>
  <c r="K27" i="47" s="1"/>
  <c r="J97" i="47"/>
  <c r="K97" i="47" s="1"/>
  <c r="J40" i="47"/>
  <c r="K40" i="47" s="1"/>
  <c r="J17" i="47"/>
  <c r="K17" i="47" s="1"/>
  <c r="J102" i="47"/>
  <c r="K102" i="47" s="1"/>
  <c r="J113" i="47"/>
  <c r="K113" i="47" s="1"/>
  <c r="J70" i="47"/>
  <c r="K70" i="47" s="1"/>
  <c r="J56" i="47"/>
  <c r="K56" i="47" s="1"/>
  <c r="J33" i="47"/>
  <c r="K33" i="47" s="1"/>
  <c r="J75" i="47"/>
  <c r="K75" i="47" s="1"/>
  <c r="J11" i="47"/>
  <c r="K11" i="47" s="1"/>
  <c r="J54" i="47"/>
  <c r="K54" i="47" s="1"/>
  <c r="J81" i="47"/>
  <c r="K81" i="47" s="1"/>
  <c r="J59" i="47"/>
  <c r="K59" i="47" s="1"/>
  <c r="J104" i="47"/>
  <c r="K104" i="47" s="1"/>
  <c r="J38" i="47"/>
  <c r="K38" i="47" s="1"/>
  <c r="L1299" i="72"/>
  <c r="J1248" i="72"/>
  <c r="L1285" i="72"/>
  <c r="K1221" i="72"/>
  <c r="L1255" i="72"/>
  <c r="J1290" i="72"/>
  <c r="L1226" i="72"/>
  <c r="J1220" i="72"/>
  <c r="L1275" i="72"/>
  <c r="J1246" i="72"/>
  <c r="J1244" i="72"/>
  <c r="L1281" i="72"/>
  <c r="K1217" i="72"/>
  <c r="L1251" i="72"/>
  <c r="J1286" i="72"/>
  <c r="L1222" i="72"/>
  <c r="J1310" i="72"/>
  <c r="L1259" i="72"/>
  <c r="J1308" i="72"/>
  <c r="L1272" i="72"/>
  <c r="J1317" i="72"/>
  <c r="L1245" i="72"/>
  <c r="K1279" i="72"/>
  <c r="L1215" i="72"/>
  <c r="J1250" i="72"/>
  <c r="L1273" i="72"/>
  <c r="L718" i="72"/>
  <c r="H106" i="70" s="1"/>
  <c r="Y53" i="11" s="1"/>
  <c r="K778" i="72"/>
  <c r="M821" i="72"/>
  <c r="K757" i="72"/>
  <c r="M764" i="72"/>
  <c r="K747" i="72"/>
  <c r="M823" i="72"/>
  <c r="J830" i="72"/>
  <c r="M793" i="72"/>
  <c r="K787" i="72"/>
  <c r="M837" i="72"/>
  <c r="K774" i="72"/>
  <c r="M817" i="72"/>
  <c r="K753" i="72"/>
  <c r="M756" i="72"/>
  <c r="K739" i="72"/>
  <c r="M815" i="72"/>
  <c r="K766" i="72"/>
  <c r="M804" i="72"/>
  <c r="J831" i="72"/>
  <c r="M802" i="72"/>
  <c r="K738" i="72"/>
  <c r="M781" i="72"/>
  <c r="K812" i="72"/>
  <c r="M795" i="72"/>
  <c r="K776" i="72"/>
  <c r="M743" i="72"/>
  <c r="K740" i="72"/>
  <c r="M1078" i="72"/>
  <c r="I148" i="70" s="1"/>
  <c r="Z71" i="11" s="1"/>
  <c r="J1419" i="72"/>
  <c r="L1355" i="72"/>
  <c r="K1364" i="72"/>
  <c r="L1394" i="72"/>
  <c r="L1373" i="72"/>
  <c r="K1392" i="72"/>
  <c r="L1391" i="72"/>
  <c r="K1432" i="72"/>
  <c r="L1366" i="72"/>
  <c r="K1436" i="72"/>
  <c r="L1399" i="72"/>
  <c r="J1335" i="72"/>
  <c r="L1437" i="72"/>
  <c r="K1374" i="72"/>
  <c r="L1417" i="72"/>
  <c r="J1353" i="72"/>
  <c r="L1352" i="72"/>
  <c r="K1350" i="72"/>
  <c r="L1400" i="72"/>
  <c r="J1395" i="72"/>
  <c r="K1331" i="72"/>
  <c r="O1415" i="71"/>
  <c r="Q1415" i="71" s="1"/>
  <c r="M1434" i="72"/>
  <c r="J1370" i="72"/>
  <c r="M1413" i="72"/>
  <c r="K1349" i="72"/>
  <c r="M1344" i="72"/>
  <c r="M58" i="72"/>
  <c r="M49" i="72"/>
  <c r="M45" i="72"/>
  <c r="M14" i="72"/>
  <c r="M100" i="72"/>
  <c r="M79" i="72"/>
  <c r="M50" i="72"/>
  <c r="M30" i="72"/>
  <c r="M101" i="72"/>
  <c r="M80" i="72"/>
  <c r="M59" i="72"/>
  <c r="M28" i="72"/>
  <c r="M61" i="72"/>
  <c r="M35" i="72"/>
  <c r="J1296" i="72"/>
  <c r="L1232" i="72"/>
  <c r="K1269" i="72"/>
  <c r="L1306" i="72"/>
  <c r="K1239" i="72"/>
  <c r="L1274" i="72"/>
  <c r="J1304" i="72"/>
  <c r="L1289" i="72"/>
  <c r="K1243" i="72"/>
  <c r="L1214" i="72"/>
  <c r="J1292" i="72"/>
  <c r="L1228" i="72"/>
  <c r="K1265" i="72"/>
  <c r="L1300" i="72"/>
  <c r="K1235" i="72"/>
  <c r="L1270" i="72"/>
  <c r="K1301" i="72"/>
  <c r="L1257" i="72"/>
  <c r="K1227" i="72"/>
  <c r="L1307" i="72"/>
  <c r="J1256" i="72"/>
  <c r="L1293" i="72"/>
  <c r="K1229" i="72"/>
  <c r="L1263" i="72"/>
  <c r="J1298" i="72"/>
  <c r="L1234" i="72"/>
  <c r="J1294" i="72"/>
  <c r="V41" i="11"/>
  <c r="V29" i="11"/>
  <c r="K718" i="72"/>
  <c r="G106" i="70" s="1"/>
  <c r="X53" i="11" s="1"/>
  <c r="L826" i="72"/>
  <c r="J762" i="72"/>
  <c r="L805" i="72"/>
  <c r="J741" i="72"/>
  <c r="L732" i="72"/>
  <c r="K824" i="72"/>
  <c r="L791" i="72"/>
  <c r="J782" i="72"/>
  <c r="L761" i="72"/>
  <c r="K832" i="72"/>
  <c r="L822" i="72"/>
  <c r="J758" i="72"/>
  <c r="L801" i="72"/>
  <c r="J737" i="72"/>
  <c r="L835" i="72"/>
  <c r="J816" i="72"/>
  <c r="L783" i="72"/>
  <c r="J734" i="72"/>
  <c r="L819" i="72"/>
  <c r="J767" i="72"/>
  <c r="L786" i="72"/>
  <c r="K829" i="72"/>
  <c r="L765" i="72"/>
  <c r="J780" i="72"/>
  <c r="L763" i="72"/>
  <c r="J744" i="72"/>
  <c r="L798" i="72"/>
  <c r="M238" i="72"/>
  <c r="I50" i="70" s="1"/>
  <c r="Z17" i="11" s="1"/>
  <c r="M1403" i="72"/>
  <c r="K1339" i="72"/>
  <c r="M1332" i="72"/>
  <c r="J1378" i="72"/>
  <c r="M1421" i="72"/>
  <c r="K1357" i="72"/>
  <c r="M1360" i="72"/>
  <c r="K1375" i="72"/>
  <c r="M1404" i="72"/>
  <c r="J1334" i="72"/>
  <c r="M1368" i="72"/>
  <c r="K1383" i="72"/>
  <c r="M1416" i="72"/>
  <c r="J1422" i="72"/>
  <c r="M1358" i="72"/>
  <c r="K1401" i="72"/>
  <c r="M1337" i="72"/>
  <c r="J1372" i="72"/>
  <c r="M1425" i="72"/>
  <c r="J1336" i="72"/>
  <c r="M1379" i="72"/>
  <c r="J1412" i="72"/>
  <c r="M1418" i="72"/>
  <c r="J1354" i="72"/>
  <c r="M1397" i="72"/>
  <c r="K1333" i="72"/>
  <c r="M1340" i="72"/>
  <c r="L1558" i="72"/>
  <c r="H204" i="70" s="1"/>
  <c r="Y95" i="11" s="1"/>
  <c r="M1299" i="72"/>
  <c r="K1248" i="72"/>
  <c r="M1285" i="72"/>
  <c r="J1221" i="72"/>
  <c r="M1255" i="72"/>
  <c r="K1290" i="72"/>
  <c r="M1226" i="72"/>
  <c r="K1220" i="72"/>
  <c r="M1275" i="72"/>
  <c r="K1246" i="72"/>
  <c r="K1244" i="72"/>
  <c r="M1281" i="72"/>
  <c r="J1217" i="72"/>
  <c r="M1251" i="72"/>
  <c r="K1286" i="72"/>
  <c r="M1222" i="72"/>
  <c r="K1310" i="72"/>
  <c r="M1259" i="72"/>
  <c r="K1308" i="72"/>
  <c r="M1272" i="72"/>
  <c r="K1317" i="72"/>
  <c r="M1245" i="72"/>
  <c r="J1279" i="72"/>
  <c r="M1215" i="72"/>
  <c r="K1250" i="72"/>
  <c r="M1273" i="72"/>
  <c r="R367" i="71"/>
  <c r="R371" i="71"/>
  <c r="R375" i="71"/>
  <c r="R379" i="71"/>
  <c r="R383" i="71"/>
  <c r="R387" i="71"/>
  <c r="R391" i="71"/>
  <c r="R395" i="71"/>
  <c r="R399" i="71"/>
  <c r="R403" i="71"/>
  <c r="R407" i="71"/>
  <c r="R411" i="71"/>
  <c r="R415" i="71"/>
  <c r="R419" i="71"/>
  <c r="R423" i="71"/>
  <c r="R427" i="71"/>
  <c r="R431" i="71"/>
  <c r="R435" i="71"/>
  <c r="R439" i="71"/>
  <c r="R443" i="71"/>
  <c r="R447" i="71"/>
  <c r="R451" i="71"/>
  <c r="R455" i="71"/>
  <c r="R459" i="71"/>
  <c r="R463" i="71"/>
  <c r="R467" i="71"/>
  <c r="R470" i="71"/>
  <c r="R368" i="71"/>
  <c r="R372" i="71"/>
  <c r="R376" i="71"/>
  <c r="R380" i="71"/>
  <c r="R384" i="71"/>
  <c r="R388" i="71"/>
  <c r="R392" i="71"/>
  <c r="R396" i="71"/>
  <c r="R400" i="71"/>
  <c r="R404" i="71"/>
  <c r="R408" i="71"/>
  <c r="R412" i="71"/>
  <c r="R416" i="71"/>
  <c r="R420" i="71"/>
  <c r="R424" i="71"/>
  <c r="R428" i="71"/>
  <c r="R432" i="71"/>
  <c r="R436" i="71"/>
  <c r="R440" i="71"/>
  <c r="R444" i="71"/>
  <c r="R448" i="71"/>
  <c r="R452" i="71"/>
  <c r="R456" i="71"/>
  <c r="R460" i="71"/>
  <c r="R464" i="71"/>
  <c r="R468" i="71"/>
  <c r="R366" i="71"/>
  <c r="R370" i="71"/>
  <c r="R374" i="71"/>
  <c r="R378" i="71"/>
  <c r="R382" i="71"/>
  <c r="R386" i="71"/>
  <c r="R390" i="71"/>
  <c r="R394" i="71"/>
  <c r="R398" i="71"/>
  <c r="R402" i="71"/>
  <c r="R406" i="71"/>
  <c r="R410" i="71"/>
  <c r="R414" i="71"/>
  <c r="R418" i="71"/>
  <c r="R422" i="71"/>
  <c r="R426" i="71"/>
  <c r="R430" i="71"/>
  <c r="R434" i="71"/>
  <c r="R438" i="71"/>
  <c r="R442" i="71"/>
  <c r="R446" i="71"/>
  <c r="R450" i="71"/>
  <c r="R454" i="71"/>
  <c r="R458" i="71"/>
  <c r="R462" i="71"/>
  <c r="R466" i="71"/>
  <c r="R364" i="71"/>
  <c r="R377" i="71"/>
  <c r="R393" i="71"/>
  <c r="R409" i="71"/>
  <c r="R425" i="71"/>
  <c r="R441" i="71"/>
  <c r="R457" i="71"/>
  <c r="R365" i="71"/>
  <c r="R381" i="71"/>
  <c r="R397" i="71"/>
  <c r="R413" i="71"/>
  <c r="R429" i="71"/>
  <c r="R445" i="71"/>
  <c r="R461" i="71"/>
  <c r="R369" i="71"/>
  <c r="R385" i="71"/>
  <c r="R401" i="71"/>
  <c r="R417" i="71"/>
  <c r="R433" i="71"/>
  <c r="R449" i="71"/>
  <c r="R465" i="71"/>
  <c r="R373" i="71"/>
  <c r="R389" i="71"/>
  <c r="R405" i="71"/>
  <c r="R421" i="71"/>
  <c r="R437" i="71"/>
  <c r="R453" i="71"/>
  <c r="R469" i="71"/>
  <c r="L958" i="72"/>
  <c r="H134" i="70" s="1"/>
  <c r="Y65" i="11" s="1"/>
  <c r="L778" i="72"/>
  <c r="J821" i="72"/>
  <c r="L757" i="72"/>
  <c r="J764" i="72"/>
  <c r="L747" i="72"/>
  <c r="K823" i="72"/>
  <c r="L830" i="72"/>
  <c r="J793" i="72"/>
  <c r="L787" i="72"/>
  <c r="K837" i="72"/>
  <c r="L774" i="72"/>
  <c r="J817" i="72"/>
  <c r="L753" i="72"/>
  <c r="J756" i="72"/>
  <c r="L739" i="72"/>
  <c r="J815" i="72"/>
  <c r="L766" i="72"/>
  <c r="J804" i="72"/>
  <c r="L831" i="72"/>
  <c r="J802" i="72"/>
  <c r="L738" i="72"/>
  <c r="J781" i="72"/>
  <c r="L812" i="72"/>
  <c r="J795" i="72"/>
  <c r="L776" i="72"/>
  <c r="J743" i="72"/>
  <c r="L740" i="72"/>
  <c r="J358" i="72"/>
  <c r="F64" i="70" s="1"/>
  <c r="K1419" i="72"/>
  <c r="M1355" i="72"/>
  <c r="J1364" i="72"/>
  <c r="M1394" i="72"/>
  <c r="M1373" i="72"/>
  <c r="J1392" i="72"/>
  <c r="M1391" i="72"/>
  <c r="J1432" i="72"/>
  <c r="M1366" i="72"/>
  <c r="J1436" i="72"/>
  <c r="M1399" i="72"/>
  <c r="K1335" i="72"/>
  <c r="M1437" i="72"/>
  <c r="J1374" i="72"/>
  <c r="M1417" i="72"/>
  <c r="K1353" i="72"/>
  <c r="M1352" i="72"/>
  <c r="J1350" i="72"/>
  <c r="M1400" i="72"/>
  <c r="K1395" i="72"/>
  <c r="L1331" i="72"/>
  <c r="AB1415" i="71"/>
  <c r="K1434" i="72"/>
  <c r="L1370" i="72"/>
  <c r="J1413" i="72"/>
  <c r="L1349" i="72"/>
  <c r="K1344" i="72"/>
  <c r="L113" i="72"/>
  <c r="L103" i="72"/>
  <c r="L115" i="72"/>
  <c r="L57" i="72"/>
  <c r="L36" i="72"/>
  <c r="L15" i="72"/>
  <c r="L54" i="72"/>
  <c r="L106" i="72"/>
  <c r="L37" i="72"/>
  <c r="L16" i="72"/>
  <c r="L33" i="72"/>
  <c r="L39" i="72"/>
  <c r="L56" i="72"/>
  <c r="K958" i="72"/>
  <c r="G134" i="70" s="1"/>
  <c r="X65" i="11" s="1"/>
  <c r="R1429" i="71"/>
  <c r="R1433" i="71"/>
  <c r="R1437" i="71"/>
  <c r="R1441" i="71"/>
  <c r="R1445" i="71"/>
  <c r="R1449" i="71"/>
  <c r="R1453" i="71"/>
  <c r="R1457" i="71"/>
  <c r="R1461" i="71"/>
  <c r="R1465" i="71"/>
  <c r="R1469" i="71"/>
  <c r="R1473" i="71"/>
  <c r="R1477" i="71"/>
  <c r="R1481" i="71"/>
  <c r="R1485" i="71"/>
  <c r="R1489" i="71"/>
  <c r="R1493" i="71"/>
  <c r="R1497" i="71"/>
  <c r="R1501" i="71"/>
  <c r="R1505" i="71"/>
  <c r="R1509" i="71"/>
  <c r="R1513" i="71"/>
  <c r="R1517" i="71"/>
  <c r="R1521" i="71"/>
  <c r="R1525" i="71"/>
  <c r="R1529" i="71"/>
  <c r="R1532" i="71"/>
  <c r="R1430" i="71"/>
  <c r="R1434" i="71"/>
  <c r="R1438" i="71"/>
  <c r="R1442" i="71"/>
  <c r="R1446" i="71"/>
  <c r="R1450" i="71"/>
  <c r="R1454" i="71"/>
  <c r="R1458" i="71"/>
  <c r="R1462" i="71"/>
  <c r="R1466" i="71"/>
  <c r="R1470" i="71"/>
  <c r="R1474" i="71"/>
  <c r="R1478" i="71"/>
  <c r="R1482" i="71"/>
  <c r="R1486" i="71"/>
  <c r="R1490" i="71"/>
  <c r="R1494" i="71"/>
  <c r="R1498" i="71"/>
  <c r="R1502" i="71"/>
  <c r="R1506" i="71"/>
  <c r="R1510" i="71"/>
  <c r="R1514" i="71"/>
  <c r="R1518" i="71"/>
  <c r="R1522" i="71"/>
  <c r="R1526" i="71"/>
  <c r="R1530" i="71"/>
  <c r="R1427" i="71"/>
  <c r="R1431" i="71"/>
  <c r="R1435" i="71"/>
  <c r="R1439" i="71"/>
  <c r="R1443" i="71"/>
  <c r="R1447" i="71"/>
  <c r="R1451" i="71"/>
  <c r="R1455" i="71"/>
  <c r="R1459" i="71"/>
  <c r="R1463" i="71"/>
  <c r="R1467" i="71"/>
  <c r="R1471" i="71"/>
  <c r="R1475" i="71"/>
  <c r="R1479" i="71"/>
  <c r="R1483" i="71"/>
  <c r="R1487" i="71"/>
  <c r="R1491" i="71"/>
  <c r="R1495" i="71"/>
  <c r="R1499" i="71"/>
  <c r="R1503" i="71"/>
  <c r="R1507" i="71"/>
  <c r="R1511" i="71"/>
  <c r="R1515" i="71"/>
  <c r="R1519" i="71"/>
  <c r="R1523" i="71"/>
  <c r="R1527" i="71"/>
  <c r="R1531" i="71"/>
  <c r="R1428" i="71"/>
  <c r="R1432" i="71"/>
  <c r="R1436" i="71"/>
  <c r="R1440" i="71"/>
  <c r="R1444" i="71"/>
  <c r="R1448" i="71"/>
  <c r="R1452" i="71"/>
  <c r="R1456" i="71"/>
  <c r="R1460" i="71"/>
  <c r="R1464" i="71"/>
  <c r="R1468" i="71"/>
  <c r="R1472" i="71"/>
  <c r="R1476" i="71"/>
  <c r="R1480" i="71"/>
  <c r="R1484" i="71"/>
  <c r="R1488" i="71"/>
  <c r="R1492" i="71"/>
  <c r="R1496" i="71"/>
  <c r="R1500" i="71"/>
  <c r="R1504" i="71"/>
  <c r="R1508" i="71"/>
  <c r="R1512" i="71"/>
  <c r="R1516" i="71"/>
  <c r="R1520" i="71"/>
  <c r="R1524" i="71"/>
  <c r="R1528" i="71"/>
  <c r="R1426" i="71"/>
  <c r="K1296" i="72"/>
  <c r="M1232" i="72"/>
  <c r="J1269" i="72"/>
  <c r="M1306" i="72"/>
  <c r="J1239" i="72"/>
  <c r="M1274" i="72"/>
  <c r="K1304" i="72"/>
  <c r="M1289" i="72"/>
  <c r="J1243" i="72"/>
  <c r="M1214" i="72"/>
  <c r="K1292" i="72"/>
  <c r="M1228" i="72"/>
  <c r="J1265" i="72"/>
  <c r="M1300" i="72"/>
  <c r="J1235" i="72"/>
  <c r="M1270" i="72"/>
  <c r="J1301" i="72"/>
  <c r="M1257" i="72"/>
  <c r="J1227" i="72"/>
  <c r="M1307" i="72"/>
  <c r="K1256" i="72"/>
  <c r="M1293" i="72"/>
  <c r="J1229" i="72"/>
  <c r="M1263" i="72"/>
  <c r="K1298" i="72"/>
  <c r="M1234" i="72"/>
  <c r="K1294" i="72"/>
  <c r="M358" i="72"/>
  <c r="I64" i="70" s="1"/>
  <c r="M826" i="72"/>
  <c r="K762" i="72"/>
  <c r="M805" i="72"/>
  <c r="K741" i="72"/>
  <c r="M732" i="72"/>
  <c r="J824" i="72"/>
  <c r="M791" i="72"/>
  <c r="K782" i="72"/>
  <c r="M761" i="72"/>
  <c r="J832" i="72"/>
  <c r="M822" i="72"/>
  <c r="K758" i="72"/>
  <c r="M801" i="72"/>
  <c r="K737" i="72"/>
  <c r="M835" i="72"/>
  <c r="K816" i="72"/>
  <c r="M783" i="72"/>
  <c r="K734" i="72"/>
  <c r="M819" i="72"/>
  <c r="K767" i="72"/>
  <c r="M786" i="72"/>
  <c r="J829" i="72"/>
  <c r="M765" i="72"/>
  <c r="K780" i="72"/>
  <c r="M763" i="72"/>
  <c r="K744" i="72"/>
  <c r="M798" i="72"/>
  <c r="J1403" i="72"/>
  <c r="L1339" i="72"/>
  <c r="K1332" i="72"/>
  <c r="L1378" i="72"/>
  <c r="J1421" i="72"/>
  <c r="L1357" i="72"/>
  <c r="K1360" i="72"/>
  <c r="L1375" i="72"/>
  <c r="K1404" i="72"/>
  <c r="L1334" i="72"/>
  <c r="K1368" i="72"/>
  <c r="L1383" i="72"/>
  <c r="K1416" i="72"/>
  <c r="L1422" i="72"/>
  <c r="K1358" i="72"/>
  <c r="L1401" i="72"/>
  <c r="J1337" i="72"/>
  <c r="L1372" i="72"/>
  <c r="J1425" i="72"/>
  <c r="L1336" i="72"/>
  <c r="J1379" i="72"/>
  <c r="L1412" i="72"/>
  <c r="K1418" i="72"/>
  <c r="L1354" i="72"/>
  <c r="J1397" i="72"/>
  <c r="L1333" i="72"/>
  <c r="K1340" i="72"/>
  <c r="M1198" i="72"/>
  <c r="I162" i="70" s="1"/>
  <c r="Z77" i="11" s="1"/>
  <c r="K1299" i="72"/>
  <c r="L1248" i="72"/>
  <c r="K1285" i="72"/>
  <c r="L1221" i="72"/>
  <c r="K1255" i="72"/>
  <c r="L1290" i="72"/>
  <c r="J1226" i="72"/>
  <c r="L1220" i="72"/>
  <c r="K1275" i="72"/>
  <c r="L1246" i="72"/>
  <c r="L1244" i="72"/>
  <c r="K1281" i="72"/>
  <c r="L1217" i="72"/>
  <c r="K1251" i="72"/>
  <c r="L1286" i="72"/>
  <c r="J1222" i="72"/>
  <c r="L1310" i="72"/>
  <c r="K1259" i="72"/>
  <c r="L1308" i="72"/>
  <c r="J1272" i="72"/>
  <c r="L1317" i="72"/>
  <c r="K1245" i="72"/>
  <c r="L1279" i="72"/>
  <c r="K1215" i="72"/>
  <c r="L1250" i="72"/>
  <c r="K1273" i="72"/>
  <c r="V35" i="11"/>
  <c r="V23" i="11"/>
  <c r="K478" i="72"/>
  <c r="G78" i="70" s="1"/>
  <c r="R484" i="71"/>
  <c r="R488" i="71"/>
  <c r="R492" i="71"/>
  <c r="R496" i="71"/>
  <c r="R500" i="71"/>
  <c r="R504" i="71"/>
  <c r="R508" i="71"/>
  <c r="R512" i="71"/>
  <c r="R516" i="71"/>
  <c r="R520" i="71"/>
  <c r="R524" i="71"/>
  <c r="R528" i="71"/>
  <c r="R532" i="71"/>
  <c r="R536" i="71"/>
  <c r="R540" i="71"/>
  <c r="R544" i="71"/>
  <c r="R548" i="71"/>
  <c r="R552" i="71"/>
  <c r="R556" i="71"/>
  <c r="R560" i="71"/>
  <c r="R564" i="71"/>
  <c r="R568" i="71"/>
  <c r="R572" i="71"/>
  <c r="R576" i="71"/>
  <c r="R580" i="71"/>
  <c r="R584" i="71"/>
  <c r="R485" i="71"/>
  <c r="R489" i="71"/>
  <c r="R493" i="71"/>
  <c r="R497" i="71"/>
  <c r="R501" i="71"/>
  <c r="R505" i="71"/>
  <c r="R509" i="71"/>
  <c r="R513" i="71"/>
  <c r="R517" i="71"/>
  <c r="R521" i="71"/>
  <c r="R525" i="71"/>
  <c r="R529" i="71"/>
  <c r="R533" i="71"/>
  <c r="R537" i="71"/>
  <c r="R541" i="71"/>
  <c r="R545" i="71"/>
  <c r="R549" i="71"/>
  <c r="R553" i="71"/>
  <c r="R557" i="71"/>
  <c r="R561" i="71"/>
  <c r="R565" i="71"/>
  <c r="R569" i="71"/>
  <c r="R573" i="71"/>
  <c r="R577" i="71"/>
  <c r="R581" i="71"/>
  <c r="R585" i="71"/>
  <c r="R588" i="71"/>
  <c r="R486" i="71"/>
  <c r="R490" i="71"/>
  <c r="R494" i="71"/>
  <c r="R498" i="71"/>
  <c r="R502" i="71"/>
  <c r="R483" i="71"/>
  <c r="R487" i="71"/>
  <c r="R491" i="71"/>
  <c r="R495" i="71"/>
  <c r="R499" i="71"/>
  <c r="R503" i="71"/>
  <c r="R507" i="71"/>
  <c r="R511" i="71"/>
  <c r="R515" i="71"/>
  <c r="R519" i="71"/>
  <c r="R523" i="71"/>
  <c r="R527" i="71"/>
  <c r="R531" i="71"/>
  <c r="R535" i="71"/>
  <c r="R539" i="71"/>
  <c r="R543" i="71"/>
  <c r="R547" i="71"/>
  <c r="R551" i="71"/>
  <c r="R555" i="71"/>
  <c r="R559" i="71"/>
  <c r="R563" i="71"/>
  <c r="R567" i="71"/>
  <c r="R571" i="71"/>
  <c r="R575" i="71"/>
  <c r="R579" i="71"/>
  <c r="R583" i="71"/>
  <c r="R587" i="71"/>
  <c r="R506" i="71"/>
  <c r="R522" i="71"/>
  <c r="R538" i="71"/>
  <c r="R554" i="71"/>
  <c r="R570" i="71"/>
  <c r="R586" i="71"/>
  <c r="R510" i="71"/>
  <c r="R526" i="71"/>
  <c r="R542" i="71"/>
  <c r="R558" i="71"/>
  <c r="R574" i="71"/>
  <c r="R514" i="71"/>
  <c r="R530" i="71"/>
  <c r="R546" i="71"/>
  <c r="R562" i="71"/>
  <c r="R578" i="71"/>
  <c r="R518" i="71"/>
  <c r="R534" i="71"/>
  <c r="R550" i="71"/>
  <c r="R566" i="71"/>
  <c r="R582" i="71"/>
  <c r="R482" i="71"/>
  <c r="M778" i="72"/>
  <c r="K821" i="72"/>
  <c r="M757" i="72"/>
  <c r="K764" i="72"/>
  <c r="M747" i="72"/>
  <c r="J823" i="72"/>
  <c r="M830" i="72"/>
  <c r="K793" i="72"/>
  <c r="M787" i="72"/>
  <c r="J837" i="72"/>
  <c r="M774" i="72"/>
  <c r="K817" i="72"/>
  <c r="M753" i="72"/>
  <c r="K756" i="72"/>
  <c r="M739" i="72"/>
  <c r="K815" i="72"/>
  <c r="M766" i="72"/>
  <c r="K804" i="72"/>
  <c r="M831" i="72"/>
  <c r="K802" i="72"/>
  <c r="M738" i="72"/>
  <c r="K781" i="72"/>
  <c r="M812" i="72"/>
  <c r="K795" i="72"/>
  <c r="M776" i="72"/>
  <c r="K743" i="72"/>
  <c r="M740" i="72"/>
  <c r="J238" i="72"/>
  <c r="F50" i="70" s="1"/>
  <c r="W17" i="11" s="1"/>
  <c r="L1419" i="72"/>
  <c r="J1355" i="72"/>
  <c r="L1364" i="72"/>
  <c r="K1394" i="72"/>
  <c r="J1373" i="72"/>
  <c r="L1392" i="72"/>
  <c r="J1391" i="72"/>
  <c r="L1432" i="72"/>
  <c r="K1366" i="72"/>
  <c r="L1436" i="72"/>
  <c r="J1399" i="72"/>
  <c r="L1335" i="72"/>
  <c r="K1437" i="72"/>
  <c r="L1374" i="72"/>
  <c r="J1417" i="72"/>
  <c r="L1353" i="72"/>
  <c r="K1352" i="72"/>
  <c r="L1350" i="72"/>
  <c r="K1400" i="72"/>
  <c r="L1395" i="72"/>
  <c r="M1331" i="72"/>
  <c r="AF1415" i="71"/>
  <c r="J1434" i="72"/>
  <c r="M1370" i="72"/>
  <c r="K1413" i="72"/>
  <c r="M1349" i="72"/>
  <c r="J1344" i="72"/>
  <c r="M113" i="72"/>
  <c r="M103" i="72"/>
  <c r="M115" i="72"/>
  <c r="M57" i="72"/>
  <c r="M36" i="72"/>
  <c r="M15" i="72"/>
  <c r="M54" i="72"/>
  <c r="M106" i="72"/>
  <c r="M37" i="72"/>
  <c r="M16" i="72"/>
  <c r="M33" i="72"/>
  <c r="M39" i="72"/>
  <c r="M56" i="72"/>
  <c r="K1558" i="72"/>
  <c r="G204" i="70" s="1"/>
  <c r="X95" i="11" s="1"/>
  <c r="L1198" i="72"/>
  <c r="H162" i="70" s="1"/>
  <c r="Y77" i="11" s="1"/>
  <c r="L1296" i="72"/>
  <c r="J1232" i="72"/>
  <c r="L1269" i="72"/>
  <c r="J1306" i="72"/>
  <c r="L1239" i="72"/>
  <c r="J1274" i="72"/>
  <c r="L1304" i="72"/>
  <c r="K1289" i="72"/>
  <c r="L1243" i="72"/>
  <c r="J1214" i="72"/>
  <c r="L1292" i="72"/>
  <c r="J1228" i="72"/>
  <c r="L1265" i="72"/>
  <c r="J1300" i="72"/>
  <c r="L1235" i="72"/>
  <c r="J1270" i="72"/>
  <c r="L1301" i="72"/>
  <c r="K1257" i="72"/>
  <c r="L1227" i="72"/>
  <c r="K1307" i="72"/>
  <c r="L1256" i="72"/>
  <c r="K1293" i="72"/>
  <c r="L1229" i="72"/>
  <c r="K1263" i="72"/>
  <c r="L1298" i="72"/>
  <c r="J1234" i="72"/>
  <c r="L1294" i="72"/>
  <c r="J598" i="72"/>
  <c r="F92" i="70" s="1"/>
  <c r="W47" i="11" s="1"/>
  <c r="R839" i="71"/>
  <c r="R843" i="71"/>
  <c r="R847" i="71"/>
  <c r="R851" i="71"/>
  <c r="R855" i="71"/>
  <c r="R859" i="71"/>
  <c r="R863" i="71"/>
  <c r="R867" i="71"/>
  <c r="R871" i="71"/>
  <c r="R875" i="71"/>
  <c r="R879" i="71"/>
  <c r="R883" i="71"/>
  <c r="R887" i="71"/>
  <c r="R891" i="71"/>
  <c r="R895" i="71"/>
  <c r="R899" i="71"/>
  <c r="R903" i="71"/>
  <c r="R907" i="71"/>
  <c r="R911" i="71"/>
  <c r="R915" i="71"/>
  <c r="R919" i="71"/>
  <c r="R923" i="71"/>
  <c r="R927" i="71"/>
  <c r="R931" i="71"/>
  <c r="R935" i="71"/>
  <c r="R939" i="71"/>
  <c r="R942" i="71"/>
  <c r="R840" i="71"/>
  <c r="R844" i="71"/>
  <c r="R848" i="71"/>
  <c r="R852" i="71"/>
  <c r="R856" i="71"/>
  <c r="R860" i="71"/>
  <c r="R864" i="71"/>
  <c r="R868" i="71"/>
  <c r="R872" i="71"/>
  <c r="R876" i="71"/>
  <c r="R880" i="71"/>
  <c r="R884" i="71"/>
  <c r="R888" i="71"/>
  <c r="R892" i="71"/>
  <c r="R896" i="71"/>
  <c r="R900" i="71"/>
  <c r="R904" i="71"/>
  <c r="R908" i="71"/>
  <c r="R912" i="71"/>
  <c r="R916" i="71"/>
  <c r="R920" i="71"/>
  <c r="R924" i="71"/>
  <c r="R928" i="71"/>
  <c r="R932" i="71"/>
  <c r="R936" i="71"/>
  <c r="R940" i="71"/>
  <c r="R837" i="71"/>
  <c r="R841" i="71"/>
  <c r="R845" i="71"/>
  <c r="R849" i="71"/>
  <c r="R853" i="71"/>
  <c r="R857" i="71"/>
  <c r="R861" i="71"/>
  <c r="R865" i="71"/>
  <c r="R869" i="71"/>
  <c r="R873" i="71"/>
  <c r="R877" i="71"/>
  <c r="R881" i="71"/>
  <c r="R885" i="71"/>
  <c r="R889" i="71"/>
  <c r="R893" i="71"/>
  <c r="R897" i="71"/>
  <c r="R901" i="71"/>
  <c r="R905" i="71"/>
  <c r="R909" i="71"/>
  <c r="R913" i="71"/>
  <c r="R917" i="71"/>
  <c r="R921" i="71"/>
  <c r="R925" i="71"/>
  <c r="R929" i="71"/>
  <c r="R933" i="71"/>
  <c r="R937" i="71"/>
  <c r="R941" i="71"/>
  <c r="R838" i="71"/>
  <c r="R842" i="71"/>
  <c r="R846" i="71"/>
  <c r="R850" i="71"/>
  <c r="R854" i="71"/>
  <c r="R858" i="71"/>
  <c r="R862" i="71"/>
  <c r="R866" i="71"/>
  <c r="R870" i="71"/>
  <c r="R874" i="71"/>
  <c r="R878" i="71"/>
  <c r="R882" i="71"/>
  <c r="R886" i="71"/>
  <c r="R890" i="71"/>
  <c r="R894" i="71"/>
  <c r="R898" i="71"/>
  <c r="R902" i="71"/>
  <c r="R906" i="71"/>
  <c r="R910" i="71"/>
  <c r="R914" i="71"/>
  <c r="R918" i="71"/>
  <c r="R922" i="71"/>
  <c r="R926" i="71"/>
  <c r="R930" i="71"/>
  <c r="R934" i="71"/>
  <c r="R938" i="71"/>
  <c r="R836" i="71"/>
  <c r="K826" i="72"/>
  <c r="L762" i="72"/>
  <c r="J805" i="72"/>
  <c r="L741" i="72"/>
  <c r="J732" i="72"/>
  <c r="L824" i="72"/>
  <c r="J791" i="72"/>
  <c r="L782" i="72"/>
  <c r="J761" i="72"/>
  <c r="L832" i="72"/>
  <c r="J822" i="72"/>
  <c r="L758" i="72"/>
  <c r="J801" i="72"/>
  <c r="L737" i="72"/>
  <c r="K835" i="72"/>
  <c r="L816" i="72"/>
  <c r="J783" i="72"/>
  <c r="L734" i="72"/>
  <c r="J819" i="72"/>
  <c r="L767" i="72"/>
  <c r="J786" i="72"/>
  <c r="L829" i="72"/>
  <c r="J765" i="72"/>
  <c r="L780" i="72"/>
  <c r="J763" i="72"/>
  <c r="L744" i="72"/>
  <c r="J798" i="72"/>
  <c r="K1403" i="72"/>
  <c r="M1339" i="72"/>
  <c r="J1332" i="72"/>
  <c r="M1378" i="72"/>
  <c r="K1421" i="72"/>
  <c r="M1357" i="72"/>
  <c r="J1360" i="72"/>
  <c r="M1375" i="72"/>
  <c r="J1404" i="72"/>
  <c r="M1334" i="72"/>
  <c r="J1368" i="72"/>
  <c r="M1383" i="72"/>
  <c r="J1416" i="72"/>
  <c r="M1422" i="72"/>
  <c r="J1358" i="72"/>
  <c r="M1401" i="72"/>
  <c r="K1337" i="72"/>
  <c r="M1372" i="72"/>
  <c r="K1425" i="72"/>
  <c r="M1336" i="72"/>
  <c r="K1379" i="72"/>
  <c r="M1412" i="72"/>
  <c r="J1418" i="72"/>
  <c r="M1354" i="72"/>
  <c r="K1397" i="72"/>
  <c r="M1333" i="72"/>
  <c r="J1340" i="72"/>
  <c r="J1299" i="72"/>
  <c r="M1248" i="72"/>
  <c r="J1285" i="72"/>
  <c r="M1221" i="72"/>
  <c r="J1255" i="72"/>
  <c r="M1290" i="72"/>
  <c r="K1226" i="72"/>
  <c r="M1220" i="72"/>
  <c r="J1275" i="72"/>
  <c r="M1246" i="72"/>
  <c r="M1244" i="72"/>
  <c r="J1281" i="72"/>
  <c r="M1217" i="72"/>
  <c r="J1251" i="72"/>
  <c r="M1286" i="72"/>
  <c r="K1222" i="72"/>
  <c r="M1310" i="72"/>
  <c r="J1259" i="72"/>
  <c r="M1308" i="72"/>
  <c r="K1272" i="72"/>
  <c r="M1317" i="72"/>
  <c r="J1245" i="72"/>
  <c r="M1279" i="72"/>
  <c r="J1215" i="72"/>
  <c r="M1250" i="72"/>
  <c r="J1273" i="72"/>
  <c r="K598" i="72"/>
  <c r="G92" i="70" s="1"/>
  <c r="X47" i="11" s="1"/>
  <c r="J778" i="72"/>
  <c r="L821" i="72"/>
  <c r="J757" i="72"/>
  <c r="L764" i="72"/>
  <c r="J747" i="72"/>
  <c r="L823" i="72"/>
  <c r="K830" i="72"/>
  <c r="L793" i="72"/>
  <c r="J787" i="72"/>
  <c r="L837" i="72"/>
  <c r="J774" i="72"/>
  <c r="L817" i="72"/>
  <c r="J753" i="72"/>
  <c r="L756" i="72"/>
  <c r="J739" i="72"/>
  <c r="L815" i="72"/>
  <c r="J766" i="72"/>
  <c r="L804" i="72"/>
  <c r="K831" i="72"/>
  <c r="L802" i="72"/>
  <c r="J738" i="72"/>
  <c r="L781" i="72"/>
  <c r="J812" i="72"/>
  <c r="L795" i="72"/>
  <c r="J776" i="72"/>
  <c r="L743" i="72"/>
  <c r="J740" i="72"/>
  <c r="M1419" i="72"/>
  <c r="K1355" i="72"/>
  <c r="M1364" i="72"/>
  <c r="J1394" i="72"/>
  <c r="K1373" i="72"/>
  <c r="M1392" i="72"/>
  <c r="K1391" i="72"/>
  <c r="M1432" i="72"/>
  <c r="J1366" i="72"/>
  <c r="M1436" i="72"/>
  <c r="K1399" i="72"/>
  <c r="M1335" i="72"/>
  <c r="J1437" i="72"/>
  <c r="M1374" i="72"/>
  <c r="K1417" i="72"/>
  <c r="M1353" i="72"/>
  <c r="J1352" i="72"/>
  <c r="M1350" i="72"/>
  <c r="J1400" i="72"/>
  <c r="M1395" i="72"/>
  <c r="J1331" i="72"/>
  <c r="N1415" i="71"/>
  <c r="I1438" i="72"/>
  <c r="E190" i="70" s="1"/>
  <c r="V89" i="11" s="1"/>
  <c r="L1434" i="72"/>
  <c r="K1370" i="72"/>
  <c r="L1413" i="72"/>
  <c r="J1349" i="72"/>
  <c r="L1344" i="72"/>
  <c r="L58" i="72"/>
  <c r="L49" i="72"/>
  <c r="L45" i="72"/>
  <c r="L14" i="72"/>
  <c r="L100" i="72"/>
  <c r="L79" i="72"/>
  <c r="L50" i="72"/>
  <c r="L30" i="72"/>
  <c r="L101" i="72"/>
  <c r="L80" i="72"/>
  <c r="L59" i="72"/>
  <c r="L28" i="72"/>
  <c r="L61" i="72"/>
  <c r="L35" i="72"/>
  <c r="M1296" i="72"/>
  <c r="K1232" i="72"/>
  <c r="M1269" i="72"/>
  <c r="K1306" i="72"/>
  <c r="M1239" i="72"/>
  <c r="K1274" i="72"/>
  <c r="M1304" i="72"/>
  <c r="J1289" i="72"/>
  <c r="M1243" i="72"/>
  <c r="K1214" i="72"/>
  <c r="M1292" i="72"/>
  <c r="K1228" i="72"/>
  <c r="M1265" i="72"/>
  <c r="K1300" i="72"/>
  <c r="M1235" i="72"/>
  <c r="K1270" i="72"/>
  <c r="M1301" i="72"/>
  <c r="J1257" i="72"/>
  <c r="M1227" i="72"/>
  <c r="J1307" i="72"/>
  <c r="M1256" i="72"/>
  <c r="J1293" i="72"/>
  <c r="M1229" i="72"/>
  <c r="J1263" i="72"/>
  <c r="M1298" i="72"/>
  <c r="K1234" i="72"/>
  <c r="M1294" i="72"/>
  <c r="J478" i="72"/>
  <c r="F78" i="70" s="1"/>
  <c r="R601" i="71"/>
  <c r="R605" i="71"/>
  <c r="R609" i="71"/>
  <c r="R613" i="71"/>
  <c r="R617" i="71"/>
  <c r="R621" i="71"/>
  <c r="R625" i="71"/>
  <c r="R629" i="71"/>
  <c r="R633" i="71"/>
  <c r="R637" i="71"/>
  <c r="R641" i="71"/>
  <c r="R645" i="71"/>
  <c r="R649" i="71"/>
  <c r="R653" i="71"/>
  <c r="R657" i="71"/>
  <c r="R661" i="71"/>
  <c r="R665" i="71"/>
  <c r="R669" i="71"/>
  <c r="R673" i="71"/>
  <c r="R677" i="71"/>
  <c r="R681" i="71"/>
  <c r="R685" i="71"/>
  <c r="R689" i="71"/>
  <c r="R693" i="71"/>
  <c r="R697" i="71"/>
  <c r="R701" i="71"/>
  <c r="R705" i="71"/>
  <c r="R602" i="71"/>
  <c r="R606" i="71"/>
  <c r="R610" i="71"/>
  <c r="R614" i="71"/>
  <c r="R618" i="71"/>
  <c r="R622" i="71"/>
  <c r="R626" i="71"/>
  <c r="R630" i="71"/>
  <c r="R634" i="71"/>
  <c r="R638" i="71"/>
  <c r="R642" i="71"/>
  <c r="R646" i="71"/>
  <c r="R650" i="71"/>
  <c r="R654" i="71"/>
  <c r="R658" i="71"/>
  <c r="R662" i="71"/>
  <c r="R666" i="71"/>
  <c r="R670" i="71"/>
  <c r="R674" i="71"/>
  <c r="R678" i="71"/>
  <c r="R682" i="71"/>
  <c r="R686" i="71"/>
  <c r="R690" i="71"/>
  <c r="R694" i="71"/>
  <c r="R698" i="71"/>
  <c r="R702" i="71"/>
  <c r="R600" i="71"/>
  <c r="R603" i="71"/>
  <c r="R607" i="71"/>
  <c r="R611" i="71"/>
  <c r="R615" i="71"/>
  <c r="R619" i="71"/>
  <c r="R623" i="71"/>
  <c r="R627" i="71"/>
  <c r="R631" i="71"/>
  <c r="R635" i="71"/>
  <c r="R639" i="71"/>
  <c r="R643" i="71"/>
  <c r="R647" i="71"/>
  <c r="R651" i="71"/>
  <c r="R655" i="71"/>
  <c r="R659" i="71"/>
  <c r="R663" i="71"/>
  <c r="R667" i="71"/>
  <c r="R671" i="71"/>
  <c r="R675" i="71"/>
  <c r="R679" i="71"/>
  <c r="R683" i="71"/>
  <c r="R687" i="71"/>
  <c r="R691" i="71"/>
  <c r="R695" i="71"/>
  <c r="R699" i="71"/>
  <c r="R703" i="71"/>
  <c r="R706" i="71"/>
  <c r="R604" i="71"/>
  <c r="R608" i="71"/>
  <c r="R612" i="71"/>
  <c r="R616" i="71"/>
  <c r="R620" i="71"/>
  <c r="R624" i="71"/>
  <c r="R628" i="71"/>
  <c r="R632" i="71"/>
  <c r="R636" i="71"/>
  <c r="R640" i="71"/>
  <c r="R644" i="71"/>
  <c r="R648" i="71"/>
  <c r="R652" i="71"/>
  <c r="R656" i="71"/>
  <c r="R660" i="71"/>
  <c r="R664" i="71"/>
  <c r="R668" i="71"/>
  <c r="R672" i="71"/>
  <c r="R676" i="71"/>
  <c r="R680" i="71"/>
  <c r="R684" i="71"/>
  <c r="R688" i="71"/>
  <c r="R692" i="71"/>
  <c r="R696" i="71"/>
  <c r="R700" i="71"/>
  <c r="R704" i="71"/>
  <c r="J826" i="72"/>
  <c r="M762" i="72"/>
  <c r="K805" i="72"/>
  <c r="M741" i="72"/>
  <c r="K732" i="72"/>
  <c r="M824" i="72"/>
  <c r="K791" i="72"/>
  <c r="M782" i="72"/>
  <c r="K761" i="72"/>
  <c r="M832" i="72"/>
  <c r="K822" i="72"/>
  <c r="M758" i="72"/>
  <c r="K801" i="72"/>
  <c r="M737" i="72"/>
  <c r="J835" i="72"/>
  <c r="M816" i="72"/>
  <c r="K783" i="72"/>
  <c r="M734" i="72"/>
  <c r="K819" i="72"/>
  <c r="M767" i="72"/>
  <c r="K786" i="72"/>
  <c r="M829" i="72"/>
  <c r="K765" i="72"/>
  <c r="M780" i="72"/>
  <c r="K763" i="72"/>
  <c r="M744" i="72"/>
  <c r="K798" i="72"/>
  <c r="L1078" i="72"/>
  <c r="H148" i="70" s="1"/>
  <c r="Y71" i="11" s="1"/>
  <c r="L1403" i="72"/>
  <c r="J1339" i="72"/>
  <c r="L1332" i="72"/>
  <c r="K1378" i="72"/>
  <c r="L1421" i="72"/>
  <c r="J1357" i="72"/>
  <c r="L1360" i="72"/>
  <c r="J1375" i="72"/>
  <c r="L1404" i="72"/>
  <c r="K1334" i="72"/>
  <c r="L1368" i="72"/>
  <c r="J1383" i="72"/>
  <c r="L1416" i="72"/>
  <c r="K1422" i="72"/>
  <c r="L1358" i="72"/>
  <c r="J1401" i="72"/>
  <c r="L1337" i="72"/>
  <c r="K1372" i="72"/>
  <c r="L1425" i="72"/>
  <c r="K1336" i="72"/>
  <c r="L1379" i="72"/>
  <c r="K1412" i="72"/>
  <c r="L1418" i="72"/>
  <c r="K1354" i="72"/>
  <c r="L1397" i="72"/>
  <c r="J1333" i="72"/>
  <c r="L1340" i="72"/>
  <c r="J11" i="72"/>
  <c r="N117" i="71"/>
  <c r="M66" i="72"/>
  <c r="M17" i="72"/>
  <c r="M104" i="72"/>
  <c r="M105" i="72"/>
  <c r="M84" i="72"/>
  <c r="M63" i="72"/>
  <c r="M110" i="72"/>
  <c r="M102" i="72"/>
  <c r="M85" i="72"/>
  <c r="M64" i="72"/>
  <c r="M43" i="72"/>
  <c r="M12" i="72"/>
  <c r="M29" i="72"/>
  <c r="K1198" i="72"/>
  <c r="G162" i="70" s="1"/>
  <c r="X77" i="11" s="1"/>
  <c r="J1316" i="72"/>
  <c r="L1280" i="72"/>
  <c r="J1216" i="72"/>
  <c r="L1253" i="72"/>
  <c r="K1287" i="72"/>
  <c r="L1223" i="72"/>
  <c r="J1258" i="72"/>
  <c r="L1284" i="72"/>
  <c r="K1241" i="72"/>
  <c r="K1211" i="72"/>
  <c r="O1297" i="71"/>
  <c r="Q1297" i="71" s="1"/>
  <c r="M1312" i="72"/>
  <c r="K1276" i="72"/>
  <c r="M1212" i="72"/>
  <c r="J1249" i="72"/>
  <c r="M1283" i="72"/>
  <c r="J1219" i="72"/>
  <c r="M1254" i="72"/>
  <c r="K1268" i="72"/>
  <c r="M1225" i="72"/>
  <c r="K1262" i="72"/>
  <c r="M1309" i="72"/>
  <c r="K1240" i="72"/>
  <c r="M1277" i="72"/>
  <c r="J1213" i="72"/>
  <c r="M1247" i="72"/>
  <c r="K1282" i="72"/>
  <c r="M1218" i="72"/>
  <c r="M598" i="72"/>
  <c r="I92" i="70" s="1"/>
  <c r="Z47" i="11" s="1"/>
  <c r="J810" i="72"/>
  <c r="L746" i="72"/>
  <c r="J789" i="72"/>
  <c r="L828" i="72"/>
  <c r="J811" i="72"/>
  <c r="L792" i="72"/>
  <c r="J759" i="72"/>
  <c r="L750" i="72"/>
  <c r="K836" i="72"/>
  <c r="L799" i="72"/>
  <c r="J806" i="72"/>
  <c r="L742" i="72"/>
  <c r="J785" i="72"/>
  <c r="L820" i="72"/>
  <c r="J803" i="72"/>
  <c r="L784" i="72"/>
  <c r="J751" i="72"/>
  <c r="L809" i="72"/>
  <c r="J755" i="72"/>
  <c r="L834" i="72"/>
  <c r="J770" i="72"/>
  <c r="L813" i="72"/>
  <c r="J749" i="72"/>
  <c r="L748" i="72"/>
  <c r="M731" i="72"/>
  <c r="AF825" i="71"/>
  <c r="K807" i="72"/>
  <c r="M777" i="72"/>
  <c r="M1387" i="72"/>
  <c r="J1424" i="72"/>
  <c r="M1426" i="72"/>
  <c r="J1362" i="72"/>
  <c r="M1405" i="72"/>
  <c r="K1341" i="72"/>
  <c r="M1423" i="72"/>
  <c r="K1359" i="72"/>
  <c r="M1430" i="72"/>
  <c r="K1409" i="72"/>
  <c r="M1431" i="72"/>
  <c r="K1367" i="72"/>
  <c r="M1388" i="72"/>
  <c r="J1406" i="72"/>
  <c r="M1342" i="72"/>
  <c r="K1385" i="72"/>
  <c r="M1420" i="72"/>
  <c r="J1414" i="72"/>
  <c r="M1393" i="72"/>
  <c r="K1427" i="72"/>
  <c r="M1363" i="72"/>
  <c r="J1380" i="72"/>
  <c r="M1402" i="72"/>
  <c r="J1338" i="72"/>
  <c r="M1381" i="72"/>
  <c r="J1408" i="72"/>
  <c r="M1361" i="72"/>
  <c r="M90" i="72"/>
  <c r="M81" i="72"/>
  <c r="M23" i="72"/>
  <c r="M51" i="72"/>
  <c r="M25" i="72"/>
  <c r="M111" i="72"/>
  <c r="M70" i="72"/>
  <c r="M34" i="72"/>
  <c r="M26" i="72"/>
  <c r="M112" i="72"/>
  <c r="M91" i="72"/>
  <c r="M76" i="72"/>
  <c r="M93" i="72"/>
  <c r="M99" i="72"/>
  <c r="J1198" i="72"/>
  <c r="F162" i="70" s="1"/>
  <c r="W77" i="11" s="1"/>
  <c r="L1315" i="72"/>
  <c r="J1264" i="72"/>
  <c r="L1302" i="72"/>
  <c r="K1237" i="72"/>
  <c r="L1271" i="72"/>
  <c r="K1313" i="72"/>
  <c r="L1242" i="72"/>
  <c r="J1252" i="72"/>
  <c r="L1314" i="72"/>
  <c r="J1278" i="72"/>
  <c r="L1311" i="72"/>
  <c r="J1260" i="72"/>
  <c r="L1297" i="72"/>
  <c r="K1233" i="72"/>
  <c r="L1267" i="72"/>
  <c r="K1305" i="72"/>
  <c r="L1238" i="72"/>
  <c r="J1236" i="72"/>
  <c r="L1291" i="72"/>
  <c r="J1230" i="72"/>
  <c r="L1288" i="72"/>
  <c r="J1224" i="72"/>
  <c r="L1261" i="72"/>
  <c r="K1295" i="72"/>
  <c r="L1231" i="72"/>
  <c r="J1266" i="72"/>
  <c r="L1303" i="72"/>
  <c r="M718" i="72"/>
  <c r="I106" i="70" s="1"/>
  <c r="Z53" i="11" s="1"/>
  <c r="L794" i="72"/>
  <c r="L773" i="72"/>
  <c r="J796" i="72"/>
  <c r="L779" i="72"/>
  <c r="J760" i="72"/>
  <c r="L736" i="72"/>
  <c r="K825" i="72"/>
  <c r="L772" i="72"/>
  <c r="J735" i="72"/>
  <c r="L790" i="72"/>
  <c r="K833" i="72"/>
  <c r="L769" i="72"/>
  <c r="J788" i="72"/>
  <c r="L771" i="72"/>
  <c r="J752" i="72"/>
  <c r="L814" i="72"/>
  <c r="J745" i="72"/>
  <c r="L800" i="72"/>
  <c r="J818" i="72"/>
  <c r="L754" i="72"/>
  <c r="J797" i="72"/>
  <c r="L733" i="72"/>
  <c r="K827" i="72"/>
  <c r="L808" i="72"/>
  <c r="J775" i="72"/>
  <c r="L768" i="72"/>
  <c r="L1435" i="72"/>
  <c r="J1371" i="72"/>
  <c r="L1396" i="72"/>
  <c r="K1410" i="72"/>
  <c r="L1346" i="72"/>
  <c r="J1389" i="72"/>
  <c r="L1428" i="72"/>
  <c r="J1407" i="72"/>
  <c r="L1343" i="72"/>
  <c r="K1398" i="72"/>
  <c r="L1377" i="72"/>
  <c r="J1415" i="72"/>
  <c r="L1351" i="72"/>
  <c r="K1356" i="72"/>
  <c r="L1390" i="72"/>
  <c r="J1433" i="72"/>
  <c r="L1369" i="72"/>
  <c r="K1384" i="72"/>
  <c r="L1382" i="72"/>
  <c r="J1345" i="72"/>
  <c r="L1411" i="72"/>
  <c r="J1347" i="72"/>
  <c r="L1348" i="72"/>
  <c r="K1386" i="72"/>
  <c r="L1429" i="72"/>
  <c r="J1365" i="72"/>
  <c r="L1376" i="72"/>
  <c r="M86" i="72"/>
  <c r="M65" i="72"/>
  <c r="M109" i="72"/>
  <c r="M19" i="72"/>
  <c r="M116" i="72"/>
  <c r="M95" i="72"/>
  <c r="M114" i="72"/>
  <c r="M94" i="72"/>
  <c r="M96" i="72"/>
  <c r="M75" i="72"/>
  <c r="M60" i="72"/>
  <c r="M77" i="72"/>
  <c r="M67" i="72"/>
  <c r="L11" i="72"/>
  <c r="AB117" i="71"/>
  <c r="L97" i="72"/>
  <c r="L71" i="72"/>
  <c r="L83" i="72"/>
  <c r="L41" i="72"/>
  <c r="L20" i="72"/>
  <c r="L42" i="72"/>
  <c r="L98" i="72"/>
  <c r="L78" i="72"/>
  <c r="L21" i="72"/>
  <c r="L107" i="72"/>
  <c r="L108" i="72"/>
  <c r="L18" i="72"/>
  <c r="L24" i="72"/>
  <c r="K1316" i="72"/>
  <c r="M1280" i="72"/>
  <c r="K1216" i="72"/>
  <c r="M1253" i="72"/>
  <c r="J1287" i="72"/>
  <c r="M1223" i="72"/>
  <c r="K1258" i="72"/>
  <c r="M1284" i="72"/>
  <c r="J1241" i="72"/>
  <c r="L1211" i="72"/>
  <c r="AB1297" i="71"/>
  <c r="J1312" i="72"/>
  <c r="L1276" i="72"/>
  <c r="J1212" i="72"/>
  <c r="L1249" i="72"/>
  <c r="K1283" i="72"/>
  <c r="L1219" i="72"/>
  <c r="J1254" i="72"/>
  <c r="L1268" i="72"/>
  <c r="K1225" i="72"/>
  <c r="L1262" i="72"/>
  <c r="K1309" i="72"/>
  <c r="L1240" i="72"/>
  <c r="K1277" i="72"/>
  <c r="L1213" i="72"/>
  <c r="K1247" i="72"/>
  <c r="L1282" i="72"/>
  <c r="J1218" i="72"/>
  <c r="L358" i="72"/>
  <c r="H64" i="70" s="1"/>
  <c r="J718" i="72"/>
  <c r="F106" i="70" s="1"/>
  <c r="W53" i="11" s="1"/>
  <c r="K810" i="72"/>
  <c r="M746" i="72"/>
  <c r="K789" i="72"/>
  <c r="M828" i="72"/>
  <c r="K811" i="72"/>
  <c r="M792" i="72"/>
  <c r="K759" i="72"/>
  <c r="M750" i="72"/>
  <c r="J836" i="72"/>
  <c r="M799" i="72"/>
  <c r="K806" i="72"/>
  <c r="M742" i="72"/>
  <c r="K785" i="72"/>
  <c r="M820" i="72"/>
  <c r="K803" i="72"/>
  <c r="M784" i="72"/>
  <c r="K751" i="72"/>
  <c r="M809" i="72"/>
  <c r="K755" i="72"/>
  <c r="M834" i="72"/>
  <c r="K770" i="72"/>
  <c r="M813" i="72"/>
  <c r="K749" i="72"/>
  <c r="M748" i="72"/>
  <c r="J731" i="72"/>
  <c r="N825" i="71"/>
  <c r="I838" i="72"/>
  <c r="E120" i="70" s="1"/>
  <c r="V59" i="11" s="1"/>
  <c r="L807" i="72"/>
  <c r="J777" i="72"/>
  <c r="R956" i="71"/>
  <c r="R960" i="71"/>
  <c r="R964" i="71"/>
  <c r="R968" i="71"/>
  <c r="R972" i="71"/>
  <c r="R976" i="71"/>
  <c r="R980" i="71"/>
  <c r="R984" i="71"/>
  <c r="R988" i="71"/>
  <c r="R992" i="71"/>
  <c r="R996" i="71"/>
  <c r="R1000" i="71"/>
  <c r="R1004" i="71"/>
  <c r="R1008" i="71"/>
  <c r="R1012" i="71"/>
  <c r="R1016" i="71"/>
  <c r="R1020" i="71"/>
  <c r="R1024" i="71"/>
  <c r="R1028" i="71"/>
  <c r="R1032" i="71"/>
  <c r="R1036" i="71"/>
  <c r="R1040" i="71"/>
  <c r="R1044" i="71"/>
  <c r="R1048" i="71"/>
  <c r="R1052" i="71"/>
  <c r="R1056" i="71"/>
  <c r="R957" i="71"/>
  <c r="R961" i="71"/>
  <c r="R965" i="71"/>
  <c r="R969" i="71"/>
  <c r="R973" i="71"/>
  <c r="R977" i="71"/>
  <c r="R981" i="71"/>
  <c r="R985" i="71"/>
  <c r="R989" i="71"/>
  <c r="R993" i="71"/>
  <c r="R997" i="71"/>
  <c r="R1001" i="71"/>
  <c r="R1005" i="71"/>
  <c r="R1009" i="71"/>
  <c r="R1013" i="71"/>
  <c r="R1017" i="71"/>
  <c r="R1021" i="71"/>
  <c r="R1025" i="71"/>
  <c r="R1029" i="71"/>
  <c r="R1033" i="71"/>
  <c r="R1037" i="71"/>
  <c r="R1041" i="71"/>
  <c r="R1045" i="71"/>
  <c r="R1049" i="71"/>
  <c r="R1053" i="71"/>
  <c r="R1057" i="71"/>
  <c r="R1060" i="71"/>
  <c r="R958" i="71"/>
  <c r="R962" i="71"/>
  <c r="R966" i="71"/>
  <c r="R970" i="71"/>
  <c r="R974" i="71"/>
  <c r="R978" i="71"/>
  <c r="R982" i="71"/>
  <c r="R986" i="71"/>
  <c r="R990" i="71"/>
  <c r="R994" i="71"/>
  <c r="R998" i="71"/>
  <c r="R1002" i="71"/>
  <c r="R1006" i="71"/>
  <c r="R1010" i="71"/>
  <c r="R1014" i="71"/>
  <c r="R1018" i="71"/>
  <c r="R1022" i="71"/>
  <c r="R1026" i="71"/>
  <c r="R1030" i="71"/>
  <c r="R1034" i="71"/>
  <c r="R1038" i="71"/>
  <c r="R1042" i="71"/>
  <c r="R1046" i="71"/>
  <c r="R1050" i="71"/>
  <c r="R1054" i="71"/>
  <c r="R1058" i="71"/>
  <c r="R955" i="71"/>
  <c r="R959" i="71"/>
  <c r="R963" i="71"/>
  <c r="R967" i="71"/>
  <c r="R971" i="71"/>
  <c r="R975" i="71"/>
  <c r="R979" i="71"/>
  <c r="R983" i="71"/>
  <c r="R987" i="71"/>
  <c r="R991" i="71"/>
  <c r="R995" i="71"/>
  <c r="R999" i="71"/>
  <c r="R1003" i="71"/>
  <c r="R1007" i="71"/>
  <c r="R1011" i="71"/>
  <c r="R1015" i="71"/>
  <c r="R1019" i="71"/>
  <c r="R1023" i="71"/>
  <c r="R1027" i="71"/>
  <c r="R1031" i="71"/>
  <c r="R1035" i="71"/>
  <c r="R1039" i="71"/>
  <c r="R1043" i="71"/>
  <c r="R1047" i="71"/>
  <c r="R1051" i="71"/>
  <c r="R1055" i="71"/>
  <c r="R1059" i="71"/>
  <c r="R954" i="71"/>
  <c r="J1387" i="72"/>
  <c r="L1424" i="72"/>
  <c r="K1426" i="72"/>
  <c r="L1362" i="72"/>
  <c r="J1405" i="72"/>
  <c r="L1341" i="72"/>
  <c r="J1423" i="72"/>
  <c r="L1359" i="72"/>
  <c r="K1430" i="72"/>
  <c r="L1409" i="72"/>
  <c r="J1431" i="72"/>
  <c r="L1367" i="72"/>
  <c r="K1388" i="72"/>
  <c r="L1406" i="72"/>
  <c r="K1342" i="72"/>
  <c r="L1385" i="72"/>
  <c r="K1420" i="72"/>
  <c r="L1414" i="72"/>
  <c r="J1393" i="72"/>
  <c r="L1427" i="72"/>
  <c r="J1363" i="72"/>
  <c r="L1380" i="72"/>
  <c r="K1402" i="72"/>
  <c r="L1338" i="72"/>
  <c r="J1381" i="72"/>
  <c r="L1408" i="72"/>
  <c r="J1361" i="72"/>
  <c r="L74" i="72"/>
  <c r="L92" i="72"/>
  <c r="L72" i="72"/>
  <c r="L89" i="72"/>
  <c r="L68" i="72"/>
  <c r="L47" i="72"/>
  <c r="L46" i="72"/>
  <c r="L38" i="72"/>
  <c r="L69" i="72"/>
  <c r="L48" i="72"/>
  <c r="L27" i="72"/>
  <c r="L87" i="72"/>
  <c r="L13" i="72"/>
  <c r="M1315" i="72"/>
  <c r="K1264" i="72"/>
  <c r="M1302" i="72"/>
  <c r="J1237" i="72"/>
  <c r="M1271" i="72"/>
  <c r="J1313" i="72"/>
  <c r="M1242" i="72"/>
  <c r="K1252" i="72"/>
  <c r="M1314" i="72"/>
  <c r="K1278" i="72"/>
  <c r="M1311" i="72"/>
  <c r="K1260" i="72"/>
  <c r="M1297" i="72"/>
  <c r="J1233" i="72"/>
  <c r="M1267" i="72"/>
  <c r="J1305" i="72"/>
  <c r="M1238" i="72"/>
  <c r="K1236" i="72"/>
  <c r="M1291" i="72"/>
  <c r="K1230" i="72"/>
  <c r="M1288" i="72"/>
  <c r="K1224" i="72"/>
  <c r="M1261" i="72"/>
  <c r="J1295" i="72"/>
  <c r="M1231" i="72"/>
  <c r="K1266" i="72"/>
  <c r="M1303" i="72"/>
  <c r="L598" i="72"/>
  <c r="H92" i="70" s="1"/>
  <c r="Y47" i="11" s="1"/>
  <c r="M794" i="72"/>
  <c r="M773" i="72"/>
  <c r="K796" i="72"/>
  <c r="M779" i="72"/>
  <c r="K760" i="72"/>
  <c r="M736" i="72"/>
  <c r="J825" i="72"/>
  <c r="M772" i="72"/>
  <c r="K735" i="72"/>
  <c r="M790" i="72"/>
  <c r="J833" i="72"/>
  <c r="M769" i="72"/>
  <c r="K788" i="72"/>
  <c r="M771" i="72"/>
  <c r="K752" i="72"/>
  <c r="M814" i="72"/>
  <c r="K745" i="72"/>
  <c r="M800" i="72"/>
  <c r="K818" i="72"/>
  <c r="M754" i="72"/>
  <c r="K797" i="72"/>
  <c r="M733" i="72"/>
  <c r="J827" i="72"/>
  <c r="M808" i="72"/>
  <c r="K775" i="72"/>
  <c r="M768" i="72"/>
  <c r="M1435" i="72"/>
  <c r="K1371" i="72"/>
  <c r="M1396" i="72"/>
  <c r="J1410" i="72"/>
  <c r="M1346" i="72"/>
  <c r="K1389" i="72"/>
  <c r="M1428" i="72"/>
  <c r="K1407" i="72"/>
  <c r="M1343" i="72"/>
  <c r="J1398" i="72"/>
  <c r="M1377" i="72"/>
  <c r="K1415" i="72"/>
  <c r="M1351" i="72"/>
  <c r="J1356" i="72"/>
  <c r="M1390" i="72"/>
  <c r="K1433" i="72"/>
  <c r="M1369" i="72"/>
  <c r="J1384" i="72"/>
  <c r="M1382" i="72"/>
  <c r="K1345" i="72"/>
  <c r="M1411" i="72"/>
  <c r="K1347" i="72"/>
  <c r="M1348" i="72"/>
  <c r="J1386" i="72"/>
  <c r="M1429" i="72"/>
  <c r="K1365" i="72"/>
  <c r="M1376" i="72"/>
  <c r="L62" i="72"/>
  <c r="L44" i="72"/>
  <c r="L40" i="72"/>
  <c r="L73" i="72"/>
  <c r="L52" i="72"/>
  <c r="L31" i="72"/>
  <c r="L117" i="72"/>
  <c r="L82" i="72"/>
  <c r="L53" i="72"/>
  <c r="L32" i="72"/>
  <c r="L22" i="72"/>
  <c r="L55" i="72"/>
  <c r="L88" i="72"/>
  <c r="K11" i="72"/>
  <c r="O117" i="71"/>
  <c r="Q117" i="71" s="1"/>
  <c r="I118" i="72"/>
  <c r="E36" i="70" s="1"/>
  <c r="V11" i="11" s="1"/>
  <c r="M97" i="72"/>
  <c r="M71" i="72"/>
  <c r="M83" i="72"/>
  <c r="M41" i="72"/>
  <c r="M20" i="72"/>
  <c r="M42" i="72"/>
  <c r="M98" i="72"/>
  <c r="M78" i="72"/>
  <c r="M21" i="72"/>
  <c r="M107" i="72"/>
  <c r="M108" i="72"/>
  <c r="M18" i="72"/>
  <c r="M24" i="72"/>
  <c r="L1316" i="72"/>
  <c r="J1280" i="72"/>
  <c r="L1216" i="72"/>
  <c r="K1253" i="72"/>
  <c r="L1287" i="72"/>
  <c r="K1223" i="72"/>
  <c r="L1258" i="72"/>
  <c r="J1284" i="72"/>
  <c r="L1241" i="72"/>
  <c r="M1211" i="72"/>
  <c r="AF1297" i="71"/>
  <c r="K1312" i="72"/>
  <c r="M1276" i="72"/>
  <c r="K1212" i="72"/>
  <c r="M1249" i="72"/>
  <c r="J1283" i="72"/>
  <c r="M1219" i="72"/>
  <c r="K1254" i="72"/>
  <c r="M1268" i="72"/>
  <c r="J1225" i="72"/>
  <c r="M1262" i="72"/>
  <c r="J1309" i="72"/>
  <c r="M1240" i="72"/>
  <c r="J1277" i="72"/>
  <c r="M1213" i="72"/>
  <c r="J1247" i="72"/>
  <c r="M1282" i="72"/>
  <c r="K1218" i="72"/>
  <c r="M478" i="72"/>
  <c r="I78" i="70" s="1"/>
  <c r="J958" i="72"/>
  <c r="F134" i="70" s="1"/>
  <c r="W65" i="11" s="1"/>
  <c r="L810" i="72"/>
  <c r="J746" i="72"/>
  <c r="L789" i="72"/>
  <c r="K828" i="72"/>
  <c r="L811" i="72"/>
  <c r="J792" i="72"/>
  <c r="L759" i="72"/>
  <c r="J750" i="72"/>
  <c r="L836" i="72"/>
  <c r="J799" i="72"/>
  <c r="L806" i="72"/>
  <c r="J742" i="72"/>
  <c r="L785" i="72"/>
  <c r="J820" i="72"/>
  <c r="L803" i="72"/>
  <c r="J784" i="72"/>
  <c r="L751" i="72"/>
  <c r="J809" i="72"/>
  <c r="L755" i="72"/>
  <c r="K834" i="72"/>
  <c r="L770" i="72"/>
  <c r="J813" i="72"/>
  <c r="L749" i="72"/>
  <c r="J748" i="72"/>
  <c r="K731" i="72"/>
  <c r="O825" i="71"/>
  <c r="Q825" i="71" s="1"/>
  <c r="M807" i="72"/>
  <c r="K777" i="72"/>
  <c r="K1078" i="72"/>
  <c r="G148" i="70" s="1"/>
  <c r="X71" i="11" s="1"/>
  <c r="K1387" i="72"/>
  <c r="M1424" i="72"/>
  <c r="J1426" i="72"/>
  <c r="M1362" i="72"/>
  <c r="K1405" i="72"/>
  <c r="M1341" i="72"/>
  <c r="K1423" i="72"/>
  <c r="M1359" i="72"/>
  <c r="J1430" i="72"/>
  <c r="M1409" i="72"/>
  <c r="K1431" i="72"/>
  <c r="M1367" i="72"/>
  <c r="J1388" i="72"/>
  <c r="M1406" i="72"/>
  <c r="J1342" i="72"/>
  <c r="M1385" i="72"/>
  <c r="J1420" i="72"/>
  <c r="M1414" i="72"/>
  <c r="K1393" i="72"/>
  <c r="M1427" i="72"/>
  <c r="K1363" i="72"/>
  <c r="M1380" i="72"/>
  <c r="J1402" i="72"/>
  <c r="M1338" i="72"/>
  <c r="K1381" i="72"/>
  <c r="M1408" i="72"/>
  <c r="K1361" i="72"/>
  <c r="M74" i="72"/>
  <c r="M92" i="72"/>
  <c r="M72" i="72"/>
  <c r="M89" i="72"/>
  <c r="M68" i="72"/>
  <c r="M47" i="72"/>
  <c r="M46" i="72"/>
  <c r="M38" i="72"/>
  <c r="M69" i="72"/>
  <c r="M48" i="72"/>
  <c r="M27" i="72"/>
  <c r="M87" i="72"/>
  <c r="M13" i="72"/>
  <c r="M1558" i="72"/>
  <c r="I204" i="70" s="1"/>
  <c r="Z95" i="11" s="1"/>
  <c r="K1315" i="72"/>
  <c r="L1264" i="72"/>
  <c r="J1302" i="72"/>
  <c r="L1237" i="72"/>
  <c r="K1271" i="72"/>
  <c r="L1313" i="72"/>
  <c r="J1242" i="72"/>
  <c r="L1252" i="72"/>
  <c r="J1314" i="72"/>
  <c r="L1278" i="72"/>
  <c r="K1311" i="72"/>
  <c r="L1260" i="72"/>
  <c r="K1297" i="72"/>
  <c r="L1233" i="72"/>
  <c r="K1267" i="72"/>
  <c r="L1305" i="72"/>
  <c r="J1238" i="72"/>
  <c r="L1236" i="72"/>
  <c r="K1291" i="72"/>
  <c r="L1230" i="72"/>
  <c r="J1288" i="72"/>
  <c r="L1224" i="72"/>
  <c r="K1261" i="72"/>
  <c r="L1295" i="72"/>
  <c r="K1231" i="72"/>
  <c r="L1266" i="72"/>
  <c r="K1303" i="72"/>
  <c r="R250" i="71"/>
  <c r="R254" i="71"/>
  <c r="R258" i="71"/>
  <c r="R262" i="71"/>
  <c r="R266" i="71"/>
  <c r="R270" i="71"/>
  <c r="R274" i="71"/>
  <c r="R278" i="71"/>
  <c r="R282" i="71"/>
  <c r="R286" i="71"/>
  <c r="R290" i="71"/>
  <c r="R294" i="71"/>
  <c r="R298" i="71"/>
  <c r="R302" i="71"/>
  <c r="R306" i="71"/>
  <c r="R310" i="71"/>
  <c r="R314" i="71"/>
  <c r="R318" i="71"/>
  <c r="R322" i="71"/>
  <c r="R326" i="71"/>
  <c r="R330" i="71"/>
  <c r="R334" i="71"/>
  <c r="R338" i="71"/>
  <c r="R342" i="71"/>
  <c r="R346" i="71"/>
  <c r="R350" i="71"/>
  <c r="R246" i="71"/>
  <c r="R247" i="71"/>
  <c r="R251" i="71"/>
  <c r="R255" i="71"/>
  <c r="R259" i="71"/>
  <c r="R263" i="71"/>
  <c r="R267" i="71"/>
  <c r="R271" i="71"/>
  <c r="R275" i="71"/>
  <c r="R279" i="71"/>
  <c r="R283" i="71"/>
  <c r="R287" i="71"/>
  <c r="R291" i="71"/>
  <c r="R295" i="71"/>
  <c r="R299" i="71"/>
  <c r="R303" i="71"/>
  <c r="R307" i="71"/>
  <c r="R311" i="71"/>
  <c r="R315" i="71"/>
  <c r="R319" i="71"/>
  <c r="R323" i="71"/>
  <c r="R327" i="71"/>
  <c r="R331" i="71"/>
  <c r="R335" i="71"/>
  <c r="R339" i="71"/>
  <c r="R343" i="71"/>
  <c r="R347" i="71"/>
  <c r="R351" i="71"/>
  <c r="R249" i="71"/>
  <c r="R253" i="71"/>
  <c r="R257" i="71"/>
  <c r="R261" i="71"/>
  <c r="R265" i="71"/>
  <c r="R269" i="71"/>
  <c r="R273" i="71"/>
  <c r="R277" i="71"/>
  <c r="R281" i="71"/>
  <c r="R285" i="71"/>
  <c r="R289" i="71"/>
  <c r="R293" i="71"/>
  <c r="R297" i="71"/>
  <c r="R301" i="71"/>
  <c r="R305" i="71"/>
  <c r="R309" i="71"/>
  <c r="R313" i="71"/>
  <c r="R317" i="71"/>
  <c r="R321" i="71"/>
  <c r="R325" i="71"/>
  <c r="R329" i="71"/>
  <c r="R333" i="71"/>
  <c r="R337" i="71"/>
  <c r="R341" i="71"/>
  <c r="R345" i="71"/>
  <c r="R349" i="71"/>
  <c r="R352" i="71"/>
  <c r="R248" i="71"/>
  <c r="R264" i="71"/>
  <c r="R280" i="71"/>
  <c r="R296" i="71"/>
  <c r="R312" i="71"/>
  <c r="R328" i="71"/>
  <c r="R344" i="71"/>
  <c r="R252" i="71"/>
  <c r="R268" i="71"/>
  <c r="R284" i="71"/>
  <c r="R300" i="71"/>
  <c r="R316" i="71"/>
  <c r="R332" i="71"/>
  <c r="R348" i="71"/>
  <c r="R256" i="71"/>
  <c r="R272" i="71"/>
  <c r="R288" i="71"/>
  <c r="R304" i="71"/>
  <c r="R320" i="71"/>
  <c r="R336" i="71"/>
  <c r="R260" i="71"/>
  <c r="R276" i="71"/>
  <c r="R292" i="71"/>
  <c r="R308" i="71"/>
  <c r="R324" i="71"/>
  <c r="R340" i="71"/>
  <c r="M958" i="72"/>
  <c r="I134" i="70" s="1"/>
  <c r="Z65" i="11" s="1"/>
  <c r="J794" i="72"/>
  <c r="J773" i="72"/>
  <c r="L796" i="72"/>
  <c r="J779" i="72"/>
  <c r="L760" i="72"/>
  <c r="J736" i="72"/>
  <c r="L825" i="72"/>
  <c r="J772" i="72"/>
  <c r="L735" i="72"/>
  <c r="J790" i="72"/>
  <c r="L833" i="72"/>
  <c r="J769" i="72"/>
  <c r="L788" i="72"/>
  <c r="J771" i="72"/>
  <c r="L752" i="72"/>
  <c r="J814" i="72"/>
  <c r="L745" i="72"/>
  <c r="J800" i="72"/>
  <c r="L818" i="72"/>
  <c r="J754" i="72"/>
  <c r="L797" i="72"/>
  <c r="J733" i="72"/>
  <c r="L827" i="72"/>
  <c r="J808" i="72"/>
  <c r="L775" i="72"/>
  <c r="J768" i="72"/>
  <c r="K238" i="72"/>
  <c r="G50" i="70" s="1"/>
  <c r="X17" i="11" s="1"/>
  <c r="J1435" i="72"/>
  <c r="L1371" i="72"/>
  <c r="K1396" i="72"/>
  <c r="L1410" i="72"/>
  <c r="K1346" i="72"/>
  <c r="L1389" i="72"/>
  <c r="K1428" i="72"/>
  <c r="L1407" i="72"/>
  <c r="J1343" i="72"/>
  <c r="L1398" i="72"/>
  <c r="J1377" i="72"/>
  <c r="L1415" i="72"/>
  <c r="J1351" i="72"/>
  <c r="L1356" i="72"/>
  <c r="K1390" i="72"/>
  <c r="L1433" i="72"/>
  <c r="J1369" i="72"/>
  <c r="L1384" i="72"/>
  <c r="K1382" i="72"/>
  <c r="L1345" i="72"/>
  <c r="J1411" i="72"/>
  <c r="L1347" i="72"/>
  <c r="K1348" i="72"/>
  <c r="L1386" i="72"/>
  <c r="J1429" i="72"/>
  <c r="L1365" i="72"/>
  <c r="K1376" i="72"/>
  <c r="M62" i="72"/>
  <c r="M44" i="72"/>
  <c r="M40" i="72"/>
  <c r="M73" i="72"/>
  <c r="M52" i="72"/>
  <c r="M31" i="72"/>
  <c r="M117" i="72"/>
  <c r="M82" i="72"/>
  <c r="M53" i="72"/>
  <c r="M32" i="72"/>
  <c r="M22" i="72"/>
  <c r="M55" i="72"/>
  <c r="M88" i="72"/>
  <c r="M11" i="72"/>
  <c r="AF117" i="71"/>
  <c r="L66" i="72"/>
  <c r="L17" i="72"/>
  <c r="L104" i="72"/>
  <c r="L105" i="72"/>
  <c r="L84" i="72"/>
  <c r="L63" i="72"/>
  <c r="L110" i="72"/>
  <c r="L102" i="72"/>
  <c r="L85" i="72"/>
  <c r="L64" i="72"/>
  <c r="L43" i="72"/>
  <c r="L12" i="72"/>
  <c r="L29" i="72"/>
  <c r="J1558" i="72"/>
  <c r="F204" i="70" s="1"/>
  <c r="W95" i="11" s="1"/>
  <c r="R1073" i="71"/>
  <c r="R1077" i="71"/>
  <c r="R1081" i="71"/>
  <c r="R1085" i="71"/>
  <c r="R1089" i="71"/>
  <c r="R1093" i="71"/>
  <c r="R1097" i="71"/>
  <c r="R1101" i="71"/>
  <c r="R1105" i="71"/>
  <c r="R1109" i="71"/>
  <c r="R1113" i="71"/>
  <c r="R1117" i="71"/>
  <c r="R1121" i="71"/>
  <c r="R1125" i="71"/>
  <c r="R1129" i="71"/>
  <c r="R1133" i="71"/>
  <c r="R1137" i="71"/>
  <c r="R1141" i="71"/>
  <c r="R1145" i="71"/>
  <c r="R1149" i="71"/>
  <c r="R1153" i="71"/>
  <c r="R1157" i="71"/>
  <c r="R1161" i="71"/>
  <c r="R1165" i="71"/>
  <c r="R1169" i="71"/>
  <c r="R1173" i="71"/>
  <c r="R1177" i="71"/>
  <c r="R1074" i="71"/>
  <c r="R1078" i="71"/>
  <c r="R1082" i="71"/>
  <c r="R1086" i="71"/>
  <c r="R1090" i="71"/>
  <c r="R1094" i="71"/>
  <c r="R1098" i="71"/>
  <c r="R1102" i="71"/>
  <c r="R1106" i="71"/>
  <c r="R1110" i="71"/>
  <c r="R1114" i="71"/>
  <c r="R1118" i="71"/>
  <c r="R1122" i="71"/>
  <c r="R1126" i="71"/>
  <c r="R1130" i="71"/>
  <c r="R1134" i="71"/>
  <c r="R1138" i="71"/>
  <c r="R1142" i="71"/>
  <c r="R1146" i="71"/>
  <c r="R1150" i="71"/>
  <c r="R1154" i="71"/>
  <c r="R1158" i="71"/>
  <c r="R1162" i="71"/>
  <c r="R1166" i="71"/>
  <c r="R1170" i="71"/>
  <c r="R1174" i="71"/>
  <c r="R1072" i="71"/>
  <c r="R1075" i="71"/>
  <c r="R1079" i="71"/>
  <c r="R1083" i="71"/>
  <c r="R1087" i="71"/>
  <c r="R1091" i="71"/>
  <c r="R1095" i="71"/>
  <c r="R1099" i="71"/>
  <c r="R1103" i="71"/>
  <c r="R1107" i="71"/>
  <c r="R1111" i="71"/>
  <c r="R1115" i="71"/>
  <c r="R1119" i="71"/>
  <c r="R1123" i="71"/>
  <c r="R1127" i="71"/>
  <c r="R1131" i="71"/>
  <c r="R1135" i="71"/>
  <c r="R1139" i="71"/>
  <c r="R1143" i="71"/>
  <c r="R1147" i="71"/>
  <c r="R1151" i="71"/>
  <c r="R1155" i="71"/>
  <c r="R1159" i="71"/>
  <c r="R1163" i="71"/>
  <c r="R1167" i="71"/>
  <c r="R1171" i="71"/>
  <c r="R1175" i="71"/>
  <c r="R1178" i="71"/>
  <c r="R1076" i="71"/>
  <c r="R1080" i="71"/>
  <c r="R1084" i="71"/>
  <c r="R1088" i="71"/>
  <c r="R1092" i="71"/>
  <c r="R1096" i="71"/>
  <c r="R1100" i="71"/>
  <c r="R1104" i="71"/>
  <c r="R1108" i="71"/>
  <c r="R1112" i="71"/>
  <c r="R1116" i="71"/>
  <c r="R1120" i="71"/>
  <c r="R1124" i="71"/>
  <c r="R1128" i="71"/>
  <c r="R1132" i="71"/>
  <c r="R1136" i="71"/>
  <c r="R1140" i="71"/>
  <c r="R1144" i="71"/>
  <c r="R1148" i="71"/>
  <c r="R1152" i="71"/>
  <c r="R1156" i="71"/>
  <c r="R1160" i="71"/>
  <c r="R1164" i="71"/>
  <c r="R1168" i="71"/>
  <c r="R1172" i="71"/>
  <c r="R1176" i="71"/>
  <c r="M1316" i="72"/>
  <c r="K1280" i="72"/>
  <c r="M1216" i="72"/>
  <c r="J1253" i="72"/>
  <c r="M1287" i="72"/>
  <c r="J1223" i="72"/>
  <c r="M1258" i="72"/>
  <c r="K1284" i="72"/>
  <c r="M1241" i="72"/>
  <c r="J1211" i="72"/>
  <c r="N1297" i="71"/>
  <c r="I1318" i="72"/>
  <c r="E176" i="70" s="1"/>
  <c r="V83" i="11" s="1"/>
  <c r="L1312" i="72"/>
  <c r="J1276" i="72"/>
  <c r="L1212" i="72"/>
  <c r="K1249" i="72"/>
  <c r="L1283" i="72"/>
  <c r="K1219" i="72"/>
  <c r="L1254" i="72"/>
  <c r="J1268" i="72"/>
  <c r="L1225" i="72"/>
  <c r="J1262" i="72"/>
  <c r="L1309" i="72"/>
  <c r="J1240" i="72"/>
  <c r="L1277" i="72"/>
  <c r="K1213" i="72"/>
  <c r="L1247" i="72"/>
  <c r="J1282" i="72"/>
  <c r="L1218" i="72"/>
  <c r="M810" i="72"/>
  <c r="K746" i="72"/>
  <c r="M789" i="72"/>
  <c r="J828" i="72"/>
  <c r="M811" i="72"/>
  <c r="K792" i="72"/>
  <c r="M759" i="72"/>
  <c r="K750" i="72"/>
  <c r="M836" i="72"/>
  <c r="K799" i="72"/>
  <c r="M806" i="72"/>
  <c r="K742" i="72"/>
  <c r="M785" i="72"/>
  <c r="K820" i="72"/>
  <c r="M803" i="72"/>
  <c r="K784" i="72"/>
  <c r="M751" i="72"/>
  <c r="K809" i="72"/>
  <c r="M755" i="72"/>
  <c r="J834" i="72"/>
  <c r="M770" i="72"/>
  <c r="K813" i="72"/>
  <c r="M749" i="72"/>
  <c r="K748" i="72"/>
  <c r="L731" i="72"/>
  <c r="AB825" i="71"/>
  <c r="J807" i="72"/>
  <c r="L777" i="72"/>
  <c r="L238" i="72"/>
  <c r="H50" i="70" s="1"/>
  <c r="Y17" i="11" s="1"/>
  <c r="L1387" i="72"/>
  <c r="K1424" i="72"/>
  <c r="L1426" i="72"/>
  <c r="K1362" i="72"/>
  <c r="L1405" i="72"/>
  <c r="J1341" i="72"/>
  <c r="L1423" i="72"/>
  <c r="J1359" i="72"/>
  <c r="L1430" i="72"/>
  <c r="J1409" i="72"/>
  <c r="L1431" i="72"/>
  <c r="J1367" i="72"/>
  <c r="L1388" i="72"/>
  <c r="K1406" i="72"/>
  <c r="L1342" i="72"/>
  <c r="J1385" i="72"/>
  <c r="L1420" i="72"/>
  <c r="K1414" i="72"/>
  <c r="L1393" i="72"/>
  <c r="J1427" i="72"/>
  <c r="L1363" i="72"/>
  <c r="K1380" i="72"/>
  <c r="L1402" i="72"/>
  <c r="K1338" i="72"/>
  <c r="L1381" i="72"/>
  <c r="K1408" i="72"/>
  <c r="L1361" i="72"/>
  <c r="L90" i="72"/>
  <c r="L81" i="72"/>
  <c r="L23" i="72"/>
  <c r="L51" i="72"/>
  <c r="L25" i="72"/>
  <c r="L111" i="72"/>
  <c r="L70" i="72"/>
  <c r="L34" i="72"/>
  <c r="L26" i="72"/>
  <c r="L112" i="72"/>
  <c r="L91" i="72"/>
  <c r="L76" i="72"/>
  <c r="L93" i="72"/>
  <c r="L99" i="72"/>
  <c r="J1315" i="72"/>
  <c r="M1264" i="72"/>
  <c r="K1302" i="72"/>
  <c r="M1237" i="72"/>
  <c r="J1271" i="72"/>
  <c r="M1313" i="72"/>
  <c r="K1242" i="72"/>
  <c r="M1252" i="72"/>
  <c r="K1314" i="72"/>
  <c r="M1278" i="72"/>
  <c r="J1311" i="72"/>
  <c r="M1260" i="72"/>
  <c r="J1297" i="72"/>
  <c r="M1233" i="72"/>
  <c r="J1267" i="72"/>
  <c r="M1305" i="72"/>
  <c r="K1238" i="72"/>
  <c r="M1236" i="72"/>
  <c r="J1291" i="72"/>
  <c r="M1230" i="72"/>
  <c r="K1288" i="72"/>
  <c r="M1224" i="72"/>
  <c r="J1261" i="72"/>
  <c r="M1295" i="72"/>
  <c r="J1231" i="72"/>
  <c r="M1266" i="72"/>
  <c r="J1303" i="72"/>
  <c r="K358" i="72"/>
  <c r="G64" i="70" s="1"/>
  <c r="L478" i="72"/>
  <c r="H78" i="70" s="1"/>
  <c r="K794" i="72"/>
  <c r="K773" i="72"/>
  <c r="M796" i="72"/>
  <c r="K779" i="72"/>
  <c r="M760" i="72"/>
  <c r="K736" i="72"/>
  <c r="M825" i="72"/>
  <c r="K772" i="72"/>
  <c r="M735" i="72"/>
  <c r="K790" i="72"/>
  <c r="M833" i="72"/>
  <c r="K769" i="72"/>
  <c r="M788" i="72"/>
  <c r="K771" i="72"/>
  <c r="M752" i="72"/>
  <c r="K814" i="72"/>
  <c r="M745" i="72"/>
  <c r="K800" i="72"/>
  <c r="M818" i="72"/>
  <c r="K754" i="72"/>
  <c r="M797" i="72"/>
  <c r="K733" i="72"/>
  <c r="M827" i="72"/>
  <c r="K808" i="72"/>
  <c r="M775" i="72"/>
  <c r="K768" i="72"/>
  <c r="J1078" i="72"/>
  <c r="F148" i="70" s="1"/>
  <c r="W71" i="11" s="1"/>
  <c r="R129" i="71"/>
  <c r="R133" i="71"/>
  <c r="R137" i="71"/>
  <c r="R141" i="71"/>
  <c r="R145" i="71"/>
  <c r="R149" i="71"/>
  <c r="R153" i="71"/>
  <c r="R157" i="71"/>
  <c r="R161" i="71"/>
  <c r="R165" i="71"/>
  <c r="R169" i="71"/>
  <c r="R173" i="71"/>
  <c r="R177" i="71"/>
  <c r="R181" i="71"/>
  <c r="R185" i="71"/>
  <c r="R189" i="71"/>
  <c r="R193" i="71"/>
  <c r="R197" i="71"/>
  <c r="R201" i="71"/>
  <c r="R205" i="71"/>
  <c r="R209" i="71"/>
  <c r="R213" i="71"/>
  <c r="R217" i="71"/>
  <c r="R221" i="71"/>
  <c r="R225" i="71"/>
  <c r="R229" i="71"/>
  <c r="R233" i="71"/>
  <c r="R130" i="71"/>
  <c r="R134" i="71"/>
  <c r="R138" i="71"/>
  <c r="R142" i="71"/>
  <c r="R146" i="71"/>
  <c r="R150" i="71"/>
  <c r="R154" i="71"/>
  <c r="R158" i="71"/>
  <c r="R162" i="71"/>
  <c r="R166" i="71"/>
  <c r="R170" i="71"/>
  <c r="R174" i="71"/>
  <c r="R178" i="71"/>
  <c r="R182" i="71"/>
  <c r="R186" i="71"/>
  <c r="R190" i="71"/>
  <c r="R194" i="71"/>
  <c r="R198" i="71"/>
  <c r="R202" i="71"/>
  <c r="R206" i="71"/>
  <c r="R210" i="71"/>
  <c r="R214" i="71"/>
  <c r="R218" i="71"/>
  <c r="R222" i="71"/>
  <c r="R226" i="71"/>
  <c r="R230" i="71"/>
  <c r="R128" i="71"/>
  <c r="R132" i="71"/>
  <c r="R136" i="71"/>
  <c r="R140" i="71"/>
  <c r="R144" i="71"/>
  <c r="R148" i="71"/>
  <c r="R152" i="71"/>
  <c r="R156" i="71"/>
  <c r="R160" i="71"/>
  <c r="R164" i="71"/>
  <c r="R168" i="71"/>
  <c r="R172" i="71"/>
  <c r="R176" i="71"/>
  <c r="R180" i="71"/>
  <c r="R184" i="71"/>
  <c r="R188" i="71"/>
  <c r="R192" i="71"/>
  <c r="R196" i="71"/>
  <c r="R200" i="71"/>
  <c r="R204" i="71"/>
  <c r="R208" i="71"/>
  <c r="R212" i="71"/>
  <c r="R216" i="71"/>
  <c r="R220" i="71"/>
  <c r="R224" i="71"/>
  <c r="R228" i="71"/>
  <c r="R232" i="71"/>
  <c r="R135" i="71"/>
  <c r="R151" i="71"/>
  <c r="R167" i="71"/>
  <c r="R183" i="71"/>
  <c r="R199" i="71"/>
  <c r="R215" i="71"/>
  <c r="R231" i="71"/>
  <c r="R139" i="71"/>
  <c r="R155" i="71"/>
  <c r="R171" i="71"/>
  <c r="R187" i="71"/>
  <c r="R203" i="71"/>
  <c r="R219" i="71"/>
  <c r="R234" i="71"/>
  <c r="R143" i="71"/>
  <c r="R159" i="71"/>
  <c r="R175" i="71"/>
  <c r="R191" i="71"/>
  <c r="R207" i="71"/>
  <c r="R223" i="71"/>
  <c r="R131" i="71"/>
  <c r="R147" i="71"/>
  <c r="R163" i="71"/>
  <c r="R179" i="71"/>
  <c r="R195" i="71"/>
  <c r="R211" i="71"/>
  <c r="R227" i="71"/>
  <c r="K1435" i="72"/>
  <c r="M1371" i="72"/>
  <c r="J1396" i="72"/>
  <c r="M1410" i="72"/>
  <c r="J1346" i="72"/>
  <c r="M1389" i="72"/>
  <c r="J1428" i="72"/>
  <c r="M1407" i="72"/>
  <c r="K1343" i="72"/>
  <c r="M1398" i="72"/>
  <c r="K1377" i="72"/>
  <c r="M1415" i="72"/>
  <c r="K1351" i="72"/>
  <c r="M1356" i="72"/>
  <c r="J1390" i="72"/>
  <c r="M1433" i="72"/>
  <c r="K1369" i="72"/>
  <c r="M1384" i="72"/>
  <c r="J1382" i="72"/>
  <c r="M1345" i="72"/>
  <c r="K1411" i="72"/>
  <c r="M1347" i="72"/>
  <c r="J1348" i="72"/>
  <c r="M1386" i="72"/>
  <c r="K1429" i="72"/>
  <c r="M1365" i="72"/>
  <c r="J1376" i="72"/>
  <c r="L86" i="72"/>
  <c r="L65" i="72"/>
  <c r="L109" i="72"/>
  <c r="L19" i="72"/>
  <c r="L116" i="72"/>
  <c r="L95" i="72"/>
  <c r="L114" i="72"/>
  <c r="L94" i="72"/>
  <c r="L96" i="72"/>
  <c r="L75" i="72"/>
  <c r="L60" i="72"/>
  <c r="L77" i="72"/>
  <c r="L67" i="72"/>
  <c r="I89" i="4"/>
  <c r="H89" i="4"/>
  <c r="L64" i="18"/>
  <c r="L61" i="18"/>
  <c r="E13" i="10"/>
  <c r="F13" i="10"/>
  <c r="E22" i="10"/>
  <c r="F22" i="10"/>
  <c r="F16" i="10"/>
  <c r="F20" i="10"/>
  <c r="E16" i="10"/>
  <c r="D12" i="9"/>
  <c r="E12" i="9"/>
  <c r="F12" i="9"/>
  <c r="D13" i="9"/>
  <c r="E13" i="9"/>
  <c r="F13" i="9"/>
  <c r="D14" i="9"/>
  <c r="E14" i="9"/>
  <c r="F14" i="9"/>
  <c r="D15" i="9"/>
  <c r="E15" i="9"/>
  <c r="F15" i="9"/>
  <c r="D16" i="9"/>
  <c r="E16" i="9"/>
  <c r="F16" i="9"/>
  <c r="D17" i="9"/>
  <c r="E17" i="9"/>
  <c r="F17" i="9"/>
  <c r="D18" i="9"/>
  <c r="E18" i="9"/>
  <c r="F18" i="9"/>
  <c r="D19" i="9"/>
  <c r="E19" i="9"/>
  <c r="F19" i="9"/>
  <c r="D20" i="9"/>
  <c r="E20" i="9"/>
  <c r="F20" i="9"/>
  <c r="D21" i="9"/>
  <c r="E21" i="9"/>
  <c r="F21" i="9"/>
  <c r="D22" i="9"/>
  <c r="E22" i="9"/>
  <c r="F22" i="9"/>
  <c r="D23" i="9"/>
  <c r="E23" i="9"/>
  <c r="F23" i="9"/>
  <c r="D24" i="9"/>
  <c r="E24" i="9"/>
  <c r="F24" i="9"/>
  <c r="D25" i="9"/>
  <c r="E25" i="9"/>
  <c r="F25" i="9"/>
  <c r="D26" i="9"/>
  <c r="E26" i="9"/>
  <c r="F26" i="9"/>
  <c r="D27" i="9"/>
  <c r="E27" i="9"/>
  <c r="F27" i="9"/>
  <c r="D28" i="9"/>
  <c r="E28" i="9"/>
  <c r="F28" i="9"/>
  <c r="D29" i="9"/>
  <c r="E29" i="9"/>
  <c r="F29" i="9"/>
  <c r="D30" i="9"/>
  <c r="E30" i="9"/>
  <c r="F30" i="9"/>
  <c r="D32" i="9"/>
  <c r="E32" i="9"/>
  <c r="F32" i="9"/>
  <c r="D33" i="9"/>
  <c r="E33" i="9"/>
  <c r="F33" i="9"/>
  <c r="D34" i="9"/>
  <c r="E34" i="9"/>
  <c r="F34" i="9"/>
  <c r="D35" i="9"/>
  <c r="E35" i="9"/>
  <c r="F35" i="9"/>
  <c r="D36" i="9"/>
  <c r="E36" i="9"/>
  <c r="F36" i="9"/>
  <c r="D37" i="9"/>
  <c r="E37" i="9"/>
  <c r="F37" i="9"/>
  <c r="D39" i="9"/>
  <c r="E39" i="9"/>
  <c r="F39" i="9"/>
  <c r="D40" i="9"/>
  <c r="E40" i="9"/>
  <c r="F40" i="9"/>
  <c r="D41" i="9"/>
  <c r="E41" i="9"/>
  <c r="F41" i="9"/>
  <c r="D42" i="9"/>
  <c r="E42" i="9"/>
  <c r="F42" i="9"/>
  <c r="D43" i="9"/>
  <c r="E43" i="9"/>
  <c r="F43" i="9"/>
  <c r="D44" i="9"/>
  <c r="E44" i="9"/>
  <c r="F44" i="9"/>
  <c r="D45" i="9"/>
  <c r="E45" i="9"/>
  <c r="F45" i="9"/>
  <c r="D46" i="9"/>
  <c r="E46" i="9"/>
  <c r="F46" i="9"/>
  <c r="D47" i="9"/>
  <c r="E47" i="9"/>
  <c r="F47" i="9"/>
  <c r="F11" i="9"/>
  <c r="E11" i="9"/>
  <c r="D11" i="9"/>
  <c r="K117" i="47" l="1"/>
  <c r="E31" i="46" s="1"/>
  <c r="M10" i="47" a="1"/>
  <c r="M108" i="47" s="1"/>
  <c r="O108" i="47" s="1"/>
  <c r="K109" i="48" s="1"/>
  <c r="J117" i="47"/>
  <c r="F25" i="46" s="1"/>
  <c r="G90" i="4"/>
  <c r="S179" i="71"/>
  <c r="T179" i="71"/>
  <c r="S223" i="71"/>
  <c r="T223" i="71"/>
  <c r="S159" i="71"/>
  <c r="T159" i="71"/>
  <c r="S203" i="71"/>
  <c r="T203" i="71"/>
  <c r="S139" i="71"/>
  <c r="T139" i="71"/>
  <c r="S183" i="71"/>
  <c r="T183" i="71"/>
  <c r="S232" i="71"/>
  <c r="T232" i="71"/>
  <c r="S216" i="71"/>
  <c r="T216" i="71"/>
  <c r="S200" i="71"/>
  <c r="T200" i="71"/>
  <c r="S184" i="71"/>
  <c r="T184" i="71"/>
  <c r="S168" i="71"/>
  <c r="T168" i="71"/>
  <c r="S152" i="71"/>
  <c r="T152" i="71"/>
  <c r="S136" i="71"/>
  <c r="T136" i="71"/>
  <c r="S230" i="71"/>
  <c r="T230" i="71"/>
  <c r="S214" i="71"/>
  <c r="T214" i="71"/>
  <c r="S198" i="71"/>
  <c r="T198" i="71"/>
  <c r="S182" i="71"/>
  <c r="T182" i="71"/>
  <c r="S166" i="71"/>
  <c r="T166" i="71"/>
  <c r="S150" i="71"/>
  <c r="T150" i="71"/>
  <c r="S134" i="71"/>
  <c r="T134" i="71"/>
  <c r="S225" i="71"/>
  <c r="T225" i="71"/>
  <c r="S209" i="71"/>
  <c r="T209" i="71"/>
  <c r="S193" i="71"/>
  <c r="T193" i="71"/>
  <c r="S177" i="71"/>
  <c r="T177" i="71"/>
  <c r="S161" i="71"/>
  <c r="T161" i="71"/>
  <c r="S145" i="71"/>
  <c r="T145" i="71"/>
  <c r="S129" i="71"/>
  <c r="T129" i="71"/>
  <c r="S1164" i="71"/>
  <c r="T1164" i="71"/>
  <c r="S1148" i="71"/>
  <c r="T1148" i="71"/>
  <c r="S1132" i="71"/>
  <c r="T1132" i="71"/>
  <c r="S1116" i="71"/>
  <c r="T1116" i="71"/>
  <c r="S1100" i="71"/>
  <c r="T1100" i="71"/>
  <c r="S1084" i="71"/>
  <c r="T1084" i="71"/>
  <c r="S1175" i="71"/>
  <c r="T1175" i="71"/>
  <c r="S1159" i="71"/>
  <c r="T1159" i="71"/>
  <c r="S1143" i="71"/>
  <c r="T1143" i="71"/>
  <c r="S1127" i="71"/>
  <c r="T1127" i="71"/>
  <c r="S1111" i="71"/>
  <c r="T1111" i="71"/>
  <c r="S1095" i="71"/>
  <c r="T1095" i="71"/>
  <c r="S1079" i="71"/>
  <c r="T1079" i="71"/>
  <c r="S1174" i="71"/>
  <c r="T1174" i="71"/>
  <c r="S1158" i="71"/>
  <c r="T1158" i="71"/>
  <c r="S1142" i="71"/>
  <c r="T1142" i="71"/>
  <c r="S1126" i="71"/>
  <c r="T1126" i="71"/>
  <c r="S1110" i="71"/>
  <c r="T1110" i="71"/>
  <c r="S1094" i="71"/>
  <c r="T1094" i="71"/>
  <c r="S1078" i="71"/>
  <c r="T1078" i="71"/>
  <c r="S1169" i="71"/>
  <c r="T1169" i="71"/>
  <c r="S1153" i="71"/>
  <c r="T1153" i="71"/>
  <c r="S1137" i="71"/>
  <c r="T1137" i="71"/>
  <c r="S1121" i="71"/>
  <c r="T1121" i="71"/>
  <c r="S1105" i="71"/>
  <c r="T1105" i="71"/>
  <c r="S1089" i="71"/>
  <c r="T1089" i="71"/>
  <c r="S1073" i="71"/>
  <c r="T1073" i="71"/>
  <c r="M118" i="72"/>
  <c r="I36" i="70" s="1"/>
  <c r="Z11" i="11" s="1"/>
  <c r="S292" i="71"/>
  <c r="T292" i="71"/>
  <c r="S336" i="71"/>
  <c r="T336" i="71"/>
  <c r="S272" i="71"/>
  <c r="T272" i="71"/>
  <c r="S316" i="71"/>
  <c r="T316" i="71"/>
  <c r="S252" i="71"/>
  <c r="T252" i="71"/>
  <c r="S296" i="71"/>
  <c r="T296" i="71"/>
  <c r="S352" i="71"/>
  <c r="T352" i="71"/>
  <c r="S337" i="71"/>
  <c r="T337" i="71"/>
  <c r="S321" i="71"/>
  <c r="T321" i="71"/>
  <c r="S305" i="71"/>
  <c r="T305" i="71"/>
  <c r="S289" i="71"/>
  <c r="T289" i="71"/>
  <c r="S273" i="71"/>
  <c r="T273" i="71"/>
  <c r="S257" i="71"/>
  <c r="T257" i="71"/>
  <c r="S347" i="71"/>
  <c r="T347" i="71"/>
  <c r="S331" i="71"/>
  <c r="T331" i="71"/>
  <c r="S315" i="71"/>
  <c r="T315" i="71"/>
  <c r="S299" i="71"/>
  <c r="T299" i="71"/>
  <c r="S283" i="71"/>
  <c r="T283" i="71"/>
  <c r="S267" i="71"/>
  <c r="T267" i="71"/>
  <c r="S251" i="71"/>
  <c r="T251" i="71"/>
  <c r="S346" i="71"/>
  <c r="T346" i="71"/>
  <c r="S330" i="71"/>
  <c r="T330" i="71"/>
  <c r="S314" i="71"/>
  <c r="T314" i="71"/>
  <c r="S298" i="71"/>
  <c r="T298" i="71"/>
  <c r="S282" i="71"/>
  <c r="T282" i="71"/>
  <c r="S266" i="71"/>
  <c r="T266" i="71"/>
  <c r="S250" i="71"/>
  <c r="T250" i="71"/>
  <c r="R116" i="71"/>
  <c r="R110" i="71"/>
  <c r="R101" i="71"/>
  <c r="R109" i="71"/>
  <c r="R100" i="71"/>
  <c r="R94" i="71"/>
  <c r="R95" i="71"/>
  <c r="R89" i="71"/>
  <c r="R79" i="71"/>
  <c r="R71" i="71"/>
  <c r="R84" i="71"/>
  <c r="R76" i="71"/>
  <c r="R67" i="71"/>
  <c r="R65" i="71"/>
  <c r="R39" i="71"/>
  <c r="R61" i="71"/>
  <c r="R55" i="71"/>
  <c r="R47" i="71"/>
  <c r="R36" i="71"/>
  <c r="R28" i="71"/>
  <c r="R23" i="71"/>
  <c r="R56" i="71"/>
  <c r="R48" i="71"/>
  <c r="R35" i="71"/>
  <c r="R27" i="71"/>
  <c r="R17" i="71"/>
  <c r="R11" i="71"/>
  <c r="R108" i="71"/>
  <c r="R115" i="71"/>
  <c r="R107" i="71"/>
  <c r="R98" i="71"/>
  <c r="R92" i="71"/>
  <c r="R93" i="71"/>
  <c r="R88" i="71"/>
  <c r="R77" i="71"/>
  <c r="R87" i="71"/>
  <c r="R82" i="71"/>
  <c r="R72" i="71"/>
  <c r="R66" i="71"/>
  <c r="R42" i="71"/>
  <c r="R64" i="71"/>
  <c r="R60" i="71"/>
  <c r="R53" i="71"/>
  <c r="R45" i="71"/>
  <c r="R34" i="71"/>
  <c r="R26" i="71"/>
  <c r="R22" i="71"/>
  <c r="R54" i="71"/>
  <c r="R46" i="71"/>
  <c r="R33" i="71"/>
  <c r="R20" i="71"/>
  <c r="R16" i="71"/>
  <c r="R10" i="71"/>
  <c r="R114" i="71"/>
  <c r="R106" i="71"/>
  <c r="R113" i="71"/>
  <c r="R105" i="71"/>
  <c r="R104" i="71"/>
  <c r="R90" i="71"/>
  <c r="R91" i="71"/>
  <c r="R83" i="71"/>
  <c r="R75" i="71"/>
  <c r="R86" i="71"/>
  <c r="R80" i="71"/>
  <c r="R70" i="71"/>
  <c r="R74" i="71"/>
  <c r="R41" i="71"/>
  <c r="R63" i="71"/>
  <c r="R59" i="71"/>
  <c r="R51" i="71"/>
  <c r="R43" i="71"/>
  <c r="R32" i="71"/>
  <c r="R25" i="71"/>
  <c r="R21" i="71"/>
  <c r="R52" i="71"/>
  <c r="R44" i="71"/>
  <c r="R31" i="71"/>
  <c r="R19" i="71"/>
  <c r="R15" i="71"/>
  <c r="R13" i="71"/>
  <c r="R112" i="71"/>
  <c r="R103" i="71"/>
  <c r="R111" i="71"/>
  <c r="R102" i="71"/>
  <c r="R96" i="71"/>
  <c r="R97" i="71"/>
  <c r="R99" i="71"/>
  <c r="R81" i="71"/>
  <c r="R73" i="71"/>
  <c r="R85" i="71"/>
  <c r="R78" i="71"/>
  <c r="R69" i="71"/>
  <c r="R68" i="71"/>
  <c r="R40" i="71"/>
  <c r="R62" i="71"/>
  <c r="R57" i="71"/>
  <c r="R49" i="71"/>
  <c r="R38" i="71"/>
  <c r="R30" i="71"/>
  <c r="R24" i="71"/>
  <c r="R58" i="71"/>
  <c r="R50" i="71"/>
  <c r="R37" i="71"/>
  <c r="R29" i="71"/>
  <c r="R18" i="71"/>
  <c r="R14" i="71"/>
  <c r="R12" i="71"/>
  <c r="S1059" i="71"/>
  <c r="T1059" i="71"/>
  <c r="S1043" i="71"/>
  <c r="T1043" i="71"/>
  <c r="S1027" i="71"/>
  <c r="T1027" i="71"/>
  <c r="S1011" i="71"/>
  <c r="T1011" i="71"/>
  <c r="S995" i="71"/>
  <c r="T995" i="71"/>
  <c r="S979" i="71"/>
  <c r="T979" i="71"/>
  <c r="S963" i="71"/>
  <c r="T963" i="71"/>
  <c r="S1054" i="71"/>
  <c r="T1054" i="71"/>
  <c r="S1038" i="71"/>
  <c r="T1038" i="71"/>
  <c r="S1022" i="71"/>
  <c r="T1022" i="71"/>
  <c r="S1006" i="71"/>
  <c r="T1006" i="71"/>
  <c r="S990" i="71"/>
  <c r="T990" i="71"/>
  <c r="S974" i="71"/>
  <c r="T974" i="71"/>
  <c r="S958" i="71"/>
  <c r="T958" i="71"/>
  <c r="S1049" i="71"/>
  <c r="T1049" i="71"/>
  <c r="S1033" i="71"/>
  <c r="T1033" i="71"/>
  <c r="S1017" i="71"/>
  <c r="T1017" i="71"/>
  <c r="S1001" i="71"/>
  <c r="T1001" i="71"/>
  <c r="S985" i="71"/>
  <c r="T985" i="71"/>
  <c r="S969" i="71"/>
  <c r="T969" i="71"/>
  <c r="S1044" i="71"/>
  <c r="T1044" i="71"/>
  <c r="S1028" i="71"/>
  <c r="T1028" i="71"/>
  <c r="S1012" i="71"/>
  <c r="T1012" i="71"/>
  <c r="S996" i="71"/>
  <c r="T996" i="71"/>
  <c r="S980" i="71"/>
  <c r="T980" i="71"/>
  <c r="S964" i="71"/>
  <c r="T964" i="71"/>
  <c r="L118" i="72"/>
  <c r="H36" i="70" s="1"/>
  <c r="Y11" i="11" s="1"/>
  <c r="K1318" i="72"/>
  <c r="G176" i="70" s="1"/>
  <c r="X83" i="11" s="1"/>
  <c r="M838" i="72"/>
  <c r="I120" i="70" s="1"/>
  <c r="Z59" i="11" s="1"/>
  <c r="S700" i="71"/>
  <c r="T700" i="71"/>
  <c r="S684" i="71"/>
  <c r="T684" i="71"/>
  <c r="S668" i="71"/>
  <c r="T668" i="71"/>
  <c r="S652" i="71"/>
  <c r="T652" i="71"/>
  <c r="S636" i="71"/>
  <c r="T636" i="71"/>
  <c r="S620" i="71"/>
  <c r="T620" i="71"/>
  <c r="S604" i="71"/>
  <c r="T604" i="71"/>
  <c r="S695" i="71"/>
  <c r="T695" i="71"/>
  <c r="S679" i="71"/>
  <c r="T679" i="71"/>
  <c r="S663" i="71"/>
  <c r="T663" i="71"/>
  <c r="S647" i="71"/>
  <c r="T647" i="71"/>
  <c r="S631" i="71"/>
  <c r="T631" i="71"/>
  <c r="S615" i="71"/>
  <c r="T615" i="71"/>
  <c r="T600" i="71"/>
  <c r="S600" i="71"/>
  <c r="U600" i="71" s="1" a="1"/>
  <c r="R707" i="71"/>
  <c r="S694" i="71"/>
  <c r="T694" i="71"/>
  <c r="S678" i="71"/>
  <c r="T678" i="71"/>
  <c r="S662" i="71"/>
  <c r="T662" i="71"/>
  <c r="S646" i="71"/>
  <c r="T646" i="71"/>
  <c r="S630" i="71"/>
  <c r="T630" i="71"/>
  <c r="S614" i="71"/>
  <c r="T614" i="71"/>
  <c r="S705" i="71"/>
  <c r="T705" i="71"/>
  <c r="S689" i="71"/>
  <c r="T689" i="71"/>
  <c r="S673" i="71"/>
  <c r="T673" i="71"/>
  <c r="S657" i="71"/>
  <c r="T657" i="71"/>
  <c r="S641" i="71"/>
  <c r="T641" i="71"/>
  <c r="S625" i="71"/>
  <c r="T625" i="71"/>
  <c r="S609" i="71"/>
  <c r="T609" i="71"/>
  <c r="W41" i="11"/>
  <c r="W29" i="11"/>
  <c r="S926" i="71"/>
  <c r="T926" i="71"/>
  <c r="S910" i="71"/>
  <c r="T910" i="71"/>
  <c r="S894" i="71"/>
  <c r="T894" i="71"/>
  <c r="S878" i="71"/>
  <c r="T878" i="71"/>
  <c r="S862" i="71"/>
  <c r="T862" i="71"/>
  <c r="S846" i="71"/>
  <c r="T846" i="71"/>
  <c r="S937" i="71"/>
  <c r="T937" i="71"/>
  <c r="S921" i="71"/>
  <c r="T921" i="71"/>
  <c r="S905" i="71"/>
  <c r="T905" i="71"/>
  <c r="S889" i="71"/>
  <c r="T889" i="71"/>
  <c r="S873" i="71"/>
  <c r="T873" i="71"/>
  <c r="S857" i="71"/>
  <c r="T857" i="71"/>
  <c r="S841" i="71"/>
  <c r="T841" i="71"/>
  <c r="S932" i="71"/>
  <c r="T932" i="71"/>
  <c r="S916" i="71"/>
  <c r="T916" i="71"/>
  <c r="S900" i="71"/>
  <c r="T900" i="71"/>
  <c r="S884" i="71"/>
  <c r="T884" i="71"/>
  <c r="S868" i="71"/>
  <c r="T868" i="71"/>
  <c r="S852" i="71"/>
  <c r="T852" i="71"/>
  <c r="S942" i="71"/>
  <c r="T942" i="71"/>
  <c r="S927" i="71"/>
  <c r="T927" i="71"/>
  <c r="S911" i="71"/>
  <c r="T911" i="71"/>
  <c r="S895" i="71"/>
  <c r="T895" i="71"/>
  <c r="S879" i="71"/>
  <c r="T879" i="71"/>
  <c r="S863" i="71"/>
  <c r="T863" i="71"/>
  <c r="S847" i="71"/>
  <c r="T847" i="71"/>
  <c r="T482" i="71"/>
  <c r="S482" i="71"/>
  <c r="U482" i="71" s="1" a="1"/>
  <c r="R589" i="71"/>
  <c r="S534" i="71"/>
  <c r="T534" i="71"/>
  <c r="S546" i="71"/>
  <c r="T546" i="71"/>
  <c r="S558" i="71"/>
  <c r="T558" i="71"/>
  <c r="S586" i="71"/>
  <c r="T586" i="71"/>
  <c r="S522" i="71"/>
  <c r="T522" i="71"/>
  <c r="S579" i="71"/>
  <c r="T579" i="71"/>
  <c r="S563" i="71"/>
  <c r="T563" i="71"/>
  <c r="S547" i="71"/>
  <c r="T547" i="71"/>
  <c r="S531" i="71"/>
  <c r="T531" i="71"/>
  <c r="S515" i="71"/>
  <c r="T515" i="71"/>
  <c r="S499" i="71"/>
  <c r="T499" i="71"/>
  <c r="S483" i="71"/>
  <c r="T483" i="71"/>
  <c r="S490" i="71"/>
  <c r="T490" i="71"/>
  <c r="S581" i="71"/>
  <c r="T581" i="71"/>
  <c r="S565" i="71"/>
  <c r="T565" i="71"/>
  <c r="S549" i="71"/>
  <c r="T549" i="71"/>
  <c r="S533" i="71"/>
  <c r="T533" i="71"/>
  <c r="S517" i="71"/>
  <c r="T517" i="71"/>
  <c r="S501" i="71"/>
  <c r="T501" i="71"/>
  <c r="S485" i="71"/>
  <c r="T485" i="71"/>
  <c r="S576" i="71"/>
  <c r="T576" i="71"/>
  <c r="S560" i="71"/>
  <c r="T560" i="71"/>
  <c r="S544" i="71"/>
  <c r="T544" i="71"/>
  <c r="S528" i="71"/>
  <c r="T528" i="71"/>
  <c r="S512" i="71"/>
  <c r="T512" i="71"/>
  <c r="S496" i="71"/>
  <c r="T496" i="71"/>
  <c r="X41" i="11"/>
  <c r="X29" i="11"/>
  <c r="S1516" i="71"/>
  <c r="T1516" i="71"/>
  <c r="S1500" i="71"/>
  <c r="T1500" i="71"/>
  <c r="S1484" i="71"/>
  <c r="T1484" i="71"/>
  <c r="S1468" i="71"/>
  <c r="T1468" i="71"/>
  <c r="S1452" i="71"/>
  <c r="T1452" i="71"/>
  <c r="S1436" i="71"/>
  <c r="T1436" i="71"/>
  <c r="S1527" i="71"/>
  <c r="T1527" i="71"/>
  <c r="S1511" i="71"/>
  <c r="T1511" i="71"/>
  <c r="S1495" i="71"/>
  <c r="T1495" i="71"/>
  <c r="S1479" i="71"/>
  <c r="T1479" i="71"/>
  <c r="S1463" i="71"/>
  <c r="T1463" i="71"/>
  <c r="S1447" i="71"/>
  <c r="T1447" i="71"/>
  <c r="S1431" i="71"/>
  <c r="T1431" i="71"/>
  <c r="S1522" i="71"/>
  <c r="T1522" i="71"/>
  <c r="S1506" i="71"/>
  <c r="T1506" i="71"/>
  <c r="S1490" i="71"/>
  <c r="T1490" i="71"/>
  <c r="S1474" i="71"/>
  <c r="T1474" i="71"/>
  <c r="S1458" i="71"/>
  <c r="T1458" i="71"/>
  <c r="S1442" i="71"/>
  <c r="T1442" i="71"/>
  <c r="S1532" i="71"/>
  <c r="T1532" i="71"/>
  <c r="S1517" i="71"/>
  <c r="T1517" i="71"/>
  <c r="S1501" i="71"/>
  <c r="T1501" i="71"/>
  <c r="S1485" i="71"/>
  <c r="T1485" i="71"/>
  <c r="S1469" i="71"/>
  <c r="T1469" i="71"/>
  <c r="S1453" i="71"/>
  <c r="T1453" i="71"/>
  <c r="S1437" i="71"/>
  <c r="T1437" i="71"/>
  <c r="S437" i="71"/>
  <c r="T437" i="71"/>
  <c r="S373" i="71"/>
  <c r="T373" i="71"/>
  <c r="S417" i="71"/>
  <c r="T417" i="71"/>
  <c r="S461" i="71"/>
  <c r="T461" i="71"/>
  <c r="S397" i="71"/>
  <c r="T397" i="71"/>
  <c r="S441" i="71"/>
  <c r="T441" i="71"/>
  <c r="S377" i="71"/>
  <c r="T377" i="71"/>
  <c r="S462" i="71"/>
  <c r="T462" i="71"/>
  <c r="S446" i="71"/>
  <c r="T446" i="71"/>
  <c r="S430" i="71"/>
  <c r="T430" i="71"/>
  <c r="S414" i="71"/>
  <c r="T414" i="71"/>
  <c r="S398" i="71"/>
  <c r="T398" i="71"/>
  <c r="S382" i="71"/>
  <c r="T382" i="71"/>
  <c r="S366" i="71"/>
  <c r="T366" i="71"/>
  <c r="S456" i="71"/>
  <c r="T456" i="71"/>
  <c r="S440" i="71"/>
  <c r="T440" i="71"/>
  <c r="S424" i="71"/>
  <c r="T424" i="71"/>
  <c r="S408" i="71"/>
  <c r="T408" i="71"/>
  <c r="S392" i="71"/>
  <c r="T392" i="71"/>
  <c r="S376" i="71"/>
  <c r="T376" i="71"/>
  <c r="S467" i="71"/>
  <c r="T467" i="71"/>
  <c r="S451" i="71"/>
  <c r="T451" i="71"/>
  <c r="S435" i="71"/>
  <c r="T435" i="71"/>
  <c r="S419" i="71"/>
  <c r="T419" i="71"/>
  <c r="S403" i="71"/>
  <c r="T403" i="71"/>
  <c r="S387" i="71"/>
  <c r="T387" i="71"/>
  <c r="S371" i="71"/>
  <c r="T371" i="71"/>
  <c r="S227" i="71"/>
  <c r="T227" i="71"/>
  <c r="S163" i="71"/>
  <c r="T163" i="71"/>
  <c r="S207" i="71"/>
  <c r="T207" i="71"/>
  <c r="S143" i="71"/>
  <c r="T143" i="71"/>
  <c r="S187" i="71"/>
  <c r="T187" i="71"/>
  <c r="S231" i="71"/>
  <c r="T231" i="71"/>
  <c r="S167" i="71"/>
  <c r="T167" i="71"/>
  <c r="S228" i="71"/>
  <c r="T228" i="71"/>
  <c r="S212" i="71"/>
  <c r="T212" i="71"/>
  <c r="S196" i="71"/>
  <c r="T196" i="71"/>
  <c r="S180" i="71"/>
  <c r="T180" i="71"/>
  <c r="S164" i="71"/>
  <c r="T164" i="71"/>
  <c r="S148" i="71"/>
  <c r="T148" i="71"/>
  <c r="S132" i="71"/>
  <c r="T132" i="71"/>
  <c r="S226" i="71"/>
  <c r="T226" i="71"/>
  <c r="S210" i="71"/>
  <c r="T210" i="71"/>
  <c r="S194" i="71"/>
  <c r="T194" i="71"/>
  <c r="S178" i="71"/>
  <c r="T178" i="71"/>
  <c r="S162" i="71"/>
  <c r="T162" i="71"/>
  <c r="S146" i="71"/>
  <c r="T146" i="71"/>
  <c r="S130" i="71"/>
  <c r="T130" i="71"/>
  <c r="S221" i="71"/>
  <c r="T221" i="71"/>
  <c r="S205" i="71"/>
  <c r="T205" i="71"/>
  <c r="S189" i="71"/>
  <c r="T189" i="71"/>
  <c r="S173" i="71"/>
  <c r="T173" i="71"/>
  <c r="S157" i="71"/>
  <c r="T157" i="71"/>
  <c r="S141" i="71"/>
  <c r="T141" i="71"/>
  <c r="X23" i="11"/>
  <c r="X35" i="11"/>
  <c r="S1176" i="71"/>
  <c r="T1176" i="71"/>
  <c r="S1160" i="71"/>
  <c r="T1160" i="71"/>
  <c r="S1144" i="71"/>
  <c r="T1144" i="71"/>
  <c r="S1128" i="71"/>
  <c r="T1128" i="71"/>
  <c r="S1112" i="71"/>
  <c r="T1112" i="71"/>
  <c r="S1096" i="71"/>
  <c r="T1096" i="71"/>
  <c r="S1080" i="71"/>
  <c r="T1080" i="71"/>
  <c r="S1171" i="71"/>
  <c r="T1171" i="71"/>
  <c r="S1155" i="71"/>
  <c r="T1155" i="71"/>
  <c r="S1139" i="71"/>
  <c r="T1139" i="71"/>
  <c r="S1123" i="71"/>
  <c r="T1123" i="71"/>
  <c r="S1107" i="71"/>
  <c r="T1107" i="71"/>
  <c r="S1091" i="71"/>
  <c r="T1091" i="71"/>
  <c r="S1075" i="71"/>
  <c r="T1075" i="71"/>
  <c r="S1170" i="71"/>
  <c r="T1170" i="71"/>
  <c r="S1154" i="71"/>
  <c r="T1154" i="71"/>
  <c r="S1138" i="71"/>
  <c r="T1138" i="71"/>
  <c r="S1122" i="71"/>
  <c r="T1122" i="71"/>
  <c r="S1106" i="71"/>
  <c r="T1106" i="71"/>
  <c r="S1090" i="71"/>
  <c r="T1090" i="71"/>
  <c r="S1074" i="71"/>
  <c r="T1074" i="71"/>
  <c r="S1165" i="71"/>
  <c r="T1165" i="71"/>
  <c r="S1149" i="71"/>
  <c r="T1149" i="71"/>
  <c r="S1133" i="71"/>
  <c r="T1133" i="71"/>
  <c r="S1117" i="71"/>
  <c r="T1117" i="71"/>
  <c r="S1101" i="71"/>
  <c r="T1101" i="71"/>
  <c r="S1085" i="71"/>
  <c r="T1085" i="71"/>
  <c r="S340" i="71"/>
  <c r="T340" i="71"/>
  <c r="S276" i="71"/>
  <c r="T276" i="71"/>
  <c r="S320" i="71"/>
  <c r="T320" i="71"/>
  <c r="S256" i="71"/>
  <c r="T256" i="71"/>
  <c r="S300" i="71"/>
  <c r="T300" i="71"/>
  <c r="S344" i="71"/>
  <c r="T344" i="71"/>
  <c r="S280" i="71"/>
  <c r="T280" i="71"/>
  <c r="S349" i="71"/>
  <c r="T349" i="71"/>
  <c r="S333" i="71"/>
  <c r="T333" i="71"/>
  <c r="S317" i="71"/>
  <c r="T317" i="71"/>
  <c r="S301" i="71"/>
  <c r="T301" i="71"/>
  <c r="S285" i="71"/>
  <c r="T285" i="71"/>
  <c r="S269" i="71"/>
  <c r="T269" i="71"/>
  <c r="S253" i="71"/>
  <c r="T253" i="71"/>
  <c r="S343" i="71"/>
  <c r="T343" i="71"/>
  <c r="S327" i="71"/>
  <c r="T327" i="71"/>
  <c r="S311" i="71"/>
  <c r="T311" i="71"/>
  <c r="S295" i="71"/>
  <c r="T295" i="71"/>
  <c r="S279" i="71"/>
  <c r="T279" i="71"/>
  <c r="S263" i="71"/>
  <c r="T263" i="71"/>
  <c r="S247" i="71"/>
  <c r="T247" i="71"/>
  <c r="S342" i="71"/>
  <c r="T342" i="71"/>
  <c r="S326" i="71"/>
  <c r="T326" i="71"/>
  <c r="S310" i="71"/>
  <c r="T310" i="71"/>
  <c r="S294" i="71"/>
  <c r="T294" i="71"/>
  <c r="S278" i="71"/>
  <c r="T278" i="71"/>
  <c r="S262" i="71"/>
  <c r="T262" i="71"/>
  <c r="Z41" i="11"/>
  <c r="Z29" i="11"/>
  <c r="K118" i="72"/>
  <c r="G36" i="70" s="1"/>
  <c r="X11" i="11" s="1"/>
  <c r="S1055" i="71"/>
  <c r="T1055" i="71"/>
  <c r="S1039" i="71"/>
  <c r="T1039" i="71"/>
  <c r="S1023" i="71"/>
  <c r="T1023" i="71"/>
  <c r="S1007" i="71"/>
  <c r="T1007" i="71"/>
  <c r="S991" i="71"/>
  <c r="T991" i="71"/>
  <c r="S975" i="71"/>
  <c r="T975" i="71"/>
  <c r="S959" i="71"/>
  <c r="T959" i="71"/>
  <c r="S1050" i="71"/>
  <c r="T1050" i="71"/>
  <c r="S1034" i="71"/>
  <c r="T1034" i="71"/>
  <c r="S1018" i="71"/>
  <c r="T1018" i="71"/>
  <c r="S1002" i="71"/>
  <c r="T1002" i="71"/>
  <c r="S986" i="71"/>
  <c r="T986" i="71"/>
  <c r="S970" i="71"/>
  <c r="T970" i="71"/>
  <c r="S1060" i="71"/>
  <c r="T1060" i="71"/>
  <c r="S1045" i="71"/>
  <c r="T1045" i="71"/>
  <c r="S1029" i="71"/>
  <c r="T1029" i="71"/>
  <c r="S1013" i="71"/>
  <c r="T1013" i="71"/>
  <c r="S997" i="71"/>
  <c r="T997" i="71"/>
  <c r="S981" i="71"/>
  <c r="T981" i="71"/>
  <c r="S965" i="71"/>
  <c r="T965" i="71"/>
  <c r="S1056" i="71"/>
  <c r="T1056" i="71"/>
  <c r="S1040" i="71"/>
  <c r="T1040" i="71"/>
  <c r="S1024" i="71"/>
  <c r="T1024" i="71"/>
  <c r="S1008" i="71"/>
  <c r="T1008" i="71"/>
  <c r="S992" i="71"/>
  <c r="T992" i="71"/>
  <c r="S976" i="71"/>
  <c r="T976" i="71"/>
  <c r="S960" i="71"/>
  <c r="T960" i="71"/>
  <c r="J838" i="72"/>
  <c r="F120" i="70" s="1"/>
  <c r="W59" i="11" s="1"/>
  <c r="L1318" i="72"/>
  <c r="H176" i="70" s="1"/>
  <c r="Y83" i="11" s="1"/>
  <c r="S696" i="71"/>
  <c r="T696" i="71"/>
  <c r="S680" i="71"/>
  <c r="T680" i="71"/>
  <c r="S664" i="71"/>
  <c r="T664" i="71"/>
  <c r="S648" i="71"/>
  <c r="T648" i="71"/>
  <c r="S632" i="71"/>
  <c r="T632" i="71"/>
  <c r="S616" i="71"/>
  <c r="T616" i="71"/>
  <c r="S706" i="71"/>
  <c r="T706" i="71"/>
  <c r="S691" i="71"/>
  <c r="T691" i="71"/>
  <c r="S675" i="71"/>
  <c r="T675" i="71"/>
  <c r="S659" i="71"/>
  <c r="T659" i="71"/>
  <c r="S643" i="71"/>
  <c r="T643" i="71"/>
  <c r="S627" i="71"/>
  <c r="T627" i="71"/>
  <c r="S611" i="71"/>
  <c r="T611" i="71"/>
  <c r="S690" i="71"/>
  <c r="T690" i="71"/>
  <c r="S674" i="71"/>
  <c r="T674" i="71"/>
  <c r="S658" i="71"/>
  <c r="T658" i="71"/>
  <c r="S642" i="71"/>
  <c r="T642" i="71"/>
  <c r="S626" i="71"/>
  <c r="T626" i="71"/>
  <c r="S610" i="71"/>
  <c r="T610" i="71"/>
  <c r="S701" i="71"/>
  <c r="T701" i="71"/>
  <c r="S685" i="71"/>
  <c r="T685" i="71"/>
  <c r="S669" i="71"/>
  <c r="T669" i="71"/>
  <c r="S653" i="71"/>
  <c r="T653" i="71"/>
  <c r="S637" i="71"/>
  <c r="T637" i="71"/>
  <c r="S621" i="71"/>
  <c r="T621" i="71"/>
  <c r="S605" i="71"/>
  <c r="T605" i="71"/>
  <c r="S938" i="71"/>
  <c r="T938" i="71"/>
  <c r="S922" i="71"/>
  <c r="T922" i="71"/>
  <c r="S906" i="71"/>
  <c r="T906" i="71"/>
  <c r="S890" i="71"/>
  <c r="T890" i="71"/>
  <c r="S874" i="71"/>
  <c r="T874" i="71"/>
  <c r="S858" i="71"/>
  <c r="T858" i="71"/>
  <c r="S842" i="71"/>
  <c r="T842" i="71"/>
  <c r="S933" i="71"/>
  <c r="T933" i="71"/>
  <c r="S917" i="71"/>
  <c r="T917" i="71"/>
  <c r="S901" i="71"/>
  <c r="T901" i="71"/>
  <c r="S885" i="71"/>
  <c r="T885" i="71"/>
  <c r="S869" i="71"/>
  <c r="T869" i="71"/>
  <c r="S853" i="71"/>
  <c r="T853" i="71"/>
  <c r="S837" i="71"/>
  <c r="T837" i="71"/>
  <c r="S928" i="71"/>
  <c r="T928" i="71"/>
  <c r="S912" i="71"/>
  <c r="T912" i="71"/>
  <c r="S896" i="71"/>
  <c r="T896" i="71"/>
  <c r="S880" i="71"/>
  <c r="T880" i="71"/>
  <c r="S864" i="71"/>
  <c r="T864" i="71"/>
  <c r="S848" i="71"/>
  <c r="T848" i="71"/>
  <c r="S939" i="71"/>
  <c r="T939" i="71"/>
  <c r="S923" i="71"/>
  <c r="T923" i="71"/>
  <c r="S907" i="71"/>
  <c r="T907" i="71"/>
  <c r="S891" i="71"/>
  <c r="T891" i="71"/>
  <c r="S875" i="71"/>
  <c r="T875" i="71"/>
  <c r="S859" i="71"/>
  <c r="T859" i="71"/>
  <c r="S843" i="71"/>
  <c r="T843" i="71"/>
  <c r="S582" i="71"/>
  <c r="T582" i="71"/>
  <c r="S518" i="71"/>
  <c r="T518" i="71"/>
  <c r="S530" i="71"/>
  <c r="T530" i="71"/>
  <c r="S542" i="71"/>
  <c r="T542" i="71"/>
  <c r="S570" i="71"/>
  <c r="T570" i="71"/>
  <c r="S506" i="71"/>
  <c r="T506" i="71"/>
  <c r="S575" i="71"/>
  <c r="T575" i="71"/>
  <c r="S559" i="71"/>
  <c r="T559" i="71"/>
  <c r="S543" i="71"/>
  <c r="T543" i="71"/>
  <c r="S527" i="71"/>
  <c r="T527" i="71"/>
  <c r="S511" i="71"/>
  <c r="T511" i="71"/>
  <c r="S495" i="71"/>
  <c r="T495" i="71"/>
  <c r="S502" i="71"/>
  <c r="T502" i="71"/>
  <c r="S486" i="71"/>
  <c r="T486" i="71"/>
  <c r="S577" i="71"/>
  <c r="T577" i="71"/>
  <c r="S561" i="71"/>
  <c r="T561" i="71"/>
  <c r="S545" i="71"/>
  <c r="T545" i="71"/>
  <c r="S529" i="71"/>
  <c r="T529" i="71"/>
  <c r="S513" i="71"/>
  <c r="T513" i="71"/>
  <c r="S497" i="71"/>
  <c r="T497" i="71"/>
  <c r="S572" i="71"/>
  <c r="T572" i="71"/>
  <c r="S556" i="71"/>
  <c r="T556" i="71"/>
  <c r="S540" i="71"/>
  <c r="T540" i="71"/>
  <c r="S524" i="71"/>
  <c r="T524" i="71"/>
  <c r="S508" i="71"/>
  <c r="T508" i="71"/>
  <c r="S492" i="71"/>
  <c r="T492" i="71"/>
  <c r="S1528" i="71"/>
  <c r="T1528" i="71"/>
  <c r="S1512" i="71"/>
  <c r="T1512" i="71"/>
  <c r="S1496" i="71"/>
  <c r="T1496" i="71"/>
  <c r="S1480" i="71"/>
  <c r="T1480" i="71"/>
  <c r="S1464" i="71"/>
  <c r="T1464" i="71"/>
  <c r="S1448" i="71"/>
  <c r="T1448" i="71"/>
  <c r="S1432" i="71"/>
  <c r="T1432" i="71"/>
  <c r="S1523" i="71"/>
  <c r="T1523" i="71"/>
  <c r="S1507" i="71"/>
  <c r="T1507" i="71"/>
  <c r="S1491" i="71"/>
  <c r="T1491" i="71"/>
  <c r="S1475" i="71"/>
  <c r="T1475" i="71"/>
  <c r="S1459" i="71"/>
  <c r="T1459" i="71"/>
  <c r="S1443" i="71"/>
  <c r="T1443" i="71"/>
  <c r="S1427" i="71"/>
  <c r="T1427" i="71"/>
  <c r="S1518" i="71"/>
  <c r="T1518" i="71"/>
  <c r="S1502" i="71"/>
  <c r="T1502" i="71"/>
  <c r="S1486" i="71"/>
  <c r="T1486" i="71"/>
  <c r="S1470" i="71"/>
  <c r="T1470" i="71"/>
  <c r="S1454" i="71"/>
  <c r="T1454" i="71"/>
  <c r="S1438" i="71"/>
  <c r="T1438" i="71"/>
  <c r="S1529" i="71"/>
  <c r="T1529" i="71"/>
  <c r="S1513" i="71"/>
  <c r="T1513" i="71"/>
  <c r="S1497" i="71"/>
  <c r="T1497" i="71"/>
  <c r="S1481" i="71"/>
  <c r="T1481" i="71"/>
  <c r="S1465" i="71"/>
  <c r="T1465" i="71"/>
  <c r="S1449" i="71"/>
  <c r="T1449" i="71"/>
  <c r="S1433" i="71"/>
  <c r="T1433" i="71"/>
  <c r="L1438" i="72"/>
  <c r="H190" i="70" s="1"/>
  <c r="Y89" i="11" s="1"/>
  <c r="S421" i="71"/>
  <c r="T421" i="71"/>
  <c r="S465" i="71"/>
  <c r="T465" i="71"/>
  <c r="S401" i="71"/>
  <c r="T401" i="71"/>
  <c r="S445" i="71"/>
  <c r="T445" i="71"/>
  <c r="S381" i="71"/>
  <c r="T381" i="71"/>
  <c r="S425" i="71"/>
  <c r="T425" i="71"/>
  <c r="T364" i="71"/>
  <c r="S364" i="71"/>
  <c r="R471" i="71"/>
  <c r="S458" i="71"/>
  <c r="T458" i="71"/>
  <c r="S442" i="71"/>
  <c r="T442" i="71"/>
  <c r="S426" i="71"/>
  <c r="T426" i="71"/>
  <c r="S410" i="71"/>
  <c r="T410" i="71"/>
  <c r="S394" i="71"/>
  <c r="T394" i="71"/>
  <c r="S378" i="71"/>
  <c r="T378" i="71"/>
  <c r="S468" i="71"/>
  <c r="T468" i="71"/>
  <c r="S452" i="71"/>
  <c r="T452" i="71"/>
  <c r="S436" i="71"/>
  <c r="T436" i="71"/>
  <c r="S420" i="71"/>
  <c r="T420" i="71"/>
  <c r="S404" i="71"/>
  <c r="T404" i="71"/>
  <c r="S388" i="71"/>
  <c r="T388" i="71"/>
  <c r="S372" i="71"/>
  <c r="T372" i="71"/>
  <c r="S463" i="71"/>
  <c r="T463" i="71"/>
  <c r="S447" i="71"/>
  <c r="T447" i="71"/>
  <c r="S431" i="71"/>
  <c r="T431" i="71"/>
  <c r="S415" i="71"/>
  <c r="T415" i="71"/>
  <c r="S399" i="71"/>
  <c r="T399" i="71"/>
  <c r="S383" i="71"/>
  <c r="T383" i="71"/>
  <c r="S367" i="71"/>
  <c r="T367" i="71"/>
  <c r="R1309" i="71"/>
  <c r="R1313" i="71"/>
  <c r="R1317" i="71"/>
  <c r="R1321" i="71"/>
  <c r="R1325" i="71"/>
  <c r="R1329" i="71"/>
  <c r="R1333" i="71"/>
  <c r="R1337" i="71"/>
  <c r="R1341" i="71"/>
  <c r="R1345" i="71"/>
  <c r="R1349" i="71"/>
  <c r="R1353" i="71"/>
  <c r="R1357" i="71"/>
  <c r="R1361" i="71"/>
  <c r="R1365" i="71"/>
  <c r="R1369" i="71"/>
  <c r="R1373" i="71"/>
  <c r="R1377" i="71"/>
  <c r="R1381" i="71"/>
  <c r="R1385" i="71"/>
  <c r="R1389" i="71"/>
  <c r="R1393" i="71"/>
  <c r="R1397" i="71"/>
  <c r="R1401" i="71"/>
  <c r="R1405" i="71"/>
  <c r="R1409" i="71"/>
  <c r="R1413" i="71"/>
  <c r="R1351" i="71"/>
  <c r="R1363" i="71"/>
  <c r="R1375" i="71"/>
  <c r="R1383" i="71"/>
  <c r="R1395" i="71"/>
  <c r="R1407" i="71"/>
  <c r="R1414" i="71"/>
  <c r="R1312" i="71"/>
  <c r="R1324" i="71"/>
  <c r="R1328" i="71"/>
  <c r="R1340" i="71"/>
  <c r="R1348" i="71"/>
  <c r="R1360" i="71"/>
  <c r="R1368" i="71"/>
  <c r="R1376" i="71"/>
  <c r="R1384" i="71"/>
  <c r="R1396" i="71"/>
  <c r="R1404" i="71"/>
  <c r="R1412" i="71"/>
  <c r="R1310" i="71"/>
  <c r="R1314" i="71"/>
  <c r="R1318" i="71"/>
  <c r="R1322" i="71"/>
  <c r="R1326" i="71"/>
  <c r="R1330" i="71"/>
  <c r="R1334" i="71"/>
  <c r="R1338" i="71"/>
  <c r="R1342" i="71"/>
  <c r="R1346" i="71"/>
  <c r="R1350" i="71"/>
  <c r="R1354" i="71"/>
  <c r="R1358" i="71"/>
  <c r="R1362" i="71"/>
  <c r="R1366" i="71"/>
  <c r="R1370" i="71"/>
  <c r="R1374" i="71"/>
  <c r="R1378" i="71"/>
  <c r="R1382" i="71"/>
  <c r="R1386" i="71"/>
  <c r="R1390" i="71"/>
  <c r="R1394" i="71"/>
  <c r="R1398" i="71"/>
  <c r="R1402" i="71"/>
  <c r="R1406" i="71"/>
  <c r="R1410" i="71"/>
  <c r="R1355" i="71"/>
  <c r="R1367" i="71"/>
  <c r="R1371" i="71"/>
  <c r="R1379" i="71"/>
  <c r="R1391" i="71"/>
  <c r="R1399" i="71"/>
  <c r="R1403" i="71"/>
  <c r="R1411" i="71"/>
  <c r="R1316" i="71"/>
  <c r="R1320" i="71"/>
  <c r="R1332" i="71"/>
  <c r="R1336" i="71"/>
  <c r="R1344" i="71"/>
  <c r="R1356" i="71"/>
  <c r="R1364" i="71"/>
  <c r="R1372" i="71"/>
  <c r="R1380" i="71"/>
  <c r="R1392" i="71"/>
  <c r="R1400" i="71"/>
  <c r="R1408" i="71"/>
  <c r="R1311" i="71"/>
  <c r="R1315" i="71"/>
  <c r="R1319" i="71"/>
  <c r="R1323" i="71"/>
  <c r="R1327" i="71"/>
  <c r="R1331" i="71"/>
  <c r="R1335" i="71"/>
  <c r="R1339" i="71"/>
  <c r="R1343" i="71"/>
  <c r="R1347" i="71"/>
  <c r="R1359" i="71"/>
  <c r="R1387" i="71"/>
  <c r="R1352" i="71"/>
  <c r="R1388" i="71"/>
  <c r="R1308" i="71"/>
  <c r="S211" i="71"/>
  <c r="T211" i="71"/>
  <c r="S147" i="71"/>
  <c r="T147" i="71"/>
  <c r="S191" i="71"/>
  <c r="T191" i="71"/>
  <c r="S234" i="71"/>
  <c r="T234" i="71"/>
  <c r="S171" i="71"/>
  <c r="T171" i="71"/>
  <c r="S215" i="71"/>
  <c r="T215" i="71"/>
  <c r="S151" i="71"/>
  <c r="T151" i="71"/>
  <c r="S224" i="71"/>
  <c r="T224" i="71"/>
  <c r="S208" i="71"/>
  <c r="T208" i="71"/>
  <c r="S192" i="71"/>
  <c r="T192" i="71"/>
  <c r="S176" i="71"/>
  <c r="T176" i="71"/>
  <c r="S160" i="71"/>
  <c r="T160" i="71"/>
  <c r="S144" i="71"/>
  <c r="T144" i="71"/>
  <c r="T128" i="71"/>
  <c r="S128" i="71"/>
  <c r="R235" i="71"/>
  <c r="S222" i="71"/>
  <c r="T222" i="71"/>
  <c r="S206" i="71"/>
  <c r="T206" i="71"/>
  <c r="S190" i="71"/>
  <c r="T190" i="71"/>
  <c r="S174" i="71"/>
  <c r="T174" i="71"/>
  <c r="S158" i="71"/>
  <c r="T158" i="71"/>
  <c r="S142" i="71"/>
  <c r="T142" i="71"/>
  <c r="S233" i="71"/>
  <c r="T233" i="71"/>
  <c r="S217" i="71"/>
  <c r="T217" i="71"/>
  <c r="S201" i="71"/>
  <c r="T201" i="71"/>
  <c r="S185" i="71"/>
  <c r="T185" i="71"/>
  <c r="S169" i="71"/>
  <c r="T169" i="71"/>
  <c r="S153" i="71"/>
  <c r="T153" i="71"/>
  <c r="S137" i="71"/>
  <c r="T137" i="71"/>
  <c r="Y29" i="11"/>
  <c r="Y41" i="11"/>
  <c r="L838" i="72"/>
  <c r="H120" i="70" s="1"/>
  <c r="Y59" i="11" s="1"/>
  <c r="S1172" i="71"/>
  <c r="T1172" i="71"/>
  <c r="S1156" i="71"/>
  <c r="T1156" i="71"/>
  <c r="S1140" i="71"/>
  <c r="T1140" i="71"/>
  <c r="S1124" i="71"/>
  <c r="T1124" i="71"/>
  <c r="S1108" i="71"/>
  <c r="T1108" i="71"/>
  <c r="S1092" i="71"/>
  <c r="T1092" i="71"/>
  <c r="S1076" i="71"/>
  <c r="T1076" i="71"/>
  <c r="S1167" i="71"/>
  <c r="T1167" i="71"/>
  <c r="S1151" i="71"/>
  <c r="T1151" i="71"/>
  <c r="S1135" i="71"/>
  <c r="T1135" i="71"/>
  <c r="S1119" i="71"/>
  <c r="T1119" i="71"/>
  <c r="S1103" i="71"/>
  <c r="T1103" i="71"/>
  <c r="S1087" i="71"/>
  <c r="T1087" i="71"/>
  <c r="T1072" i="71"/>
  <c r="S1072" i="71"/>
  <c r="U1072" i="71" s="1" a="1"/>
  <c r="R1179" i="71"/>
  <c r="S1166" i="71"/>
  <c r="T1166" i="71"/>
  <c r="S1150" i="71"/>
  <c r="T1150" i="71"/>
  <c r="S1134" i="71"/>
  <c r="T1134" i="71"/>
  <c r="S1118" i="71"/>
  <c r="T1118" i="71"/>
  <c r="S1102" i="71"/>
  <c r="T1102" i="71"/>
  <c r="S1086" i="71"/>
  <c r="T1086" i="71"/>
  <c r="S1177" i="71"/>
  <c r="T1177" i="71"/>
  <c r="S1161" i="71"/>
  <c r="T1161" i="71"/>
  <c r="S1145" i="71"/>
  <c r="T1145" i="71"/>
  <c r="S1129" i="71"/>
  <c r="T1129" i="71"/>
  <c r="S1113" i="71"/>
  <c r="T1113" i="71"/>
  <c r="S1097" i="71"/>
  <c r="T1097" i="71"/>
  <c r="S1081" i="71"/>
  <c r="T1081" i="71"/>
  <c r="S324" i="71"/>
  <c r="T324" i="71"/>
  <c r="S260" i="71"/>
  <c r="T260" i="71"/>
  <c r="S304" i="71"/>
  <c r="T304" i="71"/>
  <c r="S348" i="71"/>
  <c r="T348" i="71"/>
  <c r="S284" i="71"/>
  <c r="T284" i="71"/>
  <c r="S328" i="71"/>
  <c r="T328" i="71"/>
  <c r="S264" i="71"/>
  <c r="T264" i="71"/>
  <c r="S345" i="71"/>
  <c r="T345" i="71"/>
  <c r="S329" i="71"/>
  <c r="T329" i="71"/>
  <c r="S313" i="71"/>
  <c r="T313" i="71"/>
  <c r="S297" i="71"/>
  <c r="T297" i="71"/>
  <c r="S281" i="71"/>
  <c r="T281" i="71"/>
  <c r="S265" i="71"/>
  <c r="T265" i="71"/>
  <c r="S249" i="71"/>
  <c r="T249" i="71"/>
  <c r="S339" i="71"/>
  <c r="T339" i="71"/>
  <c r="S323" i="71"/>
  <c r="T323" i="71"/>
  <c r="S307" i="71"/>
  <c r="T307" i="71"/>
  <c r="S291" i="71"/>
  <c r="T291" i="71"/>
  <c r="S275" i="71"/>
  <c r="T275" i="71"/>
  <c r="S259" i="71"/>
  <c r="T259" i="71"/>
  <c r="T246" i="71"/>
  <c r="S246" i="71"/>
  <c r="U246" i="71" s="1" a="1"/>
  <c r="R353" i="71"/>
  <c r="S338" i="71"/>
  <c r="T338" i="71"/>
  <c r="S322" i="71"/>
  <c r="T322" i="71"/>
  <c r="S306" i="71"/>
  <c r="T306" i="71"/>
  <c r="S290" i="71"/>
  <c r="T290" i="71"/>
  <c r="S274" i="71"/>
  <c r="T274" i="71"/>
  <c r="S258" i="71"/>
  <c r="T258" i="71"/>
  <c r="R722" i="71"/>
  <c r="R726" i="71"/>
  <c r="R730" i="71"/>
  <c r="R734" i="71"/>
  <c r="R738" i="71"/>
  <c r="R742" i="71"/>
  <c r="R746" i="71"/>
  <c r="R750" i="71"/>
  <c r="R754" i="71"/>
  <c r="R758" i="71"/>
  <c r="R762" i="71"/>
  <c r="R766" i="71"/>
  <c r="R770" i="71"/>
  <c r="R774" i="71"/>
  <c r="R778" i="71"/>
  <c r="R782" i="71"/>
  <c r="R786" i="71"/>
  <c r="R790" i="71"/>
  <c r="R794" i="71"/>
  <c r="R798" i="71"/>
  <c r="R802" i="71"/>
  <c r="R806" i="71"/>
  <c r="R810" i="71"/>
  <c r="R814" i="71"/>
  <c r="R818" i="71"/>
  <c r="R822" i="71"/>
  <c r="R718" i="71"/>
  <c r="R719" i="71"/>
  <c r="R723" i="71"/>
  <c r="R727" i="71"/>
  <c r="R731" i="71"/>
  <c r="R735" i="71"/>
  <c r="R739" i="71"/>
  <c r="R743" i="71"/>
  <c r="R747" i="71"/>
  <c r="R751" i="71"/>
  <c r="R755" i="71"/>
  <c r="R759" i="71"/>
  <c r="R763" i="71"/>
  <c r="R767" i="71"/>
  <c r="R771" i="71"/>
  <c r="R775" i="71"/>
  <c r="R779" i="71"/>
  <c r="R783" i="71"/>
  <c r="R787" i="71"/>
  <c r="R791" i="71"/>
  <c r="R795" i="71"/>
  <c r="R799" i="71"/>
  <c r="R803" i="71"/>
  <c r="R807" i="71"/>
  <c r="R811" i="71"/>
  <c r="R815" i="71"/>
  <c r="R819" i="71"/>
  <c r="R823" i="71"/>
  <c r="R720" i="71"/>
  <c r="R724" i="71"/>
  <c r="R728" i="71"/>
  <c r="R732" i="71"/>
  <c r="R736" i="71"/>
  <c r="R740" i="71"/>
  <c r="R744" i="71"/>
  <c r="R748" i="71"/>
  <c r="R752" i="71"/>
  <c r="R756" i="71"/>
  <c r="R760" i="71"/>
  <c r="R764" i="71"/>
  <c r="R768" i="71"/>
  <c r="R772" i="71"/>
  <c r="R776" i="71"/>
  <c r="R780" i="71"/>
  <c r="R784" i="71"/>
  <c r="R788" i="71"/>
  <c r="R792" i="71"/>
  <c r="R796" i="71"/>
  <c r="R800" i="71"/>
  <c r="R804" i="71"/>
  <c r="R808" i="71"/>
  <c r="R812" i="71"/>
  <c r="R816" i="71"/>
  <c r="R820" i="71"/>
  <c r="R721" i="71"/>
  <c r="R725" i="71"/>
  <c r="R729" i="71"/>
  <c r="R733" i="71"/>
  <c r="R737" i="71"/>
  <c r="R741" i="71"/>
  <c r="R745" i="71"/>
  <c r="R749" i="71"/>
  <c r="R753" i="71"/>
  <c r="R757" i="71"/>
  <c r="R761" i="71"/>
  <c r="R765" i="71"/>
  <c r="R769" i="71"/>
  <c r="R773" i="71"/>
  <c r="R777" i="71"/>
  <c r="R781" i="71"/>
  <c r="R785" i="71"/>
  <c r="R789" i="71"/>
  <c r="R793" i="71"/>
  <c r="R797" i="71"/>
  <c r="R801" i="71"/>
  <c r="R805" i="71"/>
  <c r="R809" i="71"/>
  <c r="R813" i="71"/>
  <c r="R817" i="71"/>
  <c r="R821" i="71"/>
  <c r="R824" i="71"/>
  <c r="M1318" i="72"/>
  <c r="I176" i="70" s="1"/>
  <c r="Z83" i="11" s="1"/>
  <c r="S1051" i="71"/>
  <c r="T1051" i="71"/>
  <c r="S1035" i="71"/>
  <c r="T1035" i="71"/>
  <c r="S1019" i="71"/>
  <c r="T1019" i="71"/>
  <c r="S1003" i="71"/>
  <c r="T1003" i="71"/>
  <c r="S987" i="71"/>
  <c r="T987" i="71"/>
  <c r="S971" i="71"/>
  <c r="T971" i="71"/>
  <c r="S955" i="71"/>
  <c r="T955" i="71"/>
  <c r="S1046" i="71"/>
  <c r="T1046" i="71"/>
  <c r="S1030" i="71"/>
  <c r="T1030" i="71"/>
  <c r="S1014" i="71"/>
  <c r="T1014" i="71"/>
  <c r="S998" i="71"/>
  <c r="T998" i="71"/>
  <c r="S982" i="71"/>
  <c r="T982" i="71"/>
  <c r="S966" i="71"/>
  <c r="T966" i="71"/>
  <c r="S1057" i="71"/>
  <c r="T1057" i="71"/>
  <c r="S1041" i="71"/>
  <c r="T1041" i="71"/>
  <c r="S1025" i="71"/>
  <c r="T1025" i="71"/>
  <c r="S1009" i="71"/>
  <c r="T1009" i="71"/>
  <c r="S993" i="71"/>
  <c r="T993" i="71"/>
  <c r="S977" i="71"/>
  <c r="T977" i="71"/>
  <c r="S961" i="71"/>
  <c r="T961" i="71"/>
  <c r="S1052" i="71"/>
  <c r="T1052" i="71"/>
  <c r="S1036" i="71"/>
  <c r="T1036" i="71"/>
  <c r="S1020" i="71"/>
  <c r="T1020" i="71"/>
  <c r="S1004" i="71"/>
  <c r="T1004" i="71"/>
  <c r="S988" i="71"/>
  <c r="T988" i="71"/>
  <c r="S972" i="71"/>
  <c r="T972" i="71"/>
  <c r="S956" i="71"/>
  <c r="T956" i="71"/>
  <c r="Y35" i="11"/>
  <c r="Y23" i="11"/>
  <c r="S692" i="71"/>
  <c r="T692" i="71"/>
  <c r="S676" i="71"/>
  <c r="T676" i="71"/>
  <c r="S660" i="71"/>
  <c r="T660" i="71"/>
  <c r="S644" i="71"/>
  <c r="T644" i="71"/>
  <c r="S628" i="71"/>
  <c r="T628" i="71"/>
  <c r="S612" i="71"/>
  <c r="T612" i="71"/>
  <c r="S703" i="71"/>
  <c r="T703" i="71"/>
  <c r="S687" i="71"/>
  <c r="T687" i="71"/>
  <c r="S671" i="71"/>
  <c r="T671" i="71"/>
  <c r="S655" i="71"/>
  <c r="T655" i="71"/>
  <c r="S639" i="71"/>
  <c r="T639" i="71"/>
  <c r="S623" i="71"/>
  <c r="T623" i="71"/>
  <c r="S607" i="71"/>
  <c r="T607" i="71"/>
  <c r="S702" i="71"/>
  <c r="T702" i="71"/>
  <c r="S686" i="71"/>
  <c r="T686" i="71"/>
  <c r="S670" i="71"/>
  <c r="T670" i="71"/>
  <c r="S654" i="71"/>
  <c r="T654" i="71"/>
  <c r="S638" i="71"/>
  <c r="T638" i="71"/>
  <c r="S622" i="71"/>
  <c r="T622" i="71"/>
  <c r="S606" i="71"/>
  <c r="T606" i="71"/>
  <c r="S697" i="71"/>
  <c r="T697" i="71"/>
  <c r="S681" i="71"/>
  <c r="T681" i="71"/>
  <c r="S665" i="71"/>
  <c r="T665" i="71"/>
  <c r="S649" i="71"/>
  <c r="T649" i="71"/>
  <c r="S633" i="71"/>
  <c r="T633" i="71"/>
  <c r="S617" i="71"/>
  <c r="T617" i="71"/>
  <c r="S601" i="71"/>
  <c r="T601" i="71"/>
  <c r="J1438" i="72"/>
  <c r="F190" i="70" s="1"/>
  <c r="W89" i="11" s="1"/>
  <c r="S934" i="71"/>
  <c r="T934" i="71"/>
  <c r="S918" i="71"/>
  <c r="T918" i="71"/>
  <c r="S902" i="71"/>
  <c r="T902" i="71"/>
  <c r="S886" i="71"/>
  <c r="T886" i="71"/>
  <c r="S870" i="71"/>
  <c r="T870" i="71"/>
  <c r="S854" i="71"/>
  <c r="T854" i="71"/>
  <c r="S838" i="71"/>
  <c r="T838" i="71"/>
  <c r="S929" i="71"/>
  <c r="T929" i="71"/>
  <c r="S913" i="71"/>
  <c r="T913" i="71"/>
  <c r="S897" i="71"/>
  <c r="T897" i="71"/>
  <c r="S881" i="71"/>
  <c r="T881" i="71"/>
  <c r="S865" i="71"/>
  <c r="T865" i="71"/>
  <c r="S849" i="71"/>
  <c r="T849" i="71"/>
  <c r="S940" i="71"/>
  <c r="T940" i="71"/>
  <c r="S924" i="71"/>
  <c r="T924" i="71"/>
  <c r="S908" i="71"/>
  <c r="T908" i="71"/>
  <c r="S892" i="71"/>
  <c r="T892" i="71"/>
  <c r="S876" i="71"/>
  <c r="T876" i="71"/>
  <c r="S860" i="71"/>
  <c r="T860" i="71"/>
  <c r="S844" i="71"/>
  <c r="T844" i="71"/>
  <c r="S935" i="71"/>
  <c r="T935" i="71"/>
  <c r="S919" i="71"/>
  <c r="T919" i="71"/>
  <c r="S903" i="71"/>
  <c r="T903" i="71"/>
  <c r="S887" i="71"/>
  <c r="T887" i="71"/>
  <c r="S871" i="71"/>
  <c r="T871" i="71"/>
  <c r="S855" i="71"/>
  <c r="T855" i="71"/>
  <c r="S839" i="71"/>
  <c r="T839" i="71"/>
  <c r="M1438" i="72"/>
  <c r="I190" i="70" s="1"/>
  <c r="Z89" i="11" s="1"/>
  <c r="S566" i="71"/>
  <c r="T566" i="71"/>
  <c r="S578" i="71"/>
  <c r="T578" i="71"/>
  <c r="S514" i="71"/>
  <c r="T514" i="71"/>
  <c r="S526" i="71"/>
  <c r="T526" i="71"/>
  <c r="S554" i="71"/>
  <c r="T554" i="71"/>
  <c r="S587" i="71"/>
  <c r="T587" i="71"/>
  <c r="S571" i="71"/>
  <c r="T571" i="71"/>
  <c r="S555" i="71"/>
  <c r="T555" i="71"/>
  <c r="S539" i="71"/>
  <c r="T539" i="71"/>
  <c r="S523" i="71"/>
  <c r="T523" i="71"/>
  <c r="S507" i="71"/>
  <c r="T507" i="71"/>
  <c r="S491" i="71"/>
  <c r="T491" i="71"/>
  <c r="S498" i="71"/>
  <c r="T498" i="71"/>
  <c r="S588" i="71"/>
  <c r="T588" i="71"/>
  <c r="S573" i="71"/>
  <c r="T573" i="71"/>
  <c r="S557" i="71"/>
  <c r="T557" i="71"/>
  <c r="S541" i="71"/>
  <c r="T541" i="71"/>
  <c r="S525" i="71"/>
  <c r="T525" i="71"/>
  <c r="S509" i="71"/>
  <c r="T509" i="71"/>
  <c r="S493" i="71"/>
  <c r="T493" i="71"/>
  <c r="S584" i="71"/>
  <c r="T584" i="71"/>
  <c r="S568" i="71"/>
  <c r="T568" i="71"/>
  <c r="S552" i="71"/>
  <c r="T552" i="71"/>
  <c r="S536" i="71"/>
  <c r="T536" i="71"/>
  <c r="S520" i="71"/>
  <c r="T520" i="71"/>
  <c r="S504" i="71"/>
  <c r="T504" i="71"/>
  <c r="S488" i="71"/>
  <c r="T488" i="71"/>
  <c r="Z35" i="11"/>
  <c r="Z23" i="11"/>
  <c r="S1524" i="71"/>
  <c r="T1524" i="71"/>
  <c r="S1508" i="71"/>
  <c r="T1508" i="71"/>
  <c r="S1492" i="71"/>
  <c r="T1492" i="71"/>
  <c r="S1476" i="71"/>
  <c r="T1476" i="71"/>
  <c r="S1460" i="71"/>
  <c r="T1460" i="71"/>
  <c r="S1444" i="71"/>
  <c r="T1444" i="71"/>
  <c r="S1428" i="71"/>
  <c r="T1428" i="71"/>
  <c r="S1519" i="71"/>
  <c r="T1519" i="71"/>
  <c r="S1503" i="71"/>
  <c r="T1503" i="71"/>
  <c r="S1487" i="71"/>
  <c r="T1487" i="71"/>
  <c r="S1471" i="71"/>
  <c r="T1471" i="71"/>
  <c r="S1455" i="71"/>
  <c r="T1455" i="71"/>
  <c r="S1439" i="71"/>
  <c r="T1439" i="71"/>
  <c r="S1530" i="71"/>
  <c r="T1530" i="71"/>
  <c r="S1514" i="71"/>
  <c r="T1514" i="71"/>
  <c r="S1498" i="71"/>
  <c r="T1498" i="71"/>
  <c r="S1482" i="71"/>
  <c r="T1482" i="71"/>
  <c r="S1466" i="71"/>
  <c r="T1466" i="71"/>
  <c r="S1450" i="71"/>
  <c r="T1450" i="71"/>
  <c r="S1434" i="71"/>
  <c r="T1434" i="71"/>
  <c r="S1525" i="71"/>
  <c r="T1525" i="71"/>
  <c r="S1509" i="71"/>
  <c r="T1509" i="71"/>
  <c r="S1493" i="71"/>
  <c r="T1493" i="71"/>
  <c r="S1477" i="71"/>
  <c r="T1477" i="71"/>
  <c r="S1461" i="71"/>
  <c r="T1461" i="71"/>
  <c r="S1445" i="71"/>
  <c r="T1445" i="71"/>
  <c r="S1429" i="71"/>
  <c r="T1429" i="71"/>
  <c r="S469" i="71"/>
  <c r="T469" i="71"/>
  <c r="S405" i="71"/>
  <c r="T405" i="71"/>
  <c r="S449" i="71"/>
  <c r="T449" i="71"/>
  <c r="S385" i="71"/>
  <c r="T385" i="71"/>
  <c r="S429" i="71"/>
  <c r="T429" i="71"/>
  <c r="S365" i="71"/>
  <c r="T365" i="71"/>
  <c r="S409" i="71"/>
  <c r="T409" i="71"/>
  <c r="S454" i="71"/>
  <c r="T454" i="71"/>
  <c r="S438" i="71"/>
  <c r="T438" i="71"/>
  <c r="S422" i="71"/>
  <c r="T422" i="71"/>
  <c r="S406" i="71"/>
  <c r="T406" i="71"/>
  <c r="S390" i="71"/>
  <c r="T390" i="71"/>
  <c r="S374" i="71"/>
  <c r="T374" i="71"/>
  <c r="S464" i="71"/>
  <c r="T464" i="71"/>
  <c r="S448" i="71"/>
  <c r="T448" i="71"/>
  <c r="S432" i="71"/>
  <c r="T432" i="71"/>
  <c r="S416" i="71"/>
  <c r="T416" i="71"/>
  <c r="S400" i="71"/>
  <c r="T400" i="71"/>
  <c r="S384" i="71"/>
  <c r="T384" i="71"/>
  <c r="S368" i="71"/>
  <c r="T368" i="71"/>
  <c r="S459" i="71"/>
  <c r="T459" i="71"/>
  <c r="S443" i="71"/>
  <c r="T443" i="71"/>
  <c r="S427" i="71"/>
  <c r="T427" i="71"/>
  <c r="S411" i="71"/>
  <c r="T411" i="71"/>
  <c r="S395" i="71"/>
  <c r="T395" i="71"/>
  <c r="S379" i="71"/>
  <c r="T379" i="71"/>
  <c r="K1438" i="72"/>
  <c r="G190" i="70" s="1"/>
  <c r="X89" i="11" s="1"/>
  <c r="S195" i="71"/>
  <c r="T195" i="71"/>
  <c r="S131" i="71"/>
  <c r="T131" i="71"/>
  <c r="S175" i="71"/>
  <c r="T175" i="71"/>
  <c r="S219" i="71"/>
  <c r="T219" i="71"/>
  <c r="S155" i="71"/>
  <c r="T155" i="71"/>
  <c r="S199" i="71"/>
  <c r="T199" i="71"/>
  <c r="S135" i="71"/>
  <c r="T135" i="71"/>
  <c r="S220" i="71"/>
  <c r="T220" i="71"/>
  <c r="S204" i="71"/>
  <c r="T204" i="71"/>
  <c r="S188" i="71"/>
  <c r="T188" i="71"/>
  <c r="S172" i="71"/>
  <c r="T172" i="71"/>
  <c r="S156" i="71"/>
  <c r="T156" i="71"/>
  <c r="S140" i="71"/>
  <c r="T140" i="71"/>
  <c r="S218" i="71"/>
  <c r="T218" i="71"/>
  <c r="S202" i="71"/>
  <c r="T202" i="71"/>
  <c r="S186" i="71"/>
  <c r="T186" i="71"/>
  <c r="S170" i="71"/>
  <c r="T170" i="71"/>
  <c r="S154" i="71"/>
  <c r="T154" i="71"/>
  <c r="S138" i="71"/>
  <c r="T138" i="71"/>
  <c r="S229" i="71"/>
  <c r="T229" i="71"/>
  <c r="S213" i="71"/>
  <c r="T213" i="71"/>
  <c r="S197" i="71"/>
  <c r="T197" i="71"/>
  <c r="S181" i="71"/>
  <c r="T181" i="71"/>
  <c r="S165" i="71"/>
  <c r="T165" i="71"/>
  <c r="S149" i="71"/>
  <c r="T149" i="71"/>
  <c r="S133" i="71"/>
  <c r="T133" i="71"/>
  <c r="J1318" i="72"/>
  <c r="F176" i="70" s="1"/>
  <c r="W83" i="11" s="1"/>
  <c r="S1168" i="71"/>
  <c r="T1168" i="71"/>
  <c r="S1152" i="71"/>
  <c r="T1152" i="71"/>
  <c r="S1136" i="71"/>
  <c r="T1136" i="71"/>
  <c r="S1120" i="71"/>
  <c r="T1120" i="71"/>
  <c r="S1104" i="71"/>
  <c r="T1104" i="71"/>
  <c r="S1088" i="71"/>
  <c r="T1088" i="71"/>
  <c r="S1178" i="71"/>
  <c r="T1178" i="71"/>
  <c r="S1163" i="71"/>
  <c r="T1163" i="71"/>
  <c r="S1147" i="71"/>
  <c r="T1147" i="71"/>
  <c r="S1131" i="71"/>
  <c r="T1131" i="71"/>
  <c r="S1115" i="71"/>
  <c r="T1115" i="71"/>
  <c r="S1099" i="71"/>
  <c r="T1099" i="71"/>
  <c r="S1083" i="71"/>
  <c r="T1083" i="71"/>
  <c r="S1162" i="71"/>
  <c r="T1162" i="71"/>
  <c r="S1146" i="71"/>
  <c r="T1146" i="71"/>
  <c r="S1130" i="71"/>
  <c r="T1130" i="71"/>
  <c r="S1114" i="71"/>
  <c r="T1114" i="71"/>
  <c r="S1098" i="71"/>
  <c r="T1098" i="71"/>
  <c r="S1082" i="71"/>
  <c r="T1082" i="71"/>
  <c r="S1173" i="71"/>
  <c r="T1173" i="71"/>
  <c r="S1157" i="71"/>
  <c r="T1157" i="71"/>
  <c r="S1141" i="71"/>
  <c r="T1141" i="71"/>
  <c r="S1125" i="71"/>
  <c r="T1125" i="71"/>
  <c r="S1109" i="71"/>
  <c r="T1109" i="71"/>
  <c r="S1093" i="71"/>
  <c r="T1093" i="71"/>
  <c r="S1077" i="71"/>
  <c r="T1077" i="71"/>
  <c r="S308" i="71"/>
  <c r="T308" i="71"/>
  <c r="S288" i="71"/>
  <c r="T288" i="71"/>
  <c r="S332" i="71"/>
  <c r="T332" i="71"/>
  <c r="S268" i="71"/>
  <c r="T268" i="71"/>
  <c r="S312" i="71"/>
  <c r="T312" i="71"/>
  <c r="S248" i="71"/>
  <c r="T248" i="71"/>
  <c r="S341" i="71"/>
  <c r="T341" i="71"/>
  <c r="S325" i="71"/>
  <c r="T325" i="71"/>
  <c r="S309" i="71"/>
  <c r="T309" i="71"/>
  <c r="S293" i="71"/>
  <c r="T293" i="71"/>
  <c r="S277" i="71"/>
  <c r="T277" i="71"/>
  <c r="S261" i="71"/>
  <c r="T261" i="71"/>
  <c r="S351" i="71"/>
  <c r="T351" i="71"/>
  <c r="S335" i="71"/>
  <c r="T335" i="71"/>
  <c r="S319" i="71"/>
  <c r="T319" i="71"/>
  <c r="S303" i="71"/>
  <c r="T303" i="71"/>
  <c r="S287" i="71"/>
  <c r="T287" i="71"/>
  <c r="S271" i="71"/>
  <c r="T271" i="71"/>
  <c r="S255" i="71"/>
  <c r="T255" i="71"/>
  <c r="S350" i="71"/>
  <c r="T350" i="71"/>
  <c r="S334" i="71"/>
  <c r="T334" i="71"/>
  <c r="S318" i="71"/>
  <c r="T318" i="71"/>
  <c r="S302" i="71"/>
  <c r="T302" i="71"/>
  <c r="S286" i="71"/>
  <c r="T286" i="71"/>
  <c r="S270" i="71"/>
  <c r="T270" i="71"/>
  <c r="S254" i="71"/>
  <c r="T254" i="71"/>
  <c r="K838" i="72"/>
  <c r="G120" i="70" s="1"/>
  <c r="X59" i="11" s="1"/>
  <c r="T954" i="71"/>
  <c r="S954" i="71"/>
  <c r="U954" i="71" s="1" a="1"/>
  <c r="R1061" i="71"/>
  <c r="S1047" i="71"/>
  <c r="T1047" i="71"/>
  <c r="S1031" i="71"/>
  <c r="T1031" i="71"/>
  <c r="S1015" i="71"/>
  <c r="T1015" i="71"/>
  <c r="S999" i="71"/>
  <c r="T999" i="71"/>
  <c r="S983" i="71"/>
  <c r="T983" i="71"/>
  <c r="S967" i="71"/>
  <c r="T967" i="71"/>
  <c r="S1058" i="71"/>
  <c r="T1058" i="71"/>
  <c r="S1042" i="71"/>
  <c r="T1042" i="71"/>
  <c r="S1026" i="71"/>
  <c r="T1026" i="71"/>
  <c r="S1010" i="71"/>
  <c r="T1010" i="71"/>
  <c r="S994" i="71"/>
  <c r="T994" i="71"/>
  <c r="S978" i="71"/>
  <c r="T978" i="71"/>
  <c r="S962" i="71"/>
  <c r="T962" i="71"/>
  <c r="S1053" i="71"/>
  <c r="T1053" i="71"/>
  <c r="S1037" i="71"/>
  <c r="T1037" i="71"/>
  <c r="S1021" i="71"/>
  <c r="T1021" i="71"/>
  <c r="S1005" i="71"/>
  <c r="T1005" i="71"/>
  <c r="S989" i="71"/>
  <c r="T989" i="71"/>
  <c r="S973" i="71"/>
  <c r="T973" i="71"/>
  <c r="S957" i="71"/>
  <c r="T957" i="71"/>
  <c r="S1048" i="71"/>
  <c r="T1048" i="71"/>
  <c r="S1032" i="71"/>
  <c r="T1032" i="71"/>
  <c r="S1016" i="71"/>
  <c r="T1016" i="71"/>
  <c r="S1000" i="71"/>
  <c r="T1000" i="71"/>
  <c r="S984" i="71"/>
  <c r="T984" i="71"/>
  <c r="S968" i="71"/>
  <c r="T968" i="71"/>
  <c r="R1194" i="71"/>
  <c r="R1198" i="71"/>
  <c r="R1202" i="71"/>
  <c r="R1206" i="71"/>
  <c r="R1210" i="71"/>
  <c r="R1214" i="71"/>
  <c r="R1218" i="71"/>
  <c r="R1222" i="71"/>
  <c r="R1226" i="71"/>
  <c r="R1230" i="71"/>
  <c r="R1234" i="71"/>
  <c r="R1238" i="71"/>
  <c r="R1242" i="71"/>
  <c r="R1246" i="71"/>
  <c r="R1250" i="71"/>
  <c r="R1254" i="71"/>
  <c r="R1258" i="71"/>
  <c r="R1262" i="71"/>
  <c r="R1266" i="71"/>
  <c r="R1270" i="71"/>
  <c r="R1274" i="71"/>
  <c r="R1278" i="71"/>
  <c r="R1282" i="71"/>
  <c r="R1286" i="71"/>
  <c r="R1290" i="71"/>
  <c r="R1294" i="71"/>
  <c r="R1190" i="71"/>
  <c r="R1191" i="71"/>
  <c r="R1195" i="71"/>
  <c r="R1199" i="71"/>
  <c r="R1203" i="71"/>
  <c r="R1207" i="71"/>
  <c r="R1211" i="71"/>
  <c r="R1215" i="71"/>
  <c r="R1219" i="71"/>
  <c r="R1223" i="71"/>
  <c r="R1227" i="71"/>
  <c r="R1231" i="71"/>
  <c r="R1235" i="71"/>
  <c r="R1239" i="71"/>
  <c r="R1243" i="71"/>
  <c r="R1247" i="71"/>
  <c r="R1251" i="71"/>
  <c r="R1255" i="71"/>
  <c r="R1259" i="71"/>
  <c r="R1263" i="71"/>
  <c r="R1267" i="71"/>
  <c r="R1271" i="71"/>
  <c r="R1275" i="71"/>
  <c r="R1279" i="71"/>
  <c r="R1283" i="71"/>
  <c r="R1287" i="71"/>
  <c r="R1291" i="71"/>
  <c r="R1295" i="71"/>
  <c r="R1192" i="71"/>
  <c r="R1196" i="71"/>
  <c r="R1200" i="71"/>
  <c r="R1204" i="71"/>
  <c r="R1208" i="71"/>
  <c r="R1212" i="71"/>
  <c r="R1216" i="71"/>
  <c r="R1220" i="71"/>
  <c r="R1224" i="71"/>
  <c r="R1228" i="71"/>
  <c r="R1232" i="71"/>
  <c r="R1236" i="71"/>
  <c r="R1240" i="71"/>
  <c r="R1244" i="71"/>
  <c r="R1248" i="71"/>
  <c r="R1252" i="71"/>
  <c r="R1256" i="71"/>
  <c r="R1260" i="71"/>
  <c r="R1264" i="71"/>
  <c r="R1268" i="71"/>
  <c r="R1272" i="71"/>
  <c r="R1276" i="71"/>
  <c r="R1280" i="71"/>
  <c r="R1284" i="71"/>
  <c r="R1288" i="71"/>
  <c r="R1292" i="71"/>
  <c r="R1193" i="71"/>
  <c r="R1197" i="71"/>
  <c r="R1201" i="71"/>
  <c r="R1205" i="71"/>
  <c r="R1209" i="71"/>
  <c r="R1213" i="71"/>
  <c r="R1217" i="71"/>
  <c r="R1221" i="71"/>
  <c r="R1225" i="71"/>
  <c r="R1229" i="71"/>
  <c r="R1233" i="71"/>
  <c r="R1237" i="71"/>
  <c r="R1241" i="71"/>
  <c r="R1245" i="71"/>
  <c r="R1249" i="71"/>
  <c r="R1253" i="71"/>
  <c r="R1257" i="71"/>
  <c r="R1261" i="71"/>
  <c r="R1265" i="71"/>
  <c r="R1269" i="71"/>
  <c r="R1273" i="71"/>
  <c r="R1277" i="71"/>
  <c r="R1281" i="71"/>
  <c r="R1285" i="71"/>
  <c r="R1289" i="71"/>
  <c r="R1293" i="71"/>
  <c r="R1296" i="71"/>
  <c r="J118" i="72"/>
  <c r="F36" i="70" s="1"/>
  <c r="W11" i="11" s="1"/>
  <c r="S704" i="71"/>
  <c r="T704" i="71"/>
  <c r="S688" i="71"/>
  <c r="T688" i="71"/>
  <c r="S672" i="71"/>
  <c r="T672" i="71"/>
  <c r="S656" i="71"/>
  <c r="T656" i="71"/>
  <c r="S640" i="71"/>
  <c r="T640" i="71"/>
  <c r="S624" i="71"/>
  <c r="T624" i="71"/>
  <c r="S608" i="71"/>
  <c r="T608" i="71"/>
  <c r="S699" i="71"/>
  <c r="T699" i="71"/>
  <c r="S683" i="71"/>
  <c r="T683" i="71"/>
  <c r="S667" i="71"/>
  <c r="T667" i="71"/>
  <c r="S651" i="71"/>
  <c r="T651" i="71"/>
  <c r="S635" i="71"/>
  <c r="T635" i="71"/>
  <c r="S619" i="71"/>
  <c r="T619" i="71"/>
  <c r="S603" i="71"/>
  <c r="T603" i="71"/>
  <c r="S698" i="71"/>
  <c r="T698" i="71"/>
  <c r="S682" i="71"/>
  <c r="T682" i="71"/>
  <c r="S666" i="71"/>
  <c r="T666" i="71"/>
  <c r="S650" i="71"/>
  <c r="T650" i="71"/>
  <c r="S634" i="71"/>
  <c r="T634" i="71"/>
  <c r="S618" i="71"/>
  <c r="T618" i="71"/>
  <c r="S602" i="71"/>
  <c r="T602" i="71"/>
  <c r="S693" i="71"/>
  <c r="T693" i="71"/>
  <c r="S677" i="71"/>
  <c r="T677" i="71"/>
  <c r="S661" i="71"/>
  <c r="T661" i="71"/>
  <c r="S645" i="71"/>
  <c r="T645" i="71"/>
  <c r="S629" i="71"/>
  <c r="T629" i="71"/>
  <c r="S613" i="71"/>
  <c r="T613" i="71"/>
  <c r="T836" i="71"/>
  <c r="S836" i="71"/>
  <c r="U836" i="71" s="1" a="1"/>
  <c r="R943" i="71"/>
  <c r="S930" i="71"/>
  <c r="T930" i="71"/>
  <c r="S914" i="71"/>
  <c r="T914" i="71"/>
  <c r="S898" i="71"/>
  <c r="T898" i="71"/>
  <c r="S882" i="71"/>
  <c r="T882" i="71"/>
  <c r="S866" i="71"/>
  <c r="T866" i="71"/>
  <c r="S850" i="71"/>
  <c r="T850" i="71"/>
  <c r="S941" i="71"/>
  <c r="T941" i="71"/>
  <c r="S925" i="71"/>
  <c r="T925" i="71"/>
  <c r="S909" i="71"/>
  <c r="T909" i="71"/>
  <c r="S893" i="71"/>
  <c r="T893" i="71"/>
  <c r="S877" i="71"/>
  <c r="T877" i="71"/>
  <c r="S861" i="71"/>
  <c r="T861" i="71"/>
  <c r="S845" i="71"/>
  <c r="T845" i="71"/>
  <c r="S936" i="71"/>
  <c r="T936" i="71"/>
  <c r="S920" i="71"/>
  <c r="T920" i="71"/>
  <c r="S904" i="71"/>
  <c r="T904" i="71"/>
  <c r="S888" i="71"/>
  <c r="T888" i="71"/>
  <c r="S872" i="71"/>
  <c r="T872" i="71"/>
  <c r="S856" i="71"/>
  <c r="T856" i="71"/>
  <c r="S840" i="71"/>
  <c r="T840" i="71"/>
  <c r="S931" i="71"/>
  <c r="T931" i="71"/>
  <c r="S915" i="71"/>
  <c r="T915" i="71"/>
  <c r="S899" i="71"/>
  <c r="T899" i="71"/>
  <c r="S883" i="71"/>
  <c r="T883" i="71"/>
  <c r="S867" i="71"/>
  <c r="T867" i="71"/>
  <c r="S851" i="71"/>
  <c r="T851" i="71"/>
  <c r="S550" i="71"/>
  <c r="T550" i="71"/>
  <c r="S562" i="71"/>
  <c r="T562" i="71"/>
  <c r="S574" i="71"/>
  <c r="T574" i="71"/>
  <c r="S510" i="71"/>
  <c r="T510" i="71"/>
  <c r="S538" i="71"/>
  <c r="T538" i="71"/>
  <c r="S583" i="71"/>
  <c r="T583" i="71"/>
  <c r="S567" i="71"/>
  <c r="T567" i="71"/>
  <c r="S551" i="71"/>
  <c r="T551" i="71"/>
  <c r="S535" i="71"/>
  <c r="T535" i="71"/>
  <c r="S519" i="71"/>
  <c r="T519" i="71"/>
  <c r="S503" i="71"/>
  <c r="T503" i="71"/>
  <c r="S487" i="71"/>
  <c r="T487" i="71"/>
  <c r="S494" i="71"/>
  <c r="T494" i="71"/>
  <c r="S585" i="71"/>
  <c r="T585" i="71"/>
  <c r="S569" i="71"/>
  <c r="T569" i="71"/>
  <c r="S553" i="71"/>
  <c r="T553" i="71"/>
  <c r="S537" i="71"/>
  <c r="T537" i="71"/>
  <c r="S521" i="71"/>
  <c r="T521" i="71"/>
  <c r="S505" i="71"/>
  <c r="T505" i="71"/>
  <c r="S489" i="71"/>
  <c r="T489" i="71"/>
  <c r="S580" i="71"/>
  <c r="T580" i="71"/>
  <c r="S564" i="71"/>
  <c r="T564" i="71"/>
  <c r="S548" i="71"/>
  <c r="T548" i="71"/>
  <c r="S532" i="71"/>
  <c r="T532" i="71"/>
  <c r="S516" i="71"/>
  <c r="T516" i="71"/>
  <c r="S500" i="71"/>
  <c r="T500" i="71"/>
  <c r="S484" i="71"/>
  <c r="T484" i="71"/>
  <c r="T1426" i="71"/>
  <c r="S1426" i="71"/>
  <c r="U1426" i="71" s="1" a="1"/>
  <c r="R1533" i="71"/>
  <c r="S1520" i="71"/>
  <c r="T1520" i="71"/>
  <c r="S1504" i="71"/>
  <c r="T1504" i="71"/>
  <c r="S1488" i="71"/>
  <c r="T1488" i="71"/>
  <c r="S1472" i="71"/>
  <c r="T1472" i="71"/>
  <c r="S1456" i="71"/>
  <c r="T1456" i="71"/>
  <c r="S1440" i="71"/>
  <c r="T1440" i="71"/>
  <c r="S1531" i="71"/>
  <c r="T1531" i="71"/>
  <c r="S1515" i="71"/>
  <c r="T1515" i="71"/>
  <c r="S1499" i="71"/>
  <c r="T1499" i="71"/>
  <c r="S1483" i="71"/>
  <c r="T1483" i="71"/>
  <c r="S1467" i="71"/>
  <c r="T1467" i="71"/>
  <c r="S1451" i="71"/>
  <c r="T1451" i="71"/>
  <c r="S1435" i="71"/>
  <c r="T1435" i="71"/>
  <c r="S1526" i="71"/>
  <c r="T1526" i="71"/>
  <c r="S1510" i="71"/>
  <c r="T1510" i="71"/>
  <c r="S1494" i="71"/>
  <c r="T1494" i="71"/>
  <c r="S1478" i="71"/>
  <c r="T1478" i="71"/>
  <c r="S1462" i="71"/>
  <c r="T1462" i="71"/>
  <c r="S1446" i="71"/>
  <c r="T1446" i="71"/>
  <c r="S1430" i="71"/>
  <c r="T1430" i="71"/>
  <c r="S1521" i="71"/>
  <c r="T1521" i="71"/>
  <c r="S1505" i="71"/>
  <c r="T1505" i="71"/>
  <c r="S1489" i="71"/>
  <c r="T1489" i="71"/>
  <c r="S1473" i="71"/>
  <c r="T1473" i="71"/>
  <c r="S1457" i="71"/>
  <c r="T1457" i="71"/>
  <c r="S1441" i="71"/>
  <c r="T1441" i="71"/>
  <c r="W35" i="11"/>
  <c r="W23" i="11"/>
  <c r="S453" i="71"/>
  <c r="T453" i="71"/>
  <c r="S389" i="71"/>
  <c r="T389" i="71"/>
  <c r="S433" i="71"/>
  <c r="T433" i="71"/>
  <c r="S369" i="71"/>
  <c r="T369" i="71"/>
  <c r="S413" i="71"/>
  <c r="T413" i="71"/>
  <c r="S457" i="71"/>
  <c r="T457" i="71"/>
  <c r="S393" i="71"/>
  <c r="T393" i="71"/>
  <c r="S466" i="71"/>
  <c r="T466" i="71"/>
  <c r="S450" i="71"/>
  <c r="T450" i="71"/>
  <c r="S434" i="71"/>
  <c r="T434" i="71"/>
  <c r="S418" i="71"/>
  <c r="T418" i="71"/>
  <c r="S402" i="71"/>
  <c r="T402" i="71"/>
  <c r="S386" i="71"/>
  <c r="T386" i="71"/>
  <c r="S370" i="71"/>
  <c r="T370" i="71"/>
  <c r="S460" i="71"/>
  <c r="T460" i="71"/>
  <c r="S444" i="71"/>
  <c r="T444" i="71"/>
  <c r="S428" i="71"/>
  <c r="T428" i="71"/>
  <c r="S412" i="71"/>
  <c r="T412" i="71"/>
  <c r="S396" i="71"/>
  <c r="T396" i="71"/>
  <c r="S380" i="71"/>
  <c r="T380" i="71"/>
  <c r="S470" i="71"/>
  <c r="T470" i="71"/>
  <c r="S455" i="71"/>
  <c r="T455" i="71"/>
  <c r="S439" i="71"/>
  <c r="T439" i="71"/>
  <c r="S423" i="71"/>
  <c r="T423" i="71"/>
  <c r="S407" i="71"/>
  <c r="T407" i="71"/>
  <c r="S391" i="71"/>
  <c r="T391" i="71"/>
  <c r="S375" i="71"/>
  <c r="T375" i="71"/>
  <c r="D12" i="8"/>
  <c r="E12" i="8"/>
  <c r="F12" i="8"/>
  <c r="D13" i="8"/>
  <c r="E13" i="8"/>
  <c r="F13" i="8"/>
  <c r="D14" i="8"/>
  <c r="E14" i="8"/>
  <c r="F14" i="8"/>
  <c r="D15" i="8"/>
  <c r="E15" i="8"/>
  <c r="F15" i="8"/>
  <c r="D16" i="8"/>
  <c r="E16" i="8"/>
  <c r="F16" i="8"/>
  <c r="D17" i="8"/>
  <c r="E17" i="8"/>
  <c r="F17" i="8"/>
  <c r="D18" i="8"/>
  <c r="E18" i="8"/>
  <c r="F18" i="8"/>
  <c r="D19" i="8"/>
  <c r="E19" i="8"/>
  <c r="F19" i="8"/>
  <c r="D20" i="8"/>
  <c r="E20" i="8"/>
  <c r="F20" i="8"/>
  <c r="D21" i="8"/>
  <c r="E21" i="8"/>
  <c r="F21" i="8"/>
  <c r="D22" i="8"/>
  <c r="E22" i="8"/>
  <c r="F22" i="8"/>
  <c r="D23" i="8"/>
  <c r="E23" i="8"/>
  <c r="F23" i="8"/>
  <c r="D24" i="8"/>
  <c r="E24" i="8"/>
  <c r="F24" i="8"/>
  <c r="D25" i="8"/>
  <c r="E25" i="8"/>
  <c r="F25" i="8"/>
  <c r="D26" i="8"/>
  <c r="E26" i="8"/>
  <c r="F26" i="8"/>
  <c r="D27" i="8"/>
  <c r="E27" i="8"/>
  <c r="F27" i="8"/>
  <c r="D28" i="8"/>
  <c r="E28" i="8"/>
  <c r="F28" i="8"/>
  <c r="D29" i="8"/>
  <c r="E29" i="8"/>
  <c r="F29" i="8"/>
  <c r="D30" i="8"/>
  <c r="E30" i="8"/>
  <c r="F30" i="8"/>
  <c r="D31" i="8"/>
  <c r="E31" i="8"/>
  <c r="F31" i="8"/>
  <c r="D32" i="8"/>
  <c r="E32" i="8"/>
  <c r="F32" i="8"/>
  <c r="D33" i="8"/>
  <c r="E33" i="8"/>
  <c r="F33" i="8"/>
  <c r="D34" i="8"/>
  <c r="E34" i="8"/>
  <c r="F34" i="8"/>
  <c r="D35" i="8"/>
  <c r="E35" i="8"/>
  <c r="F35" i="8"/>
  <c r="D36" i="8"/>
  <c r="E36" i="8"/>
  <c r="F36" i="8"/>
  <c r="D37" i="8"/>
  <c r="E37" i="8"/>
  <c r="F37" i="8"/>
  <c r="D38" i="8"/>
  <c r="E38" i="8"/>
  <c r="F38" i="8"/>
  <c r="D39" i="8"/>
  <c r="E39" i="8"/>
  <c r="F39" i="8"/>
  <c r="D40" i="8"/>
  <c r="E40" i="8"/>
  <c r="F40" i="8"/>
  <c r="D41" i="8"/>
  <c r="E41" i="8"/>
  <c r="F41" i="8"/>
  <c r="D42" i="8"/>
  <c r="E42" i="8"/>
  <c r="F42" i="8"/>
  <c r="D43" i="8"/>
  <c r="E43" i="8"/>
  <c r="F43" i="8"/>
  <c r="D44" i="8"/>
  <c r="E44" i="8"/>
  <c r="F44" i="8"/>
  <c r="D45" i="8"/>
  <c r="E45" i="8"/>
  <c r="F45" i="8"/>
  <c r="D46" i="8"/>
  <c r="E46" i="8"/>
  <c r="F46" i="8"/>
  <c r="D47" i="8"/>
  <c r="E47" i="8"/>
  <c r="F47" i="8"/>
  <c r="D48" i="8"/>
  <c r="E48" i="8"/>
  <c r="F48" i="8"/>
  <c r="D49" i="8"/>
  <c r="E49" i="8"/>
  <c r="F49" i="8"/>
  <c r="D50" i="8"/>
  <c r="E50" i="8"/>
  <c r="F50" i="8"/>
  <c r="D51" i="8"/>
  <c r="E51" i="8"/>
  <c r="F51" i="8"/>
  <c r="D52" i="8"/>
  <c r="E52" i="8"/>
  <c r="F52" i="8"/>
  <c r="D53" i="8"/>
  <c r="E53" i="8"/>
  <c r="F53" i="8"/>
  <c r="D54" i="8"/>
  <c r="E54" i="8"/>
  <c r="F54" i="8"/>
  <c r="D55" i="8"/>
  <c r="E55" i="8"/>
  <c r="F55" i="8"/>
  <c r="D56" i="8"/>
  <c r="E56" i="8"/>
  <c r="F56" i="8"/>
  <c r="D57" i="8"/>
  <c r="E57" i="8"/>
  <c r="F57" i="8"/>
  <c r="D58" i="8"/>
  <c r="E58" i="8"/>
  <c r="F58" i="8"/>
  <c r="D59" i="8"/>
  <c r="E59" i="8"/>
  <c r="F59" i="8"/>
  <c r="D60" i="8"/>
  <c r="E60" i="8"/>
  <c r="F60" i="8"/>
  <c r="D61" i="8"/>
  <c r="E61" i="8"/>
  <c r="F61" i="8"/>
  <c r="D62" i="8"/>
  <c r="E62" i="8"/>
  <c r="F62" i="8"/>
  <c r="D63" i="8"/>
  <c r="E63" i="8"/>
  <c r="F63" i="8"/>
  <c r="D64" i="8"/>
  <c r="E64" i="8"/>
  <c r="F64" i="8"/>
  <c r="D65" i="8"/>
  <c r="E65" i="8"/>
  <c r="F65" i="8"/>
  <c r="D66" i="8"/>
  <c r="E66" i="8"/>
  <c r="F66" i="8"/>
  <c r="D67" i="8"/>
  <c r="E67" i="8"/>
  <c r="F67" i="8"/>
  <c r="D68" i="8"/>
  <c r="E68" i="8"/>
  <c r="F68" i="8"/>
  <c r="D69" i="8"/>
  <c r="E69" i="8"/>
  <c r="F69" i="8"/>
  <c r="D70" i="8"/>
  <c r="E70" i="8"/>
  <c r="F70" i="8"/>
  <c r="D71" i="8"/>
  <c r="E71" i="8"/>
  <c r="F71" i="8"/>
  <c r="D72" i="8"/>
  <c r="E72" i="8"/>
  <c r="F72" i="8"/>
  <c r="D74" i="8"/>
  <c r="E74" i="8"/>
  <c r="F74" i="8"/>
  <c r="E75" i="8"/>
  <c r="F75" i="8"/>
  <c r="E76" i="8"/>
  <c r="F76" i="8"/>
  <c r="D77" i="8"/>
  <c r="E77" i="8"/>
  <c r="F77" i="8"/>
  <c r="D78" i="8"/>
  <c r="E78" i="8"/>
  <c r="F78" i="8"/>
  <c r="D79" i="8"/>
  <c r="E79" i="8"/>
  <c r="F79" i="8"/>
  <c r="D80" i="8"/>
  <c r="E80" i="8"/>
  <c r="F80" i="8"/>
  <c r="D81" i="8"/>
  <c r="E81" i="8"/>
  <c r="F81" i="8"/>
  <c r="D82" i="8"/>
  <c r="E82" i="8"/>
  <c r="F82" i="8"/>
  <c r="D83" i="8"/>
  <c r="E83" i="8"/>
  <c r="F83" i="8"/>
  <c r="D84" i="8"/>
  <c r="E84" i="8"/>
  <c r="F84" i="8"/>
  <c r="D90" i="8"/>
  <c r="E90" i="8"/>
  <c r="F90" i="8"/>
  <c r="D91" i="8"/>
  <c r="D94" i="8"/>
  <c r="E94" i="8"/>
  <c r="F94" i="8"/>
  <c r="D95" i="8"/>
  <c r="E95" i="8"/>
  <c r="F95" i="8"/>
  <c r="D96" i="8"/>
  <c r="E96" i="8"/>
  <c r="F96" i="8"/>
  <c r="D97" i="8"/>
  <c r="E97" i="8"/>
  <c r="F97" i="8"/>
  <c r="D98" i="8"/>
  <c r="E98" i="8"/>
  <c r="F98" i="8"/>
  <c r="D99" i="8"/>
  <c r="E99" i="8"/>
  <c r="F99" i="8"/>
  <c r="D100" i="8"/>
  <c r="E100" i="8"/>
  <c r="F100" i="8"/>
  <c r="D101" i="8"/>
  <c r="E101" i="8"/>
  <c r="F101" i="8"/>
  <c r="D102" i="8"/>
  <c r="E102" i="8"/>
  <c r="F102" i="8"/>
  <c r="D103" i="8"/>
  <c r="E103" i="8"/>
  <c r="F103" i="8"/>
  <c r="D104" i="8"/>
  <c r="E104" i="8"/>
  <c r="F104" i="8"/>
  <c r="D105" i="8"/>
  <c r="E105" i="8"/>
  <c r="F105" i="8"/>
  <c r="D106" i="8"/>
  <c r="E106" i="8"/>
  <c r="F106" i="8"/>
  <c r="D107" i="8"/>
  <c r="E107" i="8"/>
  <c r="F107" i="8"/>
  <c r="D108" i="8"/>
  <c r="E108" i="8"/>
  <c r="F108" i="8"/>
  <c r="D109" i="8"/>
  <c r="E109" i="8"/>
  <c r="F109" i="8"/>
  <c r="D110" i="8"/>
  <c r="E110" i="8"/>
  <c r="F110" i="8"/>
  <c r="D111" i="8"/>
  <c r="E111" i="8"/>
  <c r="F111" i="8"/>
  <c r="D112" i="8"/>
  <c r="E112" i="8"/>
  <c r="F112" i="8"/>
  <c r="D113" i="8"/>
  <c r="E113" i="8"/>
  <c r="F113" i="8"/>
  <c r="D114" i="8"/>
  <c r="E114" i="8"/>
  <c r="F114" i="8"/>
  <c r="D115" i="8"/>
  <c r="E115" i="8"/>
  <c r="F115" i="8"/>
  <c r="D116" i="8"/>
  <c r="E116" i="8"/>
  <c r="F116" i="8"/>
  <c r="D117" i="8"/>
  <c r="E117" i="8"/>
  <c r="F117" i="8"/>
  <c r="F11" i="8"/>
  <c r="E11" i="8"/>
  <c r="D11" i="8"/>
  <c r="L11" i="47"/>
  <c r="L12" i="47"/>
  <c r="L13" i="47"/>
  <c r="L14" i="47"/>
  <c r="L15" i="47"/>
  <c r="L16" i="47"/>
  <c r="L17" i="47"/>
  <c r="L18" i="47"/>
  <c r="L19" i="47"/>
  <c r="L20" i="47"/>
  <c r="L21" i="47"/>
  <c r="L22" i="47"/>
  <c r="L23" i="47"/>
  <c r="L24" i="47"/>
  <c r="L25" i="47"/>
  <c r="L26" i="47"/>
  <c r="L27" i="47"/>
  <c r="L28" i="47"/>
  <c r="L29" i="47"/>
  <c r="L30" i="47"/>
  <c r="L31" i="47"/>
  <c r="L32" i="47"/>
  <c r="L33" i="47"/>
  <c r="L34" i="47"/>
  <c r="L35" i="47"/>
  <c r="L36" i="47"/>
  <c r="L37" i="47"/>
  <c r="L38" i="47"/>
  <c r="L39" i="47"/>
  <c r="L40" i="47"/>
  <c r="L41" i="47"/>
  <c r="L42" i="47"/>
  <c r="L43" i="47"/>
  <c r="L44" i="47"/>
  <c r="L45" i="47"/>
  <c r="L46" i="47"/>
  <c r="L47" i="47"/>
  <c r="L48" i="47"/>
  <c r="L49" i="47"/>
  <c r="L50" i="47"/>
  <c r="L51" i="47"/>
  <c r="L52" i="47"/>
  <c r="L53" i="47"/>
  <c r="L54" i="47"/>
  <c r="L55" i="47"/>
  <c r="L56" i="47"/>
  <c r="L57" i="47"/>
  <c r="L58" i="47"/>
  <c r="L59" i="47"/>
  <c r="L60" i="47"/>
  <c r="L61" i="47"/>
  <c r="L62" i="47"/>
  <c r="L63" i="47"/>
  <c r="L64" i="47"/>
  <c r="L65" i="47"/>
  <c r="L66" i="47"/>
  <c r="L67" i="47"/>
  <c r="L68" i="47"/>
  <c r="L69" i="47"/>
  <c r="L70" i="47"/>
  <c r="L71" i="47"/>
  <c r="L72" i="47"/>
  <c r="L73" i="47"/>
  <c r="L74" i="47"/>
  <c r="L75" i="47"/>
  <c r="L76" i="47"/>
  <c r="L77" i="47"/>
  <c r="L78" i="47"/>
  <c r="L79" i="47"/>
  <c r="L80" i="47"/>
  <c r="L81" i="47"/>
  <c r="L82" i="47"/>
  <c r="L83" i="47"/>
  <c r="L84" i="47"/>
  <c r="L85" i="47"/>
  <c r="L86" i="47"/>
  <c r="L87" i="47"/>
  <c r="L88" i="47"/>
  <c r="L89" i="47"/>
  <c r="L90" i="47"/>
  <c r="L91" i="47"/>
  <c r="L92" i="47"/>
  <c r="L93" i="47"/>
  <c r="L94" i="47"/>
  <c r="L95" i="47"/>
  <c r="L96" i="47"/>
  <c r="L97" i="47"/>
  <c r="L98" i="47"/>
  <c r="L99" i="47"/>
  <c r="L100" i="47"/>
  <c r="L101" i="47"/>
  <c r="L102" i="47"/>
  <c r="L103" i="47"/>
  <c r="L104" i="47"/>
  <c r="L105" i="47"/>
  <c r="L106" i="47"/>
  <c r="L107" i="47"/>
  <c r="L108" i="47"/>
  <c r="L109" i="47"/>
  <c r="L110" i="47"/>
  <c r="L111" i="47"/>
  <c r="L112" i="47"/>
  <c r="L113" i="47"/>
  <c r="L114" i="47"/>
  <c r="L115" i="47"/>
  <c r="L116" i="47"/>
  <c r="L10" i="47"/>
  <c r="D76" i="8"/>
  <c r="D75" i="8"/>
  <c r="U364" i="71" l="1" a="1"/>
  <c r="U462" i="71" s="1"/>
  <c r="U128" i="71" a="1"/>
  <c r="U128" i="71" s="1"/>
  <c r="U1532" i="71"/>
  <c r="U1430" i="71"/>
  <c r="U1446" i="71"/>
  <c r="U1462" i="71"/>
  <c r="U1478" i="71"/>
  <c r="U1494" i="71"/>
  <c r="U1510" i="71"/>
  <c r="U1526" i="71"/>
  <c r="U1441" i="71"/>
  <c r="U1473" i="71"/>
  <c r="U1435" i="71"/>
  <c r="U1479" i="71"/>
  <c r="U1503" i="71"/>
  <c r="U1523" i="71"/>
  <c r="U1437" i="71"/>
  <c r="U1469" i="71"/>
  <c r="U1497" i="71"/>
  <c r="U1513" i="71"/>
  <c r="U1427" i="71"/>
  <c r="U1451" i="71"/>
  <c r="U1475" i="71"/>
  <c r="U1428" i="71"/>
  <c r="U1444" i="71"/>
  <c r="U1460" i="71"/>
  <c r="U1476" i="71"/>
  <c r="U1492" i="71"/>
  <c r="U1508" i="71"/>
  <c r="U1524" i="71"/>
  <c r="U1458" i="71"/>
  <c r="U1474" i="71"/>
  <c r="U1490" i="71"/>
  <c r="U1433" i="71"/>
  <c r="U1521" i="71"/>
  <c r="U1434" i="71"/>
  <c r="U1450" i="71"/>
  <c r="U1466" i="71"/>
  <c r="U1482" i="71"/>
  <c r="U1498" i="71"/>
  <c r="U1514" i="71"/>
  <c r="U1530" i="71"/>
  <c r="U1449" i="71"/>
  <c r="U1481" i="71"/>
  <c r="U1447" i="71"/>
  <c r="U1487" i="71"/>
  <c r="U1507" i="71"/>
  <c r="U1527" i="71"/>
  <c r="U1445" i="71"/>
  <c r="U1477" i="71"/>
  <c r="U1501" i="71"/>
  <c r="U1517" i="71"/>
  <c r="U1431" i="71"/>
  <c r="U1455" i="71"/>
  <c r="U1483" i="71"/>
  <c r="U1432" i="71"/>
  <c r="U1448" i="71"/>
  <c r="U1464" i="71"/>
  <c r="U1480" i="71"/>
  <c r="U1496" i="71"/>
  <c r="U1512" i="71"/>
  <c r="U1528" i="71"/>
  <c r="U1438" i="71"/>
  <c r="U1454" i="71"/>
  <c r="U1470" i="71"/>
  <c r="U1486" i="71"/>
  <c r="U1502" i="71"/>
  <c r="U1518" i="71"/>
  <c r="U1426" i="71"/>
  <c r="U1457" i="71"/>
  <c r="U1489" i="71"/>
  <c r="U1459" i="71"/>
  <c r="U1495" i="71"/>
  <c r="U1515" i="71"/>
  <c r="U1531" i="71"/>
  <c r="U1453" i="71"/>
  <c r="U1485" i="71"/>
  <c r="U1505" i="71"/>
  <c r="U1525" i="71"/>
  <c r="U1439" i="71"/>
  <c r="U1463" i="71"/>
  <c r="U1491" i="71"/>
  <c r="U1436" i="71"/>
  <c r="U1452" i="71"/>
  <c r="U1468" i="71"/>
  <c r="U1484" i="71"/>
  <c r="U1500" i="71"/>
  <c r="U1516" i="71"/>
  <c r="U1442" i="71"/>
  <c r="U1522" i="71"/>
  <c r="U1465" i="71"/>
  <c r="U1467" i="71"/>
  <c r="U1506" i="71"/>
  <c r="U1461" i="71"/>
  <c r="U1443" i="71"/>
  <c r="U1456" i="71"/>
  <c r="U1520" i="71"/>
  <c r="U1499" i="71"/>
  <c r="U1493" i="71"/>
  <c r="U1471" i="71"/>
  <c r="U1472" i="71"/>
  <c r="U1519" i="71"/>
  <c r="U1509" i="71"/>
  <c r="U1511" i="71"/>
  <c r="U1488" i="71"/>
  <c r="U1429" i="71"/>
  <c r="U1529" i="71"/>
  <c r="U1440" i="71"/>
  <c r="U1504" i="71"/>
  <c r="U1072" i="71"/>
  <c r="U1159" i="71"/>
  <c r="U1119" i="71"/>
  <c r="U1099" i="71"/>
  <c r="U1079" i="71"/>
  <c r="U1170" i="71"/>
  <c r="U1154" i="71"/>
  <c r="U1138" i="71"/>
  <c r="U1122" i="71"/>
  <c r="U1106" i="71"/>
  <c r="U1090" i="71"/>
  <c r="U1074" i="71"/>
  <c r="U1173" i="71"/>
  <c r="U1157" i="71"/>
  <c r="U1141" i="71"/>
  <c r="U1125" i="71"/>
  <c r="U1109" i="71"/>
  <c r="U1093" i="71"/>
  <c r="U1077" i="71"/>
  <c r="U1143" i="71"/>
  <c r="U1111" i="71"/>
  <c r="U1168" i="71"/>
  <c r="U1152" i="71"/>
  <c r="U1136" i="71"/>
  <c r="U1120" i="71"/>
  <c r="U1104" i="71"/>
  <c r="U1088" i="71"/>
  <c r="U1147" i="71"/>
  <c r="U1115" i="71"/>
  <c r="U1091" i="71"/>
  <c r="U1075" i="71"/>
  <c r="U1166" i="71"/>
  <c r="U1171" i="71"/>
  <c r="U1135" i="71"/>
  <c r="U1107" i="71"/>
  <c r="U1087" i="71"/>
  <c r="U1178" i="71"/>
  <c r="U1162" i="71"/>
  <c r="U1146" i="71"/>
  <c r="U1130" i="71"/>
  <c r="U1114" i="71"/>
  <c r="U1098" i="71"/>
  <c r="U1082" i="71"/>
  <c r="U1151" i="71"/>
  <c r="U1165" i="71"/>
  <c r="U1149" i="71"/>
  <c r="U1133" i="71"/>
  <c r="U1117" i="71"/>
  <c r="U1101" i="71"/>
  <c r="U1085" i="71"/>
  <c r="U1167" i="71"/>
  <c r="U1131" i="71"/>
  <c r="U1176" i="71"/>
  <c r="U1160" i="71"/>
  <c r="U1144" i="71"/>
  <c r="U1128" i="71"/>
  <c r="U1112" i="71"/>
  <c r="U1096" i="71"/>
  <c r="U1080" i="71"/>
  <c r="U1163" i="71"/>
  <c r="U1127" i="71"/>
  <c r="U1103" i="71"/>
  <c r="U1083" i="71"/>
  <c r="U1150" i="71"/>
  <c r="U1118" i="71"/>
  <c r="U1086" i="71"/>
  <c r="U1169" i="71"/>
  <c r="U1137" i="71"/>
  <c r="U1105" i="71"/>
  <c r="U1073" i="71"/>
  <c r="U1095" i="71"/>
  <c r="U1148" i="71"/>
  <c r="U1116" i="71"/>
  <c r="U1084" i="71"/>
  <c r="U1134" i="71"/>
  <c r="U1175" i="71"/>
  <c r="U1121" i="71"/>
  <c r="U1139" i="71"/>
  <c r="U1132" i="71"/>
  <c r="U1158" i="71"/>
  <c r="U1094" i="71"/>
  <c r="U1145" i="71"/>
  <c r="U1081" i="71"/>
  <c r="U1156" i="71"/>
  <c r="U1092" i="71"/>
  <c r="U1142" i="71"/>
  <c r="U1110" i="71"/>
  <c r="U1078" i="71"/>
  <c r="U1161" i="71"/>
  <c r="U1129" i="71"/>
  <c r="U1097" i="71"/>
  <c r="U1155" i="71"/>
  <c r="U1172" i="71"/>
  <c r="U1140" i="71"/>
  <c r="U1108" i="71"/>
  <c r="U1076" i="71"/>
  <c r="U1174" i="71"/>
  <c r="U1102" i="71"/>
  <c r="U1153" i="71"/>
  <c r="U1089" i="71"/>
  <c r="U1164" i="71"/>
  <c r="U1100" i="71"/>
  <c r="U1126" i="71"/>
  <c r="U1177" i="71"/>
  <c r="U1113" i="71"/>
  <c r="U1123" i="71"/>
  <c r="U1124" i="71"/>
  <c r="U954" i="71"/>
  <c r="U1057" i="71"/>
  <c r="U1017" i="71"/>
  <c r="U977" i="71"/>
  <c r="U1056" i="71"/>
  <c r="U1040" i="71"/>
  <c r="U1024" i="71"/>
  <c r="U1008" i="71"/>
  <c r="U992" i="71"/>
  <c r="U976" i="71"/>
  <c r="U960" i="71"/>
  <c r="U1029" i="71"/>
  <c r="U1055" i="71"/>
  <c r="U1039" i="71"/>
  <c r="U1023" i="71"/>
  <c r="U1007" i="71"/>
  <c r="U991" i="71"/>
  <c r="U975" i="71"/>
  <c r="U959" i="71"/>
  <c r="U1021" i="71"/>
  <c r="U989" i="71"/>
  <c r="U1058" i="71"/>
  <c r="U1042" i="71"/>
  <c r="U1026" i="71"/>
  <c r="U1010" i="71"/>
  <c r="U994" i="71"/>
  <c r="U978" i="71"/>
  <c r="U962" i="71"/>
  <c r="U1025" i="71"/>
  <c r="U1060" i="71"/>
  <c r="U1028" i="71"/>
  <c r="U996" i="71"/>
  <c r="U964" i="71"/>
  <c r="U1049" i="71"/>
  <c r="U1001" i="71"/>
  <c r="U969" i="71"/>
  <c r="U1052" i="71"/>
  <c r="U1036" i="71"/>
  <c r="U1020" i="71"/>
  <c r="U1004" i="71"/>
  <c r="U988" i="71"/>
  <c r="U972" i="71"/>
  <c r="U956" i="71"/>
  <c r="U1009" i="71"/>
  <c r="U1051" i="71"/>
  <c r="U1035" i="71"/>
  <c r="U1019" i="71"/>
  <c r="U1003" i="71"/>
  <c r="U987" i="71"/>
  <c r="U971" i="71"/>
  <c r="U955" i="71"/>
  <c r="U1013" i="71"/>
  <c r="U981" i="71"/>
  <c r="U1054" i="71"/>
  <c r="U1038" i="71"/>
  <c r="U1022" i="71"/>
  <c r="U1006" i="71"/>
  <c r="U990" i="71"/>
  <c r="U974" i="71"/>
  <c r="U958" i="71"/>
  <c r="U985" i="71"/>
  <c r="U1044" i="71"/>
  <c r="U1012" i="71"/>
  <c r="U980" i="71"/>
  <c r="U1041" i="71"/>
  <c r="U1033" i="71"/>
  <c r="U993" i="71"/>
  <c r="U957" i="71"/>
  <c r="U1048" i="71"/>
  <c r="U1032" i="71"/>
  <c r="U1016" i="71"/>
  <c r="U1000" i="71"/>
  <c r="U984" i="71"/>
  <c r="U968" i="71"/>
  <c r="U1053" i="71"/>
  <c r="U965" i="71"/>
  <c r="U1047" i="71"/>
  <c r="U1031" i="71"/>
  <c r="U1015" i="71"/>
  <c r="U999" i="71"/>
  <c r="U983" i="71"/>
  <c r="U967" i="71"/>
  <c r="U1045" i="71"/>
  <c r="U1005" i="71"/>
  <c r="U973" i="71"/>
  <c r="U1050" i="71"/>
  <c r="U1034" i="71"/>
  <c r="U1018" i="71"/>
  <c r="U1002" i="71"/>
  <c r="U986" i="71"/>
  <c r="U970" i="71"/>
  <c r="U1059" i="71"/>
  <c r="U995" i="71"/>
  <c r="U997" i="71"/>
  <c r="U1014" i="71"/>
  <c r="U1043" i="71"/>
  <c r="U979" i="71"/>
  <c r="U961" i="71"/>
  <c r="U998" i="71"/>
  <c r="U1027" i="71"/>
  <c r="U963" i="71"/>
  <c r="U1046" i="71"/>
  <c r="U982" i="71"/>
  <c r="U1011" i="71"/>
  <c r="U1037" i="71"/>
  <c r="U1030" i="71"/>
  <c r="U966" i="71"/>
  <c r="U836" i="71"/>
  <c r="U923" i="71"/>
  <c r="U887" i="71"/>
  <c r="U851" i="71"/>
  <c r="U934" i="71"/>
  <c r="U918" i="71"/>
  <c r="U902" i="71"/>
  <c r="U886" i="71"/>
  <c r="U870" i="71"/>
  <c r="U854" i="71"/>
  <c r="U838" i="71"/>
  <c r="U911" i="71"/>
  <c r="U883" i="71"/>
  <c r="U855" i="71"/>
  <c r="U937" i="71"/>
  <c r="U921" i="71"/>
  <c r="U905" i="71"/>
  <c r="U889" i="71"/>
  <c r="U873" i="71"/>
  <c r="U857" i="71"/>
  <c r="U841" i="71"/>
  <c r="U932" i="71"/>
  <c r="U916" i="71"/>
  <c r="U900" i="71"/>
  <c r="U884" i="71"/>
  <c r="U868" i="71"/>
  <c r="U852" i="71"/>
  <c r="U931" i="71"/>
  <c r="U938" i="71"/>
  <c r="U906" i="71"/>
  <c r="U874" i="71"/>
  <c r="U915" i="71"/>
  <c r="U879" i="71"/>
  <c r="U839" i="71"/>
  <c r="U930" i="71"/>
  <c r="U914" i="71"/>
  <c r="U898" i="71"/>
  <c r="U882" i="71"/>
  <c r="U866" i="71"/>
  <c r="U850" i="71"/>
  <c r="U935" i="71"/>
  <c r="U903" i="71"/>
  <c r="U875" i="71"/>
  <c r="U847" i="71"/>
  <c r="U933" i="71"/>
  <c r="U917" i="71"/>
  <c r="U901" i="71"/>
  <c r="U885" i="71"/>
  <c r="U869" i="71"/>
  <c r="U853" i="71"/>
  <c r="U837" i="71"/>
  <c r="U928" i="71"/>
  <c r="U912" i="71"/>
  <c r="U896" i="71"/>
  <c r="U880" i="71"/>
  <c r="U864" i="71"/>
  <c r="U848" i="71"/>
  <c r="U939" i="71"/>
  <c r="U907" i="71"/>
  <c r="U863" i="71"/>
  <c r="U942" i="71"/>
  <c r="U926" i="71"/>
  <c r="U910" i="71"/>
  <c r="U894" i="71"/>
  <c r="U878" i="71"/>
  <c r="U862" i="71"/>
  <c r="U846" i="71"/>
  <c r="U927" i="71"/>
  <c r="U895" i="71"/>
  <c r="U871" i="71"/>
  <c r="U843" i="71"/>
  <c r="U929" i="71"/>
  <c r="U913" i="71"/>
  <c r="U897" i="71"/>
  <c r="U881" i="71"/>
  <c r="U865" i="71"/>
  <c r="U849" i="71"/>
  <c r="U940" i="71"/>
  <c r="U924" i="71"/>
  <c r="U908" i="71"/>
  <c r="U892" i="71"/>
  <c r="U876" i="71"/>
  <c r="U860" i="71"/>
  <c r="U844" i="71"/>
  <c r="U899" i="71"/>
  <c r="U859" i="71"/>
  <c r="U922" i="71"/>
  <c r="U890" i="71"/>
  <c r="U919" i="71"/>
  <c r="U925" i="71"/>
  <c r="U861" i="71"/>
  <c r="U904" i="71"/>
  <c r="U840" i="71"/>
  <c r="U842" i="71"/>
  <c r="U856" i="71"/>
  <c r="U891" i="71"/>
  <c r="U909" i="71"/>
  <c r="U845" i="71"/>
  <c r="U888" i="71"/>
  <c r="U877" i="71"/>
  <c r="U858" i="71"/>
  <c r="U867" i="71"/>
  <c r="U893" i="71"/>
  <c r="U936" i="71"/>
  <c r="U872" i="71"/>
  <c r="U941" i="71"/>
  <c r="U920" i="71"/>
  <c r="U600" i="71"/>
  <c r="U679" i="71"/>
  <c r="U639" i="71"/>
  <c r="U603" i="71"/>
  <c r="U694" i="71"/>
  <c r="U678" i="71"/>
  <c r="U662" i="71"/>
  <c r="U646" i="71"/>
  <c r="U630" i="71"/>
  <c r="U614" i="71"/>
  <c r="U695" i="71"/>
  <c r="U643" i="71"/>
  <c r="U697" i="71"/>
  <c r="U681" i="71"/>
  <c r="U665" i="71"/>
  <c r="U649" i="71"/>
  <c r="U633" i="71"/>
  <c r="U617" i="71"/>
  <c r="U601" i="71"/>
  <c r="U647" i="71"/>
  <c r="U607" i="71"/>
  <c r="U692" i="71"/>
  <c r="U676" i="71"/>
  <c r="U660" i="71"/>
  <c r="U644" i="71"/>
  <c r="U628" i="71"/>
  <c r="U612" i="71"/>
  <c r="U699" i="71"/>
  <c r="U667" i="71"/>
  <c r="U631" i="71"/>
  <c r="U706" i="71"/>
  <c r="U690" i="71"/>
  <c r="U674" i="71"/>
  <c r="U658" i="71"/>
  <c r="U642" i="71"/>
  <c r="U626" i="71"/>
  <c r="U610" i="71"/>
  <c r="U687" i="71"/>
  <c r="U611" i="71"/>
  <c r="U693" i="71"/>
  <c r="U677" i="71"/>
  <c r="U661" i="71"/>
  <c r="U645" i="71"/>
  <c r="U629" i="71"/>
  <c r="U613" i="71"/>
  <c r="U703" i="71"/>
  <c r="U635" i="71"/>
  <c r="U704" i="71"/>
  <c r="U688" i="71"/>
  <c r="U672" i="71"/>
  <c r="U656" i="71"/>
  <c r="U640" i="71"/>
  <c r="U624" i="71"/>
  <c r="U608" i="71"/>
  <c r="U623" i="71"/>
  <c r="U691" i="71"/>
  <c r="U702" i="71"/>
  <c r="U686" i="71"/>
  <c r="U670" i="71"/>
  <c r="U654" i="71"/>
  <c r="U638" i="71"/>
  <c r="U622" i="71"/>
  <c r="U606" i="71"/>
  <c r="U675" i="71"/>
  <c r="U705" i="71"/>
  <c r="U689" i="71"/>
  <c r="U673" i="71"/>
  <c r="U657" i="71"/>
  <c r="U641" i="71"/>
  <c r="U625" i="71"/>
  <c r="U609" i="71"/>
  <c r="U671" i="71"/>
  <c r="U627" i="71"/>
  <c r="U700" i="71"/>
  <c r="U684" i="71"/>
  <c r="U668" i="71"/>
  <c r="U652" i="71"/>
  <c r="U636" i="71"/>
  <c r="U620" i="71"/>
  <c r="U604" i="71"/>
  <c r="U651" i="71"/>
  <c r="U666" i="71"/>
  <c r="U602" i="71"/>
  <c r="U669" i="71"/>
  <c r="U605" i="71"/>
  <c r="U680" i="71"/>
  <c r="U616" i="71"/>
  <c r="U682" i="71"/>
  <c r="U615" i="71"/>
  <c r="U650" i="71"/>
  <c r="U663" i="71"/>
  <c r="U653" i="71"/>
  <c r="U655" i="71"/>
  <c r="U664" i="71"/>
  <c r="U683" i="71"/>
  <c r="U698" i="71"/>
  <c r="U634" i="71"/>
  <c r="U701" i="71"/>
  <c r="U637" i="71"/>
  <c r="U619" i="71"/>
  <c r="U648" i="71"/>
  <c r="U659" i="71"/>
  <c r="U618" i="71"/>
  <c r="U685" i="71"/>
  <c r="U621" i="71"/>
  <c r="U696" i="71"/>
  <c r="U632" i="71"/>
  <c r="U562" i="71"/>
  <c r="U588" i="71"/>
  <c r="U572" i="71"/>
  <c r="U556" i="71"/>
  <c r="U540" i="71"/>
  <c r="U524" i="71"/>
  <c r="U508" i="71"/>
  <c r="U492" i="71"/>
  <c r="U582" i="71"/>
  <c r="U566" i="71"/>
  <c r="U546" i="71"/>
  <c r="U530" i="71"/>
  <c r="U514" i="71"/>
  <c r="U498" i="71"/>
  <c r="U482" i="71"/>
  <c r="U573" i="71"/>
  <c r="U557" i="71"/>
  <c r="U541" i="71"/>
  <c r="U525" i="71"/>
  <c r="U509" i="71"/>
  <c r="U493" i="71"/>
  <c r="U583" i="71"/>
  <c r="U567" i="71"/>
  <c r="U551" i="71"/>
  <c r="U535" i="71"/>
  <c r="U519" i="71"/>
  <c r="U503" i="71"/>
  <c r="U487" i="71"/>
  <c r="U584" i="71"/>
  <c r="U568" i="71"/>
  <c r="U552" i="71"/>
  <c r="U536" i="71"/>
  <c r="U520" i="71"/>
  <c r="U504" i="71"/>
  <c r="U488" i="71"/>
  <c r="U578" i="71"/>
  <c r="U558" i="71"/>
  <c r="U542" i="71"/>
  <c r="U526" i="71"/>
  <c r="U510" i="71"/>
  <c r="U494" i="71"/>
  <c r="U585" i="71"/>
  <c r="U569" i="71"/>
  <c r="U553" i="71"/>
  <c r="U537" i="71"/>
  <c r="U521" i="71"/>
  <c r="U505" i="71"/>
  <c r="U489" i="71"/>
  <c r="U579" i="71"/>
  <c r="U563" i="71"/>
  <c r="U547" i="71"/>
  <c r="U531" i="71"/>
  <c r="U515" i="71"/>
  <c r="U499" i="71"/>
  <c r="U483" i="71"/>
  <c r="U580" i="71"/>
  <c r="U564" i="71"/>
  <c r="U548" i="71"/>
  <c r="U532" i="71"/>
  <c r="U516" i="71"/>
  <c r="U500" i="71"/>
  <c r="U484" i="71"/>
  <c r="U574" i="71"/>
  <c r="U554" i="71"/>
  <c r="U538" i="71"/>
  <c r="U522" i="71"/>
  <c r="U506" i="71"/>
  <c r="U490" i="71"/>
  <c r="U581" i="71"/>
  <c r="U565" i="71"/>
  <c r="U549" i="71"/>
  <c r="U533" i="71"/>
  <c r="U517" i="71"/>
  <c r="U501" i="71"/>
  <c r="U485" i="71"/>
  <c r="U575" i="71"/>
  <c r="U559" i="71"/>
  <c r="U543" i="71"/>
  <c r="U527" i="71"/>
  <c r="U511" i="71"/>
  <c r="U495" i="71"/>
  <c r="U576" i="71"/>
  <c r="U512" i="71"/>
  <c r="U550" i="71"/>
  <c r="U486" i="71"/>
  <c r="U529" i="71"/>
  <c r="U571" i="71"/>
  <c r="U507" i="71"/>
  <c r="U560" i="71"/>
  <c r="U496" i="71"/>
  <c r="U534" i="71"/>
  <c r="U577" i="71"/>
  <c r="U513" i="71"/>
  <c r="U555" i="71"/>
  <c r="U491" i="71"/>
  <c r="U528" i="71"/>
  <c r="U570" i="71"/>
  <c r="U502" i="71"/>
  <c r="U545" i="71"/>
  <c r="U587" i="71"/>
  <c r="U523" i="71"/>
  <c r="U544" i="71"/>
  <c r="U586" i="71"/>
  <c r="U518" i="71"/>
  <c r="U561" i="71"/>
  <c r="U497" i="71"/>
  <c r="U539" i="71"/>
  <c r="U246" i="71"/>
  <c r="U333" i="71"/>
  <c r="U257" i="71"/>
  <c r="U340" i="71"/>
  <c r="U324" i="71"/>
  <c r="U308" i="71"/>
  <c r="U292" i="71"/>
  <c r="U276" i="71"/>
  <c r="U260" i="71"/>
  <c r="U349" i="71"/>
  <c r="U313" i="71"/>
  <c r="U273" i="71"/>
  <c r="U347" i="71"/>
  <c r="U331" i="71"/>
  <c r="U315" i="71"/>
  <c r="U299" i="71"/>
  <c r="U283" i="71"/>
  <c r="U267" i="71"/>
  <c r="U251" i="71"/>
  <c r="U309" i="71"/>
  <c r="U269" i="71"/>
  <c r="U346" i="71"/>
  <c r="U330" i="71"/>
  <c r="U314" i="71"/>
  <c r="U298" i="71"/>
  <c r="U282" i="71"/>
  <c r="U266" i="71"/>
  <c r="U250" i="71"/>
  <c r="U321" i="71"/>
  <c r="U352" i="71"/>
  <c r="U336" i="71"/>
  <c r="U320" i="71"/>
  <c r="U304" i="71"/>
  <c r="U288" i="71"/>
  <c r="U272" i="71"/>
  <c r="U256" i="71"/>
  <c r="U337" i="71"/>
  <c r="U301" i="71"/>
  <c r="U265" i="71"/>
  <c r="U343" i="71"/>
  <c r="U327" i="71"/>
  <c r="U311" i="71"/>
  <c r="U295" i="71"/>
  <c r="U279" i="71"/>
  <c r="U263" i="71"/>
  <c r="U247" i="71"/>
  <c r="U297" i="71"/>
  <c r="U261" i="71"/>
  <c r="U342" i="71"/>
  <c r="U326" i="71"/>
  <c r="U310" i="71"/>
  <c r="U294" i="71"/>
  <c r="U278" i="71"/>
  <c r="U262" i="71"/>
  <c r="U305" i="71"/>
  <c r="U348" i="71"/>
  <c r="U332" i="71"/>
  <c r="U316" i="71"/>
  <c r="U300" i="71"/>
  <c r="U284" i="71"/>
  <c r="U268" i="71"/>
  <c r="U252" i="71"/>
  <c r="U329" i="71"/>
  <c r="U289" i="71"/>
  <c r="U253" i="71"/>
  <c r="U339" i="71"/>
  <c r="U323" i="71"/>
  <c r="U307" i="71"/>
  <c r="U291" i="71"/>
  <c r="U275" i="71"/>
  <c r="U259" i="71"/>
  <c r="U341" i="71"/>
  <c r="U285" i="71"/>
  <c r="U249" i="71"/>
  <c r="U338" i="71"/>
  <c r="U322" i="71"/>
  <c r="U306" i="71"/>
  <c r="U290" i="71"/>
  <c r="U274" i="71"/>
  <c r="U258" i="71"/>
  <c r="U345" i="71"/>
  <c r="U312" i="71"/>
  <c r="U248" i="71"/>
  <c r="U335" i="71"/>
  <c r="U271" i="71"/>
  <c r="U350" i="71"/>
  <c r="U286" i="71"/>
  <c r="U293" i="71"/>
  <c r="U296" i="71"/>
  <c r="U317" i="71"/>
  <c r="U319" i="71"/>
  <c r="U255" i="71"/>
  <c r="U334" i="71"/>
  <c r="U270" i="71"/>
  <c r="U344" i="71"/>
  <c r="U280" i="71"/>
  <c r="U281" i="71"/>
  <c r="U303" i="71"/>
  <c r="U325" i="71"/>
  <c r="U318" i="71"/>
  <c r="U254" i="71"/>
  <c r="U328" i="71"/>
  <c r="U264" i="71"/>
  <c r="U351" i="71"/>
  <c r="U287" i="71"/>
  <c r="U277" i="71"/>
  <c r="U302" i="71"/>
  <c r="M35" i="47"/>
  <c r="AB35" i="47" s="1"/>
  <c r="L36" i="48" s="1"/>
  <c r="M89" i="47"/>
  <c r="AF89" i="47" s="1"/>
  <c r="M90" i="48" s="1"/>
  <c r="M92" i="47"/>
  <c r="AB92" i="47" s="1"/>
  <c r="L93" i="48" s="1"/>
  <c r="M105" i="47"/>
  <c r="N105" i="47" s="1"/>
  <c r="J106" i="48" s="1"/>
  <c r="M94" i="47"/>
  <c r="AB94" i="47" s="1"/>
  <c r="L95" i="48" s="1"/>
  <c r="M19" i="47"/>
  <c r="N19" i="47" s="1"/>
  <c r="J20" i="48" s="1"/>
  <c r="M99" i="47"/>
  <c r="AB99" i="47" s="1"/>
  <c r="L100" i="48" s="1"/>
  <c r="M51" i="47"/>
  <c r="AB51" i="47" s="1"/>
  <c r="L52" i="48" s="1"/>
  <c r="M67" i="47"/>
  <c r="N67" i="47" s="1"/>
  <c r="J68" i="48" s="1"/>
  <c r="M112" i="47"/>
  <c r="O112" i="47" s="1"/>
  <c r="K113" i="48" s="1"/>
  <c r="M66" i="47"/>
  <c r="O66" i="47" s="1"/>
  <c r="K67" i="48" s="1"/>
  <c r="M23" i="47"/>
  <c r="O23" i="47" s="1"/>
  <c r="K24" i="48" s="1"/>
  <c r="M87" i="47"/>
  <c r="O87" i="47" s="1"/>
  <c r="K88" i="48" s="1"/>
  <c r="M45" i="47"/>
  <c r="I46" i="48" s="1"/>
  <c r="M109" i="47"/>
  <c r="N109" i="47" s="1"/>
  <c r="J110" i="48" s="1"/>
  <c r="M68" i="47"/>
  <c r="AF68" i="47" s="1"/>
  <c r="M69" i="48" s="1"/>
  <c r="M22" i="47"/>
  <c r="AB22" i="47" s="1"/>
  <c r="L23" i="48" s="1"/>
  <c r="M86" i="47"/>
  <c r="AF86" i="47" s="1"/>
  <c r="M87" i="48" s="1"/>
  <c r="M43" i="47"/>
  <c r="AF43" i="47" s="1"/>
  <c r="M44" i="48" s="1"/>
  <c r="M107" i="47"/>
  <c r="AF107" i="47" s="1"/>
  <c r="M108" i="48" s="1"/>
  <c r="M65" i="47"/>
  <c r="O65" i="47" s="1"/>
  <c r="K66" i="48" s="1"/>
  <c r="M24" i="47"/>
  <c r="AF24" i="47" s="1"/>
  <c r="M25" i="48" s="1"/>
  <c r="M88" i="47"/>
  <c r="AB88" i="47" s="1"/>
  <c r="L89" i="48" s="1"/>
  <c r="M58" i="47"/>
  <c r="I59" i="48" s="1"/>
  <c r="M15" i="47"/>
  <c r="AB15" i="47" s="1"/>
  <c r="L16" i="48" s="1"/>
  <c r="M79" i="47"/>
  <c r="M37" i="47"/>
  <c r="AF37" i="47" s="1"/>
  <c r="M38" i="48" s="1"/>
  <c r="M101" i="47"/>
  <c r="AB101" i="47" s="1"/>
  <c r="L102" i="48" s="1"/>
  <c r="M60" i="47"/>
  <c r="AB60" i="47" s="1"/>
  <c r="L61" i="48" s="1"/>
  <c r="M10" i="47"/>
  <c r="N10" i="47" s="1"/>
  <c r="J11" i="48" s="1"/>
  <c r="M62" i="47"/>
  <c r="M64" i="47"/>
  <c r="AB64" i="47" s="1"/>
  <c r="L65" i="48" s="1"/>
  <c r="M80" i="47"/>
  <c r="O80" i="47" s="1"/>
  <c r="M34" i="47"/>
  <c r="AF34" i="47" s="1"/>
  <c r="M35" i="48" s="1"/>
  <c r="M55" i="47"/>
  <c r="M77" i="47"/>
  <c r="I78" i="48" s="1"/>
  <c r="M100" i="47"/>
  <c r="O100" i="47" s="1"/>
  <c r="K101" i="48" s="1"/>
  <c r="M11" i="47"/>
  <c r="O11" i="47" s="1"/>
  <c r="K12" i="48" s="1"/>
  <c r="M33" i="47"/>
  <c r="AB33" i="47" s="1"/>
  <c r="L34" i="48" s="1"/>
  <c r="M97" i="47"/>
  <c r="AB97" i="47" s="1"/>
  <c r="L98" i="48" s="1"/>
  <c r="M26" i="47"/>
  <c r="AB26" i="47" s="1"/>
  <c r="L27" i="48" s="1"/>
  <c r="M47" i="47"/>
  <c r="O47" i="47" s="1"/>
  <c r="K48" i="48" s="1"/>
  <c r="M69" i="47"/>
  <c r="O69" i="47" s="1"/>
  <c r="K70" i="48" s="1"/>
  <c r="M14" i="47"/>
  <c r="AB14" i="47" s="1"/>
  <c r="L15" i="48" s="1"/>
  <c r="M115" i="47"/>
  <c r="AF115" i="47" s="1"/>
  <c r="M116" i="48" s="1"/>
  <c r="M41" i="47"/>
  <c r="AF41" i="47" s="1"/>
  <c r="M42" i="48" s="1"/>
  <c r="M57" i="47"/>
  <c r="N57" i="47" s="1"/>
  <c r="J58" i="48" s="1"/>
  <c r="M73" i="47"/>
  <c r="AB73" i="47" s="1"/>
  <c r="L74" i="48" s="1"/>
  <c r="M25" i="47"/>
  <c r="AB25" i="47" s="1"/>
  <c r="L26" i="48" s="1"/>
  <c r="M18" i="47"/>
  <c r="O18" i="47" s="1"/>
  <c r="K19" i="48" s="1"/>
  <c r="M82" i="47"/>
  <c r="AF82" i="47" s="1"/>
  <c r="M83" i="48" s="1"/>
  <c r="M39" i="47"/>
  <c r="O39" i="47" s="1"/>
  <c r="K40" i="48" s="1"/>
  <c r="M103" i="47"/>
  <c r="AF103" i="47" s="1"/>
  <c r="M104" i="48" s="1"/>
  <c r="M61" i="47"/>
  <c r="I62" i="48" s="1"/>
  <c r="M20" i="47"/>
  <c r="AF20" i="47" s="1"/>
  <c r="M21" i="48" s="1"/>
  <c r="M84" i="47"/>
  <c r="AF84" i="47" s="1"/>
  <c r="M85" i="48" s="1"/>
  <c r="M38" i="47"/>
  <c r="AF38" i="47" s="1"/>
  <c r="M102" i="47"/>
  <c r="I103" i="48" s="1"/>
  <c r="M59" i="47"/>
  <c r="AB59" i="47" s="1"/>
  <c r="L60" i="48" s="1"/>
  <c r="M17" i="47"/>
  <c r="O17" i="47" s="1"/>
  <c r="K18" i="48" s="1"/>
  <c r="M81" i="47"/>
  <c r="I82" i="48" s="1"/>
  <c r="M40" i="47"/>
  <c r="O40" i="47" s="1"/>
  <c r="K41" i="48" s="1"/>
  <c r="M104" i="47"/>
  <c r="O104" i="47" s="1"/>
  <c r="K105" i="48" s="1"/>
  <c r="M74" i="47"/>
  <c r="I75" i="48" s="1"/>
  <c r="M31" i="47"/>
  <c r="O31" i="47" s="1"/>
  <c r="K32" i="48" s="1"/>
  <c r="M95" i="47"/>
  <c r="AB95" i="47" s="1"/>
  <c r="L96" i="48" s="1"/>
  <c r="M53" i="47"/>
  <c r="AB53" i="47" s="1"/>
  <c r="L54" i="48" s="1"/>
  <c r="M12" i="47"/>
  <c r="O12" i="47" s="1"/>
  <c r="K13" i="48" s="1"/>
  <c r="M76" i="47"/>
  <c r="AF76" i="47" s="1"/>
  <c r="M77" i="48" s="1"/>
  <c r="M32" i="47"/>
  <c r="AF32" i="47" s="1"/>
  <c r="M33" i="48" s="1"/>
  <c r="M46" i="47"/>
  <c r="N46" i="47" s="1"/>
  <c r="J47" i="48" s="1"/>
  <c r="M98" i="47"/>
  <c r="O98" i="47" s="1"/>
  <c r="K99" i="48" s="1"/>
  <c r="M13" i="47"/>
  <c r="AF13" i="47" s="1"/>
  <c r="M14" i="48" s="1"/>
  <c r="M36" i="47"/>
  <c r="AB36" i="47" s="1"/>
  <c r="L37" i="48" s="1"/>
  <c r="M54" i="47"/>
  <c r="AB54" i="47" s="1"/>
  <c r="M75" i="47"/>
  <c r="AB75" i="47" s="1"/>
  <c r="L76" i="48" s="1"/>
  <c r="M56" i="47"/>
  <c r="M90" i="47"/>
  <c r="AF90" i="47" s="1"/>
  <c r="M91" i="48" s="1"/>
  <c r="M111" i="47"/>
  <c r="AB111" i="47" s="1"/>
  <c r="L112" i="48" s="1"/>
  <c r="M28" i="47"/>
  <c r="AF28" i="47" s="1"/>
  <c r="M29" i="48" s="1"/>
  <c r="M83" i="47"/>
  <c r="N83" i="47" s="1"/>
  <c r="J84" i="48" s="1"/>
  <c r="M16" i="47"/>
  <c r="N16" i="47" s="1"/>
  <c r="J17" i="48" s="1"/>
  <c r="M96" i="47"/>
  <c r="I97" i="48" s="1"/>
  <c r="M78" i="47"/>
  <c r="O78" i="47" s="1"/>
  <c r="M30" i="47"/>
  <c r="AB30" i="47" s="1"/>
  <c r="L31" i="48" s="1"/>
  <c r="M110" i="47"/>
  <c r="I111" i="48" s="1"/>
  <c r="M48" i="47"/>
  <c r="N48" i="47" s="1"/>
  <c r="J49" i="48" s="1"/>
  <c r="M50" i="47"/>
  <c r="AF50" i="47" s="1"/>
  <c r="M51" i="48" s="1"/>
  <c r="M114" i="47"/>
  <c r="O114" i="47" s="1"/>
  <c r="K115" i="48" s="1"/>
  <c r="M71" i="47"/>
  <c r="I72" i="48" s="1"/>
  <c r="M29" i="47"/>
  <c r="N29" i="47" s="1"/>
  <c r="J30" i="48" s="1"/>
  <c r="M93" i="47"/>
  <c r="AF93" i="47" s="1"/>
  <c r="M94" i="48" s="1"/>
  <c r="M52" i="47"/>
  <c r="AF52" i="47" s="1"/>
  <c r="M53" i="48" s="1"/>
  <c r="M116" i="47"/>
  <c r="O116" i="47" s="1"/>
  <c r="K117" i="48" s="1"/>
  <c r="M70" i="47"/>
  <c r="AF70" i="47" s="1"/>
  <c r="M71" i="48" s="1"/>
  <c r="M27" i="47"/>
  <c r="O27" i="47" s="1"/>
  <c r="K28" i="48" s="1"/>
  <c r="M91" i="47"/>
  <c r="AB91" i="47" s="1"/>
  <c r="L92" i="48" s="1"/>
  <c r="M49" i="47"/>
  <c r="O49" i="47" s="1"/>
  <c r="K50" i="48" s="1"/>
  <c r="M113" i="47"/>
  <c r="AF113" i="47" s="1"/>
  <c r="M114" i="48" s="1"/>
  <c r="M72" i="47"/>
  <c r="AF72" i="47" s="1"/>
  <c r="M73" i="48" s="1"/>
  <c r="M42" i="47"/>
  <c r="N42" i="47" s="1"/>
  <c r="J43" i="48" s="1"/>
  <c r="M106" i="47"/>
  <c r="AB106" i="47" s="1"/>
  <c r="L107" i="48" s="1"/>
  <c r="M63" i="47"/>
  <c r="AB63" i="47" s="1"/>
  <c r="L64" i="48" s="1"/>
  <c r="M21" i="47"/>
  <c r="O21" i="47" s="1"/>
  <c r="K22" i="48" s="1"/>
  <c r="M85" i="47"/>
  <c r="I86" i="48" s="1"/>
  <c r="M44" i="47"/>
  <c r="N44" i="47" s="1"/>
  <c r="J45" i="48" s="1"/>
  <c r="H90" i="4"/>
  <c r="E91" i="8" s="1"/>
  <c r="I90" i="4"/>
  <c r="F91" i="8" s="1"/>
  <c r="L23" i="49"/>
  <c r="N108" i="47"/>
  <c r="J109" i="48" s="1"/>
  <c r="S1533" i="71"/>
  <c r="T943" i="71"/>
  <c r="S1296" i="71"/>
  <c r="T1296" i="71"/>
  <c r="S1281" i="71"/>
  <c r="T1281" i="71"/>
  <c r="S1265" i="71"/>
  <c r="T1265" i="71"/>
  <c r="S1249" i="71"/>
  <c r="T1249" i="71"/>
  <c r="S1233" i="71"/>
  <c r="T1233" i="71"/>
  <c r="S1217" i="71"/>
  <c r="T1217" i="71"/>
  <c r="S1201" i="71"/>
  <c r="T1201" i="71"/>
  <c r="S1292" i="71"/>
  <c r="T1292" i="71"/>
  <c r="S1276" i="71"/>
  <c r="T1276" i="71"/>
  <c r="S1260" i="71"/>
  <c r="T1260" i="71"/>
  <c r="S1244" i="71"/>
  <c r="T1244" i="71"/>
  <c r="S1228" i="71"/>
  <c r="T1228" i="71"/>
  <c r="S1212" i="71"/>
  <c r="T1212" i="71"/>
  <c r="S1196" i="71"/>
  <c r="T1196" i="71"/>
  <c r="S1287" i="71"/>
  <c r="T1287" i="71"/>
  <c r="S1271" i="71"/>
  <c r="T1271" i="71"/>
  <c r="S1255" i="71"/>
  <c r="T1255" i="71"/>
  <c r="S1239" i="71"/>
  <c r="T1239" i="71"/>
  <c r="S1223" i="71"/>
  <c r="T1223" i="71"/>
  <c r="S1207" i="71"/>
  <c r="T1207" i="71"/>
  <c r="S1191" i="71"/>
  <c r="T1191" i="71"/>
  <c r="S1286" i="71"/>
  <c r="T1286" i="71"/>
  <c r="S1270" i="71"/>
  <c r="T1270" i="71"/>
  <c r="S1254" i="71"/>
  <c r="T1254" i="71"/>
  <c r="S1238" i="71"/>
  <c r="T1238" i="71"/>
  <c r="S1222" i="71"/>
  <c r="T1222" i="71"/>
  <c r="S1206" i="71"/>
  <c r="T1206" i="71"/>
  <c r="T1061" i="71"/>
  <c r="S813" i="71"/>
  <c r="T813" i="71"/>
  <c r="S797" i="71"/>
  <c r="T797" i="71"/>
  <c r="S781" i="71"/>
  <c r="T781" i="71"/>
  <c r="S765" i="71"/>
  <c r="T765" i="71"/>
  <c r="S749" i="71"/>
  <c r="T749" i="71"/>
  <c r="S733" i="71"/>
  <c r="T733" i="71"/>
  <c r="S808" i="71"/>
  <c r="T808" i="71"/>
  <c r="S792" i="71"/>
  <c r="T792" i="71"/>
  <c r="S776" i="71"/>
  <c r="T776" i="71"/>
  <c r="S760" i="71"/>
  <c r="T760" i="71"/>
  <c r="S744" i="71"/>
  <c r="T744" i="71"/>
  <c r="S728" i="71"/>
  <c r="T728" i="71"/>
  <c r="S819" i="71"/>
  <c r="T819" i="71"/>
  <c r="S803" i="71"/>
  <c r="T803" i="71"/>
  <c r="S787" i="71"/>
  <c r="T787" i="71"/>
  <c r="S771" i="71"/>
  <c r="T771" i="71"/>
  <c r="S755" i="71"/>
  <c r="T755" i="71"/>
  <c r="S739" i="71"/>
  <c r="T739" i="71"/>
  <c r="S723" i="71"/>
  <c r="T723" i="71"/>
  <c r="S818" i="71"/>
  <c r="T818" i="71"/>
  <c r="S802" i="71"/>
  <c r="T802" i="71"/>
  <c r="S786" i="71"/>
  <c r="T786" i="71"/>
  <c r="S770" i="71"/>
  <c r="T770" i="71"/>
  <c r="S754" i="71"/>
  <c r="T754" i="71"/>
  <c r="S738" i="71"/>
  <c r="T738" i="71"/>
  <c r="S722" i="71"/>
  <c r="T722" i="71"/>
  <c r="S235" i="71"/>
  <c r="S1352" i="71"/>
  <c r="T1352" i="71"/>
  <c r="S1343" i="71"/>
  <c r="T1343" i="71"/>
  <c r="S1327" i="71"/>
  <c r="T1327" i="71"/>
  <c r="S1311" i="71"/>
  <c r="T1311" i="71"/>
  <c r="S1380" i="71"/>
  <c r="T1380" i="71"/>
  <c r="S1344" i="71"/>
  <c r="T1344" i="71"/>
  <c r="S1316" i="71"/>
  <c r="T1316" i="71"/>
  <c r="S1391" i="71"/>
  <c r="T1391" i="71"/>
  <c r="S1355" i="71"/>
  <c r="T1355" i="71"/>
  <c r="S1402" i="71"/>
  <c r="T1402" i="71"/>
  <c r="S1386" i="71"/>
  <c r="T1386" i="71"/>
  <c r="S1370" i="71"/>
  <c r="T1370" i="71"/>
  <c r="S1354" i="71"/>
  <c r="T1354" i="71"/>
  <c r="S1338" i="71"/>
  <c r="T1338" i="71"/>
  <c r="S1322" i="71"/>
  <c r="T1322" i="71"/>
  <c r="S1412" i="71"/>
  <c r="T1412" i="71"/>
  <c r="S1376" i="71"/>
  <c r="T1376" i="71"/>
  <c r="S1340" i="71"/>
  <c r="T1340" i="71"/>
  <c r="S1414" i="71"/>
  <c r="T1414" i="71"/>
  <c r="S1375" i="71"/>
  <c r="T1375" i="71"/>
  <c r="S1409" i="71"/>
  <c r="T1409" i="71"/>
  <c r="S1393" i="71"/>
  <c r="T1393" i="71"/>
  <c r="S1377" i="71"/>
  <c r="T1377" i="71"/>
  <c r="S1361" i="71"/>
  <c r="T1361" i="71"/>
  <c r="S1345" i="71"/>
  <c r="T1345" i="71"/>
  <c r="S1329" i="71"/>
  <c r="T1329" i="71"/>
  <c r="S1313" i="71"/>
  <c r="T1313" i="71"/>
  <c r="S471" i="71"/>
  <c r="T589" i="71"/>
  <c r="S707" i="71"/>
  <c r="S12" i="71"/>
  <c r="T12" i="71"/>
  <c r="S37" i="71"/>
  <c r="T37" i="71"/>
  <c r="S30" i="71"/>
  <c r="T30" i="71"/>
  <c r="S62" i="71"/>
  <c r="T62" i="71"/>
  <c r="S78" i="71"/>
  <c r="T78" i="71"/>
  <c r="S99" i="71"/>
  <c r="T99" i="71"/>
  <c r="S111" i="71"/>
  <c r="T111" i="71"/>
  <c r="S15" i="71"/>
  <c r="T15" i="71"/>
  <c r="S52" i="71"/>
  <c r="T52" i="71"/>
  <c r="S43" i="71"/>
  <c r="T43" i="71"/>
  <c r="S41" i="71"/>
  <c r="T41" i="71"/>
  <c r="S86" i="71"/>
  <c r="T86" i="71"/>
  <c r="S90" i="71"/>
  <c r="T90" i="71"/>
  <c r="S106" i="71"/>
  <c r="T106" i="71"/>
  <c r="S20" i="71"/>
  <c r="T20" i="71"/>
  <c r="S22" i="71"/>
  <c r="T22" i="71"/>
  <c r="S53" i="71"/>
  <c r="T53" i="71"/>
  <c r="S66" i="71"/>
  <c r="T66" i="71"/>
  <c r="S77" i="71"/>
  <c r="T77" i="71"/>
  <c r="S98" i="71"/>
  <c r="T98" i="71"/>
  <c r="S35" i="71"/>
  <c r="T35" i="71"/>
  <c r="S28" i="71"/>
  <c r="T28" i="71"/>
  <c r="S61" i="71"/>
  <c r="T61" i="71"/>
  <c r="S76" i="71"/>
  <c r="T76" i="71"/>
  <c r="S89" i="71"/>
  <c r="T89" i="71"/>
  <c r="S109" i="71"/>
  <c r="T109" i="71"/>
  <c r="T1533" i="71"/>
  <c r="S1293" i="71"/>
  <c r="T1293" i="71"/>
  <c r="S1277" i="71"/>
  <c r="T1277" i="71"/>
  <c r="S1261" i="71"/>
  <c r="T1261" i="71"/>
  <c r="S1245" i="71"/>
  <c r="T1245" i="71"/>
  <c r="S1229" i="71"/>
  <c r="T1229" i="71"/>
  <c r="S1213" i="71"/>
  <c r="T1213" i="71"/>
  <c r="S1197" i="71"/>
  <c r="T1197" i="71"/>
  <c r="S1288" i="71"/>
  <c r="T1288" i="71"/>
  <c r="S1272" i="71"/>
  <c r="T1272" i="71"/>
  <c r="S1256" i="71"/>
  <c r="T1256" i="71"/>
  <c r="S1240" i="71"/>
  <c r="T1240" i="71"/>
  <c r="S1224" i="71"/>
  <c r="T1224" i="71"/>
  <c r="S1208" i="71"/>
  <c r="T1208" i="71"/>
  <c r="S1192" i="71"/>
  <c r="T1192" i="71"/>
  <c r="S1283" i="71"/>
  <c r="T1283" i="71"/>
  <c r="S1267" i="71"/>
  <c r="T1267" i="71"/>
  <c r="S1251" i="71"/>
  <c r="T1251" i="71"/>
  <c r="S1235" i="71"/>
  <c r="T1235" i="71"/>
  <c r="S1219" i="71"/>
  <c r="T1219" i="71"/>
  <c r="S1203" i="71"/>
  <c r="T1203" i="71"/>
  <c r="T1190" i="71"/>
  <c r="S1190" i="71"/>
  <c r="U1190" i="71" s="1" a="1"/>
  <c r="R1297" i="71"/>
  <c r="S1282" i="71"/>
  <c r="T1282" i="71"/>
  <c r="S1266" i="71"/>
  <c r="T1266" i="71"/>
  <c r="S1250" i="71"/>
  <c r="T1250" i="71"/>
  <c r="S1234" i="71"/>
  <c r="T1234" i="71"/>
  <c r="S1218" i="71"/>
  <c r="T1218" i="71"/>
  <c r="S1202" i="71"/>
  <c r="T1202" i="71"/>
  <c r="S824" i="71"/>
  <c r="T824" i="71"/>
  <c r="S809" i="71"/>
  <c r="T809" i="71"/>
  <c r="S793" i="71"/>
  <c r="T793" i="71"/>
  <c r="S777" i="71"/>
  <c r="T777" i="71"/>
  <c r="S761" i="71"/>
  <c r="T761" i="71"/>
  <c r="S745" i="71"/>
  <c r="T745" i="71"/>
  <c r="S729" i="71"/>
  <c r="T729" i="71"/>
  <c r="S820" i="71"/>
  <c r="T820" i="71"/>
  <c r="S804" i="71"/>
  <c r="T804" i="71"/>
  <c r="S788" i="71"/>
  <c r="T788" i="71"/>
  <c r="S772" i="71"/>
  <c r="T772" i="71"/>
  <c r="S756" i="71"/>
  <c r="T756" i="71"/>
  <c r="S740" i="71"/>
  <c r="T740" i="71"/>
  <c r="S724" i="71"/>
  <c r="T724" i="71"/>
  <c r="S815" i="71"/>
  <c r="T815" i="71"/>
  <c r="S799" i="71"/>
  <c r="T799" i="71"/>
  <c r="S783" i="71"/>
  <c r="T783" i="71"/>
  <c r="S767" i="71"/>
  <c r="T767" i="71"/>
  <c r="S751" i="71"/>
  <c r="T751" i="71"/>
  <c r="S735" i="71"/>
  <c r="T735" i="71"/>
  <c r="S719" i="71"/>
  <c r="T719" i="71"/>
  <c r="S814" i="71"/>
  <c r="T814" i="71"/>
  <c r="S798" i="71"/>
  <c r="T798" i="71"/>
  <c r="S782" i="71"/>
  <c r="T782" i="71"/>
  <c r="S766" i="71"/>
  <c r="T766" i="71"/>
  <c r="S750" i="71"/>
  <c r="T750" i="71"/>
  <c r="S734" i="71"/>
  <c r="T734" i="71"/>
  <c r="S353" i="71"/>
  <c r="S1179" i="71"/>
  <c r="T235" i="71"/>
  <c r="S1387" i="71"/>
  <c r="T1387" i="71"/>
  <c r="S1339" i="71"/>
  <c r="T1339" i="71"/>
  <c r="S1323" i="71"/>
  <c r="T1323" i="71"/>
  <c r="S1408" i="71"/>
  <c r="T1408" i="71"/>
  <c r="S1372" i="71"/>
  <c r="T1372" i="71"/>
  <c r="S1336" i="71"/>
  <c r="T1336" i="71"/>
  <c r="S1411" i="71"/>
  <c r="T1411" i="71"/>
  <c r="S1379" i="71"/>
  <c r="T1379" i="71"/>
  <c r="S1398" i="71"/>
  <c r="T1398" i="71"/>
  <c r="S1382" i="71"/>
  <c r="T1382" i="71"/>
  <c r="S1366" i="71"/>
  <c r="T1366" i="71"/>
  <c r="S1350" i="71"/>
  <c r="T1350" i="71"/>
  <c r="S1334" i="71"/>
  <c r="T1334" i="71"/>
  <c r="S1318" i="71"/>
  <c r="T1318" i="71"/>
  <c r="S1404" i="71"/>
  <c r="T1404" i="71"/>
  <c r="S1368" i="71"/>
  <c r="T1368" i="71"/>
  <c r="S1328" i="71"/>
  <c r="T1328" i="71"/>
  <c r="S1407" i="71"/>
  <c r="T1407" i="71"/>
  <c r="S1363" i="71"/>
  <c r="T1363" i="71"/>
  <c r="S1405" i="71"/>
  <c r="T1405" i="71"/>
  <c r="S1389" i="71"/>
  <c r="T1389" i="71"/>
  <c r="S1373" i="71"/>
  <c r="T1373" i="71"/>
  <c r="S1357" i="71"/>
  <c r="T1357" i="71"/>
  <c r="S1341" i="71"/>
  <c r="T1341" i="71"/>
  <c r="S1325" i="71"/>
  <c r="T1325" i="71"/>
  <c r="S1309" i="71"/>
  <c r="T1309" i="71"/>
  <c r="T471" i="71"/>
  <c r="T707" i="71"/>
  <c r="S14" i="71"/>
  <c r="T14" i="71"/>
  <c r="S50" i="71"/>
  <c r="T50" i="71"/>
  <c r="S38" i="71"/>
  <c r="T38" i="71"/>
  <c r="S40" i="71"/>
  <c r="T40" i="71"/>
  <c r="S85" i="71"/>
  <c r="T85" i="71"/>
  <c r="S97" i="71"/>
  <c r="T97" i="71"/>
  <c r="S103" i="71"/>
  <c r="T103" i="71"/>
  <c r="S19" i="71"/>
  <c r="T19" i="71"/>
  <c r="S21" i="71"/>
  <c r="T21" i="71"/>
  <c r="S51" i="71"/>
  <c r="T51" i="71"/>
  <c r="S74" i="71"/>
  <c r="T74" i="71"/>
  <c r="S75" i="71"/>
  <c r="T75" i="71"/>
  <c r="S104" i="71"/>
  <c r="T104" i="71"/>
  <c r="S114" i="71"/>
  <c r="T114" i="71"/>
  <c r="S33" i="71"/>
  <c r="T33" i="71"/>
  <c r="S26" i="71"/>
  <c r="T26" i="71"/>
  <c r="S60" i="71"/>
  <c r="T60" i="71"/>
  <c r="S72" i="71"/>
  <c r="T72" i="71"/>
  <c r="S88" i="71"/>
  <c r="T88" i="71"/>
  <c r="S107" i="71"/>
  <c r="T107" i="71"/>
  <c r="S11" i="71"/>
  <c r="T11" i="71"/>
  <c r="S48" i="71"/>
  <c r="T48" i="71"/>
  <c r="S36" i="71"/>
  <c r="T36" i="71"/>
  <c r="S39" i="71"/>
  <c r="T39" i="71"/>
  <c r="S84" i="71"/>
  <c r="T84" i="71"/>
  <c r="S95" i="71"/>
  <c r="T95" i="71"/>
  <c r="S101" i="71"/>
  <c r="T101" i="71"/>
  <c r="S1289" i="71"/>
  <c r="T1289" i="71"/>
  <c r="S1273" i="71"/>
  <c r="T1273" i="71"/>
  <c r="S1257" i="71"/>
  <c r="T1257" i="71"/>
  <c r="S1241" i="71"/>
  <c r="T1241" i="71"/>
  <c r="S1225" i="71"/>
  <c r="T1225" i="71"/>
  <c r="S1209" i="71"/>
  <c r="T1209" i="71"/>
  <c r="S1193" i="71"/>
  <c r="T1193" i="71"/>
  <c r="S1284" i="71"/>
  <c r="T1284" i="71"/>
  <c r="S1268" i="71"/>
  <c r="T1268" i="71"/>
  <c r="S1252" i="71"/>
  <c r="T1252" i="71"/>
  <c r="S1236" i="71"/>
  <c r="T1236" i="71"/>
  <c r="S1220" i="71"/>
  <c r="T1220" i="71"/>
  <c r="S1204" i="71"/>
  <c r="T1204" i="71"/>
  <c r="S1295" i="71"/>
  <c r="T1295" i="71"/>
  <c r="S1279" i="71"/>
  <c r="T1279" i="71"/>
  <c r="S1263" i="71"/>
  <c r="T1263" i="71"/>
  <c r="S1247" i="71"/>
  <c r="T1247" i="71"/>
  <c r="S1231" i="71"/>
  <c r="T1231" i="71"/>
  <c r="S1215" i="71"/>
  <c r="T1215" i="71"/>
  <c r="S1199" i="71"/>
  <c r="T1199" i="71"/>
  <c r="S1294" i="71"/>
  <c r="T1294" i="71"/>
  <c r="S1278" i="71"/>
  <c r="T1278" i="71"/>
  <c r="S1262" i="71"/>
  <c r="T1262" i="71"/>
  <c r="S1246" i="71"/>
  <c r="T1246" i="71"/>
  <c r="S1230" i="71"/>
  <c r="T1230" i="71"/>
  <c r="S1214" i="71"/>
  <c r="T1214" i="71"/>
  <c r="S1198" i="71"/>
  <c r="T1198" i="71"/>
  <c r="S821" i="71"/>
  <c r="T821" i="71"/>
  <c r="S805" i="71"/>
  <c r="T805" i="71"/>
  <c r="S789" i="71"/>
  <c r="T789" i="71"/>
  <c r="S773" i="71"/>
  <c r="T773" i="71"/>
  <c r="S757" i="71"/>
  <c r="T757" i="71"/>
  <c r="S741" i="71"/>
  <c r="T741" i="71"/>
  <c r="S725" i="71"/>
  <c r="T725" i="71"/>
  <c r="S816" i="71"/>
  <c r="T816" i="71"/>
  <c r="S800" i="71"/>
  <c r="T800" i="71"/>
  <c r="S784" i="71"/>
  <c r="T784" i="71"/>
  <c r="S768" i="71"/>
  <c r="T768" i="71"/>
  <c r="S752" i="71"/>
  <c r="T752" i="71"/>
  <c r="S736" i="71"/>
  <c r="T736" i="71"/>
  <c r="S720" i="71"/>
  <c r="T720" i="71"/>
  <c r="S811" i="71"/>
  <c r="T811" i="71"/>
  <c r="S795" i="71"/>
  <c r="T795" i="71"/>
  <c r="S779" i="71"/>
  <c r="T779" i="71"/>
  <c r="S763" i="71"/>
  <c r="T763" i="71"/>
  <c r="S747" i="71"/>
  <c r="T747" i="71"/>
  <c r="S731" i="71"/>
  <c r="T731" i="71"/>
  <c r="T718" i="71"/>
  <c r="S718" i="71"/>
  <c r="U718" i="71" s="1" a="1"/>
  <c r="R825" i="71"/>
  <c r="S810" i="71"/>
  <c r="T810" i="71"/>
  <c r="S794" i="71"/>
  <c r="T794" i="71"/>
  <c r="S778" i="71"/>
  <c r="T778" i="71"/>
  <c r="S762" i="71"/>
  <c r="T762" i="71"/>
  <c r="S746" i="71"/>
  <c r="T746" i="71"/>
  <c r="S730" i="71"/>
  <c r="T730" i="71"/>
  <c r="T353" i="71"/>
  <c r="T1179" i="71"/>
  <c r="T1308" i="71"/>
  <c r="S1308" i="71"/>
  <c r="U1308" i="71" s="1" a="1"/>
  <c r="R1415" i="71"/>
  <c r="S1359" i="71"/>
  <c r="T1359" i="71"/>
  <c r="S1335" i="71"/>
  <c r="T1335" i="71"/>
  <c r="S1319" i="71"/>
  <c r="T1319" i="71"/>
  <c r="S1400" i="71"/>
  <c r="T1400" i="71"/>
  <c r="S1364" i="71"/>
  <c r="T1364" i="71"/>
  <c r="S1332" i="71"/>
  <c r="T1332" i="71"/>
  <c r="S1403" i="71"/>
  <c r="T1403" i="71"/>
  <c r="S1371" i="71"/>
  <c r="T1371" i="71"/>
  <c r="S1410" i="71"/>
  <c r="T1410" i="71"/>
  <c r="S1394" i="71"/>
  <c r="T1394" i="71"/>
  <c r="S1378" i="71"/>
  <c r="T1378" i="71"/>
  <c r="S1362" i="71"/>
  <c r="T1362" i="71"/>
  <c r="S1346" i="71"/>
  <c r="T1346" i="71"/>
  <c r="S1330" i="71"/>
  <c r="T1330" i="71"/>
  <c r="S1314" i="71"/>
  <c r="T1314" i="71"/>
  <c r="S1396" i="71"/>
  <c r="T1396" i="71"/>
  <c r="S1360" i="71"/>
  <c r="T1360" i="71"/>
  <c r="S1324" i="71"/>
  <c r="T1324" i="71"/>
  <c r="S1395" i="71"/>
  <c r="T1395" i="71"/>
  <c r="S1351" i="71"/>
  <c r="T1351" i="71"/>
  <c r="S1401" i="71"/>
  <c r="T1401" i="71"/>
  <c r="S1385" i="71"/>
  <c r="T1385" i="71"/>
  <c r="S1369" i="71"/>
  <c r="T1369" i="71"/>
  <c r="S1353" i="71"/>
  <c r="T1353" i="71"/>
  <c r="S1337" i="71"/>
  <c r="T1337" i="71"/>
  <c r="S1321" i="71"/>
  <c r="T1321" i="71"/>
  <c r="S18" i="71"/>
  <c r="T18" i="71"/>
  <c r="S58" i="71"/>
  <c r="T58" i="71"/>
  <c r="S49" i="71"/>
  <c r="T49" i="71"/>
  <c r="S68" i="71"/>
  <c r="T68" i="71"/>
  <c r="S73" i="71"/>
  <c r="T73" i="71"/>
  <c r="S96" i="71"/>
  <c r="T96" i="71"/>
  <c r="S112" i="71"/>
  <c r="T112" i="71"/>
  <c r="S31" i="71"/>
  <c r="T31" i="71"/>
  <c r="S25" i="71"/>
  <c r="T25" i="71"/>
  <c r="S59" i="71"/>
  <c r="T59" i="71"/>
  <c r="S70" i="71"/>
  <c r="T70" i="71"/>
  <c r="S83" i="71"/>
  <c r="T83" i="71"/>
  <c r="S105" i="71"/>
  <c r="T105" i="71"/>
  <c r="R117" i="71"/>
  <c r="S10" i="71"/>
  <c r="U10" i="71" s="1" a="1"/>
  <c r="T10" i="71"/>
  <c r="S46" i="71"/>
  <c r="T46" i="71"/>
  <c r="S34" i="71"/>
  <c r="T34" i="71"/>
  <c r="S64" i="71"/>
  <c r="T64" i="71"/>
  <c r="S82" i="71"/>
  <c r="T82" i="71"/>
  <c r="S93" i="71"/>
  <c r="T93" i="71"/>
  <c r="S115" i="71"/>
  <c r="T115" i="71"/>
  <c r="S17" i="71"/>
  <c r="T17" i="71"/>
  <c r="S56" i="71"/>
  <c r="T56" i="71"/>
  <c r="S47" i="71"/>
  <c r="T47" i="71"/>
  <c r="S65" i="71"/>
  <c r="T65" i="71"/>
  <c r="S71" i="71"/>
  <c r="T71" i="71"/>
  <c r="S94" i="71"/>
  <c r="T94" i="71"/>
  <c r="S110" i="71"/>
  <c r="T110" i="71"/>
  <c r="S943" i="71"/>
  <c r="S1285" i="71"/>
  <c r="T1285" i="71"/>
  <c r="S1269" i="71"/>
  <c r="T1269" i="71"/>
  <c r="S1253" i="71"/>
  <c r="T1253" i="71"/>
  <c r="S1237" i="71"/>
  <c r="T1237" i="71"/>
  <c r="S1221" i="71"/>
  <c r="T1221" i="71"/>
  <c r="S1205" i="71"/>
  <c r="T1205" i="71"/>
  <c r="S1280" i="71"/>
  <c r="T1280" i="71"/>
  <c r="S1264" i="71"/>
  <c r="T1264" i="71"/>
  <c r="S1248" i="71"/>
  <c r="T1248" i="71"/>
  <c r="S1232" i="71"/>
  <c r="T1232" i="71"/>
  <c r="S1216" i="71"/>
  <c r="T1216" i="71"/>
  <c r="S1200" i="71"/>
  <c r="T1200" i="71"/>
  <c r="S1291" i="71"/>
  <c r="T1291" i="71"/>
  <c r="S1275" i="71"/>
  <c r="T1275" i="71"/>
  <c r="S1259" i="71"/>
  <c r="T1259" i="71"/>
  <c r="S1243" i="71"/>
  <c r="T1243" i="71"/>
  <c r="S1227" i="71"/>
  <c r="T1227" i="71"/>
  <c r="S1211" i="71"/>
  <c r="T1211" i="71"/>
  <c r="S1195" i="71"/>
  <c r="T1195" i="71"/>
  <c r="S1290" i="71"/>
  <c r="T1290" i="71"/>
  <c r="S1274" i="71"/>
  <c r="T1274" i="71"/>
  <c r="S1258" i="71"/>
  <c r="T1258" i="71"/>
  <c r="S1242" i="71"/>
  <c r="T1242" i="71"/>
  <c r="S1226" i="71"/>
  <c r="T1226" i="71"/>
  <c r="S1210" i="71"/>
  <c r="T1210" i="71"/>
  <c r="S1194" i="71"/>
  <c r="T1194" i="71"/>
  <c r="S1061" i="71"/>
  <c r="S817" i="71"/>
  <c r="T817" i="71"/>
  <c r="S801" i="71"/>
  <c r="T801" i="71"/>
  <c r="S785" i="71"/>
  <c r="T785" i="71"/>
  <c r="S769" i="71"/>
  <c r="T769" i="71"/>
  <c r="S753" i="71"/>
  <c r="T753" i="71"/>
  <c r="S737" i="71"/>
  <c r="T737" i="71"/>
  <c r="S721" i="71"/>
  <c r="T721" i="71"/>
  <c r="S812" i="71"/>
  <c r="T812" i="71"/>
  <c r="S796" i="71"/>
  <c r="T796" i="71"/>
  <c r="S780" i="71"/>
  <c r="T780" i="71"/>
  <c r="S764" i="71"/>
  <c r="T764" i="71"/>
  <c r="S748" i="71"/>
  <c r="T748" i="71"/>
  <c r="S732" i="71"/>
  <c r="T732" i="71"/>
  <c r="S823" i="71"/>
  <c r="T823" i="71"/>
  <c r="S807" i="71"/>
  <c r="T807" i="71"/>
  <c r="S791" i="71"/>
  <c r="T791" i="71"/>
  <c r="S775" i="71"/>
  <c r="T775" i="71"/>
  <c r="S759" i="71"/>
  <c r="T759" i="71"/>
  <c r="S743" i="71"/>
  <c r="T743" i="71"/>
  <c r="S727" i="71"/>
  <c r="T727" i="71"/>
  <c r="S822" i="71"/>
  <c r="T822" i="71"/>
  <c r="S806" i="71"/>
  <c r="T806" i="71"/>
  <c r="S790" i="71"/>
  <c r="T790" i="71"/>
  <c r="S774" i="71"/>
  <c r="T774" i="71"/>
  <c r="S758" i="71"/>
  <c r="T758" i="71"/>
  <c r="S742" i="71"/>
  <c r="T742" i="71"/>
  <c r="S726" i="71"/>
  <c r="T726" i="71"/>
  <c r="S1388" i="71"/>
  <c r="T1388" i="71"/>
  <c r="S1347" i="71"/>
  <c r="T1347" i="71"/>
  <c r="S1331" i="71"/>
  <c r="T1331" i="71"/>
  <c r="S1315" i="71"/>
  <c r="T1315" i="71"/>
  <c r="S1392" i="71"/>
  <c r="T1392" i="71"/>
  <c r="S1356" i="71"/>
  <c r="T1356" i="71"/>
  <c r="S1320" i="71"/>
  <c r="T1320" i="71"/>
  <c r="S1399" i="71"/>
  <c r="T1399" i="71"/>
  <c r="S1367" i="71"/>
  <c r="T1367" i="71"/>
  <c r="S1406" i="71"/>
  <c r="T1406" i="71"/>
  <c r="S1390" i="71"/>
  <c r="T1390" i="71"/>
  <c r="S1374" i="71"/>
  <c r="T1374" i="71"/>
  <c r="S1358" i="71"/>
  <c r="T1358" i="71"/>
  <c r="S1342" i="71"/>
  <c r="T1342" i="71"/>
  <c r="S1326" i="71"/>
  <c r="T1326" i="71"/>
  <c r="S1310" i="71"/>
  <c r="T1310" i="71"/>
  <c r="S1384" i="71"/>
  <c r="T1384" i="71"/>
  <c r="S1348" i="71"/>
  <c r="T1348" i="71"/>
  <c r="S1312" i="71"/>
  <c r="T1312" i="71"/>
  <c r="S1383" i="71"/>
  <c r="T1383" i="71"/>
  <c r="S1413" i="71"/>
  <c r="T1413" i="71"/>
  <c r="S1397" i="71"/>
  <c r="T1397" i="71"/>
  <c r="S1381" i="71"/>
  <c r="T1381" i="71"/>
  <c r="S1365" i="71"/>
  <c r="T1365" i="71"/>
  <c r="S1349" i="71"/>
  <c r="T1349" i="71"/>
  <c r="S1333" i="71"/>
  <c r="T1333" i="71"/>
  <c r="S1317" i="71"/>
  <c r="T1317" i="71"/>
  <c r="S589" i="71"/>
  <c r="S29" i="71"/>
  <c r="T29" i="71"/>
  <c r="S24" i="71"/>
  <c r="T24" i="71"/>
  <c r="S57" i="71"/>
  <c r="T57" i="71"/>
  <c r="S69" i="71"/>
  <c r="T69" i="71"/>
  <c r="S81" i="71"/>
  <c r="T81" i="71"/>
  <c r="S102" i="71"/>
  <c r="T102" i="71"/>
  <c r="S13" i="71"/>
  <c r="T13" i="71"/>
  <c r="S44" i="71"/>
  <c r="T44" i="71"/>
  <c r="S32" i="71"/>
  <c r="T32" i="71"/>
  <c r="S63" i="71"/>
  <c r="T63" i="71"/>
  <c r="S80" i="71"/>
  <c r="T80" i="71"/>
  <c r="S91" i="71"/>
  <c r="T91" i="71"/>
  <c r="S113" i="71"/>
  <c r="T113" i="71"/>
  <c r="S16" i="71"/>
  <c r="T16" i="71"/>
  <c r="S54" i="71"/>
  <c r="T54" i="71"/>
  <c r="S45" i="71"/>
  <c r="T45" i="71"/>
  <c r="S42" i="71"/>
  <c r="T42" i="71"/>
  <c r="S87" i="71"/>
  <c r="T87" i="71"/>
  <c r="S92" i="71"/>
  <c r="T92" i="71"/>
  <c r="S108" i="71"/>
  <c r="T108" i="71"/>
  <c r="S27" i="71"/>
  <c r="T27" i="71"/>
  <c r="S23" i="71"/>
  <c r="T23" i="71"/>
  <c r="S55" i="71"/>
  <c r="T55" i="71"/>
  <c r="S67" i="71"/>
  <c r="T67" i="71"/>
  <c r="S79" i="71"/>
  <c r="T79" i="71"/>
  <c r="S100" i="71"/>
  <c r="T100" i="71"/>
  <c r="S116" i="71"/>
  <c r="T116" i="71"/>
  <c r="AF108" i="47"/>
  <c r="M109" i="48" s="1"/>
  <c r="I109" i="48"/>
  <c r="AB69" i="47"/>
  <c r="L70" i="48" s="1"/>
  <c r="O58" i="47"/>
  <c r="K59" i="48" s="1"/>
  <c r="N70" i="47"/>
  <c r="J71" i="48" s="1"/>
  <c r="AB109" i="47"/>
  <c r="L110" i="48" s="1"/>
  <c r="I60" i="48"/>
  <c r="AF88" i="47"/>
  <c r="M89" i="48" s="1"/>
  <c r="O70" i="47"/>
  <c r="K71" i="48" s="1"/>
  <c r="N80" i="47"/>
  <c r="AB108" i="47"/>
  <c r="L109" i="48" s="1"/>
  <c r="I112" i="48"/>
  <c r="N111" i="47"/>
  <c r="J112" i="48" s="1"/>
  <c r="N33" i="47"/>
  <c r="J34" i="48" s="1"/>
  <c r="N95" i="47"/>
  <c r="J96" i="48" s="1"/>
  <c r="I96" i="48"/>
  <c r="I70" i="48"/>
  <c r="AB104" i="47"/>
  <c r="L105" i="48" s="1"/>
  <c r="AF69" i="47"/>
  <c r="M70" i="48" s="1"/>
  <c r="K81" i="48"/>
  <c r="I105" i="48"/>
  <c r="AF83" i="47"/>
  <c r="O45" i="47"/>
  <c r="K46" i="48" s="1"/>
  <c r="I24" i="48"/>
  <c r="O13" i="47"/>
  <c r="K14" i="48" s="1"/>
  <c r="I107" i="48"/>
  <c r="I41" i="49"/>
  <c r="I47" i="49"/>
  <c r="O83" i="47"/>
  <c r="K84" i="48" s="1"/>
  <c r="AF15" i="47"/>
  <c r="M16" i="48" s="1"/>
  <c r="AB116" i="47"/>
  <c r="L117" i="48" s="1"/>
  <c r="I29" i="48"/>
  <c r="N81" i="47"/>
  <c r="J82" i="48" s="1"/>
  <c r="AF31" i="47"/>
  <c r="M32" i="48" s="1"/>
  <c r="AF104" i="47"/>
  <c r="M105" i="48" s="1"/>
  <c r="O37" i="47"/>
  <c r="K38" i="48" s="1"/>
  <c r="AF80" i="47"/>
  <c r="N82" i="47"/>
  <c r="J83" i="48" s="1"/>
  <c r="AB81" i="47"/>
  <c r="L82" i="48" s="1"/>
  <c r="AF35" i="47"/>
  <c r="M36" i="48" s="1"/>
  <c r="O43" i="47"/>
  <c r="K44" i="48" s="1"/>
  <c r="O61" i="47"/>
  <c r="K62" i="48" s="1"/>
  <c r="AB23" i="47"/>
  <c r="AF25" i="47"/>
  <c r="M26" i="48" s="1"/>
  <c r="N45" i="47"/>
  <c r="J46" i="48" s="1"/>
  <c r="N91" i="47"/>
  <c r="J92" i="48" s="1"/>
  <c r="N39" i="47"/>
  <c r="J40" i="48" s="1"/>
  <c r="AB80" i="47"/>
  <c r="L81" i="48" s="1"/>
  <c r="I81" i="48"/>
  <c r="I16" i="50"/>
  <c r="N104" i="47"/>
  <c r="J105" i="48" s="1"/>
  <c r="I54" i="48"/>
  <c r="AB31" i="47"/>
  <c r="L32" i="48" s="1"/>
  <c r="N23" i="47"/>
  <c r="J24" i="48" s="1"/>
  <c r="AF23" i="47"/>
  <c r="M24" i="48" s="1"/>
  <c r="AB45" i="47"/>
  <c r="L46" i="48" s="1"/>
  <c r="N61" i="47"/>
  <c r="J62" i="48" s="1"/>
  <c r="AF53" i="47"/>
  <c r="M54" i="48" s="1"/>
  <c r="I32" i="48"/>
  <c r="I26" i="48"/>
  <c r="AF45" i="47"/>
  <c r="M46" i="48" s="1"/>
  <c r="O30" i="47"/>
  <c r="K31" i="48" s="1"/>
  <c r="O24" i="47"/>
  <c r="K25" i="48" s="1"/>
  <c r="I22" i="49"/>
  <c r="O52" i="47"/>
  <c r="K53" i="48" s="1"/>
  <c r="AB43" i="47"/>
  <c r="L44" i="48" s="1"/>
  <c r="N25" i="47"/>
  <c r="J26" i="48" s="1"/>
  <c r="O82" i="47"/>
  <c r="K83" i="48" s="1"/>
  <c r="I23" i="50"/>
  <c r="O90" i="47"/>
  <c r="K91" i="48" s="1"/>
  <c r="O81" i="47"/>
  <c r="K82" i="48" s="1"/>
  <c r="AF54" i="47"/>
  <c r="M23" i="49" s="1"/>
  <c r="AB90" i="47"/>
  <c r="L91" i="48" s="1"/>
  <c r="I11" i="48"/>
  <c r="I38" i="48"/>
  <c r="N90" i="47"/>
  <c r="J91" i="48" s="1"/>
  <c r="N78" i="47"/>
  <c r="J79" i="48" s="1"/>
  <c r="K79" i="48"/>
  <c r="I23" i="49"/>
  <c r="AB72" i="47"/>
  <c r="L73" i="48" s="1"/>
  <c r="I36" i="49"/>
  <c r="AB37" i="47"/>
  <c r="L38" i="48" s="1"/>
  <c r="AF26" i="47"/>
  <c r="M27" i="48" s="1"/>
  <c r="N49" i="47"/>
  <c r="J50" i="48" s="1"/>
  <c r="AF100" i="47"/>
  <c r="M101" i="48" s="1"/>
  <c r="O46" i="47"/>
  <c r="K47" i="48" s="1"/>
  <c r="AB49" i="47"/>
  <c r="L50" i="48" s="1"/>
  <c r="N86" i="47"/>
  <c r="J87" i="48" s="1"/>
  <c r="AB10" i="47"/>
  <c r="L11" i="48" s="1"/>
  <c r="I14" i="48"/>
  <c r="N43" i="47"/>
  <c r="J44" i="48" s="1"/>
  <c r="AF81" i="47"/>
  <c r="M82" i="48" s="1"/>
  <c r="I92" i="48"/>
  <c r="I55" i="48"/>
  <c r="N37" i="47"/>
  <c r="J38" i="48" s="1"/>
  <c r="I33" i="49"/>
  <c r="N69" i="47"/>
  <c r="J70" i="48" s="1"/>
  <c r="AF10" i="47"/>
  <c r="M11" i="48" s="1"/>
  <c r="N52" i="47"/>
  <c r="J53" i="48" s="1"/>
  <c r="N72" i="47"/>
  <c r="J73" i="48" s="1"/>
  <c r="AF46" i="47"/>
  <c r="M47" i="48" s="1"/>
  <c r="O10" i="47"/>
  <c r="K11" i="48" s="1"/>
  <c r="I91" i="48"/>
  <c r="I79" i="48"/>
  <c r="AB78" i="47"/>
  <c r="AF61" i="47"/>
  <c r="M62" i="48" s="1"/>
  <c r="O101" i="47"/>
  <c r="AB87" i="47"/>
  <c r="L88" i="48" s="1"/>
  <c r="I25" i="48"/>
  <c r="N101" i="47"/>
  <c r="J102" i="48" s="1"/>
  <c r="I13" i="48"/>
  <c r="I24" i="49"/>
  <c r="I87" i="48"/>
  <c r="N100" i="47"/>
  <c r="J101" i="48" s="1"/>
  <c r="I101" i="48"/>
  <c r="AB86" i="47"/>
  <c r="L87" i="48" s="1"/>
  <c r="N12" i="47"/>
  <c r="J13" i="48" s="1"/>
  <c r="AB24" i="47"/>
  <c r="L25" i="48" s="1"/>
  <c r="AB12" i="47"/>
  <c r="L13" i="48" s="1"/>
  <c r="AB47" i="47"/>
  <c r="L48" i="48" s="1"/>
  <c r="O96" i="47"/>
  <c r="K97" i="48" s="1"/>
  <c r="AB82" i="47"/>
  <c r="L83" i="48" s="1"/>
  <c r="N30" i="47"/>
  <c r="J31" i="48" s="1"/>
  <c r="AF30" i="47"/>
  <c r="M31" i="48" s="1"/>
  <c r="O14" i="47"/>
  <c r="K15" i="48" s="1"/>
  <c r="I83" i="48"/>
  <c r="AF14" i="47"/>
  <c r="M15" i="48" s="1"/>
  <c r="O19" i="47"/>
  <c r="K20" i="48" s="1"/>
  <c r="I50" i="48"/>
  <c r="O72" i="47"/>
  <c r="K73" i="48" s="1"/>
  <c r="AF49" i="47"/>
  <c r="M50" i="48" s="1"/>
  <c r="I20" i="48"/>
  <c r="AF71" i="47"/>
  <c r="M72" i="48" s="1"/>
  <c r="I30" i="48"/>
  <c r="I17" i="50"/>
  <c r="I117" i="48"/>
  <c r="N66" i="47"/>
  <c r="J67" i="48" s="1"/>
  <c r="I84" i="48"/>
  <c r="O15" i="47"/>
  <c r="K16" i="48" s="1"/>
  <c r="AB71" i="47"/>
  <c r="L72" i="48" s="1"/>
  <c r="AB52" i="47"/>
  <c r="L53" i="48" s="1"/>
  <c r="I73" i="48"/>
  <c r="I53" i="48"/>
  <c r="N53" i="47"/>
  <c r="J54" i="48" s="1"/>
  <c r="AF65" i="47"/>
  <c r="M66" i="48" s="1"/>
  <c r="N54" i="47"/>
  <c r="J55" i="48" s="1"/>
  <c r="I66" i="48"/>
  <c r="I16" i="48"/>
  <c r="O71" i="47"/>
  <c r="K72" i="48" s="1"/>
  <c r="AB19" i="47"/>
  <c r="L20" i="48" s="1"/>
  <c r="I99" i="48"/>
  <c r="O53" i="47"/>
  <c r="K54" i="48" s="1"/>
  <c r="N98" i="47"/>
  <c r="J99" i="48" s="1"/>
  <c r="AF19" i="47"/>
  <c r="M20" i="48" s="1"/>
  <c r="AB46" i="47"/>
  <c r="L47" i="48" s="1"/>
  <c r="AF98" i="47"/>
  <c r="M99" i="48" s="1"/>
  <c r="AB98" i="47"/>
  <c r="L99" i="48" s="1"/>
  <c r="AB83" i="47"/>
  <c r="L84" i="48" s="1"/>
  <c r="N15" i="47"/>
  <c r="J16" i="48" s="1"/>
  <c r="O29" i="47"/>
  <c r="K30" i="48" s="1"/>
  <c r="N26" i="47"/>
  <c r="J27" i="48" s="1"/>
  <c r="O41" i="47"/>
  <c r="K42" i="48" s="1"/>
  <c r="O54" i="47"/>
  <c r="K55" i="48" s="1"/>
  <c r="AB29" i="47"/>
  <c r="L30" i="48" s="1"/>
  <c r="AF79" i="47"/>
  <c r="M80" i="48" s="1"/>
  <c r="O79" i="47"/>
  <c r="K80" i="48" s="1"/>
  <c r="K23" i="50"/>
  <c r="I47" i="48"/>
  <c r="AF91" i="47"/>
  <c r="M92" i="48" s="1"/>
  <c r="O91" i="47"/>
  <c r="K92" i="48" s="1"/>
  <c r="AF29" i="47"/>
  <c r="M30" i="48" s="1"/>
  <c r="N107" i="47"/>
  <c r="J108" i="48" s="1"/>
  <c r="I42" i="48"/>
  <c r="AB66" i="47"/>
  <c r="L67" i="48" s="1"/>
  <c r="N71" i="47"/>
  <c r="J72" i="48" s="1"/>
  <c r="AB79" i="47"/>
  <c r="L80" i="48" s="1"/>
  <c r="I34" i="49"/>
  <c r="I67" i="48"/>
  <c r="I88" i="48"/>
  <c r="I102" i="48"/>
  <c r="O86" i="47"/>
  <c r="K87" i="48" s="1"/>
  <c r="N87" i="47"/>
  <c r="J88" i="48" s="1"/>
  <c r="AF87" i="47"/>
  <c r="M88" i="48" s="1"/>
  <c r="AB100" i="47"/>
  <c r="L101" i="48" s="1"/>
  <c r="AB13" i="47"/>
  <c r="L14" i="48" s="1"/>
  <c r="I30" i="49"/>
  <c r="N77" i="47"/>
  <c r="J78" i="48" s="1"/>
  <c r="AF96" i="47"/>
  <c r="M97" i="48" s="1"/>
  <c r="N99" i="47"/>
  <c r="J21" i="50" s="1"/>
  <c r="AF92" i="47"/>
  <c r="M93" i="48" s="1"/>
  <c r="AB32" i="47"/>
  <c r="L33" i="48" s="1"/>
  <c r="AF105" i="47"/>
  <c r="M106" i="48" s="1"/>
  <c r="O110" i="47"/>
  <c r="K111" i="48" s="1"/>
  <c r="O88" i="47"/>
  <c r="K89" i="48" s="1"/>
  <c r="N85" i="47"/>
  <c r="J86" i="48" s="1"/>
  <c r="I98" i="48"/>
  <c r="AB70" i="47"/>
  <c r="L71" i="48" s="1"/>
  <c r="AF55" i="47"/>
  <c r="AB105" i="47"/>
  <c r="L106" i="48" s="1"/>
  <c r="O55" i="47"/>
  <c r="K56" i="48" s="1"/>
  <c r="I49" i="48"/>
  <c r="O95" i="47"/>
  <c r="K96" i="48" s="1"/>
  <c r="N113" i="47"/>
  <c r="J114" i="48" s="1"/>
  <c r="I20" i="49"/>
  <c r="N88" i="47"/>
  <c r="J89" i="48" s="1"/>
  <c r="O85" i="47"/>
  <c r="K86" i="48" s="1"/>
  <c r="AF114" i="47"/>
  <c r="M115" i="48" s="1"/>
  <c r="AF64" i="47"/>
  <c r="M65" i="48" s="1"/>
  <c r="N32" i="47"/>
  <c r="J33" i="48" s="1"/>
  <c r="AF57" i="47"/>
  <c r="M58" i="48" s="1"/>
  <c r="I52" i="48"/>
  <c r="O57" i="47"/>
  <c r="K58" i="48" s="1"/>
  <c r="N24" i="47"/>
  <c r="J25" i="48" s="1"/>
  <c r="AB61" i="47"/>
  <c r="L62" i="48" s="1"/>
  <c r="I36" i="48"/>
  <c r="I48" i="48"/>
  <c r="N106" i="47"/>
  <c r="J107" i="48" s="1"/>
  <c r="AF109" i="47"/>
  <c r="M110" i="48" s="1"/>
  <c r="O64" i="47"/>
  <c r="K65" i="48" s="1"/>
  <c r="I37" i="48"/>
  <c r="AB55" i="47"/>
  <c r="L56" i="48" s="1"/>
  <c r="N38" i="47"/>
  <c r="J39" i="48" s="1"/>
  <c r="I93" i="48"/>
  <c r="I115" i="48"/>
  <c r="AF99" i="47"/>
  <c r="N58" i="47"/>
  <c r="J59" i="48" s="1"/>
  <c r="I17" i="49"/>
  <c r="O33" i="47"/>
  <c r="K34" i="48" s="1"/>
  <c r="AF97" i="47"/>
  <c r="M98" i="48" s="1"/>
  <c r="AB85" i="47"/>
  <c r="L86" i="48" s="1"/>
  <c r="AF110" i="47"/>
  <c r="M111" i="48" s="1"/>
  <c r="N84" i="47"/>
  <c r="J85" i="48" s="1"/>
  <c r="I26" i="49"/>
  <c r="I106" i="48"/>
  <c r="I39" i="48"/>
  <c r="L21" i="50"/>
  <c r="O59" i="47"/>
  <c r="K60" i="48" s="1"/>
  <c r="M39" i="48"/>
  <c r="I33" i="48"/>
  <c r="O36" i="47"/>
  <c r="K37" i="48" s="1"/>
  <c r="AF95" i="47"/>
  <c r="M96" i="48" s="1"/>
  <c r="I100" i="48"/>
  <c r="O97" i="47"/>
  <c r="K98" i="48" s="1"/>
  <c r="I37" i="49"/>
  <c r="AB110" i="47"/>
  <c r="L111" i="48" s="1"/>
  <c r="N55" i="47"/>
  <c r="J24" i="49" s="1"/>
  <c r="AB62" i="47"/>
  <c r="L63" i="48" s="1"/>
  <c r="O51" i="47"/>
  <c r="K52" i="48" s="1"/>
  <c r="AF85" i="47"/>
  <c r="M86" i="48" s="1"/>
  <c r="AF51" i="47"/>
  <c r="M52" i="48" s="1"/>
  <c r="O84" i="47"/>
  <c r="K85" i="48" s="1"/>
  <c r="I65" i="48"/>
  <c r="N97" i="47"/>
  <c r="J98" i="48" s="1"/>
  <c r="O109" i="47"/>
  <c r="K110" i="48" s="1"/>
  <c r="I110" i="48"/>
  <c r="AB113" i="47"/>
  <c r="L114" i="48" s="1"/>
  <c r="I114" i="48"/>
  <c r="AF58" i="47"/>
  <c r="M59" i="48" s="1"/>
  <c r="AF36" i="47"/>
  <c r="M37" i="48" s="1"/>
  <c r="I34" i="48"/>
  <c r="AF111" i="47"/>
  <c r="M112" i="48" s="1"/>
  <c r="O92" i="47"/>
  <c r="K93" i="48" s="1"/>
  <c r="N114" i="47"/>
  <c r="J115" i="48" s="1"/>
  <c r="O99" i="47"/>
  <c r="K21" i="50" s="1"/>
  <c r="AB58" i="47"/>
  <c r="L59" i="48" s="1"/>
  <c r="AF33" i="47"/>
  <c r="M34" i="48" s="1"/>
  <c r="AF48" i="47"/>
  <c r="M49" i="48" s="1"/>
  <c r="N59" i="47"/>
  <c r="J60" i="48" s="1"/>
  <c r="AF59" i="47"/>
  <c r="M60" i="48" s="1"/>
  <c r="AB38" i="47"/>
  <c r="L39" i="48" s="1"/>
  <c r="N92" i="47"/>
  <c r="J93" i="48" s="1"/>
  <c r="I40" i="49"/>
  <c r="AB48" i="47"/>
  <c r="L49" i="48" s="1"/>
  <c r="O111" i="47"/>
  <c r="K112" i="48" s="1"/>
  <c r="O38" i="47"/>
  <c r="K39" i="48" s="1"/>
  <c r="O48" i="47"/>
  <c r="K49" i="48" s="1"/>
  <c r="AB114" i="47"/>
  <c r="L115" i="48" s="1"/>
  <c r="O105" i="47"/>
  <c r="K106" i="48" s="1"/>
  <c r="N64" i="47"/>
  <c r="J65" i="48" s="1"/>
  <c r="N36" i="47"/>
  <c r="J37" i="48" s="1"/>
  <c r="I58" i="48"/>
  <c r="AB57" i="47"/>
  <c r="L58" i="48" s="1"/>
  <c r="I85" i="48"/>
  <c r="AB84" i="47"/>
  <c r="L85" i="48" s="1"/>
  <c r="N51" i="47"/>
  <c r="J52" i="48" s="1"/>
  <c r="N110" i="47"/>
  <c r="J111" i="48" s="1"/>
  <c r="I71" i="48"/>
  <c r="O32" i="47"/>
  <c r="K33" i="48" s="1"/>
  <c r="I18" i="50"/>
  <c r="I46" i="49"/>
  <c r="O113" i="47"/>
  <c r="K114" i="48" s="1"/>
  <c r="I43" i="49"/>
  <c r="AF106" i="47"/>
  <c r="N47" i="47"/>
  <c r="J48" i="48" s="1"/>
  <c r="N35" i="47"/>
  <c r="J36" i="48" s="1"/>
  <c r="I15" i="48"/>
  <c r="N13" i="47"/>
  <c r="J14" i="48" s="1"/>
  <c r="O106" i="47"/>
  <c r="K107" i="48" s="1"/>
  <c r="I44" i="48"/>
  <c r="N76" i="47"/>
  <c r="J77" i="48" s="1"/>
  <c r="O76" i="47"/>
  <c r="K77" i="48" s="1"/>
  <c r="I32" i="49"/>
  <c r="I77" i="48"/>
  <c r="AB28" i="47"/>
  <c r="L29" i="48" s="1"/>
  <c r="AF77" i="47"/>
  <c r="O28" i="47"/>
  <c r="K29" i="48" s="1"/>
  <c r="AB96" i="47"/>
  <c r="L97" i="48" s="1"/>
  <c r="AB77" i="47"/>
  <c r="L78" i="48" s="1"/>
  <c r="N14" i="47"/>
  <c r="J15" i="48" s="1"/>
  <c r="AF47" i="47"/>
  <c r="M48" i="48" s="1"/>
  <c r="N28" i="47"/>
  <c r="J29" i="48" s="1"/>
  <c r="O77" i="47"/>
  <c r="K78" i="48" s="1"/>
  <c r="O35" i="47"/>
  <c r="K36" i="48" s="1"/>
  <c r="N96" i="47"/>
  <c r="J97" i="48" s="1"/>
  <c r="O107" i="47"/>
  <c r="K108" i="48" s="1"/>
  <c r="I108" i="48"/>
  <c r="AF116" i="47"/>
  <c r="M117" i="48" s="1"/>
  <c r="AB65" i="47"/>
  <c r="L66" i="48" s="1"/>
  <c r="N65" i="47"/>
  <c r="J66" i="48" s="1"/>
  <c r="N116" i="47"/>
  <c r="J117" i="48" s="1"/>
  <c r="AF66" i="47"/>
  <c r="M67" i="48" s="1"/>
  <c r="AB76" i="47"/>
  <c r="L77" i="48" s="1"/>
  <c r="K35" i="49"/>
  <c r="L40" i="49"/>
  <c r="I89" i="48"/>
  <c r="N41" i="47"/>
  <c r="J42" i="48" s="1"/>
  <c r="I27" i="48"/>
  <c r="I44" i="49"/>
  <c r="N68" i="47"/>
  <c r="J69" i="48" s="1"/>
  <c r="AB68" i="47"/>
  <c r="L69" i="48" s="1"/>
  <c r="I15" i="50"/>
  <c r="I31" i="48"/>
  <c r="O25" i="47"/>
  <c r="K26" i="48" s="1"/>
  <c r="N31" i="47"/>
  <c r="J32" i="48" s="1"/>
  <c r="I40" i="48"/>
  <c r="O26" i="47"/>
  <c r="K27" i="48" s="1"/>
  <c r="AB41" i="47"/>
  <c r="L42" i="48" s="1"/>
  <c r="I22" i="50"/>
  <c r="AF42" i="47"/>
  <c r="M43" i="48" s="1"/>
  <c r="AF17" i="47"/>
  <c r="M18" i="48" s="1"/>
  <c r="AF60" i="47"/>
  <c r="M61" i="48" s="1"/>
  <c r="I64" i="48"/>
  <c r="AB103" i="47"/>
  <c r="L104" i="48" s="1"/>
  <c r="I18" i="49"/>
  <c r="N40" i="47"/>
  <c r="J41" i="48" s="1"/>
  <c r="AB20" i="47"/>
  <c r="L21" i="48" s="1"/>
  <c r="AF16" i="47"/>
  <c r="M17" i="48" s="1"/>
  <c r="I27" i="49"/>
  <c r="I28" i="48"/>
  <c r="O22" i="47"/>
  <c r="K23" i="48" s="1"/>
  <c r="I104" i="48"/>
  <c r="AF40" i="47"/>
  <c r="M41" i="48" s="1"/>
  <c r="N103" i="47"/>
  <c r="J104" i="48" s="1"/>
  <c r="AB17" i="47"/>
  <c r="L18" i="48" s="1"/>
  <c r="I90" i="48"/>
  <c r="N75" i="47"/>
  <c r="J76" i="48" s="1"/>
  <c r="AB107" i="47"/>
  <c r="L108" i="48" s="1"/>
  <c r="K47" i="49"/>
  <c r="N79" i="47"/>
  <c r="J34" i="49" s="1"/>
  <c r="L55" i="48"/>
  <c r="J25" i="49"/>
  <c r="I29" i="49"/>
  <c r="I95" i="48"/>
  <c r="O44" i="47"/>
  <c r="K45" i="48" s="1"/>
  <c r="N20" i="47"/>
  <c r="J21" i="48" s="1"/>
  <c r="I51" i="48"/>
  <c r="I23" i="48"/>
  <c r="N60" i="47"/>
  <c r="J61" i="48" s="1"/>
  <c r="L43" i="49"/>
  <c r="N73" i="47"/>
  <c r="J74" i="48" s="1"/>
  <c r="I15" i="49"/>
  <c r="N18" i="47"/>
  <c r="J19" i="48" s="1"/>
  <c r="I18" i="48"/>
  <c r="AF27" i="47"/>
  <c r="M28" i="48" s="1"/>
  <c r="O68" i="47"/>
  <c r="K69" i="48" s="1"/>
  <c r="AB27" i="47"/>
  <c r="L28" i="48" s="1"/>
  <c r="AB102" i="47"/>
  <c r="L103" i="48" s="1"/>
  <c r="O102" i="47"/>
  <c r="K103" i="48" s="1"/>
  <c r="I61" i="48"/>
  <c r="N89" i="47"/>
  <c r="J90" i="48" s="1"/>
  <c r="N112" i="47"/>
  <c r="J113" i="48" s="1"/>
  <c r="AF75" i="47"/>
  <c r="M76" i="48" s="1"/>
  <c r="N27" i="47"/>
  <c r="J28" i="48" s="1"/>
  <c r="I76" i="48"/>
  <c r="O89" i="47"/>
  <c r="K90" i="48" s="1"/>
  <c r="I94" i="48"/>
  <c r="N115" i="47"/>
  <c r="J116" i="48" s="1"/>
  <c r="AB18" i="47"/>
  <c r="L19" i="48" s="1"/>
  <c r="AF73" i="47"/>
  <c r="M74" i="48" s="1"/>
  <c r="O60" i="47"/>
  <c r="K61" i="48" s="1"/>
  <c r="AB11" i="47"/>
  <c r="L12" i="48" s="1"/>
  <c r="I69" i="48"/>
  <c r="O75" i="47"/>
  <c r="K76" i="48" s="1"/>
  <c r="I14" i="49"/>
  <c r="N17" i="47"/>
  <c r="J18" i="48" s="1"/>
  <c r="N22" i="47"/>
  <c r="J23" i="48" s="1"/>
  <c r="AB89" i="47"/>
  <c r="L90" i="48" s="1"/>
  <c r="AF22" i="47"/>
  <c r="M23" i="48" s="1"/>
  <c r="O74" i="47"/>
  <c r="K75" i="48" s="1"/>
  <c r="AF18" i="47"/>
  <c r="M19" i="48" s="1"/>
  <c r="I31" i="49"/>
  <c r="I45" i="49"/>
  <c r="M117" i="47"/>
  <c r="K37" i="46" s="1"/>
  <c r="I14" i="50"/>
  <c r="I19" i="50"/>
  <c r="I68" i="48"/>
  <c r="AF112" i="47"/>
  <c r="M113" i="48" s="1"/>
  <c r="AF11" i="47"/>
  <c r="M12" i="48" s="1"/>
  <c r="O34" i="47"/>
  <c r="K35" i="48" s="1"/>
  <c r="I22" i="48"/>
  <c r="AB44" i="47"/>
  <c r="L45" i="48" s="1"/>
  <c r="I21" i="49"/>
  <c r="N102" i="47"/>
  <c r="J103" i="48" s="1"/>
  <c r="I45" i="48"/>
  <c r="AF67" i="47"/>
  <c r="M68" i="48" s="1"/>
  <c r="N34" i="47"/>
  <c r="J35" i="48" s="1"/>
  <c r="I113" i="48"/>
  <c r="I41" i="48"/>
  <c r="I63" i="48"/>
  <c r="O62" i="47"/>
  <c r="K63" i="48" s="1"/>
  <c r="AB16" i="47"/>
  <c r="L17" i="48" s="1"/>
  <c r="O42" i="47"/>
  <c r="K43" i="48" s="1"/>
  <c r="I13" i="50"/>
  <c r="N11" i="47"/>
  <c r="J12" i="48" s="1"/>
  <c r="AB34" i="47"/>
  <c r="L35" i="48" s="1"/>
  <c r="O115" i="47"/>
  <c r="K116" i="48" s="1"/>
  <c r="I74" i="48"/>
  <c r="O94" i="47"/>
  <c r="K95" i="48" s="1"/>
  <c r="AB42" i="47"/>
  <c r="L43" i="48" s="1"/>
  <c r="I13" i="49"/>
  <c r="I39" i="49"/>
  <c r="I20" i="50"/>
  <c r="O67" i="47"/>
  <c r="K68" i="48" s="1"/>
  <c r="I28" i="49"/>
  <c r="AF21" i="47"/>
  <c r="M22" i="48" s="1"/>
  <c r="AB112" i="47"/>
  <c r="L113" i="48" s="1"/>
  <c r="AF63" i="47"/>
  <c r="M64" i="48" s="1"/>
  <c r="I16" i="49"/>
  <c r="I12" i="49"/>
  <c r="N63" i="47"/>
  <c r="J64" i="48" s="1"/>
  <c r="N50" i="47"/>
  <c r="J51" i="48" s="1"/>
  <c r="L28" i="49"/>
  <c r="AF74" i="47"/>
  <c r="M75" i="48" s="1"/>
  <c r="I11" i="49"/>
  <c r="N74" i="47"/>
  <c r="J75" i="48" s="1"/>
  <c r="I43" i="48"/>
  <c r="K18" i="49"/>
  <c r="O103" i="47"/>
  <c r="K104" i="48" s="1"/>
  <c r="O16" i="47"/>
  <c r="K17" i="48" s="1"/>
  <c r="I12" i="48"/>
  <c r="AB67" i="47"/>
  <c r="L68" i="48" s="1"/>
  <c r="I17" i="48"/>
  <c r="I21" i="48"/>
  <c r="O93" i="47"/>
  <c r="K94" i="48" s="1"/>
  <c r="AF94" i="47"/>
  <c r="M95" i="48" s="1"/>
  <c r="AB93" i="47"/>
  <c r="L94" i="48" s="1"/>
  <c r="AB115" i="47"/>
  <c r="L116" i="48" s="1"/>
  <c r="I19" i="49"/>
  <c r="O73" i="47"/>
  <c r="K74" i="48" s="1"/>
  <c r="N93" i="47"/>
  <c r="J94" i="48" s="1"/>
  <c r="I116" i="48"/>
  <c r="I11" i="50"/>
  <c r="I19" i="48"/>
  <c r="AB74" i="47"/>
  <c r="L75" i="48" s="1"/>
  <c r="N94" i="47"/>
  <c r="J95" i="48" s="1"/>
  <c r="O20" i="47"/>
  <c r="K21" i="48" s="1"/>
  <c r="I12" i="50"/>
  <c r="O63" i="47"/>
  <c r="K64" i="48" s="1"/>
  <c r="N21" i="47"/>
  <c r="J22" i="48" s="1"/>
  <c r="I42" i="49"/>
  <c r="AF102" i="47"/>
  <c r="M103" i="48" s="1"/>
  <c r="AB40" i="47"/>
  <c r="L41" i="48" s="1"/>
  <c r="I35" i="48"/>
  <c r="I38" i="49"/>
  <c r="O50" i="47"/>
  <c r="K51" i="48" s="1"/>
  <c r="AB50" i="47"/>
  <c r="L21" i="49" s="1"/>
  <c r="AB21" i="47"/>
  <c r="L22" i="48" s="1"/>
  <c r="AF44" i="47"/>
  <c r="M45" i="48" s="1"/>
  <c r="L46" i="49"/>
  <c r="L117" i="47"/>
  <c r="G31" i="46" s="1"/>
  <c r="U391" i="71" l="1"/>
  <c r="U401" i="71"/>
  <c r="U460" i="71"/>
  <c r="U437" i="71"/>
  <c r="U459" i="71"/>
  <c r="U374" i="71"/>
  <c r="U370" i="71"/>
  <c r="U441" i="71"/>
  <c r="U463" i="71"/>
  <c r="U378" i="71"/>
  <c r="U413" i="71"/>
  <c r="U435" i="71"/>
  <c r="U456" i="71"/>
  <c r="U365" i="71"/>
  <c r="U455" i="71"/>
  <c r="U465" i="71"/>
  <c r="U386" i="71"/>
  <c r="U453" i="71"/>
  <c r="U368" i="71"/>
  <c r="U390" i="71"/>
  <c r="U402" i="71"/>
  <c r="U457" i="71"/>
  <c r="U372" i="71"/>
  <c r="U394" i="71"/>
  <c r="U429" i="71"/>
  <c r="U451" i="71"/>
  <c r="U430" i="71"/>
  <c r="U369" i="71"/>
  <c r="U412" i="71"/>
  <c r="U364" i="71"/>
  <c r="U423" i="71"/>
  <c r="U439" i="71"/>
  <c r="U434" i="71"/>
  <c r="U405" i="71"/>
  <c r="U469" i="71"/>
  <c r="U427" i="71"/>
  <c r="U384" i="71"/>
  <c r="U448" i="71"/>
  <c r="U406" i="71"/>
  <c r="U470" i="71"/>
  <c r="U418" i="71"/>
  <c r="U409" i="71"/>
  <c r="U367" i="71"/>
  <c r="U431" i="71"/>
  <c r="U388" i="71"/>
  <c r="U452" i="71"/>
  <c r="U410" i="71"/>
  <c r="U381" i="71"/>
  <c r="U445" i="71"/>
  <c r="U403" i="71"/>
  <c r="U467" i="71"/>
  <c r="U424" i="71"/>
  <c r="U382" i="71"/>
  <c r="U446" i="71"/>
  <c r="U449" i="71"/>
  <c r="U417" i="71"/>
  <c r="U373" i="71"/>
  <c r="U395" i="71"/>
  <c r="U416" i="71"/>
  <c r="U438" i="71"/>
  <c r="U377" i="71"/>
  <c r="U399" i="71"/>
  <c r="U420" i="71"/>
  <c r="U442" i="71"/>
  <c r="U371" i="71"/>
  <c r="U392" i="71"/>
  <c r="U414" i="71"/>
  <c r="U407" i="71"/>
  <c r="U375" i="71"/>
  <c r="U389" i="71"/>
  <c r="U411" i="71"/>
  <c r="U432" i="71"/>
  <c r="U454" i="71"/>
  <c r="U393" i="71"/>
  <c r="U415" i="71"/>
  <c r="U436" i="71"/>
  <c r="U458" i="71"/>
  <c r="U387" i="71"/>
  <c r="U408" i="71"/>
  <c r="U366" i="71"/>
  <c r="U433" i="71"/>
  <c r="U385" i="71"/>
  <c r="U428" i="71"/>
  <c r="U380" i="71"/>
  <c r="U396" i="71"/>
  <c r="U466" i="71"/>
  <c r="U421" i="71"/>
  <c r="U379" i="71"/>
  <c r="U443" i="71"/>
  <c r="U400" i="71"/>
  <c r="U464" i="71"/>
  <c r="U422" i="71"/>
  <c r="U444" i="71"/>
  <c r="U450" i="71"/>
  <c r="U425" i="71"/>
  <c r="U383" i="71"/>
  <c r="U447" i="71"/>
  <c r="U404" i="71"/>
  <c r="U468" i="71"/>
  <c r="U426" i="71"/>
  <c r="U397" i="71"/>
  <c r="U461" i="71"/>
  <c r="U419" i="71"/>
  <c r="U376" i="71"/>
  <c r="U440" i="71"/>
  <c r="U398" i="71"/>
  <c r="U132" i="71"/>
  <c r="U196" i="71"/>
  <c r="U183" i="71"/>
  <c r="U173" i="71"/>
  <c r="U135" i="71"/>
  <c r="U170" i="71"/>
  <c r="U234" i="71"/>
  <c r="U152" i="71"/>
  <c r="U216" i="71"/>
  <c r="U129" i="71"/>
  <c r="U193" i="71"/>
  <c r="U231" i="71"/>
  <c r="U190" i="71"/>
  <c r="U179" i="71"/>
  <c r="U172" i="71"/>
  <c r="U139" i="71"/>
  <c r="U149" i="71"/>
  <c r="U213" i="71"/>
  <c r="U146" i="71"/>
  <c r="U210" i="71"/>
  <c r="U144" i="71"/>
  <c r="U208" i="71"/>
  <c r="U215" i="71"/>
  <c r="U185" i="71"/>
  <c r="U203" i="71"/>
  <c r="U182" i="71"/>
  <c r="U151" i="71"/>
  <c r="U180" i="71"/>
  <c r="U157" i="71"/>
  <c r="U154" i="71"/>
  <c r="U136" i="71"/>
  <c r="U195" i="71"/>
  <c r="U167" i="71"/>
  <c r="U131" i="71"/>
  <c r="U133" i="71"/>
  <c r="U130" i="71"/>
  <c r="U191" i="71"/>
  <c r="U175" i="71"/>
  <c r="U233" i="71"/>
  <c r="U230" i="71"/>
  <c r="U148" i="71"/>
  <c r="U212" i="71"/>
  <c r="U227" i="71"/>
  <c r="U189" i="71"/>
  <c r="U219" i="71"/>
  <c r="U186" i="71"/>
  <c r="U159" i="71"/>
  <c r="U168" i="71"/>
  <c r="U232" i="71"/>
  <c r="U145" i="71"/>
  <c r="U209" i="71"/>
  <c r="U142" i="71"/>
  <c r="U206" i="71"/>
  <c r="U223" i="71"/>
  <c r="U188" i="71"/>
  <c r="U171" i="71"/>
  <c r="U165" i="71"/>
  <c r="U229" i="71"/>
  <c r="U162" i="71"/>
  <c r="U226" i="71"/>
  <c r="U160" i="71"/>
  <c r="U224" i="71"/>
  <c r="U137" i="71"/>
  <c r="U201" i="71"/>
  <c r="U134" i="71"/>
  <c r="U198" i="71"/>
  <c r="U199" i="71"/>
  <c r="U155" i="71"/>
  <c r="U221" i="71"/>
  <c r="U218" i="71"/>
  <c r="U200" i="71"/>
  <c r="U177" i="71"/>
  <c r="U174" i="71"/>
  <c r="U156" i="71"/>
  <c r="U220" i="71"/>
  <c r="U197" i="71"/>
  <c r="U194" i="71"/>
  <c r="U192" i="71"/>
  <c r="U169" i="71"/>
  <c r="U166" i="71"/>
  <c r="U164" i="71"/>
  <c r="U228" i="71"/>
  <c r="U141" i="71"/>
  <c r="U205" i="71"/>
  <c r="U138" i="71"/>
  <c r="U202" i="71"/>
  <c r="U211" i="71"/>
  <c r="U184" i="71"/>
  <c r="U163" i="71"/>
  <c r="U161" i="71"/>
  <c r="U225" i="71"/>
  <c r="U158" i="71"/>
  <c r="U222" i="71"/>
  <c r="U140" i="71"/>
  <c r="U204" i="71"/>
  <c r="U207" i="71"/>
  <c r="U181" i="71"/>
  <c r="U187" i="71"/>
  <c r="U178" i="71"/>
  <c r="U143" i="71"/>
  <c r="U176" i="71"/>
  <c r="U147" i="71"/>
  <c r="U153" i="71"/>
  <c r="U217" i="71"/>
  <c r="U150" i="71"/>
  <c r="U214" i="71"/>
  <c r="U1308" i="71"/>
  <c r="U1406" i="71"/>
  <c r="U1390" i="71"/>
  <c r="U1374" i="71"/>
  <c r="U1358" i="71"/>
  <c r="U1342" i="71"/>
  <c r="U1326" i="71"/>
  <c r="U1310" i="71"/>
  <c r="U1392" i="71"/>
  <c r="U1372" i="71"/>
  <c r="U1356" i="71"/>
  <c r="U1336" i="71"/>
  <c r="U1320" i="71"/>
  <c r="U1407" i="71"/>
  <c r="U1391" i="71"/>
  <c r="U1375" i="71"/>
  <c r="U1359" i="71"/>
  <c r="U1343" i="71"/>
  <c r="U1327" i="71"/>
  <c r="U1311" i="71"/>
  <c r="U1401" i="71"/>
  <c r="U1385" i="71"/>
  <c r="U1369" i="71"/>
  <c r="U1353" i="71"/>
  <c r="U1337" i="71"/>
  <c r="U1321" i="71"/>
  <c r="U1412" i="71"/>
  <c r="U1386" i="71"/>
  <c r="U1370" i="71"/>
  <c r="U1354" i="71"/>
  <c r="U1338" i="71"/>
  <c r="U1322" i="71"/>
  <c r="U1408" i="71"/>
  <c r="U1388" i="71"/>
  <c r="U1402" i="71"/>
  <c r="U1398" i="71"/>
  <c r="U1366" i="71"/>
  <c r="U1334" i="71"/>
  <c r="U1404" i="71"/>
  <c r="U1368" i="71"/>
  <c r="U1344" i="71"/>
  <c r="U1324" i="71"/>
  <c r="U1403" i="71"/>
  <c r="U1383" i="71"/>
  <c r="U1363" i="71"/>
  <c r="U1339" i="71"/>
  <c r="U1319" i="71"/>
  <c r="U1405" i="71"/>
  <c r="U1381" i="71"/>
  <c r="U1361" i="71"/>
  <c r="U1341" i="71"/>
  <c r="U1317" i="71"/>
  <c r="U1380" i="71"/>
  <c r="U1394" i="71"/>
  <c r="U1362" i="71"/>
  <c r="U1330" i="71"/>
  <c r="U1400" i="71"/>
  <c r="U1364" i="71"/>
  <c r="U1340" i="71"/>
  <c r="U1316" i="71"/>
  <c r="U1399" i="71"/>
  <c r="U1379" i="71"/>
  <c r="U1355" i="71"/>
  <c r="U1335" i="71"/>
  <c r="U1315" i="71"/>
  <c r="U1397" i="71"/>
  <c r="U1377" i="71"/>
  <c r="U1357" i="71"/>
  <c r="U1333" i="71"/>
  <c r="U1313" i="71"/>
  <c r="U1352" i="71"/>
  <c r="U1414" i="71"/>
  <c r="U1382" i="71"/>
  <c r="U1350" i="71"/>
  <c r="U1318" i="71"/>
  <c r="U1384" i="71"/>
  <c r="U1360" i="71"/>
  <c r="U1332" i="71"/>
  <c r="U1312" i="71"/>
  <c r="U1395" i="71"/>
  <c r="U1371" i="71"/>
  <c r="U1351" i="71"/>
  <c r="U1331" i="71"/>
  <c r="U1413" i="71"/>
  <c r="U1393" i="71"/>
  <c r="U1373" i="71"/>
  <c r="U1349" i="71"/>
  <c r="U1329" i="71"/>
  <c r="U1309" i="71"/>
  <c r="U1346" i="71"/>
  <c r="U1328" i="71"/>
  <c r="U1347" i="71"/>
  <c r="U1365" i="71"/>
  <c r="U1378" i="71"/>
  <c r="U1348" i="71"/>
  <c r="U1367" i="71"/>
  <c r="U1389" i="71"/>
  <c r="U1396" i="71"/>
  <c r="U1314" i="71"/>
  <c r="U1411" i="71"/>
  <c r="U1323" i="71"/>
  <c r="U1345" i="71"/>
  <c r="U1410" i="71"/>
  <c r="U1376" i="71"/>
  <c r="U1387" i="71"/>
  <c r="U1409" i="71"/>
  <c r="U1325" i="71"/>
  <c r="U1191" i="71"/>
  <c r="U1296" i="71"/>
  <c r="U1280" i="71"/>
  <c r="U1264" i="71"/>
  <c r="U1248" i="71"/>
  <c r="U1232" i="71"/>
  <c r="U1216" i="71"/>
  <c r="U1200" i="71"/>
  <c r="U1290" i="71"/>
  <c r="U1274" i="71"/>
  <c r="U1258" i="71"/>
  <c r="U1242" i="71"/>
  <c r="U1226" i="71"/>
  <c r="U1210" i="71"/>
  <c r="U1194" i="71"/>
  <c r="U1285" i="71"/>
  <c r="U1269" i="71"/>
  <c r="U1253" i="71"/>
  <c r="U1237" i="71"/>
  <c r="U1221" i="71"/>
  <c r="U1205" i="71"/>
  <c r="U1295" i="71"/>
  <c r="U1279" i="71"/>
  <c r="U1263" i="71"/>
  <c r="U1247" i="71"/>
  <c r="U1231" i="71"/>
  <c r="U1215" i="71"/>
  <c r="U1199" i="71"/>
  <c r="U1292" i="71"/>
  <c r="U1276" i="71"/>
  <c r="U1260" i="71"/>
  <c r="U1244" i="71"/>
  <c r="U1288" i="71"/>
  <c r="U1272" i="71"/>
  <c r="U1256" i="71"/>
  <c r="U1240" i="71"/>
  <c r="U1224" i="71"/>
  <c r="U1208" i="71"/>
  <c r="U1192" i="71"/>
  <c r="U1282" i="71"/>
  <c r="U1266" i="71"/>
  <c r="U1250" i="71"/>
  <c r="U1234" i="71"/>
  <c r="U1218" i="71"/>
  <c r="U1202" i="71"/>
  <c r="U1293" i="71"/>
  <c r="U1277" i="71"/>
  <c r="U1261" i="71"/>
  <c r="U1245" i="71"/>
  <c r="U1229" i="71"/>
  <c r="U1213" i="71"/>
  <c r="U1197" i="71"/>
  <c r="U1287" i="71"/>
  <c r="U1271" i="71"/>
  <c r="U1255" i="71"/>
  <c r="U1239" i="71"/>
  <c r="U1223" i="71"/>
  <c r="U1207" i="71"/>
  <c r="U1284" i="71"/>
  <c r="U1268" i="71"/>
  <c r="U1252" i="71"/>
  <c r="U1236" i="71"/>
  <c r="U1220" i="71"/>
  <c r="U1204" i="71"/>
  <c r="U1228" i="71"/>
  <c r="U1286" i="71"/>
  <c r="U1254" i="71"/>
  <c r="U1222" i="71"/>
  <c r="U1190" i="71"/>
  <c r="U1265" i="71"/>
  <c r="U1233" i="71"/>
  <c r="U1201" i="71"/>
  <c r="U1275" i="71"/>
  <c r="U1243" i="71"/>
  <c r="U1211" i="71"/>
  <c r="U1212" i="71"/>
  <c r="U1278" i="71"/>
  <c r="U1246" i="71"/>
  <c r="U1214" i="71"/>
  <c r="U1289" i="71"/>
  <c r="U1257" i="71"/>
  <c r="U1225" i="71"/>
  <c r="U1193" i="71"/>
  <c r="U1267" i="71"/>
  <c r="U1235" i="71"/>
  <c r="U1203" i="71"/>
  <c r="U1196" i="71"/>
  <c r="U1270" i="71"/>
  <c r="U1294" i="71"/>
  <c r="U1206" i="71"/>
  <c r="U1249" i="71"/>
  <c r="U1291" i="71"/>
  <c r="U1227" i="71"/>
  <c r="U1262" i="71"/>
  <c r="U1198" i="71"/>
  <c r="U1241" i="71"/>
  <c r="U1283" i="71"/>
  <c r="U1219" i="71"/>
  <c r="U1238" i="71"/>
  <c r="U1281" i="71"/>
  <c r="U1217" i="71"/>
  <c r="U1259" i="71"/>
  <c r="U1195" i="71"/>
  <c r="U1230" i="71"/>
  <c r="U1273" i="71"/>
  <c r="U1209" i="71"/>
  <c r="U1251" i="71"/>
  <c r="U721" i="71"/>
  <c r="U824" i="71"/>
  <c r="U808" i="71"/>
  <c r="U792" i="71"/>
  <c r="U776" i="71"/>
  <c r="U760" i="71"/>
  <c r="U744" i="71"/>
  <c r="U728" i="71"/>
  <c r="U799" i="71"/>
  <c r="U801" i="71"/>
  <c r="U773" i="71"/>
  <c r="U749" i="71"/>
  <c r="U819" i="71"/>
  <c r="U803" i="71"/>
  <c r="U783" i="71"/>
  <c r="U767" i="71"/>
  <c r="U751" i="71"/>
  <c r="U735" i="71"/>
  <c r="U719" i="71"/>
  <c r="U810" i="71"/>
  <c r="U794" i="71"/>
  <c r="U778" i="71"/>
  <c r="U762" i="71"/>
  <c r="U746" i="71"/>
  <c r="U730" i="71"/>
  <c r="U813" i="71"/>
  <c r="U765" i="71"/>
  <c r="U729" i="71"/>
  <c r="U820" i="71"/>
  <c r="U804" i="71"/>
  <c r="U788" i="71"/>
  <c r="U772" i="71"/>
  <c r="U756" i="71"/>
  <c r="U740" i="71"/>
  <c r="U724" i="71"/>
  <c r="U821" i="71"/>
  <c r="U793" i="71"/>
  <c r="U769" i="71"/>
  <c r="U745" i="71"/>
  <c r="U815" i="71"/>
  <c r="U795" i="71"/>
  <c r="U779" i="71"/>
  <c r="U763" i="71"/>
  <c r="U747" i="71"/>
  <c r="U731" i="71"/>
  <c r="U822" i="71"/>
  <c r="U806" i="71"/>
  <c r="U790" i="71"/>
  <c r="U774" i="71"/>
  <c r="U758" i="71"/>
  <c r="U742" i="71"/>
  <c r="U726" i="71"/>
  <c r="U797" i="71"/>
  <c r="U753" i="71"/>
  <c r="U725" i="71"/>
  <c r="U816" i="71"/>
  <c r="U800" i="71"/>
  <c r="U784" i="71"/>
  <c r="U768" i="71"/>
  <c r="U752" i="71"/>
  <c r="U736" i="71"/>
  <c r="U720" i="71"/>
  <c r="U817" i="71"/>
  <c r="U785" i="71"/>
  <c r="U761" i="71"/>
  <c r="U733" i="71"/>
  <c r="U811" i="71"/>
  <c r="U791" i="71"/>
  <c r="U775" i="71"/>
  <c r="U759" i="71"/>
  <c r="U743" i="71"/>
  <c r="U727" i="71"/>
  <c r="U818" i="71"/>
  <c r="U802" i="71"/>
  <c r="U786" i="71"/>
  <c r="U770" i="71"/>
  <c r="U754" i="71"/>
  <c r="U738" i="71"/>
  <c r="U722" i="71"/>
  <c r="U789" i="71"/>
  <c r="U741" i="71"/>
  <c r="U812" i="71"/>
  <c r="U796" i="71"/>
  <c r="U780" i="71"/>
  <c r="U764" i="71"/>
  <c r="U748" i="71"/>
  <c r="U732" i="71"/>
  <c r="U805" i="71"/>
  <c r="U809" i="71"/>
  <c r="U781" i="71"/>
  <c r="U757" i="71"/>
  <c r="U823" i="71"/>
  <c r="U807" i="71"/>
  <c r="U787" i="71"/>
  <c r="U771" i="71"/>
  <c r="U755" i="71"/>
  <c r="U739" i="71"/>
  <c r="U723" i="71"/>
  <c r="U814" i="71"/>
  <c r="U798" i="71"/>
  <c r="U782" i="71"/>
  <c r="U766" i="71"/>
  <c r="U750" i="71"/>
  <c r="U734" i="71"/>
  <c r="U718" i="71"/>
  <c r="U777" i="71"/>
  <c r="U737" i="71"/>
  <c r="U10" i="71"/>
  <c r="U105" i="71"/>
  <c r="U65" i="71"/>
  <c r="U33" i="71"/>
  <c r="U112" i="71"/>
  <c r="U96" i="71"/>
  <c r="U80" i="71"/>
  <c r="U64" i="71"/>
  <c r="U48" i="71"/>
  <c r="U32" i="71"/>
  <c r="U16" i="71"/>
  <c r="U89" i="71"/>
  <c r="U115" i="71"/>
  <c r="U99" i="71"/>
  <c r="U83" i="71"/>
  <c r="U67" i="71"/>
  <c r="U51" i="71"/>
  <c r="U35" i="71"/>
  <c r="U19" i="71"/>
  <c r="U97" i="71"/>
  <c r="U45" i="71"/>
  <c r="U114" i="71"/>
  <c r="U98" i="71"/>
  <c r="U82" i="71"/>
  <c r="U66" i="71"/>
  <c r="U50" i="71"/>
  <c r="U34" i="71"/>
  <c r="U18" i="71"/>
  <c r="U93" i="71"/>
  <c r="U57" i="71"/>
  <c r="U25" i="71"/>
  <c r="U108" i="71"/>
  <c r="U92" i="71"/>
  <c r="U76" i="71"/>
  <c r="U60" i="71"/>
  <c r="U44" i="71"/>
  <c r="U28" i="71"/>
  <c r="U12" i="71"/>
  <c r="U69" i="71"/>
  <c r="U111" i="71"/>
  <c r="U95" i="71"/>
  <c r="U79" i="71"/>
  <c r="U63" i="71"/>
  <c r="U47" i="71"/>
  <c r="U31" i="71"/>
  <c r="U15" i="71"/>
  <c r="U81" i="71"/>
  <c r="U37" i="71"/>
  <c r="U110" i="71"/>
  <c r="U94" i="71"/>
  <c r="U78" i="71"/>
  <c r="U62" i="71"/>
  <c r="U46" i="71"/>
  <c r="U30" i="71"/>
  <c r="U14" i="71"/>
  <c r="U85" i="71"/>
  <c r="U49" i="71"/>
  <c r="U13" i="71"/>
  <c r="U104" i="71"/>
  <c r="U88" i="71"/>
  <c r="U72" i="71"/>
  <c r="U56" i="71"/>
  <c r="U40" i="71"/>
  <c r="U24" i="71"/>
  <c r="U113" i="71"/>
  <c r="U53" i="71"/>
  <c r="U107" i="71"/>
  <c r="U91" i="71"/>
  <c r="U75" i="71"/>
  <c r="U59" i="71"/>
  <c r="U43" i="71"/>
  <c r="U27" i="71"/>
  <c r="U11" i="71"/>
  <c r="U73" i="71"/>
  <c r="U29" i="71"/>
  <c r="U106" i="71"/>
  <c r="U90" i="71"/>
  <c r="U74" i="71"/>
  <c r="U58" i="71"/>
  <c r="U42" i="71"/>
  <c r="U26" i="71"/>
  <c r="U77" i="71"/>
  <c r="U84" i="71"/>
  <c r="U20" i="71"/>
  <c r="U87" i="71"/>
  <c r="U23" i="71"/>
  <c r="U102" i="71"/>
  <c r="U38" i="71"/>
  <c r="U100" i="71"/>
  <c r="U103" i="71"/>
  <c r="U39" i="71"/>
  <c r="U17" i="71"/>
  <c r="U41" i="71"/>
  <c r="U68" i="71"/>
  <c r="U101" i="71"/>
  <c r="U71" i="71"/>
  <c r="U109" i="71"/>
  <c r="U86" i="71"/>
  <c r="U22" i="71"/>
  <c r="U36" i="71"/>
  <c r="U54" i="71"/>
  <c r="U116" i="71"/>
  <c r="U52" i="71"/>
  <c r="U21" i="71"/>
  <c r="U55" i="71"/>
  <c r="U61" i="71"/>
  <c r="U70" i="71"/>
  <c r="M43" i="49"/>
  <c r="K25" i="49"/>
  <c r="M35" i="49"/>
  <c r="I21" i="50"/>
  <c r="I25" i="49"/>
  <c r="I56" i="48"/>
  <c r="N62" i="47"/>
  <c r="J63" i="48" s="1"/>
  <c r="AF62" i="47"/>
  <c r="M63" i="48" s="1"/>
  <c r="AF12" i="47"/>
  <c r="M13" i="48" s="1"/>
  <c r="AF78" i="47"/>
  <c r="M79" i="48" s="1"/>
  <c r="AF101" i="47"/>
  <c r="M102" i="48" s="1"/>
  <c r="AF39" i="47"/>
  <c r="M40" i="48" s="1"/>
  <c r="AB39" i="47"/>
  <c r="L40" i="48" s="1"/>
  <c r="I35" i="49"/>
  <c r="I80" i="48"/>
  <c r="AF56" i="47"/>
  <c r="M57" i="48" s="1"/>
  <c r="O56" i="47"/>
  <c r="K57" i="48" s="1"/>
  <c r="N56" i="47"/>
  <c r="AB56" i="47"/>
  <c r="L57" i="48" s="1"/>
  <c r="I57" i="48"/>
  <c r="M17" i="49"/>
  <c r="M32" i="49"/>
  <c r="M40" i="49"/>
  <c r="L14" i="49"/>
  <c r="M37" i="49"/>
  <c r="K33" i="49"/>
  <c r="L33" i="49"/>
  <c r="J35" i="49"/>
  <c r="J46" i="49"/>
  <c r="K16" i="50"/>
  <c r="M56" i="48"/>
  <c r="M25" i="49"/>
  <c r="K41" i="49"/>
  <c r="L25" i="49"/>
  <c r="K17" i="50"/>
  <c r="L16" i="50"/>
  <c r="T117" i="71"/>
  <c r="T825" i="71"/>
  <c r="S117" i="71"/>
  <c r="S1297" i="71"/>
  <c r="S1415" i="71"/>
  <c r="T1297" i="71"/>
  <c r="T1415" i="71"/>
  <c r="S825" i="71"/>
  <c r="J81" i="48"/>
  <c r="J16" i="50"/>
  <c r="J33" i="49"/>
  <c r="K22" i="49"/>
  <c r="L36" i="49"/>
  <c r="L51" i="48"/>
  <c r="J17" i="50"/>
  <c r="M18" i="50"/>
  <c r="J100" i="48"/>
  <c r="M84" i="48"/>
  <c r="J40" i="49"/>
  <c r="M30" i="49"/>
  <c r="J36" i="49"/>
  <c r="L17" i="50"/>
  <c r="L22" i="49"/>
  <c r="M21" i="50"/>
  <c r="J23" i="50"/>
  <c r="M107" i="48"/>
  <c r="M15" i="50"/>
  <c r="J44" i="49"/>
  <c r="L41" i="49"/>
  <c r="K26" i="49"/>
  <c r="K24" i="49"/>
  <c r="M41" i="49"/>
  <c r="K11" i="50"/>
  <c r="M22" i="49"/>
  <c r="L79" i="48"/>
  <c r="M26" i="49"/>
  <c r="L34" i="49"/>
  <c r="M100" i="48"/>
  <c r="K11" i="49"/>
  <c r="K17" i="49"/>
  <c r="M78" i="48"/>
  <c r="J43" i="49"/>
  <c r="M47" i="49"/>
  <c r="L24" i="48"/>
  <c r="L24" i="49"/>
  <c r="J41" i="49"/>
  <c r="K32" i="49"/>
  <c r="J22" i="49"/>
  <c r="K30" i="49"/>
  <c r="K40" i="49"/>
  <c r="J19" i="49"/>
  <c r="M33" i="49"/>
  <c r="M21" i="49"/>
  <c r="J56" i="48"/>
  <c r="M24" i="49"/>
  <c r="L35" i="49"/>
  <c r="K20" i="49"/>
  <c r="J17" i="49"/>
  <c r="K100" i="48"/>
  <c r="K102" i="48"/>
  <c r="K34" i="49"/>
  <c r="J23" i="49"/>
  <c r="K36" i="49"/>
  <c r="M36" i="49"/>
  <c r="M55" i="48"/>
  <c r="L47" i="49"/>
  <c r="M81" i="48"/>
  <c r="L23" i="50"/>
  <c r="M16" i="50"/>
  <c r="M19" i="50"/>
  <c r="L20" i="49"/>
  <c r="J20" i="49"/>
  <c r="M38" i="49"/>
  <c r="M17" i="50"/>
  <c r="K23" i="49"/>
  <c r="L37" i="49"/>
  <c r="L26" i="49"/>
  <c r="L20" i="50"/>
  <c r="M20" i="49"/>
  <c r="J30" i="49"/>
  <c r="M44" i="49"/>
  <c r="L27" i="49"/>
  <c r="M46" i="49"/>
  <c r="L18" i="50"/>
  <c r="J11" i="50"/>
  <c r="J32" i="49"/>
  <c r="J15" i="50"/>
  <c r="K15" i="50"/>
  <c r="L17" i="49"/>
  <c r="M16" i="49"/>
  <c r="J18" i="50"/>
  <c r="J37" i="49"/>
  <c r="K37" i="49"/>
  <c r="K18" i="50"/>
  <c r="M23" i="50"/>
  <c r="J47" i="49"/>
  <c r="K46" i="49"/>
  <c r="K43" i="49"/>
  <c r="L15" i="50"/>
  <c r="L32" i="49"/>
  <c r="L39" i="49"/>
  <c r="K44" i="49"/>
  <c r="L16" i="49"/>
  <c r="M12" i="50"/>
  <c r="J80" i="48"/>
  <c r="L30" i="49"/>
  <c r="K39" i="49"/>
  <c r="J11" i="49"/>
  <c r="L31" i="49"/>
  <c r="M27" i="49"/>
  <c r="J27" i="49"/>
  <c r="J29" i="49"/>
  <c r="J28" i="49"/>
  <c r="L18" i="49"/>
  <c r="K15" i="49"/>
  <c r="J19" i="50"/>
  <c r="M11" i="49"/>
  <c r="K19" i="49"/>
  <c r="M15" i="49"/>
  <c r="M14" i="49"/>
  <c r="M13" i="49"/>
  <c r="K21" i="49"/>
  <c r="J12" i="49"/>
  <c r="L12" i="49"/>
  <c r="K14" i="49"/>
  <c r="L44" i="49"/>
  <c r="M39" i="49"/>
  <c r="L29" i="49"/>
  <c r="L11" i="50"/>
  <c r="M31" i="49"/>
  <c r="M22" i="50"/>
  <c r="J22" i="50"/>
  <c r="AB117" i="47"/>
  <c r="R36" i="46" s="1"/>
  <c r="L11" i="49"/>
  <c r="J12" i="50"/>
  <c r="M45" i="49"/>
  <c r="M20" i="50"/>
  <c r="J15" i="49"/>
  <c r="M29" i="49"/>
  <c r="M12" i="49"/>
  <c r="M14" i="50"/>
  <c r="K27" i="49"/>
  <c r="O117" i="47"/>
  <c r="J43" i="46" s="1"/>
  <c r="K48" i="46" s="1"/>
  <c r="J31" i="49"/>
  <c r="I118" i="48"/>
  <c r="E36" i="45" s="1"/>
  <c r="K28" i="49"/>
  <c r="J18" i="49"/>
  <c r="J16" i="49"/>
  <c r="J38" i="49"/>
  <c r="J14" i="49"/>
  <c r="K20" i="50"/>
  <c r="K42" i="49"/>
  <c r="L14" i="50"/>
  <c r="L15" i="49"/>
  <c r="M11" i="50"/>
  <c r="M18" i="49"/>
  <c r="M42" i="49"/>
  <c r="L38" i="49"/>
  <c r="L13" i="50"/>
  <c r="L13" i="49"/>
  <c r="J13" i="49"/>
  <c r="K16" i="49"/>
  <c r="K19" i="50"/>
  <c r="K14" i="50"/>
  <c r="L45" i="49"/>
  <c r="K12" i="49"/>
  <c r="J13" i="50"/>
  <c r="K31" i="49"/>
  <c r="L19" i="50"/>
  <c r="J39" i="49"/>
  <c r="L19" i="49"/>
  <c r="J42" i="49"/>
  <c r="L12" i="50"/>
  <c r="K12" i="50"/>
  <c r="J45" i="49"/>
  <c r="J20" i="50"/>
  <c r="N117" i="47"/>
  <c r="J42" i="46" s="1"/>
  <c r="L42" i="49"/>
  <c r="L22" i="50"/>
  <c r="K29" i="49"/>
  <c r="J14" i="50"/>
  <c r="M28" i="49"/>
  <c r="J21" i="49"/>
  <c r="I24" i="50"/>
  <c r="I48" i="49"/>
  <c r="K13" i="49"/>
  <c r="AF117" i="47"/>
  <c r="R37" i="46" s="1"/>
  <c r="K45" i="49"/>
  <c r="M19" i="49"/>
  <c r="K13" i="50"/>
  <c r="K22" i="50"/>
  <c r="K38" i="49"/>
  <c r="M13" i="50"/>
  <c r="P117" i="47"/>
  <c r="E24" i="45"/>
  <c r="P117" i="4"/>
  <c r="E24" i="3"/>
  <c r="AE11" i="4"/>
  <c r="AE15" i="4"/>
  <c r="AE19" i="4"/>
  <c r="AE23" i="4"/>
  <c r="AE27" i="4"/>
  <c r="AE31" i="4"/>
  <c r="AE35" i="4"/>
  <c r="AE39" i="4"/>
  <c r="AE43" i="4"/>
  <c r="AE47" i="4"/>
  <c r="AE51" i="4"/>
  <c r="AE55" i="4"/>
  <c r="AE59" i="4"/>
  <c r="AE63" i="4"/>
  <c r="AE67" i="4"/>
  <c r="AE71" i="4"/>
  <c r="AE75" i="4"/>
  <c r="AE79" i="4"/>
  <c r="AE83" i="4"/>
  <c r="AE95" i="4"/>
  <c r="AE99" i="4"/>
  <c r="AE103" i="4"/>
  <c r="AE107" i="4"/>
  <c r="AE111" i="4"/>
  <c r="AE115" i="4"/>
  <c r="AA12" i="4"/>
  <c r="AA16" i="4"/>
  <c r="AE14" i="4"/>
  <c r="AE18" i="4"/>
  <c r="AE22" i="4"/>
  <c r="AE26" i="4"/>
  <c r="AE30" i="4"/>
  <c r="AE34" i="4"/>
  <c r="AE38" i="4"/>
  <c r="AE42" i="4"/>
  <c r="AE46" i="4"/>
  <c r="AE50" i="4"/>
  <c r="AE54" i="4"/>
  <c r="AE58" i="4"/>
  <c r="AE62" i="4"/>
  <c r="AE66" i="4"/>
  <c r="AE70" i="4"/>
  <c r="AE74" i="4"/>
  <c r="AE78" i="4"/>
  <c r="AE82" i="4"/>
  <c r="AE90" i="4"/>
  <c r="AE94" i="4"/>
  <c r="AE98" i="4"/>
  <c r="AE102" i="4"/>
  <c r="AE106" i="4"/>
  <c r="AE110" i="4"/>
  <c r="AE114" i="4"/>
  <c r="AA11" i="4"/>
  <c r="AA15" i="4"/>
  <c r="AE13" i="4"/>
  <c r="AE17" i="4"/>
  <c r="AE21" i="4"/>
  <c r="AE25" i="4"/>
  <c r="AE29" i="4"/>
  <c r="AE33" i="4"/>
  <c r="AE37" i="4"/>
  <c r="AE41" i="4"/>
  <c r="AE45" i="4"/>
  <c r="AE49" i="4"/>
  <c r="AE53" i="4"/>
  <c r="AE57" i="4"/>
  <c r="AE61" i="4"/>
  <c r="AE65" i="4"/>
  <c r="AE69" i="4"/>
  <c r="AE73" i="4"/>
  <c r="AE77" i="4"/>
  <c r="AE81" i="4"/>
  <c r="AE89" i="4"/>
  <c r="AE93" i="4"/>
  <c r="AE97" i="4"/>
  <c r="AE101" i="4"/>
  <c r="AE105" i="4"/>
  <c r="AE109" i="4"/>
  <c r="AE113" i="4"/>
  <c r="AE116" i="4"/>
  <c r="AA14" i="4"/>
  <c r="AE12" i="4"/>
  <c r="AE28" i="4"/>
  <c r="AE44" i="4"/>
  <c r="AE60" i="4"/>
  <c r="AE76" i="4"/>
  <c r="AE108" i="4"/>
  <c r="AA18" i="4"/>
  <c r="AA22" i="4"/>
  <c r="AA26" i="4"/>
  <c r="AA30" i="4"/>
  <c r="AA34" i="4"/>
  <c r="AA38" i="4"/>
  <c r="AA42" i="4"/>
  <c r="AA46" i="4"/>
  <c r="AA50" i="4"/>
  <c r="AA54" i="4"/>
  <c r="AA58" i="4"/>
  <c r="AA62" i="4"/>
  <c r="AA66" i="4"/>
  <c r="AA70" i="4"/>
  <c r="AA74" i="4"/>
  <c r="AA78" i="4"/>
  <c r="AA82" i="4"/>
  <c r="AA90" i="4"/>
  <c r="AA94" i="4"/>
  <c r="AA98" i="4"/>
  <c r="AA102" i="4"/>
  <c r="AE24" i="4"/>
  <c r="AE40" i="4"/>
  <c r="AE56" i="4"/>
  <c r="AE104" i="4"/>
  <c r="AA13" i="4"/>
  <c r="AA17" i="4"/>
  <c r="AA21" i="4"/>
  <c r="AA25" i="4"/>
  <c r="AA29" i="4"/>
  <c r="AA33" i="4"/>
  <c r="AA37" i="4"/>
  <c r="AA41" i="4"/>
  <c r="AA45" i="4"/>
  <c r="AA49" i="4"/>
  <c r="AA53" i="4"/>
  <c r="AA57" i="4"/>
  <c r="AA61" i="4"/>
  <c r="AA65" i="4"/>
  <c r="AA69" i="4"/>
  <c r="AA73" i="4"/>
  <c r="AA77" i="4"/>
  <c r="AA81" i="4"/>
  <c r="AA89" i="4"/>
  <c r="AA93" i="4"/>
  <c r="AA97" i="4"/>
  <c r="AA101" i="4"/>
  <c r="AE20" i="4"/>
  <c r="AE36" i="4"/>
  <c r="AE52" i="4"/>
  <c r="AE68" i="4"/>
  <c r="AE100" i="4"/>
  <c r="AA20" i="4"/>
  <c r="AA24" i="4"/>
  <c r="AA28" i="4"/>
  <c r="AA32" i="4"/>
  <c r="AA36" i="4"/>
  <c r="AA40" i="4"/>
  <c r="AA44" i="4"/>
  <c r="AA48" i="4"/>
  <c r="AA52" i="4"/>
  <c r="AA56" i="4"/>
  <c r="AA60" i="4"/>
  <c r="AA64" i="4"/>
  <c r="AA68" i="4"/>
  <c r="AA76" i="4"/>
  <c r="AA80" i="4"/>
  <c r="AA96" i="4"/>
  <c r="AA100" i="4"/>
  <c r="AE16" i="4"/>
  <c r="AE80" i="4"/>
  <c r="AA27" i="4"/>
  <c r="AA43" i="4"/>
  <c r="AA59" i="4"/>
  <c r="AA75" i="4"/>
  <c r="AA105" i="4"/>
  <c r="AA109" i="4"/>
  <c r="AA113" i="4"/>
  <c r="AA116" i="4"/>
  <c r="AA10" i="4"/>
  <c r="AE10" i="4"/>
  <c r="AE96" i="4"/>
  <c r="AA79" i="4"/>
  <c r="AA95" i="4"/>
  <c r="AA106" i="4"/>
  <c r="AA110" i="4"/>
  <c r="AE64" i="4"/>
  <c r="AA23" i="4"/>
  <c r="AA39" i="4"/>
  <c r="AA55" i="4"/>
  <c r="AA71" i="4"/>
  <c r="AA104" i="4"/>
  <c r="AA108" i="4"/>
  <c r="AA112" i="4"/>
  <c r="AA31" i="4"/>
  <c r="AA47" i="4"/>
  <c r="AE48" i="4"/>
  <c r="AE112" i="4"/>
  <c r="AA19" i="4"/>
  <c r="AA35" i="4"/>
  <c r="AA51" i="4"/>
  <c r="AA67" i="4"/>
  <c r="AA83" i="4"/>
  <c r="AA99" i="4"/>
  <c r="AA103" i="4"/>
  <c r="AA107" i="4"/>
  <c r="AA111" i="4"/>
  <c r="AA115" i="4"/>
  <c r="AE32" i="4"/>
  <c r="AA63" i="4"/>
  <c r="AA114" i="4"/>
  <c r="J57" i="48" l="1"/>
  <c r="J26" i="49"/>
  <c r="M34" i="49"/>
  <c r="N557" i="72"/>
  <c r="S557" i="72" s="1"/>
  <c r="AG548" i="71"/>
  <c r="AC548" i="71"/>
  <c r="V548" i="71"/>
  <c r="W548" i="71"/>
  <c r="X548" i="71"/>
  <c r="N548" i="72"/>
  <c r="S548" i="72" s="1"/>
  <c r="AG539" i="71"/>
  <c r="AC539" i="71"/>
  <c r="V539" i="71"/>
  <c r="W539" i="71"/>
  <c r="X539" i="71"/>
  <c r="N538" i="72"/>
  <c r="S538" i="72" s="1"/>
  <c r="AG529" i="71"/>
  <c r="AC529" i="71"/>
  <c r="V529" i="71"/>
  <c r="W529" i="71"/>
  <c r="X529" i="71"/>
  <c r="N547" i="72"/>
  <c r="S547" i="72" s="1"/>
  <c r="AG538" i="71"/>
  <c r="AC538" i="71"/>
  <c r="V538" i="71"/>
  <c r="W538" i="71"/>
  <c r="X538" i="71"/>
  <c r="N585" i="72"/>
  <c r="S585" i="72" s="1"/>
  <c r="AG576" i="71"/>
  <c r="AC576" i="71"/>
  <c r="V576" i="71"/>
  <c r="W576" i="71"/>
  <c r="X576" i="71"/>
  <c r="N556" i="72"/>
  <c r="S556" i="72" s="1"/>
  <c r="AG547" i="71"/>
  <c r="AC547" i="71"/>
  <c r="V547" i="71"/>
  <c r="W547" i="71"/>
  <c r="X547" i="71"/>
  <c r="N576" i="72"/>
  <c r="S576" i="72" s="1"/>
  <c r="AG567" i="71"/>
  <c r="AC567" i="71"/>
  <c r="V567" i="71"/>
  <c r="W567" i="71"/>
  <c r="X567" i="71"/>
  <c r="N560" i="72"/>
  <c r="S560" i="72" s="1"/>
  <c r="AG551" i="71"/>
  <c r="AC551" i="71"/>
  <c r="V551" i="71"/>
  <c r="W551" i="71"/>
  <c r="X551" i="71"/>
  <c r="N531" i="72"/>
  <c r="S531" i="72" s="1"/>
  <c r="AG522" i="71"/>
  <c r="AC522" i="71"/>
  <c r="V522" i="71"/>
  <c r="W522" i="71"/>
  <c r="X522" i="71"/>
  <c r="N529" i="72"/>
  <c r="S529" i="72" s="1"/>
  <c r="AG520" i="71"/>
  <c r="AC520" i="71"/>
  <c r="V520" i="71"/>
  <c r="W520" i="71"/>
  <c r="X520" i="71"/>
  <c r="N566" i="72"/>
  <c r="S566" i="72" s="1"/>
  <c r="AG557" i="71"/>
  <c r="AC557" i="71"/>
  <c r="V557" i="71"/>
  <c r="W557" i="71"/>
  <c r="X557" i="71"/>
  <c r="N586" i="72"/>
  <c r="S586" i="72" s="1"/>
  <c r="AG577" i="71"/>
  <c r="AC577" i="71"/>
  <c r="V577" i="71"/>
  <c r="W577" i="71"/>
  <c r="X577" i="71"/>
  <c r="N552" i="72"/>
  <c r="S552" i="72" s="1"/>
  <c r="AG543" i="71"/>
  <c r="AC543" i="71"/>
  <c r="V543" i="71"/>
  <c r="W543" i="71"/>
  <c r="X543" i="71"/>
  <c r="N551" i="72"/>
  <c r="S551" i="72" s="1"/>
  <c r="AG542" i="71"/>
  <c r="AC542" i="71"/>
  <c r="V542" i="71"/>
  <c r="W542" i="71"/>
  <c r="X542" i="71"/>
  <c r="N508" i="72"/>
  <c r="S508" i="72" s="1"/>
  <c r="AG499" i="71"/>
  <c r="AC499" i="71"/>
  <c r="V499" i="71"/>
  <c r="W499" i="71"/>
  <c r="X499" i="71"/>
  <c r="N493" i="72"/>
  <c r="S493" i="72" s="1"/>
  <c r="AG484" i="71"/>
  <c r="AC484" i="71"/>
  <c r="V484" i="71"/>
  <c r="W484" i="71"/>
  <c r="X484" i="71"/>
  <c r="N526" i="72"/>
  <c r="S526" i="72" s="1"/>
  <c r="AG517" i="71"/>
  <c r="AC517" i="71"/>
  <c r="V517" i="71"/>
  <c r="W517" i="71"/>
  <c r="X517" i="71"/>
  <c r="N562" i="72"/>
  <c r="S562" i="72" s="1"/>
  <c r="AG553" i="71"/>
  <c r="AC553" i="71"/>
  <c r="V553" i="71"/>
  <c r="W553" i="71"/>
  <c r="X553" i="71"/>
  <c r="N559" i="72"/>
  <c r="S559" i="72" s="1"/>
  <c r="AG550" i="71"/>
  <c r="AC550" i="71"/>
  <c r="V550" i="71"/>
  <c r="W550" i="71"/>
  <c r="X550" i="71"/>
  <c r="N553" i="72"/>
  <c r="S553" i="72" s="1"/>
  <c r="AG544" i="71"/>
  <c r="AC544" i="71"/>
  <c r="V544" i="71"/>
  <c r="W544" i="71"/>
  <c r="X544" i="71"/>
  <c r="N514" i="72"/>
  <c r="S514" i="72" s="1"/>
  <c r="AG505" i="71"/>
  <c r="AC505" i="71"/>
  <c r="V505" i="71"/>
  <c r="W505" i="71"/>
  <c r="X505" i="71"/>
  <c r="N505" i="72"/>
  <c r="S505" i="72" s="1"/>
  <c r="AG496" i="71"/>
  <c r="AC496" i="71"/>
  <c r="V496" i="71"/>
  <c r="W496" i="71"/>
  <c r="X496" i="71"/>
  <c r="N496" i="72"/>
  <c r="S496" i="72" s="1"/>
  <c r="AG487" i="71"/>
  <c r="AC487" i="71"/>
  <c r="V487" i="71"/>
  <c r="W487" i="71"/>
  <c r="X487" i="71"/>
  <c r="N515" i="72"/>
  <c r="S515" i="72" s="1"/>
  <c r="AG506" i="71"/>
  <c r="AC506" i="71"/>
  <c r="V506" i="71"/>
  <c r="W506" i="71"/>
  <c r="X506" i="71"/>
  <c r="N564" i="72"/>
  <c r="S564" i="72" s="1"/>
  <c r="AG555" i="71"/>
  <c r="AC555" i="71"/>
  <c r="V555" i="71"/>
  <c r="W555" i="71"/>
  <c r="X555" i="71"/>
  <c r="N534" i="72"/>
  <c r="S534" i="72" s="1"/>
  <c r="AG525" i="71"/>
  <c r="AC525" i="71"/>
  <c r="V525" i="71"/>
  <c r="W525" i="71"/>
  <c r="X525" i="71"/>
  <c r="N554" i="72"/>
  <c r="S554" i="72" s="1"/>
  <c r="AG545" i="71"/>
  <c r="AC545" i="71"/>
  <c r="V545" i="71"/>
  <c r="W545" i="71"/>
  <c r="X545" i="71"/>
  <c r="N165" i="72"/>
  <c r="S165" i="72" s="1"/>
  <c r="AG162" i="71"/>
  <c r="AC162" i="71"/>
  <c r="V162" i="71"/>
  <c r="W162" i="71"/>
  <c r="X162" i="71"/>
  <c r="N174" i="72"/>
  <c r="S174" i="72" s="1"/>
  <c r="AG171" i="71"/>
  <c r="AC171" i="71"/>
  <c r="V171" i="71"/>
  <c r="W171" i="71"/>
  <c r="X171" i="71"/>
  <c r="N131" i="72"/>
  <c r="AG128" i="71"/>
  <c r="AC128" i="71"/>
  <c r="W128" i="71"/>
  <c r="V128" i="71"/>
  <c r="U235" i="71"/>
  <c r="X128" i="71"/>
  <c r="N207" i="72"/>
  <c r="S207" i="72" s="1"/>
  <c r="AG204" i="71"/>
  <c r="AC204" i="71"/>
  <c r="V204" i="71"/>
  <c r="W204" i="71"/>
  <c r="X204" i="71"/>
  <c r="N150" i="72"/>
  <c r="S150" i="72" s="1"/>
  <c r="AG147" i="71"/>
  <c r="AC147" i="71"/>
  <c r="V147" i="71"/>
  <c r="W147" i="71"/>
  <c r="X147" i="71"/>
  <c r="N192" i="72"/>
  <c r="S192" i="72" s="1"/>
  <c r="AG189" i="71"/>
  <c r="AC189" i="71"/>
  <c r="V189" i="71"/>
  <c r="W189" i="71"/>
  <c r="X189" i="71"/>
  <c r="N234" i="72"/>
  <c r="S234" i="72" s="1"/>
  <c r="AG231" i="71"/>
  <c r="AC231" i="71"/>
  <c r="V231" i="71"/>
  <c r="W231" i="71"/>
  <c r="X231" i="71"/>
  <c r="N226" i="72"/>
  <c r="S226" i="72" s="1"/>
  <c r="AG223" i="71"/>
  <c r="AC223" i="71"/>
  <c r="V223" i="71"/>
  <c r="W223" i="71"/>
  <c r="X223" i="71"/>
  <c r="N223" i="72"/>
  <c r="S223" i="72" s="1"/>
  <c r="AG220" i="71"/>
  <c r="AC220" i="71"/>
  <c r="V220" i="71"/>
  <c r="W220" i="71"/>
  <c r="X220" i="71"/>
  <c r="N168" i="72"/>
  <c r="S168" i="72" s="1"/>
  <c r="AG165" i="71"/>
  <c r="AC165" i="71"/>
  <c r="V165" i="71"/>
  <c r="W165" i="71"/>
  <c r="X165" i="71"/>
  <c r="N184" i="72"/>
  <c r="S184" i="72" s="1"/>
  <c r="AG181" i="71"/>
  <c r="AC181" i="71"/>
  <c r="V181" i="71"/>
  <c r="W181" i="71"/>
  <c r="X181" i="71"/>
  <c r="N230" i="72"/>
  <c r="S230" i="72" s="1"/>
  <c r="AG227" i="71"/>
  <c r="AC227" i="71"/>
  <c r="V227" i="71"/>
  <c r="W227" i="71"/>
  <c r="X227" i="71"/>
  <c r="N133" i="72"/>
  <c r="S133" i="72" s="1"/>
  <c r="AG130" i="71"/>
  <c r="AC130" i="71"/>
  <c r="V130" i="71"/>
  <c r="W130" i="71"/>
  <c r="X130" i="71"/>
  <c r="N203" i="72"/>
  <c r="S203" i="72" s="1"/>
  <c r="AG200" i="71"/>
  <c r="AC200" i="71"/>
  <c r="V200" i="71"/>
  <c r="W200" i="71"/>
  <c r="X200" i="71"/>
  <c r="N200" i="72"/>
  <c r="S200" i="72" s="1"/>
  <c r="AG197" i="71"/>
  <c r="AC197" i="71"/>
  <c r="V197" i="71"/>
  <c r="W197" i="71"/>
  <c r="X197" i="71"/>
  <c r="N228" i="72"/>
  <c r="S228" i="72" s="1"/>
  <c r="AG225" i="71"/>
  <c r="AC225" i="71"/>
  <c r="V225" i="71"/>
  <c r="W225" i="71"/>
  <c r="X225" i="71"/>
  <c r="N225" i="72"/>
  <c r="S225" i="72" s="1"/>
  <c r="AG222" i="71"/>
  <c r="AC222" i="71"/>
  <c r="V222" i="71"/>
  <c r="W222" i="71"/>
  <c r="X222" i="71"/>
  <c r="N236" i="72"/>
  <c r="S236" i="72" s="1"/>
  <c r="AG233" i="71"/>
  <c r="AC233" i="71"/>
  <c r="V233" i="71"/>
  <c r="W233" i="71"/>
  <c r="X233" i="71"/>
  <c r="N199" i="72"/>
  <c r="S199" i="72" s="1"/>
  <c r="AG196" i="71"/>
  <c r="AC196" i="71"/>
  <c r="V196" i="71"/>
  <c r="W196" i="71"/>
  <c r="X196" i="71"/>
  <c r="N138" i="72"/>
  <c r="S138" i="72" s="1"/>
  <c r="AG135" i="71"/>
  <c r="AC135" i="71"/>
  <c r="V135" i="71"/>
  <c r="W135" i="71"/>
  <c r="X135" i="71"/>
  <c r="N196" i="72"/>
  <c r="S196" i="72" s="1"/>
  <c r="AG193" i="71"/>
  <c r="AC193" i="71"/>
  <c r="V193" i="71"/>
  <c r="W193" i="71"/>
  <c r="X193" i="71"/>
  <c r="N142" i="72"/>
  <c r="S142" i="72" s="1"/>
  <c r="AG139" i="71"/>
  <c r="AC139" i="71"/>
  <c r="V139" i="71"/>
  <c r="W139" i="71"/>
  <c r="X139" i="71"/>
  <c r="N210" i="72"/>
  <c r="S210" i="72" s="1"/>
  <c r="AG207" i="71"/>
  <c r="AC207" i="71"/>
  <c r="V207" i="71"/>
  <c r="W207" i="71"/>
  <c r="X207" i="71"/>
  <c r="N175" i="72"/>
  <c r="S175" i="72" s="1"/>
  <c r="AG172" i="71"/>
  <c r="AC172" i="71"/>
  <c r="V172" i="71"/>
  <c r="W172" i="71"/>
  <c r="X172" i="71"/>
  <c r="N134" i="72"/>
  <c r="S134" i="72" s="1"/>
  <c r="AG131" i="71"/>
  <c r="AC131" i="71"/>
  <c r="V131" i="71"/>
  <c r="W131" i="71"/>
  <c r="X131" i="71"/>
  <c r="N160" i="72"/>
  <c r="S160" i="72" s="1"/>
  <c r="AG157" i="71"/>
  <c r="AC157" i="71"/>
  <c r="V157" i="71"/>
  <c r="W157" i="71"/>
  <c r="X157" i="71"/>
  <c r="N218" i="72"/>
  <c r="S218" i="72" s="1"/>
  <c r="AG215" i="71"/>
  <c r="AC215" i="71"/>
  <c r="V215" i="71"/>
  <c r="W215" i="71"/>
  <c r="X215" i="71"/>
  <c r="N681" i="72"/>
  <c r="S681" i="72" s="1"/>
  <c r="AG670" i="71"/>
  <c r="AC670" i="71"/>
  <c r="V670" i="71"/>
  <c r="W670" i="71"/>
  <c r="X670" i="71"/>
  <c r="N611" i="72"/>
  <c r="AG600" i="71"/>
  <c r="AC600" i="71"/>
  <c r="W600" i="71"/>
  <c r="V600" i="71"/>
  <c r="U707" i="71"/>
  <c r="X600" i="71"/>
  <c r="N658" i="72"/>
  <c r="S658" i="72" s="1"/>
  <c r="AG647" i="71"/>
  <c r="AC647" i="71"/>
  <c r="V647" i="71"/>
  <c r="W647" i="71"/>
  <c r="X647" i="71"/>
  <c r="N695" i="72"/>
  <c r="S695" i="72" s="1"/>
  <c r="AG684" i="71"/>
  <c r="AC684" i="71"/>
  <c r="V684" i="71"/>
  <c r="W684" i="71"/>
  <c r="X684" i="71"/>
  <c r="N632" i="72"/>
  <c r="S632" i="72" s="1"/>
  <c r="AG621" i="71"/>
  <c r="AC621" i="71"/>
  <c r="V621" i="71"/>
  <c r="W621" i="71"/>
  <c r="X621" i="71"/>
  <c r="N661" i="72"/>
  <c r="S661" i="72" s="1"/>
  <c r="AG650" i="71"/>
  <c r="AC650" i="71"/>
  <c r="V650" i="71"/>
  <c r="W650" i="71"/>
  <c r="X650" i="71"/>
  <c r="N700" i="72"/>
  <c r="S700" i="72" s="1"/>
  <c r="AG689" i="71"/>
  <c r="AC689" i="71"/>
  <c r="V689" i="71"/>
  <c r="W689" i="71"/>
  <c r="X689" i="71"/>
  <c r="N654" i="72"/>
  <c r="S654" i="72" s="1"/>
  <c r="AG643" i="71"/>
  <c r="AC643" i="71"/>
  <c r="V643" i="71"/>
  <c r="W643" i="71"/>
  <c r="X643" i="71"/>
  <c r="N691" i="72"/>
  <c r="S691" i="72" s="1"/>
  <c r="AG680" i="71"/>
  <c r="AC680" i="71"/>
  <c r="V680" i="71"/>
  <c r="W680" i="71"/>
  <c r="X680" i="71"/>
  <c r="N628" i="72"/>
  <c r="S628" i="72" s="1"/>
  <c r="AG617" i="71"/>
  <c r="AC617" i="71"/>
  <c r="V617" i="71"/>
  <c r="W617" i="71"/>
  <c r="X617" i="71"/>
  <c r="N673" i="72"/>
  <c r="S673" i="72" s="1"/>
  <c r="AG662" i="71"/>
  <c r="AC662" i="71"/>
  <c r="V662" i="71"/>
  <c r="W662" i="71"/>
  <c r="X662" i="71"/>
  <c r="N712" i="72"/>
  <c r="S712" i="72" s="1"/>
  <c r="AG701" i="71"/>
  <c r="AC701" i="71"/>
  <c r="V701" i="71"/>
  <c r="W701" i="71"/>
  <c r="X701" i="71"/>
  <c r="N634" i="72"/>
  <c r="S634" i="72" s="1"/>
  <c r="AG623" i="71"/>
  <c r="AC623" i="71"/>
  <c r="V623" i="71"/>
  <c r="W623" i="71"/>
  <c r="X623" i="71"/>
  <c r="N671" i="72"/>
  <c r="S671" i="72" s="1"/>
  <c r="AG660" i="71"/>
  <c r="AC660" i="71"/>
  <c r="V660" i="71"/>
  <c r="W660" i="71"/>
  <c r="X660" i="71"/>
  <c r="N624" i="72"/>
  <c r="S624" i="72" s="1"/>
  <c r="AG613" i="71"/>
  <c r="AC613" i="71"/>
  <c r="V613" i="71"/>
  <c r="W613" i="71"/>
  <c r="X613" i="71"/>
  <c r="N669" i="72"/>
  <c r="S669" i="72" s="1"/>
  <c r="AG658" i="71"/>
  <c r="AC658" i="71"/>
  <c r="V658" i="71"/>
  <c r="W658" i="71"/>
  <c r="X658" i="71"/>
  <c r="N708" i="72"/>
  <c r="S708" i="72" s="1"/>
  <c r="AG697" i="71"/>
  <c r="AC697" i="71"/>
  <c r="V697" i="71"/>
  <c r="W697" i="71"/>
  <c r="X697" i="71"/>
  <c r="N646" i="72"/>
  <c r="S646" i="72" s="1"/>
  <c r="AG635" i="71"/>
  <c r="AC635" i="71"/>
  <c r="V635" i="71"/>
  <c r="W635" i="71"/>
  <c r="X635" i="71"/>
  <c r="N683" i="72"/>
  <c r="S683" i="72" s="1"/>
  <c r="AG672" i="71"/>
  <c r="AC672" i="71"/>
  <c r="V672" i="71"/>
  <c r="W672" i="71"/>
  <c r="X672" i="71"/>
  <c r="N714" i="72"/>
  <c r="S714" i="72" s="1"/>
  <c r="AG703" i="71"/>
  <c r="AC703" i="71"/>
  <c r="V703" i="71"/>
  <c r="W703" i="71"/>
  <c r="X703" i="71"/>
  <c r="N665" i="72"/>
  <c r="S665" i="72" s="1"/>
  <c r="AG654" i="71"/>
  <c r="AC654" i="71"/>
  <c r="V654" i="71"/>
  <c r="W654" i="71"/>
  <c r="X654" i="71"/>
  <c r="N704" i="72"/>
  <c r="S704" i="72" s="1"/>
  <c r="AG693" i="71"/>
  <c r="AC693" i="71"/>
  <c r="V693" i="71"/>
  <c r="W693" i="71"/>
  <c r="X693" i="71"/>
  <c r="N642" i="72"/>
  <c r="S642" i="72" s="1"/>
  <c r="AG631" i="71"/>
  <c r="AC631" i="71"/>
  <c r="V631" i="71"/>
  <c r="W631" i="71"/>
  <c r="X631" i="71"/>
  <c r="N679" i="72"/>
  <c r="S679" i="72" s="1"/>
  <c r="AG668" i="71"/>
  <c r="AC668" i="71"/>
  <c r="V668" i="71"/>
  <c r="W668" i="71"/>
  <c r="X668" i="71"/>
  <c r="N616" i="72"/>
  <c r="S616" i="72" s="1"/>
  <c r="AG605" i="71"/>
  <c r="AC605" i="71"/>
  <c r="V605" i="71"/>
  <c r="W605" i="71"/>
  <c r="X605" i="71"/>
  <c r="N645" i="72"/>
  <c r="S645" i="72" s="1"/>
  <c r="AG634" i="71"/>
  <c r="AC634" i="71"/>
  <c r="V634" i="71"/>
  <c r="W634" i="71"/>
  <c r="X634" i="71"/>
  <c r="N684" i="72"/>
  <c r="S684" i="72" s="1"/>
  <c r="AG673" i="71"/>
  <c r="AC673" i="71"/>
  <c r="V673" i="71"/>
  <c r="W673" i="71"/>
  <c r="X673" i="71"/>
  <c r="N1102" i="72"/>
  <c r="S1102" i="72" s="1"/>
  <c r="AG1083" i="71"/>
  <c r="AC1083" i="71"/>
  <c r="V1083" i="71"/>
  <c r="W1083" i="71"/>
  <c r="X1083" i="71"/>
  <c r="N1196" i="72"/>
  <c r="S1196" i="72" s="1"/>
  <c r="AG1177" i="71"/>
  <c r="AC1177" i="71"/>
  <c r="V1177" i="71"/>
  <c r="W1177" i="71"/>
  <c r="X1177" i="71"/>
  <c r="N1098" i="72"/>
  <c r="S1098" i="72" s="1"/>
  <c r="AG1079" i="71"/>
  <c r="AC1079" i="71"/>
  <c r="V1079" i="71"/>
  <c r="W1079" i="71"/>
  <c r="X1079" i="71"/>
  <c r="N1188" i="72"/>
  <c r="S1188" i="72" s="1"/>
  <c r="AG1169" i="71"/>
  <c r="AC1169" i="71"/>
  <c r="V1169" i="71"/>
  <c r="W1169" i="71"/>
  <c r="X1169" i="71"/>
  <c r="N1189" i="72"/>
  <c r="S1189" i="72" s="1"/>
  <c r="AG1170" i="71"/>
  <c r="AC1170" i="71"/>
  <c r="V1170" i="71"/>
  <c r="W1170" i="71"/>
  <c r="X1170" i="71"/>
  <c r="N1195" i="72"/>
  <c r="S1195" i="72" s="1"/>
  <c r="AG1176" i="71"/>
  <c r="AC1176" i="71"/>
  <c r="V1176" i="71"/>
  <c r="W1176" i="71"/>
  <c r="X1176" i="71"/>
  <c r="N1169" i="72"/>
  <c r="S1169" i="72" s="1"/>
  <c r="AG1150" i="71"/>
  <c r="AC1150" i="71"/>
  <c r="V1150" i="71"/>
  <c r="W1150" i="71"/>
  <c r="X1150" i="71"/>
  <c r="N1194" i="72"/>
  <c r="S1194" i="72" s="1"/>
  <c r="AG1175" i="71"/>
  <c r="AC1175" i="71"/>
  <c r="V1175" i="71"/>
  <c r="W1175" i="71"/>
  <c r="X1175" i="71"/>
  <c r="N1182" i="72"/>
  <c r="S1182" i="72" s="1"/>
  <c r="AG1163" i="71"/>
  <c r="AC1163" i="71"/>
  <c r="V1163" i="71"/>
  <c r="W1163" i="71"/>
  <c r="X1163" i="71"/>
  <c r="N1178" i="72"/>
  <c r="S1178" i="72" s="1"/>
  <c r="AG1159" i="71"/>
  <c r="AC1159" i="71"/>
  <c r="V1159" i="71"/>
  <c r="W1159" i="71"/>
  <c r="X1159" i="71"/>
  <c r="N1191" i="72"/>
  <c r="S1191" i="72" s="1"/>
  <c r="AG1172" i="71"/>
  <c r="AC1172" i="71"/>
  <c r="V1172" i="71"/>
  <c r="W1172" i="71"/>
  <c r="X1172" i="71"/>
  <c r="N1185" i="72"/>
  <c r="S1185" i="72" s="1"/>
  <c r="AG1166" i="71"/>
  <c r="AC1166" i="71"/>
  <c r="V1166" i="71"/>
  <c r="W1166" i="71"/>
  <c r="X1166" i="71"/>
  <c r="N1141" i="72"/>
  <c r="S1141" i="72" s="1"/>
  <c r="AG1122" i="71"/>
  <c r="AC1122" i="71"/>
  <c r="V1122" i="71"/>
  <c r="W1122" i="71"/>
  <c r="X1122" i="71"/>
  <c r="N1156" i="72"/>
  <c r="S1156" i="72" s="1"/>
  <c r="AG1137" i="71"/>
  <c r="AC1137" i="71"/>
  <c r="V1137" i="71"/>
  <c r="W1137" i="71"/>
  <c r="X1137" i="71"/>
  <c r="N1168" i="72"/>
  <c r="S1168" i="72" s="1"/>
  <c r="AG1149" i="71"/>
  <c r="AC1149" i="71"/>
  <c r="V1149" i="71"/>
  <c r="W1149" i="71"/>
  <c r="X1149" i="71"/>
  <c r="N1187" i="72"/>
  <c r="S1187" i="72" s="1"/>
  <c r="AG1168" i="71"/>
  <c r="AC1168" i="71"/>
  <c r="V1168" i="71"/>
  <c r="W1168" i="71"/>
  <c r="X1168" i="71"/>
  <c r="N1180" i="72"/>
  <c r="S1180" i="72" s="1"/>
  <c r="AG1161" i="71"/>
  <c r="AC1161" i="71"/>
  <c r="V1161" i="71"/>
  <c r="W1161" i="71"/>
  <c r="X1161" i="71"/>
  <c r="N1173" i="72"/>
  <c r="S1173" i="72" s="1"/>
  <c r="AG1154" i="71"/>
  <c r="AC1154" i="71"/>
  <c r="V1154" i="71"/>
  <c r="W1154" i="71"/>
  <c r="X1154" i="71"/>
  <c r="N1172" i="72"/>
  <c r="S1172" i="72" s="1"/>
  <c r="AG1153" i="71"/>
  <c r="AC1153" i="71"/>
  <c r="V1153" i="71"/>
  <c r="W1153" i="71"/>
  <c r="X1153" i="71"/>
  <c r="N1116" i="72"/>
  <c r="S1116" i="72" s="1"/>
  <c r="AG1097" i="71"/>
  <c r="AC1097" i="71"/>
  <c r="V1097" i="71"/>
  <c r="W1097" i="71"/>
  <c r="X1097" i="71"/>
  <c r="N1167" i="72"/>
  <c r="S1167" i="72" s="1"/>
  <c r="AG1148" i="71"/>
  <c r="AC1148" i="71"/>
  <c r="V1148" i="71"/>
  <c r="W1148" i="71"/>
  <c r="X1148" i="71"/>
  <c r="N1174" i="72"/>
  <c r="S1174" i="72" s="1"/>
  <c r="AG1155" i="71"/>
  <c r="AC1155" i="71"/>
  <c r="V1155" i="71"/>
  <c r="W1155" i="71"/>
  <c r="X1155" i="71"/>
  <c r="N1162" i="72"/>
  <c r="S1162" i="72" s="1"/>
  <c r="AG1143" i="71"/>
  <c r="AC1143" i="71"/>
  <c r="V1143" i="71"/>
  <c r="W1143" i="71"/>
  <c r="X1143" i="71"/>
  <c r="N1166" i="72"/>
  <c r="S1166" i="72" s="1"/>
  <c r="AG1147" i="71"/>
  <c r="AC1147" i="71"/>
  <c r="V1147" i="71"/>
  <c r="W1147" i="71"/>
  <c r="X1147" i="71"/>
  <c r="N1146" i="72"/>
  <c r="S1146" i="72" s="1"/>
  <c r="AG1127" i="71"/>
  <c r="AC1127" i="71"/>
  <c r="V1127" i="71"/>
  <c r="W1127" i="71"/>
  <c r="X1127" i="71"/>
  <c r="N1179" i="72"/>
  <c r="S1179" i="72" s="1"/>
  <c r="AG1160" i="71"/>
  <c r="AC1160" i="71"/>
  <c r="V1160" i="71"/>
  <c r="W1160" i="71"/>
  <c r="X1160" i="71"/>
  <c r="N1148" i="72"/>
  <c r="S1148" i="72" s="1"/>
  <c r="AG1129" i="71"/>
  <c r="AC1129" i="71"/>
  <c r="V1129" i="71"/>
  <c r="W1129" i="71"/>
  <c r="X1129" i="71"/>
  <c r="N1529" i="72"/>
  <c r="S1529" i="72" s="1"/>
  <c r="AG1504" i="71"/>
  <c r="AC1504" i="71"/>
  <c r="V1504" i="71"/>
  <c r="W1504" i="71"/>
  <c r="X1504" i="71"/>
  <c r="N1522" i="72"/>
  <c r="S1522" i="72" s="1"/>
  <c r="AG1497" i="71"/>
  <c r="AC1497" i="71"/>
  <c r="V1497" i="71"/>
  <c r="W1497" i="71"/>
  <c r="X1497" i="71"/>
  <c r="N1531" i="72"/>
  <c r="S1531" i="72" s="1"/>
  <c r="AG1506" i="71"/>
  <c r="AC1506" i="71"/>
  <c r="V1506" i="71"/>
  <c r="W1506" i="71"/>
  <c r="X1506" i="71"/>
  <c r="N1496" i="72"/>
  <c r="S1496" i="72" s="1"/>
  <c r="AG1471" i="71"/>
  <c r="AC1471" i="71"/>
  <c r="V1471" i="71"/>
  <c r="W1471" i="71"/>
  <c r="X1471" i="71"/>
  <c r="N1511" i="72"/>
  <c r="S1511" i="72" s="1"/>
  <c r="AG1486" i="71"/>
  <c r="AC1486" i="71"/>
  <c r="V1486" i="71"/>
  <c r="W1486" i="71"/>
  <c r="X1486" i="71"/>
  <c r="N1503" i="72"/>
  <c r="S1503" i="72" s="1"/>
  <c r="AG1478" i="71"/>
  <c r="AC1478" i="71"/>
  <c r="V1478" i="71"/>
  <c r="W1478" i="71"/>
  <c r="X1478" i="71"/>
  <c r="N1502" i="72"/>
  <c r="S1502" i="72" s="1"/>
  <c r="AG1477" i="71"/>
  <c r="AC1477" i="71"/>
  <c r="V1477" i="71"/>
  <c r="W1477" i="71"/>
  <c r="X1477" i="71"/>
  <c r="N1525" i="72"/>
  <c r="S1525" i="72" s="1"/>
  <c r="AG1500" i="71"/>
  <c r="AC1500" i="71"/>
  <c r="V1500" i="71"/>
  <c r="W1500" i="71"/>
  <c r="X1500" i="71"/>
  <c r="N1512" i="72"/>
  <c r="S1512" i="72" s="1"/>
  <c r="AG1487" i="71"/>
  <c r="AC1487" i="71"/>
  <c r="V1487" i="71"/>
  <c r="W1487" i="71"/>
  <c r="X1487" i="71"/>
  <c r="N1527" i="72"/>
  <c r="S1527" i="72" s="1"/>
  <c r="AG1502" i="71"/>
  <c r="AC1502" i="71"/>
  <c r="V1502" i="71"/>
  <c r="W1502" i="71"/>
  <c r="X1502" i="71"/>
  <c r="N1497" i="72"/>
  <c r="S1497" i="72" s="1"/>
  <c r="AG1472" i="71"/>
  <c r="AC1472" i="71"/>
  <c r="V1472" i="71"/>
  <c r="W1472" i="71"/>
  <c r="X1472" i="71"/>
  <c r="N1498" i="72"/>
  <c r="S1498" i="72" s="1"/>
  <c r="AG1473" i="71"/>
  <c r="AC1473" i="71"/>
  <c r="V1473" i="71"/>
  <c r="W1473" i="71"/>
  <c r="X1473" i="71"/>
  <c r="N1499" i="72"/>
  <c r="S1499" i="72" s="1"/>
  <c r="AG1474" i="71"/>
  <c r="AC1474" i="71"/>
  <c r="V1474" i="71"/>
  <c r="W1474" i="71"/>
  <c r="X1474" i="71"/>
  <c r="N1507" i="72"/>
  <c r="S1507" i="72" s="1"/>
  <c r="AG1482" i="71"/>
  <c r="AC1482" i="71"/>
  <c r="V1482" i="71"/>
  <c r="W1482" i="71"/>
  <c r="X1482" i="71"/>
  <c r="N1521" i="72"/>
  <c r="S1521" i="72" s="1"/>
  <c r="AG1496" i="71"/>
  <c r="AC1496" i="71"/>
  <c r="V1496" i="71"/>
  <c r="W1496" i="71"/>
  <c r="X1496" i="71"/>
  <c r="N1513" i="72"/>
  <c r="S1513" i="72" s="1"/>
  <c r="AG1488" i="71"/>
  <c r="AC1488" i="71"/>
  <c r="V1488" i="71"/>
  <c r="W1488" i="71"/>
  <c r="X1488" i="71"/>
  <c r="N1510" i="72"/>
  <c r="S1510" i="72" s="1"/>
  <c r="AG1485" i="71"/>
  <c r="AC1485" i="71"/>
  <c r="V1485" i="71"/>
  <c r="W1485" i="71"/>
  <c r="X1485" i="71"/>
  <c r="N1493" i="72"/>
  <c r="S1493" i="72" s="1"/>
  <c r="AG1468" i="71"/>
  <c r="AC1468" i="71"/>
  <c r="V1468" i="71"/>
  <c r="W1468" i="71"/>
  <c r="X1468" i="71"/>
  <c r="N1480" i="72"/>
  <c r="S1480" i="72" s="1"/>
  <c r="AG1455" i="71"/>
  <c r="AC1455" i="71"/>
  <c r="V1455" i="71"/>
  <c r="W1455" i="71"/>
  <c r="X1455" i="71"/>
  <c r="N1495" i="72"/>
  <c r="S1495" i="72" s="1"/>
  <c r="AG1470" i="71"/>
  <c r="AC1470" i="71"/>
  <c r="V1470" i="71"/>
  <c r="W1470" i="71"/>
  <c r="X1470" i="71"/>
  <c r="N1508" i="72"/>
  <c r="S1508" i="72" s="1"/>
  <c r="AG1483" i="71"/>
  <c r="AC1483" i="71"/>
  <c r="V1483" i="71"/>
  <c r="W1483" i="71"/>
  <c r="X1483" i="71"/>
  <c r="N1506" i="72"/>
  <c r="S1506" i="72" s="1"/>
  <c r="AG1481" i="71"/>
  <c r="AC1481" i="71"/>
  <c r="V1481" i="71"/>
  <c r="W1481" i="71"/>
  <c r="X1481" i="71"/>
  <c r="N1509" i="72"/>
  <c r="S1509" i="72" s="1"/>
  <c r="AG1484" i="71"/>
  <c r="AC1484" i="71"/>
  <c r="V1484" i="71"/>
  <c r="W1484" i="71"/>
  <c r="X1484" i="71"/>
  <c r="N1475" i="72"/>
  <c r="S1475" i="72" s="1"/>
  <c r="AG1450" i="71"/>
  <c r="AC1450" i="71"/>
  <c r="V1450" i="71"/>
  <c r="W1450" i="71"/>
  <c r="X1450" i="71"/>
  <c r="N1489" i="72"/>
  <c r="S1489" i="72" s="1"/>
  <c r="AG1464" i="71"/>
  <c r="AC1464" i="71"/>
  <c r="V1464" i="71"/>
  <c r="W1464" i="71"/>
  <c r="X1464" i="71"/>
  <c r="N1481" i="72"/>
  <c r="S1481" i="72" s="1"/>
  <c r="AG1456" i="71"/>
  <c r="AC1456" i="71"/>
  <c r="V1456" i="71"/>
  <c r="W1456" i="71"/>
  <c r="X1456" i="71"/>
  <c r="N1486" i="72"/>
  <c r="S1486" i="72" s="1"/>
  <c r="AG1461" i="71"/>
  <c r="AC1461" i="71"/>
  <c r="V1461" i="71"/>
  <c r="W1461" i="71"/>
  <c r="X1461" i="71"/>
  <c r="N401" i="72"/>
  <c r="S401" i="72" s="1"/>
  <c r="AG394" i="71"/>
  <c r="AC394" i="71"/>
  <c r="V394" i="71"/>
  <c r="W394" i="71"/>
  <c r="X394" i="71"/>
  <c r="N466" i="72"/>
  <c r="S466" i="72" s="1"/>
  <c r="AG459" i="71"/>
  <c r="AC459" i="71"/>
  <c r="V459" i="71"/>
  <c r="W459" i="71"/>
  <c r="X459" i="71"/>
  <c r="N427" i="72"/>
  <c r="S427" i="72" s="1"/>
  <c r="AG420" i="71"/>
  <c r="AC420" i="71"/>
  <c r="V420" i="71"/>
  <c r="W420" i="71"/>
  <c r="X420" i="71"/>
  <c r="N380" i="72"/>
  <c r="S380" i="72" s="1"/>
  <c r="AG373" i="71"/>
  <c r="AC373" i="71"/>
  <c r="V373" i="71"/>
  <c r="W373" i="71"/>
  <c r="X373" i="71"/>
  <c r="N428" i="72"/>
  <c r="S428" i="72" s="1"/>
  <c r="AG421" i="71"/>
  <c r="AC421" i="71"/>
  <c r="V421" i="71"/>
  <c r="W421" i="71"/>
  <c r="X421" i="71"/>
  <c r="N399" i="72"/>
  <c r="S399" i="72" s="1"/>
  <c r="AG392" i="71"/>
  <c r="AC392" i="71"/>
  <c r="V392" i="71"/>
  <c r="W392" i="71"/>
  <c r="X392" i="71"/>
  <c r="N462" i="72"/>
  <c r="S462" i="72" s="1"/>
  <c r="AG455" i="71"/>
  <c r="AC455" i="71"/>
  <c r="V455" i="71"/>
  <c r="W455" i="71"/>
  <c r="X455" i="71"/>
  <c r="N468" i="72"/>
  <c r="S468" i="72" s="1"/>
  <c r="AG461" i="71"/>
  <c r="AC461" i="71"/>
  <c r="V461" i="71"/>
  <c r="W461" i="71"/>
  <c r="X461" i="71"/>
  <c r="N375" i="72"/>
  <c r="S375" i="72" s="1"/>
  <c r="AG368" i="71"/>
  <c r="AC368" i="71"/>
  <c r="V368" i="71"/>
  <c r="W368" i="71"/>
  <c r="X368" i="71"/>
  <c r="N423" i="72"/>
  <c r="S423" i="72" s="1"/>
  <c r="AG416" i="71"/>
  <c r="AC416" i="71"/>
  <c r="V416" i="71"/>
  <c r="W416" i="71"/>
  <c r="X416" i="71"/>
  <c r="N394" i="72"/>
  <c r="S394" i="72" s="1"/>
  <c r="AG387" i="71"/>
  <c r="AC387" i="71"/>
  <c r="V387" i="71"/>
  <c r="W387" i="71"/>
  <c r="X387" i="71"/>
  <c r="N458" i="72"/>
  <c r="S458" i="72" s="1"/>
  <c r="AG451" i="71"/>
  <c r="AC451" i="71"/>
  <c r="V451" i="71"/>
  <c r="W451" i="71"/>
  <c r="X451" i="71"/>
  <c r="N414" i="72"/>
  <c r="S414" i="72" s="1"/>
  <c r="AG407" i="71"/>
  <c r="AC407" i="71"/>
  <c r="V407" i="71"/>
  <c r="W407" i="71"/>
  <c r="X407" i="71"/>
  <c r="N416" i="72"/>
  <c r="S416" i="72" s="1"/>
  <c r="AG409" i="71"/>
  <c r="AC409" i="71"/>
  <c r="V409" i="71"/>
  <c r="W409" i="71"/>
  <c r="X409" i="71"/>
  <c r="N457" i="72"/>
  <c r="S457" i="72" s="1"/>
  <c r="AG450" i="71"/>
  <c r="AC450" i="71"/>
  <c r="V450" i="71"/>
  <c r="W450" i="71"/>
  <c r="X450" i="71"/>
  <c r="N396" i="72"/>
  <c r="S396" i="72" s="1"/>
  <c r="AG389" i="71"/>
  <c r="AC389" i="71"/>
  <c r="V389" i="71"/>
  <c r="W389" i="71"/>
  <c r="X389" i="71"/>
  <c r="N444" i="72"/>
  <c r="S444" i="72" s="1"/>
  <c r="AG437" i="71"/>
  <c r="AC437" i="71"/>
  <c r="V437" i="71"/>
  <c r="W437" i="71"/>
  <c r="X437" i="71"/>
  <c r="N415" i="72"/>
  <c r="S415" i="72" s="1"/>
  <c r="AG408" i="71"/>
  <c r="AC408" i="71"/>
  <c r="V408" i="71"/>
  <c r="W408" i="71"/>
  <c r="X408" i="71"/>
  <c r="N474" i="72"/>
  <c r="S474" i="72" s="1"/>
  <c r="AG467" i="71"/>
  <c r="AC467" i="71"/>
  <c r="V467" i="71"/>
  <c r="W467" i="71"/>
  <c r="X467" i="71"/>
  <c r="N441" i="72"/>
  <c r="S441" i="72" s="1"/>
  <c r="AG434" i="71"/>
  <c r="AC434" i="71"/>
  <c r="V434" i="71"/>
  <c r="W434" i="71"/>
  <c r="X434" i="71"/>
  <c r="N460" i="72"/>
  <c r="S460" i="72" s="1"/>
  <c r="AG453" i="71"/>
  <c r="AC453" i="71"/>
  <c r="V453" i="71"/>
  <c r="W453" i="71"/>
  <c r="X453" i="71"/>
  <c r="N383" i="72"/>
  <c r="S383" i="72" s="1"/>
  <c r="AG376" i="71"/>
  <c r="AC376" i="71"/>
  <c r="V376" i="71"/>
  <c r="W376" i="71"/>
  <c r="X376" i="71"/>
  <c r="N410" i="72"/>
  <c r="S410" i="72" s="1"/>
  <c r="AG403" i="71"/>
  <c r="AC403" i="71"/>
  <c r="V403" i="71"/>
  <c r="W403" i="71"/>
  <c r="X403" i="71"/>
  <c r="N470" i="72"/>
  <c r="S470" i="72" s="1"/>
  <c r="AG463" i="71"/>
  <c r="AC463" i="71"/>
  <c r="V463" i="71"/>
  <c r="W463" i="71"/>
  <c r="X463" i="71"/>
  <c r="N435" i="72"/>
  <c r="S435" i="72" s="1"/>
  <c r="AG428" i="71"/>
  <c r="AC428" i="71"/>
  <c r="V428" i="71"/>
  <c r="W428" i="71"/>
  <c r="X428" i="71"/>
  <c r="N386" i="72"/>
  <c r="S386" i="72" s="1"/>
  <c r="AG379" i="71"/>
  <c r="AC379" i="71"/>
  <c r="V379" i="71"/>
  <c r="W379" i="71"/>
  <c r="X379" i="71"/>
  <c r="N433" i="72"/>
  <c r="S433" i="72" s="1"/>
  <c r="AG426" i="71"/>
  <c r="AC426" i="71"/>
  <c r="V426" i="71"/>
  <c r="W426" i="71"/>
  <c r="X426" i="71"/>
  <c r="N308" i="72"/>
  <c r="S308" i="72" s="1"/>
  <c r="AG303" i="71"/>
  <c r="AC303" i="71"/>
  <c r="V303" i="71"/>
  <c r="W303" i="71"/>
  <c r="X303" i="71"/>
  <c r="N323" i="72"/>
  <c r="S323" i="72" s="1"/>
  <c r="AG318" i="71"/>
  <c r="AC318" i="71"/>
  <c r="V318" i="71"/>
  <c r="W318" i="71"/>
  <c r="X318" i="71"/>
  <c r="N309" i="72"/>
  <c r="S309" i="72" s="1"/>
  <c r="AG304" i="71"/>
  <c r="AC304" i="71"/>
  <c r="V304" i="71"/>
  <c r="W304" i="71"/>
  <c r="X304" i="71"/>
  <c r="N310" i="72"/>
  <c r="S310" i="72" s="1"/>
  <c r="AG305" i="71"/>
  <c r="AC305" i="71"/>
  <c r="V305" i="71"/>
  <c r="W305" i="71"/>
  <c r="X305" i="71"/>
  <c r="N289" i="72"/>
  <c r="S289" i="72" s="1"/>
  <c r="AG284" i="71"/>
  <c r="AC284" i="71"/>
  <c r="V284" i="71"/>
  <c r="W284" i="71"/>
  <c r="X284" i="71"/>
  <c r="N281" i="72"/>
  <c r="S281" i="72" s="1"/>
  <c r="AG276" i="71"/>
  <c r="AC276" i="71"/>
  <c r="V276" i="71"/>
  <c r="W276" i="71"/>
  <c r="X276" i="71"/>
  <c r="N296" i="72"/>
  <c r="S296" i="72" s="1"/>
  <c r="AG291" i="71"/>
  <c r="AC291" i="71"/>
  <c r="V291" i="71"/>
  <c r="W291" i="71"/>
  <c r="X291" i="71"/>
  <c r="N304" i="72"/>
  <c r="S304" i="72" s="1"/>
  <c r="AG299" i="71"/>
  <c r="AC299" i="71"/>
  <c r="V299" i="71"/>
  <c r="W299" i="71"/>
  <c r="X299" i="71"/>
  <c r="N306" i="72"/>
  <c r="S306" i="72" s="1"/>
  <c r="AG301" i="71"/>
  <c r="AC301" i="71"/>
  <c r="V301" i="71"/>
  <c r="W301" i="71"/>
  <c r="X301" i="71"/>
  <c r="N305" i="72"/>
  <c r="S305" i="72" s="1"/>
  <c r="AG300" i="71"/>
  <c r="AC300" i="71"/>
  <c r="V300" i="71"/>
  <c r="W300" i="71"/>
  <c r="X300" i="71"/>
  <c r="N276" i="72"/>
  <c r="S276" i="72" s="1"/>
  <c r="AG271" i="71"/>
  <c r="AC271" i="71"/>
  <c r="V271" i="71"/>
  <c r="W271" i="71"/>
  <c r="X271" i="71"/>
  <c r="N291" i="72"/>
  <c r="S291" i="72" s="1"/>
  <c r="AG286" i="71"/>
  <c r="AC286" i="71"/>
  <c r="V286" i="71"/>
  <c r="W286" i="71"/>
  <c r="X286" i="71"/>
  <c r="N277" i="72"/>
  <c r="S277" i="72" s="1"/>
  <c r="AG272" i="71"/>
  <c r="AC272" i="71"/>
  <c r="V272" i="71"/>
  <c r="W272" i="71"/>
  <c r="X272" i="71"/>
  <c r="N286" i="72"/>
  <c r="S286" i="72" s="1"/>
  <c r="AG281" i="71"/>
  <c r="AC281" i="71"/>
  <c r="V281" i="71"/>
  <c r="W281" i="71"/>
  <c r="X281" i="71"/>
  <c r="N325" i="72"/>
  <c r="S325" i="72" s="1"/>
  <c r="AG320" i="71"/>
  <c r="AC320" i="71"/>
  <c r="V320" i="71"/>
  <c r="W320" i="71"/>
  <c r="X320" i="71"/>
  <c r="N322" i="72"/>
  <c r="S322" i="72" s="1"/>
  <c r="AG317" i="71"/>
  <c r="AC317" i="71"/>
  <c r="V317" i="71"/>
  <c r="W317" i="71"/>
  <c r="X317" i="71"/>
  <c r="N327" i="72"/>
  <c r="S327" i="72" s="1"/>
  <c r="AG322" i="71"/>
  <c r="AC322" i="71"/>
  <c r="V322" i="71"/>
  <c r="W322" i="71"/>
  <c r="X322" i="71"/>
  <c r="N297" i="72"/>
  <c r="S297" i="72" s="1"/>
  <c r="AG292" i="71"/>
  <c r="AC292" i="71"/>
  <c r="V292" i="71"/>
  <c r="W292" i="71"/>
  <c r="X292" i="71"/>
  <c r="N312" i="72"/>
  <c r="S312" i="72" s="1"/>
  <c r="AG307" i="71"/>
  <c r="AC307" i="71"/>
  <c r="V307" i="71"/>
  <c r="W307" i="71"/>
  <c r="X307" i="71"/>
  <c r="N299" i="72"/>
  <c r="S299" i="72" s="1"/>
  <c r="AG294" i="71"/>
  <c r="AC294" i="71"/>
  <c r="V294" i="71"/>
  <c r="W294" i="71"/>
  <c r="X294" i="71"/>
  <c r="N302" i="72"/>
  <c r="S302" i="72" s="1"/>
  <c r="AG297" i="71"/>
  <c r="AC297" i="71"/>
  <c r="V297" i="71"/>
  <c r="W297" i="71"/>
  <c r="X297" i="71"/>
  <c r="N321" i="72"/>
  <c r="S321" i="72" s="1"/>
  <c r="AG316" i="71"/>
  <c r="AC316" i="71"/>
  <c r="V316" i="71"/>
  <c r="W316" i="71"/>
  <c r="X316" i="71"/>
  <c r="N313" i="72"/>
  <c r="S313" i="72" s="1"/>
  <c r="AG308" i="71"/>
  <c r="AC308" i="71"/>
  <c r="V308" i="71"/>
  <c r="W308" i="71"/>
  <c r="X308" i="71"/>
  <c r="N328" i="72"/>
  <c r="S328" i="72" s="1"/>
  <c r="AG323" i="71"/>
  <c r="AC323" i="71"/>
  <c r="V323" i="71"/>
  <c r="W323" i="71"/>
  <c r="X323" i="71"/>
  <c r="N293" i="72"/>
  <c r="S293" i="72" s="1"/>
  <c r="AG288" i="71"/>
  <c r="AC288" i="71"/>
  <c r="V288" i="71"/>
  <c r="W288" i="71"/>
  <c r="X288" i="71"/>
  <c r="N298" i="72"/>
  <c r="S298" i="72" s="1"/>
  <c r="AG293" i="71"/>
  <c r="AC293" i="71"/>
  <c r="V293" i="71"/>
  <c r="W293" i="71"/>
  <c r="X293" i="71"/>
  <c r="N295" i="72"/>
  <c r="S295" i="72" s="1"/>
  <c r="AG290" i="71"/>
  <c r="AC290" i="71"/>
  <c r="V290" i="71"/>
  <c r="W290" i="71"/>
  <c r="X290" i="71"/>
  <c r="N908" i="72"/>
  <c r="S908" i="72" s="1"/>
  <c r="AG893" i="71"/>
  <c r="AC893" i="71"/>
  <c r="V893" i="71"/>
  <c r="W893" i="71"/>
  <c r="X893" i="71"/>
  <c r="N922" i="72"/>
  <c r="S922" i="72" s="1"/>
  <c r="AG907" i="71"/>
  <c r="AC907" i="71"/>
  <c r="V907" i="71"/>
  <c r="W907" i="71"/>
  <c r="X907" i="71"/>
  <c r="N914" i="72"/>
  <c r="S914" i="72" s="1"/>
  <c r="AG899" i="71"/>
  <c r="AC899" i="71"/>
  <c r="V899" i="71"/>
  <c r="W899" i="71"/>
  <c r="X899" i="71"/>
  <c r="N907" i="72"/>
  <c r="S907" i="72" s="1"/>
  <c r="AG892" i="71"/>
  <c r="AC892" i="71"/>
  <c r="V892" i="71"/>
  <c r="W892" i="71"/>
  <c r="X892" i="71"/>
  <c r="N894" i="72"/>
  <c r="S894" i="72" s="1"/>
  <c r="AG879" i="71"/>
  <c r="AC879" i="71"/>
  <c r="V879" i="71"/>
  <c r="W879" i="71"/>
  <c r="X879" i="71"/>
  <c r="N881" i="72"/>
  <c r="S881" i="72" s="1"/>
  <c r="AG866" i="71"/>
  <c r="AC866" i="71"/>
  <c r="V866" i="71"/>
  <c r="W866" i="71"/>
  <c r="X866" i="71"/>
  <c r="N896" i="72"/>
  <c r="S896" i="72" s="1"/>
  <c r="AG881" i="71"/>
  <c r="AC881" i="71"/>
  <c r="V881" i="71"/>
  <c r="W881" i="71"/>
  <c r="X881" i="71"/>
  <c r="N909" i="72"/>
  <c r="S909" i="72" s="1"/>
  <c r="AG894" i="71"/>
  <c r="AC894" i="71"/>
  <c r="V894" i="71"/>
  <c r="W894" i="71"/>
  <c r="X894" i="71"/>
  <c r="N903" i="72"/>
  <c r="S903" i="72" s="1"/>
  <c r="AG888" i="71"/>
  <c r="AC888" i="71"/>
  <c r="V888" i="71"/>
  <c r="W888" i="71"/>
  <c r="X888" i="71"/>
  <c r="N910" i="72"/>
  <c r="S910" i="72" s="1"/>
  <c r="AG895" i="71"/>
  <c r="AC895" i="71"/>
  <c r="V895" i="71"/>
  <c r="W895" i="71"/>
  <c r="X895" i="71"/>
  <c r="N876" i="72"/>
  <c r="S876" i="72" s="1"/>
  <c r="AG861" i="71"/>
  <c r="AC861" i="71"/>
  <c r="V861" i="71"/>
  <c r="W861" i="71"/>
  <c r="X861" i="71"/>
  <c r="N890" i="72"/>
  <c r="S890" i="72" s="1"/>
  <c r="AG875" i="71"/>
  <c r="AC875" i="71"/>
  <c r="V875" i="71"/>
  <c r="W875" i="71"/>
  <c r="X875" i="71"/>
  <c r="N882" i="72"/>
  <c r="S882" i="72" s="1"/>
  <c r="AG867" i="71"/>
  <c r="AC867" i="71"/>
  <c r="V867" i="71"/>
  <c r="W867" i="71"/>
  <c r="X867" i="71"/>
  <c r="N883" i="72"/>
  <c r="S883" i="72" s="1"/>
  <c r="AG868" i="71"/>
  <c r="AC868" i="71"/>
  <c r="V868" i="71"/>
  <c r="W868" i="71"/>
  <c r="X868" i="71"/>
  <c r="N930" i="72"/>
  <c r="S930" i="72" s="1"/>
  <c r="AG915" i="71"/>
  <c r="AC915" i="71"/>
  <c r="V915" i="71"/>
  <c r="W915" i="71"/>
  <c r="X915" i="71"/>
  <c r="N919" i="72"/>
  <c r="S919" i="72" s="1"/>
  <c r="AG904" i="71"/>
  <c r="AC904" i="71"/>
  <c r="V904" i="71"/>
  <c r="W904" i="71"/>
  <c r="X904" i="71"/>
  <c r="N932" i="72"/>
  <c r="S932" i="72" s="1"/>
  <c r="AG917" i="71"/>
  <c r="AC917" i="71"/>
  <c r="V917" i="71"/>
  <c r="W917" i="71"/>
  <c r="X917" i="71"/>
  <c r="N897" i="72"/>
  <c r="S897" i="72" s="1"/>
  <c r="AG882" i="71"/>
  <c r="AC882" i="71"/>
  <c r="V882" i="71"/>
  <c r="W882" i="71"/>
  <c r="X882" i="71"/>
  <c r="N912" i="72"/>
  <c r="S912" i="72" s="1"/>
  <c r="AG897" i="71"/>
  <c r="AC897" i="71"/>
  <c r="V897" i="71"/>
  <c r="W897" i="71"/>
  <c r="X897" i="71"/>
  <c r="N904" i="72"/>
  <c r="S904" i="72" s="1"/>
  <c r="AG889" i="71"/>
  <c r="AC889" i="71"/>
  <c r="V889" i="71"/>
  <c r="W889" i="71"/>
  <c r="X889" i="71"/>
  <c r="N899" i="72"/>
  <c r="S899" i="72" s="1"/>
  <c r="AG884" i="71"/>
  <c r="AC884" i="71"/>
  <c r="V884" i="71"/>
  <c r="W884" i="71"/>
  <c r="X884" i="71"/>
  <c r="N926" i="72"/>
  <c r="S926" i="72" s="1"/>
  <c r="AG911" i="71"/>
  <c r="AC911" i="71"/>
  <c r="V911" i="71"/>
  <c r="W911" i="71"/>
  <c r="X911" i="71"/>
  <c r="N913" i="72"/>
  <c r="S913" i="72" s="1"/>
  <c r="AG898" i="71"/>
  <c r="AC898" i="71"/>
  <c r="V898" i="71"/>
  <c r="W898" i="71"/>
  <c r="X898" i="71"/>
  <c r="N928" i="72"/>
  <c r="S928" i="72" s="1"/>
  <c r="AG913" i="71"/>
  <c r="AC913" i="71"/>
  <c r="V913" i="71"/>
  <c r="W913" i="71"/>
  <c r="X913" i="71"/>
  <c r="N898" i="72"/>
  <c r="S898" i="72" s="1"/>
  <c r="AG883" i="71"/>
  <c r="AC883" i="71"/>
  <c r="V883" i="71"/>
  <c r="W883" i="71"/>
  <c r="X883" i="71"/>
  <c r="N895" i="72"/>
  <c r="S895" i="72" s="1"/>
  <c r="AG880" i="71"/>
  <c r="AC880" i="71"/>
  <c r="V880" i="71"/>
  <c r="W880" i="71"/>
  <c r="X880" i="71"/>
  <c r="N900" i="72"/>
  <c r="S900" i="72" s="1"/>
  <c r="AG885" i="71"/>
  <c r="AC885" i="71"/>
  <c r="V885" i="71"/>
  <c r="W885" i="71"/>
  <c r="X885" i="71"/>
  <c r="N1018" i="72"/>
  <c r="S1018" i="72" s="1"/>
  <c r="AG1001" i="71"/>
  <c r="AC1001" i="71"/>
  <c r="V1001" i="71"/>
  <c r="W1001" i="71"/>
  <c r="X1001" i="71"/>
  <c r="N1073" i="72"/>
  <c r="S1073" i="72" s="1"/>
  <c r="AG1056" i="71"/>
  <c r="AC1056" i="71"/>
  <c r="V1056" i="71"/>
  <c r="W1056" i="71"/>
  <c r="X1056" i="71"/>
  <c r="N983" i="72"/>
  <c r="S983" i="72" s="1"/>
  <c r="AG966" i="71"/>
  <c r="AC966" i="71"/>
  <c r="V966" i="71"/>
  <c r="W966" i="71"/>
  <c r="X966" i="71"/>
  <c r="N1037" i="72"/>
  <c r="S1037" i="72" s="1"/>
  <c r="AG1020" i="71"/>
  <c r="AC1020" i="71"/>
  <c r="V1020" i="71"/>
  <c r="W1020" i="71"/>
  <c r="X1020" i="71"/>
  <c r="N1072" i="72"/>
  <c r="S1072" i="72" s="1"/>
  <c r="AG1055" i="71"/>
  <c r="AC1055" i="71"/>
  <c r="V1055" i="71"/>
  <c r="W1055" i="71"/>
  <c r="X1055" i="71"/>
  <c r="N998" i="72"/>
  <c r="S998" i="72" s="1"/>
  <c r="AG981" i="71"/>
  <c r="AC981" i="71"/>
  <c r="V981" i="71"/>
  <c r="W981" i="71"/>
  <c r="X981" i="71"/>
  <c r="N1048" i="72"/>
  <c r="S1048" i="72" s="1"/>
  <c r="AG1031" i="71"/>
  <c r="AC1031" i="71"/>
  <c r="V1031" i="71"/>
  <c r="W1031" i="71"/>
  <c r="X1031" i="71"/>
  <c r="N995" i="72"/>
  <c r="S995" i="72" s="1"/>
  <c r="AG978" i="71"/>
  <c r="AC978" i="71"/>
  <c r="V978" i="71"/>
  <c r="W978" i="71"/>
  <c r="X978" i="71"/>
  <c r="N1049" i="72"/>
  <c r="S1049" i="72" s="1"/>
  <c r="AG1032" i="71"/>
  <c r="AC1032" i="71"/>
  <c r="V1032" i="71"/>
  <c r="W1032" i="71"/>
  <c r="X1032" i="71"/>
  <c r="N1067" i="72"/>
  <c r="S1067" i="72" s="1"/>
  <c r="AG1050" i="71"/>
  <c r="AC1050" i="71"/>
  <c r="V1050" i="71"/>
  <c r="W1050" i="71"/>
  <c r="X1050" i="71"/>
  <c r="N994" i="72"/>
  <c r="S994" i="72" s="1"/>
  <c r="AG977" i="71"/>
  <c r="AC977" i="71"/>
  <c r="V977" i="71"/>
  <c r="W977" i="71"/>
  <c r="X977" i="71"/>
  <c r="N1044" i="72"/>
  <c r="S1044" i="72" s="1"/>
  <c r="AG1027" i="71"/>
  <c r="AC1027" i="71"/>
  <c r="V1027" i="71"/>
  <c r="W1027" i="71"/>
  <c r="X1027" i="71"/>
  <c r="N975" i="72"/>
  <c r="S975" i="72" s="1"/>
  <c r="AG958" i="71"/>
  <c r="AC958" i="71"/>
  <c r="V958" i="71"/>
  <c r="W958" i="71"/>
  <c r="X958" i="71"/>
  <c r="N1029" i="72"/>
  <c r="S1029" i="72" s="1"/>
  <c r="AG1012" i="71"/>
  <c r="AC1012" i="71"/>
  <c r="V1012" i="71"/>
  <c r="W1012" i="71"/>
  <c r="X1012" i="71"/>
  <c r="N1011" i="72"/>
  <c r="S1011" i="72" s="1"/>
  <c r="AG994" i="71"/>
  <c r="AC994" i="71"/>
  <c r="V994" i="71"/>
  <c r="W994" i="71"/>
  <c r="X994" i="71"/>
  <c r="N1069" i="72"/>
  <c r="S1069" i="72" s="1"/>
  <c r="AG1052" i="71"/>
  <c r="AC1052" i="71"/>
  <c r="V1052" i="71"/>
  <c r="W1052" i="71"/>
  <c r="X1052" i="71"/>
  <c r="N976" i="72"/>
  <c r="S976" i="72" s="1"/>
  <c r="AG959" i="71"/>
  <c r="AC959" i="71"/>
  <c r="V959" i="71"/>
  <c r="W959" i="71"/>
  <c r="X959" i="71"/>
  <c r="N1010" i="72"/>
  <c r="S1010" i="72" s="1"/>
  <c r="AG993" i="71"/>
  <c r="AC993" i="71"/>
  <c r="V993" i="71"/>
  <c r="W993" i="71"/>
  <c r="X993" i="71"/>
  <c r="N1063" i="72"/>
  <c r="S1063" i="72" s="1"/>
  <c r="AG1046" i="71"/>
  <c r="AC1046" i="71"/>
  <c r="V1046" i="71"/>
  <c r="W1046" i="71"/>
  <c r="X1046" i="71"/>
  <c r="N991" i="72"/>
  <c r="S991" i="72" s="1"/>
  <c r="AG974" i="71"/>
  <c r="AC974" i="71"/>
  <c r="V974" i="71"/>
  <c r="W974" i="71"/>
  <c r="X974" i="71"/>
  <c r="N1045" i="72"/>
  <c r="S1045" i="72" s="1"/>
  <c r="AG1028" i="71"/>
  <c r="AC1028" i="71"/>
  <c r="V1028" i="71"/>
  <c r="W1028" i="71"/>
  <c r="X1028" i="71"/>
  <c r="N988" i="72"/>
  <c r="S988" i="72" s="1"/>
  <c r="AG971" i="71"/>
  <c r="AC971" i="71"/>
  <c r="V971" i="71"/>
  <c r="W971" i="71"/>
  <c r="X971" i="71"/>
  <c r="N1006" i="72"/>
  <c r="S1006" i="72" s="1"/>
  <c r="AG989" i="71"/>
  <c r="AC989" i="71"/>
  <c r="V989" i="71"/>
  <c r="W989" i="71"/>
  <c r="X989" i="71"/>
  <c r="N1057" i="72"/>
  <c r="S1057" i="72" s="1"/>
  <c r="AG1040" i="71"/>
  <c r="AC1040" i="71"/>
  <c r="V1040" i="71"/>
  <c r="W1040" i="71"/>
  <c r="X1040" i="71"/>
  <c r="N987" i="72"/>
  <c r="S987" i="72" s="1"/>
  <c r="AG970" i="71"/>
  <c r="AC970" i="71"/>
  <c r="V970" i="71"/>
  <c r="W970" i="71"/>
  <c r="X970" i="71"/>
  <c r="N1041" i="72"/>
  <c r="S1041" i="72" s="1"/>
  <c r="AG1024" i="71"/>
  <c r="AC1024" i="71"/>
  <c r="V1024" i="71"/>
  <c r="W1024" i="71"/>
  <c r="X1024" i="71"/>
  <c r="N517" i="72"/>
  <c r="S517" i="72" s="1"/>
  <c r="AG508" i="71"/>
  <c r="AC508" i="71"/>
  <c r="V508" i="71"/>
  <c r="W508" i="71"/>
  <c r="X508" i="71"/>
  <c r="N499" i="72"/>
  <c r="S499" i="72" s="1"/>
  <c r="AG490" i="71"/>
  <c r="AC490" i="71"/>
  <c r="V490" i="71"/>
  <c r="W490" i="71"/>
  <c r="X490" i="71"/>
  <c r="N571" i="72"/>
  <c r="S571" i="72" s="1"/>
  <c r="AG562" i="71"/>
  <c r="AC562" i="71"/>
  <c r="V562" i="71"/>
  <c r="W562" i="71"/>
  <c r="X562" i="71"/>
  <c r="N545" i="72"/>
  <c r="S545" i="72" s="1"/>
  <c r="AG536" i="71"/>
  <c r="AC536" i="71"/>
  <c r="V536" i="71"/>
  <c r="W536" i="71"/>
  <c r="X536" i="71"/>
  <c r="N565" i="72"/>
  <c r="S565" i="72" s="1"/>
  <c r="AG556" i="71"/>
  <c r="AC556" i="71"/>
  <c r="V556" i="71"/>
  <c r="W556" i="71"/>
  <c r="X556" i="71"/>
  <c r="N530" i="72"/>
  <c r="S530" i="72" s="1"/>
  <c r="AG521" i="71"/>
  <c r="AC521" i="71"/>
  <c r="V521" i="71"/>
  <c r="W521" i="71"/>
  <c r="X521" i="71"/>
  <c r="N535" i="72"/>
  <c r="S535" i="72" s="1"/>
  <c r="AG526" i="71"/>
  <c r="AC526" i="71"/>
  <c r="V526" i="71"/>
  <c r="W526" i="71"/>
  <c r="X526" i="71"/>
  <c r="N587" i="72"/>
  <c r="S587" i="72" s="1"/>
  <c r="AG578" i="71"/>
  <c r="AC578" i="71"/>
  <c r="V578" i="71"/>
  <c r="W578" i="71"/>
  <c r="X578" i="71"/>
  <c r="N561" i="72"/>
  <c r="S561" i="72" s="1"/>
  <c r="AG552" i="71"/>
  <c r="AC552" i="71"/>
  <c r="V552" i="71"/>
  <c r="W552" i="71"/>
  <c r="X552" i="71"/>
  <c r="N589" i="72"/>
  <c r="S589" i="72" s="1"/>
  <c r="AG580" i="71"/>
  <c r="AC580" i="71"/>
  <c r="V580" i="71"/>
  <c r="W580" i="71"/>
  <c r="X580" i="71"/>
  <c r="N541" i="72"/>
  <c r="S541" i="72" s="1"/>
  <c r="AG532" i="71"/>
  <c r="AC532" i="71"/>
  <c r="V532" i="71"/>
  <c r="W532" i="71"/>
  <c r="X532" i="71"/>
  <c r="N543" i="72"/>
  <c r="S543" i="72" s="1"/>
  <c r="AG534" i="71"/>
  <c r="AC534" i="71"/>
  <c r="V534" i="71"/>
  <c r="W534" i="71"/>
  <c r="X534" i="71"/>
  <c r="N532" i="72"/>
  <c r="S532" i="72" s="1"/>
  <c r="AG523" i="71"/>
  <c r="AC523" i="71"/>
  <c r="V523" i="71"/>
  <c r="W523" i="71"/>
  <c r="X523" i="71"/>
  <c r="N582" i="72"/>
  <c r="S582" i="72" s="1"/>
  <c r="AG573" i="71"/>
  <c r="AC573" i="71"/>
  <c r="V573" i="71"/>
  <c r="W573" i="71"/>
  <c r="X573" i="71"/>
  <c r="N568" i="72"/>
  <c r="S568" i="72" s="1"/>
  <c r="AG559" i="71"/>
  <c r="AC559" i="71"/>
  <c r="V559" i="71"/>
  <c r="W559" i="71"/>
  <c r="X559" i="71"/>
  <c r="N558" i="72"/>
  <c r="S558" i="72" s="1"/>
  <c r="AG549" i="71"/>
  <c r="AC549" i="71"/>
  <c r="V549" i="71"/>
  <c r="W549" i="71"/>
  <c r="X549" i="71"/>
  <c r="N592" i="72"/>
  <c r="S592" i="72" s="1"/>
  <c r="AG583" i="71"/>
  <c r="AC583" i="71"/>
  <c r="V583" i="71"/>
  <c r="W583" i="71"/>
  <c r="X583" i="71"/>
  <c r="N542" i="72"/>
  <c r="S542" i="72" s="1"/>
  <c r="AG533" i="71"/>
  <c r="AC533" i="71"/>
  <c r="V533" i="71"/>
  <c r="W533" i="71"/>
  <c r="X533" i="71"/>
  <c r="N513" i="72"/>
  <c r="S513" i="72" s="1"/>
  <c r="AG504" i="71"/>
  <c r="AC504" i="71"/>
  <c r="V504" i="71"/>
  <c r="W504" i="71"/>
  <c r="X504" i="71"/>
  <c r="N533" i="72"/>
  <c r="S533" i="72" s="1"/>
  <c r="AG524" i="71"/>
  <c r="AC524" i="71"/>
  <c r="V524" i="71"/>
  <c r="W524" i="71"/>
  <c r="X524" i="71"/>
  <c r="N580" i="72"/>
  <c r="S580" i="72" s="1"/>
  <c r="AG571" i="71"/>
  <c r="AC571" i="71"/>
  <c r="V571" i="71"/>
  <c r="W571" i="71"/>
  <c r="X571" i="71"/>
  <c r="N570" i="72"/>
  <c r="S570" i="72" s="1"/>
  <c r="AG561" i="71"/>
  <c r="AC561" i="71"/>
  <c r="V561" i="71"/>
  <c r="W561" i="71"/>
  <c r="X561" i="71"/>
  <c r="N539" i="72"/>
  <c r="S539" i="72" s="1"/>
  <c r="AG530" i="71"/>
  <c r="AC530" i="71"/>
  <c r="V530" i="71"/>
  <c r="W530" i="71"/>
  <c r="X530" i="71"/>
  <c r="N524" i="72"/>
  <c r="S524" i="72" s="1"/>
  <c r="AG515" i="71"/>
  <c r="AC515" i="71"/>
  <c r="V515" i="71"/>
  <c r="W515" i="71"/>
  <c r="X515" i="71"/>
  <c r="N544" i="72"/>
  <c r="S544" i="72" s="1"/>
  <c r="AG535" i="71"/>
  <c r="AC535" i="71"/>
  <c r="V535" i="71"/>
  <c r="W535" i="71"/>
  <c r="X535" i="71"/>
  <c r="N509" i="72"/>
  <c r="S509" i="72" s="1"/>
  <c r="AG500" i="71"/>
  <c r="AC500" i="71"/>
  <c r="V500" i="71"/>
  <c r="W500" i="71"/>
  <c r="X500" i="71"/>
  <c r="N519" i="72"/>
  <c r="S519" i="72" s="1"/>
  <c r="AG510" i="71"/>
  <c r="AC510" i="71"/>
  <c r="V510" i="71"/>
  <c r="W510" i="71"/>
  <c r="X510" i="71"/>
  <c r="N194" i="72"/>
  <c r="S194" i="72" s="1"/>
  <c r="AG191" i="71"/>
  <c r="AC191" i="71"/>
  <c r="V191" i="71"/>
  <c r="W191" i="71"/>
  <c r="X191" i="71"/>
  <c r="N191" i="72"/>
  <c r="S191" i="72" s="1"/>
  <c r="AG188" i="71"/>
  <c r="AC188" i="71"/>
  <c r="V188" i="71"/>
  <c r="W188" i="71"/>
  <c r="X188" i="71"/>
  <c r="N197" i="72"/>
  <c r="S197" i="72" s="1"/>
  <c r="AG194" i="71"/>
  <c r="AC194" i="71"/>
  <c r="V194" i="71"/>
  <c r="W194" i="71"/>
  <c r="X194" i="71"/>
  <c r="N152" i="72"/>
  <c r="S152" i="72" s="1"/>
  <c r="AG149" i="71"/>
  <c r="AC149" i="71"/>
  <c r="V149" i="71"/>
  <c r="W149" i="71"/>
  <c r="X149" i="71"/>
  <c r="N214" i="72"/>
  <c r="S214" i="72" s="1"/>
  <c r="AG211" i="71"/>
  <c r="AC211" i="71"/>
  <c r="V211" i="71"/>
  <c r="W211" i="71"/>
  <c r="X211" i="71"/>
  <c r="N212" i="72"/>
  <c r="S212" i="72" s="1"/>
  <c r="AG209" i="71"/>
  <c r="AC209" i="71"/>
  <c r="V209" i="71"/>
  <c r="W209" i="71"/>
  <c r="X209" i="71"/>
  <c r="N187" i="72"/>
  <c r="S187" i="72" s="1"/>
  <c r="AG184" i="71"/>
  <c r="AC184" i="71"/>
  <c r="V184" i="71"/>
  <c r="W184" i="71"/>
  <c r="X184" i="71"/>
  <c r="N136" i="72"/>
  <c r="S136" i="72" s="1"/>
  <c r="AG133" i="71"/>
  <c r="AC133" i="71"/>
  <c r="V133" i="71"/>
  <c r="W133" i="71"/>
  <c r="X133" i="71"/>
  <c r="N164" i="72"/>
  <c r="S164" i="72" s="1"/>
  <c r="AG161" i="71"/>
  <c r="AC161" i="71"/>
  <c r="V161" i="71"/>
  <c r="W161" i="71"/>
  <c r="X161" i="71"/>
  <c r="N161" i="72"/>
  <c r="S161" i="72" s="1"/>
  <c r="AG158" i="71"/>
  <c r="AC158" i="71"/>
  <c r="V158" i="71"/>
  <c r="W158" i="71"/>
  <c r="X158" i="71"/>
  <c r="N204" i="72"/>
  <c r="S204" i="72" s="1"/>
  <c r="AG201" i="71"/>
  <c r="AC201" i="71"/>
  <c r="V201" i="71"/>
  <c r="W201" i="71"/>
  <c r="X201" i="71"/>
  <c r="N183" i="72"/>
  <c r="S183" i="72" s="1"/>
  <c r="AG180" i="71"/>
  <c r="AC180" i="71"/>
  <c r="V180" i="71"/>
  <c r="W180" i="71"/>
  <c r="X180" i="71"/>
  <c r="N217" i="72"/>
  <c r="S217" i="72" s="1"/>
  <c r="AG214" i="71"/>
  <c r="AC214" i="71"/>
  <c r="V214" i="71"/>
  <c r="W214" i="71"/>
  <c r="X214" i="71"/>
  <c r="N132" i="72"/>
  <c r="S132" i="72" s="1"/>
  <c r="AG129" i="71"/>
  <c r="AC129" i="71"/>
  <c r="V129" i="71"/>
  <c r="W129" i="71"/>
  <c r="X129" i="71"/>
  <c r="N193" i="72"/>
  <c r="S193" i="72" s="1"/>
  <c r="AG190" i="71"/>
  <c r="AC190" i="71"/>
  <c r="V190" i="71"/>
  <c r="W190" i="71"/>
  <c r="X190" i="71"/>
  <c r="N178" i="72"/>
  <c r="S178" i="72" s="1"/>
  <c r="AG175" i="71"/>
  <c r="AC175" i="71"/>
  <c r="V175" i="71"/>
  <c r="W175" i="71"/>
  <c r="X175" i="71"/>
  <c r="N143" i="72"/>
  <c r="S143" i="72" s="1"/>
  <c r="AG140" i="71"/>
  <c r="AC140" i="71"/>
  <c r="V140" i="71"/>
  <c r="W140" i="71"/>
  <c r="X140" i="71"/>
  <c r="N209" i="72"/>
  <c r="S209" i="72" s="1"/>
  <c r="AG206" i="71"/>
  <c r="AC206" i="71"/>
  <c r="V206" i="71"/>
  <c r="W206" i="71"/>
  <c r="X206" i="71"/>
  <c r="N202" i="72"/>
  <c r="S202" i="72" s="1"/>
  <c r="AG199" i="71"/>
  <c r="AC199" i="71"/>
  <c r="V199" i="71"/>
  <c r="W199" i="71"/>
  <c r="X199" i="71"/>
  <c r="N162" i="72"/>
  <c r="S162" i="72" s="1"/>
  <c r="AG159" i="71"/>
  <c r="AC159" i="71"/>
  <c r="V159" i="71"/>
  <c r="W159" i="71"/>
  <c r="X159" i="71"/>
  <c r="N159" i="72"/>
  <c r="S159" i="72" s="1"/>
  <c r="AG156" i="71"/>
  <c r="AC156" i="71"/>
  <c r="V156" i="71"/>
  <c r="W156" i="71"/>
  <c r="X156" i="71"/>
  <c r="N227" i="72"/>
  <c r="S227" i="72" s="1"/>
  <c r="AG224" i="71"/>
  <c r="AC224" i="71"/>
  <c r="V224" i="71"/>
  <c r="W224" i="71"/>
  <c r="X224" i="71"/>
  <c r="N229" i="72"/>
  <c r="S229" i="72" s="1"/>
  <c r="AG226" i="71"/>
  <c r="AC226" i="71"/>
  <c r="V226" i="71"/>
  <c r="W226" i="71"/>
  <c r="X226" i="71"/>
  <c r="N198" i="72"/>
  <c r="S198" i="72" s="1"/>
  <c r="AG195" i="71"/>
  <c r="AC195" i="71"/>
  <c r="V195" i="71"/>
  <c r="W195" i="71"/>
  <c r="X195" i="71"/>
  <c r="N180" i="72"/>
  <c r="S180" i="72" s="1"/>
  <c r="AG177" i="71"/>
  <c r="AC177" i="71"/>
  <c r="V177" i="71"/>
  <c r="W177" i="71"/>
  <c r="X177" i="71"/>
  <c r="N171" i="72"/>
  <c r="S171" i="72" s="1"/>
  <c r="AG168" i="71"/>
  <c r="AC168" i="71"/>
  <c r="V168" i="71"/>
  <c r="W168" i="71"/>
  <c r="X168" i="71"/>
  <c r="N638" i="72"/>
  <c r="S638" i="72" s="1"/>
  <c r="AG627" i="71"/>
  <c r="AC627" i="71"/>
  <c r="V627" i="71"/>
  <c r="W627" i="71"/>
  <c r="X627" i="71"/>
  <c r="N675" i="72"/>
  <c r="S675" i="72" s="1"/>
  <c r="AG664" i="71"/>
  <c r="AC664" i="71"/>
  <c r="V664" i="71"/>
  <c r="W664" i="71"/>
  <c r="X664" i="71"/>
  <c r="N612" i="72"/>
  <c r="S612" i="72" s="1"/>
  <c r="AG601" i="71"/>
  <c r="AC601" i="71"/>
  <c r="V601" i="71"/>
  <c r="W601" i="71"/>
  <c r="X601" i="71"/>
  <c r="N657" i="72"/>
  <c r="S657" i="72" s="1"/>
  <c r="AG646" i="71"/>
  <c r="AC646" i="71"/>
  <c r="V646" i="71"/>
  <c r="W646" i="71"/>
  <c r="X646" i="71"/>
  <c r="N696" i="72"/>
  <c r="S696" i="72" s="1"/>
  <c r="AG685" i="71"/>
  <c r="AC685" i="71"/>
  <c r="V685" i="71"/>
  <c r="W685" i="71"/>
  <c r="X685" i="71"/>
  <c r="N618" i="72"/>
  <c r="S618" i="72" s="1"/>
  <c r="AG607" i="71"/>
  <c r="AC607" i="71"/>
  <c r="V607" i="71"/>
  <c r="W607" i="71"/>
  <c r="X607" i="71"/>
  <c r="N655" i="72"/>
  <c r="S655" i="72" s="1"/>
  <c r="AG644" i="71"/>
  <c r="AC644" i="71"/>
  <c r="V644" i="71"/>
  <c r="W644" i="71"/>
  <c r="X644" i="71"/>
  <c r="N717" i="72"/>
  <c r="S717" i="72" s="1"/>
  <c r="AG706" i="71"/>
  <c r="AC706" i="71"/>
  <c r="V706" i="71"/>
  <c r="W706" i="71"/>
  <c r="X706" i="71"/>
  <c r="N653" i="72"/>
  <c r="S653" i="72" s="1"/>
  <c r="AG642" i="71"/>
  <c r="AC642" i="71"/>
  <c r="V642" i="71"/>
  <c r="W642" i="71"/>
  <c r="X642" i="71"/>
  <c r="N692" i="72"/>
  <c r="S692" i="72" s="1"/>
  <c r="AG681" i="71"/>
  <c r="AC681" i="71"/>
  <c r="V681" i="71"/>
  <c r="W681" i="71"/>
  <c r="X681" i="71"/>
  <c r="N630" i="72"/>
  <c r="S630" i="72" s="1"/>
  <c r="AG619" i="71"/>
  <c r="AC619" i="71"/>
  <c r="V619" i="71"/>
  <c r="W619" i="71"/>
  <c r="X619" i="71"/>
  <c r="N667" i="72"/>
  <c r="S667" i="72" s="1"/>
  <c r="AG656" i="71"/>
  <c r="AC656" i="71"/>
  <c r="V656" i="71"/>
  <c r="W656" i="71"/>
  <c r="X656" i="71"/>
  <c r="N698" i="72"/>
  <c r="S698" i="72" s="1"/>
  <c r="AG687" i="71"/>
  <c r="AC687" i="71"/>
  <c r="V687" i="71"/>
  <c r="W687" i="71"/>
  <c r="X687" i="71"/>
  <c r="N649" i="72"/>
  <c r="S649" i="72" s="1"/>
  <c r="AG638" i="71"/>
  <c r="AC638" i="71"/>
  <c r="V638" i="71"/>
  <c r="W638" i="71"/>
  <c r="X638" i="71"/>
  <c r="N688" i="72"/>
  <c r="S688" i="72" s="1"/>
  <c r="AG677" i="71"/>
  <c r="AC677" i="71"/>
  <c r="V677" i="71"/>
  <c r="W677" i="71"/>
  <c r="X677" i="71"/>
  <c r="N626" i="72"/>
  <c r="S626" i="72" s="1"/>
  <c r="AG615" i="71"/>
  <c r="AC615" i="71"/>
  <c r="V615" i="71"/>
  <c r="W615" i="71"/>
  <c r="X615" i="71"/>
  <c r="N663" i="72"/>
  <c r="S663" i="72" s="1"/>
  <c r="AG652" i="71"/>
  <c r="AC652" i="71"/>
  <c r="V652" i="71"/>
  <c r="W652" i="71"/>
  <c r="X652" i="71"/>
  <c r="N710" i="72"/>
  <c r="S710" i="72" s="1"/>
  <c r="AG699" i="71"/>
  <c r="AC699" i="71"/>
  <c r="V699" i="71"/>
  <c r="W699" i="71"/>
  <c r="X699" i="71"/>
  <c r="N629" i="72"/>
  <c r="S629" i="72" s="1"/>
  <c r="AG618" i="71"/>
  <c r="AC618" i="71"/>
  <c r="V618" i="71"/>
  <c r="W618" i="71"/>
  <c r="X618" i="71"/>
  <c r="N668" i="72"/>
  <c r="S668" i="72" s="1"/>
  <c r="AG657" i="71"/>
  <c r="AC657" i="71"/>
  <c r="V657" i="71"/>
  <c r="W657" i="71"/>
  <c r="X657" i="71"/>
  <c r="N622" i="72"/>
  <c r="S622" i="72" s="1"/>
  <c r="AG611" i="71"/>
  <c r="AC611" i="71"/>
  <c r="V611" i="71"/>
  <c r="W611" i="71"/>
  <c r="X611" i="71"/>
  <c r="N659" i="72"/>
  <c r="S659" i="72" s="1"/>
  <c r="AG648" i="71"/>
  <c r="AC648" i="71"/>
  <c r="V648" i="71"/>
  <c r="W648" i="71"/>
  <c r="X648" i="71"/>
  <c r="N706" i="72"/>
  <c r="S706" i="72" s="1"/>
  <c r="AG695" i="71"/>
  <c r="AC695" i="71"/>
  <c r="V695" i="71"/>
  <c r="W695" i="71"/>
  <c r="X695" i="71"/>
  <c r="N641" i="72"/>
  <c r="S641" i="72" s="1"/>
  <c r="AG630" i="71"/>
  <c r="AC630" i="71"/>
  <c r="V630" i="71"/>
  <c r="W630" i="71"/>
  <c r="X630" i="71"/>
  <c r="N680" i="72"/>
  <c r="S680" i="72" s="1"/>
  <c r="AG669" i="71"/>
  <c r="AC669" i="71"/>
  <c r="V669" i="71"/>
  <c r="W669" i="71"/>
  <c r="X669" i="71"/>
  <c r="N709" i="72"/>
  <c r="S709" i="72" s="1"/>
  <c r="AG698" i="71"/>
  <c r="AC698" i="71"/>
  <c r="V698" i="71"/>
  <c r="W698" i="71"/>
  <c r="X698" i="71"/>
  <c r="N639" i="72"/>
  <c r="S639" i="72" s="1"/>
  <c r="AG628" i="71"/>
  <c r="AC628" i="71"/>
  <c r="V628" i="71"/>
  <c r="W628" i="71"/>
  <c r="X628" i="71"/>
  <c r="N1152" i="72"/>
  <c r="S1152" i="72" s="1"/>
  <c r="AG1133" i="71"/>
  <c r="AC1133" i="71"/>
  <c r="V1133" i="71"/>
  <c r="W1133" i="71"/>
  <c r="X1133" i="71"/>
  <c r="N1161" i="72"/>
  <c r="S1161" i="72" s="1"/>
  <c r="AG1142" i="71"/>
  <c r="AC1142" i="71"/>
  <c r="V1142" i="71"/>
  <c r="W1142" i="71"/>
  <c r="X1142" i="71"/>
  <c r="N1136" i="72"/>
  <c r="S1136" i="72" s="1"/>
  <c r="AG1117" i="71"/>
  <c r="AC1117" i="71"/>
  <c r="V1117" i="71"/>
  <c r="W1117" i="71"/>
  <c r="X1117" i="71"/>
  <c r="N1175" i="72"/>
  <c r="S1175" i="72" s="1"/>
  <c r="AG1156" i="71"/>
  <c r="AC1156" i="71"/>
  <c r="V1156" i="71"/>
  <c r="W1156" i="71"/>
  <c r="X1156" i="71"/>
  <c r="N1164" i="72"/>
  <c r="S1164" i="72" s="1"/>
  <c r="AG1145" i="71"/>
  <c r="AC1145" i="71"/>
  <c r="V1145" i="71"/>
  <c r="W1145" i="71"/>
  <c r="X1145" i="71"/>
  <c r="N1104" i="72"/>
  <c r="S1104" i="72" s="1"/>
  <c r="AG1085" i="71"/>
  <c r="AC1085" i="71"/>
  <c r="V1085" i="71"/>
  <c r="W1085" i="71"/>
  <c r="X1085" i="71"/>
  <c r="N1134" i="72"/>
  <c r="S1134" i="72" s="1"/>
  <c r="AG1115" i="71"/>
  <c r="AC1115" i="71"/>
  <c r="V1115" i="71"/>
  <c r="W1115" i="71"/>
  <c r="X1115" i="71"/>
  <c r="N1125" i="72"/>
  <c r="S1125" i="72" s="1"/>
  <c r="AG1106" i="71"/>
  <c r="AC1106" i="71"/>
  <c r="V1106" i="71"/>
  <c r="W1106" i="71"/>
  <c r="X1106" i="71"/>
  <c r="N1171" i="72"/>
  <c r="S1171" i="72" s="1"/>
  <c r="AG1152" i="71"/>
  <c r="AC1152" i="71"/>
  <c r="V1152" i="71"/>
  <c r="W1152" i="71"/>
  <c r="X1152" i="71"/>
  <c r="N1158" i="72"/>
  <c r="S1158" i="72" s="1"/>
  <c r="AG1139" i="71"/>
  <c r="AC1139" i="71"/>
  <c r="V1139" i="71"/>
  <c r="W1139" i="71"/>
  <c r="X1139" i="71"/>
  <c r="N1130" i="72"/>
  <c r="S1130" i="72" s="1"/>
  <c r="AG1111" i="71"/>
  <c r="AC1111" i="71"/>
  <c r="V1111" i="71"/>
  <c r="W1111" i="71"/>
  <c r="X1111" i="71"/>
  <c r="N1150" i="72"/>
  <c r="S1150" i="72" s="1"/>
  <c r="AG1131" i="71"/>
  <c r="AC1131" i="71"/>
  <c r="V1131" i="71"/>
  <c r="W1131" i="71"/>
  <c r="X1131" i="71"/>
  <c r="N1151" i="72"/>
  <c r="S1151" i="72" s="1"/>
  <c r="AG1132" i="71"/>
  <c r="AC1132" i="71"/>
  <c r="V1132" i="71"/>
  <c r="W1132" i="71"/>
  <c r="X1132" i="71"/>
  <c r="N1153" i="72"/>
  <c r="S1153" i="72" s="1"/>
  <c r="AG1134" i="71"/>
  <c r="AC1134" i="71"/>
  <c r="V1134" i="71"/>
  <c r="W1134" i="71"/>
  <c r="X1134" i="71"/>
  <c r="N1120" i="72"/>
  <c r="S1120" i="72" s="1"/>
  <c r="AG1101" i="71"/>
  <c r="AC1101" i="71"/>
  <c r="V1101" i="71"/>
  <c r="W1101" i="71"/>
  <c r="X1101" i="71"/>
  <c r="N1145" i="72"/>
  <c r="S1145" i="72" s="1"/>
  <c r="AG1126" i="71"/>
  <c r="AC1126" i="71"/>
  <c r="V1126" i="71"/>
  <c r="W1126" i="71"/>
  <c r="X1126" i="71"/>
  <c r="N1108" i="72"/>
  <c r="S1108" i="72" s="1"/>
  <c r="AG1089" i="71"/>
  <c r="AC1089" i="71"/>
  <c r="V1089" i="71"/>
  <c r="W1089" i="71"/>
  <c r="X1089" i="71"/>
  <c r="N1163" i="72"/>
  <c r="S1163" i="72" s="1"/>
  <c r="AG1144" i="71"/>
  <c r="AC1144" i="71"/>
  <c r="V1144" i="71"/>
  <c r="W1144" i="71"/>
  <c r="X1144" i="71"/>
  <c r="N1126" i="72"/>
  <c r="S1126" i="72" s="1"/>
  <c r="AG1107" i="71"/>
  <c r="AC1107" i="71"/>
  <c r="V1107" i="71"/>
  <c r="W1107" i="71"/>
  <c r="X1107" i="71"/>
  <c r="N1112" i="72"/>
  <c r="S1112" i="72" s="1"/>
  <c r="AG1093" i="71"/>
  <c r="AC1093" i="71"/>
  <c r="V1093" i="71"/>
  <c r="W1093" i="71"/>
  <c r="X1093" i="71"/>
  <c r="N1140" i="72"/>
  <c r="S1140" i="72" s="1"/>
  <c r="AG1121" i="71"/>
  <c r="AC1121" i="71"/>
  <c r="V1121" i="71"/>
  <c r="W1121" i="71"/>
  <c r="X1121" i="71"/>
  <c r="N1100" i="72"/>
  <c r="S1100" i="72" s="1"/>
  <c r="AG1081" i="71"/>
  <c r="AC1081" i="71"/>
  <c r="V1081" i="71"/>
  <c r="W1081" i="71"/>
  <c r="X1081" i="71"/>
  <c r="N1159" i="72"/>
  <c r="S1159" i="72" s="1"/>
  <c r="AG1140" i="71"/>
  <c r="AC1140" i="71"/>
  <c r="V1140" i="71"/>
  <c r="W1140" i="71"/>
  <c r="X1140" i="71"/>
  <c r="N1142" i="72"/>
  <c r="S1142" i="72" s="1"/>
  <c r="AG1123" i="71"/>
  <c r="AC1123" i="71"/>
  <c r="V1123" i="71"/>
  <c r="W1123" i="71"/>
  <c r="X1123" i="71"/>
  <c r="N1170" i="72"/>
  <c r="S1170" i="72" s="1"/>
  <c r="AG1151" i="71"/>
  <c r="AC1151" i="71"/>
  <c r="V1151" i="71"/>
  <c r="W1151" i="71"/>
  <c r="X1151" i="71"/>
  <c r="N1115" i="72"/>
  <c r="S1115" i="72" s="1"/>
  <c r="AG1096" i="71"/>
  <c r="AC1096" i="71"/>
  <c r="V1096" i="71"/>
  <c r="W1096" i="71"/>
  <c r="X1096" i="71"/>
  <c r="N1504" i="72"/>
  <c r="S1504" i="72" s="1"/>
  <c r="AG1479" i="71"/>
  <c r="AC1479" i="71"/>
  <c r="V1479" i="71"/>
  <c r="W1479" i="71"/>
  <c r="X1479" i="71"/>
  <c r="N1491" i="72"/>
  <c r="S1491" i="72" s="1"/>
  <c r="AG1466" i="71"/>
  <c r="AC1466" i="71"/>
  <c r="V1466" i="71"/>
  <c r="W1466" i="71"/>
  <c r="X1466" i="71"/>
  <c r="N1505" i="72"/>
  <c r="S1505" i="72" s="1"/>
  <c r="AG1480" i="71"/>
  <c r="AC1480" i="71"/>
  <c r="V1480" i="71"/>
  <c r="W1480" i="71"/>
  <c r="X1480" i="71"/>
  <c r="N1476" i="72"/>
  <c r="S1476" i="72" s="1"/>
  <c r="AG1451" i="71"/>
  <c r="AC1451" i="71"/>
  <c r="V1451" i="71"/>
  <c r="W1451" i="71"/>
  <c r="X1451" i="71"/>
  <c r="N1482" i="72"/>
  <c r="S1482" i="72" s="1"/>
  <c r="AG1457" i="71"/>
  <c r="AC1457" i="71"/>
  <c r="V1457" i="71"/>
  <c r="W1457" i="71"/>
  <c r="X1457" i="71"/>
  <c r="N1477" i="72"/>
  <c r="S1477" i="72" s="1"/>
  <c r="AG1452" i="71"/>
  <c r="AC1452" i="71"/>
  <c r="V1452" i="71"/>
  <c r="W1452" i="71"/>
  <c r="X1452" i="71"/>
  <c r="N1485" i="72"/>
  <c r="S1485" i="72" s="1"/>
  <c r="AG1460" i="71"/>
  <c r="AC1460" i="71"/>
  <c r="V1460" i="71"/>
  <c r="W1460" i="71"/>
  <c r="X1460" i="71"/>
  <c r="N1500" i="72"/>
  <c r="S1500" i="72" s="1"/>
  <c r="AG1475" i="71"/>
  <c r="AC1475" i="71"/>
  <c r="V1475" i="71"/>
  <c r="W1475" i="71"/>
  <c r="X1475" i="71"/>
  <c r="N1492" i="72"/>
  <c r="S1492" i="72" s="1"/>
  <c r="AG1467" i="71"/>
  <c r="AC1467" i="71"/>
  <c r="V1467" i="71"/>
  <c r="W1467" i="71"/>
  <c r="X1467" i="71"/>
  <c r="N1494" i="72"/>
  <c r="S1494" i="72" s="1"/>
  <c r="AG1469" i="71"/>
  <c r="AC1469" i="71"/>
  <c r="V1469" i="71"/>
  <c r="W1469" i="71"/>
  <c r="X1469" i="71"/>
  <c r="N1472" i="72"/>
  <c r="S1472" i="72" s="1"/>
  <c r="AG1447" i="71"/>
  <c r="AC1447" i="71"/>
  <c r="V1447" i="71"/>
  <c r="W1447" i="71"/>
  <c r="X1447" i="71"/>
  <c r="N1459" i="72"/>
  <c r="S1459" i="72" s="1"/>
  <c r="AG1434" i="71"/>
  <c r="AC1434" i="71"/>
  <c r="V1434" i="71"/>
  <c r="W1434" i="71"/>
  <c r="X1434" i="71"/>
  <c r="N1473" i="72"/>
  <c r="S1473" i="72" s="1"/>
  <c r="AG1448" i="71"/>
  <c r="AC1448" i="71"/>
  <c r="V1448" i="71"/>
  <c r="W1448" i="71"/>
  <c r="X1448" i="71"/>
  <c r="N1487" i="72"/>
  <c r="S1487" i="72" s="1"/>
  <c r="AG1462" i="71"/>
  <c r="AC1462" i="71"/>
  <c r="V1462" i="71"/>
  <c r="W1462" i="71"/>
  <c r="X1462" i="71"/>
  <c r="N1490" i="72"/>
  <c r="S1490" i="72" s="1"/>
  <c r="AG1465" i="71"/>
  <c r="AC1465" i="71"/>
  <c r="V1465" i="71"/>
  <c r="W1465" i="71"/>
  <c r="X1465" i="71"/>
  <c r="N1488" i="72"/>
  <c r="S1488" i="72" s="1"/>
  <c r="AG1463" i="71"/>
  <c r="AC1463" i="71"/>
  <c r="V1463" i="71"/>
  <c r="W1463" i="71"/>
  <c r="X1463" i="71"/>
  <c r="N1453" i="72"/>
  <c r="S1453" i="72" s="1"/>
  <c r="AG1428" i="71"/>
  <c r="AC1428" i="71"/>
  <c r="V1428" i="71"/>
  <c r="W1428" i="71"/>
  <c r="X1428" i="71"/>
  <c r="N1468" i="72"/>
  <c r="S1468" i="72" s="1"/>
  <c r="AG1443" i="71"/>
  <c r="AC1443" i="71"/>
  <c r="V1443" i="71"/>
  <c r="W1443" i="71"/>
  <c r="X1443" i="71"/>
  <c r="N1460" i="72"/>
  <c r="S1460" i="72" s="1"/>
  <c r="AG1435" i="71"/>
  <c r="AC1435" i="71"/>
  <c r="V1435" i="71"/>
  <c r="W1435" i="71"/>
  <c r="X1435" i="71"/>
  <c r="N1470" i="72"/>
  <c r="S1470" i="72" s="1"/>
  <c r="AG1445" i="71"/>
  <c r="AC1445" i="71"/>
  <c r="V1445" i="71"/>
  <c r="W1445" i="71"/>
  <c r="X1445" i="71"/>
  <c r="N1483" i="72"/>
  <c r="S1483" i="72" s="1"/>
  <c r="AG1458" i="71"/>
  <c r="AC1458" i="71"/>
  <c r="V1458" i="71"/>
  <c r="W1458" i="71"/>
  <c r="X1458" i="71"/>
  <c r="N1469" i="72"/>
  <c r="S1469" i="72" s="1"/>
  <c r="AG1444" i="71"/>
  <c r="AC1444" i="71"/>
  <c r="V1444" i="71"/>
  <c r="W1444" i="71"/>
  <c r="X1444" i="71"/>
  <c r="N1484" i="72"/>
  <c r="S1484" i="72" s="1"/>
  <c r="AG1459" i="71"/>
  <c r="AC1459" i="71"/>
  <c r="V1459" i="71"/>
  <c r="W1459" i="71"/>
  <c r="X1459" i="71"/>
  <c r="N1455" i="72"/>
  <c r="S1455" i="72" s="1"/>
  <c r="AG1430" i="71"/>
  <c r="AC1430" i="71"/>
  <c r="V1430" i="71"/>
  <c r="W1430" i="71"/>
  <c r="X1430" i="71"/>
  <c r="N1466" i="72"/>
  <c r="S1466" i="72" s="1"/>
  <c r="AG1441" i="71"/>
  <c r="AC1441" i="71"/>
  <c r="V1441" i="71"/>
  <c r="W1441" i="71"/>
  <c r="X1441" i="71"/>
  <c r="N1456" i="72"/>
  <c r="S1456" i="72" s="1"/>
  <c r="AG1431" i="71"/>
  <c r="AC1431" i="71"/>
  <c r="V1431" i="71"/>
  <c r="W1431" i="71"/>
  <c r="X1431" i="71"/>
  <c r="N1550" i="72"/>
  <c r="S1550" i="72" s="1"/>
  <c r="AG1525" i="71"/>
  <c r="AC1525" i="71"/>
  <c r="V1525" i="71"/>
  <c r="W1525" i="71"/>
  <c r="X1525" i="71"/>
  <c r="N473" i="72"/>
  <c r="S473" i="72" s="1"/>
  <c r="AG466" i="71"/>
  <c r="AC466" i="71"/>
  <c r="V466" i="71"/>
  <c r="W466" i="71"/>
  <c r="X466" i="71"/>
  <c r="N452" i="72"/>
  <c r="S452" i="72" s="1"/>
  <c r="AG445" i="71"/>
  <c r="AC445" i="71"/>
  <c r="V445" i="71"/>
  <c r="W445" i="71"/>
  <c r="X445" i="71"/>
  <c r="N405" i="72"/>
  <c r="S405" i="72" s="1"/>
  <c r="AG398" i="71"/>
  <c r="AC398" i="71"/>
  <c r="V398" i="71"/>
  <c r="W398" i="71"/>
  <c r="X398" i="71"/>
  <c r="N372" i="72"/>
  <c r="S372" i="72" s="1"/>
  <c r="AG365" i="71"/>
  <c r="AC365" i="71"/>
  <c r="V365" i="71"/>
  <c r="W365" i="71"/>
  <c r="X365" i="71"/>
  <c r="N442" i="72"/>
  <c r="S442" i="72" s="1"/>
  <c r="AG435" i="71"/>
  <c r="AC435" i="71"/>
  <c r="V435" i="71"/>
  <c r="W435" i="71"/>
  <c r="X435" i="71"/>
  <c r="N392" i="72"/>
  <c r="S392" i="72" s="1"/>
  <c r="AG385" i="71"/>
  <c r="AC385" i="71"/>
  <c r="V385" i="71"/>
  <c r="W385" i="71"/>
  <c r="X385" i="71"/>
  <c r="N398" i="72"/>
  <c r="S398" i="72" s="1"/>
  <c r="AG391" i="71"/>
  <c r="AC391" i="71"/>
  <c r="V391" i="71"/>
  <c r="W391" i="71"/>
  <c r="X391" i="71"/>
  <c r="N395" i="72"/>
  <c r="S395" i="72" s="1"/>
  <c r="AG388" i="71"/>
  <c r="AC388" i="71"/>
  <c r="V388" i="71"/>
  <c r="W388" i="71"/>
  <c r="X388" i="71"/>
  <c r="N475" i="72"/>
  <c r="S475" i="72" s="1"/>
  <c r="AG468" i="71"/>
  <c r="AC468" i="71"/>
  <c r="V468" i="71"/>
  <c r="W468" i="71"/>
  <c r="X468" i="71"/>
  <c r="N438" i="72"/>
  <c r="S438" i="72" s="1"/>
  <c r="AG431" i="71"/>
  <c r="AC431" i="71"/>
  <c r="V431" i="71"/>
  <c r="W431" i="71"/>
  <c r="X431" i="71"/>
  <c r="N387" i="72"/>
  <c r="S387" i="72" s="1"/>
  <c r="AG380" i="71"/>
  <c r="AC380" i="71"/>
  <c r="V380" i="71"/>
  <c r="W380" i="71"/>
  <c r="X380" i="71"/>
  <c r="N437" i="72"/>
  <c r="S437" i="72" s="1"/>
  <c r="AG430" i="71"/>
  <c r="AC430" i="71"/>
  <c r="V430" i="71"/>
  <c r="W430" i="71"/>
  <c r="X430" i="71"/>
  <c r="N397" i="72"/>
  <c r="S397" i="72" s="1"/>
  <c r="AG390" i="71"/>
  <c r="AC390" i="71"/>
  <c r="V390" i="71"/>
  <c r="W390" i="71"/>
  <c r="X390" i="71"/>
  <c r="N385" i="72"/>
  <c r="S385" i="72" s="1"/>
  <c r="AG378" i="71"/>
  <c r="AC378" i="71"/>
  <c r="V378" i="71"/>
  <c r="W378" i="71"/>
  <c r="X378" i="71"/>
  <c r="N391" i="72"/>
  <c r="S391" i="72" s="1"/>
  <c r="AG384" i="71"/>
  <c r="AC384" i="71"/>
  <c r="V384" i="71"/>
  <c r="W384" i="71"/>
  <c r="X384" i="71"/>
  <c r="N388" i="72"/>
  <c r="S388" i="72" s="1"/>
  <c r="AG381" i="71"/>
  <c r="AC381" i="71"/>
  <c r="V381" i="71"/>
  <c r="W381" i="71"/>
  <c r="X381" i="71"/>
  <c r="N454" i="72"/>
  <c r="S454" i="72" s="1"/>
  <c r="AG447" i="71"/>
  <c r="AC447" i="71"/>
  <c r="V447" i="71"/>
  <c r="W447" i="71"/>
  <c r="X447" i="71"/>
  <c r="N408" i="72"/>
  <c r="S408" i="72" s="1"/>
  <c r="AG401" i="71"/>
  <c r="AC401" i="71"/>
  <c r="V401" i="71"/>
  <c r="W401" i="71"/>
  <c r="X401" i="71"/>
  <c r="N467" i="72"/>
  <c r="S467" i="72" s="1"/>
  <c r="AG460" i="71"/>
  <c r="AC460" i="71"/>
  <c r="V460" i="71"/>
  <c r="W460" i="71"/>
  <c r="X460" i="71"/>
  <c r="N413" i="72"/>
  <c r="S413" i="72" s="1"/>
  <c r="AG406" i="71"/>
  <c r="AC406" i="71"/>
  <c r="V406" i="71"/>
  <c r="W406" i="71"/>
  <c r="X406" i="71"/>
  <c r="N420" i="72"/>
  <c r="S420" i="72" s="1"/>
  <c r="AG413" i="71"/>
  <c r="AC413" i="71"/>
  <c r="V413" i="71"/>
  <c r="W413" i="71"/>
  <c r="X413" i="71"/>
  <c r="N450" i="72"/>
  <c r="S450" i="72" s="1"/>
  <c r="AG443" i="71"/>
  <c r="AC443" i="71"/>
  <c r="V443" i="71"/>
  <c r="W443" i="71"/>
  <c r="X443" i="71"/>
  <c r="N403" i="72"/>
  <c r="S403" i="72" s="1"/>
  <c r="AG396" i="71"/>
  <c r="AC396" i="71"/>
  <c r="V396" i="71"/>
  <c r="W396" i="71"/>
  <c r="X396" i="71"/>
  <c r="N459" i="72"/>
  <c r="S459" i="72" s="1"/>
  <c r="AG452" i="71"/>
  <c r="AC452" i="71"/>
  <c r="V452" i="71"/>
  <c r="W452" i="71"/>
  <c r="X452" i="71"/>
  <c r="N409" i="72"/>
  <c r="S409" i="72" s="1"/>
  <c r="AG402" i="71"/>
  <c r="AC402" i="71"/>
  <c r="V402" i="71"/>
  <c r="W402" i="71"/>
  <c r="X402" i="71"/>
  <c r="N378" i="72"/>
  <c r="S378" i="72" s="1"/>
  <c r="AG371" i="71"/>
  <c r="AC371" i="71"/>
  <c r="V371" i="71"/>
  <c r="W371" i="71"/>
  <c r="X371" i="71"/>
  <c r="N446" i="72"/>
  <c r="S446" i="72" s="1"/>
  <c r="AG439" i="71"/>
  <c r="AC439" i="71"/>
  <c r="V439" i="71"/>
  <c r="W439" i="71"/>
  <c r="X439" i="71"/>
  <c r="N283" i="72"/>
  <c r="S283" i="72" s="1"/>
  <c r="AG278" i="71"/>
  <c r="AC278" i="71"/>
  <c r="V278" i="71"/>
  <c r="W278" i="71"/>
  <c r="X278" i="71"/>
  <c r="N290" i="72"/>
  <c r="S290" i="72" s="1"/>
  <c r="AG285" i="71"/>
  <c r="AC285" i="71"/>
  <c r="V285" i="71"/>
  <c r="W285" i="71"/>
  <c r="X285" i="71"/>
  <c r="N284" i="72"/>
  <c r="S284" i="72" s="1"/>
  <c r="AG279" i="71"/>
  <c r="AC279" i="71"/>
  <c r="V279" i="71"/>
  <c r="W279" i="71"/>
  <c r="X279" i="71"/>
  <c r="N255" i="72"/>
  <c r="S255" i="72" s="1"/>
  <c r="AG250" i="71"/>
  <c r="AC250" i="71"/>
  <c r="V250" i="71"/>
  <c r="W250" i="71"/>
  <c r="X250" i="71"/>
  <c r="N269" i="72"/>
  <c r="S269" i="72" s="1"/>
  <c r="AG264" i="71"/>
  <c r="AC264" i="71"/>
  <c r="V264" i="71"/>
  <c r="W264" i="71"/>
  <c r="X264" i="71"/>
  <c r="N256" i="72"/>
  <c r="S256" i="72" s="1"/>
  <c r="AG251" i="71"/>
  <c r="AC251" i="71"/>
  <c r="V251" i="71"/>
  <c r="W251" i="71"/>
  <c r="X251" i="71"/>
  <c r="N270" i="72"/>
  <c r="S270" i="72" s="1"/>
  <c r="AG265" i="71"/>
  <c r="AC265" i="71"/>
  <c r="V265" i="71"/>
  <c r="W265" i="71"/>
  <c r="X265" i="71"/>
  <c r="N279" i="72"/>
  <c r="S279" i="72" s="1"/>
  <c r="AG274" i="71"/>
  <c r="AC274" i="71"/>
  <c r="V274" i="71"/>
  <c r="W274" i="71"/>
  <c r="X274" i="71"/>
  <c r="N271" i="72"/>
  <c r="S271" i="72" s="1"/>
  <c r="AG266" i="71"/>
  <c r="AC266" i="71"/>
  <c r="V266" i="71"/>
  <c r="W266" i="71"/>
  <c r="X266" i="71"/>
  <c r="N285" i="72"/>
  <c r="S285" i="72" s="1"/>
  <c r="AG280" i="71"/>
  <c r="AC280" i="71"/>
  <c r="V280" i="71"/>
  <c r="W280" i="71"/>
  <c r="X280" i="71"/>
  <c r="N251" i="72"/>
  <c r="AG246" i="71"/>
  <c r="AC246" i="71"/>
  <c r="W246" i="71"/>
  <c r="V246" i="71"/>
  <c r="U353" i="71"/>
  <c r="X246" i="71"/>
  <c r="N266" i="72"/>
  <c r="S266" i="72" s="1"/>
  <c r="AG261" i="71"/>
  <c r="AC261" i="71"/>
  <c r="V261" i="71"/>
  <c r="W261" i="71"/>
  <c r="X261" i="71"/>
  <c r="N252" i="72"/>
  <c r="S252" i="72" s="1"/>
  <c r="AG247" i="71"/>
  <c r="AC247" i="71"/>
  <c r="V247" i="71"/>
  <c r="W247" i="71"/>
  <c r="X247" i="71"/>
  <c r="N350" i="72"/>
  <c r="S350" i="72" s="1"/>
  <c r="AG345" i="71"/>
  <c r="AC345" i="71"/>
  <c r="V345" i="71"/>
  <c r="W345" i="71"/>
  <c r="X345" i="71"/>
  <c r="N300" i="72"/>
  <c r="S300" i="72" s="1"/>
  <c r="AG295" i="71"/>
  <c r="AC295" i="71"/>
  <c r="V295" i="71"/>
  <c r="W295" i="71"/>
  <c r="X295" i="71"/>
  <c r="N292" i="72"/>
  <c r="S292" i="72" s="1"/>
  <c r="AG287" i="71"/>
  <c r="AC287" i="71"/>
  <c r="V287" i="71"/>
  <c r="W287" i="71"/>
  <c r="X287" i="71"/>
  <c r="N307" i="72"/>
  <c r="S307" i="72" s="1"/>
  <c r="AG302" i="71"/>
  <c r="AC302" i="71"/>
  <c r="V302" i="71"/>
  <c r="W302" i="71"/>
  <c r="X302" i="71"/>
  <c r="N272" i="72"/>
  <c r="S272" i="72" s="1"/>
  <c r="AG267" i="71"/>
  <c r="AC267" i="71"/>
  <c r="V267" i="71"/>
  <c r="W267" i="71"/>
  <c r="X267" i="71"/>
  <c r="N282" i="72"/>
  <c r="S282" i="72" s="1"/>
  <c r="AG277" i="71"/>
  <c r="AC277" i="71"/>
  <c r="V277" i="71"/>
  <c r="W277" i="71"/>
  <c r="X277" i="71"/>
  <c r="N273" i="72"/>
  <c r="S273" i="72" s="1"/>
  <c r="AG268" i="71"/>
  <c r="AC268" i="71"/>
  <c r="V268" i="71"/>
  <c r="W268" i="71"/>
  <c r="X268" i="71"/>
  <c r="N287" i="72"/>
  <c r="S287" i="72" s="1"/>
  <c r="AG282" i="71"/>
  <c r="AC282" i="71"/>
  <c r="V282" i="71"/>
  <c r="W282" i="71"/>
  <c r="X282" i="71"/>
  <c r="N301" i="72"/>
  <c r="S301" i="72" s="1"/>
  <c r="AG296" i="71"/>
  <c r="AC296" i="71"/>
  <c r="V296" i="71"/>
  <c r="W296" i="71"/>
  <c r="X296" i="71"/>
  <c r="N288" i="72"/>
  <c r="S288" i="72" s="1"/>
  <c r="AG283" i="71"/>
  <c r="AC283" i="71"/>
  <c r="V283" i="71"/>
  <c r="W283" i="71"/>
  <c r="X283" i="71"/>
  <c r="N294" i="72"/>
  <c r="S294" i="72" s="1"/>
  <c r="AG289" i="71"/>
  <c r="AC289" i="71"/>
  <c r="V289" i="71"/>
  <c r="W289" i="71"/>
  <c r="X289" i="71"/>
  <c r="N268" i="72"/>
  <c r="S268" i="72" s="1"/>
  <c r="AG263" i="71"/>
  <c r="AC263" i="71"/>
  <c r="V263" i="71"/>
  <c r="W263" i="71"/>
  <c r="X263" i="71"/>
  <c r="N260" i="72"/>
  <c r="S260" i="72" s="1"/>
  <c r="AG255" i="71"/>
  <c r="AC255" i="71"/>
  <c r="V255" i="71"/>
  <c r="W255" i="71"/>
  <c r="X255" i="71"/>
  <c r="N275" i="72"/>
  <c r="S275" i="72" s="1"/>
  <c r="AG270" i="71"/>
  <c r="AC270" i="71"/>
  <c r="V270" i="71"/>
  <c r="W270" i="71"/>
  <c r="X270" i="71"/>
  <c r="N888" i="72"/>
  <c r="S888" i="72" s="1"/>
  <c r="AG873" i="71"/>
  <c r="AC873" i="71"/>
  <c r="V873" i="71"/>
  <c r="W873" i="71"/>
  <c r="X873" i="71"/>
  <c r="N887" i="72"/>
  <c r="S887" i="72" s="1"/>
  <c r="AG872" i="71"/>
  <c r="AC872" i="71"/>
  <c r="V872" i="71"/>
  <c r="W872" i="71"/>
  <c r="X872" i="71"/>
  <c r="N889" i="72"/>
  <c r="S889" i="72" s="1"/>
  <c r="AG874" i="71"/>
  <c r="AC874" i="71"/>
  <c r="V874" i="71"/>
  <c r="W874" i="71"/>
  <c r="X874" i="71"/>
  <c r="N854" i="72"/>
  <c r="S854" i="72" s="1"/>
  <c r="AG839" i="71"/>
  <c r="AC839" i="71"/>
  <c r="V839" i="71"/>
  <c r="W839" i="71"/>
  <c r="X839" i="71"/>
  <c r="N869" i="72"/>
  <c r="S869" i="72" s="1"/>
  <c r="AG854" i="71"/>
  <c r="AC854" i="71"/>
  <c r="V854" i="71"/>
  <c r="W854" i="71"/>
  <c r="X854" i="71"/>
  <c r="N861" i="72"/>
  <c r="S861" i="72" s="1"/>
  <c r="AG846" i="71"/>
  <c r="AC846" i="71"/>
  <c r="V846" i="71"/>
  <c r="W846" i="71"/>
  <c r="X846" i="71"/>
  <c r="N867" i="72"/>
  <c r="S867" i="72" s="1"/>
  <c r="AG852" i="71"/>
  <c r="AC852" i="71"/>
  <c r="V852" i="71"/>
  <c r="W852" i="71"/>
  <c r="X852" i="71"/>
  <c r="N884" i="72"/>
  <c r="S884" i="72" s="1"/>
  <c r="AG869" i="71"/>
  <c r="AC869" i="71"/>
  <c r="V869" i="71"/>
  <c r="W869" i="71"/>
  <c r="X869" i="71"/>
  <c r="N870" i="72"/>
  <c r="S870" i="72" s="1"/>
  <c r="AG855" i="71"/>
  <c r="AC855" i="71"/>
  <c r="V855" i="71"/>
  <c r="W855" i="71"/>
  <c r="X855" i="71"/>
  <c r="N885" i="72"/>
  <c r="S885" i="72" s="1"/>
  <c r="AG870" i="71"/>
  <c r="AC870" i="71"/>
  <c r="V870" i="71"/>
  <c r="W870" i="71"/>
  <c r="X870" i="71"/>
  <c r="N856" i="72"/>
  <c r="S856" i="72" s="1"/>
  <c r="AG841" i="71"/>
  <c r="AC841" i="71"/>
  <c r="V841" i="71"/>
  <c r="W841" i="71"/>
  <c r="X841" i="71"/>
  <c r="N863" i="72"/>
  <c r="S863" i="72" s="1"/>
  <c r="AG848" i="71"/>
  <c r="AC848" i="71"/>
  <c r="V848" i="71"/>
  <c r="W848" i="71"/>
  <c r="X848" i="71"/>
  <c r="N857" i="72"/>
  <c r="S857" i="72" s="1"/>
  <c r="AG842" i="71"/>
  <c r="AC842" i="71"/>
  <c r="V842" i="71"/>
  <c r="W842" i="71"/>
  <c r="X842" i="71"/>
  <c r="N947" i="72"/>
  <c r="S947" i="72" s="1"/>
  <c r="AG932" i="71"/>
  <c r="AC932" i="71"/>
  <c r="V932" i="71"/>
  <c r="W932" i="71"/>
  <c r="X932" i="71"/>
  <c r="N905" i="72"/>
  <c r="S905" i="72" s="1"/>
  <c r="AG890" i="71"/>
  <c r="AC890" i="71"/>
  <c r="V890" i="71"/>
  <c r="W890" i="71"/>
  <c r="X890" i="71"/>
  <c r="N892" i="72"/>
  <c r="S892" i="72" s="1"/>
  <c r="AG877" i="71"/>
  <c r="AC877" i="71"/>
  <c r="V877" i="71"/>
  <c r="W877" i="71"/>
  <c r="X877" i="71"/>
  <c r="N906" i="72"/>
  <c r="S906" i="72" s="1"/>
  <c r="AG891" i="71"/>
  <c r="AC891" i="71"/>
  <c r="V891" i="71"/>
  <c r="W891" i="71"/>
  <c r="X891" i="71"/>
  <c r="N877" i="72"/>
  <c r="S877" i="72" s="1"/>
  <c r="AG862" i="71"/>
  <c r="AC862" i="71"/>
  <c r="V862" i="71"/>
  <c r="W862" i="71"/>
  <c r="X862" i="71"/>
  <c r="N879" i="72"/>
  <c r="S879" i="72" s="1"/>
  <c r="AG864" i="71"/>
  <c r="AC864" i="71"/>
  <c r="V864" i="71"/>
  <c r="W864" i="71"/>
  <c r="X864" i="71"/>
  <c r="N878" i="72"/>
  <c r="S878" i="72" s="1"/>
  <c r="AG863" i="71"/>
  <c r="AC863" i="71"/>
  <c r="V863" i="71"/>
  <c r="W863" i="71"/>
  <c r="X863" i="71"/>
  <c r="N886" i="72"/>
  <c r="S886" i="72" s="1"/>
  <c r="AG871" i="71"/>
  <c r="AC871" i="71"/>
  <c r="V871" i="71"/>
  <c r="W871" i="71"/>
  <c r="X871" i="71"/>
  <c r="N901" i="72"/>
  <c r="S901" i="72" s="1"/>
  <c r="AG886" i="71"/>
  <c r="AC886" i="71"/>
  <c r="V886" i="71"/>
  <c r="W886" i="71"/>
  <c r="X886" i="71"/>
  <c r="N893" i="72"/>
  <c r="S893" i="72" s="1"/>
  <c r="AG878" i="71"/>
  <c r="AC878" i="71"/>
  <c r="V878" i="71"/>
  <c r="W878" i="71"/>
  <c r="X878" i="71"/>
  <c r="N891" i="72"/>
  <c r="S891" i="72" s="1"/>
  <c r="AG876" i="71"/>
  <c r="AC876" i="71"/>
  <c r="V876" i="71"/>
  <c r="W876" i="71"/>
  <c r="X876" i="71"/>
  <c r="N873" i="72"/>
  <c r="S873" i="72" s="1"/>
  <c r="AG858" i="71"/>
  <c r="AC858" i="71"/>
  <c r="V858" i="71"/>
  <c r="W858" i="71"/>
  <c r="X858" i="71"/>
  <c r="N860" i="72"/>
  <c r="S860" i="72" s="1"/>
  <c r="AG845" i="71"/>
  <c r="AC845" i="71"/>
  <c r="V845" i="71"/>
  <c r="W845" i="71"/>
  <c r="X845" i="71"/>
  <c r="N874" i="72"/>
  <c r="S874" i="72" s="1"/>
  <c r="AG859" i="71"/>
  <c r="AC859" i="71"/>
  <c r="V859" i="71"/>
  <c r="W859" i="71"/>
  <c r="X859" i="71"/>
  <c r="N979" i="72"/>
  <c r="S979" i="72" s="1"/>
  <c r="AG962" i="71"/>
  <c r="AC962" i="71"/>
  <c r="V962" i="71"/>
  <c r="W962" i="71"/>
  <c r="X962" i="71"/>
  <c r="N1033" i="72"/>
  <c r="S1033" i="72" s="1"/>
  <c r="AG1016" i="71"/>
  <c r="AC1016" i="71"/>
  <c r="V1016" i="71"/>
  <c r="W1016" i="71"/>
  <c r="X1016" i="71"/>
  <c r="N1047" i="72"/>
  <c r="S1047" i="72" s="1"/>
  <c r="AG1030" i="71"/>
  <c r="AC1030" i="71"/>
  <c r="V1030" i="71"/>
  <c r="W1030" i="71"/>
  <c r="X1030" i="71"/>
  <c r="N978" i="72"/>
  <c r="S978" i="72" s="1"/>
  <c r="AG961" i="71"/>
  <c r="AC961" i="71"/>
  <c r="V961" i="71"/>
  <c r="W961" i="71"/>
  <c r="X961" i="71"/>
  <c r="N1028" i="72"/>
  <c r="S1028" i="72" s="1"/>
  <c r="AG1011" i="71"/>
  <c r="AC1011" i="71"/>
  <c r="V1011" i="71"/>
  <c r="W1011" i="71"/>
  <c r="X1011" i="71"/>
  <c r="N1065" i="72"/>
  <c r="S1065" i="72" s="1"/>
  <c r="AG1048" i="71"/>
  <c r="AC1048" i="71"/>
  <c r="V1048" i="71"/>
  <c r="W1048" i="71"/>
  <c r="X1048" i="71"/>
  <c r="N1013" i="72"/>
  <c r="S1013" i="72" s="1"/>
  <c r="AG996" i="71"/>
  <c r="AC996" i="71"/>
  <c r="V996" i="71"/>
  <c r="W996" i="71"/>
  <c r="X996" i="71"/>
  <c r="N1061" i="72"/>
  <c r="S1061" i="72" s="1"/>
  <c r="AG1044" i="71"/>
  <c r="AC1044" i="71"/>
  <c r="V1044" i="71"/>
  <c r="W1044" i="71"/>
  <c r="X1044" i="71"/>
  <c r="N974" i="72"/>
  <c r="S974" i="72" s="1"/>
  <c r="AG957" i="71"/>
  <c r="AC957" i="71"/>
  <c r="V957" i="71"/>
  <c r="W957" i="71"/>
  <c r="X957" i="71"/>
  <c r="N1024" i="72"/>
  <c r="S1024" i="72" s="1"/>
  <c r="AG1007" i="71"/>
  <c r="AC1007" i="71"/>
  <c r="V1007" i="71"/>
  <c r="W1007" i="71"/>
  <c r="X1007" i="71"/>
  <c r="N1060" i="72"/>
  <c r="S1060" i="72" s="1"/>
  <c r="AG1043" i="71"/>
  <c r="AC1043" i="71"/>
  <c r="V1043" i="71"/>
  <c r="W1043" i="71"/>
  <c r="X1043" i="71"/>
  <c r="N1009" i="72"/>
  <c r="S1009" i="72" s="1"/>
  <c r="AG992" i="71"/>
  <c r="AC992" i="71"/>
  <c r="V992" i="71"/>
  <c r="W992" i="71"/>
  <c r="X992" i="71"/>
  <c r="N1039" i="72"/>
  <c r="S1039" i="72" s="1"/>
  <c r="AG1022" i="71"/>
  <c r="AC1022" i="71"/>
  <c r="V1022" i="71"/>
  <c r="W1022" i="71"/>
  <c r="X1022" i="71"/>
  <c r="N1074" i="72"/>
  <c r="S1074" i="72" s="1"/>
  <c r="AG1057" i="71"/>
  <c r="AC1057" i="71"/>
  <c r="V1057" i="71"/>
  <c r="W1057" i="71"/>
  <c r="X1057" i="71"/>
  <c r="N972" i="72"/>
  <c r="S972" i="72" s="1"/>
  <c r="AG955" i="71"/>
  <c r="AC955" i="71"/>
  <c r="V955" i="71"/>
  <c r="W955" i="71"/>
  <c r="X955" i="71"/>
  <c r="N990" i="72"/>
  <c r="S990" i="72" s="1"/>
  <c r="AG973" i="71"/>
  <c r="AC973" i="71"/>
  <c r="V973" i="71"/>
  <c r="W973" i="71"/>
  <c r="X973" i="71"/>
  <c r="N1040" i="72"/>
  <c r="S1040" i="72" s="1"/>
  <c r="AG1023" i="71"/>
  <c r="AC1023" i="71"/>
  <c r="V1023" i="71"/>
  <c r="W1023" i="71"/>
  <c r="X1023" i="71"/>
  <c r="N971" i="72"/>
  <c r="AG954" i="71"/>
  <c r="AC954" i="71"/>
  <c r="W954" i="71"/>
  <c r="V954" i="71"/>
  <c r="U1061" i="71"/>
  <c r="X954" i="71"/>
  <c r="N1025" i="72"/>
  <c r="S1025" i="72" s="1"/>
  <c r="AG1008" i="71"/>
  <c r="AC1008" i="71"/>
  <c r="V1008" i="71"/>
  <c r="W1008" i="71"/>
  <c r="X1008" i="71"/>
  <c r="N1056" i="72"/>
  <c r="S1056" i="72" s="1"/>
  <c r="AG1039" i="71"/>
  <c r="AC1039" i="71"/>
  <c r="V1039" i="71"/>
  <c r="W1039" i="71"/>
  <c r="X1039" i="71"/>
  <c r="N1002" i="72"/>
  <c r="S1002" i="72" s="1"/>
  <c r="AG985" i="71"/>
  <c r="AC985" i="71"/>
  <c r="V985" i="71"/>
  <c r="W985" i="71"/>
  <c r="X985" i="71"/>
  <c r="N1052" i="72"/>
  <c r="S1052" i="72" s="1"/>
  <c r="AG1035" i="71"/>
  <c r="AC1035" i="71"/>
  <c r="V1035" i="71"/>
  <c r="W1035" i="71"/>
  <c r="X1035" i="71"/>
  <c r="N1076" i="72"/>
  <c r="S1076" i="72" s="1"/>
  <c r="AG1059" i="71"/>
  <c r="AC1059" i="71"/>
  <c r="V1059" i="71"/>
  <c r="W1059" i="71"/>
  <c r="X1059" i="71"/>
  <c r="N1021" i="72"/>
  <c r="S1021" i="72" s="1"/>
  <c r="AG1004" i="71"/>
  <c r="AC1004" i="71"/>
  <c r="V1004" i="71"/>
  <c r="W1004" i="71"/>
  <c r="X1004" i="71"/>
  <c r="N1051" i="72"/>
  <c r="S1051" i="72" s="1"/>
  <c r="AG1034" i="71"/>
  <c r="AC1034" i="71"/>
  <c r="V1034" i="71"/>
  <c r="W1034" i="71"/>
  <c r="X1034" i="71"/>
  <c r="N982" i="72"/>
  <c r="S982" i="72" s="1"/>
  <c r="AG965" i="71"/>
  <c r="AC965" i="71"/>
  <c r="V965" i="71"/>
  <c r="W965" i="71"/>
  <c r="X965" i="71"/>
  <c r="N1032" i="72"/>
  <c r="S1032" i="72" s="1"/>
  <c r="AG1015" i="71"/>
  <c r="AC1015" i="71"/>
  <c r="V1015" i="71"/>
  <c r="W1015" i="71"/>
  <c r="X1015" i="71"/>
  <c r="N555" i="72"/>
  <c r="S555" i="72" s="1"/>
  <c r="AG546" i="71"/>
  <c r="AC546" i="71"/>
  <c r="V546" i="71"/>
  <c r="W546" i="71"/>
  <c r="X546" i="71"/>
  <c r="N518" i="72"/>
  <c r="S518" i="72" s="1"/>
  <c r="AG509" i="71"/>
  <c r="AC509" i="71"/>
  <c r="V509" i="71"/>
  <c r="W509" i="71"/>
  <c r="X509" i="71"/>
  <c r="N546" i="72"/>
  <c r="S546" i="72" s="1"/>
  <c r="AG537" i="71"/>
  <c r="AC537" i="71"/>
  <c r="V537" i="71"/>
  <c r="W537" i="71"/>
  <c r="X537" i="71"/>
  <c r="N520" i="72"/>
  <c r="S520" i="72" s="1"/>
  <c r="AG511" i="71"/>
  <c r="AC511" i="71"/>
  <c r="V511" i="71"/>
  <c r="W511" i="71"/>
  <c r="X511" i="71"/>
  <c r="N527" i="72"/>
  <c r="S527" i="72" s="1"/>
  <c r="AG518" i="71"/>
  <c r="AC518" i="71"/>
  <c r="V518" i="71"/>
  <c r="W518" i="71"/>
  <c r="X518" i="71"/>
  <c r="N510" i="72"/>
  <c r="S510" i="72" s="1"/>
  <c r="AG501" i="71"/>
  <c r="AC501" i="71"/>
  <c r="V501" i="71"/>
  <c r="W501" i="71"/>
  <c r="X501" i="71"/>
  <c r="N540" i="72"/>
  <c r="S540" i="72" s="1"/>
  <c r="AG531" i="71"/>
  <c r="AC531" i="71"/>
  <c r="V531" i="71"/>
  <c r="W531" i="71"/>
  <c r="X531" i="71"/>
  <c r="N525" i="72"/>
  <c r="S525" i="72" s="1"/>
  <c r="AG516" i="71"/>
  <c r="AC516" i="71"/>
  <c r="V516" i="71"/>
  <c r="W516" i="71"/>
  <c r="X516" i="71"/>
  <c r="N516" i="72"/>
  <c r="S516" i="72" s="1"/>
  <c r="AG507" i="71"/>
  <c r="AC507" i="71"/>
  <c r="V507" i="71"/>
  <c r="W507" i="71"/>
  <c r="X507" i="71"/>
  <c r="N549" i="72"/>
  <c r="S549" i="72" s="1"/>
  <c r="AG540" i="71"/>
  <c r="AC540" i="71"/>
  <c r="V540" i="71"/>
  <c r="W540" i="71"/>
  <c r="X540" i="71"/>
  <c r="N521" i="72"/>
  <c r="S521" i="72" s="1"/>
  <c r="AG512" i="71"/>
  <c r="AC512" i="71"/>
  <c r="V512" i="71"/>
  <c r="W512" i="71"/>
  <c r="X512" i="71"/>
  <c r="N492" i="72"/>
  <c r="S492" i="72" s="1"/>
  <c r="AG483" i="71"/>
  <c r="AC483" i="71"/>
  <c r="V483" i="71"/>
  <c r="W483" i="71"/>
  <c r="X483" i="71"/>
  <c r="N512" i="72"/>
  <c r="S512" i="72" s="1"/>
  <c r="AG503" i="71"/>
  <c r="AC503" i="71"/>
  <c r="V503" i="71"/>
  <c r="W503" i="71"/>
  <c r="X503" i="71"/>
  <c r="N537" i="72"/>
  <c r="S537" i="72" s="1"/>
  <c r="AG528" i="71"/>
  <c r="AC528" i="71"/>
  <c r="V528" i="71"/>
  <c r="W528" i="71"/>
  <c r="X528" i="71"/>
  <c r="N528" i="72"/>
  <c r="S528" i="72" s="1"/>
  <c r="AG519" i="71"/>
  <c r="AC519" i="71"/>
  <c r="V519" i="71"/>
  <c r="W519" i="71"/>
  <c r="X519" i="71"/>
  <c r="N507" i="72"/>
  <c r="S507" i="72" s="1"/>
  <c r="AG498" i="71"/>
  <c r="AC498" i="71"/>
  <c r="V498" i="71"/>
  <c r="W498" i="71"/>
  <c r="X498" i="71"/>
  <c r="N502" i="72"/>
  <c r="S502" i="72" s="1"/>
  <c r="AG493" i="71"/>
  <c r="AC493" i="71"/>
  <c r="V493" i="71"/>
  <c r="W493" i="71"/>
  <c r="X493" i="71"/>
  <c r="N522" i="72"/>
  <c r="S522" i="72" s="1"/>
  <c r="AG513" i="71"/>
  <c r="AC513" i="71"/>
  <c r="V513" i="71"/>
  <c r="W513" i="71"/>
  <c r="X513" i="71"/>
  <c r="N597" i="72"/>
  <c r="S597" i="72" s="1"/>
  <c r="AG588" i="71"/>
  <c r="AC588" i="71"/>
  <c r="V588" i="71"/>
  <c r="W588" i="71"/>
  <c r="X588" i="71"/>
  <c r="N503" i="72"/>
  <c r="S503" i="72" s="1"/>
  <c r="AG494" i="71"/>
  <c r="AC494" i="71"/>
  <c r="V494" i="71"/>
  <c r="W494" i="71"/>
  <c r="X494" i="71"/>
  <c r="N523" i="72"/>
  <c r="S523" i="72" s="1"/>
  <c r="AG514" i="71"/>
  <c r="AC514" i="71"/>
  <c r="V514" i="71"/>
  <c r="W514" i="71"/>
  <c r="X514" i="71"/>
  <c r="N595" i="72"/>
  <c r="S595" i="72" s="1"/>
  <c r="AG586" i="71"/>
  <c r="AC586" i="71"/>
  <c r="V586" i="71"/>
  <c r="W586" i="71"/>
  <c r="X586" i="71"/>
  <c r="N504" i="72"/>
  <c r="S504" i="72" s="1"/>
  <c r="AG495" i="71"/>
  <c r="AC495" i="71"/>
  <c r="V495" i="71"/>
  <c r="W495" i="71"/>
  <c r="X495" i="71"/>
  <c r="N498" i="72"/>
  <c r="S498" i="72" s="1"/>
  <c r="AG489" i="71"/>
  <c r="AC489" i="71"/>
  <c r="V489" i="71"/>
  <c r="W489" i="71"/>
  <c r="X489" i="71"/>
  <c r="N511" i="72"/>
  <c r="S511" i="72" s="1"/>
  <c r="AG502" i="71"/>
  <c r="AC502" i="71"/>
  <c r="V502" i="71"/>
  <c r="W502" i="71"/>
  <c r="X502" i="71"/>
  <c r="N594" i="72"/>
  <c r="S594" i="72" s="1"/>
  <c r="AG585" i="71"/>
  <c r="AC585" i="71"/>
  <c r="V585" i="71"/>
  <c r="W585" i="71"/>
  <c r="X585" i="71"/>
  <c r="N583" i="72"/>
  <c r="S583" i="72" s="1"/>
  <c r="AG574" i="71"/>
  <c r="AC574" i="71"/>
  <c r="V574" i="71"/>
  <c r="W574" i="71"/>
  <c r="X574" i="71"/>
  <c r="N141" i="72"/>
  <c r="S141" i="72" s="1"/>
  <c r="AG138" i="71"/>
  <c r="AC138" i="71"/>
  <c r="V138" i="71"/>
  <c r="W138" i="71"/>
  <c r="X138" i="71"/>
  <c r="N208" i="72"/>
  <c r="S208" i="72" s="1"/>
  <c r="AG205" i="71"/>
  <c r="AC205" i="71"/>
  <c r="V205" i="71"/>
  <c r="W205" i="71"/>
  <c r="X205" i="71"/>
  <c r="N149" i="72"/>
  <c r="S149" i="72" s="1"/>
  <c r="AG146" i="71"/>
  <c r="AC146" i="71"/>
  <c r="V146" i="71"/>
  <c r="W146" i="71"/>
  <c r="X146" i="71"/>
  <c r="N172" i="72"/>
  <c r="S172" i="72" s="1"/>
  <c r="AG169" i="71"/>
  <c r="AC169" i="71"/>
  <c r="V169" i="71"/>
  <c r="W169" i="71"/>
  <c r="X169" i="71"/>
  <c r="N167" i="72"/>
  <c r="S167" i="72" s="1"/>
  <c r="AG164" i="71"/>
  <c r="AC164" i="71"/>
  <c r="V164" i="71"/>
  <c r="W164" i="71"/>
  <c r="X164" i="71"/>
  <c r="N185" i="72"/>
  <c r="S185" i="72" s="1"/>
  <c r="AG182" i="71"/>
  <c r="AC182" i="71"/>
  <c r="V182" i="71"/>
  <c r="W182" i="71"/>
  <c r="X182" i="71"/>
  <c r="N176" i="72"/>
  <c r="S176" i="72" s="1"/>
  <c r="AG173" i="71"/>
  <c r="AC173" i="71"/>
  <c r="V173" i="71"/>
  <c r="W173" i="71"/>
  <c r="X173" i="71"/>
  <c r="N221" i="72"/>
  <c r="S221" i="72" s="1"/>
  <c r="AG218" i="71"/>
  <c r="AC218" i="71"/>
  <c r="V218" i="71"/>
  <c r="W218" i="71"/>
  <c r="X218" i="71"/>
  <c r="N146" i="72"/>
  <c r="S146" i="72" s="1"/>
  <c r="AG143" i="71"/>
  <c r="AC143" i="71"/>
  <c r="V143" i="71"/>
  <c r="W143" i="71"/>
  <c r="X143" i="71"/>
  <c r="N222" i="72"/>
  <c r="S222" i="72" s="1"/>
  <c r="AG219" i="71"/>
  <c r="AC219" i="71"/>
  <c r="V219" i="71"/>
  <c r="W219" i="71"/>
  <c r="X219" i="71"/>
  <c r="N177" i="72"/>
  <c r="S177" i="72" s="1"/>
  <c r="AG174" i="71"/>
  <c r="AC174" i="71"/>
  <c r="V174" i="71"/>
  <c r="W174" i="71"/>
  <c r="X174" i="71"/>
  <c r="N189" i="72"/>
  <c r="S189" i="72" s="1"/>
  <c r="AG186" i="71"/>
  <c r="AC186" i="71"/>
  <c r="V186" i="71"/>
  <c r="W186" i="71"/>
  <c r="X186" i="71"/>
  <c r="N186" i="72"/>
  <c r="S186" i="72" s="1"/>
  <c r="AG183" i="71"/>
  <c r="AC183" i="71"/>
  <c r="V183" i="71"/>
  <c r="W183" i="71"/>
  <c r="X183" i="71"/>
  <c r="N233" i="72"/>
  <c r="S233" i="72" s="1"/>
  <c r="AG230" i="71"/>
  <c r="AC230" i="71"/>
  <c r="V230" i="71"/>
  <c r="W230" i="71"/>
  <c r="X230" i="71"/>
  <c r="N237" i="72"/>
  <c r="S237" i="72" s="1"/>
  <c r="AG234" i="71"/>
  <c r="AC234" i="71"/>
  <c r="V234" i="71"/>
  <c r="W234" i="71"/>
  <c r="X234" i="71"/>
  <c r="N195" i="72"/>
  <c r="S195" i="72" s="1"/>
  <c r="AG192" i="71"/>
  <c r="AC192" i="71"/>
  <c r="V192" i="71"/>
  <c r="W192" i="71"/>
  <c r="X192" i="71"/>
  <c r="N173" i="72"/>
  <c r="S173" i="72" s="1"/>
  <c r="AG170" i="71"/>
  <c r="AC170" i="71"/>
  <c r="V170" i="71"/>
  <c r="W170" i="71"/>
  <c r="X170" i="71"/>
  <c r="N182" i="72"/>
  <c r="S182" i="72" s="1"/>
  <c r="AG179" i="71"/>
  <c r="AC179" i="71"/>
  <c r="V179" i="71"/>
  <c r="W179" i="71"/>
  <c r="X179" i="71"/>
  <c r="N148" i="72"/>
  <c r="S148" i="72" s="1"/>
  <c r="AG145" i="71"/>
  <c r="AC145" i="71"/>
  <c r="V145" i="71"/>
  <c r="W145" i="71"/>
  <c r="X145" i="71"/>
  <c r="N155" i="72"/>
  <c r="S155" i="72" s="1"/>
  <c r="AG152" i="71"/>
  <c r="AC152" i="71"/>
  <c r="V152" i="71"/>
  <c r="W152" i="71"/>
  <c r="X152" i="71"/>
  <c r="N179" i="72"/>
  <c r="S179" i="72" s="1"/>
  <c r="AG176" i="71"/>
  <c r="AC176" i="71"/>
  <c r="V176" i="71"/>
  <c r="W176" i="71"/>
  <c r="X176" i="71"/>
  <c r="N144" i="72"/>
  <c r="S144" i="72" s="1"/>
  <c r="AG141" i="71"/>
  <c r="AC141" i="71"/>
  <c r="V141" i="71"/>
  <c r="W141" i="71"/>
  <c r="X141" i="71"/>
  <c r="N188" i="72"/>
  <c r="S188" i="72" s="1"/>
  <c r="AG185" i="71"/>
  <c r="AC185" i="71"/>
  <c r="V185" i="71"/>
  <c r="W185" i="71"/>
  <c r="X185" i="71"/>
  <c r="N140" i="72"/>
  <c r="S140" i="72" s="1"/>
  <c r="AG137" i="71"/>
  <c r="AC137" i="71"/>
  <c r="V137" i="71"/>
  <c r="W137" i="71"/>
  <c r="X137" i="71"/>
  <c r="N151" i="72"/>
  <c r="S151" i="72" s="1"/>
  <c r="AG148" i="71"/>
  <c r="AC148" i="71"/>
  <c r="V148" i="71"/>
  <c r="W148" i="71"/>
  <c r="X148" i="71"/>
  <c r="N153" i="72"/>
  <c r="S153" i="72" s="1"/>
  <c r="AG150" i="71"/>
  <c r="AC150" i="71"/>
  <c r="V150" i="71"/>
  <c r="W150" i="71"/>
  <c r="X150" i="71"/>
  <c r="N235" i="72"/>
  <c r="S235" i="72" s="1"/>
  <c r="AG232" i="71"/>
  <c r="AC232" i="71"/>
  <c r="V232" i="71"/>
  <c r="W232" i="71"/>
  <c r="X232" i="71"/>
  <c r="N702" i="72"/>
  <c r="S702" i="72" s="1"/>
  <c r="AG691" i="71"/>
  <c r="AC691" i="71"/>
  <c r="V691" i="71"/>
  <c r="W691" i="71"/>
  <c r="X691" i="71"/>
  <c r="N637" i="72"/>
  <c r="S637" i="72" s="1"/>
  <c r="AG626" i="71"/>
  <c r="AC626" i="71"/>
  <c r="V626" i="71"/>
  <c r="W626" i="71"/>
  <c r="X626" i="71"/>
  <c r="N676" i="72"/>
  <c r="S676" i="72" s="1"/>
  <c r="AG665" i="71"/>
  <c r="AC665" i="71"/>
  <c r="V665" i="71"/>
  <c r="W665" i="71"/>
  <c r="X665" i="71"/>
  <c r="N614" i="72"/>
  <c r="S614" i="72" s="1"/>
  <c r="AG603" i="71"/>
  <c r="AC603" i="71"/>
  <c r="V603" i="71"/>
  <c r="W603" i="71"/>
  <c r="X603" i="71"/>
  <c r="N651" i="72"/>
  <c r="S651" i="72" s="1"/>
  <c r="AG640" i="71"/>
  <c r="AC640" i="71"/>
  <c r="V640" i="71"/>
  <c r="W640" i="71"/>
  <c r="X640" i="71"/>
  <c r="N682" i="72"/>
  <c r="S682" i="72" s="1"/>
  <c r="AG671" i="71"/>
  <c r="AC671" i="71"/>
  <c r="V671" i="71"/>
  <c r="W671" i="71"/>
  <c r="X671" i="71"/>
  <c r="N633" i="72"/>
  <c r="S633" i="72" s="1"/>
  <c r="AG622" i="71"/>
  <c r="AC622" i="71"/>
  <c r="V622" i="71"/>
  <c r="W622" i="71"/>
  <c r="X622" i="71"/>
  <c r="N672" i="72"/>
  <c r="S672" i="72" s="1"/>
  <c r="AG661" i="71"/>
  <c r="AC661" i="71"/>
  <c r="V661" i="71"/>
  <c r="W661" i="71"/>
  <c r="X661" i="71"/>
  <c r="N647" i="72"/>
  <c r="S647" i="72" s="1"/>
  <c r="AG636" i="71"/>
  <c r="AC636" i="71"/>
  <c r="V636" i="71"/>
  <c r="W636" i="71"/>
  <c r="X636" i="71"/>
  <c r="N694" i="72"/>
  <c r="S694" i="72" s="1"/>
  <c r="AG683" i="71"/>
  <c r="AC683" i="71"/>
  <c r="V683" i="71"/>
  <c r="W683" i="71"/>
  <c r="X683" i="71"/>
  <c r="N613" i="72"/>
  <c r="S613" i="72" s="1"/>
  <c r="AG602" i="71"/>
  <c r="AC602" i="71"/>
  <c r="V602" i="71"/>
  <c r="W602" i="71"/>
  <c r="X602" i="71"/>
  <c r="N652" i="72"/>
  <c r="S652" i="72" s="1"/>
  <c r="AG641" i="71"/>
  <c r="AC641" i="71"/>
  <c r="V641" i="71"/>
  <c r="W641" i="71"/>
  <c r="X641" i="71"/>
  <c r="N713" i="72"/>
  <c r="S713" i="72" s="1"/>
  <c r="AG702" i="71"/>
  <c r="AC702" i="71"/>
  <c r="V702" i="71"/>
  <c r="W702" i="71"/>
  <c r="X702" i="71"/>
  <c r="N643" i="72"/>
  <c r="S643" i="72" s="1"/>
  <c r="AG632" i="71"/>
  <c r="AC632" i="71"/>
  <c r="V632" i="71"/>
  <c r="W632" i="71"/>
  <c r="X632" i="71"/>
  <c r="N690" i="72"/>
  <c r="S690" i="72" s="1"/>
  <c r="AG679" i="71"/>
  <c r="AC679" i="71"/>
  <c r="V679" i="71"/>
  <c r="W679" i="71"/>
  <c r="X679" i="71"/>
  <c r="N625" i="72"/>
  <c r="S625" i="72" s="1"/>
  <c r="AG614" i="71"/>
  <c r="AC614" i="71"/>
  <c r="V614" i="71"/>
  <c r="W614" i="71"/>
  <c r="X614" i="71"/>
  <c r="N664" i="72"/>
  <c r="S664" i="72" s="1"/>
  <c r="AG653" i="71"/>
  <c r="AC653" i="71"/>
  <c r="V653" i="71"/>
  <c r="W653" i="71"/>
  <c r="X653" i="71"/>
  <c r="N693" i="72"/>
  <c r="S693" i="72" s="1"/>
  <c r="AG682" i="71"/>
  <c r="AC682" i="71"/>
  <c r="V682" i="71"/>
  <c r="W682" i="71"/>
  <c r="X682" i="71"/>
  <c r="N623" i="72"/>
  <c r="S623" i="72" s="1"/>
  <c r="AG612" i="71"/>
  <c r="AC612" i="71"/>
  <c r="V612" i="71"/>
  <c r="W612" i="71"/>
  <c r="X612" i="71"/>
  <c r="N686" i="72"/>
  <c r="S686" i="72" s="1"/>
  <c r="AG675" i="71"/>
  <c r="AC675" i="71"/>
  <c r="V675" i="71"/>
  <c r="W675" i="71"/>
  <c r="X675" i="71"/>
  <c r="N621" i="72"/>
  <c r="S621" i="72" s="1"/>
  <c r="AG610" i="71"/>
  <c r="AC610" i="71"/>
  <c r="V610" i="71"/>
  <c r="W610" i="71"/>
  <c r="X610" i="71"/>
  <c r="N660" i="72"/>
  <c r="S660" i="72" s="1"/>
  <c r="AG649" i="71"/>
  <c r="AC649" i="71"/>
  <c r="V649" i="71"/>
  <c r="W649" i="71"/>
  <c r="X649" i="71"/>
  <c r="N705" i="72"/>
  <c r="S705" i="72" s="1"/>
  <c r="AG694" i="71"/>
  <c r="AC694" i="71"/>
  <c r="V694" i="71"/>
  <c r="W694" i="71"/>
  <c r="X694" i="71"/>
  <c r="N635" i="72"/>
  <c r="S635" i="72" s="1"/>
  <c r="AG624" i="71"/>
  <c r="AC624" i="71"/>
  <c r="V624" i="71"/>
  <c r="W624" i="71"/>
  <c r="X624" i="71"/>
  <c r="N666" i="72"/>
  <c r="S666" i="72" s="1"/>
  <c r="AG655" i="71"/>
  <c r="AC655" i="71"/>
  <c r="V655" i="71"/>
  <c r="W655" i="71"/>
  <c r="X655" i="71"/>
  <c r="N703" i="72"/>
  <c r="S703" i="72" s="1"/>
  <c r="AG692" i="71"/>
  <c r="AC692" i="71"/>
  <c r="V692" i="71"/>
  <c r="W692" i="71"/>
  <c r="X692" i="71"/>
  <c r="N1092" i="72"/>
  <c r="S1092" i="72" s="1"/>
  <c r="AG1073" i="71"/>
  <c r="AC1073" i="71"/>
  <c r="V1073" i="71"/>
  <c r="W1073" i="71"/>
  <c r="X1073" i="71"/>
  <c r="N1155" i="72"/>
  <c r="S1155" i="72" s="1"/>
  <c r="AG1136" i="71"/>
  <c r="AC1136" i="71"/>
  <c r="V1136" i="71"/>
  <c r="W1136" i="71"/>
  <c r="X1136" i="71"/>
  <c r="N1137" i="72"/>
  <c r="S1137" i="72" s="1"/>
  <c r="AG1118" i="71"/>
  <c r="AC1118" i="71"/>
  <c r="V1118" i="71"/>
  <c r="W1118" i="71"/>
  <c r="X1118" i="71"/>
  <c r="N1096" i="72"/>
  <c r="S1096" i="72" s="1"/>
  <c r="AG1077" i="71"/>
  <c r="AC1077" i="71"/>
  <c r="V1077" i="71"/>
  <c r="W1077" i="71"/>
  <c r="X1077" i="71"/>
  <c r="N1129" i="72"/>
  <c r="S1129" i="72" s="1"/>
  <c r="AG1110" i="71"/>
  <c r="AC1110" i="71"/>
  <c r="V1110" i="71"/>
  <c r="W1110" i="71"/>
  <c r="X1110" i="71"/>
  <c r="N1154" i="72"/>
  <c r="S1154" i="72" s="1"/>
  <c r="AG1135" i="71"/>
  <c r="AC1135" i="71"/>
  <c r="V1135" i="71"/>
  <c r="W1135" i="71"/>
  <c r="X1135" i="71"/>
  <c r="N1135" i="72"/>
  <c r="S1135" i="72" s="1"/>
  <c r="AG1116" i="71"/>
  <c r="AC1116" i="71"/>
  <c r="V1116" i="71"/>
  <c r="W1116" i="71"/>
  <c r="X1116" i="71"/>
  <c r="N1132" i="72"/>
  <c r="S1132" i="72" s="1"/>
  <c r="AG1113" i="71"/>
  <c r="AC1113" i="71"/>
  <c r="V1113" i="71"/>
  <c r="W1113" i="71"/>
  <c r="X1113" i="71"/>
  <c r="N1192" i="72"/>
  <c r="S1192" i="72" s="1"/>
  <c r="AG1173" i="71"/>
  <c r="AC1173" i="71"/>
  <c r="V1173" i="71"/>
  <c r="W1173" i="71"/>
  <c r="X1173" i="71"/>
  <c r="N1124" i="72"/>
  <c r="S1124" i="72" s="1"/>
  <c r="AG1105" i="71"/>
  <c r="AC1105" i="71"/>
  <c r="V1105" i="71"/>
  <c r="W1105" i="71"/>
  <c r="X1105" i="71"/>
  <c r="N1186" i="72"/>
  <c r="S1186" i="72" s="1"/>
  <c r="AG1167" i="71"/>
  <c r="AC1167" i="71"/>
  <c r="V1167" i="71"/>
  <c r="W1167" i="71"/>
  <c r="X1167" i="71"/>
  <c r="N1147" i="72"/>
  <c r="S1147" i="72" s="1"/>
  <c r="AG1128" i="71"/>
  <c r="AC1128" i="71"/>
  <c r="V1128" i="71"/>
  <c r="W1128" i="71"/>
  <c r="X1128" i="71"/>
  <c r="N1109" i="72"/>
  <c r="S1109" i="72" s="1"/>
  <c r="AG1090" i="71"/>
  <c r="AC1090" i="71"/>
  <c r="V1090" i="71"/>
  <c r="W1090" i="71"/>
  <c r="X1090" i="71"/>
  <c r="N1181" i="72"/>
  <c r="S1181" i="72" s="1"/>
  <c r="AG1162" i="71"/>
  <c r="AC1162" i="71"/>
  <c r="V1162" i="71"/>
  <c r="W1162" i="71"/>
  <c r="X1162" i="71"/>
  <c r="N1119" i="72"/>
  <c r="S1119" i="72" s="1"/>
  <c r="AG1100" i="71"/>
  <c r="AC1100" i="71"/>
  <c r="V1100" i="71"/>
  <c r="W1100" i="71"/>
  <c r="X1100" i="71"/>
  <c r="N1176" i="72"/>
  <c r="S1176" i="72" s="1"/>
  <c r="AG1157" i="71"/>
  <c r="AC1157" i="71"/>
  <c r="V1157" i="71"/>
  <c r="W1157" i="71"/>
  <c r="X1157" i="71"/>
  <c r="N1143" i="72"/>
  <c r="S1143" i="72" s="1"/>
  <c r="AG1124" i="71"/>
  <c r="AC1124" i="71"/>
  <c r="V1124" i="71"/>
  <c r="W1124" i="71"/>
  <c r="X1124" i="71"/>
  <c r="N1121" i="72"/>
  <c r="S1121" i="72" s="1"/>
  <c r="AG1102" i="71"/>
  <c r="AC1102" i="71"/>
  <c r="V1102" i="71"/>
  <c r="W1102" i="71"/>
  <c r="X1102" i="71"/>
  <c r="N1128" i="72"/>
  <c r="S1128" i="72" s="1"/>
  <c r="AG1109" i="71"/>
  <c r="AC1109" i="71"/>
  <c r="V1109" i="71"/>
  <c r="W1109" i="71"/>
  <c r="X1109" i="71"/>
  <c r="N1099" i="72"/>
  <c r="S1099" i="72" s="1"/>
  <c r="AG1080" i="71"/>
  <c r="AC1080" i="71"/>
  <c r="V1080" i="71"/>
  <c r="W1080" i="71"/>
  <c r="X1080" i="71"/>
  <c r="N1165" i="72"/>
  <c r="S1165" i="72" s="1"/>
  <c r="AG1146" i="71"/>
  <c r="AC1146" i="71"/>
  <c r="V1146" i="71"/>
  <c r="W1146" i="71"/>
  <c r="X1146" i="71"/>
  <c r="N1139" i="72"/>
  <c r="S1139" i="72" s="1"/>
  <c r="AG1120" i="71"/>
  <c r="AC1120" i="71"/>
  <c r="V1120" i="71"/>
  <c r="W1120" i="71"/>
  <c r="X1120" i="71"/>
  <c r="N1117" i="72"/>
  <c r="S1117" i="72" s="1"/>
  <c r="AG1098" i="71"/>
  <c r="AC1098" i="71"/>
  <c r="V1098" i="71"/>
  <c r="W1098" i="71"/>
  <c r="X1098" i="71"/>
  <c r="N1160" i="72"/>
  <c r="S1160" i="72" s="1"/>
  <c r="AG1141" i="71"/>
  <c r="AC1141" i="71"/>
  <c r="V1141" i="71"/>
  <c r="W1141" i="71"/>
  <c r="X1141" i="71"/>
  <c r="N1111" i="72"/>
  <c r="S1111" i="72" s="1"/>
  <c r="AG1092" i="71"/>
  <c r="AC1092" i="71"/>
  <c r="V1092" i="71"/>
  <c r="W1092" i="71"/>
  <c r="X1092" i="71"/>
  <c r="N1114" i="72"/>
  <c r="S1114" i="72" s="1"/>
  <c r="AG1095" i="71"/>
  <c r="AC1095" i="71"/>
  <c r="V1095" i="71"/>
  <c r="W1095" i="71"/>
  <c r="X1095" i="71"/>
  <c r="N1197" i="72"/>
  <c r="S1197" i="72" s="1"/>
  <c r="AG1178" i="71"/>
  <c r="AC1178" i="71"/>
  <c r="V1178" i="71"/>
  <c r="W1178" i="71"/>
  <c r="X1178" i="71"/>
  <c r="N1464" i="72"/>
  <c r="S1464" i="72" s="1"/>
  <c r="AG1439" i="71"/>
  <c r="AC1439" i="71"/>
  <c r="V1439" i="71"/>
  <c r="W1439" i="71"/>
  <c r="X1439" i="71"/>
  <c r="N1479" i="72"/>
  <c r="S1479" i="72" s="1"/>
  <c r="AG1454" i="71"/>
  <c r="AC1454" i="71"/>
  <c r="V1454" i="71"/>
  <c r="W1454" i="71"/>
  <c r="X1454" i="71"/>
  <c r="N1471" i="72"/>
  <c r="S1471" i="72" s="1"/>
  <c r="AG1446" i="71"/>
  <c r="AC1446" i="71"/>
  <c r="V1446" i="71"/>
  <c r="W1446" i="71"/>
  <c r="X1446" i="71"/>
  <c r="N1478" i="72"/>
  <c r="S1478" i="72" s="1"/>
  <c r="AG1453" i="71"/>
  <c r="AC1453" i="71"/>
  <c r="V1453" i="71"/>
  <c r="W1453" i="71"/>
  <c r="X1453" i="71"/>
  <c r="N1451" i="72"/>
  <c r="AG1426" i="71"/>
  <c r="AC1426" i="71"/>
  <c r="W1426" i="71"/>
  <c r="V1426" i="71"/>
  <c r="U1533" i="71"/>
  <c r="X1426" i="71"/>
  <c r="N1546" i="72"/>
  <c r="S1546" i="72" s="1"/>
  <c r="AG1521" i="71"/>
  <c r="AC1521" i="71"/>
  <c r="V1521" i="71"/>
  <c r="W1521" i="71"/>
  <c r="X1521" i="71"/>
  <c r="N1452" i="72"/>
  <c r="S1452" i="72" s="1"/>
  <c r="AG1427" i="71"/>
  <c r="AC1427" i="71"/>
  <c r="V1427" i="71"/>
  <c r="W1427" i="71"/>
  <c r="X1427" i="71"/>
  <c r="N1465" i="72"/>
  <c r="S1465" i="72" s="1"/>
  <c r="AG1440" i="71"/>
  <c r="AC1440" i="71"/>
  <c r="V1440" i="71"/>
  <c r="W1440" i="71"/>
  <c r="X1440" i="71"/>
  <c r="N1474" i="72"/>
  <c r="S1474" i="72" s="1"/>
  <c r="AG1449" i="71"/>
  <c r="AC1449" i="71"/>
  <c r="V1449" i="71"/>
  <c r="W1449" i="71"/>
  <c r="X1449" i="71"/>
  <c r="N1467" i="72"/>
  <c r="S1467" i="72" s="1"/>
  <c r="AG1442" i="71"/>
  <c r="AC1442" i="71"/>
  <c r="V1442" i="71"/>
  <c r="W1442" i="71"/>
  <c r="X1442" i="71"/>
  <c r="N1557" i="72"/>
  <c r="S1557" i="72" s="1"/>
  <c r="AG1532" i="71"/>
  <c r="AC1532" i="71"/>
  <c r="V1532" i="71"/>
  <c r="W1532" i="71"/>
  <c r="X1532" i="71"/>
  <c r="N1544" i="72"/>
  <c r="S1544" i="72" s="1"/>
  <c r="AG1519" i="71"/>
  <c r="AC1519" i="71"/>
  <c r="V1519" i="71"/>
  <c r="W1519" i="71"/>
  <c r="X1519" i="71"/>
  <c r="N1454" i="72"/>
  <c r="S1454" i="72" s="1"/>
  <c r="AG1429" i="71"/>
  <c r="AC1429" i="71"/>
  <c r="V1429" i="71"/>
  <c r="W1429" i="71"/>
  <c r="X1429" i="71"/>
  <c r="N1461" i="72"/>
  <c r="S1461" i="72" s="1"/>
  <c r="AG1436" i="71"/>
  <c r="AC1436" i="71"/>
  <c r="V1436" i="71"/>
  <c r="W1436" i="71"/>
  <c r="X1436" i="71"/>
  <c r="N1554" i="72"/>
  <c r="S1554" i="72" s="1"/>
  <c r="AG1529" i="71"/>
  <c r="AC1529" i="71"/>
  <c r="V1529" i="71"/>
  <c r="W1529" i="71"/>
  <c r="X1529" i="71"/>
  <c r="N1463" i="72"/>
  <c r="S1463" i="72" s="1"/>
  <c r="AG1438" i="71"/>
  <c r="AC1438" i="71"/>
  <c r="V1438" i="71"/>
  <c r="W1438" i="71"/>
  <c r="X1438" i="71"/>
  <c r="N1539" i="72"/>
  <c r="S1539" i="72" s="1"/>
  <c r="AG1514" i="71"/>
  <c r="AC1514" i="71"/>
  <c r="V1514" i="71"/>
  <c r="W1514" i="71"/>
  <c r="X1514" i="71"/>
  <c r="N1553" i="72"/>
  <c r="S1553" i="72" s="1"/>
  <c r="AG1528" i="71"/>
  <c r="AC1528" i="71"/>
  <c r="V1528" i="71"/>
  <c r="W1528" i="71"/>
  <c r="X1528" i="71"/>
  <c r="N1545" i="72"/>
  <c r="S1545" i="72" s="1"/>
  <c r="AG1520" i="71"/>
  <c r="AC1520" i="71"/>
  <c r="V1520" i="71"/>
  <c r="W1520" i="71"/>
  <c r="X1520" i="71"/>
  <c r="N1534" i="72"/>
  <c r="S1534" i="72" s="1"/>
  <c r="AG1509" i="71"/>
  <c r="AC1509" i="71"/>
  <c r="V1509" i="71"/>
  <c r="W1509" i="71"/>
  <c r="X1509" i="71"/>
  <c r="N1457" i="72"/>
  <c r="S1457" i="72" s="1"/>
  <c r="AG1432" i="71"/>
  <c r="AC1432" i="71"/>
  <c r="V1432" i="71"/>
  <c r="W1432" i="71"/>
  <c r="X1432" i="71"/>
  <c r="N1555" i="72"/>
  <c r="S1555" i="72" s="1"/>
  <c r="AG1530" i="71"/>
  <c r="AC1530" i="71"/>
  <c r="V1530" i="71"/>
  <c r="W1530" i="71"/>
  <c r="X1530" i="71"/>
  <c r="N1462" i="72"/>
  <c r="S1462" i="72" s="1"/>
  <c r="AG1437" i="71"/>
  <c r="AC1437" i="71"/>
  <c r="V1437" i="71"/>
  <c r="W1437" i="71"/>
  <c r="X1437" i="71"/>
  <c r="N1540" i="72"/>
  <c r="S1540" i="72" s="1"/>
  <c r="AG1515" i="71"/>
  <c r="AC1515" i="71"/>
  <c r="V1515" i="71"/>
  <c r="W1515" i="71"/>
  <c r="X1515" i="71"/>
  <c r="N1530" i="72"/>
  <c r="S1530" i="72" s="1"/>
  <c r="AG1505" i="71"/>
  <c r="AC1505" i="71"/>
  <c r="V1505" i="71"/>
  <c r="W1505" i="71"/>
  <c r="X1505" i="71"/>
  <c r="N1541" i="72"/>
  <c r="S1541" i="72" s="1"/>
  <c r="AG1516" i="71"/>
  <c r="AC1516" i="71"/>
  <c r="V1516" i="71"/>
  <c r="W1516" i="71"/>
  <c r="X1516" i="71"/>
  <c r="N404" i="72"/>
  <c r="S404" i="72" s="1"/>
  <c r="AG397" i="71"/>
  <c r="AC397" i="71"/>
  <c r="V397" i="71"/>
  <c r="W397" i="71"/>
  <c r="X397" i="71"/>
  <c r="N434" i="72"/>
  <c r="S434" i="72" s="1"/>
  <c r="AG427" i="71"/>
  <c r="AC427" i="71"/>
  <c r="V427" i="71"/>
  <c r="W427" i="71"/>
  <c r="X427" i="71"/>
  <c r="N447" i="72"/>
  <c r="S447" i="72" s="1"/>
  <c r="AG440" i="71"/>
  <c r="AC440" i="71"/>
  <c r="V440" i="71"/>
  <c r="W440" i="71"/>
  <c r="X440" i="71"/>
  <c r="N422" i="72"/>
  <c r="S422" i="72" s="1"/>
  <c r="AG415" i="71"/>
  <c r="AC415" i="71"/>
  <c r="V415" i="71"/>
  <c r="W415" i="71"/>
  <c r="X415" i="71"/>
  <c r="N472" i="72"/>
  <c r="S472" i="72" s="1"/>
  <c r="AG465" i="71"/>
  <c r="AC465" i="71"/>
  <c r="V465" i="71"/>
  <c r="W465" i="71"/>
  <c r="X465" i="71"/>
  <c r="N411" i="72"/>
  <c r="S411" i="72" s="1"/>
  <c r="AG404" i="71"/>
  <c r="AC404" i="71"/>
  <c r="V404" i="71"/>
  <c r="W404" i="71"/>
  <c r="X404" i="71"/>
  <c r="N381" i="72"/>
  <c r="S381" i="72" s="1"/>
  <c r="AG374" i="71"/>
  <c r="AC374" i="71"/>
  <c r="V374" i="71"/>
  <c r="W374" i="71"/>
  <c r="X374" i="71"/>
  <c r="N440" i="72"/>
  <c r="S440" i="72" s="1"/>
  <c r="AG433" i="71"/>
  <c r="AC433" i="71"/>
  <c r="V433" i="71"/>
  <c r="W433" i="71"/>
  <c r="X433" i="71"/>
  <c r="N464" i="72"/>
  <c r="S464" i="72" s="1"/>
  <c r="AG457" i="71"/>
  <c r="AC457" i="71"/>
  <c r="V457" i="71"/>
  <c r="W457" i="71"/>
  <c r="X457" i="71"/>
  <c r="N406" i="72"/>
  <c r="S406" i="72" s="1"/>
  <c r="AG399" i="71"/>
  <c r="AC399" i="71"/>
  <c r="V399" i="71"/>
  <c r="W399" i="71"/>
  <c r="X399" i="71"/>
  <c r="N377" i="72"/>
  <c r="S377" i="72" s="1"/>
  <c r="AG370" i="71"/>
  <c r="AC370" i="71"/>
  <c r="V370" i="71"/>
  <c r="W370" i="71"/>
  <c r="X370" i="71"/>
  <c r="N432" i="72"/>
  <c r="S432" i="72" s="1"/>
  <c r="AG425" i="71"/>
  <c r="AC425" i="71"/>
  <c r="V425" i="71"/>
  <c r="W425" i="71"/>
  <c r="X425" i="71"/>
  <c r="N476" i="72"/>
  <c r="S476" i="72" s="1"/>
  <c r="AG469" i="71"/>
  <c r="AC469" i="71"/>
  <c r="V469" i="71"/>
  <c r="W469" i="71"/>
  <c r="X469" i="71"/>
  <c r="N429" i="72"/>
  <c r="S429" i="72" s="1"/>
  <c r="AG422" i="71"/>
  <c r="AC422" i="71"/>
  <c r="V422" i="71"/>
  <c r="W422" i="71"/>
  <c r="X422" i="71"/>
  <c r="N439" i="72"/>
  <c r="S439" i="72" s="1"/>
  <c r="AG432" i="71"/>
  <c r="AC432" i="71"/>
  <c r="V432" i="71"/>
  <c r="W432" i="71"/>
  <c r="X432" i="71"/>
  <c r="N382" i="72"/>
  <c r="S382" i="72" s="1"/>
  <c r="AG375" i="71"/>
  <c r="AC375" i="71"/>
  <c r="V375" i="71"/>
  <c r="W375" i="71"/>
  <c r="X375" i="71"/>
  <c r="N431" i="72"/>
  <c r="S431" i="72" s="1"/>
  <c r="AG424" i="71"/>
  <c r="AC424" i="71"/>
  <c r="V424" i="71"/>
  <c r="W424" i="71"/>
  <c r="X424" i="71"/>
  <c r="N393" i="72"/>
  <c r="S393" i="72" s="1"/>
  <c r="AG386" i="71"/>
  <c r="AC386" i="71"/>
  <c r="V386" i="71"/>
  <c r="W386" i="71"/>
  <c r="X386" i="71"/>
  <c r="N461" i="72"/>
  <c r="S461" i="72" s="1"/>
  <c r="AG454" i="71"/>
  <c r="AC454" i="71"/>
  <c r="V454" i="71"/>
  <c r="W454" i="71"/>
  <c r="X454" i="71"/>
  <c r="N430" i="72"/>
  <c r="S430" i="72" s="1"/>
  <c r="AG423" i="71"/>
  <c r="AC423" i="71"/>
  <c r="V423" i="71"/>
  <c r="W423" i="71"/>
  <c r="X423" i="71"/>
  <c r="N374" i="72"/>
  <c r="S374" i="72" s="1"/>
  <c r="AG367" i="71"/>
  <c r="AC367" i="71"/>
  <c r="V367" i="71"/>
  <c r="W367" i="71"/>
  <c r="X367" i="71"/>
  <c r="N424" i="72"/>
  <c r="S424" i="72" s="1"/>
  <c r="AG417" i="71"/>
  <c r="AC417" i="71"/>
  <c r="V417" i="71"/>
  <c r="W417" i="71"/>
  <c r="X417" i="71"/>
  <c r="N389" i="72"/>
  <c r="S389" i="72" s="1"/>
  <c r="AG382" i="71"/>
  <c r="AC382" i="71"/>
  <c r="V382" i="71"/>
  <c r="W382" i="71"/>
  <c r="X382" i="71"/>
  <c r="N453" i="72"/>
  <c r="S453" i="72" s="1"/>
  <c r="AG446" i="71"/>
  <c r="AC446" i="71"/>
  <c r="V446" i="71"/>
  <c r="W446" i="71"/>
  <c r="X446" i="71"/>
  <c r="N426" i="72"/>
  <c r="S426" i="72" s="1"/>
  <c r="AG419" i="71"/>
  <c r="AC419" i="71"/>
  <c r="V419" i="71"/>
  <c r="W419" i="71"/>
  <c r="X419" i="71"/>
  <c r="N371" i="72"/>
  <c r="AG364" i="71"/>
  <c r="AC364" i="71"/>
  <c r="W364" i="71"/>
  <c r="V364" i="71"/>
  <c r="U471" i="71"/>
  <c r="X364" i="71"/>
  <c r="N257" i="72"/>
  <c r="S257" i="72" s="1"/>
  <c r="AG252" i="71"/>
  <c r="AC252" i="71"/>
  <c r="V252" i="71"/>
  <c r="W252" i="71"/>
  <c r="X252" i="71"/>
  <c r="N354" i="72"/>
  <c r="S354" i="72" s="1"/>
  <c r="AG349" i="71"/>
  <c r="AC349" i="71"/>
  <c r="V349" i="71"/>
  <c r="W349" i="71"/>
  <c r="X349" i="71"/>
  <c r="N264" i="72"/>
  <c r="S264" i="72" s="1"/>
  <c r="AG259" i="71"/>
  <c r="AC259" i="71"/>
  <c r="V259" i="71"/>
  <c r="W259" i="71"/>
  <c r="X259" i="71"/>
  <c r="N340" i="72"/>
  <c r="S340" i="72" s="1"/>
  <c r="AG335" i="71"/>
  <c r="AC335" i="71"/>
  <c r="V335" i="71"/>
  <c r="W335" i="71"/>
  <c r="X335" i="71"/>
  <c r="N355" i="72"/>
  <c r="S355" i="72" s="1"/>
  <c r="AG350" i="71"/>
  <c r="AC350" i="71"/>
  <c r="V350" i="71"/>
  <c r="W350" i="71"/>
  <c r="X350" i="71"/>
  <c r="N341" i="72"/>
  <c r="S341" i="72" s="1"/>
  <c r="AG336" i="71"/>
  <c r="AC336" i="71"/>
  <c r="V336" i="71"/>
  <c r="W336" i="71"/>
  <c r="X336" i="71"/>
  <c r="N334" i="72"/>
  <c r="S334" i="72" s="1"/>
  <c r="AG329" i="71"/>
  <c r="AC329" i="71"/>
  <c r="V329" i="71"/>
  <c r="W329" i="71"/>
  <c r="X329" i="71"/>
  <c r="N259" i="72"/>
  <c r="S259" i="72" s="1"/>
  <c r="AG254" i="71"/>
  <c r="AC254" i="71"/>
  <c r="V254" i="71"/>
  <c r="W254" i="71"/>
  <c r="X254" i="71"/>
  <c r="N356" i="72"/>
  <c r="S356" i="72" s="1"/>
  <c r="AG351" i="71"/>
  <c r="AC351" i="71"/>
  <c r="V351" i="71"/>
  <c r="W351" i="71"/>
  <c r="X351" i="71"/>
  <c r="N262" i="72"/>
  <c r="S262" i="72" s="1"/>
  <c r="AG257" i="71"/>
  <c r="AC257" i="71"/>
  <c r="V257" i="71"/>
  <c r="W257" i="71"/>
  <c r="X257" i="71"/>
  <c r="N336" i="72"/>
  <c r="S336" i="72" s="1"/>
  <c r="AG331" i="71"/>
  <c r="AC331" i="71"/>
  <c r="V331" i="71"/>
  <c r="W331" i="71"/>
  <c r="X331" i="71"/>
  <c r="N330" i="72"/>
  <c r="S330" i="72" s="1"/>
  <c r="AG325" i="71"/>
  <c r="AC325" i="71"/>
  <c r="V325" i="71"/>
  <c r="W325" i="71"/>
  <c r="X325" i="71"/>
  <c r="N337" i="72"/>
  <c r="S337" i="72" s="1"/>
  <c r="AG332" i="71"/>
  <c r="AC332" i="71"/>
  <c r="V332" i="71"/>
  <c r="W332" i="71"/>
  <c r="X332" i="71"/>
  <c r="N265" i="72"/>
  <c r="S265" i="72" s="1"/>
  <c r="AG260" i="71"/>
  <c r="AC260" i="71"/>
  <c r="V260" i="71"/>
  <c r="W260" i="71"/>
  <c r="X260" i="71"/>
  <c r="N280" i="72"/>
  <c r="S280" i="72" s="1"/>
  <c r="AG275" i="71"/>
  <c r="AC275" i="71"/>
  <c r="V275" i="71"/>
  <c r="W275" i="71"/>
  <c r="X275" i="71"/>
  <c r="N267" i="72"/>
  <c r="S267" i="72" s="1"/>
  <c r="AG262" i="71"/>
  <c r="AC262" i="71"/>
  <c r="V262" i="71"/>
  <c r="W262" i="71"/>
  <c r="X262" i="71"/>
  <c r="N278" i="72"/>
  <c r="S278" i="72" s="1"/>
  <c r="AG273" i="71"/>
  <c r="AC273" i="71"/>
  <c r="V273" i="71"/>
  <c r="W273" i="71"/>
  <c r="X273" i="71"/>
  <c r="N346" i="72"/>
  <c r="S346" i="72" s="1"/>
  <c r="AG341" i="71"/>
  <c r="AC341" i="71"/>
  <c r="V341" i="71"/>
  <c r="W341" i="71"/>
  <c r="X341" i="71"/>
  <c r="N253" i="72"/>
  <c r="S253" i="72" s="1"/>
  <c r="AG248" i="71"/>
  <c r="AC248" i="71"/>
  <c r="V248" i="71"/>
  <c r="W248" i="71"/>
  <c r="X248" i="71"/>
  <c r="N261" i="72"/>
  <c r="S261" i="72" s="1"/>
  <c r="AG256" i="71"/>
  <c r="AC256" i="71"/>
  <c r="V256" i="71"/>
  <c r="W256" i="71"/>
  <c r="X256" i="71"/>
  <c r="N274" i="72"/>
  <c r="S274" i="72" s="1"/>
  <c r="AG269" i="71"/>
  <c r="AC269" i="71"/>
  <c r="V269" i="71"/>
  <c r="W269" i="71"/>
  <c r="X269" i="71"/>
  <c r="N263" i="72"/>
  <c r="S263" i="72" s="1"/>
  <c r="AG258" i="71"/>
  <c r="AC258" i="71"/>
  <c r="V258" i="71"/>
  <c r="W258" i="71"/>
  <c r="X258" i="71"/>
  <c r="N357" i="72"/>
  <c r="S357" i="72" s="1"/>
  <c r="AG352" i="71"/>
  <c r="AC352" i="71"/>
  <c r="V352" i="71"/>
  <c r="W352" i="71"/>
  <c r="X352" i="71"/>
  <c r="N353" i="72"/>
  <c r="S353" i="72" s="1"/>
  <c r="AG348" i="71"/>
  <c r="AC348" i="71"/>
  <c r="V348" i="71"/>
  <c r="W348" i="71"/>
  <c r="X348" i="71"/>
  <c r="N345" i="72"/>
  <c r="S345" i="72" s="1"/>
  <c r="AG340" i="71"/>
  <c r="AC340" i="71"/>
  <c r="V340" i="71"/>
  <c r="W340" i="71"/>
  <c r="X340" i="71"/>
  <c r="N254" i="72"/>
  <c r="S254" i="72" s="1"/>
  <c r="AG249" i="71"/>
  <c r="AC249" i="71"/>
  <c r="V249" i="71"/>
  <c r="W249" i="71"/>
  <c r="X249" i="71"/>
  <c r="N862" i="72"/>
  <c r="S862" i="72" s="1"/>
  <c r="AG847" i="71"/>
  <c r="AC847" i="71"/>
  <c r="V847" i="71"/>
  <c r="W847" i="71"/>
  <c r="X847" i="71"/>
  <c r="N951" i="72"/>
  <c r="S951" i="72" s="1"/>
  <c r="AG936" i="71"/>
  <c r="AC936" i="71"/>
  <c r="V936" i="71"/>
  <c r="W936" i="71"/>
  <c r="X936" i="71"/>
  <c r="N864" i="72"/>
  <c r="S864" i="72" s="1"/>
  <c r="AG849" i="71"/>
  <c r="AC849" i="71"/>
  <c r="V849" i="71"/>
  <c r="W849" i="71"/>
  <c r="X849" i="71"/>
  <c r="N940" i="72"/>
  <c r="S940" i="72" s="1"/>
  <c r="AG925" i="71"/>
  <c r="AC925" i="71"/>
  <c r="V925" i="71"/>
  <c r="W925" i="71"/>
  <c r="X925" i="71"/>
  <c r="N954" i="72"/>
  <c r="S954" i="72" s="1"/>
  <c r="AG939" i="71"/>
  <c r="AC939" i="71"/>
  <c r="V939" i="71"/>
  <c r="W939" i="71"/>
  <c r="X939" i="71"/>
  <c r="N946" i="72"/>
  <c r="S946" i="72" s="1"/>
  <c r="AG931" i="71"/>
  <c r="AC931" i="71"/>
  <c r="V931" i="71"/>
  <c r="W931" i="71"/>
  <c r="X931" i="71"/>
  <c r="N931" i="72"/>
  <c r="S931" i="72" s="1"/>
  <c r="AG916" i="71"/>
  <c r="AC916" i="71"/>
  <c r="V916" i="71"/>
  <c r="W916" i="71"/>
  <c r="X916" i="71"/>
  <c r="N858" i="72"/>
  <c r="S858" i="72" s="1"/>
  <c r="AG843" i="71"/>
  <c r="AC843" i="71"/>
  <c r="V843" i="71"/>
  <c r="W843" i="71"/>
  <c r="X843" i="71"/>
  <c r="N956" i="72"/>
  <c r="S956" i="72" s="1"/>
  <c r="AG941" i="71"/>
  <c r="AC941" i="71"/>
  <c r="V941" i="71"/>
  <c r="W941" i="71"/>
  <c r="X941" i="71"/>
  <c r="N859" i="72"/>
  <c r="S859" i="72" s="1"/>
  <c r="AG844" i="71"/>
  <c r="AC844" i="71"/>
  <c r="V844" i="71"/>
  <c r="W844" i="71"/>
  <c r="X844" i="71"/>
  <c r="N941" i="72"/>
  <c r="S941" i="72" s="1"/>
  <c r="AG926" i="71"/>
  <c r="AC926" i="71"/>
  <c r="V926" i="71"/>
  <c r="W926" i="71"/>
  <c r="X926" i="71"/>
  <c r="N927" i="72"/>
  <c r="S927" i="72" s="1"/>
  <c r="AG912" i="71"/>
  <c r="AC912" i="71"/>
  <c r="V912" i="71"/>
  <c r="W912" i="71"/>
  <c r="X912" i="71"/>
  <c r="N942" i="72"/>
  <c r="S942" i="72" s="1"/>
  <c r="AG927" i="71"/>
  <c r="AC927" i="71"/>
  <c r="V927" i="71"/>
  <c r="W927" i="71"/>
  <c r="X927" i="71"/>
  <c r="N865" i="72"/>
  <c r="S865" i="72" s="1"/>
  <c r="AG850" i="71"/>
  <c r="AC850" i="71"/>
  <c r="V850" i="71"/>
  <c r="W850" i="71"/>
  <c r="X850" i="71"/>
  <c r="N880" i="72"/>
  <c r="S880" i="72" s="1"/>
  <c r="AG865" i="71"/>
  <c r="AC865" i="71"/>
  <c r="V865" i="71"/>
  <c r="W865" i="71"/>
  <c r="X865" i="71"/>
  <c r="N872" i="72"/>
  <c r="S872" i="72" s="1"/>
  <c r="AG857" i="71"/>
  <c r="AC857" i="71"/>
  <c r="V857" i="71"/>
  <c r="W857" i="71"/>
  <c r="X857" i="71"/>
  <c r="N875" i="72"/>
  <c r="S875" i="72" s="1"/>
  <c r="AG860" i="71"/>
  <c r="AC860" i="71"/>
  <c r="V860" i="71"/>
  <c r="W860" i="71"/>
  <c r="X860" i="71"/>
  <c r="N852" i="72"/>
  <c r="S852" i="72" s="1"/>
  <c r="AG837" i="71"/>
  <c r="AC837" i="71"/>
  <c r="V837" i="71"/>
  <c r="W837" i="71"/>
  <c r="X837" i="71"/>
  <c r="N943" i="72"/>
  <c r="S943" i="72" s="1"/>
  <c r="AG928" i="71"/>
  <c r="AC928" i="71"/>
  <c r="V928" i="71"/>
  <c r="W928" i="71"/>
  <c r="X928" i="71"/>
  <c r="N853" i="72"/>
  <c r="S853" i="72" s="1"/>
  <c r="AG838" i="71"/>
  <c r="AC838" i="71"/>
  <c r="V838" i="71"/>
  <c r="W838" i="71"/>
  <c r="X838" i="71"/>
  <c r="N866" i="72"/>
  <c r="S866" i="72" s="1"/>
  <c r="AG851" i="71"/>
  <c r="AC851" i="71"/>
  <c r="V851" i="71"/>
  <c r="W851" i="71"/>
  <c r="X851" i="71"/>
  <c r="N871" i="72"/>
  <c r="S871" i="72" s="1"/>
  <c r="AG856" i="71"/>
  <c r="AC856" i="71"/>
  <c r="V856" i="71"/>
  <c r="W856" i="71"/>
  <c r="X856" i="71"/>
  <c r="N868" i="72"/>
  <c r="S868" i="72" s="1"/>
  <c r="AG853" i="71"/>
  <c r="AC853" i="71"/>
  <c r="V853" i="71"/>
  <c r="W853" i="71"/>
  <c r="X853" i="71"/>
  <c r="N955" i="72"/>
  <c r="S955" i="72" s="1"/>
  <c r="AG940" i="71"/>
  <c r="AC940" i="71"/>
  <c r="V940" i="71"/>
  <c r="W940" i="71"/>
  <c r="X940" i="71"/>
  <c r="N957" i="72"/>
  <c r="S957" i="72" s="1"/>
  <c r="AG942" i="71"/>
  <c r="AC942" i="71"/>
  <c r="V942" i="71"/>
  <c r="W942" i="71"/>
  <c r="X942" i="71"/>
  <c r="N945" i="72"/>
  <c r="S945" i="72" s="1"/>
  <c r="AG930" i="71"/>
  <c r="AC930" i="71"/>
  <c r="V930" i="71"/>
  <c r="W930" i="71"/>
  <c r="X930" i="71"/>
  <c r="N851" i="72"/>
  <c r="AG836" i="71"/>
  <c r="AC836" i="71"/>
  <c r="W836" i="71"/>
  <c r="V836" i="71"/>
  <c r="U943" i="71"/>
  <c r="X836" i="71"/>
  <c r="N1043" i="72"/>
  <c r="S1043" i="72" s="1"/>
  <c r="AG1026" i="71"/>
  <c r="AC1026" i="71"/>
  <c r="V1026" i="71"/>
  <c r="W1026" i="71"/>
  <c r="X1026" i="71"/>
  <c r="N1077" i="72"/>
  <c r="S1077" i="72" s="1"/>
  <c r="AG1060" i="71"/>
  <c r="AC1060" i="71"/>
  <c r="V1060" i="71"/>
  <c r="W1060" i="71"/>
  <c r="X1060" i="71"/>
  <c r="N1008" i="72"/>
  <c r="S1008" i="72" s="1"/>
  <c r="AG991" i="71"/>
  <c r="AC991" i="71"/>
  <c r="V991" i="71"/>
  <c r="W991" i="71"/>
  <c r="X991" i="71"/>
  <c r="N1042" i="72"/>
  <c r="S1042" i="72" s="1"/>
  <c r="AG1025" i="71"/>
  <c r="AC1025" i="71"/>
  <c r="V1025" i="71"/>
  <c r="W1025" i="71"/>
  <c r="X1025" i="71"/>
  <c r="N993" i="72"/>
  <c r="S993" i="72" s="1"/>
  <c r="AG976" i="71"/>
  <c r="AC976" i="71"/>
  <c r="V976" i="71"/>
  <c r="W976" i="71"/>
  <c r="X976" i="71"/>
  <c r="N1023" i="72"/>
  <c r="S1023" i="72" s="1"/>
  <c r="AG1006" i="71"/>
  <c r="AC1006" i="71"/>
  <c r="V1006" i="71"/>
  <c r="W1006" i="71"/>
  <c r="X1006" i="71"/>
  <c r="N1058" i="72"/>
  <c r="S1058" i="72" s="1"/>
  <c r="AG1041" i="71"/>
  <c r="AC1041" i="71"/>
  <c r="V1041" i="71"/>
  <c r="W1041" i="71"/>
  <c r="X1041" i="71"/>
  <c r="N1020" i="72"/>
  <c r="S1020" i="72" s="1"/>
  <c r="AG1003" i="71"/>
  <c r="AC1003" i="71"/>
  <c r="V1003" i="71"/>
  <c r="W1003" i="71"/>
  <c r="X1003" i="71"/>
  <c r="N1038" i="72"/>
  <c r="S1038" i="72" s="1"/>
  <c r="AG1021" i="71"/>
  <c r="AC1021" i="71"/>
  <c r="V1021" i="71"/>
  <c r="W1021" i="71"/>
  <c r="X1021" i="71"/>
  <c r="N989" i="72"/>
  <c r="S989" i="72" s="1"/>
  <c r="AG972" i="71"/>
  <c r="AC972" i="71"/>
  <c r="V972" i="71"/>
  <c r="W972" i="71"/>
  <c r="X972" i="71"/>
  <c r="N1019" i="72"/>
  <c r="S1019" i="72" s="1"/>
  <c r="AG1002" i="71"/>
  <c r="AC1002" i="71"/>
  <c r="V1002" i="71"/>
  <c r="W1002" i="71"/>
  <c r="X1002" i="71"/>
  <c r="N1054" i="72"/>
  <c r="S1054" i="72" s="1"/>
  <c r="AG1037" i="71"/>
  <c r="AC1037" i="71"/>
  <c r="V1037" i="71"/>
  <c r="W1037" i="71"/>
  <c r="X1037" i="71"/>
  <c r="N1000" i="72"/>
  <c r="S1000" i="72" s="1"/>
  <c r="AG983" i="71"/>
  <c r="AC983" i="71"/>
  <c r="V983" i="71"/>
  <c r="W983" i="71"/>
  <c r="X983" i="71"/>
  <c r="N986" i="72"/>
  <c r="S986" i="72" s="1"/>
  <c r="AG969" i="71"/>
  <c r="AC969" i="71"/>
  <c r="V969" i="71"/>
  <c r="W969" i="71"/>
  <c r="X969" i="71"/>
  <c r="N1036" i="72"/>
  <c r="S1036" i="72" s="1"/>
  <c r="AG1019" i="71"/>
  <c r="AC1019" i="71"/>
  <c r="V1019" i="71"/>
  <c r="W1019" i="71"/>
  <c r="X1019" i="71"/>
  <c r="N1055" i="72"/>
  <c r="S1055" i="72" s="1"/>
  <c r="AG1038" i="71"/>
  <c r="AC1038" i="71"/>
  <c r="V1038" i="71"/>
  <c r="W1038" i="71"/>
  <c r="X1038" i="71"/>
  <c r="N1005" i="72"/>
  <c r="S1005" i="72" s="1"/>
  <c r="AG988" i="71"/>
  <c r="AC988" i="71"/>
  <c r="V988" i="71"/>
  <c r="W988" i="71"/>
  <c r="X988" i="71"/>
  <c r="N1035" i="72"/>
  <c r="S1035" i="72" s="1"/>
  <c r="AG1018" i="71"/>
  <c r="AC1018" i="71"/>
  <c r="V1018" i="71"/>
  <c r="W1018" i="71"/>
  <c r="X1018" i="71"/>
  <c r="N1070" i="72"/>
  <c r="S1070" i="72" s="1"/>
  <c r="AG1053" i="71"/>
  <c r="AC1053" i="71"/>
  <c r="V1053" i="71"/>
  <c r="W1053" i="71"/>
  <c r="X1053" i="71"/>
  <c r="N1016" i="72"/>
  <c r="S1016" i="72" s="1"/>
  <c r="AG999" i="71"/>
  <c r="AC999" i="71"/>
  <c r="V999" i="71"/>
  <c r="W999" i="71"/>
  <c r="X999" i="71"/>
  <c r="N1071" i="72"/>
  <c r="S1071" i="72" s="1"/>
  <c r="AG1054" i="71"/>
  <c r="AC1054" i="71"/>
  <c r="V1054" i="71"/>
  <c r="W1054" i="71"/>
  <c r="X1054" i="71"/>
  <c r="N1017" i="72"/>
  <c r="S1017" i="72" s="1"/>
  <c r="AG1000" i="71"/>
  <c r="AC1000" i="71"/>
  <c r="V1000" i="71"/>
  <c r="W1000" i="71"/>
  <c r="X1000" i="71"/>
  <c r="N1031" i="72"/>
  <c r="S1031" i="72" s="1"/>
  <c r="AG1014" i="71"/>
  <c r="AC1014" i="71"/>
  <c r="V1014" i="71"/>
  <c r="W1014" i="71"/>
  <c r="X1014" i="71"/>
  <c r="N1066" i="72"/>
  <c r="S1066" i="72" s="1"/>
  <c r="AG1049" i="71"/>
  <c r="AC1049" i="71"/>
  <c r="V1049" i="71"/>
  <c r="W1049" i="71"/>
  <c r="X1049" i="71"/>
  <c r="N1012" i="72"/>
  <c r="S1012" i="72" s="1"/>
  <c r="AG995" i="71"/>
  <c r="AC995" i="71"/>
  <c r="V995" i="71"/>
  <c r="W995" i="71"/>
  <c r="X995" i="71"/>
  <c r="N1046" i="72"/>
  <c r="S1046" i="72" s="1"/>
  <c r="AG1029" i="71"/>
  <c r="AC1029" i="71"/>
  <c r="V1029" i="71"/>
  <c r="W1029" i="71"/>
  <c r="X1029" i="71"/>
  <c r="N997" i="72"/>
  <c r="S997" i="72" s="1"/>
  <c r="AG980" i="71"/>
  <c r="AC980" i="71"/>
  <c r="V980" i="71"/>
  <c r="W980" i="71"/>
  <c r="X980" i="71"/>
  <c r="N497" i="72"/>
  <c r="S497" i="72" s="1"/>
  <c r="AG488" i="71"/>
  <c r="AC488" i="71"/>
  <c r="V488" i="71"/>
  <c r="W488" i="71"/>
  <c r="X488" i="71"/>
  <c r="N593" i="72"/>
  <c r="S593" i="72" s="1"/>
  <c r="AG584" i="71"/>
  <c r="AC584" i="71"/>
  <c r="V584" i="71"/>
  <c r="W584" i="71"/>
  <c r="X584" i="71"/>
  <c r="N578" i="72"/>
  <c r="S578" i="72" s="1"/>
  <c r="AG569" i="71"/>
  <c r="AC569" i="71"/>
  <c r="V569" i="71"/>
  <c r="W569" i="71"/>
  <c r="X569" i="71"/>
  <c r="N506" i="72"/>
  <c r="S506" i="72" s="1"/>
  <c r="AG497" i="71"/>
  <c r="AC497" i="71"/>
  <c r="V497" i="71"/>
  <c r="W497" i="71"/>
  <c r="X497" i="71"/>
  <c r="N500" i="72"/>
  <c r="S500" i="72" s="1"/>
  <c r="AG491" i="71"/>
  <c r="AC491" i="71"/>
  <c r="V491" i="71"/>
  <c r="W491" i="71"/>
  <c r="X491" i="71"/>
  <c r="N591" i="72"/>
  <c r="S591" i="72" s="1"/>
  <c r="AG582" i="71"/>
  <c r="AC582" i="71"/>
  <c r="V582" i="71"/>
  <c r="W582" i="71"/>
  <c r="X582" i="71"/>
  <c r="N596" i="72"/>
  <c r="S596" i="72" s="1"/>
  <c r="AG587" i="71"/>
  <c r="AC587" i="71"/>
  <c r="V587" i="71"/>
  <c r="W587" i="71"/>
  <c r="X587" i="71"/>
  <c r="N494" i="72"/>
  <c r="S494" i="72" s="1"/>
  <c r="AG485" i="71"/>
  <c r="AC485" i="71"/>
  <c r="V485" i="71"/>
  <c r="W485" i="71"/>
  <c r="X485" i="71"/>
  <c r="N590" i="72"/>
  <c r="S590" i="72" s="1"/>
  <c r="AG581" i="71"/>
  <c r="AC581" i="71"/>
  <c r="V581" i="71"/>
  <c r="W581" i="71"/>
  <c r="X581" i="71"/>
  <c r="N581" i="72"/>
  <c r="S581" i="72" s="1"/>
  <c r="AG572" i="71"/>
  <c r="AC572" i="71"/>
  <c r="V572" i="71"/>
  <c r="W572" i="71"/>
  <c r="X572" i="71"/>
  <c r="N579" i="72"/>
  <c r="S579" i="72" s="1"/>
  <c r="AG570" i="71"/>
  <c r="AC570" i="71"/>
  <c r="V570" i="71"/>
  <c r="W570" i="71"/>
  <c r="X570" i="71"/>
  <c r="N501" i="72"/>
  <c r="S501" i="72" s="1"/>
  <c r="AG492" i="71"/>
  <c r="AC492" i="71"/>
  <c r="V492" i="71"/>
  <c r="W492" i="71"/>
  <c r="X492" i="71"/>
  <c r="N577" i="72"/>
  <c r="S577" i="72" s="1"/>
  <c r="AG568" i="71"/>
  <c r="AC568" i="71"/>
  <c r="V568" i="71"/>
  <c r="W568" i="71"/>
  <c r="X568" i="71"/>
  <c r="N491" i="72"/>
  <c r="AG482" i="71"/>
  <c r="AC482" i="71"/>
  <c r="W482" i="71"/>
  <c r="V482" i="71"/>
  <c r="U589" i="71"/>
  <c r="X482" i="71"/>
  <c r="N563" i="72"/>
  <c r="S563" i="72" s="1"/>
  <c r="AG554" i="71"/>
  <c r="AC554" i="71"/>
  <c r="V554" i="71"/>
  <c r="W554" i="71"/>
  <c r="X554" i="71"/>
  <c r="N572" i="72"/>
  <c r="S572" i="72" s="1"/>
  <c r="AG563" i="71"/>
  <c r="AC563" i="71"/>
  <c r="V563" i="71"/>
  <c r="W563" i="71"/>
  <c r="X563" i="71"/>
  <c r="N588" i="72"/>
  <c r="S588" i="72" s="1"/>
  <c r="AG579" i="71"/>
  <c r="AC579" i="71"/>
  <c r="V579" i="71"/>
  <c r="W579" i="71"/>
  <c r="X579" i="71"/>
  <c r="N495" i="72"/>
  <c r="S495" i="72" s="1"/>
  <c r="AG486" i="71"/>
  <c r="AC486" i="71"/>
  <c r="V486" i="71"/>
  <c r="W486" i="71"/>
  <c r="X486" i="71"/>
  <c r="N573" i="72"/>
  <c r="S573" i="72" s="1"/>
  <c r="AG564" i="71"/>
  <c r="AC564" i="71"/>
  <c r="V564" i="71"/>
  <c r="W564" i="71"/>
  <c r="X564" i="71"/>
  <c r="N567" i="72"/>
  <c r="S567" i="72" s="1"/>
  <c r="AG558" i="71"/>
  <c r="AC558" i="71"/>
  <c r="V558" i="71"/>
  <c r="W558" i="71"/>
  <c r="X558" i="71"/>
  <c r="N550" i="72"/>
  <c r="S550" i="72" s="1"/>
  <c r="AG541" i="71"/>
  <c r="AC541" i="71"/>
  <c r="V541" i="71"/>
  <c r="W541" i="71"/>
  <c r="X541" i="71"/>
  <c r="N536" i="72"/>
  <c r="S536" i="72" s="1"/>
  <c r="AG527" i="71"/>
  <c r="AC527" i="71"/>
  <c r="V527" i="71"/>
  <c r="W527" i="71"/>
  <c r="X527" i="71"/>
  <c r="N569" i="72"/>
  <c r="S569" i="72" s="1"/>
  <c r="AG560" i="71"/>
  <c r="AC560" i="71"/>
  <c r="V560" i="71"/>
  <c r="W560" i="71"/>
  <c r="X560" i="71"/>
  <c r="N584" i="72"/>
  <c r="S584" i="72" s="1"/>
  <c r="AG575" i="71"/>
  <c r="AC575" i="71"/>
  <c r="V575" i="71"/>
  <c r="W575" i="71"/>
  <c r="X575" i="71"/>
  <c r="N575" i="72"/>
  <c r="S575" i="72" s="1"/>
  <c r="AG566" i="71"/>
  <c r="AC566" i="71"/>
  <c r="V566" i="71"/>
  <c r="W566" i="71"/>
  <c r="X566" i="71"/>
  <c r="N574" i="72"/>
  <c r="S574" i="72" s="1"/>
  <c r="AG565" i="71"/>
  <c r="AC565" i="71"/>
  <c r="V565" i="71"/>
  <c r="W565" i="71"/>
  <c r="X565" i="71"/>
  <c r="N213" i="72"/>
  <c r="S213" i="72" s="1"/>
  <c r="AG210" i="71"/>
  <c r="AC210" i="71"/>
  <c r="V210" i="71"/>
  <c r="W210" i="71"/>
  <c r="X210" i="71"/>
  <c r="N220" i="72"/>
  <c r="S220" i="72" s="1"/>
  <c r="AG217" i="71"/>
  <c r="AC217" i="71"/>
  <c r="V217" i="71"/>
  <c r="W217" i="71"/>
  <c r="X217" i="71"/>
  <c r="N201" i="72"/>
  <c r="S201" i="72" s="1"/>
  <c r="AG198" i="71"/>
  <c r="AC198" i="71"/>
  <c r="V198" i="71"/>
  <c r="W198" i="71"/>
  <c r="X198" i="71"/>
  <c r="N190" i="72"/>
  <c r="S190" i="72" s="1"/>
  <c r="AG187" i="71"/>
  <c r="AC187" i="71"/>
  <c r="V187" i="71"/>
  <c r="W187" i="71"/>
  <c r="X187" i="71"/>
  <c r="N145" i="72"/>
  <c r="S145" i="72" s="1"/>
  <c r="AG142" i="71"/>
  <c r="AC142" i="71"/>
  <c r="V142" i="71"/>
  <c r="W142" i="71"/>
  <c r="X142" i="71"/>
  <c r="N231" i="72"/>
  <c r="S231" i="72" s="1"/>
  <c r="AG228" i="71"/>
  <c r="AC228" i="71"/>
  <c r="V228" i="71"/>
  <c r="W228" i="71"/>
  <c r="X228" i="71"/>
  <c r="N170" i="72"/>
  <c r="S170" i="72" s="1"/>
  <c r="AG167" i="71"/>
  <c r="AC167" i="71"/>
  <c r="V167" i="71"/>
  <c r="W167" i="71"/>
  <c r="X167" i="71"/>
  <c r="N169" i="72"/>
  <c r="S169" i="72" s="1"/>
  <c r="AG166" i="71"/>
  <c r="AC166" i="71"/>
  <c r="V166" i="71"/>
  <c r="W166" i="71"/>
  <c r="X166" i="71"/>
  <c r="N206" i="72"/>
  <c r="S206" i="72" s="1"/>
  <c r="AG203" i="71"/>
  <c r="AC203" i="71"/>
  <c r="V203" i="71"/>
  <c r="W203" i="71"/>
  <c r="X203" i="71"/>
  <c r="N163" i="72"/>
  <c r="S163" i="72" s="1"/>
  <c r="AG160" i="71"/>
  <c r="AC160" i="71"/>
  <c r="V160" i="71"/>
  <c r="W160" i="71"/>
  <c r="X160" i="71"/>
  <c r="N211" i="72"/>
  <c r="S211" i="72" s="1"/>
  <c r="AG208" i="71"/>
  <c r="AC208" i="71"/>
  <c r="V208" i="71"/>
  <c r="W208" i="71"/>
  <c r="X208" i="71"/>
  <c r="N166" i="72"/>
  <c r="S166" i="72" s="1"/>
  <c r="AG163" i="71"/>
  <c r="AC163" i="71"/>
  <c r="V163" i="71"/>
  <c r="W163" i="71"/>
  <c r="X163" i="71"/>
  <c r="N224" i="72"/>
  <c r="S224" i="72" s="1"/>
  <c r="AG221" i="71"/>
  <c r="AC221" i="71"/>
  <c r="V221" i="71"/>
  <c r="W221" i="71"/>
  <c r="X221" i="71"/>
  <c r="N139" i="72"/>
  <c r="S139" i="72" s="1"/>
  <c r="AG136" i="71"/>
  <c r="AC136" i="71"/>
  <c r="V136" i="71"/>
  <c r="W136" i="71"/>
  <c r="X136" i="71"/>
  <c r="N147" i="72"/>
  <c r="S147" i="72" s="1"/>
  <c r="AG144" i="71"/>
  <c r="AC144" i="71"/>
  <c r="V144" i="71"/>
  <c r="W144" i="71"/>
  <c r="X144" i="71"/>
  <c r="N157" i="72"/>
  <c r="S157" i="72" s="1"/>
  <c r="AG154" i="71"/>
  <c r="AC154" i="71"/>
  <c r="V154" i="71"/>
  <c r="W154" i="71"/>
  <c r="X154" i="71"/>
  <c r="N232" i="72"/>
  <c r="S232" i="72" s="1"/>
  <c r="AG229" i="71"/>
  <c r="AC229" i="71"/>
  <c r="V229" i="71"/>
  <c r="W229" i="71"/>
  <c r="X229" i="71"/>
  <c r="N216" i="72"/>
  <c r="S216" i="72" s="1"/>
  <c r="AG213" i="71"/>
  <c r="AC213" i="71"/>
  <c r="V213" i="71"/>
  <c r="W213" i="71"/>
  <c r="X213" i="71"/>
  <c r="N135" i="72"/>
  <c r="S135" i="72" s="1"/>
  <c r="AG132" i="71"/>
  <c r="AC132" i="71"/>
  <c r="V132" i="71"/>
  <c r="W132" i="71"/>
  <c r="X132" i="71"/>
  <c r="N205" i="72"/>
  <c r="S205" i="72" s="1"/>
  <c r="AG202" i="71"/>
  <c r="AC202" i="71"/>
  <c r="V202" i="71"/>
  <c r="W202" i="71"/>
  <c r="X202" i="71"/>
  <c r="N219" i="72"/>
  <c r="S219" i="72" s="1"/>
  <c r="AG216" i="71"/>
  <c r="AC216" i="71"/>
  <c r="V216" i="71"/>
  <c r="W216" i="71"/>
  <c r="X216" i="71"/>
  <c r="N156" i="72"/>
  <c r="S156" i="72" s="1"/>
  <c r="AG153" i="71"/>
  <c r="AC153" i="71"/>
  <c r="V153" i="71"/>
  <c r="W153" i="71"/>
  <c r="X153" i="71"/>
  <c r="N137" i="72"/>
  <c r="S137" i="72" s="1"/>
  <c r="AG134" i="71"/>
  <c r="AC134" i="71"/>
  <c r="V134" i="71"/>
  <c r="W134" i="71"/>
  <c r="X134" i="71"/>
  <c r="N158" i="72"/>
  <c r="S158" i="72" s="1"/>
  <c r="AG155" i="71"/>
  <c r="AC155" i="71"/>
  <c r="V155" i="71"/>
  <c r="W155" i="71"/>
  <c r="X155" i="71"/>
  <c r="N181" i="72"/>
  <c r="S181" i="72" s="1"/>
  <c r="AG178" i="71"/>
  <c r="AC178" i="71"/>
  <c r="V178" i="71"/>
  <c r="W178" i="71"/>
  <c r="X178" i="71"/>
  <c r="N215" i="72"/>
  <c r="S215" i="72" s="1"/>
  <c r="AG212" i="71"/>
  <c r="AC212" i="71"/>
  <c r="V212" i="71"/>
  <c r="W212" i="71"/>
  <c r="X212" i="71"/>
  <c r="N154" i="72"/>
  <c r="S154" i="72" s="1"/>
  <c r="AG151" i="71"/>
  <c r="AC151" i="71"/>
  <c r="V151" i="71"/>
  <c r="W151" i="71"/>
  <c r="X151" i="71"/>
  <c r="N617" i="72"/>
  <c r="S617" i="72" s="1"/>
  <c r="AG606" i="71"/>
  <c r="AC606" i="71"/>
  <c r="V606" i="71"/>
  <c r="W606" i="71"/>
  <c r="X606" i="71"/>
  <c r="N656" i="72"/>
  <c r="S656" i="72" s="1"/>
  <c r="AG645" i="71"/>
  <c r="AC645" i="71"/>
  <c r="V645" i="71"/>
  <c r="W645" i="71"/>
  <c r="X645" i="71"/>
  <c r="N701" i="72"/>
  <c r="S701" i="72" s="1"/>
  <c r="AG690" i="71"/>
  <c r="AC690" i="71"/>
  <c r="V690" i="71"/>
  <c r="W690" i="71"/>
  <c r="X690" i="71"/>
  <c r="N631" i="72"/>
  <c r="S631" i="72" s="1"/>
  <c r="AG620" i="71"/>
  <c r="AC620" i="71"/>
  <c r="V620" i="71"/>
  <c r="W620" i="71"/>
  <c r="X620" i="71"/>
  <c r="N678" i="72"/>
  <c r="S678" i="72" s="1"/>
  <c r="AG667" i="71"/>
  <c r="AC667" i="71"/>
  <c r="V667" i="71"/>
  <c r="W667" i="71"/>
  <c r="X667" i="71"/>
  <c r="N715" i="72"/>
  <c r="S715" i="72" s="1"/>
  <c r="AG704" i="71"/>
  <c r="AC704" i="71"/>
  <c r="V704" i="71"/>
  <c r="W704" i="71"/>
  <c r="X704" i="71"/>
  <c r="N636" i="72"/>
  <c r="S636" i="72" s="1"/>
  <c r="AG625" i="71"/>
  <c r="AC625" i="71"/>
  <c r="V625" i="71"/>
  <c r="W625" i="71"/>
  <c r="X625" i="71"/>
  <c r="N697" i="72"/>
  <c r="S697" i="72" s="1"/>
  <c r="AG686" i="71"/>
  <c r="AC686" i="71"/>
  <c r="V686" i="71"/>
  <c r="W686" i="71"/>
  <c r="X686" i="71"/>
  <c r="N627" i="72"/>
  <c r="S627" i="72" s="1"/>
  <c r="AG616" i="71"/>
  <c r="AC616" i="71"/>
  <c r="V616" i="71"/>
  <c r="W616" i="71"/>
  <c r="X616" i="71"/>
  <c r="N674" i="72"/>
  <c r="S674" i="72" s="1"/>
  <c r="AG663" i="71"/>
  <c r="AC663" i="71"/>
  <c r="V663" i="71"/>
  <c r="W663" i="71"/>
  <c r="X663" i="71"/>
  <c r="N711" i="72"/>
  <c r="S711" i="72" s="1"/>
  <c r="AG700" i="71"/>
  <c r="AC700" i="71"/>
  <c r="V700" i="71"/>
  <c r="W700" i="71"/>
  <c r="X700" i="71"/>
  <c r="N648" i="72"/>
  <c r="S648" i="72" s="1"/>
  <c r="AG637" i="71"/>
  <c r="AC637" i="71"/>
  <c r="V637" i="71"/>
  <c r="W637" i="71"/>
  <c r="X637" i="71"/>
  <c r="N677" i="72"/>
  <c r="S677" i="72" s="1"/>
  <c r="AG666" i="71"/>
  <c r="AC666" i="71"/>
  <c r="V666" i="71"/>
  <c r="W666" i="71"/>
  <c r="X666" i="71"/>
  <c r="N716" i="72"/>
  <c r="S716" i="72" s="1"/>
  <c r="AG705" i="71"/>
  <c r="AC705" i="71"/>
  <c r="V705" i="71"/>
  <c r="W705" i="71"/>
  <c r="X705" i="71"/>
  <c r="N670" i="72"/>
  <c r="S670" i="72" s="1"/>
  <c r="AG659" i="71"/>
  <c r="AC659" i="71"/>
  <c r="V659" i="71"/>
  <c r="W659" i="71"/>
  <c r="X659" i="71"/>
  <c r="N707" i="72"/>
  <c r="S707" i="72" s="1"/>
  <c r="AG696" i="71"/>
  <c r="AC696" i="71"/>
  <c r="V696" i="71"/>
  <c r="W696" i="71"/>
  <c r="X696" i="71"/>
  <c r="N644" i="72"/>
  <c r="S644" i="72" s="1"/>
  <c r="AG633" i="71"/>
  <c r="AC633" i="71"/>
  <c r="V633" i="71"/>
  <c r="W633" i="71"/>
  <c r="X633" i="71"/>
  <c r="N689" i="72"/>
  <c r="S689" i="72" s="1"/>
  <c r="AG678" i="71"/>
  <c r="AC678" i="71"/>
  <c r="V678" i="71"/>
  <c r="W678" i="71"/>
  <c r="X678" i="71"/>
  <c r="N619" i="72"/>
  <c r="S619" i="72" s="1"/>
  <c r="AG608" i="71"/>
  <c r="AC608" i="71"/>
  <c r="V608" i="71"/>
  <c r="W608" i="71"/>
  <c r="X608" i="71"/>
  <c r="N650" i="72"/>
  <c r="S650" i="72" s="1"/>
  <c r="AG639" i="71"/>
  <c r="AC639" i="71"/>
  <c r="V639" i="71"/>
  <c r="W639" i="71"/>
  <c r="X639" i="71"/>
  <c r="N687" i="72"/>
  <c r="S687" i="72" s="1"/>
  <c r="AG676" i="71"/>
  <c r="AC676" i="71"/>
  <c r="V676" i="71"/>
  <c r="W676" i="71"/>
  <c r="X676" i="71"/>
  <c r="N640" i="72"/>
  <c r="S640" i="72" s="1"/>
  <c r="AG629" i="71"/>
  <c r="AC629" i="71"/>
  <c r="V629" i="71"/>
  <c r="W629" i="71"/>
  <c r="X629" i="71"/>
  <c r="N685" i="72"/>
  <c r="S685" i="72" s="1"/>
  <c r="AG674" i="71"/>
  <c r="AC674" i="71"/>
  <c r="V674" i="71"/>
  <c r="W674" i="71"/>
  <c r="X674" i="71"/>
  <c r="N615" i="72"/>
  <c r="S615" i="72" s="1"/>
  <c r="AG604" i="71"/>
  <c r="AC604" i="71"/>
  <c r="V604" i="71"/>
  <c r="W604" i="71"/>
  <c r="X604" i="71"/>
  <c r="N662" i="72"/>
  <c r="S662" i="72" s="1"/>
  <c r="AG651" i="71"/>
  <c r="AC651" i="71"/>
  <c r="V651" i="71"/>
  <c r="W651" i="71"/>
  <c r="X651" i="71"/>
  <c r="N699" i="72"/>
  <c r="S699" i="72" s="1"/>
  <c r="AG688" i="71"/>
  <c r="AC688" i="71"/>
  <c r="V688" i="71"/>
  <c r="W688" i="71"/>
  <c r="X688" i="71"/>
  <c r="N620" i="72"/>
  <c r="S620" i="72" s="1"/>
  <c r="AG609" i="71"/>
  <c r="AC609" i="71"/>
  <c r="V609" i="71"/>
  <c r="W609" i="71"/>
  <c r="X609" i="71"/>
  <c r="N1113" i="72"/>
  <c r="S1113" i="72" s="1"/>
  <c r="AG1094" i="71"/>
  <c r="AC1094" i="71"/>
  <c r="V1094" i="71"/>
  <c r="W1094" i="71"/>
  <c r="X1094" i="71"/>
  <c r="N1149" i="72"/>
  <c r="S1149" i="72" s="1"/>
  <c r="AG1130" i="71"/>
  <c r="AC1130" i="71"/>
  <c r="V1130" i="71"/>
  <c r="W1130" i="71"/>
  <c r="X1130" i="71"/>
  <c r="N1107" i="72"/>
  <c r="S1107" i="72" s="1"/>
  <c r="AG1088" i="71"/>
  <c r="AC1088" i="71"/>
  <c r="V1088" i="71"/>
  <c r="W1088" i="71"/>
  <c r="X1088" i="71"/>
  <c r="N1144" i="72"/>
  <c r="S1144" i="72" s="1"/>
  <c r="AG1125" i="71"/>
  <c r="AC1125" i="71"/>
  <c r="V1125" i="71"/>
  <c r="W1125" i="71"/>
  <c r="X1125" i="71"/>
  <c r="N1131" i="72"/>
  <c r="S1131" i="72" s="1"/>
  <c r="AG1112" i="71"/>
  <c r="AC1112" i="71"/>
  <c r="V1112" i="71"/>
  <c r="W1112" i="71"/>
  <c r="X1112" i="71"/>
  <c r="N1093" i="72"/>
  <c r="S1093" i="72" s="1"/>
  <c r="AG1074" i="71"/>
  <c r="AC1074" i="71"/>
  <c r="V1074" i="71"/>
  <c r="W1074" i="71"/>
  <c r="X1074" i="71"/>
  <c r="N1138" i="72"/>
  <c r="S1138" i="72" s="1"/>
  <c r="AG1119" i="71"/>
  <c r="AC1119" i="71"/>
  <c r="V1119" i="71"/>
  <c r="W1119" i="71"/>
  <c r="X1119" i="71"/>
  <c r="N1103" i="72"/>
  <c r="S1103" i="72" s="1"/>
  <c r="AG1084" i="71"/>
  <c r="AC1084" i="71"/>
  <c r="V1084" i="71"/>
  <c r="W1084" i="71"/>
  <c r="X1084" i="71"/>
  <c r="N1133" i="72"/>
  <c r="S1133" i="72" s="1"/>
  <c r="AG1114" i="71"/>
  <c r="AC1114" i="71"/>
  <c r="V1114" i="71"/>
  <c r="W1114" i="71"/>
  <c r="X1114" i="71"/>
  <c r="N1127" i="72"/>
  <c r="S1127" i="72" s="1"/>
  <c r="AG1108" i="71"/>
  <c r="AC1108" i="71"/>
  <c r="V1108" i="71"/>
  <c r="W1108" i="71"/>
  <c r="X1108" i="71"/>
  <c r="N1105" i="72"/>
  <c r="S1105" i="72" s="1"/>
  <c r="AG1086" i="71"/>
  <c r="AC1086" i="71"/>
  <c r="V1086" i="71"/>
  <c r="W1086" i="71"/>
  <c r="X1086" i="71"/>
  <c r="N1094" i="72"/>
  <c r="S1094" i="72" s="1"/>
  <c r="AG1075" i="71"/>
  <c r="AC1075" i="71"/>
  <c r="V1075" i="71"/>
  <c r="W1075" i="71"/>
  <c r="X1075" i="71"/>
  <c r="N1190" i="72"/>
  <c r="S1190" i="72" s="1"/>
  <c r="AG1171" i="71"/>
  <c r="AC1171" i="71"/>
  <c r="V1171" i="71"/>
  <c r="W1171" i="71"/>
  <c r="X1171" i="71"/>
  <c r="N1122" i="72"/>
  <c r="S1122" i="72" s="1"/>
  <c r="AG1103" i="71"/>
  <c r="AC1103" i="71"/>
  <c r="V1103" i="71"/>
  <c r="W1103" i="71"/>
  <c r="X1103" i="71"/>
  <c r="N1123" i="72"/>
  <c r="S1123" i="72" s="1"/>
  <c r="AG1104" i="71"/>
  <c r="AC1104" i="71"/>
  <c r="V1104" i="71"/>
  <c r="W1104" i="71"/>
  <c r="X1104" i="71"/>
  <c r="N1101" i="72"/>
  <c r="S1101" i="72" s="1"/>
  <c r="AG1082" i="71"/>
  <c r="AC1082" i="71"/>
  <c r="V1082" i="71"/>
  <c r="W1082" i="71"/>
  <c r="X1082" i="71"/>
  <c r="N1118" i="72"/>
  <c r="S1118" i="72" s="1"/>
  <c r="AG1099" i="71"/>
  <c r="AC1099" i="71"/>
  <c r="V1099" i="71"/>
  <c r="W1099" i="71"/>
  <c r="X1099" i="71"/>
  <c r="N1095" i="72"/>
  <c r="S1095" i="72" s="1"/>
  <c r="AG1076" i="71"/>
  <c r="AC1076" i="71"/>
  <c r="V1076" i="71"/>
  <c r="W1076" i="71"/>
  <c r="X1076" i="71"/>
  <c r="N1184" i="72"/>
  <c r="S1184" i="72" s="1"/>
  <c r="AG1165" i="71"/>
  <c r="AC1165" i="71"/>
  <c r="V1165" i="71"/>
  <c r="W1165" i="71"/>
  <c r="X1165" i="71"/>
  <c r="N1177" i="72"/>
  <c r="S1177" i="72" s="1"/>
  <c r="AG1158" i="71"/>
  <c r="AC1158" i="71"/>
  <c r="V1158" i="71"/>
  <c r="W1158" i="71"/>
  <c r="X1158" i="71"/>
  <c r="N1097" i="72"/>
  <c r="S1097" i="72" s="1"/>
  <c r="AG1078" i="71"/>
  <c r="AC1078" i="71"/>
  <c r="V1078" i="71"/>
  <c r="W1078" i="71"/>
  <c r="X1078" i="71"/>
  <c r="N1110" i="72"/>
  <c r="S1110" i="72" s="1"/>
  <c r="AG1091" i="71"/>
  <c r="AC1091" i="71"/>
  <c r="V1091" i="71"/>
  <c r="W1091" i="71"/>
  <c r="X1091" i="71"/>
  <c r="N1091" i="72"/>
  <c r="AG1072" i="71"/>
  <c r="AC1072" i="71"/>
  <c r="W1072" i="71"/>
  <c r="V1072" i="71"/>
  <c r="U1179" i="71"/>
  <c r="X1072" i="71"/>
  <c r="N1106" i="72"/>
  <c r="S1106" i="72" s="1"/>
  <c r="AG1087" i="71"/>
  <c r="AC1087" i="71"/>
  <c r="V1087" i="71"/>
  <c r="W1087" i="71"/>
  <c r="X1087" i="71"/>
  <c r="N1193" i="72"/>
  <c r="S1193" i="72" s="1"/>
  <c r="AG1174" i="71"/>
  <c r="AC1174" i="71"/>
  <c r="V1174" i="71"/>
  <c r="W1174" i="71"/>
  <c r="X1174" i="71"/>
  <c r="N1157" i="72"/>
  <c r="S1157" i="72" s="1"/>
  <c r="AG1138" i="71"/>
  <c r="AC1138" i="71"/>
  <c r="V1138" i="71"/>
  <c r="W1138" i="71"/>
  <c r="X1138" i="71"/>
  <c r="N1183" i="72"/>
  <c r="S1183" i="72" s="1"/>
  <c r="AG1164" i="71"/>
  <c r="AC1164" i="71"/>
  <c r="V1164" i="71"/>
  <c r="W1164" i="71"/>
  <c r="X1164" i="71"/>
  <c r="N1549" i="72"/>
  <c r="S1549" i="72" s="1"/>
  <c r="AG1524" i="71"/>
  <c r="AC1524" i="71"/>
  <c r="V1524" i="71"/>
  <c r="W1524" i="71"/>
  <c r="X1524" i="71"/>
  <c r="N1458" i="72"/>
  <c r="S1458" i="72" s="1"/>
  <c r="AG1433" i="71"/>
  <c r="AC1433" i="71"/>
  <c r="V1433" i="71"/>
  <c r="W1433" i="71"/>
  <c r="X1433" i="71"/>
  <c r="N1556" i="72"/>
  <c r="S1556" i="72" s="1"/>
  <c r="AG1531" i="71"/>
  <c r="AC1531" i="71"/>
  <c r="V1531" i="71"/>
  <c r="W1531" i="71"/>
  <c r="X1531" i="71"/>
  <c r="N1542" i="72"/>
  <c r="S1542" i="72" s="1"/>
  <c r="AG1517" i="71"/>
  <c r="AC1517" i="71"/>
  <c r="V1517" i="71"/>
  <c r="W1517" i="71"/>
  <c r="X1517" i="71"/>
  <c r="N1536" i="72"/>
  <c r="S1536" i="72" s="1"/>
  <c r="AG1511" i="71"/>
  <c r="AC1511" i="71"/>
  <c r="V1511" i="71"/>
  <c r="W1511" i="71"/>
  <c r="X1511" i="71"/>
  <c r="N1523" i="72"/>
  <c r="S1523" i="72" s="1"/>
  <c r="AG1498" i="71"/>
  <c r="AC1498" i="71"/>
  <c r="V1498" i="71"/>
  <c r="W1498" i="71"/>
  <c r="X1498" i="71"/>
  <c r="N1537" i="72"/>
  <c r="S1537" i="72" s="1"/>
  <c r="AG1512" i="71"/>
  <c r="AC1512" i="71"/>
  <c r="V1512" i="71"/>
  <c r="W1512" i="71"/>
  <c r="X1512" i="71"/>
  <c r="N1551" i="72"/>
  <c r="S1551" i="72" s="1"/>
  <c r="AG1526" i="71"/>
  <c r="AC1526" i="71"/>
  <c r="V1526" i="71"/>
  <c r="W1526" i="71"/>
  <c r="X1526" i="71"/>
  <c r="N1538" i="72"/>
  <c r="S1538" i="72" s="1"/>
  <c r="AG1513" i="71"/>
  <c r="AC1513" i="71"/>
  <c r="V1513" i="71"/>
  <c r="W1513" i="71"/>
  <c r="X1513" i="71"/>
  <c r="N1552" i="72"/>
  <c r="S1552" i="72" s="1"/>
  <c r="AG1527" i="71"/>
  <c r="AC1527" i="71"/>
  <c r="V1527" i="71"/>
  <c r="W1527" i="71"/>
  <c r="X1527" i="71"/>
  <c r="N1517" i="72"/>
  <c r="S1517" i="72" s="1"/>
  <c r="AG1492" i="71"/>
  <c r="AC1492" i="71"/>
  <c r="V1492" i="71"/>
  <c r="W1492" i="71"/>
  <c r="X1492" i="71"/>
  <c r="N1532" i="72"/>
  <c r="S1532" i="72" s="1"/>
  <c r="AG1507" i="71"/>
  <c r="AC1507" i="71"/>
  <c r="V1507" i="71"/>
  <c r="W1507" i="71"/>
  <c r="X1507" i="71"/>
  <c r="N1524" i="72"/>
  <c r="S1524" i="72" s="1"/>
  <c r="AG1499" i="71"/>
  <c r="AC1499" i="71"/>
  <c r="V1499" i="71"/>
  <c r="W1499" i="71"/>
  <c r="X1499" i="71"/>
  <c r="N1518" i="72"/>
  <c r="S1518" i="72" s="1"/>
  <c r="AG1493" i="71"/>
  <c r="AC1493" i="71"/>
  <c r="V1493" i="71"/>
  <c r="W1493" i="71"/>
  <c r="X1493" i="71"/>
  <c r="N1547" i="72"/>
  <c r="S1547" i="72" s="1"/>
  <c r="AG1522" i="71"/>
  <c r="AC1522" i="71"/>
  <c r="V1522" i="71"/>
  <c r="W1522" i="71"/>
  <c r="X1522" i="71"/>
  <c r="N1533" i="72"/>
  <c r="S1533" i="72" s="1"/>
  <c r="AG1508" i="71"/>
  <c r="AC1508" i="71"/>
  <c r="V1508" i="71"/>
  <c r="W1508" i="71"/>
  <c r="X1508" i="71"/>
  <c r="N1548" i="72"/>
  <c r="S1548" i="72" s="1"/>
  <c r="AG1523" i="71"/>
  <c r="AC1523" i="71"/>
  <c r="V1523" i="71"/>
  <c r="W1523" i="71"/>
  <c r="X1523" i="71"/>
  <c r="N1519" i="72"/>
  <c r="S1519" i="72" s="1"/>
  <c r="AG1494" i="71"/>
  <c r="AC1494" i="71"/>
  <c r="V1494" i="71"/>
  <c r="W1494" i="71"/>
  <c r="X1494" i="71"/>
  <c r="N1514" i="72"/>
  <c r="S1514" i="72" s="1"/>
  <c r="AG1489" i="71"/>
  <c r="AC1489" i="71"/>
  <c r="V1489" i="71"/>
  <c r="W1489" i="71"/>
  <c r="X1489" i="71"/>
  <c r="N1520" i="72"/>
  <c r="S1520" i="72" s="1"/>
  <c r="AG1495" i="71"/>
  <c r="AC1495" i="71"/>
  <c r="V1495" i="71"/>
  <c r="W1495" i="71"/>
  <c r="X1495" i="71"/>
  <c r="N1528" i="72"/>
  <c r="S1528" i="72" s="1"/>
  <c r="AG1503" i="71"/>
  <c r="AC1503" i="71"/>
  <c r="V1503" i="71"/>
  <c r="W1503" i="71"/>
  <c r="X1503" i="71"/>
  <c r="N1543" i="72"/>
  <c r="S1543" i="72" s="1"/>
  <c r="AG1518" i="71"/>
  <c r="AC1518" i="71"/>
  <c r="V1518" i="71"/>
  <c r="W1518" i="71"/>
  <c r="X1518" i="71"/>
  <c r="N1535" i="72"/>
  <c r="S1535" i="72" s="1"/>
  <c r="AG1510" i="71"/>
  <c r="AC1510" i="71"/>
  <c r="V1510" i="71"/>
  <c r="W1510" i="71"/>
  <c r="X1510" i="71"/>
  <c r="N1526" i="72"/>
  <c r="S1526" i="72" s="1"/>
  <c r="AG1501" i="71"/>
  <c r="AC1501" i="71"/>
  <c r="V1501" i="71"/>
  <c r="W1501" i="71"/>
  <c r="X1501" i="71"/>
  <c r="N1515" i="72"/>
  <c r="S1515" i="72" s="1"/>
  <c r="AG1490" i="71"/>
  <c r="AC1490" i="71"/>
  <c r="V1490" i="71"/>
  <c r="W1490" i="71"/>
  <c r="X1490" i="71"/>
  <c r="N1501" i="72"/>
  <c r="S1501" i="72" s="1"/>
  <c r="AG1476" i="71"/>
  <c r="AC1476" i="71"/>
  <c r="V1476" i="71"/>
  <c r="W1476" i="71"/>
  <c r="X1476" i="71"/>
  <c r="N1516" i="72"/>
  <c r="S1516" i="72" s="1"/>
  <c r="AG1491" i="71"/>
  <c r="AC1491" i="71"/>
  <c r="V1491" i="71"/>
  <c r="W1491" i="71"/>
  <c r="X1491" i="71"/>
  <c r="N445" i="72"/>
  <c r="S445" i="72" s="1"/>
  <c r="AG438" i="71"/>
  <c r="AC438" i="71"/>
  <c r="V438" i="71"/>
  <c r="W438" i="71"/>
  <c r="X438" i="71"/>
  <c r="N376" i="72"/>
  <c r="S376" i="72" s="1"/>
  <c r="AG369" i="71"/>
  <c r="AC369" i="71"/>
  <c r="V369" i="71"/>
  <c r="W369" i="71"/>
  <c r="X369" i="71"/>
  <c r="N436" i="72"/>
  <c r="S436" i="72" s="1"/>
  <c r="AG429" i="71"/>
  <c r="AC429" i="71"/>
  <c r="V429" i="71"/>
  <c r="W429" i="71"/>
  <c r="X429" i="71"/>
  <c r="N384" i="72"/>
  <c r="S384" i="72" s="1"/>
  <c r="AG377" i="71"/>
  <c r="AC377" i="71"/>
  <c r="V377" i="71"/>
  <c r="W377" i="71"/>
  <c r="X377" i="71"/>
  <c r="N463" i="72"/>
  <c r="S463" i="72" s="1"/>
  <c r="AG456" i="71"/>
  <c r="AC456" i="71"/>
  <c r="V456" i="71"/>
  <c r="W456" i="71"/>
  <c r="X456" i="71"/>
  <c r="N407" i="72"/>
  <c r="S407" i="72" s="1"/>
  <c r="AG400" i="71"/>
  <c r="AC400" i="71"/>
  <c r="V400" i="71"/>
  <c r="W400" i="71"/>
  <c r="X400" i="71"/>
  <c r="N455" i="72"/>
  <c r="S455" i="72" s="1"/>
  <c r="AG448" i="71"/>
  <c r="AC448" i="71"/>
  <c r="V448" i="71"/>
  <c r="W448" i="71"/>
  <c r="X448" i="71"/>
  <c r="N418" i="72"/>
  <c r="S418" i="72" s="1"/>
  <c r="AG411" i="71"/>
  <c r="AC411" i="71"/>
  <c r="V411" i="71"/>
  <c r="W411" i="71"/>
  <c r="X411" i="71"/>
  <c r="N379" i="72"/>
  <c r="S379" i="72" s="1"/>
  <c r="AG372" i="71"/>
  <c r="AC372" i="71"/>
  <c r="V372" i="71"/>
  <c r="W372" i="71"/>
  <c r="X372" i="71"/>
  <c r="N456" i="72"/>
  <c r="S456" i="72" s="1"/>
  <c r="AG449" i="71"/>
  <c r="AC449" i="71"/>
  <c r="V449" i="71"/>
  <c r="W449" i="71"/>
  <c r="X449" i="71"/>
  <c r="N402" i="72"/>
  <c r="S402" i="72" s="1"/>
  <c r="AG395" i="71"/>
  <c r="AC395" i="71"/>
  <c r="V395" i="71"/>
  <c r="W395" i="71"/>
  <c r="X395" i="71"/>
  <c r="N449" i="72"/>
  <c r="S449" i="72" s="1"/>
  <c r="AG442" i="71"/>
  <c r="AC442" i="71"/>
  <c r="V442" i="71"/>
  <c r="W442" i="71"/>
  <c r="X442" i="71"/>
  <c r="N421" i="72"/>
  <c r="S421" i="72" s="1"/>
  <c r="AG414" i="71"/>
  <c r="AC414" i="71"/>
  <c r="V414" i="71"/>
  <c r="W414" i="71"/>
  <c r="X414" i="71"/>
  <c r="N477" i="72"/>
  <c r="S477" i="72" s="1"/>
  <c r="AG470" i="71"/>
  <c r="AC470" i="71"/>
  <c r="V470" i="71"/>
  <c r="W470" i="71"/>
  <c r="X470" i="71"/>
  <c r="N448" i="72"/>
  <c r="S448" i="72" s="1"/>
  <c r="AG441" i="71"/>
  <c r="AC441" i="71"/>
  <c r="V441" i="71"/>
  <c r="W441" i="71"/>
  <c r="X441" i="71"/>
  <c r="N400" i="72"/>
  <c r="S400" i="72" s="1"/>
  <c r="AG393" i="71"/>
  <c r="AC393" i="71"/>
  <c r="V393" i="71"/>
  <c r="W393" i="71"/>
  <c r="X393" i="71"/>
  <c r="N373" i="72"/>
  <c r="S373" i="72" s="1"/>
  <c r="AG366" i="71"/>
  <c r="AC366" i="71"/>
  <c r="V366" i="71"/>
  <c r="W366" i="71"/>
  <c r="X366" i="71"/>
  <c r="N425" i="72"/>
  <c r="S425" i="72" s="1"/>
  <c r="AG418" i="71"/>
  <c r="AC418" i="71"/>
  <c r="V418" i="71"/>
  <c r="W418" i="71"/>
  <c r="X418" i="71"/>
  <c r="N471" i="72"/>
  <c r="S471" i="72" s="1"/>
  <c r="AG464" i="71"/>
  <c r="AC464" i="71"/>
  <c r="V464" i="71"/>
  <c r="W464" i="71"/>
  <c r="X464" i="71"/>
  <c r="N451" i="72"/>
  <c r="S451" i="72" s="1"/>
  <c r="AG444" i="71"/>
  <c r="AC444" i="71"/>
  <c r="V444" i="71"/>
  <c r="W444" i="71"/>
  <c r="X444" i="71"/>
  <c r="N412" i="72"/>
  <c r="S412" i="72" s="1"/>
  <c r="AG405" i="71"/>
  <c r="AC405" i="71"/>
  <c r="V405" i="71"/>
  <c r="W405" i="71"/>
  <c r="X405" i="71"/>
  <c r="N417" i="72"/>
  <c r="S417" i="72" s="1"/>
  <c r="AG410" i="71"/>
  <c r="AC410" i="71"/>
  <c r="V410" i="71"/>
  <c r="W410" i="71"/>
  <c r="X410" i="71"/>
  <c r="N419" i="72"/>
  <c r="S419" i="72" s="1"/>
  <c r="AG412" i="71"/>
  <c r="AC412" i="71"/>
  <c r="V412" i="71"/>
  <c r="W412" i="71"/>
  <c r="X412" i="71"/>
  <c r="N465" i="72"/>
  <c r="S465" i="72" s="1"/>
  <c r="AG458" i="71"/>
  <c r="AC458" i="71"/>
  <c r="V458" i="71"/>
  <c r="W458" i="71"/>
  <c r="X458" i="71"/>
  <c r="N443" i="72"/>
  <c r="S443" i="72" s="1"/>
  <c r="AG436" i="71"/>
  <c r="AC436" i="71"/>
  <c r="V436" i="71"/>
  <c r="W436" i="71"/>
  <c r="X436" i="71"/>
  <c r="N390" i="72"/>
  <c r="S390" i="72" s="1"/>
  <c r="AG383" i="71"/>
  <c r="AC383" i="71"/>
  <c r="V383" i="71"/>
  <c r="W383" i="71"/>
  <c r="X383" i="71"/>
  <c r="N469" i="72"/>
  <c r="S469" i="72" s="1"/>
  <c r="AG462" i="71"/>
  <c r="AC462" i="71"/>
  <c r="V462" i="71"/>
  <c r="W462" i="71"/>
  <c r="X462" i="71"/>
  <c r="N343" i="72"/>
  <c r="S343" i="72" s="1"/>
  <c r="AG338" i="71"/>
  <c r="AC338" i="71"/>
  <c r="V338" i="71"/>
  <c r="W338" i="71"/>
  <c r="X338" i="71"/>
  <c r="N335" i="72"/>
  <c r="S335" i="72" s="1"/>
  <c r="AG330" i="71"/>
  <c r="AC330" i="71"/>
  <c r="V330" i="71"/>
  <c r="W330" i="71"/>
  <c r="X330" i="71"/>
  <c r="N349" i="72"/>
  <c r="S349" i="72" s="1"/>
  <c r="AG344" i="71"/>
  <c r="AC344" i="71"/>
  <c r="V344" i="71"/>
  <c r="W344" i="71"/>
  <c r="X344" i="71"/>
  <c r="N315" i="72"/>
  <c r="S315" i="72" s="1"/>
  <c r="AG310" i="71"/>
  <c r="AC310" i="71"/>
  <c r="V310" i="71"/>
  <c r="W310" i="71"/>
  <c r="X310" i="71"/>
  <c r="N314" i="72"/>
  <c r="S314" i="72" s="1"/>
  <c r="AG309" i="71"/>
  <c r="AC309" i="71"/>
  <c r="V309" i="71"/>
  <c r="W309" i="71"/>
  <c r="X309" i="71"/>
  <c r="N316" i="72"/>
  <c r="S316" i="72" s="1"/>
  <c r="AG311" i="71"/>
  <c r="AC311" i="71"/>
  <c r="V311" i="71"/>
  <c r="W311" i="71"/>
  <c r="X311" i="71"/>
  <c r="N329" i="72"/>
  <c r="S329" i="72" s="1"/>
  <c r="AG324" i="71"/>
  <c r="AC324" i="71"/>
  <c r="V324" i="71"/>
  <c r="W324" i="71"/>
  <c r="X324" i="71"/>
  <c r="N344" i="72"/>
  <c r="S344" i="72" s="1"/>
  <c r="AG339" i="71"/>
  <c r="AC339" i="71"/>
  <c r="V339" i="71"/>
  <c r="W339" i="71"/>
  <c r="X339" i="71"/>
  <c r="N331" i="72"/>
  <c r="S331" i="72" s="1"/>
  <c r="AG326" i="71"/>
  <c r="AC326" i="71"/>
  <c r="V326" i="71"/>
  <c r="W326" i="71"/>
  <c r="X326" i="71"/>
  <c r="N326" i="72"/>
  <c r="S326" i="72" s="1"/>
  <c r="AG321" i="71"/>
  <c r="AC321" i="71"/>
  <c r="V321" i="71"/>
  <c r="W321" i="71"/>
  <c r="X321" i="71"/>
  <c r="N311" i="72"/>
  <c r="S311" i="72" s="1"/>
  <c r="AG306" i="71"/>
  <c r="AC306" i="71"/>
  <c r="V306" i="71"/>
  <c r="W306" i="71"/>
  <c r="X306" i="71"/>
  <c r="N303" i="72"/>
  <c r="S303" i="72" s="1"/>
  <c r="AG298" i="71"/>
  <c r="AC298" i="71"/>
  <c r="V298" i="71"/>
  <c r="W298" i="71"/>
  <c r="X298" i="71"/>
  <c r="N317" i="72"/>
  <c r="S317" i="72" s="1"/>
  <c r="AG312" i="71"/>
  <c r="AC312" i="71"/>
  <c r="V312" i="71"/>
  <c r="W312" i="71"/>
  <c r="X312" i="71"/>
  <c r="N351" i="72"/>
  <c r="S351" i="72" s="1"/>
  <c r="AG346" i="71"/>
  <c r="AC346" i="71"/>
  <c r="V346" i="71"/>
  <c r="W346" i="71"/>
  <c r="X346" i="71"/>
  <c r="N258" i="72"/>
  <c r="S258" i="72" s="1"/>
  <c r="AG253" i="71"/>
  <c r="AC253" i="71"/>
  <c r="V253" i="71"/>
  <c r="W253" i="71"/>
  <c r="X253" i="71"/>
  <c r="N352" i="72"/>
  <c r="S352" i="72" s="1"/>
  <c r="AG347" i="71"/>
  <c r="AC347" i="71"/>
  <c r="V347" i="71"/>
  <c r="W347" i="71"/>
  <c r="X347" i="71"/>
  <c r="N342" i="72"/>
  <c r="S342" i="72" s="1"/>
  <c r="AG337" i="71"/>
  <c r="AC337" i="71"/>
  <c r="V337" i="71"/>
  <c r="W337" i="71"/>
  <c r="X337" i="71"/>
  <c r="N332" i="72"/>
  <c r="S332" i="72" s="1"/>
  <c r="AG327" i="71"/>
  <c r="AC327" i="71"/>
  <c r="V327" i="71"/>
  <c r="W327" i="71"/>
  <c r="X327" i="71"/>
  <c r="N324" i="72"/>
  <c r="S324" i="72" s="1"/>
  <c r="AG319" i="71"/>
  <c r="AC319" i="71"/>
  <c r="V319" i="71"/>
  <c r="W319" i="71"/>
  <c r="X319" i="71"/>
  <c r="N339" i="72"/>
  <c r="S339" i="72" s="1"/>
  <c r="AG334" i="71"/>
  <c r="AC334" i="71"/>
  <c r="V334" i="71"/>
  <c r="W334" i="71"/>
  <c r="X334" i="71"/>
  <c r="N347" i="72"/>
  <c r="S347" i="72" s="1"/>
  <c r="AG342" i="71"/>
  <c r="AC342" i="71"/>
  <c r="V342" i="71"/>
  <c r="W342" i="71"/>
  <c r="X342" i="71"/>
  <c r="N338" i="72"/>
  <c r="S338" i="72" s="1"/>
  <c r="AG333" i="71"/>
  <c r="AC333" i="71"/>
  <c r="V333" i="71"/>
  <c r="W333" i="71"/>
  <c r="X333" i="71"/>
  <c r="N348" i="72"/>
  <c r="S348" i="72" s="1"/>
  <c r="AG343" i="71"/>
  <c r="AC343" i="71"/>
  <c r="V343" i="71"/>
  <c r="W343" i="71"/>
  <c r="X343" i="71"/>
  <c r="N319" i="72"/>
  <c r="S319" i="72" s="1"/>
  <c r="AG314" i="71"/>
  <c r="AC314" i="71"/>
  <c r="V314" i="71"/>
  <c r="W314" i="71"/>
  <c r="X314" i="71"/>
  <c r="N333" i="72"/>
  <c r="S333" i="72" s="1"/>
  <c r="AG328" i="71"/>
  <c r="AC328" i="71"/>
  <c r="V328" i="71"/>
  <c r="W328" i="71"/>
  <c r="X328" i="71"/>
  <c r="N320" i="72"/>
  <c r="S320" i="72" s="1"/>
  <c r="AG315" i="71"/>
  <c r="AC315" i="71"/>
  <c r="V315" i="71"/>
  <c r="W315" i="71"/>
  <c r="X315" i="71"/>
  <c r="N318" i="72"/>
  <c r="S318" i="72" s="1"/>
  <c r="AG313" i="71"/>
  <c r="AC313" i="71"/>
  <c r="V313" i="71"/>
  <c r="W313" i="71"/>
  <c r="X313" i="71"/>
  <c r="N948" i="72"/>
  <c r="S948" i="72" s="1"/>
  <c r="AG933" i="71"/>
  <c r="AC933" i="71"/>
  <c r="V933" i="71"/>
  <c r="W933" i="71"/>
  <c r="X933" i="71"/>
  <c r="N934" i="72"/>
  <c r="S934" i="72" s="1"/>
  <c r="AG919" i="71"/>
  <c r="AC919" i="71"/>
  <c r="V919" i="71"/>
  <c r="W919" i="71"/>
  <c r="X919" i="71"/>
  <c r="N949" i="72"/>
  <c r="S949" i="72" s="1"/>
  <c r="AG934" i="71"/>
  <c r="AC934" i="71"/>
  <c r="V934" i="71"/>
  <c r="W934" i="71"/>
  <c r="X934" i="71"/>
  <c r="N920" i="72"/>
  <c r="S920" i="72" s="1"/>
  <c r="AG905" i="71"/>
  <c r="AC905" i="71"/>
  <c r="V905" i="71"/>
  <c r="W905" i="71"/>
  <c r="X905" i="71"/>
  <c r="N911" i="72"/>
  <c r="S911" i="72" s="1"/>
  <c r="AG896" i="71"/>
  <c r="AC896" i="71"/>
  <c r="V896" i="71"/>
  <c r="W896" i="71"/>
  <c r="X896" i="71"/>
  <c r="N921" i="72"/>
  <c r="S921" i="72" s="1"/>
  <c r="AG906" i="71"/>
  <c r="AC906" i="71"/>
  <c r="V906" i="71"/>
  <c r="W906" i="71"/>
  <c r="X906" i="71"/>
  <c r="N929" i="72"/>
  <c r="S929" i="72" s="1"/>
  <c r="AG914" i="71"/>
  <c r="AC914" i="71"/>
  <c r="V914" i="71"/>
  <c r="W914" i="71"/>
  <c r="X914" i="71"/>
  <c r="N944" i="72"/>
  <c r="S944" i="72" s="1"/>
  <c r="AG929" i="71"/>
  <c r="AC929" i="71"/>
  <c r="V929" i="71"/>
  <c r="W929" i="71"/>
  <c r="X929" i="71"/>
  <c r="N936" i="72"/>
  <c r="S936" i="72" s="1"/>
  <c r="AG921" i="71"/>
  <c r="AC921" i="71"/>
  <c r="V921" i="71"/>
  <c r="W921" i="71"/>
  <c r="X921" i="71"/>
  <c r="N923" i="72"/>
  <c r="S923" i="72" s="1"/>
  <c r="AG908" i="71"/>
  <c r="AC908" i="71"/>
  <c r="V908" i="71"/>
  <c r="W908" i="71"/>
  <c r="X908" i="71"/>
  <c r="N916" i="72"/>
  <c r="S916" i="72" s="1"/>
  <c r="AG901" i="71"/>
  <c r="AC901" i="71"/>
  <c r="V901" i="71"/>
  <c r="W901" i="71"/>
  <c r="X901" i="71"/>
  <c r="N902" i="72"/>
  <c r="S902" i="72" s="1"/>
  <c r="AG887" i="71"/>
  <c r="AC887" i="71"/>
  <c r="V887" i="71"/>
  <c r="W887" i="71"/>
  <c r="X887" i="71"/>
  <c r="N917" i="72"/>
  <c r="S917" i="72" s="1"/>
  <c r="AG902" i="71"/>
  <c r="AC902" i="71"/>
  <c r="V902" i="71"/>
  <c r="W902" i="71"/>
  <c r="X902" i="71"/>
  <c r="N950" i="72"/>
  <c r="S950" i="72" s="1"/>
  <c r="AG935" i="71"/>
  <c r="AC935" i="71"/>
  <c r="V935" i="71"/>
  <c r="W935" i="71"/>
  <c r="X935" i="71"/>
  <c r="N855" i="72"/>
  <c r="S855" i="72" s="1"/>
  <c r="AG840" i="71"/>
  <c r="AC840" i="71"/>
  <c r="V840" i="71"/>
  <c r="W840" i="71"/>
  <c r="X840" i="71"/>
  <c r="N939" i="72"/>
  <c r="S939" i="72" s="1"/>
  <c r="AG924" i="71"/>
  <c r="AC924" i="71"/>
  <c r="V924" i="71"/>
  <c r="W924" i="71"/>
  <c r="X924" i="71"/>
  <c r="N937" i="72"/>
  <c r="S937" i="72" s="1"/>
  <c r="AG922" i="71"/>
  <c r="AC922" i="71"/>
  <c r="V922" i="71"/>
  <c r="W922" i="71"/>
  <c r="X922" i="71"/>
  <c r="N924" i="72"/>
  <c r="S924" i="72" s="1"/>
  <c r="AG909" i="71"/>
  <c r="AC909" i="71"/>
  <c r="V909" i="71"/>
  <c r="W909" i="71"/>
  <c r="X909" i="71"/>
  <c r="N938" i="72"/>
  <c r="S938" i="72" s="1"/>
  <c r="AG923" i="71"/>
  <c r="AC923" i="71"/>
  <c r="V923" i="71"/>
  <c r="W923" i="71"/>
  <c r="X923" i="71"/>
  <c r="N952" i="72"/>
  <c r="S952" i="72" s="1"/>
  <c r="AG937" i="71"/>
  <c r="AC937" i="71"/>
  <c r="V937" i="71"/>
  <c r="W937" i="71"/>
  <c r="X937" i="71"/>
  <c r="N935" i="72"/>
  <c r="S935" i="72" s="1"/>
  <c r="AG920" i="71"/>
  <c r="AC920" i="71"/>
  <c r="V920" i="71"/>
  <c r="W920" i="71"/>
  <c r="X920" i="71"/>
  <c r="N953" i="72"/>
  <c r="S953" i="72" s="1"/>
  <c r="AG938" i="71"/>
  <c r="AC938" i="71"/>
  <c r="V938" i="71"/>
  <c r="W938" i="71"/>
  <c r="X938" i="71"/>
  <c r="N918" i="72"/>
  <c r="S918" i="72" s="1"/>
  <c r="AG903" i="71"/>
  <c r="AC903" i="71"/>
  <c r="V903" i="71"/>
  <c r="W903" i="71"/>
  <c r="X903" i="71"/>
  <c r="N933" i="72"/>
  <c r="S933" i="72" s="1"/>
  <c r="AG918" i="71"/>
  <c r="AC918" i="71"/>
  <c r="V918" i="71"/>
  <c r="W918" i="71"/>
  <c r="X918" i="71"/>
  <c r="N925" i="72"/>
  <c r="S925" i="72" s="1"/>
  <c r="AG910" i="71"/>
  <c r="AC910" i="71"/>
  <c r="V910" i="71"/>
  <c r="W910" i="71"/>
  <c r="X910" i="71"/>
  <c r="N915" i="72"/>
  <c r="S915" i="72" s="1"/>
  <c r="AG900" i="71"/>
  <c r="AC900" i="71"/>
  <c r="V900" i="71"/>
  <c r="W900" i="71"/>
  <c r="X900" i="71"/>
  <c r="N1004" i="72"/>
  <c r="S1004" i="72" s="1"/>
  <c r="AG987" i="71"/>
  <c r="AC987" i="71"/>
  <c r="V987" i="71"/>
  <c r="W987" i="71"/>
  <c r="X987" i="71"/>
  <c r="N1022" i="72"/>
  <c r="S1022" i="72" s="1"/>
  <c r="AG1005" i="71"/>
  <c r="AC1005" i="71"/>
  <c r="V1005" i="71"/>
  <c r="W1005" i="71"/>
  <c r="X1005" i="71"/>
  <c r="N973" i="72"/>
  <c r="S973" i="72" s="1"/>
  <c r="AG956" i="71"/>
  <c r="AC956" i="71"/>
  <c r="V956" i="71"/>
  <c r="W956" i="71"/>
  <c r="X956" i="71"/>
  <c r="N1003" i="72"/>
  <c r="S1003" i="72" s="1"/>
  <c r="AG986" i="71"/>
  <c r="AC986" i="71"/>
  <c r="V986" i="71"/>
  <c r="W986" i="71"/>
  <c r="X986" i="71"/>
  <c r="N1059" i="72"/>
  <c r="S1059" i="72" s="1"/>
  <c r="AG1042" i="71"/>
  <c r="AC1042" i="71"/>
  <c r="V1042" i="71"/>
  <c r="W1042" i="71"/>
  <c r="X1042" i="71"/>
  <c r="N984" i="72"/>
  <c r="S984" i="72" s="1"/>
  <c r="AG967" i="71"/>
  <c r="AC967" i="71"/>
  <c r="V967" i="71"/>
  <c r="W967" i="71"/>
  <c r="X967" i="71"/>
  <c r="N1034" i="72"/>
  <c r="S1034" i="72" s="1"/>
  <c r="AG1017" i="71"/>
  <c r="AC1017" i="71"/>
  <c r="V1017" i="71"/>
  <c r="W1017" i="71"/>
  <c r="X1017" i="71"/>
  <c r="N985" i="72"/>
  <c r="S985" i="72" s="1"/>
  <c r="AG968" i="71"/>
  <c r="AC968" i="71"/>
  <c r="V968" i="71"/>
  <c r="W968" i="71"/>
  <c r="X968" i="71"/>
  <c r="N999" i="72"/>
  <c r="S999" i="72" s="1"/>
  <c r="AG982" i="71"/>
  <c r="AC982" i="71"/>
  <c r="V982" i="71"/>
  <c r="W982" i="71"/>
  <c r="X982" i="71"/>
  <c r="N1053" i="72"/>
  <c r="S1053" i="72" s="1"/>
  <c r="AG1036" i="71"/>
  <c r="AC1036" i="71"/>
  <c r="V1036" i="71"/>
  <c r="W1036" i="71"/>
  <c r="X1036" i="71"/>
  <c r="N980" i="72"/>
  <c r="S980" i="72" s="1"/>
  <c r="AG963" i="71"/>
  <c r="AC963" i="71"/>
  <c r="V963" i="71"/>
  <c r="W963" i="71"/>
  <c r="X963" i="71"/>
  <c r="N1014" i="72"/>
  <c r="S1014" i="72" s="1"/>
  <c r="AG997" i="71"/>
  <c r="AC997" i="71"/>
  <c r="V997" i="71"/>
  <c r="W997" i="71"/>
  <c r="X997" i="71"/>
  <c r="N1068" i="72"/>
  <c r="S1068" i="72" s="1"/>
  <c r="AG1051" i="71"/>
  <c r="AC1051" i="71"/>
  <c r="V1051" i="71"/>
  <c r="W1051" i="71"/>
  <c r="X1051" i="71"/>
  <c r="N1050" i="72"/>
  <c r="S1050" i="72" s="1"/>
  <c r="AG1033" i="71"/>
  <c r="AC1033" i="71"/>
  <c r="V1033" i="71"/>
  <c r="W1033" i="71"/>
  <c r="X1033" i="71"/>
  <c r="N1001" i="72"/>
  <c r="S1001" i="72" s="1"/>
  <c r="AG984" i="71"/>
  <c r="AC984" i="71"/>
  <c r="V984" i="71"/>
  <c r="W984" i="71"/>
  <c r="X984" i="71"/>
  <c r="N1015" i="72"/>
  <c r="S1015" i="72" s="1"/>
  <c r="AG998" i="71"/>
  <c r="AC998" i="71"/>
  <c r="V998" i="71"/>
  <c r="W998" i="71"/>
  <c r="X998" i="71"/>
  <c r="N1075" i="72"/>
  <c r="S1075" i="72" s="1"/>
  <c r="AG1058" i="71"/>
  <c r="AC1058" i="71"/>
  <c r="V1058" i="71"/>
  <c r="W1058" i="71"/>
  <c r="X1058" i="71"/>
  <c r="N996" i="72"/>
  <c r="S996" i="72" s="1"/>
  <c r="AG979" i="71"/>
  <c r="AC979" i="71"/>
  <c r="V979" i="71"/>
  <c r="W979" i="71"/>
  <c r="X979" i="71"/>
  <c r="N1030" i="72"/>
  <c r="S1030" i="72" s="1"/>
  <c r="AG1013" i="71"/>
  <c r="AC1013" i="71"/>
  <c r="V1013" i="71"/>
  <c r="W1013" i="71"/>
  <c r="X1013" i="71"/>
  <c r="N981" i="72"/>
  <c r="S981" i="72" s="1"/>
  <c r="AG964" i="71"/>
  <c r="AC964" i="71"/>
  <c r="V964" i="71"/>
  <c r="W964" i="71"/>
  <c r="X964" i="71"/>
  <c r="N1027" i="72"/>
  <c r="S1027" i="72" s="1"/>
  <c r="AG1010" i="71"/>
  <c r="AC1010" i="71"/>
  <c r="V1010" i="71"/>
  <c r="W1010" i="71"/>
  <c r="X1010" i="71"/>
  <c r="N1062" i="72"/>
  <c r="S1062" i="72" s="1"/>
  <c r="AG1045" i="71"/>
  <c r="AC1045" i="71"/>
  <c r="V1045" i="71"/>
  <c r="W1045" i="71"/>
  <c r="X1045" i="71"/>
  <c r="N992" i="72"/>
  <c r="S992" i="72" s="1"/>
  <c r="AG975" i="71"/>
  <c r="AC975" i="71"/>
  <c r="V975" i="71"/>
  <c r="W975" i="71"/>
  <c r="X975" i="71"/>
  <c r="N1026" i="72"/>
  <c r="S1026" i="72" s="1"/>
  <c r="AG1009" i="71"/>
  <c r="AC1009" i="71"/>
  <c r="V1009" i="71"/>
  <c r="W1009" i="71"/>
  <c r="X1009" i="71"/>
  <c r="N977" i="72"/>
  <c r="S977" i="72" s="1"/>
  <c r="AG960" i="71"/>
  <c r="AC960" i="71"/>
  <c r="V960" i="71"/>
  <c r="W960" i="71"/>
  <c r="X960" i="71"/>
  <c r="N1007" i="72"/>
  <c r="S1007" i="72" s="1"/>
  <c r="AG990" i="71"/>
  <c r="AC990" i="71"/>
  <c r="V990" i="71"/>
  <c r="W990" i="71"/>
  <c r="X990" i="71"/>
  <c r="N1064" i="72"/>
  <c r="S1064" i="72" s="1"/>
  <c r="AG1047" i="71"/>
  <c r="AC1047" i="71"/>
  <c r="V1047" i="71"/>
  <c r="W1047" i="71"/>
  <c r="X1047" i="71"/>
  <c r="L118" i="48"/>
  <c r="H36" i="45" s="1"/>
  <c r="K118" i="48"/>
  <c r="G36" i="45" s="1"/>
  <c r="M118" i="48"/>
  <c r="I36" i="45" s="1"/>
  <c r="J118" i="48"/>
  <c r="F36" i="45" s="1"/>
  <c r="Q117" i="47"/>
  <c r="R84" i="47" s="1"/>
  <c r="T84" i="47" s="1"/>
  <c r="M24" i="50"/>
  <c r="K48" i="49"/>
  <c r="J24" i="50"/>
  <c r="L48" i="49"/>
  <c r="M48" i="49"/>
  <c r="L24" i="50"/>
  <c r="J48" i="49"/>
  <c r="K24" i="50"/>
  <c r="G23" i="10"/>
  <c r="G17" i="10"/>
  <c r="G21" i="10"/>
  <c r="H16" i="10"/>
  <c r="H21" i="10"/>
  <c r="G16" i="10"/>
  <c r="H23" i="10"/>
  <c r="H17" i="10"/>
  <c r="H15" i="10"/>
  <c r="G15" i="10"/>
  <c r="H11" i="10"/>
  <c r="G11" i="10"/>
  <c r="H12" i="10"/>
  <c r="H13" i="10"/>
  <c r="G12" i="10"/>
  <c r="G13" i="10"/>
  <c r="H20" i="10"/>
  <c r="H22" i="10"/>
  <c r="G22" i="10"/>
  <c r="G18" i="10"/>
  <c r="G20" i="10"/>
  <c r="H18" i="10"/>
  <c r="G111" i="8"/>
  <c r="H33" i="8"/>
  <c r="G116" i="8"/>
  <c r="G68" i="8"/>
  <c r="G113" i="8"/>
  <c r="G24" i="9"/>
  <c r="G56" i="8"/>
  <c r="G43" i="9"/>
  <c r="G107" i="8"/>
  <c r="H11" i="9"/>
  <c r="H11" i="8"/>
  <c r="G47" i="9"/>
  <c r="G117" i="8"/>
  <c r="G76" i="8"/>
  <c r="H17" i="8"/>
  <c r="G25" i="9"/>
  <c r="G57" i="8"/>
  <c r="G41" i="8"/>
  <c r="G15" i="9"/>
  <c r="G25" i="8"/>
  <c r="H69" i="8"/>
  <c r="G90" i="8"/>
  <c r="G74" i="8"/>
  <c r="G26" i="9"/>
  <c r="G58" i="8"/>
  <c r="G42" i="8"/>
  <c r="G26" i="8"/>
  <c r="G42" i="9"/>
  <c r="G103" i="8"/>
  <c r="G71" i="8"/>
  <c r="G23" i="9"/>
  <c r="G55" i="8"/>
  <c r="G39" i="8"/>
  <c r="G14" i="9"/>
  <c r="G23" i="8"/>
  <c r="H61" i="8"/>
  <c r="G15" i="8"/>
  <c r="H106" i="8"/>
  <c r="H90" i="8"/>
  <c r="H74" i="8"/>
  <c r="H26" i="9"/>
  <c r="H58" i="8"/>
  <c r="H42" i="8"/>
  <c r="H26" i="8"/>
  <c r="H111" i="8"/>
  <c r="H39" i="9"/>
  <c r="H95" i="8"/>
  <c r="H33" i="9"/>
  <c r="H79" i="8"/>
  <c r="H63" i="8"/>
  <c r="H20" i="9"/>
  <c r="H47" i="8"/>
  <c r="H31" i="8"/>
  <c r="H15" i="8"/>
  <c r="H45" i="9"/>
  <c r="H112" i="8"/>
  <c r="H96" i="8"/>
  <c r="H34" i="9"/>
  <c r="H80" i="8"/>
  <c r="H28" i="9"/>
  <c r="H64" i="8"/>
  <c r="H48" i="8"/>
  <c r="H32" i="8"/>
  <c r="H12" i="9"/>
  <c r="H16" i="8"/>
  <c r="G104" i="8"/>
  <c r="H49" i="8"/>
  <c r="G72" i="8"/>
  <c r="G96" i="8"/>
  <c r="G46" i="9"/>
  <c r="G106" i="8"/>
  <c r="G28" i="8"/>
  <c r="H35" i="9"/>
  <c r="H81" i="8"/>
  <c r="G32" i="9"/>
  <c r="G77" i="8"/>
  <c r="G61" i="8"/>
  <c r="G45" i="8"/>
  <c r="G30" i="9"/>
  <c r="G29" i="8"/>
  <c r="H21" i="8"/>
  <c r="G94" i="8"/>
  <c r="G78" i="8"/>
  <c r="G62" i="8"/>
  <c r="G46" i="8"/>
  <c r="G16" i="9"/>
  <c r="G30" i="8"/>
  <c r="H15" i="9"/>
  <c r="H25" i="8"/>
  <c r="G91" i="8"/>
  <c r="G75" i="8"/>
  <c r="G59" i="8"/>
  <c r="G19" i="9"/>
  <c r="G43" i="8"/>
  <c r="G27" i="8"/>
  <c r="H32" i="9"/>
  <c r="H77" i="8"/>
  <c r="H13" i="8"/>
  <c r="H110" i="8"/>
  <c r="H94" i="8"/>
  <c r="H78" i="8"/>
  <c r="H62" i="8"/>
  <c r="H46" i="8"/>
  <c r="H16" i="9"/>
  <c r="H30" i="8"/>
  <c r="H14" i="8"/>
  <c r="H115" i="8"/>
  <c r="H99" i="8"/>
  <c r="H37" i="9"/>
  <c r="H83" i="8"/>
  <c r="H67" i="8"/>
  <c r="H21" i="9"/>
  <c r="H51" i="8"/>
  <c r="H35" i="8"/>
  <c r="H13" i="9"/>
  <c r="H19" i="8"/>
  <c r="H116" i="8"/>
  <c r="H40" i="9"/>
  <c r="H100" i="8"/>
  <c r="H84" i="8"/>
  <c r="H68" i="8"/>
  <c r="H52" i="8"/>
  <c r="H36" i="8"/>
  <c r="H20" i="8"/>
  <c r="G115" i="8"/>
  <c r="G84" i="8"/>
  <c r="G20" i="8"/>
  <c r="G28" i="9"/>
  <c r="G64" i="8"/>
  <c r="G44" i="9"/>
  <c r="G108" i="8"/>
  <c r="G40" i="9"/>
  <c r="G100" i="8"/>
  <c r="G36" i="8"/>
  <c r="H113" i="8"/>
  <c r="G48" i="8"/>
  <c r="G105" i="8"/>
  <c r="G24" i="8"/>
  <c r="H65" i="8"/>
  <c r="G34" i="9"/>
  <c r="G80" i="8"/>
  <c r="G11" i="9"/>
  <c r="G11" i="8"/>
  <c r="G110" i="8"/>
  <c r="G44" i="8"/>
  <c r="G97" i="8"/>
  <c r="G35" i="9"/>
  <c r="G81" i="8"/>
  <c r="G65" i="8"/>
  <c r="G49" i="8"/>
  <c r="G33" i="8"/>
  <c r="H41" i="9"/>
  <c r="H101" i="8"/>
  <c r="H37" i="8"/>
  <c r="G98" i="8"/>
  <c r="G36" i="9"/>
  <c r="G82" i="8"/>
  <c r="G29" i="9"/>
  <c r="G66" i="8"/>
  <c r="G50" i="8"/>
  <c r="G34" i="8"/>
  <c r="G18" i="8"/>
  <c r="H105" i="8"/>
  <c r="H41" i="8"/>
  <c r="G39" i="9"/>
  <c r="G95" i="8"/>
  <c r="G33" i="9"/>
  <c r="G79" i="8"/>
  <c r="G63" i="8"/>
  <c r="G20" i="9"/>
  <c r="G47" i="8"/>
  <c r="G31" i="8"/>
  <c r="H30" i="9"/>
  <c r="H29" i="8"/>
  <c r="H114" i="8"/>
  <c r="H98" i="8"/>
  <c r="H36" i="9"/>
  <c r="H82" i="8"/>
  <c r="H29" i="9"/>
  <c r="H66" i="8"/>
  <c r="H50" i="8"/>
  <c r="H34" i="8"/>
  <c r="H18" i="8"/>
  <c r="G12" i="8"/>
  <c r="H42" i="9"/>
  <c r="H103" i="8"/>
  <c r="H71" i="8"/>
  <c r="H23" i="9"/>
  <c r="H55" i="8"/>
  <c r="H39" i="8"/>
  <c r="H14" i="9"/>
  <c r="H23" i="8"/>
  <c r="G13" i="8"/>
  <c r="H104" i="8"/>
  <c r="H72" i="8"/>
  <c r="H24" i="9"/>
  <c r="H56" i="8"/>
  <c r="H18" i="9"/>
  <c r="H40" i="8"/>
  <c r="H24" i="8"/>
  <c r="G45" i="9"/>
  <c r="G112" i="8"/>
  <c r="G52" i="8"/>
  <c r="G32" i="8"/>
  <c r="G109" i="8"/>
  <c r="G18" i="9"/>
  <c r="G40" i="8"/>
  <c r="H97" i="8"/>
  <c r="G114" i="8"/>
  <c r="G27" i="9"/>
  <c r="G60" i="8"/>
  <c r="G41" i="9"/>
  <c r="G101" i="8"/>
  <c r="G69" i="8"/>
  <c r="G22" i="9"/>
  <c r="G53" i="8"/>
  <c r="G37" i="8"/>
  <c r="G21" i="8"/>
  <c r="H46" i="9"/>
  <c r="H22" i="9"/>
  <c r="H53" i="8"/>
  <c r="G102" i="8"/>
  <c r="G70" i="8"/>
  <c r="G54" i="8"/>
  <c r="G17" i="9"/>
  <c r="G38" i="8"/>
  <c r="G22" i="8"/>
  <c r="G14" i="8"/>
  <c r="H25" i="9"/>
  <c r="H57" i="8"/>
  <c r="G99" i="8"/>
  <c r="G37" i="9"/>
  <c r="G83" i="8"/>
  <c r="G67" i="8"/>
  <c r="G21" i="9"/>
  <c r="G51" i="8"/>
  <c r="G35" i="8"/>
  <c r="G13" i="9"/>
  <c r="G19" i="8"/>
  <c r="H109" i="8"/>
  <c r="H45" i="8"/>
  <c r="H47" i="9"/>
  <c r="H117" i="8"/>
  <c r="H102" i="8"/>
  <c r="H70" i="8"/>
  <c r="H54" i="8"/>
  <c r="H17" i="9"/>
  <c r="H38" i="8"/>
  <c r="H22" i="8"/>
  <c r="G12" i="9"/>
  <c r="G16" i="8"/>
  <c r="H43" i="9"/>
  <c r="H107" i="8"/>
  <c r="H91" i="8"/>
  <c r="H75" i="8"/>
  <c r="H59" i="8"/>
  <c r="H19" i="9"/>
  <c r="H43" i="8"/>
  <c r="H27" i="8"/>
  <c r="G17" i="8"/>
  <c r="H44" i="9"/>
  <c r="H108" i="8"/>
  <c r="H76" i="8"/>
  <c r="H27" i="9"/>
  <c r="H60" i="8"/>
  <c r="H44" i="8"/>
  <c r="H28" i="8"/>
  <c r="H12" i="8"/>
  <c r="P1064" i="72" l="1"/>
  <c r="U1064" i="72" s="1"/>
  <c r="Z1047" i="71"/>
  <c r="Q1007" i="72"/>
  <c r="V1007" i="72" s="1"/>
  <c r="AD990" i="71"/>
  <c r="P977" i="72"/>
  <c r="U977" i="72" s="1"/>
  <c r="Z960" i="71"/>
  <c r="Q1026" i="72"/>
  <c r="V1026" i="72" s="1"/>
  <c r="AD1009" i="71"/>
  <c r="P992" i="72"/>
  <c r="U992" i="72" s="1"/>
  <c r="Z975" i="71"/>
  <c r="Q1062" i="72"/>
  <c r="V1062" i="72" s="1"/>
  <c r="AD1045" i="71"/>
  <c r="P1027" i="72"/>
  <c r="U1027" i="72" s="1"/>
  <c r="Z1010" i="71"/>
  <c r="Q981" i="72"/>
  <c r="V981" i="72" s="1"/>
  <c r="AD964" i="71"/>
  <c r="P1030" i="72"/>
  <c r="U1030" i="72" s="1"/>
  <c r="Z1013" i="71"/>
  <c r="Q996" i="72"/>
  <c r="V996" i="72" s="1"/>
  <c r="AD979" i="71"/>
  <c r="P1075" i="72"/>
  <c r="U1075" i="72" s="1"/>
  <c r="Z1058" i="71"/>
  <c r="Q1015" i="72"/>
  <c r="V1015" i="72" s="1"/>
  <c r="AD998" i="71"/>
  <c r="P1001" i="72"/>
  <c r="U1001" i="72" s="1"/>
  <c r="Z984" i="71"/>
  <c r="Q1050" i="72"/>
  <c r="V1050" i="72" s="1"/>
  <c r="AD1033" i="71"/>
  <c r="P1068" i="72"/>
  <c r="U1068" i="72" s="1"/>
  <c r="Z1051" i="71"/>
  <c r="Q1014" i="72"/>
  <c r="V1014" i="72" s="1"/>
  <c r="AD997" i="71"/>
  <c r="P980" i="72"/>
  <c r="U980" i="72" s="1"/>
  <c r="Z963" i="71"/>
  <c r="Q1053" i="72"/>
  <c r="V1053" i="72" s="1"/>
  <c r="AD1036" i="71"/>
  <c r="P999" i="72"/>
  <c r="U999" i="72" s="1"/>
  <c r="Z982" i="71"/>
  <c r="Q985" i="72"/>
  <c r="V985" i="72" s="1"/>
  <c r="AD968" i="71"/>
  <c r="P1034" i="72"/>
  <c r="U1034" i="72" s="1"/>
  <c r="Z1017" i="71"/>
  <c r="Q984" i="72"/>
  <c r="V984" i="72" s="1"/>
  <c r="AD967" i="71"/>
  <c r="P1059" i="72"/>
  <c r="U1059" i="72" s="1"/>
  <c r="Z1042" i="71"/>
  <c r="Q1003" i="72"/>
  <c r="V1003" i="72" s="1"/>
  <c r="AD986" i="71"/>
  <c r="P973" i="72"/>
  <c r="U973" i="72" s="1"/>
  <c r="Z956" i="71"/>
  <c r="Q1022" i="72"/>
  <c r="V1022" i="72" s="1"/>
  <c r="AD1005" i="71"/>
  <c r="P1004" i="72"/>
  <c r="U1004" i="72" s="1"/>
  <c r="Z987" i="71"/>
  <c r="Q915" i="72"/>
  <c r="V915" i="72" s="1"/>
  <c r="AD900" i="71"/>
  <c r="P925" i="72"/>
  <c r="U925" i="72" s="1"/>
  <c r="Z910" i="71"/>
  <c r="Q933" i="72"/>
  <c r="V933" i="72" s="1"/>
  <c r="AD918" i="71"/>
  <c r="P918" i="72"/>
  <c r="U918" i="72" s="1"/>
  <c r="Z903" i="71"/>
  <c r="Q953" i="72"/>
  <c r="V953" i="72" s="1"/>
  <c r="AD938" i="71"/>
  <c r="P935" i="72"/>
  <c r="U935" i="72" s="1"/>
  <c r="Z920" i="71"/>
  <c r="Q952" i="72"/>
  <c r="V952" i="72" s="1"/>
  <c r="AD937" i="71"/>
  <c r="P938" i="72"/>
  <c r="U938" i="72" s="1"/>
  <c r="Z923" i="71"/>
  <c r="Q924" i="72"/>
  <c r="V924" i="72" s="1"/>
  <c r="AD909" i="71"/>
  <c r="P937" i="72"/>
  <c r="U937" i="72" s="1"/>
  <c r="Z922" i="71"/>
  <c r="Q939" i="72"/>
  <c r="V939" i="72" s="1"/>
  <c r="AD924" i="71"/>
  <c r="Q855" i="72"/>
  <c r="V855" i="72" s="1"/>
  <c r="AD840" i="71"/>
  <c r="P950" i="72"/>
  <c r="U950" i="72" s="1"/>
  <c r="Z935" i="71"/>
  <c r="Q917" i="72"/>
  <c r="V917" i="72" s="1"/>
  <c r="AD902" i="71"/>
  <c r="P902" i="72"/>
  <c r="U902" i="72" s="1"/>
  <c r="Z887" i="71"/>
  <c r="Q916" i="72"/>
  <c r="V916" i="72" s="1"/>
  <c r="AD901" i="71"/>
  <c r="P923" i="72"/>
  <c r="U923" i="72" s="1"/>
  <c r="Z908" i="71"/>
  <c r="Q936" i="72"/>
  <c r="V936" i="72" s="1"/>
  <c r="AD921" i="71"/>
  <c r="P944" i="72"/>
  <c r="U944" i="72" s="1"/>
  <c r="Z929" i="71"/>
  <c r="Q929" i="72"/>
  <c r="V929" i="72" s="1"/>
  <c r="AD914" i="71"/>
  <c r="P921" i="72"/>
  <c r="U921" i="72" s="1"/>
  <c r="Z906" i="71"/>
  <c r="Q911" i="72"/>
  <c r="V911" i="72" s="1"/>
  <c r="AD896" i="71"/>
  <c r="P920" i="72"/>
  <c r="U920" i="72" s="1"/>
  <c r="Z905" i="71"/>
  <c r="Q949" i="72"/>
  <c r="V949" i="72" s="1"/>
  <c r="AD934" i="71"/>
  <c r="P934" i="72"/>
  <c r="U934" i="72" s="1"/>
  <c r="Z919" i="71"/>
  <c r="Q948" i="72"/>
  <c r="V948" i="72" s="1"/>
  <c r="AD933" i="71"/>
  <c r="P318" i="72"/>
  <c r="U318" i="72" s="1"/>
  <c r="Z313" i="71"/>
  <c r="Q320" i="72"/>
  <c r="V320" i="72" s="1"/>
  <c r="AD315" i="71"/>
  <c r="P333" i="72"/>
  <c r="U333" i="72" s="1"/>
  <c r="Z328" i="71"/>
  <c r="Q319" i="72"/>
  <c r="V319" i="72" s="1"/>
  <c r="AD314" i="71"/>
  <c r="P348" i="72"/>
  <c r="U348" i="72" s="1"/>
  <c r="Z343" i="71"/>
  <c r="Q338" i="72"/>
  <c r="V338" i="72" s="1"/>
  <c r="AD333" i="71"/>
  <c r="P347" i="72"/>
  <c r="U347" i="72" s="1"/>
  <c r="Z342" i="71"/>
  <c r="Q339" i="72"/>
  <c r="V339" i="72" s="1"/>
  <c r="AD334" i="71"/>
  <c r="P324" i="72"/>
  <c r="U324" i="72" s="1"/>
  <c r="Z319" i="71"/>
  <c r="Q332" i="72"/>
  <c r="V332" i="72" s="1"/>
  <c r="AD327" i="71"/>
  <c r="P342" i="72"/>
  <c r="U342" i="72" s="1"/>
  <c r="Z337" i="71"/>
  <c r="Q352" i="72"/>
  <c r="V352" i="72" s="1"/>
  <c r="AD347" i="71"/>
  <c r="P258" i="72"/>
  <c r="U258" i="72" s="1"/>
  <c r="Z253" i="71"/>
  <c r="Q351" i="72"/>
  <c r="V351" i="72" s="1"/>
  <c r="AD346" i="71"/>
  <c r="P317" i="72"/>
  <c r="U317" i="72" s="1"/>
  <c r="Z312" i="71"/>
  <c r="Q303" i="72"/>
  <c r="V303" i="72" s="1"/>
  <c r="AD298" i="71"/>
  <c r="P311" i="72"/>
  <c r="U311" i="72" s="1"/>
  <c r="Z306" i="71"/>
  <c r="Q326" i="72"/>
  <c r="V326" i="72" s="1"/>
  <c r="AD321" i="71"/>
  <c r="P331" i="72"/>
  <c r="U331" i="72" s="1"/>
  <c r="Z326" i="71"/>
  <c r="Q344" i="72"/>
  <c r="V344" i="72" s="1"/>
  <c r="AD339" i="71"/>
  <c r="P329" i="72"/>
  <c r="U329" i="72" s="1"/>
  <c r="Z324" i="71"/>
  <c r="Q316" i="72"/>
  <c r="V316" i="72" s="1"/>
  <c r="AD311" i="71"/>
  <c r="P314" i="72"/>
  <c r="U314" i="72" s="1"/>
  <c r="Z309" i="71"/>
  <c r="Q315" i="72"/>
  <c r="V315" i="72" s="1"/>
  <c r="AD310" i="71"/>
  <c r="P349" i="72"/>
  <c r="U349" i="72" s="1"/>
  <c r="Z344" i="71"/>
  <c r="Q335" i="72"/>
  <c r="V335" i="72" s="1"/>
  <c r="AD330" i="71"/>
  <c r="P343" i="72"/>
  <c r="U343" i="72" s="1"/>
  <c r="Z338" i="71"/>
  <c r="N1307" i="72"/>
  <c r="S1307" i="72" s="1"/>
  <c r="AG1286" i="71"/>
  <c r="AC1286" i="71"/>
  <c r="V1286" i="71"/>
  <c r="W1286" i="71"/>
  <c r="X1286" i="71"/>
  <c r="N1279" i="72"/>
  <c r="S1279" i="72" s="1"/>
  <c r="AG1258" i="71"/>
  <c r="AC1258" i="71"/>
  <c r="V1258" i="71"/>
  <c r="W1258" i="71"/>
  <c r="X1258" i="71"/>
  <c r="N1303" i="72"/>
  <c r="S1303" i="72" s="1"/>
  <c r="AG1282" i="71"/>
  <c r="AC1282" i="71"/>
  <c r="V1282" i="71"/>
  <c r="W1282" i="71"/>
  <c r="X1282" i="71"/>
  <c r="N1311" i="72"/>
  <c r="S1311" i="72" s="1"/>
  <c r="AG1290" i="71"/>
  <c r="AC1290" i="71"/>
  <c r="V1290" i="71"/>
  <c r="W1290" i="71"/>
  <c r="X1290" i="71"/>
  <c r="N1293" i="72"/>
  <c r="S1293" i="72" s="1"/>
  <c r="AG1272" i="71"/>
  <c r="AC1272" i="71"/>
  <c r="V1272" i="71"/>
  <c r="W1272" i="71"/>
  <c r="X1272" i="71"/>
  <c r="N1256" i="72"/>
  <c r="S1256" i="72" s="1"/>
  <c r="AG1235" i="71"/>
  <c r="AC1235" i="71"/>
  <c r="V1235" i="71"/>
  <c r="W1235" i="71"/>
  <c r="X1235" i="71"/>
  <c r="N1229" i="72"/>
  <c r="S1229" i="72" s="1"/>
  <c r="AG1208" i="71"/>
  <c r="AC1208" i="71"/>
  <c r="V1208" i="71"/>
  <c r="W1208" i="71"/>
  <c r="X1208" i="71"/>
  <c r="N1214" i="72"/>
  <c r="S1214" i="72" s="1"/>
  <c r="AG1193" i="71"/>
  <c r="AC1193" i="71"/>
  <c r="V1193" i="71"/>
  <c r="W1193" i="71"/>
  <c r="X1193" i="71"/>
  <c r="N1289" i="72"/>
  <c r="S1289" i="72" s="1"/>
  <c r="AG1268" i="71"/>
  <c r="AC1268" i="71"/>
  <c r="V1268" i="71"/>
  <c r="W1268" i="71"/>
  <c r="X1268" i="71"/>
  <c r="N1288" i="72"/>
  <c r="S1288" i="72" s="1"/>
  <c r="AG1267" i="71"/>
  <c r="AC1267" i="71"/>
  <c r="V1267" i="71"/>
  <c r="W1267" i="71"/>
  <c r="X1267" i="71"/>
  <c r="N1248" i="72"/>
  <c r="S1248" i="72" s="1"/>
  <c r="AG1227" i="71"/>
  <c r="AC1227" i="71"/>
  <c r="V1227" i="71"/>
  <c r="W1227" i="71"/>
  <c r="X1227" i="71"/>
  <c r="N1243" i="72"/>
  <c r="S1243" i="72" s="1"/>
  <c r="AG1222" i="71"/>
  <c r="AC1222" i="71"/>
  <c r="V1222" i="71"/>
  <c r="W1222" i="71"/>
  <c r="X1222" i="71"/>
  <c r="N1292" i="72"/>
  <c r="S1292" i="72" s="1"/>
  <c r="AG1271" i="71"/>
  <c r="AC1271" i="71"/>
  <c r="V1271" i="71"/>
  <c r="W1271" i="71"/>
  <c r="X1271" i="71"/>
  <c r="N1220" i="72"/>
  <c r="S1220" i="72" s="1"/>
  <c r="AG1199" i="71"/>
  <c r="AC1199" i="71"/>
  <c r="V1199" i="71"/>
  <c r="W1199" i="71"/>
  <c r="X1199" i="71"/>
  <c r="N1304" i="72"/>
  <c r="S1304" i="72" s="1"/>
  <c r="AG1283" i="71"/>
  <c r="AC1283" i="71"/>
  <c r="V1283" i="71"/>
  <c r="W1283" i="71"/>
  <c r="X1283" i="71"/>
  <c r="N1240" i="72"/>
  <c r="S1240" i="72" s="1"/>
  <c r="AG1219" i="71"/>
  <c r="AC1219" i="71"/>
  <c r="V1219" i="71"/>
  <c r="W1219" i="71"/>
  <c r="X1219" i="71"/>
  <c r="N1228" i="72"/>
  <c r="S1228" i="72" s="1"/>
  <c r="AG1207" i="71"/>
  <c r="AC1207" i="71"/>
  <c r="V1207" i="71"/>
  <c r="W1207" i="71"/>
  <c r="X1207" i="71"/>
  <c r="N1287" i="72"/>
  <c r="S1287" i="72" s="1"/>
  <c r="AG1266" i="71"/>
  <c r="AC1266" i="71"/>
  <c r="V1266" i="71"/>
  <c r="W1266" i="71"/>
  <c r="X1266" i="71"/>
  <c r="N1251" i="72"/>
  <c r="S1251" i="72" s="1"/>
  <c r="AG1230" i="71"/>
  <c r="AC1230" i="71"/>
  <c r="V1230" i="71"/>
  <c r="W1230" i="71"/>
  <c r="X1230" i="71"/>
  <c r="N1277" i="72"/>
  <c r="S1277" i="72" s="1"/>
  <c r="AG1256" i="71"/>
  <c r="AC1256" i="71"/>
  <c r="V1256" i="71"/>
  <c r="W1256" i="71"/>
  <c r="X1256" i="71"/>
  <c r="N1264" i="72"/>
  <c r="S1264" i="72" s="1"/>
  <c r="AG1243" i="71"/>
  <c r="AC1243" i="71"/>
  <c r="V1243" i="71"/>
  <c r="W1243" i="71"/>
  <c r="X1243" i="71"/>
  <c r="N1217" i="72"/>
  <c r="S1217" i="72" s="1"/>
  <c r="AG1196" i="71"/>
  <c r="AC1196" i="71"/>
  <c r="V1196" i="71"/>
  <c r="W1196" i="71"/>
  <c r="X1196" i="71"/>
  <c r="N1281" i="72"/>
  <c r="S1281" i="72" s="1"/>
  <c r="AG1260" i="71"/>
  <c r="AC1260" i="71"/>
  <c r="V1260" i="71"/>
  <c r="W1260" i="71"/>
  <c r="X1260" i="71"/>
  <c r="N1235" i="72"/>
  <c r="S1235" i="72" s="1"/>
  <c r="AG1214" i="71"/>
  <c r="AC1214" i="71"/>
  <c r="V1214" i="71"/>
  <c r="W1214" i="71"/>
  <c r="X1214" i="71"/>
  <c r="N1272" i="72"/>
  <c r="S1272" i="72" s="1"/>
  <c r="AG1251" i="71"/>
  <c r="AC1251" i="71"/>
  <c r="V1251" i="71"/>
  <c r="W1251" i="71"/>
  <c r="X1251" i="71"/>
  <c r="N1227" i="72"/>
  <c r="S1227" i="72" s="1"/>
  <c r="AG1206" i="71"/>
  <c r="AC1206" i="71"/>
  <c r="V1206" i="71"/>
  <c r="W1206" i="71"/>
  <c r="X1206" i="71"/>
  <c r="N1314" i="72"/>
  <c r="S1314" i="72" s="1"/>
  <c r="AG1293" i="71"/>
  <c r="AC1293" i="71"/>
  <c r="V1293" i="71"/>
  <c r="W1293" i="71"/>
  <c r="X1293" i="71"/>
  <c r="Q469" i="72"/>
  <c r="V469" i="72" s="1"/>
  <c r="AD462" i="71"/>
  <c r="P390" i="72"/>
  <c r="U390" i="72" s="1"/>
  <c r="Z383" i="71"/>
  <c r="Q443" i="72"/>
  <c r="V443" i="72" s="1"/>
  <c r="AD436" i="71"/>
  <c r="P465" i="72"/>
  <c r="U465" i="72" s="1"/>
  <c r="Z458" i="71"/>
  <c r="Q419" i="72"/>
  <c r="V419" i="72" s="1"/>
  <c r="AD412" i="71"/>
  <c r="P417" i="72"/>
  <c r="U417" i="72" s="1"/>
  <c r="Z410" i="71"/>
  <c r="Q412" i="72"/>
  <c r="V412" i="72" s="1"/>
  <c r="AD405" i="71"/>
  <c r="P451" i="72"/>
  <c r="U451" i="72" s="1"/>
  <c r="Z444" i="71"/>
  <c r="Q471" i="72"/>
  <c r="V471" i="72" s="1"/>
  <c r="AD464" i="71"/>
  <c r="P425" i="72"/>
  <c r="U425" i="72" s="1"/>
  <c r="Z418" i="71"/>
  <c r="Q373" i="72"/>
  <c r="V373" i="72" s="1"/>
  <c r="AD366" i="71"/>
  <c r="P400" i="72"/>
  <c r="U400" i="72" s="1"/>
  <c r="Z393" i="71"/>
  <c r="Q448" i="72"/>
  <c r="V448" i="72" s="1"/>
  <c r="AD441" i="71"/>
  <c r="P477" i="72"/>
  <c r="U477" i="72" s="1"/>
  <c r="Z470" i="71"/>
  <c r="Q421" i="72"/>
  <c r="V421" i="72" s="1"/>
  <c r="AD414" i="71"/>
  <c r="P449" i="72"/>
  <c r="U449" i="72" s="1"/>
  <c r="Z442" i="71"/>
  <c r="Q402" i="72"/>
  <c r="V402" i="72" s="1"/>
  <c r="AD395" i="71"/>
  <c r="P456" i="72"/>
  <c r="U456" i="72" s="1"/>
  <c r="Z449" i="71"/>
  <c r="Q379" i="72"/>
  <c r="V379" i="72" s="1"/>
  <c r="AD372" i="71"/>
  <c r="P418" i="72"/>
  <c r="U418" i="72" s="1"/>
  <c r="Z411" i="71"/>
  <c r="Q455" i="72"/>
  <c r="V455" i="72" s="1"/>
  <c r="AD448" i="71"/>
  <c r="P407" i="72"/>
  <c r="U407" i="72" s="1"/>
  <c r="Z400" i="71"/>
  <c r="Q463" i="72"/>
  <c r="V463" i="72" s="1"/>
  <c r="AD456" i="71"/>
  <c r="P384" i="72"/>
  <c r="U384" i="72" s="1"/>
  <c r="Z377" i="71"/>
  <c r="Q436" i="72"/>
  <c r="V436" i="72" s="1"/>
  <c r="AD429" i="71"/>
  <c r="P376" i="72"/>
  <c r="U376" i="72" s="1"/>
  <c r="Z369" i="71"/>
  <c r="Q445" i="72"/>
  <c r="V445" i="72" s="1"/>
  <c r="AD438" i="71"/>
  <c r="P1516" i="72"/>
  <c r="U1516" i="72" s="1"/>
  <c r="Z1491" i="71"/>
  <c r="Q1501" i="72"/>
  <c r="V1501" i="72" s="1"/>
  <c r="AD1476" i="71"/>
  <c r="P1515" i="72"/>
  <c r="U1515" i="72" s="1"/>
  <c r="Z1490" i="71"/>
  <c r="Q1526" i="72"/>
  <c r="V1526" i="72" s="1"/>
  <c r="AD1501" i="71"/>
  <c r="P1535" i="72"/>
  <c r="U1535" i="72" s="1"/>
  <c r="Z1510" i="71"/>
  <c r="Q1543" i="72"/>
  <c r="V1543" i="72" s="1"/>
  <c r="AD1518" i="71"/>
  <c r="P1528" i="72"/>
  <c r="U1528" i="72" s="1"/>
  <c r="Z1503" i="71"/>
  <c r="Q1520" i="72"/>
  <c r="V1520" i="72" s="1"/>
  <c r="AD1495" i="71"/>
  <c r="P1514" i="72"/>
  <c r="U1514" i="72" s="1"/>
  <c r="Z1489" i="71"/>
  <c r="Q1519" i="72"/>
  <c r="V1519" i="72" s="1"/>
  <c r="AD1494" i="71"/>
  <c r="P1548" i="72"/>
  <c r="U1548" i="72" s="1"/>
  <c r="Z1523" i="71"/>
  <c r="Q1533" i="72"/>
  <c r="V1533" i="72" s="1"/>
  <c r="AD1508" i="71"/>
  <c r="P1547" i="72"/>
  <c r="U1547" i="72" s="1"/>
  <c r="Z1522" i="71"/>
  <c r="Q1518" i="72"/>
  <c r="V1518" i="72" s="1"/>
  <c r="AD1493" i="71"/>
  <c r="P1524" i="72"/>
  <c r="U1524" i="72" s="1"/>
  <c r="Z1499" i="71"/>
  <c r="Q1532" i="72"/>
  <c r="V1532" i="72" s="1"/>
  <c r="AD1507" i="71"/>
  <c r="P1517" i="72"/>
  <c r="U1517" i="72" s="1"/>
  <c r="Z1492" i="71"/>
  <c r="Q1552" i="72"/>
  <c r="V1552" i="72" s="1"/>
  <c r="AD1527" i="71"/>
  <c r="P1538" i="72"/>
  <c r="U1538" i="72" s="1"/>
  <c r="Z1513" i="71"/>
  <c r="Q1551" i="72"/>
  <c r="V1551" i="72" s="1"/>
  <c r="AD1526" i="71"/>
  <c r="P1537" i="72"/>
  <c r="U1537" i="72" s="1"/>
  <c r="Z1512" i="71"/>
  <c r="Q1523" i="72"/>
  <c r="V1523" i="72" s="1"/>
  <c r="AD1498" i="71"/>
  <c r="P1536" i="72"/>
  <c r="U1536" i="72" s="1"/>
  <c r="Z1511" i="71"/>
  <c r="Q1542" i="72"/>
  <c r="V1542" i="72" s="1"/>
  <c r="AD1517" i="71"/>
  <c r="P1556" i="72"/>
  <c r="U1556" i="72" s="1"/>
  <c r="Z1531" i="71"/>
  <c r="Q1458" i="72"/>
  <c r="V1458" i="72" s="1"/>
  <c r="AD1433" i="71"/>
  <c r="P1549" i="72"/>
  <c r="U1549" i="72" s="1"/>
  <c r="Z1524" i="71"/>
  <c r="Q1183" i="72"/>
  <c r="V1183" i="72" s="1"/>
  <c r="AD1164" i="71"/>
  <c r="P1157" i="72"/>
  <c r="U1157" i="72" s="1"/>
  <c r="Z1138" i="71"/>
  <c r="Q1193" i="72"/>
  <c r="V1193" i="72" s="1"/>
  <c r="AD1174" i="71"/>
  <c r="P1106" i="72"/>
  <c r="U1106" i="72" s="1"/>
  <c r="Z1087" i="71"/>
  <c r="P1091" i="72"/>
  <c r="W1179" i="71"/>
  <c r="Z1072" i="71"/>
  <c r="R1110" i="72"/>
  <c r="W1110" i="72" s="1"/>
  <c r="AH1091" i="71"/>
  <c r="O1097" i="72"/>
  <c r="T1097" i="72" s="1"/>
  <c r="Y1078" i="71"/>
  <c r="R1177" i="72"/>
  <c r="W1177" i="72" s="1"/>
  <c r="AH1158" i="71"/>
  <c r="O1184" i="72"/>
  <c r="T1184" i="72" s="1"/>
  <c r="Y1165" i="71"/>
  <c r="R1095" i="72"/>
  <c r="AH1076" i="71"/>
  <c r="O1118" i="72"/>
  <c r="T1118" i="72" s="1"/>
  <c r="Y1099" i="71"/>
  <c r="R1101" i="72"/>
  <c r="W1101" i="72" s="1"/>
  <c r="AH1082" i="71"/>
  <c r="O1123" i="72"/>
  <c r="T1123" i="72" s="1"/>
  <c r="Y1104" i="71"/>
  <c r="R1122" i="72"/>
  <c r="W1122" i="72" s="1"/>
  <c r="AH1103" i="71"/>
  <c r="O1190" i="72"/>
  <c r="T1190" i="72" s="1"/>
  <c r="Y1171" i="71"/>
  <c r="R1094" i="72"/>
  <c r="W1094" i="72" s="1"/>
  <c r="AH1075" i="71"/>
  <c r="O1105" i="72"/>
  <c r="T1105" i="72" s="1"/>
  <c r="Y1086" i="71"/>
  <c r="R1127" i="72"/>
  <c r="W1127" i="72" s="1"/>
  <c r="AH1108" i="71"/>
  <c r="O1133" i="72"/>
  <c r="T1133" i="72" s="1"/>
  <c r="Y1114" i="71"/>
  <c r="R1103" i="72"/>
  <c r="W1103" i="72" s="1"/>
  <c r="AH1084" i="71"/>
  <c r="O1138" i="72"/>
  <c r="T1138" i="72" s="1"/>
  <c r="Y1119" i="71"/>
  <c r="R1093" i="72"/>
  <c r="W1093" i="72" s="1"/>
  <c r="AH1074" i="71"/>
  <c r="O1131" i="72"/>
  <c r="T1131" i="72" s="1"/>
  <c r="Y1112" i="71"/>
  <c r="R1144" i="72"/>
  <c r="W1144" i="72" s="1"/>
  <c r="AH1125" i="71"/>
  <c r="O1107" i="72"/>
  <c r="T1107" i="72" s="1"/>
  <c r="Y1088" i="71"/>
  <c r="R1149" i="72"/>
  <c r="W1149" i="72" s="1"/>
  <c r="AH1130" i="71"/>
  <c r="O1113" i="72"/>
  <c r="T1113" i="72" s="1"/>
  <c r="Y1094" i="71"/>
  <c r="R620" i="72"/>
  <c r="W620" i="72" s="1"/>
  <c r="AH609" i="71"/>
  <c r="O699" i="72"/>
  <c r="T699" i="72" s="1"/>
  <c r="Y688" i="71"/>
  <c r="R662" i="72"/>
  <c r="W662" i="72" s="1"/>
  <c r="AH651" i="71"/>
  <c r="O615" i="72"/>
  <c r="T615" i="72" s="1"/>
  <c r="Y604" i="71"/>
  <c r="R685" i="72"/>
  <c r="W685" i="72" s="1"/>
  <c r="AH674" i="71"/>
  <c r="O640" i="72"/>
  <c r="T640" i="72" s="1"/>
  <c r="Y629" i="71"/>
  <c r="R687" i="72"/>
  <c r="W687" i="72" s="1"/>
  <c r="AH676" i="71"/>
  <c r="O650" i="72"/>
  <c r="T650" i="72" s="1"/>
  <c r="Y639" i="71"/>
  <c r="R619" i="72"/>
  <c r="W619" i="72" s="1"/>
  <c r="AH608" i="71"/>
  <c r="O689" i="72"/>
  <c r="T689" i="72" s="1"/>
  <c r="Y678" i="71"/>
  <c r="R644" i="72"/>
  <c r="W644" i="72" s="1"/>
  <c r="AH633" i="71"/>
  <c r="O707" i="72"/>
  <c r="T707" i="72" s="1"/>
  <c r="Y696" i="71"/>
  <c r="R670" i="72"/>
  <c r="W670" i="72" s="1"/>
  <c r="AH659" i="71"/>
  <c r="O716" i="72"/>
  <c r="T716" i="72" s="1"/>
  <c r="Y705" i="71"/>
  <c r="R677" i="72"/>
  <c r="W677" i="72" s="1"/>
  <c r="AH666" i="71"/>
  <c r="O648" i="72"/>
  <c r="T648" i="72" s="1"/>
  <c r="Y637" i="71"/>
  <c r="R711" i="72"/>
  <c r="W711" i="72" s="1"/>
  <c r="AH700" i="71"/>
  <c r="O674" i="72"/>
  <c r="T674" i="72" s="1"/>
  <c r="Y663" i="71"/>
  <c r="R627" i="72"/>
  <c r="W627" i="72" s="1"/>
  <c r="AH616" i="71"/>
  <c r="O697" i="72"/>
  <c r="T697" i="72" s="1"/>
  <c r="Y686" i="71"/>
  <c r="R636" i="72"/>
  <c r="W636" i="72" s="1"/>
  <c r="AH625" i="71"/>
  <c r="O715" i="72"/>
  <c r="T715" i="72" s="1"/>
  <c r="Y704" i="71"/>
  <c r="R678" i="72"/>
  <c r="W678" i="72" s="1"/>
  <c r="AH667" i="71"/>
  <c r="O631" i="72"/>
  <c r="T631" i="72" s="1"/>
  <c r="Y620" i="71"/>
  <c r="R701" i="72"/>
  <c r="W701" i="72" s="1"/>
  <c r="AH690" i="71"/>
  <c r="O656" i="72"/>
  <c r="T656" i="72" s="1"/>
  <c r="Y645" i="71"/>
  <c r="R617" i="72"/>
  <c r="W617" i="72" s="1"/>
  <c r="AH606" i="71"/>
  <c r="O154" i="72"/>
  <c r="T154" i="72" s="1"/>
  <c r="Y151" i="71"/>
  <c r="R215" i="72"/>
  <c r="W215" i="72" s="1"/>
  <c r="AH212" i="71"/>
  <c r="O181" i="72"/>
  <c r="T181" i="72" s="1"/>
  <c r="Y178" i="71"/>
  <c r="R158" i="72"/>
  <c r="W158" i="72" s="1"/>
  <c r="AH155" i="71"/>
  <c r="O137" i="72"/>
  <c r="T137" i="72" s="1"/>
  <c r="Y134" i="71"/>
  <c r="R156" i="72"/>
  <c r="W156" i="72" s="1"/>
  <c r="AH153" i="71"/>
  <c r="O219" i="72"/>
  <c r="T219" i="72" s="1"/>
  <c r="Y216" i="71"/>
  <c r="R205" i="72"/>
  <c r="W205" i="72" s="1"/>
  <c r="AH202" i="71"/>
  <c r="O135" i="72"/>
  <c r="T135" i="72" s="1"/>
  <c r="Y132" i="71"/>
  <c r="R216" i="72"/>
  <c r="W216" i="72" s="1"/>
  <c r="AH213" i="71"/>
  <c r="O232" i="72"/>
  <c r="T232" i="72" s="1"/>
  <c r="Y229" i="71"/>
  <c r="R157" i="72"/>
  <c r="W157" i="72" s="1"/>
  <c r="AH154" i="71"/>
  <c r="O147" i="72"/>
  <c r="T147" i="72" s="1"/>
  <c r="Y144" i="71"/>
  <c r="R139" i="72"/>
  <c r="W139" i="72" s="1"/>
  <c r="AH136" i="71"/>
  <c r="O224" i="72"/>
  <c r="T224" i="72" s="1"/>
  <c r="Y221" i="71"/>
  <c r="R166" i="72"/>
  <c r="W166" i="72" s="1"/>
  <c r="AH163" i="71"/>
  <c r="O211" i="72"/>
  <c r="T211" i="72" s="1"/>
  <c r="Y208" i="71"/>
  <c r="R163" i="72"/>
  <c r="W163" i="72" s="1"/>
  <c r="AH160" i="71"/>
  <c r="O206" i="72"/>
  <c r="T206" i="72" s="1"/>
  <c r="Y203" i="71"/>
  <c r="R169" i="72"/>
  <c r="W169" i="72" s="1"/>
  <c r="AH166" i="71"/>
  <c r="O170" i="72"/>
  <c r="T170" i="72" s="1"/>
  <c r="Y167" i="71"/>
  <c r="R231" i="72"/>
  <c r="W231" i="72" s="1"/>
  <c r="AH228" i="71"/>
  <c r="O145" i="72"/>
  <c r="T145" i="72" s="1"/>
  <c r="Y142" i="71"/>
  <c r="R190" i="72"/>
  <c r="W190" i="72" s="1"/>
  <c r="AH187" i="71"/>
  <c r="O201" i="72"/>
  <c r="T201" i="72" s="1"/>
  <c r="Y198" i="71"/>
  <c r="R220" i="72"/>
  <c r="W220" i="72" s="1"/>
  <c r="AH217" i="71"/>
  <c r="O213" i="72"/>
  <c r="T213" i="72" s="1"/>
  <c r="Y210" i="71"/>
  <c r="R574" i="72"/>
  <c r="W574" i="72" s="1"/>
  <c r="AH565" i="71"/>
  <c r="O575" i="72"/>
  <c r="T575" i="72" s="1"/>
  <c r="Y566" i="71"/>
  <c r="R584" i="72"/>
  <c r="W584" i="72" s="1"/>
  <c r="AH575" i="71"/>
  <c r="O569" i="72"/>
  <c r="T569" i="72" s="1"/>
  <c r="Y560" i="71"/>
  <c r="R536" i="72"/>
  <c r="W536" i="72" s="1"/>
  <c r="AH527" i="71"/>
  <c r="O550" i="72"/>
  <c r="T550" i="72" s="1"/>
  <c r="Y541" i="71"/>
  <c r="R567" i="72"/>
  <c r="W567" i="72" s="1"/>
  <c r="AH558" i="71"/>
  <c r="O573" i="72"/>
  <c r="T573" i="72" s="1"/>
  <c r="Y564" i="71"/>
  <c r="R495" i="72"/>
  <c r="W495" i="72" s="1"/>
  <c r="AH486" i="71"/>
  <c r="O588" i="72"/>
  <c r="T588" i="72" s="1"/>
  <c r="Y579" i="71"/>
  <c r="R572" i="72"/>
  <c r="W572" i="72" s="1"/>
  <c r="AH563" i="71"/>
  <c r="O563" i="72"/>
  <c r="T563" i="72" s="1"/>
  <c r="Y554" i="71"/>
  <c r="X589" i="71"/>
  <c r="Q491" i="72"/>
  <c r="AC589" i="71"/>
  <c r="AD482" i="71"/>
  <c r="Q577" i="72"/>
  <c r="V577" i="72" s="1"/>
  <c r="AD568" i="71"/>
  <c r="P501" i="72"/>
  <c r="U501" i="72" s="1"/>
  <c r="Z492" i="71"/>
  <c r="Q579" i="72"/>
  <c r="V579" i="72" s="1"/>
  <c r="AD570" i="71"/>
  <c r="P581" i="72"/>
  <c r="U581" i="72" s="1"/>
  <c r="Z572" i="71"/>
  <c r="Q590" i="72"/>
  <c r="V590" i="72" s="1"/>
  <c r="AD581" i="71"/>
  <c r="P494" i="72"/>
  <c r="U494" i="72" s="1"/>
  <c r="Z485" i="71"/>
  <c r="Q596" i="72"/>
  <c r="V596" i="72" s="1"/>
  <c r="AD587" i="71"/>
  <c r="P591" i="72"/>
  <c r="U591" i="72" s="1"/>
  <c r="Z582" i="71"/>
  <c r="Q500" i="72"/>
  <c r="V500" i="72" s="1"/>
  <c r="AD491" i="71"/>
  <c r="P506" i="72"/>
  <c r="U506" i="72" s="1"/>
  <c r="Z497" i="71"/>
  <c r="Q578" i="72"/>
  <c r="V578" i="72" s="1"/>
  <c r="AD569" i="71"/>
  <c r="P593" i="72"/>
  <c r="U593" i="72" s="1"/>
  <c r="Z584" i="71"/>
  <c r="Q497" i="72"/>
  <c r="V497" i="72" s="1"/>
  <c r="AD488" i="71"/>
  <c r="P997" i="72"/>
  <c r="U997" i="72" s="1"/>
  <c r="Z980" i="71"/>
  <c r="Q1046" i="72"/>
  <c r="V1046" i="72" s="1"/>
  <c r="AD1029" i="71"/>
  <c r="P1012" i="72"/>
  <c r="U1012" i="72" s="1"/>
  <c r="Z995" i="71"/>
  <c r="Q1066" i="72"/>
  <c r="V1066" i="72" s="1"/>
  <c r="AD1049" i="71"/>
  <c r="P1031" i="72"/>
  <c r="U1031" i="72" s="1"/>
  <c r="Z1014" i="71"/>
  <c r="Q1017" i="72"/>
  <c r="V1017" i="72" s="1"/>
  <c r="AD1000" i="71"/>
  <c r="P1071" i="72"/>
  <c r="U1071" i="72" s="1"/>
  <c r="Z1054" i="71"/>
  <c r="Q1016" i="72"/>
  <c r="V1016" i="72" s="1"/>
  <c r="AD999" i="71"/>
  <c r="P1070" i="72"/>
  <c r="U1070" i="72" s="1"/>
  <c r="Z1053" i="71"/>
  <c r="Q1035" i="72"/>
  <c r="V1035" i="72" s="1"/>
  <c r="AD1018" i="71"/>
  <c r="P1005" i="72"/>
  <c r="U1005" i="72" s="1"/>
  <c r="Z988" i="71"/>
  <c r="Q1055" i="72"/>
  <c r="V1055" i="72" s="1"/>
  <c r="AD1038" i="71"/>
  <c r="P1036" i="72"/>
  <c r="U1036" i="72" s="1"/>
  <c r="Z1019" i="71"/>
  <c r="Q986" i="72"/>
  <c r="V986" i="72" s="1"/>
  <c r="AD969" i="71"/>
  <c r="P1000" i="72"/>
  <c r="U1000" i="72" s="1"/>
  <c r="Z983" i="71"/>
  <c r="Q1054" i="72"/>
  <c r="V1054" i="72" s="1"/>
  <c r="AD1037" i="71"/>
  <c r="P1019" i="72"/>
  <c r="U1019" i="72" s="1"/>
  <c r="Z1002" i="71"/>
  <c r="Q989" i="72"/>
  <c r="V989" i="72" s="1"/>
  <c r="AD972" i="71"/>
  <c r="P1038" i="72"/>
  <c r="U1038" i="72" s="1"/>
  <c r="Z1021" i="71"/>
  <c r="Q1020" i="72"/>
  <c r="V1020" i="72" s="1"/>
  <c r="AD1003" i="71"/>
  <c r="P1058" i="72"/>
  <c r="U1058" i="72" s="1"/>
  <c r="Z1041" i="71"/>
  <c r="Q1023" i="72"/>
  <c r="V1023" i="72" s="1"/>
  <c r="AD1006" i="71"/>
  <c r="P993" i="72"/>
  <c r="U993" i="72" s="1"/>
  <c r="Z976" i="71"/>
  <c r="Q1042" i="72"/>
  <c r="V1042" i="72" s="1"/>
  <c r="AD1025" i="71"/>
  <c r="P1008" i="72"/>
  <c r="U1008" i="72" s="1"/>
  <c r="Z991" i="71"/>
  <c r="Q1077" i="72"/>
  <c r="V1077" i="72" s="1"/>
  <c r="AD1060" i="71"/>
  <c r="P1043" i="72"/>
  <c r="U1043" i="72" s="1"/>
  <c r="Z1026" i="71"/>
  <c r="P851" i="72"/>
  <c r="W943" i="71"/>
  <c r="Z836" i="71"/>
  <c r="R945" i="72"/>
  <c r="W945" i="72" s="1"/>
  <c r="AH930" i="71"/>
  <c r="O957" i="72"/>
  <c r="T957" i="72" s="1"/>
  <c r="Y942" i="71"/>
  <c r="R955" i="72"/>
  <c r="W955" i="72" s="1"/>
  <c r="AH940" i="71"/>
  <c r="O868" i="72"/>
  <c r="T868" i="72" s="1"/>
  <c r="Y853" i="71"/>
  <c r="R871" i="72"/>
  <c r="W871" i="72" s="1"/>
  <c r="AH856" i="71"/>
  <c r="O866" i="72"/>
  <c r="T866" i="72" s="1"/>
  <c r="Y851" i="71"/>
  <c r="R853" i="72"/>
  <c r="W853" i="72" s="1"/>
  <c r="AH838" i="71"/>
  <c r="O943" i="72"/>
  <c r="T943" i="72" s="1"/>
  <c r="Y928" i="71"/>
  <c r="R852" i="72"/>
  <c r="W852" i="72" s="1"/>
  <c r="AH837" i="71"/>
  <c r="O875" i="72"/>
  <c r="T875" i="72" s="1"/>
  <c r="Y860" i="71"/>
  <c r="R872" i="72"/>
  <c r="W872" i="72" s="1"/>
  <c r="AH857" i="71"/>
  <c r="O880" i="72"/>
  <c r="T880" i="72" s="1"/>
  <c r="Y865" i="71"/>
  <c r="R865" i="72"/>
  <c r="W865" i="72" s="1"/>
  <c r="AH850" i="71"/>
  <c r="O942" i="72"/>
  <c r="T942" i="72" s="1"/>
  <c r="Y927" i="71"/>
  <c r="R927" i="72"/>
  <c r="W927" i="72" s="1"/>
  <c r="AH912" i="71"/>
  <c r="O941" i="72"/>
  <c r="T941" i="72" s="1"/>
  <c r="Y926" i="71"/>
  <c r="R859" i="72"/>
  <c r="W859" i="72" s="1"/>
  <c r="AH844" i="71"/>
  <c r="O956" i="72"/>
  <c r="T956" i="72" s="1"/>
  <c r="Y941" i="71"/>
  <c r="R858" i="72"/>
  <c r="W858" i="72" s="1"/>
  <c r="AH843" i="71"/>
  <c r="O931" i="72"/>
  <c r="T931" i="72" s="1"/>
  <c r="Y916" i="71"/>
  <c r="R946" i="72"/>
  <c r="W946" i="72" s="1"/>
  <c r="AH931" i="71"/>
  <c r="O954" i="72"/>
  <c r="T954" i="72" s="1"/>
  <c r="Y939" i="71"/>
  <c r="R940" i="72"/>
  <c r="W940" i="72" s="1"/>
  <c r="AH925" i="71"/>
  <c r="O864" i="72"/>
  <c r="T864" i="72" s="1"/>
  <c r="Y849" i="71"/>
  <c r="R951" i="72"/>
  <c r="W951" i="72" s="1"/>
  <c r="AH936" i="71"/>
  <c r="O862" i="72"/>
  <c r="T862" i="72" s="1"/>
  <c r="Y847" i="71"/>
  <c r="R254" i="72"/>
  <c r="W254" i="72" s="1"/>
  <c r="AH249" i="71"/>
  <c r="O345" i="72"/>
  <c r="T345" i="72" s="1"/>
  <c r="Y340" i="71"/>
  <c r="R353" i="72"/>
  <c r="W353" i="72" s="1"/>
  <c r="AH348" i="71"/>
  <c r="O357" i="72"/>
  <c r="T357" i="72" s="1"/>
  <c r="Y352" i="71"/>
  <c r="R263" i="72"/>
  <c r="W263" i="72" s="1"/>
  <c r="AH258" i="71"/>
  <c r="O274" i="72"/>
  <c r="T274" i="72" s="1"/>
  <c r="Y269" i="71"/>
  <c r="R261" i="72"/>
  <c r="W261" i="72" s="1"/>
  <c r="AH256" i="71"/>
  <c r="O253" i="72"/>
  <c r="T253" i="72" s="1"/>
  <c r="Y248" i="71"/>
  <c r="R346" i="72"/>
  <c r="W346" i="72" s="1"/>
  <c r="AH341" i="71"/>
  <c r="R278" i="72"/>
  <c r="W278" i="72" s="1"/>
  <c r="AH273" i="71"/>
  <c r="O267" i="72"/>
  <c r="T267" i="72" s="1"/>
  <c r="Y262" i="71"/>
  <c r="R280" i="72"/>
  <c r="W280" i="72" s="1"/>
  <c r="AH275" i="71"/>
  <c r="O265" i="72"/>
  <c r="T265" i="72" s="1"/>
  <c r="Y260" i="71"/>
  <c r="R337" i="72"/>
  <c r="W337" i="72" s="1"/>
  <c r="AH332" i="71"/>
  <c r="O330" i="72"/>
  <c r="T330" i="72" s="1"/>
  <c r="Y325" i="71"/>
  <c r="R336" i="72"/>
  <c r="W336" i="72" s="1"/>
  <c r="AH331" i="71"/>
  <c r="O262" i="72"/>
  <c r="T262" i="72" s="1"/>
  <c r="Y257" i="71"/>
  <c r="R356" i="72"/>
  <c r="W356" i="72" s="1"/>
  <c r="AH351" i="71"/>
  <c r="O259" i="72"/>
  <c r="T259" i="72" s="1"/>
  <c r="Y254" i="71"/>
  <c r="R334" i="72"/>
  <c r="W334" i="72" s="1"/>
  <c r="AH329" i="71"/>
  <c r="O341" i="72"/>
  <c r="T341" i="72" s="1"/>
  <c r="Y336" i="71"/>
  <c r="R355" i="72"/>
  <c r="W355" i="72" s="1"/>
  <c r="AH350" i="71"/>
  <c r="O340" i="72"/>
  <c r="T340" i="72" s="1"/>
  <c r="Y335" i="71"/>
  <c r="R264" i="72"/>
  <c r="W264" i="72" s="1"/>
  <c r="AH259" i="71"/>
  <c r="O354" i="72"/>
  <c r="T354" i="72" s="1"/>
  <c r="Y349" i="71"/>
  <c r="R257" i="72"/>
  <c r="W257" i="72" s="1"/>
  <c r="AH252" i="71"/>
  <c r="O371" i="72"/>
  <c r="V471" i="71"/>
  <c r="Y364" i="71"/>
  <c r="N478" i="72"/>
  <c r="E79" i="70" s="1"/>
  <c r="S371" i="72"/>
  <c r="S478" i="72" s="1"/>
  <c r="E76" i="70" s="1"/>
  <c r="Q426" i="72"/>
  <c r="V426" i="72" s="1"/>
  <c r="AD419" i="71"/>
  <c r="P453" i="72"/>
  <c r="U453" i="72" s="1"/>
  <c r="Z446" i="71"/>
  <c r="Q389" i="72"/>
  <c r="V389" i="72" s="1"/>
  <c r="AD382" i="71"/>
  <c r="P424" i="72"/>
  <c r="U424" i="72" s="1"/>
  <c r="Z417" i="71"/>
  <c r="Q374" i="72"/>
  <c r="V374" i="72" s="1"/>
  <c r="AD367" i="71"/>
  <c r="P430" i="72"/>
  <c r="U430" i="72" s="1"/>
  <c r="Z423" i="71"/>
  <c r="Q461" i="72"/>
  <c r="V461" i="72" s="1"/>
  <c r="AD454" i="71"/>
  <c r="P393" i="72"/>
  <c r="U393" i="72" s="1"/>
  <c r="Z386" i="71"/>
  <c r="Q431" i="72"/>
  <c r="V431" i="72" s="1"/>
  <c r="AD424" i="71"/>
  <c r="P382" i="72"/>
  <c r="U382" i="72" s="1"/>
  <c r="Z375" i="71"/>
  <c r="Q439" i="72"/>
  <c r="V439" i="72" s="1"/>
  <c r="AD432" i="71"/>
  <c r="P429" i="72"/>
  <c r="U429" i="72" s="1"/>
  <c r="Z422" i="71"/>
  <c r="Q476" i="72"/>
  <c r="V476" i="72" s="1"/>
  <c r="AD469" i="71"/>
  <c r="P432" i="72"/>
  <c r="U432" i="72" s="1"/>
  <c r="Z425" i="71"/>
  <c r="Q377" i="72"/>
  <c r="V377" i="72" s="1"/>
  <c r="AD370" i="71"/>
  <c r="P406" i="72"/>
  <c r="U406" i="72" s="1"/>
  <c r="Z399" i="71"/>
  <c r="Q464" i="72"/>
  <c r="V464" i="72" s="1"/>
  <c r="AD457" i="71"/>
  <c r="Q440" i="72"/>
  <c r="V440" i="72" s="1"/>
  <c r="AD433" i="71"/>
  <c r="P381" i="72"/>
  <c r="U381" i="72" s="1"/>
  <c r="Z374" i="71"/>
  <c r="Q411" i="72"/>
  <c r="V411" i="72" s="1"/>
  <c r="AD404" i="71"/>
  <c r="P472" i="72"/>
  <c r="U472" i="72" s="1"/>
  <c r="Z465" i="71"/>
  <c r="Q422" i="72"/>
  <c r="V422" i="72" s="1"/>
  <c r="AD415" i="71"/>
  <c r="P447" i="72"/>
  <c r="U447" i="72" s="1"/>
  <c r="Z440" i="71"/>
  <c r="Q434" i="72"/>
  <c r="V434" i="72" s="1"/>
  <c r="AD427" i="71"/>
  <c r="P404" i="72"/>
  <c r="U404" i="72" s="1"/>
  <c r="Z397" i="71"/>
  <c r="Q1541" i="72"/>
  <c r="V1541" i="72" s="1"/>
  <c r="AD1516" i="71"/>
  <c r="P1530" i="72"/>
  <c r="U1530" i="72" s="1"/>
  <c r="Z1505" i="71"/>
  <c r="Q1540" i="72"/>
  <c r="V1540" i="72" s="1"/>
  <c r="AD1515" i="71"/>
  <c r="P1462" i="72"/>
  <c r="U1462" i="72" s="1"/>
  <c r="Z1437" i="71"/>
  <c r="Q1555" i="72"/>
  <c r="V1555" i="72" s="1"/>
  <c r="AD1530" i="71"/>
  <c r="P1457" i="72"/>
  <c r="U1457" i="72" s="1"/>
  <c r="Z1432" i="71"/>
  <c r="Q1534" i="72"/>
  <c r="V1534" i="72" s="1"/>
  <c r="AD1509" i="71"/>
  <c r="P1545" i="72"/>
  <c r="U1545" i="72" s="1"/>
  <c r="Z1520" i="71"/>
  <c r="Q1553" i="72"/>
  <c r="V1553" i="72" s="1"/>
  <c r="AD1528" i="71"/>
  <c r="P1539" i="72"/>
  <c r="U1539" i="72" s="1"/>
  <c r="Z1514" i="71"/>
  <c r="Q1463" i="72"/>
  <c r="V1463" i="72" s="1"/>
  <c r="AD1438" i="71"/>
  <c r="P1554" i="72"/>
  <c r="U1554" i="72" s="1"/>
  <c r="Z1529" i="71"/>
  <c r="Q1461" i="72"/>
  <c r="V1461" i="72" s="1"/>
  <c r="AD1436" i="71"/>
  <c r="P1454" i="72"/>
  <c r="U1454" i="72" s="1"/>
  <c r="Z1429" i="71"/>
  <c r="Q1544" i="72"/>
  <c r="V1544" i="72" s="1"/>
  <c r="AD1519" i="71"/>
  <c r="Q1557" i="72"/>
  <c r="V1557" i="72" s="1"/>
  <c r="AD1532" i="71"/>
  <c r="P1467" i="72"/>
  <c r="U1467" i="72" s="1"/>
  <c r="Z1442" i="71"/>
  <c r="Q1474" i="72"/>
  <c r="V1474" i="72" s="1"/>
  <c r="AD1449" i="71"/>
  <c r="P1465" i="72"/>
  <c r="U1465" i="72" s="1"/>
  <c r="Z1440" i="71"/>
  <c r="Q1452" i="72"/>
  <c r="V1452" i="72" s="1"/>
  <c r="AD1427" i="71"/>
  <c r="P1546" i="72"/>
  <c r="U1546" i="72" s="1"/>
  <c r="Z1521" i="71"/>
  <c r="P1451" i="72"/>
  <c r="W1533" i="71"/>
  <c r="Z1426" i="71"/>
  <c r="R1478" i="72"/>
  <c r="W1478" i="72" s="1"/>
  <c r="AH1453" i="71"/>
  <c r="O1471" i="72"/>
  <c r="T1471" i="72" s="1"/>
  <c r="Y1446" i="71"/>
  <c r="R1479" i="72"/>
  <c r="W1479" i="72" s="1"/>
  <c r="AH1454" i="71"/>
  <c r="O1464" i="72"/>
  <c r="T1464" i="72" s="1"/>
  <c r="Y1439" i="71"/>
  <c r="R1197" i="72"/>
  <c r="W1197" i="72" s="1"/>
  <c r="AH1178" i="71"/>
  <c r="O1114" i="72"/>
  <c r="T1114" i="72" s="1"/>
  <c r="Y1095" i="71"/>
  <c r="R1111" i="72"/>
  <c r="W1111" i="72" s="1"/>
  <c r="AH1092" i="71"/>
  <c r="O1160" i="72"/>
  <c r="T1160" i="72" s="1"/>
  <c r="Y1141" i="71"/>
  <c r="R1117" i="72"/>
  <c r="W1117" i="72" s="1"/>
  <c r="AH1098" i="71"/>
  <c r="O1139" i="72"/>
  <c r="T1139" i="72" s="1"/>
  <c r="Y1120" i="71"/>
  <c r="R1165" i="72"/>
  <c r="W1165" i="72" s="1"/>
  <c r="AH1146" i="71"/>
  <c r="O1099" i="72"/>
  <c r="T1099" i="72" s="1"/>
  <c r="Y1080" i="71"/>
  <c r="R1128" i="72"/>
  <c r="W1128" i="72" s="1"/>
  <c r="AH1109" i="71"/>
  <c r="O1121" i="72"/>
  <c r="T1121" i="72" s="1"/>
  <c r="Y1102" i="71"/>
  <c r="R1143" i="72"/>
  <c r="W1143" i="72" s="1"/>
  <c r="AH1124" i="71"/>
  <c r="O1176" i="72"/>
  <c r="T1176" i="72" s="1"/>
  <c r="Y1157" i="71"/>
  <c r="R1119" i="72"/>
  <c r="W1119" i="72" s="1"/>
  <c r="AH1100" i="71"/>
  <c r="O1181" i="72"/>
  <c r="T1181" i="72" s="1"/>
  <c r="Y1162" i="71"/>
  <c r="R1109" i="72"/>
  <c r="W1109" i="72" s="1"/>
  <c r="AH1090" i="71"/>
  <c r="O1147" i="72"/>
  <c r="T1147" i="72" s="1"/>
  <c r="Y1128" i="71"/>
  <c r="R1186" i="72"/>
  <c r="W1186" i="72" s="1"/>
  <c r="AH1167" i="71"/>
  <c r="O1124" i="72"/>
  <c r="T1124" i="72" s="1"/>
  <c r="Y1105" i="71"/>
  <c r="R1192" i="72"/>
  <c r="W1192" i="72" s="1"/>
  <c r="AH1173" i="71"/>
  <c r="O1132" i="72"/>
  <c r="T1132" i="72" s="1"/>
  <c r="Y1113" i="71"/>
  <c r="R1135" i="72"/>
  <c r="W1135" i="72" s="1"/>
  <c r="AH1116" i="71"/>
  <c r="O1154" i="72"/>
  <c r="T1154" i="72" s="1"/>
  <c r="Y1135" i="71"/>
  <c r="R1129" i="72"/>
  <c r="W1129" i="72" s="1"/>
  <c r="AH1110" i="71"/>
  <c r="O1096" i="72"/>
  <c r="T1096" i="72" s="1"/>
  <c r="Y1077" i="71"/>
  <c r="R1137" i="72"/>
  <c r="W1137" i="72" s="1"/>
  <c r="AH1118" i="71"/>
  <c r="O1155" i="72"/>
  <c r="T1155" i="72" s="1"/>
  <c r="Y1136" i="71"/>
  <c r="R1092" i="72"/>
  <c r="W1092" i="72" s="1"/>
  <c r="AH1073" i="71"/>
  <c r="O703" i="72"/>
  <c r="T703" i="72" s="1"/>
  <c r="Y692" i="71"/>
  <c r="R666" i="72"/>
  <c r="W666" i="72" s="1"/>
  <c r="AH655" i="71"/>
  <c r="O635" i="72"/>
  <c r="T635" i="72" s="1"/>
  <c r="Y624" i="71"/>
  <c r="R705" i="72"/>
  <c r="W705" i="72" s="1"/>
  <c r="AH694" i="71"/>
  <c r="O660" i="72"/>
  <c r="T660" i="72" s="1"/>
  <c r="Y649" i="71"/>
  <c r="R621" i="72"/>
  <c r="W621" i="72" s="1"/>
  <c r="AH610" i="71"/>
  <c r="O686" i="72"/>
  <c r="T686" i="72" s="1"/>
  <c r="Y675" i="71"/>
  <c r="R623" i="72"/>
  <c r="W623" i="72" s="1"/>
  <c r="AH612" i="71"/>
  <c r="O693" i="72"/>
  <c r="T693" i="72" s="1"/>
  <c r="Y682" i="71"/>
  <c r="R664" i="72"/>
  <c r="W664" i="72" s="1"/>
  <c r="AH653" i="71"/>
  <c r="O625" i="72"/>
  <c r="T625" i="72" s="1"/>
  <c r="Y614" i="71"/>
  <c r="R690" i="72"/>
  <c r="W690" i="72" s="1"/>
  <c r="AH679" i="71"/>
  <c r="O643" i="72"/>
  <c r="T643" i="72" s="1"/>
  <c r="Y632" i="71"/>
  <c r="R713" i="72"/>
  <c r="W713" i="72" s="1"/>
  <c r="AH702" i="71"/>
  <c r="O652" i="72"/>
  <c r="T652" i="72" s="1"/>
  <c r="Y641" i="71"/>
  <c r="R613" i="72"/>
  <c r="W613" i="72" s="1"/>
  <c r="AH602" i="71"/>
  <c r="O694" i="72"/>
  <c r="T694" i="72" s="1"/>
  <c r="Y683" i="71"/>
  <c r="R647" i="72"/>
  <c r="W647" i="72" s="1"/>
  <c r="AH636" i="71"/>
  <c r="R672" i="72"/>
  <c r="W672" i="72" s="1"/>
  <c r="AH661" i="71"/>
  <c r="O633" i="72"/>
  <c r="T633" i="72" s="1"/>
  <c r="Y622" i="71"/>
  <c r="R682" i="72"/>
  <c r="W682" i="72" s="1"/>
  <c r="AH671" i="71"/>
  <c r="O651" i="72"/>
  <c r="T651" i="72" s="1"/>
  <c r="Y640" i="71"/>
  <c r="R614" i="72"/>
  <c r="W614" i="72" s="1"/>
  <c r="AH603" i="71"/>
  <c r="O676" i="72"/>
  <c r="T676" i="72" s="1"/>
  <c r="Y665" i="71"/>
  <c r="R637" i="72"/>
  <c r="W637" i="72" s="1"/>
  <c r="AH626" i="71"/>
  <c r="O702" i="72"/>
  <c r="T702" i="72" s="1"/>
  <c r="Y691" i="71"/>
  <c r="R235" i="72"/>
  <c r="W235" i="72" s="1"/>
  <c r="AH232" i="71"/>
  <c r="O153" i="72"/>
  <c r="T153" i="72" s="1"/>
  <c r="Y150" i="71"/>
  <c r="R151" i="72"/>
  <c r="W151" i="72" s="1"/>
  <c r="AH148" i="71"/>
  <c r="O140" i="72"/>
  <c r="T140" i="72" s="1"/>
  <c r="Y137" i="71"/>
  <c r="R188" i="72"/>
  <c r="W188" i="72" s="1"/>
  <c r="AH185" i="71"/>
  <c r="O144" i="72"/>
  <c r="T144" i="72" s="1"/>
  <c r="Y141" i="71"/>
  <c r="R179" i="72"/>
  <c r="W179" i="72" s="1"/>
  <c r="AH176" i="71"/>
  <c r="O155" i="72"/>
  <c r="T155" i="72" s="1"/>
  <c r="Y152" i="71"/>
  <c r="R148" i="72"/>
  <c r="W148" i="72" s="1"/>
  <c r="AH145" i="71"/>
  <c r="O182" i="72"/>
  <c r="T182" i="72" s="1"/>
  <c r="Y179" i="71"/>
  <c r="R173" i="72"/>
  <c r="W173" i="72" s="1"/>
  <c r="AH170" i="71"/>
  <c r="O195" i="72"/>
  <c r="T195" i="72" s="1"/>
  <c r="Y192" i="71"/>
  <c r="R237" i="72"/>
  <c r="W237" i="72" s="1"/>
  <c r="AH234" i="71"/>
  <c r="O233" i="72"/>
  <c r="T233" i="72" s="1"/>
  <c r="Y230" i="71"/>
  <c r="R186" i="72"/>
  <c r="W186" i="72" s="1"/>
  <c r="AH183" i="71"/>
  <c r="O189" i="72"/>
  <c r="T189" i="72" s="1"/>
  <c r="Y186" i="71"/>
  <c r="R177" i="72"/>
  <c r="W177" i="72" s="1"/>
  <c r="AH174" i="71"/>
  <c r="O222" i="72"/>
  <c r="T222" i="72" s="1"/>
  <c r="Y219" i="71"/>
  <c r="R146" i="72"/>
  <c r="W146" i="72" s="1"/>
  <c r="AH143" i="71"/>
  <c r="O221" i="72"/>
  <c r="T221" i="72" s="1"/>
  <c r="Y218" i="71"/>
  <c r="R176" i="72"/>
  <c r="W176" i="72" s="1"/>
  <c r="AH173" i="71"/>
  <c r="O185" i="72"/>
  <c r="T185" i="72" s="1"/>
  <c r="Y182" i="71"/>
  <c r="R167" i="72"/>
  <c r="W167" i="72" s="1"/>
  <c r="AH164" i="71"/>
  <c r="O172" i="72"/>
  <c r="T172" i="72" s="1"/>
  <c r="Y169" i="71"/>
  <c r="R149" i="72"/>
  <c r="W149" i="72" s="1"/>
  <c r="AH146" i="71"/>
  <c r="O208" i="72"/>
  <c r="T208" i="72" s="1"/>
  <c r="Y205" i="71"/>
  <c r="R141" i="72"/>
  <c r="W141" i="72" s="1"/>
  <c r="AH138" i="71"/>
  <c r="O583" i="72"/>
  <c r="T583" i="72" s="1"/>
  <c r="Y574" i="71"/>
  <c r="R594" i="72"/>
  <c r="W594" i="72" s="1"/>
  <c r="AH585" i="71"/>
  <c r="O511" i="72"/>
  <c r="T511" i="72" s="1"/>
  <c r="Y502" i="71"/>
  <c r="R498" i="72"/>
  <c r="W498" i="72" s="1"/>
  <c r="AH489" i="71"/>
  <c r="O504" i="72"/>
  <c r="T504" i="72" s="1"/>
  <c r="Y495" i="71"/>
  <c r="R595" i="72"/>
  <c r="W595" i="72" s="1"/>
  <c r="AH586" i="71"/>
  <c r="O523" i="72"/>
  <c r="T523" i="72" s="1"/>
  <c r="Y514" i="71"/>
  <c r="R503" i="72"/>
  <c r="W503" i="72" s="1"/>
  <c r="AH494" i="71"/>
  <c r="O597" i="72"/>
  <c r="T597" i="72" s="1"/>
  <c r="Y588" i="71"/>
  <c r="R522" i="72"/>
  <c r="W522" i="72" s="1"/>
  <c r="AH513" i="71"/>
  <c r="O502" i="72"/>
  <c r="T502" i="72" s="1"/>
  <c r="Y493" i="71"/>
  <c r="R507" i="72"/>
  <c r="W507" i="72" s="1"/>
  <c r="AH498" i="71"/>
  <c r="O528" i="72"/>
  <c r="T528" i="72" s="1"/>
  <c r="Y519" i="71"/>
  <c r="R537" i="72"/>
  <c r="W537" i="72" s="1"/>
  <c r="AH528" i="71"/>
  <c r="O512" i="72"/>
  <c r="T512" i="72" s="1"/>
  <c r="Y503" i="71"/>
  <c r="R492" i="72"/>
  <c r="W492" i="72" s="1"/>
  <c r="AH483" i="71"/>
  <c r="O521" i="72"/>
  <c r="T521" i="72" s="1"/>
  <c r="Y512" i="71"/>
  <c r="R549" i="72"/>
  <c r="W549" i="72" s="1"/>
  <c r="AH540" i="71"/>
  <c r="O516" i="72"/>
  <c r="T516" i="72" s="1"/>
  <c r="Y507" i="71"/>
  <c r="R525" i="72"/>
  <c r="W525" i="72" s="1"/>
  <c r="AH516" i="71"/>
  <c r="O540" i="72"/>
  <c r="T540" i="72" s="1"/>
  <c r="Y531" i="71"/>
  <c r="R510" i="72"/>
  <c r="W510" i="72" s="1"/>
  <c r="AH501" i="71"/>
  <c r="O527" i="72"/>
  <c r="T527" i="72" s="1"/>
  <c r="Y518" i="71"/>
  <c r="R520" i="72"/>
  <c r="W520" i="72" s="1"/>
  <c r="AH511" i="71"/>
  <c r="O546" i="72"/>
  <c r="T546" i="72" s="1"/>
  <c r="Y537" i="71"/>
  <c r="R518" i="72"/>
  <c r="W518" i="72" s="1"/>
  <c r="AH509" i="71"/>
  <c r="O555" i="72"/>
  <c r="T555" i="72" s="1"/>
  <c r="Y546" i="71"/>
  <c r="R1032" i="72"/>
  <c r="W1032" i="72" s="1"/>
  <c r="AH1015" i="71"/>
  <c r="O982" i="72"/>
  <c r="T982" i="72" s="1"/>
  <c r="Y965" i="71"/>
  <c r="R1051" i="72"/>
  <c r="W1051" i="72" s="1"/>
  <c r="AH1034" i="71"/>
  <c r="O1021" i="72"/>
  <c r="T1021" i="72" s="1"/>
  <c r="Y1004" i="71"/>
  <c r="R1076" i="72"/>
  <c r="W1076" i="72" s="1"/>
  <c r="AH1059" i="71"/>
  <c r="O1052" i="72"/>
  <c r="T1052" i="72" s="1"/>
  <c r="Y1035" i="71"/>
  <c r="R1002" i="72"/>
  <c r="W1002" i="72" s="1"/>
  <c r="AH985" i="71"/>
  <c r="O1056" i="72"/>
  <c r="T1056" i="72" s="1"/>
  <c r="Y1039" i="71"/>
  <c r="R1025" i="72"/>
  <c r="W1025" i="72" s="1"/>
  <c r="AH1008" i="71"/>
  <c r="O971" i="72"/>
  <c r="V1061" i="71"/>
  <c r="Y954" i="71"/>
  <c r="N1078" i="72"/>
  <c r="E149" i="70" s="1"/>
  <c r="V72" i="11" s="1"/>
  <c r="S971" i="72"/>
  <c r="S1078" i="72" s="1"/>
  <c r="E146" i="70" s="1"/>
  <c r="Q1040" i="72"/>
  <c r="V1040" i="72" s="1"/>
  <c r="AD1023" i="71"/>
  <c r="P990" i="72"/>
  <c r="U990" i="72" s="1"/>
  <c r="Z973" i="71"/>
  <c r="Q972" i="72"/>
  <c r="V972" i="72" s="1"/>
  <c r="AD955" i="71"/>
  <c r="P1074" i="72"/>
  <c r="U1074" i="72" s="1"/>
  <c r="Z1057" i="71"/>
  <c r="Q1039" i="72"/>
  <c r="V1039" i="72" s="1"/>
  <c r="AD1022" i="71"/>
  <c r="P1009" i="72"/>
  <c r="U1009" i="72" s="1"/>
  <c r="Z992" i="71"/>
  <c r="Q1060" i="72"/>
  <c r="V1060" i="72" s="1"/>
  <c r="AD1043" i="71"/>
  <c r="P1024" i="72"/>
  <c r="U1024" i="72" s="1"/>
  <c r="Z1007" i="71"/>
  <c r="Q974" i="72"/>
  <c r="V974" i="72" s="1"/>
  <c r="AD957" i="71"/>
  <c r="P1061" i="72"/>
  <c r="U1061" i="72" s="1"/>
  <c r="Z1044" i="71"/>
  <c r="Q1013" i="72"/>
  <c r="V1013" i="72" s="1"/>
  <c r="AD996" i="71"/>
  <c r="P1065" i="72"/>
  <c r="U1065" i="72" s="1"/>
  <c r="Z1048" i="71"/>
  <c r="Q1028" i="72"/>
  <c r="V1028" i="72" s="1"/>
  <c r="AD1011" i="71"/>
  <c r="P978" i="72"/>
  <c r="U978" i="72" s="1"/>
  <c r="Z961" i="71"/>
  <c r="Q1047" i="72"/>
  <c r="V1047" i="72" s="1"/>
  <c r="AD1030" i="71"/>
  <c r="P1033" i="72"/>
  <c r="U1033" i="72" s="1"/>
  <c r="Z1016" i="71"/>
  <c r="Q979" i="72"/>
  <c r="V979" i="72" s="1"/>
  <c r="AD962" i="71"/>
  <c r="P874" i="72"/>
  <c r="U874" i="72" s="1"/>
  <c r="Z859" i="71"/>
  <c r="Q860" i="72"/>
  <c r="V860" i="72" s="1"/>
  <c r="AD845" i="71"/>
  <c r="P873" i="72"/>
  <c r="U873" i="72" s="1"/>
  <c r="Z858" i="71"/>
  <c r="Q891" i="72"/>
  <c r="V891" i="72" s="1"/>
  <c r="AD876" i="71"/>
  <c r="P893" i="72"/>
  <c r="U893" i="72" s="1"/>
  <c r="Z878" i="71"/>
  <c r="Q901" i="72"/>
  <c r="V901" i="72" s="1"/>
  <c r="AD886" i="71"/>
  <c r="P886" i="72"/>
  <c r="U886" i="72" s="1"/>
  <c r="Z871" i="71"/>
  <c r="Q878" i="72"/>
  <c r="V878" i="72" s="1"/>
  <c r="AD863" i="71"/>
  <c r="P879" i="72"/>
  <c r="U879" i="72" s="1"/>
  <c r="Z864" i="71"/>
  <c r="Q877" i="72"/>
  <c r="V877" i="72" s="1"/>
  <c r="AD862" i="71"/>
  <c r="P906" i="72"/>
  <c r="U906" i="72" s="1"/>
  <c r="Z891" i="71"/>
  <c r="Q892" i="72"/>
  <c r="V892" i="72" s="1"/>
  <c r="AD877" i="71"/>
  <c r="P905" i="72"/>
  <c r="U905" i="72" s="1"/>
  <c r="Z890" i="71"/>
  <c r="Q947" i="72"/>
  <c r="V947" i="72" s="1"/>
  <c r="AD932" i="71"/>
  <c r="P857" i="72"/>
  <c r="U857" i="72" s="1"/>
  <c r="Z842" i="71"/>
  <c r="Q863" i="72"/>
  <c r="V863" i="72" s="1"/>
  <c r="AD848" i="71"/>
  <c r="P856" i="72"/>
  <c r="U856" i="72" s="1"/>
  <c r="Z841" i="71"/>
  <c r="Q885" i="72"/>
  <c r="V885" i="72" s="1"/>
  <c r="AD870" i="71"/>
  <c r="P870" i="72"/>
  <c r="U870" i="72" s="1"/>
  <c r="Z855" i="71"/>
  <c r="Q884" i="72"/>
  <c r="V884" i="72" s="1"/>
  <c r="AD869" i="71"/>
  <c r="P867" i="72"/>
  <c r="U867" i="72" s="1"/>
  <c r="Z852" i="71"/>
  <c r="Q861" i="72"/>
  <c r="V861" i="72" s="1"/>
  <c r="AD846" i="71"/>
  <c r="P869" i="72"/>
  <c r="U869" i="72" s="1"/>
  <c r="Z854" i="71"/>
  <c r="Q854" i="72"/>
  <c r="V854" i="72" s="1"/>
  <c r="AD839" i="71"/>
  <c r="P889" i="72"/>
  <c r="U889" i="72" s="1"/>
  <c r="Z874" i="71"/>
  <c r="Q887" i="72"/>
  <c r="V887" i="72" s="1"/>
  <c r="AD872" i="71"/>
  <c r="P888" i="72"/>
  <c r="U888" i="72" s="1"/>
  <c r="Z873" i="71"/>
  <c r="N53" i="72"/>
  <c r="S53" i="72" s="1"/>
  <c r="AG52" i="71"/>
  <c r="AC52" i="71"/>
  <c r="V52" i="71"/>
  <c r="W52" i="71"/>
  <c r="X52" i="71"/>
  <c r="N90" i="72"/>
  <c r="S90" i="72" s="1"/>
  <c r="AG89" i="71"/>
  <c r="AC89" i="71"/>
  <c r="W89" i="71"/>
  <c r="V89" i="71"/>
  <c r="X89" i="71"/>
  <c r="N59" i="72"/>
  <c r="S59" i="72" s="1"/>
  <c r="AG58" i="71"/>
  <c r="AC58" i="71"/>
  <c r="V58" i="71"/>
  <c r="W58" i="71"/>
  <c r="X58" i="71"/>
  <c r="N44" i="72"/>
  <c r="S44" i="72" s="1"/>
  <c r="AG43" i="71"/>
  <c r="AC43" i="71"/>
  <c r="W43" i="71"/>
  <c r="V43" i="71"/>
  <c r="X43" i="71"/>
  <c r="N111" i="72"/>
  <c r="S111" i="72" s="1"/>
  <c r="AG110" i="71"/>
  <c r="AC110" i="71"/>
  <c r="V110" i="71"/>
  <c r="W110" i="71"/>
  <c r="X110" i="71"/>
  <c r="N73" i="72"/>
  <c r="S73" i="72" s="1"/>
  <c r="AG72" i="71"/>
  <c r="AC72" i="71"/>
  <c r="W72" i="71"/>
  <c r="V72" i="71"/>
  <c r="X72" i="71"/>
  <c r="N115" i="72"/>
  <c r="S115" i="72" s="1"/>
  <c r="AG114" i="71"/>
  <c r="AC114" i="71"/>
  <c r="W114" i="71"/>
  <c r="V114" i="71"/>
  <c r="X114" i="71"/>
  <c r="N39" i="72"/>
  <c r="S39" i="72" s="1"/>
  <c r="AG38" i="71"/>
  <c r="AC38" i="71"/>
  <c r="W38" i="71"/>
  <c r="V38" i="71"/>
  <c r="X38" i="71"/>
  <c r="N88" i="72"/>
  <c r="S88" i="72" s="1"/>
  <c r="AG87" i="71"/>
  <c r="AC87" i="71"/>
  <c r="W87" i="71"/>
  <c r="V87" i="71"/>
  <c r="X87" i="71"/>
  <c r="N41" i="72"/>
  <c r="S41" i="72" s="1"/>
  <c r="AG40" i="71"/>
  <c r="AC40" i="71"/>
  <c r="V40" i="71"/>
  <c r="W40" i="71"/>
  <c r="X40" i="71"/>
  <c r="N97" i="72"/>
  <c r="S97" i="72" s="1"/>
  <c r="AG96" i="71"/>
  <c r="AC96" i="71"/>
  <c r="W96" i="71"/>
  <c r="V96" i="71"/>
  <c r="X96" i="71"/>
  <c r="N106" i="72"/>
  <c r="S106" i="72" s="1"/>
  <c r="AG105" i="71"/>
  <c r="AC105" i="71"/>
  <c r="W105" i="71"/>
  <c r="V105" i="71"/>
  <c r="X105" i="71"/>
  <c r="N35" i="72"/>
  <c r="S35" i="72" s="1"/>
  <c r="AG34" i="71"/>
  <c r="AC34" i="71"/>
  <c r="W34" i="71"/>
  <c r="V34" i="71"/>
  <c r="X34" i="71"/>
  <c r="N52" i="72"/>
  <c r="S52" i="72" s="1"/>
  <c r="AG51" i="71"/>
  <c r="AC51" i="71"/>
  <c r="V51" i="71"/>
  <c r="W51" i="71"/>
  <c r="X51" i="71"/>
  <c r="N17" i="72"/>
  <c r="S17" i="72" s="1"/>
  <c r="AG16" i="71"/>
  <c r="AC16" i="71"/>
  <c r="V16" i="71"/>
  <c r="W16" i="71"/>
  <c r="X16" i="71"/>
  <c r="N89" i="72"/>
  <c r="S89" i="72" s="1"/>
  <c r="AG88" i="71"/>
  <c r="AC88" i="71"/>
  <c r="W88" i="71"/>
  <c r="V88" i="71"/>
  <c r="X88" i="71"/>
  <c r="N37" i="72"/>
  <c r="S37" i="72" s="1"/>
  <c r="AG36" i="71"/>
  <c r="AC36" i="71"/>
  <c r="W36" i="71"/>
  <c r="V36" i="71"/>
  <c r="X36" i="71"/>
  <c r="N31" i="72"/>
  <c r="S31" i="72" s="1"/>
  <c r="AG30" i="71"/>
  <c r="AC30" i="71"/>
  <c r="W30" i="71"/>
  <c r="V30" i="71"/>
  <c r="X30" i="71"/>
  <c r="N80" i="72"/>
  <c r="S80" i="72" s="1"/>
  <c r="AG79" i="71"/>
  <c r="AC79" i="71"/>
  <c r="W79" i="71"/>
  <c r="V79" i="71"/>
  <c r="X79" i="71"/>
  <c r="N114" i="72"/>
  <c r="S114" i="72" s="1"/>
  <c r="AG113" i="71"/>
  <c r="AC113" i="71"/>
  <c r="V113" i="71"/>
  <c r="W113" i="71"/>
  <c r="X113" i="71"/>
  <c r="N100" i="72"/>
  <c r="S100" i="72" s="1"/>
  <c r="AG99" i="71"/>
  <c r="AC99" i="71"/>
  <c r="V99" i="71"/>
  <c r="W99" i="71"/>
  <c r="X99" i="71"/>
  <c r="N101" i="72"/>
  <c r="S101" i="72" s="1"/>
  <c r="AG100" i="71"/>
  <c r="AC100" i="71"/>
  <c r="W100" i="71"/>
  <c r="V100" i="71"/>
  <c r="X100" i="71"/>
  <c r="N46" i="72"/>
  <c r="S46" i="72" s="1"/>
  <c r="AG45" i="71"/>
  <c r="AC45" i="71"/>
  <c r="W45" i="71"/>
  <c r="V45" i="71"/>
  <c r="X45" i="71"/>
  <c r="N34" i="72"/>
  <c r="S34" i="72" s="1"/>
  <c r="AG33" i="71"/>
  <c r="AC33" i="71"/>
  <c r="V33" i="71"/>
  <c r="W33" i="71"/>
  <c r="X33" i="71"/>
  <c r="N63" i="72"/>
  <c r="S63" i="72" s="1"/>
  <c r="AG62" i="71"/>
  <c r="AC62" i="71"/>
  <c r="V62" i="71"/>
  <c r="W62" i="71"/>
  <c r="X62" i="71"/>
  <c r="N112" i="72"/>
  <c r="S112" i="72" s="1"/>
  <c r="AG111" i="71"/>
  <c r="AC111" i="71"/>
  <c r="W111" i="71"/>
  <c r="V111" i="71"/>
  <c r="X111" i="71"/>
  <c r="N84" i="72"/>
  <c r="S84" i="72" s="1"/>
  <c r="AG83" i="71"/>
  <c r="AC83" i="71"/>
  <c r="W83" i="71"/>
  <c r="V83" i="71"/>
  <c r="X83" i="71"/>
  <c r="Q275" i="72"/>
  <c r="V275" i="72" s="1"/>
  <c r="AD270" i="71"/>
  <c r="P260" i="72"/>
  <c r="U260" i="72" s="1"/>
  <c r="Z255" i="71"/>
  <c r="Q268" i="72"/>
  <c r="V268" i="72" s="1"/>
  <c r="AD263" i="71"/>
  <c r="P294" i="72"/>
  <c r="U294" i="72" s="1"/>
  <c r="Z289" i="71"/>
  <c r="Q288" i="72"/>
  <c r="V288" i="72" s="1"/>
  <c r="AD283" i="71"/>
  <c r="P301" i="72"/>
  <c r="U301" i="72" s="1"/>
  <c r="Z296" i="71"/>
  <c r="Q287" i="72"/>
  <c r="V287" i="72" s="1"/>
  <c r="AD282" i="71"/>
  <c r="P273" i="72"/>
  <c r="U273" i="72" s="1"/>
  <c r="Z268" i="71"/>
  <c r="Q282" i="72"/>
  <c r="V282" i="72" s="1"/>
  <c r="AD277" i="71"/>
  <c r="P272" i="72"/>
  <c r="U272" i="72" s="1"/>
  <c r="Z267" i="71"/>
  <c r="Q307" i="72"/>
  <c r="V307" i="72" s="1"/>
  <c r="AD302" i="71"/>
  <c r="P292" i="72"/>
  <c r="U292" i="72" s="1"/>
  <c r="Z287" i="71"/>
  <c r="Q300" i="72"/>
  <c r="V300" i="72" s="1"/>
  <c r="AD295" i="71"/>
  <c r="P350" i="72"/>
  <c r="U350" i="72" s="1"/>
  <c r="Z345" i="71"/>
  <c r="Q252" i="72"/>
  <c r="V252" i="72" s="1"/>
  <c r="AD247" i="71"/>
  <c r="P266" i="72"/>
  <c r="U266" i="72" s="1"/>
  <c r="Z261" i="71"/>
  <c r="P251" i="72"/>
  <c r="W353" i="71"/>
  <c r="Z246" i="71"/>
  <c r="R285" i="72"/>
  <c r="W285" i="72" s="1"/>
  <c r="AH280" i="71"/>
  <c r="O271" i="72"/>
  <c r="T271" i="72" s="1"/>
  <c r="Y266" i="71"/>
  <c r="R279" i="72"/>
  <c r="W279" i="72" s="1"/>
  <c r="AH274" i="71"/>
  <c r="O270" i="72"/>
  <c r="T270" i="72" s="1"/>
  <c r="Y265" i="71"/>
  <c r="R256" i="72"/>
  <c r="W256" i="72" s="1"/>
  <c r="AH251" i="71"/>
  <c r="O269" i="72"/>
  <c r="T269" i="72" s="1"/>
  <c r="Y264" i="71"/>
  <c r="R255" i="72"/>
  <c r="W255" i="72" s="1"/>
  <c r="AH250" i="71"/>
  <c r="O284" i="72"/>
  <c r="T284" i="72" s="1"/>
  <c r="Y279" i="71"/>
  <c r="R290" i="72"/>
  <c r="W290" i="72" s="1"/>
  <c r="AH285" i="71"/>
  <c r="O283" i="72"/>
  <c r="T283" i="72" s="1"/>
  <c r="Y278" i="71"/>
  <c r="R446" i="72"/>
  <c r="W446" i="72" s="1"/>
  <c r="AH439" i="71"/>
  <c r="O378" i="72"/>
  <c r="T378" i="72" s="1"/>
  <c r="Y371" i="71"/>
  <c r="R409" i="72"/>
  <c r="W409" i="72" s="1"/>
  <c r="AH402" i="71"/>
  <c r="O459" i="72"/>
  <c r="T459" i="72" s="1"/>
  <c r="Y452" i="71"/>
  <c r="R403" i="72"/>
  <c r="W403" i="72" s="1"/>
  <c r="AH396" i="71"/>
  <c r="O450" i="72"/>
  <c r="T450" i="72" s="1"/>
  <c r="Y443" i="71"/>
  <c r="R420" i="72"/>
  <c r="W420" i="72" s="1"/>
  <c r="AH413" i="71"/>
  <c r="O413" i="72"/>
  <c r="T413" i="72" s="1"/>
  <c r="Y406" i="71"/>
  <c r="R467" i="72"/>
  <c r="W467" i="72" s="1"/>
  <c r="AH460" i="71"/>
  <c r="O408" i="72"/>
  <c r="T408" i="72" s="1"/>
  <c r="Y401" i="71"/>
  <c r="R454" i="72"/>
  <c r="W454" i="72" s="1"/>
  <c r="AH447" i="71"/>
  <c r="O388" i="72"/>
  <c r="T388" i="72" s="1"/>
  <c r="Y381" i="71"/>
  <c r="R391" i="72"/>
  <c r="W391" i="72" s="1"/>
  <c r="AH384" i="71"/>
  <c r="O385" i="72"/>
  <c r="T385" i="72" s="1"/>
  <c r="Y378" i="71"/>
  <c r="R397" i="72"/>
  <c r="W397" i="72" s="1"/>
  <c r="AH390" i="71"/>
  <c r="O437" i="72"/>
  <c r="T437" i="72" s="1"/>
  <c r="Y430" i="71"/>
  <c r="R387" i="72"/>
  <c r="W387" i="72" s="1"/>
  <c r="AH380" i="71"/>
  <c r="O438" i="72"/>
  <c r="T438" i="72" s="1"/>
  <c r="Y431" i="71"/>
  <c r="R475" i="72"/>
  <c r="W475" i="72" s="1"/>
  <c r="AH468" i="71"/>
  <c r="O395" i="72"/>
  <c r="T395" i="72" s="1"/>
  <c r="Y388" i="71"/>
  <c r="R398" i="72"/>
  <c r="W398" i="72" s="1"/>
  <c r="AH391" i="71"/>
  <c r="O392" i="72"/>
  <c r="T392" i="72" s="1"/>
  <c r="Y385" i="71"/>
  <c r="R442" i="72"/>
  <c r="W442" i="72" s="1"/>
  <c r="AH435" i="71"/>
  <c r="O372" i="72"/>
  <c r="T372" i="72" s="1"/>
  <c r="Y365" i="71"/>
  <c r="R405" i="72"/>
  <c r="W405" i="72" s="1"/>
  <c r="AH398" i="71"/>
  <c r="O452" i="72"/>
  <c r="T452" i="72" s="1"/>
  <c r="Y445" i="71"/>
  <c r="R473" i="72"/>
  <c r="W473" i="72" s="1"/>
  <c r="AH466" i="71"/>
  <c r="O1550" i="72"/>
  <c r="T1550" i="72" s="1"/>
  <c r="Y1525" i="71"/>
  <c r="R1456" i="72"/>
  <c r="W1456" i="72" s="1"/>
  <c r="AH1431" i="71"/>
  <c r="O1466" i="72"/>
  <c r="T1466" i="72" s="1"/>
  <c r="Y1441" i="71"/>
  <c r="R1455" i="72"/>
  <c r="W1455" i="72" s="1"/>
  <c r="AH1430" i="71"/>
  <c r="O1484" i="72"/>
  <c r="T1484" i="72" s="1"/>
  <c r="Y1459" i="71"/>
  <c r="R1469" i="72"/>
  <c r="W1469" i="72" s="1"/>
  <c r="AH1444" i="71"/>
  <c r="O1483" i="72"/>
  <c r="T1483" i="72" s="1"/>
  <c r="Y1458" i="71"/>
  <c r="R1470" i="72"/>
  <c r="W1470" i="72" s="1"/>
  <c r="AH1445" i="71"/>
  <c r="O1460" i="72"/>
  <c r="T1460" i="72" s="1"/>
  <c r="Y1435" i="71"/>
  <c r="R1468" i="72"/>
  <c r="W1468" i="72" s="1"/>
  <c r="AH1443" i="71"/>
  <c r="O1453" i="72"/>
  <c r="T1453" i="72" s="1"/>
  <c r="Y1428" i="71"/>
  <c r="R1488" i="72"/>
  <c r="W1488" i="72" s="1"/>
  <c r="AH1463" i="71"/>
  <c r="O1490" i="72"/>
  <c r="T1490" i="72" s="1"/>
  <c r="Y1465" i="71"/>
  <c r="R1487" i="72"/>
  <c r="W1487" i="72" s="1"/>
  <c r="AH1462" i="71"/>
  <c r="O1473" i="72"/>
  <c r="T1473" i="72" s="1"/>
  <c r="Y1448" i="71"/>
  <c r="R1459" i="72"/>
  <c r="W1459" i="72" s="1"/>
  <c r="AH1434" i="71"/>
  <c r="O1472" i="72"/>
  <c r="T1472" i="72" s="1"/>
  <c r="Y1447" i="71"/>
  <c r="R1494" i="72"/>
  <c r="W1494" i="72" s="1"/>
  <c r="AH1469" i="71"/>
  <c r="O1492" i="72"/>
  <c r="T1492" i="72" s="1"/>
  <c r="Y1467" i="71"/>
  <c r="R1500" i="72"/>
  <c r="W1500" i="72" s="1"/>
  <c r="AH1475" i="71"/>
  <c r="O1485" i="72"/>
  <c r="T1485" i="72" s="1"/>
  <c r="Y1460" i="71"/>
  <c r="R1477" i="72"/>
  <c r="W1477" i="72" s="1"/>
  <c r="AH1452" i="71"/>
  <c r="O1482" i="72"/>
  <c r="T1482" i="72" s="1"/>
  <c r="Y1457" i="71"/>
  <c r="R1476" i="72"/>
  <c r="W1476" i="72" s="1"/>
  <c r="AH1451" i="71"/>
  <c r="O1505" i="72"/>
  <c r="T1505" i="72" s="1"/>
  <c r="Y1480" i="71"/>
  <c r="R1491" i="72"/>
  <c r="W1491" i="72" s="1"/>
  <c r="AH1466" i="71"/>
  <c r="O1504" i="72"/>
  <c r="T1504" i="72" s="1"/>
  <c r="Y1479" i="71"/>
  <c r="R1115" i="72"/>
  <c r="W1115" i="72" s="1"/>
  <c r="AH1096" i="71"/>
  <c r="O1170" i="72"/>
  <c r="T1170" i="72" s="1"/>
  <c r="Y1151" i="71"/>
  <c r="R1142" i="72"/>
  <c r="W1142" i="72" s="1"/>
  <c r="AH1123" i="71"/>
  <c r="O1159" i="72"/>
  <c r="T1159" i="72" s="1"/>
  <c r="Y1140" i="71"/>
  <c r="R1100" i="72"/>
  <c r="W1100" i="72" s="1"/>
  <c r="AH1081" i="71"/>
  <c r="O1140" i="72"/>
  <c r="T1140" i="72" s="1"/>
  <c r="Y1121" i="71"/>
  <c r="R1112" i="72"/>
  <c r="W1112" i="72" s="1"/>
  <c r="AH1093" i="71"/>
  <c r="O1126" i="72"/>
  <c r="T1126" i="72" s="1"/>
  <c r="Y1107" i="71"/>
  <c r="R1163" i="72"/>
  <c r="W1163" i="72" s="1"/>
  <c r="AH1144" i="71"/>
  <c r="O1108" i="72"/>
  <c r="T1108" i="72" s="1"/>
  <c r="Y1089" i="71"/>
  <c r="R1145" i="72"/>
  <c r="W1145" i="72" s="1"/>
  <c r="AH1126" i="71"/>
  <c r="O1120" i="72"/>
  <c r="T1120" i="72" s="1"/>
  <c r="Y1101" i="71"/>
  <c r="R1153" i="72"/>
  <c r="W1153" i="72" s="1"/>
  <c r="AH1134" i="71"/>
  <c r="O1151" i="72"/>
  <c r="T1151" i="72" s="1"/>
  <c r="Y1132" i="71"/>
  <c r="O1150" i="72"/>
  <c r="T1150" i="72" s="1"/>
  <c r="Y1131" i="71"/>
  <c r="R1130" i="72"/>
  <c r="W1130" i="72" s="1"/>
  <c r="AH1111" i="71"/>
  <c r="O1158" i="72"/>
  <c r="T1158" i="72" s="1"/>
  <c r="Y1139" i="71"/>
  <c r="R1171" i="72"/>
  <c r="W1171" i="72" s="1"/>
  <c r="AH1152" i="71"/>
  <c r="O1125" i="72"/>
  <c r="T1125" i="72" s="1"/>
  <c r="Y1106" i="71"/>
  <c r="R1134" i="72"/>
  <c r="W1134" i="72" s="1"/>
  <c r="AH1115" i="71"/>
  <c r="O1104" i="72"/>
  <c r="T1104" i="72" s="1"/>
  <c r="Y1085" i="71"/>
  <c r="R1164" i="72"/>
  <c r="W1164" i="72" s="1"/>
  <c r="AH1145" i="71"/>
  <c r="O1175" i="72"/>
  <c r="T1175" i="72" s="1"/>
  <c r="Y1156" i="71"/>
  <c r="R1136" i="72"/>
  <c r="W1136" i="72" s="1"/>
  <c r="AH1117" i="71"/>
  <c r="O1161" i="72"/>
  <c r="T1161" i="72" s="1"/>
  <c r="Y1142" i="71"/>
  <c r="R1152" i="72"/>
  <c r="W1152" i="72" s="1"/>
  <c r="AH1133" i="71"/>
  <c r="O639" i="72"/>
  <c r="T639" i="72" s="1"/>
  <c r="Y628" i="71"/>
  <c r="R709" i="72"/>
  <c r="W709" i="72" s="1"/>
  <c r="AH698" i="71"/>
  <c r="O680" i="72"/>
  <c r="T680" i="72" s="1"/>
  <c r="Y669" i="71"/>
  <c r="R641" i="72"/>
  <c r="W641" i="72" s="1"/>
  <c r="AH630" i="71"/>
  <c r="O706" i="72"/>
  <c r="T706" i="72" s="1"/>
  <c r="Y695" i="71"/>
  <c r="R659" i="72"/>
  <c r="W659" i="72" s="1"/>
  <c r="AH648" i="71"/>
  <c r="O622" i="72"/>
  <c r="T622" i="72" s="1"/>
  <c r="Y611" i="71"/>
  <c r="R668" i="72"/>
  <c r="W668" i="72" s="1"/>
  <c r="AH657" i="71"/>
  <c r="O629" i="72"/>
  <c r="T629" i="72" s="1"/>
  <c r="Y618" i="71"/>
  <c r="R710" i="72"/>
  <c r="W710" i="72" s="1"/>
  <c r="AH699" i="71"/>
  <c r="O663" i="72"/>
  <c r="T663" i="72" s="1"/>
  <c r="Y652" i="71"/>
  <c r="R626" i="72"/>
  <c r="W626" i="72" s="1"/>
  <c r="AH615" i="71"/>
  <c r="O688" i="72"/>
  <c r="T688" i="72" s="1"/>
  <c r="Y677" i="71"/>
  <c r="R649" i="72"/>
  <c r="W649" i="72" s="1"/>
  <c r="AH638" i="71"/>
  <c r="O698" i="72"/>
  <c r="T698" i="72" s="1"/>
  <c r="Y687" i="71"/>
  <c r="R667" i="72"/>
  <c r="W667" i="72" s="1"/>
  <c r="AH656" i="71"/>
  <c r="O630" i="72"/>
  <c r="T630" i="72" s="1"/>
  <c r="Y619" i="71"/>
  <c r="R692" i="72"/>
  <c r="W692" i="72" s="1"/>
  <c r="AH681" i="71"/>
  <c r="O653" i="72"/>
  <c r="T653" i="72" s="1"/>
  <c r="Y642" i="71"/>
  <c r="R717" i="72"/>
  <c r="W717" i="72" s="1"/>
  <c r="AH706" i="71"/>
  <c r="O655" i="72"/>
  <c r="T655" i="72" s="1"/>
  <c r="Y644" i="71"/>
  <c r="R618" i="72"/>
  <c r="W618" i="72" s="1"/>
  <c r="AH607" i="71"/>
  <c r="O696" i="72"/>
  <c r="T696" i="72" s="1"/>
  <c r="Y685" i="71"/>
  <c r="R657" i="72"/>
  <c r="W657" i="72" s="1"/>
  <c r="AH646" i="71"/>
  <c r="O612" i="72"/>
  <c r="T612" i="72" s="1"/>
  <c r="Y601" i="71"/>
  <c r="R675" i="72"/>
  <c r="W675" i="72" s="1"/>
  <c r="AH664" i="71"/>
  <c r="O638" i="72"/>
  <c r="T638" i="72" s="1"/>
  <c r="Y627" i="71"/>
  <c r="R171" i="72"/>
  <c r="W171" i="72" s="1"/>
  <c r="AH168" i="71"/>
  <c r="O180" i="72"/>
  <c r="T180" i="72" s="1"/>
  <c r="Y177" i="71"/>
  <c r="R198" i="72"/>
  <c r="W198" i="72" s="1"/>
  <c r="AH195" i="71"/>
  <c r="O229" i="72"/>
  <c r="T229" i="72" s="1"/>
  <c r="Y226" i="71"/>
  <c r="R227" i="72"/>
  <c r="W227" i="72" s="1"/>
  <c r="AH224" i="71"/>
  <c r="O159" i="72"/>
  <c r="T159" i="72" s="1"/>
  <c r="Y156" i="71"/>
  <c r="R162" i="72"/>
  <c r="W162" i="72" s="1"/>
  <c r="AH159" i="71"/>
  <c r="O202" i="72"/>
  <c r="T202" i="72" s="1"/>
  <c r="Y199" i="71"/>
  <c r="O209" i="72"/>
  <c r="T209" i="72" s="1"/>
  <c r="Y206" i="71"/>
  <c r="R143" i="72"/>
  <c r="W143" i="72" s="1"/>
  <c r="AH140" i="71"/>
  <c r="O178" i="72"/>
  <c r="T178" i="72" s="1"/>
  <c r="Y175" i="71"/>
  <c r="R193" i="72"/>
  <c r="W193" i="72" s="1"/>
  <c r="AH190" i="71"/>
  <c r="O132" i="72"/>
  <c r="T132" i="72" s="1"/>
  <c r="Y129" i="71"/>
  <c r="R217" i="72"/>
  <c r="W217" i="72" s="1"/>
  <c r="AH214" i="71"/>
  <c r="O183" i="72"/>
  <c r="T183" i="72" s="1"/>
  <c r="Y180" i="71"/>
  <c r="R204" i="72"/>
  <c r="W204" i="72" s="1"/>
  <c r="AH201" i="71"/>
  <c r="O161" i="72"/>
  <c r="T161" i="72" s="1"/>
  <c r="Y158" i="71"/>
  <c r="R164" i="72"/>
  <c r="W164" i="72" s="1"/>
  <c r="AH161" i="71"/>
  <c r="O136" i="72"/>
  <c r="T136" i="72" s="1"/>
  <c r="Y133" i="71"/>
  <c r="R187" i="72"/>
  <c r="W187" i="72" s="1"/>
  <c r="AH184" i="71"/>
  <c r="O212" i="72"/>
  <c r="T212" i="72" s="1"/>
  <c r="Y209" i="71"/>
  <c r="R214" i="72"/>
  <c r="W214" i="72" s="1"/>
  <c r="AH211" i="71"/>
  <c r="O152" i="72"/>
  <c r="T152" i="72" s="1"/>
  <c r="Y149" i="71"/>
  <c r="R197" i="72"/>
  <c r="W197" i="72" s="1"/>
  <c r="AH194" i="71"/>
  <c r="O191" i="72"/>
  <c r="T191" i="72" s="1"/>
  <c r="Y188" i="71"/>
  <c r="R194" i="72"/>
  <c r="W194" i="72" s="1"/>
  <c r="AH191" i="71"/>
  <c r="O519" i="72"/>
  <c r="T519" i="72" s="1"/>
  <c r="Y510" i="71"/>
  <c r="R509" i="72"/>
  <c r="W509" i="72" s="1"/>
  <c r="AH500" i="71"/>
  <c r="O544" i="72"/>
  <c r="T544" i="72" s="1"/>
  <c r="Y535" i="71"/>
  <c r="R524" i="72"/>
  <c r="W524" i="72" s="1"/>
  <c r="AH515" i="71"/>
  <c r="O539" i="72"/>
  <c r="T539" i="72" s="1"/>
  <c r="Y530" i="71"/>
  <c r="R570" i="72"/>
  <c r="W570" i="72" s="1"/>
  <c r="AH561" i="71"/>
  <c r="O580" i="72"/>
  <c r="T580" i="72" s="1"/>
  <c r="Y571" i="71"/>
  <c r="R533" i="72"/>
  <c r="W533" i="72" s="1"/>
  <c r="AH524" i="71"/>
  <c r="O513" i="72"/>
  <c r="T513" i="72" s="1"/>
  <c r="Y504" i="71"/>
  <c r="R542" i="72"/>
  <c r="W542" i="72" s="1"/>
  <c r="AH533" i="71"/>
  <c r="O592" i="72"/>
  <c r="T592" i="72" s="1"/>
  <c r="Y583" i="71"/>
  <c r="R558" i="72"/>
  <c r="W558" i="72" s="1"/>
  <c r="AH549" i="71"/>
  <c r="O568" i="72"/>
  <c r="T568" i="72" s="1"/>
  <c r="Y559" i="71"/>
  <c r="R582" i="72"/>
  <c r="W582" i="72" s="1"/>
  <c r="AH573" i="71"/>
  <c r="O532" i="72"/>
  <c r="T532" i="72" s="1"/>
  <c r="Y523" i="71"/>
  <c r="R543" i="72"/>
  <c r="W543" i="72" s="1"/>
  <c r="AH534" i="71"/>
  <c r="O541" i="72"/>
  <c r="T541" i="72" s="1"/>
  <c r="Y532" i="71"/>
  <c r="R589" i="72"/>
  <c r="W589" i="72" s="1"/>
  <c r="AH580" i="71"/>
  <c r="O561" i="72"/>
  <c r="T561" i="72" s="1"/>
  <c r="Y552" i="71"/>
  <c r="R587" i="72"/>
  <c r="W587" i="72" s="1"/>
  <c r="AH578" i="71"/>
  <c r="O535" i="72"/>
  <c r="T535" i="72" s="1"/>
  <c r="Y526" i="71"/>
  <c r="R530" i="72"/>
  <c r="W530" i="72" s="1"/>
  <c r="AH521" i="71"/>
  <c r="O565" i="72"/>
  <c r="T565" i="72" s="1"/>
  <c r="Y556" i="71"/>
  <c r="R545" i="72"/>
  <c r="W545" i="72" s="1"/>
  <c r="AH536" i="71"/>
  <c r="O571" i="72"/>
  <c r="T571" i="72" s="1"/>
  <c r="Y562" i="71"/>
  <c r="R499" i="72"/>
  <c r="W499" i="72" s="1"/>
  <c r="AH490" i="71"/>
  <c r="O517" i="72"/>
  <c r="T517" i="72" s="1"/>
  <c r="Y508" i="71"/>
  <c r="N748" i="72"/>
  <c r="S748" i="72" s="1"/>
  <c r="AG735" i="71"/>
  <c r="AC735" i="71"/>
  <c r="V735" i="71"/>
  <c r="W735" i="71"/>
  <c r="X735" i="71"/>
  <c r="N752" i="72"/>
  <c r="S752" i="72" s="1"/>
  <c r="AG739" i="71"/>
  <c r="AC739" i="71"/>
  <c r="V739" i="71"/>
  <c r="W739" i="71"/>
  <c r="X739" i="71"/>
  <c r="N760" i="72"/>
  <c r="S760" i="72" s="1"/>
  <c r="AG747" i="71"/>
  <c r="AC747" i="71"/>
  <c r="V747" i="71"/>
  <c r="W747" i="71"/>
  <c r="X747" i="71"/>
  <c r="N754" i="72"/>
  <c r="S754" i="72" s="1"/>
  <c r="AG741" i="71"/>
  <c r="AC741" i="71"/>
  <c r="V741" i="71"/>
  <c r="W741" i="71"/>
  <c r="X741" i="71"/>
  <c r="N745" i="72"/>
  <c r="S745" i="72" s="1"/>
  <c r="AG732" i="71"/>
  <c r="AC732" i="71"/>
  <c r="V732" i="71"/>
  <c r="W732" i="71"/>
  <c r="X732" i="71"/>
  <c r="N837" i="72"/>
  <c r="S837" i="72" s="1"/>
  <c r="AG824" i="71"/>
  <c r="AC824" i="71"/>
  <c r="V824" i="71"/>
  <c r="W824" i="71"/>
  <c r="X824" i="71"/>
  <c r="N836" i="72"/>
  <c r="S836" i="72" s="1"/>
  <c r="AG823" i="71"/>
  <c r="AC823" i="71"/>
  <c r="V823" i="71"/>
  <c r="W823" i="71"/>
  <c r="X823" i="71"/>
  <c r="N749" i="72"/>
  <c r="S749" i="72" s="1"/>
  <c r="AG736" i="71"/>
  <c r="AC736" i="71"/>
  <c r="V736" i="71"/>
  <c r="W736" i="71"/>
  <c r="X736" i="71"/>
  <c r="N750" i="72"/>
  <c r="S750" i="72" s="1"/>
  <c r="AG737" i="71"/>
  <c r="AC737" i="71"/>
  <c r="V737" i="71"/>
  <c r="W737" i="71"/>
  <c r="X737" i="71"/>
  <c r="N740" i="72"/>
  <c r="S740" i="72" s="1"/>
  <c r="AG727" i="71"/>
  <c r="AC727" i="71"/>
  <c r="V727" i="71"/>
  <c r="W727" i="71"/>
  <c r="X727" i="71"/>
  <c r="N834" i="72"/>
  <c r="S834" i="72" s="1"/>
  <c r="AG821" i="71"/>
  <c r="AC821" i="71"/>
  <c r="V821" i="71"/>
  <c r="W821" i="71"/>
  <c r="X821" i="71"/>
  <c r="N741" i="72"/>
  <c r="S741" i="72" s="1"/>
  <c r="AG728" i="71"/>
  <c r="AC728" i="71"/>
  <c r="V728" i="71"/>
  <c r="W728" i="71"/>
  <c r="X728" i="71"/>
  <c r="N796" i="72"/>
  <c r="S796" i="72" s="1"/>
  <c r="AG783" i="71"/>
  <c r="AC783" i="71"/>
  <c r="V783" i="71"/>
  <c r="W783" i="71"/>
  <c r="X783" i="71"/>
  <c r="N832" i="72"/>
  <c r="S832" i="72" s="1"/>
  <c r="AG819" i="71"/>
  <c r="AC819" i="71"/>
  <c r="V819" i="71"/>
  <c r="W819" i="71"/>
  <c r="X819" i="71"/>
  <c r="N735" i="72"/>
  <c r="S735" i="72" s="1"/>
  <c r="AG722" i="71"/>
  <c r="AC722" i="71"/>
  <c r="V722" i="71"/>
  <c r="W722" i="71"/>
  <c r="X722" i="71"/>
  <c r="N830" i="72"/>
  <c r="S830" i="72" s="1"/>
  <c r="AG817" i="71"/>
  <c r="AC817" i="71"/>
  <c r="V817" i="71"/>
  <c r="W817" i="71"/>
  <c r="X817" i="71"/>
  <c r="N736" i="72"/>
  <c r="S736" i="72" s="1"/>
  <c r="AG723" i="71"/>
  <c r="AC723" i="71"/>
  <c r="V723" i="71"/>
  <c r="W723" i="71"/>
  <c r="X723" i="71"/>
  <c r="N828" i="72"/>
  <c r="S828" i="72" s="1"/>
  <c r="AG815" i="71"/>
  <c r="AC815" i="71"/>
  <c r="V815" i="71"/>
  <c r="W815" i="71"/>
  <c r="X815" i="71"/>
  <c r="N742" i="72"/>
  <c r="S742" i="72" s="1"/>
  <c r="AG729" i="71"/>
  <c r="AC729" i="71"/>
  <c r="V729" i="71"/>
  <c r="W729" i="71"/>
  <c r="X729" i="71"/>
  <c r="N797" i="72"/>
  <c r="S797" i="72" s="1"/>
  <c r="AG784" i="71"/>
  <c r="AC784" i="71"/>
  <c r="V784" i="71"/>
  <c r="W784" i="71"/>
  <c r="X784" i="71"/>
  <c r="N810" i="72"/>
  <c r="S810" i="72" s="1"/>
  <c r="AG797" i="71"/>
  <c r="AC797" i="71"/>
  <c r="V797" i="71"/>
  <c r="W797" i="71"/>
  <c r="X797" i="71"/>
  <c r="N732" i="72"/>
  <c r="S732" i="72" s="1"/>
  <c r="AG719" i="71"/>
  <c r="AC719" i="71"/>
  <c r="V719" i="71"/>
  <c r="W719" i="71"/>
  <c r="X719" i="71"/>
  <c r="N817" i="72"/>
  <c r="S817" i="72" s="1"/>
  <c r="AG804" i="71"/>
  <c r="AC804" i="71"/>
  <c r="V804" i="71"/>
  <c r="W804" i="71"/>
  <c r="X804" i="71"/>
  <c r="N738" i="72"/>
  <c r="S738" i="72" s="1"/>
  <c r="AG725" i="71"/>
  <c r="AC725" i="71"/>
  <c r="V725" i="71"/>
  <c r="W725" i="71"/>
  <c r="X725" i="71"/>
  <c r="N829" i="72"/>
  <c r="S829" i="72" s="1"/>
  <c r="AG816" i="71"/>
  <c r="AC816" i="71"/>
  <c r="V816" i="71"/>
  <c r="W816" i="71"/>
  <c r="X816" i="71"/>
  <c r="N822" i="72"/>
  <c r="S822" i="72" s="1"/>
  <c r="AG809" i="71"/>
  <c r="AC809" i="71"/>
  <c r="V809" i="71"/>
  <c r="W809" i="71"/>
  <c r="X809" i="71"/>
  <c r="N815" i="72"/>
  <c r="S815" i="72" s="1"/>
  <c r="AG802" i="71"/>
  <c r="AC802" i="71"/>
  <c r="V802" i="71"/>
  <c r="W802" i="71"/>
  <c r="X802" i="71"/>
  <c r="O1041" i="72"/>
  <c r="T1041" i="72" s="1"/>
  <c r="Y1024" i="71"/>
  <c r="R987" i="72"/>
  <c r="W987" i="72" s="1"/>
  <c r="AH970" i="71"/>
  <c r="O1057" i="72"/>
  <c r="T1057" i="72" s="1"/>
  <c r="Y1040" i="71"/>
  <c r="R1006" i="72"/>
  <c r="W1006" i="72" s="1"/>
  <c r="AH989" i="71"/>
  <c r="O988" i="72"/>
  <c r="T988" i="72" s="1"/>
  <c r="Y971" i="71"/>
  <c r="R1045" i="72"/>
  <c r="W1045" i="72" s="1"/>
  <c r="AH1028" i="71"/>
  <c r="O991" i="72"/>
  <c r="T991" i="72" s="1"/>
  <c r="Y974" i="71"/>
  <c r="R1063" i="72"/>
  <c r="W1063" i="72" s="1"/>
  <c r="AH1046" i="71"/>
  <c r="O1010" i="72"/>
  <c r="T1010" i="72" s="1"/>
  <c r="Y993" i="71"/>
  <c r="R976" i="72"/>
  <c r="W976" i="72" s="1"/>
  <c r="AH959" i="71"/>
  <c r="O1069" i="72"/>
  <c r="T1069" i="72" s="1"/>
  <c r="Y1052" i="71"/>
  <c r="R1011" i="72"/>
  <c r="W1011" i="72" s="1"/>
  <c r="AH994" i="71"/>
  <c r="O1029" i="72"/>
  <c r="T1029" i="72" s="1"/>
  <c r="Y1012" i="71"/>
  <c r="R975" i="72"/>
  <c r="W975" i="72" s="1"/>
  <c r="AH958" i="71"/>
  <c r="O1044" i="72"/>
  <c r="T1044" i="72" s="1"/>
  <c r="Y1027" i="71"/>
  <c r="R994" i="72"/>
  <c r="W994" i="72" s="1"/>
  <c r="AH977" i="71"/>
  <c r="O1067" i="72"/>
  <c r="T1067" i="72" s="1"/>
  <c r="Y1050" i="71"/>
  <c r="R1049" i="72"/>
  <c r="W1049" i="72" s="1"/>
  <c r="AH1032" i="71"/>
  <c r="O995" i="72"/>
  <c r="T995" i="72" s="1"/>
  <c r="Y978" i="71"/>
  <c r="R1048" i="72"/>
  <c r="W1048" i="72" s="1"/>
  <c r="AH1031" i="71"/>
  <c r="O998" i="72"/>
  <c r="T998" i="72" s="1"/>
  <c r="Y981" i="71"/>
  <c r="R1072" i="72"/>
  <c r="W1072" i="72" s="1"/>
  <c r="AH1055" i="71"/>
  <c r="O1037" i="72"/>
  <c r="T1037" i="72" s="1"/>
  <c r="Y1020" i="71"/>
  <c r="R983" i="72"/>
  <c r="W983" i="72" s="1"/>
  <c r="AH966" i="71"/>
  <c r="O1073" i="72"/>
  <c r="T1073" i="72" s="1"/>
  <c r="Y1056" i="71"/>
  <c r="R1018" i="72"/>
  <c r="W1018" i="72" s="1"/>
  <c r="AH1001" i="71"/>
  <c r="O900" i="72"/>
  <c r="T900" i="72" s="1"/>
  <c r="Y885" i="71"/>
  <c r="R895" i="72"/>
  <c r="W895" i="72" s="1"/>
  <c r="AH880" i="71"/>
  <c r="O898" i="72"/>
  <c r="T898" i="72" s="1"/>
  <c r="Y883" i="71"/>
  <c r="R928" i="72"/>
  <c r="W928" i="72" s="1"/>
  <c r="AH913" i="71"/>
  <c r="O913" i="72"/>
  <c r="T913" i="72" s="1"/>
  <c r="Y898" i="71"/>
  <c r="R926" i="72"/>
  <c r="W926" i="72" s="1"/>
  <c r="AH911" i="71"/>
  <c r="O899" i="72"/>
  <c r="T899" i="72" s="1"/>
  <c r="Y884" i="71"/>
  <c r="R904" i="72"/>
  <c r="W904" i="72" s="1"/>
  <c r="AH889" i="71"/>
  <c r="O912" i="72"/>
  <c r="T912" i="72" s="1"/>
  <c r="Y897" i="71"/>
  <c r="R897" i="72"/>
  <c r="W897" i="72" s="1"/>
  <c r="AH882" i="71"/>
  <c r="O932" i="72"/>
  <c r="T932" i="72" s="1"/>
  <c r="Y917" i="71"/>
  <c r="R919" i="72"/>
  <c r="W919" i="72" s="1"/>
  <c r="AH904" i="71"/>
  <c r="O930" i="72"/>
  <c r="T930" i="72" s="1"/>
  <c r="Y915" i="71"/>
  <c r="R883" i="72"/>
  <c r="W883" i="72" s="1"/>
  <c r="AH868" i="71"/>
  <c r="O882" i="72"/>
  <c r="T882" i="72" s="1"/>
  <c r="Y867" i="71"/>
  <c r="R890" i="72"/>
  <c r="W890" i="72" s="1"/>
  <c r="AH875" i="71"/>
  <c r="O876" i="72"/>
  <c r="T876" i="72" s="1"/>
  <c r="Y861" i="71"/>
  <c r="R910" i="72"/>
  <c r="W910" i="72" s="1"/>
  <c r="AH895" i="71"/>
  <c r="O903" i="72"/>
  <c r="T903" i="72" s="1"/>
  <c r="Y888" i="71"/>
  <c r="R909" i="72"/>
  <c r="W909" i="72" s="1"/>
  <c r="AH894" i="71"/>
  <c r="O896" i="72"/>
  <c r="T896" i="72" s="1"/>
  <c r="Y881" i="71"/>
  <c r="R881" i="72"/>
  <c r="W881" i="72" s="1"/>
  <c r="AH866" i="71"/>
  <c r="O894" i="72"/>
  <c r="T894" i="72" s="1"/>
  <c r="Y879" i="71"/>
  <c r="R907" i="72"/>
  <c r="W907" i="72" s="1"/>
  <c r="AH892" i="71"/>
  <c r="O914" i="72"/>
  <c r="T914" i="72" s="1"/>
  <c r="Y899" i="71"/>
  <c r="R922" i="72"/>
  <c r="W922" i="72" s="1"/>
  <c r="AH907" i="71"/>
  <c r="O908" i="72"/>
  <c r="T908" i="72" s="1"/>
  <c r="Y893" i="71"/>
  <c r="R295" i="72"/>
  <c r="W295" i="72" s="1"/>
  <c r="AH290" i="71"/>
  <c r="O298" i="72"/>
  <c r="T298" i="72" s="1"/>
  <c r="Y293" i="71"/>
  <c r="R293" i="72"/>
  <c r="W293" i="72" s="1"/>
  <c r="AH288" i="71"/>
  <c r="O328" i="72"/>
  <c r="T328" i="72" s="1"/>
  <c r="Y323" i="71"/>
  <c r="R313" i="72"/>
  <c r="W313" i="72" s="1"/>
  <c r="AH308" i="71"/>
  <c r="O321" i="72"/>
  <c r="T321" i="72" s="1"/>
  <c r="Y316" i="71"/>
  <c r="R302" i="72"/>
  <c r="W302" i="72" s="1"/>
  <c r="AH297" i="71"/>
  <c r="O299" i="72"/>
  <c r="T299" i="72" s="1"/>
  <c r="Y294" i="71"/>
  <c r="R312" i="72"/>
  <c r="W312" i="72" s="1"/>
  <c r="AH307" i="71"/>
  <c r="O297" i="72"/>
  <c r="T297" i="72" s="1"/>
  <c r="Y292" i="71"/>
  <c r="R327" i="72"/>
  <c r="W327" i="72" s="1"/>
  <c r="AH322" i="71"/>
  <c r="O322" i="72"/>
  <c r="T322" i="72" s="1"/>
  <c r="Y317" i="71"/>
  <c r="R325" i="72"/>
  <c r="W325" i="72" s="1"/>
  <c r="AH320" i="71"/>
  <c r="O286" i="72"/>
  <c r="T286" i="72" s="1"/>
  <c r="Y281" i="71"/>
  <c r="R277" i="72"/>
  <c r="W277" i="72" s="1"/>
  <c r="AH272" i="71"/>
  <c r="O291" i="72"/>
  <c r="T291" i="72" s="1"/>
  <c r="Y286" i="71"/>
  <c r="R276" i="72"/>
  <c r="W276" i="72" s="1"/>
  <c r="AH271" i="71"/>
  <c r="O305" i="72"/>
  <c r="T305" i="72" s="1"/>
  <c r="Y300" i="71"/>
  <c r="R306" i="72"/>
  <c r="W306" i="72" s="1"/>
  <c r="AH301" i="71"/>
  <c r="O304" i="72"/>
  <c r="T304" i="72" s="1"/>
  <c r="Y299" i="71"/>
  <c r="R296" i="72"/>
  <c r="W296" i="72" s="1"/>
  <c r="AH291" i="71"/>
  <c r="O281" i="72"/>
  <c r="T281" i="72" s="1"/>
  <c r="Y276" i="71"/>
  <c r="R289" i="72"/>
  <c r="W289" i="72" s="1"/>
  <c r="AH284" i="71"/>
  <c r="O310" i="72"/>
  <c r="T310" i="72" s="1"/>
  <c r="Y305" i="71"/>
  <c r="R309" i="72"/>
  <c r="W309" i="72" s="1"/>
  <c r="AH304" i="71"/>
  <c r="O323" i="72"/>
  <c r="T323" i="72" s="1"/>
  <c r="Y318" i="71"/>
  <c r="R308" i="72"/>
  <c r="W308" i="72" s="1"/>
  <c r="AH303" i="71"/>
  <c r="O433" i="72"/>
  <c r="T433" i="72" s="1"/>
  <c r="Y426" i="71"/>
  <c r="R386" i="72"/>
  <c r="W386" i="72" s="1"/>
  <c r="AH379" i="71"/>
  <c r="O435" i="72"/>
  <c r="T435" i="72" s="1"/>
  <c r="Y428" i="71"/>
  <c r="R470" i="72"/>
  <c r="W470" i="72" s="1"/>
  <c r="AH463" i="71"/>
  <c r="O410" i="72"/>
  <c r="T410" i="72" s="1"/>
  <c r="Y403" i="71"/>
  <c r="R383" i="72"/>
  <c r="W383" i="72" s="1"/>
  <c r="AH376" i="71"/>
  <c r="O460" i="72"/>
  <c r="T460" i="72" s="1"/>
  <c r="Y453" i="71"/>
  <c r="R441" i="72"/>
  <c r="W441" i="72" s="1"/>
  <c r="AH434" i="71"/>
  <c r="O474" i="72"/>
  <c r="T474" i="72" s="1"/>
  <c r="Y467" i="71"/>
  <c r="R415" i="72"/>
  <c r="W415" i="72" s="1"/>
  <c r="AH408" i="71"/>
  <c r="O444" i="72"/>
  <c r="T444" i="72" s="1"/>
  <c r="Y437" i="71"/>
  <c r="R396" i="72"/>
  <c r="W396" i="72" s="1"/>
  <c r="AH389" i="71"/>
  <c r="O457" i="72"/>
  <c r="T457" i="72" s="1"/>
  <c r="Y450" i="71"/>
  <c r="R416" i="72"/>
  <c r="W416" i="72" s="1"/>
  <c r="AH409" i="71"/>
  <c r="O414" i="72"/>
  <c r="T414" i="72" s="1"/>
  <c r="Y407" i="71"/>
  <c r="R458" i="72"/>
  <c r="W458" i="72" s="1"/>
  <c r="AH451" i="71"/>
  <c r="O394" i="72"/>
  <c r="T394" i="72" s="1"/>
  <c r="Y387" i="71"/>
  <c r="R423" i="72"/>
  <c r="W423" i="72" s="1"/>
  <c r="AH416" i="71"/>
  <c r="O375" i="72"/>
  <c r="T375" i="72" s="1"/>
  <c r="Y368" i="71"/>
  <c r="R468" i="72"/>
  <c r="W468" i="72" s="1"/>
  <c r="AH461" i="71"/>
  <c r="O462" i="72"/>
  <c r="T462" i="72" s="1"/>
  <c r="Y455" i="71"/>
  <c r="R399" i="72"/>
  <c r="W399" i="72" s="1"/>
  <c r="AH392" i="71"/>
  <c r="O428" i="72"/>
  <c r="T428" i="72" s="1"/>
  <c r="Y421" i="71"/>
  <c r="R380" i="72"/>
  <c r="W380" i="72" s="1"/>
  <c r="AH373" i="71"/>
  <c r="O427" i="72"/>
  <c r="T427" i="72" s="1"/>
  <c r="Y420" i="71"/>
  <c r="R466" i="72"/>
  <c r="W466" i="72" s="1"/>
  <c r="AH459" i="71"/>
  <c r="O401" i="72"/>
  <c r="T401" i="72" s="1"/>
  <c r="Y394" i="71"/>
  <c r="R1486" i="72"/>
  <c r="W1486" i="72" s="1"/>
  <c r="AH1461" i="71"/>
  <c r="O1481" i="72"/>
  <c r="T1481" i="72" s="1"/>
  <c r="Y1456" i="71"/>
  <c r="R1489" i="72"/>
  <c r="W1489" i="72" s="1"/>
  <c r="AH1464" i="71"/>
  <c r="O1475" i="72"/>
  <c r="T1475" i="72" s="1"/>
  <c r="Y1450" i="71"/>
  <c r="R1509" i="72"/>
  <c r="W1509" i="72" s="1"/>
  <c r="AH1484" i="71"/>
  <c r="O1506" i="72"/>
  <c r="T1506" i="72" s="1"/>
  <c r="Y1481" i="71"/>
  <c r="R1508" i="72"/>
  <c r="W1508" i="72" s="1"/>
  <c r="AH1483" i="71"/>
  <c r="O1495" i="72"/>
  <c r="T1495" i="72" s="1"/>
  <c r="Y1470" i="71"/>
  <c r="R1480" i="72"/>
  <c r="W1480" i="72" s="1"/>
  <c r="AH1455" i="71"/>
  <c r="O1493" i="72"/>
  <c r="T1493" i="72" s="1"/>
  <c r="Y1468" i="71"/>
  <c r="R1510" i="72"/>
  <c r="W1510" i="72" s="1"/>
  <c r="AH1485" i="71"/>
  <c r="O1513" i="72"/>
  <c r="T1513" i="72" s="1"/>
  <c r="Y1488" i="71"/>
  <c r="R1521" i="72"/>
  <c r="W1521" i="72" s="1"/>
  <c r="AH1496" i="71"/>
  <c r="O1507" i="72"/>
  <c r="T1507" i="72" s="1"/>
  <c r="Y1482" i="71"/>
  <c r="R1499" i="72"/>
  <c r="W1499" i="72" s="1"/>
  <c r="AH1474" i="71"/>
  <c r="O1498" i="72"/>
  <c r="T1498" i="72" s="1"/>
  <c r="Y1473" i="71"/>
  <c r="R1497" i="72"/>
  <c r="W1497" i="72" s="1"/>
  <c r="AH1472" i="71"/>
  <c r="O1527" i="72"/>
  <c r="T1527" i="72" s="1"/>
  <c r="Y1502" i="71"/>
  <c r="R1512" i="72"/>
  <c r="W1512" i="72" s="1"/>
  <c r="AH1487" i="71"/>
  <c r="O1525" i="72"/>
  <c r="T1525" i="72" s="1"/>
  <c r="Y1500" i="71"/>
  <c r="R1502" i="72"/>
  <c r="W1502" i="72" s="1"/>
  <c r="AH1477" i="71"/>
  <c r="O1503" i="72"/>
  <c r="T1503" i="72" s="1"/>
  <c r="Y1478" i="71"/>
  <c r="R1511" i="72"/>
  <c r="W1511" i="72" s="1"/>
  <c r="AH1486" i="71"/>
  <c r="O1496" i="72"/>
  <c r="T1496" i="72" s="1"/>
  <c r="Y1471" i="71"/>
  <c r="R1531" i="72"/>
  <c r="W1531" i="72" s="1"/>
  <c r="AH1506" i="71"/>
  <c r="O1522" i="72"/>
  <c r="T1522" i="72" s="1"/>
  <c r="Y1497" i="71"/>
  <c r="R1529" i="72"/>
  <c r="W1529" i="72" s="1"/>
  <c r="AH1504" i="71"/>
  <c r="AG1325" i="71"/>
  <c r="AC1325" i="71"/>
  <c r="W1325" i="71"/>
  <c r="N1348" i="72"/>
  <c r="S1348" i="72" s="1"/>
  <c r="V1325" i="71"/>
  <c r="X1325" i="71"/>
  <c r="V1407" i="71"/>
  <c r="N1430" i="72"/>
  <c r="S1430" i="72" s="1"/>
  <c r="W1407" i="71"/>
  <c r="AG1407" i="71"/>
  <c r="AC1407" i="71"/>
  <c r="X1407" i="71"/>
  <c r="N1354" i="72"/>
  <c r="S1354" i="72" s="1"/>
  <c r="W1331" i="71"/>
  <c r="AG1331" i="71"/>
  <c r="AC1331" i="71"/>
  <c r="V1331" i="71"/>
  <c r="X1331" i="71"/>
  <c r="AC1382" i="71"/>
  <c r="V1382" i="71"/>
  <c r="N1405" i="72"/>
  <c r="S1405" i="72" s="1"/>
  <c r="W1382" i="71"/>
  <c r="AG1382" i="71"/>
  <c r="X1382" i="71"/>
  <c r="N1387" i="72"/>
  <c r="S1387" i="72" s="1"/>
  <c r="W1364" i="71"/>
  <c r="AG1364" i="71"/>
  <c r="AC1364" i="71"/>
  <c r="V1364" i="71"/>
  <c r="X1364" i="71"/>
  <c r="AC1413" i="71"/>
  <c r="V1413" i="71"/>
  <c r="N1436" i="72"/>
  <c r="S1436" i="72" s="1"/>
  <c r="W1413" i="71"/>
  <c r="AG1413" i="71"/>
  <c r="X1413" i="71"/>
  <c r="AG1387" i="71"/>
  <c r="AC1387" i="71"/>
  <c r="W1387" i="71"/>
  <c r="N1410" i="72"/>
  <c r="S1410" i="72" s="1"/>
  <c r="V1387" i="71"/>
  <c r="X1387" i="71"/>
  <c r="AC1323" i="71"/>
  <c r="V1323" i="71"/>
  <c r="N1346" i="72"/>
  <c r="S1346" i="72" s="1"/>
  <c r="W1323" i="71"/>
  <c r="AG1323" i="71"/>
  <c r="X1323" i="71"/>
  <c r="W1377" i="71"/>
  <c r="N1400" i="72"/>
  <c r="S1400" i="72" s="1"/>
  <c r="V1377" i="71"/>
  <c r="AG1377" i="71"/>
  <c r="AC1377" i="71"/>
  <c r="X1377" i="71"/>
  <c r="N1381" i="72"/>
  <c r="S1381" i="72" s="1"/>
  <c r="W1358" i="71"/>
  <c r="AG1358" i="71"/>
  <c r="AC1358" i="71"/>
  <c r="V1358" i="71"/>
  <c r="X1358" i="71"/>
  <c r="N1340" i="72"/>
  <c r="S1340" i="72" s="1"/>
  <c r="W1317" i="71"/>
  <c r="AG1317" i="71"/>
  <c r="AC1317" i="71"/>
  <c r="V1317" i="71"/>
  <c r="X1317" i="71"/>
  <c r="AG1399" i="71"/>
  <c r="AC1399" i="71"/>
  <c r="W1399" i="71"/>
  <c r="N1422" i="72"/>
  <c r="S1422" i="72" s="1"/>
  <c r="V1399" i="71"/>
  <c r="X1399" i="71"/>
  <c r="AG1394" i="71"/>
  <c r="AC1394" i="71"/>
  <c r="V1394" i="71"/>
  <c r="N1417" i="72"/>
  <c r="S1417" i="72" s="1"/>
  <c r="W1394" i="71"/>
  <c r="X1394" i="71"/>
  <c r="N1431" i="72"/>
  <c r="S1431" i="72" s="1"/>
  <c r="W1408" i="71"/>
  <c r="AG1408" i="71"/>
  <c r="AC1408" i="71"/>
  <c r="V1408" i="71"/>
  <c r="X1408" i="71"/>
  <c r="N1378" i="72"/>
  <c r="S1378" i="72" s="1"/>
  <c r="W1355" i="71"/>
  <c r="AG1355" i="71"/>
  <c r="AC1355" i="71"/>
  <c r="V1355" i="71"/>
  <c r="X1355" i="71"/>
  <c r="N1421" i="72"/>
  <c r="S1421" i="72" s="1"/>
  <c r="W1398" i="71"/>
  <c r="AG1398" i="71"/>
  <c r="AC1398" i="71"/>
  <c r="V1398" i="71"/>
  <c r="X1398" i="71"/>
  <c r="N1403" i="72"/>
  <c r="S1403" i="72" s="1"/>
  <c r="W1380" i="71"/>
  <c r="AG1380" i="71"/>
  <c r="AC1380" i="71"/>
  <c r="V1380" i="71"/>
  <c r="X1380" i="71"/>
  <c r="N1356" i="72"/>
  <c r="S1356" i="72" s="1"/>
  <c r="V1333" i="71"/>
  <c r="AG1333" i="71"/>
  <c r="AC1333" i="71"/>
  <c r="W1333" i="71"/>
  <c r="X1333" i="71"/>
  <c r="N1437" i="72"/>
  <c r="S1437" i="72" s="1"/>
  <c r="V1414" i="71"/>
  <c r="AG1414" i="71"/>
  <c r="AC1414" i="71"/>
  <c r="W1414" i="71"/>
  <c r="X1414" i="71"/>
  <c r="N1334" i="72"/>
  <c r="S1334" i="72" s="1"/>
  <c r="W1311" i="71"/>
  <c r="AG1311" i="71"/>
  <c r="AC1311" i="71"/>
  <c r="V1311" i="71"/>
  <c r="X1311" i="71"/>
  <c r="AC1393" i="71"/>
  <c r="W1393" i="71"/>
  <c r="N1416" i="72"/>
  <c r="S1416" i="72" s="1"/>
  <c r="V1393" i="71"/>
  <c r="AG1393" i="71"/>
  <c r="X1393" i="71"/>
  <c r="AC1374" i="71"/>
  <c r="V1374" i="71"/>
  <c r="N1397" i="72"/>
  <c r="S1397" i="72" s="1"/>
  <c r="W1374" i="71"/>
  <c r="AG1374" i="71"/>
  <c r="X1374" i="71"/>
  <c r="AC1329" i="71"/>
  <c r="W1329" i="71"/>
  <c r="N1352" i="72"/>
  <c r="S1352" i="72" s="1"/>
  <c r="V1329" i="71"/>
  <c r="AG1329" i="71"/>
  <c r="X1329" i="71"/>
  <c r="AC1411" i="71"/>
  <c r="W1411" i="71"/>
  <c r="N1434" i="72"/>
  <c r="S1434" i="72" s="1"/>
  <c r="V1411" i="71"/>
  <c r="AG1411" i="71"/>
  <c r="X1411" i="71"/>
  <c r="AC1339" i="71"/>
  <c r="V1339" i="71"/>
  <c r="N1362" i="72"/>
  <c r="S1362" i="72" s="1"/>
  <c r="W1339" i="71"/>
  <c r="AG1339" i="71"/>
  <c r="X1339" i="71"/>
  <c r="AC1366" i="71"/>
  <c r="V1366" i="71"/>
  <c r="N1389" i="72"/>
  <c r="S1389" i="72" s="1"/>
  <c r="W1366" i="71"/>
  <c r="AG1366" i="71"/>
  <c r="X1366" i="71"/>
  <c r="AC1350" i="71"/>
  <c r="V1350" i="71"/>
  <c r="N1373" i="72"/>
  <c r="S1373" i="72" s="1"/>
  <c r="W1350" i="71"/>
  <c r="AG1350" i="71"/>
  <c r="X1350" i="71"/>
  <c r="O1148" i="72"/>
  <c r="T1148" i="72" s="1"/>
  <c r="Y1129" i="71"/>
  <c r="R1179" i="72"/>
  <c r="W1179" i="72" s="1"/>
  <c r="AH1160" i="71"/>
  <c r="O1146" i="72"/>
  <c r="T1146" i="72" s="1"/>
  <c r="Y1127" i="71"/>
  <c r="R1166" i="72"/>
  <c r="W1166" i="72" s="1"/>
  <c r="AH1147" i="71"/>
  <c r="O1162" i="72"/>
  <c r="T1162" i="72" s="1"/>
  <c r="Y1143" i="71"/>
  <c r="R1174" i="72"/>
  <c r="W1174" i="72" s="1"/>
  <c r="AH1155" i="71"/>
  <c r="O1167" i="72"/>
  <c r="T1167" i="72" s="1"/>
  <c r="Y1148" i="71"/>
  <c r="R1116" i="72"/>
  <c r="W1116" i="72" s="1"/>
  <c r="AH1097" i="71"/>
  <c r="O1172" i="72"/>
  <c r="T1172" i="72" s="1"/>
  <c r="Y1153" i="71"/>
  <c r="R1173" i="72"/>
  <c r="W1173" i="72" s="1"/>
  <c r="AH1154" i="71"/>
  <c r="O1180" i="72"/>
  <c r="T1180" i="72" s="1"/>
  <c r="Y1161" i="71"/>
  <c r="R1187" i="72"/>
  <c r="W1187" i="72" s="1"/>
  <c r="AH1168" i="71"/>
  <c r="O1168" i="72"/>
  <c r="T1168" i="72" s="1"/>
  <c r="Y1149" i="71"/>
  <c r="R1156" i="72"/>
  <c r="W1156" i="72" s="1"/>
  <c r="AH1137" i="71"/>
  <c r="O1141" i="72"/>
  <c r="T1141" i="72" s="1"/>
  <c r="Y1122" i="71"/>
  <c r="R1185" i="72"/>
  <c r="W1185" i="72" s="1"/>
  <c r="AH1166" i="71"/>
  <c r="O1191" i="72"/>
  <c r="T1191" i="72" s="1"/>
  <c r="Y1172" i="71"/>
  <c r="R1178" i="72"/>
  <c r="W1178" i="72" s="1"/>
  <c r="AH1159" i="71"/>
  <c r="O1182" i="72"/>
  <c r="T1182" i="72" s="1"/>
  <c r="Y1163" i="71"/>
  <c r="R1194" i="72"/>
  <c r="W1194" i="72" s="1"/>
  <c r="AH1175" i="71"/>
  <c r="O1169" i="72"/>
  <c r="T1169" i="72" s="1"/>
  <c r="Y1150" i="71"/>
  <c r="R1195" i="72"/>
  <c r="W1195" i="72" s="1"/>
  <c r="AH1176" i="71"/>
  <c r="O1189" i="72"/>
  <c r="T1189" i="72" s="1"/>
  <c r="Y1170" i="71"/>
  <c r="R1188" i="72"/>
  <c r="W1188" i="72" s="1"/>
  <c r="AH1169" i="71"/>
  <c r="O1098" i="72"/>
  <c r="T1098" i="72" s="1"/>
  <c r="Y1079" i="71"/>
  <c r="R1196" i="72"/>
  <c r="W1196" i="72" s="1"/>
  <c r="AH1177" i="71"/>
  <c r="O1102" i="72"/>
  <c r="T1102" i="72" s="1"/>
  <c r="Y1083" i="71"/>
  <c r="R684" i="72"/>
  <c r="W684" i="72" s="1"/>
  <c r="AH673" i="71"/>
  <c r="O645" i="72"/>
  <c r="T645" i="72" s="1"/>
  <c r="Y634" i="71"/>
  <c r="R616" i="72"/>
  <c r="W616" i="72" s="1"/>
  <c r="AH605" i="71"/>
  <c r="O679" i="72"/>
  <c r="T679" i="72" s="1"/>
  <c r="Y668" i="71"/>
  <c r="R642" i="72"/>
  <c r="W642" i="72" s="1"/>
  <c r="AH631" i="71"/>
  <c r="O704" i="72"/>
  <c r="T704" i="72" s="1"/>
  <c r="Y693" i="71"/>
  <c r="R665" i="72"/>
  <c r="W665" i="72" s="1"/>
  <c r="AH654" i="71"/>
  <c r="O714" i="72"/>
  <c r="T714" i="72" s="1"/>
  <c r="Y703" i="71"/>
  <c r="R683" i="72"/>
  <c r="W683" i="72" s="1"/>
  <c r="AH672" i="71"/>
  <c r="O646" i="72"/>
  <c r="T646" i="72" s="1"/>
  <c r="Y635" i="71"/>
  <c r="R708" i="72"/>
  <c r="W708" i="72" s="1"/>
  <c r="AH697" i="71"/>
  <c r="O669" i="72"/>
  <c r="T669" i="72" s="1"/>
  <c r="Y658" i="71"/>
  <c r="R624" i="72"/>
  <c r="W624" i="72" s="1"/>
  <c r="AH613" i="71"/>
  <c r="O671" i="72"/>
  <c r="T671" i="72" s="1"/>
  <c r="Y660" i="71"/>
  <c r="R634" i="72"/>
  <c r="W634" i="72" s="1"/>
  <c r="AH623" i="71"/>
  <c r="O712" i="72"/>
  <c r="T712" i="72" s="1"/>
  <c r="Y701" i="71"/>
  <c r="R673" i="72"/>
  <c r="W673" i="72" s="1"/>
  <c r="AH662" i="71"/>
  <c r="O628" i="72"/>
  <c r="T628" i="72" s="1"/>
  <c r="Y617" i="71"/>
  <c r="R691" i="72"/>
  <c r="W691" i="72" s="1"/>
  <c r="AH680" i="71"/>
  <c r="O654" i="72"/>
  <c r="T654" i="72" s="1"/>
  <c r="Y643" i="71"/>
  <c r="R700" i="72"/>
  <c r="W700" i="72" s="1"/>
  <c r="AH689" i="71"/>
  <c r="O661" i="72"/>
  <c r="T661" i="72" s="1"/>
  <c r="Y650" i="71"/>
  <c r="R632" i="72"/>
  <c r="W632" i="72" s="1"/>
  <c r="AH621" i="71"/>
  <c r="O695" i="72"/>
  <c r="T695" i="72" s="1"/>
  <c r="Y684" i="71"/>
  <c r="R658" i="72"/>
  <c r="W658" i="72" s="1"/>
  <c r="AH647" i="71"/>
  <c r="O611" i="72"/>
  <c r="V707" i="71"/>
  <c r="Y600" i="71"/>
  <c r="N718" i="72"/>
  <c r="E107" i="70" s="1"/>
  <c r="V54" i="11" s="1"/>
  <c r="S611" i="72"/>
  <c r="S718" i="72" s="1"/>
  <c r="E104" i="70" s="1"/>
  <c r="Q681" i="72"/>
  <c r="V681" i="72" s="1"/>
  <c r="AD670" i="71"/>
  <c r="P218" i="72"/>
  <c r="U218" i="72" s="1"/>
  <c r="Z215" i="71"/>
  <c r="Q160" i="72"/>
  <c r="V160" i="72" s="1"/>
  <c r="AD157" i="71"/>
  <c r="P134" i="72"/>
  <c r="U134" i="72" s="1"/>
  <c r="Z131" i="71"/>
  <c r="Q175" i="72"/>
  <c r="V175" i="72" s="1"/>
  <c r="AD172" i="71"/>
  <c r="P210" i="72"/>
  <c r="U210" i="72" s="1"/>
  <c r="Z207" i="71"/>
  <c r="Q142" i="72"/>
  <c r="V142" i="72" s="1"/>
  <c r="AD139" i="71"/>
  <c r="P196" i="72"/>
  <c r="U196" i="72" s="1"/>
  <c r="Z193" i="71"/>
  <c r="Q138" i="72"/>
  <c r="V138" i="72" s="1"/>
  <c r="AD135" i="71"/>
  <c r="P199" i="72"/>
  <c r="U199" i="72" s="1"/>
  <c r="Z196" i="71"/>
  <c r="Q236" i="72"/>
  <c r="V236" i="72" s="1"/>
  <c r="AD233" i="71"/>
  <c r="P225" i="72"/>
  <c r="U225" i="72" s="1"/>
  <c r="Z222" i="71"/>
  <c r="Q228" i="72"/>
  <c r="V228" i="72" s="1"/>
  <c r="AD225" i="71"/>
  <c r="P200" i="72"/>
  <c r="U200" i="72" s="1"/>
  <c r="Z197" i="71"/>
  <c r="Q203" i="72"/>
  <c r="V203" i="72" s="1"/>
  <c r="AD200" i="71"/>
  <c r="P133" i="72"/>
  <c r="U133" i="72" s="1"/>
  <c r="Z130" i="71"/>
  <c r="Q230" i="72"/>
  <c r="V230" i="72" s="1"/>
  <c r="AD227" i="71"/>
  <c r="P184" i="72"/>
  <c r="U184" i="72" s="1"/>
  <c r="Z181" i="71"/>
  <c r="Q168" i="72"/>
  <c r="V168" i="72" s="1"/>
  <c r="AD165" i="71"/>
  <c r="P223" i="72"/>
  <c r="U223" i="72" s="1"/>
  <c r="Z220" i="71"/>
  <c r="Q226" i="72"/>
  <c r="V226" i="72" s="1"/>
  <c r="AD223" i="71"/>
  <c r="P234" i="72"/>
  <c r="U234" i="72" s="1"/>
  <c r="Z231" i="71"/>
  <c r="Q192" i="72"/>
  <c r="V192" i="72" s="1"/>
  <c r="AD189" i="71"/>
  <c r="P150" i="72"/>
  <c r="U150" i="72" s="1"/>
  <c r="Z147" i="71"/>
  <c r="Q207" i="72"/>
  <c r="V207" i="72" s="1"/>
  <c r="AD204" i="71"/>
  <c r="R131" i="72"/>
  <c r="AG235" i="71"/>
  <c r="AH128" i="71"/>
  <c r="O174" i="72"/>
  <c r="T174" i="72" s="1"/>
  <c r="Y171" i="71"/>
  <c r="R165" i="72"/>
  <c r="W165" i="72" s="1"/>
  <c r="AH162" i="71"/>
  <c r="O554" i="72"/>
  <c r="T554" i="72" s="1"/>
  <c r="Y545" i="71"/>
  <c r="R534" i="72"/>
  <c r="W534" i="72" s="1"/>
  <c r="AH525" i="71"/>
  <c r="O564" i="72"/>
  <c r="T564" i="72" s="1"/>
  <c r="Y555" i="71"/>
  <c r="R515" i="72"/>
  <c r="W515" i="72" s="1"/>
  <c r="AH506" i="71"/>
  <c r="O496" i="72"/>
  <c r="T496" i="72" s="1"/>
  <c r="Y487" i="71"/>
  <c r="R505" i="72"/>
  <c r="W505" i="72" s="1"/>
  <c r="AH496" i="71"/>
  <c r="O514" i="72"/>
  <c r="T514" i="72" s="1"/>
  <c r="Y505" i="71"/>
  <c r="R553" i="72"/>
  <c r="W553" i="72" s="1"/>
  <c r="AH544" i="71"/>
  <c r="O559" i="72"/>
  <c r="T559" i="72" s="1"/>
  <c r="Y550" i="71"/>
  <c r="R562" i="72"/>
  <c r="W562" i="72" s="1"/>
  <c r="AH553" i="71"/>
  <c r="O526" i="72"/>
  <c r="T526" i="72" s="1"/>
  <c r="Y517" i="71"/>
  <c r="R493" i="72"/>
  <c r="W493" i="72" s="1"/>
  <c r="AH484" i="71"/>
  <c r="O508" i="72"/>
  <c r="T508" i="72" s="1"/>
  <c r="Y499" i="71"/>
  <c r="R551" i="72"/>
  <c r="W551" i="72" s="1"/>
  <c r="AH542" i="71"/>
  <c r="O552" i="72"/>
  <c r="T552" i="72" s="1"/>
  <c r="Y543" i="71"/>
  <c r="R586" i="72"/>
  <c r="W586" i="72" s="1"/>
  <c r="AH577" i="71"/>
  <c r="O566" i="72"/>
  <c r="T566" i="72" s="1"/>
  <c r="Y557" i="71"/>
  <c r="R529" i="72"/>
  <c r="W529" i="72" s="1"/>
  <c r="AH520" i="71"/>
  <c r="O531" i="72"/>
  <c r="T531" i="72" s="1"/>
  <c r="Y522" i="71"/>
  <c r="R560" i="72"/>
  <c r="W560" i="72" s="1"/>
  <c r="AH551" i="71"/>
  <c r="O576" i="72"/>
  <c r="T576" i="72" s="1"/>
  <c r="Y567" i="71"/>
  <c r="R556" i="72"/>
  <c r="W556" i="72" s="1"/>
  <c r="AH547" i="71"/>
  <c r="O585" i="72"/>
  <c r="T585" i="72" s="1"/>
  <c r="Y576" i="71"/>
  <c r="R547" i="72"/>
  <c r="W547" i="72" s="1"/>
  <c r="AH538" i="71"/>
  <c r="O538" i="72"/>
  <c r="T538" i="72" s="1"/>
  <c r="Y529" i="71"/>
  <c r="R548" i="72"/>
  <c r="W548" i="72" s="1"/>
  <c r="AH539" i="71"/>
  <c r="O557" i="72"/>
  <c r="T557" i="72" s="1"/>
  <c r="Y548" i="71"/>
  <c r="O1064" i="72"/>
  <c r="T1064" i="72" s="1"/>
  <c r="Y1047" i="71"/>
  <c r="R1007" i="72"/>
  <c r="W1007" i="72" s="1"/>
  <c r="AH990" i="71"/>
  <c r="O977" i="72"/>
  <c r="T977" i="72" s="1"/>
  <c r="Y960" i="71"/>
  <c r="R1026" i="72"/>
  <c r="W1026" i="72" s="1"/>
  <c r="AH1009" i="71"/>
  <c r="O992" i="72"/>
  <c r="T992" i="72" s="1"/>
  <c r="Y975" i="71"/>
  <c r="R1062" i="72"/>
  <c r="W1062" i="72" s="1"/>
  <c r="AH1045" i="71"/>
  <c r="O1027" i="72"/>
  <c r="T1027" i="72" s="1"/>
  <c r="Y1010" i="71"/>
  <c r="R981" i="72"/>
  <c r="W981" i="72" s="1"/>
  <c r="AH964" i="71"/>
  <c r="O1030" i="72"/>
  <c r="T1030" i="72" s="1"/>
  <c r="Y1013" i="71"/>
  <c r="R996" i="72"/>
  <c r="W996" i="72" s="1"/>
  <c r="AH979" i="71"/>
  <c r="O1075" i="72"/>
  <c r="T1075" i="72" s="1"/>
  <c r="Y1058" i="71"/>
  <c r="R1015" i="72"/>
  <c r="W1015" i="72" s="1"/>
  <c r="AH998" i="71"/>
  <c r="O1001" i="72"/>
  <c r="T1001" i="72" s="1"/>
  <c r="Y984" i="71"/>
  <c r="R1050" i="72"/>
  <c r="W1050" i="72" s="1"/>
  <c r="AH1033" i="71"/>
  <c r="O1068" i="72"/>
  <c r="T1068" i="72" s="1"/>
  <c r="Y1051" i="71"/>
  <c r="R1014" i="72"/>
  <c r="W1014" i="72" s="1"/>
  <c r="AH997" i="71"/>
  <c r="O980" i="72"/>
  <c r="T980" i="72" s="1"/>
  <c r="Y963" i="71"/>
  <c r="R1053" i="72"/>
  <c r="W1053" i="72" s="1"/>
  <c r="AH1036" i="71"/>
  <c r="O999" i="72"/>
  <c r="T999" i="72" s="1"/>
  <c r="Y982" i="71"/>
  <c r="R985" i="72"/>
  <c r="W985" i="72" s="1"/>
  <c r="AH968" i="71"/>
  <c r="O1034" i="72"/>
  <c r="T1034" i="72" s="1"/>
  <c r="Y1017" i="71"/>
  <c r="R984" i="72"/>
  <c r="W984" i="72" s="1"/>
  <c r="AH967" i="71"/>
  <c r="O1059" i="72"/>
  <c r="T1059" i="72" s="1"/>
  <c r="Y1042" i="71"/>
  <c r="R1003" i="72"/>
  <c r="W1003" i="72" s="1"/>
  <c r="AH986" i="71"/>
  <c r="O973" i="72"/>
  <c r="T973" i="72" s="1"/>
  <c r="Y956" i="71"/>
  <c r="R1022" i="72"/>
  <c r="W1022" i="72" s="1"/>
  <c r="AH1005" i="71"/>
  <c r="O1004" i="72"/>
  <c r="T1004" i="72" s="1"/>
  <c r="Y987" i="71"/>
  <c r="R915" i="72"/>
  <c r="W915" i="72" s="1"/>
  <c r="AH900" i="71"/>
  <c r="O925" i="72"/>
  <c r="T925" i="72" s="1"/>
  <c r="Y910" i="71"/>
  <c r="R933" i="72"/>
  <c r="W933" i="72" s="1"/>
  <c r="AH918" i="71"/>
  <c r="O918" i="72"/>
  <c r="T918" i="72" s="1"/>
  <c r="Y903" i="71"/>
  <c r="R953" i="72"/>
  <c r="W953" i="72" s="1"/>
  <c r="AH938" i="71"/>
  <c r="O935" i="72"/>
  <c r="T935" i="72" s="1"/>
  <c r="Y920" i="71"/>
  <c r="R952" i="72"/>
  <c r="W952" i="72" s="1"/>
  <c r="AH937" i="71"/>
  <c r="O938" i="72"/>
  <c r="T938" i="72" s="1"/>
  <c r="Y923" i="71"/>
  <c r="R924" i="72"/>
  <c r="W924" i="72" s="1"/>
  <c r="AH909" i="71"/>
  <c r="O937" i="72"/>
  <c r="T937" i="72" s="1"/>
  <c r="Y922" i="71"/>
  <c r="R939" i="72"/>
  <c r="W939" i="72" s="1"/>
  <c r="AH924" i="71"/>
  <c r="R855" i="72"/>
  <c r="W855" i="72" s="1"/>
  <c r="AH840" i="71"/>
  <c r="O950" i="72"/>
  <c r="T950" i="72" s="1"/>
  <c r="Y935" i="71"/>
  <c r="R917" i="72"/>
  <c r="W917" i="72" s="1"/>
  <c r="AH902" i="71"/>
  <c r="O902" i="72"/>
  <c r="T902" i="72" s="1"/>
  <c r="Y887" i="71"/>
  <c r="R916" i="72"/>
  <c r="W916" i="72" s="1"/>
  <c r="AH901" i="71"/>
  <c r="O923" i="72"/>
  <c r="T923" i="72" s="1"/>
  <c r="Y908" i="71"/>
  <c r="R936" i="72"/>
  <c r="W936" i="72" s="1"/>
  <c r="AH921" i="71"/>
  <c r="O944" i="72"/>
  <c r="T944" i="72" s="1"/>
  <c r="Y929" i="71"/>
  <c r="R929" i="72"/>
  <c r="W929" i="72" s="1"/>
  <c r="AH914" i="71"/>
  <c r="O921" i="72"/>
  <c r="T921" i="72" s="1"/>
  <c r="Y906" i="71"/>
  <c r="R911" i="72"/>
  <c r="W911" i="72" s="1"/>
  <c r="AH896" i="71"/>
  <c r="O920" i="72"/>
  <c r="T920" i="72" s="1"/>
  <c r="Y905" i="71"/>
  <c r="R949" i="72"/>
  <c r="W949" i="72" s="1"/>
  <c r="AH934" i="71"/>
  <c r="O934" i="72"/>
  <c r="T934" i="72" s="1"/>
  <c r="Y919" i="71"/>
  <c r="R948" i="72"/>
  <c r="W948" i="72" s="1"/>
  <c r="AH933" i="71"/>
  <c r="O318" i="72"/>
  <c r="T318" i="72" s="1"/>
  <c r="Y313" i="71"/>
  <c r="R320" i="72"/>
  <c r="W320" i="72" s="1"/>
  <c r="AH315" i="71"/>
  <c r="O333" i="72"/>
  <c r="T333" i="72" s="1"/>
  <c r="Y328" i="71"/>
  <c r="R319" i="72"/>
  <c r="W319" i="72" s="1"/>
  <c r="AH314" i="71"/>
  <c r="O348" i="72"/>
  <c r="T348" i="72" s="1"/>
  <c r="Y343" i="71"/>
  <c r="R338" i="72"/>
  <c r="W338" i="72" s="1"/>
  <c r="AH333" i="71"/>
  <c r="O347" i="72"/>
  <c r="T347" i="72" s="1"/>
  <c r="Y342" i="71"/>
  <c r="R339" i="72"/>
  <c r="W339" i="72" s="1"/>
  <c r="AH334" i="71"/>
  <c r="O324" i="72"/>
  <c r="T324" i="72" s="1"/>
  <c r="Y319" i="71"/>
  <c r="R332" i="72"/>
  <c r="W332" i="72" s="1"/>
  <c r="AH327" i="71"/>
  <c r="O342" i="72"/>
  <c r="T342" i="72" s="1"/>
  <c r="Y337" i="71"/>
  <c r="R352" i="72"/>
  <c r="W352" i="72" s="1"/>
  <c r="AH347" i="71"/>
  <c r="O258" i="72"/>
  <c r="T258" i="72" s="1"/>
  <c r="Y253" i="71"/>
  <c r="R351" i="72"/>
  <c r="W351" i="72" s="1"/>
  <c r="AH346" i="71"/>
  <c r="O317" i="72"/>
  <c r="T317" i="72" s="1"/>
  <c r="Y312" i="71"/>
  <c r="R303" i="72"/>
  <c r="W303" i="72" s="1"/>
  <c r="AH298" i="71"/>
  <c r="O311" i="72"/>
  <c r="T311" i="72" s="1"/>
  <c r="Y306" i="71"/>
  <c r="R326" i="72"/>
  <c r="W326" i="72" s="1"/>
  <c r="AH321" i="71"/>
  <c r="O331" i="72"/>
  <c r="T331" i="72" s="1"/>
  <c r="Y326" i="71"/>
  <c r="R344" i="72"/>
  <c r="W344" i="72" s="1"/>
  <c r="AH339" i="71"/>
  <c r="O329" i="72"/>
  <c r="T329" i="72" s="1"/>
  <c r="Y324" i="71"/>
  <c r="R316" i="72"/>
  <c r="W316" i="72" s="1"/>
  <c r="AH311" i="71"/>
  <c r="O314" i="72"/>
  <c r="T314" i="72" s="1"/>
  <c r="Y309" i="71"/>
  <c r="R315" i="72"/>
  <c r="W315" i="72" s="1"/>
  <c r="AH310" i="71"/>
  <c r="O349" i="72"/>
  <c r="T349" i="72" s="1"/>
  <c r="Y344" i="71"/>
  <c r="R335" i="72"/>
  <c r="W335" i="72" s="1"/>
  <c r="AH330" i="71"/>
  <c r="O343" i="72"/>
  <c r="T343" i="72" s="1"/>
  <c r="Y338" i="71"/>
  <c r="N1259" i="72"/>
  <c r="S1259" i="72" s="1"/>
  <c r="AG1238" i="71"/>
  <c r="AC1238" i="71"/>
  <c r="V1238" i="71"/>
  <c r="W1238" i="71"/>
  <c r="X1238" i="71"/>
  <c r="N1297" i="72"/>
  <c r="S1297" i="72" s="1"/>
  <c r="AG1276" i="71"/>
  <c r="AC1276" i="71"/>
  <c r="V1276" i="71"/>
  <c r="W1276" i="71"/>
  <c r="X1276" i="71"/>
  <c r="N1223" i="72"/>
  <c r="S1223" i="72" s="1"/>
  <c r="AG1202" i="71"/>
  <c r="AC1202" i="71"/>
  <c r="V1202" i="71"/>
  <c r="W1202" i="71"/>
  <c r="X1202" i="71"/>
  <c r="N1267" i="72"/>
  <c r="S1267" i="72" s="1"/>
  <c r="AG1246" i="71"/>
  <c r="AC1246" i="71"/>
  <c r="V1246" i="71"/>
  <c r="W1246" i="71"/>
  <c r="X1246" i="71"/>
  <c r="N1221" i="72"/>
  <c r="S1221" i="72" s="1"/>
  <c r="AG1200" i="71"/>
  <c r="AC1200" i="71"/>
  <c r="V1200" i="71"/>
  <c r="W1200" i="71"/>
  <c r="X1200" i="71"/>
  <c r="N1310" i="72"/>
  <c r="S1310" i="72" s="1"/>
  <c r="AG1289" i="71"/>
  <c r="AC1289" i="71"/>
  <c r="V1289" i="71"/>
  <c r="W1289" i="71"/>
  <c r="X1289" i="71"/>
  <c r="N1271" i="72"/>
  <c r="S1271" i="72" s="1"/>
  <c r="AG1250" i="71"/>
  <c r="AC1250" i="71"/>
  <c r="V1250" i="71"/>
  <c r="W1250" i="71"/>
  <c r="X1250" i="71"/>
  <c r="N1268" i="72"/>
  <c r="S1268" i="72" s="1"/>
  <c r="AG1247" i="71"/>
  <c r="AC1247" i="71"/>
  <c r="V1247" i="71"/>
  <c r="W1247" i="71"/>
  <c r="X1247" i="71"/>
  <c r="N1283" i="72"/>
  <c r="S1283" i="72" s="1"/>
  <c r="AG1262" i="71"/>
  <c r="AC1262" i="71"/>
  <c r="V1262" i="71"/>
  <c r="W1262" i="71"/>
  <c r="X1262" i="71"/>
  <c r="N1216" i="72"/>
  <c r="S1216" i="72" s="1"/>
  <c r="AG1195" i="71"/>
  <c r="AC1195" i="71"/>
  <c r="V1195" i="71"/>
  <c r="W1195" i="71"/>
  <c r="X1195" i="71"/>
  <c r="N1306" i="72"/>
  <c r="S1306" i="72" s="1"/>
  <c r="AG1285" i="71"/>
  <c r="AC1285" i="71"/>
  <c r="V1285" i="71"/>
  <c r="W1285" i="71"/>
  <c r="X1285" i="71"/>
  <c r="N1265" i="72"/>
  <c r="S1265" i="72" s="1"/>
  <c r="AG1244" i="71"/>
  <c r="AC1244" i="71"/>
  <c r="V1244" i="71"/>
  <c r="W1244" i="71"/>
  <c r="X1244" i="71"/>
  <c r="N1312" i="72"/>
  <c r="S1312" i="72" s="1"/>
  <c r="AG1291" i="71"/>
  <c r="AC1291" i="71"/>
  <c r="V1291" i="71"/>
  <c r="W1291" i="71"/>
  <c r="X1291" i="71"/>
  <c r="N1258" i="72"/>
  <c r="S1258" i="72" s="1"/>
  <c r="AG1237" i="71"/>
  <c r="AC1237" i="71"/>
  <c r="V1237" i="71"/>
  <c r="W1237" i="71"/>
  <c r="X1237" i="71"/>
  <c r="N1232" i="72"/>
  <c r="S1232" i="72" s="1"/>
  <c r="AG1211" i="71"/>
  <c r="AC1211" i="71"/>
  <c r="V1211" i="71"/>
  <c r="W1211" i="71"/>
  <c r="X1211" i="71"/>
  <c r="N1317" i="72"/>
  <c r="S1317" i="72" s="1"/>
  <c r="AG1296" i="71"/>
  <c r="AC1296" i="71"/>
  <c r="V1296" i="71"/>
  <c r="W1296" i="71"/>
  <c r="X1296" i="71"/>
  <c r="N1261" i="72"/>
  <c r="S1261" i="72" s="1"/>
  <c r="AG1240" i="71"/>
  <c r="AC1240" i="71"/>
  <c r="V1240" i="71"/>
  <c r="W1240" i="71"/>
  <c r="X1240" i="71"/>
  <c r="N1291" i="72"/>
  <c r="S1291" i="72" s="1"/>
  <c r="AG1270" i="71"/>
  <c r="AC1270" i="71"/>
  <c r="V1270" i="71"/>
  <c r="W1270" i="71"/>
  <c r="X1270" i="71"/>
  <c r="N1254" i="72"/>
  <c r="S1254" i="72" s="1"/>
  <c r="AG1233" i="71"/>
  <c r="AC1233" i="71"/>
  <c r="V1233" i="71"/>
  <c r="W1233" i="71"/>
  <c r="X1233" i="71"/>
  <c r="N1316" i="72"/>
  <c r="S1316" i="72" s="1"/>
  <c r="AG1295" i="71"/>
  <c r="AC1295" i="71"/>
  <c r="V1295" i="71"/>
  <c r="W1295" i="71"/>
  <c r="X1295" i="71"/>
  <c r="N1298" i="72"/>
  <c r="S1298" i="72" s="1"/>
  <c r="AG1277" i="71"/>
  <c r="AC1277" i="71"/>
  <c r="V1277" i="71"/>
  <c r="W1277" i="71"/>
  <c r="X1277" i="71"/>
  <c r="N1276" i="72"/>
  <c r="S1276" i="72" s="1"/>
  <c r="AG1255" i="71"/>
  <c r="AC1255" i="71"/>
  <c r="V1255" i="71"/>
  <c r="W1255" i="71"/>
  <c r="X1255" i="71"/>
  <c r="N1269" i="72"/>
  <c r="S1269" i="72" s="1"/>
  <c r="AG1248" i="71"/>
  <c r="AC1248" i="71"/>
  <c r="V1248" i="71"/>
  <c r="W1248" i="71"/>
  <c r="X1248" i="71"/>
  <c r="N1250" i="72"/>
  <c r="S1250" i="72" s="1"/>
  <c r="AG1229" i="71"/>
  <c r="AC1229" i="71"/>
  <c r="V1229" i="71"/>
  <c r="W1229" i="71"/>
  <c r="X1229" i="71"/>
  <c r="N1305" i="72"/>
  <c r="S1305" i="72" s="1"/>
  <c r="AG1284" i="71"/>
  <c r="AC1284" i="71"/>
  <c r="V1284" i="71"/>
  <c r="W1284" i="71"/>
  <c r="X1284" i="71"/>
  <c r="N1294" i="72"/>
  <c r="S1294" i="72" s="1"/>
  <c r="AG1273" i="71"/>
  <c r="AC1273" i="71"/>
  <c r="V1273" i="71"/>
  <c r="W1273" i="71"/>
  <c r="X1273" i="71"/>
  <c r="N1253" i="72"/>
  <c r="S1253" i="72" s="1"/>
  <c r="AG1232" i="71"/>
  <c r="AC1232" i="71"/>
  <c r="V1232" i="71"/>
  <c r="W1232" i="71"/>
  <c r="X1232" i="71"/>
  <c r="R469" i="72"/>
  <c r="W469" i="72" s="1"/>
  <c r="AH462" i="71"/>
  <c r="O390" i="72"/>
  <c r="T390" i="72" s="1"/>
  <c r="Y383" i="71"/>
  <c r="R443" i="72"/>
  <c r="W443" i="72" s="1"/>
  <c r="AH436" i="71"/>
  <c r="O465" i="72"/>
  <c r="T465" i="72" s="1"/>
  <c r="Y458" i="71"/>
  <c r="R419" i="72"/>
  <c r="W419" i="72" s="1"/>
  <c r="AH412" i="71"/>
  <c r="O417" i="72"/>
  <c r="T417" i="72" s="1"/>
  <c r="Y410" i="71"/>
  <c r="R412" i="72"/>
  <c r="W412" i="72" s="1"/>
  <c r="AH405" i="71"/>
  <c r="O451" i="72"/>
  <c r="T451" i="72" s="1"/>
  <c r="Y444" i="71"/>
  <c r="R471" i="72"/>
  <c r="W471" i="72" s="1"/>
  <c r="AH464" i="71"/>
  <c r="O425" i="72"/>
  <c r="T425" i="72" s="1"/>
  <c r="Y418" i="71"/>
  <c r="R373" i="72"/>
  <c r="W373" i="72" s="1"/>
  <c r="AH366" i="71"/>
  <c r="O400" i="72"/>
  <c r="T400" i="72" s="1"/>
  <c r="Y393" i="71"/>
  <c r="R448" i="72"/>
  <c r="W448" i="72" s="1"/>
  <c r="AH441" i="71"/>
  <c r="O477" i="72"/>
  <c r="T477" i="72" s="1"/>
  <c r="Y470" i="71"/>
  <c r="R421" i="72"/>
  <c r="W421" i="72" s="1"/>
  <c r="AH414" i="71"/>
  <c r="O449" i="72"/>
  <c r="T449" i="72" s="1"/>
  <c r="Y442" i="71"/>
  <c r="R402" i="72"/>
  <c r="W402" i="72" s="1"/>
  <c r="AH395" i="71"/>
  <c r="O456" i="72"/>
  <c r="T456" i="72" s="1"/>
  <c r="Y449" i="71"/>
  <c r="R379" i="72"/>
  <c r="W379" i="72" s="1"/>
  <c r="AH372" i="71"/>
  <c r="O418" i="72"/>
  <c r="T418" i="72" s="1"/>
  <c r="Y411" i="71"/>
  <c r="R455" i="72"/>
  <c r="W455" i="72" s="1"/>
  <c r="AH448" i="71"/>
  <c r="O407" i="72"/>
  <c r="T407" i="72" s="1"/>
  <c r="Y400" i="71"/>
  <c r="R463" i="72"/>
  <c r="W463" i="72" s="1"/>
  <c r="AH456" i="71"/>
  <c r="O384" i="72"/>
  <c r="T384" i="72" s="1"/>
  <c r="Y377" i="71"/>
  <c r="R436" i="72"/>
  <c r="W436" i="72" s="1"/>
  <c r="AH429" i="71"/>
  <c r="O376" i="72"/>
  <c r="T376" i="72" s="1"/>
  <c r="Y369" i="71"/>
  <c r="R445" i="72"/>
  <c r="W445" i="72" s="1"/>
  <c r="AH438" i="71"/>
  <c r="O1516" i="72"/>
  <c r="T1516" i="72" s="1"/>
  <c r="Y1491" i="71"/>
  <c r="R1501" i="72"/>
  <c r="W1501" i="72" s="1"/>
  <c r="AH1476" i="71"/>
  <c r="O1515" i="72"/>
  <c r="T1515" i="72" s="1"/>
  <c r="Y1490" i="71"/>
  <c r="R1526" i="72"/>
  <c r="W1526" i="72" s="1"/>
  <c r="AH1501" i="71"/>
  <c r="O1535" i="72"/>
  <c r="T1535" i="72" s="1"/>
  <c r="Y1510" i="71"/>
  <c r="R1543" i="72"/>
  <c r="W1543" i="72" s="1"/>
  <c r="AH1518" i="71"/>
  <c r="O1528" i="72"/>
  <c r="T1528" i="72" s="1"/>
  <c r="Y1503" i="71"/>
  <c r="R1520" i="72"/>
  <c r="W1520" i="72" s="1"/>
  <c r="AH1495" i="71"/>
  <c r="O1514" i="72"/>
  <c r="T1514" i="72" s="1"/>
  <c r="Y1489" i="71"/>
  <c r="R1519" i="72"/>
  <c r="W1519" i="72" s="1"/>
  <c r="AH1494" i="71"/>
  <c r="O1548" i="72"/>
  <c r="T1548" i="72" s="1"/>
  <c r="Y1523" i="71"/>
  <c r="R1533" i="72"/>
  <c r="W1533" i="72" s="1"/>
  <c r="AH1508" i="71"/>
  <c r="O1547" i="72"/>
  <c r="T1547" i="72" s="1"/>
  <c r="Y1522" i="71"/>
  <c r="R1518" i="72"/>
  <c r="W1518" i="72" s="1"/>
  <c r="AH1493" i="71"/>
  <c r="O1524" i="72"/>
  <c r="T1524" i="72" s="1"/>
  <c r="Y1499" i="71"/>
  <c r="R1532" i="72"/>
  <c r="W1532" i="72" s="1"/>
  <c r="AH1507" i="71"/>
  <c r="O1517" i="72"/>
  <c r="T1517" i="72" s="1"/>
  <c r="Y1492" i="71"/>
  <c r="R1552" i="72"/>
  <c r="W1552" i="72" s="1"/>
  <c r="AH1527" i="71"/>
  <c r="O1538" i="72"/>
  <c r="T1538" i="72" s="1"/>
  <c r="Y1513" i="71"/>
  <c r="R1551" i="72"/>
  <c r="W1551" i="72" s="1"/>
  <c r="AH1526" i="71"/>
  <c r="O1537" i="72"/>
  <c r="T1537" i="72" s="1"/>
  <c r="Y1512" i="71"/>
  <c r="R1523" i="72"/>
  <c r="W1523" i="72" s="1"/>
  <c r="AH1498" i="71"/>
  <c r="O1536" i="72"/>
  <c r="T1536" i="72" s="1"/>
  <c r="Y1511" i="71"/>
  <c r="R1542" i="72"/>
  <c r="W1542" i="72" s="1"/>
  <c r="AH1517" i="71"/>
  <c r="O1556" i="72"/>
  <c r="T1556" i="72" s="1"/>
  <c r="Y1531" i="71"/>
  <c r="R1458" i="72"/>
  <c r="W1458" i="72" s="1"/>
  <c r="AH1433" i="71"/>
  <c r="O1549" i="72"/>
  <c r="T1549" i="72" s="1"/>
  <c r="Y1524" i="71"/>
  <c r="R1183" i="72"/>
  <c r="W1183" i="72" s="1"/>
  <c r="AH1164" i="71"/>
  <c r="O1157" i="72"/>
  <c r="T1157" i="72" s="1"/>
  <c r="Y1138" i="71"/>
  <c r="R1193" i="72"/>
  <c r="W1193" i="72" s="1"/>
  <c r="AH1174" i="71"/>
  <c r="O1106" i="72"/>
  <c r="T1106" i="72" s="1"/>
  <c r="Y1087" i="71"/>
  <c r="X1179" i="71"/>
  <c r="Q1091" i="72"/>
  <c r="AC1179" i="71"/>
  <c r="AD1072" i="71"/>
  <c r="P1110" i="72"/>
  <c r="U1110" i="72" s="1"/>
  <c r="Z1091" i="71"/>
  <c r="Q1097" i="72"/>
  <c r="V1097" i="72" s="1"/>
  <c r="AD1078" i="71"/>
  <c r="P1177" i="72"/>
  <c r="U1177" i="72" s="1"/>
  <c r="Z1158" i="71"/>
  <c r="Q1184" i="72"/>
  <c r="V1184" i="72" s="1"/>
  <c r="AD1165" i="71"/>
  <c r="P1095" i="72"/>
  <c r="U1095" i="72" s="1"/>
  <c r="Z1076" i="71"/>
  <c r="Q1118" i="72"/>
  <c r="V1118" i="72" s="1"/>
  <c r="AD1099" i="71"/>
  <c r="P1101" i="72"/>
  <c r="U1101" i="72" s="1"/>
  <c r="Z1082" i="71"/>
  <c r="Q1123" i="72"/>
  <c r="V1123" i="72" s="1"/>
  <c r="AD1104" i="71"/>
  <c r="P1122" i="72"/>
  <c r="U1122" i="72" s="1"/>
  <c r="Z1103" i="71"/>
  <c r="Q1190" i="72"/>
  <c r="V1190" i="72" s="1"/>
  <c r="AD1171" i="71"/>
  <c r="P1094" i="72"/>
  <c r="U1094" i="72" s="1"/>
  <c r="Z1075" i="71"/>
  <c r="Q1105" i="72"/>
  <c r="V1105" i="72" s="1"/>
  <c r="AD1086" i="71"/>
  <c r="P1127" i="72"/>
  <c r="U1127" i="72" s="1"/>
  <c r="Z1108" i="71"/>
  <c r="Q1133" i="72"/>
  <c r="V1133" i="72" s="1"/>
  <c r="AD1114" i="71"/>
  <c r="P1103" i="72"/>
  <c r="U1103" i="72" s="1"/>
  <c r="Z1084" i="71"/>
  <c r="Q1138" i="72"/>
  <c r="V1138" i="72" s="1"/>
  <c r="AD1119" i="71"/>
  <c r="P1093" i="72"/>
  <c r="U1093" i="72" s="1"/>
  <c r="Z1074" i="71"/>
  <c r="Q1131" i="72"/>
  <c r="V1131" i="72" s="1"/>
  <c r="AD1112" i="71"/>
  <c r="P1144" i="72"/>
  <c r="U1144" i="72" s="1"/>
  <c r="Z1125" i="71"/>
  <c r="Q1107" i="72"/>
  <c r="V1107" i="72" s="1"/>
  <c r="AD1088" i="71"/>
  <c r="P1149" i="72"/>
  <c r="U1149" i="72" s="1"/>
  <c r="Z1130" i="71"/>
  <c r="Q1113" i="72"/>
  <c r="V1113" i="72" s="1"/>
  <c r="AD1094" i="71"/>
  <c r="P620" i="72"/>
  <c r="U620" i="72" s="1"/>
  <c r="Z609" i="71"/>
  <c r="Q699" i="72"/>
  <c r="V699" i="72" s="1"/>
  <c r="AD688" i="71"/>
  <c r="P662" i="72"/>
  <c r="U662" i="72" s="1"/>
  <c r="Z651" i="71"/>
  <c r="Q615" i="72"/>
  <c r="V615" i="72" s="1"/>
  <c r="AD604" i="71"/>
  <c r="P685" i="72"/>
  <c r="U685" i="72" s="1"/>
  <c r="Z674" i="71"/>
  <c r="Q640" i="72"/>
  <c r="V640" i="72" s="1"/>
  <c r="AD629" i="71"/>
  <c r="P687" i="72"/>
  <c r="U687" i="72" s="1"/>
  <c r="Z676" i="71"/>
  <c r="Q650" i="72"/>
  <c r="V650" i="72" s="1"/>
  <c r="AD639" i="71"/>
  <c r="P619" i="72"/>
  <c r="U619" i="72" s="1"/>
  <c r="Z608" i="71"/>
  <c r="Q689" i="72"/>
  <c r="V689" i="72" s="1"/>
  <c r="AD678" i="71"/>
  <c r="P644" i="72"/>
  <c r="U644" i="72" s="1"/>
  <c r="Z633" i="71"/>
  <c r="Q707" i="72"/>
  <c r="V707" i="72" s="1"/>
  <c r="AD696" i="71"/>
  <c r="P670" i="72"/>
  <c r="U670" i="72" s="1"/>
  <c r="Z659" i="71"/>
  <c r="Q716" i="72"/>
  <c r="V716" i="72" s="1"/>
  <c r="AD705" i="71"/>
  <c r="P677" i="72"/>
  <c r="U677" i="72" s="1"/>
  <c r="Z666" i="71"/>
  <c r="Q648" i="72"/>
  <c r="V648" i="72" s="1"/>
  <c r="AD637" i="71"/>
  <c r="P711" i="72"/>
  <c r="U711" i="72" s="1"/>
  <c r="Z700" i="71"/>
  <c r="Q674" i="72"/>
  <c r="V674" i="72" s="1"/>
  <c r="AD663" i="71"/>
  <c r="P627" i="72"/>
  <c r="U627" i="72" s="1"/>
  <c r="Z616" i="71"/>
  <c r="Q697" i="72"/>
  <c r="V697" i="72" s="1"/>
  <c r="AD686" i="71"/>
  <c r="P636" i="72"/>
  <c r="U636" i="72" s="1"/>
  <c r="Z625" i="71"/>
  <c r="Q715" i="72"/>
  <c r="V715" i="72" s="1"/>
  <c r="AD704" i="71"/>
  <c r="P678" i="72"/>
  <c r="U678" i="72" s="1"/>
  <c r="Z667" i="71"/>
  <c r="Q631" i="72"/>
  <c r="V631" i="72" s="1"/>
  <c r="AD620" i="71"/>
  <c r="P701" i="72"/>
  <c r="U701" i="72" s="1"/>
  <c r="Z690" i="71"/>
  <c r="Q656" i="72"/>
  <c r="V656" i="72" s="1"/>
  <c r="AD645" i="71"/>
  <c r="P617" i="72"/>
  <c r="U617" i="72" s="1"/>
  <c r="Z606" i="71"/>
  <c r="Q154" i="72"/>
  <c r="V154" i="72" s="1"/>
  <c r="AD151" i="71"/>
  <c r="P215" i="72"/>
  <c r="U215" i="72" s="1"/>
  <c r="Z212" i="71"/>
  <c r="Q181" i="72"/>
  <c r="V181" i="72" s="1"/>
  <c r="AD178" i="71"/>
  <c r="P158" i="72"/>
  <c r="U158" i="72" s="1"/>
  <c r="Z155" i="71"/>
  <c r="Q137" i="72"/>
  <c r="V137" i="72" s="1"/>
  <c r="AD134" i="71"/>
  <c r="P156" i="72"/>
  <c r="U156" i="72" s="1"/>
  <c r="Z153" i="71"/>
  <c r="Q219" i="72"/>
  <c r="V219" i="72" s="1"/>
  <c r="AD216" i="71"/>
  <c r="P205" i="72"/>
  <c r="U205" i="72" s="1"/>
  <c r="Z202" i="71"/>
  <c r="Q135" i="72"/>
  <c r="V135" i="72" s="1"/>
  <c r="AD132" i="71"/>
  <c r="P216" i="72"/>
  <c r="U216" i="72" s="1"/>
  <c r="Z213" i="71"/>
  <c r="Q232" i="72"/>
  <c r="V232" i="72" s="1"/>
  <c r="AD229" i="71"/>
  <c r="P157" i="72"/>
  <c r="U157" i="72" s="1"/>
  <c r="Z154" i="71"/>
  <c r="Q147" i="72"/>
  <c r="V147" i="72" s="1"/>
  <c r="AD144" i="71"/>
  <c r="P139" i="72"/>
  <c r="U139" i="72" s="1"/>
  <c r="Z136" i="71"/>
  <c r="Q224" i="72"/>
  <c r="V224" i="72" s="1"/>
  <c r="AD221" i="71"/>
  <c r="P166" i="72"/>
  <c r="U166" i="72" s="1"/>
  <c r="Z163" i="71"/>
  <c r="Q211" i="72"/>
  <c r="V211" i="72" s="1"/>
  <c r="AD208" i="71"/>
  <c r="P163" i="72"/>
  <c r="U163" i="72" s="1"/>
  <c r="Z160" i="71"/>
  <c r="Q206" i="72"/>
  <c r="V206" i="72" s="1"/>
  <c r="AD203" i="71"/>
  <c r="P169" i="72"/>
  <c r="U169" i="72" s="1"/>
  <c r="Z166" i="71"/>
  <c r="Q170" i="72"/>
  <c r="V170" i="72" s="1"/>
  <c r="AD167" i="71"/>
  <c r="P231" i="72"/>
  <c r="U231" i="72" s="1"/>
  <c r="Z228" i="71"/>
  <c r="Q145" i="72"/>
  <c r="V145" i="72" s="1"/>
  <c r="AD142" i="71"/>
  <c r="P190" i="72"/>
  <c r="U190" i="72" s="1"/>
  <c r="Z187" i="71"/>
  <c r="Q201" i="72"/>
  <c r="V201" i="72" s="1"/>
  <c r="AD198" i="71"/>
  <c r="P220" i="72"/>
  <c r="U220" i="72" s="1"/>
  <c r="Z217" i="71"/>
  <c r="Q213" i="72"/>
  <c r="V213" i="72" s="1"/>
  <c r="AD210" i="71"/>
  <c r="P574" i="72"/>
  <c r="U574" i="72" s="1"/>
  <c r="Z565" i="71"/>
  <c r="Q575" i="72"/>
  <c r="V575" i="72" s="1"/>
  <c r="AD566" i="71"/>
  <c r="P584" i="72"/>
  <c r="U584" i="72" s="1"/>
  <c r="Z575" i="71"/>
  <c r="Q569" i="72"/>
  <c r="V569" i="72" s="1"/>
  <c r="AD560" i="71"/>
  <c r="P536" i="72"/>
  <c r="U536" i="72" s="1"/>
  <c r="Z527" i="71"/>
  <c r="Q550" i="72"/>
  <c r="V550" i="72" s="1"/>
  <c r="AD541" i="71"/>
  <c r="P567" i="72"/>
  <c r="U567" i="72" s="1"/>
  <c r="Z558" i="71"/>
  <c r="Q573" i="72"/>
  <c r="V573" i="72" s="1"/>
  <c r="AD564" i="71"/>
  <c r="P495" i="72"/>
  <c r="U495" i="72" s="1"/>
  <c r="Z486" i="71"/>
  <c r="Q588" i="72"/>
  <c r="V588" i="72" s="1"/>
  <c r="AD579" i="71"/>
  <c r="P572" i="72"/>
  <c r="U572" i="72" s="1"/>
  <c r="Z563" i="71"/>
  <c r="Q563" i="72"/>
  <c r="V563" i="72" s="1"/>
  <c r="AD554" i="71"/>
  <c r="R491" i="72"/>
  <c r="AG589" i="71"/>
  <c r="AH482" i="71"/>
  <c r="R577" i="72"/>
  <c r="W577" i="72" s="1"/>
  <c r="AH568" i="71"/>
  <c r="O501" i="72"/>
  <c r="T501" i="72" s="1"/>
  <c r="Y492" i="71"/>
  <c r="R579" i="72"/>
  <c r="W579" i="72" s="1"/>
  <c r="AH570" i="71"/>
  <c r="O581" i="72"/>
  <c r="T581" i="72" s="1"/>
  <c r="Y572" i="71"/>
  <c r="R590" i="72"/>
  <c r="W590" i="72" s="1"/>
  <c r="AH581" i="71"/>
  <c r="O494" i="72"/>
  <c r="T494" i="72" s="1"/>
  <c r="Y485" i="71"/>
  <c r="R596" i="72"/>
  <c r="W596" i="72" s="1"/>
  <c r="AH587" i="71"/>
  <c r="O591" i="72"/>
  <c r="T591" i="72" s="1"/>
  <c r="Y582" i="71"/>
  <c r="R500" i="72"/>
  <c r="W500" i="72" s="1"/>
  <c r="AH491" i="71"/>
  <c r="O506" i="72"/>
  <c r="T506" i="72" s="1"/>
  <c r="Y497" i="71"/>
  <c r="R578" i="72"/>
  <c r="W578" i="72" s="1"/>
  <c r="AH569" i="71"/>
  <c r="O593" i="72"/>
  <c r="T593" i="72" s="1"/>
  <c r="Y584" i="71"/>
  <c r="R497" i="72"/>
  <c r="W497" i="72" s="1"/>
  <c r="AH488" i="71"/>
  <c r="O997" i="72"/>
  <c r="T997" i="72" s="1"/>
  <c r="Y980" i="71"/>
  <c r="R1046" i="72"/>
  <c r="W1046" i="72" s="1"/>
  <c r="AH1029" i="71"/>
  <c r="O1012" i="72"/>
  <c r="T1012" i="72" s="1"/>
  <c r="Y995" i="71"/>
  <c r="R1066" i="72"/>
  <c r="W1066" i="72" s="1"/>
  <c r="AH1049" i="71"/>
  <c r="O1031" i="72"/>
  <c r="T1031" i="72" s="1"/>
  <c r="Y1014" i="71"/>
  <c r="R1017" i="72"/>
  <c r="W1017" i="72" s="1"/>
  <c r="AH1000" i="71"/>
  <c r="O1071" i="72"/>
  <c r="T1071" i="72" s="1"/>
  <c r="Y1054" i="71"/>
  <c r="R1016" i="72"/>
  <c r="W1016" i="72" s="1"/>
  <c r="AH999" i="71"/>
  <c r="O1070" i="72"/>
  <c r="T1070" i="72" s="1"/>
  <c r="Y1053" i="71"/>
  <c r="R1035" i="72"/>
  <c r="W1035" i="72" s="1"/>
  <c r="AH1018" i="71"/>
  <c r="O1005" i="72"/>
  <c r="T1005" i="72" s="1"/>
  <c r="Y988" i="71"/>
  <c r="R1055" i="72"/>
  <c r="W1055" i="72" s="1"/>
  <c r="AH1038" i="71"/>
  <c r="O1036" i="72"/>
  <c r="T1036" i="72" s="1"/>
  <c r="Y1019" i="71"/>
  <c r="R986" i="72"/>
  <c r="W986" i="72" s="1"/>
  <c r="AH969" i="71"/>
  <c r="O1000" i="72"/>
  <c r="T1000" i="72" s="1"/>
  <c r="Y983" i="71"/>
  <c r="R1054" i="72"/>
  <c r="W1054" i="72" s="1"/>
  <c r="AH1037" i="71"/>
  <c r="O1019" i="72"/>
  <c r="T1019" i="72" s="1"/>
  <c r="Y1002" i="71"/>
  <c r="R989" i="72"/>
  <c r="W989" i="72" s="1"/>
  <c r="AH972" i="71"/>
  <c r="O1038" i="72"/>
  <c r="T1038" i="72" s="1"/>
  <c r="Y1021" i="71"/>
  <c r="R1020" i="72"/>
  <c r="W1020" i="72" s="1"/>
  <c r="AH1003" i="71"/>
  <c r="O1058" i="72"/>
  <c r="T1058" i="72" s="1"/>
  <c r="Y1041" i="71"/>
  <c r="R1023" i="72"/>
  <c r="W1023" i="72" s="1"/>
  <c r="AH1006" i="71"/>
  <c r="O993" i="72"/>
  <c r="T993" i="72" s="1"/>
  <c r="Y976" i="71"/>
  <c r="R1042" i="72"/>
  <c r="W1042" i="72" s="1"/>
  <c r="AH1025" i="71"/>
  <c r="O1008" i="72"/>
  <c r="T1008" i="72" s="1"/>
  <c r="Y991" i="71"/>
  <c r="R1077" i="72"/>
  <c r="W1077" i="72" s="1"/>
  <c r="AH1060" i="71"/>
  <c r="O1043" i="72"/>
  <c r="T1043" i="72" s="1"/>
  <c r="Y1026" i="71"/>
  <c r="X943" i="71"/>
  <c r="Q851" i="72"/>
  <c r="AC943" i="71"/>
  <c r="AD836" i="71"/>
  <c r="P945" i="72"/>
  <c r="U945" i="72" s="1"/>
  <c r="Z930" i="71"/>
  <c r="Q957" i="72"/>
  <c r="V957" i="72" s="1"/>
  <c r="AD942" i="71"/>
  <c r="P955" i="72"/>
  <c r="U955" i="72" s="1"/>
  <c r="Z940" i="71"/>
  <c r="Q868" i="72"/>
  <c r="V868" i="72" s="1"/>
  <c r="AD853" i="71"/>
  <c r="P871" i="72"/>
  <c r="U871" i="72" s="1"/>
  <c r="Z856" i="71"/>
  <c r="Q866" i="72"/>
  <c r="V866" i="72" s="1"/>
  <c r="AD851" i="71"/>
  <c r="P853" i="72"/>
  <c r="U853" i="72" s="1"/>
  <c r="Z838" i="71"/>
  <c r="Q943" i="72"/>
  <c r="V943" i="72" s="1"/>
  <c r="AD928" i="71"/>
  <c r="P852" i="72"/>
  <c r="U852" i="72" s="1"/>
  <c r="Z837" i="71"/>
  <c r="Q875" i="72"/>
  <c r="V875" i="72" s="1"/>
  <c r="AD860" i="71"/>
  <c r="P872" i="72"/>
  <c r="U872" i="72" s="1"/>
  <c r="Z857" i="71"/>
  <c r="Q880" i="72"/>
  <c r="V880" i="72" s="1"/>
  <c r="AD865" i="71"/>
  <c r="P865" i="72"/>
  <c r="U865" i="72" s="1"/>
  <c r="Z850" i="71"/>
  <c r="Q942" i="72"/>
  <c r="V942" i="72" s="1"/>
  <c r="AD927" i="71"/>
  <c r="P927" i="72"/>
  <c r="U927" i="72" s="1"/>
  <c r="Z912" i="71"/>
  <c r="Q941" i="72"/>
  <c r="V941" i="72" s="1"/>
  <c r="AD926" i="71"/>
  <c r="P859" i="72"/>
  <c r="U859" i="72" s="1"/>
  <c r="Z844" i="71"/>
  <c r="Q956" i="72"/>
  <c r="V956" i="72" s="1"/>
  <c r="AD941" i="71"/>
  <c r="P858" i="72"/>
  <c r="U858" i="72" s="1"/>
  <c r="Z843" i="71"/>
  <c r="Q931" i="72"/>
  <c r="V931" i="72" s="1"/>
  <c r="AD916" i="71"/>
  <c r="P946" i="72"/>
  <c r="U946" i="72" s="1"/>
  <c r="Z931" i="71"/>
  <c r="Q954" i="72"/>
  <c r="V954" i="72" s="1"/>
  <c r="AD939" i="71"/>
  <c r="P940" i="72"/>
  <c r="U940" i="72" s="1"/>
  <c r="Z925" i="71"/>
  <c r="Q864" i="72"/>
  <c r="V864" i="72" s="1"/>
  <c r="AD849" i="71"/>
  <c r="P951" i="72"/>
  <c r="U951" i="72" s="1"/>
  <c r="Z936" i="71"/>
  <c r="Q862" i="72"/>
  <c r="V862" i="72" s="1"/>
  <c r="AD847" i="71"/>
  <c r="P254" i="72"/>
  <c r="U254" i="72" s="1"/>
  <c r="Z249" i="71"/>
  <c r="Q345" i="72"/>
  <c r="V345" i="72" s="1"/>
  <c r="AD340" i="71"/>
  <c r="P353" i="72"/>
  <c r="U353" i="72" s="1"/>
  <c r="Z348" i="71"/>
  <c r="Q357" i="72"/>
  <c r="V357" i="72" s="1"/>
  <c r="AD352" i="71"/>
  <c r="P263" i="72"/>
  <c r="U263" i="72" s="1"/>
  <c r="Z258" i="71"/>
  <c r="Q274" i="72"/>
  <c r="V274" i="72" s="1"/>
  <c r="AD269" i="71"/>
  <c r="P261" i="72"/>
  <c r="U261" i="72" s="1"/>
  <c r="Z256" i="71"/>
  <c r="Q253" i="72"/>
  <c r="V253" i="72" s="1"/>
  <c r="AD248" i="71"/>
  <c r="P346" i="72"/>
  <c r="U346" i="72" s="1"/>
  <c r="Z341" i="71"/>
  <c r="P278" i="72"/>
  <c r="U278" i="72" s="1"/>
  <c r="Z273" i="71"/>
  <c r="Q267" i="72"/>
  <c r="V267" i="72" s="1"/>
  <c r="AD262" i="71"/>
  <c r="P280" i="72"/>
  <c r="U280" i="72" s="1"/>
  <c r="Z275" i="71"/>
  <c r="Q265" i="72"/>
  <c r="V265" i="72" s="1"/>
  <c r="AD260" i="71"/>
  <c r="P337" i="72"/>
  <c r="U337" i="72" s="1"/>
  <c r="Z332" i="71"/>
  <c r="Q330" i="72"/>
  <c r="V330" i="72" s="1"/>
  <c r="AD325" i="71"/>
  <c r="P336" i="72"/>
  <c r="U336" i="72" s="1"/>
  <c r="Z331" i="71"/>
  <c r="Q262" i="72"/>
  <c r="V262" i="72" s="1"/>
  <c r="AD257" i="71"/>
  <c r="P356" i="72"/>
  <c r="U356" i="72" s="1"/>
  <c r="Z351" i="71"/>
  <c r="Q259" i="72"/>
  <c r="V259" i="72" s="1"/>
  <c r="AD254" i="71"/>
  <c r="P334" i="72"/>
  <c r="U334" i="72" s="1"/>
  <c r="Z329" i="71"/>
  <c r="Q341" i="72"/>
  <c r="V341" i="72" s="1"/>
  <c r="AD336" i="71"/>
  <c r="P355" i="72"/>
  <c r="U355" i="72" s="1"/>
  <c r="Z350" i="71"/>
  <c r="Q340" i="72"/>
  <c r="V340" i="72" s="1"/>
  <c r="AD335" i="71"/>
  <c r="P264" i="72"/>
  <c r="U264" i="72" s="1"/>
  <c r="Z259" i="71"/>
  <c r="Q354" i="72"/>
  <c r="V354" i="72" s="1"/>
  <c r="AD349" i="71"/>
  <c r="P257" i="72"/>
  <c r="U257" i="72" s="1"/>
  <c r="Z252" i="71"/>
  <c r="P371" i="72"/>
  <c r="W471" i="71"/>
  <c r="Z364" i="71"/>
  <c r="R426" i="72"/>
  <c r="W426" i="72" s="1"/>
  <c r="AH419" i="71"/>
  <c r="O453" i="72"/>
  <c r="T453" i="72" s="1"/>
  <c r="Y446" i="71"/>
  <c r="R389" i="72"/>
  <c r="W389" i="72" s="1"/>
  <c r="AH382" i="71"/>
  <c r="O424" i="72"/>
  <c r="T424" i="72" s="1"/>
  <c r="Y417" i="71"/>
  <c r="R374" i="72"/>
  <c r="W374" i="72" s="1"/>
  <c r="AH367" i="71"/>
  <c r="O430" i="72"/>
  <c r="T430" i="72" s="1"/>
  <c r="Y423" i="71"/>
  <c r="R461" i="72"/>
  <c r="W461" i="72" s="1"/>
  <c r="AH454" i="71"/>
  <c r="O393" i="72"/>
  <c r="T393" i="72" s="1"/>
  <c r="Y386" i="71"/>
  <c r="R431" i="72"/>
  <c r="W431" i="72" s="1"/>
  <c r="AH424" i="71"/>
  <c r="O382" i="72"/>
  <c r="T382" i="72" s="1"/>
  <c r="Y375" i="71"/>
  <c r="R439" i="72"/>
  <c r="W439" i="72" s="1"/>
  <c r="AH432" i="71"/>
  <c r="O429" i="72"/>
  <c r="T429" i="72" s="1"/>
  <c r="Y422" i="71"/>
  <c r="R476" i="72"/>
  <c r="W476" i="72" s="1"/>
  <c r="AH469" i="71"/>
  <c r="O432" i="72"/>
  <c r="T432" i="72" s="1"/>
  <c r="Y425" i="71"/>
  <c r="R377" i="72"/>
  <c r="W377" i="72" s="1"/>
  <c r="AH370" i="71"/>
  <c r="O406" i="72"/>
  <c r="T406" i="72" s="1"/>
  <c r="Y399" i="71"/>
  <c r="R464" i="72"/>
  <c r="W464" i="72" s="1"/>
  <c r="AH457" i="71"/>
  <c r="R440" i="72"/>
  <c r="W440" i="72" s="1"/>
  <c r="AH433" i="71"/>
  <c r="O381" i="72"/>
  <c r="T381" i="72" s="1"/>
  <c r="Y374" i="71"/>
  <c r="R411" i="72"/>
  <c r="W411" i="72" s="1"/>
  <c r="AH404" i="71"/>
  <c r="O472" i="72"/>
  <c r="T472" i="72" s="1"/>
  <c r="Y465" i="71"/>
  <c r="R422" i="72"/>
  <c r="W422" i="72" s="1"/>
  <c r="AH415" i="71"/>
  <c r="O447" i="72"/>
  <c r="T447" i="72" s="1"/>
  <c r="Y440" i="71"/>
  <c r="R434" i="72"/>
  <c r="W434" i="72" s="1"/>
  <c r="AH427" i="71"/>
  <c r="O404" i="72"/>
  <c r="T404" i="72" s="1"/>
  <c r="Y397" i="71"/>
  <c r="R1541" i="72"/>
  <c r="W1541" i="72" s="1"/>
  <c r="AH1516" i="71"/>
  <c r="O1530" i="72"/>
  <c r="T1530" i="72" s="1"/>
  <c r="Y1505" i="71"/>
  <c r="R1540" i="72"/>
  <c r="W1540" i="72" s="1"/>
  <c r="AH1515" i="71"/>
  <c r="O1462" i="72"/>
  <c r="T1462" i="72" s="1"/>
  <c r="Y1437" i="71"/>
  <c r="R1555" i="72"/>
  <c r="W1555" i="72" s="1"/>
  <c r="AH1530" i="71"/>
  <c r="O1457" i="72"/>
  <c r="T1457" i="72" s="1"/>
  <c r="Y1432" i="71"/>
  <c r="R1534" i="72"/>
  <c r="W1534" i="72" s="1"/>
  <c r="AH1509" i="71"/>
  <c r="O1545" i="72"/>
  <c r="T1545" i="72" s="1"/>
  <c r="Y1520" i="71"/>
  <c r="R1553" i="72"/>
  <c r="W1553" i="72" s="1"/>
  <c r="AH1528" i="71"/>
  <c r="O1539" i="72"/>
  <c r="T1539" i="72" s="1"/>
  <c r="Y1514" i="71"/>
  <c r="R1463" i="72"/>
  <c r="W1463" i="72" s="1"/>
  <c r="AH1438" i="71"/>
  <c r="O1554" i="72"/>
  <c r="T1554" i="72" s="1"/>
  <c r="Y1529" i="71"/>
  <c r="R1461" i="72"/>
  <c r="W1461" i="72" s="1"/>
  <c r="AH1436" i="71"/>
  <c r="O1454" i="72"/>
  <c r="T1454" i="72" s="1"/>
  <c r="Y1429" i="71"/>
  <c r="R1544" i="72"/>
  <c r="W1544" i="72" s="1"/>
  <c r="AH1519" i="71"/>
  <c r="R1557" i="72"/>
  <c r="W1557" i="72" s="1"/>
  <c r="AH1532" i="71"/>
  <c r="O1467" i="72"/>
  <c r="T1467" i="72" s="1"/>
  <c r="Y1442" i="71"/>
  <c r="R1474" i="72"/>
  <c r="W1474" i="72" s="1"/>
  <c r="AH1449" i="71"/>
  <c r="O1465" i="72"/>
  <c r="T1465" i="72" s="1"/>
  <c r="Y1440" i="71"/>
  <c r="R1452" i="72"/>
  <c r="W1452" i="72" s="1"/>
  <c r="AH1427" i="71"/>
  <c r="O1546" i="72"/>
  <c r="T1546" i="72" s="1"/>
  <c r="Y1521" i="71"/>
  <c r="X1533" i="71"/>
  <c r="Q1451" i="72"/>
  <c r="AC1533" i="71"/>
  <c r="AD1426" i="71"/>
  <c r="P1478" i="72"/>
  <c r="U1478" i="72" s="1"/>
  <c r="Z1453" i="71"/>
  <c r="Q1471" i="72"/>
  <c r="V1471" i="72" s="1"/>
  <c r="AD1446" i="71"/>
  <c r="P1479" i="72"/>
  <c r="U1479" i="72" s="1"/>
  <c r="Z1454" i="71"/>
  <c r="Q1464" i="72"/>
  <c r="V1464" i="72" s="1"/>
  <c r="AD1439" i="71"/>
  <c r="P1197" i="72"/>
  <c r="U1197" i="72" s="1"/>
  <c r="Z1178" i="71"/>
  <c r="Q1114" i="72"/>
  <c r="V1114" i="72" s="1"/>
  <c r="AD1095" i="71"/>
  <c r="P1111" i="72"/>
  <c r="U1111" i="72" s="1"/>
  <c r="Z1092" i="71"/>
  <c r="Q1160" i="72"/>
  <c r="V1160" i="72" s="1"/>
  <c r="AD1141" i="71"/>
  <c r="P1117" i="72"/>
  <c r="U1117" i="72" s="1"/>
  <c r="Z1098" i="71"/>
  <c r="Q1139" i="72"/>
  <c r="V1139" i="72" s="1"/>
  <c r="AD1120" i="71"/>
  <c r="P1165" i="72"/>
  <c r="U1165" i="72" s="1"/>
  <c r="Z1146" i="71"/>
  <c r="Q1099" i="72"/>
  <c r="V1099" i="72" s="1"/>
  <c r="AD1080" i="71"/>
  <c r="P1128" i="72"/>
  <c r="U1128" i="72" s="1"/>
  <c r="Z1109" i="71"/>
  <c r="Q1121" i="72"/>
  <c r="V1121" i="72" s="1"/>
  <c r="AD1102" i="71"/>
  <c r="P1143" i="72"/>
  <c r="U1143" i="72" s="1"/>
  <c r="Z1124" i="71"/>
  <c r="Q1176" i="72"/>
  <c r="V1176" i="72" s="1"/>
  <c r="AD1157" i="71"/>
  <c r="P1119" i="72"/>
  <c r="U1119" i="72" s="1"/>
  <c r="Z1100" i="71"/>
  <c r="Q1181" i="72"/>
  <c r="V1181" i="72" s="1"/>
  <c r="AD1162" i="71"/>
  <c r="P1109" i="72"/>
  <c r="U1109" i="72" s="1"/>
  <c r="Z1090" i="71"/>
  <c r="Q1147" i="72"/>
  <c r="V1147" i="72" s="1"/>
  <c r="AD1128" i="71"/>
  <c r="P1186" i="72"/>
  <c r="U1186" i="72" s="1"/>
  <c r="Z1167" i="71"/>
  <c r="Q1124" i="72"/>
  <c r="V1124" i="72" s="1"/>
  <c r="AD1105" i="71"/>
  <c r="P1192" i="72"/>
  <c r="U1192" i="72" s="1"/>
  <c r="Z1173" i="71"/>
  <c r="Q1132" i="72"/>
  <c r="V1132" i="72" s="1"/>
  <c r="AD1113" i="71"/>
  <c r="P1135" i="72"/>
  <c r="U1135" i="72" s="1"/>
  <c r="Z1116" i="71"/>
  <c r="Q1154" i="72"/>
  <c r="V1154" i="72" s="1"/>
  <c r="AD1135" i="71"/>
  <c r="P1129" i="72"/>
  <c r="U1129" i="72" s="1"/>
  <c r="Z1110" i="71"/>
  <c r="Q1096" i="72"/>
  <c r="V1096" i="72" s="1"/>
  <c r="AD1077" i="71"/>
  <c r="P1137" i="72"/>
  <c r="U1137" i="72" s="1"/>
  <c r="Z1118" i="71"/>
  <c r="Q1155" i="72"/>
  <c r="V1155" i="72" s="1"/>
  <c r="AD1136" i="71"/>
  <c r="P1092" i="72"/>
  <c r="U1092" i="72" s="1"/>
  <c r="Z1073" i="71"/>
  <c r="Q703" i="72"/>
  <c r="V703" i="72" s="1"/>
  <c r="AD692" i="71"/>
  <c r="P666" i="72"/>
  <c r="U666" i="72" s="1"/>
  <c r="Z655" i="71"/>
  <c r="Q635" i="72"/>
  <c r="V635" i="72" s="1"/>
  <c r="AD624" i="71"/>
  <c r="P705" i="72"/>
  <c r="U705" i="72" s="1"/>
  <c r="Z694" i="71"/>
  <c r="Q660" i="72"/>
  <c r="V660" i="72" s="1"/>
  <c r="AD649" i="71"/>
  <c r="P621" i="72"/>
  <c r="U621" i="72" s="1"/>
  <c r="Z610" i="71"/>
  <c r="Q686" i="72"/>
  <c r="V686" i="72" s="1"/>
  <c r="AD675" i="71"/>
  <c r="P623" i="72"/>
  <c r="U623" i="72" s="1"/>
  <c r="Z612" i="71"/>
  <c r="Q693" i="72"/>
  <c r="V693" i="72" s="1"/>
  <c r="AD682" i="71"/>
  <c r="P664" i="72"/>
  <c r="U664" i="72" s="1"/>
  <c r="Z653" i="71"/>
  <c r="Q625" i="72"/>
  <c r="V625" i="72" s="1"/>
  <c r="AD614" i="71"/>
  <c r="P690" i="72"/>
  <c r="U690" i="72" s="1"/>
  <c r="Z679" i="71"/>
  <c r="Q643" i="72"/>
  <c r="V643" i="72" s="1"/>
  <c r="AD632" i="71"/>
  <c r="P713" i="72"/>
  <c r="U713" i="72" s="1"/>
  <c r="Z702" i="71"/>
  <c r="Q652" i="72"/>
  <c r="V652" i="72" s="1"/>
  <c r="AD641" i="71"/>
  <c r="P613" i="72"/>
  <c r="U613" i="72" s="1"/>
  <c r="Z602" i="71"/>
  <c r="Q694" i="72"/>
  <c r="V694" i="72" s="1"/>
  <c r="AD683" i="71"/>
  <c r="P647" i="72"/>
  <c r="U647" i="72" s="1"/>
  <c r="Z636" i="71"/>
  <c r="P672" i="72"/>
  <c r="U672" i="72" s="1"/>
  <c r="Z661" i="71"/>
  <c r="Q633" i="72"/>
  <c r="V633" i="72" s="1"/>
  <c r="AD622" i="71"/>
  <c r="P682" i="72"/>
  <c r="U682" i="72" s="1"/>
  <c r="Z671" i="71"/>
  <c r="Q651" i="72"/>
  <c r="V651" i="72" s="1"/>
  <c r="AD640" i="71"/>
  <c r="P614" i="72"/>
  <c r="U614" i="72" s="1"/>
  <c r="Z603" i="71"/>
  <c r="Q676" i="72"/>
  <c r="V676" i="72" s="1"/>
  <c r="AD665" i="71"/>
  <c r="P637" i="72"/>
  <c r="U637" i="72" s="1"/>
  <c r="Z626" i="71"/>
  <c r="Q702" i="72"/>
  <c r="V702" i="72" s="1"/>
  <c r="AD691" i="71"/>
  <c r="P235" i="72"/>
  <c r="U235" i="72" s="1"/>
  <c r="Z232" i="71"/>
  <c r="Q153" i="72"/>
  <c r="V153" i="72" s="1"/>
  <c r="AD150" i="71"/>
  <c r="P151" i="72"/>
  <c r="U151" i="72" s="1"/>
  <c r="Z148" i="71"/>
  <c r="Q140" i="72"/>
  <c r="V140" i="72" s="1"/>
  <c r="AD137" i="71"/>
  <c r="P188" i="72"/>
  <c r="U188" i="72" s="1"/>
  <c r="Z185" i="71"/>
  <c r="Q144" i="72"/>
  <c r="V144" i="72" s="1"/>
  <c r="AD141" i="71"/>
  <c r="P179" i="72"/>
  <c r="U179" i="72" s="1"/>
  <c r="Z176" i="71"/>
  <c r="Q155" i="72"/>
  <c r="V155" i="72" s="1"/>
  <c r="AD152" i="71"/>
  <c r="P148" i="72"/>
  <c r="U148" i="72" s="1"/>
  <c r="Z145" i="71"/>
  <c r="Q182" i="72"/>
  <c r="V182" i="72" s="1"/>
  <c r="AD179" i="71"/>
  <c r="P173" i="72"/>
  <c r="U173" i="72" s="1"/>
  <c r="Z170" i="71"/>
  <c r="Q195" i="72"/>
  <c r="V195" i="72" s="1"/>
  <c r="AD192" i="71"/>
  <c r="P237" i="72"/>
  <c r="U237" i="72" s="1"/>
  <c r="Z234" i="71"/>
  <c r="Q233" i="72"/>
  <c r="V233" i="72" s="1"/>
  <c r="AD230" i="71"/>
  <c r="P186" i="72"/>
  <c r="U186" i="72" s="1"/>
  <c r="Z183" i="71"/>
  <c r="Q189" i="72"/>
  <c r="V189" i="72" s="1"/>
  <c r="AD186" i="71"/>
  <c r="P177" i="72"/>
  <c r="U177" i="72" s="1"/>
  <c r="Z174" i="71"/>
  <c r="Q222" i="72"/>
  <c r="V222" i="72" s="1"/>
  <c r="AD219" i="71"/>
  <c r="P146" i="72"/>
  <c r="U146" i="72" s="1"/>
  <c r="Z143" i="71"/>
  <c r="Q221" i="72"/>
  <c r="V221" i="72" s="1"/>
  <c r="AD218" i="71"/>
  <c r="P176" i="72"/>
  <c r="U176" i="72" s="1"/>
  <c r="Z173" i="71"/>
  <c r="Q185" i="72"/>
  <c r="V185" i="72" s="1"/>
  <c r="AD182" i="71"/>
  <c r="P167" i="72"/>
  <c r="U167" i="72" s="1"/>
  <c r="Z164" i="71"/>
  <c r="Q172" i="72"/>
  <c r="V172" i="72" s="1"/>
  <c r="AD169" i="71"/>
  <c r="P149" i="72"/>
  <c r="U149" i="72" s="1"/>
  <c r="Z146" i="71"/>
  <c r="Q208" i="72"/>
  <c r="V208" i="72" s="1"/>
  <c r="AD205" i="71"/>
  <c r="P141" i="72"/>
  <c r="U141" i="72" s="1"/>
  <c r="Z138" i="71"/>
  <c r="Q583" i="72"/>
  <c r="V583" i="72" s="1"/>
  <c r="AD574" i="71"/>
  <c r="P594" i="72"/>
  <c r="U594" i="72" s="1"/>
  <c r="Z585" i="71"/>
  <c r="Q511" i="72"/>
  <c r="V511" i="72" s="1"/>
  <c r="AD502" i="71"/>
  <c r="P498" i="72"/>
  <c r="U498" i="72" s="1"/>
  <c r="Z489" i="71"/>
  <c r="Q504" i="72"/>
  <c r="V504" i="72" s="1"/>
  <c r="AD495" i="71"/>
  <c r="P595" i="72"/>
  <c r="U595" i="72" s="1"/>
  <c r="Z586" i="71"/>
  <c r="Q523" i="72"/>
  <c r="V523" i="72" s="1"/>
  <c r="AD514" i="71"/>
  <c r="P503" i="72"/>
  <c r="U503" i="72" s="1"/>
  <c r="Z494" i="71"/>
  <c r="Q597" i="72"/>
  <c r="V597" i="72" s="1"/>
  <c r="AD588" i="71"/>
  <c r="P522" i="72"/>
  <c r="U522" i="72" s="1"/>
  <c r="Z513" i="71"/>
  <c r="Q502" i="72"/>
  <c r="V502" i="72" s="1"/>
  <c r="AD493" i="71"/>
  <c r="P507" i="72"/>
  <c r="U507" i="72" s="1"/>
  <c r="Z498" i="71"/>
  <c r="Q528" i="72"/>
  <c r="V528" i="72" s="1"/>
  <c r="AD519" i="71"/>
  <c r="P537" i="72"/>
  <c r="U537" i="72" s="1"/>
  <c r="Z528" i="71"/>
  <c r="Q512" i="72"/>
  <c r="V512" i="72" s="1"/>
  <c r="AD503" i="71"/>
  <c r="P492" i="72"/>
  <c r="U492" i="72" s="1"/>
  <c r="Z483" i="71"/>
  <c r="Q521" i="72"/>
  <c r="V521" i="72" s="1"/>
  <c r="AD512" i="71"/>
  <c r="P549" i="72"/>
  <c r="U549" i="72" s="1"/>
  <c r="Z540" i="71"/>
  <c r="Q516" i="72"/>
  <c r="V516" i="72" s="1"/>
  <c r="AD507" i="71"/>
  <c r="P525" i="72"/>
  <c r="U525" i="72" s="1"/>
  <c r="Z516" i="71"/>
  <c r="Q540" i="72"/>
  <c r="V540" i="72" s="1"/>
  <c r="AD531" i="71"/>
  <c r="P510" i="72"/>
  <c r="U510" i="72" s="1"/>
  <c r="Z501" i="71"/>
  <c r="Q527" i="72"/>
  <c r="V527" i="72" s="1"/>
  <c r="AD518" i="71"/>
  <c r="P520" i="72"/>
  <c r="U520" i="72" s="1"/>
  <c r="Z511" i="71"/>
  <c r="Q546" i="72"/>
  <c r="V546" i="72" s="1"/>
  <c r="AD537" i="71"/>
  <c r="P518" i="72"/>
  <c r="U518" i="72" s="1"/>
  <c r="Z509" i="71"/>
  <c r="Q555" i="72"/>
  <c r="V555" i="72" s="1"/>
  <c r="AD546" i="71"/>
  <c r="P1032" i="72"/>
  <c r="U1032" i="72" s="1"/>
  <c r="Z1015" i="71"/>
  <c r="Q982" i="72"/>
  <c r="V982" i="72" s="1"/>
  <c r="AD965" i="71"/>
  <c r="P1051" i="72"/>
  <c r="U1051" i="72" s="1"/>
  <c r="Z1034" i="71"/>
  <c r="Q1021" i="72"/>
  <c r="V1021" i="72" s="1"/>
  <c r="AD1004" i="71"/>
  <c r="P1076" i="72"/>
  <c r="U1076" i="72" s="1"/>
  <c r="Z1059" i="71"/>
  <c r="Q1052" i="72"/>
  <c r="V1052" i="72" s="1"/>
  <c r="AD1035" i="71"/>
  <c r="P1002" i="72"/>
  <c r="U1002" i="72" s="1"/>
  <c r="Z985" i="71"/>
  <c r="Q1056" i="72"/>
  <c r="V1056" i="72" s="1"/>
  <c r="AD1039" i="71"/>
  <c r="P1025" i="72"/>
  <c r="U1025" i="72" s="1"/>
  <c r="Z1008" i="71"/>
  <c r="P971" i="72"/>
  <c r="W1061" i="71"/>
  <c r="Z954" i="71"/>
  <c r="R1040" i="72"/>
  <c r="W1040" i="72" s="1"/>
  <c r="AH1023" i="71"/>
  <c r="O990" i="72"/>
  <c r="T990" i="72" s="1"/>
  <c r="Y973" i="71"/>
  <c r="R972" i="72"/>
  <c r="W972" i="72" s="1"/>
  <c r="AH955" i="71"/>
  <c r="O1074" i="72"/>
  <c r="T1074" i="72" s="1"/>
  <c r="Y1057" i="71"/>
  <c r="R1039" i="72"/>
  <c r="W1039" i="72" s="1"/>
  <c r="AH1022" i="71"/>
  <c r="O1009" i="72"/>
  <c r="T1009" i="72" s="1"/>
  <c r="Y992" i="71"/>
  <c r="R1060" i="72"/>
  <c r="W1060" i="72" s="1"/>
  <c r="AH1043" i="71"/>
  <c r="O1024" i="72"/>
  <c r="T1024" i="72" s="1"/>
  <c r="Y1007" i="71"/>
  <c r="R974" i="72"/>
  <c r="W974" i="72" s="1"/>
  <c r="AH957" i="71"/>
  <c r="O1061" i="72"/>
  <c r="T1061" i="72" s="1"/>
  <c r="Y1044" i="71"/>
  <c r="R1013" i="72"/>
  <c r="W1013" i="72" s="1"/>
  <c r="AH996" i="71"/>
  <c r="O1065" i="72"/>
  <c r="T1065" i="72" s="1"/>
  <c r="Y1048" i="71"/>
  <c r="R1028" i="72"/>
  <c r="W1028" i="72" s="1"/>
  <c r="AH1011" i="71"/>
  <c r="O978" i="72"/>
  <c r="T978" i="72" s="1"/>
  <c r="Y961" i="71"/>
  <c r="R1047" i="72"/>
  <c r="W1047" i="72" s="1"/>
  <c r="AH1030" i="71"/>
  <c r="O1033" i="72"/>
  <c r="T1033" i="72" s="1"/>
  <c r="Y1016" i="71"/>
  <c r="R979" i="72"/>
  <c r="W979" i="72" s="1"/>
  <c r="AH962" i="71"/>
  <c r="O874" i="72"/>
  <c r="T874" i="72" s="1"/>
  <c r="Y859" i="71"/>
  <c r="R860" i="72"/>
  <c r="W860" i="72" s="1"/>
  <c r="AH845" i="71"/>
  <c r="O873" i="72"/>
  <c r="T873" i="72" s="1"/>
  <c r="Y858" i="71"/>
  <c r="R891" i="72"/>
  <c r="W891" i="72" s="1"/>
  <c r="AH876" i="71"/>
  <c r="O893" i="72"/>
  <c r="T893" i="72" s="1"/>
  <c r="Y878" i="71"/>
  <c r="R901" i="72"/>
  <c r="W901" i="72" s="1"/>
  <c r="AH886" i="71"/>
  <c r="O886" i="72"/>
  <c r="T886" i="72" s="1"/>
  <c r="Y871" i="71"/>
  <c r="R878" i="72"/>
  <c r="W878" i="72" s="1"/>
  <c r="AH863" i="71"/>
  <c r="O879" i="72"/>
  <c r="T879" i="72" s="1"/>
  <c r="Y864" i="71"/>
  <c r="R877" i="72"/>
  <c r="W877" i="72" s="1"/>
  <c r="AH862" i="71"/>
  <c r="O906" i="72"/>
  <c r="T906" i="72" s="1"/>
  <c r="Y891" i="71"/>
  <c r="R892" i="72"/>
  <c r="W892" i="72" s="1"/>
  <c r="AH877" i="71"/>
  <c r="O905" i="72"/>
  <c r="T905" i="72" s="1"/>
  <c r="Y890" i="71"/>
  <c r="R947" i="72"/>
  <c r="W947" i="72" s="1"/>
  <c r="AH932" i="71"/>
  <c r="O857" i="72"/>
  <c r="T857" i="72" s="1"/>
  <c r="Y842" i="71"/>
  <c r="R863" i="72"/>
  <c r="W863" i="72" s="1"/>
  <c r="AH848" i="71"/>
  <c r="O856" i="72"/>
  <c r="T856" i="72" s="1"/>
  <c r="Y841" i="71"/>
  <c r="R885" i="72"/>
  <c r="W885" i="72" s="1"/>
  <c r="AH870" i="71"/>
  <c r="O870" i="72"/>
  <c r="T870" i="72" s="1"/>
  <c r="Y855" i="71"/>
  <c r="R884" i="72"/>
  <c r="W884" i="72" s="1"/>
  <c r="AH869" i="71"/>
  <c r="O867" i="72"/>
  <c r="T867" i="72" s="1"/>
  <c r="Y852" i="71"/>
  <c r="R861" i="72"/>
  <c r="W861" i="72" s="1"/>
  <c r="AH846" i="71"/>
  <c r="O869" i="72"/>
  <c r="T869" i="72" s="1"/>
  <c r="Y854" i="71"/>
  <c r="R854" i="72"/>
  <c r="W854" i="72" s="1"/>
  <c r="AH839" i="71"/>
  <c r="O889" i="72"/>
  <c r="T889" i="72" s="1"/>
  <c r="Y874" i="71"/>
  <c r="R887" i="72"/>
  <c r="W887" i="72" s="1"/>
  <c r="AH872" i="71"/>
  <c r="O888" i="72"/>
  <c r="T888" i="72" s="1"/>
  <c r="Y873" i="71"/>
  <c r="N51" i="72"/>
  <c r="S51" i="72" s="1"/>
  <c r="AG50" i="71"/>
  <c r="AC50" i="71"/>
  <c r="W50" i="71"/>
  <c r="V50" i="71"/>
  <c r="X50" i="71"/>
  <c r="N102" i="72"/>
  <c r="S102" i="72" s="1"/>
  <c r="AG101" i="71"/>
  <c r="AC101" i="71"/>
  <c r="V101" i="71"/>
  <c r="W101" i="71"/>
  <c r="X101" i="71"/>
  <c r="N56" i="72"/>
  <c r="S56" i="72" s="1"/>
  <c r="AG55" i="71"/>
  <c r="AC55" i="71"/>
  <c r="V55" i="71"/>
  <c r="W55" i="71"/>
  <c r="X55" i="71"/>
  <c r="N28" i="72"/>
  <c r="S28" i="72" s="1"/>
  <c r="AG27" i="71"/>
  <c r="AC27" i="71"/>
  <c r="V27" i="71"/>
  <c r="W27" i="71"/>
  <c r="X27" i="71"/>
  <c r="N21" i="72"/>
  <c r="S21" i="72" s="1"/>
  <c r="AG20" i="71"/>
  <c r="AC20" i="71"/>
  <c r="V20" i="71"/>
  <c r="W20" i="71"/>
  <c r="X20" i="71"/>
  <c r="N42" i="72"/>
  <c r="S42" i="72" s="1"/>
  <c r="AG41" i="71"/>
  <c r="AC41" i="71"/>
  <c r="W41" i="71"/>
  <c r="V41" i="71"/>
  <c r="X41" i="71"/>
  <c r="N94" i="72"/>
  <c r="S94" i="72" s="1"/>
  <c r="AG93" i="71"/>
  <c r="AC93" i="71"/>
  <c r="V93" i="71"/>
  <c r="W93" i="71"/>
  <c r="X93" i="71"/>
  <c r="N20" i="72"/>
  <c r="S20" i="72" s="1"/>
  <c r="AG19" i="71"/>
  <c r="AC19" i="71"/>
  <c r="W19" i="71"/>
  <c r="V19" i="71"/>
  <c r="X19" i="71"/>
  <c r="N103" i="72"/>
  <c r="S103" i="72" s="1"/>
  <c r="AG102" i="71"/>
  <c r="AC102" i="71"/>
  <c r="V102" i="71"/>
  <c r="W102" i="71"/>
  <c r="X102" i="71"/>
  <c r="N57" i="72"/>
  <c r="S57" i="72" s="1"/>
  <c r="AG56" i="71"/>
  <c r="AC56" i="71"/>
  <c r="V56" i="71"/>
  <c r="W56" i="71"/>
  <c r="X56" i="71"/>
  <c r="N91" i="72"/>
  <c r="S91" i="72" s="1"/>
  <c r="AG90" i="71"/>
  <c r="AC90" i="71"/>
  <c r="V90" i="71"/>
  <c r="W90" i="71"/>
  <c r="X90" i="71"/>
  <c r="N15" i="72"/>
  <c r="S15" i="72" s="1"/>
  <c r="AG14" i="71"/>
  <c r="AC14" i="71"/>
  <c r="W14" i="71"/>
  <c r="V14" i="71"/>
  <c r="X14" i="71"/>
  <c r="N64" i="72"/>
  <c r="S64" i="72" s="1"/>
  <c r="AG63" i="71"/>
  <c r="AC63" i="71"/>
  <c r="V63" i="71"/>
  <c r="W63" i="71"/>
  <c r="X63" i="71"/>
  <c r="N50" i="72"/>
  <c r="S50" i="72" s="1"/>
  <c r="AG49" i="71"/>
  <c r="AC49" i="71"/>
  <c r="V49" i="71"/>
  <c r="W49" i="71"/>
  <c r="X49" i="71"/>
  <c r="N29" i="72"/>
  <c r="S29" i="72" s="1"/>
  <c r="AG28" i="71"/>
  <c r="AC28" i="71"/>
  <c r="V28" i="71"/>
  <c r="W28" i="71"/>
  <c r="X28" i="71"/>
  <c r="N58" i="72"/>
  <c r="S58" i="72" s="1"/>
  <c r="AG57" i="71"/>
  <c r="AC57" i="71"/>
  <c r="V57" i="71"/>
  <c r="W57" i="71"/>
  <c r="X57" i="71"/>
  <c r="N110" i="72"/>
  <c r="S110" i="72" s="1"/>
  <c r="AG109" i="71"/>
  <c r="AC109" i="71"/>
  <c r="V109" i="71"/>
  <c r="W109" i="71"/>
  <c r="X109" i="71"/>
  <c r="N12" i="72"/>
  <c r="S12" i="72" s="1"/>
  <c r="AG11" i="71"/>
  <c r="AC11" i="71"/>
  <c r="W11" i="71"/>
  <c r="V11" i="71"/>
  <c r="X11" i="71"/>
  <c r="N95" i="72"/>
  <c r="S95" i="72" s="1"/>
  <c r="AG94" i="71"/>
  <c r="AC94" i="71"/>
  <c r="W94" i="71"/>
  <c r="V94" i="71"/>
  <c r="X94" i="71"/>
  <c r="N45" i="72"/>
  <c r="S45" i="72" s="1"/>
  <c r="AG44" i="71"/>
  <c r="AC44" i="71"/>
  <c r="V44" i="71"/>
  <c r="W44" i="71"/>
  <c r="X44" i="71"/>
  <c r="N11" i="72"/>
  <c r="AG10" i="71"/>
  <c r="AC10" i="71"/>
  <c r="W10" i="71"/>
  <c r="V10" i="71"/>
  <c r="U117" i="71"/>
  <c r="X10" i="71"/>
  <c r="N113" i="72"/>
  <c r="S113" i="72" s="1"/>
  <c r="AG112" i="71"/>
  <c r="AC112" i="71"/>
  <c r="W112" i="71"/>
  <c r="V112" i="71"/>
  <c r="X112" i="71"/>
  <c r="N117" i="72"/>
  <c r="S117" i="72" s="1"/>
  <c r="AG116" i="71"/>
  <c r="AC116" i="71"/>
  <c r="W116" i="71"/>
  <c r="V116" i="71"/>
  <c r="X116" i="71"/>
  <c r="N107" i="72"/>
  <c r="S107" i="72" s="1"/>
  <c r="AG106" i="71"/>
  <c r="AC106" i="71"/>
  <c r="W106" i="71"/>
  <c r="V106" i="71"/>
  <c r="X106" i="71"/>
  <c r="N76" i="72"/>
  <c r="S76" i="72" s="1"/>
  <c r="AG75" i="71"/>
  <c r="AC75" i="71"/>
  <c r="W75" i="71"/>
  <c r="V75" i="71"/>
  <c r="X75" i="71"/>
  <c r="N49" i="72"/>
  <c r="S49" i="72" s="1"/>
  <c r="AG48" i="71"/>
  <c r="AC48" i="71"/>
  <c r="W48" i="71"/>
  <c r="V48" i="71"/>
  <c r="X48" i="71"/>
  <c r="N105" i="72"/>
  <c r="S105" i="72" s="1"/>
  <c r="AG104" i="71"/>
  <c r="AC104" i="71"/>
  <c r="W104" i="71"/>
  <c r="V104" i="71"/>
  <c r="X104" i="71"/>
  <c r="R275" i="72"/>
  <c r="W275" i="72" s="1"/>
  <c r="AH270" i="71"/>
  <c r="O260" i="72"/>
  <c r="T260" i="72" s="1"/>
  <c r="Y255" i="71"/>
  <c r="R268" i="72"/>
  <c r="W268" i="72" s="1"/>
  <c r="AH263" i="71"/>
  <c r="O294" i="72"/>
  <c r="T294" i="72" s="1"/>
  <c r="Y289" i="71"/>
  <c r="R288" i="72"/>
  <c r="W288" i="72" s="1"/>
  <c r="AH283" i="71"/>
  <c r="O301" i="72"/>
  <c r="T301" i="72" s="1"/>
  <c r="Y296" i="71"/>
  <c r="R287" i="72"/>
  <c r="W287" i="72" s="1"/>
  <c r="AH282" i="71"/>
  <c r="O273" i="72"/>
  <c r="T273" i="72" s="1"/>
  <c r="Y268" i="71"/>
  <c r="R282" i="72"/>
  <c r="W282" i="72" s="1"/>
  <c r="AH277" i="71"/>
  <c r="O272" i="72"/>
  <c r="T272" i="72" s="1"/>
  <c r="Y267" i="71"/>
  <c r="R307" i="72"/>
  <c r="W307" i="72" s="1"/>
  <c r="AH302" i="71"/>
  <c r="O292" i="72"/>
  <c r="T292" i="72" s="1"/>
  <c r="Y287" i="71"/>
  <c r="R300" i="72"/>
  <c r="W300" i="72" s="1"/>
  <c r="AH295" i="71"/>
  <c r="O350" i="72"/>
  <c r="T350" i="72" s="1"/>
  <c r="Y345" i="71"/>
  <c r="R252" i="72"/>
  <c r="W252" i="72" s="1"/>
  <c r="AH247" i="71"/>
  <c r="O266" i="72"/>
  <c r="T266" i="72" s="1"/>
  <c r="Y261" i="71"/>
  <c r="X353" i="71"/>
  <c r="Q251" i="72"/>
  <c r="AC353" i="71"/>
  <c r="AD246" i="71"/>
  <c r="P285" i="72"/>
  <c r="U285" i="72" s="1"/>
  <c r="Z280" i="71"/>
  <c r="Q271" i="72"/>
  <c r="V271" i="72" s="1"/>
  <c r="AD266" i="71"/>
  <c r="P279" i="72"/>
  <c r="U279" i="72" s="1"/>
  <c r="Z274" i="71"/>
  <c r="Q270" i="72"/>
  <c r="V270" i="72" s="1"/>
  <c r="AD265" i="71"/>
  <c r="P256" i="72"/>
  <c r="U256" i="72" s="1"/>
  <c r="Z251" i="71"/>
  <c r="Q269" i="72"/>
  <c r="V269" i="72" s="1"/>
  <c r="AD264" i="71"/>
  <c r="P255" i="72"/>
  <c r="U255" i="72" s="1"/>
  <c r="Z250" i="71"/>
  <c r="Q284" i="72"/>
  <c r="V284" i="72" s="1"/>
  <c r="AD279" i="71"/>
  <c r="P290" i="72"/>
  <c r="U290" i="72" s="1"/>
  <c r="Z285" i="71"/>
  <c r="Q283" i="72"/>
  <c r="V283" i="72" s="1"/>
  <c r="AD278" i="71"/>
  <c r="P446" i="72"/>
  <c r="U446" i="72" s="1"/>
  <c r="Z439" i="71"/>
  <c r="Q378" i="72"/>
  <c r="V378" i="72" s="1"/>
  <c r="AD371" i="71"/>
  <c r="P409" i="72"/>
  <c r="U409" i="72" s="1"/>
  <c r="Z402" i="71"/>
  <c r="Q459" i="72"/>
  <c r="V459" i="72" s="1"/>
  <c r="AD452" i="71"/>
  <c r="P403" i="72"/>
  <c r="U403" i="72" s="1"/>
  <c r="Z396" i="71"/>
  <c r="Q450" i="72"/>
  <c r="V450" i="72" s="1"/>
  <c r="AD443" i="71"/>
  <c r="P420" i="72"/>
  <c r="U420" i="72" s="1"/>
  <c r="Z413" i="71"/>
  <c r="Q413" i="72"/>
  <c r="V413" i="72" s="1"/>
  <c r="AD406" i="71"/>
  <c r="P467" i="72"/>
  <c r="U467" i="72" s="1"/>
  <c r="Z460" i="71"/>
  <c r="Q408" i="72"/>
  <c r="V408" i="72" s="1"/>
  <c r="AD401" i="71"/>
  <c r="P454" i="72"/>
  <c r="U454" i="72" s="1"/>
  <c r="Z447" i="71"/>
  <c r="Q388" i="72"/>
  <c r="V388" i="72" s="1"/>
  <c r="AD381" i="71"/>
  <c r="P391" i="72"/>
  <c r="U391" i="72" s="1"/>
  <c r="Z384" i="71"/>
  <c r="Q385" i="72"/>
  <c r="V385" i="72" s="1"/>
  <c r="AD378" i="71"/>
  <c r="P397" i="72"/>
  <c r="U397" i="72" s="1"/>
  <c r="Z390" i="71"/>
  <c r="Q437" i="72"/>
  <c r="V437" i="72" s="1"/>
  <c r="AD430" i="71"/>
  <c r="P387" i="72"/>
  <c r="U387" i="72" s="1"/>
  <c r="Z380" i="71"/>
  <c r="Q438" i="72"/>
  <c r="V438" i="72" s="1"/>
  <c r="AD431" i="71"/>
  <c r="P475" i="72"/>
  <c r="U475" i="72" s="1"/>
  <c r="Z468" i="71"/>
  <c r="Q395" i="72"/>
  <c r="V395" i="72" s="1"/>
  <c r="AD388" i="71"/>
  <c r="P398" i="72"/>
  <c r="U398" i="72" s="1"/>
  <c r="Z391" i="71"/>
  <c r="Q392" i="72"/>
  <c r="V392" i="72" s="1"/>
  <c r="AD385" i="71"/>
  <c r="P442" i="72"/>
  <c r="U442" i="72" s="1"/>
  <c r="Z435" i="71"/>
  <c r="Q372" i="72"/>
  <c r="V372" i="72" s="1"/>
  <c r="AD365" i="71"/>
  <c r="P405" i="72"/>
  <c r="U405" i="72" s="1"/>
  <c r="Z398" i="71"/>
  <c r="Q452" i="72"/>
  <c r="V452" i="72" s="1"/>
  <c r="AD445" i="71"/>
  <c r="P473" i="72"/>
  <c r="U473" i="72" s="1"/>
  <c r="Z466" i="71"/>
  <c r="Q1550" i="72"/>
  <c r="V1550" i="72" s="1"/>
  <c r="AD1525" i="71"/>
  <c r="P1456" i="72"/>
  <c r="U1456" i="72" s="1"/>
  <c r="Z1431" i="71"/>
  <c r="Q1466" i="72"/>
  <c r="V1466" i="72" s="1"/>
  <c r="AD1441" i="71"/>
  <c r="P1455" i="72"/>
  <c r="U1455" i="72" s="1"/>
  <c r="Z1430" i="71"/>
  <c r="Q1484" i="72"/>
  <c r="V1484" i="72" s="1"/>
  <c r="AD1459" i="71"/>
  <c r="P1469" i="72"/>
  <c r="U1469" i="72" s="1"/>
  <c r="Z1444" i="71"/>
  <c r="Q1483" i="72"/>
  <c r="V1483" i="72" s="1"/>
  <c r="AD1458" i="71"/>
  <c r="P1470" i="72"/>
  <c r="U1470" i="72" s="1"/>
  <c r="Z1445" i="71"/>
  <c r="Q1460" i="72"/>
  <c r="V1460" i="72" s="1"/>
  <c r="AD1435" i="71"/>
  <c r="P1468" i="72"/>
  <c r="U1468" i="72" s="1"/>
  <c r="Z1443" i="71"/>
  <c r="Q1453" i="72"/>
  <c r="V1453" i="72" s="1"/>
  <c r="AD1428" i="71"/>
  <c r="P1488" i="72"/>
  <c r="U1488" i="72" s="1"/>
  <c r="Z1463" i="71"/>
  <c r="Q1490" i="72"/>
  <c r="V1490" i="72" s="1"/>
  <c r="AD1465" i="71"/>
  <c r="P1487" i="72"/>
  <c r="U1487" i="72" s="1"/>
  <c r="Z1462" i="71"/>
  <c r="Q1473" i="72"/>
  <c r="V1473" i="72" s="1"/>
  <c r="AD1448" i="71"/>
  <c r="P1459" i="72"/>
  <c r="U1459" i="72" s="1"/>
  <c r="Z1434" i="71"/>
  <c r="Q1472" i="72"/>
  <c r="V1472" i="72" s="1"/>
  <c r="AD1447" i="71"/>
  <c r="P1494" i="72"/>
  <c r="U1494" i="72" s="1"/>
  <c r="Z1469" i="71"/>
  <c r="Q1492" i="72"/>
  <c r="V1492" i="72" s="1"/>
  <c r="AD1467" i="71"/>
  <c r="P1500" i="72"/>
  <c r="U1500" i="72" s="1"/>
  <c r="Z1475" i="71"/>
  <c r="Q1485" i="72"/>
  <c r="V1485" i="72" s="1"/>
  <c r="AD1460" i="71"/>
  <c r="P1477" i="72"/>
  <c r="U1477" i="72" s="1"/>
  <c r="Z1452" i="71"/>
  <c r="Q1482" i="72"/>
  <c r="V1482" i="72" s="1"/>
  <c r="AD1457" i="71"/>
  <c r="P1476" i="72"/>
  <c r="U1476" i="72" s="1"/>
  <c r="Z1451" i="71"/>
  <c r="Q1505" i="72"/>
  <c r="V1505" i="72" s="1"/>
  <c r="AD1480" i="71"/>
  <c r="P1491" i="72"/>
  <c r="U1491" i="72" s="1"/>
  <c r="Z1466" i="71"/>
  <c r="Q1504" i="72"/>
  <c r="V1504" i="72" s="1"/>
  <c r="AD1479" i="71"/>
  <c r="P1115" i="72"/>
  <c r="U1115" i="72" s="1"/>
  <c r="Z1096" i="71"/>
  <c r="Q1170" i="72"/>
  <c r="V1170" i="72" s="1"/>
  <c r="AD1151" i="71"/>
  <c r="P1142" i="72"/>
  <c r="U1142" i="72" s="1"/>
  <c r="Z1123" i="71"/>
  <c r="Q1159" i="72"/>
  <c r="V1159" i="72" s="1"/>
  <c r="AD1140" i="71"/>
  <c r="P1100" i="72"/>
  <c r="U1100" i="72" s="1"/>
  <c r="Z1081" i="71"/>
  <c r="Q1140" i="72"/>
  <c r="V1140" i="72" s="1"/>
  <c r="AD1121" i="71"/>
  <c r="P1112" i="72"/>
  <c r="U1112" i="72" s="1"/>
  <c r="Z1093" i="71"/>
  <c r="Q1126" i="72"/>
  <c r="V1126" i="72" s="1"/>
  <c r="AD1107" i="71"/>
  <c r="P1163" i="72"/>
  <c r="U1163" i="72" s="1"/>
  <c r="Z1144" i="71"/>
  <c r="Q1108" i="72"/>
  <c r="V1108" i="72" s="1"/>
  <c r="AD1089" i="71"/>
  <c r="P1145" i="72"/>
  <c r="U1145" i="72" s="1"/>
  <c r="Z1126" i="71"/>
  <c r="Q1120" i="72"/>
  <c r="V1120" i="72" s="1"/>
  <c r="AD1101" i="71"/>
  <c r="P1153" i="72"/>
  <c r="U1153" i="72" s="1"/>
  <c r="Z1134" i="71"/>
  <c r="Q1151" i="72"/>
  <c r="V1151" i="72" s="1"/>
  <c r="AD1132" i="71"/>
  <c r="Q1150" i="72"/>
  <c r="V1150" i="72" s="1"/>
  <c r="AD1131" i="71"/>
  <c r="P1130" i="72"/>
  <c r="U1130" i="72" s="1"/>
  <c r="Z1111" i="71"/>
  <c r="Q1158" i="72"/>
  <c r="V1158" i="72" s="1"/>
  <c r="AD1139" i="71"/>
  <c r="P1171" i="72"/>
  <c r="U1171" i="72" s="1"/>
  <c r="Z1152" i="71"/>
  <c r="Q1125" i="72"/>
  <c r="V1125" i="72" s="1"/>
  <c r="AD1106" i="71"/>
  <c r="P1134" i="72"/>
  <c r="U1134" i="72" s="1"/>
  <c r="Z1115" i="71"/>
  <c r="Q1104" i="72"/>
  <c r="V1104" i="72" s="1"/>
  <c r="AD1085" i="71"/>
  <c r="P1164" i="72"/>
  <c r="U1164" i="72" s="1"/>
  <c r="Z1145" i="71"/>
  <c r="Q1175" i="72"/>
  <c r="V1175" i="72" s="1"/>
  <c r="AD1156" i="71"/>
  <c r="P1136" i="72"/>
  <c r="U1136" i="72" s="1"/>
  <c r="Z1117" i="71"/>
  <c r="Q1161" i="72"/>
  <c r="V1161" i="72" s="1"/>
  <c r="AD1142" i="71"/>
  <c r="P1152" i="72"/>
  <c r="U1152" i="72" s="1"/>
  <c r="Z1133" i="71"/>
  <c r="Q639" i="72"/>
  <c r="V639" i="72" s="1"/>
  <c r="AD628" i="71"/>
  <c r="P709" i="72"/>
  <c r="U709" i="72" s="1"/>
  <c r="Z698" i="71"/>
  <c r="Q680" i="72"/>
  <c r="V680" i="72" s="1"/>
  <c r="AD669" i="71"/>
  <c r="P641" i="72"/>
  <c r="U641" i="72" s="1"/>
  <c r="Z630" i="71"/>
  <c r="Q706" i="72"/>
  <c r="V706" i="72" s="1"/>
  <c r="AD695" i="71"/>
  <c r="P659" i="72"/>
  <c r="U659" i="72" s="1"/>
  <c r="Z648" i="71"/>
  <c r="Q622" i="72"/>
  <c r="V622" i="72" s="1"/>
  <c r="AD611" i="71"/>
  <c r="P668" i="72"/>
  <c r="U668" i="72" s="1"/>
  <c r="Z657" i="71"/>
  <c r="Q629" i="72"/>
  <c r="V629" i="72" s="1"/>
  <c r="AD618" i="71"/>
  <c r="P710" i="72"/>
  <c r="U710" i="72" s="1"/>
  <c r="Z699" i="71"/>
  <c r="Q663" i="72"/>
  <c r="V663" i="72" s="1"/>
  <c r="AD652" i="71"/>
  <c r="P626" i="72"/>
  <c r="U626" i="72" s="1"/>
  <c r="Z615" i="71"/>
  <c r="Q688" i="72"/>
  <c r="V688" i="72" s="1"/>
  <c r="AD677" i="71"/>
  <c r="P649" i="72"/>
  <c r="U649" i="72" s="1"/>
  <c r="Z638" i="71"/>
  <c r="Q698" i="72"/>
  <c r="V698" i="72" s="1"/>
  <c r="AD687" i="71"/>
  <c r="P667" i="72"/>
  <c r="U667" i="72" s="1"/>
  <c r="Z656" i="71"/>
  <c r="Q630" i="72"/>
  <c r="V630" i="72" s="1"/>
  <c r="AD619" i="71"/>
  <c r="P692" i="72"/>
  <c r="U692" i="72" s="1"/>
  <c r="Z681" i="71"/>
  <c r="Q653" i="72"/>
  <c r="V653" i="72" s="1"/>
  <c r="AD642" i="71"/>
  <c r="P717" i="72"/>
  <c r="U717" i="72" s="1"/>
  <c r="Z706" i="71"/>
  <c r="Q655" i="72"/>
  <c r="V655" i="72" s="1"/>
  <c r="AD644" i="71"/>
  <c r="P618" i="72"/>
  <c r="U618" i="72" s="1"/>
  <c r="Z607" i="71"/>
  <c r="Q696" i="72"/>
  <c r="V696" i="72" s="1"/>
  <c r="AD685" i="71"/>
  <c r="P657" i="72"/>
  <c r="U657" i="72" s="1"/>
  <c r="Z646" i="71"/>
  <c r="Q612" i="72"/>
  <c r="V612" i="72" s="1"/>
  <c r="AD601" i="71"/>
  <c r="P675" i="72"/>
  <c r="U675" i="72" s="1"/>
  <c r="Z664" i="71"/>
  <c r="Q638" i="72"/>
  <c r="V638" i="72" s="1"/>
  <c r="AD627" i="71"/>
  <c r="P171" i="72"/>
  <c r="U171" i="72" s="1"/>
  <c r="Z168" i="71"/>
  <c r="Q180" i="72"/>
  <c r="V180" i="72" s="1"/>
  <c r="AD177" i="71"/>
  <c r="P198" i="72"/>
  <c r="U198" i="72" s="1"/>
  <c r="Z195" i="71"/>
  <c r="Q229" i="72"/>
  <c r="V229" i="72" s="1"/>
  <c r="AD226" i="71"/>
  <c r="P227" i="72"/>
  <c r="U227" i="72" s="1"/>
  <c r="Z224" i="71"/>
  <c r="Q159" i="72"/>
  <c r="V159" i="72" s="1"/>
  <c r="AD156" i="71"/>
  <c r="P162" i="72"/>
  <c r="U162" i="72" s="1"/>
  <c r="Z159" i="71"/>
  <c r="Q202" i="72"/>
  <c r="V202" i="72" s="1"/>
  <c r="AD199" i="71"/>
  <c r="Q209" i="72"/>
  <c r="V209" i="72" s="1"/>
  <c r="AD206" i="71"/>
  <c r="P143" i="72"/>
  <c r="U143" i="72" s="1"/>
  <c r="Z140" i="71"/>
  <c r="Q178" i="72"/>
  <c r="V178" i="72" s="1"/>
  <c r="AD175" i="71"/>
  <c r="P193" i="72"/>
  <c r="U193" i="72" s="1"/>
  <c r="Z190" i="71"/>
  <c r="Q132" i="72"/>
  <c r="V132" i="72" s="1"/>
  <c r="AD129" i="71"/>
  <c r="P217" i="72"/>
  <c r="U217" i="72" s="1"/>
  <c r="Z214" i="71"/>
  <c r="Q183" i="72"/>
  <c r="V183" i="72" s="1"/>
  <c r="AD180" i="71"/>
  <c r="P204" i="72"/>
  <c r="U204" i="72" s="1"/>
  <c r="Z201" i="71"/>
  <c r="Q161" i="72"/>
  <c r="V161" i="72" s="1"/>
  <c r="AD158" i="71"/>
  <c r="P164" i="72"/>
  <c r="U164" i="72" s="1"/>
  <c r="Z161" i="71"/>
  <c r="Q136" i="72"/>
  <c r="V136" i="72" s="1"/>
  <c r="AD133" i="71"/>
  <c r="P187" i="72"/>
  <c r="U187" i="72" s="1"/>
  <c r="Z184" i="71"/>
  <c r="Q212" i="72"/>
  <c r="V212" i="72" s="1"/>
  <c r="AD209" i="71"/>
  <c r="P214" i="72"/>
  <c r="U214" i="72" s="1"/>
  <c r="Z211" i="71"/>
  <c r="Q152" i="72"/>
  <c r="V152" i="72" s="1"/>
  <c r="AD149" i="71"/>
  <c r="P197" i="72"/>
  <c r="U197" i="72" s="1"/>
  <c r="Z194" i="71"/>
  <c r="Q191" i="72"/>
  <c r="V191" i="72" s="1"/>
  <c r="AD188" i="71"/>
  <c r="P194" i="72"/>
  <c r="U194" i="72" s="1"/>
  <c r="Z191" i="71"/>
  <c r="Q519" i="72"/>
  <c r="V519" i="72" s="1"/>
  <c r="AD510" i="71"/>
  <c r="P509" i="72"/>
  <c r="U509" i="72" s="1"/>
  <c r="Z500" i="71"/>
  <c r="Q544" i="72"/>
  <c r="V544" i="72" s="1"/>
  <c r="AD535" i="71"/>
  <c r="P524" i="72"/>
  <c r="U524" i="72" s="1"/>
  <c r="Z515" i="71"/>
  <c r="Q539" i="72"/>
  <c r="V539" i="72" s="1"/>
  <c r="AD530" i="71"/>
  <c r="P570" i="72"/>
  <c r="U570" i="72" s="1"/>
  <c r="Z561" i="71"/>
  <c r="Q580" i="72"/>
  <c r="V580" i="72" s="1"/>
  <c r="AD571" i="71"/>
  <c r="P533" i="72"/>
  <c r="U533" i="72" s="1"/>
  <c r="Z524" i="71"/>
  <c r="Q513" i="72"/>
  <c r="V513" i="72" s="1"/>
  <c r="AD504" i="71"/>
  <c r="P542" i="72"/>
  <c r="U542" i="72" s="1"/>
  <c r="Z533" i="71"/>
  <c r="Q592" i="72"/>
  <c r="V592" i="72" s="1"/>
  <c r="AD583" i="71"/>
  <c r="P558" i="72"/>
  <c r="U558" i="72" s="1"/>
  <c r="Z549" i="71"/>
  <c r="Q568" i="72"/>
  <c r="V568" i="72" s="1"/>
  <c r="AD559" i="71"/>
  <c r="P582" i="72"/>
  <c r="U582" i="72" s="1"/>
  <c r="Z573" i="71"/>
  <c r="Q532" i="72"/>
  <c r="V532" i="72" s="1"/>
  <c r="AD523" i="71"/>
  <c r="P543" i="72"/>
  <c r="U543" i="72" s="1"/>
  <c r="Z534" i="71"/>
  <c r="Q541" i="72"/>
  <c r="V541" i="72" s="1"/>
  <c r="AD532" i="71"/>
  <c r="P589" i="72"/>
  <c r="U589" i="72" s="1"/>
  <c r="Z580" i="71"/>
  <c r="Q561" i="72"/>
  <c r="V561" i="72" s="1"/>
  <c r="AD552" i="71"/>
  <c r="P587" i="72"/>
  <c r="U587" i="72" s="1"/>
  <c r="Z578" i="71"/>
  <c r="Q535" i="72"/>
  <c r="V535" i="72" s="1"/>
  <c r="AD526" i="71"/>
  <c r="P530" i="72"/>
  <c r="U530" i="72" s="1"/>
  <c r="Z521" i="71"/>
  <c r="Q565" i="72"/>
  <c r="V565" i="72" s="1"/>
  <c r="AD556" i="71"/>
  <c r="P545" i="72"/>
  <c r="U545" i="72" s="1"/>
  <c r="Z536" i="71"/>
  <c r="Q571" i="72"/>
  <c r="V571" i="72" s="1"/>
  <c r="AD562" i="71"/>
  <c r="P499" i="72"/>
  <c r="U499" i="72" s="1"/>
  <c r="Z490" i="71"/>
  <c r="Q517" i="72"/>
  <c r="V517" i="72" s="1"/>
  <c r="AD508" i="71"/>
  <c r="N807" i="72"/>
  <c r="S807" i="72" s="1"/>
  <c r="AG794" i="71"/>
  <c r="AC794" i="71"/>
  <c r="V794" i="71"/>
  <c r="W794" i="71"/>
  <c r="X794" i="71"/>
  <c r="N819" i="72"/>
  <c r="S819" i="72" s="1"/>
  <c r="AG806" i="71"/>
  <c r="AC806" i="71"/>
  <c r="V806" i="71"/>
  <c r="W806" i="71"/>
  <c r="X806" i="71"/>
  <c r="N818" i="72"/>
  <c r="S818" i="72" s="1"/>
  <c r="AG805" i="71"/>
  <c r="AC805" i="71"/>
  <c r="V805" i="71"/>
  <c r="W805" i="71"/>
  <c r="X805" i="71"/>
  <c r="N831" i="72"/>
  <c r="S831" i="72" s="1"/>
  <c r="AG818" i="71"/>
  <c r="AC818" i="71"/>
  <c r="V818" i="71"/>
  <c r="W818" i="71"/>
  <c r="X818" i="71"/>
  <c r="N753" i="72"/>
  <c r="S753" i="72" s="1"/>
  <c r="AG740" i="71"/>
  <c r="AC740" i="71"/>
  <c r="V740" i="71"/>
  <c r="W740" i="71"/>
  <c r="X740" i="71"/>
  <c r="N811" i="72"/>
  <c r="S811" i="72" s="1"/>
  <c r="AG798" i="71"/>
  <c r="AC798" i="71"/>
  <c r="V798" i="71"/>
  <c r="W798" i="71"/>
  <c r="X798" i="71"/>
  <c r="N808" i="72"/>
  <c r="S808" i="72" s="1"/>
  <c r="AG795" i="71"/>
  <c r="AC795" i="71"/>
  <c r="V795" i="71"/>
  <c r="W795" i="71"/>
  <c r="X795" i="71"/>
  <c r="N814" i="72"/>
  <c r="S814" i="72" s="1"/>
  <c r="AG801" i="71"/>
  <c r="AC801" i="71"/>
  <c r="V801" i="71"/>
  <c r="W801" i="71"/>
  <c r="X801" i="71"/>
  <c r="N825" i="72"/>
  <c r="S825" i="72" s="1"/>
  <c r="AG812" i="71"/>
  <c r="AC812" i="71"/>
  <c r="V812" i="71"/>
  <c r="W812" i="71"/>
  <c r="X812" i="71"/>
  <c r="N785" i="72"/>
  <c r="S785" i="72" s="1"/>
  <c r="AG772" i="71"/>
  <c r="AC772" i="71"/>
  <c r="V772" i="71"/>
  <c r="W772" i="71"/>
  <c r="X772" i="71"/>
  <c r="N827" i="72"/>
  <c r="S827" i="72" s="1"/>
  <c r="AG814" i="71"/>
  <c r="AC814" i="71"/>
  <c r="V814" i="71"/>
  <c r="W814" i="71"/>
  <c r="X814" i="71"/>
  <c r="N755" i="72"/>
  <c r="S755" i="72" s="1"/>
  <c r="AG742" i="71"/>
  <c r="AC742" i="71"/>
  <c r="V742" i="71"/>
  <c r="W742" i="71"/>
  <c r="X742" i="71"/>
  <c r="N794" i="72"/>
  <c r="S794" i="72" s="1"/>
  <c r="AG781" i="71"/>
  <c r="AC781" i="71"/>
  <c r="V781" i="71"/>
  <c r="W781" i="71"/>
  <c r="X781" i="71"/>
  <c r="N820" i="72"/>
  <c r="S820" i="72" s="1"/>
  <c r="AG807" i="71"/>
  <c r="AC807" i="71"/>
  <c r="V807" i="71"/>
  <c r="W807" i="71"/>
  <c r="X807" i="71"/>
  <c r="N775" i="72"/>
  <c r="S775" i="72" s="1"/>
  <c r="AG762" i="71"/>
  <c r="AC762" i="71"/>
  <c r="V762" i="71"/>
  <c r="W762" i="71"/>
  <c r="X762" i="71"/>
  <c r="N821" i="72"/>
  <c r="S821" i="72" s="1"/>
  <c r="AG808" i="71"/>
  <c r="AC808" i="71"/>
  <c r="V808" i="71"/>
  <c r="W808" i="71"/>
  <c r="X808" i="71"/>
  <c r="N787" i="72"/>
  <c r="S787" i="72" s="1"/>
  <c r="AG774" i="71"/>
  <c r="AC774" i="71"/>
  <c r="V774" i="71"/>
  <c r="W774" i="71"/>
  <c r="X774" i="71"/>
  <c r="N806" i="72"/>
  <c r="S806" i="72" s="1"/>
  <c r="AG793" i="71"/>
  <c r="AC793" i="71"/>
  <c r="V793" i="71"/>
  <c r="W793" i="71"/>
  <c r="X793" i="71"/>
  <c r="N793" i="72"/>
  <c r="S793" i="72" s="1"/>
  <c r="AG780" i="71"/>
  <c r="AC780" i="71"/>
  <c r="V780" i="71"/>
  <c r="W780" i="71"/>
  <c r="X780" i="71"/>
  <c r="N764" i="72"/>
  <c r="S764" i="72" s="1"/>
  <c r="AG751" i="71"/>
  <c r="AC751" i="71"/>
  <c r="V751" i="71"/>
  <c r="W751" i="71"/>
  <c r="X751" i="71"/>
  <c r="N816" i="72"/>
  <c r="S816" i="72" s="1"/>
  <c r="AG803" i="71"/>
  <c r="AC803" i="71"/>
  <c r="V803" i="71"/>
  <c r="W803" i="71"/>
  <c r="X803" i="71"/>
  <c r="N776" i="72"/>
  <c r="S776" i="72" s="1"/>
  <c r="AG763" i="71"/>
  <c r="AC763" i="71"/>
  <c r="V763" i="71"/>
  <c r="W763" i="71"/>
  <c r="X763" i="71"/>
  <c r="N802" i="72"/>
  <c r="S802" i="72" s="1"/>
  <c r="AG789" i="71"/>
  <c r="AC789" i="71"/>
  <c r="V789" i="71"/>
  <c r="W789" i="71"/>
  <c r="X789" i="71"/>
  <c r="N809" i="72"/>
  <c r="S809" i="72" s="1"/>
  <c r="AG796" i="71"/>
  <c r="AC796" i="71"/>
  <c r="V796" i="71"/>
  <c r="W796" i="71"/>
  <c r="X796" i="71"/>
  <c r="N823" i="72"/>
  <c r="S823" i="72" s="1"/>
  <c r="AG810" i="71"/>
  <c r="AC810" i="71"/>
  <c r="V810" i="71"/>
  <c r="W810" i="71"/>
  <c r="X810" i="71"/>
  <c r="N789" i="72"/>
  <c r="S789" i="72" s="1"/>
  <c r="AG776" i="71"/>
  <c r="AC776" i="71"/>
  <c r="V776" i="71"/>
  <c r="W776" i="71"/>
  <c r="X776" i="71"/>
  <c r="Q1041" i="72"/>
  <c r="V1041" i="72" s="1"/>
  <c r="AD1024" i="71"/>
  <c r="P987" i="72"/>
  <c r="U987" i="72" s="1"/>
  <c r="Z970" i="71"/>
  <c r="Q1057" i="72"/>
  <c r="V1057" i="72" s="1"/>
  <c r="AD1040" i="71"/>
  <c r="P1006" i="72"/>
  <c r="U1006" i="72" s="1"/>
  <c r="Z989" i="71"/>
  <c r="Q988" i="72"/>
  <c r="V988" i="72" s="1"/>
  <c r="AD971" i="71"/>
  <c r="P1045" i="72"/>
  <c r="U1045" i="72" s="1"/>
  <c r="Z1028" i="71"/>
  <c r="Q991" i="72"/>
  <c r="V991" i="72" s="1"/>
  <c r="AD974" i="71"/>
  <c r="P1063" i="72"/>
  <c r="U1063" i="72" s="1"/>
  <c r="Z1046" i="71"/>
  <c r="Q1010" i="72"/>
  <c r="V1010" i="72" s="1"/>
  <c r="AD993" i="71"/>
  <c r="P976" i="72"/>
  <c r="U976" i="72" s="1"/>
  <c r="Z959" i="71"/>
  <c r="Q1069" i="72"/>
  <c r="V1069" i="72" s="1"/>
  <c r="AD1052" i="71"/>
  <c r="P1011" i="72"/>
  <c r="U1011" i="72" s="1"/>
  <c r="Z994" i="71"/>
  <c r="Q1029" i="72"/>
  <c r="V1029" i="72" s="1"/>
  <c r="AD1012" i="71"/>
  <c r="P975" i="72"/>
  <c r="U975" i="72" s="1"/>
  <c r="Z958" i="71"/>
  <c r="Q1044" i="72"/>
  <c r="V1044" i="72" s="1"/>
  <c r="AD1027" i="71"/>
  <c r="P994" i="72"/>
  <c r="U994" i="72" s="1"/>
  <c r="Z977" i="71"/>
  <c r="Q1067" i="72"/>
  <c r="V1067" i="72" s="1"/>
  <c r="AD1050" i="71"/>
  <c r="P1049" i="72"/>
  <c r="U1049" i="72" s="1"/>
  <c r="Z1032" i="71"/>
  <c r="Q995" i="72"/>
  <c r="V995" i="72" s="1"/>
  <c r="AD978" i="71"/>
  <c r="P1048" i="72"/>
  <c r="U1048" i="72" s="1"/>
  <c r="Z1031" i="71"/>
  <c r="Q998" i="72"/>
  <c r="V998" i="72" s="1"/>
  <c r="AD981" i="71"/>
  <c r="P1072" i="72"/>
  <c r="U1072" i="72" s="1"/>
  <c r="Z1055" i="71"/>
  <c r="Q1037" i="72"/>
  <c r="V1037" i="72" s="1"/>
  <c r="AD1020" i="71"/>
  <c r="P983" i="72"/>
  <c r="U983" i="72" s="1"/>
  <c r="Z966" i="71"/>
  <c r="Q1073" i="72"/>
  <c r="V1073" i="72" s="1"/>
  <c r="AD1056" i="71"/>
  <c r="P1018" i="72"/>
  <c r="U1018" i="72" s="1"/>
  <c r="Z1001" i="71"/>
  <c r="Q900" i="72"/>
  <c r="V900" i="72" s="1"/>
  <c r="AD885" i="71"/>
  <c r="P895" i="72"/>
  <c r="U895" i="72" s="1"/>
  <c r="Z880" i="71"/>
  <c r="Q898" i="72"/>
  <c r="V898" i="72" s="1"/>
  <c r="AD883" i="71"/>
  <c r="P928" i="72"/>
  <c r="U928" i="72" s="1"/>
  <c r="Z913" i="71"/>
  <c r="Q913" i="72"/>
  <c r="V913" i="72" s="1"/>
  <c r="AD898" i="71"/>
  <c r="P926" i="72"/>
  <c r="U926" i="72" s="1"/>
  <c r="Z911" i="71"/>
  <c r="Q899" i="72"/>
  <c r="V899" i="72" s="1"/>
  <c r="AD884" i="71"/>
  <c r="P904" i="72"/>
  <c r="U904" i="72" s="1"/>
  <c r="Z889" i="71"/>
  <c r="Q912" i="72"/>
  <c r="V912" i="72" s="1"/>
  <c r="AD897" i="71"/>
  <c r="P897" i="72"/>
  <c r="U897" i="72" s="1"/>
  <c r="Z882" i="71"/>
  <c r="Q932" i="72"/>
  <c r="V932" i="72" s="1"/>
  <c r="AD917" i="71"/>
  <c r="P919" i="72"/>
  <c r="U919" i="72" s="1"/>
  <c r="Z904" i="71"/>
  <c r="Q930" i="72"/>
  <c r="V930" i="72" s="1"/>
  <c r="AD915" i="71"/>
  <c r="P883" i="72"/>
  <c r="U883" i="72" s="1"/>
  <c r="Z868" i="71"/>
  <c r="Q882" i="72"/>
  <c r="V882" i="72" s="1"/>
  <c r="AD867" i="71"/>
  <c r="P890" i="72"/>
  <c r="U890" i="72" s="1"/>
  <c r="Z875" i="71"/>
  <c r="Q876" i="72"/>
  <c r="V876" i="72" s="1"/>
  <c r="AD861" i="71"/>
  <c r="P910" i="72"/>
  <c r="U910" i="72" s="1"/>
  <c r="Z895" i="71"/>
  <c r="Q903" i="72"/>
  <c r="V903" i="72" s="1"/>
  <c r="AD888" i="71"/>
  <c r="P909" i="72"/>
  <c r="U909" i="72" s="1"/>
  <c r="Z894" i="71"/>
  <c r="Q896" i="72"/>
  <c r="V896" i="72" s="1"/>
  <c r="AD881" i="71"/>
  <c r="P881" i="72"/>
  <c r="U881" i="72" s="1"/>
  <c r="Z866" i="71"/>
  <c r="Q894" i="72"/>
  <c r="V894" i="72" s="1"/>
  <c r="AD879" i="71"/>
  <c r="P907" i="72"/>
  <c r="U907" i="72" s="1"/>
  <c r="Z892" i="71"/>
  <c r="Q914" i="72"/>
  <c r="V914" i="72" s="1"/>
  <c r="AD899" i="71"/>
  <c r="P922" i="72"/>
  <c r="U922" i="72" s="1"/>
  <c r="Z907" i="71"/>
  <c r="Q908" i="72"/>
  <c r="V908" i="72" s="1"/>
  <c r="AD893" i="71"/>
  <c r="P295" i="72"/>
  <c r="U295" i="72" s="1"/>
  <c r="Z290" i="71"/>
  <c r="Q298" i="72"/>
  <c r="V298" i="72" s="1"/>
  <c r="AD293" i="71"/>
  <c r="P293" i="72"/>
  <c r="U293" i="72" s="1"/>
  <c r="Z288" i="71"/>
  <c r="Q328" i="72"/>
  <c r="V328" i="72" s="1"/>
  <c r="AD323" i="71"/>
  <c r="P313" i="72"/>
  <c r="U313" i="72" s="1"/>
  <c r="Z308" i="71"/>
  <c r="Q321" i="72"/>
  <c r="V321" i="72" s="1"/>
  <c r="AD316" i="71"/>
  <c r="P302" i="72"/>
  <c r="U302" i="72" s="1"/>
  <c r="Z297" i="71"/>
  <c r="Q299" i="72"/>
  <c r="V299" i="72" s="1"/>
  <c r="AD294" i="71"/>
  <c r="P312" i="72"/>
  <c r="U312" i="72" s="1"/>
  <c r="Z307" i="71"/>
  <c r="Q297" i="72"/>
  <c r="V297" i="72" s="1"/>
  <c r="AD292" i="71"/>
  <c r="P327" i="72"/>
  <c r="U327" i="72" s="1"/>
  <c r="Z322" i="71"/>
  <c r="Q322" i="72"/>
  <c r="V322" i="72" s="1"/>
  <c r="AD317" i="71"/>
  <c r="P325" i="72"/>
  <c r="U325" i="72" s="1"/>
  <c r="Z320" i="71"/>
  <c r="Q286" i="72"/>
  <c r="V286" i="72" s="1"/>
  <c r="AD281" i="71"/>
  <c r="P277" i="72"/>
  <c r="U277" i="72" s="1"/>
  <c r="Z272" i="71"/>
  <c r="Q291" i="72"/>
  <c r="V291" i="72" s="1"/>
  <c r="AD286" i="71"/>
  <c r="P276" i="72"/>
  <c r="U276" i="72" s="1"/>
  <c r="Z271" i="71"/>
  <c r="Q305" i="72"/>
  <c r="V305" i="72" s="1"/>
  <c r="AD300" i="71"/>
  <c r="P306" i="72"/>
  <c r="U306" i="72" s="1"/>
  <c r="Z301" i="71"/>
  <c r="Q304" i="72"/>
  <c r="V304" i="72" s="1"/>
  <c r="AD299" i="71"/>
  <c r="P296" i="72"/>
  <c r="U296" i="72" s="1"/>
  <c r="Z291" i="71"/>
  <c r="Q281" i="72"/>
  <c r="V281" i="72" s="1"/>
  <c r="AD276" i="71"/>
  <c r="P289" i="72"/>
  <c r="U289" i="72" s="1"/>
  <c r="Z284" i="71"/>
  <c r="Q310" i="72"/>
  <c r="V310" i="72" s="1"/>
  <c r="AD305" i="71"/>
  <c r="P309" i="72"/>
  <c r="U309" i="72" s="1"/>
  <c r="Z304" i="71"/>
  <c r="Q323" i="72"/>
  <c r="V323" i="72" s="1"/>
  <c r="AD318" i="71"/>
  <c r="P308" i="72"/>
  <c r="U308" i="72" s="1"/>
  <c r="Z303" i="71"/>
  <c r="Q433" i="72"/>
  <c r="V433" i="72" s="1"/>
  <c r="AD426" i="71"/>
  <c r="P386" i="72"/>
  <c r="U386" i="72" s="1"/>
  <c r="Z379" i="71"/>
  <c r="Q435" i="72"/>
  <c r="V435" i="72" s="1"/>
  <c r="AD428" i="71"/>
  <c r="P470" i="72"/>
  <c r="U470" i="72" s="1"/>
  <c r="Z463" i="71"/>
  <c r="Q410" i="72"/>
  <c r="V410" i="72" s="1"/>
  <c r="AD403" i="71"/>
  <c r="P383" i="72"/>
  <c r="U383" i="72" s="1"/>
  <c r="Z376" i="71"/>
  <c r="Q460" i="72"/>
  <c r="V460" i="72" s="1"/>
  <c r="AD453" i="71"/>
  <c r="P441" i="72"/>
  <c r="U441" i="72" s="1"/>
  <c r="Z434" i="71"/>
  <c r="Q474" i="72"/>
  <c r="V474" i="72" s="1"/>
  <c r="AD467" i="71"/>
  <c r="P415" i="72"/>
  <c r="U415" i="72" s="1"/>
  <c r="Z408" i="71"/>
  <c r="Q444" i="72"/>
  <c r="V444" i="72" s="1"/>
  <c r="AD437" i="71"/>
  <c r="P396" i="72"/>
  <c r="U396" i="72" s="1"/>
  <c r="Z389" i="71"/>
  <c r="Q457" i="72"/>
  <c r="V457" i="72" s="1"/>
  <c r="AD450" i="71"/>
  <c r="P416" i="72"/>
  <c r="U416" i="72" s="1"/>
  <c r="Z409" i="71"/>
  <c r="Q414" i="72"/>
  <c r="V414" i="72" s="1"/>
  <c r="AD407" i="71"/>
  <c r="P458" i="72"/>
  <c r="U458" i="72" s="1"/>
  <c r="Z451" i="71"/>
  <c r="Q394" i="72"/>
  <c r="V394" i="72" s="1"/>
  <c r="AD387" i="71"/>
  <c r="P423" i="72"/>
  <c r="U423" i="72" s="1"/>
  <c r="Z416" i="71"/>
  <c r="Q375" i="72"/>
  <c r="V375" i="72" s="1"/>
  <c r="AD368" i="71"/>
  <c r="P468" i="72"/>
  <c r="U468" i="72" s="1"/>
  <c r="Z461" i="71"/>
  <c r="Q462" i="72"/>
  <c r="V462" i="72" s="1"/>
  <c r="AD455" i="71"/>
  <c r="P399" i="72"/>
  <c r="U399" i="72" s="1"/>
  <c r="Z392" i="71"/>
  <c r="Q428" i="72"/>
  <c r="V428" i="72" s="1"/>
  <c r="AD421" i="71"/>
  <c r="P380" i="72"/>
  <c r="U380" i="72" s="1"/>
  <c r="Z373" i="71"/>
  <c r="Q427" i="72"/>
  <c r="V427" i="72" s="1"/>
  <c r="AD420" i="71"/>
  <c r="P466" i="72"/>
  <c r="U466" i="72" s="1"/>
  <c r="Z459" i="71"/>
  <c r="Q401" i="72"/>
  <c r="V401" i="72" s="1"/>
  <c r="AD394" i="71"/>
  <c r="P1486" i="72"/>
  <c r="U1486" i="72" s="1"/>
  <c r="Z1461" i="71"/>
  <c r="Q1481" i="72"/>
  <c r="V1481" i="72" s="1"/>
  <c r="AD1456" i="71"/>
  <c r="P1489" i="72"/>
  <c r="U1489" i="72" s="1"/>
  <c r="Z1464" i="71"/>
  <c r="Q1475" i="72"/>
  <c r="V1475" i="72" s="1"/>
  <c r="AD1450" i="71"/>
  <c r="P1509" i="72"/>
  <c r="U1509" i="72" s="1"/>
  <c r="Z1484" i="71"/>
  <c r="Q1506" i="72"/>
  <c r="V1506" i="72" s="1"/>
  <c r="AD1481" i="71"/>
  <c r="P1508" i="72"/>
  <c r="U1508" i="72" s="1"/>
  <c r="Z1483" i="71"/>
  <c r="Q1495" i="72"/>
  <c r="V1495" i="72" s="1"/>
  <c r="AD1470" i="71"/>
  <c r="P1480" i="72"/>
  <c r="U1480" i="72" s="1"/>
  <c r="Z1455" i="71"/>
  <c r="Q1493" i="72"/>
  <c r="V1493" i="72" s="1"/>
  <c r="AD1468" i="71"/>
  <c r="P1510" i="72"/>
  <c r="U1510" i="72" s="1"/>
  <c r="Z1485" i="71"/>
  <c r="Q1513" i="72"/>
  <c r="V1513" i="72" s="1"/>
  <c r="AD1488" i="71"/>
  <c r="P1521" i="72"/>
  <c r="U1521" i="72" s="1"/>
  <c r="Z1496" i="71"/>
  <c r="Q1507" i="72"/>
  <c r="V1507" i="72" s="1"/>
  <c r="AD1482" i="71"/>
  <c r="P1499" i="72"/>
  <c r="U1499" i="72" s="1"/>
  <c r="Z1474" i="71"/>
  <c r="Q1498" i="72"/>
  <c r="V1498" i="72" s="1"/>
  <c r="AD1473" i="71"/>
  <c r="P1497" i="72"/>
  <c r="U1497" i="72" s="1"/>
  <c r="Z1472" i="71"/>
  <c r="Q1527" i="72"/>
  <c r="V1527" i="72" s="1"/>
  <c r="AD1502" i="71"/>
  <c r="P1512" i="72"/>
  <c r="U1512" i="72" s="1"/>
  <c r="Z1487" i="71"/>
  <c r="Q1525" i="72"/>
  <c r="V1525" i="72" s="1"/>
  <c r="AD1500" i="71"/>
  <c r="P1502" i="72"/>
  <c r="U1502" i="72" s="1"/>
  <c r="Z1477" i="71"/>
  <c r="Q1503" i="72"/>
  <c r="V1503" i="72" s="1"/>
  <c r="AD1478" i="71"/>
  <c r="P1511" i="72"/>
  <c r="U1511" i="72" s="1"/>
  <c r="Z1486" i="71"/>
  <c r="Q1496" i="72"/>
  <c r="V1496" i="72" s="1"/>
  <c r="AD1471" i="71"/>
  <c r="P1531" i="72"/>
  <c r="U1531" i="72" s="1"/>
  <c r="Z1506" i="71"/>
  <c r="Q1522" i="72"/>
  <c r="V1522" i="72" s="1"/>
  <c r="AD1497" i="71"/>
  <c r="P1529" i="72"/>
  <c r="U1529" i="72" s="1"/>
  <c r="Z1504" i="71"/>
  <c r="AC1400" i="71"/>
  <c r="V1400" i="71"/>
  <c r="N1423" i="72"/>
  <c r="S1423" i="72" s="1"/>
  <c r="W1400" i="71"/>
  <c r="AG1400" i="71"/>
  <c r="X1400" i="71"/>
  <c r="AC1356" i="71"/>
  <c r="V1356" i="71"/>
  <c r="N1379" i="72"/>
  <c r="S1379" i="72" s="1"/>
  <c r="W1356" i="71"/>
  <c r="AG1356" i="71"/>
  <c r="X1356" i="71"/>
  <c r="V1342" i="71"/>
  <c r="N1365" i="72"/>
  <c r="S1365" i="72" s="1"/>
  <c r="W1342" i="71"/>
  <c r="AG1342" i="71"/>
  <c r="AC1342" i="71"/>
  <c r="X1342" i="71"/>
  <c r="AG1402" i="71"/>
  <c r="AC1402" i="71"/>
  <c r="V1402" i="71"/>
  <c r="N1425" i="72"/>
  <c r="S1425" i="72" s="1"/>
  <c r="W1402" i="71"/>
  <c r="X1402" i="71"/>
  <c r="W1383" i="71"/>
  <c r="N1406" i="72"/>
  <c r="S1406" i="72" s="1"/>
  <c r="V1383" i="71"/>
  <c r="AG1383" i="71"/>
  <c r="AC1383" i="71"/>
  <c r="X1383" i="71"/>
  <c r="AG1373" i="71"/>
  <c r="AC1373" i="71"/>
  <c r="V1373" i="71"/>
  <c r="N1396" i="72"/>
  <c r="S1396" i="72" s="1"/>
  <c r="W1373" i="71"/>
  <c r="X1373" i="71"/>
  <c r="AC1352" i="71"/>
  <c r="V1352" i="71"/>
  <c r="N1375" i="72"/>
  <c r="S1375" i="72" s="1"/>
  <c r="W1352" i="71"/>
  <c r="AG1352" i="71"/>
  <c r="X1352" i="71"/>
  <c r="AG1338" i="71"/>
  <c r="AC1338" i="71"/>
  <c r="V1338" i="71"/>
  <c r="N1361" i="72"/>
  <c r="S1361" i="72" s="1"/>
  <c r="W1338" i="71"/>
  <c r="X1338" i="71"/>
  <c r="AG1392" i="71"/>
  <c r="AC1392" i="71"/>
  <c r="V1392" i="71"/>
  <c r="N1415" i="72"/>
  <c r="S1415" i="72" s="1"/>
  <c r="W1392" i="71"/>
  <c r="X1392" i="71"/>
  <c r="W1379" i="71"/>
  <c r="N1402" i="72"/>
  <c r="S1402" i="72" s="1"/>
  <c r="V1379" i="71"/>
  <c r="AG1379" i="71"/>
  <c r="AC1379" i="71"/>
  <c r="X1379" i="71"/>
  <c r="N1412" i="72"/>
  <c r="S1412" i="72" s="1"/>
  <c r="V1389" i="71"/>
  <c r="AG1389" i="71"/>
  <c r="AC1389" i="71"/>
  <c r="W1389" i="71"/>
  <c r="X1389" i="71"/>
  <c r="N1355" i="72"/>
  <c r="S1355" i="72" s="1"/>
  <c r="W1332" i="71"/>
  <c r="AG1332" i="71"/>
  <c r="AC1332" i="71"/>
  <c r="V1332" i="71"/>
  <c r="X1332" i="71"/>
  <c r="N1341" i="72"/>
  <c r="S1341" i="72" s="1"/>
  <c r="W1318" i="71"/>
  <c r="AG1318" i="71"/>
  <c r="AC1318" i="71"/>
  <c r="V1318" i="71"/>
  <c r="X1318" i="71"/>
  <c r="V1372" i="71"/>
  <c r="N1395" i="72"/>
  <c r="S1395" i="72" s="1"/>
  <c r="W1372" i="71"/>
  <c r="AG1372" i="71"/>
  <c r="AC1372" i="71"/>
  <c r="X1372" i="71"/>
  <c r="V1354" i="71"/>
  <c r="N1377" i="72"/>
  <c r="S1377" i="72" s="1"/>
  <c r="W1354" i="71"/>
  <c r="AG1354" i="71"/>
  <c r="AC1354" i="71"/>
  <c r="X1354" i="71"/>
  <c r="V1313" i="71"/>
  <c r="N1336" i="72"/>
  <c r="S1336" i="72" s="1"/>
  <c r="W1313" i="71"/>
  <c r="AG1313" i="71"/>
  <c r="AC1313" i="71"/>
  <c r="X1313" i="71"/>
  <c r="W1395" i="71"/>
  <c r="N1418" i="72"/>
  <c r="S1418" i="72" s="1"/>
  <c r="V1395" i="71"/>
  <c r="AG1395" i="71"/>
  <c r="AC1395" i="71"/>
  <c r="X1395" i="71"/>
  <c r="V1410" i="71"/>
  <c r="N1433" i="72"/>
  <c r="S1433" i="72" s="1"/>
  <c r="W1410" i="71"/>
  <c r="AG1410" i="71"/>
  <c r="AC1410" i="71"/>
  <c r="X1410" i="71"/>
  <c r="V1348" i="71"/>
  <c r="N1371" i="72"/>
  <c r="S1371" i="72" s="1"/>
  <c r="W1348" i="71"/>
  <c r="AG1348" i="71"/>
  <c r="AC1348" i="71"/>
  <c r="X1348" i="71"/>
  <c r="V1334" i="71"/>
  <c r="N1357" i="72"/>
  <c r="S1357" i="72" s="1"/>
  <c r="W1334" i="71"/>
  <c r="AG1334" i="71"/>
  <c r="AC1334" i="71"/>
  <c r="X1334" i="71"/>
  <c r="AG1309" i="71"/>
  <c r="AC1309" i="71"/>
  <c r="W1309" i="71"/>
  <c r="N1332" i="72"/>
  <c r="S1332" i="72" s="1"/>
  <c r="V1309" i="71"/>
  <c r="X1309" i="71"/>
  <c r="AG1391" i="71"/>
  <c r="AC1391" i="71"/>
  <c r="V1391" i="71"/>
  <c r="N1414" i="72"/>
  <c r="S1414" i="72" s="1"/>
  <c r="W1391" i="71"/>
  <c r="X1391" i="71"/>
  <c r="AG1405" i="71"/>
  <c r="AC1405" i="71"/>
  <c r="W1405" i="71"/>
  <c r="N1428" i="72"/>
  <c r="S1428" i="72" s="1"/>
  <c r="V1405" i="71"/>
  <c r="X1405" i="71"/>
  <c r="AG1361" i="71"/>
  <c r="AC1361" i="71"/>
  <c r="W1361" i="71"/>
  <c r="N1384" i="72"/>
  <c r="S1384" i="72" s="1"/>
  <c r="V1361" i="71"/>
  <c r="X1361" i="71"/>
  <c r="AG1346" i="71"/>
  <c r="AC1346" i="71"/>
  <c r="V1346" i="71"/>
  <c r="N1369" i="72"/>
  <c r="S1369" i="72" s="1"/>
  <c r="W1346" i="71"/>
  <c r="X1346" i="71"/>
  <c r="AG1370" i="71"/>
  <c r="AC1370" i="71"/>
  <c r="V1370" i="71"/>
  <c r="N1393" i="72"/>
  <c r="S1393" i="72" s="1"/>
  <c r="W1370" i="71"/>
  <c r="X1370" i="71"/>
  <c r="AG1371" i="71"/>
  <c r="AC1371" i="71"/>
  <c r="W1371" i="71"/>
  <c r="N1394" i="72"/>
  <c r="S1394" i="72" s="1"/>
  <c r="V1371" i="71"/>
  <c r="X1371" i="71"/>
  <c r="Q1148" i="72"/>
  <c r="V1148" i="72" s="1"/>
  <c r="AD1129" i="71"/>
  <c r="P1179" i="72"/>
  <c r="U1179" i="72" s="1"/>
  <c r="Z1160" i="71"/>
  <c r="Q1146" i="72"/>
  <c r="V1146" i="72" s="1"/>
  <c r="AD1127" i="71"/>
  <c r="P1166" i="72"/>
  <c r="U1166" i="72" s="1"/>
  <c r="Z1147" i="71"/>
  <c r="Q1162" i="72"/>
  <c r="V1162" i="72" s="1"/>
  <c r="AD1143" i="71"/>
  <c r="P1174" i="72"/>
  <c r="U1174" i="72" s="1"/>
  <c r="Z1155" i="71"/>
  <c r="Q1167" i="72"/>
  <c r="V1167" i="72" s="1"/>
  <c r="AD1148" i="71"/>
  <c r="P1116" i="72"/>
  <c r="U1116" i="72" s="1"/>
  <c r="Z1097" i="71"/>
  <c r="Q1172" i="72"/>
  <c r="V1172" i="72" s="1"/>
  <c r="AD1153" i="71"/>
  <c r="P1173" i="72"/>
  <c r="U1173" i="72" s="1"/>
  <c r="Z1154" i="71"/>
  <c r="Q1180" i="72"/>
  <c r="V1180" i="72" s="1"/>
  <c r="AD1161" i="71"/>
  <c r="P1187" i="72"/>
  <c r="U1187" i="72" s="1"/>
  <c r="Z1168" i="71"/>
  <c r="Q1168" i="72"/>
  <c r="V1168" i="72" s="1"/>
  <c r="AD1149" i="71"/>
  <c r="P1156" i="72"/>
  <c r="U1156" i="72" s="1"/>
  <c r="Z1137" i="71"/>
  <c r="Q1141" i="72"/>
  <c r="V1141" i="72" s="1"/>
  <c r="AD1122" i="71"/>
  <c r="P1185" i="72"/>
  <c r="U1185" i="72" s="1"/>
  <c r="Z1166" i="71"/>
  <c r="Q1191" i="72"/>
  <c r="V1191" i="72" s="1"/>
  <c r="AD1172" i="71"/>
  <c r="P1178" i="72"/>
  <c r="U1178" i="72" s="1"/>
  <c r="Z1159" i="71"/>
  <c r="Q1182" i="72"/>
  <c r="V1182" i="72" s="1"/>
  <c r="AD1163" i="71"/>
  <c r="P1194" i="72"/>
  <c r="U1194" i="72" s="1"/>
  <c r="Z1175" i="71"/>
  <c r="Q1169" i="72"/>
  <c r="V1169" i="72" s="1"/>
  <c r="AD1150" i="71"/>
  <c r="P1195" i="72"/>
  <c r="U1195" i="72" s="1"/>
  <c r="Z1176" i="71"/>
  <c r="Q1189" i="72"/>
  <c r="V1189" i="72" s="1"/>
  <c r="AD1170" i="71"/>
  <c r="P1188" i="72"/>
  <c r="U1188" i="72" s="1"/>
  <c r="Z1169" i="71"/>
  <c r="Q1098" i="72"/>
  <c r="V1098" i="72" s="1"/>
  <c r="AD1079" i="71"/>
  <c r="P1196" i="72"/>
  <c r="U1196" i="72" s="1"/>
  <c r="Z1177" i="71"/>
  <c r="Q1102" i="72"/>
  <c r="V1102" i="72" s="1"/>
  <c r="AD1083" i="71"/>
  <c r="P684" i="72"/>
  <c r="U684" i="72" s="1"/>
  <c r="Z673" i="71"/>
  <c r="Q645" i="72"/>
  <c r="V645" i="72" s="1"/>
  <c r="AD634" i="71"/>
  <c r="P616" i="72"/>
  <c r="U616" i="72" s="1"/>
  <c r="Z605" i="71"/>
  <c r="Q679" i="72"/>
  <c r="V679" i="72" s="1"/>
  <c r="AD668" i="71"/>
  <c r="P642" i="72"/>
  <c r="U642" i="72" s="1"/>
  <c r="Z631" i="71"/>
  <c r="Q704" i="72"/>
  <c r="V704" i="72" s="1"/>
  <c r="AD693" i="71"/>
  <c r="P665" i="72"/>
  <c r="U665" i="72" s="1"/>
  <c r="Z654" i="71"/>
  <c r="Q714" i="72"/>
  <c r="V714" i="72" s="1"/>
  <c r="AD703" i="71"/>
  <c r="P683" i="72"/>
  <c r="U683" i="72" s="1"/>
  <c r="Z672" i="71"/>
  <c r="Q646" i="72"/>
  <c r="V646" i="72" s="1"/>
  <c r="AD635" i="71"/>
  <c r="P708" i="72"/>
  <c r="U708" i="72" s="1"/>
  <c r="Z697" i="71"/>
  <c r="Q669" i="72"/>
  <c r="V669" i="72" s="1"/>
  <c r="AD658" i="71"/>
  <c r="P624" i="72"/>
  <c r="U624" i="72" s="1"/>
  <c r="Z613" i="71"/>
  <c r="Q671" i="72"/>
  <c r="V671" i="72" s="1"/>
  <c r="AD660" i="71"/>
  <c r="P634" i="72"/>
  <c r="U634" i="72" s="1"/>
  <c r="Z623" i="71"/>
  <c r="Q712" i="72"/>
  <c r="V712" i="72" s="1"/>
  <c r="AD701" i="71"/>
  <c r="P673" i="72"/>
  <c r="U673" i="72" s="1"/>
  <c r="Z662" i="71"/>
  <c r="Q628" i="72"/>
  <c r="V628" i="72" s="1"/>
  <c r="AD617" i="71"/>
  <c r="P691" i="72"/>
  <c r="U691" i="72" s="1"/>
  <c r="Z680" i="71"/>
  <c r="Q654" i="72"/>
  <c r="V654" i="72" s="1"/>
  <c r="AD643" i="71"/>
  <c r="P700" i="72"/>
  <c r="U700" i="72" s="1"/>
  <c r="Z689" i="71"/>
  <c r="Q661" i="72"/>
  <c r="V661" i="72" s="1"/>
  <c r="AD650" i="71"/>
  <c r="P632" i="72"/>
  <c r="U632" i="72" s="1"/>
  <c r="Z621" i="71"/>
  <c r="Q695" i="72"/>
  <c r="V695" i="72" s="1"/>
  <c r="AD684" i="71"/>
  <c r="P658" i="72"/>
  <c r="U658" i="72" s="1"/>
  <c r="Z647" i="71"/>
  <c r="P611" i="72"/>
  <c r="W707" i="71"/>
  <c r="Z600" i="71"/>
  <c r="R681" i="72"/>
  <c r="W681" i="72" s="1"/>
  <c r="AH670" i="71"/>
  <c r="O218" i="72"/>
  <c r="T218" i="72" s="1"/>
  <c r="Y215" i="71"/>
  <c r="R160" i="72"/>
  <c r="W160" i="72" s="1"/>
  <c r="AH157" i="71"/>
  <c r="O134" i="72"/>
  <c r="T134" i="72" s="1"/>
  <c r="Y131" i="71"/>
  <c r="R175" i="72"/>
  <c r="W175" i="72" s="1"/>
  <c r="AH172" i="71"/>
  <c r="O210" i="72"/>
  <c r="T210" i="72" s="1"/>
  <c r="Y207" i="71"/>
  <c r="R142" i="72"/>
  <c r="W142" i="72" s="1"/>
  <c r="AH139" i="71"/>
  <c r="O196" i="72"/>
  <c r="T196" i="72" s="1"/>
  <c r="Y193" i="71"/>
  <c r="R138" i="72"/>
  <c r="W138" i="72" s="1"/>
  <c r="AH135" i="71"/>
  <c r="O199" i="72"/>
  <c r="T199" i="72" s="1"/>
  <c r="Y196" i="71"/>
  <c r="R236" i="72"/>
  <c r="W236" i="72" s="1"/>
  <c r="AH233" i="71"/>
  <c r="O225" i="72"/>
  <c r="T225" i="72" s="1"/>
  <c r="Y222" i="71"/>
  <c r="R228" i="72"/>
  <c r="W228" i="72" s="1"/>
  <c r="AH225" i="71"/>
  <c r="O200" i="72"/>
  <c r="T200" i="72" s="1"/>
  <c r="Y197" i="71"/>
  <c r="R203" i="72"/>
  <c r="W203" i="72" s="1"/>
  <c r="AH200" i="71"/>
  <c r="O133" i="72"/>
  <c r="T133" i="72" s="1"/>
  <c r="Y130" i="71"/>
  <c r="R230" i="72"/>
  <c r="W230" i="72" s="1"/>
  <c r="AH227" i="71"/>
  <c r="O184" i="72"/>
  <c r="T184" i="72" s="1"/>
  <c r="Y181" i="71"/>
  <c r="R168" i="72"/>
  <c r="W168" i="72" s="1"/>
  <c r="AH165" i="71"/>
  <c r="O223" i="72"/>
  <c r="T223" i="72" s="1"/>
  <c r="Y220" i="71"/>
  <c r="R226" i="72"/>
  <c r="W226" i="72" s="1"/>
  <c r="AH223" i="71"/>
  <c r="O234" i="72"/>
  <c r="T234" i="72" s="1"/>
  <c r="Y231" i="71"/>
  <c r="R192" i="72"/>
  <c r="W192" i="72" s="1"/>
  <c r="AH189" i="71"/>
  <c r="O150" i="72"/>
  <c r="T150" i="72" s="1"/>
  <c r="Y147" i="71"/>
  <c r="R207" i="72"/>
  <c r="W207" i="72" s="1"/>
  <c r="AH204" i="71"/>
  <c r="O131" i="72"/>
  <c r="V235" i="71"/>
  <c r="Y128" i="71"/>
  <c r="N238" i="72"/>
  <c r="E51" i="70" s="1"/>
  <c r="V18" i="11" s="1"/>
  <c r="S131" i="72"/>
  <c r="S238" i="72" s="1"/>
  <c r="E48" i="70" s="1"/>
  <c r="Q174" i="72"/>
  <c r="V174" i="72" s="1"/>
  <c r="AD171" i="71"/>
  <c r="P165" i="72"/>
  <c r="U165" i="72" s="1"/>
  <c r="Z162" i="71"/>
  <c r="Q554" i="72"/>
  <c r="V554" i="72" s="1"/>
  <c r="AD545" i="71"/>
  <c r="P534" i="72"/>
  <c r="U534" i="72" s="1"/>
  <c r="Z525" i="71"/>
  <c r="Q564" i="72"/>
  <c r="V564" i="72" s="1"/>
  <c r="AD555" i="71"/>
  <c r="P515" i="72"/>
  <c r="U515" i="72" s="1"/>
  <c r="Z506" i="71"/>
  <c r="Q496" i="72"/>
  <c r="V496" i="72" s="1"/>
  <c r="AD487" i="71"/>
  <c r="P505" i="72"/>
  <c r="U505" i="72" s="1"/>
  <c r="Z496" i="71"/>
  <c r="Q514" i="72"/>
  <c r="V514" i="72" s="1"/>
  <c r="AD505" i="71"/>
  <c r="P553" i="72"/>
  <c r="U553" i="72" s="1"/>
  <c r="Z544" i="71"/>
  <c r="Q559" i="72"/>
  <c r="V559" i="72" s="1"/>
  <c r="AD550" i="71"/>
  <c r="P562" i="72"/>
  <c r="U562" i="72" s="1"/>
  <c r="Z553" i="71"/>
  <c r="Q526" i="72"/>
  <c r="V526" i="72" s="1"/>
  <c r="AD517" i="71"/>
  <c r="P493" i="72"/>
  <c r="U493" i="72" s="1"/>
  <c r="Z484" i="71"/>
  <c r="Q508" i="72"/>
  <c r="V508" i="72" s="1"/>
  <c r="AD499" i="71"/>
  <c r="P551" i="72"/>
  <c r="U551" i="72" s="1"/>
  <c r="Z542" i="71"/>
  <c r="Q552" i="72"/>
  <c r="V552" i="72" s="1"/>
  <c r="AD543" i="71"/>
  <c r="P586" i="72"/>
  <c r="U586" i="72" s="1"/>
  <c r="Z577" i="71"/>
  <c r="Q566" i="72"/>
  <c r="V566" i="72" s="1"/>
  <c r="AD557" i="71"/>
  <c r="P529" i="72"/>
  <c r="U529" i="72" s="1"/>
  <c r="Z520" i="71"/>
  <c r="Q531" i="72"/>
  <c r="V531" i="72" s="1"/>
  <c r="AD522" i="71"/>
  <c r="P560" i="72"/>
  <c r="U560" i="72" s="1"/>
  <c r="Z551" i="71"/>
  <c r="Q576" i="72"/>
  <c r="V576" i="72" s="1"/>
  <c r="AD567" i="71"/>
  <c r="P556" i="72"/>
  <c r="U556" i="72" s="1"/>
  <c r="Z547" i="71"/>
  <c r="Q585" i="72"/>
  <c r="V585" i="72" s="1"/>
  <c r="AD576" i="71"/>
  <c r="P547" i="72"/>
  <c r="U547" i="72" s="1"/>
  <c r="Z538" i="71"/>
  <c r="Q538" i="72"/>
  <c r="V538" i="72" s="1"/>
  <c r="AD529" i="71"/>
  <c r="P548" i="72"/>
  <c r="U548" i="72" s="1"/>
  <c r="Z539" i="71"/>
  <c r="Q557" i="72"/>
  <c r="V557" i="72" s="1"/>
  <c r="AD548" i="71"/>
  <c r="Q1064" i="72"/>
  <c r="V1064" i="72" s="1"/>
  <c r="AD1047" i="71"/>
  <c r="P1007" i="72"/>
  <c r="U1007" i="72" s="1"/>
  <c r="Z990" i="71"/>
  <c r="Q977" i="72"/>
  <c r="V977" i="72" s="1"/>
  <c r="AD960" i="71"/>
  <c r="P1026" i="72"/>
  <c r="U1026" i="72" s="1"/>
  <c r="Z1009" i="71"/>
  <c r="Q992" i="72"/>
  <c r="V992" i="72" s="1"/>
  <c r="AD975" i="71"/>
  <c r="P1062" i="72"/>
  <c r="U1062" i="72" s="1"/>
  <c r="Z1045" i="71"/>
  <c r="Q1027" i="72"/>
  <c r="V1027" i="72" s="1"/>
  <c r="AD1010" i="71"/>
  <c r="P981" i="72"/>
  <c r="U981" i="72" s="1"/>
  <c r="Z964" i="71"/>
  <c r="Q1030" i="72"/>
  <c r="V1030" i="72" s="1"/>
  <c r="AD1013" i="71"/>
  <c r="P996" i="72"/>
  <c r="U996" i="72" s="1"/>
  <c r="Z979" i="71"/>
  <c r="Q1075" i="72"/>
  <c r="V1075" i="72" s="1"/>
  <c r="AD1058" i="71"/>
  <c r="P1015" i="72"/>
  <c r="U1015" i="72" s="1"/>
  <c r="Z998" i="71"/>
  <c r="Q1001" i="72"/>
  <c r="V1001" i="72" s="1"/>
  <c r="AD984" i="71"/>
  <c r="P1050" i="72"/>
  <c r="U1050" i="72" s="1"/>
  <c r="Z1033" i="71"/>
  <c r="Q1068" i="72"/>
  <c r="V1068" i="72" s="1"/>
  <c r="AD1051" i="71"/>
  <c r="P1014" i="72"/>
  <c r="U1014" i="72" s="1"/>
  <c r="Z997" i="71"/>
  <c r="Q980" i="72"/>
  <c r="V980" i="72" s="1"/>
  <c r="AD963" i="71"/>
  <c r="P1053" i="72"/>
  <c r="U1053" i="72" s="1"/>
  <c r="Z1036" i="71"/>
  <c r="Q999" i="72"/>
  <c r="V999" i="72" s="1"/>
  <c r="AD982" i="71"/>
  <c r="P985" i="72"/>
  <c r="U985" i="72" s="1"/>
  <c r="Z968" i="71"/>
  <c r="Q1034" i="72"/>
  <c r="V1034" i="72" s="1"/>
  <c r="AD1017" i="71"/>
  <c r="P984" i="72"/>
  <c r="U984" i="72" s="1"/>
  <c r="Z967" i="71"/>
  <c r="Q1059" i="72"/>
  <c r="V1059" i="72" s="1"/>
  <c r="AD1042" i="71"/>
  <c r="P1003" i="72"/>
  <c r="U1003" i="72" s="1"/>
  <c r="Z986" i="71"/>
  <c r="Q973" i="72"/>
  <c r="V973" i="72" s="1"/>
  <c r="AD956" i="71"/>
  <c r="P1022" i="72"/>
  <c r="U1022" i="72" s="1"/>
  <c r="Z1005" i="71"/>
  <c r="Q1004" i="72"/>
  <c r="V1004" i="72" s="1"/>
  <c r="AD987" i="71"/>
  <c r="P915" i="72"/>
  <c r="U915" i="72" s="1"/>
  <c r="Z900" i="71"/>
  <c r="Q925" i="72"/>
  <c r="V925" i="72" s="1"/>
  <c r="AD910" i="71"/>
  <c r="P933" i="72"/>
  <c r="U933" i="72" s="1"/>
  <c r="Z918" i="71"/>
  <c r="Q918" i="72"/>
  <c r="V918" i="72" s="1"/>
  <c r="AD903" i="71"/>
  <c r="P953" i="72"/>
  <c r="U953" i="72" s="1"/>
  <c r="Z938" i="71"/>
  <c r="Q935" i="72"/>
  <c r="V935" i="72" s="1"/>
  <c r="AD920" i="71"/>
  <c r="P952" i="72"/>
  <c r="U952" i="72" s="1"/>
  <c r="Z937" i="71"/>
  <c r="Q938" i="72"/>
  <c r="V938" i="72" s="1"/>
  <c r="AD923" i="71"/>
  <c r="P924" i="72"/>
  <c r="U924" i="72" s="1"/>
  <c r="Z909" i="71"/>
  <c r="Q937" i="72"/>
  <c r="V937" i="72" s="1"/>
  <c r="AD922" i="71"/>
  <c r="P939" i="72"/>
  <c r="U939" i="72" s="1"/>
  <c r="Z924" i="71"/>
  <c r="P855" i="72"/>
  <c r="U855" i="72" s="1"/>
  <c r="Z840" i="71"/>
  <c r="Q950" i="72"/>
  <c r="V950" i="72" s="1"/>
  <c r="AD935" i="71"/>
  <c r="P917" i="72"/>
  <c r="U917" i="72" s="1"/>
  <c r="Z902" i="71"/>
  <c r="Q902" i="72"/>
  <c r="V902" i="72" s="1"/>
  <c r="AD887" i="71"/>
  <c r="P916" i="72"/>
  <c r="U916" i="72" s="1"/>
  <c r="Z901" i="71"/>
  <c r="Q923" i="72"/>
  <c r="V923" i="72" s="1"/>
  <c r="AD908" i="71"/>
  <c r="P936" i="72"/>
  <c r="U936" i="72" s="1"/>
  <c r="Z921" i="71"/>
  <c r="Q944" i="72"/>
  <c r="V944" i="72" s="1"/>
  <c r="AD929" i="71"/>
  <c r="P929" i="72"/>
  <c r="U929" i="72" s="1"/>
  <c r="Z914" i="71"/>
  <c r="Q921" i="72"/>
  <c r="V921" i="72" s="1"/>
  <c r="AD906" i="71"/>
  <c r="P911" i="72"/>
  <c r="U911" i="72" s="1"/>
  <c r="Z896" i="71"/>
  <c r="Q920" i="72"/>
  <c r="V920" i="72" s="1"/>
  <c r="AD905" i="71"/>
  <c r="P949" i="72"/>
  <c r="U949" i="72" s="1"/>
  <c r="Z934" i="71"/>
  <c r="Q934" i="72"/>
  <c r="V934" i="72" s="1"/>
  <c r="AD919" i="71"/>
  <c r="P948" i="72"/>
  <c r="U948" i="72" s="1"/>
  <c r="Z933" i="71"/>
  <c r="Q318" i="72"/>
  <c r="V318" i="72" s="1"/>
  <c r="AD313" i="71"/>
  <c r="P320" i="72"/>
  <c r="U320" i="72" s="1"/>
  <c r="Z315" i="71"/>
  <c r="Q333" i="72"/>
  <c r="V333" i="72" s="1"/>
  <c r="AD328" i="71"/>
  <c r="P319" i="72"/>
  <c r="U319" i="72" s="1"/>
  <c r="Z314" i="71"/>
  <c r="Q348" i="72"/>
  <c r="V348" i="72" s="1"/>
  <c r="AD343" i="71"/>
  <c r="P338" i="72"/>
  <c r="U338" i="72" s="1"/>
  <c r="Z333" i="71"/>
  <c r="Q347" i="72"/>
  <c r="V347" i="72" s="1"/>
  <c r="AD342" i="71"/>
  <c r="P339" i="72"/>
  <c r="U339" i="72" s="1"/>
  <c r="Z334" i="71"/>
  <c r="Q324" i="72"/>
  <c r="V324" i="72" s="1"/>
  <c r="AD319" i="71"/>
  <c r="P332" i="72"/>
  <c r="U332" i="72" s="1"/>
  <c r="Z327" i="71"/>
  <c r="Q342" i="72"/>
  <c r="V342" i="72" s="1"/>
  <c r="AD337" i="71"/>
  <c r="P352" i="72"/>
  <c r="U352" i="72" s="1"/>
  <c r="Z347" i="71"/>
  <c r="Q258" i="72"/>
  <c r="V258" i="72" s="1"/>
  <c r="AD253" i="71"/>
  <c r="P351" i="72"/>
  <c r="U351" i="72" s="1"/>
  <c r="Z346" i="71"/>
  <c r="Q317" i="72"/>
  <c r="V317" i="72" s="1"/>
  <c r="AD312" i="71"/>
  <c r="P303" i="72"/>
  <c r="U303" i="72" s="1"/>
  <c r="Z298" i="71"/>
  <c r="Q311" i="72"/>
  <c r="V311" i="72" s="1"/>
  <c r="AD306" i="71"/>
  <c r="P326" i="72"/>
  <c r="U326" i="72" s="1"/>
  <c r="Z321" i="71"/>
  <c r="Q331" i="72"/>
  <c r="V331" i="72" s="1"/>
  <c r="AD326" i="71"/>
  <c r="P344" i="72"/>
  <c r="U344" i="72" s="1"/>
  <c r="Z339" i="71"/>
  <c r="Q329" i="72"/>
  <c r="V329" i="72" s="1"/>
  <c r="AD324" i="71"/>
  <c r="P316" i="72"/>
  <c r="U316" i="72" s="1"/>
  <c r="Z311" i="71"/>
  <c r="Q314" i="72"/>
  <c r="V314" i="72" s="1"/>
  <c r="AD309" i="71"/>
  <c r="P315" i="72"/>
  <c r="U315" i="72" s="1"/>
  <c r="Z310" i="71"/>
  <c r="Q349" i="72"/>
  <c r="V349" i="72" s="1"/>
  <c r="AD344" i="71"/>
  <c r="P335" i="72"/>
  <c r="U335" i="72" s="1"/>
  <c r="Z330" i="71"/>
  <c r="Q343" i="72"/>
  <c r="V343" i="72" s="1"/>
  <c r="AD338" i="71"/>
  <c r="N1212" i="72"/>
  <c r="S1212" i="72" s="1"/>
  <c r="AG1191" i="71"/>
  <c r="AC1191" i="71"/>
  <c r="V1191" i="71"/>
  <c r="W1191" i="71"/>
  <c r="X1191" i="71"/>
  <c r="N1262" i="72"/>
  <c r="S1262" i="72" s="1"/>
  <c r="AG1241" i="71"/>
  <c r="AC1241" i="71"/>
  <c r="V1241" i="71"/>
  <c r="W1241" i="71"/>
  <c r="X1241" i="71"/>
  <c r="N1295" i="72"/>
  <c r="S1295" i="72" s="1"/>
  <c r="AG1274" i="71"/>
  <c r="AC1274" i="71"/>
  <c r="V1274" i="71"/>
  <c r="W1274" i="71"/>
  <c r="X1274" i="71"/>
  <c r="N1290" i="72"/>
  <c r="S1290" i="72" s="1"/>
  <c r="AG1269" i="71"/>
  <c r="AC1269" i="71"/>
  <c r="V1269" i="71"/>
  <c r="W1269" i="71"/>
  <c r="X1269" i="71"/>
  <c r="N1249" i="72"/>
  <c r="S1249" i="72" s="1"/>
  <c r="AG1228" i="71"/>
  <c r="AC1228" i="71"/>
  <c r="V1228" i="71"/>
  <c r="W1228" i="71"/>
  <c r="X1228" i="71"/>
  <c r="N1236" i="72"/>
  <c r="S1236" i="72" s="1"/>
  <c r="AG1215" i="71"/>
  <c r="AC1215" i="71"/>
  <c r="V1215" i="71"/>
  <c r="W1215" i="71"/>
  <c r="X1215" i="71"/>
  <c r="N1242" i="72"/>
  <c r="S1242" i="72" s="1"/>
  <c r="AG1221" i="71"/>
  <c r="AC1221" i="71"/>
  <c r="V1221" i="71"/>
  <c r="W1221" i="71"/>
  <c r="X1221" i="71"/>
  <c r="N1211" i="72"/>
  <c r="AG1190" i="71"/>
  <c r="AC1190" i="71"/>
  <c r="W1190" i="71"/>
  <c r="V1190" i="71"/>
  <c r="U1297" i="71"/>
  <c r="X1190" i="71"/>
  <c r="N1302" i="72"/>
  <c r="S1302" i="72" s="1"/>
  <c r="AG1281" i="71"/>
  <c r="AC1281" i="71"/>
  <c r="V1281" i="71"/>
  <c r="W1281" i="71"/>
  <c r="X1281" i="71"/>
  <c r="N1245" i="72"/>
  <c r="S1245" i="72" s="1"/>
  <c r="AG1224" i="71"/>
  <c r="AC1224" i="71"/>
  <c r="V1224" i="71"/>
  <c r="W1224" i="71"/>
  <c r="X1224" i="71"/>
  <c r="N1224" i="72"/>
  <c r="S1224" i="72" s="1"/>
  <c r="AG1203" i="71"/>
  <c r="AC1203" i="71"/>
  <c r="V1203" i="71"/>
  <c r="W1203" i="71"/>
  <c r="X1203" i="71"/>
  <c r="N1238" i="72"/>
  <c r="S1238" i="72" s="1"/>
  <c r="AG1217" i="71"/>
  <c r="AC1217" i="71"/>
  <c r="V1217" i="71"/>
  <c r="W1217" i="71"/>
  <c r="X1217" i="71"/>
  <c r="N1273" i="72"/>
  <c r="S1273" i="72" s="1"/>
  <c r="AG1252" i="71"/>
  <c r="AC1252" i="71"/>
  <c r="V1252" i="71"/>
  <c r="W1252" i="71"/>
  <c r="X1252" i="71"/>
  <c r="N1282" i="72"/>
  <c r="S1282" i="72" s="1"/>
  <c r="AG1261" i="71"/>
  <c r="AC1261" i="71"/>
  <c r="V1261" i="71"/>
  <c r="W1261" i="71"/>
  <c r="X1261" i="71"/>
  <c r="N1257" i="72"/>
  <c r="S1257" i="72" s="1"/>
  <c r="AG1236" i="71"/>
  <c r="AC1236" i="71"/>
  <c r="V1236" i="71"/>
  <c r="W1236" i="71"/>
  <c r="X1236" i="71"/>
  <c r="N1213" i="72"/>
  <c r="S1213" i="72" s="1"/>
  <c r="AG1192" i="71"/>
  <c r="AC1192" i="71"/>
  <c r="V1192" i="71"/>
  <c r="W1192" i="71"/>
  <c r="X1192" i="71"/>
  <c r="N1234" i="72"/>
  <c r="S1234" i="72" s="1"/>
  <c r="AG1213" i="71"/>
  <c r="AC1213" i="71"/>
  <c r="V1213" i="71"/>
  <c r="W1213" i="71"/>
  <c r="X1213" i="71"/>
  <c r="N1263" i="72"/>
  <c r="S1263" i="72" s="1"/>
  <c r="AG1242" i="71"/>
  <c r="AC1242" i="71"/>
  <c r="V1242" i="71"/>
  <c r="W1242" i="71"/>
  <c r="X1242" i="71"/>
  <c r="N1278" i="72"/>
  <c r="S1278" i="72" s="1"/>
  <c r="AG1257" i="71"/>
  <c r="AC1257" i="71"/>
  <c r="V1257" i="71"/>
  <c r="W1257" i="71"/>
  <c r="X1257" i="71"/>
  <c r="N1237" i="72"/>
  <c r="S1237" i="72" s="1"/>
  <c r="AG1216" i="71"/>
  <c r="AC1216" i="71"/>
  <c r="V1216" i="71"/>
  <c r="W1216" i="71"/>
  <c r="X1216" i="71"/>
  <c r="N1252" i="72"/>
  <c r="S1252" i="72" s="1"/>
  <c r="AG1231" i="71"/>
  <c r="AC1231" i="71"/>
  <c r="V1231" i="71"/>
  <c r="W1231" i="71"/>
  <c r="X1231" i="71"/>
  <c r="N1246" i="72"/>
  <c r="S1246" i="72" s="1"/>
  <c r="AG1225" i="71"/>
  <c r="AC1225" i="71"/>
  <c r="V1225" i="71"/>
  <c r="W1225" i="71"/>
  <c r="X1225" i="71"/>
  <c r="N1255" i="72"/>
  <c r="S1255" i="72" s="1"/>
  <c r="AG1234" i="71"/>
  <c r="AC1234" i="71"/>
  <c r="V1234" i="71"/>
  <c r="W1234" i="71"/>
  <c r="X1234" i="71"/>
  <c r="N1274" i="72"/>
  <c r="S1274" i="72" s="1"/>
  <c r="AG1253" i="71"/>
  <c r="AC1253" i="71"/>
  <c r="V1253" i="71"/>
  <c r="W1253" i="71"/>
  <c r="X1253" i="71"/>
  <c r="N1233" i="72"/>
  <c r="S1233" i="72" s="1"/>
  <c r="AG1212" i="71"/>
  <c r="AC1212" i="71"/>
  <c r="V1212" i="71"/>
  <c r="W1212" i="71"/>
  <c r="X1212" i="71"/>
  <c r="N1280" i="72"/>
  <c r="S1280" i="72" s="1"/>
  <c r="AG1259" i="71"/>
  <c r="AC1259" i="71"/>
  <c r="V1259" i="71"/>
  <c r="W1259" i="71"/>
  <c r="X1259" i="71"/>
  <c r="N1226" i="72"/>
  <c r="S1226" i="72" s="1"/>
  <c r="AG1205" i="71"/>
  <c r="AC1205" i="71"/>
  <c r="V1205" i="71"/>
  <c r="W1205" i="71"/>
  <c r="X1205" i="71"/>
  <c r="P469" i="72"/>
  <c r="U469" i="72" s="1"/>
  <c r="Z462" i="71"/>
  <c r="Q390" i="72"/>
  <c r="V390" i="72" s="1"/>
  <c r="AD383" i="71"/>
  <c r="P443" i="72"/>
  <c r="U443" i="72" s="1"/>
  <c r="Z436" i="71"/>
  <c r="Q465" i="72"/>
  <c r="V465" i="72" s="1"/>
  <c r="AD458" i="71"/>
  <c r="P419" i="72"/>
  <c r="U419" i="72" s="1"/>
  <c r="Z412" i="71"/>
  <c r="Q417" i="72"/>
  <c r="V417" i="72" s="1"/>
  <c r="AD410" i="71"/>
  <c r="P412" i="72"/>
  <c r="U412" i="72" s="1"/>
  <c r="Z405" i="71"/>
  <c r="Q451" i="72"/>
  <c r="V451" i="72" s="1"/>
  <c r="AD444" i="71"/>
  <c r="P471" i="72"/>
  <c r="U471" i="72" s="1"/>
  <c r="Z464" i="71"/>
  <c r="Q425" i="72"/>
  <c r="V425" i="72" s="1"/>
  <c r="AD418" i="71"/>
  <c r="P373" i="72"/>
  <c r="U373" i="72" s="1"/>
  <c r="Z366" i="71"/>
  <c r="Q400" i="72"/>
  <c r="V400" i="72" s="1"/>
  <c r="AD393" i="71"/>
  <c r="P448" i="72"/>
  <c r="U448" i="72" s="1"/>
  <c r="Z441" i="71"/>
  <c r="Q477" i="72"/>
  <c r="V477" i="72" s="1"/>
  <c r="AD470" i="71"/>
  <c r="P421" i="72"/>
  <c r="U421" i="72" s="1"/>
  <c r="Z414" i="71"/>
  <c r="Q449" i="72"/>
  <c r="V449" i="72" s="1"/>
  <c r="AD442" i="71"/>
  <c r="P402" i="72"/>
  <c r="U402" i="72" s="1"/>
  <c r="Z395" i="71"/>
  <c r="Q456" i="72"/>
  <c r="V456" i="72" s="1"/>
  <c r="AD449" i="71"/>
  <c r="P379" i="72"/>
  <c r="U379" i="72" s="1"/>
  <c r="Z372" i="71"/>
  <c r="Q418" i="72"/>
  <c r="V418" i="72" s="1"/>
  <c r="AD411" i="71"/>
  <c r="P455" i="72"/>
  <c r="U455" i="72" s="1"/>
  <c r="Z448" i="71"/>
  <c r="Q407" i="72"/>
  <c r="V407" i="72" s="1"/>
  <c r="AD400" i="71"/>
  <c r="P463" i="72"/>
  <c r="U463" i="72" s="1"/>
  <c r="Z456" i="71"/>
  <c r="Q384" i="72"/>
  <c r="V384" i="72" s="1"/>
  <c r="AD377" i="71"/>
  <c r="P436" i="72"/>
  <c r="U436" i="72" s="1"/>
  <c r="Z429" i="71"/>
  <c r="Q376" i="72"/>
  <c r="V376" i="72" s="1"/>
  <c r="AD369" i="71"/>
  <c r="P445" i="72"/>
  <c r="U445" i="72" s="1"/>
  <c r="Z438" i="71"/>
  <c r="Q1516" i="72"/>
  <c r="V1516" i="72" s="1"/>
  <c r="AD1491" i="71"/>
  <c r="P1501" i="72"/>
  <c r="U1501" i="72" s="1"/>
  <c r="Z1476" i="71"/>
  <c r="Q1515" i="72"/>
  <c r="V1515" i="72" s="1"/>
  <c r="AD1490" i="71"/>
  <c r="P1526" i="72"/>
  <c r="U1526" i="72" s="1"/>
  <c r="Z1501" i="71"/>
  <c r="Q1535" i="72"/>
  <c r="V1535" i="72" s="1"/>
  <c r="AD1510" i="71"/>
  <c r="P1543" i="72"/>
  <c r="U1543" i="72" s="1"/>
  <c r="Z1518" i="71"/>
  <c r="Q1528" i="72"/>
  <c r="V1528" i="72" s="1"/>
  <c r="AD1503" i="71"/>
  <c r="P1520" i="72"/>
  <c r="U1520" i="72" s="1"/>
  <c r="Z1495" i="71"/>
  <c r="Q1514" i="72"/>
  <c r="V1514" i="72" s="1"/>
  <c r="AD1489" i="71"/>
  <c r="P1519" i="72"/>
  <c r="U1519" i="72" s="1"/>
  <c r="Z1494" i="71"/>
  <c r="Q1548" i="72"/>
  <c r="V1548" i="72" s="1"/>
  <c r="AD1523" i="71"/>
  <c r="P1533" i="72"/>
  <c r="U1533" i="72" s="1"/>
  <c r="Z1508" i="71"/>
  <c r="Q1547" i="72"/>
  <c r="V1547" i="72" s="1"/>
  <c r="AD1522" i="71"/>
  <c r="P1518" i="72"/>
  <c r="U1518" i="72" s="1"/>
  <c r="Z1493" i="71"/>
  <c r="Q1524" i="72"/>
  <c r="V1524" i="72" s="1"/>
  <c r="AD1499" i="71"/>
  <c r="P1532" i="72"/>
  <c r="U1532" i="72" s="1"/>
  <c r="Z1507" i="71"/>
  <c r="Q1517" i="72"/>
  <c r="V1517" i="72" s="1"/>
  <c r="AD1492" i="71"/>
  <c r="P1552" i="72"/>
  <c r="U1552" i="72" s="1"/>
  <c r="Z1527" i="71"/>
  <c r="Q1538" i="72"/>
  <c r="V1538" i="72" s="1"/>
  <c r="AD1513" i="71"/>
  <c r="P1551" i="72"/>
  <c r="U1551" i="72" s="1"/>
  <c r="Z1526" i="71"/>
  <c r="Q1537" i="72"/>
  <c r="V1537" i="72" s="1"/>
  <c r="AD1512" i="71"/>
  <c r="P1523" i="72"/>
  <c r="U1523" i="72" s="1"/>
  <c r="Z1498" i="71"/>
  <c r="Q1536" i="72"/>
  <c r="V1536" i="72" s="1"/>
  <c r="AD1511" i="71"/>
  <c r="P1542" i="72"/>
  <c r="U1542" i="72" s="1"/>
  <c r="Z1517" i="71"/>
  <c r="Q1556" i="72"/>
  <c r="V1556" i="72" s="1"/>
  <c r="AD1531" i="71"/>
  <c r="P1458" i="72"/>
  <c r="U1458" i="72" s="1"/>
  <c r="Z1433" i="71"/>
  <c r="Q1549" i="72"/>
  <c r="V1549" i="72" s="1"/>
  <c r="AD1524" i="71"/>
  <c r="P1183" i="72"/>
  <c r="U1183" i="72" s="1"/>
  <c r="Z1164" i="71"/>
  <c r="Q1157" i="72"/>
  <c r="V1157" i="72" s="1"/>
  <c r="AD1138" i="71"/>
  <c r="P1193" i="72"/>
  <c r="U1193" i="72" s="1"/>
  <c r="Z1174" i="71"/>
  <c r="Q1106" i="72"/>
  <c r="V1106" i="72" s="1"/>
  <c r="AD1087" i="71"/>
  <c r="R1091" i="72"/>
  <c r="W1091" i="72" s="1"/>
  <c r="AG1179" i="71"/>
  <c r="AH1072" i="71"/>
  <c r="O1110" i="72"/>
  <c r="T1110" i="72" s="1"/>
  <c r="Y1091" i="71"/>
  <c r="R1097" i="72"/>
  <c r="W1097" i="72" s="1"/>
  <c r="AH1078" i="71"/>
  <c r="O1177" i="72"/>
  <c r="T1177" i="72" s="1"/>
  <c r="Y1158" i="71"/>
  <c r="R1184" i="72"/>
  <c r="W1184" i="72" s="1"/>
  <c r="AH1165" i="71"/>
  <c r="O1095" i="72"/>
  <c r="T1095" i="72" s="1"/>
  <c r="Y1076" i="71"/>
  <c r="R1118" i="72"/>
  <c r="W1118" i="72" s="1"/>
  <c r="AH1099" i="71"/>
  <c r="O1101" i="72"/>
  <c r="T1101" i="72" s="1"/>
  <c r="Y1082" i="71"/>
  <c r="R1123" i="72"/>
  <c r="W1123" i="72" s="1"/>
  <c r="AH1104" i="71"/>
  <c r="O1122" i="72"/>
  <c r="T1122" i="72" s="1"/>
  <c r="Y1103" i="71"/>
  <c r="R1190" i="72"/>
  <c r="W1190" i="72" s="1"/>
  <c r="AH1171" i="71"/>
  <c r="O1094" i="72"/>
  <c r="T1094" i="72" s="1"/>
  <c r="Y1075" i="71"/>
  <c r="R1105" i="72"/>
  <c r="W1105" i="72" s="1"/>
  <c r="AH1086" i="71"/>
  <c r="O1127" i="72"/>
  <c r="T1127" i="72" s="1"/>
  <c r="Y1108" i="71"/>
  <c r="R1133" i="72"/>
  <c r="W1133" i="72" s="1"/>
  <c r="AH1114" i="71"/>
  <c r="O1103" i="72"/>
  <c r="T1103" i="72" s="1"/>
  <c r="Y1084" i="71"/>
  <c r="R1138" i="72"/>
  <c r="W1138" i="72" s="1"/>
  <c r="AH1119" i="71"/>
  <c r="O1093" i="72"/>
  <c r="T1093" i="72" s="1"/>
  <c r="Y1074" i="71"/>
  <c r="R1131" i="72"/>
  <c r="W1131" i="72" s="1"/>
  <c r="AH1112" i="71"/>
  <c r="O1144" i="72"/>
  <c r="T1144" i="72" s="1"/>
  <c r="Y1125" i="71"/>
  <c r="R1107" i="72"/>
  <c r="W1107" i="72" s="1"/>
  <c r="AH1088" i="71"/>
  <c r="O1149" i="72"/>
  <c r="T1149" i="72" s="1"/>
  <c r="Y1130" i="71"/>
  <c r="R1113" i="72"/>
  <c r="W1113" i="72" s="1"/>
  <c r="AH1094" i="71"/>
  <c r="O620" i="72"/>
  <c r="T620" i="72" s="1"/>
  <c r="Y609" i="71"/>
  <c r="R699" i="72"/>
  <c r="W699" i="72" s="1"/>
  <c r="AH688" i="71"/>
  <c r="O662" i="72"/>
  <c r="T662" i="72" s="1"/>
  <c r="Y651" i="71"/>
  <c r="R615" i="72"/>
  <c r="W615" i="72" s="1"/>
  <c r="AH604" i="71"/>
  <c r="O685" i="72"/>
  <c r="T685" i="72" s="1"/>
  <c r="Y674" i="71"/>
  <c r="R640" i="72"/>
  <c r="W640" i="72" s="1"/>
  <c r="AH629" i="71"/>
  <c r="O687" i="72"/>
  <c r="T687" i="72" s="1"/>
  <c r="Y676" i="71"/>
  <c r="R650" i="72"/>
  <c r="W650" i="72" s="1"/>
  <c r="AH639" i="71"/>
  <c r="O619" i="72"/>
  <c r="T619" i="72" s="1"/>
  <c r="Y608" i="71"/>
  <c r="R689" i="72"/>
  <c r="W689" i="72" s="1"/>
  <c r="AH678" i="71"/>
  <c r="O644" i="72"/>
  <c r="T644" i="72" s="1"/>
  <c r="Y633" i="71"/>
  <c r="R707" i="72"/>
  <c r="W707" i="72" s="1"/>
  <c r="AH696" i="71"/>
  <c r="O670" i="72"/>
  <c r="T670" i="72" s="1"/>
  <c r="Y659" i="71"/>
  <c r="R716" i="72"/>
  <c r="W716" i="72" s="1"/>
  <c r="AH705" i="71"/>
  <c r="O677" i="72"/>
  <c r="T677" i="72" s="1"/>
  <c r="Y666" i="71"/>
  <c r="R648" i="72"/>
  <c r="W648" i="72" s="1"/>
  <c r="AH637" i="71"/>
  <c r="O711" i="72"/>
  <c r="T711" i="72" s="1"/>
  <c r="Y700" i="71"/>
  <c r="R674" i="72"/>
  <c r="W674" i="72" s="1"/>
  <c r="AH663" i="71"/>
  <c r="O627" i="72"/>
  <c r="T627" i="72" s="1"/>
  <c r="Y616" i="71"/>
  <c r="R697" i="72"/>
  <c r="W697" i="72" s="1"/>
  <c r="AH686" i="71"/>
  <c r="O636" i="72"/>
  <c r="T636" i="72" s="1"/>
  <c r="Y625" i="71"/>
  <c r="R715" i="72"/>
  <c r="W715" i="72" s="1"/>
  <c r="AH704" i="71"/>
  <c r="O678" i="72"/>
  <c r="T678" i="72" s="1"/>
  <c r="Y667" i="71"/>
  <c r="R631" i="72"/>
  <c r="W631" i="72" s="1"/>
  <c r="AH620" i="71"/>
  <c r="O701" i="72"/>
  <c r="T701" i="72" s="1"/>
  <c r="Y690" i="71"/>
  <c r="R656" i="72"/>
  <c r="W656" i="72" s="1"/>
  <c r="AH645" i="71"/>
  <c r="O617" i="72"/>
  <c r="T617" i="72" s="1"/>
  <c r="Y606" i="71"/>
  <c r="R154" i="72"/>
  <c r="W154" i="72" s="1"/>
  <c r="AH151" i="71"/>
  <c r="O215" i="72"/>
  <c r="T215" i="72" s="1"/>
  <c r="Y212" i="71"/>
  <c r="R181" i="72"/>
  <c r="W181" i="72" s="1"/>
  <c r="AH178" i="71"/>
  <c r="O158" i="72"/>
  <c r="T158" i="72" s="1"/>
  <c r="Y155" i="71"/>
  <c r="R137" i="72"/>
  <c r="W137" i="72" s="1"/>
  <c r="AH134" i="71"/>
  <c r="O156" i="72"/>
  <c r="T156" i="72" s="1"/>
  <c r="Y153" i="71"/>
  <c r="R219" i="72"/>
  <c r="W219" i="72" s="1"/>
  <c r="AH216" i="71"/>
  <c r="O205" i="72"/>
  <c r="T205" i="72" s="1"/>
  <c r="Y202" i="71"/>
  <c r="R135" i="72"/>
  <c r="W135" i="72" s="1"/>
  <c r="AH132" i="71"/>
  <c r="O216" i="72"/>
  <c r="T216" i="72" s="1"/>
  <c r="Y213" i="71"/>
  <c r="R232" i="72"/>
  <c r="W232" i="72" s="1"/>
  <c r="AH229" i="71"/>
  <c r="O157" i="72"/>
  <c r="T157" i="72" s="1"/>
  <c r="Y154" i="71"/>
  <c r="R147" i="72"/>
  <c r="W147" i="72" s="1"/>
  <c r="AH144" i="71"/>
  <c r="O139" i="72"/>
  <c r="T139" i="72" s="1"/>
  <c r="Y136" i="71"/>
  <c r="R224" i="72"/>
  <c r="W224" i="72" s="1"/>
  <c r="AH221" i="71"/>
  <c r="O166" i="72"/>
  <c r="T166" i="72" s="1"/>
  <c r="Y163" i="71"/>
  <c r="R211" i="72"/>
  <c r="W211" i="72" s="1"/>
  <c r="AH208" i="71"/>
  <c r="O163" i="72"/>
  <c r="T163" i="72" s="1"/>
  <c r="Y160" i="71"/>
  <c r="R206" i="72"/>
  <c r="W206" i="72" s="1"/>
  <c r="AH203" i="71"/>
  <c r="O169" i="72"/>
  <c r="T169" i="72" s="1"/>
  <c r="Y166" i="71"/>
  <c r="R170" i="72"/>
  <c r="W170" i="72" s="1"/>
  <c r="AH167" i="71"/>
  <c r="O231" i="72"/>
  <c r="T231" i="72" s="1"/>
  <c r="Y228" i="71"/>
  <c r="R145" i="72"/>
  <c r="W145" i="72" s="1"/>
  <c r="AH142" i="71"/>
  <c r="O190" i="72"/>
  <c r="T190" i="72" s="1"/>
  <c r="Y187" i="71"/>
  <c r="R201" i="72"/>
  <c r="W201" i="72" s="1"/>
  <c r="AH198" i="71"/>
  <c r="O220" i="72"/>
  <c r="T220" i="72" s="1"/>
  <c r="Y217" i="71"/>
  <c r="R213" i="72"/>
  <c r="W213" i="72" s="1"/>
  <c r="AH210" i="71"/>
  <c r="O574" i="72"/>
  <c r="T574" i="72" s="1"/>
  <c r="Y565" i="71"/>
  <c r="R575" i="72"/>
  <c r="W575" i="72" s="1"/>
  <c r="AH566" i="71"/>
  <c r="O584" i="72"/>
  <c r="T584" i="72" s="1"/>
  <c r="Y575" i="71"/>
  <c r="R569" i="72"/>
  <c r="W569" i="72" s="1"/>
  <c r="AH560" i="71"/>
  <c r="O536" i="72"/>
  <c r="T536" i="72" s="1"/>
  <c r="Y527" i="71"/>
  <c r="R550" i="72"/>
  <c r="W550" i="72" s="1"/>
  <c r="AH541" i="71"/>
  <c r="O567" i="72"/>
  <c r="T567" i="72" s="1"/>
  <c r="Y558" i="71"/>
  <c r="R573" i="72"/>
  <c r="W573" i="72" s="1"/>
  <c r="AH564" i="71"/>
  <c r="O495" i="72"/>
  <c r="T495" i="72" s="1"/>
  <c r="Y486" i="71"/>
  <c r="R588" i="72"/>
  <c r="W588" i="72" s="1"/>
  <c r="AH579" i="71"/>
  <c r="O572" i="72"/>
  <c r="T572" i="72" s="1"/>
  <c r="Y563" i="71"/>
  <c r="R563" i="72"/>
  <c r="W563" i="72" s="1"/>
  <c r="AH554" i="71"/>
  <c r="O491" i="72"/>
  <c r="V589" i="71"/>
  <c r="Y482" i="71"/>
  <c r="N598" i="72"/>
  <c r="E93" i="70" s="1"/>
  <c r="V48" i="11" s="1"/>
  <c r="S491" i="72"/>
  <c r="S598" i="72" s="1"/>
  <c r="E90" i="70" s="1"/>
  <c r="P577" i="72"/>
  <c r="U577" i="72" s="1"/>
  <c r="Z568" i="71"/>
  <c r="Q501" i="72"/>
  <c r="V501" i="72" s="1"/>
  <c r="AD492" i="71"/>
  <c r="P579" i="72"/>
  <c r="U579" i="72" s="1"/>
  <c r="Z570" i="71"/>
  <c r="Q581" i="72"/>
  <c r="V581" i="72" s="1"/>
  <c r="AD572" i="71"/>
  <c r="P590" i="72"/>
  <c r="U590" i="72" s="1"/>
  <c r="Z581" i="71"/>
  <c r="Q494" i="72"/>
  <c r="V494" i="72" s="1"/>
  <c r="AD485" i="71"/>
  <c r="P596" i="72"/>
  <c r="U596" i="72" s="1"/>
  <c r="Z587" i="71"/>
  <c r="Q591" i="72"/>
  <c r="V591" i="72" s="1"/>
  <c r="AD582" i="71"/>
  <c r="P500" i="72"/>
  <c r="U500" i="72" s="1"/>
  <c r="Z491" i="71"/>
  <c r="Q506" i="72"/>
  <c r="V506" i="72" s="1"/>
  <c r="AD497" i="71"/>
  <c r="P578" i="72"/>
  <c r="U578" i="72" s="1"/>
  <c r="Z569" i="71"/>
  <c r="Q593" i="72"/>
  <c r="V593" i="72" s="1"/>
  <c r="AD584" i="71"/>
  <c r="P497" i="72"/>
  <c r="U497" i="72" s="1"/>
  <c r="Z488" i="71"/>
  <c r="Q997" i="72"/>
  <c r="V997" i="72" s="1"/>
  <c r="AD980" i="71"/>
  <c r="P1046" i="72"/>
  <c r="U1046" i="72" s="1"/>
  <c r="Z1029" i="71"/>
  <c r="Q1012" i="72"/>
  <c r="V1012" i="72" s="1"/>
  <c r="AD995" i="71"/>
  <c r="P1066" i="72"/>
  <c r="U1066" i="72" s="1"/>
  <c r="Z1049" i="71"/>
  <c r="Q1031" i="72"/>
  <c r="V1031" i="72" s="1"/>
  <c r="AD1014" i="71"/>
  <c r="P1017" i="72"/>
  <c r="U1017" i="72" s="1"/>
  <c r="Z1000" i="71"/>
  <c r="Q1071" i="72"/>
  <c r="V1071" i="72" s="1"/>
  <c r="AD1054" i="71"/>
  <c r="P1016" i="72"/>
  <c r="U1016" i="72" s="1"/>
  <c r="Z999" i="71"/>
  <c r="Q1070" i="72"/>
  <c r="V1070" i="72" s="1"/>
  <c r="AD1053" i="71"/>
  <c r="P1035" i="72"/>
  <c r="U1035" i="72" s="1"/>
  <c r="Z1018" i="71"/>
  <c r="Q1005" i="72"/>
  <c r="V1005" i="72" s="1"/>
  <c r="AD988" i="71"/>
  <c r="P1055" i="72"/>
  <c r="U1055" i="72" s="1"/>
  <c r="Z1038" i="71"/>
  <c r="Q1036" i="72"/>
  <c r="V1036" i="72" s="1"/>
  <c r="AD1019" i="71"/>
  <c r="P986" i="72"/>
  <c r="U986" i="72" s="1"/>
  <c r="Z969" i="71"/>
  <c r="Q1000" i="72"/>
  <c r="V1000" i="72" s="1"/>
  <c r="AD983" i="71"/>
  <c r="P1054" i="72"/>
  <c r="U1054" i="72" s="1"/>
  <c r="Z1037" i="71"/>
  <c r="Q1019" i="72"/>
  <c r="V1019" i="72" s="1"/>
  <c r="AD1002" i="71"/>
  <c r="P989" i="72"/>
  <c r="U989" i="72" s="1"/>
  <c r="Z972" i="71"/>
  <c r="Q1038" i="72"/>
  <c r="V1038" i="72" s="1"/>
  <c r="AD1021" i="71"/>
  <c r="P1020" i="72"/>
  <c r="U1020" i="72" s="1"/>
  <c r="Z1003" i="71"/>
  <c r="Q1058" i="72"/>
  <c r="V1058" i="72" s="1"/>
  <c r="AD1041" i="71"/>
  <c r="P1023" i="72"/>
  <c r="U1023" i="72" s="1"/>
  <c r="Z1006" i="71"/>
  <c r="Q993" i="72"/>
  <c r="V993" i="72" s="1"/>
  <c r="AD976" i="71"/>
  <c r="P1042" i="72"/>
  <c r="U1042" i="72" s="1"/>
  <c r="Z1025" i="71"/>
  <c r="Q1008" i="72"/>
  <c r="V1008" i="72" s="1"/>
  <c r="AD991" i="71"/>
  <c r="P1077" i="72"/>
  <c r="U1077" i="72" s="1"/>
  <c r="Z1060" i="71"/>
  <c r="Q1043" i="72"/>
  <c r="V1043" i="72" s="1"/>
  <c r="AD1026" i="71"/>
  <c r="R851" i="72"/>
  <c r="AG943" i="71"/>
  <c r="AH836" i="71"/>
  <c r="O945" i="72"/>
  <c r="T945" i="72" s="1"/>
  <c r="Y930" i="71"/>
  <c r="R957" i="72"/>
  <c r="W957" i="72" s="1"/>
  <c r="AH942" i="71"/>
  <c r="O955" i="72"/>
  <c r="T955" i="72" s="1"/>
  <c r="Y940" i="71"/>
  <c r="R868" i="72"/>
  <c r="W868" i="72" s="1"/>
  <c r="AH853" i="71"/>
  <c r="O871" i="72"/>
  <c r="T871" i="72" s="1"/>
  <c r="Y856" i="71"/>
  <c r="R866" i="72"/>
  <c r="W866" i="72" s="1"/>
  <c r="AH851" i="71"/>
  <c r="O853" i="72"/>
  <c r="T853" i="72" s="1"/>
  <c r="Y838" i="71"/>
  <c r="R943" i="72"/>
  <c r="W943" i="72" s="1"/>
  <c r="AH928" i="71"/>
  <c r="O852" i="72"/>
  <c r="T852" i="72" s="1"/>
  <c r="Y837" i="71"/>
  <c r="R875" i="72"/>
  <c r="W875" i="72" s="1"/>
  <c r="AH860" i="71"/>
  <c r="O872" i="72"/>
  <c r="T872" i="72" s="1"/>
  <c r="Y857" i="71"/>
  <c r="R880" i="72"/>
  <c r="W880" i="72" s="1"/>
  <c r="AH865" i="71"/>
  <c r="O865" i="72"/>
  <c r="T865" i="72" s="1"/>
  <c r="Y850" i="71"/>
  <c r="R942" i="72"/>
  <c r="W942" i="72" s="1"/>
  <c r="AH927" i="71"/>
  <c r="O927" i="72"/>
  <c r="T927" i="72" s="1"/>
  <c r="Y912" i="71"/>
  <c r="R941" i="72"/>
  <c r="W941" i="72" s="1"/>
  <c r="AH926" i="71"/>
  <c r="O859" i="72"/>
  <c r="T859" i="72" s="1"/>
  <c r="Y844" i="71"/>
  <c r="R956" i="72"/>
  <c r="W956" i="72" s="1"/>
  <c r="AH941" i="71"/>
  <c r="O858" i="72"/>
  <c r="T858" i="72" s="1"/>
  <c r="Y843" i="71"/>
  <c r="R931" i="72"/>
  <c r="W931" i="72" s="1"/>
  <c r="AH916" i="71"/>
  <c r="O946" i="72"/>
  <c r="T946" i="72" s="1"/>
  <c r="Y931" i="71"/>
  <c r="R954" i="72"/>
  <c r="W954" i="72" s="1"/>
  <c r="AH939" i="71"/>
  <c r="O940" i="72"/>
  <c r="T940" i="72" s="1"/>
  <c r="Y925" i="71"/>
  <c r="R864" i="72"/>
  <c r="W864" i="72" s="1"/>
  <c r="AH849" i="71"/>
  <c r="O951" i="72"/>
  <c r="T951" i="72" s="1"/>
  <c r="Y936" i="71"/>
  <c r="R862" i="72"/>
  <c r="W862" i="72" s="1"/>
  <c r="AH847" i="71"/>
  <c r="O254" i="72"/>
  <c r="T254" i="72" s="1"/>
  <c r="Y249" i="71"/>
  <c r="R345" i="72"/>
  <c r="W345" i="72" s="1"/>
  <c r="AH340" i="71"/>
  <c r="O353" i="72"/>
  <c r="T353" i="72" s="1"/>
  <c r="Y348" i="71"/>
  <c r="R357" i="72"/>
  <c r="W357" i="72" s="1"/>
  <c r="AH352" i="71"/>
  <c r="O263" i="72"/>
  <c r="T263" i="72" s="1"/>
  <c r="Y258" i="71"/>
  <c r="R274" i="72"/>
  <c r="W274" i="72" s="1"/>
  <c r="AH269" i="71"/>
  <c r="O261" i="72"/>
  <c r="T261" i="72" s="1"/>
  <c r="Y256" i="71"/>
  <c r="R253" i="72"/>
  <c r="W253" i="72" s="1"/>
  <c r="AH248" i="71"/>
  <c r="O346" i="72"/>
  <c r="T346" i="72" s="1"/>
  <c r="Y341" i="71"/>
  <c r="O278" i="72"/>
  <c r="T278" i="72" s="1"/>
  <c r="Y273" i="71"/>
  <c r="R267" i="72"/>
  <c r="W267" i="72" s="1"/>
  <c r="AH262" i="71"/>
  <c r="O280" i="72"/>
  <c r="T280" i="72" s="1"/>
  <c r="Y275" i="71"/>
  <c r="R265" i="72"/>
  <c r="W265" i="72" s="1"/>
  <c r="AH260" i="71"/>
  <c r="O337" i="72"/>
  <c r="T337" i="72" s="1"/>
  <c r="Y332" i="71"/>
  <c r="R330" i="72"/>
  <c r="W330" i="72" s="1"/>
  <c r="AH325" i="71"/>
  <c r="O336" i="72"/>
  <c r="T336" i="72" s="1"/>
  <c r="Y331" i="71"/>
  <c r="R262" i="72"/>
  <c r="W262" i="72" s="1"/>
  <c r="AH257" i="71"/>
  <c r="O356" i="72"/>
  <c r="T356" i="72" s="1"/>
  <c r="Y351" i="71"/>
  <c r="R259" i="72"/>
  <c r="W259" i="72" s="1"/>
  <c r="AH254" i="71"/>
  <c r="O334" i="72"/>
  <c r="T334" i="72" s="1"/>
  <c r="Y329" i="71"/>
  <c r="R341" i="72"/>
  <c r="W341" i="72" s="1"/>
  <c r="AH336" i="71"/>
  <c r="O355" i="72"/>
  <c r="T355" i="72" s="1"/>
  <c r="Y350" i="71"/>
  <c r="R340" i="72"/>
  <c r="W340" i="72" s="1"/>
  <c r="AH335" i="71"/>
  <c r="O264" i="72"/>
  <c r="T264" i="72" s="1"/>
  <c r="Y259" i="71"/>
  <c r="R354" i="72"/>
  <c r="W354" i="72" s="1"/>
  <c r="AH349" i="71"/>
  <c r="O257" i="72"/>
  <c r="T257" i="72" s="1"/>
  <c r="Y252" i="71"/>
  <c r="X471" i="71"/>
  <c r="Q371" i="72"/>
  <c r="AC471" i="71"/>
  <c r="AD364" i="71"/>
  <c r="P426" i="72"/>
  <c r="U426" i="72" s="1"/>
  <c r="Z419" i="71"/>
  <c r="Q453" i="72"/>
  <c r="V453" i="72" s="1"/>
  <c r="AD446" i="71"/>
  <c r="P389" i="72"/>
  <c r="U389" i="72" s="1"/>
  <c r="Z382" i="71"/>
  <c r="Q424" i="72"/>
  <c r="V424" i="72" s="1"/>
  <c r="AD417" i="71"/>
  <c r="P374" i="72"/>
  <c r="U374" i="72" s="1"/>
  <c r="Z367" i="71"/>
  <c r="Q430" i="72"/>
  <c r="V430" i="72" s="1"/>
  <c r="AD423" i="71"/>
  <c r="P461" i="72"/>
  <c r="U461" i="72" s="1"/>
  <c r="Z454" i="71"/>
  <c r="Q393" i="72"/>
  <c r="V393" i="72" s="1"/>
  <c r="AD386" i="71"/>
  <c r="P431" i="72"/>
  <c r="U431" i="72" s="1"/>
  <c r="Z424" i="71"/>
  <c r="Q382" i="72"/>
  <c r="V382" i="72" s="1"/>
  <c r="AD375" i="71"/>
  <c r="P439" i="72"/>
  <c r="U439" i="72" s="1"/>
  <c r="Z432" i="71"/>
  <c r="Q429" i="72"/>
  <c r="V429" i="72" s="1"/>
  <c r="AD422" i="71"/>
  <c r="P476" i="72"/>
  <c r="U476" i="72" s="1"/>
  <c r="Z469" i="71"/>
  <c r="Q432" i="72"/>
  <c r="V432" i="72" s="1"/>
  <c r="AD425" i="71"/>
  <c r="P377" i="72"/>
  <c r="U377" i="72" s="1"/>
  <c r="Z370" i="71"/>
  <c r="Q406" i="72"/>
  <c r="V406" i="72" s="1"/>
  <c r="AD399" i="71"/>
  <c r="P464" i="72"/>
  <c r="U464" i="72" s="1"/>
  <c r="Z457" i="71"/>
  <c r="P440" i="72"/>
  <c r="U440" i="72" s="1"/>
  <c r="Z433" i="71"/>
  <c r="Q381" i="72"/>
  <c r="V381" i="72" s="1"/>
  <c r="AD374" i="71"/>
  <c r="P411" i="72"/>
  <c r="U411" i="72" s="1"/>
  <c r="Z404" i="71"/>
  <c r="Q472" i="72"/>
  <c r="V472" i="72" s="1"/>
  <c r="AD465" i="71"/>
  <c r="P422" i="72"/>
  <c r="U422" i="72" s="1"/>
  <c r="Z415" i="71"/>
  <c r="Q447" i="72"/>
  <c r="V447" i="72" s="1"/>
  <c r="AD440" i="71"/>
  <c r="P434" i="72"/>
  <c r="U434" i="72" s="1"/>
  <c r="Z427" i="71"/>
  <c r="Q404" i="72"/>
  <c r="V404" i="72" s="1"/>
  <c r="AD397" i="71"/>
  <c r="P1541" i="72"/>
  <c r="U1541" i="72" s="1"/>
  <c r="Z1516" i="71"/>
  <c r="Q1530" i="72"/>
  <c r="V1530" i="72" s="1"/>
  <c r="AD1505" i="71"/>
  <c r="P1540" i="72"/>
  <c r="U1540" i="72" s="1"/>
  <c r="Z1515" i="71"/>
  <c r="Q1462" i="72"/>
  <c r="V1462" i="72" s="1"/>
  <c r="AD1437" i="71"/>
  <c r="P1555" i="72"/>
  <c r="U1555" i="72" s="1"/>
  <c r="Z1530" i="71"/>
  <c r="Q1457" i="72"/>
  <c r="V1457" i="72" s="1"/>
  <c r="AD1432" i="71"/>
  <c r="P1534" i="72"/>
  <c r="U1534" i="72" s="1"/>
  <c r="Z1509" i="71"/>
  <c r="Q1545" i="72"/>
  <c r="V1545" i="72" s="1"/>
  <c r="AD1520" i="71"/>
  <c r="P1553" i="72"/>
  <c r="U1553" i="72" s="1"/>
  <c r="Z1528" i="71"/>
  <c r="Q1539" i="72"/>
  <c r="V1539" i="72" s="1"/>
  <c r="AD1514" i="71"/>
  <c r="P1463" i="72"/>
  <c r="U1463" i="72" s="1"/>
  <c r="Z1438" i="71"/>
  <c r="Q1554" i="72"/>
  <c r="V1554" i="72" s="1"/>
  <c r="AD1529" i="71"/>
  <c r="P1461" i="72"/>
  <c r="U1461" i="72" s="1"/>
  <c r="Z1436" i="71"/>
  <c r="Q1454" i="72"/>
  <c r="V1454" i="72" s="1"/>
  <c r="AD1429" i="71"/>
  <c r="P1544" i="72"/>
  <c r="U1544" i="72" s="1"/>
  <c r="Z1519" i="71"/>
  <c r="P1557" i="72"/>
  <c r="U1557" i="72" s="1"/>
  <c r="Z1532" i="71"/>
  <c r="Q1467" i="72"/>
  <c r="V1467" i="72" s="1"/>
  <c r="AD1442" i="71"/>
  <c r="P1474" i="72"/>
  <c r="U1474" i="72" s="1"/>
  <c r="Z1449" i="71"/>
  <c r="Q1465" i="72"/>
  <c r="V1465" i="72" s="1"/>
  <c r="AD1440" i="71"/>
  <c r="P1452" i="72"/>
  <c r="U1452" i="72" s="1"/>
  <c r="Z1427" i="71"/>
  <c r="Q1546" i="72"/>
  <c r="V1546" i="72" s="1"/>
  <c r="AD1521" i="71"/>
  <c r="R1451" i="72"/>
  <c r="AG1533" i="71"/>
  <c r="AH1426" i="71"/>
  <c r="O1478" i="72"/>
  <c r="T1478" i="72" s="1"/>
  <c r="Y1453" i="71"/>
  <c r="R1471" i="72"/>
  <c r="W1471" i="72" s="1"/>
  <c r="AH1446" i="71"/>
  <c r="O1479" i="72"/>
  <c r="T1479" i="72" s="1"/>
  <c r="Y1454" i="71"/>
  <c r="R1464" i="72"/>
  <c r="W1464" i="72" s="1"/>
  <c r="AH1439" i="71"/>
  <c r="O1197" i="72"/>
  <c r="T1197" i="72" s="1"/>
  <c r="Y1178" i="71"/>
  <c r="R1114" i="72"/>
  <c r="W1114" i="72" s="1"/>
  <c r="AH1095" i="71"/>
  <c r="O1111" i="72"/>
  <c r="T1111" i="72" s="1"/>
  <c r="Y1092" i="71"/>
  <c r="R1160" i="72"/>
  <c r="W1160" i="72" s="1"/>
  <c r="AH1141" i="71"/>
  <c r="O1117" i="72"/>
  <c r="T1117" i="72" s="1"/>
  <c r="Y1098" i="71"/>
  <c r="R1139" i="72"/>
  <c r="W1139" i="72" s="1"/>
  <c r="AH1120" i="71"/>
  <c r="O1165" i="72"/>
  <c r="T1165" i="72" s="1"/>
  <c r="Y1146" i="71"/>
  <c r="R1099" i="72"/>
  <c r="W1099" i="72" s="1"/>
  <c r="AH1080" i="71"/>
  <c r="O1128" i="72"/>
  <c r="T1128" i="72" s="1"/>
  <c r="Y1109" i="71"/>
  <c r="R1121" i="72"/>
  <c r="W1121" i="72" s="1"/>
  <c r="AH1102" i="71"/>
  <c r="O1143" i="72"/>
  <c r="T1143" i="72" s="1"/>
  <c r="Y1124" i="71"/>
  <c r="R1176" i="72"/>
  <c r="W1176" i="72" s="1"/>
  <c r="AH1157" i="71"/>
  <c r="O1119" i="72"/>
  <c r="T1119" i="72" s="1"/>
  <c r="Y1100" i="71"/>
  <c r="R1181" i="72"/>
  <c r="W1181" i="72" s="1"/>
  <c r="AH1162" i="71"/>
  <c r="O1109" i="72"/>
  <c r="T1109" i="72" s="1"/>
  <c r="Y1090" i="71"/>
  <c r="R1147" i="72"/>
  <c r="W1147" i="72" s="1"/>
  <c r="AH1128" i="71"/>
  <c r="O1186" i="72"/>
  <c r="T1186" i="72" s="1"/>
  <c r="Y1167" i="71"/>
  <c r="R1124" i="72"/>
  <c r="W1124" i="72" s="1"/>
  <c r="AH1105" i="71"/>
  <c r="O1192" i="72"/>
  <c r="T1192" i="72" s="1"/>
  <c r="Y1173" i="71"/>
  <c r="R1132" i="72"/>
  <c r="W1132" i="72" s="1"/>
  <c r="AH1113" i="71"/>
  <c r="O1135" i="72"/>
  <c r="T1135" i="72" s="1"/>
  <c r="Y1116" i="71"/>
  <c r="R1154" i="72"/>
  <c r="W1154" i="72" s="1"/>
  <c r="AH1135" i="71"/>
  <c r="O1129" i="72"/>
  <c r="T1129" i="72" s="1"/>
  <c r="Y1110" i="71"/>
  <c r="R1096" i="72"/>
  <c r="W1096" i="72" s="1"/>
  <c r="AH1077" i="71"/>
  <c r="O1137" i="72"/>
  <c r="T1137" i="72" s="1"/>
  <c r="Y1118" i="71"/>
  <c r="R1155" i="72"/>
  <c r="W1155" i="72" s="1"/>
  <c r="AH1136" i="71"/>
  <c r="O1092" i="72"/>
  <c r="T1092" i="72" s="1"/>
  <c r="Y1073" i="71"/>
  <c r="R703" i="72"/>
  <c r="W703" i="72" s="1"/>
  <c r="AH692" i="71"/>
  <c r="O666" i="72"/>
  <c r="T666" i="72" s="1"/>
  <c r="Y655" i="71"/>
  <c r="R635" i="72"/>
  <c r="W635" i="72" s="1"/>
  <c r="AH624" i="71"/>
  <c r="O705" i="72"/>
  <c r="T705" i="72" s="1"/>
  <c r="Y694" i="71"/>
  <c r="R660" i="72"/>
  <c r="W660" i="72" s="1"/>
  <c r="AH649" i="71"/>
  <c r="O621" i="72"/>
  <c r="T621" i="72" s="1"/>
  <c r="Y610" i="71"/>
  <c r="R686" i="72"/>
  <c r="W686" i="72" s="1"/>
  <c r="AH675" i="71"/>
  <c r="O623" i="72"/>
  <c r="T623" i="72" s="1"/>
  <c r="Y612" i="71"/>
  <c r="R693" i="72"/>
  <c r="W693" i="72" s="1"/>
  <c r="AH682" i="71"/>
  <c r="O664" i="72"/>
  <c r="T664" i="72" s="1"/>
  <c r="Y653" i="71"/>
  <c r="R625" i="72"/>
  <c r="W625" i="72" s="1"/>
  <c r="AH614" i="71"/>
  <c r="O690" i="72"/>
  <c r="T690" i="72" s="1"/>
  <c r="Y679" i="71"/>
  <c r="R643" i="72"/>
  <c r="W643" i="72" s="1"/>
  <c r="AH632" i="71"/>
  <c r="O713" i="72"/>
  <c r="T713" i="72" s="1"/>
  <c r="Y702" i="71"/>
  <c r="R652" i="72"/>
  <c r="W652" i="72" s="1"/>
  <c r="AH641" i="71"/>
  <c r="O613" i="72"/>
  <c r="T613" i="72" s="1"/>
  <c r="Y602" i="71"/>
  <c r="R694" i="72"/>
  <c r="W694" i="72" s="1"/>
  <c r="AH683" i="71"/>
  <c r="O647" i="72"/>
  <c r="T647" i="72" s="1"/>
  <c r="Y636" i="71"/>
  <c r="O672" i="72"/>
  <c r="T672" i="72" s="1"/>
  <c r="Y661" i="71"/>
  <c r="R633" i="72"/>
  <c r="W633" i="72" s="1"/>
  <c r="AH622" i="71"/>
  <c r="O682" i="72"/>
  <c r="T682" i="72" s="1"/>
  <c r="Y671" i="71"/>
  <c r="R651" i="72"/>
  <c r="W651" i="72" s="1"/>
  <c r="AH640" i="71"/>
  <c r="O614" i="72"/>
  <c r="T614" i="72" s="1"/>
  <c r="Y603" i="71"/>
  <c r="R676" i="72"/>
  <c r="W676" i="72" s="1"/>
  <c r="AH665" i="71"/>
  <c r="O637" i="72"/>
  <c r="T637" i="72" s="1"/>
  <c r="Y626" i="71"/>
  <c r="R702" i="72"/>
  <c r="W702" i="72" s="1"/>
  <c r="AH691" i="71"/>
  <c r="O235" i="72"/>
  <c r="T235" i="72" s="1"/>
  <c r="Y232" i="71"/>
  <c r="R153" i="72"/>
  <c r="W153" i="72" s="1"/>
  <c r="AH150" i="71"/>
  <c r="O151" i="72"/>
  <c r="T151" i="72" s="1"/>
  <c r="Y148" i="71"/>
  <c r="R140" i="72"/>
  <c r="W140" i="72" s="1"/>
  <c r="AH137" i="71"/>
  <c r="O188" i="72"/>
  <c r="T188" i="72" s="1"/>
  <c r="Y185" i="71"/>
  <c r="R144" i="72"/>
  <c r="W144" i="72" s="1"/>
  <c r="AH141" i="71"/>
  <c r="O179" i="72"/>
  <c r="T179" i="72" s="1"/>
  <c r="Y176" i="71"/>
  <c r="R155" i="72"/>
  <c r="W155" i="72" s="1"/>
  <c r="AH152" i="71"/>
  <c r="O148" i="72"/>
  <c r="T148" i="72" s="1"/>
  <c r="Y145" i="71"/>
  <c r="R182" i="72"/>
  <c r="W182" i="72" s="1"/>
  <c r="AH179" i="71"/>
  <c r="O173" i="72"/>
  <c r="T173" i="72" s="1"/>
  <c r="Y170" i="71"/>
  <c r="R195" i="72"/>
  <c r="W195" i="72" s="1"/>
  <c r="AH192" i="71"/>
  <c r="O237" i="72"/>
  <c r="T237" i="72" s="1"/>
  <c r="Y234" i="71"/>
  <c r="R233" i="72"/>
  <c r="W233" i="72" s="1"/>
  <c r="AH230" i="71"/>
  <c r="O186" i="72"/>
  <c r="T186" i="72" s="1"/>
  <c r="Y183" i="71"/>
  <c r="R189" i="72"/>
  <c r="W189" i="72" s="1"/>
  <c r="AH186" i="71"/>
  <c r="O177" i="72"/>
  <c r="T177" i="72" s="1"/>
  <c r="Y174" i="71"/>
  <c r="R222" i="72"/>
  <c r="W222" i="72" s="1"/>
  <c r="AH219" i="71"/>
  <c r="O146" i="72"/>
  <c r="T146" i="72" s="1"/>
  <c r="Y143" i="71"/>
  <c r="R221" i="72"/>
  <c r="W221" i="72" s="1"/>
  <c r="AH218" i="71"/>
  <c r="O176" i="72"/>
  <c r="T176" i="72" s="1"/>
  <c r="Y173" i="71"/>
  <c r="R185" i="72"/>
  <c r="W185" i="72" s="1"/>
  <c r="AH182" i="71"/>
  <c r="O167" i="72"/>
  <c r="T167" i="72" s="1"/>
  <c r="Y164" i="71"/>
  <c r="R172" i="72"/>
  <c r="W172" i="72" s="1"/>
  <c r="AH169" i="71"/>
  <c r="O149" i="72"/>
  <c r="T149" i="72" s="1"/>
  <c r="Y146" i="71"/>
  <c r="R208" i="72"/>
  <c r="W208" i="72" s="1"/>
  <c r="AH205" i="71"/>
  <c r="O141" i="72"/>
  <c r="T141" i="72" s="1"/>
  <c r="Y138" i="71"/>
  <c r="R583" i="72"/>
  <c r="W583" i="72" s="1"/>
  <c r="AH574" i="71"/>
  <c r="O594" i="72"/>
  <c r="T594" i="72" s="1"/>
  <c r="Y585" i="71"/>
  <c r="R511" i="72"/>
  <c r="W511" i="72" s="1"/>
  <c r="AH502" i="71"/>
  <c r="O498" i="72"/>
  <c r="T498" i="72" s="1"/>
  <c r="Y489" i="71"/>
  <c r="R504" i="72"/>
  <c r="W504" i="72" s="1"/>
  <c r="AH495" i="71"/>
  <c r="O595" i="72"/>
  <c r="T595" i="72" s="1"/>
  <c r="Y586" i="71"/>
  <c r="R523" i="72"/>
  <c r="W523" i="72" s="1"/>
  <c r="AH514" i="71"/>
  <c r="O503" i="72"/>
  <c r="T503" i="72" s="1"/>
  <c r="Y494" i="71"/>
  <c r="R597" i="72"/>
  <c r="W597" i="72" s="1"/>
  <c r="AH588" i="71"/>
  <c r="O522" i="72"/>
  <c r="T522" i="72" s="1"/>
  <c r="Y513" i="71"/>
  <c r="R502" i="72"/>
  <c r="W502" i="72" s="1"/>
  <c r="AH493" i="71"/>
  <c r="O507" i="72"/>
  <c r="T507" i="72" s="1"/>
  <c r="Y498" i="71"/>
  <c r="R528" i="72"/>
  <c r="W528" i="72" s="1"/>
  <c r="AH519" i="71"/>
  <c r="O537" i="72"/>
  <c r="T537" i="72" s="1"/>
  <c r="Y528" i="71"/>
  <c r="R512" i="72"/>
  <c r="W512" i="72" s="1"/>
  <c r="AH503" i="71"/>
  <c r="O492" i="72"/>
  <c r="T492" i="72" s="1"/>
  <c r="Y483" i="71"/>
  <c r="R521" i="72"/>
  <c r="W521" i="72" s="1"/>
  <c r="AH512" i="71"/>
  <c r="O549" i="72"/>
  <c r="T549" i="72" s="1"/>
  <c r="Y540" i="71"/>
  <c r="R516" i="72"/>
  <c r="W516" i="72" s="1"/>
  <c r="AH507" i="71"/>
  <c r="O525" i="72"/>
  <c r="T525" i="72" s="1"/>
  <c r="Y516" i="71"/>
  <c r="R540" i="72"/>
  <c r="W540" i="72" s="1"/>
  <c r="AH531" i="71"/>
  <c r="O510" i="72"/>
  <c r="T510" i="72" s="1"/>
  <c r="Y501" i="71"/>
  <c r="R527" i="72"/>
  <c r="W527" i="72" s="1"/>
  <c r="AH518" i="71"/>
  <c r="O520" i="72"/>
  <c r="T520" i="72" s="1"/>
  <c r="Y511" i="71"/>
  <c r="R546" i="72"/>
  <c r="W546" i="72" s="1"/>
  <c r="AH537" i="71"/>
  <c r="O518" i="72"/>
  <c r="T518" i="72" s="1"/>
  <c r="Y509" i="71"/>
  <c r="R555" i="72"/>
  <c r="W555" i="72" s="1"/>
  <c r="AH546" i="71"/>
  <c r="O1032" i="72"/>
  <c r="T1032" i="72" s="1"/>
  <c r="Y1015" i="71"/>
  <c r="R982" i="72"/>
  <c r="W982" i="72" s="1"/>
  <c r="AH965" i="71"/>
  <c r="O1051" i="72"/>
  <c r="T1051" i="72" s="1"/>
  <c r="Y1034" i="71"/>
  <c r="R1021" i="72"/>
  <c r="W1021" i="72" s="1"/>
  <c r="AH1004" i="71"/>
  <c r="O1076" i="72"/>
  <c r="T1076" i="72" s="1"/>
  <c r="Y1059" i="71"/>
  <c r="R1052" i="72"/>
  <c r="W1052" i="72" s="1"/>
  <c r="AH1035" i="71"/>
  <c r="O1002" i="72"/>
  <c r="T1002" i="72" s="1"/>
  <c r="Y985" i="71"/>
  <c r="R1056" i="72"/>
  <c r="W1056" i="72" s="1"/>
  <c r="AH1039" i="71"/>
  <c r="O1025" i="72"/>
  <c r="T1025" i="72" s="1"/>
  <c r="Y1008" i="71"/>
  <c r="X1061" i="71"/>
  <c r="Q971" i="72"/>
  <c r="AC1061" i="71"/>
  <c r="AD954" i="71"/>
  <c r="P1040" i="72"/>
  <c r="U1040" i="72" s="1"/>
  <c r="Z1023" i="71"/>
  <c r="Q990" i="72"/>
  <c r="V990" i="72" s="1"/>
  <c r="AD973" i="71"/>
  <c r="P972" i="72"/>
  <c r="U972" i="72" s="1"/>
  <c r="Z955" i="71"/>
  <c r="Q1074" i="72"/>
  <c r="V1074" i="72" s="1"/>
  <c r="AD1057" i="71"/>
  <c r="P1039" i="72"/>
  <c r="U1039" i="72" s="1"/>
  <c r="Z1022" i="71"/>
  <c r="Q1009" i="72"/>
  <c r="V1009" i="72" s="1"/>
  <c r="AD992" i="71"/>
  <c r="P1060" i="72"/>
  <c r="U1060" i="72" s="1"/>
  <c r="Z1043" i="71"/>
  <c r="Q1024" i="72"/>
  <c r="V1024" i="72" s="1"/>
  <c r="AD1007" i="71"/>
  <c r="P974" i="72"/>
  <c r="U974" i="72" s="1"/>
  <c r="Z957" i="71"/>
  <c r="Q1061" i="72"/>
  <c r="V1061" i="72" s="1"/>
  <c r="AD1044" i="71"/>
  <c r="P1013" i="72"/>
  <c r="U1013" i="72" s="1"/>
  <c r="Z996" i="71"/>
  <c r="Q1065" i="72"/>
  <c r="V1065" i="72" s="1"/>
  <c r="AD1048" i="71"/>
  <c r="P1028" i="72"/>
  <c r="U1028" i="72" s="1"/>
  <c r="Z1011" i="71"/>
  <c r="Q978" i="72"/>
  <c r="V978" i="72" s="1"/>
  <c r="AD961" i="71"/>
  <c r="P1047" i="72"/>
  <c r="U1047" i="72" s="1"/>
  <c r="Z1030" i="71"/>
  <c r="Q1033" i="72"/>
  <c r="V1033" i="72" s="1"/>
  <c r="AD1016" i="71"/>
  <c r="P979" i="72"/>
  <c r="U979" i="72" s="1"/>
  <c r="Z962" i="71"/>
  <c r="Q874" i="72"/>
  <c r="V874" i="72" s="1"/>
  <c r="AD859" i="71"/>
  <c r="P860" i="72"/>
  <c r="U860" i="72" s="1"/>
  <c r="Z845" i="71"/>
  <c r="Q873" i="72"/>
  <c r="V873" i="72" s="1"/>
  <c r="AD858" i="71"/>
  <c r="P891" i="72"/>
  <c r="U891" i="72" s="1"/>
  <c r="Z876" i="71"/>
  <c r="Q893" i="72"/>
  <c r="V893" i="72" s="1"/>
  <c r="AD878" i="71"/>
  <c r="P901" i="72"/>
  <c r="U901" i="72" s="1"/>
  <c r="Z886" i="71"/>
  <c r="Q886" i="72"/>
  <c r="V886" i="72" s="1"/>
  <c r="AD871" i="71"/>
  <c r="P878" i="72"/>
  <c r="U878" i="72" s="1"/>
  <c r="Z863" i="71"/>
  <c r="Q879" i="72"/>
  <c r="V879" i="72" s="1"/>
  <c r="AD864" i="71"/>
  <c r="P877" i="72"/>
  <c r="U877" i="72" s="1"/>
  <c r="Z862" i="71"/>
  <c r="Q906" i="72"/>
  <c r="V906" i="72" s="1"/>
  <c r="AD891" i="71"/>
  <c r="P892" i="72"/>
  <c r="U892" i="72" s="1"/>
  <c r="Z877" i="71"/>
  <c r="Q905" i="72"/>
  <c r="V905" i="72" s="1"/>
  <c r="AD890" i="71"/>
  <c r="P947" i="72"/>
  <c r="U947" i="72" s="1"/>
  <c r="Z932" i="71"/>
  <c r="Q857" i="72"/>
  <c r="V857" i="72" s="1"/>
  <c r="AD842" i="71"/>
  <c r="P863" i="72"/>
  <c r="U863" i="72" s="1"/>
  <c r="Z848" i="71"/>
  <c r="Q856" i="72"/>
  <c r="V856" i="72" s="1"/>
  <c r="AD841" i="71"/>
  <c r="P885" i="72"/>
  <c r="U885" i="72" s="1"/>
  <c r="Z870" i="71"/>
  <c r="Q870" i="72"/>
  <c r="V870" i="72" s="1"/>
  <c r="AD855" i="71"/>
  <c r="P884" i="72"/>
  <c r="U884" i="72" s="1"/>
  <c r="Z869" i="71"/>
  <c r="Q867" i="72"/>
  <c r="V867" i="72" s="1"/>
  <c r="AD852" i="71"/>
  <c r="P861" i="72"/>
  <c r="U861" i="72" s="1"/>
  <c r="Z846" i="71"/>
  <c r="Q869" i="72"/>
  <c r="V869" i="72" s="1"/>
  <c r="AD854" i="71"/>
  <c r="P854" i="72"/>
  <c r="U854" i="72" s="1"/>
  <c r="Z839" i="71"/>
  <c r="Q889" i="72"/>
  <c r="V889" i="72" s="1"/>
  <c r="AD874" i="71"/>
  <c r="P887" i="72"/>
  <c r="U887" i="72" s="1"/>
  <c r="Z872" i="71"/>
  <c r="Q888" i="72"/>
  <c r="V888" i="72" s="1"/>
  <c r="AD873" i="71"/>
  <c r="N18" i="72"/>
  <c r="S18" i="72" s="1"/>
  <c r="AG17" i="71"/>
  <c r="AC17" i="71"/>
  <c r="W17" i="71"/>
  <c r="V17" i="71"/>
  <c r="X17" i="71"/>
  <c r="N71" i="72"/>
  <c r="S71" i="72" s="1"/>
  <c r="AG70" i="71"/>
  <c r="AC70" i="71"/>
  <c r="W70" i="71"/>
  <c r="V70" i="71"/>
  <c r="X70" i="71"/>
  <c r="N13" i="72"/>
  <c r="S13" i="72" s="1"/>
  <c r="AG12" i="71"/>
  <c r="AC12" i="71"/>
  <c r="V12" i="71"/>
  <c r="W12" i="71"/>
  <c r="X12" i="71"/>
  <c r="N43" i="72"/>
  <c r="S43" i="72" s="1"/>
  <c r="AG42" i="71"/>
  <c r="AC42" i="71"/>
  <c r="W42" i="71"/>
  <c r="V42" i="71"/>
  <c r="X42" i="71"/>
  <c r="N54" i="72"/>
  <c r="S54" i="72" s="1"/>
  <c r="AG53" i="71"/>
  <c r="AC53" i="71"/>
  <c r="W53" i="71"/>
  <c r="V53" i="71"/>
  <c r="X53" i="71"/>
  <c r="N32" i="72"/>
  <c r="S32" i="72" s="1"/>
  <c r="AG31" i="71"/>
  <c r="AC31" i="71"/>
  <c r="V31" i="71"/>
  <c r="W31" i="71"/>
  <c r="X31" i="71"/>
  <c r="N99" i="72"/>
  <c r="S99" i="72" s="1"/>
  <c r="AG98" i="71"/>
  <c r="AC98" i="71"/>
  <c r="W98" i="71"/>
  <c r="V98" i="71"/>
  <c r="X98" i="71"/>
  <c r="N116" i="72"/>
  <c r="S116" i="72" s="1"/>
  <c r="AG115" i="71"/>
  <c r="AC115" i="71"/>
  <c r="V115" i="71"/>
  <c r="W115" i="71"/>
  <c r="X115" i="71"/>
  <c r="N26" i="72"/>
  <c r="S26" i="72" s="1"/>
  <c r="AG25" i="71"/>
  <c r="AC25" i="71"/>
  <c r="V25" i="71"/>
  <c r="W25" i="71"/>
  <c r="X25" i="71"/>
  <c r="N78" i="72"/>
  <c r="S78" i="72" s="1"/>
  <c r="AG77" i="71"/>
  <c r="AC77" i="71"/>
  <c r="W77" i="71"/>
  <c r="V77" i="71"/>
  <c r="X77" i="71"/>
  <c r="N98" i="72"/>
  <c r="S98" i="72" s="1"/>
  <c r="AG97" i="71"/>
  <c r="AC97" i="71"/>
  <c r="V97" i="71"/>
  <c r="W97" i="71"/>
  <c r="X97" i="71"/>
  <c r="N79" i="72"/>
  <c r="S79" i="72" s="1"/>
  <c r="AG78" i="71"/>
  <c r="AC78" i="71"/>
  <c r="V78" i="71"/>
  <c r="W78" i="71"/>
  <c r="X78" i="71"/>
  <c r="N25" i="72"/>
  <c r="S25" i="72" s="1"/>
  <c r="AG24" i="71"/>
  <c r="AC24" i="71"/>
  <c r="W24" i="71"/>
  <c r="V24" i="71"/>
  <c r="X24" i="71"/>
  <c r="N81" i="72"/>
  <c r="S81" i="72" s="1"/>
  <c r="AG80" i="71"/>
  <c r="AC80" i="71"/>
  <c r="W80" i="71"/>
  <c r="V80" i="71"/>
  <c r="X80" i="71"/>
  <c r="N70" i="72"/>
  <c r="S70" i="72" s="1"/>
  <c r="AG69" i="71"/>
  <c r="AC69" i="71"/>
  <c r="W69" i="71"/>
  <c r="V69" i="71"/>
  <c r="X69" i="71"/>
  <c r="N40" i="72"/>
  <c r="S40" i="72" s="1"/>
  <c r="AG39" i="71"/>
  <c r="AC39" i="71"/>
  <c r="W39" i="71"/>
  <c r="V39" i="71"/>
  <c r="X39" i="71"/>
  <c r="N66" i="72"/>
  <c r="S66" i="72" s="1"/>
  <c r="AG65" i="71"/>
  <c r="AC65" i="71"/>
  <c r="W65" i="71"/>
  <c r="V65" i="71"/>
  <c r="X65" i="71"/>
  <c r="N108" i="72"/>
  <c r="S108" i="72" s="1"/>
  <c r="AG107" i="71"/>
  <c r="AC107" i="71"/>
  <c r="W107" i="71"/>
  <c r="V107" i="71"/>
  <c r="X107" i="71"/>
  <c r="N62" i="72"/>
  <c r="S62" i="72" s="1"/>
  <c r="AG61" i="71"/>
  <c r="AC61" i="71"/>
  <c r="V61" i="71"/>
  <c r="W61" i="71"/>
  <c r="X61" i="71"/>
  <c r="N83" i="72"/>
  <c r="S83" i="72" s="1"/>
  <c r="AG82" i="71"/>
  <c r="AC82" i="71"/>
  <c r="W82" i="71"/>
  <c r="V82" i="71"/>
  <c r="X82" i="71"/>
  <c r="N23" i="72"/>
  <c r="S23" i="72" s="1"/>
  <c r="AG22" i="71"/>
  <c r="AC22" i="71"/>
  <c r="W22" i="71"/>
  <c r="V22" i="71"/>
  <c r="X22" i="71"/>
  <c r="N72" i="72"/>
  <c r="S72" i="72" s="1"/>
  <c r="AG71" i="71"/>
  <c r="AC71" i="71"/>
  <c r="V71" i="71"/>
  <c r="W71" i="71"/>
  <c r="X71" i="71"/>
  <c r="N60" i="72"/>
  <c r="S60" i="72" s="1"/>
  <c r="AG59" i="71"/>
  <c r="AC59" i="71"/>
  <c r="W59" i="71"/>
  <c r="V59" i="71"/>
  <c r="X59" i="71"/>
  <c r="N65" i="72"/>
  <c r="S65" i="72" s="1"/>
  <c r="AG64" i="71"/>
  <c r="AC64" i="71"/>
  <c r="V64" i="71"/>
  <c r="W64" i="71"/>
  <c r="X64" i="71"/>
  <c r="N74" i="72"/>
  <c r="S74" i="72" s="1"/>
  <c r="AG73" i="71"/>
  <c r="AC73" i="71"/>
  <c r="V73" i="71"/>
  <c r="W73" i="71"/>
  <c r="X73" i="71"/>
  <c r="N19" i="72"/>
  <c r="S19" i="72" s="1"/>
  <c r="AG18" i="71"/>
  <c r="AC18" i="71"/>
  <c r="V18" i="71"/>
  <c r="W18" i="71"/>
  <c r="X18" i="71"/>
  <c r="P275" i="72"/>
  <c r="U275" i="72" s="1"/>
  <c r="Z270" i="71"/>
  <c r="Q260" i="72"/>
  <c r="V260" i="72" s="1"/>
  <c r="AD255" i="71"/>
  <c r="P268" i="72"/>
  <c r="U268" i="72" s="1"/>
  <c r="Z263" i="71"/>
  <c r="Q294" i="72"/>
  <c r="V294" i="72" s="1"/>
  <c r="AD289" i="71"/>
  <c r="P288" i="72"/>
  <c r="U288" i="72" s="1"/>
  <c r="Z283" i="71"/>
  <c r="Q301" i="72"/>
  <c r="V301" i="72" s="1"/>
  <c r="AD296" i="71"/>
  <c r="P287" i="72"/>
  <c r="U287" i="72" s="1"/>
  <c r="Z282" i="71"/>
  <c r="Q273" i="72"/>
  <c r="V273" i="72" s="1"/>
  <c r="AD268" i="71"/>
  <c r="P282" i="72"/>
  <c r="U282" i="72" s="1"/>
  <c r="Z277" i="71"/>
  <c r="Q272" i="72"/>
  <c r="V272" i="72" s="1"/>
  <c r="AD267" i="71"/>
  <c r="P307" i="72"/>
  <c r="U307" i="72" s="1"/>
  <c r="Z302" i="71"/>
  <c r="Q292" i="72"/>
  <c r="V292" i="72" s="1"/>
  <c r="AD287" i="71"/>
  <c r="P300" i="72"/>
  <c r="U300" i="72" s="1"/>
  <c r="Z295" i="71"/>
  <c r="Q350" i="72"/>
  <c r="V350" i="72" s="1"/>
  <c r="AD345" i="71"/>
  <c r="P252" i="72"/>
  <c r="U252" i="72" s="1"/>
  <c r="Z247" i="71"/>
  <c r="Q266" i="72"/>
  <c r="V266" i="72" s="1"/>
  <c r="AD261" i="71"/>
  <c r="R251" i="72"/>
  <c r="AG353" i="71"/>
  <c r="AH246" i="71"/>
  <c r="O285" i="72"/>
  <c r="T285" i="72" s="1"/>
  <c r="Y280" i="71"/>
  <c r="R271" i="72"/>
  <c r="W271" i="72" s="1"/>
  <c r="AH266" i="71"/>
  <c r="O279" i="72"/>
  <c r="T279" i="72" s="1"/>
  <c r="Y274" i="71"/>
  <c r="R270" i="72"/>
  <c r="W270" i="72" s="1"/>
  <c r="AH265" i="71"/>
  <c r="O256" i="72"/>
  <c r="T256" i="72" s="1"/>
  <c r="Y251" i="71"/>
  <c r="R269" i="72"/>
  <c r="W269" i="72" s="1"/>
  <c r="AH264" i="71"/>
  <c r="O255" i="72"/>
  <c r="T255" i="72" s="1"/>
  <c r="Y250" i="71"/>
  <c r="R284" i="72"/>
  <c r="W284" i="72" s="1"/>
  <c r="AH279" i="71"/>
  <c r="O290" i="72"/>
  <c r="T290" i="72" s="1"/>
  <c r="Y285" i="71"/>
  <c r="R283" i="72"/>
  <c r="W283" i="72" s="1"/>
  <c r="AH278" i="71"/>
  <c r="O446" i="72"/>
  <c r="T446" i="72" s="1"/>
  <c r="Y439" i="71"/>
  <c r="R378" i="72"/>
  <c r="W378" i="72" s="1"/>
  <c r="AH371" i="71"/>
  <c r="O409" i="72"/>
  <c r="T409" i="72" s="1"/>
  <c r="Y402" i="71"/>
  <c r="R459" i="72"/>
  <c r="W459" i="72" s="1"/>
  <c r="AH452" i="71"/>
  <c r="O403" i="72"/>
  <c r="T403" i="72" s="1"/>
  <c r="Y396" i="71"/>
  <c r="R450" i="72"/>
  <c r="W450" i="72" s="1"/>
  <c r="AH443" i="71"/>
  <c r="O420" i="72"/>
  <c r="T420" i="72" s="1"/>
  <c r="Y413" i="71"/>
  <c r="R413" i="72"/>
  <c r="W413" i="72" s="1"/>
  <c r="AH406" i="71"/>
  <c r="O467" i="72"/>
  <c r="T467" i="72" s="1"/>
  <c r="Y460" i="71"/>
  <c r="R408" i="72"/>
  <c r="W408" i="72" s="1"/>
  <c r="AH401" i="71"/>
  <c r="O454" i="72"/>
  <c r="T454" i="72" s="1"/>
  <c r="Y447" i="71"/>
  <c r="R388" i="72"/>
  <c r="W388" i="72" s="1"/>
  <c r="AH381" i="71"/>
  <c r="O391" i="72"/>
  <c r="T391" i="72" s="1"/>
  <c r="Y384" i="71"/>
  <c r="R385" i="72"/>
  <c r="W385" i="72" s="1"/>
  <c r="AH378" i="71"/>
  <c r="O397" i="72"/>
  <c r="T397" i="72" s="1"/>
  <c r="Y390" i="71"/>
  <c r="R437" i="72"/>
  <c r="W437" i="72" s="1"/>
  <c r="AH430" i="71"/>
  <c r="O387" i="72"/>
  <c r="T387" i="72" s="1"/>
  <c r="Y380" i="71"/>
  <c r="R438" i="72"/>
  <c r="W438" i="72" s="1"/>
  <c r="AH431" i="71"/>
  <c r="O475" i="72"/>
  <c r="T475" i="72" s="1"/>
  <c r="Y468" i="71"/>
  <c r="R395" i="72"/>
  <c r="W395" i="72" s="1"/>
  <c r="AH388" i="71"/>
  <c r="O398" i="72"/>
  <c r="T398" i="72" s="1"/>
  <c r="Y391" i="71"/>
  <c r="R392" i="72"/>
  <c r="W392" i="72" s="1"/>
  <c r="AH385" i="71"/>
  <c r="O442" i="72"/>
  <c r="T442" i="72" s="1"/>
  <c r="Y435" i="71"/>
  <c r="R372" i="72"/>
  <c r="W372" i="72" s="1"/>
  <c r="AH365" i="71"/>
  <c r="O405" i="72"/>
  <c r="T405" i="72" s="1"/>
  <c r="Y398" i="71"/>
  <c r="R452" i="72"/>
  <c r="W452" i="72" s="1"/>
  <c r="AH445" i="71"/>
  <c r="O473" i="72"/>
  <c r="T473" i="72" s="1"/>
  <c r="Y466" i="71"/>
  <c r="R1550" i="72"/>
  <c r="W1550" i="72" s="1"/>
  <c r="AH1525" i="71"/>
  <c r="O1456" i="72"/>
  <c r="T1456" i="72" s="1"/>
  <c r="Y1431" i="71"/>
  <c r="R1466" i="72"/>
  <c r="W1466" i="72" s="1"/>
  <c r="AH1441" i="71"/>
  <c r="O1455" i="72"/>
  <c r="T1455" i="72" s="1"/>
  <c r="Y1430" i="71"/>
  <c r="R1484" i="72"/>
  <c r="W1484" i="72" s="1"/>
  <c r="AH1459" i="71"/>
  <c r="O1469" i="72"/>
  <c r="T1469" i="72" s="1"/>
  <c r="Y1444" i="71"/>
  <c r="R1483" i="72"/>
  <c r="W1483" i="72" s="1"/>
  <c r="AH1458" i="71"/>
  <c r="O1470" i="72"/>
  <c r="T1470" i="72" s="1"/>
  <c r="Y1445" i="71"/>
  <c r="R1460" i="72"/>
  <c r="W1460" i="72" s="1"/>
  <c r="AH1435" i="71"/>
  <c r="O1468" i="72"/>
  <c r="T1468" i="72" s="1"/>
  <c r="Y1443" i="71"/>
  <c r="R1453" i="72"/>
  <c r="W1453" i="72" s="1"/>
  <c r="AH1428" i="71"/>
  <c r="O1488" i="72"/>
  <c r="T1488" i="72" s="1"/>
  <c r="Y1463" i="71"/>
  <c r="R1490" i="72"/>
  <c r="W1490" i="72" s="1"/>
  <c r="AH1465" i="71"/>
  <c r="O1487" i="72"/>
  <c r="T1487" i="72" s="1"/>
  <c r="Y1462" i="71"/>
  <c r="R1473" i="72"/>
  <c r="W1473" i="72" s="1"/>
  <c r="AH1448" i="71"/>
  <c r="O1459" i="72"/>
  <c r="T1459" i="72" s="1"/>
  <c r="Y1434" i="71"/>
  <c r="R1472" i="72"/>
  <c r="W1472" i="72" s="1"/>
  <c r="AH1447" i="71"/>
  <c r="O1494" i="72"/>
  <c r="T1494" i="72" s="1"/>
  <c r="Y1469" i="71"/>
  <c r="R1492" i="72"/>
  <c r="W1492" i="72" s="1"/>
  <c r="AH1467" i="71"/>
  <c r="O1500" i="72"/>
  <c r="T1500" i="72" s="1"/>
  <c r="Y1475" i="71"/>
  <c r="R1485" i="72"/>
  <c r="W1485" i="72" s="1"/>
  <c r="AH1460" i="71"/>
  <c r="O1477" i="72"/>
  <c r="T1477" i="72" s="1"/>
  <c r="Y1452" i="71"/>
  <c r="R1482" i="72"/>
  <c r="W1482" i="72" s="1"/>
  <c r="AH1457" i="71"/>
  <c r="O1476" i="72"/>
  <c r="T1476" i="72" s="1"/>
  <c r="Y1451" i="71"/>
  <c r="R1505" i="72"/>
  <c r="W1505" i="72" s="1"/>
  <c r="AH1480" i="71"/>
  <c r="O1491" i="72"/>
  <c r="T1491" i="72" s="1"/>
  <c r="Y1466" i="71"/>
  <c r="R1504" i="72"/>
  <c r="W1504" i="72" s="1"/>
  <c r="AH1479" i="71"/>
  <c r="O1115" i="72"/>
  <c r="T1115" i="72" s="1"/>
  <c r="Y1096" i="71"/>
  <c r="R1170" i="72"/>
  <c r="W1170" i="72" s="1"/>
  <c r="AH1151" i="71"/>
  <c r="O1142" i="72"/>
  <c r="T1142" i="72" s="1"/>
  <c r="Y1123" i="71"/>
  <c r="R1159" i="72"/>
  <c r="W1159" i="72" s="1"/>
  <c r="AH1140" i="71"/>
  <c r="O1100" i="72"/>
  <c r="T1100" i="72" s="1"/>
  <c r="Y1081" i="71"/>
  <c r="R1140" i="72"/>
  <c r="W1140" i="72" s="1"/>
  <c r="AH1121" i="71"/>
  <c r="O1112" i="72"/>
  <c r="T1112" i="72" s="1"/>
  <c r="Y1093" i="71"/>
  <c r="R1126" i="72"/>
  <c r="W1126" i="72" s="1"/>
  <c r="AH1107" i="71"/>
  <c r="O1163" i="72"/>
  <c r="T1163" i="72" s="1"/>
  <c r="Y1144" i="71"/>
  <c r="R1108" i="72"/>
  <c r="W1108" i="72" s="1"/>
  <c r="AH1089" i="71"/>
  <c r="O1145" i="72"/>
  <c r="T1145" i="72" s="1"/>
  <c r="Y1126" i="71"/>
  <c r="R1120" i="72"/>
  <c r="W1120" i="72" s="1"/>
  <c r="AH1101" i="71"/>
  <c r="O1153" i="72"/>
  <c r="T1153" i="72" s="1"/>
  <c r="Y1134" i="71"/>
  <c r="R1151" i="72"/>
  <c r="W1151" i="72" s="1"/>
  <c r="AH1132" i="71"/>
  <c r="R1150" i="72"/>
  <c r="W1150" i="72" s="1"/>
  <c r="AH1131" i="71"/>
  <c r="O1130" i="72"/>
  <c r="T1130" i="72" s="1"/>
  <c r="Y1111" i="71"/>
  <c r="R1158" i="72"/>
  <c r="W1158" i="72" s="1"/>
  <c r="AH1139" i="71"/>
  <c r="O1171" i="72"/>
  <c r="T1171" i="72" s="1"/>
  <c r="Y1152" i="71"/>
  <c r="R1125" i="72"/>
  <c r="W1125" i="72" s="1"/>
  <c r="AH1106" i="71"/>
  <c r="O1134" i="72"/>
  <c r="T1134" i="72" s="1"/>
  <c r="Y1115" i="71"/>
  <c r="R1104" i="72"/>
  <c r="W1104" i="72" s="1"/>
  <c r="AH1085" i="71"/>
  <c r="O1164" i="72"/>
  <c r="T1164" i="72" s="1"/>
  <c r="Y1145" i="71"/>
  <c r="R1175" i="72"/>
  <c r="W1175" i="72" s="1"/>
  <c r="AH1156" i="71"/>
  <c r="O1136" i="72"/>
  <c r="T1136" i="72" s="1"/>
  <c r="Y1117" i="71"/>
  <c r="R1161" i="72"/>
  <c r="W1161" i="72" s="1"/>
  <c r="AH1142" i="71"/>
  <c r="O1152" i="72"/>
  <c r="T1152" i="72" s="1"/>
  <c r="Y1133" i="71"/>
  <c r="R639" i="72"/>
  <c r="W639" i="72" s="1"/>
  <c r="AH628" i="71"/>
  <c r="O709" i="72"/>
  <c r="T709" i="72" s="1"/>
  <c r="Y698" i="71"/>
  <c r="R680" i="72"/>
  <c r="W680" i="72" s="1"/>
  <c r="AH669" i="71"/>
  <c r="O641" i="72"/>
  <c r="T641" i="72" s="1"/>
  <c r="Y630" i="71"/>
  <c r="R706" i="72"/>
  <c r="W706" i="72" s="1"/>
  <c r="AH695" i="71"/>
  <c r="O659" i="72"/>
  <c r="T659" i="72" s="1"/>
  <c r="Y648" i="71"/>
  <c r="R622" i="72"/>
  <c r="W622" i="72" s="1"/>
  <c r="AH611" i="71"/>
  <c r="O668" i="72"/>
  <c r="T668" i="72" s="1"/>
  <c r="Y657" i="71"/>
  <c r="R629" i="72"/>
  <c r="W629" i="72" s="1"/>
  <c r="AH618" i="71"/>
  <c r="O710" i="72"/>
  <c r="T710" i="72" s="1"/>
  <c r="Y699" i="71"/>
  <c r="R663" i="72"/>
  <c r="W663" i="72" s="1"/>
  <c r="AH652" i="71"/>
  <c r="O626" i="72"/>
  <c r="T626" i="72" s="1"/>
  <c r="Y615" i="71"/>
  <c r="R688" i="72"/>
  <c r="W688" i="72" s="1"/>
  <c r="AH677" i="71"/>
  <c r="O649" i="72"/>
  <c r="T649" i="72" s="1"/>
  <c r="Y638" i="71"/>
  <c r="R698" i="72"/>
  <c r="W698" i="72" s="1"/>
  <c r="AH687" i="71"/>
  <c r="O667" i="72"/>
  <c r="T667" i="72" s="1"/>
  <c r="Y656" i="71"/>
  <c r="R630" i="72"/>
  <c r="W630" i="72" s="1"/>
  <c r="AH619" i="71"/>
  <c r="O692" i="72"/>
  <c r="T692" i="72" s="1"/>
  <c r="Y681" i="71"/>
  <c r="R653" i="72"/>
  <c r="W653" i="72" s="1"/>
  <c r="AH642" i="71"/>
  <c r="O717" i="72"/>
  <c r="T717" i="72" s="1"/>
  <c r="Y706" i="71"/>
  <c r="R655" i="72"/>
  <c r="W655" i="72" s="1"/>
  <c r="AH644" i="71"/>
  <c r="O618" i="72"/>
  <c r="T618" i="72" s="1"/>
  <c r="Y607" i="71"/>
  <c r="R696" i="72"/>
  <c r="W696" i="72" s="1"/>
  <c r="AH685" i="71"/>
  <c r="O657" i="72"/>
  <c r="T657" i="72" s="1"/>
  <c r="Y646" i="71"/>
  <c r="R612" i="72"/>
  <c r="W612" i="72" s="1"/>
  <c r="AH601" i="71"/>
  <c r="O675" i="72"/>
  <c r="T675" i="72" s="1"/>
  <c r="Y664" i="71"/>
  <c r="R638" i="72"/>
  <c r="W638" i="72" s="1"/>
  <c r="AH627" i="71"/>
  <c r="O171" i="72"/>
  <c r="T171" i="72" s="1"/>
  <c r="Y168" i="71"/>
  <c r="R180" i="72"/>
  <c r="W180" i="72" s="1"/>
  <c r="AH177" i="71"/>
  <c r="O198" i="72"/>
  <c r="T198" i="72" s="1"/>
  <c r="Y195" i="71"/>
  <c r="R229" i="72"/>
  <c r="W229" i="72" s="1"/>
  <c r="AH226" i="71"/>
  <c r="O227" i="72"/>
  <c r="T227" i="72" s="1"/>
  <c r="Y224" i="71"/>
  <c r="R159" i="72"/>
  <c r="W159" i="72" s="1"/>
  <c r="AH156" i="71"/>
  <c r="O162" i="72"/>
  <c r="T162" i="72" s="1"/>
  <c r="Y159" i="71"/>
  <c r="R202" i="72"/>
  <c r="W202" i="72" s="1"/>
  <c r="AH199" i="71"/>
  <c r="R209" i="72"/>
  <c r="W209" i="72" s="1"/>
  <c r="AH206" i="71"/>
  <c r="O143" i="72"/>
  <c r="T143" i="72" s="1"/>
  <c r="Y140" i="71"/>
  <c r="R178" i="72"/>
  <c r="W178" i="72" s="1"/>
  <c r="AH175" i="71"/>
  <c r="O193" i="72"/>
  <c r="T193" i="72" s="1"/>
  <c r="Y190" i="71"/>
  <c r="R132" i="72"/>
  <c r="W132" i="72" s="1"/>
  <c r="AH129" i="71"/>
  <c r="O217" i="72"/>
  <c r="T217" i="72" s="1"/>
  <c r="Y214" i="71"/>
  <c r="R183" i="72"/>
  <c r="W183" i="72" s="1"/>
  <c r="AH180" i="71"/>
  <c r="O204" i="72"/>
  <c r="T204" i="72" s="1"/>
  <c r="Y201" i="71"/>
  <c r="R161" i="72"/>
  <c r="W161" i="72" s="1"/>
  <c r="AH158" i="71"/>
  <c r="O164" i="72"/>
  <c r="T164" i="72" s="1"/>
  <c r="Y161" i="71"/>
  <c r="R136" i="72"/>
  <c r="W136" i="72" s="1"/>
  <c r="AH133" i="71"/>
  <c r="O187" i="72"/>
  <c r="T187" i="72" s="1"/>
  <c r="Y184" i="71"/>
  <c r="R212" i="72"/>
  <c r="W212" i="72" s="1"/>
  <c r="AH209" i="71"/>
  <c r="O214" i="72"/>
  <c r="T214" i="72" s="1"/>
  <c r="Y211" i="71"/>
  <c r="R152" i="72"/>
  <c r="W152" i="72" s="1"/>
  <c r="AH149" i="71"/>
  <c r="O197" i="72"/>
  <c r="T197" i="72" s="1"/>
  <c r="Y194" i="71"/>
  <c r="R191" i="72"/>
  <c r="W191" i="72" s="1"/>
  <c r="AH188" i="71"/>
  <c r="O194" i="72"/>
  <c r="T194" i="72" s="1"/>
  <c r="Y191" i="71"/>
  <c r="R519" i="72"/>
  <c r="W519" i="72" s="1"/>
  <c r="AH510" i="71"/>
  <c r="O509" i="72"/>
  <c r="T509" i="72" s="1"/>
  <c r="Y500" i="71"/>
  <c r="R544" i="72"/>
  <c r="W544" i="72" s="1"/>
  <c r="AH535" i="71"/>
  <c r="O524" i="72"/>
  <c r="T524" i="72" s="1"/>
  <c r="Y515" i="71"/>
  <c r="R539" i="72"/>
  <c r="W539" i="72" s="1"/>
  <c r="AH530" i="71"/>
  <c r="O570" i="72"/>
  <c r="T570" i="72" s="1"/>
  <c r="Y561" i="71"/>
  <c r="R580" i="72"/>
  <c r="W580" i="72" s="1"/>
  <c r="AH571" i="71"/>
  <c r="O533" i="72"/>
  <c r="T533" i="72" s="1"/>
  <c r="Y524" i="71"/>
  <c r="R513" i="72"/>
  <c r="W513" i="72" s="1"/>
  <c r="AH504" i="71"/>
  <c r="O542" i="72"/>
  <c r="T542" i="72" s="1"/>
  <c r="Y533" i="71"/>
  <c r="R592" i="72"/>
  <c r="W592" i="72" s="1"/>
  <c r="AH583" i="71"/>
  <c r="O558" i="72"/>
  <c r="T558" i="72" s="1"/>
  <c r="Y549" i="71"/>
  <c r="R568" i="72"/>
  <c r="W568" i="72" s="1"/>
  <c r="AH559" i="71"/>
  <c r="O582" i="72"/>
  <c r="T582" i="72" s="1"/>
  <c r="Y573" i="71"/>
  <c r="R532" i="72"/>
  <c r="W532" i="72" s="1"/>
  <c r="AH523" i="71"/>
  <c r="O543" i="72"/>
  <c r="T543" i="72" s="1"/>
  <c r="Y534" i="71"/>
  <c r="R541" i="72"/>
  <c r="W541" i="72" s="1"/>
  <c r="AH532" i="71"/>
  <c r="O589" i="72"/>
  <c r="T589" i="72" s="1"/>
  <c r="Y580" i="71"/>
  <c r="R561" i="72"/>
  <c r="W561" i="72" s="1"/>
  <c r="AH552" i="71"/>
  <c r="O587" i="72"/>
  <c r="T587" i="72" s="1"/>
  <c r="Y578" i="71"/>
  <c r="R535" i="72"/>
  <c r="W535" i="72" s="1"/>
  <c r="AH526" i="71"/>
  <c r="O530" i="72"/>
  <c r="T530" i="72" s="1"/>
  <c r="Y521" i="71"/>
  <c r="R565" i="72"/>
  <c r="W565" i="72" s="1"/>
  <c r="AH556" i="71"/>
  <c r="O545" i="72"/>
  <c r="T545" i="72" s="1"/>
  <c r="Y536" i="71"/>
  <c r="R571" i="72"/>
  <c r="W571" i="72" s="1"/>
  <c r="AH562" i="71"/>
  <c r="O499" i="72"/>
  <c r="T499" i="72" s="1"/>
  <c r="Y490" i="71"/>
  <c r="R517" i="72"/>
  <c r="W517" i="72" s="1"/>
  <c r="AH508" i="71"/>
  <c r="N765" i="72"/>
  <c r="S765" i="72" s="1"/>
  <c r="AG752" i="71"/>
  <c r="AC752" i="71"/>
  <c r="V752" i="71"/>
  <c r="W752" i="71"/>
  <c r="X752" i="71"/>
  <c r="N798" i="72"/>
  <c r="S798" i="72" s="1"/>
  <c r="AG785" i="71"/>
  <c r="AC785" i="71"/>
  <c r="V785" i="71"/>
  <c r="W785" i="71"/>
  <c r="X785" i="71"/>
  <c r="N804" i="72"/>
  <c r="S804" i="72" s="1"/>
  <c r="AG791" i="71"/>
  <c r="AC791" i="71"/>
  <c r="V791" i="71"/>
  <c r="W791" i="71"/>
  <c r="X791" i="71"/>
  <c r="N743" i="72"/>
  <c r="S743" i="72" s="1"/>
  <c r="AG730" i="71"/>
  <c r="AC730" i="71"/>
  <c r="V730" i="71"/>
  <c r="W730" i="71"/>
  <c r="X730" i="71"/>
  <c r="N805" i="72"/>
  <c r="S805" i="72" s="1"/>
  <c r="AG792" i="71"/>
  <c r="AC792" i="71"/>
  <c r="V792" i="71"/>
  <c r="W792" i="71"/>
  <c r="X792" i="71"/>
  <c r="N824" i="72"/>
  <c r="S824" i="72" s="1"/>
  <c r="AG811" i="71"/>
  <c r="AC811" i="71"/>
  <c r="V811" i="71"/>
  <c r="W811" i="71"/>
  <c r="X811" i="71"/>
  <c r="N778" i="72"/>
  <c r="S778" i="72" s="1"/>
  <c r="AG765" i="71"/>
  <c r="AC765" i="71"/>
  <c r="V765" i="71"/>
  <c r="W765" i="71"/>
  <c r="X765" i="71"/>
  <c r="N799" i="72"/>
  <c r="S799" i="72" s="1"/>
  <c r="AG786" i="71"/>
  <c r="AC786" i="71"/>
  <c r="V786" i="71"/>
  <c r="W786" i="71"/>
  <c r="X786" i="71"/>
  <c r="N733" i="72"/>
  <c r="S733" i="72" s="1"/>
  <c r="AG720" i="71"/>
  <c r="AC720" i="71"/>
  <c r="V720" i="71"/>
  <c r="W720" i="71"/>
  <c r="X720" i="71"/>
  <c r="N800" i="72"/>
  <c r="S800" i="72" s="1"/>
  <c r="AG787" i="71"/>
  <c r="AC787" i="71"/>
  <c r="V787" i="71"/>
  <c r="W787" i="71"/>
  <c r="X787" i="71"/>
  <c r="N744" i="72"/>
  <c r="S744" i="72" s="1"/>
  <c r="AG731" i="71"/>
  <c r="AC731" i="71"/>
  <c r="V731" i="71"/>
  <c r="W731" i="71"/>
  <c r="X731" i="71"/>
  <c r="N790" i="72"/>
  <c r="S790" i="72" s="1"/>
  <c r="AG777" i="71"/>
  <c r="AC777" i="71"/>
  <c r="V777" i="71"/>
  <c r="W777" i="71"/>
  <c r="X777" i="71"/>
  <c r="N772" i="72"/>
  <c r="S772" i="72" s="1"/>
  <c r="AG759" i="71"/>
  <c r="AC759" i="71"/>
  <c r="V759" i="71"/>
  <c r="W759" i="71"/>
  <c r="X759" i="71"/>
  <c r="N833" i="72"/>
  <c r="S833" i="72" s="1"/>
  <c r="AG820" i="71"/>
  <c r="AC820" i="71"/>
  <c r="V820" i="71"/>
  <c r="W820" i="71"/>
  <c r="X820" i="71"/>
  <c r="N795" i="72"/>
  <c r="S795" i="72" s="1"/>
  <c r="AG782" i="71"/>
  <c r="AC782" i="71"/>
  <c r="V782" i="71"/>
  <c r="W782" i="71"/>
  <c r="X782" i="71"/>
  <c r="N734" i="72"/>
  <c r="S734" i="72" s="1"/>
  <c r="AG721" i="71"/>
  <c r="AC721" i="71"/>
  <c r="V721" i="71"/>
  <c r="W721" i="71"/>
  <c r="X721" i="71"/>
  <c r="N786" i="72"/>
  <c r="S786" i="72" s="1"/>
  <c r="AG773" i="71"/>
  <c r="AC773" i="71"/>
  <c r="V773" i="71"/>
  <c r="W773" i="71"/>
  <c r="X773" i="71"/>
  <c r="N788" i="72"/>
  <c r="S788" i="72" s="1"/>
  <c r="AG775" i="71"/>
  <c r="AC775" i="71"/>
  <c r="V775" i="71"/>
  <c r="W775" i="71"/>
  <c r="X775" i="71"/>
  <c r="N780" i="72"/>
  <c r="S780" i="72" s="1"/>
  <c r="AG767" i="71"/>
  <c r="AC767" i="71"/>
  <c r="V767" i="71"/>
  <c r="W767" i="71"/>
  <c r="X767" i="71"/>
  <c r="N768" i="72"/>
  <c r="S768" i="72" s="1"/>
  <c r="AG755" i="71"/>
  <c r="AC755" i="71"/>
  <c r="V755" i="71"/>
  <c r="W755" i="71"/>
  <c r="X755" i="71"/>
  <c r="N835" i="72"/>
  <c r="S835" i="72" s="1"/>
  <c r="AG822" i="71"/>
  <c r="AC822" i="71"/>
  <c r="V822" i="71"/>
  <c r="W822" i="71"/>
  <c r="X822" i="71"/>
  <c r="N782" i="72"/>
  <c r="S782" i="72" s="1"/>
  <c r="AG769" i="71"/>
  <c r="AC769" i="71"/>
  <c r="V769" i="71"/>
  <c r="W769" i="71"/>
  <c r="X769" i="71"/>
  <c r="N783" i="72"/>
  <c r="S783" i="72" s="1"/>
  <c r="AG770" i="71"/>
  <c r="AC770" i="71"/>
  <c r="V770" i="71"/>
  <c r="W770" i="71"/>
  <c r="X770" i="71"/>
  <c r="N812" i="72"/>
  <c r="S812" i="72" s="1"/>
  <c r="AG799" i="71"/>
  <c r="AC799" i="71"/>
  <c r="V799" i="71"/>
  <c r="W799" i="71"/>
  <c r="X799" i="71"/>
  <c r="N784" i="72"/>
  <c r="S784" i="72" s="1"/>
  <c r="AG771" i="71"/>
  <c r="AC771" i="71"/>
  <c r="V771" i="71"/>
  <c r="W771" i="71"/>
  <c r="X771" i="71"/>
  <c r="N781" i="72"/>
  <c r="S781" i="72" s="1"/>
  <c r="AG768" i="71"/>
  <c r="AC768" i="71"/>
  <c r="V768" i="71"/>
  <c r="W768" i="71"/>
  <c r="X768" i="71"/>
  <c r="N762" i="72"/>
  <c r="S762" i="72" s="1"/>
  <c r="AG749" i="71"/>
  <c r="AC749" i="71"/>
  <c r="V749" i="71"/>
  <c r="W749" i="71"/>
  <c r="X749" i="71"/>
  <c r="R1041" i="72"/>
  <c r="W1041" i="72" s="1"/>
  <c r="AH1024" i="71"/>
  <c r="O987" i="72"/>
  <c r="T987" i="72" s="1"/>
  <c r="Y970" i="71"/>
  <c r="R1057" i="72"/>
  <c r="W1057" i="72" s="1"/>
  <c r="AH1040" i="71"/>
  <c r="O1006" i="72"/>
  <c r="T1006" i="72" s="1"/>
  <c r="Y989" i="71"/>
  <c r="R988" i="72"/>
  <c r="W988" i="72" s="1"/>
  <c r="AH971" i="71"/>
  <c r="O1045" i="72"/>
  <c r="T1045" i="72" s="1"/>
  <c r="Y1028" i="71"/>
  <c r="R991" i="72"/>
  <c r="W991" i="72" s="1"/>
  <c r="AH974" i="71"/>
  <c r="O1063" i="72"/>
  <c r="T1063" i="72" s="1"/>
  <c r="Y1046" i="71"/>
  <c r="R1010" i="72"/>
  <c r="W1010" i="72" s="1"/>
  <c r="AH993" i="71"/>
  <c r="O976" i="72"/>
  <c r="T976" i="72" s="1"/>
  <c r="Y959" i="71"/>
  <c r="R1069" i="72"/>
  <c r="W1069" i="72" s="1"/>
  <c r="AH1052" i="71"/>
  <c r="O1011" i="72"/>
  <c r="T1011" i="72" s="1"/>
  <c r="Y994" i="71"/>
  <c r="R1029" i="72"/>
  <c r="W1029" i="72" s="1"/>
  <c r="AH1012" i="71"/>
  <c r="O975" i="72"/>
  <c r="T975" i="72" s="1"/>
  <c r="Y958" i="71"/>
  <c r="R1044" i="72"/>
  <c r="W1044" i="72" s="1"/>
  <c r="AH1027" i="71"/>
  <c r="O994" i="72"/>
  <c r="T994" i="72" s="1"/>
  <c r="Y977" i="71"/>
  <c r="R1067" i="72"/>
  <c r="W1067" i="72" s="1"/>
  <c r="AH1050" i="71"/>
  <c r="O1049" i="72"/>
  <c r="T1049" i="72" s="1"/>
  <c r="Y1032" i="71"/>
  <c r="R995" i="72"/>
  <c r="W995" i="72" s="1"/>
  <c r="AH978" i="71"/>
  <c r="O1048" i="72"/>
  <c r="T1048" i="72" s="1"/>
  <c r="Y1031" i="71"/>
  <c r="R998" i="72"/>
  <c r="W998" i="72" s="1"/>
  <c r="AH981" i="71"/>
  <c r="O1072" i="72"/>
  <c r="T1072" i="72" s="1"/>
  <c r="Y1055" i="71"/>
  <c r="R1037" i="72"/>
  <c r="W1037" i="72" s="1"/>
  <c r="AH1020" i="71"/>
  <c r="O983" i="72"/>
  <c r="T983" i="72" s="1"/>
  <c r="Y966" i="71"/>
  <c r="R1073" i="72"/>
  <c r="W1073" i="72" s="1"/>
  <c r="AH1056" i="71"/>
  <c r="O1018" i="72"/>
  <c r="T1018" i="72" s="1"/>
  <c r="Y1001" i="71"/>
  <c r="R900" i="72"/>
  <c r="W900" i="72" s="1"/>
  <c r="AH885" i="71"/>
  <c r="O895" i="72"/>
  <c r="T895" i="72" s="1"/>
  <c r="Y880" i="71"/>
  <c r="R898" i="72"/>
  <c r="W898" i="72" s="1"/>
  <c r="AH883" i="71"/>
  <c r="O928" i="72"/>
  <c r="T928" i="72" s="1"/>
  <c r="Y913" i="71"/>
  <c r="R913" i="72"/>
  <c r="W913" i="72" s="1"/>
  <c r="AH898" i="71"/>
  <c r="O926" i="72"/>
  <c r="T926" i="72" s="1"/>
  <c r="Y911" i="71"/>
  <c r="R899" i="72"/>
  <c r="W899" i="72" s="1"/>
  <c r="AH884" i="71"/>
  <c r="O904" i="72"/>
  <c r="T904" i="72" s="1"/>
  <c r="Y889" i="71"/>
  <c r="R912" i="72"/>
  <c r="W912" i="72" s="1"/>
  <c r="AH897" i="71"/>
  <c r="O897" i="72"/>
  <c r="T897" i="72" s="1"/>
  <c r="Y882" i="71"/>
  <c r="R932" i="72"/>
  <c r="W932" i="72" s="1"/>
  <c r="AH917" i="71"/>
  <c r="O919" i="72"/>
  <c r="T919" i="72" s="1"/>
  <c r="Y904" i="71"/>
  <c r="R930" i="72"/>
  <c r="W930" i="72" s="1"/>
  <c r="AH915" i="71"/>
  <c r="O883" i="72"/>
  <c r="T883" i="72" s="1"/>
  <c r="Y868" i="71"/>
  <c r="R882" i="72"/>
  <c r="W882" i="72" s="1"/>
  <c r="AH867" i="71"/>
  <c r="O890" i="72"/>
  <c r="T890" i="72" s="1"/>
  <c r="Y875" i="71"/>
  <c r="R876" i="72"/>
  <c r="W876" i="72" s="1"/>
  <c r="AH861" i="71"/>
  <c r="O910" i="72"/>
  <c r="T910" i="72" s="1"/>
  <c r="Y895" i="71"/>
  <c r="R903" i="72"/>
  <c r="W903" i="72" s="1"/>
  <c r="AH888" i="71"/>
  <c r="O909" i="72"/>
  <c r="T909" i="72" s="1"/>
  <c r="Y894" i="71"/>
  <c r="R896" i="72"/>
  <c r="W896" i="72" s="1"/>
  <c r="AH881" i="71"/>
  <c r="O881" i="72"/>
  <c r="T881" i="72" s="1"/>
  <c r="Y866" i="71"/>
  <c r="R894" i="72"/>
  <c r="W894" i="72" s="1"/>
  <c r="AH879" i="71"/>
  <c r="O907" i="72"/>
  <c r="T907" i="72" s="1"/>
  <c r="Y892" i="71"/>
  <c r="R914" i="72"/>
  <c r="W914" i="72" s="1"/>
  <c r="AH899" i="71"/>
  <c r="O922" i="72"/>
  <c r="T922" i="72" s="1"/>
  <c r="Y907" i="71"/>
  <c r="R908" i="72"/>
  <c r="W908" i="72" s="1"/>
  <c r="AH893" i="71"/>
  <c r="O295" i="72"/>
  <c r="T295" i="72" s="1"/>
  <c r="Y290" i="71"/>
  <c r="R298" i="72"/>
  <c r="W298" i="72" s="1"/>
  <c r="AH293" i="71"/>
  <c r="O293" i="72"/>
  <c r="T293" i="72" s="1"/>
  <c r="Y288" i="71"/>
  <c r="R328" i="72"/>
  <c r="W328" i="72" s="1"/>
  <c r="AH323" i="71"/>
  <c r="O313" i="72"/>
  <c r="T313" i="72" s="1"/>
  <c r="Y308" i="71"/>
  <c r="R321" i="72"/>
  <c r="W321" i="72" s="1"/>
  <c r="AH316" i="71"/>
  <c r="O302" i="72"/>
  <c r="T302" i="72" s="1"/>
  <c r="Y297" i="71"/>
  <c r="R299" i="72"/>
  <c r="W299" i="72" s="1"/>
  <c r="AH294" i="71"/>
  <c r="O312" i="72"/>
  <c r="T312" i="72" s="1"/>
  <c r="Y307" i="71"/>
  <c r="R297" i="72"/>
  <c r="W297" i="72" s="1"/>
  <c r="AH292" i="71"/>
  <c r="O327" i="72"/>
  <c r="T327" i="72" s="1"/>
  <c r="Y322" i="71"/>
  <c r="R322" i="72"/>
  <c r="W322" i="72" s="1"/>
  <c r="AH317" i="71"/>
  <c r="O325" i="72"/>
  <c r="T325" i="72" s="1"/>
  <c r="Y320" i="71"/>
  <c r="R286" i="72"/>
  <c r="W286" i="72" s="1"/>
  <c r="AH281" i="71"/>
  <c r="O277" i="72"/>
  <c r="T277" i="72" s="1"/>
  <c r="Y272" i="71"/>
  <c r="R291" i="72"/>
  <c r="W291" i="72" s="1"/>
  <c r="AH286" i="71"/>
  <c r="O276" i="72"/>
  <c r="T276" i="72" s="1"/>
  <c r="Y271" i="71"/>
  <c r="R305" i="72"/>
  <c r="W305" i="72" s="1"/>
  <c r="AH300" i="71"/>
  <c r="O306" i="72"/>
  <c r="T306" i="72" s="1"/>
  <c r="Y301" i="71"/>
  <c r="R304" i="72"/>
  <c r="W304" i="72" s="1"/>
  <c r="AH299" i="71"/>
  <c r="O296" i="72"/>
  <c r="T296" i="72" s="1"/>
  <c r="Y291" i="71"/>
  <c r="R281" i="72"/>
  <c r="W281" i="72" s="1"/>
  <c r="AH276" i="71"/>
  <c r="O289" i="72"/>
  <c r="T289" i="72" s="1"/>
  <c r="Y284" i="71"/>
  <c r="R310" i="72"/>
  <c r="W310" i="72" s="1"/>
  <c r="AH305" i="71"/>
  <c r="O309" i="72"/>
  <c r="T309" i="72" s="1"/>
  <c r="Y304" i="71"/>
  <c r="R323" i="72"/>
  <c r="W323" i="72" s="1"/>
  <c r="AH318" i="71"/>
  <c r="O308" i="72"/>
  <c r="T308" i="72" s="1"/>
  <c r="Y303" i="71"/>
  <c r="R433" i="72"/>
  <c r="W433" i="72" s="1"/>
  <c r="AH426" i="71"/>
  <c r="O386" i="72"/>
  <c r="T386" i="72" s="1"/>
  <c r="Y379" i="71"/>
  <c r="R435" i="72"/>
  <c r="W435" i="72" s="1"/>
  <c r="AH428" i="71"/>
  <c r="O470" i="72"/>
  <c r="T470" i="72" s="1"/>
  <c r="Y463" i="71"/>
  <c r="R410" i="72"/>
  <c r="W410" i="72" s="1"/>
  <c r="AH403" i="71"/>
  <c r="O383" i="72"/>
  <c r="T383" i="72" s="1"/>
  <c r="Y376" i="71"/>
  <c r="R460" i="72"/>
  <c r="W460" i="72" s="1"/>
  <c r="AH453" i="71"/>
  <c r="O441" i="72"/>
  <c r="T441" i="72" s="1"/>
  <c r="Y434" i="71"/>
  <c r="R474" i="72"/>
  <c r="W474" i="72" s="1"/>
  <c r="AH467" i="71"/>
  <c r="O415" i="72"/>
  <c r="T415" i="72" s="1"/>
  <c r="Y408" i="71"/>
  <c r="R444" i="72"/>
  <c r="W444" i="72" s="1"/>
  <c r="AH437" i="71"/>
  <c r="O396" i="72"/>
  <c r="T396" i="72" s="1"/>
  <c r="Y389" i="71"/>
  <c r="R457" i="72"/>
  <c r="W457" i="72" s="1"/>
  <c r="AH450" i="71"/>
  <c r="O416" i="72"/>
  <c r="T416" i="72" s="1"/>
  <c r="Y409" i="71"/>
  <c r="R414" i="72"/>
  <c r="W414" i="72" s="1"/>
  <c r="AH407" i="71"/>
  <c r="O458" i="72"/>
  <c r="T458" i="72" s="1"/>
  <c r="Y451" i="71"/>
  <c r="R394" i="72"/>
  <c r="W394" i="72" s="1"/>
  <c r="AH387" i="71"/>
  <c r="O423" i="72"/>
  <c r="T423" i="72" s="1"/>
  <c r="Y416" i="71"/>
  <c r="R375" i="72"/>
  <c r="W375" i="72" s="1"/>
  <c r="AH368" i="71"/>
  <c r="O468" i="72"/>
  <c r="T468" i="72" s="1"/>
  <c r="Y461" i="71"/>
  <c r="R462" i="72"/>
  <c r="W462" i="72" s="1"/>
  <c r="AH455" i="71"/>
  <c r="O399" i="72"/>
  <c r="T399" i="72" s="1"/>
  <c r="Y392" i="71"/>
  <c r="R428" i="72"/>
  <c r="W428" i="72" s="1"/>
  <c r="AH421" i="71"/>
  <c r="O380" i="72"/>
  <c r="T380" i="72" s="1"/>
  <c r="Y373" i="71"/>
  <c r="R427" i="72"/>
  <c r="W427" i="72" s="1"/>
  <c r="AH420" i="71"/>
  <c r="O466" i="72"/>
  <c r="T466" i="72" s="1"/>
  <c r="Y459" i="71"/>
  <c r="R401" i="72"/>
  <c r="W401" i="72" s="1"/>
  <c r="AH394" i="71"/>
  <c r="O1486" i="72"/>
  <c r="T1486" i="72" s="1"/>
  <c r="Y1461" i="71"/>
  <c r="R1481" i="72"/>
  <c r="W1481" i="72" s="1"/>
  <c r="AH1456" i="71"/>
  <c r="O1489" i="72"/>
  <c r="T1489" i="72" s="1"/>
  <c r="Y1464" i="71"/>
  <c r="R1475" i="72"/>
  <c r="W1475" i="72" s="1"/>
  <c r="AH1450" i="71"/>
  <c r="O1509" i="72"/>
  <c r="T1509" i="72" s="1"/>
  <c r="Y1484" i="71"/>
  <c r="R1506" i="72"/>
  <c r="W1506" i="72" s="1"/>
  <c r="AH1481" i="71"/>
  <c r="O1508" i="72"/>
  <c r="T1508" i="72" s="1"/>
  <c r="Y1483" i="71"/>
  <c r="R1495" i="72"/>
  <c r="W1495" i="72" s="1"/>
  <c r="AH1470" i="71"/>
  <c r="O1480" i="72"/>
  <c r="T1480" i="72" s="1"/>
  <c r="Y1455" i="71"/>
  <c r="R1493" i="72"/>
  <c r="W1493" i="72" s="1"/>
  <c r="AH1468" i="71"/>
  <c r="O1510" i="72"/>
  <c r="T1510" i="72" s="1"/>
  <c r="Y1485" i="71"/>
  <c r="R1513" i="72"/>
  <c r="W1513" i="72" s="1"/>
  <c r="AH1488" i="71"/>
  <c r="O1521" i="72"/>
  <c r="T1521" i="72" s="1"/>
  <c r="Y1496" i="71"/>
  <c r="R1507" i="72"/>
  <c r="W1507" i="72" s="1"/>
  <c r="AH1482" i="71"/>
  <c r="O1499" i="72"/>
  <c r="T1499" i="72" s="1"/>
  <c r="Y1474" i="71"/>
  <c r="R1498" i="72"/>
  <c r="W1498" i="72" s="1"/>
  <c r="AH1473" i="71"/>
  <c r="O1497" i="72"/>
  <c r="T1497" i="72" s="1"/>
  <c r="Y1472" i="71"/>
  <c r="R1527" i="72"/>
  <c r="W1527" i="72" s="1"/>
  <c r="AH1502" i="71"/>
  <c r="O1512" i="72"/>
  <c r="T1512" i="72" s="1"/>
  <c r="Y1487" i="71"/>
  <c r="R1525" i="72"/>
  <c r="W1525" i="72" s="1"/>
  <c r="AH1500" i="71"/>
  <c r="O1502" i="72"/>
  <c r="T1502" i="72" s="1"/>
  <c r="Y1477" i="71"/>
  <c r="R1503" i="72"/>
  <c r="W1503" i="72" s="1"/>
  <c r="AH1478" i="71"/>
  <c r="O1511" i="72"/>
  <c r="T1511" i="72" s="1"/>
  <c r="Y1486" i="71"/>
  <c r="R1496" i="72"/>
  <c r="W1496" i="72" s="1"/>
  <c r="AH1471" i="71"/>
  <c r="O1531" i="72"/>
  <c r="T1531" i="72" s="1"/>
  <c r="Y1506" i="71"/>
  <c r="R1522" i="72"/>
  <c r="W1522" i="72" s="1"/>
  <c r="AH1497" i="71"/>
  <c r="O1529" i="72"/>
  <c r="T1529" i="72" s="1"/>
  <c r="Y1504" i="71"/>
  <c r="N1359" i="72"/>
  <c r="S1359" i="72" s="1"/>
  <c r="W1336" i="71"/>
  <c r="AG1336" i="71"/>
  <c r="AC1336" i="71"/>
  <c r="V1336" i="71"/>
  <c r="X1336" i="71"/>
  <c r="N1345" i="72"/>
  <c r="S1345" i="72" s="1"/>
  <c r="W1322" i="71"/>
  <c r="AG1322" i="71"/>
  <c r="AC1322" i="71"/>
  <c r="V1322" i="71"/>
  <c r="X1322" i="71"/>
  <c r="N1374" i="72"/>
  <c r="S1374" i="72" s="1"/>
  <c r="W1351" i="71"/>
  <c r="AG1351" i="71"/>
  <c r="AC1351" i="71"/>
  <c r="V1351" i="71"/>
  <c r="X1351" i="71"/>
  <c r="V1363" i="71"/>
  <c r="N1386" i="72"/>
  <c r="S1386" i="72" s="1"/>
  <c r="W1363" i="71"/>
  <c r="AG1363" i="71"/>
  <c r="AC1363" i="71"/>
  <c r="X1363" i="71"/>
  <c r="AG1368" i="71"/>
  <c r="AC1368" i="71"/>
  <c r="V1368" i="71"/>
  <c r="N1391" i="72"/>
  <c r="S1391" i="72" s="1"/>
  <c r="W1368" i="71"/>
  <c r="X1368" i="71"/>
  <c r="V1316" i="71"/>
  <c r="N1339" i="72"/>
  <c r="S1339" i="72" s="1"/>
  <c r="W1316" i="71"/>
  <c r="AG1316" i="71"/>
  <c r="AC1316" i="71"/>
  <c r="X1316" i="71"/>
  <c r="N1409" i="72"/>
  <c r="S1409" i="72" s="1"/>
  <c r="W1386" i="71"/>
  <c r="AG1386" i="71"/>
  <c r="AC1386" i="71"/>
  <c r="V1386" i="71"/>
  <c r="X1386" i="71"/>
  <c r="N1366" i="72"/>
  <c r="S1366" i="72" s="1"/>
  <c r="W1343" i="71"/>
  <c r="AG1343" i="71"/>
  <c r="AC1343" i="71"/>
  <c r="V1343" i="71"/>
  <c r="X1343" i="71"/>
  <c r="AG1359" i="71"/>
  <c r="AC1359" i="71"/>
  <c r="V1359" i="71"/>
  <c r="N1382" i="72"/>
  <c r="S1382" i="72" s="1"/>
  <c r="W1359" i="71"/>
  <c r="X1359" i="71"/>
  <c r="AC1362" i="71"/>
  <c r="V1362" i="71"/>
  <c r="N1385" i="72"/>
  <c r="S1385" i="72" s="1"/>
  <c r="W1362" i="71"/>
  <c r="AG1362" i="71"/>
  <c r="X1362" i="71"/>
  <c r="AC1328" i="71"/>
  <c r="V1328" i="71"/>
  <c r="N1351" i="72"/>
  <c r="S1351" i="72" s="1"/>
  <c r="W1328" i="71"/>
  <c r="AG1328" i="71"/>
  <c r="X1328" i="71"/>
  <c r="V1314" i="71"/>
  <c r="N1337" i="72"/>
  <c r="S1337" i="72" s="1"/>
  <c r="W1314" i="71"/>
  <c r="AG1314" i="71"/>
  <c r="AC1314" i="71"/>
  <c r="X1314" i="71"/>
  <c r="W1409" i="71"/>
  <c r="N1432" i="72"/>
  <c r="S1432" i="72" s="1"/>
  <c r="V1409" i="71"/>
  <c r="AG1409" i="71"/>
  <c r="AC1409" i="71"/>
  <c r="X1409" i="71"/>
  <c r="V1390" i="71"/>
  <c r="N1413" i="72"/>
  <c r="S1413" i="72" s="1"/>
  <c r="W1390" i="71"/>
  <c r="AG1390" i="71"/>
  <c r="AC1390" i="71"/>
  <c r="X1390" i="71"/>
  <c r="AC1381" i="71"/>
  <c r="V1381" i="71"/>
  <c r="N1404" i="72"/>
  <c r="S1404" i="72" s="1"/>
  <c r="W1381" i="71"/>
  <c r="AG1381" i="71"/>
  <c r="X1381" i="71"/>
  <c r="AC1375" i="71"/>
  <c r="V1375" i="71"/>
  <c r="N1398" i="72"/>
  <c r="S1398" i="72" s="1"/>
  <c r="W1375" i="71"/>
  <c r="AG1375" i="71"/>
  <c r="X1375" i="71"/>
  <c r="AC1384" i="71"/>
  <c r="V1384" i="71"/>
  <c r="N1407" i="72"/>
  <c r="S1407" i="72" s="1"/>
  <c r="W1384" i="71"/>
  <c r="AG1384" i="71"/>
  <c r="X1384" i="71"/>
  <c r="AC1344" i="71"/>
  <c r="V1344" i="71"/>
  <c r="N1367" i="72"/>
  <c r="S1367" i="72" s="1"/>
  <c r="W1344" i="71"/>
  <c r="AG1344" i="71"/>
  <c r="X1344" i="71"/>
  <c r="AC1330" i="71"/>
  <c r="V1330" i="71"/>
  <c r="N1353" i="72"/>
  <c r="S1353" i="72" s="1"/>
  <c r="W1330" i="71"/>
  <c r="AG1330" i="71"/>
  <c r="X1330" i="71"/>
  <c r="AC1335" i="71"/>
  <c r="V1335" i="71"/>
  <c r="N1358" i="72"/>
  <c r="S1358" i="72" s="1"/>
  <c r="W1335" i="71"/>
  <c r="AG1335" i="71"/>
  <c r="X1335" i="71"/>
  <c r="AC1412" i="71"/>
  <c r="V1412" i="71"/>
  <c r="N1435" i="72"/>
  <c r="S1435" i="72" s="1"/>
  <c r="W1412" i="71"/>
  <c r="AG1412" i="71"/>
  <c r="X1412" i="71"/>
  <c r="N1401" i="72"/>
  <c r="S1401" i="72" s="1"/>
  <c r="W1378" i="71"/>
  <c r="AG1378" i="71"/>
  <c r="AC1378" i="71"/>
  <c r="V1378" i="71"/>
  <c r="X1378" i="71"/>
  <c r="N1363" i="72"/>
  <c r="S1363" i="72" s="1"/>
  <c r="W1340" i="71"/>
  <c r="AG1340" i="71"/>
  <c r="AC1340" i="71"/>
  <c r="V1340" i="71"/>
  <c r="X1340" i="71"/>
  <c r="N1349" i="72"/>
  <c r="S1349" i="72" s="1"/>
  <c r="W1326" i="71"/>
  <c r="AG1326" i="71"/>
  <c r="AC1326" i="71"/>
  <c r="V1326" i="71"/>
  <c r="X1326" i="71"/>
  <c r="N1383" i="72"/>
  <c r="S1383" i="72" s="1"/>
  <c r="W1360" i="71"/>
  <c r="AG1360" i="71"/>
  <c r="AC1360" i="71"/>
  <c r="V1360" i="71"/>
  <c r="X1360" i="71"/>
  <c r="N1390" i="72"/>
  <c r="S1390" i="72" s="1"/>
  <c r="V1367" i="71"/>
  <c r="AG1367" i="71"/>
  <c r="AC1367" i="71"/>
  <c r="W1367" i="71"/>
  <c r="X1367" i="71"/>
  <c r="N1376" i="72"/>
  <c r="S1376" i="72" s="1"/>
  <c r="V1353" i="71"/>
  <c r="AG1353" i="71"/>
  <c r="AC1353" i="71"/>
  <c r="W1353" i="71"/>
  <c r="X1353" i="71"/>
  <c r="R1148" i="72"/>
  <c r="W1148" i="72" s="1"/>
  <c r="AH1129" i="71"/>
  <c r="O1179" i="72"/>
  <c r="T1179" i="72" s="1"/>
  <c r="Y1160" i="71"/>
  <c r="R1146" i="72"/>
  <c r="W1146" i="72" s="1"/>
  <c r="AH1127" i="71"/>
  <c r="O1166" i="72"/>
  <c r="T1166" i="72" s="1"/>
  <c r="Y1147" i="71"/>
  <c r="R1162" i="72"/>
  <c r="W1162" i="72" s="1"/>
  <c r="AH1143" i="71"/>
  <c r="O1174" i="72"/>
  <c r="T1174" i="72" s="1"/>
  <c r="Y1155" i="71"/>
  <c r="R1167" i="72"/>
  <c r="W1167" i="72" s="1"/>
  <c r="AH1148" i="71"/>
  <c r="O1116" i="72"/>
  <c r="T1116" i="72" s="1"/>
  <c r="Y1097" i="71"/>
  <c r="R1172" i="72"/>
  <c r="W1172" i="72" s="1"/>
  <c r="AH1153" i="71"/>
  <c r="O1173" i="72"/>
  <c r="T1173" i="72" s="1"/>
  <c r="Y1154" i="71"/>
  <c r="R1180" i="72"/>
  <c r="W1180" i="72" s="1"/>
  <c r="AH1161" i="71"/>
  <c r="O1187" i="72"/>
  <c r="T1187" i="72" s="1"/>
  <c r="Y1168" i="71"/>
  <c r="R1168" i="72"/>
  <c r="W1168" i="72" s="1"/>
  <c r="AH1149" i="71"/>
  <c r="O1156" i="72"/>
  <c r="T1156" i="72" s="1"/>
  <c r="Y1137" i="71"/>
  <c r="R1141" i="72"/>
  <c r="W1141" i="72" s="1"/>
  <c r="AH1122" i="71"/>
  <c r="O1185" i="72"/>
  <c r="T1185" i="72" s="1"/>
  <c r="Y1166" i="71"/>
  <c r="R1191" i="72"/>
  <c r="W1191" i="72" s="1"/>
  <c r="AH1172" i="71"/>
  <c r="O1178" i="72"/>
  <c r="T1178" i="72" s="1"/>
  <c r="Y1159" i="71"/>
  <c r="R1182" i="72"/>
  <c r="W1182" i="72" s="1"/>
  <c r="AH1163" i="71"/>
  <c r="O1194" i="72"/>
  <c r="T1194" i="72" s="1"/>
  <c r="Y1175" i="71"/>
  <c r="R1169" i="72"/>
  <c r="W1169" i="72" s="1"/>
  <c r="AH1150" i="71"/>
  <c r="O1195" i="72"/>
  <c r="T1195" i="72" s="1"/>
  <c r="Y1176" i="71"/>
  <c r="R1189" i="72"/>
  <c r="W1189" i="72" s="1"/>
  <c r="AH1170" i="71"/>
  <c r="O1188" i="72"/>
  <c r="T1188" i="72" s="1"/>
  <c r="Y1169" i="71"/>
  <c r="R1098" i="72"/>
  <c r="W1098" i="72" s="1"/>
  <c r="AH1079" i="71"/>
  <c r="O1196" i="72"/>
  <c r="T1196" i="72" s="1"/>
  <c r="Y1177" i="71"/>
  <c r="R1102" i="72"/>
  <c r="W1102" i="72" s="1"/>
  <c r="AH1083" i="71"/>
  <c r="O684" i="72"/>
  <c r="T684" i="72" s="1"/>
  <c r="Y673" i="71"/>
  <c r="R645" i="72"/>
  <c r="W645" i="72" s="1"/>
  <c r="AH634" i="71"/>
  <c r="O616" i="72"/>
  <c r="T616" i="72" s="1"/>
  <c r="Y605" i="71"/>
  <c r="R679" i="72"/>
  <c r="W679" i="72" s="1"/>
  <c r="AH668" i="71"/>
  <c r="O642" i="72"/>
  <c r="T642" i="72" s="1"/>
  <c r="Y631" i="71"/>
  <c r="R704" i="72"/>
  <c r="W704" i="72" s="1"/>
  <c r="AH693" i="71"/>
  <c r="O665" i="72"/>
  <c r="T665" i="72" s="1"/>
  <c r="Y654" i="71"/>
  <c r="R714" i="72"/>
  <c r="W714" i="72" s="1"/>
  <c r="AH703" i="71"/>
  <c r="O683" i="72"/>
  <c r="T683" i="72" s="1"/>
  <c r="Y672" i="71"/>
  <c r="R646" i="72"/>
  <c r="W646" i="72" s="1"/>
  <c r="AH635" i="71"/>
  <c r="O708" i="72"/>
  <c r="T708" i="72" s="1"/>
  <c r="Y697" i="71"/>
  <c r="R669" i="72"/>
  <c r="W669" i="72" s="1"/>
  <c r="AH658" i="71"/>
  <c r="O624" i="72"/>
  <c r="T624" i="72" s="1"/>
  <c r="Y613" i="71"/>
  <c r="R671" i="72"/>
  <c r="W671" i="72" s="1"/>
  <c r="AH660" i="71"/>
  <c r="O634" i="72"/>
  <c r="T634" i="72" s="1"/>
  <c r="Y623" i="71"/>
  <c r="R712" i="72"/>
  <c r="W712" i="72" s="1"/>
  <c r="AH701" i="71"/>
  <c r="O673" i="72"/>
  <c r="T673" i="72" s="1"/>
  <c r="Y662" i="71"/>
  <c r="R628" i="72"/>
  <c r="W628" i="72" s="1"/>
  <c r="AH617" i="71"/>
  <c r="O691" i="72"/>
  <c r="T691" i="72" s="1"/>
  <c r="Y680" i="71"/>
  <c r="R654" i="72"/>
  <c r="W654" i="72" s="1"/>
  <c r="AH643" i="71"/>
  <c r="O700" i="72"/>
  <c r="T700" i="72" s="1"/>
  <c r="Y689" i="71"/>
  <c r="R661" i="72"/>
  <c r="W661" i="72" s="1"/>
  <c r="AH650" i="71"/>
  <c r="O632" i="72"/>
  <c r="T632" i="72" s="1"/>
  <c r="Y621" i="71"/>
  <c r="R695" i="72"/>
  <c r="W695" i="72" s="1"/>
  <c r="AH684" i="71"/>
  <c r="O658" i="72"/>
  <c r="T658" i="72" s="1"/>
  <c r="Y647" i="71"/>
  <c r="X707" i="71"/>
  <c r="Q611" i="72"/>
  <c r="AC707" i="71"/>
  <c r="AD600" i="71"/>
  <c r="P681" i="72"/>
  <c r="U681" i="72" s="1"/>
  <c r="Z670" i="71"/>
  <c r="Q218" i="72"/>
  <c r="V218" i="72" s="1"/>
  <c r="AD215" i="71"/>
  <c r="P160" i="72"/>
  <c r="U160" i="72" s="1"/>
  <c r="Z157" i="71"/>
  <c r="Q134" i="72"/>
  <c r="V134" i="72" s="1"/>
  <c r="AD131" i="71"/>
  <c r="P175" i="72"/>
  <c r="U175" i="72" s="1"/>
  <c r="Z172" i="71"/>
  <c r="Q210" i="72"/>
  <c r="V210" i="72" s="1"/>
  <c r="AD207" i="71"/>
  <c r="P142" i="72"/>
  <c r="U142" i="72" s="1"/>
  <c r="Z139" i="71"/>
  <c r="Q196" i="72"/>
  <c r="V196" i="72" s="1"/>
  <c r="AD193" i="71"/>
  <c r="P138" i="72"/>
  <c r="U138" i="72" s="1"/>
  <c r="Z135" i="71"/>
  <c r="Q199" i="72"/>
  <c r="V199" i="72" s="1"/>
  <c r="AD196" i="71"/>
  <c r="P236" i="72"/>
  <c r="U236" i="72" s="1"/>
  <c r="Z233" i="71"/>
  <c r="Q225" i="72"/>
  <c r="V225" i="72" s="1"/>
  <c r="AD222" i="71"/>
  <c r="P228" i="72"/>
  <c r="U228" i="72" s="1"/>
  <c r="Z225" i="71"/>
  <c r="Q200" i="72"/>
  <c r="V200" i="72" s="1"/>
  <c r="AD197" i="71"/>
  <c r="P203" i="72"/>
  <c r="U203" i="72" s="1"/>
  <c r="Z200" i="71"/>
  <c r="Q133" i="72"/>
  <c r="V133" i="72" s="1"/>
  <c r="AD130" i="71"/>
  <c r="P230" i="72"/>
  <c r="U230" i="72" s="1"/>
  <c r="Z227" i="71"/>
  <c r="Q184" i="72"/>
  <c r="V184" i="72" s="1"/>
  <c r="AD181" i="71"/>
  <c r="P168" i="72"/>
  <c r="U168" i="72" s="1"/>
  <c r="Z165" i="71"/>
  <c r="Q223" i="72"/>
  <c r="V223" i="72" s="1"/>
  <c r="AD220" i="71"/>
  <c r="P226" i="72"/>
  <c r="U226" i="72" s="1"/>
  <c r="Z223" i="71"/>
  <c r="Q234" i="72"/>
  <c r="V234" i="72" s="1"/>
  <c r="AD231" i="71"/>
  <c r="P192" i="72"/>
  <c r="U192" i="72" s="1"/>
  <c r="Z189" i="71"/>
  <c r="Q150" i="72"/>
  <c r="V150" i="72" s="1"/>
  <c r="AD147" i="71"/>
  <c r="P207" i="72"/>
  <c r="U207" i="72" s="1"/>
  <c r="Z204" i="71"/>
  <c r="P131" i="72"/>
  <c r="W235" i="71"/>
  <c r="Z128" i="71"/>
  <c r="R174" i="72"/>
  <c r="W174" i="72" s="1"/>
  <c r="AH171" i="71"/>
  <c r="O165" i="72"/>
  <c r="T165" i="72" s="1"/>
  <c r="Y162" i="71"/>
  <c r="R554" i="72"/>
  <c r="W554" i="72" s="1"/>
  <c r="AH545" i="71"/>
  <c r="O534" i="72"/>
  <c r="T534" i="72" s="1"/>
  <c r="Y525" i="71"/>
  <c r="R564" i="72"/>
  <c r="W564" i="72" s="1"/>
  <c r="AH555" i="71"/>
  <c r="O515" i="72"/>
  <c r="T515" i="72" s="1"/>
  <c r="Y506" i="71"/>
  <c r="R496" i="72"/>
  <c r="W496" i="72" s="1"/>
  <c r="AH487" i="71"/>
  <c r="O505" i="72"/>
  <c r="T505" i="72" s="1"/>
  <c r="Y496" i="71"/>
  <c r="R514" i="72"/>
  <c r="W514" i="72" s="1"/>
  <c r="AH505" i="71"/>
  <c r="O553" i="72"/>
  <c r="T553" i="72" s="1"/>
  <c r="Y544" i="71"/>
  <c r="R559" i="72"/>
  <c r="W559" i="72" s="1"/>
  <c r="AH550" i="71"/>
  <c r="O562" i="72"/>
  <c r="T562" i="72" s="1"/>
  <c r="Y553" i="71"/>
  <c r="R526" i="72"/>
  <c r="W526" i="72" s="1"/>
  <c r="AH517" i="71"/>
  <c r="O493" i="72"/>
  <c r="T493" i="72" s="1"/>
  <c r="Y484" i="71"/>
  <c r="R508" i="72"/>
  <c r="W508" i="72" s="1"/>
  <c r="AH499" i="71"/>
  <c r="O551" i="72"/>
  <c r="T551" i="72" s="1"/>
  <c r="Y542" i="71"/>
  <c r="R552" i="72"/>
  <c r="W552" i="72" s="1"/>
  <c r="AH543" i="71"/>
  <c r="O586" i="72"/>
  <c r="T586" i="72" s="1"/>
  <c r="Y577" i="71"/>
  <c r="R566" i="72"/>
  <c r="W566" i="72" s="1"/>
  <c r="AH557" i="71"/>
  <c r="O529" i="72"/>
  <c r="T529" i="72" s="1"/>
  <c r="Y520" i="71"/>
  <c r="R531" i="72"/>
  <c r="W531" i="72" s="1"/>
  <c r="AH522" i="71"/>
  <c r="O560" i="72"/>
  <c r="T560" i="72" s="1"/>
  <c r="Y551" i="71"/>
  <c r="R576" i="72"/>
  <c r="W576" i="72" s="1"/>
  <c r="AH567" i="71"/>
  <c r="O556" i="72"/>
  <c r="T556" i="72" s="1"/>
  <c r="Y547" i="71"/>
  <c r="R585" i="72"/>
  <c r="W585" i="72" s="1"/>
  <c r="AH576" i="71"/>
  <c r="O547" i="72"/>
  <c r="T547" i="72" s="1"/>
  <c r="Y538" i="71"/>
  <c r="R538" i="72"/>
  <c r="W538" i="72" s="1"/>
  <c r="AH529" i="71"/>
  <c r="O548" i="72"/>
  <c r="T548" i="72" s="1"/>
  <c r="Y539" i="71"/>
  <c r="R557" i="72"/>
  <c r="W557" i="72" s="1"/>
  <c r="AH548" i="71"/>
  <c r="R1064" i="72"/>
  <c r="W1064" i="72" s="1"/>
  <c r="AH1047" i="71"/>
  <c r="O1007" i="72"/>
  <c r="T1007" i="72" s="1"/>
  <c r="Y990" i="71"/>
  <c r="R977" i="72"/>
  <c r="W977" i="72" s="1"/>
  <c r="AH960" i="71"/>
  <c r="O1026" i="72"/>
  <c r="T1026" i="72" s="1"/>
  <c r="Y1009" i="71"/>
  <c r="R992" i="72"/>
  <c r="W992" i="72" s="1"/>
  <c r="AH975" i="71"/>
  <c r="O1062" i="72"/>
  <c r="T1062" i="72" s="1"/>
  <c r="Y1045" i="71"/>
  <c r="R1027" i="72"/>
  <c r="W1027" i="72" s="1"/>
  <c r="AH1010" i="71"/>
  <c r="O981" i="72"/>
  <c r="T981" i="72" s="1"/>
  <c r="Y964" i="71"/>
  <c r="R1030" i="72"/>
  <c r="W1030" i="72" s="1"/>
  <c r="AH1013" i="71"/>
  <c r="O996" i="72"/>
  <c r="T996" i="72" s="1"/>
  <c r="Y979" i="71"/>
  <c r="R1075" i="72"/>
  <c r="W1075" i="72" s="1"/>
  <c r="AH1058" i="71"/>
  <c r="O1015" i="72"/>
  <c r="T1015" i="72" s="1"/>
  <c r="Y998" i="71"/>
  <c r="R1001" i="72"/>
  <c r="W1001" i="72" s="1"/>
  <c r="AH984" i="71"/>
  <c r="O1050" i="72"/>
  <c r="T1050" i="72" s="1"/>
  <c r="Y1033" i="71"/>
  <c r="R1068" i="72"/>
  <c r="W1068" i="72" s="1"/>
  <c r="AH1051" i="71"/>
  <c r="O1014" i="72"/>
  <c r="T1014" i="72" s="1"/>
  <c r="Y997" i="71"/>
  <c r="R980" i="72"/>
  <c r="W980" i="72" s="1"/>
  <c r="AH963" i="71"/>
  <c r="O1053" i="72"/>
  <c r="T1053" i="72" s="1"/>
  <c r="Y1036" i="71"/>
  <c r="R999" i="72"/>
  <c r="W999" i="72" s="1"/>
  <c r="AH982" i="71"/>
  <c r="O985" i="72"/>
  <c r="T985" i="72" s="1"/>
  <c r="Y968" i="71"/>
  <c r="R1034" i="72"/>
  <c r="W1034" i="72" s="1"/>
  <c r="AH1017" i="71"/>
  <c r="O984" i="72"/>
  <c r="T984" i="72" s="1"/>
  <c r="Y967" i="71"/>
  <c r="R1059" i="72"/>
  <c r="W1059" i="72" s="1"/>
  <c r="AH1042" i="71"/>
  <c r="O1003" i="72"/>
  <c r="T1003" i="72" s="1"/>
  <c r="Y986" i="71"/>
  <c r="R973" i="72"/>
  <c r="W973" i="72" s="1"/>
  <c r="AH956" i="71"/>
  <c r="O1022" i="72"/>
  <c r="T1022" i="72" s="1"/>
  <c r="Y1005" i="71"/>
  <c r="R1004" i="72"/>
  <c r="W1004" i="72" s="1"/>
  <c r="AH987" i="71"/>
  <c r="O915" i="72"/>
  <c r="T915" i="72" s="1"/>
  <c r="Y900" i="71"/>
  <c r="R925" i="72"/>
  <c r="W925" i="72" s="1"/>
  <c r="AH910" i="71"/>
  <c r="O933" i="72"/>
  <c r="T933" i="72" s="1"/>
  <c r="Y918" i="71"/>
  <c r="R918" i="72"/>
  <c r="W918" i="72" s="1"/>
  <c r="AH903" i="71"/>
  <c r="O953" i="72"/>
  <c r="T953" i="72" s="1"/>
  <c r="Y938" i="71"/>
  <c r="R935" i="72"/>
  <c r="W935" i="72" s="1"/>
  <c r="AH920" i="71"/>
  <c r="O952" i="72"/>
  <c r="T952" i="72" s="1"/>
  <c r="Y937" i="71"/>
  <c r="R938" i="72"/>
  <c r="W938" i="72" s="1"/>
  <c r="AH923" i="71"/>
  <c r="O924" i="72"/>
  <c r="T924" i="72" s="1"/>
  <c r="Y909" i="71"/>
  <c r="R937" i="72"/>
  <c r="W937" i="72" s="1"/>
  <c r="AH922" i="71"/>
  <c r="O939" i="72"/>
  <c r="T939" i="72" s="1"/>
  <c r="Y924" i="71"/>
  <c r="O855" i="72"/>
  <c r="T855" i="72" s="1"/>
  <c r="Y840" i="71"/>
  <c r="R950" i="72"/>
  <c r="W950" i="72" s="1"/>
  <c r="AH935" i="71"/>
  <c r="O917" i="72"/>
  <c r="T917" i="72" s="1"/>
  <c r="Y902" i="71"/>
  <c r="R902" i="72"/>
  <c r="W902" i="72" s="1"/>
  <c r="AH887" i="71"/>
  <c r="O916" i="72"/>
  <c r="T916" i="72" s="1"/>
  <c r="Y901" i="71"/>
  <c r="R923" i="72"/>
  <c r="W923" i="72" s="1"/>
  <c r="AH908" i="71"/>
  <c r="O936" i="72"/>
  <c r="T936" i="72" s="1"/>
  <c r="Y921" i="71"/>
  <c r="R944" i="72"/>
  <c r="W944" i="72" s="1"/>
  <c r="AH929" i="71"/>
  <c r="O929" i="72"/>
  <c r="T929" i="72" s="1"/>
  <c r="Y914" i="71"/>
  <c r="R921" i="72"/>
  <c r="W921" i="72" s="1"/>
  <c r="AH906" i="71"/>
  <c r="O911" i="72"/>
  <c r="T911" i="72" s="1"/>
  <c r="Y896" i="71"/>
  <c r="R920" i="72"/>
  <c r="W920" i="72" s="1"/>
  <c r="AH905" i="71"/>
  <c r="O949" i="72"/>
  <c r="T949" i="72" s="1"/>
  <c r="Y934" i="71"/>
  <c r="R934" i="72"/>
  <c r="W934" i="72" s="1"/>
  <c r="AH919" i="71"/>
  <c r="O948" i="72"/>
  <c r="T948" i="72" s="1"/>
  <c r="Y933" i="71"/>
  <c r="R318" i="72"/>
  <c r="W318" i="72" s="1"/>
  <c r="AH313" i="71"/>
  <c r="O320" i="72"/>
  <c r="T320" i="72" s="1"/>
  <c r="Y315" i="71"/>
  <c r="R333" i="72"/>
  <c r="W333" i="72" s="1"/>
  <c r="AH328" i="71"/>
  <c r="O319" i="72"/>
  <c r="T319" i="72" s="1"/>
  <c r="Y314" i="71"/>
  <c r="R348" i="72"/>
  <c r="W348" i="72" s="1"/>
  <c r="AH343" i="71"/>
  <c r="O338" i="72"/>
  <c r="T338" i="72" s="1"/>
  <c r="Y333" i="71"/>
  <c r="R347" i="72"/>
  <c r="W347" i="72" s="1"/>
  <c r="AH342" i="71"/>
  <c r="O339" i="72"/>
  <c r="T339" i="72" s="1"/>
  <c r="Y334" i="71"/>
  <c r="R324" i="72"/>
  <c r="W324" i="72" s="1"/>
  <c r="AH319" i="71"/>
  <c r="O332" i="72"/>
  <c r="T332" i="72" s="1"/>
  <c r="Y327" i="71"/>
  <c r="R342" i="72"/>
  <c r="W342" i="72" s="1"/>
  <c r="AH337" i="71"/>
  <c r="O352" i="72"/>
  <c r="T352" i="72" s="1"/>
  <c r="Y347" i="71"/>
  <c r="R258" i="72"/>
  <c r="W258" i="72" s="1"/>
  <c r="AH253" i="71"/>
  <c r="O351" i="72"/>
  <c r="T351" i="72" s="1"/>
  <c r="Y346" i="71"/>
  <c r="R317" i="72"/>
  <c r="W317" i="72" s="1"/>
  <c r="AH312" i="71"/>
  <c r="O303" i="72"/>
  <c r="T303" i="72" s="1"/>
  <c r="Y298" i="71"/>
  <c r="R311" i="72"/>
  <c r="W311" i="72" s="1"/>
  <c r="AH306" i="71"/>
  <c r="O326" i="72"/>
  <c r="T326" i="72" s="1"/>
  <c r="Y321" i="71"/>
  <c r="R331" i="72"/>
  <c r="W331" i="72" s="1"/>
  <c r="AH326" i="71"/>
  <c r="O344" i="72"/>
  <c r="T344" i="72" s="1"/>
  <c r="Y339" i="71"/>
  <c r="R329" i="72"/>
  <c r="W329" i="72" s="1"/>
  <c r="AH324" i="71"/>
  <c r="O316" i="72"/>
  <c r="T316" i="72" s="1"/>
  <c r="Y311" i="71"/>
  <c r="R314" i="72"/>
  <c r="W314" i="72" s="1"/>
  <c r="AH309" i="71"/>
  <c r="O315" i="72"/>
  <c r="T315" i="72" s="1"/>
  <c r="Y310" i="71"/>
  <c r="R349" i="72"/>
  <c r="W349" i="72" s="1"/>
  <c r="AH344" i="71"/>
  <c r="O335" i="72"/>
  <c r="T335" i="72" s="1"/>
  <c r="Y330" i="71"/>
  <c r="R343" i="72"/>
  <c r="W343" i="72" s="1"/>
  <c r="AH338" i="71"/>
  <c r="N1284" i="72"/>
  <c r="S1284" i="72" s="1"/>
  <c r="AG1263" i="71"/>
  <c r="AC1263" i="71"/>
  <c r="V1263" i="71"/>
  <c r="W1263" i="71"/>
  <c r="X1263" i="71"/>
  <c r="N1286" i="72"/>
  <c r="S1286" i="72" s="1"/>
  <c r="AG1265" i="71"/>
  <c r="AC1265" i="71"/>
  <c r="V1265" i="71"/>
  <c r="W1265" i="71"/>
  <c r="X1265" i="71"/>
  <c r="N1260" i="72"/>
  <c r="S1260" i="72" s="1"/>
  <c r="AG1239" i="71"/>
  <c r="AC1239" i="71"/>
  <c r="V1239" i="71"/>
  <c r="W1239" i="71"/>
  <c r="X1239" i="71"/>
  <c r="N1222" i="72"/>
  <c r="S1222" i="72" s="1"/>
  <c r="AG1201" i="71"/>
  <c r="AC1201" i="71"/>
  <c r="V1201" i="71"/>
  <c r="W1201" i="71"/>
  <c r="X1201" i="71"/>
  <c r="N1239" i="72"/>
  <c r="S1239" i="72" s="1"/>
  <c r="AG1218" i="71"/>
  <c r="AC1218" i="71"/>
  <c r="V1218" i="71"/>
  <c r="W1218" i="71"/>
  <c r="X1218" i="71"/>
  <c r="N1266" i="72"/>
  <c r="S1266" i="72" s="1"/>
  <c r="AG1245" i="71"/>
  <c r="AC1245" i="71"/>
  <c r="V1245" i="71"/>
  <c r="W1245" i="71"/>
  <c r="X1245" i="71"/>
  <c r="N1241" i="72"/>
  <c r="S1241" i="72" s="1"/>
  <c r="AG1220" i="71"/>
  <c r="AC1220" i="71"/>
  <c r="V1220" i="71"/>
  <c r="W1220" i="71"/>
  <c r="X1220" i="71"/>
  <c r="N1244" i="72"/>
  <c r="S1244" i="72" s="1"/>
  <c r="AG1223" i="71"/>
  <c r="AC1223" i="71"/>
  <c r="V1223" i="71"/>
  <c r="W1223" i="71"/>
  <c r="X1223" i="71"/>
  <c r="N1218" i="72"/>
  <c r="S1218" i="72" s="1"/>
  <c r="AG1197" i="71"/>
  <c r="AC1197" i="71"/>
  <c r="V1197" i="71"/>
  <c r="W1197" i="71"/>
  <c r="X1197" i="71"/>
  <c r="N1231" i="72"/>
  <c r="S1231" i="72" s="1"/>
  <c r="AG1210" i="71"/>
  <c r="AC1210" i="71"/>
  <c r="V1210" i="71"/>
  <c r="W1210" i="71"/>
  <c r="X1210" i="71"/>
  <c r="N1315" i="72"/>
  <c r="S1315" i="72" s="1"/>
  <c r="AG1294" i="71"/>
  <c r="AC1294" i="71"/>
  <c r="V1294" i="71"/>
  <c r="W1294" i="71"/>
  <c r="X1294" i="71"/>
  <c r="N1296" i="72"/>
  <c r="S1296" i="72" s="1"/>
  <c r="AG1275" i="71"/>
  <c r="AC1275" i="71"/>
  <c r="V1275" i="71"/>
  <c r="W1275" i="71"/>
  <c r="X1275" i="71"/>
  <c r="N1301" i="72"/>
  <c r="S1301" i="72" s="1"/>
  <c r="AG1280" i="71"/>
  <c r="AC1280" i="71"/>
  <c r="V1280" i="71"/>
  <c r="W1280" i="71"/>
  <c r="X1280" i="71"/>
  <c r="N1230" i="72"/>
  <c r="S1230" i="72" s="1"/>
  <c r="AG1209" i="71"/>
  <c r="AC1209" i="71"/>
  <c r="V1209" i="71"/>
  <c r="W1209" i="71"/>
  <c r="X1209" i="71"/>
  <c r="N1225" i="72"/>
  <c r="S1225" i="72" s="1"/>
  <c r="AG1204" i="71"/>
  <c r="AC1204" i="71"/>
  <c r="V1204" i="71"/>
  <c r="W1204" i="71"/>
  <c r="X1204" i="71"/>
  <c r="N1309" i="72"/>
  <c r="S1309" i="72" s="1"/>
  <c r="AG1288" i="71"/>
  <c r="AC1288" i="71"/>
  <c r="V1288" i="71"/>
  <c r="W1288" i="71"/>
  <c r="X1288" i="71"/>
  <c r="N1285" i="72"/>
  <c r="S1285" i="72" s="1"/>
  <c r="AG1264" i="71"/>
  <c r="AC1264" i="71"/>
  <c r="V1264" i="71"/>
  <c r="W1264" i="71"/>
  <c r="X1264" i="71"/>
  <c r="N1219" i="72"/>
  <c r="S1219" i="72" s="1"/>
  <c r="AG1198" i="71"/>
  <c r="AC1198" i="71"/>
  <c r="V1198" i="71"/>
  <c r="W1198" i="71"/>
  <c r="X1198" i="71"/>
  <c r="N1313" i="72"/>
  <c r="S1313" i="72" s="1"/>
  <c r="AG1292" i="71"/>
  <c r="AC1292" i="71"/>
  <c r="V1292" i="71"/>
  <c r="W1292" i="71"/>
  <c r="X1292" i="71"/>
  <c r="N1247" i="72"/>
  <c r="S1247" i="72" s="1"/>
  <c r="AG1226" i="71"/>
  <c r="AC1226" i="71"/>
  <c r="V1226" i="71"/>
  <c r="W1226" i="71"/>
  <c r="X1226" i="71"/>
  <c r="N1270" i="72"/>
  <c r="S1270" i="72" s="1"/>
  <c r="AG1249" i="71"/>
  <c r="AC1249" i="71"/>
  <c r="V1249" i="71"/>
  <c r="W1249" i="71"/>
  <c r="X1249" i="71"/>
  <c r="N1275" i="72"/>
  <c r="S1275" i="72" s="1"/>
  <c r="AG1254" i="71"/>
  <c r="AC1254" i="71"/>
  <c r="V1254" i="71"/>
  <c r="W1254" i="71"/>
  <c r="X1254" i="71"/>
  <c r="N1300" i="72"/>
  <c r="S1300" i="72" s="1"/>
  <c r="AG1279" i="71"/>
  <c r="AC1279" i="71"/>
  <c r="V1279" i="71"/>
  <c r="W1279" i="71"/>
  <c r="X1279" i="71"/>
  <c r="N1308" i="72"/>
  <c r="S1308" i="72" s="1"/>
  <c r="AG1287" i="71"/>
  <c r="AC1287" i="71"/>
  <c r="V1287" i="71"/>
  <c r="W1287" i="71"/>
  <c r="X1287" i="71"/>
  <c r="N1215" i="72"/>
  <c r="S1215" i="72" s="1"/>
  <c r="AG1194" i="71"/>
  <c r="AC1194" i="71"/>
  <c r="V1194" i="71"/>
  <c r="W1194" i="71"/>
  <c r="X1194" i="71"/>
  <c r="N1299" i="72"/>
  <c r="S1299" i="72" s="1"/>
  <c r="AG1278" i="71"/>
  <c r="AC1278" i="71"/>
  <c r="V1278" i="71"/>
  <c r="W1278" i="71"/>
  <c r="X1278" i="71"/>
  <c r="O469" i="72"/>
  <c r="T469" i="72" s="1"/>
  <c r="Y462" i="71"/>
  <c r="R390" i="72"/>
  <c r="W390" i="72" s="1"/>
  <c r="AH383" i="71"/>
  <c r="O443" i="72"/>
  <c r="T443" i="72" s="1"/>
  <c r="Y436" i="71"/>
  <c r="R465" i="72"/>
  <c r="W465" i="72" s="1"/>
  <c r="AH458" i="71"/>
  <c r="O419" i="72"/>
  <c r="T419" i="72" s="1"/>
  <c r="Y412" i="71"/>
  <c r="R417" i="72"/>
  <c r="W417" i="72" s="1"/>
  <c r="AH410" i="71"/>
  <c r="O412" i="72"/>
  <c r="T412" i="72" s="1"/>
  <c r="Y405" i="71"/>
  <c r="R451" i="72"/>
  <c r="W451" i="72" s="1"/>
  <c r="AH444" i="71"/>
  <c r="O471" i="72"/>
  <c r="T471" i="72" s="1"/>
  <c r="Y464" i="71"/>
  <c r="R425" i="72"/>
  <c r="W425" i="72" s="1"/>
  <c r="AH418" i="71"/>
  <c r="O373" i="72"/>
  <c r="T373" i="72" s="1"/>
  <c r="Y366" i="71"/>
  <c r="R400" i="72"/>
  <c r="W400" i="72" s="1"/>
  <c r="AH393" i="71"/>
  <c r="O448" i="72"/>
  <c r="T448" i="72" s="1"/>
  <c r="Y441" i="71"/>
  <c r="R477" i="72"/>
  <c r="W477" i="72" s="1"/>
  <c r="AH470" i="71"/>
  <c r="O421" i="72"/>
  <c r="T421" i="72" s="1"/>
  <c r="Y414" i="71"/>
  <c r="R449" i="72"/>
  <c r="W449" i="72" s="1"/>
  <c r="AH442" i="71"/>
  <c r="O402" i="72"/>
  <c r="T402" i="72" s="1"/>
  <c r="Y395" i="71"/>
  <c r="R456" i="72"/>
  <c r="W456" i="72" s="1"/>
  <c r="AH449" i="71"/>
  <c r="O379" i="72"/>
  <c r="T379" i="72" s="1"/>
  <c r="Y372" i="71"/>
  <c r="R418" i="72"/>
  <c r="W418" i="72" s="1"/>
  <c r="AH411" i="71"/>
  <c r="O455" i="72"/>
  <c r="T455" i="72" s="1"/>
  <c r="Y448" i="71"/>
  <c r="R407" i="72"/>
  <c r="W407" i="72" s="1"/>
  <c r="AH400" i="71"/>
  <c r="O463" i="72"/>
  <c r="T463" i="72" s="1"/>
  <c r="Y456" i="71"/>
  <c r="R384" i="72"/>
  <c r="W384" i="72" s="1"/>
  <c r="AH377" i="71"/>
  <c r="O436" i="72"/>
  <c r="T436" i="72" s="1"/>
  <c r="Y429" i="71"/>
  <c r="R376" i="72"/>
  <c r="W376" i="72" s="1"/>
  <c r="AH369" i="71"/>
  <c r="O445" i="72"/>
  <c r="T445" i="72" s="1"/>
  <c r="Y438" i="71"/>
  <c r="R1516" i="72"/>
  <c r="W1516" i="72" s="1"/>
  <c r="AH1491" i="71"/>
  <c r="O1501" i="72"/>
  <c r="T1501" i="72" s="1"/>
  <c r="Y1476" i="71"/>
  <c r="R1515" i="72"/>
  <c r="W1515" i="72" s="1"/>
  <c r="AH1490" i="71"/>
  <c r="O1526" i="72"/>
  <c r="T1526" i="72" s="1"/>
  <c r="Y1501" i="71"/>
  <c r="R1535" i="72"/>
  <c r="W1535" i="72" s="1"/>
  <c r="AH1510" i="71"/>
  <c r="O1543" i="72"/>
  <c r="T1543" i="72" s="1"/>
  <c r="Y1518" i="71"/>
  <c r="R1528" i="72"/>
  <c r="W1528" i="72" s="1"/>
  <c r="AH1503" i="71"/>
  <c r="O1520" i="72"/>
  <c r="T1520" i="72" s="1"/>
  <c r="Y1495" i="71"/>
  <c r="R1514" i="72"/>
  <c r="W1514" i="72" s="1"/>
  <c r="AH1489" i="71"/>
  <c r="O1519" i="72"/>
  <c r="T1519" i="72" s="1"/>
  <c r="Y1494" i="71"/>
  <c r="R1548" i="72"/>
  <c r="W1548" i="72" s="1"/>
  <c r="AH1523" i="71"/>
  <c r="O1533" i="72"/>
  <c r="T1533" i="72" s="1"/>
  <c r="Y1508" i="71"/>
  <c r="R1547" i="72"/>
  <c r="W1547" i="72" s="1"/>
  <c r="AH1522" i="71"/>
  <c r="O1518" i="72"/>
  <c r="T1518" i="72" s="1"/>
  <c r="Y1493" i="71"/>
  <c r="R1524" i="72"/>
  <c r="W1524" i="72" s="1"/>
  <c r="AH1499" i="71"/>
  <c r="O1532" i="72"/>
  <c r="T1532" i="72" s="1"/>
  <c r="Y1507" i="71"/>
  <c r="R1517" i="72"/>
  <c r="W1517" i="72" s="1"/>
  <c r="AH1492" i="71"/>
  <c r="O1552" i="72"/>
  <c r="T1552" i="72" s="1"/>
  <c r="Y1527" i="71"/>
  <c r="R1538" i="72"/>
  <c r="W1538" i="72" s="1"/>
  <c r="AH1513" i="71"/>
  <c r="O1551" i="72"/>
  <c r="T1551" i="72" s="1"/>
  <c r="Y1526" i="71"/>
  <c r="R1537" i="72"/>
  <c r="W1537" i="72" s="1"/>
  <c r="AH1512" i="71"/>
  <c r="O1523" i="72"/>
  <c r="T1523" i="72" s="1"/>
  <c r="Y1498" i="71"/>
  <c r="R1536" i="72"/>
  <c r="W1536" i="72" s="1"/>
  <c r="AH1511" i="71"/>
  <c r="O1542" i="72"/>
  <c r="T1542" i="72" s="1"/>
  <c r="Y1517" i="71"/>
  <c r="R1556" i="72"/>
  <c r="W1556" i="72" s="1"/>
  <c r="AH1531" i="71"/>
  <c r="O1458" i="72"/>
  <c r="T1458" i="72" s="1"/>
  <c r="Y1433" i="71"/>
  <c r="R1549" i="72"/>
  <c r="W1549" i="72" s="1"/>
  <c r="AH1524" i="71"/>
  <c r="O1183" i="72"/>
  <c r="T1183" i="72" s="1"/>
  <c r="Y1164" i="71"/>
  <c r="R1157" i="72"/>
  <c r="W1157" i="72" s="1"/>
  <c r="AH1138" i="71"/>
  <c r="O1193" i="72"/>
  <c r="T1193" i="72" s="1"/>
  <c r="Y1174" i="71"/>
  <c r="R1106" i="72"/>
  <c r="W1106" i="72" s="1"/>
  <c r="AH1087" i="71"/>
  <c r="O1091" i="72"/>
  <c r="V1179" i="71"/>
  <c r="Y1072" i="71"/>
  <c r="N1198" i="72"/>
  <c r="E163" i="70" s="1"/>
  <c r="V78" i="11" s="1"/>
  <c r="S1091" i="72"/>
  <c r="S1198" i="72" s="1"/>
  <c r="E160" i="70" s="1"/>
  <c r="Q1110" i="72"/>
  <c r="V1110" i="72" s="1"/>
  <c r="AD1091" i="71"/>
  <c r="P1097" i="72"/>
  <c r="U1097" i="72" s="1"/>
  <c r="Z1078" i="71"/>
  <c r="Q1177" i="72"/>
  <c r="V1177" i="72" s="1"/>
  <c r="AD1158" i="71"/>
  <c r="P1184" i="72"/>
  <c r="U1184" i="72" s="1"/>
  <c r="Z1165" i="71"/>
  <c r="Q1095" i="72"/>
  <c r="V1095" i="72" s="1"/>
  <c r="AD1076" i="71"/>
  <c r="P1118" i="72"/>
  <c r="U1118" i="72" s="1"/>
  <c r="Z1099" i="71"/>
  <c r="Q1101" i="72"/>
  <c r="V1101" i="72" s="1"/>
  <c r="AD1082" i="71"/>
  <c r="P1123" i="72"/>
  <c r="U1123" i="72" s="1"/>
  <c r="Z1104" i="71"/>
  <c r="Q1122" i="72"/>
  <c r="V1122" i="72" s="1"/>
  <c r="AD1103" i="71"/>
  <c r="P1190" i="72"/>
  <c r="U1190" i="72" s="1"/>
  <c r="Z1171" i="71"/>
  <c r="Q1094" i="72"/>
  <c r="V1094" i="72" s="1"/>
  <c r="AD1075" i="71"/>
  <c r="P1105" i="72"/>
  <c r="U1105" i="72" s="1"/>
  <c r="Z1086" i="71"/>
  <c r="Q1127" i="72"/>
  <c r="V1127" i="72" s="1"/>
  <c r="AD1108" i="71"/>
  <c r="P1133" i="72"/>
  <c r="U1133" i="72" s="1"/>
  <c r="Z1114" i="71"/>
  <c r="Q1103" i="72"/>
  <c r="V1103" i="72" s="1"/>
  <c r="AD1084" i="71"/>
  <c r="P1138" i="72"/>
  <c r="U1138" i="72" s="1"/>
  <c r="Z1119" i="71"/>
  <c r="Q1093" i="72"/>
  <c r="V1093" i="72" s="1"/>
  <c r="AD1074" i="71"/>
  <c r="P1131" i="72"/>
  <c r="U1131" i="72" s="1"/>
  <c r="Z1112" i="71"/>
  <c r="Q1144" i="72"/>
  <c r="V1144" i="72" s="1"/>
  <c r="AD1125" i="71"/>
  <c r="P1107" i="72"/>
  <c r="U1107" i="72" s="1"/>
  <c r="Z1088" i="71"/>
  <c r="Q1149" i="72"/>
  <c r="V1149" i="72" s="1"/>
  <c r="AD1130" i="71"/>
  <c r="P1113" i="72"/>
  <c r="U1113" i="72" s="1"/>
  <c r="Z1094" i="71"/>
  <c r="Q620" i="72"/>
  <c r="V620" i="72" s="1"/>
  <c r="AD609" i="71"/>
  <c r="P699" i="72"/>
  <c r="U699" i="72" s="1"/>
  <c r="Z688" i="71"/>
  <c r="Q662" i="72"/>
  <c r="V662" i="72" s="1"/>
  <c r="AD651" i="71"/>
  <c r="P615" i="72"/>
  <c r="U615" i="72" s="1"/>
  <c r="Z604" i="71"/>
  <c r="Q685" i="72"/>
  <c r="V685" i="72" s="1"/>
  <c r="AD674" i="71"/>
  <c r="P640" i="72"/>
  <c r="U640" i="72" s="1"/>
  <c r="Z629" i="71"/>
  <c r="Q687" i="72"/>
  <c r="V687" i="72" s="1"/>
  <c r="AD676" i="71"/>
  <c r="P650" i="72"/>
  <c r="U650" i="72" s="1"/>
  <c r="Z639" i="71"/>
  <c r="Q619" i="72"/>
  <c r="V619" i="72" s="1"/>
  <c r="AD608" i="71"/>
  <c r="P689" i="72"/>
  <c r="U689" i="72" s="1"/>
  <c r="Z678" i="71"/>
  <c r="Q644" i="72"/>
  <c r="V644" i="72" s="1"/>
  <c r="AD633" i="71"/>
  <c r="P707" i="72"/>
  <c r="U707" i="72" s="1"/>
  <c r="Z696" i="71"/>
  <c r="Q670" i="72"/>
  <c r="V670" i="72" s="1"/>
  <c r="AD659" i="71"/>
  <c r="P716" i="72"/>
  <c r="U716" i="72" s="1"/>
  <c r="Z705" i="71"/>
  <c r="Q677" i="72"/>
  <c r="V677" i="72" s="1"/>
  <c r="AD666" i="71"/>
  <c r="P648" i="72"/>
  <c r="U648" i="72" s="1"/>
  <c r="Z637" i="71"/>
  <c r="Q711" i="72"/>
  <c r="V711" i="72" s="1"/>
  <c r="AD700" i="71"/>
  <c r="P674" i="72"/>
  <c r="U674" i="72" s="1"/>
  <c r="Z663" i="71"/>
  <c r="Q627" i="72"/>
  <c r="V627" i="72" s="1"/>
  <c r="AD616" i="71"/>
  <c r="P697" i="72"/>
  <c r="U697" i="72" s="1"/>
  <c r="Z686" i="71"/>
  <c r="Q636" i="72"/>
  <c r="V636" i="72" s="1"/>
  <c r="AD625" i="71"/>
  <c r="P715" i="72"/>
  <c r="U715" i="72" s="1"/>
  <c r="Z704" i="71"/>
  <c r="Q678" i="72"/>
  <c r="V678" i="72" s="1"/>
  <c r="AD667" i="71"/>
  <c r="P631" i="72"/>
  <c r="U631" i="72" s="1"/>
  <c r="Z620" i="71"/>
  <c r="Q701" i="72"/>
  <c r="V701" i="72" s="1"/>
  <c r="AD690" i="71"/>
  <c r="P656" i="72"/>
  <c r="U656" i="72" s="1"/>
  <c r="Z645" i="71"/>
  <c r="Q617" i="72"/>
  <c r="V617" i="72" s="1"/>
  <c r="AD606" i="71"/>
  <c r="P154" i="72"/>
  <c r="U154" i="72" s="1"/>
  <c r="Z151" i="71"/>
  <c r="Q215" i="72"/>
  <c r="V215" i="72" s="1"/>
  <c r="AD212" i="71"/>
  <c r="P181" i="72"/>
  <c r="U181" i="72" s="1"/>
  <c r="Z178" i="71"/>
  <c r="Q158" i="72"/>
  <c r="V158" i="72" s="1"/>
  <c r="AD155" i="71"/>
  <c r="P137" i="72"/>
  <c r="U137" i="72" s="1"/>
  <c r="Z134" i="71"/>
  <c r="Q156" i="72"/>
  <c r="V156" i="72" s="1"/>
  <c r="AD153" i="71"/>
  <c r="P219" i="72"/>
  <c r="U219" i="72" s="1"/>
  <c r="Z216" i="71"/>
  <c r="Q205" i="72"/>
  <c r="V205" i="72" s="1"/>
  <c r="AD202" i="71"/>
  <c r="P135" i="72"/>
  <c r="U135" i="72" s="1"/>
  <c r="Z132" i="71"/>
  <c r="Q216" i="72"/>
  <c r="V216" i="72" s="1"/>
  <c r="AD213" i="71"/>
  <c r="P232" i="72"/>
  <c r="U232" i="72" s="1"/>
  <c r="Z229" i="71"/>
  <c r="Q157" i="72"/>
  <c r="V157" i="72" s="1"/>
  <c r="AD154" i="71"/>
  <c r="P147" i="72"/>
  <c r="U147" i="72" s="1"/>
  <c r="Z144" i="71"/>
  <c r="Q139" i="72"/>
  <c r="V139" i="72" s="1"/>
  <c r="AD136" i="71"/>
  <c r="P224" i="72"/>
  <c r="U224" i="72" s="1"/>
  <c r="Z221" i="71"/>
  <c r="Q166" i="72"/>
  <c r="V166" i="72" s="1"/>
  <c r="AD163" i="71"/>
  <c r="P211" i="72"/>
  <c r="U211" i="72" s="1"/>
  <c r="Z208" i="71"/>
  <c r="Q163" i="72"/>
  <c r="V163" i="72" s="1"/>
  <c r="AD160" i="71"/>
  <c r="P206" i="72"/>
  <c r="U206" i="72" s="1"/>
  <c r="Z203" i="71"/>
  <c r="Q169" i="72"/>
  <c r="V169" i="72" s="1"/>
  <c r="AD166" i="71"/>
  <c r="P170" i="72"/>
  <c r="U170" i="72" s="1"/>
  <c r="Z167" i="71"/>
  <c r="Q231" i="72"/>
  <c r="V231" i="72" s="1"/>
  <c r="AD228" i="71"/>
  <c r="P145" i="72"/>
  <c r="U145" i="72" s="1"/>
  <c r="Z142" i="71"/>
  <c r="Q190" i="72"/>
  <c r="V190" i="72" s="1"/>
  <c r="AD187" i="71"/>
  <c r="P201" i="72"/>
  <c r="U201" i="72" s="1"/>
  <c r="Z198" i="71"/>
  <c r="Q220" i="72"/>
  <c r="V220" i="72" s="1"/>
  <c r="AD217" i="71"/>
  <c r="P213" i="72"/>
  <c r="U213" i="72" s="1"/>
  <c r="Z210" i="71"/>
  <c r="Q574" i="72"/>
  <c r="V574" i="72" s="1"/>
  <c r="AD565" i="71"/>
  <c r="P575" i="72"/>
  <c r="U575" i="72" s="1"/>
  <c r="Z566" i="71"/>
  <c r="Q584" i="72"/>
  <c r="V584" i="72" s="1"/>
  <c r="AD575" i="71"/>
  <c r="P569" i="72"/>
  <c r="U569" i="72" s="1"/>
  <c r="Z560" i="71"/>
  <c r="Q536" i="72"/>
  <c r="V536" i="72" s="1"/>
  <c r="AD527" i="71"/>
  <c r="P550" i="72"/>
  <c r="U550" i="72" s="1"/>
  <c r="Z541" i="71"/>
  <c r="Q567" i="72"/>
  <c r="V567" i="72" s="1"/>
  <c r="AD558" i="71"/>
  <c r="P573" i="72"/>
  <c r="U573" i="72" s="1"/>
  <c r="Z564" i="71"/>
  <c r="Q495" i="72"/>
  <c r="V495" i="72" s="1"/>
  <c r="AD486" i="71"/>
  <c r="P588" i="72"/>
  <c r="U588" i="72" s="1"/>
  <c r="Z579" i="71"/>
  <c r="Q572" i="72"/>
  <c r="V572" i="72" s="1"/>
  <c r="AD563" i="71"/>
  <c r="P563" i="72"/>
  <c r="U563" i="72" s="1"/>
  <c r="Z554" i="71"/>
  <c r="P491" i="72"/>
  <c r="W589" i="71"/>
  <c r="Z482" i="71"/>
  <c r="O577" i="72"/>
  <c r="T577" i="72" s="1"/>
  <c r="Y568" i="71"/>
  <c r="R501" i="72"/>
  <c r="W501" i="72" s="1"/>
  <c r="AH492" i="71"/>
  <c r="O579" i="72"/>
  <c r="T579" i="72" s="1"/>
  <c r="Y570" i="71"/>
  <c r="R581" i="72"/>
  <c r="W581" i="72" s="1"/>
  <c r="AH572" i="71"/>
  <c r="O590" i="72"/>
  <c r="T590" i="72" s="1"/>
  <c r="Y581" i="71"/>
  <c r="R494" i="72"/>
  <c r="W494" i="72" s="1"/>
  <c r="AH485" i="71"/>
  <c r="O596" i="72"/>
  <c r="T596" i="72" s="1"/>
  <c r="Y587" i="71"/>
  <c r="R591" i="72"/>
  <c r="W591" i="72" s="1"/>
  <c r="AH582" i="71"/>
  <c r="O500" i="72"/>
  <c r="T500" i="72" s="1"/>
  <c r="Y491" i="71"/>
  <c r="R506" i="72"/>
  <c r="W506" i="72" s="1"/>
  <c r="AH497" i="71"/>
  <c r="O578" i="72"/>
  <c r="T578" i="72" s="1"/>
  <c r="Y569" i="71"/>
  <c r="R593" i="72"/>
  <c r="W593" i="72" s="1"/>
  <c r="AH584" i="71"/>
  <c r="O497" i="72"/>
  <c r="T497" i="72" s="1"/>
  <c r="Y488" i="71"/>
  <c r="R997" i="72"/>
  <c r="W997" i="72" s="1"/>
  <c r="AH980" i="71"/>
  <c r="O1046" i="72"/>
  <c r="T1046" i="72" s="1"/>
  <c r="Y1029" i="71"/>
  <c r="R1012" i="72"/>
  <c r="W1012" i="72" s="1"/>
  <c r="AH995" i="71"/>
  <c r="O1066" i="72"/>
  <c r="T1066" i="72" s="1"/>
  <c r="Y1049" i="71"/>
  <c r="R1031" i="72"/>
  <c r="W1031" i="72" s="1"/>
  <c r="AH1014" i="71"/>
  <c r="O1017" i="72"/>
  <c r="T1017" i="72" s="1"/>
  <c r="Y1000" i="71"/>
  <c r="R1071" i="72"/>
  <c r="W1071" i="72" s="1"/>
  <c r="AH1054" i="71"/>
  <c r="O1016" i="72"/>
  <c r="T1016" i="72" s="1"/>
  <c r="Y999" i="71"/>
  <c r="R1070" i="72"/>
  <c r="W1070" i="72" s="1"/>
  <c r="AH1053" i="71"/>
  <c r="O1035" i="72"/>
  <c r="T1035" i="72" s="1"/>
  <c r="Y1018" i="71"/>
  <c r="R1005" i="72"/>
  <c r="W1005" i="72" s="1"/>
  <c r="AH988" i="71"/>
  <c r="O1055" i="72"/>
  <c r="T1055" i="72" s="1"/>
  <c r="Y1038" i="71"/>
  <c r="R1036" i="72"/>
  <c r="W1036" i="72" s="1"/>
  <c r="AH1019" i="71"/>
  <c r="O986" i="72"/>
  <c r="T986" i="72" s="1"/>
  <c r="Y969" i="71"/>
  <c r="R1000" i="72"/>
  <c r="W1000" i="72" s="1"/>
  <c r="AH983" i="71"/>
  <c r="O1054" i="72"/>
  <c r="T1054" i="72" s="1"/>
  <c r="Y1037" i="71"/>
  <c r="R1019" i="72"/>
  <c r="W1019" i="72" s="1"/>
  <c r="AH1002" i="71"/>
  <c r="O989" i="72"/>
  <c r="T989" i="72" s="1"/>
  <c r="Y972" i="71"/>
  <c r="R1038" i="72"/>
  <c r="W1038" i="72" s="1"/>
  <c r="AH1021" i="71"/>
  <c r="O1020" i="72"/>
  <c r="T1020" i="72" s="1"/>
  <c r="Y1003" i="71"/>
  <c r="R1058" i="72"/>
  <c r="W1058" i="72" s="1"/>
  <c r="AH1041" i="71"/>
  <c r="O1023" i="72"/>
  <c r="T1023" i="72" s="1"/>
  <c r="Y1006" i="71"/>
  <c r="R993" i="72"/>
  <c r="W993" i="72" s="1"/>
  <c r="AH976" i="71"/>
  <c r="O1042" i="72"/>
  <c r="T1042" i="72" s="1"/>
  <c r="Y1025" i="71"/>
  <c r="R1008" i="72"/>
  <c r="W1008" i="72" s="1"/>
  <c r="AH991" i="71"/>
  <c r="O1077" i="72"/>
  <c r="T1077" i="72" s="1"/>
  <c r="Y1060" i="71"/>
  <c r="R1043" i="72"/>
  <c r="W1043" i="72" s="1"/>
  <c r="AH1026" i="71"/>
  <c r="O851" i="72"/>
  <c r="V943" i="71"/>
  <c r="Y836" i="71"/>
  <c r="N958" i="72"/>
  <c r="E135" i="70" s="1"/>
  <c r="V66" i="11" s="1"/>
  <c r="S851" i="72"/>
  <c r="S958" i="72" s="1"/>
  <c r="E132" i="70" s="1"/>
  <c r="Q945" i="72"/>
  <c r="V945" i="72" s="1"/>
  <c r="AD930" i="71"/>
  <c r="P957" i="72"/>
  <c r="U957" i="72" s="1"/>
  <c r="Z942" i="71"/>
  <c r="Q955" i="72"/>
  <c r="V955" i="72" s="1"/>
  <c r="AD940" i="71"/>
  <c r="P868" i="72"/>
  <c r="U868" i="72" s="1"/>
  <c r="Z853" i="71"/>
  <c r="Q871" i="72"/>
  <c r="V871" i="72" s="1"/>
  <c r="AD856" i="71"/>
  <c r="P866" i="72"/>
  <c r="U866" i="72" s="1"/>
  <c r="Z851" i="71"/>
  <c r="Q853" i="72"/>
  <c r="V853" i="72" s="1"/>
  <c r="AD838" i="71"/>
  <c r="P943" i="72"/>
  <c r="U943" i="72" s="1"/>
  <c r="Z928" i="71"/>
  <c r="Q852" i="72"/>
  <c r="V852" i="72" s="1"/>
  <c r="AD837" i="71"/>
  <c r="P875" i="72"/>
  <c r="U875" i="72" s="1"/>
  <c r="Z860" i="71"/>
  <c r="Q872" i="72"/>
  <c r="V872" i="72" s="1"/>
  <c r="AD857" i="71"/>
  <c r="P880" i="72"/>
  <c r="U880" i="72" s="1"/>
  <c r="Z865" i="71"/>
  <c r="Q865" i="72"/>
  <c r="V865" i="72" s="1"/>
  <c r="AD850" i="71"/>
  <c r="P942" i="72"/>
  <c r="U942" i="72" s="1"/>
  <c r="Z927" i="71"/>
  <c r="Q927" i="72"/>
  <c r="V927" i="72" s="1"/>
  <c r="AD912" i="71"/>
  <c r="P941" i="72"/>
  <c r="U941" i="72" s="1"/>
  <c r="Z926" i="71"/>
  <c r="Q859" i="72"/>
  <c r="V859" i="72" s="1"/>
  <c r="AD844" i="71"/>
  <c r="P956" i="72"/>
  <c r="U956" i="72" s="1"/>
  <c r="Z941" i="71"/>
  <c r="Q858" i="72"/>
  <c r="V858" i="72" s="1"/>
  <c r="AD843" i="71"/>
  <c r="P931" i="72"/>
  <c r="U931" i="72" s="1"/>
  <c r="Z916" i="71"/>
  <c r="Q946" i="72"/>
  <c r="V946" i="72" s="1"/>
  <c r="AD931" i="71"/>
  <c r="P954" i="72"/>
  <c r="U954" i="72" s="1"/>
  <c r="Z939" i="71"/>
  <c r="Q940" i="72"/>
  <c r="V940" i="72" s="1"/>
  <c r="AD925" i="71"/>
  <c r="P864" i="72"/>
  <c r="U864" i="72" s="1"/>
  <c r="Z849" i="71"/>
  <c r="Q951" i="72"/>
  <c r="V951" i="72" s="1"/>
  <c r="AD936" i="71"/>
  <c r="P862" i="72"/>
  <c r="U862" i="72" s="1"/>
  <c r="Z847" i="71"/>
  <c r="Q254" i="72"/>
  <c r="V254" i="72" s="1"/>
  <c r="AD249" i="71"/>
  <c r="P345" i="72"/>
  <c r="U345" i="72" s="1"/>
  <c r="Z340" i="71"/>
  <c r="Q353" i="72"/>
  <c r="V353" i="72" s="1"/>
  <c r="AD348" i="71"/>
  <c r="P357" i="72"/>
  <c r="U357" i="72" s="1"/>
  <c r="Z352" i="71"/>
  <c r="Q263" i="72"/>
  <c r="V263" i="72" s="1"/>
  <c r="AD258" i="71"/>
  <c r="P274" i="72"/>
  <c r="U274" i="72" s="1"/>
  <c r="Z269" i="71"/>
  <c r="Q261" i="72"/>
  <c r="V261" i="72" s="1"/>
  <c r="AD256" i="71"/>
  <c r="P253" i="72"/>
  <c r="U253" i="72" s="1"/>
  <c r="Z248" i="71"/>
  <c r="Q346" i="72"/>
  <c r="V346" i="72" s="1"/>
  <c r="AD341" i="71"/>
  <c r="Q278" i="72"/>
  <c r="V278" i="72" s="1"/>
  <c r="AD273" i="71"/>
  <c r="P267" i="72"/>
  <c r="U267" i="72" s="1"/>
  <c r="Z262" i="71"/>
  <c r="Q280" i="72"/>
  <c r="V280" i="72" s="1"/>
  <c r="AD275" i="71"/>
  <c r="P265" i="72"/>
  <c r="U265" i="72" s="1"/>
  <c r="Z260" i="71"/>
  <c r="Q337" i="72"/>
  <c r="V337" i="72" s="1"/>
  <c r="AD332" i="71"/>
  <c r="P330" i="72"/>
  <c r="U330" i="72" s="1"/>
  <c r="Z325" i="71"/>
  <c r="Q336" i="72"/>
  <c r="V336" i="72" s="1"/>
  <c r="AD331" i="71"/>
  <c r="P262" i="72"/>
  <c r="U262" i="72" s="1"/>
  <c r="Z257" i="71"/>
  <c r="Q356" i="72"/>
  <c r="V356" i="72" s="1"/>
  <c r="AD351" i="71"/>
  <c r="P259" i="72"/>
  <c r="U259" i="72" s="1"/>
  <c r="Z254" i="71"/>
  <c r="Q334" i="72"/>
  <c r="V334" i="72" s="1"/>
  <c r="AD329" i="71"/>
  <c r="P341" i="72"/>
  <c r="U341" i="72" s="1"/>
  <c r="Z336" i="71"/>
  <c r="Q355" i="72"/>
  <c r="V355" i="72" s="1"/>
  <c r="AD350" i="71"/>
  <c r="P340" i="72"/>
  <c r="U340" i="72" s="1"/>
  <c r="Z335" i="71"/>
  <c r="Q264" i="72"/>
  <c r="V264" i="72" s="1"/>
  <c r="AD259" i="71"/>
  <c r="P354" i="72"/>
  <c r="U354" i="72" s="1"/>
  <c r="Z349" i="71"/>
  <c r="Q257" i="72"/>
  <c r="V257" i="72" s="1"/>
  <c r="AD252" i="71"/>
  <c r="R371" i="72"/>
  <c r="AG471" i="71"/>
  <c r="AH364" i="71"/>
  <c r="O426" i="72"/>
  <c r="T426" i="72" s="1"/>
  <c r="Y419" i="71"/>
  <c r="R453" i="72"/>
  <c r="W453" i="72" s="1"/>
  <c r="AH446" i="71"/>
  <c r="O389" i="72"/>
  <c r="T389" i="72" s="1"/>
  <c r="Y382" i="71"/>
  <c r="R424" i="72"/>
  <c r="W424" i="72" s="1"/>
  <c r="AH417" i="71"/>
  <c r="O374" i="72"/>
  <c r="T374" i="72" s="1"/>
  <c r="Y367" i="71"/>
  <c r="R430" i="72"/>
  <c r="W430" i="72" s="1"/>
  <c r="AH423" i="71"/>
  <c r="O461" i="72"/>
  <c r="T461" i="72" s="1"/>
  <c r="Y454" i="71"/>
  <c r="R393" i="72"/>
  <c r="W393" i="72" s="1"/>
  <c r="AH386" i="71"/>
  <c r="O431" i="72"/>
  <c r="T431" i="72" s="1"/>
  <c r="Y424" i="71"/>
  <c r="R382" i="72"/>
  <c r="W382" i="72" s="1"/>
  <c r="AH375" i="71"/>
  <c r="O439" i="72"/>
  <c r="T439" i="72" s="1"/>
  <c r="Y432" i="71"/>
  <c r="R429" i="72"/>
  <c r="W429" i="72" s="1"/>
  <c r="AH422" i="71"/>
  <c r="O476" i="72"/>
  <c r="T476" i="72" s="1"/>
  <c r="Y469" i="71"/>
  <c r="R432" i="72"/>
  <c r="W432" i="72" s="1"/>
  <c r="AH425" i="71"/>
  <c r="O377" i="72"/>
  <c r="T377" i="72" s="1"/>
  <c r="Y370" i="71"/>
  <c r="R406" i="72"/>
  <c r="W406" i="72" s="1"/>
  <c r="AH399" i="71"/>
  <c r="O464" i="72"/>
  <c r="T464" i="72" s="1"/>
  <c r="Y457" i="71"/>
  <c r="O440" i="72"/>
  <c r="T440" i="72" s="1"/>
  <c r="Y433" i="71"/>
  <c r="R381" i="72"/>
  <c r="W381" i="72" s="1"/>
  <c r="AH374" i="71"/>
  <c r="O411" i="72"/>
  <c r="T411" i="72" s="1"/>
  <c r="Y404" i="71"/>
  <c r="R472" i="72"/>
  <c r="W472" i="72" s="1"/>
  <c r="AH465" i="71"/>
  <c r="O422" i="72"/>
  <c r="T422" i="72" s="1"/>
  <c r="Y415" i="71"/>
  <c r="R447" i="72"/>
  <c r="W447" i="72" s="1"/>
  <c r="AH440" i="71"/>
  <c r="O434" i="72"/>
  <c r="T434" i="72" s="1"/>
  <c r="Y427" i="71"/>
  <c r="R404" i="72"/>
  <c r="W404" i="72" s="1"/>
  <c r="AH397" i="71"/>
  <c r="O1541" i="72"/>
  <c r="T1541" i="72" s="1"/>
  <c r="Y1516" i="71"/>
  <c r="R1530" i="72"/>
  <c r="W1530" i="72" s="1"/>
  <c r="AH1505" i="71"/>
  <c r="O1540" i="72"/>
  <c r="T1540" i="72" s="1"/>
  <c r="Y1515" i="71"/>
  <c r="R1462" i="72"/>
  <c r="W1462" i="72" s="1"/>
  <c r="AH1437" i="71"/>
  <c r="O1555" i="72"/>
  <c r="T1555" i="72" s="1"/>
  <c r="Y1530" i="71"/>
  <c r="R1457" i="72"/>
  <c r="W1457" i="72" s="1"/>
  <c r="AH1432" i="71"/>
  <c r="O1534" i="72"/>
  <c r="T1534" i="72" s="1"/>
  <c r="Y1509" i="71"/>
  <c r="R1545" i="72"/>
  <c r="W1545" i="72" s="1"/>
  <c r="AH1520" i="71"/>
  <c r="O1553" i="72"/>
  <c r="T1553" i="72" s="1"/>
  <c r="Y1528" i="71"/>
  <c r="R1539" i="72"/>
  <c r="W1539" i="72" s="1"/>
  <c r="AH1514" i="71"/>
  <c r="O1463" i="72"/>
  <c r="T1463" i="72" s="1"/>
  <c r="Y1438" i="71"/>
  <c r="R1554" i="72"/>
  <c r="W1554" i="72" s="1"/>
  <c r="AH1529" i="71"/>
  <c r="O1461" i="72"/>
  <c r="T1461" i="72" s="1"/>
  <c r="Y1436" i="71"/>
  <c r="R1454" i="72"/>
  <c r="W1454" i="72" s="1"/>
  <c r="AH1429" i="71"/>
  <c r="O1544" i="72"/>
  <c r="T1544" i="72" s="1"/>
  <c r="Y1519" i="71"/>
  <c r="O1557" i="72"/>
  <c r="T1557" i="72" s="1"/>
  <c r="Y1532" i="71"/>
  <c r="R1467" i="72"/>
  <c r="W1467" i="72" s="1"/>
  <c r="AH1442" i="71"/>
  <c r="O1474" i="72"/>
  <c r="T1474" i="72" s="1"/>
  <c r="Y1449" i="71"/>
  <c r="R1465" i="72"/>
  <c r="W1465" i="72" s="1"/>
  <c r="AH1440" i="71"/>
  <c r="O1452" i="72"/>
  <c r="T1452" i="72" s="1"/>
  <c r="Y1427" i="71"/>
  <c r="R1546" i="72"/>
  <c r="W1546" i="72" s="1"/>
  <c r="AH1521" i="71"/>
  <c r="O1451" i="72"/>
  <c r="V1533" i="71"/>
  <c r="Y1426" i="71"/>
  <c r="N1558" i="72"/>
  <c r="E205" i="70" s="1"/>
  <c r="V96" i="11" s="1"/>
  <c r="S1451" i="72"/>
  <c r="S1558" i="72" s="1"/>
  <c r="E202" i="70" s="1"/>
  <c r="Q1478" i="72"/>
  <c r="V1478" i="72" s="1"/>
  <c r="AD1453" i="71"/>
  <c r="P1471" i="72"/>
  <c r="U1471" i="72" s="1"/>
  <c r="Z1446" i="71"/>
  <c r="Q1479" i="72"/>
  <c r="V1479" i="72" s="1"/>
  <c r="AD1454" i="71"/>
  <c r="P1464" i="72"/>
  <c r="U1464" i="72" s="1"/>
  <c r="Z1439" i="71"/>
  <c r="Q1197" i="72"/>
  <c r="V1197" i="72" s="1"/>
  <c r="AD1178" i="71"/>
  <c r="P1114" i="72"/>
  <c r="U1114" i="72" s="1"/>
  <c r="Z1095" i="71"/>
  <c r="Q1111" i="72"/>
  <c r="V1111" i="72" s="1"/>
  <c r="AD1092" i="71"/>
  <c r="P1160" i="72"/>
  <c r="U1160" i="72" s="1"/>
  <c r="Z1141" i="71"/>
  <c r="Q1117" i="72"/>
  <c r="V1117" i="72" s="1"/>
  <c r="AD1098" i="71"/>
  <c r="P1139" i="72"/>
  <c r="U1139" i="72" s="1"/>
  <c r="Z1120" i="71"/>
  <c r="Q1165" i="72"/>
  <c r="V1165" i="72" s="1"/>
  <c r="AD1146" i="71"/>
  <c r="P1099" i="72"/>
  <c r="U1099" i="72" s="1"/>
  <c r="Z1080" i="71"/>
  <c r="Q1128" i="72"/>
  <c r="V1128" i="72" s="1"/>
  <c r="AD1109" i="71"/>
  <c r="P1121" i="72"/>
  <c r="U1121" i="72" s="1"/>
  <c r="Z1102" i="71"/>
  <c r="Q1143" i="72"/>
  <c r="V1143" i="72" s="1"/>
  <c r="AD1124" i="71"/>
  <c r="P1176" i="72"/>
  <c r="U1176" i="72" s="1"/>
  <c r="Z1157" i="71"/>
  <c r="Q1119" i="72"/>
  <c r="V1119" i="72" s="1"/>
  <c r="AD1100" i="71"/>
  <c r="P1181" i="72"/>
  <c r="U1181" i="72" s="1"/>
  <c r="Z1162" i="71"/>
  <c r="Q1109" i="72"/>
  <c r="V1109" i="72" s="1"/>
  <c r="AD1090" i="71"/>
  <c r="P1147" i="72"/>
  <c r="U1147" i="72" s="1"/>
  <c r="Z1128" i="71"/>
  <c r="Q1186" i="72"/>
  <c r="V1186" i="72" s="1"/>
  <c r="AD1167" i="71"/>
  <c r="P1124" i="72"/>
  <c r="U1124" i="72" s="1"/>
  <c r="Z1105" i="71"/>
  <c r="Q1192" i="72"/>
  <c r="V1192" i="72" s="1"/>
  <c r="AD1173" i="71"/>
  <c r="P1132" i="72"/>
  <c r="U1132" i="72" s="1"/>
  <c r="Z1113" i="71"/>
  <c r="Q1135" i="72"/>
  <c r="V1135" i="72" s="1"/>
  <c r="AD1116" i="71"/>
  <c r="P1154" i="72"/>
  <c r="U1154" i="72" s="1"/>
  <c r="Z1135" i="71"/>
  <c r="Q1129" i="72"/>
  <c r="V1129" i="72" s="1"/>
  <c r="AD1110" i="71"/>
  <c r="P1096" i="72"/>
  <c r="U1096" i="72" s="1"/>
  <c r="Z1077" i="71"/>
  <c r="Q1137" i="72"/>
  <c r="V1137" i="72" s="1"/>
  <c r="AD1118" i="71"/>
  <c r="P1155" i="72"/>
  <c r="U1155" i="72" s="1"/>
  <c r="Z1136" i="71"/>
  <c r="Q1092" i="72"/>
  <c r="V1092" i="72" s="1"/>
  <c r="AD1073" i="71"/>
  <c r="P703" i="72"/>
  <c r="U703" i="72" s="1"/>
  <c r="Z692" i="71"/>
  <c r="Q666" i="72"/>
  <c r="V666" i="72" s="1"/>
  <c r="AD655" i="71"/>
  <c r="P635" i="72"/>
  <c r="U635" i="72" s="1"/>
  <c r="Z624" i="71"/>
  <c r="Q705" i="72"/>
  <c r="V705" i="72" s="1"/>
  <c r="AD694" i="71"/>
  <c r="P660" i="72"/>
  <c r="U660" i="72" s="1"/>
  <c r="Z649" i="71"/>
  <c r="Q621" i="72"/>
  <c r="V621" i="72" s="1"/>
  <c r="AD610" i="71"/>
  <c r="P686" i="72"/>
  <c r="U686" i="72" s="1"/>
  <c r="Z675" i="71"/>
  <c r="Q623" i="72"/>
  <c r="V623" i="72" s="1"/>
  <c r="AD612" i="71"/>
  <c r="P693" i="72"/>
  <c r="U693" i="72" s="1"/>
  <c r="Z682" i="71"/>
  <c r="Q664" i="72"/>
  <c r="V664" i="72" s="1"/>
  <c r="AD653" i="71"/>
  <c r="P625" i="72"/>
  <c r="U625" i="72" s="1"/>
  <c r="Z614" i="71"/>
  <c r="Q690" i="72"/>
  <c r="V690" i="72" s="1"/>
  <c r="AD679" i="71"/>
  <c r="P643" i="72"/>
  <c r="U643" i="72" s="1"/>
  <c r="Z632" i="71"/>
  <c r="Q713" i="72"/>
  <c r="V713" i="72" s="1"/>
  <c r="AD702" i="71"/>
  <c r="P652" i="72"/>
  <c r="U652" i="72" s="1"/>
  <c r="Z641" i="71"/>
  <c r="Q613" i="72"/>
  <c r="V613" i="72" s="1"/>
  <c r="AD602" i="71"/>
  <c r="P694" i="72"/>
  <c r="U694" i="72" s="1"/>
  <c r="Z683" i="71"/>
  <c r="Q647" i="72"/>
  <c r="V647" i="72" s="1"/>
  <c r="AD636" i="71"/>
  <c r="Q672" i="72"/>
  <c r="V672" i="72" s="1"/>
  <c r="AD661" i="71"/>
  <c r="P633" i="72"/>
  <c r="U633" i="72" s="1"/>
  <c r="Z622" i="71"/>
  <c r="Q682" i="72"/>
  <c r="V682" i="72" s="1"/>
  <c r="AD671" i="71"/>
  <c r="P651" i="72"/>
  <c r="U651" i="72" s="1"/>
  <c r="Z640" i="71"/>
  <c r="Q614" i="72"/>
  <c r="V614" i="72" s="1"/>
  <c r="AD603" i="71"/>
  <c r="P676" i="72"/>
  <c r="U676" i="72" s="1"/>
  <c r="Z665" i="71"/>
  <c r="Q637" i="72"/>
  <c r="V637" i="72" s="1"/>
  <c r="AD626" i="71"/>
  <c r="P702" i="72"/>
  <c r="U702" i="72" s="1"/>
  <c r="Z691" i="71"/>
  <c r="Q235" i="72"/>
  <c r="V235" i="72" s="1"/>
  <c r="AD232" i="71"/>
  <c r="P153" i="72"/>
  <c r="U153" i="72" s="1"/>
  <c r="Z150" i="71"/>
  <c r="Q151" i="72"/>
  <c r="V151" i="72" s="1"/>
  <c r="AD148" i="71"/>
  <c r="P140" i="72"/>
  <c r="U140" i="72" s="1"/>
  <c r="Z137" i="71"/>
  <c r="Q188" i="72"/>
  <c r="V188" i="72" s="1"/>
  <c r="AD185" i="71"/>
  <c r="P144" i="72"/>
  <c r="U144" i="72" s="1"/>
  <c r="Z141" i="71"/>
  <c r="Q179" i="72"/>
  <c r="V179" i="72" s="1"/>
  <c r="AD176" i="71"/>
  <c r="P155" i="72"/>
  <c r="U155" i="72" s="1"/>
  <c r="Z152" i="71"/>
  <c r="Q148" i="72"/>
  <c r="V148" i="72" s="1"/>
  <c r="AD145" i="71"/>
  <c r="P182" i="72"/>
  <c r="U182" i="72" s="1"/>
  <c r="Z179" i="71"/>
  <c r="Q173" i="72"/>
  <c r="V173" i="72" s="1"/>
  <c r="AD170" i="71"/>
  <c r="P195" i="72"/>
  <c r="U195" i="72" s="1"/>
  <c r="Z192" i="71"/>
  <c r="Q237" i="72"/>
  <c r="V237" i="72" s="1"/>
  <c r="AD234" i="71"/>
  <c r="P233" i="72"/>
  <c r="U233" i="72" s="1"/>
  <c r="Z230" i="71"/>
  <c r="Q186" i="72"/>
  <c r="V186" i="72" s="1"/>
  <c r="AD183" i="71"/>
  <c r="P189" i="72"/>
  <c r="U189" i="72" s="1"/>
  <c r="Z186" i="71"/>
  <c r="Q177" i="72"/>
  <c r="V177" i="72" s="1"/>
  <c r="AD174" i="71"/>
  <c r="P222" i="72"/>
  <c r="U222" i="72" s="1"/>
  <c r="Z219" i="71"/>
  <c r="Q146" i="72"/>
  <c r="V146" i="72" s="1"/>
  <c r="AD143" i="71"/>
  <c r="P221" i="72"/>
  <c r="U221" i="72" s="1"/>
  <c r="Z218" i="71"/>
  <c r="Q176" i="72"/>
  <c r="V176" i="72" s="1"/>
  <c r="AD173" i="71"/>
  <c r="P185" i="72"/>
  <c r="U185" i="72" s="1"/>
  <c r="Z182" i="71"/>
  <c r="Q167" i="72"/>
  <c r="V167" i="72" s="1"/>
  <c r="AD164" i="71"/>
  <c r="P172" i="72"/>
  <c r="U172" i="72" s="1"/>
  <c r="Z169" i="71"/>
  <c r="Q149" i="72"/>
  <c r="V149" i="72" s="1"/>
  <c r="AD146" i="71"/>
  <c r="P208" i="72"/>
  <c r="U208" i="72" s="1"/>
  <c r="Z205" i="71"/>
  <c r="Q141" i="72"/>
  <c r="V141" i="72" s="1"/>
  <c r="AD138" i="71"/>
  <c r="P583" i="72"/>
  <c r="U583" i="72" s="1"/>
  <c r="Z574" i="71"/>
  <c r="Q594" i="72"/>
  <c r="V594" i="72" s="1"/>
  <c r="AD585" i="71"/>
  <c r="P511" i="72"/>
  <c r="U511" i="72" s="1"/>
  <c r="Z502" i="71"/>
  <c r="Q498" i="72"/>
  <c r="V498" i="72" s="1"/>
  <c r="AD489" i="71"/>
  <c r="P504" i="72"/>
  <c r="U504" i="72" s="1"/>
  <c r="Z495" i="71"/>
  <c r="Q595" i="72"/>
  <c r="V595" i="72" s="1"/>
  <c r="AD586" i="71"/>
  <c r="P523" i="72"/>
  <c r="U523" i="72" s="1"/>
  <c r="Z514" i="71"/>
  <c r="Q503" i="72"/>
  <c r="V503" i="72" s="1"/>
  <c r="AD494" i="71"/>
  <c r="P597" i="72"/>
  <c r="U597" i="72" s="1"/>
  <c r="Z588" i="71"/>
  <c r="Q522" i="72"/>
  <c r="V522" i="72" s="1"/>
  <c r="AD513" i="71"/>
  <c r="P502" i="72"/>
  <c r="U502" i="72" s="1"/>
  <c r="Z493" i="71"/>
  <c r="Q507" i="72"/>
  <c r="V507" i="72" s="1"/>
  <c r="AD498" i="71"/>
  <c r="P528" i="72"/>
  <c r="U528" i="72" s="1"/>
  <c r="Z519" i="71"/>
  <c r="Q537" i="72"/>
  <c r="V537" i="72" s="1"/>
  <c r="AD528" i="71"/>
  <c r="P512" i="72"/>
  <c r="U512" i="72" s="1"/>
  <c r="Z503" i="71"/>
  <c r="Q492" i="72"/>
  <c r="V492" i="72" s="1"/>
  <c r="AD483" i="71"/>
  <c r="P521" i="72"/>
  <c r="U521" i="72" s="1"/>
  <c r="Z512" i="71"/>
  <c r="Q549" i="72"/>
  <c r="V549" i="72" s="1"/>
  <c r="AD540" i="71"/>
  <c r="P516" i="72"/>
  <c r="U516" i="72" s="1"/>
  <c r="Z507" i="71"/>
  <c r="Q525" i="72"/>
  <c r="V525" i="72" s="1"/>
  <c r="AD516" i="71"/>
  <c r="P540" i="72"/>
  <c r="U540" i="72" s="1"/>
  <c r="Z531" i="71"/>
  <c r="Q510" i="72"/>
  <c r="V510" i="72" s="1"/>
  <c r="AD501" i="71"/>
  <c r="P527" i="72"/>
  <c r="U527" i="72" s="1"/>
  <c r="Z518" i="71"/>
  <c r="Q520" i="72"/>
  <c r="V520" i="72" s="1"/>
  <c r="AD511" i="71"/>
  <c r="P546" i="72"/>
  <c r="U546" i="72" s="1"/>
  <c r="Z537" i="71"/>
  <c r="Q518" i="72"/>
  <c r="V518" i="72" s="1"/>
  <c r="AD509" i="71"/>
  <c r="P555" i="72"/>
  <c r="U555" i="72" s="1"/>
  <c r="Z546" i="71"/>
  <c r="Q1032" i="72"/>
  <c r="V1032" i="72" s="1"/>
  <c r="AD1015" i="71"/>
  <c r="P982" i="72"/>
  <c r="U982" i="72" s="1"/>
  <c r="Z965" i="71"/>
  <c r="Q1051" i="72"/>
  <c r="V1051" i="72" s="1"/>
  <c r="AD1034" i="71"/>
  <c r="P1021" i="72"/>
  <c r="U1021" i="72" s="1"/>
  <c r="Z1004" i="71"/>
  <c r="Q1076" i="72"/>
  <c r="V1076" i="72" s="1"/>
  <c r="AD1059" i="71"/>
  <c r="P1052" i="72"/>
  <c r="U1052" i="72" s="1"/>
  <c r="Z1035" i="71"/>
  <c r="Q1002" i="72"/>
  <c r="V1002" i="72" s="1"/>
  <c r="AD985" i="71"/>
  <c r="P1056" i="72"/>
  <c r="U1056" i="72" s="1"/>
  <c r="Z1039" i="71"/>
  <c r="Q1025" i="72"/>
  <c r="V1025" i="72" s="1"/>
  <c r="AD1008" i="71"/>
  <c r="R971" i="72"/>
  <c r="AG1061" i="71"/>
  <c r="AH954" i="71"/>
  <c r="O1040" i="72"/>
  <c r="T1040" i="72" s="1"/>
  <c r="Y1023" i="71"/>
  <c r="R990" i="72"/>
  <c r="W990" i="72" s="1"/>
  <c r="AH973" i="71"/>
  <c r="O972" i="72"/>
  <c r="T972" i="72" s="1"/>
  <c r="Y955" i="71"/>
  <c r="R1074" i="72"/>
  <c r="W1074" i="72" s="1"/>
  <c r="AH1057" i="71"/>
  <c r="O1039" i="72"/>
  <c r="T1039" i="72" s="1"/>
  <c r="Y1022" i="71"/>
  <c r="R1009" i="72"/>
  <c r="W1009" i="72" s="1"/>
  <c r="AH992" i="71"/>
  <c r="O1060" i="72"/>
  <c r="T1060" i="72" s="1"/>
  <c r="Y1043" i="71"/>
  <c r="R1024" i="72"/>
  <c r="W1024" i="72" s="1"/>
  <c r="AH1007" i="71"/>
  <c r="O974" i="72"/>
  <c r="T974" i="72" s="1"/>
  <c r="Y957" i="71"/>
  <c r="R1061" i="72"/>
  <c r="W1061" i="72" s="1"/>
  <c r="AH1044" i="71"/>
  <c r="O1013" i="72"/>
  <c r="T1013" i="72" s="1"/>
  <c r="Y996" i="71"/>
  <c r="R1065" i="72"/>
  <c r="W1065" i="72" s="1"/>
  <c r="AH1048" i="71"/>
  <c r="O1028" i="72"/>
  <c r="T1028" i="72" s="1"/>
  <c r="Y1011" i="71"/>
  <c r="R978" i="72"/>
  <c r="W978" i="72" s="1"/>
  <c r="AH961" i="71"/>
  <c r="O1047" i="72"/>
  <c r="T1047" i="72" s="1"/>
  <c r="Y1030" i="71"/>
  <c r="R1033" i="72"/>
  <c r="W1033" i="72" s="1"/>
  <c r="AH1016" i="71"/>
  <c r="O979" i="72"/>
  <c r="T979" i="72" s="1"/>
  <c r="Y962" i="71"/>
  <c r="R874" i="72"/>
  <c r="W874" i="72" s="1"/>
  <c r="AH859" i="71"/>
  <c r="O860" i="72"/>
  <c r="T860" i="72" s="1"/>
  <c r="Y845" i="71"/>
  <c r="R873" i="72"/>
  <c r="W873" i="72" s="1"/>
  <c r="AH858" i="71"/>
  <c r="O891" i="72"/>
  <c r="T891" i="72" s="1"/>
  <c r="Y876" i="71"/>
  <c r="R893" i="72"/>
  <c r="W893" i="72" s="1"/>
  <c r="AH878" i="71"/>
  <c r="O901" i="72"/>
  <c r="T901" i="72" s="1"/>
  <c r="Y886" i="71"/>
  <c r="R886" i="72"/>
  <c r="W886" i="72" s="1"/>
  <c r="AH871" i="71"/>
  <c r="O878" i="72"/>
  <c r="T878" i="72" s="1"/>
  <c r="Y863" i="71"/>
  <c r="R879" i="72"/>
  <c r="W879" i="72" s="1"/>
  <c r="AH864" i="71"/>
  <c r="O877" i="72"/>
  <c r="T877" i="72" s="1"/>
  <c r="Y862" i="71"/>
  <c r="R906" i="72"/>
  <c r="W906" i="72" s="1"/>
  <c r="AH891" i="71"/>
  <c r="O892" i="72"/>
  <c r="T892" i="72" s="1"/>
  <c r="Y877" i="71"/>
  <c r="R905" i="72"/>
  <c r="W905" i="72" s="1"/>
  <c r="AH890" i="71"/>
  <c r="O947" i="72"/>
  <c r="T947" i="72" s="1"/>
  <c r="Y932" i="71"/>
  <c r="R857" i="72"/>
  <c r="W857" i="72" s="1"/>
  <c r="AH842" i="71"/>
  <c r="O863" i="72"/>
  <c r="T863" i="72" s="1"/>
  <c r="Y848" i="71"/>
  <c r="R856" i="72"/>
  <c r="W856" i="72" s="1"/>
  <c r="AH841" i="71"/>
  <c r="O885" i="72"/>
  <c r="T885" i="72" s="1"/>
  <c r="Y870" i="71"/>
  <c r="R870" i="72"/>
  <c r="W870" i="72" s="1"/>
  <c r="AH855" i="71"/>
  <c r="O884" i="72"/>
  <c r="T884" i="72" s="1"/>
  <c r="Y869" i="71"/>
  <c r="R867" i="72"/>
  <c r="W867" i="72" s="1"/>
  <c r="AH852" i="71"/>
  <c r="O861" i="72"/>
  <c r="T861" i="72" s="1"/>
  <c r="Y846" i="71"/>
  <c r="R869" i="72"/>
  <c r="W869" i="72" s="1"/>
  <c r="AH854" i="71"/>
  <c r="O854" i="72"/>
  <c r="T854" i="72" s="1"/>
  <c r="Y839" i="71"/>
  <c r="R889" i="72"/>
  <c r="W889" i="72" s="1"/>
  <c r="AH874" i="71"/>
  <c r="O887" i="72"/>
  <c r="T887" i="72" s="1"/>
  <c r="Y872" i="71"/>
  <c r="R888" i="72"/>
  <c r="W888" i="72" s="1"/>
  <c r="AH873" i="71"/>
  <c r="N68" i="72"/>
  <c r="S68" i="72" s="1"/>
  <c r="AG67" i="71"/>
  <c r="AC67" i="71"/>
  <c r="W67" i="71"/>
  <c r="V67" i="71"/>
  <c r="X67" i="71"/>
  <c r="N69" i="72"/>
  <c r="S69" i="72" s="1"/>
  <c r="AG68" i="71"/>
  <c r="AC68" i="71"/>
  <c r="W68" i="71"/>
  <c r="V68" i="71"/>
  <c r="X68" i="71"/>
  <c r="N14" i="72"/>
  <c r="S14" i="72" s="1"/>
  <c r="AG13" i="71"/>
  <c r="AC13" i="71"/>
  <c r="V13" i="71"/>
  <c r="W13" i="71"/>
  <c r="X13" i="71"/>
  <c r="N109" i="72"/>
  <c r="S109" i="72" s="1"/>
  <c r="AG108" i="71"/>
  <c r="AC108" i="71"/>
  <c r="W108" i="71"/>
  <c r="V108" i="71"/>
  <c r="X108" i="71"/>
  <c r="N47" i="72"/>
  <c r="S47" i="72" s="1"/>
  <c r="AG46" i="71"/>
  <c r="AC46" i="71"/>
  <c r="W46" i="71"/>
  <c r="V46" i="71"/>
  <c r="X46" i="71"/>
  <c r="N96" i="72"/>
  <c r="S96" i="72" s="1"/>
  <c r="AG95" i="71"/>
  <c r="AC95" i="71"/>
  <c r="V95" i="71"/>
  <c r="W95" i="71"/>
  <c r="X95" i="71"/>
  <c r="N36" i="72"/>
  <c r="S36" i="72" s="1"/>
  <c r="AG35" i="71"/>
  <c r="AC35" i="71"/>
  <c r="W35" i="71"/>
  <c r="V35" i="71"/>
  <c r="X35" i="71"/>
  <c r="N38" i="72"/>
  <c r="S38" i="72" s="1"/>
  <c r="AG37" i="71"/>
  <c r="AC37" i="71"/>
  <c r="V37" i="71"/>
  <c r="W37" i="71"/>
  <c r="X37" i="71"/>
  <c r="N24" i="72"/>
  <c r="S24" i="72" s="1"/>
  <c r="AG23" i="71"/>
  <c r="AC23" i="71"/>
  <c r="W23" i="71"/>
  <c r="V23" i="71"/>
  <c r="X23" i="71"/>
  <c r="N77" i="72"/>
  <c r="S77" i="72" s="1"/>
  <c r="AG76" i="71"/>
  <c r="AC76" i="71"/>
  <c r="W76" i="71"/>
  <c r="V76" i="71"/>
  <c r="X76" i="71"/>
  <c r="N92" i="72"/>
  <c r="S92" i="72" s="1"/>
  <c r="AG91" i="71"/>
  <c r="AC91" i="71"/>
  <c r="V91" i="71"/>
  <c r="W91" i="71"/>
  <c r="X91" i="71"/>
  <c r="N85" i="72"/>
  <c r="S85" i="72" s="1"/>
  <c r="AG84" i="71"/>
  <c r="AC84" i="71"/>
  <c r="W84" i="71"/>
  <c r="V84" i="71"/>
  <c r="X84" i="71"/>
  <c r="N30" i="72"/>
  <c r="S30" i="72" s="1"/>
  <c r="AG29" i="71"/>
  <c r="AC29" i="71"/>
  <c r="W29" i="71"/>
  <c r="V29" i="71"/>
  <c r="X29" i="71"/>
  <c r="N61" i="72"/>
  <c r="S61" i="72" s="1"/>
  <c r="AG60" i="71"/>
  <c r="AC60" i="71"/>
  <c r="W60" i="71"/>
  <c r="V60" i="71"/>
  <c r="X60" i="71"/>
  <c r="N55" i="72"/>
  <c r="S55" i="72" s="1"/>
  <c r="AG54" i="71"/>
  <c r="AC54" i="71"/>
  <c r="W54" i="71"/>
  <c r="V54" i="71"/>
  <c r="X54" i="71"/>
  <c r="N104" i="72"/>
  <c r="S104" i="72" s="1"/>
  <c r="AG103" i="71"/>
  <c r="AC103" i="71"/>
  <c r="W103" i="71"/>
  <c r="V103" i="71"/>
  <c r="X103" i="71"/>
  <c r="N27" i="72"/>
  <c r="S27" i="72" s="1"/>
  <c r="AG26" i="71"/>
  <c r="AC26" i="71"/>
  <c r="W26" i="71"/>
  <c r="V26" i="71"/>
  <c r="X26" i="71"/>
  <c r="N22" i="72"/>
  <c r="S22" i="72" s="1"/>
  <c r="AG21" i="71"/>
  <c r="AC21" i="71"/>
  <c r="V21" i="71"/>
  <c r="W21" i="71"/>
  <c r="X21" i="71"/>
  <c r="N16" i="72"/>
  <c r="S16" i="72" s="1"/>
  <c r="AG15" i="71"/>
  <c r="AC15" i="71"/>
  <c r="W15" i="71"/>
  <c r="V15" i="71"/>
  <c r="X15" i="71"/>
  <c r="N67" i="72"/>
  <c r="S67" i="72" s="1"/>
  <c r="AG66" i="71"/>
  <c r="AC66" i="71"/>
  <c r="V66" i="71"/>
  <c r="W66" i="71"/>
  <c r="X66" i="71"/>
  <c r="N82" i="72"/>
  <c r="S82" i="72" s="1"/>
  <c r="AG81" i="71"/>
  <c r="AC81" i="71"/>
  <c r="W81" i="71"/>
  <c r="V81" i="71"/>
  <c r="X81" i="71"/>
  <c r="N87" i="72"/>
  <c r="S87" i="72" s="1"/>
  <c r="AG86" i="71"/>
  <c r="AC86" i="71"/>
  <c r="W86" i="71"/>
  <c r="V86" i="71"/>
  <c r="X86" i="71"/>
  <c r="N33" i="72"/>
  <c r="S33" i="72" s="1"/>
  <c r="AG32" i="71"/>
  <c r="AC32" i="71"/>
  <c r="V32" i="71"/>
  <c r="W32" i="71"/>
  <c r="X32" i="71"/>
  <c r="N75" i="72"/>
  <c r="S75" i="72" s="1"/>
  <c r="AG74" i="71"/>
  <c r="AC74" i="71"/>
  <c r="V74" i="71"/>
  <c r="W74" i="71"/>
  <c r="X74" i="71"/>
  <c r="N86" i="72"/>
  <c r="S86" i="72" s="1"/>
  <c r="AG85" i="71"/>
  <c r="AC85" i="71"/>
  <c r="W85" i="71"/>
  <c r="V85" i="71"/>
  <c r="X85" i="71"/>
  <c r="N48" i="72"/>
  <c r="S48" i="72" s="1"/>
  <c r="AG47" i="71"/>
  <c r="AC47" i="71"/>
  <c r="V47" i="71"/>
  <c r="W47" i="71"/>
  <c r="X47" i="71"/>
  <c r="N93" i="72"/>
  <c r="S93" i="72" s="1"/>
  <c r="AG92" i="71"/>
  <c r="AC92" i="71"/>
  <c r="W92" i="71"/>
  <c r="V92" i="71"/>
  <c r="X92" i="71"/>
  <c r="O275" i="72"/>
  <c r="T275" i="72" s="1"/>
  <c r="Y270" i="71"/>
  <c r="R260" i="72"/>
  <c r="W260" i="72" s="1"/>
  <c r="AH255" i="71"/>
  <c r="O268" i="72"/>
  <c r="T268" i="72" s="1"/>
  <c r="Y263" i="71"/>
  <c r="R294" i="72"/>
  <c r="W294" i="72" s="1"/>
  <c r="AH289" i="71"/>
  <c r="O288" i="72"/>
  <c r="T288" i="72" s="1"/>
  <c r="Y283" i="71"/>
  <c r="R301" i="72"/>
  <c r="W301" i="72" s="1"/>
  <c r="AH296" i="71"/>
  <c r="O287" i="72"/>
  <c r="T287" i="72" s="1"/>
  <c r="Y282" i="71"/>
  <c r="R273" i="72"/>
  <c r="W273" i="72" s="1"/>
  <c r="AH268" i="71"/>
  <c r="O282" i="72"/>
  <c r="T282" i="72" s="1"/>
  <c r="Y277" i="71"/>
  <c r="R272" i="72"/>
  <c r="W272" i="72" s="1"/>
  <c r="AH267" i="71"/>
  <c r="O307" i="72"/>
  <c r="T307" i="72" s="1"/>
  <c r="Y302" i="71"/>
  <c r="R292" i="72"/>
  <c r="W292" i="72" s="1"/>
  <c r="AH287" i="71"/>
  <c r="O300" i="72"/>
  <c r="T300" i="72" s="1"/>
  <c r="Y295" i="71"/>
  <c r="R350" i="72"/>
  <c r="W350" i="72" s="1"/>
  <c r="AH345" i="71"/>
  <c r="O252" i="72"/>
  <c r="T252" i="72" s="1"/>
  <c r="Y247" i="71"/>
  <c r="R266" i="72"/>
  <c r="W266" i="72" s="1"/>
  <c r="AH261" i="71"/>
  <c r="O251" i="72"/>
  <c r="V353" i="71"/>
  <c r="Y246" i="71"/>
  <c r="N358" i="72"/>
  <c r="E65" i="70" s="1"/>
  <c r="S251" i="72"/>
  <c r="S358" i="72" s="1"/>
  <c r="E62" i="70" s="1"/>
  <c r="Q285" i="72"/>
  <c r="V285" i="72" s="1"/>
  <c r="AD280" i="71"/>
  <c r="P271" i="72"/>
  <c r="U271" i="72" s="1"/>
  <c r="Z266" i="71"/>
  <c r="Q279" i="72"/>
  <c r="V279" i="72" s="1"/>
  <c r="AD274" i="71"/>
  <c r="P270" i="72"/>
  <c r="U270" i="72" s="1"/>
  <c r="Z265" i="71"/>
  <c r="Q256" i="72"/>
  <c r="V256" i="72" s="1"/>
  <c r="AD251" i="71"/>
  <c r="P269" i="72"/>
  <c r="U269" i="72" s="1"/>
  <c r="Z264" i="71"/>
  <c r="Q255" i="72"/>
  <c r="V255" i="72" s="1"/>
  <c r="AD250" i="71"/>
  <c r="P284" i="72"/>
  <c r="U284" i="72" s="1"/>
  <c r="Z279" i="71"/>
  <c r="Q290" i="72"/>
  <c r="V290" i="72" s="1"/>
  <c r="AD285" i="71"/>
  <c r="P283" i="72"/>
  <c r="U283" i="72" s="1"/>
  <c r="Z278" i="71"/>
  <c r="Q446" i="72"/>
  <c r="V446" i="72" s="1"/>
  <c r="AD439" i="71"/>
  <c r="P378" i="72"/>
  <c r="U378" i="72" s="1"/>
  <c r="Z371" i="71"/>
  <c r="Q409" i="72"/>
  <c r="V409" i="72" s="1"/>
  <c r="AD402" i="71"/>
  <c r="P459" i="72"/>
  <c r="U459" i="72" s="1"/>
  <c r="Z452" i="71"/>
  <c r="Q403" i="72"/>
  <c r="V403" i="72" s="1"/>
  <c r="AD396" i="71"/>
  <c r="P450" i="72"/>
  <c r="U450" i="72" s="1"/>
  <c r="Z443" i="71"/>
  <c r="Q420" i="72"/>
  <c r="V420" i="72" s="1"/>
  <c r="AD413" i="71"/>
  <c r="P413" i="72"/>
  <c r="U413" i="72" s="1"/>
  <c r="Z406" i="71"/>
  <c r="Q467" i="72"/>
  <c r="V467" i="72" s="1"/>
  <c r="AD460" i="71"/>
  <c r="P408" i="72"/>
  <c r="U408" i="72" s="1"/>
  <c r="Z401" i="71"/>
  <c r="Q454" i="72"/>
  <c r="V454" i="72" s="1"/>
  <c r="AD447" i="71"/>
  <c r="P388" i="72"/>
  <c r="U388" i="72" s="1"/>
  <c r="Z381" i="71"/>
  <c r="Q391" i="72"/>
  <c r="V391" i="72" s="1"/>
  <c r="AD384" i="71"/>
  <c r="P385" i="72"/>
  <c r="U385" i="72" s="1"/>
  <c r="Z378" i="71"/>
  <c r="Q397" i="72"/>
  <c r="V397" i="72" s="1"/>
  <c r="AD390" i="71"/>
  <c r="P437" i="72"/>
  <c r="U437" i="72" s="1"/>
  <c r="Z430" i="71"/>
  <c r="Q387" i="72"/>
  <c r="V387" i="72" s="1"/>
  <c r="AD380" i="71"/>
  <c r="P438" i="72"/>
  <c r="U438" i="72" s="1"/>
  <c r="Z431" i="71"/>
  <c r="Q475" i="72"/>
  <c r="V475" i="72" s="1"/>
  <c r="AD468" i="71"/>
  <c r="P395" i="72"/>
  <c r="U395" i="72" s="1"/>
  <c r="Z388" i="71"/>
  <c r="Q398" i="72"/>
  <c r="V398" i="72" s="1"/>
  <c r="AD391" i="71"/>
  <c r="P392" i="72"/>
  <c r="U392" i="72" s="1"/>
  <c r="Z385" i="71"/>
  <c r="Q442" i="72"/>
  <c r="V442" i="72" s="1"/>
  <c r="AD435" i="71"/>
  <c r="P372" i="72"/>
  <c r="U372" i="72" s="1"/>
  <c r="Z365" i="71"/>
  <c r="Q405" i="72"/>
  <c r="V405" i="72" s="1"/>
  <c r="AD398" i="71"/>
  <c r="P452" i="72"/>
  <c r="U452" i="72" s="1"/>
  <c r="Z445" i="71"/>
  <c r="Q473" i="72"/>
  <c r="V473" i="72" s="1"/>
  <c r="AD466" i="71"/>
  <c r="P1550" i="72"/>
  <c r="U1550" i="72" s="1"/>
  <c r="Z1525" i="71"/>
  <c r="Q1456" i="72"/>
  <c r="V1456" i="72" s="1"/>
  <c r="AD1431" i="71"/>
  <c r="P1466" i="72"/>
  <c r="U1466" i="72" s="1"/>
  <c r="Z1441" i="71"/>
  <c r="Q1455" i="72"/>
  <c r="V1455" i="72" s="1"/>
  <c r="AD1430" i="71"/>
  <c r="P1484" i="72"/>
  <c r="U1484" i="72" s="1"/>
  <c r="Z1459" i="71"/>
  <c r="Q1469" i="72"/>
  <c r="V1469" i="72" s="1"/>
  <c r="AD1444" i="71"/>
  <c r="P1483" i="72"/>
  <c r="U1483" i="72" s="1"/>
  <c r="Z1458" i="71"/>
  <c r="Q1470" i="72"/>
  <c r="V1470" i="72" s="1"/>
  <c r="AD1445" i="71"/>
  <c r="P1460" i="72"/>
  <c r="U1460" i="72" s="1"/>
  <c r="Z1435" i="71"/>
  <c r="Q1468" i="72"/>
  <c r="V1468" i="72" s="1"/>
  <c r="AD1443" i="71"/>
  <c r="P1453" i="72"/>
  <c r="U1453" i="72" s="1"/>
  <c r="Z1428" i="71"/>
  <c r="Q1488" i="72"/>
  <c r="V1488" i="72" s="1"/>
  <c r="AD1463" i="71"/>
  <c r="P1490" i="72"/>
  <c r="U1490" i="72" s="1"/>
  <c r="Z1465" i="71"/>
  <c r="Q1487" i="72"/>
  <c r="V1487" i="72" s="1"/>
  <c r="AD1462" i="71"/>
  <c r="P1473" i="72"/>
  <c r="U1473" i="72" s="1"/>
  <c r="Z1448" i="71"/>
  <c r="Q1459" i="72"/>
  <c r="V1459" i="72" s="1"/>
  <c r="AD1434" i="71"/>
  <c r="P1472" i="72"/>
  <c r="U1472" i="72" s="1"/>
  <c r="Z1447" i="71"/>
  <c r="Q1494" i="72"/>
  <c r="V1494" i="72" s="1"/>
  <c r="AD1469" i="71"/>
  <c r="P1492" i="72"/>
  <c r="U1492" i="72" s="1"/>
  <c r="Z1467" i="71"/>
  <c r="Q1500" i="72"/>
  <c r="V1500" i="72" s="1"/>
  <c r="AD1475" i="71"/>
  <c r="P1485" i="72"/>
  <c r="U1485" i="72" s="1"/>
  <c r="Z1460" i="71"/>
  <c r="Q1477" i="72"/>
  <c r="V1477" i="72" s="1"/>
  <c r="AD1452" i="71"/>
  <c r="P1482" i="72"/>
  <c r="U1482" i="72" s="1"/>
  <c r="Z1457" i="71"/>
  <c r="Q1476" i="72"/>
  <c r="V1476" i="72" s="1"/>
  <c r="AD1451" i="71"/>
  <c r="P1505" i="72"/>
  <c r="U1505" i="72" s="1"/>
  <c r="Z1480" i="71"/>
  <c r="Q1491" i="72"/>
  <c r="V1491" i="72" s="1"/>
  <c r="AD1466" i="71"/>
  <c r="P1504" i="72"/>
  <c r="U1504" i="72" s="1"/>
  <c r="Z1479" i="71"/>
  <c r="Q1115" i="72"/>
  <c r="V1115" i="72" s="1"/>
  <c r="AD1096" i="71"/>
  <c r="P1170" i="72"/>
  <c r="U1170" i="72" s="1"/>
  <c r="Z1151" i="71"/>
  <c r="Q1142" i="72"/>
  <c r="V1142" i="72" s="1"/>
  <c r="AD1123" i="71"/>
  <c r="P1159" i="72"/>
  <c r="U1159" i="72" s="1"/>
  <c r="Z1140" i="71"/>
  <c r="Q1100" i="72"/>
  <c r="V1100" i="72" s="1"/>
  <c r="AD1081" i="71"/>
  <c r="P1140" i="72"/>
  <c r="U1140" i="72" s="1"/>
  <c r="Z1121" i="71"/>
  <c r="Q1112" i="72"/>
  <c r="V1112" i="72" s="1"/>
  <c r="AD1093" i="71"/>
  <c r="P1126" i="72"/>
  <c r="U1126" i="72" s="1"/>
  <c r="Z1107" i="71"/>
  <c r="Q1163" i="72"/>
  <c r="V1163" i="72" s="1"/>
  <c r="AD1144" i="71"/>
  <c r="P1108" i="72"/>
  <c r="U1108" i="72" s="1"/>
  <c r="Z1089" i="71"/>
  <c r="Q1145" i="72"/>
  <c r="V1145" i="72" s="1"/>
  <c r="AD1126" i="71"/>
  <c r="P1120" i="72"/>
  <c r="U1120" i="72" s="1"/>
  <c r="Z1101" i="71"/>
  <c r="Q1153" i="72"/>
  <c r="V1153" i="72" s="1"/>
  <c r="AD1134" i="71"/>
  <c r="P1151" i="72"/>
  <c r="U1151" i="72" s="1"/>
  <c r="Z1132" i="71"/>
  <c r="P1150" i="72"/>
  <c r="U1150" i="72" s="1"/>
  <c r="Z1131" i="71"/>
  <c r="Q1130" i="72"/>
  <c r="V1130" i="72" s="1"/>
  <c r="AD1111" i="71"/>
  <c r="P1158" i="72"/>
  <c r="U1158" i="72" s="1"/>
  <c r="Z1139" i="71"/>
  <c r="Q1171" i="72"/>
  <c r="V1171" i="72" s="1"/>
  <c r="AD1152" i="71"/>
  <c r="P1125" i="72"/>
  <c r="U1125" i="72" s="1"/>
  <c r="Z1106" i="71"/>
  <c r="Q1134" i="72"/>
  <c r="V1134" i="72" s="1"/>
  <c r="AD1115" i="71"/>
  <c r="P1104" i="72"/>
  <c r="U1104" i="72" s="1"/>
  <c r="Z1085" i="71"/>
  <c r="Q1164" i="72"/>
  <c r="V1164" i="72" s="1"/>
  <c r="AD1145" i="71"/>
  <c r="P1175" i="72"/>
  <c r="U1175" i="72" s="1"/>
  <c r="Z1156" i="71"/>
  <c r="Q1136" i="72"/>
  <c r="V1136" i="72" s="1"/>
  <c r="AD1117" i="71"/>
  <c r="P1161" i="72"/>
  <c r="U1161" i="72" s="1"/>
  <c r="Z1142" i="71"/>
  <c r="Q1152" i="72"/>
  <c r="V1152" i="72" s="1"/>
  <c r="AD1133" i="71"/>
  <c r="P639" i="72"/>
  <c r="U639" i="72" s="1"/>
  <c r="Z628" i="71"/>
  <c r="Q709" i="72"/>
  <c r="V709" i="72" s="1"/>
  <c r="AD698" i="71"/>
  <c r="P680" i="72"/>
  <c r="U680" i="72" s="1"/>
  <c r="Z669" i="71"/>
  <c r="Q641" i="72"/>
  <c r="V641" i="72" s="1"/>
  <c r="AD630" i="71"/>
  <c r="P706" i="72"/>
  <c r="U706" i="72" s="1"/>
  <c r="Z695" i="71"/>
  <c r="Q659" i="72"/>
  <c r="V659" i="72" s="1"/>
  <c r="AD648" i="71"/>
  <c r="P622" i="72"/>
  <c r="U622" i="72" s="1"/>
  <c r="Z611" i="71"/>
  <c r="Q668" i="72"/>
  <c r="V668" i="72" s="1"/>
  <c r="AD657" i="71"/>
  <c r="P629" i="72"/>
  <c r="U629" i="72" s="1"/>
  <c r="Z618" i="71"/>
  <c r="Q710" i="72"/>
  <c r="V710" i="72" s="1"/>
  <c r="AD699" i="71"/>
  <c r="P663" i="72"/>
  <c r="U663" i="72" s="1"/>
  <c r="Z652" i="71"/>
  <c r="Q626" i="72"/>
  <c r="V626" i="72" s="1"/>
  <c r="AD615" i="71"/>
  <c r="P688" i="72"/>
  <c r="U688" i="72" s="1"/>
  <c r="Z677" i="71"/>
  <c r="Q649" i="72"/>
  <c r="V649" i="72" s="1"/>
  <c r="AD638" i="71"/>
  <c r="P698" i="72"/>
  <c r="U698" i="72" s="1"/>
  <c r="Z687" i="71"/>
  <c r="Q667" i="72"/>
  <c r="V667" i="72" s="1"/>
  <c r="AD656" i="71"/>
  <c r="P630" i="72"/>
  <c r="U630" i="72" s="1"/>
  <c r="Z619" i="71"/>
  <c r="Q692" i="72"/>
  <c r="V692" i="72" s="1"/>
  <c r="AD681" i="71"/>
  <c r="P653" i="72"/>
  <c r="U653" i="72" s="1"/>
  <c r="Z642" i="71"/>
  <c r="Q717" i="72"/>
  <c r="V717" i="72" s="1"/>
  <c r="AD706" i="71"/>
  <c r="P655" i="72"/>
  <c r="U655" i="72" s="1"/>
  <c r="Z644" i="71"/>
  <c r="Q618" i="72"/>
  <c r="V618" i="72" s="1"/>
  <c r="AD607" i="71"/>
  <c r="P696" i="72"/>
  <c r="U696" i="72" s="1"/>
  <c r="Z685" i="71"/>
  <c r="Q657" i="72"/>
  <c r="V657" i="72" s="1"/>
  <c r="AD646" i="71"/>
  <c r="P612" i="72"/>
  <c r="U612" i="72" s="1"/>
  <c r="Z601" i="71"/>
  <c r="Q675" i="72"/>
  <c r="V675" i="72" s="1"/>
  <c r="AD664" i="71"/>
  <c r="P638" i="72"/>
  <c r="U638" i="72" s="1"/>
  <c r="Z627" i="71"/>
  <c r="Q171" i="72"/>
  <c r="V171" i="72" s="1"/>
  <c r="AD168" i="71"/>
  <c r="P180" i="72"/>
  <c r="U180" i="72" s="1"/>
  <c r="Z177" i="71"/>
  <c r="Q198" i="72"/>
  <c r="V198" i="72" s="1"/>
  <c r="AD195" i="71"/>
  <c r="P229" i="72"/>
  <c r="U229" i="72" s="1"/>
  <c r="Z226" i="71"/>
  <c r="Q227" i="72"/>
  <c r="V227" i="72" s="1"/>
  <c r="AD224" i="71"/>
  <c r="P159" i="72"/>
  <c r="U159" i="72" s="1"/>
  <c r="Z156" i="71"/>
  <c r="Q162" i="72"/>
  <c r="V162" i="72" s="1"/>
  <c r="AD159" i="71"/>
  <c r="P202" i="72"/>
  <c r="U202" i="72" s="1"/>
  <c r="Z199" i="71"/>
  <c r="P209" i="72"/>
  <c r="U209" i="72" s="1"/>
  <c r="Z206" i="71"/>
  <c r="Q143" i="72"/>
  <c r="V143" i="72" s="1"/>
  <c r="AD140" i="71"/>
  <c r="P178" i="72"/>
  <c r="U178" i="72" s="1"/>
  <c r="Z175" i="71"/>
  <c r="Q193" i="72"/>
  <c r="V193" i="72" s="1"/>
  <c r="AD190" i="71"/>
  <c r="P132" i="72"/>
  <c r="U132" i="72" s="1"/>
  <c r="Z129" i="71"/>
  <c r="Q217" i="72"/>
  <c r="V217" i="72" s="1"/>
  <c r="AD214" i="71"/>
  <c r="P183" i="72"/>
  <c r="U183" i="72" s="1"/>
  <c r="Z180" i="71"/>
  <c r="Q204" i="72"/>
  <c r="V204" i="72" s="1"/>
  <c r="AD201" i="71"/>
  <c r="P161" i="72"/>
  <c r="U161" i="72" s="1"/>
  <c r="Z158" i="71"/>
  <c r="Q164" i="72"/>
  <c r="V164" i="72" s="1"/>
  <c r="AD161" i="71"/>
  <c r="P136" i="72"/>
  <c r="U136" i="72" s="1"/>
  <c r="Z133" i="71"/>
  <c r="Q187" i="72"/>
  <c r="V187" i="72" s="1"/>
  <c r="AD184" i="71"/>
  <c r="P212" i="72"/>
  <c r="U212" i="72" s="1"/>
  <c r="Z209" i="71"/>
  <c r="Q214" i="72"/>
  <c r="V214" i="72" s="1"/>
  <c r="AD211" i="71"/>
  <c r="P152" i="72"/>
  <c r="U152" i="72" s="1"/>
  <c r="Z149" i="71"/>
  <c r="Q197" i="72"/>
  <c r="V197" i="72" s="1"/>
  <c r="AD194" i="71"/>
  <c r="P191" i="72"/>
  <c r="U191" i="72" s="1"/>
  <c r="Z188" i="71"/>
  <c r="Q194" i="72"/>
  <c r="V194" i="72" s="1"/>
  <c r="AD191" i="71"/>
  <c r="P519" i="72"/>
  <c r="U519" i="72" s="1"/>
  <c r="Z510" i="71"/>
  <c r="Q509" i="72"/>
  <c r="V509" i="72" s="1"/>
  <c r="AD500" i="71"/>
  <c r="P544" i="72"/>
  <c r="U544" i="72" s="1"/>
  <c r="Z535" i="71"/>
  <c r="Q524" i="72"/>
  <c r="V524" i="72" s="1"/>
  <c r="AD515" i="71"/>
  <c r="P539" i="72"/>
  <c r="U539" i="72" s="1"/>
  <c r="Z530" i="71"/>
  <c r="Q570" i="72"/>
  <c r="V570" i="72" s="1"/>
  <c r="AD561" i="71"/>
  <c r="P580" i="72"/>
  <c r="U580" i="72" s="1"/>
  <c r="Z571" i="71"/>
  <c r="Q533" i="72"/>
  <c r="V533" i="72" s="1"/>
  <c r="AD524" i="71"/>
  <c r="P513" i="72"/>
  <c r="U513" i="72" s="1"/>
  <c r="Z504" i="71"/>
  <c r="Q542" i="72"/>
  <c r="V542" i="72" s="1"/>
  <c r="AD533" i="71"/>
  <c r="P592" i="72"/>
  <c r="U592" i="72" s="1"/>
  <c r="Z583" i="71"/>
  <c r="Q558" i="72"/>
  <c r="V558" i="72" s="1"/>
  <c r="AD549" i="71"/>
  <c r="P568" i="72"/>
  <c r="U568" i="72" s="1"/>
  <c r="Z559" i="71"/>
  <c r="Q582" i="72"/>
  <c r="V582" i="72" s="1"/>
  <c r="AD573" i="71"/>
  <c r="P532" i="72"/>
  <c r="U532" i="72" s="1"/>
  <c r="Z523" i="71"/>
  <c r="Q543" i="72"/>
  <c r="V543" i="72" s="1"/>
  <c r="AD534" i="71"/>
  <c r="P541" i="72"/>
  <c r="U541" i="72" s="1"/>
  <c r="Z532" i="71"/>
  <c r="Q589" i="72"/>
  <c r="V589" i="72" s="1"/>
  <c r="AD580" i="71"/>
  <c r="P561" i="72"/>
  <c r="U561" i="72" s="1"/>
  <c r="Z552" i="71"/>
  <c r="Q587" i="72"/>
  <c r="V587" i="72" s="1"/>
  <c r="AD578" i="71"/>
  <c r="P535" i="72"/>
  <c r="U535" i="72" s="1"/>
  <c r="Z526" i="71"/>
  <c r="Q530" i="72"/>
  <c r="V530" i="72" s="1"/>
  <c r="AD521" i="71"/>
  <c r="P565" i="72"/>
  <c r="U565" i="72" s="1"/>
  <c r="Z556" i="71"/>
  <c r="Q545" i="72"/>
  <c r="V545" i="72" s="1"/>
  <c r="AD536" i="71"/>
  <c r="P571" i="72"/>
  <c r="U571" i="72" s="1"/>
  <c r="Z562" i="71"/>
  <c r="Q499" i="72"/>
  <c r="V499" i="72" s="1"/>
  <c r="AD490" i="71"/>
  <c r="P517" i="72"/>
  <c r="U517" i="72" s="1"/>
  <c r="Z508" i="71"/>
  <c r="N777" i="72"/>
  <c r="S777" i="72" s="1"/>
  <c r="AG764" i="71"/>
  <c r="AC764" i="71"/>
  <c r="V764" i="71"/>
  <c r="W764" i="71"/>
  <c r="X764" i="71"/>
  <c r="N801" i="72"/>
  <c r="S801" i="72" s="1"/>
  <c r="AG788" i="71"/>
  <c r="AC788" i="71"/>
  <c r="V788" i="71"/>
  <c r="W788" i="71"/>
  <c r="X788" i="71"/>
  <c r="N779" i="72"/>
  <c r="S779" i="72" s="1"/>
  <c r="AG766" i="71"/>
  <c r="AC766" i="71"/>
  <c r="V766" i="71"/>
  <c r="W766" i="71"/>
  <c r="X766" i="71"/>
  <c r="N813" i="72"/>
  <c r="S813" i="72" s="1"/>
  <c r="AG800" i="71"/>
  <c r="AC800" i="71"/>
  <c r="V800" i="71"/>
  <c r="W800" i="71"/>
  <c r="X800" i="71"/>
  <c r="N774" i="72"/>
  <c r="S774" i="72" s="1"/>
  <c r="AG761" i="71"/>
  <c r="AC761" i="71"/>
  <c r="V761" i="71"/>
  <c r="W761" i="71"/>
  <c r="X761" i="71"/>
  <c r="N751" i="72"/>
  <c r="S751" i="72" s="1"/>
  <c r="AG738" i="71"/>
  <c r="AC738" i="71"/>
  <c r="V738" i="71"/>
  <c r="W738" i="71"/>
  <c r="X738" i="71"/>
  <c r="N791" i="72"/>
  <c r="S791" i="72" s="1"/>
  <c r="AG778" i="71"/>
  <c r="AC778" i="71"/>
  <c r="V778" i="71"/>
  <c r="W778" i="71"/>
  <c r="X778" i="71"/>
  <c r="N773" i="72"/>
  <c r="S773" i="72" s="1"/>
  <c r="AG760" i="71"/>
  <c r="AC760" i="71"/>
  <c r="V760" i="71"/>
  <c r="W760" i="71"/>
  <c r="X760" i="71"/>
  <c r="N803" i="72"/>
  <c r="S803" i="72" s="1"/>
  <c r="AG790" i="71"/>
  <c r="AC790" i="71"/>
  <c r="V790" i="71"/>
  <c r="W790" i="71"/>
  <c r="X790" i="71"/>
  <c r="N770" i="72"/>
  <c r="S770" i="72" s="1"/>
  <c r="AG757" i="71"/>
  <c r="AC757" i="71"/>
  <c r="V757" i="71"/>
  <c r="W757" i="71"/>
  <c r="X757" i="71"/>
  <c r="N767" i="72"/>
  <c r="S767" i="72" s="1"/>
  <c r="AG754" i="71"/>
  <c r="AC754" i="71"/>
  <c r="V754" i="71"/>
  <c r="W754" i="71"/>
  <c r="X754" i="71"/>
  <c r="N737" i="72"/>
  <c r="S737" i="72" s="1"/>
  <c r="AG724" i="71"/>
  <c r="AC724" i="71"/>
  <c r="V724" i="71"/>
  <c r="W724" i="71"/>
  <c r="X724" i="71"/>
  <c r="N747" i="72"/>
  <c r="S747" i="72" s="1"/>
  <c r="AG734" i="71"/>
  <c r="AC734" i="71"/>
  <c r="V734" i="71"/>
  <c r="W734" i="71"/>
  <c r="X734" i="71"/>
  <c r="N792" i="72"/>
  <c r="S792" i="72" s="1"/>
  <c r="AG779" i="71"/>
  <c r="AC779" i="71"/>
  <c r="V779" i="71"/>
  <c r="W779" i="71"/>
  <c r="X779" i="71"/>
  <c r="N766" i="72"/>
  <c r="S766" i="72" s="1"/>
  <c r="AG753" i="71"/>
  <c r="AC753" i="71"/>
  <c r="V753" i="71"/>
  <c r="W753" i="71"/>
  <c r="X753" i="71"/>
  <c r="N761" i="72"/>
  <c r="S761" i="72" s="1"/>
  <c r="AG748" i="71"/>
  <c r="AC748" i="71"/>
  <c r="V748" i="71"/>
  <c r="W748" i="71"/>
  <c r="X748" i="71"/>
  <c r="N769" i="72"/>
  <c r="S769" i="72" s="1"/>
  <c r="AG756" i="71"/>
  <c r="AC756" i="71"/>
  <c r="V756" i="71"/>
  <c r="W756" i="71"/>
  <c r="X756" i="71"/>
  <c r="N763" i="72"/>
  <c r="S763" i="72" s="1"/>
  <c r="AG750" i="71"/>
  <c r="AC750" i="71"/>
  <c r="V750" i="71"/>
  <c r="W750" i="71"/>
  <c r="X750" i="71"/>
  <c r="N739" i="72"/>
  <c r="S739" i="72" s="1"/>
  <c r="AG726" i="71"/>
  <c r="AC726" i="71"/>
  <c r="V726" i="71"/>
  <c r="W726" i="71"/>
  <c r="X726" i="71"/>
  <c r="N746" i="72"/>
  <c r="S746" i="72" s="1"/>
  <c r="AG733" i="71"/>
  <c r="AC733" i="71"/>
  <c r="V733" i="71"/>
  <c r="W733" i="71"/>
  <c r="X733" i="71"/>
  <c r="N756" i="72"/>
  <c r="S756" i="72" s="1"/>
  <c r="AG743" i="71"/>
  <c r="AC743" i="71"/>
  <c r="V743" i="71"/>
  <c r="W743" i="71"/>
  <c r="X743" i="71"/>
  <c r="N759" i="72"/>
  <c r="S759" i="72" s="1"/>
  <c r="AG746" i="71"/>
  <c r="AC746" i="71"/>
  <c r="V746" i="71"/>
  <c r="W746" i="71"/>
  <c r="X746" i="71"/>
  <c r="N757" i="72"/>
  <c r="S757" i="72" s="1"/>
  <c r="AG744" i="71"/>
  <c r="AC744" i="71"/>
  <c r="V744" i="71"/>
  <c r="W744" i="71"/>
  <c r="X744" i="71"/>
  <c r="N771" i="72"/>
  <c r="S771" i="72" s="1"/>
  <c r="AG758" i="71"/>
  <c r="AC758" i="71"/>
  <c r="V758" i="71"/>
  <c r="W758" i="71"/>
  <c r="X758" i="71"/>
  <c r="N758" i="72"/>
  <c r="S758" i="72" s="1"/>
  <c r="AG745" i="71"/>
  <c r="AC745" i="71"/>
  <c r="V745" i="71"/>
  <c r="W745" i="71"/>
  <c r="X745" i="71"/>
  <c r="N731" i="72"/>
  <c r="AG718" i="71"/>
  <c r="AC718" i="71"/>
  <c r="W718" i="71"/>
  <c r="V718" i="71"/>
  <c r="U825" i="71"/>
  <c r="X718" i="71"/>
  <c r="N826" i="72"/>
  <c r="S826" i="72" s="1"/>
  <c r="AG813" i="71"/>
  <c r="AC813" i="71"/>
  <c r="V813" i="71"/>
  <c r="W813" i="71"/>
  <c r="X813" i="71"/>
  <c r="P1041" i="72"/>
  <c r="U1041" i="72" s="1"/>
  <c r="Z1024" i="71"/>
  <c r="Q987" i="72"/>
  <c r="V987" i="72" s="1"/>
  <c r="AD970" i="71"/>
  <c r="P1057" i="72"/>
  <c r="U1057" i="72" s="1"/>
  <c r="Z1040" i="71"/>
  <c r="Q1006" i="72"/>
  <c r="V1006" i="72" s="1"/>
  <c r="AD989" i="71"/>
  <c r="P988" i="72"/>
  <c r="U988" i="72" s="1"/>
  <c r="Z971" i="71"/>
  <c r="Q1045" i="72"/>
  <c r="V1045" i="72" s="1"/>
  <c r="AD1028" i="71"/>
  <c r="P991" i="72"/>
  <c r="U991" i="72" s="1"/>
  <c r="Z974" i="71"/>
  <c r="Q1063" i="72"/>
  <c r="V1063" i="72" s="1"/>
  <c r="AD1046" i="71"/>
  <c r="P1010" i="72"/>
  <c r="U1010" i="72" s="1"/>
  <c r="Z993" i="71"/>
  <c r="Q976" i="72"/>
  <c r="V976" i="72" s="1"/>
  <c r="AD959" i="71"/>
  <c r="P1069" i="72"/>
  <c r="U1069" i="72" s="1"/>
  <c r="Z1052" i="71"/>
  <c r="Q1011" i="72"/>
  <c r="V1011" i="72" s="1"/>
  <c r="AD994" i="71"/>
  <c r="P1029" i="72"/>
  <c r="U1029" i="72" s="1"/>
  <c r="Z1012" i="71"/>
  <c r="Q975" i="72"/>
  <c r="V975" i="72" s="1"/>
  <c r="AD958" i="71"/>
  <c r="P1044" i="72"/>
  <c r="U1044" i="72" s="1"/>
  <c r="Z1027" i="71"/>
  <c r="Q994" i="72"/>
  <c r="V994" i="72" s="1"/>
  <c r="AD977" i="71"/>
  <c r="P1067" i="72"/>
  <c r="U1067" i="72" s="1"/>
  <c r="Z1050" i="71"/>
  <c r="Q1049" i="72"/>
  <c r="V1049" i="72" s="1"/>
  <c r="AD1032" i="71"/>
  <c r="P995" i="72"/>
  <c r="U995" i="72" s="1"/>
  <c r="Z978" i="71"/>
  <c r="Q1048" i="72"/>
  <c r="V1048" i="72" s="1"/>
  <c r="AD1031" i="71"/>
  <c r="P998" i="72"/>
  <c r="U998" i="72" s="1"/>
  <c r="Z981" i="71"/>
  <c r="Q1072" i="72"/>
  <c r="V1072" i="72" s="1"/>
  <c r="AD1055" i="71"/>
  <c r="P1037" i="72"/>
  <c r="U1037" i="72" s="1"/>
  <c r="Z1020" i="71"/>
  <c r="Q983" i="72"/>
  <c r="V983" i="72" s="1"/>
  <c r="AD966" i="71"/>
  <c r="P1073" i="72"/>
  <c r="U1073" i="72" s="1"/>
  <c r="Z1056" i="71"/>
  <c r="Q1018" i="72"/>
  <c r="V1018" i="72" s="1"/>
  <c r="AD1001" i="71"/>
  <c r="P900" i="72"/>
  <c r="U900" i="72" s="1"/>
  <c r="Z885" i="71"/>
  <c r="Q895" i="72"/>
  <c r="V895" i="72" s="1"/>
  <c r="AD880" i="71"/>
  <c r="P898" i="72"/>
  <c r="U898" i="72" s="1"/>
  <c r="Z883" i="71"/>
  <c r="Q928" i="72"/>
  <c r="V928" i="72" s="1"/>
  <c r="AD913" i="71"/>
  <c r="P913" i="72"/>
  <c r="U913" i="72" s="1"/>
  <c r="Z898" i="71"/>
  <c r="Q926" i="72"/>
  <c r="V926" i="72" s="1"/>
  <c r="AD911" i="71"/>
  <c r="P899" i="72"/>
  <c r="U899" i="72" s="1"/>
  <c r="Z884" i="71"/>
  <c r="Q904" i="72"/>
  <c r="V904" i="72" s="1"/>
  <c r="AD889" i="71"/>
  <c r="P912" i="72"/>
  <c r="U912" i="72" s="1"/>
  <c r="Z897" i="71"/>
  <c r="Q897" i="72"/>
  <c r="V897" i="72" s="1"/>
  <c r="AD882" i="71"/>
  <c r="P932" i="72"/>
  <c r="U932" i="72" s="1"/>
  <c r="Z917" i="71"/>
  <c r="Q919" i="72"/>
  <c r="V919" i="72" s="1"/>
  <c r="AD904" i="71"/>
  <c r="P930" i="72"/>
  <c r="U930" i="72" s="1"/>
  <c r="Z915" i="71"/>
  <c r="Q883" i="72"/>
  <c r="V883" i="72" s="1"/>
  <c r="AD868" i="71"/>
  <c r="P882" i="72"/>
  <c r="U882" i="72" s="1"/>
  <c r="Z867" i="71"/>
  <c r="Q890" i="72"/>
  <c r="V890" i="72" s="1"/>
  <c r="AD875" i="71"/>
  <c r="P876" i="72"/>
  <c r="U876" i="72" s="1"/>
  <c r="Z861" i="71"/>
  <c r="Q910" i="72"/>
  <c r="V910" i="72" s="1"/>
  <c r="AD895" i="71"/>
  <c r="P903" i="72"/>
  <c r="U903" i="72" s="1"/>
  <c r="Z888" i="71"/>
  <c r="Q909" i="72"/>
  <c r="V909" i="72" s="1"/>
  <c r="AD894" i="71"/>
  <c r="P896" i="72"/>
  <c r="U896" i="72" s="1"/>
  <c r="Z881" i="71"/>
  <c r="Q881" i="72"/>
  <c r="V881" i="72" s="1"/>
  <c r="AD866" i="71"/>
  <c r="P894" i="72"/>
  <c r="U894" i="72" s="1"/>
  <c r="Z879" i="71"/>
  <c r="Q907" i="72"/>
  <c r="V907" i="72" s="1"/>
  <c r="AD892" i="71"/>
  <c r="P914" i="72"/>
  <c r="U914" i="72" s="1"/>
  <c r="Z899" i="71"/>
  <c r="Q922" i="72"/>
  <c r="V922" i="72" s="1"/>
  <c r="AD907" i="71"/>
  <c r="P908" i="72"/>
  <c r="U908" i="72" s="1"/>
  <c r="Z893" i="71"/>
  <c r="Q295" i="72"/>
  <c r="V295" i="72" s="1"/>
  <c r="AD290" i="71"/>
  <c r="P298" i="72"/>
  <c r="U298" i="72" s="1"/>
  <c r="Z293" i="71"/>
  <c r="Q293" i="72"/>
  <c r="V293" i="72" s="1"/>
  <c r="AD288" i="71"/>
  <c r="P328" i="72"/>
  <c r="U328" i="72" s="1"/>
  <c r="Z323" i="71"/>
  <c r="Q313" i="72"/>
  <c r="V313" i="72" s="1"/>
  <c r="AD308" i="71"/>
  <c r="P321" i="72"/>
  <c r="U321" i="72" s="1"/>
  <c r="Z316" i="71"/>
  <c r="Q302" i="72"/>
  <c r="V302" i="72" s="1"/>
  <c r="AD297" i="71"/>
  <c r="P299" i="72"/>
  <c r="U299" i="72" s="1"/>
  <c r="Z294" i="71"/>
  <c r="Q312" i="72"/>
  <c r="V312" i="72" s="1"/>
  <c r="AD307" i="71"/>
  <c r="P297" i="72"/>
  <c r="U297" i="72" s="1"/>
  <c r="Z292" i="71"/>
  <c r="Q327" i="72"/>
  <c r="V327" i="72" s="1"/>
  <c r="AD322" i="71"/>
  <c r="P322" i="72"/>
  <c r="U322" i="72" s="1"/>
  <c r="Z317" i="71"/>
  <c r="Q325" i="72"/>
  <c r="V325" i="72" s="1"/>
  <c r="AD320" i="71"/>
  <c r="P286" i="72"/>
  <c r="U286" i="72" s="1"/>
  <c r="Z281" i="71"/>
  <c r="Q277" i="72"/>
  <c r="V277" i="72" s="1"/>
  <c r="AD272" i="71"/>
  <c r="P291" i="72"/>
  <c r="U291" i="72" s="1"/>
  <c r="Z286" i="71"/>
  <c r="Q276" i="72"/>
  <c r="V276" i="72" s="1"/>
  <c r="AD271" i="71"/>
  <c r="P305" i="72"/>
  <c r="U305" i="72" s="1"/>
  <c r="Z300" i="71"/>
  <c r="Q306" i="72"/>
  <c r="V306" i="72" s="1"/>
  <c r="AD301" i="71"/>
  <c r="P304" i="72"/>
  <c r="U304" i="72" s="1"/>
  <c r="Z299" i="71"/>
  <c r="Q296" i="72"/>
  <c r="V296" i="72" s="1"/>
  <c r="AD291" i="71"/>
  <c r="P281" i="72"/>
  <c r="U281" i="72" s="1"/>
  <c r="Z276" i="71"/>
  <c r="Q289" i="72"/>
  <c r="V289" i="72" s="1"/>
  <c r="AD284" i="71"/>
  <c r="P310" i="72"/>
  <c r="U310" i="72" s="1"/>
  <c r="Z305" i="71"/>
  <c r="Q309" i="72"/>
  <c r="V309" i="72" s="1"/>
  <c r="AD304" i="71"/>
  <c r="P323" i="72"/>
  <c r="U323" i="72" s="1"/>
  <c r="Z318" i="71"/>
  <c r="Q308" i="72"/>
  <c r="V308" i="72" s="1"/>
  <c r="AD303" i="71"/>
  <c r="P433" i="72"/>
  <c r="U433" i="72" s="1"/>
  <c r="Z426" i="71"/>
  <c r="Q386" i="72"/>
  <c r="V386" i="72" s="1"/>
  <c r="AD379" i="71"/>
  <c r="P435" i="72"/>
  <c r="U435" i="72" s="1"/>
  <c r="Z428" i="71"/>
  <c r="Q470" i="72"/>
  <c r="V470" i="72" s="1"/>
  <c r="AD463" i="71"/>
  <c r="P410" i="72"/>
  <c r="U410" i="72" s="1"/>
  <c r="Z403" i="71"/>
  <c r="Q383" i="72"/>
  <c r="V383" i="72" s="1"/>
  <c r="AD376" i="71"/>
  <c r="P460" i="72"/>
  <c r="U460" i="72" s="1"/>
  <c r="Z453" i="71"/>
  <c r="Q441" i="72"/>
  <c r="V441" i="72" s="1"/>
  <c r="AD434" i="71"/>
  <c r="P474" i="72"/>
  <c r="U474" i="72" s="1"/>
  <c r="Z467" i="71"/>
  <c r="Q415" i="72"/>
  <c r="V415" i="72" s="1"/>
  <c r="AD408" i="71"/>
  <c r="P444" i="72"/>
  <c r="U444" i="72" s="1"/>
  <c r="Z437" i="71"/>
  <c r="Q396" i="72"/>
  <c r="V396" i="72" s="1"/>
  <c r="AD389" i="71"/>
  <c r="P457" i="72"/>
  <c r="U457" i="72" s="1"/>
  <c r="Z450" i="71"/>
  <c r="Q416" i="72"/>
  <c r="V416" i="72" s="1"/>
  <c r="AD409" i="71"/>
  <c r="P414" i="72"/>
  <c r="U414" i="72" s="1"/>
  <c r="Z407" i="71"/>
  <c r="Q458" i="72"/>
  <c r="V458" i="72" s="1"/>
  <c r="AD451" i="71"/>
  <c r="P394" i="72"/>
  <c r="U394" i="72" s="1"/>
  <c r="Z387" i="71"/>
  <c r="Q423" i="72"/>
  <c r="V423" i="72" s="1"/>
  <c r="AD416" i="71"/>
  <c r="P375" i="72"/>
  <c r="U375" i="72" s="1"/>
  <c r="Z368" i="71"/>
  <c r="Q468" i="72"/>
  <c r="V468" i="72" s="1"/>
  <c r="AD461" i="71"/>
  <c r="P462" i="72"/>
  <c r="U462" i="72" s="1"/>
  <c r="Z455" i="71"/>
  <c r="Q399" i="72"/>
  <c r="V399" i="72" s="1"/>
  <c r="AD392" i="71"/>
  <c r="P428" i="72"/>
  <c r="U428" i="72" s="1"/>
  <c r="Z421" i="71"/>
  <c r="Q380" i="72"/>
  <c r="V380" i="72" s="1"/>
  <c r="AD373" i="71"/>
  <c r="P427" i="72"/>
  <c r="U427" i="72" s="1"/>
  <c r="Z420" i="71"/>
  <c r="Q466" i="72"/>
  <c r="V466" i="72" s="1"/>
  <c r="AD459" i="71"/>
  <c r="P401" i="72"/>
  <c r="U401" i="72" s="1"/>
  <c r="Z394" i="71"/>
  <c r="Q1486" i="72"/>
  <c r="V1486" i="72" s="1"/>
  <c r="AD1461" i="71"/>
  <c r="P1481" i="72"/>
  <c r="U1481" i="72" s="1"/>
  <c r="Z1456" i="71"/>
  <c r="Q1489" i="72"/>
  <c r="V1489" i="72" s="1"/>
  <c r="AD1464" i="71"/>
  <c r="P1475" i="72"/>
  <c r="U1475" i="72" s="1"/>
  <c r="Z1450" i="71"/>
  <c r="Q1509" i="72"/>
  <c r="V1509" i="72" s="1"/>
  <c r="AD1484" i="71"/>
  <c r="P1506" i="72"/>
  <c r="U1506" i="72" s="1"/>
  <c r="Z1481" i="71"/>
  <c r="Q1508" i="72"/>
  <c r="V1508" i="72" s="1"/>
  <c r="AD1483" i="71"/>
  <c r="P1495" i="72"/>
  <c r="U1495" i="72" s="1"/>
  <c r="Z1470" i="71"/>
  <c r="Q1480" i="72"/>
  <c r="V1480" i="72" s="1"/>
  <c r="AD1455" i="71"/>
  <c r="P1493" i="72"/>
  <c r="U1493" i="72" s="1"/>
  <c r="Z1468" i="71"/>
  <c r="Q1510" i="72"/>
  <c r="V1510" i="72" s="1"/>
  <c r="AD1485" i="71"/>
  <c r="P1513" i="72"/>
  <c r="U1513" i="72" s="1"/>
  <c r="Z1488" i="71"/>
  <c r="Q1521" i="72"/>
  <c r="V1521" i="72" s="1"/>
  <c r="AD1496" i="71"/>
  <c r="P1507" i="72"/>
  <c r="U1507" i="72" s="1"/>
  <c r="Z1482" i="71"/>
  <c r="Q1499" i="72"/>
  <c r="V1499" i="72" s="1"/>
  <c r="AD1474" i="71"/>
  <c r="P1498" i="72"/>
  <c r="U1498" i="72" s="1"/>
  <c r="Z1473" i="71"/>
  <c r="Q1497" i="72"/>
  <c r="V1497" i="72" s="1"/>
  <c r="AD1472" i="71"/>
  <c r="P1527" i="72"/>
  <c r="U1527" i="72" s="1"/>
  <c r="Z1502" i="71"/>
  <c r="Q1512" i="72"/>
  <c r="V1512" i="72" s="1"/>
  <c r="AD1487" i="71"/>
  <c r="P1525" i="72"/>
  <c r="U1525" i="72" s="1"/>
  <c r="Z1500" i="71"/>
  <c r="Q1502" i="72"/>
  <c r="V1502" i="72" s="1"/>
  <c r="AD1477" i="71"/>
  <c r="P1503" i="72"/>
  <c r="U1503" i="72" s="1"/>
  <c r="Z1478" i="71"/>
  <c r="Q1511" i="72"/>
  <c r="V1511" i="72" s="1"/>
  <c r="AD1486" i="71"/>
  <c r="P1496" i="72"/>
  <c r="U1496" i="72" s="1"/>
  <c r="Z1471" i="71"/>
  <c r="Q1531" i="72"/>
  <c r="V1531" i="72" s="1"/>
  <c r="AD1506" i="71"/>
  <c r="P1522" i="72"/>
  <c r="U1522" i="72" s="1"/>
  <c r="Z1497" i="71"/>
  <c r="Q1529" i="72"/>
  <c r="V1529" i="72" s="1"/>
  <c r="AD1504" i="71"/>
  <c r="AG1396" i="71"/>
  <c r="AC1396" i="71"/>
  <c r="V1396" i="71"/>
  <c r="N1419" i="72"/>
  <c r="S1419" i="72" s="1"/>
  <c r="W1396" i="71"/>
  <c r="X1396" i="71"/>
  <c r="AG1345" i="71"/>
  <c r="AC1345" i="71"/>
  <c r="W1345" i="71"/>
  <c r="N1368" i="72"/>
  <c r="S1368" i="72" s="1"/>
  <c r="V1345" i="71"/>
  <c r="X1345" i="71"/>
  <c r="AC1312" i="71"/>
  <c r="V1312" i="71"/>
  <c r="N1335" i="72"/>
  <c r="S1335" i="72" s="1"/>
  <c r="W1312" i="71"/>
  <c r="AG1312" i="71"/>
  <c r="X1312" i="71"/>
  <c r="N1399" i="72"/>
  <c r="S1399" i="72" s="1"/>
  <c r="W1376" i="71"/>
  <c r="AG1376" i="71"/>
  <c r="AC1376" i="71"/>
  <c r="V1376" i="71"/>
  <c r="X1376" i="71"/>
  <c r="AC1388" i="71"/>
  <c r="V1388" i="71"/>
  <c r="N1411" i="72"/>
  <c r="S1411" i="72" s="1"/>
  <c r="W1388" i="71"/>
  <c r="AG1388" i="71"/>
  <c r="X1388" i="71"/>
  <c r="V1369" i="71"/>
  <c r="N1392" i="72"/>
  <c r="S1392" i="72" s="1"/>
  <c r="W1369" i="71"/>
  <c r="AG1369" i="71"/>
  <c r="AC1369" i="71"/>
  <c r="X1369" i="71"/>
  <c r="W1341" i="71"/>
  <c r="N1364" i="72"/>
  <c r="S1364" i="72" s="1"/>
  <c r="V1341" i="71"/>
  <c r="AG1341" i="71"/>
  <c r="AC1341" i="71"/>
  <c r="X1341" i="71"/>
  <c r="N1331" i="72"/>
  <c r="V1308" i="71"/>
  <c r="AG1308" i="71"/>
  <c r="AC1308" i="71"/>
  <c r="W1308" i="71"/>
  <c r="U1415" i="71"/>
  <c r="X1308" i="71"/>
  <c r="AG1365" i="71"/>
  <c r="AC1365" i="71"/>
  <c r="W1365" i="71"/>
  <c r="N1388" i="72"/>
  <c r="S1388" i="72" s="1"/>
  <c r="V1365" i="71"/>
  <c r="X1365" i="71"/>
  <c r="AG1404" i="71"/>
  <c r="AC1404" i="71"/>
  <c r="V1404" i="71"/>
  <c r="N1427" i="72"/>
  <c r="S1427" i="72" s="1"/>
  <c r="W1404" i="71"/>
  <c r="X1404" i="71"/>
  <c r="AC1385" i="71"/>
  <c r="V1385" i="71"/>
  <c r="N1408" i="72"/>
  <c r="S1408" i="72" s="1"/>
  <c r="W1385" i="71"/>
  <c r="AG1385" i="71"/>
  <c r="X1385" i="71"/>
  <c r="AC1321" i="71"/>
  <c r="V1321" i="71"/>
  <c r="N1344" i="72"/>
  <c r="S1344" i="72" s="1"/>
  <c r="W1321" i="71"/>
  <c r="AG1321" i="71"/>
  <c r="X1321" i="71"/>
  <c r="AC1403" i="71"/>
  <c r="W1403" i="71"/>
  <c r="N1426" i="72"/>
  <c r="S1426" i="72" s="1"/>
  <c r="V1403" i="71"/>
  <c r="AG1403" i="71"/>
  <c r="X1403" i="71"/>
  <c r="AG1357" i="71"/>
  <c r="AC1357" i="71"/>
  <c r="W1357" i="71"/>
  <c r="N1380" i="72"/>
  <c r="S1380" i="72" s="1"/>
  <c r="V1357" i="71"/>
  <c r="X1357" i="71"/>
  <c r="AG1324" i="71"/>
  <c r="AC1324" i="71"/>
  <c r="V1324" i="71"/>
  <c r="N1347" i="72"/>
  <c r="S1347" i="72" s="1"/>
  <c r="W1324" i="71"/>
  <c r="X1324" i="71"/>
  <c r="AG1310" i="71"/>
  <c r="AC1310" i="71"/>
  <c r="V1310" i="71"/>
  <c r="N1333" i="72"/>
  <c r="S1333" i="72" s="1"/>
  <c r="W1310" i="71"/>
  <c r="X1310" i="71"/>
  <c r="AG1327" i="71"/>
  <c r="AC1327" i="71"/>
  <c r="V1327" i="71"/>
  <c r="N1350" i="72"/>
  <c r="S1350" i="72" s="1"/>
  <c r="W1327" i="71"/>
  <c r="X1327" i="71"/>
  <c r="AG1406" i="71"/>
  <c r="AC1406" i="71"/>
  <c r="V1406" i="71"/>
  <c r="N1429" i="72"/>
  <c r="S1429" i="72" s="1"/>
  <c r="W1406" i="71"/>
  <c r="X1406" i="71"/>
  <c r="AG1337" i="71"/>
  <c r="AC1337" i="71"/>
  <c r="W1337" i="71"/>
  <c r="N1360" i="72"/>
  <c r="S1360" i="72" s="1"/>
  <c r="V1337" i="71"/>
  <c r="X1337" i="71"/>
  <c r="V1320" i="71"/>
  <c r="N1343" i="72"/>
  <c r="S1343" i="72" s="1"/>
  <c r="W1320" i="71"/>
  <c r="AG1320" i="71"/>
  <c r="AC1320" i="71"/>
  <c r="X1320" i="71"/>
  <c r="V1397" i="71"/>
  <c r="N1420" i="72"/>
  <c r="S1420" i="72" s="1"/>
  <c r="W1397" i="71"/>
  <c r="AG1397" i="71"/>
  <c r="AC1397" i="71"/>
  <c r="X1397" i="71"/>
  <c r="W1315" i="71"/>
  <c r="N1338" i="72"/>
  <c r="S1338" i="72" s="1"/>
  <c r="V1315" i="71"/>
  <c r="AG1315" i="71"/>
  <c r="AC1315" i="71"/>
  <c r="X1315" i="71"/>
  <c r="V1401" i="71"/>
  <c r="N1424" i="72"/>
  <c r="S1424" i="72" s="1"/>
  <c r="W1401" i="71"/>
  <c r="AG1401" i="71"/>
  <c r="AC1401" i="71"/>
  <c r="X1401" i="71"/>
  <c r="W1349" i="71"/>
  <c r="N1372" i="72"/>
  <c r="S1372" i="72" s="1"/>
  <c r="V1349" i="71"/>
  <c r="AG1349" i="71"/>
  <c r="AC1349" i="71"/>
  <c r="X1349" i="71"/>
  <c r="W1319" i="71"/>
  <c r="N1342" i="72"/>
  <c r="S1342" i="72" s="1"/>
  <c r="V1319" i="71"/>
  <c r="AG1319" i="71"/>
  <c r="AC1319" i="71"/>
  <c r="X1319" i="71"/>
  <c r="V1347" i="71"/>
  <c r="N1370" i="72"/>
  <c r="S1370" i="72" s="1"/>
  <c r="W1347" i="71"/>
  <c r="AG1347" i="71"/>
  <c r="AC1347" i="71"/>
  <c r="X1347" i="71"/>
  <c r="P1148" i="72"/>
  <c r="U1148" i="72" s="1"/>
  <c r="Z1129" i="71"/>
  <c r="Q1179" i="72"/>
  <c r="V1179" i="72" s="1"/>
  <c r="AD1160" i="71"/>
  <c r="P1146" i="72"/>
  <c r="U1146" i="72" s="1"/>
  <c r="Z1127" i="71"/>
  <c r="Q1166" i="72"/>
  <c r="V1166" i="72" s="1"/>
  <c r="AD1147" i="71"/>
  <c r="P1162" i="72"/>
  <c r="U1162" i="72" s="1"/>
  <c r="Z1143" i="71"/>
  <c r="Q1174" i="72"/>
  <c r="V1174" i="72" s="1"/>
  <c r="AD1155" i="71"/>
  <c r="P1167" i="72"/>
  <c r="U1167" i="72" s="1"/>
  <c r="Z1148" i="71"/>
  <c r="Q1116" i="72"/>
  <c r="V1116" i="72" s="1"/>
  <c r="AD1097" i="71"/>
  <c r="P1172" i="72"/>
  <c r="U1172" i="72" s="1"/>
  <c r="Z1153" i="71"/>
  <c r="Q1173" i="72"/>
  <c r="V1173" i="72" s="1"/>
  <c r="AD1154" i="71"/>
  <c r="P1180" i="72"/>
  <c r="U1180" i="72" s="1"/>
  <c r="Z1161" i="71"/>
  <c r="Q1187" i="72"/>
  <c r="V1187" i="72" s="1"/>
  <c r="AD1168" i="71"/>
  <c r="P1168" i="72"/>
  <c r="U1168" i="72" s="1"/>
  <c r="Z1149" i="71"/>
  <c r="Q1156" i="72"/>
  <c r="V1156" i="72" s="1"/>
  <c r="AD1137" i="71"/>
  <c r="P1141" i="72"/>
  <c r="U1141" i="72" s="1"/>
  <c r="Z1122" i="71"/>
  <c r="Q1185" i="72"/>
  <c r="V1185" i="72" s="1"/>
  <c r="AD1166" i="71"/>
  <c r="P1191" i="72"/>
  <c r="U1191" i="72" s="1"/>
  <c r="Z1172" i="71"/>
  <c r="Q1178" i="72"/>
  <c r="V1178" i="72" s="1"/>
  <c r="AD1159" i="71"/>
  <c r="P1182" i="72"/>
  <c r="U1182" i="72" s="1"/>
  <c r="Z1163" i="71"/>
  <c r="Q1194" i="72"/>
  <c r="V1194" i="72" s="1"/>
  <c r="AD1175" i="71"/>
  <c r="P1169" i="72"/>
  <c r="U1169" i="72" s="1"/>
  <c r="Z1150" i="71"/>
  <c r="Q1195" i="72"/>
  <c r="V1195" i="72" s="1"/>
  <c r="AD1176" i="71"/>
  <c r="P1189" i="72"/>
  <c r="U1189" i="72" s="1"/>
  <c r="Z1170" i="71"/>
  <c r="Q1188" i="72"/>
  <c r="V1188" i="72" s="1"/>
  <c r="AD1169" i="71"/>
  <c r="P1098" i="72"/>
  <c r="U1098" i="72" s="1"/>
  <c r="Z1079" i="71"/>
  <c r="Q1196" i="72"/>
  <c r="V1196" i="72" s="1"/>
  <c r="AD1177" i="71"/>
  <c r="P1102" i="72"/>
  <c r="U1102" i="72" s="1"/>
  <c r="Z1083" i="71"/>
  <c r="Q684" i="72"/>
  <c r="V684" i="72" s="1"/>
  <c r="AD673" i="71"/>
  <c r="P645" i="72"/>
  <c r="U645" i="72" s="1"/>
  <c r="Z634" i="71"/>
  <c r="Q616" i="72"/>
  <c r="V616" i="72" s="1"/>
  <c r="AD605" i="71"/>
  <c r="P679" i="72"/>
  <c r="U679" i="72" s="1"/>
  <c r="Z668" i="71"/>
  <c r="Q642" i="72"/>
  <c r="V642" i="72" s="1"/>
  <c r="AD631" i="71"/>
  <c r="P704" i="72"/>
  <c r="U704" i="72" s="1"/>
  <c r="Z693" i="71"/>
  <c r="Q665" i="72"/>
  <c r="V665" i="72" s="1"/>
  <c r="AD654" i="71"/>
  <c r="P714" i="72"/>
  <c r="U714" i="72" s="1"/>
  <c r="Z703" i="71"/>
  <c r="Q683" i="72"/>
  <c r="V683" i="72" s="1"/>
  <c r="AD672" i="71"/>
  <c r="P646" i="72"/>
  <c r="U646" i="72" s="1"/>
  <c r="Z635" i="71"/>
  <c r="Q708" i="72"/>
  <c r="V708" i="72" s="1"/>
  <c r="AD697" i="71"/>
  <c r="P669" i="72"/>
  <c r="U669" i="72" s="1"/>
  <c r="Z658" i="71"/>
  <c r="Q624" i="72"/>
  <c r="V624" i="72" s="1"/>
  <c r="AD613" i="71"/>
  <c r="P671" i="72"/>
  <c r="U671" i="72" s="1"/>
  <c r="Z660" i="71"/>
  <c r="Q634" i="72"/>
  <c r="V634" i="72" s="1"/>
  <c r="AD623" i="71"/>
  <c r="P712" i="72"/>
  <c r="U712" i="72" s="1"/>
  <c r="Z701" i="71"/>
  <c r="Q673" i="72"/>
  <c r="V673" i="72" s="1"/>
  <c r="AD662" i="71"/>
  <c r="P628" i="72"/>
  <c r="U628" i="72" s="1"/>
  <c r="Z617" i="71"/>
  <c r="Q691" i="72"/>
  <c r="V691" i="72" s="1"/>
  <c r="AD680" i="71"/>
  <c r="P654" i="72"/>
  <c r="U654" i="72" s="1"/>
  <c r="Z643" i="71"/>
  <c r="Q700" i="72"/>
  <c r="V700" i="72" s="1"/>
  <c r="AD689" i="71"/>
  <c r="P661" i="72"/>
  <c r="U661" i="72" s="1"/>
  <c r="Z650" i="71"/>
  <c r="Q632" i="72"/>
  <c r="V632" i="72" s="1"/>
  <c r="AD621" i="71"/>
  <c r="P695" i="72"/>
  <c r="U695" i="72" s="1"/>
  <c r="Z684" i="71"/>
  <c r="Q658" i="72"/>
  <c r="V658" i="72" s="1"/>
  <c r="AD647" i="71"/>
  <c r="R611" i="72"/>
  <c r="AG707" i="71"/>
  <c r="AH600" i="71"/>
  <c r="O681" i="72"/>
  <c r="T681" i="72" s="1"/>
  <c r="Y670" i="71"/>
  <c r="R218" i="72"/>
  <c r="W218" i="72" s="1"/>
  <c r="AH215" i="71"/>
  <c r="O160" i="72"/>
  <c r="T160" i="72" s="1"/>
  <c r="Y157" i="71"/>
  <c r="R134" i="72"/>
  <c r="W134" i="72" s="1"/>
  <c r="AH131" i="71"/>
  <c r="O175" i="72"/>
  <c r="T175" i="72" s="1"/>
  <c r="Y172" i="71"/>
  <c r="R210" i="72"/>
  <c r="W210" i="72" s="1"/>
  <c r="AH207" i="71"/>
  <c r="O142" i="72"/>
  <c r="T142" i="72" s="1"/>
  <c r="Y139" i="71"/>
  <c r="R196" i="72"/>
  <c r="W196" i="72" s="1"/>
  <c r="AH193" i="71"/>
  <c r="O138" i="72"/>
  <c r="T138" i="72" s="1"/>
  <c r="Y135" i="71"/>
  <c r="R199" i="72"/>
  <c r="W199" i="72" s="1"/>
  <c r="AH196" i="71"/>
  <c r="O236" i="72"/>
  <c r="T236" i="72" s="1"/>
  <c r="Y233" i="71"/>
  <c r="R225" i="72"/>
  <c r="W225" i="72" s="1"/>
  <c r="AH222" i="71"/>
  <c r="O228" i="72"/>
  <c r="T228" i="72" s="1"/>
  <c r="Y225" i="71"/>
  <c r="R200" i="72"/>
  <c r="W200" i="72" s="1"/>
  <c r="AH197" i="71"/>
  <c r="O203" i="72"/>
  <c r="T203" i="72" s="1"/>
  <c r="Y200" i="71"/>
  <c r="R133" i="72"/>
  <c r="W133" i="72" s="1"/>
  <c r="AH130" i="71"/>
  <c r="O230" i="72"/>
  <c r="T230" i="72" s="1"/>
  <c r="Y227" i="71"/>
  <c r="R184" i="72"/>
  <c r="W184" i="72" s="1"/>
  <c r="AH181" i="71"/>
  <c r="O168" i="72"/>
  <c r="T168" i="72" s="1"/>
  <c r="Y165" i="71"/>
  <c r="R223" i="72"/>
  <c r="W223" i="72" s="1"/>
  <c r="AH220" i="71"/>
  <c r="O226" i="72"/>
  <c r="T226" i="72" s="1"/>
  <c r="Y223" i="71"/>
  <c r="R234" i="72"/>
  <c r="W234" i="72" s="1"/>
  <c r="AH231" i="71"/>
  <c r="O192" i="72"/>
  <c r="T192" i="72" s="1"/>
  <c r="Y189" i="71"/>
  <c r="R150" i="72"/>
  <c r="W150" i="72" s="1"/>
  <c r="AH147" i="71"/>
  <c r="O207" i="72"/>
  <c r="T207" i="72" s="1"/>
  <c r="Y204" i="71"/>
  <c r="X235" i="71"/>
  <c r="Q131" i="72"/>
  <c r="AC235" i="71"/>
  <c r="AD128" i="71"/>
  <c r="P174" i="72"/>
  <c r="U174" i="72" s="1"/>
  <c r="Z171" i="71"/>
  <c r="Q165" i="72"/>
  <c r="V165" i="72" s="1"/>
  <c r="AD162" i="71"/>
  <c r="P554" i="72"/>
  <c r="U554" i="72" s="1"/>
  <c r="Z545" i="71"/>
  <c r="Q534" i="72"/>
  <c r="V534" i="72" s="1"/>
  <c r="AD525" i="71"/>
  <c r="P564" i="72"/>
  <c r="U564" i="72" s="1"/>
  <c r="Z555" i="71"/>
  <c r="Q515" i="72"/>
  <c r="V515" i="72" s="1"/>
  <c r="AD506" i="71"/>
  <c r="P496" i="72"/>
  <c r="U496" i="72" s="1"/>
  <c r="Z487" i="71"/>
  <c r="Q505" i="72"/>
  <c r="V505" i="72" s="1"/>
  <c r="AD496" i="71"/>
  <c r="P514" i="72"/>
  <c r="U514" i="72" s="1"/>
  <c r="Z505" i="71"/>
  <c r="Q553" i="72"/>
  <c r="V553" i="72" s="1"/>
  <c r="AD544" i="71"/>
  <c r="P559" i="72"/>
  <c r="U559" i="72" s="1"/>
  <c r="Z550" i="71"/>
  <c r="Q562" i="72"/>
  <c r="V562" i="72" s="1"/>
  <c r="AD553" i="71"/>
  <c r="P526" i="72"/>
  <c r="U526" i="72" s="1"/>
  <c r="Z517" i="71"/>
  <c r="Q493" i="72"/>
  <c r="V493" i="72" s="1"/>
  <c r="AD484" i="71"/>
  <c r="P508" i="72"/>
  <c r="U508" i="72" s="1"/>
  <c r="Z499" i="71"/>
  <c r="Q551" i="72"/>
  <c r="V551" i="72" s="1"/>
  <c r="AD542" i="71"/>
  <c r="P552" i="72"/>
  <c r="U552" i="72" s="1"/>
  <c r="Z543" i="71"/>
  <c r="Q586" i="72"/>
  <c r="V586" i="72" s="1"/>
  <c r="AD577" i="71"/>
  <c r="P566" i="72"/>
  <c r="U566" i="72" s="1"/>
  <c r="Z557" i="71"/>
  <c r="Q529" i="72"/>
  <c r="V529" i="72" s="1"/>
  <c r="AD520" i="71"/>
  <c r="P531" i="72"/>
  <c r="U531" i="72" s="1"/>
  <c r="Z522" i="71"/>
  <c r="Q560" i="72"/>
  <c r="V560" i="72" s="1"/>
  <c r="AD551" i="71"/>
  <c r="P576" i="72"/>
  <c r="U576" i="72" s="1"/>
  <c r="Z567" i="71"/>
  <c r="Q556" i="72"/>
  <c r="V556" i="72" s="1"/>
  <c r="AD547" i="71"/>
  <c r="P585" i="72"/>
  <c r="U585" i="72" s="1"/>
  <c r="Z576" i="71"/>
  <c r="Q547" i="72"/>
  <c r="V547" i="72" s="1"/>
  <c r="AD538" i="71"/>
  <c r="P538" i="72"/>
  <c r="U538" i="72" s="1"/>
  <c r="Z529" i="71"/>
  <c r="Q548" i="72"/>
  <c r="V548" i="72" s="1"/>
  <c r="AD539" i="71"/>
  <c r="P557" i="72"/>
  <c r="U557" i="72" s="1"/>
  <c r="Z548" i="71"/>
  <c r="R20" i="47"/>
  <c r="S20" i="47" s="1"/>
  <c r="R22" i="47"/>
  <c r="T22" i="47" s="1"/>
  <c r="R19" i="47"/>
  <c r="S19" i="47" s="1"/>
  <c r="R21" i="47"/>
  <c r="S21" i="47" s="1"/>
  <c r="R60" i="47"/>
  <c r="S60" i="47" s="1"/>
  <c r="R11" i="47"/>
  <c r="T11" i="47" s="1"/>
  <c r="R18" i="47"/>
  <c r="S18" i="47" s="1"/>
  <c r="R83" i="47"/>
  <c r="T83" i="47" s="1"/>
  <c r="R12" i="47"/>
  <c r="T12" i="47" s="1"/>
  <c r="R102" i="47"/>
  <c r="S102" i="47" s="1"/>
  <c r="R67" i="47"/>
  <c r="T67" i="47" s="1"/>
  <c r="R35" i="47"/>
  <c r="T35" i="47" s="1"/>
  <c r="R43" i="47"/>
  <c r="T43" i="47" s="1"/>
  <c r="R50" i="47"/>
  <c r="T50" i="47" s="1"/>
  <c r="R109" i="47"/>
  <c r="T109" i="47" s="1"/>
  <c r="R74" i="47"/>
  <c r="T74" i="47" s="1"/>
  <c r="R86" i="47"/>
  <c r="T86" i="47" s="1"/>
  <c r="R38" i="47"/>
  <c r="S38" i="47" s="1"/>
  <c r="R33" i="47"/>
  <c r="S33" i="47" s="1"/>
  <c r="R100" i="47"/>
  <c r="S100" i="47" s="1"/>
  <c r="R76" i="47"/>
  <c r="S76" i="47" s="1"/>
  <c r="R53" i="47"/>
  <c r="T53" i="47" s="1"/>
  <c r="R10" i="47"/>
  <c r="S10" i="47" s="1"/>
  <c r="R115" i="47"/>
  <c r="S115" i="47" s="1"/>
  <c r="R28" i="47"/>
  <c r="S28" i="47" s="1"/>
  <c r="R51" i="47"/>
  <c r="S51" i="47" s="1"/>
  <c r="R93" i="47"/>
  <c r="T93" i="47" s="1"/>
  <c r="R69" i="47"/>
  <c r="S69" i="47" s="1"/>
  <c r="R87" i="47"/>
  <c r="S87" i="47" s="1"/>
  <c r="R111" i="47"/>
  <c r="T111" i="47" s="1"/>
  <c r="R14" i="47"/>
  <c r="T14" i="47" s="1"/>
  <c r="R15" i="47"/>
  <c r="S15" i="47" s="1"/>
  <c r="R16" i="47"/>
  <c r="T16" i="47" s="1"/>
  <c r="R13" i="47"/>
  <c r="S13" i="47" s="1"/>
  <c r="R37" i="47"/>
  <c r="T37" i="47" s="1"/>
  <c r="R55" i="47"/>
  <c r="T55" i="47" s="1"/>
  <c r="R71" i="47"/>
  <c r="S71" i="47" s="1"/>
  <c r="R88" i="47"/>
  <c r="T88" i="47" s="1"/>
  <c r="R104" i="47"/>
  <c r="S104" i="47" s="1"/>
  <c r="R30" i="47"/>
  <c r="T30" i="47" s="1"/>
  <c r="R48" i="47"/>
  <c r="S48" i="47" s="1"/>
  <c r="R64" i="47"/>
  <c r="S64" i="47" s="1"/>
  <c r="R80" i="47"/>
  <c r="T80" i="47" s="1"/>
  <c r="R97" i="47"/>
  <c r="S97" i="47" s="1"/>
  <c r="R113" i="47"/>
  <c r="T113" i="47" s="1"/>
  <c r="R40" i="47"/>
  <c r="T40" i="47" s="1"/>
  <c r="R57" i="47"/>
  <c r="T57" i="47" s="1"/>
  <c r="R73" i="47"/>
  <c r="S73" i="47" s="1"/>
  <c r="R90" i="47"/>
  <c r="S90" i="47" s="1"/>
  <c r="R106" i="47"/>
  <c r="T106" i="47" s="1"/>
  <c r="R36" i="47"/>
  <c r="S36" i="47" s="1"/>
  <c r="R103" i="47"/>
  <c r="T103" i="47" s="1"/>
  <c r="R91" i="47"/>
  <c r="S91" i="47" s="1"/>
  <c r="R66" i="47"/>
  <c r="T66" i="47" s="1"/>
  <c r="R62" i="47"/>
  <c r="S62" i="47" s="1"/>
  <c r="R45" i="47"/>
  <c r="S45" i="47" s="1"/>
  <c r="R23" i="47"/>
  <c r="S23" i="47" s="1"/>
  <c r="R24" i="47"/>
  <c r="S24" i="47" s="1"/>
  <c r="R25" i="47"/>
  <c r="T25" i="47" s="1"/>
  <c r="I53" i="46"/>
  <c r="K53" i="46" s="1"/>
  <c r="R42" i="47"/>
  <c r="T42" i="47" s="1"/>
  <c r="R59" i="47"/>
  <c r="T59" i="47" s="1"/>
  <c r="R75" i="47"/>
  <c r="S75" i="47" s="1"/>
  <c r="R92" i="47"/>
  <c r="T92" i="47" s="1"/>
  <c r="R108" i="47"/>
  <c r="S108" i="47" s="1"/>
  <c r="R34" i="47"/>
  <c r="T34" i="47" s="1"/>
  <c r="R52" i="47"/>
  <c r="T52" i="47" s="1"/>
  <c r="R68" i="47"/>
  <c r="T68" i="47" s="1"/>
  <c r="R85" i="47"/>
  <c r="S85" i="47" s="1"/>
  <c r="R101" i="47"/>
  <c r="T101" i="47" s="1"/>
  <c r="R116" i="47"/>
  <c r="T116" i="47" s="1"/>
  <c r="R44" i="47"/>
  <c r="S44" i="47" s="1"/>
  <c r="R61" i="47"/>
  <c r="T61" i="47" s="1"/>
  <c r="R77" i="47"/>
  <c r="T77" i="47" s="1"/>
  <c r="R94" i="47"/>
  <c r="T94" i="47" s="1"/>
  <c r="R110" i="47"/>
  <c r="T110" i="47" s="1"/>
  <c r="R54" i="47"/>
  <c r="T54" i="47" s="1"/>
  <c r="R41" i="47"/>
  <c r="T41" i="47" s="1"/>
  <c r="R107" i="47"/>
  <c r="T107" i="47" s="1"/>
  <c r="R82" i="47"/>
  <c r="T82" i="47" s="1"/>
  <c r="R78" i="47"/>
  <c r="T78" i="47" s="1"/>
  <c r="R17" i="47"/>
  <c r="S17" i="47" s="1"/>
  <c r="R46" i="47"/>
  <c r="S46" i="47" s="1"/>
  <c r="R27" i="47"/>
  <c r="S27" i="47" s="1"/>
  <c r="R29" i="47"/>
  <c r="T29" i="47" s="1"/>
  <c r="R47" i="47"/>
  <c r="T47" i="47" s="1"/>
  <c r="R63" i="47"/>
  <c r="S63" i="47" s="1"/>
  <c r="R79" i="47"/>
  <c r="T79" i="47" s="1"/>
  <c r="R96" i="47"/>
  <c r="S96" i="47" s="1"/>
  <c r="R112" i="47"/>
  <c r="S112" i="47" s="1"/>
  <c r="R39" i="47"/>
  <c r="T39" i="47" s="1"/>
  <c r="R56" i="47"/>
  <c r="S56" i="47" s="1"/>
  <c r="R72" i="47"/>
  <c r="S72" i="47" s="1"/>
  <c r="R89" i="47"/>
  <c r="T89" i="47" s="1"/>
  <c r="R105" i="47"/>
  <c r="T105" i="47" s="1"/>
  <c r="R31" i="47"/>
  <c r="S31" i="47" s="1"/>
  <c r="R49" i="47"/>
  <c r="S49" i="47" s="1"/>
  <c r="R65" i="47"/>
  <c r="S65" i="47" s="1"/>
  <c r="R81" i="47"/>
  <c r="S81" i="47" s="1"/>
  <c r="R98" i="47"/>
  <c r="T98" i="47" s="1"/>
  <c r="R114" i="47"/>
  <c r="S114" i="47" s="1"/>
  <c r="R70" i="47"/>
  <c r="S70" i="47" s="1"/>
  <c r="R58" i="47"/>
  <c r="S58" i="47" s="1"/>
  <c r="R32" i="47"/>
  <c r="T32" i="47" s="1"/>
  <c r="R99" i="47"/>
  <c r="T99" i="47" s="1"/>
  <c r="R95" i="47"/>
  <c r="S95" i="47" s="1"/>
  <c r="R26" i="47"/>
  <c r="T26" i="47" s="1"/>
  <c r="S84" i="47"/>
  <c r="T38" i="47"/>
  <c r="I5" i="3"/>
  <c r="AH707" i="71" l="1"/>
  <c r="X825" i="71"/>
  <c r="O1372" i="72"/>
  <c r="T1372" i="72" s="1"/>
  <c r="Y1349" i="71"/>
  <c r="O1338" i="72"/>
  <c r="T1338" i="72" s="1"/>
  <c r="Y1315" i="71"/>
  <c r="P1343" i="72"/>
  <c r="U1343" i="72" s="1"/>
  <c r="Z1320" i="71"/>
  <c r="P1350" i="72"/>
  <c r="U1350" i="72" s="1"/>
  <c r="Z1327" i="71"/>
  <c r="P1347" i="72"/>
  <c r="U1347" i="72" s="1"/>
  <c r="Z1324" i="71"/>
  <c r="R1426" i="72"/>
  <c r="W1426" i="72" s="1"/>
  <c r="AH1403" i="71"/>
  <c r="Q1408" i="72"/>
  <c r="V1408" i="72" s="1"/>
  <c r="AD1385" i="71"/>
  <c r="O1388" i="72"/>
  <c r="T1388" i="72" s="1"/>
  <c r="Y1365" i="71"/>
  <c r="R1392" i="72"/>
  <c r="W1392" i="72" s="1"/>
  <c r="AH1369" i="71"/>
  <c r="Q1399" i="72"/>
  <c r="V1399" i="72" s="1"/>
  <c r="AD1376" i="71"/>
  <c r="Q1419" i="72"/>
  <c r="V1419" i="72" s="1"/>
  <c r="AD1396" i="71"/>
  <c r="Q238" i="72"/>
  <c r="H51" i="70" s="1"/>
  <c r="Y18" i="11" s="1"/>
  <c r="V131" i="72"/>
  <c r="V238" i="72" s="1"/>
  <c r="H48" i="70" s="1"/>
  <c r="Y15" i="11" s="1"/>
  <c r="R1342" i="72"/>
  <c r="W1342" i="72" s="1"/>
  <c r="AH1319" i="71"/>
  <c r="R1424" i="72"/>
  <c r="W1424" i="72" s="1"/>
  <c r="AH1401" i="71"/>
  <c r="R1420" i="72"/>
  <c r="W1420" i="72" s="1"/>
  <c r="AH1397" i="71"/>
  <c r="Q1429" i="72"/>
  <c r="V1429" i="72" s="1"/>
  <c r="AD1406" i="71"/>
  <c r="Q1333" i="72"/>
  <c r="V1333" i="72" s="1"/>
  <c r="AD1310" i="71"/>
  <c r="Q1380" i="72"/>
  <c r="V1380" i="72" s="1"/>
  <c r="AD1357" i="71"/>
  <c r="O1426" i="72"/>
  <c r="T1426" i="72" s="1"/>
  <c r="Y1403" i="71"/>
  <c r="O1344" i="72"/>
  <c r="T1344" i="72" s="1"/>
  <c r="Y1321" i="71"/>
  <c r="P1408" i="72"/>
  <c r="U1408" i="72" s="1"/>
  <c r="Z1385" i="71"/>
  <c r="Q1427" i="72"/>
  <c r="V1427" i="72" s="1"/>
  <c r="AD1404" i="71"/>
  <c r="X1415" i="71"/>
  <c r="R1331" i="72"/>
  <c r="AG1415" i="71"/>
  <c r="AH1308" i="71"/>
  <c r="Q1364" i="72"/>
  <c r="V1364" i="72" s="1"/>
  <c r="AD1341" i="71"/>
  <c r="P1364" i="72"/>
  <c r="U1364" i="72" s="1"/>
  <c r="Z1341" i="71"/>
  <c r="P1392" i="72"/>
  <c r="U1392" i="72" s="1"/>
  <c r="Z1369" i="71"/>
  <c r="R1411" i="72"/>
  <c r="W1411" i="72" s="1"/>
  <c r="AH1388" i="71"/>
  <c r="Q1411" i="72"/>
  <c r="V1411" i="72" s="1"/>
  <c r="AD1388" i="71"/>
  <c r="R1399" i="72"/>
  <c r="W1399" i="72" s="1"/>
  <c r="AH1376" i="71"/>
  <c r="R1335" i="72"/>
  <c r="W1335" i="72" s="1"/>
  <c r="AH1312" i="71"/>
  <c r="Q1335" i="72"/>
  <c r="V1335" i="72" s="1"/>
  <c r="AD1312" i="71"/>
  <c r="P1368" i="72"/>
  <c r="U1368" i="72" s="1"/>
  <c r="Z1345" i="71"/>
  <c r="P1419" i="72"/>
  <c r="U1419" i="72" s="1"/>
  <c r="Z1396" i="71"/>
  <c r="R1419" i="72"/>
  <c r="W1419" i="72" s="1"/>
  <c r="AH1396" i="71"/>
  <c r="Q826" i="72"/>
  <c r="V826" i="72" s="1"/>
  <c r="AD813" i="71"/>
  <c r="R731" i="72"/>
  <c r="AG825" i="71"/>
  <c r="AH718" i="71"/>
  <c r="O758" i="72"/>
  <c r="T758" i="72" s="1"/>
  <c r="Y745" i="71"/>
  <c r="R771" i="72"/>
  <c r="W771" i="72" s="1"/>
  <c r="AH758" i="71"/>
  <c r="O757" i="72"/>
  <c r="T757" i="72" s="1"/>
  <c r="Y744" i="71"/>
  <c r="R759" i="72"/>
  <c r="W759" i="72" s="1"/>
  <c r="AH746" i="71"/>
  <c r="O756" i="72"/>
  <c r="T756" i="72" s="1"/>
  <c r="Y743" i="71"/>
  <c r="R746" i="72"/>
  <c r="W746" i="72" s="1"/>
  <c r="AH733" i="71"/>
  <c r="O739" i="72"/>
  <c r="T739" i="72" s="1"/>
  <c r="Y726" i="71"/>
  <c r="R763" i="72"/>
  <c r="W763" i="72" s="1"/>
  <c r="AH750" i="71"/>
  <c r="O769" i="72"/>
  <c r="T769" i="72" s="1"/>
  <c r="Y756" i="71"/>
  <c r="R761" i="72"/>
  <c r="W761" i="72" s="1"/>
  <c r="AH748" i="71"/>
  <c r="O766" i="72"/>
  <c r="T766" i="72" s="1"/>
  <c r="Y753" i="71"/>
  <c r="R792" i="72"/>
  <c r="W792" i="72" s="1"/>
  <c r="AH779" i="71"/>
  <c r="O747" i="72"/>
  <c r="T747" i="72" s="1"/>
  <c r="Y734" i="71"/>
  <c r="R737" i="72"/>
  <c r="W737" i="72" s="1"/>
  <c r="AH724" i="71"/>
  <c r="O767" i="72"/>
  <c r="T767" i="72" s="1"/>
  <c r="Y754" i="71"/>
  <c r="R770" i="72"/>
  <c r="W770" i="72" s="1"/>
  <c r="AH757" i="71"/>
  <c r="O803" i="72"/>
  <c r="T803" i="72" s="1"/>
  <c r="Y790" i="71"/>
  <c r="R773" i="72"/>
  <c r="W773" i="72" s="1"/>
  <c r="AH760" i="71"/>
  <c r="O791" i="72"/>
  <c r="T791" i="72" s="1"/>
  <c r="Y778" i="71"/>
  <c r="R751" i="72"/>
  <c r="W751" i="72" s="1"/>
  <c r="AH738" i="71"/>
  <c r="O774" i="72"/>
  <c r="T774" i="72" s="1"/>
  <c r="Y761" i="71"/>
  <c r="R813" i="72"/>
  <c r="W813" i="72" s="1"/>
  <c r="AH800" i="71"/>
  <c r="O779" i="72"/>
  <c r="T779" i="72" s="1"/>
  <c r="Y766" i="71"/>
  <c r="R801" i="72"/>
  <c r="W801" i="72" s="1"/>
  <c r="AH788" i="71"/>
  <c r="O777" i="72"/>
  <c r="T777" i="72" s="1"/>
  <c r="Y764" i="71"/>
  <c r="V33" i="11"/>
  <c r="V21" i="11"/>
  <c r="S13" i="11"/>
  <c r="E66" i="70"/>
  <c r="O358" i="72"/>
  <c r="F65" i="70" s="1"/>
  <c r="T251" i="72"/>
  <c r="T358" i="72" s="1"/>
  <c r="F62" i="70" s="1"/>
  <c r="Q93" i="72"/>
  <c r="V93" i="72" s="1"/>
  <c r="AD92" i="71"/>
  <c r="Z47" i="71"/>
  <c r="P48" i="72"/>
  <c r="U48" i="72" s="1"/>
  <c r="Q86" i="72"/>
  <c r="V86" i="72" s="1"/>
  <c r="AD85" i="71"/>
  <c r="Z74" i="71"/>
  <c r="P75" i="72"/>
  <c r="U75" i="72" s="1"/>
  <c r="Q33" i="72"/>
  <c r="V33" i="72" s="1"/>
  <c r="AD32" i="71"/>
  <c r="Y86" i="71"/>
  <c r="O87" i="72"/>
  <c r="T87" i="72" s="1"/>
  <c r="Q82" i="72"/>
  <c r="V82" i="72" s="1"/>
  <c r="AD81" i="71"/>
  <c r="Z66" i="71"/>
  <c r="P67" i="72"/>
  <c r="U67" i="72" s="1"/>
  <c r="Q16" i="72"/>
  <c r="V16" i="72" s="1"/>
  <c r="AD15" i="71"/>
  <c r="Z21" i="71"/>
  <c r="P22" i="72"/>
  <c r="U22" i="72" s="1"/>
  <c r="Q27" i="72"/>
  <c r="V27" i="72" s="1"/>
  <c r="AD26" i="71"/>
  <c r="Y103" i="71"/>
  <c r="O104" i="72"/>
  <c r="T104" i="72" s="1"/>
  <c r="Q55" i="72"/>
  <c r="V55" i="72" s="1"/>
  <c r="AD54" i="71"/>
  <c r="Y60" i="71"/>
  <c r="O61" i="72"/>
  <c r="T61" i="72" s="1"/>
  <c r="Q30" i="72"/>
  <c r="V30" i="72" s="1"/>
  <c r="AD29" i="71"/>
  <c r="Y84" i="71"/>
  <c r="O85" i="72"/>
  <c r="T85" i="72" s="1"/>
  <c r="Q92" i="72"/>
  <c r="V92" i="72" s="1"/>
  <c r="AD91" i="71"/>
  <c r="Y76" i="71"/>
  <c r="O77" i="72"/>
  <c r="T77" i="72" s="1"/>
  <c r="Q24" i="72"/>
  <c r="V24" i="72" s="1"/>
  <c r="AD23" i="71"/>
  <c r="Z37" i="71"/>
  <c r="P38" i="72"/>
  <c r="U38" i="72" s="1"/>
  <c r="Q36" i="72"/>
  <c r="V36" i="72" s="1"/>
  <c r="AD35" i="71"/>
  <c r="Z95" i="71"/>
  <c r="P96" i="72"/>
  <c r="U96" i="72" s="1"/>
  <c r="Q47" i="72"/>
  <c r="V47" i="72" s="1"/>
  <c r="AD46" i="71"/>
  <c r="Y108" i="71"/>
  <c r="O109" i="72"/>
  <c r="T109" i="72" s="1"/>
  <c r="Q14" i="72"/>
  <c r="V14" i="72" s="1"/>
  <c r="AD13" i="71"/>
  <c r="Y68" i="71"/>
  <c r="O69" i="72"/>
  <c r="T69" i="72" s="1"/>
  <c r="Q68" i="72"/>
  <c r="V68" i="72" s="1"/>
  <c r="AD67" i="71"/>
  <c r="V93" i="11"/>
  <c r="S28" i="11"/>
  <c r="E206" i="70"/>
  <c r="O1558" i="72"/>
  <c r="F205" i="70" s="1"/>
  <c r="W96" i="11" s="1"/>
  <c r="T1451" i="72"/>
  <c r="T1558" i="72" s="1"/>
  <c r="F202" i="70" s="1"/>
  <c r="W93" i="11" s="1"/>
  <c r="Y943" i="71"/>
  <c r="S24" i="11"/>
  <c r="V75" i="11"/>
  <c r="E164" i="70"/>
  <c r="O1198" i="72"/>
  <c r="F163" i="70" s="1"/>
  <c r="W78" i="11" s="1"/>
  <c r="T1091" i="72"/>
  <c r="T1198" i="72" s="1"/>
  <c r="F160" i="70" s="1"/>
  <c r="W75" i="11" s="1"/>
  <c r="Q1299" i="72"/>
  <c r="V1299" i="72" s="1"/>
  <c r="AD1278" i="71"/>
  <c r="P1215" i="72"/>
  <c r="U1215" i="72" s="1"/>
  <c r="Z1194" i="71"/>
  <c r="Q1308" i="72"/>
  <c r="V1308" i="72" s="1"/>
  <c r="AD1287" i="71"/>
  <c r="P1300" i="72"/>
  <c r="U1300" i="72" s="1"/>
  <c r="Z1279" i="71"/>
  <c r="Q1275" i="72"/>
  <c r="V1275" i="72" s="1"/>
  <c r="AD1254" i="71"/>
  <c r="P1270" i="72"/>
  <c r="U1270" i="72" s="1"/>
  <c r="Z1249" i="71"/>
  <c r="Q1247" i="72"/>
  <c r="V1247" i="72" s="1"/>
  <c r="AD1226" i="71"/>
  <c r="P1313" i="72"/>
  <c r="U1313" i="72" s="1"/>
  <c r="Z1292" i="71"/>
  <c r="Q1219" i="72"/>
  <c r="V1219" i="72" s="1"/>
  <c r="AD1198" i="71"/>
  <c r="P1285" i="72"/>
  <c r="U1285" i="72" s="1"/>
  <c r="Z1264" i="71"/>
  <c r="Q1309" i="72"/>
  <c r="V1309" i="72" s="1"/>
  <c r="AD1288" i="71"/>
  <c r="P1225" i="72"/>
  <c r="U1225" i="72" s="1"/>
  <c r="Z1204" i="71"/>
  <c r="Q1230" i="72"/>
  <c r="V1230" i="72" s="1"/>
  <c r="AD1209" i="71"/>
  <c r="P1301" i="72"/>
  <c r="U1301" i="72" s="1"/>
  <c r="Z1280" i="71"/>
  <c r="Q1296" i="72"/>
  <c r="V1296" i="72" s="1"/>
  <c r="AD1275" i="71"/>
  <c r="P1315" i="72"/>
  <c r="U1315" i="72" s="1"/>
  <c r="Z1294" i="71"/>
  <c r="Q1231" i="72"/>
  <c r="V1231" i="72" s="1"/>
  <c r="AD1210" i="71"/>
  <c r="P1218" i="72"/>
  <c r="U1218" i="72" s="1"/>
  <c r="Z1197" i="71"/>
  <c r="Q1244" i="72"/>
  <c r="V1244" i="72" s="1"/>
  <c r="AD1223" i="71"/>
  <c r="P1241" i="72"/>
  <c r="U1241" i="72" s="1"/>
  <c r="Z1220" i="71"/>
  <c r="Q1266" i="72"/>
  <c r="V1266" i="72" s="1"/>
  <c r="AD1245" i="71"/>
  <c r="P1239" i="72"/>
  <c r="U1239" i="72" s="1"/>
  <c r="Z1218" i="71"/>
  <c r="Q1222" i="72"/>
  <c r="V1222" i="72" s="1"/>
  <c r="AD1201" i="71"/>
  <c r="P1260" i="72"/>
  <c r="U1260" i="72" s="1"/>
  <c r="Z1239" i="71"/>
  <c r="P1286" i="72"/>
  <c r="U1286" i="72" s="1"/>
  <c r="Z1265" i="71"/>
  <c r="Q1284" i="72"/>
  <c r="V1284" i="72" s="1"/>
  <c r="AD1263" i="71"/>
  <c r="AD707" i="71"/>
  <c r="O1376" i="72"/>
  <c r="T1376" i="72" s="1"/>
  <c r="Y1353" i="71"/>
  <c r="Q1390" i="72"/>
  <c r="V1390" i="72" s="1"/>
  <c r="AD1367" i="71"/>
  <c r="P1383" i="72"/>
  <c r="U1383" i="72" s="1"/>
  <c r="Z1360" i="71"/>
  <c r="Q1349" i="72"/>
  <c r="V1349" i="72" s="1"/>
  <c r="AD1326" i="71"/>
  <c r="P1363" i="72"/>
  <c r="U1363" i="72" s="1"/>
  <c r="Z1340" i="71"/>
  <c r="Q1401" i="72"/>
  <c r="V1401" i="72" s="1"/>
  <c r="AD1378" i="71"/>
  <c r="O1435" i="72"/>
  <c r="T1435" i="72" s="1"/>
  <c r="Y1412" i="71"/>
  <c r="P1358" i="72"/>
  <c r="U1358" i="72" s="1"/>
  <c r="Z1335" i="71"/>
  <c r="O1353" i="72"/>
  <c r="T1353" i="72" s="1"/>
  <c r="Y1330" i="71"/>
  <c r="P1367" i="72"/>
  <c r="U1367" i="72" s="1"/>
  <c r="Z1344" i="71"/>
  <c r="O1407" i="72"/>
  <c r="T1407" i="72" s="1"/>
  <c r="Y1384" i="71"/>
  <c r="P1398" i="72"/>
  <c r="U1398" i="72" s="1"/>
  <c r="Z1375" i="71"/>
  <c r="O1404" i="72"/>
  <c r="T1404" i="72" s="1"/>
  <c r="Y1381" i="71"/>
  <c r="R1413" i="72"/>
  <c r="W1413" i="72" s="1"/>
  <c r="AH1390" i="71"/>
  <c r="R1337" i="72"/>
  <c r="W1337" i="72" s="1"/>
  <c r="AH1314" i="71"/>
  <c r="O1351" i="72"/>
  <c r="T1351" i="72" s="1"/>
  <c r="Y1328" i="71"/>
  <c r="P1385" i="72"/>
  <c r="U1385" i="72" s="1"/>
  <c r="Z1362" i="71"/>
  <c r="Q1382" i="72"/>
  <c r="V1382" i="72" s="1"/>
  <c r="AD1359" i="71"/>
  <c r="Q1366" i="72"/>
  <c r="V1366" i="72" s="1"/>
  <c r="AD1343" i="71"/>
  <c r="P1409" i="72"/>
  <c r="U1409" i="72" s="1"/>
  <c r="Z1386" i="71"/>
  <c r="R1339" i="72"/>
  <c r="W1339" i="72" s="1"/>
  <c r="AH1316" i="71"/>
  <c r="Q1391" i="72"/>
  <c r="V1391" i="72" s="1"/>
  <c r="AD1368" i="71"/>
  <c r="R1386" i="72"/>
  <c r="W1386" i="72" s="1"/>
  <c r="AH1363" i="71"/>
  <c r="P1374" i="72"/>
  <c r="U1374" i="72" s="1"/>
  <c r="Z1351" i="71"/>
  <c r="Q1345" i="72"/>
  <c r="V1345" i="72" s="1"/>
  <c r="AD1322" i="71"/>
  <c r="P1359" i="72"/>
  <c r="U1359" i="72" s="1"/>
  <c r="Z1336" i="71"/>
  <c r="R762" i="72"/>
  <c r="W762" i="72" s="1"/>
  <c r="AH749" i="71"/>
  <c r="O781" i="72"/>
  <c r="T781" i="72" s="1"/>
  <c r="Y768" i="71"/>
  <c r="R784" i="72"/>
  <c r="W784" i="72" s="1"/>
  <c r="AH771" i="71"/>
  <c r="O812" i="72"/>
  <c r="T812" i="72" s="1"/>
  <c r="Y799" i="71"/>
  <c r="R783" i="72"/>
  <c r="W783" i="72" s="1"/>
  <c r="AH770" i="71"/>
  <c r="O782" i="72"/>
  <c r="T782" i="72" s="1"/>
  <c r="Y769" i="71"/>
  <c r="R835" i="72"/>
  <c r="W835" i="72" s="1"/>
  <c r="AH822" i="71"/>
  <c r="O768" i="72"/>
  <c r="T768" i="72" s="1"/>
  <c r="Y755" i="71"/>
  <c r="R780" i="72"/>
  <c r="W780" i="72" s="1"/>
  <c r="AH767" i="71"/>
  <c r="O788" i="72"/>
  <c r="T788" i="72" s="1"/>
  <c r="Y775" i="71"/>
  <c r="R786" i="72"/>
  <c r="W786" i="72" s="1"/>
  <c r="AH773" i="71"/>
  <c r="O734" i="72"/>
  <c r="T734" i="72" s="1"/>
  <c r="Y721" i="71"/>
  <c r="R795" i="72"/>
  <c r="W795" i="72" s="1"/>
  <c r="AH782" i="71"/>
  <c r="O833" i="72"/>
  <c r="T833" i="72" s="1"/>
  <c r="Y820" i="71"/>
  <c r="R772" i="72"/>
  <c r="W772" i="72" s="1"/>
  <c r="AH759" i="71"/>
  <c r="O790" i="72"/>
  <c r="T790" i="72" s="1"/>
  <c r="Y777" i="71"/>
  <c r="R744" i="72"/>
  <c r="W744" i="72" s="1"/>
  <c r="AH731" i="71"/>
  <c r="O800" i="72"/>
  <c r="T800" i="72" s="1"/>
  <c r="Y787" i="71"/>
  <c r="R733" i="72"/>
  <c r="W733" i="72" s="1"/>
  <c r="AH720" i="71"/>
  <c r="O799" i="72"/>
  <c r="T799" i="72" s="1"/>
  <c r="Y786" i="71"/>
  <c r="R778" i="72"/>
  <c r="W778" i="72" s="1"/>
  <c r="AH765" i="71"/>
  <c r="O824" i="72"/>
  <c r="T824" i="72" s="1"/>
  <c r="Y811" i="71"/>
  <c r="R805" i="72"/>
  <c r="W805" i="72" s="1"/>
  <c r="AH792" i="71"/>
  <c r="O743" i="72"/>
  <c r="T743" i="72" s="1"/>
  <c r="Y730" i="71"/>
  <c r="R804" i="72"/>
  <c r="W804" i="72" s="1"/>
  <c r="AH791" i="71"/>
  <c r="O798" i="72"/>
  <c r="T798" i="72" s="1"/>
  <c r="Y785" i="71"/>
  <c r="R765" i="72"/>
  <c r="W765" i="72" s="1"/>
  <c r="AH752" i="71"/>
  <c r="R358" i="72"/>
  <c r="I65" i="70" s="1"/>
  <c r="W251" i="72"/>
  <c r="W358" i="72" s="1"/>
  <c r="I62" i="70" s="1"/>
  <c r="Q19" i="72"/>
  <c r="V19" i="72" s="1"/>
  <c r="AD18" i="71"/>
  <c r="Z73" i="71"/>
  <c r="P74" i="72"/>
  <c r="U74" i="72" s="1"/>
  <c r="Q65" i="72"/>
  <c r="V65" i="72" s="1"/>
  <c r="AD64" i="71"/>
  <c r="Y59" i="71"/>
  <c r="O60" i="72"/>
  <c r="T60" i="72" s="1"/>
  <c r="Q72" i="72"/>
  <c r="V72" i="72" s="1"/>
  <c r="AD71" i="71"/>
  <c r="Y22" i="71"/>
  <c r="O23" i="72"/>
  <c r="T23" i="72" s="1"/>
  <c r="Q83" i="72"/>
  <c r="V83" i="72" s="1"/>
  <c r="AD82" i="71"/>
  <c r="Z61" i="71"/>
  <c r="P62" i="72"/>
  <c r="U62" i="72" s="1"/>
  <c r="Y107" i="71"/>
  <c r="O108" i="72"/>
  <c r="T108" i="72" s="1"/>
  <c r="Q66" i="72"/>
  <c r="V66" i="72" s="1"/>
  <c r="AD65" i="71"/>
  <c r="Y39" i="71"/>
  <c r="O40" i="72"/>
  <c r="T40" i="72" s="1"/>
  <c r="Q70" i="72"/>
  <c r="V70" i="72" s="1"/>
  <c r="AD69" i="71"/>
  <c r="Y80" i="71"/>
  <c r="O81" i="72"/>
  <c r="T81" i="72" s="1"/>
  <c r="Q25" i="72"/>
  <c r="V25" i="72" s="1"/>
  <c r="AD24" i="71"/>
  <c r="Z78" i="71"/>
  <c r="P79" i="72"/>
  <c r="U79" i="72" s="1"/>
  <c r="Q98" i="72"/>
  <c r="V98" i="72" s="1"/>
  <c r="AD97" i="71"/>
  <c r="Y77" i="71"/>
  <c r="O78" i="72"/>
  <c r="T78" i="72" s="1"/>
  <c r="Q26" i="72"/>
  <c r="V26" i="72" s="1"/>
  <c r="AD25" i="71"/>
  <c r="Z115" i="71"/>
  <c r="P116" i="72"/>
  <c r="U116" i="72" s="1"/>
  <c r="Q99" i="72"/>
  <c r="V99" i="72" s="1"/>
  <c r="AD98" i="71"/>
  <c r="Z31" i="71"/>
  <c r="P32" i="72"/>
  <c r="U32" i="72" s="1"/>
  <c r="Q54" i="72"/>
  <c r="V54" i="72" s="1"/>
  <c r="AD53" i="71"/>
  <c r="Y42" i="71"/>
  <c r="O43" i="72"/>
  <c r="T43" i="72" s="1"/>
  <c r="Q13" i="72"/>
  <c r="V13" i="72" s="1"/>
  <c r="AD12" i="71"/>
  <c r="Y70" i="71"/>
  <c r="O71" i="72"/>
  <c r="T71" i="72" s="1"/>
  <c r="Q18" i="72"/>
  <c r="V18" i="72" s="1"/>
  <c r="AD17" i="71"/>
  <c r="AD471" i="71"/>
  <c r="R958" i="72"/>
  <c r="I135" i="70" s="1"/>
  <c r="Z66" i="11" s="1"/>
  <c r="W851" i="72"/>
  <c r="W958" i="72" s="1"/>
  <c r="I132" i="70" s="1"/>
  <c r="Z63" i="11" s="1"/>
  <c r="AH1179" i="71"/>
  <c r="P1226" i="72"/>
  <c r="U1226" i="72" s="1"/>
  <c r="Z1205" i="71"/>
  <c r="Q1280" i="72"/>
  <c r="V1280" i="72" s="1"/>
  <c r="AD1259" i="71"/>
  <c r="P1233" i="72"/>
  <c r="U1233" i="72" s="1"/>
  <c r="Z1212" i="71"/>
  <c r="Q1274" i="72"/>
  <c r="V1274" i="72" s="1"/>
  <c r="AD1253" i="71"/>
  <c r="P1255" i="72"/>
  <c r="U1255" i="72" s="1"/>
  <c r="Z1234" i="71"/>
  <c r="Q1246" i="72"/>
  <c r="V1246" i="72" s="1"/>
  <c r="AD1225" i="71"/>
  <c r="P1252" i="72"/>
  <c r="U1252" i="72" s="1"/>
  <c r="Z1231" i="71"/>
  <c r="Q1237" i="72"/>
  <c r="V1237" i="72" s="1"/>
  <c r="AD1216" i="71"/>
  <c r="P1278" i="72"/>
  <c r="U1278" i="72" s="1"/>
  <c r="Z1257" i="71"/>
  <c r="Q1263" i="72"/>
  <c r="V1263" i="72" s="1"/>
  <c r="AD1242" i="71"/>
  <c r="P1234" i="72"/>
  <c r="U1234" i="72" s="1"/>
  <c r="Z1213" i="71"/>
  <c r="Q1213" i="72"/>
  <c r="V1213" i="72" s="1"/>
  <c r="AD1192" i="71"/>
  <c r="P1257" i="72"/>
  <c r="U1257" i="72" s="1"/>
  <c r="Z1236" i="71"/>
  <c r="Q1282" i="72"/>
  <c r="V1282" i="72" s="1"/>
  <c r="AD1261" i="71"/>
  <c r="P1273" i="72"/>
  <c r="U1273" i="72" s="1"/>
  <c r="Z1252" i="71"/>
  <c r="Q1238" i="72"/>
  <c r="V1238" i="72" s="1"/>
  <c r="AD1217" i="71"/>
  <c r="P1224" i="72"/>
  <c r="U1224" i="72" s="1"/>
  <c r="Z1203" i="71"/>
  <c r="Q1245" i="72"/>
  <c r="V1245" i="72" s="1"/>
  <c r="AD1224" i="71"/>
  <c r="P1302" i="72"/>
  <c r="U1302" i="72" s="1"/>
  <c r="Z1281" i="71"/>
  <c r="P1211" i="72"/>
  <c r="W1297" i="71"/>
  <c r="Z1190" i="71"/>
  <c r="R1242" i="72"/>
  <c r="W1242" i="72" s="1"/>
  <c r="AH1221" i="71"/>
  <c r="O1236" i="72"/>
  <c r="T1236" i="72" s="1"/>
  <c r="Y1215" i="71"/>
  <c r="R1249" i="72"/>
  <c r="W1249" i="72" s="1"/>
  <c r="AH1228" i="71"/>
  <c r="O1290" i="72"/>
  <c r="T1290" i="72" s="1"/>
  <c r="Y1269" i="71"/>
  <c r="R1295" i="72"/>
  <c r="W1295" i="72" s="1"/>
  <c r="AH1274" i="71"/>
  <c r="O1262" i="72"/>
  <c r="T1262" i="72" s="1"/>
  <c r="Y1241" i="71"/>
  <c r="R1212" i="72"/>
  <c r="W1212" i="72" s="1"/>
  <c r="AH1191" i="71"/>
  <c r="Y235" i="71"/>
  <c r="Q1394" i="72"/>
  <c r="V1394" i="72" s="1"/>
  <c r="AD1371" i="71"/>
  <c r="Q1369" i="72"/>
  <c r="V1369" i="72" s="1"/>
  <c r="AD1346" i="71"/>
  <c r="Q1428" i="72"/>
  <c r="V1428" i="72" s="1"/>
  <c r="AD1405" i="71"/>
  <c r="Q1332" i="72"/>
  <c r="V1332" i="72" s="1"/>
  <c r="AD1309" i="71"/>
  <c r="R1357" i="72"/>
  <c r="W1357" i="72" s="1"/>
  <c r="AH1334" i="71"/>
  <c r="R1433" i="72"/>
  <c r="W1433" i="72" s="1"/>
  <c r="AH1410" i="71"/>
  <c r="R1336" i="72"/>
  <c r="W1336" i="72" s="1"/>
  <c r="AH1313" i="71"/>
  <c r="R1395" i="72"/>
  <c r="W1395" i="72" s="1"/>
  <c r="AH1372" i="71"/>
  <c r="P1341" i="72"/>
  <c r="U1341" i="72" s="1"/>
  <c r="Z1318" i="71"/>
  <c r="Q1355" i="72"/>
  <c r="V1355" i="72" s="1"/>
  <c r="AD1332" i="71"/>
  <c r="O1412" i="72"/>
  <c r="T1412" i="72" s="1"/>
  <c r="Y1389" i="71"/>
  <c r="R1402" i="72"/>
  <c r="W1402" i="72" s="1"/>
  <c r="AH1379" i="71"/>
  <c r="Q1415" i="72"/>
  <c r="V1415" i="72" s="1"/>
  <c r="AD1392" i="71"/>
  <c r="O1375" i="72"/>
  <c r="T1375" i="72" s="1"/>
  <c r="Y1352" i="71"/>
  <c r="P1379" i="72"/>
  <c r="U1379" i="72" s="1"/>
  <c r="Z1356" i="71"/>
  <c r="O1423" i="72"/>
  <c r="T1423" i="72" s="1"/>
  <c r="Y1400" i="71"/>
  <c r="R789" i="72"/>
  <c r="W789" i="72" s="1"/>
  <c r="AH776" i="71"/>
  <c r="O823" i="72"/>
  <c r="T823" i="72" s="1"/>
  <c r="Y810" i="71"/>
  <c r="R809" i="72"/>
  <c r="W809" i="72" s="1"/>
  <c r="AH796" i="71"/>
  <c r="O802" i="72"/>
  <c r="T802" i="72" s="1"/>
  <c r="Y789" i="71"/>
  <c r="R776" i="72"/>
  <c r="W776" i="72" s="1"/>
  <c r="AH763" i="71"/>
  <c r="O816" i="72"/>
  <c r="T816" i="72" s="1"/>
  <c r="Y803" i="71"/>
  <c r="R764" i="72"/>
  <c r="W764" i="72" s="1"/>
  <c r="AH751" i="71"/>
  <c r="O793" i="72"/>
  <c r="T793" i="72" s="1"/>
  <c r="Y780" i="71"/>
  <c r="R806" i="72"/>
  <c r="W806" i="72" s="1"/>
  <c r="AH793" i="71"/>
  <c r="O787" i="72"/>
  <c r="T787" i="72" s="1"/>
  <c r="Y774" i="71"/>
  <c r="R821" i="72"/>
  <c r="W821" i="72" s="1"/>
  <c r="AH808" i="71"/>
  <c r="O775" i="72"/>
  <c r="T775" i="72" s="1"/>
  <c r="Y762" i="71"/>
  <c r="R820" i="72"/>
  <c r="W820" i="72" s="1"/>
  <c r="AH807" i="71"/>
  <c r="O794" i="72"/>
  <c r="T794" i="72" s="1"/>
  <c r="Y781" i="71"/>
  <c r="R755" i="72"/>
  <c r="W755" i="72" s="1"/>
  <c r="AH742" i="71"/>
  <c r="O827" i="72"/>
  <c r="T827" i="72" s="1"/>
  <c r="Y814" i="71"/>
  <c r="R785" i="72"/>
  <c r="W785" i="72" s="1"/>
  <c r="AH772" i="71"/>
  <c r="O825" i="72"/>
  <c r="T825" i="72" s="1"/>
  <c r="Y812" i="71"/>
  <c r="R814" i="72"/>
  <c r="W814" i="72" s="1"/>
  <c r="AH801" i="71"/>
  <c r="O808" i="72"/>
  <c r="T808" i="72" s="1"/>
  <c r="Y795" i="71"/>
  <c r="R811" i="72"/>
  <c r="W811" i="72" s="1"/>
  <c r="AH798" i="71"/>
  <c r="O753" i="72"/>
  <c r="T753" i="72" s="1"/>
  <c r="Y740" i="71"/>
  <c r="R831" i="72"/>
  <c r="W831" i="72" s="1"/>
  <c r="AH818" i="71"/>
  <c r="O818" i="72"/>
  <c r="T818" i="72" s="1"/>
  <c r="Y805" i="71"/>
  <c r="R819" i="72"/>
  <c r="W819" i="72" s="1"/>
  <c r="AH806" i="71"/>
  <c r="R807" i="72"/>
  <c r="W807" i="72" s="1"/>
  <c r="AH794" i="71"/>
  <c r="Q358" i="72"/>
  <c r="H65" i="70" s="1"/>
  <c r="V251" i="72"/>
  <c r="V358" i="72" s="1"/>
  <c r="H62" i="70" s="1"/>
  <c r="Z104" i="71"/>
  <c r="P105" i="72"/>
  <c r="U105" i="72" s="1"/>
  <c r="R49" i="72"/>
  <c r="W49" i="72" s="1"/>
  <c r="AH48" i="71"/>
  <c r="Z75" i="71"/>
  <c r="P76" i="72"/>
  <c r="U76" i="72" s="1"/>
  <c r="R107" i="72"/>
  <c r="W107" i="72" s="1"/>
  <c r="AH106" i="71"/>
  <c r="Z116" i="71"/>
  <c r="P117" i="72"/>
  <c r="U117" i="72" s="1"/>
  <c r="R113" i="72"/>
  <c r="W113" i="72" s="1"/>
  <c r="AH112" i="71"/>
  <c r="O11" i="72"/>
  <c r="V117" i="71"/>
  <c r="Y10" i="71"/>
  <c r="N118" i="72"/>
  <c r="E37" i="70" s="1"/>
  <c r="V12" i="11" s="1"/>
  <c r="S11" i="72"/>
  <c r="S118" i="72" s="1"/>
  <c r="E34" i="70" s="1"/>
  <c r="Q45" i="72"/>
  <c r="V45" i="72" s="1"/>
  <c r="AD44" i="71"/>
  <c r="Y94" i="71"/>
  <c r="O95" i="72"/>
  <c r="T95" i="72" s="1"/>
  <c r="Q12" i="72"/>
  <c r="V12" i="72" s="1"/>
  <c r="AD11" i="71"/>
  <c r="Z109" i="71"/>
  <c r="P110" i="72"/>
  <c r="U110" i="72" s="1"/>
  <c r="Q58" i="72"/>
  <c r="V58" i="72" s="1"/>
  <c r="AD57" i="71"/>
  <c r="Z28" i="71"/>
  <c r="P29" i="72"/>
  <c r="U29" i="72" s="1"/>
  <c r="Q50" i="72"/>
  <c r="V50" i="72" s="1"/>
  <c r="AD49" i="71"/>
  <c r="Z63" i="71"/>
  <c r="P64" i="72"/>
  <c r="U64" i="72" s="1"/>
  <c r="Q15" i="72"/>
  <c r="V15" i="72" s="1"/>
  <c r="AD14" i="71"/>
  <c r="Z90" i="71"/>
  <c r="P91" i="72"/>
  <c r="U91" i="72" s="1"/>
  <c r="Q57" i="72"/>
  <c r="V57" i="72" s="1"/>
  <c r="AD56" i="71"/>
  <c r="Z102" i="71"/>
  <c r="P103" i="72"/>
  <c r="U103" i="72" s="1"/>
  <c r="Q20" i="72"/>
  <c r="V20" i="72" s="1"/>
  <c r="AD19" i="71"/>
  <c r="Z93" i="71"/>
  <c r="P94" i="72"/>
  <c r="U94" i="72" s="1"/>
  <c r="Q42" i="72"/>
  <c r="V42" i="72" s="1"/>
  <c r="AD41" i="71"/>
  <c r="Z20" i="71"/>
  <c r="P21" i="72"/>
  <c r="U21" i="72" s="1"/>
  <c r="Q28" i="72"/>
  <c r="V28" i="72" s="1"/>
  <c r="AD27" i="71"/>
  <c r="Z55" i="71"/>
  <c r="P56" i="72"/>
  <c r="U56" i="72" s="1"/>
  <c r="Q102" i="72"/>
  <c r="V102" i="72" s="1"/>
  <c r="AD101" i="71"/>
  <c r="Y50" i="71"/>
  <c r="O51" i="72"/>
  <c r="T51" i="72" s="1"/>
  <c r="Q1558" i="72"/>
  <c r="H205" i="70" s="1"/>
  <c r="Y96" i="11" s="1"/>
  <c r="V1451" i="72"/>
  <c r="V1558" i="72" s="1"/>
  <c r="H202" i="70" s="1"/>
  <c r="Y93" i="11" s="1"/>
  <c r="P478" i="72"/>
  <c r="G79" i="70" s="1"/>
  <c r="U371" i="72"/>
  <c r="U478" i="72" s="1"/>
  <c r="G76" i="70" s="1"/>
  <c r="AD1179" i="71"/>
  <c r="R1253" i="72"/>
  <c r="W1253" i="72" s="1"/>
  <c r="AH1232" i="71"/>
  <c r="O1294" i="72"/>
  <c r="T1294" i="72" s="1"/>
  <c r="Y1273" i="71"/>
  <c r="R1305" i="72"/>
  <c r="W1305" i="72" s="1"/>
  <c r="AH1284" i="71"/>
  <c r="O1250" i="72"/>
  <c r="T1250" i="72" s="1"/>
  <c r="Y1229" i="71"/>
  <c r="R1269" i="72"/>
  <c r="W1269" i="72" s="1"/>
  <c r="AH1248" i="71"/>
  <c r="O1276" i="72"/>
  <c r="T1276" i="72" s="1"/>
  <c r="Y1255" i="71"/>
  <c r="R1298" i="72"/>
  <c r="W1298" i="72" s="1"/>
  <c r="AH1277" i="71"/>
  <c r="O1316" i="72"/>
  <c r="T1316" i="72" s="1"/>
  <c r="Y1295" i="71"/>
  <c r="R1254" i="72"/>
  <c r="W1254" i="72" s="1"/>
  <c r="AH1233" i="71"/>
  <c r="O1291" i="72"/>
  <c r="T1291" i="72" s="1"/>
  <c r="Y1270" i="71"/>
  <c r="R1261" i="72"/>
  <c r="W1261" i="72" s="1"/>
  <c r="AH1240" i="71"/>
  <c r="O1317" i="72"/>
  <c r="T1317" i="72" s="1"/>
  <c r="Y1296" i="71"/>
  <c r="R1232" i="72"/>
  <c r="W1232" i="72" s="1"/>
  <c r="AH1211" i="71"/>
  <c r="O1258" i="72"/>
  <c r="T1258" i="72" s="1"/>
  <c r="Y1237" i="71"/>
  <c r="R1312" i="72"/>
  <c r="W1312" i="72" s="1"/>
  <c r="AH1291" i="71"/>
  <c r="O1265" i="72"/>
  <c r="T1265" i="72" s="1"/>
  <c r="Y1244" i="71"/>
  <c r="R1306" i="72"/>
  <c r="W1306" i="72" s="1"/>
  <c r="AH1285" i="71"/>
  <c r="O1216" i="72"/>
  <c r="T1216" i="72" s="1"/>
  <c r="Y1195" i="71"/>
  <c r="R1283" i="72"/>
  <c r="W1283" i="72" s="1"/>
  <c r="AH1262" i="71"/>
  <c r="O1268" i="72"/>
  <c r="T1268" i="72" s="1"/>
  <c r="Y1247" i="71"/>
  <c r="R1271" i="72"/>
  <c r="W1271" i="72" s="1"/>
  <c r="AH1250" i="71"/>
  <c r="O1310" i="72"/>
  <c r="T1310" i="72" s="1"/>
  <c r="Y1289" i="71"/>
  <c r="R1221" i="72"/>
  <c r="W1221" i="72" s="1"/>
  <c r="AH1200" i="71"/>
  <c r="O1267" i="72"/>
  <c r="T1267" i="72" s="1"/>
  <c r="Y1246" i="71"/>
  <c r="R1223" i="72"/>
  <c r="W1223" i="72" s="1"/>
  <c r="AH1202" i="71"/>
  <c r="O1297" i="72"/>
  <c r="T1297" i="72" s="1"/>
  <c r="Y1276" i="71"/>
  <c r="R1259" i="72"/>
  <c r="W1259" i="72" s="1"/>
  <c r="AH1238" i="71"/>
  <c r="R238" i="72"/>
  <c r="I51" i="70" s="1"/>
  <c r="Z18" i="11" s="1"/>
  <c r="W131" i="72"/>
  <c r="W238" i="72" s="1"/>
  <c r="I48" i="70" s="1"/>
  <c r="Z15" i="11" s="1"/>
  <c r="O1373" i="72"/>
  <c r="T1373" i="72" s="1"/>
  <c r="Y1350" i="71"/>
  <c r="P1389" i="72"/>
  <c r="U1389" i="72" s="1"/>
  <c r="Z1366" i="71"/>
  <c r="O1362" i="72"/>
  <c r="T1362" i="72" s="1"/>
  <c r="Y1339" i="71"/>
  <c r="O1434" i="72"/>
  <c r="T1434" i="72" s="1"/>
  <c r="Y1411" i="71"/>
  <c r="P1352" i="72"/>
  <c r="U1352" i="72" s="1"/>
  <c r="Z1329" i="71"/>
  <c r="P1397" i="72"/>
  <c r="U1397" i="72" s="1"/>
  <c r="Z1374" i="71"/>
  <c r="P1416" i="72"/>
  <c r="U1416" i="72" s="1"/>
  <c r="Z1393" i="71"/>
  <c r="Q1334" i="72"/>
  <c r="V1334" i="72" s="1"/>
  <c r="AD1311" i="71"/>
  <c r="O1437" i="72"/>
  <c r="T1437" i="72" s="1"/>
  <c r="Y1414" i="71"/>
  <c r="Q1356" i="72"/>
  <c r="V1356" i="72" s="1"/>
  <c r="AD1333" i="71"/>
  <c r="P1403" i="72"/>
  <c r="U1403" i="72" s="1"/>
  <c r="Z1380" i="71"/>
  <c r="Q1421" i="72"/>
  <c r="V1421" i="72" s="1"/>
  <c r="AD1398" i="71"/>
  <c r="P1378" i="72"/>
  <c r="U1378" i="72" s="1"/>
  <c r="Z1355" i="71"/>
  <c r="Q1431" i="72"/>
  <c r="V1431" i="72" s="1"/>
  <c r="AD1408" i="71"/>
  <c r="Q1417" i="72"/>
  <c r="V1417" i="72" s="1"/>
  <c r="AD1394" i="71"/>
  <c r="P1340" i="72"/>
  <c r="U1340" i="72" s="1"/>
  <c r="Z1317" i="71"/>
  <c r="Q1381" i="72"/>
  <c r="V1381" i="72" s="1"/>
  <c r="AD1358" i="71"/>
  <c r="P1346" i="72"/>
  <c r="U1346" i="72" s="1"/>
  <c r="Z1323" i="71"/>
  <c r="Q1410" i="72"/>
  <c r="V1410" i="72" s="1"/>
  <c r="AD1387" i="71"/>
  <c r="P1436" i="72"/>
  <c r="U1436" i="72" s="1"/>
  <c r="Z1413" i="71"/>
  <c r="P1387" i="72"/>
  <c r="U1387" i="72" s="1"/>
  <c r="Z1364" i="71"/>
  <c r="P1405" i="72"/>
  <c r="U1405" i="72" s="1"/>
  <c r="Z1382" i="71"/>
  <c r="P1354" i="72"/>
  <c r="U1354" i="72" s="1"/>
  <c r="Z1331" i="71"/>
  <c r="R1430" i="72"/>
  <c r="W1430" i="72" s="1"/>
  <c r="AH1407" i="71"/>
  <c r="Q1348" i="72"/>
  <c r="V1348" i="72" s="1"/>
  <c r="AD1325" i="71"/>
  <c r="R815" i="72"/>
  <c r="W815" i="72" s="1"/>
  <c r="AH802" i="71"/>
  <c r="O822" i="72"/>
  <c r="T822" i="72" s="1"/>
  <c r="Y809" i="71"/>
  <c r="R829" i="72"/>
  <c r="W829" i="72" s="1"/>
  <c r="AH816" i="71"/>
  <c r="O738" i="72"/>
  <c r="T738" i="72" s="1"/>
  <c r="Y725" i="71"/>
  <c r="R817" i="72"/>
  <c r="W817" i="72" s="1"/>
  <c r="AH804" i="71"/>
  <c r="O732" i="72"/>
  <c r="T732" i="72" s="1"/>
  <c r="Y719" i="71"/>
  <c r="R810" i="72"/>
  <c r="W810" i="72" s="1"/>
  <c r="AH797" i="71"/>
  <c r="O797" i="72"/>
  <c r="T797" i="72" s="1"/>
  <c r="Y784" i="71"/>
  <c r="R742" i="72"/>
  <c r="W742" i="72" s="1"/>
  <c r="AH729" i="71"/>
  <c r="O828" i="72"/>
  <c r="T828" i="72" s="1"/>
  <c r="Y815" i="71"/>
  <c r="R736" i="72"/>
  <c r="W736" i="72" s="1"/>
  <c r="AH723" i="71"/>
  <c r="O830" i="72"/>
  <c r="T830" i="72" s="1"/>
  <c r="Y817" i="71"/>
  <c r="R735" i="72"/>
  <c r="W735" i="72" s="1"/>
  <c r="AH722" i="71"/>
  <c r="O832" i="72"/>
  <c r="T832" i="72" s="1"/>
  <c r="Y819" i="71"/>
  <c r="R796" i="72"/>
  <c r="W796" i="72" s="1"/>
  <c r="AH783" i="71"/>
  <c r="O741" i="72"/>
  <c r="T741" i="72" s="1"/>
  <c r="Y728" i="71"/>
  <c r="R834" i="72"/>
  <c r="W834" i="72" s="1"/>
  <c r="AH821" i="71"/>
  <c r="O740" i="72"/>
  <c r="T740" i="72" s="1"/>
  <c r="Y727" i="71"/>
  <c r="R750" i="72"/>
  <c r="W750" i="72" s="1"/>
  <c r="AH737" i="71"/>
  <c r="O749" i="72"/>
  <c r="T749" i="72" s="1"/>
  <c r="Y736" i="71"/>
  <c r="R836" i="72"/>
  <c r="W836" i="72" s="1"/>
  <c r="AH823" i="71"/>
  <c r="O837" i="72"/>
  <c r="T837" i="72" s="1"/>
  <c r="Y824" i="71"/>
  <c r="R745" i="72"/>
  <c r="W745" i="72" s="1"/>
  <c r="AH732" i="71"/>
  <c r="O754" i="72"/>
  <c r="T754" i="72" s="1"/>
  <c r="Y741" i="71"/>
  <c r="R760" i="72"/>
  <c r="W760" i="72" s="1"/>
  <c r="AH747" i="71"/>
  <c r="O752" i="72"/>
  <c r="T752" i="72" s="1"/>
  <c r="Y739" i="71"/>
  <c r="R748" i="72"/>
  <c r="W748" i="72" s="1"/>
  <c r="AH735" i="71"/>
  <c r="P358" i="72"/>
  <c r="G65" i="70" s="1"/>
  <c r="U251" i="72"/>
  <c r="U358" i="72" s="1"/>
  <c r="G62" i="70" s="1"/>
  <c r="Q84" i="72"/>
  <c r="V84" i="72" s="1"/>
  <c r="AD83" i="71"/>
  <c r="Y111" i="71"/>
  <c r="O112" i="72"/>
  <c r="T112" i="72" s="1"/>
  <c r="Q63" i="72"/>
  <c r="V63" i="72" s="1"/>
  <c r="AD62" i="71"/>
  <c r="Z33" i="71"/>
  <c r="P34" i="72"/>
  <c r="U34" i="72" s="1"/>
  <c r="Q46" i="72"/>
  <c r="V46" i="72" s="1"/>
  <c r="AD45" i="71"/>
  <c r="Y100" i="71"/>
  <c r="O101" i="72"/>
  <c r="T101" i="72" s="1"/>
  <c r="Q100" i="72"/>
  <c r="V100" i="72" s="1"/>
  <c r="AD99" i="71"/>
  <c r="Z113" i="71"/>
  <c r="P114" i="72"/>
  <c r="U114" i="72" s="1"/>
  <c r="Q80" i="72"/>
  <c r="V80" i="72" s="1"/>
  <c r="AD79" i="71"/>
  <c r="Y30" i="71"/>
  <c r="O31" i="72"/>
  <c r="T31" i="72" s="1"/>
  <c r="Q37" i="72"/>
  <c r="V37" i="72" s="1"/>
  <c r="AD36" i="71"/>
  <c r="Y88" i="71"/>
  <c r="O89" i="72"/>
  <c r="T89" i="72" s="1"/>
  <c r="Q17" i="72"/>
  <c r="V17" i="72" s="1"/>
  <c r="AD16" i="71"/>
  <c r="Z51" i="71"/>
  <c r="P52" i="72"/>
  <c r="U52" i="72" s="1"/>
  <c r="Q35" i="72"/>
  <c r="V35" i="72" s="1"/>
  <c r="AD34" i="71"/>
  <c r="Y105" i="71"/>
  <c r="O106" i="72"/>
  <c r="T106" i="72" s="1"/>
  <c r="Q97" i="72"/>
  <c r="V97" i="72" s="1"/>
  <c r="AD96" i="71"/>
  <c r="Z40" i="71"/>
  <c r="P41" i="72"/>
  <c r="U41" i="72" s="1"/>
  <c r="Q88" i="72"/>
  <c r="V88" i="72" s="1"/>
  <c r="AD87" i="71"/>
  <c r="Y38" i="71"/>
  <c r="O39" i="72"/>
  <c r="T39" i="72" s="1"/>
  <c r="Q115" i="72"/>
  <c r="V115" i="72" s="1"/>
  <c r="AD114" i="71"/>
  <c r="Y72" i="71"/>
  <c r="O73" i="72"/>
  <c r="T73" i="72" s="1"/>
  <c r="Q111" i="72"/>
  <c r="V111" i="72" s="1"/>
  <c r="AD110" i="71"/>
  <c r="Y43" i="71"/>
  <c r="O44" i="72"/>
  <c r="T44" i="72" s="1"/>
  <c r="Q59" i="72"/>
  <c r="V59" i="72" s="1"/>
  <c r="AD58" i="71"/>
  <c r="Y89" i="71"/>
  <c r="O90" i="72"/>
  <c r="T90" i="72" s="1"/>
  <c r="Q53" i="72"/>
  <c r="V53" i="72" s="1"/>
  <c r="AD52" i="71"/>
  <c r="P1558" i="72"/>
  <c r="G205" i="70" s="1"/>
  <c r="X96" i="11" s="1"/>
  <c r="U1451" i="72"/>
  <c r="U1558" i="72" s="1"/>
  <c r="G202" i="70" s="1"/>
  <c r="X93" i="11" s="1"/>
  <c r="Z943" i="71"/>
  <c r="R1198" i="72"/>
  <c r="I163" i="70" s="1"/>
  <c r="Z78" i="11" s="1"/>
  <c r="W1095" i="72"/>
  <c r="W1198" i="72" s="1"/>
  <c r="I160" i="70" s="1"/>
  <c r="Z75" i="11" s="1"/>
  <c r="R1314" i="72"/>
  <c r="W1314" i="72" s="1"/>
  <c r="AH1293" i="71"/>
  <c r="O1227" i="72"/>
  <c r="T1227" i="72" s="1"/>
  <c r="Y1206" i="71"/>
  <c r="R1272" i="72"/>
  <c r="W1272" i="72" s="1"/>
  <c r="AH1251" i="71"/>
  <c r="O1235" i="72"/>
  <c r="T1235" i="72" s="1"/>
  <c r="Y1214" i="71"/>
  <c r="R1281" i="72"/>
  <c r="W1281" i="72" s="1"/>
  <c r="AH1260" i="71"/>
  <c r="O1217" i="72"/>
  <c r="T1217" i="72" s="1"/>
  <c r="Y1196" i="71"/>
  <c r="R1264" i="72"/>
  <c r="W1264" i="72" s="1"/>
  <c r="AH1243" i="71"/>
  <c r="O1277" i="72"/>
  <c r="T1277" i="72" s="1"/>
  <c r="Y1256" i="71"/>
  <c r="R1251" i="72"/>
  <c r="W1251" i="72" s="1"/>
  <c r="AH1230" i="71"/>
  <c r="O1287" i="72"/>
  <c r="T1287" i="72" s="1"/>
  <c r="Y1266" i="71"/>
  <c r="R1228" i="72"/>
  <c r="W1228" i="72" s="1"/>
  <c r="AH1207" i="71"/>
  <c r="O1240" i="72"/>
  <c r="T1240" i="72" s="1"/>
  <c r="Y1219" i="71"/>
  <c r="R1304" i="72"/>
  <c r="W1304" i="72" s="1"/>
  <c r="AH1283" i="71"/>
  <c r="O1220" i="72"/>
  <c r="T1220" i="72" s="1"/>
  <c r="Y1199" i="71"/>
  <c r="R1292" i="72"/>
  <c r="W1292" i="72" s="1"/>
  <c r="AH1271" i="71"/>
  <c r="O1243" i="72"/>
  <c r="T1243" i="72" s="1"/>
  <c r="Y1222" i="71"/>
  <c r="R1248" i="72"/>
  <c r="W1248" i="72" s="1"/>
  <c r="AH1227" i="71"/>
  <c r="O1288" i="72"/>
  <c r="T1288" i="72" s="1"/>
  <c r="Y1267" i="71"/>
  <c r="R1289" i="72"/>
  <c r="W1289" i="72" s="1"/>
  <c r="AH1268" i="71"/>
  <c r="O1214" i="72"/>
  <c r="T1214" i="72" s="1"/>
  <c r="Y1193" i="71"/>
  <c r="R1229" i="72"/>
  <c r="W1229" i="72" s="1"/>
  <c r="AH1208" i="71"/>
  <c r="O1256" i="72"/>
  <c r="T1256" i="72" s="1"/>
  <c r="Y1235" i="71"/>
  <c r="R1293" i="72"/>
  <c r="W1293" i="72" s="1"/>
  <c r="AH1272" i="71"/>
  <c r="O1311" i="72"/>
  <c r="T1311" i="72" s="1"/>
  <c r="Y1290" i="71"/>
  <c r="R1303" i="72"/>
  <c r="W1303" i="72" s="1"/>
  <c r="AH1282" i="71"/>
  <c r="O1279" i="72"/>
  <c r="T1279" i="72" s="1"/>
  <c r="Y1258" i="71"/>
  <c r="R1307" i="72"/>
  <c r="W1307" i="72" s="1"/>
  <c r="AH1286" i="71"/>
  <c r="P1370" i="72"/>
  <c r="U1370" i="72" s="1"/>
  <c r="Z1347" i="71"/>
  <c r="Q1424" i="72"/>
  <c r="V1424" i="72" s="1"/>
  <c r="AD1401" i="71"/>
  <c r="O1420" i="72"/>
  <c r="T1420" i="72" s="1"/>
  <c r="Y1397" i="71"/>
  <c r="O1429" i="72"/>
  <c r="T1429" i="72" s="1"/>
  <c r="Y1406" i="71"/>
  <c r="R1347" i="72"/>
  <c r="W1347" i="72" s="1"/>
  <c r="AH1324" i="71"/>
  <c r="Q1426" i="72"/>
  <c r="V1426" i="72" s="1"/>
  <c r="AD1403" i="71"/>
  <c r="S19" i="11"/>
  <c r="V51" i="11"/>
  <c r="E108" i="70"/>
  <c r="Q1370" i="72"/>
  <c r="V1370" i="72" s="1"/>
  <c r="AD1347" i="71"/>
  <c r="O1370" i="72"/>
  <c r="T1370" i="72" s="1"/>
  <c r="Y1347" i="71"/>
  <c r="O1342" i="72"/>
  <c r="T1342" i="72" s="1"/>
  <c r="Y1319" i="71"/>
  <c r="Q1372" i="72"/>
  <c r="V1372" i="72" s="1"/>
  <c r="AD1349" i="71"/>
  <c r="P1372" i="72"/>
  <c r="U1372" i="72" s="1"/>
  <c r="Z1349" i="71"/>
  <c r="P1424" i="72"/>
  <c r="U1424" i="72" s="1"/>
  <c r="Z1401" i="71"/>
  <c r="Q1338" i="72"/>
  <c r="V1338" i="72" s="1"/>
  <c r="AD1315" i="71"/>
  <c r="P1338" i="72"/>
  <c r="U1338" i="72" s="1"/>
  <c r="Z1315" i="71"/>
  <c r="P1420" i="72"/>
  <c r="U1420" i="72" s="1"/>
  <c r="Z1397" i="71"/>
  <c r="Q1343" i="72"/>
  <c r="V1343" i="72" s="1"/>
  <c r="AD1320" i="71"/>
  <c r="O1343" i="72"/>
  <c r="T1343" i="72" s="1"/>
  <c r="Y1320" i="71"/>
  <c r="P1360" i="72"/>
  <c r="U1360" i="72" s="1"/>
  <c r="Z1337" i="71"/>
  <c r="P1429" i="72"/>
  <c r="U1429" i="72" s="1"/>
  <c r="Z1406" i="71"/>
  <c r="R1429" i="72"/>
  <c r="W1429" i="72" s="1"/>
  <c r="AH1406" i="71"/>
  <c r="O1350" i="72"/>
  <c r="T1350" i="72" s="1"/>
  <c r="Y1327" i="71"/>
  <c r="P1333" i="72"/>
  <c r="U1333" i="72" s="1"/>
  <c r="Z1310" i="71"/>
  <c r="R1333" i="72"/>
  <c r="W1333" i="72" s="1"/>
  <c r="AH1310" i="71"/>
  <c r="O1347" i="72"/>
  <c r="T1347" i="72" s="1"/>
  <c r="Y1324" i="71"/>
  <c r="O1380" i="72"/>
  <c r="T1380" i="72" s="1"/>
  <c r="Y1357" i="71"/>
  <c r="R1380" i="72"/>
  <c r="W1380" i="72" s="1"/>
  <c r="AH1357" i="71"/>
  <c r="R1344" i="72"/>
  <c r="W1344" i="72" s="1"/>
  <c r="AH1321" i="71"/>
  <c r="Q1344" i="72"/>
  <c r="V1344" i="72" s="1"/>
  <c r="AD1321" i="71"/>
  <c r="P1427" i="72"/>
  <c r="U1427" i="72" s="1"/>
  <c r="Z1404" i="71"/>
  <c r="R1427" i="72"/>
  <c r="W1427" i="72" s="1"/>
  <c r="AH1404" i="71"/>
  <c r="P1388" i="72"/>
  <c r="U1388" i="72" s="1"/>
  <c r="Z1365" i="71"/>
  <c r="O1331" i="72"/>
  <c r="V1415" i="71"/>
  <c r="Y1308" i="71"/>
  <c r="R1364" i="72"/>
  <c r="W1364" i="72" s="1"/>
  <c r="AH1341" i="71"/>
  <c r="P1411" i="72"/>
  <c r="U1411" i="72" s="1"/>
  <c r="Z1388" i="71"/>
  <c r="P1399" i="72"/>
  <c r="U1399" i="72" s="1"/>
  <c r="Z1376" i="71"/>
  <c r="P1335" i="72"/>
  <c r="U1335" i="72" s="1"/>
  <c r="Z1312" i="71"/>
  <c r="Q1368" i="72"/>
  <c r="V1368" i="72" s="1"/>
  <c r="AD1345" i="71"/>
  <c r="R826" i="72"/>
  <c r="W826" i="72" s="1"/>
  <c r="AH813" i="71"/>
  <c r="O731" i="72"/>
  <c r="V825" i="71"/>
  <c r="Y718" i="71"/>
  <c r="N838" i="72"/>
  <c r="E121" i="70" s="1"/>
  <c r="V60" i="11" s="1"/>
  <c r="S731" i="72"/>
  <c r="S838" i="72" s="1"/>
  <c r="E118" i="70" s="1"/>
  <c r="Q758" i="72"/>
  <c r="V758" i="72" s="1"/>
  <c r="AD745" i="71"/>
  <c r="P771" i="72"/>
  <c r="U771" i="72" s="1"/>
  <c r="Z758" i="71"/>
  <c r="Q757" i="72"/>
  <c r="V757" i="72" s="1"/>
  <c r="AD744" i="71"/>
  <c r="P759" i="72"/>
  <c r="U759" i="72" s="1"/>
  <c r="Z746" i="71"/>
  <c r="Q756" i="72"/>
  <c r="V756" i="72" s="1"/>
  <c r="AD743" i="71"/>
  <c r="P746" i="72"/>
  <c r="U746" i="72" s="1"/>
  <c r="Z733" i="71"/>
  <c r="Q739" i="72"/>
  <c r="V739" i="72" s="1"/>
  <c r="AD726" i="71"/>
  <c r="P763" i="72"/>
  <c r="U763" i="72" s="1"/>
  <c r="Z750" i="71"/>
  <c r="Q769" i="72"/>
  <c r="V769" i="72" s="1"/>
  <c r="AD756" i="71"/>
  <c r="P761" i="72"/>
  <c r="U761" i="72" s="1"/>
  <c r="Z748" i="71"/>
  <c r="Q766" i="72"/>
  <c r="V766" i="72" s="1"/>
  <c r="AD753" i="71"/>
  <c r="P792" i="72"/>
  <c r="U792" i="72" s="1"/>
  <c r="Z779" i="71"/>
  <c r="Q747" i="72"/>
  <c r="V747" i="72" s="1"/>
  <c r="AD734" i="71"/>
  <c r="P737" i="72"/>
  <c r="U737" i="72" s="1"/>
  <c r="Z724" i="71"/>
  <c r="Q767" i="72"/>
  <c r="V767" i="72" s="1"/>
  <c r="AD754" i="71"/>
  <c r="P770" i="72"/>
  <c r="U770" i="72" s="1"/>
  <c r="Z757" i="71"/>
  <c r="Q803" i="72"/>
  <c r="V803" i="72" s="1"/>
  <c r="AD790" i="71"/>
  <c r="P773" i="72"/>
  <c r="U773" i="72" s="1"/>
  <c r="Z760" i="71"/>
  <c r="Q791" i="72"/>
  <c r="V791" i="72" s="1"/>
  <c r="AD778" i="71"/>
  <c r="P751" i="72"/>
  <c r="U751" i="72" s="1"/>
  <c r="Z738" i="71"/>
  <c r="Q774" i="72"/>
  <c r="V774" i="72" s="1"/>
  <c r="AD761" i="71"/>
  <c r="P813" i="72"/>
  <c r="U813" i="72" s="1"/>
  <c r="Z800" i="71"/>
  <c r="Q779" i="72"/>
  <c r="V779" i="72" s="1"/>
  <c r="AD766" i="71"/>
  <c r="P801" i="72"/>
  <c r="U801" i="72" s="1"/>
  <c r="Z788" i="71"/>
  <c r="Q777" i="72"/>
  <c r="V777" i="72" s="1"/>
  <c r="AD764" i="71"/>
  <c r="V36" i="11"/>
  <c r="V24" i="11"/>
  <c r="R93" i="72"/>
  <c r="W93" i="72" s="1"/>
  <c r="AH92" i="71"/>
  <c r="Y47" i="71"/>
  <c r="O48" i="72"/>
  <c r="T48" i="72" s="1"/>
  <c r="R86" i="72"/>
  <c r="W86" i="72" s="1"/>
  <c r="AH85" i="71"/>
  <c r="Y74" i="71"/>
  <c r="O75" i="72"/>
  <c r="T75" i="72" s="1"/>
  <c r="R33" i="72"/>
  <c r="W33" i="72" s="1"/>
  <c r="AH32" i="71"/>
  <c r="Z86" i="71"/>
  <c r="P87" i="72"/>
  <c r="U87" i="72" s="1"/>
  <c r="R82" i="72"/>
  <c r="W82" i="72" s="1"/>
  <c r="AH81" i="71"/>
  <c r="Y66" i="71"/>
  <c r="O67" i="72"/>
  <c r="T67" i="72" s="1"/>
  <c r="R16" i="72"/>
  <c r="W16" i="72" s="1"/>
  <c r="AH15" i="71"/>
  <c r="Y21" i="71"/>
  <c r="O22" i="72"/>
  <c r="T22" i="72" s="1"/>
  <c r="R27" i="72"/>
  <c r="W27" i="72" s="1"/>
  <c r="AH26" i="71"/>
  <c r="Z103" i="71"/>
  <c r="P104" i="72"/>
  <c r="U104" i="72" s="1"/>
  <c r="R55" i="72"/>
  <c r="W55" i="72" s="1"/>
  <c r="AH54" i="71"/>
  <c r="Z60" i="71"/>
  <c r="P61" i="72"/>
  <c r="U61" i="72" s="1"/>
  <c r="R30" i="72"/>
  <c r="W30" i="72" s="1"/>
  <c r="AH29" i="71"/>
  <c r="Z84" i="71"/>
  <c r="P85" i="72"/>
  <c r="U85" i="72" s="1"/>
  <c r="R92" i="72"/>
  <c r="W92" i="72" s="1"/>
  <c r="AH91" i="71"/>
  <c r="Z76" i="71"/>
  <c r="P77" i="72"/>
  <c r="U77" i="72" s="1"/>
  <c r="R24" i="72"/>
  <c r="W24" i="72" s="1"/>
  <c r="AH23" i="71"/>
  <c r="Y37" i="71"/>
  <c r="O38" i="72"/>
  <c r="T38" i="72" s="1"/>
  <c r="R36" i="72"/>
  <c r="W36" i="72" s="1"/>
  <c r="AH35" i="71"/>
  <c r="Y95" i="71"/>
  <c r="O96" i="72"/>
  <c r="T96" i="72" s="1"/>
  <c r="R47" i="72"/>
  <c r="W47" i="72" s="1"/>
  <c r="AH46" i="71"/>
  <c r="Z108" i="71"/>
  <c r="P109" i="72"/>
  <c r="U109" i="72" s="1"/>
  <c r="R14" i="72"/>
  <c r="W14" i="72" s="1"/>
  <c r="AH13" i="71"/>
  <c r="Z68" i="71"/>
  <c r="P69" i="72"/>
  <c r="U69" i="72" s="1"/>
  <c r="R68" i="72"/>
  <c r="W68" i="72" s="1"/>
  <c r="AH67" i="71"/>
  <c r="R1078" i="72"/>
  <c r="I149" i="70" s="1"/>
  <c r="Z72" i="11" s="1"/>
  <c r="W971" i="72"/>
  <c r="W1078" i="72" s="1"/>
  <c r="I146" i="70" s="1"/>
  <c r="Z69" i="11" s="1"/>
  <c r="AH471" i="71"/>
  <c r="Z589" i="71"/>
  <c r="R1299" i="72"/>
  <c r="W1299" i="72" s="1"/>
  <c r="AH1278" i="71"/>
  <c r="O1215" i="72"/>
  <c r="T1215" i="72" s="1"/>
  <c r="Y1194" i="71"/>
  <c r="R1308" i="72"/>
  <c r="W1308" i="72" s="1"/>
  <c r="AH1287" i="71"/>
  <c r="O1300" i="72"/>
  <c r="T1300" i="72" s="1"/>
  <c r="Y1279" i="71"/>
  <c r="R1275" i="72"/>
  <c r="W1275" i="72" s="1"/>
  <c r="AH1254" i="71"/>
  <c r="O1270" i="72"/>
  <c r="T1270" i="72" s="1"/>
  <c r="Y1249" i="71"/>
  <c r="R1247" i="72"/>
  <c r="W1247" i="72" s="1"/>
  <c r="AH1226" i="71"/>
  <c r="O1313" i="72"/>
  <c r="T1313" i="72" s="1"/>
  <c r="Y1292" i="71"/>
  <c r="R1219" i="72"/>
  <c r="W1219" i="72" s="1"/>
  <c r="AH1198" i="71"/>
  <c r="O1285" i="72"/>
  <c r="T1285" i="72" s="1"/>
  <c r="Y1264" i="71"/>
  <c r="R1309" i="72"/>
  <c r="W1309" i="72" s="1"/>
  <c r="AH1288" i="71"/>
  <c r="O1225" i="72"/>
  <c r="T1225" i="72" s="1"/>
  <c r="Y1204" i="71"/>
  <c r="R1230" i="72"/>
  <c r="W1230" i="72" s="1"/>
  <c r="AH1209" i="71"/>
  <c r="O1301" i="72"/>
  <c r="T1301" i="72" s="1"/>
  <c r="Y1280" i="71"/>
  <c r="R1296" i="72"/>
  <c r="W1296" i="72" s="1"/>
  <c r="AH1275" i="71"/>
  <c r="O1315" i="72"/>
  <c r="T1315" i="72" s="1"/>
  <c r="Y1294" i="71"/>
  <c r="R1231" i="72"/>
  <c r="W1231" i="72" s="1"/>
  <c r="AH1210" i="71"/>
  <c r="O1218" i="72"/>
  <c r="T1218" i="72" s="1"/>
  <c r="Y1197" i="71"/>
  <c r="R1244" i="72"/>
  <c r="W1244" i="72" s="1"/>
  <c r="AH1223" i="71"/>
  <c r="O1241" i="72"/>
  <c r="T1241" i="72" s="1"/>
  <c r="Y1220" i="71"/>
  <c r="R1266" i="72"/>
  <c r="W1266" i="72" s="1"/>
  <c r="AH1245" i="71"/>
  <c r="O1239" i="72"/>
  <c r="T1239" i="72" s="1"/>
  <c r="Y1218" i="71"/>
  <c r="R1222" i="72"/>
  <c r="W1222" i="72" s="1"/>
  <c r="AH1201" i="71"/>
  <c r="O1260" i="72"/>
  <c r="T1260" i="72" s="1"/>
  <c r="Y1239" i="71"/>
  <c r="O1286" i="72"/>
  <c r="T1286" i="72" s="1"/>
  <c r="Y1265" i="71"/>
  <c r="R1284" i="72"/>
  <c r="W1284" i="72" s="1"/>
  <c r="AH1263" i="71"/>
  <c r="P238" i="72"/>
  <c r="G51" i="70" s="1"/>
  <c r="X18" i="11" s="1"/>
  <c r="U131" i="72"/>
  <c r="U238" i="72" s="1"/>
  <c r="G48" i="70" s="1"/>
  <c r="X15" i="11" s="1"/>
  <c r="P1376" i="72"/>
  <c r="U1376" i="72" s="1"/>
  <c r="Z1353" i="71"/>
  <c r="R1390" i="72"/>
  <c r="W1390" i="72" s="1"/>
  <c r="AH1367" i="71"/>
  <c r="O1383" i="72"/>
  <c r="T1383" i="72" s="1"/>
  <c r="Y1360" i="71"/>
  <c r="R1349" i="72"/>
  <c r="W1349" i="72" s="1"/>
  <c r="AH1326" i="71"/>
  <c r="O1363" i="72"/>
  <c r="T1363" i="72" s="1"/>
  <c r="Y1340" i="71"/>
  <c r="R1401" i="72"/>
  <c r="W1401" i="72" s="1"/>
  <c r="AH1378" i="71"/>
  <c r="R1435" i="72"/>
  <c r="W1435" i="72" s="1"/>
  <c r="AH1412" i="71"/>
  <c r="Q1435" i="72"/>
  <c r="V1435" i="72" s="1"/>
  <c r="AD1412" i="71"/>
  <c r="R1353" i="72"/>
  <c r="W1353" i="72" s="1"/>
  <c r="AH1330" i="71"/>
  <c r="Q1353" i="72"/>
  <c r="V1353" i="72" s="1"/>
  <c r="AD1330" i="71"/>
  <c r="R1407" i="72"/>
  <c r="W1407" i="72" s="1"/>
  <c r="AH1384" i="71"/>
  <c r="Q1407" i="72"/>
  <c r="V1407" i="72" s="1"/>
  <c r="AD1384" i="71"/>
  <c r="R1404" i="72"/>
  <c r="W1404" i="72" s="1"/>
  <c r="AH1381" i="71"/>
  <c r="Q1404" i="72"/>
  <c r="V1404" i="72" s="1"/>
  <c r="AD1381" i="71"/>
  <c r="P1413" i="72"/>
  <c r="U1413" i="72" s="1"/>
  <c r="Z1390" i="71"/>
  <c r="Q1432" i="72"/>
  <c r="V1432" i="72" s="1"/>
  <c r="AD1409" i="71"/>
  <c r="P1432" i="72"/>
  <c r="U1432" i="72" s="1"/>
  <c r="Z1409" i="71"/>
  <c r="P1337" i="72"/>
  <c r="U1337" i="72" s="1"/>
  <c r="Z1314" i="71"/>
  <c r="R1351" i="72"/>
  <c r="W1351" i="72" s="1"/>
  <c r="AH1328" i="71"/>
  <c r="Q1351" i="72"/>
  <c r="V1351" i="72" s="1"/>
  <c r="AD1328" i="71"/>
  <c r="P1382" i="72"/>
  <c r="U1382" i="72" s="1"/>
  <c r="Z1359" i="71"/>
  <c r="R1382" i="72"/>
  <c r="W1382" i="72" s="1"/>
  <c r="AH1359" i="71"/>
  <c r="R1366" i="72"/>
  <c r="W1366" i="72" s="1"/>
  <c r="AH1343" i="71"/>
  <c r="O1409" i="72"/>
  <c r="T1409" i="72" s="1"/>
  <c r="Y1386" i="71"/>
  <c r="P1339" i="72"/>
  <c r="U1339" i="72" s="1"/>
  <c r="Z1316" i="71"/>
  <c r="P1391" i="72"/>
  <c r="U1391" i="72" s="1"/>
  <c r="Z1368" i="71"/>
  <c r="R1391" i="72"/>
  <c r="W1391" i="72" s="1"/>
  <c r="AH1368" i="71"/>
  <c r="P1386" i="72"/>
  <c r="U1386" i="72" s="1"/>
  <c r="Z1363" i="71"/>
  <c r="O1374" i="72"/>
  <c r="T1374" i="72" s="1"/>
  <c r="Y1351" i="71"/>
  <c r="R1345" i="72"/>
  <c r="W1345" i="72" s="1"/>
  <c r="AH1322" i="71"/>
  <c r="O1359" i="72"/>
  <c r="T1359" i="72" s="1"/>
  <c r="Y1336" i="71"/>
  <c r="P762" i="72"/>
  <c r="U762" i="72" s="1"/>
  <c r="Z749" i="71"/>
  <c r="Q781" i="72"/>
  <c r="V781" i="72" s="1"/>
  <c r="AD768" i="71"/>
  <c r="P784" i="72"/>
  <c r="U784" i="72" s="1"/>
  <c r="Z771" i="71"/>
  <c r="Q812" i="72"/>
  <c r="V812" i="72" s="1"/>
  <c r="AD799" i="71"/>
  <c r="P783" i="72"/>
  <c r="U783" i="72" s="1"/>
  <c r="Z770" i="71"/>
  <c r="Q782" i="72"/>
  <c r="V782" i="72" s="1"/>
  <c r="AD769" i="71"/>
  <c r="P835" i="72"/>
  <c r="U835" i="72" s="1"/>
  <c r="Z822" i="71"/>
  <c r="Q768" i="72"/>
  <c r="V768" i="72" s="1"/>
  <c r="AD755" i="71"/>
  <c r="P780" i="72"/>
  <c r="U780" i="72" s="1"/>
  <c r="Z767" i="71"/>
  <c r="Q788" i="72"/>
  <c r="V788" i="72" s="1"/>
  <c r="AD775" i="71"/>
  <c r="P786" i="72"/>
  <c r="U786" i="72" s="1"/>
  <c r="Z773" i="71"/>
  <c r="Q734" i="72"/>
  <c r="V734" i="72" s="1"/>
  <c r="AD721" i="71"/>
  <c r="P795" i="72"/>
  <c r="U795" i="72" s="1"/>
  <c r="Z782" i="71"/>
  <c r="Q833" i="72"/>
  <c r="V833" i="72" s="1"/>
  <c r="AD820" i="71"/>
  <c r="P772" i="72"/>
  <c r="U772" i="72" s="1"/>
  <c r="Z759" i="71"/>
  <c r="Q790" i="72"/>
  <c r="V790" i="72" s="1"/>
  <c r="AD777" i="71"/>
  <c r="P744" i="72"/>
  <c r="U744" i="72" s="1"/>
  <c r="Z731" i="71"/>
  <c r="Q800" i="72"/>
  <c r="V800" i="72" s="1"/>
  <c r="AD787" i="71"/>
  <c r="P733" i="72"/>
  <c r="Z720" i="71"/>
  <c r="Q799" i="72"/>
  <c r="V799" i="72" s="1"/>
  <c r="AD786" i="71"/>
  <c r="P778" i="72"/>
  <c r="U778" i="72" s="1"/>
  <c r="Z765" i="71"/>
  <c r="Q824" i="72"/>
  <c r="V824" i="72" s="1"/>
  <c r="AD811" i="71"/>
  <c r="P805" i="72"/>
  <c r="U805" i="72" s="1"/>
  <c r="Z792" i="71"/>
  <c r="Q743" i="72"/>
  <c r="V743" i="72" s="1"/>
  <c r="AD730" i="71"/>
  <c r="P804" i="72"/>
  <c r="U804" i="72" s="1"/>
  <c r="Z791" i="71"/>
  <c r="Q798" i="72"/>
  <c r="V798" i="72" s="1"/>
  <c r="AD785" i="71"/>
  <c r="P765" i="72"/>
  <c r="U765" i="72" s="1"/>
  <c r="Z752" i="71"/>
  <c r="R19" i="72"/>
  <c r="W19" i="72" s="1"/>
  <c r="AH18" i="71"/>
  <c r="Y73" i="71"/>
  <c r="O74" i="72"/>
  <c r="T74" i="72" s="1"/>
  <c r="R65" i="72"/>
  <c r="W65" i="72" s="1"/>
  <c r="AH64" i="71"/>
  <c r="Z59" i="71"/>
  <c r="P60" i="72"/>
  <c r="U60" i="72" s="1"/>
  <c r="R72" i="72"/>
  <c r="W72" i="72" s="1"/>
  <c r="AH71" i="71"/>
  <c r="Z22" i="71"/>
  <c r="P23" i="72"/>
  <c r="U23" i="72" s="1"/>
  <c r="R83" i="72"/>
  <c r="W83" i="72" s="1"/>
  <c r="AH82" i="71"/>
  <c r="Y61" i="71"/>
  <c r="O62" i="72"/>
  <c r="T62" i="72" s="1"/>
  <c r="Z107" i="71"/>
  <c r="P108" i="72"/>
  <c r="U108" i="72" s="1"/>
  <c r="R66" i="72"/>
  <c r="W66" i="72" s="1"/>
  <c r="AH65" i="71"/>
  <c r="Z39" i="71"/>
  <c r="P40" i="72"/>
  <c r="U40" i="72" s="1"/>
  <c r="R70" i="72"/>
  <c r="W70" i="72" s="1"/>
  <c r="AH69" i="71"/>
  <c r="Z80" i="71"/>
  <c r="P81" i="72"/>
  <c r="U81" i="72" s="1"/>
  <c r="R25" i="72"/>
  <c r="W25" i="72" s="1"/>
  <c r="AH24" i="71"/>
  <c r="Y78" i="71"/>
  <c r="O79" i="72"/>
  <c r="T79" i="72" s="1"/>
  <c r="R98" i="72"/>
  <c r="W98" i="72" s="1"/>
  <c r="AH97" i="71"/>
  <c r="Z77" i="71"/>
  <c r="P78" i="72"/>
  <c r="U78" i="72" s="1"/>
  <c r="R26" i="72"/>
  <c r="W26" i="72" s="1"/>
  <c r="AH25" i="71"/>
  <c r="Y115" i="71"/>
  <c r="O116" i="72"/>
  <c r="T116" i="72" s="1"/>
  <c r="R99" i="72"/>
  <c r="W99" i="72" s="1"/>
  <c r="AH98" i="71"/>
  <c r="Y31" i="71"/>
  <c r="O32" i="72"/>
  <c r="T32" i="72" s="1"/>
  <c r="R54" i="72"/>
  <c r="W54" i="72" s="1"/>
  <c r="AH53" i="71"/>
  <c r="Z42" i="71"/>
  <c r="P43" i="72"/>
  <c r="U43" i="72" s="1"/>
  <c r="R13" i="72"/>
  <c r="W13" i="72" s="1"/>
  <c r="AH12" i="71"/>
  <c r="Z70" i="71"/>
  <c r="P71" i="72"/>
  <c r="U71" i="72" s="1"/>
  <c r="R18" i="72"/>
  <c r="W18" i="72" s="1"/>
  <c r="AH17" i="71"/>
  <c r="Q1078" i="72"/>
  <c r="H149" i="70" s="1"/>
  <c r="Y72" i="11" s="1"/>
  <c r="V971" i="72"/>
  <c r="V1078" i="72" s="1"/>
  <c r="H146" i="70" s="1"/>
  <c r="Y69" i="11" s="1"/>
  <c r="AH1533" i="71"/>
  <c r="Y589" i="71"/>
  <c r="O1226" i="72"/>
  <c r="T1226" i="72" s="1"/>
  <c r="Y1205" i="71"/>
  <c r="R1280" i="72"/>
  <c r="W1280" i="72" s="1"/>
  <c r="AH1259" i="71"/>
  <c r="O1233" i="72"/>
  <c r="T1233" i="72" s="1"/>
  <c r="Y1212" i="71"/>
  <c r="R1274" i="72"/>
  <c r="W1274" i="72" s="1"/>
  <c r="AH1253" i="71"/>
  <c r="O1255" i="72"/>
  <c r="T1255" i="72" s="1"/>
  <c r="Y1234" i="71"/>
  <c r="R1246" i="72"/>
  <c r="W1246" i="72" s="1"/>
  <c r="AH1225" i="71"/>
  <c r="O1252" i="72"/>
  <c r="T1252" i="72" s="1"/>
  <c r="Y1231" i="71"/>
  <c r="R1237" i="72"/>
  <c r="W1237" i="72" s="1"/>
  <c r="AH1216" i="71"/>
  <c r="O1278" i="72"/>
  <c r="T1278" i="72" s="1"/>
  <c r="Y1257" i="71"/>
  <c r="R1263" i="72"/>
  <c r="W1263" i="72" s="1"/>
  <c r="AH1242" i="71"/>
  <c r="O1234" i="72"/>
  <c r="T1234" i="72" s="1"/>
  <c r="Y1213" i="71"/>
  <c r="R1213" i="72"/>
  <c r="W1213" i="72" s="1"/>
  <c r="AH1192" i="71"/>
  <c r="O1257" i="72"/>
  <c r="T1257" i="72" s="1"/>
  <c r="Y1236" i="71"/>
  <c r="R1282" i="72"/>
  <c r="W1282" i="72" s="1"/>
  <c r="AH1261" i="71"/>
  <c r="O1273" i="72"/>
  <c r="T1273" i="72" s="1"/>
  <c r="Y1252" i="71"/>
  <c r="R1238" i="72"/>
  <c r="W1238" i="72" s="1"/>
  <c r="AH1217" i="71"/>
  <c r="O1224" i="72"/>
  <c r="T1224" i="72" s="1"/>
  <c r="Y1203" i="71"/>
  <c r="R1245" i="72"/>
  <c r="W1245" i="72" s="1"/>
  <c r="AH1224" i="71"/>
  <c r="O1302" i="72"/>
  <c r="T1302" i="72" s="1"/>
  <c r="Y1281" i="71"/>
  <c r="X1297" i="71"/>
  <c r="Q1211" i="72"/>
  <c r="AC1297" i="71"/>
  <c r="AD1190" i="71"/>
  <c r="P1242" i="72"/>
  <c r="U1242" i="72" s="1"/>
  <c r="Z1221" i="71"/>
  <c r="Q1236" i="72"/>
  <c r="V1236" i="72" s="1"/>
  <c r="AD1215" i="71"/>
  <c r="P1249" i="72"/>
  <c r="U1249" i="72" s="1"/>
  <c r="Z1228" i="71"/>
  <c r="Q1290" i="72"/>
  <c r="V1290" i="72" s="1"/>
  <c r="AD1269" i="71"/>
  <c r="P1295" i="72"/>
  <c r="U1295" i="72" s="1"/>
  <c r="Z1274" i="71"/>
  <c r="Q1262" i="72"/>
  <c r="V1262" i="72" s="1"/>
  <c r="AD1241" i="71"/>
  <c r="P1212" i="72"/>
  <c r="U1212" i="72" s="1"/>
  <c r="Z1191" i="71"/>
  <c r="Z707" i="71"/>
  <c r="O1394" i="72"/>
  <c r="T1394" i="72" s="1"/>
  <c r="Y1371" i="71"/>
  <c r="R1394" i="72"/>
  <c r="W1394" i="72" s="1"/>
  <c r="AH1371" i="71"/>
  <c r="O1393" i="72"/>
  <c r="T1393" i="72" s="1"/>
  <c r="Y1370" i="71"/>
  <c r="P1369" i="72"/>
  <c r="U1369" i="72" s="1"/>
  <c r="Z1346" i="71"/>
  <c r="R1369" i="72"/>
  <c r="W1369" i="72" s="1"/>
  <c r="AH1346" i="71"/>
  <c r="P1384" i="72"/>
  <c r="U1384" i="72" s="1"/>
  <c r="Z1361" i="71"/>
  <c r="O1428" i="72"/>
  <c r="T1428" i="72" s="1"/>
  <c r="Y1405" i="71"/>
  <c r="R1428" i="72"/>
  <c r="W1428" i="72" s="1"/>
  <c r="AH1405" i="71"/>
  <c r="O1414" i="72"/>
  <c r="T1414" i="72" s="1"/>
  <c r="Y1391" i="71"/>
  <c r="O1332" i="72"/>
  <c r="T1332" i="72" s="1"/>
  <c r="Y1309" i="71"/>
  <c r="R1332" i="72"/>
  <c r="W1332" i="72" s="1"/>
  <c r="AH1309" i="71"/>
  <c r="P1357" i="72"/>
  <c r="U1357" i="72" s="1"/>
  <c r="Z1334" i="71"/>
  <c r="Q1371" i="72"/>
  <c r="V1371" i="72" s="1"/>
  <c r="AD1348" i="71"/>
  <c r="O1371" i="72"/>
  <c r="T1371" i="72" s="1"/>
  <c r="Y1348" i="71"/>
  <c r="P1433" i="72"/>
  <c r="U1433" i="72" s="1"/>
  <c r="Z1410" i="71"/>
  <c r="Q1418" i="72"/>
  <c r="V1418" i="72" s="1"/>
  <c r="AD1395" i="71"/>
  <c r="P1418" i="72"/>
  <c r="U1418" i="72" s="1"/>
  <c r="Z1395" i="71"/>
  <c r="P1336" i="72"/>
  <c r="U1336" i="72" s="1"/>
  <c r="Z1313" i="71"/>
  <c r="Q1377" i="72"/>
  <c r="V1377" i="72" s="1"/>
  <c r="AD1354" i="71"/>
  <c r="O1377" i="72"/>
  <c r="T1377" i="72" s="1"/>
  <c r="Y1354" i="71"/>
  <c r="P1395" i="72"/>
  <c r="U1395" i="72" s="1"/>
  <c r="Z1372" i="71"/>
  <c r="O1341" i="72"/>
  <c r="T1341" i="72" s="1"/>
  <c r="Y1318" i="71"/>
  <c r="R1355" i="72"/>
  <c r="W1355" i="72" s="1"/>
  <c r="AH1332" i="71"/>
  <c r="P1412" i="72"/>
  <c r="U1412" i="72" s="1"/>
  <c r="Z1389" i="71"/>
  <c r="O1402" i="72"/>
  <c r="T1402" i="72" s="1"/>
  <c r="Y1379" i="71"/>
  <c r="P1415" i="72"/>
  <c r="U1415" i="72" s="1"/>
  <c r="Z1392" i="71"/>
  <c r="R1415" i="72"/>
  <c r="W1415" i="72" s="1"/>
  <c r="AH1392" i="71"/>
  <c r="O1361" i="72"/>
  <c r="T1361" i="72" s="1"/>
  <c r="Y1338" i="71"/>
  <c r="R1375" i="72"/>
  <c r="W1375" i="72" s="1"/>
  <c r="AH1352" i="71"/>
  <c r="Q1375" i="72"/>
  <c r="V1375" i="72" s="1"/>
  <c r="AD1352" i="71"/>
  <c r="O1396" i="72"/>
  <c r="T1396" i="72" s="1"/>
  <c r="Y1373" i="71"/>
  <c r="Q1406" i="72"/>
  <c r="V1406" i="72" s="1"/>
  <c r="AD1383" i="71"/>
  <c r="P1406" i="72"/>
  <c r="U1406" i="72" s="1"/>
  <c r="Z1383" i="71"/>
  <c r="O1425" i="72"/>
  <c r="T1425" i="72" s="1"/>
  <c r="Y1402" i="71"/>
  <c r="Q1365" i="72"/>
  <c r="V1365" i="72" s="1"/>
  <c r="AD1342" i="71"/>
  <c r="O1365" i="72"/>
  <c r="T1365" i="72" s="1"/>
  <c r="Y1342" i="71"/>
  <c r="R1423" i="72"/>
  <c r="W1423" i="72" s="1"/>
  <c r="AH1400" i="71"/>
  <c r="Q1423" i="72"/>
  <c r="V1423" i="72" s="1"/>
  <c r="AD1400" i="71"/>
  <c r="P789" i="72"/>
  <c r="U789" i="72" s="1"/>
  <c r="Z776" i="71"/>
  <c r="Q823" i="72"/>
  <c r="V823" i="72" s="1"/>
  <c r="AD810" i="71"/>
  <c r="P809" i="72"/>
  <c r="U809" i="72" s="1"/>
  <c r="Z796" i="71"/>
  <c r="Q802" i="72"/>
  <c r="V802" i="72" s="1"/>
  <c r="AD789" i="71"/>
  <c r="P776" i="72"/>
  <c r="U776" i="72" s="1"/>
  <c r="Z763" i="71"/>
  <c r="Q816" i="72"/>
  <c r="V816" i="72" s="1"/>
  <c r="AD803" i="71"/>
  <c r="P764" i="72"/>
  <c r="U764" i="72" s="1"/>
  <c r="Z751" i="71"/>
  <c r="Q793" i="72"/>
  <c r="V793" i="72" s="1"/>
  <c r="AD780" i="71"/>
  <c r="P806" i="72"/>
  <c r="U806" i="72" s="1"/>
  <c r="Z793" i="71"/>
  <c r="Q787" i="72"/>
  <c r="V787" i="72" s="1"/>
  <c r="AD774" i="71"/>
  <c r="P821" i="72"/>
  <c r="U821" i="72" s="1"/>
  <c r="Z808" i="71"/>
  <c r="Q775" i="72"/>
  <c r="V775" i="72" s="1"/>
  <c r="AD762" i="71"/>
  <c r="P820" i="72"/>
  <c r="U820" i="72" s="1"/>
  <c r="Z807" i="71"/>
  <c r="Q794" i="72"/>
  <c r="V794" i="72" s="1"/>
  <c r="AD781" i="71"/>
  <c r="P755" i="72"/>
  <c r="U755" i="72" s="1"/>
  <c r="Z742" i="71"/>
  <c r="Q827" i="72"/>
  <c r="V827" i="72" s="1"/>
  <c r="AD814" i="71"/>
  <c r="P785" i="72"/>
  <c r="U785" i="72" s="1"/>
  <c r="Z772" i="71"/>
  <c r="Q825" i="72"/>
  <c r="V825" i="72" s="1"/>
  <c r="AD812" i="71"/>
  <c r="P814" i="72"/>
  <c r="U814" i="72" s="1"/>
  <c r="Z801" i="71"/>
  <c r="Q808" i="72"/>
  <c r="V808" i="72" s="1"/>
  <c r="AD795" i="71"/>
  <c r="P811" i="72"/>
  <c r="U811" i="72" s="1"/>
  <c r="Z798" i="71"/>
  <c r="Q753" i="72"/>
  <c r="V753" i="72" s="1"/>
  <c r="AD740" i="71"/>
  <c r="P831" i="72"/>
  <c r="U831" i="72" s="1"/>
  <c r="Z818" i="71"/>
  <c r="Q818" i="72"/>
  <c r="V818" i="72" s="1"/>
  <c r="AD805" i="71"/>
  <c r="P819" i="72"/>
  <c r="U819" i="72" s="1"/>
  <c r="Z806" i="71"/>
  <c r="P807" i="72"/>
  <c r="U807" i="72" s="1"/>
  <c r="Z794" i="71"/>
  <c r="Q105" i="72"/>
  <c r="V105" i="72" s="1"/>
  <c r="AD104" i="71"/>
  <c r="Y48" i="71"/>
  <c r="O49" i="72"/>
  <c r="T49" i="72" s="1"/>
  <c r="Q76" i="72"/>
  <c r="V76" i="72" s="1"/>
  <c r="AD75" i="71"/>
  <c r="Y106" i="71"/>
  <c r="O107" i="72"/>
  <c r="T107" i="72" s="1"/>
  <c r="Q117" i="72"/>
  <c r="V117" i="72" s="1"/>
  <c r="AD116" i="71"/>
  <c r="Y112" i="71"/>
  <c r="O113" i="72"/>
  <c r="T113" i="72" s="1"/>
  <c r="P11" i="72"/>
  <c r="W117" i="71"/>
  <c r="Z10" i="71"/>
  <c r="R45" i="72"/>
  <c r="W45" i="72" s="1"/>
  <c r="AH44" i="71"/>
  <c r="Z94" i="71"/>
  <c r="P95" i="72"/>
  <c r="U95" i="72" s="1"/>
  <c r="R12" i="72"/>
  <c r="W12" i="72" s="1"/>
  <c r="AH11" i="71"/>
  <c r="Y109" i="71"/>
  <c r="O110" i="72"/>
  <c r="T110" i="72" s="1"/>
  <c r="R58" i="72"/>
  <c r="W58" i="72" s="1"/>
  <c r="AH57" i="71"/>
  <c r="Y28" i="71"/>
  <c r="O29" i="72"/>
  <c r="T29" i="72" s="1"/>
  <c r="R50" i="72"/>
  <c r="W50" i="72" s="1"/>
  <c r="AH49" i="71"/>
  <c r="Y63" i="71"/>
  <c r="O64" i="72"/>
  <c r="T64" i="72" s="1"/>
  <c r="R15" i="72"/>
  <c r="W15" i="72" s="1"/>
  <c r="AH14" i="71"/>
  <c r="Y90" i="71"/>
  <c r="O91" i="72"/>
  <c r="T91" i="72" s="1"/>
  <c r="R57" i="72"/>
  <c r="W57" i="72" s="1"/>
  <c r="AH56" i="71"/>
  <c r="Y102" i="71"/>
  <c r="O103" i="72"/>
  <c r="T103" i="72" s="1"/>
  <c r="R20" i="72"/>
  <c r="W20" i="72" s="1"/>
  <c r="AH19" i="71"/>
  <c r="Y93" i="71"/>
  <c r="O94" i="72"/>
  <c r="T94" i="72" s="1"/>
  <c r="R42" i="72"/>
  <c r="W42" i="72" s="1"/>
  <c r="AH41" i="71"/>
  <c r="Y20" i="71"/>
  <c r="O21" i="72"/>
  <c r="T21" i="72" s="1"/>
  <c r="R28" i="72"/>
  <c r="W28" i="72" s="1"/>
  <c r="AH27" i="71"/>
  <c r="Y55" i="71"/>
  <c r="O56" i="72"/>
  <c r="T56" i="72" s="1"/>
  <c r="R102" i="72"/>
  <c r="W102" i="72" s="1"/>
  <c r="AH101" i="71"/>
  <c r="Z50" i="71"/>
  <c r="P51" i="72"/>
  <c r="U51" i="72" s="1"/>
  <c r="Z1061" i="71"/>
  <c r="Q958" i="72"/>
  <c r="H135" i="70" s="1"/>
  <c r="Y66" i="11" s="1"/>
  <c r="V851" i="72"/>
  <c r="V958" i="72" s="1"/>
  <c r="H132" i="70" s="1"/>
  <c r="Y63" i="11" s="1"/>
  <c r="AH589" i="71"/>
  <c r="P1253" i="72"/>
  <c r="U1253" i="72" s="1"/>
  <c r="Z1232" i="71"/>
  <c r="Q1294" i="72"/>
  <c r="V1294" i="72" s="1"/>
  <c r="AD1273" i="71"/>
  <c r="P1305" i="72"/>
  <c r="U1305" i="72" s="1"/>
  <c r="Z1284" i="71"/>
  <c r="Q1250" i="72"/>
  <c r="V1250" i="72" s="1"/>
  <c r="AD1229" i="71"/>
  <c r="P1269" i="72"/>
  <c r="U1269" i="72" s="1"/>
  <c r="Z1248" i="71"/>
  <c r="Q1276" i="72"/>
  <c r="V1276" i="72" s="1"/>
  <c r="AD1255" i="71"/>
  <c r="P1298" i="72"/>
  <c r="U1298" i="72" s="1"/>
  <c r="Z1277" i="71"/>
  <c r="Q1316" i="72"/>
  <c r="V1316" i="72" s="1"/>
  <c r="AD1295" i="71"/>
  <c r="P1254" i="72"/>
  <c r="U1254" i="72" s="1"/>
  <c r="Z1233" i="71"/>
  <c r="Q1291" i="72"/>
  <c r="V1291" i="72" s="1"/>
  <c r="AD1270" i="71"/>
  <c r="P1261" i="72"/>
  <c r="U1261" i="72" s="1"/>
  <c r="Z1240" i="71"/>
  <c r="Q1317" i="72"/>
  <c r="V1317" i="72" s="1"/>
  <c r="AD1296" i="71"/>
  <c r="P1232" i="72"/>
  <c r="U1232" i="72" s="1"/>
  <c r="Z1211" i="71"/>
  <c r="Q1258" i="72"/>
  <c r="V1258" i="72" s="1"/>
  <c r="AD1237" i="71"/>
  <c r="P1312" i="72"/>
  <c r="U1312" i="72" s="1"/>
  <c r="Z1291" i="71"/>
  <c r="Q1265" i="72"/>
  <c r="V1265" i="72" s="1"/>
  <c r="AD1244" i="71"/>
  <c r="P1306" i="72"/>
  <c r="U1306" i="72" s="1"/>
  <c r="Z1285" i="71"/>
  <c r="Q1216" i="72"/>
  <c r="V1216" i="72" s="1"/>
  <c r="AD1195" i="71"/>
  <c r="P1283" i="72"/>
  <c r="U1283" i="72" s="1"/>
  <c r="Z1262" i="71"/>
  <c r="Q1268" i="72"/>
  <c r="V1268" i="72" s="1"/>
  <c r="AD1247" i="71"/>
  <c r="P1271" i="72"/>
  <c r="U1271" i="72" s="1"/>
  <c r="Z1250" i="71"/>
  <c r="Q1310" i="72"/>
  <c r="V1310" i="72" s="1"/>
  <c r="AD1289" i="71"/>
  <c r="P1221" i="72"/>
  <c r="U1221" i="72" s="1"/>
  <c r="Z1200" i="71"/>
  <c r="Q1267" i="72"/>
  <c r="V1267" i="72" s="1"/>
  <c r="AD1246" i="71"/>
  <c r="P1223" i="72"/>
  <c r="U1223" i="72" s="1"/>
  <c r="Z1202" i="71"/>
  <c r="Q1297" i="72"/>
  <c r="V1297" i="72" s="1"/>
  <c r="AD1276" i="71"/>
  <c r="P1259" i="72"/>
  <c r="U1259" i="72" s="1"/>
  <c r="Z1238" i="71"/>
  <c r="Y707" i="71"/>
  <c r="R1373" i="72"/>
  <c r="W1373" i="72" s="1"/>
  <c r="AH1350" i="71"/>
  <c r="Q1373" i="72"/>
  <c r="V1373" i="72" s="1"/>
  <c r="AD1350" i="71"/>
  <c r="R1362" i="72"/>
  <c r="W1362" i="72" s="1"/>
  <c r="AH1339" i="71"/>
  <c r="Q1362" i="72"/>
  <c r="V1362" i="72" s="1"/>
  <c r="AD1339" i="71"/>
  <c r="R1352" i="72"/>
  <c r="W1352" i="72" s="1"/>
  <c r="AH1329" i="71"/>
  <c r="Q1352" i="72"/>
  <c r="V1352" i="72" s="1"/>
  <c r="AD1329" i="71"/>
  <c r="R1416" i="72"/>
  <c r="W1416" i="72" s="1"/>
  <c r="AH1393" i="71"/>
  <c r="Q1416" i="72"/>
  <c r="V1416" i="72" s="1"/>
  <c r="AD1393" i="71"/>
  <c r="R1334" i="72"/>
  <c r="W1334" i="72" s="1"/>
  <c r="AH1311" i="71"/>
  <c r="P1437" i="72"/>
  <c r="U1437" i="72" s="1"/>
  <c r="Z1414" i="71"/>
  <c r="R1356" i="72"/>
  <c r="W1356" i="72" s="1"/>
  <c r="AH1333" i="71"/>
  <c r="O1403" i="72"/>
  <c r="T1403" i="72" s="1"/>
  <c r="Y1380" i="71"/>
  <c r="R1421" i="72"/>
  <c r="W1421" i="72" s="1"/>
  <c r="AH1398" i="71"/>
  <c r="O1378" i="72"/>
  <c r="T1378" i="72" s="1"/>
  <c r="Y1355" i="71"/>
  <c r="R1431" i="72"/>
  <c r="W1431" i="72" s="1"/>
  <c r="AH1408" i="71"/>
  <c r="P1417" i="72"/>
  <c r="U1417" i="72" s="1"/>
  <c r="Z1394" i="71"/>
  <c r="R1417" i="72"/>
  <c r="W1417" i="72" s="1"/>
  <c r="AH1394" i="71"/>
  <c r="P1422" i="72"/>
  <c r="U1422" i="72" s="1"/>
  <c r="Z1399" i="71"/>
  <c r="O1340" i="72"/>
  <c r="T1340" i="72" s="1"/>
  <c r="Y1317" i="71"/>
  <c r="R1381" i="72"/>
  <c r="W1381" i="72" s="1"/>
  <c r="AH1358" i="71"/>
  <c r="Q1400" i="72"/>
  <c r="V1400" i="72" s="1"/>
  <c r="AD1377" i="71"/>
  <c r="P1400" i="72"/>
  <c r="U1400" i="72" s="1"/>
  <c r="Z1377" i="71"/>
  <c r="O1410" i="72"/>
  <c r="T1410" i="72" s="1"/>
  <c r="Y1387" i="71"/>
  <c r="R1410" i="72"/>
  <c r="W1410" i="72" s="1"/>
  <c r="AH1387" i="71"/>
  <c r="O1387" i="72"/>
  <c r="T1387" i="72" s="1"/>
  <c r="Y1364" i="71"/>
  <c r="O1354" i="72"/>
  <c r="T1354" i="72" s="1"/>
  <c r="Y1331" i="71"/>
  <c r="P1430" i="72"/>
  <c r="U1430" i="72" s="1"/>
  <c r="Z1407" i="71"/>
  <c r="O1348" i="72"/>
  <c r="T1348" i="72" s="1"/>
  <c r="Y1325" i="71"/>
  <c r="R1348" i="72"/>
  <c r="W1348" i="72" s="1"/>
  <c r="AH1325" i="71"/>
  <c r="P815" i="72"/>
  <c r="U815" i="72" s="1"/>
  <c r="Z802" i="71"/>
  <c r="Q822" i="72"/>
  <c r="V822" i="72" s="1"/>
  <c r="AD809" i="71"/>
  <c r="P829" i="72"/>
  <c r="U829" i="72" s="1"/>
  <c r="Z816" i="71"/>
  <c r="Q738" i="72"/>
  <c r="V738" i="72" s="1"/>
  <c r="AD725" i="71"/>
  <c r="P817" i="72"/>
  <c r="U817" i="72" s="1"/>
  <c r="Z804" i="71"/>
  <c r="Q732" i="72"/>
  <c r="V732" i="72" s="1"/>
  <c r="AD719" i="71"/>
  <c r="P810" i="72"/>
  <c r="U810" i="72" s="1"/>
  <c r="Z797" i="71"/>
  <c r="Q797" i="72"/>
  <c r="V797" i="72" s="1"/>
  <c r="AD784" i="71"/>
  <c r="P742" i="72"/>
  <c r="U742" i="72" s="1"/>
  <c r="Z729" i="71"/>
  <c r="Q828" i="72"/>
  <c r="V828" i="72" s="1"/>
  <c r="AD815" i="71"/>
  <c r="P736" i="72"/>
  <c r="U736" i="72" s="1"/>
  <c r="Z723" i="71"/>
  <c r="Q830" i="72"/>
  <c r="V830" i="72" s="1"/>
  <c r="AD817" i="71"/>
  <c r="P735" i="72"/>
  <c r="U735" i="72" s="1"/>
  <c r="Z722" i="71"/>
  <c r="Q832" i="72"/>
  <c r="V832" i="72" s="1"/>
  <c r="AD819" i="71"/>
  <c r="P796" i="72"/>
  <c r="U796" i="72" s="1"/>
  <c r="Z783" i="71"/>
  <c r="Q741" i="72"/>
  <c r="V741" i="72" s="1"/>
  <c r="AD728" i="71"/>
  <c r="P834" i="72"/>
  <c r="U834" i="72" s="1"/>
  <c r="Z821" i="71"/>
  <c r="Q740" i="72"/>
  <c r="V740" i="72" s="1"/>
  <c r="AD727" i="71"/>
  <c r="P750" i="72"/>
  <c r="U750" i="72" s="1"/>
  <c r="Z737" i="71"/>
  <c r="Q749" i="72"/>
  <c r="V749" i="72" s="1"/>
  <c r="AD736" i="71"/>
  <c r="P836" i="72"/>
  <c r="U836" i="72" s="1"/>
  <c r="Z823" i="71"/>
  <c r="Q837" i="72"/>
  <c r="V837" i="72" s="1"/>
  <c r="AD824" i="71"/>
  <c r="P745" i="72"/>
  <c r="U745" i="72" s="1"/>
  <c r="Z732" i="71"/>
  <c r="Q754" i="72"/>
  <c r="V754" i="72" s="1"/>
  <c r="AD741" i="71"/>
  <c r="P760" i="72"/>
  <c r="U760" i="72" s="1"/>
  <c r="Z747" i="71"/>
  <c r="Q752" i="72"/>
  <c r="V752" i="72" s="1"/>
  <c r="AD739" i="71"/>
  <c r="P748" i="72"/>
  <c r="U748" i="72" s="1"/>
  <c r="Z735" i="71"/>
  <c r="R84" i="72"/>
  <c r="W84" i="72" s="1"/>
  <c r="AH83" i="71"/>
  <c r="Z111" i="71"/>
  <c r="P112" i="72"/>
  <c r="U112" i="72" s="1"/>
  <c r="R63" i="72"/>
  <c r="W63" i="72" s="1"/>
  <c r="AH62" i="71"/>
  <c r="Y33" i="71"/>
  <c r="O34" i="72"/>
  <c r="T34" i="72" s="1"/>
  <c r="R46" i="72"/>
  <c r="W46" i="72" s="1"/>
  <c r="AH45" i="71"/>
  <c r="Z100" i="71"/>
  <c r="P101" i="72"/>
  <c r="U101" i="72" s="1"/>
  <c r="R100" i="72"/>
  <c r="W100" i="72" s="1"/>
  <c r="AH99" i="71"/>
  <c r="Y113" i="71"/>
  <c r="O114" i="72"/>
  <c r="T114" i="72" s="1"/>
  <c r="R80" i="72"/>
  <c r="W80" i="72" s="1"/>
  <c r="AH79" i="71"/>
  <c r="Z30" i="71"/>
  <c r="P31" i="72"/>
  <c r="U31" i="72" s="1"/>
  <c r="R37" i="72"/>
  <c r="W37" i="72" s="1"/>
  <c r="AH36" i="71"/>
  <c r="Z88" i="71"/>
  <c r="P89" i="72"/>
  <c r="U89" i="72" s="1"/>
  <c r="R17" i="72"/>
  <c r="W17" i="72" s="1"/>
  <c r="AH16" i="71"/>
  <c r="Y51" i="71"/>
  <c r="O52" i="72"/>
  <c r="T52" i="72" s="1"/>
  <c r="R35" i="72"/>
  <c r="W35" i="72" s="1"/>
  <c r="AH34" i="71"/>
  <c r="Z105" i="71"/>
  <c r="P106" i="72"/>
  <c r="U106" i="72" s="1"/>
  <c r="R97" i="72"/>
  <c r="W97" i="72" s="1"/>
  <c r="AH96" i="71"/>
  <c r="Y40" i="71"/>
  <c r="O41" i="72"/>
  <c r="T41" i="72" s="1"/>
  <c r="R88" i="72"/>
  <c r="W88" i="72" s="1"/>
  <c r="AH87" i="71"/>
  <c r="Z38" i="71"/>
  <c r="P39" i="72"/>
  <c r="U39" i="72" s="1"/>
  <c r="R115" i="72"/>
  <c r="W115" i="72" s="1"/>
  <c r="AH114" i="71"/>
  <c r="Z72" i="71"/>
  <c r="P73" i="72"/>
  <c r="U73" i="72" s="1"/>
  <c r="R111" i="72"/>
  <c r="W111" i="72" s="1"/>
  <c r="AH110" i="71"/>
  <c r="Z43" i="71"/>
  <c r="P44" i="72"/>
  <c r="U44" i="72" s="1"/>
  <c r="R59" i="72"/>
  <c r="W59" i="72" s="1"/>
  <c r="AH58" i="71"/>
  <c r="Z89" i="71"/>
  <c r="P90" i="72"/>
  <c r="U90" i="72" s="1"/>
  <c r="R53" i="72"/>
  <c r="W53" i="72" s="1"/>
  <c r="AH52" i="71"/>
  <c r="Y1061" i="71"/>
  <c r="V27" i="11"/>
  <c r="S14" i="11"/>
  <c r="V39" i="11"/>
  <c r="E80" i="70"/>
  <c r="O478" i="72"/>
  <c r="F79" i="70" s="1"/>
  <c r="T371" i="72"/>
  <c r="T478" i="72" s="1"/>
  <c r="F76" i="70" s="1"/>
  <c r="AD589" i="71"/>
  <c r="Z1179" i="71"/>
  <c r="P1314" i="72"/>
  <c r="U1314" i="72" s="1"/>
  <c r="Z1293" i="71"/>
  <c r="Q1227" i="72"/>
  <c r="V1227" i="72" s="1"/>
  <c r="AD1206" i="71"/>
  <c r="P1272" i="72"/>
  <c r="U1272" i="72" s="1"/>
  <c r="Z1251" i="71"/>
  <c r="Q1235" i="72"/>
  <c r="V1235" i="72" s="1"/>
  <c r="AD1214" i="71"/>
  <c r="P1281" i="72"/>
  <c r="U1281" i="72" s="1"/>
  <c r="Z1260" i="71"/>
  <c r="Q1217" i="72"/>
  <c r="V1217" i="72" s="1"/>
  <c r="AD1196" i="71"/>
  <c r="P1264" i="72"/>
  <c r="U1264" i="72" s="1"/>
  <c r="Z1243" i="71"/>
  <c r="Q1277" i="72"/>
  <c r="V1277" i="72" s="1"/>
  <c r="AD1256" i="71"/>
  <c r="P1251" i="72"/>
  <c r="U1251" i="72" s="1"/>
  <c r="Z1230" i="71"/>
  <c r="Q1287" i="72"/>
  <c r="V1287" i="72" s="1"/>
  <c r="AD1266" i="71"/>
  <c r="P1228" i="72"/>
  <c r="U1228" i="72" s="1"/>
  <c r="Z1207" i="71"/>
  <c r="Q1240" i="72"/>
  <c r="V1240" i="72" s="1"/>
  <c r="AD1219" i="71"/>
  <c r="P1304" i="72"/>
  <c r="U1304" i="72" s="1"/>
  <c r="Z1283" i="71"/>
  <c r="Q1220" i="72"/>
  <c r="V1220" i="72" s="1"/>
  <c r="AD1199" i="71"/>
  <c r="P1292" i="72"/>
  <c r="U1292" i="72" s="1"/>
  <c r="Z1271" i="71"/>
  <c r="Q1243" i="72"/>
  <c r="V1243" i="72" s="1"/>
  <c r="AD1222" i="71"/>
  <c r="P1248" i="72"/>
  <c r="U1248" i="72" s="1"/>
  <c r="Z1227" i="71"/>
  <c r="Q1288" i="72"/>
  <c r="V1288" i="72" s="1"/>
  <c r="AD1267" i="71"/>
  <c r="P1289" i="72"/>
  <c r="U1289" i="72" s="1"/>
  <c r="Z1268" i="71"/>
  <c r="Q1214" i="72"/>
  <c r="V1214" i="72" s="1"/>
  <c r="AD1193" i="71"/>
  <c r="P1229" i="72"/>
  <c r="U1229" i="72" s="1"/>
  <c r="Z1208" i="71"/>
  <c r="Q1256" i="72"/>
  <c r="V1256" i="72" s="1"/>
  <c r="AD1235" i="71"/>
  <c r="P1293" i="72"/>
  <c r="U1293" i="72" s="1"/>
  <c r="Z1272" i="71"/>
  <c r="Q1311" i="72"/>
  <c r="V1311" i="72" s="1"/>
  <c r="AD1290" i="71"/>
  <c r="P1303" i="72"/>
  <c r="U1303" i="72" s="1"/>
  <c r="Z1282" i="71"/>
  <c r="Q1279" i="72"/>
  <c r="V1279" i="72" s="1"/>
  <c r="AD1258" i="71"/>
  <c r="P1307" i="72"/>
  <c r="U1307" i="72" s="1"/>
  <c r="Z1286" i="71"/>
  <c r="Q1342" i="72"/>
  <c r="V1342" i="72" s="1"/>
  <c r="AD1319" i="71"/>
  <c r="O1424" i="72"/>
  <c r="T1424" i="72" s="1"/>
  <c r="Y1401" i="71"/>
  <c r="O1360" i="72"/>
  <c r="T1360" i="72" s="1"/>
  <c r="Y1337" i="71"/>
  <c r="R1350" i="72"/>
  <c r="W1350" i="72" s="1"/>
  <c r="AH1327" i="71"/>
  <c r="R1388" i="72"/>
  <c r="W1388" i="72" s="1"/>
  <c r="AH1365" i="71"/>
  <c r="AD235" i="71"/>
  <c r="R718" i="72"/>
  <c r="I107" i="70" s="1"/>
  <c r="Z54" i="11" s="1"/>
  <c r="W611" i="72"/>
  <c r="W718" i="72" s="1"/>
  <c r="I104" i="70" s="1"/>
  <c r="Z51" i="11" s="1"/>
  <c r="R1370" i="72"/>
  <c r="W1370" i="72" s="1"/>
  <c r="AH1347" i="71"/>
  <c r="R1372" i="72"/>
  <c r="W1372" i="72" s="1"/>
  <c r="AH1349" i="71"/>
  <c r="R1338" i="72"/>
  <c r="W1338" i="72" s="1"/>
  <c r="AH1315" i="71"/>
  <c r="R1343" i="72"/>
  <c r="W1343" i="72" s="1"/>
  <c r="AH1320" i="71"/>
  <c r="Q1360" i="72"/>
  <c r="V1360" i="72" s="1"/>
  <c r="AD1337" i="71"/>
  <c r="Q1350" i="72"/>
  <c r="V1350" i="72" s="1"/>
  <c r="AD1327" i="71"/>
  <c r="Q1347" i="72"/>
  <c r="V1347" i="72" s="1"/>
  <c r="AD1324" i="71"/>
  <c r="P1426" i="72"/>
  <c r="U1426" i="72" s="1"/>
  <c r="Z1403" i="71"/>
  <c r="P1344" i="72"/>
  <c r="U1344" i="72" s="1"/>
  <c r="Z1321" i="71"/>
  <c r="O1408" i="72"/>
  <c r="T1408" i="72" s="1"/>
  <c r="Y1385" i="71"/>
  <c r="Q1388" i="72"/>
  <c r="V1388" i="72" s="1"/>
  <c r="AD1365" i="71"/>
  <c r="P1331" i="72"/>
  <c r="W1415" i="71"/>
  <c r="Z1308" i="71"/>
  <c r="N1438" i="72"/>
  <c r="E191" i="70" s="1"/>
  <c r="V90" i="11" s="1"/>
  <c r="S1331" i="72"/>
  <c r="S1438" i="72" s="1"/>
  <c r="E188" i="70" s="1"/>
  <c r="O1364" i="72"/>
  <c r="T1364" i="72" s="1"/>
  <c r="Y1341" i="71"/>
  <c r="Q1392" i="72"/>
  <c r="V1392" i="72" s="1"/>
  <c r="AD1369" i="71"/>
  <c r="O1392" i="72"/>
  <c r="T1392" i="72" s="1"/>
  <c r="Y1369" i="71"/>
  <c r="O1399" i="72"/>
  <c r="T1399" i="72" s="1"/>
  <c r="Y1376" i="71"/>
  <c r="O1368" i="72"/>
  <c r="T1368" i="72" s="1"/>
  <c r="Y1345" i="71"/>
  <c r="R1368" i="72"/>
  <c r="W1368" i="72" s="1"/>
  <c r="AH1345" i="71"/>
  <c r="O1419" i="72"/>
  <c r="T1419" i="72" s="1"/>
  <c r="Y1396" i="71"/>
  <c r="P826" i="72"/>
  <c r="U826" i="72" s="1"/>
  <c r="Z813" i="71"/>
  <c r="P731" i="72"/>
  <c r="U731" i="72" s="1"/>
  <c r="W825" i="71"/>
  <c r="Z718" i="71"/>
  <c r="R758" i="72"/>
  <c r="W758" i="72" s="1"/>
  <c r="AH745" i="71"/>
  <c r="O771" i="72"/>
  <c r="T771" i="72" s="1"/>
  <c r="Y758" i="71"/>
  <c r="R757" i="72"/>
  <c r="W757" i="72" s="1"/>
  <c r="AH744" i="71"/>
  <c r="O759" i="72"/>
  <c r="T759" i="72" s="1"/>
  <c r="Y746" i="71"/>
  <c r="R756" i="72"/>
  <c r="W756" i="72" s="1"/>
  <c r="AH743" i="71"/>
  <c r="O746" i="72"/>
  <c r="T746" i="72" s="1"/>
  <c r="Y733" i="71"/>
  <c r="R739" i="72"/>
  <c r="W739" i="72" s="1"/>
  <c r="AH726" i="71"/>
  <c r="O763" i="72"/>
  <c r="T763" i="72" s="1"/>
  <c r="Y750" i="71"/>
  <c r="R769" i="72"/>
  <c r="W769" i="72" s="1"/>
  <c r="AH756" i="71"/>
  <c r="O761" i="72"/>
  <c r="T761" i="72" s="1"/>
  <c r="Y748" i="71"/>
  <c r="R766" i="72"/>
  <c r="W766" i="72" s="1"/>
  <c r="AH753" i="71"/>
  <c r="O792" i="72"/>
  <c r="T792" i="72" s="1"/>
  <c r="Y779" i="71"/>
  <c r="R747" i="72"/>
  <c r="W747" i="72" s="1"/>
  <c r="AH734" i="71"/>
  <c r="O737" i="72"/>
  <c r="T737" i="72" s="1"/>
  <c r="Y724" i="71"/>
  <c r="R767" i="72"/>
  <c r="W767" i="72" s="1"/>
  <c r="AH754" i="71"/>
  <c r="O770" i="72"/>
  <c r="T770" i="72" s="1"/>
  <c r="Y757" i="71"/>
  <c r="R803" i="72"/>
  <c r="W803" i="72" s="1"/>
  <c r="AH790" i="71"/>
  <c r="O773" i="72"/>
  <c r="T773" i="72" s="1"/>
  <c r="Y760" i="71"/>
  <c r="R791" i="72"/>
  <c r="W791" i="72" s="1"/>
  <c r="AH778" i="71"/>
  <c r="O751" i="72"/>
  <c r="T751" i="72" s="1"/>
  <c r="Y738" i="71"/>
  <c r="R774" i="72"/>
  <c r="W774" i="72" s="1"/>
  <c r="AH761" i="71"/>
  <c r="O813" i="72"/>
  <c r="T813" i="72" s="1"/>
  <c r="Y800" i="71"/>
  <c r="R779" i="72"/>
  <c r="W779" i="72" s="1"/>
  <c r="AH766" i="71"/>
  <c r="O801" i="72"/>
  <c r="T801" i="72" s="1"/>
  <c r="Y788" i="71"/>
  <c r="R777" i="72"/>
  <c r="W777" i="72" s="1"/>
  <c r="AH764" i="71"/>
  <c r="Y353" i="71"/>
  <c r="Y92" i="71"/>
  <c r="O93" i="72"/>
  <c r="T93" i="72" s="1"/>
  <c r="Q48" i="72"/>
  <c r="V48" i="72" s="1"/>
  <c r="AD47" i="71"/>
  <c r="Y85" i="71"/>
  <c r="O86" i="72"/>
  <c r="T86" i="72" s="1"/>
  <c r="Q75" i="72"/>
  <c r="V75" i="72" s="1"/>
  <c r="AD74" i="71"/>
  <c r="Z32" i="71"/>
  <c r="P33" i="72"/>
  <c r="U33" i="72" s="1"/>
  <c r="Q87" i="72"/>
  <c r="V87" i="72" s="1"/>
  <c r="AD86" i="71"/>
  <c r="Y81" i="71"/>
  <c r="O82" i="72"/>
  <c r="T82" i="72" s="1"/>
  <c r="Q67" i="72"/>
  <c r="V67" i="72" s="1"/>
  <c r="AD66" i="71"/>
  <c r="Y15" i="71"/>
  <c r="O16" i="72"/>
  <c r="T16" i="72" s="1"/>
  <c r="Q22" i="72"/>
  <c r="V22" i="72" s="1"/>
  <c r="AD21" i="71"/>
  <c r="Y26" i="71"/>
  <c r="O27" i="72"/>
  <c r="T27" i="72" s="1"/>
  <c r="Q104" i="72"/>
  <c r="V104" i="72" s="1"/>
  <c r="AD103" i="71"/>
  <c r="Y54" i="71"/>
  <c r="O55" i="72"/>
  <c r="T55" i="72" s="1"/>
  <c r="Q61" i="72"/>
  <c r="V61" i="72" s="1"/>
  <c r="AD60" i="71"/>
  <c r="Y29" i="71"/>
  <c r="O30" i="72"/>
  <c r="T30" i="72" s="1"/>
  <c r="Q85" i="72"/>
  <c r="V85" i="72" s="1"/>
  <c r="AD84" i="71"/>
  <c r="Z91" i="71"/>
  <c r="P92" i="72"/>
  <c r="U92" i="72" s="1"/>
  <c r="Q77" i="72"/>
  <c r="V77" i="72" s="1"/>
  <c r="AD76" i="71"/>
  <c r="Y23" i="71"/>
  <c r="O24" i="72"/>
  <c r="T24" i="72" s="1"/>
  <c r="Q38" i="72"/>
  <c r="V38" i="72" s="1"/>
  <c r="AD37" i="71"/>
  <c r="Y35" i="71"/>
  <c r="O36" i="72"/>
  <c r="T36" i="72" s="1"/>
  <c r="Q96" i="72"/>
  <c r="V96" i="72" s="1"/>
  <c r="AD95" i="71"/>
  <c r="Y46" i="71"/>
  <c r="O47" i="72"/>
  <c r="T47" i="72" s="1"/>
  <c r="Q109" i="72"/>
  <c r="V109" i="72" s="1"/>
  <c r="AD108" i="71"/>
  <c r="Z13" i="71"/>
  <c r="P14" i="72"/>
  <c r="U14" i="72" s="1"/>
  <c r="Q69" i="72"/>
  <c r="V69" i="72" s="1"/>
  <c r="AD68" i="71"/>
  <c r="Y67" i="71"/>
  <c r="O68" i="72"/>
  <c r="T68" i="72" s="1"/>
  <c r="Y1533" i="71"/>
  <c r="V63" i="11"/>
  <c r="S21" i="11"/>
  <c r="E136" i="70"/>
  <c r="O958" i="72"/>
  <c r="F135" i="70" s="1"/>
  <c r="W66" i="11" s="1"/>
  <c r="T851" i="72"/>
  <c r="T958" i="72" s="1"/>
  <c r="F132" i="70" s="1"/>
  <c r="W63" i="11" s="1"/>
  <c r="Y1179" i="71"/>
  <c r="P1299" i="72"/>
  <c r="U1299" i="72" s="1"/>
  <c r="Z1278" i="71"/>
  <c r="Q1215" i="72"/>
  <c r="V1215" i="72" s="1"/>
  <c r="AD1194" i="71"/>
  <c r="P1308" i="72"/>
  <c r="U1308" i="72" s="1"/>
  <c r="Z1287" i="71"/>
  <c r="Q1300" i="72"/>
  <c r="V1300" i="72" s="1"/>
  <c r="AD1279" i="71"/>
  <c r="P1275" i="72"/>
  <c r="U1275" i="72" s="1"/>
  <c r="Z1254" i="71"/>
  <c r="Q1270" i="72"/>
  <c r="V1270" i="72" s="1"/>
  <c r="AD1249" i="71"/>
  <c r="P1247" i="72"/>
  <c r="U1247" i="72" s="1"/>
  <c r="Z1226" i="71"/>
  <c r="Q1313" i="72"/>
  <c r="V1313" i="72" s="1"/>
  <c r="AD1292" i="71"/>
  <c r="P1219" i="72"/>
  <c r="U1219" i="72" s="1"/>
  <c r="Z1198" i="71"/>
  <c r="Q1285" i="72"/>
  <c r="V1285" i="72" s="1"/>
  <c r="AD1264" i="71"/>
  <c r="P1309" i="72"/>
  <c r="U1309" i="72" s="1"/>
  <c r="Z1288" i="71"/>
  <c r="Q1225" i="72"/>
  <c r="V1225" i="72" s="1"/>
  <c r="AD1204" i="71"/>
  <c r="P1230" i="72"/>
  <c r="U1230" i="72" s="1"/>
  <c r="Z1209" i="71"/>
  <c r="Q1301" i="72"/>
  <c r="V1301" i="72" s="1"/>
  <c r="AD1280" i="71"/>
  <c r="P1296" i="72"/>
  <c r="U1296" i="72" s="1"/>
  <c r="Z1275" i="71"/>
  <c r="Q1315" i="72"/>
  <c r="V1315" i="72" s="1"/>
  <c r="AD1294" i="71"/>
  <c r="P1231" i="72"/>
  <c r="U1231" i="72" s="1"/>
  <c r="Z1210" i="71"/>
  <c r="Q1218" i="72"/>
  <c r="V1218" i="72" s="1"/>
  <c r="AD1197" i="71"/>
  <c r="P1244" i="72"/>
  <c r="U1244" i="72" s="1"/>
  <c r="Z1223" i="71"/>
  <c r="Q1241" i="72"/>
  <c r="V1241" i="72" s="1"/>
  <c r="AD1220" i="71"/>
  <c r="P1266" i="72"/>
  <c r="U1266" i="72" s="1"/>
  <c r="Z1245" i="71"/>
  <c r="Q1239" i="72"/>
  <c r="V1239" i="72" s="1"/>
  <c r="AD1218" i="71"/>
  <c r="P1222" i="72"/>
  <c r="U1222" i="72" s="1"/>
  <c r="Z1201" i="71"/>
  <c r="Q1260" i="72"/>
  <c r="V1260" i="72" s="1"/>
  <c r="AD1239" i="71"/>
  <c r="Q1286" i="72"/>
  <c r="V1286" i="72" s="1"/>
  <c r="AD1265" i="71"/>
  <c r="P1284" i="72"/>
  <c r="U1284" i="72" s="1"/>
  <c r="Z1263" i="71"/>
  <c r="Q718" i="72"/>
  <c r="H107" i="70" s="1"/>
  <c r="Y54" i="11" s="1"/>
  <c r="V611" i="72"/>
  <c r="V718" i="72" s="1"/>
  <c r="H104" i="70" s="1"/>
  <c r="Y51" i="11" s="1"/>
  <c r="Q1376" i="72"/>
  <c r="V1376" i="72" s="1"/>
  <c r="AD1353" i="71"/>
  <c r="O1390" i="72"/>
  <c r="T1390" i="72" s="1"/>
  <c r="Y1367" i="71"/>
  <c r="Q1383" i="72"/>
  <c r="V1383" i="72" s="1"/>
  <c r="AD1360" i="71"/>
  <c r="P1349" i="72"/>
  <c r="U1349" i="72" s="1"/>
  <c r="Z1326" i="71"/>
  <c r="Q1363" i="72"/>
  <c r="V1363" i="72" s="1"/>
  <c r="AD1340" i="71"/>
  <c r="P1401" i="72"/>
  <c r="U1401" i="72" s="1"/>
  <c r="Z1378" i="71"/>
  <c r="P1435" i="72"/>
  <c r="U1435" i="72" s="1"/>
  <c r="Z1412" i="71"/>
  <c r="O1358" i="72"/>
  <c r="T1358" i="72" s="1"/>
  <c r="Y1335" i="71"/>
  <c r="P1353" i="72"/>
  <c r="U1353" i="72" s="1"/>
  <c r="Z1330" i="71"/>
  <c r="O1367" i="72"/>
  <c r="T1367" i="72" s="1"/>
  <c r="Y1344" i="71"/>
  <c r="P1407" i="72"/>
  <c r="U1407" i="72" s="1"/>
  <c r="Z1384" i="71"/>
  <c r="O1398" i="72"/>
  <c r="T1398" i="72" s="1"/>
  <c r="Y1375" i="71"/>
  <c r="P1404" i="72"/>
  <c r="U1404" i="72" s="1"/>
  <c r="Z1381" i="71"/>
  <c r="R1432" i="72"/>
  <c r="W1432" i="72" s="1"/>
  <c r="AH1409" i="71"/>
  <c r="P1351" i="72"/>
  <c r="U1351" i="72" s="1"/>
  <c r="Z1328" i="71"/>
  <c r="O1385" i="72"/>
  <c r="T1385" i="72" s="1"/>
  <c r="Y1362" i="71"/>
  <c r="P1366" i="72"/>
  <c r="U1366" i="72" s="1"/>
  <c r="Z1343" i="71"/>
  <c r="Q1409" i="72"/>
  <c r="V1409" i="72" s="1"/>
  <c r="AD1386" i="71"/>
  <c r="Q1374" i="72"/>
  <c r="V1374" i="72" s="1"/>
  <c r="AD1351" i="71"/>
  <c r="P1345" i="72"/>
  <c r="U1345" i="72" s="1"/>
  <c r="Z1322" i="71"/>
  <c r="Q1359" i="72"/>
  <c r="V1359" i="72" s="1"/>
  <c r="AD1336" i="71"/>
  <c r="O762" i="72"/>
  <c r="T762" i="72" s="1"/>
  <c r="Y749" i="71"/>
  <c r="R781" i="72"/>
  <c r="W781" i="72" s="1"/>
  <c r="AH768" i="71"/>
  <c r="O784" i="72"/>
  <c r="T784" i="72" s="1"/>
  <c r="Y771" i="71"/>
  <c r="R812" i="72"/>
  <c r="W812" i="72" s="1"/>
  <c r="AH799" i="71"/>
  <c r="O783" i="72"/>
  <c r="T783" i="72" s="1"/>
  <c r="Y770" i="71"/>
  <c r="R782" i="72"/>
  <c r="W782" i="72" s="1"/>
  <c r="AH769" i="71"/>
  <c r="O835" i="72"/>
  <c r="T835" i="72" s="1"/>
  <c r="Y822" i="71"/>
  <c r="R768" i="72"/>
  <c r="W768" i="72" s="1"/>
  <c r="AH755" i="71"/>
  <c r="O780" i="72"/>
  <c r="T780" i="72" s="1"/>
  <c r="Y767" i="71"/>
  <c r="R788" i="72"/>
  <c r="W788" i="72" s="1"/>
  <c r="AH775" i="71"/>
  <c r="O786" i="72"/>
  <c r="T786" i="72" s="1"/>
  <c r="Y773" i="71"/>
  <c r="R734" i="72"/>
  <c r="W734" i="72" s="1"/>
  <c r="AH721" i="71"/>
  <c r="O795" i="72"/>
  <c r="T795" i="72" s="1"/>
  <c r="Y782" i="71"/>
  <c r="R833" i="72"/>
  <c r="W833" i="72" s="1"/>
  <c r="AH820" i="71"/>
  <c r="O772" i="72"/>
  <c r="T772" i="72" s="1"/>
  <c r="Y759" i="71"/>
  <c r="R790" i="72"/>
  <c r="W790" i="72" s="1"/>
  <c r="AH777" i="71"/>
  <c r="O744" i="72"/>
  <c r="T744" i="72" s="1"/>
  <c r="Y731" i="71"/>
  <c r="R800" i="72"/>
  <c r="W800" i="72" s="1"/>
  <c r="AH787" i="71"/>
  <c r="O733" i="72"/>
  <c r="T733" i="72" s="1"/>
  <c r="Y720" i="71"/>
  <c r="R799" i="72"/>
  <c r="W799" i="72" s="1"/>
  <c r="AH786" i="71"/>
  <c r="O778" i="72"/>
  <c r="T778" i="72" s="1"/>
  <c r="Y765" i="71"/>
  <c r="R824" i="72"/>
  <c r="W824" i="72" s="1"/>
  <c r="AH811" i="71"/>
  <c r="O805" i="72"/>
  <c r="T805" i="72" s="1"/>
  <c r="Y792" i="71"/>
  <c r="R743" i="72"/>
  <c r="W743" i="72" s="1"/>
  <c r="AH730" i="71"/>
  <c r="O804" i="72"/>
  <c r="T804" i="72" s="1"/>
  <c r="Y791" i="71"/>
  <c r="R798" i="72"/>
  <c r="W798" i="72" s="1"/>
  <c r="AH785" i="71"/>
  <c r="O765" i="72"/>
  <c r="T765" i="72" s="1"/>
  <c r="Y752" i="71"/>
  <c r="AH353" i="71"/>
  <c r="Z18" i="71"/>
  <c r="P19" i="72"/>
  <c r="U19" i="72" s="1"/>
  <c r="Q74" i="72"/>
  <c r="V74" i="72" s="1"/>
  <c r="AD73" i="71"/>
  <c r="Z64" i="71"/>
  <c r="P65" i="72"/>
  <c r="U65" i="72" s="1"/>
  <c r="Q60" i="72"/>
  <c r="V60" i="72" s="1"/>
  <c r="AD59" i="71"/>
  <c r="Z71" i="71"/>
  <c r="P72" i="72"/>
  <c r="U72" i="72" s="1"/>
  <c r="Q23" i="72"/>
  <c r="V23" i="72" s="1"/>
  <c r="AD22" i="71"/>
  <c r="Y82" i="71"/>
  <c r="O83" i="72"/>
  <c r="T83" i="72" s="1"/>
  <c r="Q62" i="72"/>
  <c r="V62" i="72" s="1"/>
  <c r="AD61" i="71"/>
  <c r="Q108" i="72"/>
  <c r="V108" i="72" s="1"/>
  <c r="AD107" i="71"/>
  <c r="Y65" i="71"/>
  <c r="O66" i="72"/>
  <c r="T66" i="72" s="1"/>
  <c r="Q40" i="72"/>
  <c r="V40" i="72" s="1"/>
  <c r="AD39" i="71"/>
  <c r="Y69" i="71"/>
  <c r="O70" i="72"/>
  <c r="T70" i="72" s="1"/>
  <c r="Q81" i="72"/>
  <c r="V81" i="72" s="1"/>
  <c r="AD80" i="71"/>
  <c r="Y24" i="71"/>
  <c r="O25" i="72"/>
  <c r="T25" i="72" s="1"/>
  <c r="Q79" i="72"/>
  <c r="V79" i="72" s="1"/>
  <c r="AD78" i="71"/>
  <c r="Z97" i="71"/>
  <c r="P98" i="72"/>
  <c r="U98" i="72" s="1"/>
  <c r="Q78" i="72"/>
  <c r="V78" i="72" s="1"/>
  <c r="AD77" i="71"/>
  <c r="Z25" i="71"/>
  <c r="P26" i="72"/>
  <c r="U26" i="72" s="1"/>
  <c r="Q116" i="72"/>
  <c r="V116" i="72" s="1"/>
  <c r="AD115" i="71"/>
  <c r="Y98" i="71"/>
  <c r="O99" i="72"/>
  <c r="T99" i="72" s="1"/>
  <c r="Q32" i="72"/>
  <c r="V32" i="72" s="1"/>
  <c r="AD31" i="71"/>
  <c r="Y53" i="71"/>
  <c r="O54" i="72"/>
  <c r="T54" i="72" s="1"/>
  <c r="Q43" i="72"/>
  <c r="V43" i="72" s="1"/>
  <c r="AD42" i="71"/>
  <c r="Z12" i="71"/>
  <c r="P13" i="72"/>
  <c r="U13" i="72" s="1"/>
  <c r="Q71" i="72"/>
  <c r="V71" i="72" s="1"/>
  <c r="AD70" i="71"/>
  <c r="Y17" i="71"/>
  <c r="O18" i="72"/>
  <c r="T18" i="72" s="1"/>
  <c r="Q478" i="72"/>
  <c r="H79" i="70" s="1"/>
  <c r="V371" i="72"/>
  <c r="V478" i="72" s="1"/>
  <c r="H76" i="70" s="1"/>
  <c r="AH943" i="71"/>
  <c r="Q1226" i="72"/>
  <c r="V1226" i="72" s="1"/>
  <c r="AD1205" i="71"/>
  <c r="P1280" i="72"/>
  <c r="U1280" i="72" s="1"/>
  <c r="Z1259" i="71"/>
  <c r="Q1233" i="72"/>
  <c r="V1233" i="72" s="1"/>
  <c r="AD1212" i="71"/>
  <c r="P1274" i="72"/>
  <c r="U1274" i="72" s="1"/>
  <c r="Z1253" i="71"/>
  <c r="Q1255" i="72"/>
  <c r="V1255" i="72" s="1"/>
  <c r="AD1234" i="71"/>
  <c r="P1246" i="72"/>
  <c r="U1246" i="72" s="1"/>
  <c r="Z1225" i="71"/>
  <c r="Q1252" i="72"/>
  <c r="V1252" i="72" s="1"/>
  <c r="AD1231" i="71"/>
  <c r="P1237" i="72"/>
  <c r="U1237" i="72" s="1"/>
  <c r="Z1216" i="71"/>
  <c r="Q1278" i="72"/>
  <c r="V1278" i="72" s="1"/>
  <c r="AD1257" i="71"/>
  <c r="P1263" i="72"/>
  <c r="U1263" i="72" s="1"/>
  <c r="Z1242" i="71"/>
  <c r="Q1234" i="72"/>
  <c r="V1234" i="72" s="1"/>
  <c r="AD1213" i="71"/>
  <c r="P1213" i="72"/>
  <c r="U1213" i="72" s="1"/>
  <c r="Z1192" i="71"/>
  <c r="Q1257" i="72"/>
  <c r="V1257" i="72" s="1"/>
  <c r="AD1236" i="71"/>
  <c r="P1282" i="72"/>
  <c r="U1282" i="72" s="1"/>
  <c r="Z1261" i="71"/>
  <c r="Q1273" i="72"/>
  <c r="V1273" i="72" s="1"/>
  <c r="AD1252" i="71"/>
  <c r="P1238" i="72"/>
  <c r="U1238" i="72" s="1"/>
  <c r="Z1217" i="71"/>
  <c r="Q1224" i="72"/>
  <c r="V1224" i="72" s="1"/>
  <c r="AD1203" i="71"/>
  <c r="P1245" i="72"/>
  <c r="U1245" i="72" s="1"/>
  <c r="Z1224" i="71"/>
  <c r="Q1302" i="72"/>
  <c r="V1302" i="72" s="1"/>
  <c r="AD1281" i="71"/>
  <c r="R1211" i="72"/>
  <c r="AG1297" i="71"/>
  <c r="AH1190" i="71"/>
  <c r="O1242" i="72"/>
  <c r="T1242" i="72" s="1"/>
  <c r="Y1221" i="71"/>
  <c r="R1236" i="72"/>
  <c r="W1236" i="72" s="1"/>
  <c r="AH1215" i="71"/>
  <c r="O1249" i="72"/>
  <c r="T1249" i="72" s="1"/>
  <c r="Y1228" i="71"/>
  <c r="R1290" i="72"/>
  <c r="W1290" i="72" s="1"/>
  <c r="AH1269" i="71"/>
  <c r="O1295" i="72"/>
  <c r="T1295" i="72" s="1"/>
  <c r="Y1274" i="71"/>
  <c r="R1262" i="72"/>
  <c r="W1262" i="72" s="1"/>
  <c r="AH1241" i="71"/>
  <c r="O1212" i="72"/>
  <c r="T1212" i="72" s="1"/>
  <c r="Y1191" i="71"/>
  <c r="S10" i="11"/>
  <c r="V15" i="11"/>
  <c r="E52" i="70"/>
  <c r="O238" i="72"/>
  <c r="F51" i="70" s="1"/>
  <c r="W18" i="11" s="1"/>
  <c r="T131" i="72"/>
  <c r="T238" i="72" s="1"/>
  <c r="F48" i="70" s="1"/>
  <c r="W15" i="11" s="1"/>
  <c r="Q1393" i="72"/>
  <c r="V1393" i="72" s="1"/>
  <c r="AD1370" i="71"/>
  <c r="Q1384" i="72"/>
  <c r="V1384" i="72" s="1"/>
  <c r="AD1361" i="71"/>
  <c r="Q1414" i="72"/>
  <c r="V1414" i="72" s="1"/>
  <c r="AD1391" i="71"/>
  <c r="R1371" i="72"/>
  <c r="W1371" i="72" s="1"/>
  <c r="AH1348" i="71"/>
  <c r="R1418" i="72"/>
  <c r="W1418" i="72" s="1"/>
  <c r="AH1395" i="71"/>
  <c r="R1377" i="72"/>
  <c r="W1377" i="72" s="1"/>
  <c r="AH1354" i="71"/>
  <c r="Q1341" i="72"/>
  <c r="V1341" i="72" s="1"/>
  <c r="AD1318" i="71"/>
  <c r="P1355" i="72"/>
  <c r="U1355" i="72" s="1"/>
  <c r="Z1332" i="71"/>
  <c r="Q1412" i="72"/>
  <c r="V1412" i="72" s="1"/>
  <c r="AD1389" i="71"/>
  <c r="Q1361" i="72"/>
  <c r="V1361" i="72" s="1"/>
  <c r="AD1338" i="71"/>
  <c r="P1375" i="72"/>
  <c r="U1375" i="72" s="1"/>
  <c r="Z1352" i="71"/>
  <c r="Q1396" i="72"/>
  <c r="V1396" i="72" s="1"/>
  <c r="AD1373" i="71"/>
  <c r="R1406" i="72"/>
  <c r="W1406" i="72" s="1"/>
  <c r="AH1383" i="71"/>
  <c r="Q1425" i="72"/>
  <c r="V1425" i="72" s="1"/>
  <c r="AD1402" i="71"/>
  <c r="R1365" i="72"/>
  <c r="W1365" i="72" s="1"/>
  <c r="AH1342" i="71"/>
  <c r="O1379" i="72"/>
  <c r="T1379" i="72" s="1"/>
  <c r="Y1356" i="71"/>
  <c r="P1423" i="72"/>
  <c r="U1423" i="72" s="1"/>
  <c r="Z1400" i="71"/>
  <c r="O789" i="72"/>
  <c r="T789" i="72" s="1"/>
  <c r="Y776" i="71"/>
  <c r="R823" i="72"/>
  <c r="W823" i="72" s="1"/>
  <c r="AH810" i="71"/>
  <c r="O809" i="72"/>
  <c r="T809" i="72" s="1"/>
  <c r="Y796" i="71"/>
  <c r="R802" i="72"/>
  <c r="W802" i="72" s="1"/>
  <c r="AH789" i="71"/>
  <c r="O776" i="72"/>
  <c r="T776" i="72" s="1"/>
  <c r="Y763" i="71"/>
  <c r="R816" i="72"/>
  <c r="W816" i="72" s="1"/>
  <c r="AH803" i="71"/>
  <c r="O764" i="72"/>
  <c r="T764" i="72" s="1"/>
  <c r="Y751" i="71"/>
  <c r="R793" i="72"/>
  <c r="W793" i="72" s="1"/>
  <c r="AH780" i="71"/>
  <c r="O806" i="72"/>
  <c r="T806" i="72" s="1"/>
  <c r="Y793" i="71"/>
  <c r="R787" i="72"/>
  <c r="W787" i="72" s="1"/>
  <c r="AH774" i="71"/>
  <c r="O821" i="72"/>
  <c r="T821" i="72" s="1"/>
  <c r="Y808" i="71"/>
  <c r="R775" i="72"/>
  <c r="W775" i="72" s="1"/>
  <c r="AH762" i="71"/>
  <c r="O820" i="72"/>
  <c r="T820" i="72" s="1"/>
  <c r="Y807" i="71"/>
  <c r="R794" i="72"/>
  <c r="W794" i="72" s="1"/>
  <c r="AH781" i="71"/>
  <c r="O755" i="72"/>
  <c r="T755" i="72" s="1"/>
  <c r="Y742" i="71"/>
  <c r="R827" i="72"/>
  <c r="W827" i="72" s="1"/>
  <c r="AH814" i="71"/>
  <c r="O785" i="72"/>
  <c r="T785" i="72" s="1"/>
  <c r="Y772" i="71"/>
  <c r="R825" i="72"/>
  <c r="W825" i="72" s="1"/>
  <c r="AH812" i="71"/>
  <c r="O814" i="72"/>
  <c r="T814" i="72" s="1"/>
  <c r="Y801" i="71"/>
  <c r="R808" i="72"/>
  <c r="W808" i="72" s="1"/>
  <c r="AH795" i="71"/>
  <c r="O811" i="72"/>
  <c r="T811" i="72" s="1"/>
  <c r="Y798" i="71"/>
  <c r="R753" i="72"/>
  <c r="W753" i="72" s="1"/>
  <c r="AH740" i="71"/>
  <c r="O831" i="72"/>
  <c r="T831" i="72" s="1"/>
  <c r="Y818" i="71"/>
  <c r="R818" i="72"/>
  <c r="W818" i="72" s="1"/>
  <c r="AH805" i="71"/>
  <c r="O819" i="72"/>
  <c r="T819" i="72" s="1"/>
  <c r="Y806" i="71"/>
  <c r="O807" i="72"/>
  <c r="T807" i="72" s="1"/>
  <c r="Y794" i="71"/>
  <c r="AD353" i="71"/>
  <c r="R105" i="72"/>
  <c r="W105" i="72" s="1"/>
  <c r="AH104" i="71"/>
  <c r="Z48" i="71"/>
  <c r="P49" i="72"/>
  <c r="U49" i="72" s="1"/>
  <c r="R76" i="72"/>
  <c r="W76" i="72" s="1"/>
  <c r="AH75" i="71"/>
  <c r="Z106" i="71"/>
  <c r="P107" i="72"/>
  <c r="U107" i="72" s="1"/>
  <c r="R117" i="72"/>
  <c r="W117" i="72" s="1"/>
  <c r="AH116" i="71"/>
  <c r="Z112" i="71"/>
  <c r="P113" i="72"/>
  <c r="U113" i="72" s="1"/>
  <c r="X117" i="71"/>
  <c r="Q11" i="72"/>
  <c r="AC117" i="71"/>
  <c r="AD10" i="71"/>
  <c r="Z44" i="71"/>
  <c r="P45" i="72"/>
  <c r="U45" i="72" s="1"/>
  <c r="Q95" i="72"/>
  <c r="V95" i="72" s="1"/>
  <c r="AD94" i="71"/>
  <c r="Y11" i="71"/>
  <c r="O12" i="72"/>
  <c r="T12" i="72" s="1"/>
  <c r="Q110" i="72"/>
  <c r="V110" i="72" s="1"/>
  <c r="AD109" i="71"/>
  <c r="Z57" i="71"/>
  <c r="P58" i="72"/>
  <c r="U58" i="72" s="1"/>
  <c r="Q29" i="72"/>
  <c r="V29" i="72" s="1"/>
  <c r="AD28" i="71"/>
  <c r="Z49" i="71"/>
  <c r="P50" i="72"/>
  <c r="U50" i="72" s="1"/>
  <c r="Q64" i="72"/>
  <c r="V64" i="72" s="1"/>
  <c r="AD63" i="71"/>
  <c r="Y14" i="71"/>
  <c r="O15" i="72"/>
  <c r="T15" i="72" s="1"/>
  <c r="Q91" i="72"/>
  <c r="V91" i="72" s="1"/>
  <c r="AD90" i="71"/>
  <c r="Z56" i="71"/>
  <c r="P57" i="72"/>
  <c r="U57" i="72" s="1"/>
  <c r="Q103" i="72"/>
  <c r="V103" i="72" s="1"/>
  <c r="AD102" i="71"/>
  <c r="Y19" i="71"/>
  <c r="O20" i="72"/>
  <c r="T20" i="72" s="1"/>
  <c r="Q94" i="72"/>
  <c r="V94" i="72" s="1"/>
  <c r="AD93" i="71"/>
  <c r="Y41" i="71"/>
  <c r="O42" i="72"/>
  <c r="T42" i="72" s="1"/>
  <c r="Q21" i="72"/>
  <c r="V21" i="72" s="1"/>
  <c r="AD20" i="71"/>
  <c r="Z27" i="71"/>
  <c r="P28" i="72"/>
  <c r="U28" i="72" s="1"/>
  <c r="Q56" i="72"/>
  <c r="V56" i="72" s="1"/>
  <c r="AD55" i="71"/>
  <c r="Z101" i="71"/>
  <c r="P102" i="72"/>
  <c r="U102" i="72" s="1"/>
  <c r="Q51" i="72"/>
  <c r="V51" i="72" s="1"/>
  <c r="AD50" i="71"/>
  <c r="AD1533" i="71"/>
  <c r="Z471" i="71"/>
  <c r="Q1198" i="72"/>
  <c r="H163" i="70" s="1"/>
  <c r="Y78" i="11" s="1"/>
  <c r="V1091" i="72"/>
  <c r="V1198" i="72" s="1"/>
  <c r="H160" i="70" s="1"/>
  <c r="Y75" i="11" s="1"/>
  <c r="O1253" i="72"/>
  <c r="T1253" i="72" s="1"/>
  <c r="Y1232" i="71"/>
  <c r="R1294" i="72"/>
  <c r="W1294" i="72" s="1"/>
  <c r="AH1273" i="71"/>
  <c r="O1305" i="72"/>
  <c r="T1305" i="72" s="1"/>
  <c r="Y1284" i="71"/>
  <c r="R1250" i="72"/>
  <c r="W1250" i="72" s="1"/>
  <c r="AH1229" i="71"/>
  <c r="O1269" i="72"/>
  <c r="T1269" i="72" s="1"/>
  <c r="Y1248" i="71"/>
  <c r="R1276" i="72"/>
  <c r="W1276" i="72" s="1"/>
  <c r="AH1255" i="71"/>
  <c r="O1298" i="72"/>
  <c r="T1298" i="72" s="1"/>
  <c r="Y1277" i="71"/>
  <c r="R1316" i="72"/>
  <c r="W1316" i="72" s="1"/>
  <c r="AH1295" i="71"/>
  <c r="O1254" i="72"/>
  <c r="T1254" i="72" s="1"/>
  <c r="Y1233" i="71"/>
  <c r="R1291" i="72"/>
  <c r="W1291" i="72" s="1"/>
  <c r="AH1270" i="71"/>
  <c r="O1261" i="72"/>
  <c r="T1261" i="72" s="1"/>
  <c r="Y1240" i="71"/>
  <c r="R1317" i="72"/>
  <c r="W1317" i="72" s="1"/>
  <c r="AH1296" i="71"/>
  <c r="O1232" i="72"/>
  <c r="T1232" i="72" s="1"/>
  <c r="Y1211" i="71"/>
  <c r="R1258" i="72"/>
  <c r="W1258" i="72" s="1"/>
  <c r="AH1237" i="71"/>
  <c r="O1312" i="72"/>
  <c r="T1312" i="72" s="1"/>
  <c r="Y1291" i="71"/>
  <c r="R1265" i="72"/>
  <c r="W1265" i="72" s="1"/>
  <c r="AH1244" i="71"/>
  <c r="O1306" i="72"/>
  <c r="T1306" i="72" s="1"/>
  <c r="Y1285" i="71"/>
  <c r="R1216" i="72"/>
  <c r="W1216" i="72" s="1"/>
  <c r="AH1195" i="71"/>
  <c r="O1283" i="72"/>
  <c r="T1283" i="72" s="1"/>
  <c r="Y1262" i="71"/>
  <c r="R1268" i="72"/>
  <c r="W1268" i="72" s="1"/>
  <c r="AH1247" i="71"/>
  <c r="O1271" i="72"/>
  <c r="T1271" i="72" s="1"/>
  <c r="Y1250" i="71"/>
  <c r="R1310" i="72"/>
  <c r="W1310" i="72" s="1"/>
  <c r="AH1289" i="71"/>
  <c r="O1221" i="72"/>
  <c r="T1221" i="72" s="1"/>
  <c r="Y1200" i="71"/>
  <c r="R1267" i="72"/>
  <c r="W1267" i="72" s="1"/>
  <c r="AH1246" i="71"/>
  <c r="O1223" i="72"/>
  <c r="T1223" i="72" s="1"/>
  <c r="Y1202" i="71"/>
  <c r="R1297" i="72"/>
  <c r="W1297" i="72" s="1"/>
  <c r="AH1276" i="71"/>
  <c r="O1259" i="72"/>
  <c r="T1259" i="72" s="1"/>
  <c r="Y1238" i="71"/>
  <c r="AH235" i="71"/>
  <c r="P1373" i="72"/>
  <c r="U1373" i="72" s="1"/>
  <c r="Z1350" i="71"/>
  <c r="O1389" i="72"/>
  <c r="T1389" i="72" s="1"/>
  <c r="Y1366" i="71"/>
  <c r="P1362" i="72"/>
  <c r="U1362" i="72" s="1"/>
  <c r="Z1339" i="71"/>
  <c r="P1434" i="72"/>
  <c r="U1434" i="72" s="1"/>
  <c r="Z1411" i="71"/>
  <c r="O1352" i="72"/>
  <c r="T1352" i="72" s="1"/>
  <c r="Y1329" i="71"/>
  <c r="O1397" i="72"/>
  <c r="T1397" i="72" s="1"/>
  <c r="Y1374" i="71"/>
  <c r="O1416" i="72"/>
  <c r="T1416" i="72" s="1"/>
  <c r="Y1393" i="71"/>
  <c r="P1334" i="72"/>
  <c r="U1334" i="72" s="1"/>
  <c r="Z1311" i="71"/>
  <c r="Q1437" i="72"/>
  <c r="V1437" i="72" s="1"/>
  <c r="AD1414" i="71"/>
  <c r="O1356" i="72"/>
  <c r="T1356" i="72" s="1"/>
  <c r="Y1333" i="71"/>
  <c r="Q1403" i="72"/>
  <c r="V1403" i="72" s="1"/>
  <c r="AD1380" i="71"/>
  <c r="P1421" i="72"/>
  <c r="U1421" i="72" s="1"/>
  <c r="Z1398" i="71"/>
  <c r="Q1378" i="72"/>
  <c r="V1378" i="72" s="1"/>
  <c r="AD1355" i="71"/>
  <c r="P1431" i="72"/>
  <c r="U1431" i="72" s="1"/>
  <c r="Z1408" i="71"/>
  <c r="Q1422" i="72"/>
  <c r="V1422" i="72" s="1"/>
  <c r="AD1399" i="71"/>
  <c r="Q1340" i="72"/>
  <c r="V1340" i="72" s="1"/>
  <c r="AD1317" i="71"/>
  <c r="P1381" i="72"/>
  <c r="U1381" i="72" s="1"/>
  <c r="Z1358" i="71"/>
  <c r="R1400" i="72"/>
  <c r="W1400" i="72" s="1"/>
  <c r="AH1377" i="71"/>
  <c r="O1346" i="72"/>
  <c r="T1346" i="72" s="1"/>
  <c r="Y1323" i="71"/>
  <c r="O1436" i="72"/>
  <c r="T1436" i="72" s="1"/>
  <c r="Y1413" i="71"/>
  <c r="Q1387" i="72"/>
  <c r="V1387" i="72" s="1"/>
  <c r="AD1364" i="71"/>
  <c r="O1405" i="72"/>
  <c r="T1405" i="72" s="1"/>
  <c r="Y1382" i="71"/>
  <c r="Q1354" i="72"/>
  <c r="V1354" i="72" s="1"/>
  <c r="AD1331" i="71"/>
  <c r="O815" i="72"/>
  <c r="T815" i="72" s="1"/>
  <c r="Y802" i="71"/>
  <c r="R822" i="72"/>
  <c r="W822" i="72" s="1"/>
  <c r="AH809" i="71"/>
  <c r="O829" i="72"/>
  <c r="T829" i="72" s="1"/>
  <c r="Y816" i="71"/>
  <c r="R738" i="72"/>
  <c r="W738" i="72" s="1"/>
  <c r="AH725" i="71"/>
  <c r="O817" i="72"/>
  <c r="T817" i="72" s="1"/>
  <c r="Y804" i="71"/>
  <c r="R732" i="72"/>
  <c r="W732" i="72" s="1"/>
  <c r="AH719" i="71"/>
  <c r="O810" i="72"/>
  <c r="T810" i="72" s="1"/>
  <c r="Y797" i="71"/>
  <c r="R797" i="72"/>
  <c r="W797" i="72" s="1"/>
  <c r="AH784" i="71"/>
  <c r="O742" i="72"/>
  <c r="T742" i="72" s="1"/>
  <c r="Y729" i="71"/>
  <c r="R828" i="72"/>
  <c r="W828" i="72" s="1"/>
  <c r="AH815" i="71"/>
  <c r="O736" i="72"/>
  <c r="T736" i="72" s="1"/>
  <c r="Y723" i="71"/>
  <c r="R830" i="72"/>
  <c r="W830" i="72" s="1"/>
  <c r="AH817" i="71"/>
  <c r="O735" i="72"/>
  <c r="T735" i="72" s="1"/>
  <c r="Y722" i="71"/>
  <c r="R832" i="72"/>
  <c r="W832" i="72" s="1"/>
  <c r="AH819" i="71"/>
  <c r="O796" i="72"/>
  <c r="T796" i="72" s="1"/>
  <c r="Y783" i="71"/>
  <c r="R741" i="72"/>
  <c r="W741" i="72" s="1"/>
  <c r="AH728" i="71"/>
  <c r="O834" i="72"/>
  <c r="T834" i="72" s="1"/>
  <c r="Y821" i="71"/>
  <c r="R740" i="72"/>
  <c r="W740" i="72" s="1"/>
  <c r="AH727" i="71"/>
  <c r="O750" i="72"/>
  <c r="T750" i="72" s="1"/>
  <c r="Y737" i="71"/>
  <c r="R749" i="72"/>
  <c r="W749" i="72" s="1"/>
  <c r="AH736" i="71"/>
  <c r="O836" i="72"/>
  <c r="T836" i="72" s="1"/>
  <c r="Y823" i="71"/>
  <c r="R837" i="72"/>
  <c r="W837" i="72" s="1"/>
  <c r="AH824" i="71"/>
  <c r="O745" i="72"/>
  <c r="T745" i="72" s="1"/>
  <c r="Y732" i="71"/>
  <c r="R754" i="72"/>
  <c r="W754" i="72" s="1"/>
  <c r="AH741" i="71"/>
  <c r="O760" i="72"/>
  <c r="T760" i="72" s="1"/>
  <c r="Y747" i="71"/>
  <c r="R752" i="72"/>
  <c r="W752" i="72" s="1"/>
  <c r="AH739" i="71"/>
  <c r="O748" i="72"/>
  <c r="T748" i="72" s="1"/>
  <c r="Y735" i="71"/>
  <c r="Z353" i="71"/>
  <c r="Y83" i="71"/>
  <c r="O84" i="72"/>
  <c r="T84" i="72" s="1"/>
  <c r="Q112" i="72"/>
  <c r="V112" i="72" s="1"/>
  <c r="AD111" i="71"/>
  <c r="Z62" i="71"/>
  <c r="P63" i="72"/>
  <c r="U63" i="72" s="1"/>
  <c r="Q34" i="72"/>
  <c r="V34" i="72" s="1"/>
  <c r="AD33" i="71"/>
  <c r="Y45" i="71"/>
  <c r="O46" i="72"/>
  <c r="T46" i="72" s="1"/>
  <c r="Q101" i="72"/>
  <c r="V101" i="72" s="1"/>
  <c r="AD100" i="71"/>
  <c r="Z99" i="71"/>
  <c r="P100" i="72"/>
  <c r="U100" i="72" s="1"/>
  <c r="Q114" i="72"/>
  <c r="V114" i="72" s="1"/>
  <c r="AD113" i="71"/>
  <c r="Y79" i="71"/>
  <c r="O80" i="72"/>
  <c r="T80" i="72" s="1"/>
  <c r="Q31" i="72"/>
  <c r="V31" i="72" s="1"/>
  <c r="AD30" i="71"/>
  <c r="Y36" i="71"/>
  <c r="O37" i="72"/>
  <c r="T37" i="72" s="1"/>
  <c r="Q89" i="72"/>
  <c r="V89" i="72" s="1"/>
  <c r="AD88" i="71"/>
  <c r="Z16" i="71"/>
  <c r="P17" i="72"/>
  <c r="U17" i="72" s="1"/>
  <c r="Q52" i="72"/>
  <c r="V52" i="72" s="1"/>
  <c r="AD51" i="71"/>
  <c r="Y34" i="71"/>
  <c r="O35" i="72"/>
  <c r="T35" i="72" s="1"/>
  <c r="Q106" i="72"/>
  <c r="V106" i="72" s="1"/>
  <c r="AD105" i="71"/>
  <c r="Y96" i="71"/>
  <c r="O97" i="72"/>
  <c r="T97" i="72" s="1"/>
  <c r="Q41" i="72"/>
  <c r="V41" i="72" s="1"/>
  <c r="AD40" i="71"/>
  <c r="Y87" i="71"/>
  <c r="O88" i="72"/>
  <c r="T88" i="72" s="1"/>
  <c r="Q39" i="72"/>
  <c r="V39" i="72" s="1"/>
  <c r="AD38" i="71"/>
  <c r="Y114" i="71"/>
  <c r="O115" i="72"/>
  <c r="T115" i="72" s="1"/>
  <c r="Q73" i="72"/>
  <c r="V73" i="72" s="1"/>
  <c r="AD72" i="71"/>
  <c r="Z110" i="71"/>
  <c r="P111" i="72"/>
  <c r="U111" i="72" s="1"/>
  <c r="Q44" i="72"/>
  <c r="V44" i="72" s="1"/>
  <c r="AD43" i="71"/>
  <c r="Z58" i="71"/>
  <c r="P59" i="72"/>
  <c r="U59" i="72" s="1"/>
  <c r="Q90" i="72"/>
  <c r="V90" i="72" s="1"/>
  <c r="AD89" i="71"/>
  <c r="Z52" i="71"/>
  <c r="P53" i="72"/>
  <c r="U53" i="72" s="1"/>
  <c r="Z1533" i="71"/>
  <c r="V42" i="11"/>
  <c r="V30" i="11"/>
  <c r="P958" i="72"/>
  <c r="G135" i="70" s="1"/>
  <c r="X66" i="11" s="1"/>
  <c r="U851" i="72"/>
  <c r="U958" i="72" s="1"/>
  <c r="G132" i="70" s="1"/>
  <c r="X63" i="11" s="1"/>
  <c r="O1314" i="72"/>
  <c r="T1314" i="72" s="1"/>
  <c r="Y1293" i="71"/>
  <c r="R1227" i="72"/>
  <c r="W1227" i="72" s="1"/>
  <c r="AH1206" i="71"/>
  <c r="O1272" i="72"/>
  <c r="T1272" i="72" s="1"/>
  <c r="Y1251" i="71"/>
  <c r="R1235" i="72"/>
  <c r="W1235" i="72" s="1"/>
  <c r="AH1214" i="71"/>
  <c r="O1281" i="72"/>
  <c r="T1281" i="72" s="1"/>
  <c r="Y1260" i="71"/>
  <c r="R1217" i="72"/>
  <c r="W1217" i="72" s="1"/>
  <c r="AH1196" i="71"/>
  <c r="O1264" i="72"/>
  <c r="T1264" i="72" s="1"/>
  <c r="Y1243" i="71"/>
  <c r="R1277" i="72"/>
  <c r="W1277" i="72" s="1"/>
  <c r="AH1256" i="71"/>
  <c r="O1251" i="72"/>
  <c r="T1251" i="72" s="1"/>
  <c r="Y1230" i="71"/>
  <c r="R1287" i="72"/>
  <c r="W1287" i="72" s="1"/>
  <c r="AH1266" i="71"/>
  <c r="O1228" i="72"/>
  <c r="T1228" i="72" s="1"/>
  <c r="Y1207" i="71"/>
  <c r="R1240" i="72"/>
  <c r="W1240" i="72" s="1"/>
  <c r="AH1219" i="71"/>
  <c r="O1304" i="72"/>
  <c r="T1304" i="72" s="1"/>
  <c r="Y1283" i="71"/>
  <c r="R1220" i="72"/>
  <c r="W1220" i="72" s="1"/>
  <c r="AH1199" i="71"/>
  <c r="O1292" i="72"/>
  <c r="T1292" i="72" s="1"/>
  <c r="Y1271" i="71"/>
  <c r="R1243" i="72"/>
  <c r="W1243" i="72" s="1"/>
  <c r="AH1222" i="71"/>
  <c r="O1248" i="72"/>
  <c r="T1248" i="72" s="1"/>
  <c r="Y1227" i="71"/>
  <c r="R1288" i="72"/>
  <c r="W1288" i="72" s="1"/>
  <c r="AH1267" i="71"/>
  <c r="O1289" i="72"/>
  <c r="T1289" i="72" s="1"/>
  <c r="Y1268" i="71"/>
  <c r="R1214" i="72"/>
  <c r="W1214" i="72" s="1"/>
  <c r="AH1193" i="71"/>
  <c r="O1229" i="72"/>
  <c r="T1229" i="72" s="1"/>
  <c r="Y1208" i="71"/>
  <c r="R1256" i="72"/>
  <c r="W1256" i="72" s="1"/>
  <c r="AH1235" i="71"/>
  <c r="O1293" i="72"/>
  <c r="T1293" i="72" s="1"/>
  <c r="Y1272" i="71"/>
  <c r="R1311" i="72"/>
  <c r="W1311" i="72" s="1"/>
  <c r="AH1290" i="71"/>
  <c r="O1303" i="72"/>
  <c r="T1303" i="72" s="1"/>
  <c r="Y1282" i="71"/>
  <c r="R1279" i="72"/>
  <c r="W1279" i="72" s="1"/>
  <c r="AH1258" i="71"/>
  <c r="O1307" i="72"/>
  <c r="T1307" i="72" s="1"/>
  <c r="Y1286" i="71"/>
  <c r="P1342" i="72"/>
  <c r="U1342" i="72" s="1"/>
  <c r="Z1319" i="71"/>
  <c r="Q1420" i="72"/>
  <c r="V1420" i="72" s="1"/>
  <c r="AD1397" i="71"/>
  <c r="R1360" i="72"/>
  <c r="W1360" i="72" s="1"/>
  <c r="AH1337" i="71"/>
  <c r="O1333" i="72"/>
  <c r="T1333" i="72" s="1"/>
  <c r="Y1310" i="71"/>
  <c r="P1380" i="72"/>
  <c r="U1380" i="72" s="1"/>
  <c r="Z1357" i="71"/>
  <c r="R1408" i="72"/>
  <c r="W1408" i="72" s="1"/>
  <c r="AH1385" i="71"/>
  <c r="O1427" i="72"/>
  <c r="T1427" i="72" s="1"/>
  <c r="Y1404" i="71"/>
  <c r="Q1331" i="72"/>
  <c r="AC1415" i="71"/>
  <c r="AD1308" i="71"/>
  <c r="O1411" i="72"/>
  <c r="T1411" i="72" s="1"/>
  <c r="Y1388" i="71"/>
  <c r="O1335" i="72"/>
  <c r="T1335" i="72" s="1"/>
  <c r="Y1312" i="71"/>
  <c r="O826" i="72"/>
  <c r="T826" i="72" s="1"/>
  <c r="Y813" i="71"/>
  <c r="Q731" i="72"/>
  <c r="AC825" i="71"/>
  <c r="AD718" i="71"/>
  <c r="P758" i="72"/>
  <c r="U758" i="72" s="1"/>
  <c r="Z745" i="71"/>
  <c r="Q771" i="72"/>
  <c r="V771" i="72" s="1"/>
  <c r="AD758" i="71"/>
  <c r="P757" i="72"/>
  <c r="U757" i="72" s="1"/>
  <c r="Z744" i="71"/>
  <c r="Q759" i="72"/>
  <c r="V759" i="72" s="1"/>
  <c r="AD746" i="71"/>
  <c r="P756" i="72"/>
  <c r="U756" i="72" s="1"/>
  <c r="Z743" i="71"/>
  <c r="Q746" i="72"/>
  <c r="V746" i="72" s="1"/>
  <c r="AD733" i="71"/>
  <c r="P739" i="72"/>
  <c r="U739" i="72" s="1"/>
  <c r="Z726" i="71"/>
  <c r="Q763" i="72"/>
  <c r="V763" i="72" s="1"/>
  <c r="AD750" i="71"/>
  <c r="P769" i="72"/>
  <c r="U769" i="72" s="1"/>
  <c r="Z756" i="71"/>
  <c r="Q761" i="72"/>
  <c r="V761" i="72" s="1"/>
  <c r="AD748" i="71"/>
  <c r="P766" i="72"/>
  <c r="U766" i="72" s="1"/>
  <c r="Z753" i="71"/>
  <c r="Q792" i="72"/>
  <c r="V792" i="72" s="1"/>
  <c r="AD779" i="71"/>
  <c r="P747" i="72"/>
  <c r="U747" i="72" s="1"/>
  <c r="Z734" i="71"/>
  <c r="Q737" i="72"/>
  <c r="V737" i="72" s="1"/>
  <c r="AD724" i="71"/>
  <c r="P767" i="72"/>
  <c r="U767" i="72" s="1"/>
  <c r="Z754" i="71"/>
  <c r="Q770" i="72"/>
  <c r="V770" i="72" s="1"/>
  <c r="AD757" i="71"/>
  <c r="P803" i="72"/>
  <c r="U803" i="72" s="1"/>
  <c r="Z790" i="71"/>
  <c r="Q773" i="72"/>
  <c r="V773" i="72" s="1"/>
  <c r="AD760" i="71"/>
  <c r="P791" i="72"/>
  <c r="U791" i="72" s="1"/>
  <c r="Z778" i="71"/>
  <c r="Q751" i="72"/>
  <c r="V751" i="72" s="1"/>
  <c r="AD738" i="71"/>
  <c r="P774" i="72"/>
  <c r="U774" i="72" s="1"/>
  <c r="Z761" i="71"/>
  <c r="Q813" i="72"/>
  <c r="V813" i="72" s="1"/>
  <c r="AD800" i="71"/>
  <c r="P779" i="72"/>
  <c r="U779" i="72" s="1"/>
  <c r="Z766" i="71"/>
  <c r="Q801" i="72"/>
  <c r="V801" i="72" s="1"/>
  <c r="AD788" i="71"/>
  <c r="P777" i="72"/>
  <c r="U777" i="72" s="1"/>
  <c r="Z764" i="71"/>
  <c r="Z92" i="71"/>
  <c r="P93" i="72"/>
  <c r="U93" i="72" s="1"/>
  <c r="R48" i="72"/>
  <c r="W48" i="72" s="1"/>
  <c r="AH47" i="71"/>
  <c r="Z85" i="71"/>
  <c r="P86" i="72"/>
  <c r="U86" i="72" s="1"/>
  <c r="R75" i="72"/>
  <c r="W75" i="72" s="1"/>
  <c r="AH74" i="71"/>
  <c r="Y32" i="71"/>
  <c r="O33" i="72"/>
  <c r="T33" i="72" s="1"/>
  <c r="R87" i="72"/>
  <c r="W87" i="72" s="1"/>
  <c r="AH86" i="71"/>
  <c r="Z81" i="71"/>
  <c r="P82" i="72"/>
  <c r="U82" i="72" s="1"/>
  <c r="R67" i="72"/>
  <c r="W67" i="72" s="1"/>
  <c r="AH66" i="71"/>
  <c r="Z15" i="71"/>
  <c r="P16" i="72"/>
  <c r="U16" i="72" s="1"/>
  <c r="R22" i="72"/>
  <c r="W22" i="72" s="1"/>
  <c r="AH21" i="71"/>
  <c r="Z26" i="71"/>
  <c r="P27" i="72"/>
  <c r="U27" i="72" s="1"/>
  <c r="R104" i="72"/>
  <c r="W104" i="72" s="1"/>
  <c r="AH103" i="71"/>
  <c r="Z54" i="71"/>
  <c r="P55" i="72"/>
  <c r="U55" i="72" s="1"/>
  <c r="R61" i="72"/>
  <c r="W61" i="72" s="1"/>
  <c r="AH60" i="71"/>
  <c r="Z29" i="71"/>
  <c r="P30" i="72"/>
  <c r="U30" i="72" s="1"/>
  <c r="R85" i="72"/>
  <c r="W85" i="72" s="1"/>
  <c r="AH84" i="71"/>
  <c r="Y91" i="71"/>
  <c r="O92" i="72"/>
  <c r="T92" i="72" s="1"/>
  <c r="R77" i="72"/>
  <c r="W77" i="72" s="1"/>
  <c r="AH76" i="71"/>
  <c r="Z23" i="71"/>
  <c r="P24" i="72"/>
  <c r="U24" i="72" s="1"/>
  <c r="R38" i="72"/>
  <c r="W38" i="72" s="1"/>
  <c r="AH37" i="71"/>
  <c r="Z35" i="71"/>
  <c r="P36" i="72"/>
  <c r="U36" i="72" s="1"/>
  <c r="R96" i="72"/>
  <c r="W96" i="72" s="1"/>
  <c r="AH95" i="71"/>
  <c r="Z46" i="71"/>
  <c r="P47" i="72"/>
  <c r="U47" i="72" s="1"/>
  <c r="R109" i="72"/>
  <c r="W109" i="72" s="1"/>
  <c r="AH108" i="71"/>
  <c r="Y13" i="71"/>
  <c r="O14" i="72"/>
  <c r="T14" i="72" s="1"/>
  <c r="R69" i="72"/>
  <c r="W69" i="72" s="1"/>
  <c r="AH68" i="71"/>
  <c r="Z67" i="71"/>
  <c r="P68" i="72"/>
  <c r="U68" i="72" s="1"/>
  <c r="AH1061" i="71"/>
  <c r="R478" i="72"/>
  <c r="I79" i="70" s="1"/>
  <c r="W371" i="72"/>
  <c r="W478" i="72" s="1"/>
  <c r="I76" i="70" s="1"/>
  <c r="P598" i="72"/>
  <c r="G93" i="70" s="1"/>
  <c r="X48" i="11" s="1"/>
  <c r="U491" i="72"/>
  <c r="U598" i="72" s="1"/>
  <c r="G90" i="70" s="1"/>
  <c r="X45" i="11" s="1"/>
  <c r="O1299" i="72"/>
  <c r="T1299" i="72" s="1"/>
  <c r="Y1278" i="71"/>
  <c r="R1215" i="72"/>
  <c r="W1215" i="72" s="1"/>
  <c r="AH1194" i="71"/>
  <c r="O1308" i="72"/>
  <c r="T1308" i="72" s="1"/>
  <c r="Y1287" i="71"/>
  <c r="R1300" i="72"/>
  <c r="W1300" i="72" s="1"/>
  <c r="AH1279" i="71"/>
  <c r="O1275" i="72"/>
  <c r="T1275" i="72" s="1"/>
  <c r="Y1254" i="71"/>
  <c r="R1270" i="72"/>
  <c r="W1270" i="72" s="1"/>
  <c r="AH1249" i="71"/>
  <c r="O1247" i="72"/>
  <c r="T1247" i="72" s="1"/>
  <c r="Y1226" i="71"/>
  <c r="R1313" i="72"/>
  <c r="W1313" i="72" s="1"/>
  <c r="AH1292" i="71"/>
  <c r="O1219" i="72"/>
  <c r="T1219" i="72" s="1"/>
  <c r="Y1198" i="71"/>
  <c r="R1285" i="72"/>
  <c r="W1285" i="72" s="1"/>
  <c r="AH1264" i="71"/>
  <c r="O1309" i="72"/>
  <c r="T1309" i="72" s="1"/>
  <c r="Y1288" i="71"/>
  <c r="R1225" i="72"/>
  <c r="W1225" i="72" s="1"/>
  <c r="AH1204" i="71"/>
  <c r="O1230" i="72"/>
  <c r="T1230" i="72" s="1"/>
  <c r="Y1209" i="71"/>
  <c r="R1301" i="72"/>
  <c r="W1301" i="72" s="1"/>
  <c r="AH1280" i="71"/>
  <c r="O1296" i="72"/>
  <c r="T1296" i="72" s="1"/>
  <c r="Y1275" i="71"/>
  <c r="R1315" i="72"/>
  <c r="W1315" i="72" s="1"/>
  <c r="AH1294" i="71"/>
  <c r="O1231" i="72"/>
  <c r="T1231" i="72" s="1"/>
  <c r="Y1210" i="71"/>
  <c r="R1218" i="72"/>
  <c r="W1218" i="72" s="1"/>
  <c r="AH1197" i="71"/>
  <c r="O1244" i="72"/>
  <c r="T1244" i="72" s="1"/>
  <c r="Y1223" i="71"/>
  <c r="R1241" i="72"/>
  <c r="W1241" i="72" s="1"/>
  <c r="AH1220" i="71"/>
  <c r="O1266" i="72"/>
  <c r="T1266" i="72" s="1"/>
  <c r="Y1245" i="71"/>
  <c r="R1239" i="72"/>
  <c r="W1239" i="72" s="1"/>
  <c r="AH1218" i="71"/>
  <c r="O1222" i="72"/>
  <c r="T1222" i="72" s="1"/>
  <c r="Y1201" i="71"/>
  <c r="R1260" i="72"/>
  <c r="W1260" i="72" s="1"/>
  <c r="AH1239" i="71"/>
  <c r="R1286" i="72"/>
  <c r="W1286" i="72" s="1"/>
  <c r="AH1265" i="71"/>
  <c r="O1284" i="72"/>
  <c r="T1284" i="72" s="1"/>
  <c r="Y1263" i="71"/>
  <c r="Z235" i="71"/>
  <c r="R1376" i="72"/>
  <c r="W1376" i="72" s="1"/>
  <c r="AH1353" i="71"/>
  <c r="P1390" i="72"/>
  <c r="U1390" i="72" s="1"/>
  <c r="Z1367" i="71"/>
  <c r="R1383" i="72"/>
  <c r="W1383" i="72" s="1"/>
  <c r="AH1360" i="71"/>
  <c r="O1349" i="72"/>
  <c r="T1349" i="72" s="1"/>
  <c r="Y1326" i="71"/>
  <c r="R1363" i="72"/>
  <c r="W1363" i="72" s="1"/>
  <c r="AH1340" i="71"/>
  <c r="O1401" i="72"/>
  <c r="T1401" i="72" s="1"/>
  <c r="Y1378" i="71"/>
  <c r="R1358" i="72"/>
  <c r="W1358" i="72" s="1"/>
  <c r="AH1335" i="71"/>
  <c r="Q1358" i="72"/>
  <c r="V1358" i="72" s="1"/>
  <c r="AD1335" i="71"/>
  <c r="R1367" i="72"/>
  <c r="W1367" i="72" s="1"/>
  <c r="AH1344" i="71"/>
  <c r="Q1367" i="72"/>
  <c r="V1367" i="72" s="1"/>
  <c r="AD1344" i="71"/>
  <c r="R1398" i="72"/>
  <c r="W1398" i="72" s="1"/>
  <c r="AH1375" i="71"/>
  <c r="Q1398" i="72"/>
  <c r="V1398" i="72" s="1"/>
  <c r="AD1375" i="71"/>
  <c r="Q1413" i="72"/>
  <c r="V1413" i="72" s="1"/>
  <c r="AD1390" i="71"/>
  <c r="O1413" i="72"/>
  <c r="T1413" i="72" s="1"/>
  <c r="Y1390" i="71"/>
  <c r="O1432" i="72"/>
  <c r="T1432" i="72" s="1"/>
  <c r="Y1409" i="71"/>
  <c r="Q1337" i="72"/>
  <c r="V1337" i="72" s="1"/>
  <c r="AD1314" i="71"/>
  <c r="O1337" i="72"/>
  <c r="T1337" i="72" s="1"/>
  <c r="Y1314" i="71"/>
  <c r="R1385" i="72"/>
  <c r="W1385" i="72" s="1"/>
  <c r="AH1362" i="71"/>
  <c r="Q1385" i="72"/>
  <c r="V1385" i="72" s="1"/>
  <c r="AD1362" i="71"/>
  <c r="O1382" i="72"/>
  <c r="T1382" i="72" s="1"/>
  <c r="Y1359" i="71"/>
  <c r="O1366" i="72"/>
  <c r="T1366" i="72" s="1"/>
  <c r="Y1343" i="71"/>
  <c r="R1409" i="72"/>
  <c r="W1409" i="72" s="1"/>
  <c r="AH1386" i="71"/>
  <c r="Q1339" i="72"/>
  <c r="V1339" i="72" s="1"/>
  <c r="AD1316" i="71"/>
  <c r="O1339" i="72"/>
  <c r="T1339" i="72" s="1"/>
  <c r="Y1316" i="71"/>
  <c r="O1391" i="72"/>
  <c r="T1391" i="72" s="1"/>
  <c r="Y1368" i="71"/>
  <c r="Q1386" i="72"/>
  <c r="V1386" i="72" s="1"/>
  <c r="AD1363" i="71"/>
  <c r="O1386" i="72"/>
  <c r="T1386" i="72" s="1"/>
  <c r="Y1363" i="71"/>
  <c r="R1374" i="72"/>
  <c r="W1374" i="72" s="1"/>
  <c r="AH1351" i="71"/>
  <c r="O1345" i="72"/>
  <c r="T1345" i="72" s="1"/>
  <c r="Y1322" i="71"/>
  <c r="R1359" i="72"/>
  <c r="W1359" i="72" s="1"/>
  <c r="AH1336" i="71"/>
  <c r="Q762" i="72"/>
  <c r="V762" i="72" s="1"/>
  <c r="AD749" i="71"/>
  <c r="P781" i="72"/>
  <c r="U781" i="72" s="1"/>
  <c r="Z768" i="71"/>
  <c r="Q784" i="72"/>
  <c r="V784" i="72" s="1"/>
  <c r="AD771" i="71"/>
  <c r="P812" i="72"/>
  <c r="U812" i="72" s="1"/>
  <c r="Z799" i="71"/>
  <c r="Q783" i="72"/>
  <c r="V783" i="72" s="1"/>
  <c r="AD770" i="71"/>
  <c r="P782" i="72"/>
  <c r="U782" i="72" s="1"/>
  <c r="Z769" i="71"/>
  <c r="Q835" i="72"/>
  <c r="V835" i="72" s="1"/>
  <c r="AD822" i="71"/>
  <c r="P768" i="72"/>
  <c r="U768" i="72" s="1"/>
  <c r="Z755" i="71"/>
  <c r="Q780" i="72"/>
  <c r="V780" i="72" s="1"/>
  <c r="AD767" i="71"/>
  <c r="P788" i="72"/>
  <c r="U788" i="72" s="1"/>
  <c r="Z775" i="71"/>
  <c r="Q786" i="72"/>
  <c r="V786" i="72" s="1"/>
  <c r="AD773" i="71"/>
  <c r="P734" i="72"/>
  <c r="U734" i="72" s="1"/>
  <c r="Z721" i="71"/>
  <c r="Q795" i="72"/>
  <c r="V795" i="72" s="1"/>
  <c r="AD782" i="71"/>
  <c r="P833" i="72"/>
  <c r="U833" i="72" s="1"/>
  <c r="Z820" i="71"/>
  <c r="Q772" i="72"/>
  <c r="V772" i="72" s="1"/>
  <c r="AD759" i="71"/>
  <c r="P790" i="72"/>
  <c r="U790" i="72" s="1"/>
  <c r="Z777" i="71"/>
  <c r="Q744" i="72"/>
  <c r="V744" i="72" s="1"/>
  <c r="AD731" i="71"/>
  <c r="P800" i="72"/>
  <c r="U800" i="72" s="1"/>
  <c r="Z787" i="71"/>
  <c r="Q733" i="72"/>
  <c r="V733" i="72" s="1"/>
  <c r="AD720" i="71"/>
  <c r="P799" i="72"/>
  <c r="U799" i="72" s="1"/>
  <c r="Z786" i="71"/>
  <c r="Q778" i="72"/>
  <c r="V778" i="72" s="1"/>
  <c r="AD765" i="71"/>
  <c r="P824" i="72"/>
  <c r="U824" i="72" s="1"/>
  <c r="Z811" i="71"/>
  <c r="Q805" i="72"/>
  <c r="V805" i="72" s="1"/>
  <c r="AD792" i="71"/>
  <c r="P743" i="72"/>
  <c r="U743" i="72" s="1"/>
  <c r="Z730" i="71"/>
  <c r="Q804" i="72"/>
  <c r="V804" i="72" s="1"/>
  <c r="AD791" i="71"/>
  <c r="P798" i="72"/>
  <c r="U798" i="72" s="1"/>
  <c r="Z785" i="71"/>
  <c r="Q765" i="72"/>
  <c r="V765" i="72" s="1"/>
  <c r="AD752" i="71"/>
  <c r="Y18" i="71"/>
  <c r="O19" i="72"/>
  <c r="T19" i="72" s="1"/>
  <c r="R74" i="72"/>
  <c r="W74" i="72" s="1"/>
  <c r="AH73" i="71"/>
  <c r="Y64" i="71"/>
  <c r="O65" i="72"/>
  <c r="T65" i="72" s="1"/>
  <c r="R60" i="72"/>
  <c r="W60" i="72" s="1"/>
  <c r="AH59" i="71"/>
  <c r="Y71" i="71"/>
  <c r="O72" i="72"/>
  <c r="T72" i="72" s="1"/>
  <c r="R23" i="72"/>
  <c r="W23" i="72" s="1"/>
  <c r="AH22" i="71"/>
  <c r="Z82" i="71"/>
  <c r="P83" i="72"/>
  <c r="U83" i="72" s="1"/>
  <c r="R62" i="72"/>
  <c r="W62" i="72" s="1"/>
  <c r="AH61" i="71"/>
  <c r="R108" i="72"/>
  <c r="W108" i="72" s="1"/>
  <c r="AH107" i="71"/>
  <c r="Z65" i="71"/>
  <c r="P66" i="72"/>
  <c r="U66" i="72" s="1"/>
  <c r="R40" i="72"/>
  <c r="W40" i="72" s="1"/>
  <c r="AH39" i="71"/>
  <c r="Z69" i="71"/>
  <c r="P70" i="72"/>
  <c r="U70" i="72" s="1"/>
  <c r="R81" i="72"/>
  <c r="W81" i="72" s="1"/>
  <c r="AH80" i="71"/>
  <c r="Z24" i="71"/>
  <c r="P25" i="72"/>
  <c r="U25" i="72" s="1"/>
  <c r="R79" i="72"/>
  <c r="W79" i="72" s="1"/>
  <c r="AH78" i="71"/>
  <c r="Y97" i="71"/>
  <c r="O98" i="72"/>
  <c r="T98" i="72" s="1"/>
  <c r="R78" i="72"/>
  <c r="W78" i="72" s="1"/>
  <c r="AH77" i="71"/>
  <c r="Y25" i="71"/>
  <c r="O26" i="72"/>
  <c r="T26" i="72" s="1"/>
  <c r="R116" i="72"/>
  <c r="W116" i="72" s="1"/>
  <c r="AH115" i="71"/>
  <c r="Z98" i="71"/>
  <c r="P99" i="72"/>
  <c r="U99" i="72" s="1"/>
  <c r="R32" i="72"/>
  <c r="W32" i="72" s="1"/>
  <c r="AH31" i="71"/>
  <c r="Z53" i="71"/>
  <c r="P54" i="72"/>
  <c r="U54" i="72" s="1"/>
  <c r="R43" i="72"/>
  <c r="W43" i="72" s="1"/>
  <c r="AH42" i="71"/>
  <c r="Y12" i="71"/>
  <c r="O13" i="72"/>
  <c r="T13" i="72" s="1"/>
  <c r="R71" i="72"/>
  <c r="W71" i="72" s="1"/>
  <c r="AH70" i="71"/>
  <c r="Z17" i="71"/>
  <c r="P18" i="72"/>
  <c r="U18" i="72" s="1"/>
  <c r="AD1061" i="71"/>
  <c r="R1558" i="72"/>
  <c r="I205" i="70" s="1"/>
  <c r="Z96" i="11" s="1"/>
  <c r="W1451" i="72"/>
  <c r="W1558" i="72" s="1"/>
  <c r="I202" i="70" s="1"/>
  <c r="Z93" i="11" s="1"/>
  <c r="S18" i="11"/>
  <c r="V45" i="11"/>
  <c r="E94" i="70"/>
  <c r="O598" i="72"/>
  <c r="F93" i="70" s="1"/>
  <c r="W48" i="11" s="1"/>
  <c r="T491" i="72"/>
  <c r="T598" i="72" s="1"/>
  <c r="F90" i="70" s="1"/>
  <c r="W45" i="11" s="1"/>
  <c r="R1226" i="72"/>
  <c r="W1226" i="72" s="1"/>
  <c r="AH1205" i="71"/>
  <c r="O1280" i="72"/>
  <c r="T1280" i="72" s="1"/>
  <c r="Y1259" i="71"/>
  <c r="R1233" i="72"/>
  <c r="W1233" i="72" s="1"/>
  <c r="AH1212" i="71"/>
  <c r="O1274" i="72"/>
  <c r="T1274" i="72" s="1"/>
  <c r="Y1253" i="71"/>
  <c r="R1255" i="72"/>
  <c r="W1255" i="72" s="1"/>
  <c r="AH1234" i="71"/>
  <c r="O1246" i="72"/>
  <c r="T1246" i="72" s="1"/>
  <c r="Y1225" i="71"/>
  <c r="R1252" i="72"/>
  <c r="W1252" i="72" s="1"/>
  <c r="AH1231" i="71"/>
  <c r="O1237" i="72"/>
  <c r="T1237" i="72" s="1"/>
  <c r="Y1216" i="71"/>
  <c r="R1278" i="72"/>
  <c r="W1278" i="72" s="1"/>
  <c r="AH1257" i="71"/>
  <c r="O1263" i="72"/>
  <c r="T1263" i="72" s="1"/>
  <c r="Y1242" i="71"/>
  <c r="R1234" i="72"/>
  <c r="W1234" i="72" s="1"/>
  <c r="AH1213" i="71"/>
  <c r="O1213" i="72"/>
  <c r="T1213" i="72" s="1"/>
  <c r="Y1192" i="71"/>
  <c r="R1257" i="72"/>
  <c r="W1257" i="72" s="1"/>
  <c r="AH1236" i="71"/>
  <c r="O1282" i="72"/>
  <c r="T1282" i="72" s="1"/>
  <c r="Y1261" i="71"/>
  <c r="R1273" i="72"/>
  <c r="W1273" i="72" s="1"/>
  <c r="AH1252" i="71"/>
  <c r="O1238" i="72"/>
  <c r="T1238" i="72" s="1"/>
  <c r="Y1217" i="71"/>
  <c r="R1224" i="72"/>
  <c r="W1224" i="72" s="1"/>
  <c r="AH1203" i="71"/>
  <c r="O1245" i="72"/>
  <c r="T1245" i="72" s="1"/>
  <c r="Y1224" i="71"/>
  <c r="R1302" i="72"/>
  <c r="W1302" i="72" s="1"/>
  <c r="AH1281" i="71"/>
  <c r="O1211" i="72"/>
  <c r="V1297" i="71"/>
  <c r="Y1190" i="71"/>
  <c r="N1318" i="72"/>
  <c r="E177" i="70" s="1"/>
  <c r="V84" i="11" s="1"/>
  <c r="S1211" i="72"/>
  <c r="S1318" i="72" s="1"/>
  <c r="E174" i="70" s="1"/>
  <c r="Q1242" i="72"/>
  <c r="V1242" i="72" s="1"/>
  <c r="AD1221" i="71"/>
  <c r="P1236" i="72"/>
  <c r="U1236" i="72" s="1"/>
  <c r="Z1215" i="71"/>
  <c r="Q1249" i="72"/>
  <c r="V1249" i="72" s="1"/>
  <c r="AD1228" i="71"/>
  <c r="P1290" i="72"/>
  <c r="U1290" i="72" s="1"/>
  <c r="Z1269" i="71"/>
  <c r="Q1295" i="72"/>
  <c r="V1295" i="72" s="1"/>
  <c r="AD1274" i="71"/>
  <c r="P1262" i="72"/>
  <c r="U1262" i="72" s="1"/>
  <c r="Z1241" i="71"/>
  <c r="Q1212" i="72"/>
  <c r="V1212" i="72" s="1"/>
  <c r="AD1191" i="71"/>
  <c r="P718" i="72"/>
  <c r="G107" i="70" s="1"/>
  <c r="X54" i="11" s="1"/>
  <c r="U611" i="72"/>
  <c r="U718" i="72" s="1"/>
  <c r="G104" i="70" s="1"/>
  <c r="X51" i="11" s="1"/>
  <c r="P1394" i="72"/>
  <c r="U1394" i="72" s="1"/>
  <c r="Z1371" i="71"/>
  <c r="P1393" i="72"/>
  <c r="U1393" i="72" s="1"/>
  <c r="Z1370" i="71"/>
  <c r="R1393" i="72"/>
  <c r="W1393" i="72" s="1"/>
  <c r="AH1370" i="71"/>
  <c r="O1369" i="72"/>
  <c r="T1369" i="72" s="1"/>
  <c r="Y1346" i="71"/>
  <c r="O1384" i="72"/>
  <c r="T1384" i="72" s="1"/>
  <c r="Y1361" i="71"/>
  <c r="R1384" i="72"/>
  <c r="W1384" i="72" s="1"/>
  <c r="AH1361" i="71"/>
  <c r="P1428" i="72"/>
  <c r="U1428" i="72" s="1"/>
  <c r="Z1405" i="71"/>
  <c r="P1414" i="72"/>
  <c r="U1414" i="72" s="1"/>
  <c r="Z1391" i="71"/>
  <c r="R1414" i="72"/>
  <c r="W1414" i="72" s="1"/>
  <c r="AH1391" i="71"/>
  <c r="P1332" i="72"/>
  <c r="U1332" i="72" s="1"/>
  <c r="Z1309" i="71"/>
  <c r="Q1357" i="72"/>
  <c r="V1357" i="72" s="1"/>
  <c r="AD1334" i="71"/>
  <c r="O1357" i="72"/>
  <c r="T1357" i="72" s="1"/>
  <c r="Y1334" i="71"/>
  <c r="P1371" i="72"/>
  <c r="U1371" i="72" s="1"/>
  <c r="Z1348" i="71"/>
  <c r="Q1433" i="72"/>
  <c r="V1433" i="72" s="1"/>
  <c r="AD1410" i="71"/>
  <c r="O1433" i="72"/>
  <c r="T1433" i="72" s="1"/>
  <c r="Y1410" i="71"/>
  <c r="O1418" i="72"/>
  <c r="T1418" i="72" s="1"/>
  <c r="Y1395" i="71"/>
  <c r="Q1336" i="72"/>
  <c r="V1336" i="72" s="1"/>
  <c r="AD1313" i="71"/>
  <c r="O1336" i="72"/>
  <c r="T1336" i="72" s="1"/>
  <c r="Y1313" i="71"/>
  <c r="P1377" i="72"/>
  <c r="U1377" i="72" s="1"/>
  <c r="Z1354" i="71"/>
  <c r="Q1395" i="72"/>
  <c r="V1395" i="72" s="1"/>
  <c r="AD1372" i="71"/>
  <c r="O1395" i="72"/>
  <c r="T1395" i="72" s="1"/>
  <c r="Y1372" i="71"/>
  <c r="R1341" i="72"/>
  <c r="W1341" i="72" s="1"/>
  <c r="AH1318" i="71"/>
  <c r="O1355" i="72"/>
  <c r="T1355" i="72" s="1"/>
  <c r="Y1332" i="71"/>
  <c r="R1412" i="72"/>
  <c r="W1412" i="72" s="1"/>
  <c r="AH1389" i="71"/>
  <c r="Q1402" i="72"/>
  <c r="V1402" i="72" s="1"/>
  <c r="AD1379" i="71"/>
  <c r="P1402" i="72"/>
  <c r="U1402" i="72" s="1"/>
  <c r="Z1379" i="71"/>
  <c r="O1415" i="72"/>
  <c r="T1415" i="72" s="1"/>
  <c r="Y1392" i="71"/>
  <c r="P1361" i="72"/>
  <c r="U1361" i="72" s="1"/>
  <c r="Z1338" i="71"/>
  <c r="R1361" i="72"/>
  <c r="W1361" i="72" s="1"/>
  <c r="AH1338" i="71"/>
  <c r="P1396" i="72"/>
  <c r="U1396" i="72" s="1"/>
  <c r="Z1373" i="71"/>
  <c r="R1396" i="72"/>
  <c r="W1396" i="72" s="1"/>
  <c r="AH1373" i="71"/>
  <c r="O1406" i="72"/>
  <c r="T1406" i="72" s="1"/>
  <c r="Y1383" i="71"/>
  <c r="P1425" i="72"/>
  <c r="U1425" i="72" s="1"/>
  <c r="Z1402" i="71"/>
  <c r="R1425" i="72"/>
  <c r="W1425" i="72" s="1"/>
  <c r="AH1402" i="71"/>
  <c r="P1365" i="72"/>
  <c r="U1365" i="72" s="1"/>
  <c r="Z1342" i="71"/>
  <c r="R1379" i="72"/>
  <c r="W1379" i="72" s="1"/>
  <c r="AH1356" i="71"/>
  <c r="Q1379" i="72"/>
  <c r="V1379" i="72" s="1"/>
  <c r="AD1356" i="71"/>
  <c r="Q789" i="72"/>
  <c r="V789" i="72" s="1"/>
  <c r="AD776" i="71"/>
  <c r="P823" i="72"/>
  <c r="U823" i="72" s="1"/>
  <c r="Z810" i="71"/>
  <c r="Q809" i="72"/>
  <c r="V809" i="72" s="1"/>
  <c r="AD796" i="71"/>
  <c r="P802" i="72"/>
  <c r="U802" i="72" s="1"/>
  <c r="Z789" i="71"/>
  <c r="Q776" i="72"/>
  <c r="V776" i="72" s="1"/>
  <c r="AD763" i="71"/>
  <c r="P816" i="72"/>
  <c r="U816" i="72" s="1"/>
  <c r="Z803" i="71"/>
  <c r="Q764" i="72"/>
  <c r="V764" i="72" s="1"/>
  <c r="AD751" i="71"/>
  <c r="P793" i="72"/>
  <c r="U793" i="72" s="1"/>
  <c r="Z780" i="71"/>
  <c r="Q806" i="72"/>
  <c r="V806" i="72" s="1"/>
  <c r="AD793" i="71"/>
  <c r="P787" i="72"/>
  <c r="U787" i="72" s="1"/>
  <c r="Z774" i="71"/>
  <c r="Q821" i="72"/>
  <c r="V821" i="72" s="1"/>
  <c r="AD808" i="71"/>
  <c r="P775" i="72"/>
  <c r="U775" i="72" s="1"/>
  <c r="Z762" i="71"/>
  <c r="Q820" i="72"/>
  <c r="V820" i="72" s="1"/>
  <c r="AD807" i="71"/>
  <c r="P794" i="72"/>
  <c r="U794" i="72" s="1"/>
  <c r="Z781" i="71"/>
  <c r="Q755" i="72"/>
  <c r="V755" i="72" s="1"/>
  <c r="AD742" i="71"/>
  <c r="P827" i="72"/>
  <c r="U827" i="72" s="1"/>
  <c r="Z814" i="71"/>
  <c r="Q785" i="72"/>
  <c r="V785" i="72" s="1"/>
  <c r="AD772" i="71"/>
  <c r="P825" i="72"/>
  <c r="U825" i="72" s="1"/>
  <c r="Z812" i="71"/>
  <c r="Q814" i="72"/>
  <c r="V814" i="72" s="1"/>
  <c r="AD801" i="71"/>
  <c r="P808" i="72"/>
  <c r="U808" i="72" s="1"/>
  <c r="Z795" i="71"/>
  <c r="Q811" i="72"/>
  <c r="V811" i="72" s="1"/>
  <c r="AD798" i="71"/>
  <c r="P753" i="72"/>
  <c r="U753" i="72" s="1"/>
  <c r="Z740" i="71"/>
  <c r="Q831" i="72"/>
  <c r="V831" i="72" s="1"/>
  <c r="AD818" i="71"/>
  <c r="P818" i="72"/>
  <c r="U818" i="72" s="1"/>
  <c r="Z805" i="71"/>
  <c r="Q819" i="72"/>
  <c r="V819" i="72" s="1"/>
  <c r="AD806" i="71"/>
  <c r="Q807" i="72"/>
  <c r="V807" i="72" s="1"/>
  <c r="AD794" i="71"/>
  <c r="Y104" i="71"/>
  <c r="O105" i="72"/>
  <c r="T105" i="72" s="1"/>
  <c r="Q49" i="72"/>
  <c r="V49" i="72" s="1"/>
  <c r="AD48" i="71"/>
  <c r="Y75" i="71"/>
  <c r="O76" i="72"/>
  <c r="T76" i="72" s="1"/>
  <c r="Q107" i="72"/>
  <c r="V107" i="72" s="1"/>
  <c r="AD106" i="71"/>
  <c r="Y116" i="71"/>
  <c r="O117" i="72"/>
  <c r="T117" i="72" s="1"/>
  <c r="Q113" i="72"/>
  <c r="V113" i="72" s="1"/>
  <c r="AD112" i="71"/>
  <c r="R11" i="72"/>
  <c r="AG117" i="71"/>
  <c r="AH10" i="71"/>
  <c r="Y44" i="71"/>
  <c r="O45" i="72"/>
  <c r="T45" i="72" s="1"/>
  <c r="R95" i="72"/>
  <c r="W95" i="72" s="1"/>
  <c r="AH94" i="71"/>
  <c r="Z11" i="71"/>
  <c r="P12" i="72"/>
  <c r="U12" i="72" s="1"/>
  <c r="R110" i="72"/>
  <c r="W110" i="72" s="1"/>
  <c r="AH109" i="71"/>
  <c r="Y57" i="71"/>
  <c r="O58" i="72"/>
  <c r="T58" i="72" s="1"/>
  <c r="R29" i="72"/>
  <c r="W29" i="72" s="1"/>
  <c r="AH28" i="71"/>
  <c r="Y49" i="71"/>
  <c r="O50" i="72"/>
  <c r="T50" i="72" s="1"/>
  <c r="R64" i="72"/>
  <c r="W64" i="72" s="1"/>
  <c r="AH63" i="71"/>
  <c r="Z14" i="71"/>
  <c r="P15" i="72"/>
  <c r="U15" i="72" s="1"/>
  <c r="R91" i="72"/>
  <c r="W91" i="72" s="1"/>
  <c r="AH90" i="71"/>
  <c r="Y56" i="71"/>
  <c r="O57" i="72"/>
  <c r="T57" i="72" s="1"/>
  <c r="R103" i="72"/>
  <c r="W103" i="72" s="1"/>
  <c r="AH102" i="71"/>
  <c r="Z19" i="71"/>
  <c r="P20" i="72"/>
  <c r="U20" i="72" s="1"/>
  <c r="R94" i="72"/>
  <c r="W94" i="72" s="1"/>
  <c r="AH93" i="71"/>
  <c r="Z41" i="71"/>
  <c r="P42" i="72"/>
  <c r="U42" i="72" s="1"/>
  <c r="R21" i="72"/>
  <c r="W21" i="72" s="1"/>
  <c r="AH20" i="71"/>
  <c r="Y27" i="71"/>
  <c r="O28" i="72"/>
  <c r="T28" i="72" s="1"/>
  <c r="R56" i="72"/>
  <c r="W56" i="72" s="1"/>
  <c r="AH55" i="71"/>
  <c r="Y101" i="71"/>
  <c r="O102" i="72"/>
  <c r="T102" i="72" s="1"/>
  <c r="R51" i="72"/>
  <c r="W51" i="72" s="1"/>
  <c r="AH50" i="71"/>
  <c r="P1078" i="72"/>
  <c r="G149" i="70" s="1"/>
  <c r="X72" i="11" s="1"/>
  <c r="U971" i="72"/>
  <c r="U1078" i="72" s="1"/>
  <c r="G146" i="70" s="1"/>
  <c r="X69" i="11" s="1"/>
  <c r="AD943" i="71"/>
  <c r="R598" i="72"/>
  <c r="I93" i="70" s="1"/>
  <c r="Z48" i="11" s="1"/>
  <c r="W491" i="72"/>
  <c r="W598" i="72" s="1"/>
  <c r="I90" i="70" s="1"/>
  <c r="Z45" i="11" s="1"/>
  <c r="Q1253" i="72"/>
  <c r="V1253" i="72" s="1"/>
  <c r="AD1232" i="71"/>
  <c r="P1294" i="72"/>
  <c r="U1294" i="72" s="1"/>
  <c r="Z1273" i="71"/>
  <c r="Q1305" i="72"/>
  <c r="V1305" i="72" s="1"/>
  <c r="AD1284" i="71"/>
  <c r="P1250" i="72"/>
  <c r="U1250" i="72" s="1"/>
  <c r="Z1229" i="71"/>
  <c r="Q1269" i="72"/>
  <c r="V1269" i="72" s="1"/>
  <c r="AD1248" i="71"/>
  <c r="P1276" i="72"/>
  <c r="U1276" i="72" s="1"/>
  <c r="Z1255" i="71"/>
  <c r="Q1298" i="72"/>
  <c r="V1298" i="72" s="1"/>
  <c r="AD1277" i="71"/>
  <c r="P1316" i="72"/>
  <c r="U1316" i="72" s="1"/>
  <c r="Z1295" i="71"/>
  <c r="Q1254" i="72"/>
  <c r="V1254" i="72" s="1"/>
  <c r="AD1233" i="71"/>
  <c r="P1291" i="72"/>
  <c r="U1291" i="72" s="1"/>
  <c r="Z1270" i="71"/>
  <c r="Q1261" i="72"/>
  <c r="V1261" i="72" s="1"/>
  <c r="AD1240" i="71"/>
  <c r="P1317" i="72"/>
  <c r="U1317" i="72" s="1"/>
  <c r="Z1296" i="71"/>
  <c r="Q1232" i="72"/>
  <c r="V1232" i="72" s="1"/>
  <c r="AD1211" i="71"/>
  <c r="P1258" i="72"/>
  <c r="U1258" i="72" s="1"/>
  <c r="Z1237" i="71"/>
  <c r="Q1312" i="72"/>
  <c r="V1312" i="72" s="1"/>
  <c r="AD1291" i="71"/>
  <c r="P1265" i="72"/>
  <c r="U1265" i="72" s="1"/>
  <c r="Z1244" i="71"/>
  <c r="Q1306" i="72"/>
  <c r="V1306" i="72" s="1"/>
  <c r="AD1285" i="71"/>
  <c r="P1216" i="72"/>
  <c r="U1216" i="72" s="1"/>
  <c r="Z1195" i="71"/>
  <c r="Q1283" i="72"/>
  <c r="V1283" i="72" s="1"/>
  <c r="AD1262" i="71"/>
  <c r="P1268" i="72"/>
  <c r="U1268" i="72" s="1"/>
  <c r="Z1247" i="71"/>
  <c r="Q1271" i="72"/>
  <c r="V1271" i="72" s="1"/>
  <c r="AD1250" i="71"/>
  <c r="P1310" i="72"/>
  <c r="U1310" i="72" s="1"/>
  <c r="Z1289" i="71"/>
  <c r="Q1221" i="72"/>
  <c r="V1221" i="72" s="1"/>
  <c r="AD1200" i="71"/>
  <c r="P1267" i="72"/>
  <c r="U1267" i="72" s="1"/>
  <c r="Z1246" i="71"/>
  <c r="Q1223" i="72"/>
  <c r="V1223" i="72" s="1"/>
  <c r="AD1202" i="71"/>
  <c r="P1297" i="72"/>
  <c r="U1297" i="72" s="1"/>
  <c r="Z1276" i="71"/>
  <c r="Q1259" i="72"/>
  <c r="V1259" i="72" s="1"/>
  <c r="AD1238" i="71"/>
  <c r="O718" i="72"/>
  <c r="F107" i="70" s="1"/>
  <c r="W54" i="11" s="1"/>
  <c r="T611" i="72"/>
  <c r="T718" i="72" s="1"/>
  <c r="F104" i="70" s="1"/>
  <c r="W51" i="11" s="1"/>
  <c r="R1389" i="72"/>
  <c r="W1389" i="72" s="1"/>
  <c r="AH1366" i="71"/>
  <c r="Q1389" i="72"/>
  <c r="V1389" i="72" s="1"/>
  <c r="AD1366" i="71"/>
  <c r="R1434" i="72"/>
  <c r="W1434" i="72" s="1"/>
  <c r="AH1411" i="71"/>
  <c r="Q1434" i="72"/>
  <c r="V1434" i="72" s="1"/>
  <c r="AD1411" i="71"/>
  <c r="R1397" i="72"/>
  <c r="W1397" i="72" s="1"/>
  <c r="AH1374" i="71"/>
  <c r="Q1397" i="72"/>
  <c r="V1397" i="72" s="1"/>
  <c r="AD1374" i="71"/>
  <c r="O1334" i="72"/>
  <c r="T1334" i="72" s="1"/>
  <c r="Y1311" i="71"/>
  <c r="R1437" i="72"/>
  <c r="W1437" i="72" s="1"/>
  <c r="AH1414" i="71"/>
  <c r="P1356" i="72"/>
  <c r="U1356" i="72" s="1"/>
  <c r="Z1333" i="71"/>
  <c r="R1403" i="72"/>
  <c r="W1403" i="72" s="1"/>
  <c r="AH1380" i="71"/>
  <c r="O1421" i="72"/>
  <c r="T1421" i="72" s="1"/>
  <c r="Y1398" i="71"/>
  <c r="R1378" i="72"/>
  <c r="W1378" i="72" s="1"/>
  <c r="AH1355" i="71"/>
  <c r="O1431" i="72"/>
  <c r="T1431" i="72" s="1"/>
  <c r="Y1408" i="71"/>
  <c r="O1417" i="72"/>
  <c r="T1417" i="72" s="1"/>
  <c r="Y1394" i="71"/>
  <c r="O1422" i="72"/>
  <c r="T1422" i="72" s="1"/>
  <c r="Y1399" i="71"/>
  <c r="R1422" i="72"/>
  <c r="W1422" i="72" s="1"/>
  <c r="AH1399" i="71"/>
  <c r="R1340" i="72"/>
  <c r="W1340" i="72" s="1"/>
  <c r="AH1317" i="71"/>
  <c r="O1381" i="72"/>
  <c r="T1381" i="72" s="1"/>
  <c r="Y1358" i="71"/>
  <c r="O1400" i="72"/>
  <c r="T1400" i="72" s="1"/>
  <c r="Y1377" i="71"/>
  <c r="R1346" i="72"/>
  <c r="W1346" i="72" s="1"/>
  <c r="AH1323" i="71"/>
  <c r="Q1346" i="72"/>
  <c r="V1346" i="72" s="1"/>
  <c r="AD1323" i="71"/>
  <c r="P1410" i="72"/>
  <c r="U1410" i="72" s="1"/>
  <c r="Z1387" i="71"/>
  <c r="R1436" i="72"/>
  <c r="W1436" i="72" s="1"/>
  <c r="AH1413" i="71"/>
  <c r="Q1436" i="72"/>
  <c r="V1436" i="72" s="1"/>
  <c r="AD1413" i="71"/>
  <c r="R1387" i="72"/>
  <c r="W1387" i="72" s="1"/>
  <c r="AH1364" i="71"/>
  <c r="R1405" i="72"/>
  <c r="W1405" i="72" s="1"/>
  <c r="AH1382" i="71"/>
  <c r="Q1405" i="72"/>
  <c r="V1405" i="72" s="1"/>
  <c r="AD1382" i="71"/>
  <c r="R1354" i="72"/>
  <c r="W1354" i="72" s="1"/>
  <c r="AH1331" i="71"/>
  <c r="Q1430" i="72"/>
  <c r="V1430" i="72" s="1"/>
  <c r="AD1407" i="71"/>
  <c r="O1430" i="72"/>
  <c r="T1430" i="72" s="1"/>
  <c r="Y1407" i="71"/>
  <c r="P1348" i="72"/>
  <c r="U1348" i="72" s="1"/>
  <c r="Z1325" i="71"/>
  <c r="Q815" i="72"/>
  <c r="V815" i="72" s="1"/>
  <c r="AD802" i="71"/>
  <c r="P822" i="72"/>
  <c r="U822" i="72" s="1"/>
  <c r="Z809" i="71"/>
  <c r="Q829" i="72"/>
  <c r="V829" i="72" s="1"/>
  <c r="AD816" i="71"/>
  <c r="P738" i="72"/>
  <c r="U738" i="72" s="1"/>
  <c r="Z725" i="71"/>
  <c r="Q817" i="72"/>
  <c r="V817" i="72" s="1"/>
  <c r="AD804" i="71"/>
  <c r="P732" i="72"/>
  <c r="U732" i="72" s="1"/>
  <c r="Z719" i="71"/>
  <c r="Q810" i="72"/>
  <c r="V810" i="72" s="1"/>
  <c r="AD797" i="71"/>
  <c r="P797" i="72"/>
  <c r="U797" i="72" s="1"/>
  <c r="Z784" i="71"/>
  <c r="Q742" i="72"/>
  <c r="V742" i="72" s="1"/>
  <c r="AD729" i="71"/>
  <c r="P828" i="72"/>
  <c r="U828" i="72" s="1"/>
  <c r="Z815" i="71"/>
  <c r="Q736" i="72"/>
  <c r="V736" i="72" s="1"/>
  <c r="AD723" i="71"/>
  <c r="P830" i="72"/>
  <c r="U830" i="72" s="1"/>
  <c r="Z817" i="71"/>
  <c r="Q735" i="72"/>
  <c r="V735" i="72" s="1"/>
  <c r="AD722" i="71"/>
  <c r="P832" i="72"/>
  <c r="U832" i="72" s="1"/>
  <c r="Z819" i="71"/>
  <c r="Q796" i="72"/>
  <c r="V796" i="72" s="1"/>
  <c r="AD783" i="71"/>
  <c r="P741" i="72"/>
  <c r="U741" i="72" s="1"/>
  <c r="Z728" i="71"/>
  <c r="Q834" i="72"/>
  <c r="V834" i="72" s="1"/>
  <c r="AD821" i="71"/>
  <c r="P740" i="72"/>
  <c r="U740" i="72" s="1"/>
  <c r="Z727" i="71"/>
  <c r="Q750" i="72"/>
  <c r="V750" i="72" s="1"/>
  <c r="AD737" i="71"/>
  <c r="P749" i="72"/>
  <c r="U749" i="72" s="1"/>
  <c r="Z736" i="71"/>
  <c r="Q836" i="72"/>
  <c r="V836" i="72" s="1"/>
  <c r="AD823" i="71"/>
  <c r="P837" i="72"/>
  <c r="U837" i="72" s="1"/>
  <c r="Z824" i="71"/>
  <c r="Q745" i="72"/>
  <c r="V745" i="72" s="1"/>
  <c r="AD732" i="71"/>
  <c r="P754" i="72"/>
  <c r="U754" i="72" s="1"/>
  <c r="Z741" i="71"/>
  <c r="Q760" i="72"/>
  <c r="V760" i="72" s="1"/>
  <c r="AD747" i="71"/>
  <c r="P752" i="72"/>
  <c r="U752" i="72" s="1"/>
  <c r="Z739" i="71"/>
  <c r="Q748" i="72"/>
  <c r="V748" i="72" s="1"/>
  <c r="AD735" i="71"/>
  <c r="Z83" i="71"/>
  <c r="P84" i="72"/>
  <c r="U84" i="72" s="1"/>
  <c r="R112" i="72"/>
  <c r="W112" i="72" s="1"/>
  <c r="AH111" i="71"/>
  <c r="Y62" i="71"/>
  <c r="O63" i="72"/>
  <c r="T63" i="72" s="1"/>
  <c r="R34" i="72"/>
  <c r="W34" i="72" s="1"/>
  <c r="AH33" i="71"/>
  <c r="Z45" i="71"/>
  <c r="P46" i="72"/>
  <c r="U46" i="72" s="1"/>
  <c r="R101" i="72"/>
  <c r="W101" i="72" s="1"/>
  <c r="AH100" i="71"/>
  <c r="Y99" i="71"/>
  <c r="O100" i="72"/>
  <c r="T100" i="72" s="1"/>
  <c r="R114" i="72"/>
  <c r="W114" i="72" s="1"/>
  <c r="AH113" i="71"/>
  <c r="Z79" i="71"/>
  <c r="P80" i="72"/>
  <c r="U80" i="72" s="1"/>
  <c r="R31" i="72"/>
  <c r="W31" i="72" s="1"/>
  <c r="AH30" i="71"/>
  <c r="Z36" i="71"/>
  <c r="P37" i="72"/>
  <c r="U37" i="72" s="1"/>
  <c r="R89" i="72"/>
  <c r="W89" i="72" s="1"/>
  <c r="AH88" i="71"/>
  <c r="Y16" i="71"/>
  <c r="O17" i="72"/>
  <c r="T17" i="72" s="1"/>
  <c r="R52" i="72"/>
  <c r="W52" i="72" s="1"/>
  <c r="AH51" i="71"/>
  <c r="Z34" i="71"/>
  <c r="P35" i="72"/>
  <c r="U35" i="72" s="1"/>
  <c r="R106" i="72"/>
  <c r="W106" i="72" s="1"/>
  <c r="AH105" i="71"/>
  <c r="Z96" i="71"/>
  <c r="P97" i="72"/>
  <c r="U97" i="72" s="1"/>
  <c r="R41" i="72"/>
  <c r="W41" i="72" s="1"/>
  <c r="AH40" i="71"/>
  <c r="Z87" i="71"/>
  <c r="P88" i="72"/>
  <c r="U88" i="72" s="1"/>
  <c r="R39" i="72"/>
  <c r="W39" i="72" s="1"/>
  <c r="AH38" i="71"/>
  <c r="Z114" i="71"/>
  <c r="P115" i="72"/>
  <c r="U115" i="72" s="1"/>
  <c r="R73" i="72"/>
  <c r="W73" i="72" s="1"/>
  <c r="AH72" i="71"/>
  <c r="Y110" i="71"/>
  <c r="O111" i="72"/>
  <c r="T111" i="72" s="1"/>
  <c r="R44" i="72"/>
  <c r="W44" i="72" s="1"/>
  <c r="AH43" i="71"/>
  <c r="Y58" i="71"/>
  <c r="O59" i="72"/>
  <c r="T59" i="72" s="1"/>
  <c r="R90" i="72"/>
  <c r="W90" i="72" s="1"/>
  <c r="AH89" i="71"/>
  <c r="Y52" i="71"/>
  <c r="O53" i="72"/>
  <c r="T53" i="72" s="1"/>
  <c r="S22" i="11"/>
  <c r="V69" i="11"/>
  <c r="E150" i="70"/>
  <c r="O1078" i="72"/>
  <c r="F149" i="70" s="1"/>
  <c r="W72" i="11" s="1"/>
  <c r="T971" i="72"/>
  <c r="T1078" i="72" s="1"/>
  <c r="F146" i="70" s="1"/>
  <c r="W69" i="11" s="1"/>
  <c r="Y471" i="71"/>
  <c r="Q598" i="72"/>
  <c r="H93" i="70" s="1"/>
  <c r="Y48" i="11" s="1"/>
  <c r="V491" i="72"/>
  <c r="V598" i="72" s="1"/>
  <c r="H90" i="70" s="1"/>
  <c r="Y45" i="11" s="1"/>
  <c r="P1198" i="72"/>
  <c r="G163" i="70" s="1"/>
  <c r="X78" i="11" s="1"/>
  <c r="U1091" i="72"/>
  <c r="U1198" i="72" s="1"/>
  <c r="G160" i="70" s="1"/>
  <c r="X75" i="11" s="1"/>
  <c r="Q1314" i="72"/>
  <c r="V1314" i="72" s="1"/>
  <c r="AD1293" i="71"/>
  <c r="P1227" i="72"/>
  <c r="U1227" i="72" s="1"/>
  <c r="Z1206" i="71"/>
  <c r="Q1272" i="72"/>
  <c r="V1272" i="72" s="1"/>
  <c r="AD1251" i="71"/>
  <c r="P1235" i="72"/>
  <c r="U1235" i="72" s="1"/>
  <c r="Z1214" i="71"/>
  <c r="Q1281" i="72"/>
  <c r="V1281" i="72" s="1"/>
  <c r="AD1260" i="71"/>
  <c r="P1217" i="72"/>
  <c r="U1217" i="72" s="1"/>
  <c r="Z1196" i="71"/>
  <c r="Q1264" i="72"/>
  <c r="V1264" i="72" s="1"/>
  <c r="AD1243" i="71"/>
  <c r="P1277" i="72"/>
  <c r="U1277" i="72" s="1"/>
  <c r="Z1256" i="71"/>
  <c r="Q1251" i="72"/>
  <c r="V1251" i="72" s="1"/>
  <c r="AD1230" i="71"/>
  <c r="P1287" i="72"/>
  <c r="U1287" i="72" s="1"/>
  <c r="Z1266" i="71"/>
  <c r="Q1228" i="72"/>
  <c r="V1228" i="72" s="1"/>
  <c r="AD1207" i="71"/>
  <c r="P1240" i="72"/>
  <c r="U1240" i="72" s="1"/>
  <c r="Z1219" i="71"/>
  <c r="Q1304" i="72"/>
  <c r="V1304" i="72" s="1"/>
  <c r="AD1283" i="71"/>
  <c r="P1220" i="72"/>
  <c r="U1220" i="72" s="1"/>
  <c r="Z1199" i="71"/>
  <c r="Q1292" i="72"/>
  <c r="V1292" i="72" s="1"/>
  <c r="AD1271" i="71"/>
  <c r="P1243" i="72"/>
  <c r="U1243" i="72" s="1"/>
  <c r="Z1222" i="71"/>
  <c r="Q1248" i="72"/>
  <c r="V1248" i="72" s="1"/>
  <c r="AD1227" i="71"/>
  <c r="P1288" i="72"/>
  <c r="U1288" i="72" s="1"/>
  <c r="Z1267" i="71"/>
  <c r="Q1289" i="72"/>
  <c r="V1289" i="72" s="1"/>
  <c r="AD1268" i="71"/>
  <c r="P1214" i="72"/>
  <c r="U1214" i="72" s="1"/>
  <c r="Z1193" i="71"/>
  <c r="Q1229" i="72"/>
  <c r="V1229" i="72" s="1"/>
  <c r="AD1208" i="71"/>
  <c r="P1256" i="72"/>
  <c r="U1256" i="72" s="1"/>
  <c r="Z1235" i="71"/>
  <c r="Q1293" i="72"/>
  <c r="V1293" i="72" s="1"/>
  <c r="AD1272" i="71"/>
  <c r="P1311" i="72"/>
  <c r="U1311" i="72" s="1"/>
  <c r="Z1290" i="71"/>
  <c r="Q1303" i="72"/>
  <c r="V1303" i="72" s="1"/>
  <c r="AD1282" i="71"/>
  <c r="P1279" i="72"/>
  <c r="U1279" i="72" s="1"/>
  <c r="Z1258" i="71"/>
  <c r="Q1307" i="72"/>
  <c r="V1307" i="72" s="1"/>
  <c r="AD1286" i="71"/>
  <c r="T60" i="47"/>
  <c r="T20" i="47"/>
  <c r="S83" i="47"/>
  <c r="T21" i="47"/>
  <c r="T100" i="47"/>
  <c r="S35" i="47"/>
  <c r="S22" i="47"/>
  <c r="T87" i="47"/>
  <c r="S67" i="47"/>
  <c r="T102" i="47"/>
  <c r="S50" i="47"/>
  <c r="S53" i="47"/>
  <c r="S111" i="47"/>
  <c r="T19" i="47"/>
  <c r="T18" i="47"/>
  <c r="S109" i="47"/>
  <c r="S86" i="47"/>
  <c r="S12" i="47"/>
  <c r="T69" i="47"/>
  <c r="S43" i="47"/>
  <c r="T76" i="47"/>
  <c r="T51" i="47"/>
  <c r="S11" i="47"/>
  <c r="S74" i="47"/>
  <c r="S29" i="47"/>
  <c r="T28" i="47"/>
  <c r="T15" i="47"/>
  <c r="T33" i="47"/>
  <c r="T45" i="47"/>
  <c r="T10" i="47"/>
  <c r="S93" i="47"/>
  <c r="T115" i="47"/>
  <c r="S37" i="47"/>
  <c r="T104" i="47"/>
  <c r="S103" i="47"/>
  <c r="T73" i="47"/>
  <c r="S116" i="47"/>
  <c r="T27" i="47"/>
  <c r="S55" i="47"/>
  <c r="T36" i="47"/>
  <c r="S30" i="47"/>
  <c r="S52" i="47"/>
  <c r="S57" i="47"/>
  <c r="S25" i="47"/>
  <c r="T97" i="47"/>
  <c r="S14" i="47"/>
  <c r="S79" i="47"/>
  <c r="T62" i="47"/>
  <c r="S80" i="47"/>
  <c r="T112" i="47"/>
  <c r="T17" i="47"/>
  <c r="S107" i="47"/>
  <c r="S94" i="47"/>
  <c r="T81" i="47"/>
  <c r="T63" i="47"/>
  <c r="T44" i="47"/>
  <c r="S105" i="47"/>
  <c r="T46" i="47"/>
  <c r="S82" i="47"/>
  <c r="T96" i="47"/>
  <c r="S54" i="47"/>
  <c r="T90" i="47"/>
  <c r="S66" i="47"/>
  <c r="T24" i="47"/>
  <c r="S106" i="47"/>
  <c r="S34" i="47"/>
  <c r="S47" i="47"/>
  <c r="S77" i="47"/>
  <c r="T114" i="47"/>
  <c r="S59" i="47"/>
  <c r="T70" i="47"/>
  <c r="S40" i="47"/>
  <c r="S61" i="47"/>
  <c r="S101" i="47"/>
  <c r="T108" i="47"/>
  <c r="T49" i="47"/>
  <c r="T23" i="47"/>
  <c r="T91" i="47"/>
  <c r="T64" i="47"/>
  <c r="S88" i="47"/>
  <c r="T13" i="47"/>
  <c r="T65" i="47"/>
  <c r="T95" i="47"/>
  <c r="S41" i="47"/>
  <c r="S16" i="47"/>
  <c r="T85" i="47"/>
  <c r="S42" i="47"/>
  <c r="T71" i="47"/>
  <c r="S89" i="47"/>
  <c r="T58" i="47"/>
  <c r="S99" i="47"/>
  <c r="S78" i="47"/>
  <c r="T48" i="47"/>
  <c r="T75" i="47"/>
  <c r="S113" i="47"/>
  <c r="S39" i="47"/>
  <c r="T72" i="47"/>
  <c r="R117" i="47"/>
  <c r="S68" i="47"/>
  <c r="S92" i="47"/>
  <c r="T56" i="47"/>
  <c r="S98" i="47"/>
  <c r="T31" i="47"/>
  <c r="S32" i="47"/>
  <c r="S110" i="47"/>
  <c r="S26" i="47"/>
  <c r="E31" i="9"/>
  <c r="E73" i="8"/>
  <c r="D31" i="9"/>
  <c r="D73" i="8"/>
  <c r="AE72" i="4"/>
  <c r="AA72" i="4"/>
  <c r="F31" i="9"/>
  <c r="F73" i="8"/>
  <c r="U10" i="47" l="1" a="1"/>
  <c r="Y1297" i="71"/>
  <c r="W27" i="11"/>
  <c r="W39" i="11"/>
  <c r="V81" i="11"/>
  <c r="S26" i="11"/>
  <c r="E178" i="70"/>
  <c r="O1318" i="72"/>
  <c r="F177" i="70" s="1"/>
  <c r="W84" i="11" s="1"/>
  <c r="T1211" i="72"/>
  <c r="T1318" i="72" s="1"/>
  <c r="F174" i="70" s="1"/>
  <c r="W81" i="11" s="1"/>
  <c r="AD825" i="71"/>
  <c r="Y39" i="11"/>
  <c r="Y27" i="11"/>
  <c r="E192" i="70"/>
  <c r="S27" i="11"/>
  <c r="V87" i="11"/>
  <c r="P1438" i="72"/>
  <c r="G191" i="70" s="1"/>
  <c r="X90" i="11" s="1"/>
  <c r="U1331" i="72"/>
  <c r="U1438" i="72" s="1"/>
  <c r="G188" i="70" s="1"/>
  <c r="X87" i="11" s="1"/>
  <c r="Z117" i="71"/>
  <c r="AD1297" i="71"/>
  <c r="Y1415" i="71"/>
  <c r="X27" i="11"/>
  <c r="X39" i="11"/>
  <c r="V9" i="11"/>
  <c r="S9" i="11"/>
  <c r="E38" i="70"/>
  <c r="O118" i="72"/>
  <c r="F37" i="70" s="1"/>
  <c r="W12" i="11" s="1"/>
  <c r="T11" i="72"/>
  <c r="T118" i="72" s="1"/>
  <c r="F34" i="70" s="1"/>
  <c r="W9" i="11" s="1"/>
  <c r="Z1297" i="71"/>
  <c r="Z36" i="11"/>
  <c r="Z24" i="11"/>
  <c r="W24" i="11"/>
  <c r="W36" i="11"/>
  <c r="AH1415" i="71"/>
  <c r="AH117" i="71"/>
  <c r="Z39" i="11"/>
  <c r="Z27" i="11"/>
  <c r="Q1438" i="72"/>
  <c r="H191" i="70" s="1"/>
  <c r="Y90" i="11" s="1"/>
  <c r="V1331" i="72"/>
  <c r="V1438" i="72" s="1"/>
  <c r="H188" i="70" s="1"/>
  <c r="Y87" i="11" s="1"/>
  <c r="AD117" i="71"/>
  <c r="AH1297" i="71"/>
  <c r="Y30" i="11"/>
  <c r="Y42" i="11"/>
  <c r="Z825" i="71"/>
  <c r="W42" i="11"/>
  <c r="W30" i="11"/>
  <c r="Y825" i="71"/>
  <c r="X33" i="11"/>
  <c r="X21" i="11"/>
  <c r="X30" i="11"/>
  <c r="X42" i="11"/>
  <c r="Y33" i="11"/>
  <c r="Y21" i="11"/>
  <c r="R838" i="72"/>
  <c r="I121" i="70" s="1"/>
  <c r="Z60" i="11" s="1"/>
  <c r="W731" i="72"/>
  <c r="W838" i="72" s="1"/>
  <c r="I118" i="70" s="1"/>
  <c r="Z57" i="11" s="1"/>
  <c r="Z42" i="11"/>
  <c r="Z30" i="11"/>
  <c r="Q838" i="72"/>
  <c r="H121" i="70" s="1"/>
  <c r="Y60" i="11" s="1"/>
  <c r="V731" i="72"/>
  <c r="V838" i="72" s="1"/>
  <c r="H118" i="70" s="1"/>
  <c r="Y57" i="11" s="1"/>
  <c r="Z1415" i="71"/>
  <c r="P118" i="72"/>
  <c r="G37" i="70" s="1"/>
  <c r="X12" i="11" s="1"/>
  <c r="U11" i="72"/>
  <c r="U118" i="72" s="1"/>
  <c r="G34" i="70" s="1"/>
  <c r="X9" i="11" s="1"/>
  <c r="Q1318" i="72"/>
  <c r="H177" i="70" s="1"/>
  <c r="Y84" i="11" s="1"/>
  <c r="V1211" i="72"/>
  <c r="V1318" i="72" s="1"/>
  <c r="H174" i="70" s="1"/>
  <c r="Y81" i="11" s="1"/>
  <c r="P838" i="72"/>
  <c r="G121" i="70" s="1"/>
  <c r="X60" i="11" s="1"/>
  <c r="U733" i="72"/>
  <c r="U838" i="72" s="1"/>
  <c r="G118" i="70" s="1"/>
  <c r="X57" i="11" s="1"/>
  <c r="O1438" i="72"/>
  <c r="F191" i="70" s="1"/>
  <c r="W90" i="11" s="1"/>
  <c r="T1331" i="72"/>
  <c r="T1438" i="72" s="1"/>
  <c r="F188" i="70" s="1"/>
  <c r="W87" i="11" s="1"/>
  <c r="X36" i="11"/>
  <c r="X24" i="11"/>
  <c r="Y117" i="71"/>
  <c r="Y36" i="11"/>
  <c r="Y24" i="11"/>
  <c r="P1318" i="72"/>
  <c r="G177" i="70" s="1"/>
  <c r="X84" i="11" s="1"/>
  <c r="U1211" i="72"/>
  <c r="U1318" i="72" s="1"/>
  <c r="G174" i="70" s="1"/>
  <c r="X81" i="11" s="1"/>
  <c r="R1438" i="72"/>
  <c r="I191" i="70" s="1"/>
  <c r="Z90" i="11" s="1"/>
  <c r="W1331" i="72"/>
  <c r="W1438" i="72" s="1"/>
  <c r="I188" i="70" s="1"/>
  <c r="Z87" i="11" s="1"/>
  <c r="R118" i="72"/>
  <c r="I37" i="70" s="1"/>
  <c r="Z12" i="11" s="1"/>
  <c r="W11" i="72"/>
  <c r="W118" i="72" s="1"/>
  <c r="I34" i="70" s="1"/>
  <c r="Z9" i="11" s="1"/>
  <c r="AD1415" i="71"/>
  <c r="Q118" i="72"/>
  <c r="H37" i="70" s="1"/>
  <c r="Y12" i="11" s="1"/>
  <c r="V11" i="72"/>
  <c r="V118" i="72" s="1"/>
  <c r="H34" i="70" s="1"/>
  <c r="Y9" i="11" s="1"/>
  <c r="R1318" i="72"/>
  <c r="I177" i="70" s="1"/>
  <c r="Z84" i="11" s="1"/>
  <c r="W1211" i="72"/>
  <c r="W1318" i="72" s="1"/>
  <c r="I174" i="70" s="1"/>
  <c r="Z81" i="11" s="1"/>
  <c r="V57" i="11"/>
  <c r="S20" i="11"/>
  <c r="E122" i="70"/>
  <c r="O838" i="72"/>
  <c r="F121" i="70" s="1"/>
  <c r="W60" i="11" s="1"/>
  <c r="T731" i="72"/>
  <c r="T838" i="72" s="1"/>
  <c r="F118" i="70" s="1"/>
  <c r="W57" i="11" s="1"/>
  <c r="Z21" i="11"/>
  <c r="Z33" i="11"/>
  <c r="W33" i="11"/>
  <c r="W21" i="11"/>
  <c r="AH825" i="71"/>
  <c r="S117" i="47"/>
  <c r="F60" i="46" s="1"/>
  <c r="T117" i="47"/>
  <c r="I60" i="46" s="1"/>
  <c r="G14" i="10"/>
  <c r="H14" i="10"/>
  <c r="G31" i="9"/>
  <c r="G73" i="8"/>
  <c r="H31" i="9"/>
  <c r="H73" i="8"/>
  <c r="U10" i="47" l="1"/>
  <c r="AG10" i="47" s="1"/>
  <c r="AH10" i="47" s="1"/>
  <c r="U116" i="47"/>
  <c r="W116" i="47" s="1"/>
  <c r="P47" i="49" s="1"/>
  <c r="U100" i="47"/>
  <c r="W100" i="47" s="1"/>
  <c r="Z100" i="47" s="1"/>
  <c r="U84" i="47"/>
  <c r="W84" i="47" s="1"/>
  <c r="Z84" i="47" s="1"/>
  <c r="U68" i="47"/>
  <c r="AG68" i="47" s="1"/>
  <c r="R69" i="48" s="1"/>
  <c r="W69" i="48" s="1"/>
  <c r="U52" i="47"/>
  <c r="N53" i="48" s="1"/>
  <c r="S53" i="48" s="1"/>
  <c r="U36" i="47"/>
  <c r="AG36" i="47" s="1"/>
  <c r="R37" i="48" s="1"/>
  <c r="W37" i="48" s="1"/>
  <c r="U20" i="47"/>
  <c r="V20" i="47" s="1"/>
  <c r="O21" i="48" s="1"/>
  <c r="T21" i="48" s="1"/>
  <c r="U109" i="47"/>
  <c r="AG109" i="47" s="1"/>
  <c r="AH109" i="47" s="1"/>
  <c r="U93" i="47"/>
  <c r="V93" i="47" s="1"/>
  <c r="O94" i="48" s="1"/>
  <c r="T94" i="48" s="1"/>
  <c r="U77" i="47"/>
  <c r="V77" i="47" s="1"/>
  <c r="O78" i="48" s="1"/>
  <c r="T78" i="48" s="1"/>
  <c r="U61" i="47"/>
  <c r="N62" i="48" s="1"/>
  <c r="S62" i="48" s="1"/>
  <c r="U45" i="47"/>
  <c r="N46" i="48" s="1"/>
  <c r="S46" i="48" s="1"/>
  <c r="U29" i="47"/>
  <c r="V29" i="47" s="1"/>
  <c r="O30" i="48" s="1"/>
  <c r="T30" i="48" s="1"/>
  <c r="U13" i="47"/>
  <c r="AC13" i="47" s="1"/>
  <c r="AD13" i="47" s="1"/>
  <c r="U103" i="47"/>
  <c r="W103" i="47" s="1"/>
  <c r="Z103" i="47" s="1"/>
  <c r="U87" i="47"/>
  <c r="AC87" i="47" s="1"/>
  <c r="AD87" i="47" s="1"/>
  <c r="U71" i="47"/>
  <c r="W71" i="47" s="1"/>
  <c r="P72" i="48" s="1"/>
  <c r="U72" i="48" s="1"/>
  <c r="U55" i="47"/>
  <c r="AC55" i="47" s="1"/>
  <c r="Q56" i="48" s="1"/>
  <c r="V56" i="48" s="1"/>
  <c r="U39" i="47"/>
  <c r="V39" i="47" s="1"/>
  <c r="O40" i="48" s="1"/>
  <c r="T40" i="48" s="1"/>
  <c r="U23" i="47"/>
  <c r="V23" i="47" s="1"/>
  <c r="Y23" i="47" s="1"/>
  <c r="U114" i="47"/>
  <c r="AG114" i="47" s="1"/>
  <c r="R115" i="48" s="1"/>
  <c r="W115" i="48" s="1"/>
  <c r="U98" i="47"/>
  <c r="U82" i="47"/>
  <c r="AG82" i="47" s="1"/>
  <c r="R83" i="48" s="1"/>
  <c r="W83" i="48" s="1"/>
  <c r="U66" i="47"/>
  <c r="V66" i="47" s="1"/>
  <c r="O67" i="48" s="1"/>
  <c r="T67" i="48" s="1"/>
  <c r="U50" i="47"/>
  <c r="AC50" i="47" s="1"/>
  <c r="Q51" i="48" s="1"/>
  <c r="V51" i="48" s="1"/>
  <c r="U34" i="47"/>
  <c r="AC34" i="47" s="1"/>
  <c r="AD34" i="47" s="1"/>
  <c r="U18" i="47"/>
  <c r="W18" i="47" s="1"/>
  <c r="P19" i="48" s="1"/>
  <c r="U19" i="48" s="1"/>
  <c r="U72" i="47"/>
  <c r="W72" i="47" s="1"/>
  <c r="Z72" i="47" s="1"/>
  <c r="U40" i="47"/>
  <c r="AG40" i="47" s="1"/>
  <c r="R41" i="48" s="1"/>
  <c r="W41" i="48" s="1"/>
  <c r="U113" i="47"/>
  <c r="AG113" i="47" s="1"/>
  <c r="R114" i="48" s="1"/>
  <c r="W114" i="48" s="1"/>
  <c r="U65" i="47"/>
  <c r="AC65" i="47" s="1"/>
  <c r="Q66" i="48" s="1"/>
  <c r="V66" i="48" s="1"/>
  <c r="U17" i="47"/>
  <c r="V17" i="47" s="1"/>
  <c r="O18" i="48" s="1"/>
  <c r="T18" i="48" s="1"/>
  <c r="U112" i="47"/>
  <c r="W112" i="47" s="1"/>
  <c r="P113" i="48" s="1"/>
  <c r="U113" i="48" s="1"/>
  <c r="U96" i="47"/>
  <c r="W96" i="47" s="1"/>
  <c r="P97" i="48" s="1"/>
  <c r="U97" i="48" s="1"/>
  <c r="U80" i="47"/>
  <c r="W80" i="47" s="1"/>
  <c r="U64" i="47"/>
  <c r="AG64" i="47" s="1"/>
  <c r="R65" i="48" s="1"/>
  <c r="W65" i="48" s="1"/>
  <c r="U48" i="47"/>
  <c r="V48" i="47" s="1"/>
  <c r="Y48" i="47" s="1"/>
  <c r="U32" i="47"/>
  <c r="U16" i="47"/>
  <c r="AC16" i="47" s="1"/>
  <c r="Q17" i="48" s="1"/>
  <c r="V17" i="48" s="1"/>
  <c r="U105" i="47"/>
  <c r="AC105" i="47" s="1"/>
  <c r="Q106" i="48" s="1"/>
  <c r="V106" i="48" s="1"/>
  <c r="U89" i="47"/>
  <c r="W89" i="47" s="1"/>
  <c r="Z89" i="47" s="1"/>
  <c r="U73" i="47"/>
  <c r="V73" i="47" s="1"/>
  <c r="O74" i="48" s="1"/>
  <c r="T74" i="48" s="1"/>
  <c r="U57" i="47"/>
  <c r="V57" i="47" s="1"/>
  <c r="Y57" i="47" s="1"/>
  <c r="U41" i="47"/>
  <c r="AG41" i="47" s="1"/>
  <c r="R42" i="48" s="1"/>
  <c r="W42" i="48" s="1"/>
  <c r="U25" i="47"/>
  <c r="AG25" i="47" s="1"/>
  <c r="R26" i="48" s="1"/>
  <c r="W26" i="48" s="1"/>
  <c r="U115" i="47"/>
  <c r="AC115" i="47" s="1"/>
  <c r="Q116" i="48" s="1"/>
  <c r="V116" i="48" s="1"/>
  <c r="U99" i="47"/>
  <c r="U83" i="47"/>
  <c r="AG83" i="47" s="1"/>
  <c r="R84" i="48" s="1"/>
  <c r="W84" i="48" s="1"/>
  <c r="U67" i="47"/>
  <c r="V67" i="47" s="1"/>
  <c r="O68" i="48" s="1"/>
  <c r="T68" i="48" s="1"/>
  <c r="U51" i="47"/>
  <c r="AC51" i="47" s="1"/>
  <c r="Q52" i="48" s="1"/>
  <c r="V52" i="48" s="1"/>
  <c r="U35" i="47"/>
  <c r="AG35" i="47" s="1"/>
  <c r="AH35" i="47" s="1"/>
  <c r="U19" i="47"/>
  <c r="AG19" i="47" s="1"/>
  <c r="R20" i="48" s="1"/>
  <c r="W20" i="48" s="1"/>
  <c r="U110" i="47"/>
  <c r="W110" i="47" s="1"/>
  <c r="P111" i="48" s="1"/>
  <c r="U111" i="48" s="1"/>
  <c r="U94" i="47"/>
  <c r="W94" i="47" s="1"/>
  <c r="Z94" i="47" s="1"/>
  <c r="U78" i="47"/>
  <c r="AC78" i="47" s="1"/>
  <c r="AD78" i="47" s="1"/>
  <c r="U62" i="47"/>
  <c r="V62" i="47" s="1"/>
  <c r="Y62" i="47" s="1"/>
  <c r="U46" i="47"/>
  <c r="AC46" i="47" s="1"/>
  <c r="Q47" i="48" s="1"/>
  <c r="V47" i="48" s="1"/>
  <c r="U30" i="47"/>
  <c r="AG30" i="47" s="1"/>
  <c r="AH30" i="47" s="1"/>
  <c r="U14" i="47"/>
  <c r="AG14" i="47" s="1"/>
  <c r="R15" i="48" s="1"/>
  <c r="W15" i="48" s="1"/>
  <c r="U88" i="47"/>
  <c r="N89" i="48" s="1"/>
  <c r="S89" i="48" s="1"/>
  <c r="U56" i="47"/>
  <c r="V56" i="47" s="1"/>
  <c r="Y56" i="47" s="1"/>
  <c r="U24" i="47"/>
  <c r="V24" i="47" s="1"/>
  <c r="O25" i="48" s="1"/>
  <c r="T25" i="48" s="1"/>
  <c r="U81" i="47"/>
  <c r="AC81" i="47" s="1"/>
  <c r="AD81" i="47" s="1"/>
  <c r="U33" i="47"/>
  <c r="U108" i="47"/>
  <c r="AC108" i="47" s="1"/>
  <c r="AD108" i="47" s="1"/>
  <c r="U92" i="47"/>
  <c r="V92" i="47" s="1"/>
  <c r="O93" i="48" s="1"/>
  <c r="T93" i="48" s="1"/>
  <c r="U76" i="47"/>
  <c r="V76" i="47" s="1"/>
  <c r="Y76" i="47" s="1"/>
  <c r="U60" i="47"/>
  <c r="AG60" i="47" s="1"/>
  <c r="AH60" i="47" s="1"/>
  <c r="U44" i="47"/>
  <c r="AC44" i="47" s="1"/>
  <c r="AD44" i="47" s="1"/>
  <c r="U28" i="47"/>
  <c r="AG28" i="47" s="1"/>
  <c r="R29" i="48" s="1"/>
  <c r="W29" i="48" s="1"/>
  <c r="U12" i="47"/>
  <c r="AC12" i="47" s="1"/>
  <c r="Q13" i="48" s="1"/>
  <c r="V13" i="48" s="1"/>
  <c r="U101" i="47"/>
  <c r="AC101" i="47" s="1"/>
  <c r="Q102" i="48" s="1"/>
  <c r="V102" i="48" s="1"/>
  <c r="U85" i="47"/>
  <c r="AC85" i="47" s="1"/>
  <c r="Q86" i="48" s="1"/>
  <c r="V86" i="48" s="1"/>
  <c r="U69" i="47"/>
  <c r="V69" i="47" s="1"/>
  <c r="O70" i="48" s="1"/>
  <c r="T70" i="48" s="1"/>
  <c r="U53" i="47"/>
  <c r="N54" i="48" s="1"/>
  <c r="S54" i="48" s="1"/>
  <c r="U37" i="47"/>
  <c r="AC37" i="47" s="1"/>
  <c r="AD37" i="47" s="1"/>
  <c r="U21" i="47"/>
  <c r="AC21" i="47" s="1"/>
  <c r="Q22" i="48" s="1"/>
  <c r="V22" i="48" s="1"/>
  <c r="U111" i="47"/>
  <c r="AG111" i="47" s="1"/>
  <c r="R112" i="48" s="1"/>
  <c r="W112" i="48" s="1"/>
  <c r="U95" i="47"/>
  <c r="AC95" i="47" s="1"/>
  <c r="Q96" i="48" s="1"/>
  <c r="V96" i="48" s="1"/>
  <c r="U79" i="47"/>
  <c r="AC79" i="47" s="1"/>
  <c r="Q80" i="48" s="1"/>
  <c r="V80" i="48" s="1"/>
  <c r="U63" i="47"/>
  <c r="AG63" i="47" s="1"/>
  <c r="AH63" i="47" s="1"/>
  <c r="U47" i="47"/>
  <c r="W47" i="47" s="1"/>
  <c r="P48" i="48" s="1"/>
  <c r="U48" i="48" s="1"/>
  <c r="U31" i="47"/>
  <c r="W31" i="47" s="1"/>
  <c r="Z31" i="47" s="1"/>
  <c r="U15" i="47"/>
  <c r="V15" i="47" s="1"/>
  <c r="O16" i="48" s="1"/>
  <c r="T16" i="48" s="1"/>
  <c r="U106" i="47"/>
  <c r="N107" i="48" s="1"/>
  <c r="S107" i="48" s="1"/>
  <c r="U90" i="47"/>
  <c r="W90" i="47" s="1"/>
  <c r="P91" i="48" s="1"/>
  <c r="U91" i="48" s="1"/>
  <c r="U74" i="47"/>
  <c r="AC74" i="47" s="1"/>
  <c r="Q75" i="48" s="1"/>
  <c r="V75" i="48" s="1"/>
  <c r="U58" i="47"/>
  <c r="W58" i="47" s="1"/>
  <c r="Z58" i="47" s="1"/>
  <c r="U42" i="47"/>
  <c r="V42" i="47" s="1"/>
  <c r="O43" i="48" s="1"/>
  <c r="T43" i="48" s="1"/>
  <c r="U26" i="47"/>
  <c r="AC26" i="47" s="1"/>
  <c r="AD26" i="47" s="1"/>
  <c r="U104" i="47"/>
  <c r="W104" i="47" s="1"/>
  <c r="Z104" i="47" s="1"/>
  <c r="U97" i="47"/>
  <c r="AG97" i="47" s="1"/>
  <c r="R98" i="48" s="1"/>
  <c r="W98" i="48" s="1"/>
  <c r="U49" i="47"/>
  <c r="AC49" i="47" s="1"/>
  <c r="Q50" i="48" s="1"/>
  <c r="V50" i="48" s="1"/>
  <c r="U107" i="47"/>
  <c r="AC107" i="47" s="1"/>
  <c r="Q108" i="48" s="1"/>
  <c r="V108" i="48" s="1"/>
  <c r="U91" i="47"/>
  <c r="AC91" i="47" s="1"/>
  <c r="Q92" i="48" s="1"/>
  <c r="V92" i="48" s="1"/>
  <c r="U27" i="47"/>
  <c r="V27" i="47" s="1"/>
  <c r="Y27" i="47" s="1"/>
  <c r="U70" i="47"/>
  <c r="AG70" i="47" s="1"/>
  <c r="AH70" i="47" s="1"/>
  <c r="U59" i="47"/>
  <c r="V59" i="47" s="1"/>
  <c r="O60" i="48" s="1"/>
  <c r="T60" i="48" s="1"/>
  <c r="U102" i="47"/>
  <c r="W102" i="47" s="1"/>
  <c r="Z102" i="47" s="1"/>
  <c r="U38" i="47"/>
  <c r="W38" i="47" s="1"/>
  <c r="P39" i="48" s="1"/>
  <c r="U39" i="48" s="1"/>
  <c r="U75" i="47"/>
  <c r="V75" i="47" s="1"/>
  <c r="O76" i="48" s="1"/>
  <c r="T76" i="48" s="1"/>
  <c r="U11" i="47"/>
  <c r="N12" i="48" s="1"/>
  <c r="S12" i="48" s="1"/>
  <c r="U54" i="47"/>
  <c r="W54" i="47" s="1"/>
  <c r="U43" i="47"/>
  <c r="N44" i="48" s="1"/>
  <c r="S44" i="48" s="1"/>
  <c r="U86" i="47"/>
  <c r="AC86" i="47" s="1"/>
  <c r="Q87" i="48" s="1"/>
  <c r="V87" i="48" s="1"/>
  <c r="U22" i="47"/>
  <c r="AG22" i="47" s="1"/>
  <c r="R23" i="48" s="1"/>
  <c r="W23" i="48" s="1"/>
  <c r="AC45" i="47"/>
  <c r="AD45" i="47" s="1"/>
  <c r="Z47" i="47"/>
  <c r="X90" i="47"/>
  <c r="R110" i="48"/>
  <c r="W110" i="48" s="1"/>
  <c r="N73" i="48"/>
  <c r="S73" i="48" s="1"/>
  <c r="N21" i="50"/>
  <c r="Y20" i="47"/>
  <c r="O58" i="48"/>
  <c r="T58" i="48" s="1"/>
  <c r="V36" i="47"/>
  <c r="O37" i="48" s="1"/>
  <c r="T37" i="48" s="1"/>
  <c r="V26" i="47"/>
  <c r="O27" i="48" s="1"/>
  <c r="T27" i="48" s="1"/>
  <c r="N110" i="48"/>
  <c r="S110" i="48" s="1"/>
  <c r="AD115" i="47"/>
  <c r="AD55" i="47"/>
  <c r="W97" i="47"/>
  <c r="P98" i="48" s="1"/>
  <c r="U98" i="48" s="1"/>
  <c r="Q88" i="48"/>
  <c r="V88" i="48" s="1"/>
  <c r="AG87" i="47"/>
  <c r="R88" i="48" s="1"/>
  <c r="W88" i="48" s="1"/>
  <c r="V87" i="47"/>
  <c r="Y87" i="47" s="1"/>
  <c r="AG99" i="47"/>
  <c r="N100" i="48"/>
  <c r="S100" i="48" s="1"/>
  <c r="R11" i="48"/>
  <c r="W11" i="48" s="1"/>
  <c r="P55" i="48"/>
  <c r="U55" i="48" s="1"/>
  <c r="R31" i="48"/>
  <c r="W31" i="48" s="1"/>
  <c r="N47" i="48"/>
  <c r="S47" i="48" s="1"/>
  <c r="AC59" i="47"/>
  <c r="AD59" i="47" s="1"/>
  <c r="AC99" i="47"/>
  <c r="Q100" i="48" s="1"/>
  <c r="V100" i="48" s="1"/>
  <c r="N23" i="50"/>
  <c r="P105" i="48"/>
  <c r="U105" i="48" s="1"/>
  <c r="X26" i="47"/>
  <c r="N24" i="49"/>
  <c r="X36" i="47"/>
  <c r="N22" i="49"/>
  <c r="AC47" i="47"/>
  <c r="AD47" i="47" s="1"/>
  <c r="Y66" i="47"/>
  <c r="P90" i="48"/>
  <c r="U90" i="48" s="1"/>
  <c r="Z112" i="47"/>
  <c r="O63" i="48"/>
  <c r="T63" i="48" s="1"/>
  <c r="P104" i="48"/>
  <c r="U104" i="48" s="1"/>
  <c r="Q79" i="48"/>
  <c r="V79" i="48" s="1"/>
  <c r="P23" i="50"/>
  <c r="P117" i="48"/>
  <c r="U117" i="48" s="1"/>
  <c r="Z96" i="47"/>
  <c r="X25" i="47"/>
  <c r="AD74" i="47"/>
  <c r="AD101" i="47"/>
  <c r="Q82" i="48"/>
  <c r="V82" i="48" s="1"/>
  <c r="R61" i="48"/>
  <c r="W61" i="48" s="1"/>
  <c r="N47" i="49"/>
  <c r="P32" i="48"/>
  <c r="U32" i="48" s="1"/>
  <c r="Q35" i="48"/>
  <c r="V35" i="48" s="1"/>
  <c r="R36" i="48"/>
  <c r="W36" i="48" s="1"/>
  <c r="Z116" i="47"/>
  <c r="U23" i="50" s="1"/>
  <c r="X87" i="47"/>
  <c r="W46" i="47"/>
  <c r="Z46" i="47" s="1"/>
  <c r="AG46" i="47"/>
  <c r="AH46" i="47" s="1"/>
  <c r="W49" i="47"/>
  <c r="P50" i="48" s="1"/>
  <c r="U50" i="48" s="1"/>
  <c r="X99" i="47"/>
  <c r="W56" i="47"/>
  <c r="Z56" i="47" s="1"/>
  <c r="W99" i="47"/>
  <c r="AG56" i="47"/>
  <c r="R57" i="48" s="1"/>
  <c r="W57" i="48" s="1"/>
  <c r="N79" i="48"/>
  <c r="S79" i="48" s="1"/>
  <c r="V99" i="47"/>
  <c r="O100" i="48" s="1"/>
  <c r="T100" i="48" s="1"/>
  <c r="AG110" i="47"/>
  <c r="R111" i="48" s="1"/>
  <c r="W111" i="48" s="1"/>
  <c r="W87" i="47"/>
  <c r="Z87" i="47" s="1"/>
  <c r="N88" i="48"/>
  <c r="S88" i="48" s="1"/>
  <c r="AG49" i="47"/>
  <c r="R50" i="48" s="1"/>
  <c r="W50" i="48" s="1"/>
  <c r="AC63" i="47"/>
  <c r="AD63" i="47" s="1"/>
  <c r="W75" i="47"/>
  <c r="P76" i="48" s="1"/>
  <c r="U76" i="48" s="1"/>
  <c r="N25" i="49"/>
  <c r="X96" i="47"/>
  <c r="N33" i="49"/>
  <c r="W25" i="47"/>
  <c r="P26" i="48" s="1"/>
  <c r="U26" i="48" s="1"/>
  <c r="N50" i="48"/>
  <c r="S50" i="48" s="1"/>
  <c r="X49" i="47"/>
  <c r="N97" i="48"/>
  <c r="S97" i="48" s="1"/>
  <c r="N87" i="48"/>
  <c r="S87" i="48" s="1"/>
  <c r="X78" i="47"/>
  <c r="AC66" i="47"/>
  <c r="Q67" i="48" s="1"/>
  <c r="V67" i="48" s="1"/>
  <c r="AC56" i="47"/>
  <c r="AD56" i="47" s="1"/>
  <c r="V25" i="49" s="1"/>
  <c r="W60" i="47"/>
  <c r="P61" i="48" s="1"/>
  <c r="U61" i="48" s="1"/>
  <c r="X10" i="47"/>
  <c r="AC116" i="47"/>
  <c r="Q23" i="50" s="1"/>
  <c r="V74" i="47"/>
  <c r="O75" i="48" s="1"/>
  <c r="T75" i="48" s="1"/>
  <c r="X89" i="47"/>
  <c r="AG66" i="47"/>
  <c r="R67" i="48" s="1"/>
  <c r="W67" i="48" s="1"/>
  <c r="V101" i="47"/>
  <c r="Y101" i="47" s="1"/>
  <c r="X74" i="47"/>
  <c r="V81" i="47"/>
  <c r="AC94" i="47"/>
  <c r="AD94" i="47" s="1"/>
  <c r="AH97" i="47"/>
  <c r="P85" i="48"/>
  <c r="U85" i="48" s="1"/>
  <c r="Y73" i="47"/>
  <c r="X12" i="47"/>
  <c r="AG52" i="47"/>
  <c r="R53" i="48" s="1"/>
  <c r="W53" i="48" s="1"/>
  <c r="W45" i="47"/>
  <c r="Z45" i="47" s="1"/>
  <c r="AG45" i="47"/>
  <c r="AH45" i="47" s="1"/>
  <c r="X22" i="47"/>
  <c r="Y24" i="47"/>
  <c r="Z90" i="47"/>
  <c r="X73" i="47"/>
  <c r="X52" i="47"/>
  <c r="N48" i="48"/>
  <c r="S48" i="48" s="1"/>
  <c r="AG44" i="47"/>
  <c r="R45" i="48" s="1"/>
  <c r="W45" i="48" s="1"/>
  <c r="V47" i="47"/>
  <c r="O48" i="48" s="1"/>
  <c r="T48" i="48" s="1"/>
  <c r="W20" i="47"/>
  <c r="P21" i="48" s="1"/>
  <c r="U21" i="48" s="1"/>
  <c r="N91" i="48"/>
  <c r="S91" i="48" s="1"/>
  <c r="W12" i="47"/>
  <c r="P13" i="48" s="1"/>
  <c r="U13" i="48" s="1"/>
  <c r="N74" i="48"/>
  <c r="S74" i="48" s="1"/>
  <c r="AG73" i="47"/>
  <c r="AH73" i="47" s="1"/>
  <c r="N20" i="49"/>
  <c r="N94" i="48"/>
  <c r="S94" i="48" s="1"/>
  <c r="X20" i="47"/>
  <c r="AC24" i="47"/>
  <c r="AD24" i="47" s="1"/>
  <c r="N27" i="48"/>
  <c r="S27" i="48" s="1"/>
  <c r="X45" i="47"/>
  <c r="W11" i="47"/>
  <c r="P12" i="48" s="1"/>
  <c r="U12" i="48" s="1"/>
  <c r="AG11" i="47"/>
  <c r="AH11" i="47" s="1"/>
  <c r="AC11" i="47"/>
  <c r="Q12" i="48" s="1"/>
  <c r="V12" i="48" s="1"/>
  <c r="AG24" i="47"/>
  <c r="R25" i="48" s="1"/>
  <c r="W25" i="48" s="1"/>
  <c r="V84" i="47"/>
  <c r="O85" i="48" s="1"/>
  <c r="T85" i="48" s="1"/>
  <c r="W68" i="47"/>
  <c r="P69" i="48" s="1"/>
  <c r="U69" i="48" s="1"/>
  <c r="AC67" i="47"/>
  <c r="AD67" i="47" s="1"/>
  <c r="W115" i="47"/>
  <c r="P116" i="48" s="1"/>
  <c r="U116" i="48" s="1"/>
  <c r="AC104" i="47"/>
  <c r="AD104" i="47" s="1"/>
  <c r="X93" i="47"/>
  <c r="W44" i="47"/>
  <c r="P45" i="48" s="1"/>
  <c r="U45" i="48" s="1"/>
  <c r="X84" i="47"/>
  <c r="N69" i="48"/>
  <c r="S69" i="48" s="1"/>
  <c r="AC90" i="47"/>
  <c r="Q91" i="48" s="1"/>
  <c r="V91" i="48" s="1"/>
  <c r="V104" i="47"/>
  <c r="O105" i="48" s="1"/>
  <c r="T105" i="48" s="1"/>
  <c r="AG55" i="47"/>
  <c r="R56" i="48" s="1"/>
  <c r="W56" i="48" s="1"/>
  <c r="N30" i="48"/>
  <c r="S30" i="48" s="1"/>
  <c r="W78" i="47"/>
  <c r="Z78" i="47" s="1"/>
  <c r="V96" i="47"/>
  <c r="O97" i="48" s="1"/>
  <c r="T97" i="48" s="1"/>
  <c r="X66" i="47"/>
  <c r="X71" i="47"/>
  <c r="N26" i="48"/>
  <c r="S26" i="48" s="1"/>
  <c r="AG89" i="47"/>
  <c r="R90" i="48" s="1"/>
  <c r="W90" i="48" s="1"/>
  <c r="X34" i="47"/>
  <c r="N28" i="48"/>
  <c r="S28" i="48" s="1"/>
  <c r="AC109" i="47"/>
  <c r="Q110" i="48" s="1"/>
  <c r="V110" i="48" s="1"/>
  <c r="AG65" i="47"/>
  <c r="R66" i="48" s="1"/>
  <c r="W66" i="48" s="1"/>
  <c r="AG103" i="47"/>
  <c r="R104" i="48" s="1"/>
  <c r="W104" i="48" s="1"/>
  <c r="X81" i="47"/>
  <c r="AG81" i="47"/>
  <c r="N61" i="48"/>
  <c r="S61" i="48" s="1"/>
  <c r="X94" i="47"/>
  <c r="AC89" i="47"/>
  <c r="AD89" i="47" s="1"/>
  <c r="N95" i="48"/>
  <c r="S95" i="48" s="1"/>
  <c r="AD12" i="47"/>
  <c r="Y93" i="47"/>
  <c r="AH22" i="47"/>
  <c r="AH36" i="47"/>
  <c r="R71" i="48"/>
  <c r="W71" i="48" s="1"/>
  <c r="W73" i="47"/>
  <c r="P74" i="48" s="1"/>
  <c r="U74" i="48" s="1"/>
  <c r="AG12" i="47"/>
  <c r="AH12" i="47" s="1"/>
  <c r="AG47" i="47"/>
  <c r="R48" i="48" s="1"/>
  <c r="W48" i="48" s="1"/>
  <c r="N37" i="48"/>
  <c r="S37" i="48" s="1"/>
  <c r="V12" i="47"/>
  <c r="O13" i="48" s="1"/>
  <c r="T13" i="48" s="1"/>
  <c r="X24" i="47"/>
  <c r="W24" i="47"/>
  <c r="P25" i="48" s="1"/>
  <c r="U25" i="48" s="1"/>
  <c r="V44" i="47"/>
  <c r="Y44" i="47" s="1"/>
  <c r="W98" i="47"/>
  <c r="P99" i="48" s="1"/>
  <c r="U99" i="48" s="1"/>
  <c r="AG29" i="47"/>
  <c r="AH29" i="47" s="1"/>
  <c r="X98" i="47"/>
  <c r="AG84" i="47"/>
  <c r="AH84" i="47" s="1"/>
  <c r="W29" i="47"/>
  <c r="P30" i="48" s="1"/>
  <c r="U30" i="48" s="1"/>
  <c r="V98" i="47"/>
  <c r="Y98" i="47" s="1"/>
  <c r="N98" i="48"/>
  <c r="S98" i="48" s="1"/>
  <c r="W109" i="47"/>
  <c r="P110" i="48" s="1"/>
  <c r="U110" i="48" s="1"/>
  <c r="V33" i="47"/>
  <c r="O34" i="48" s="1"/>
  <c r="T34" i="48" s="1"/>
  <c r="X67" i="47"/>
  <c r="AC93" i="47"/>
  <c r="Q94" i="48" s="1"/>
  <c r="V94" i="48" s="1"/>
  <c r="N21" i="48"/>
  <c r="S21" i="48" s="1"/>
  <c r="W55" i="47"/>
  <c r="P24" i="49" s="1"/>
  <c r="V115" i="47"/>
  <c r="O116" i="48" s="1"/>
  <c r="T116" i="48" s="1"/>
  <c r="X104" i="47"/>
  <c r="AG20" i="47"/>
  <c r="R21" i="48" s="1"/>
  <c r="W21" i="48" s="1"/>
  <c r="V97" i="47"/>
  <c r="Y97" i="47" s="1"/>
  <c r="N25" i="48"/>
  <c r="S25" i="48" s="1"/>
  <c r="V45" i="47"/>
  <c r="O46" i="48" s="1"/>
  <c r="T46" i="48" s="1"/>
  <c r="W26" i="47"/>
  <c r="Z26" i="47" s="1"/>
  <c r="AH68" i="47"/>
  <c r="AG90" i="47"/>
  <c r="AH90" i="47" s="1"/>
  <c r="V90" i="47"/>
  <c r="Y90" i="47" s="1"/>
  <c r="X47" i="47"/>
  <c r="AC36" i="47"/>
  <c r="Q37" i="48" s="1"/>
  <c r="V37" i="48" s="1"/>
  <c r="V52" i="47"/>
  <c r="Y52" i="47" s="1"/>
  <c r="N13" i="48"/>
  <c r="S13" i="48" s="1"/>
  <c r="W36" i="47"/>
  <c r="Z36" i="47" s="1"/>
  <c r="V11" i="47"/>
  <c r="O12" i="48" s="1"/>
  <c r="T12" i="48" s="1"/>
  <c r="W52" i="47"/>
  <c r="Z52" i="47" s="1"/>
  <c r="AG26" i="47"/>
  <c r="R27" i="48" s="1"/>
  <c r="W27" i="48" s="1"/>
  <c r="X11" i="47"/>
  <c r="N45" i="48"/>
  <c r="S45" i="48" s="1"/>
  <c r="N99" i="48"/>
  <c r="S99" i="48" s="1"/>
  <c r="N85" i="48"/>
  <c r="S85" i="48" s="1"/>
  <c r="AC73" i="47"/>
  <c r="AD73" i="47" s="1"/>
  <c r="AG98" i="47"/>
  <c r="R99" i="48" s="1"/>
  <c r="W99" i="48" s="1"/>
  <c r="X44" i="47"/>
  <c r="W65" i="47"/>
  <c r="P66" i="48" s="1"/>
  <c r="U66" i="48" s="1"/>
  <c r="V109" i="47"/>
  <c r="Y109" i="47" s="1"/>
  <c r="V68" i="47"/>
  <c r="Y68" i="47" s="1"/>
  <c r="X109" i="47"/>
  <c r="AC57" i="47"/>
  <c r="Q58" i="48" s="1"/>
  <c r="V58" i="48" s="1"/>
  <c r="AG93" i="47"/>
  <c r="R94" i="48" s="1"/>
  <c r="W94" i="48" s="1"/>
  <c r="N105" i="48"/>
  <c r="S105" i="48" s="1"/>
  <c r="V55" i="47"/>
  <c r="O25" i="49" s="1"/>
  <c r="N116" i="48"/>
  <c r="S116" i="48" s="1"/>
  <c r="W93" i="47"/>
  <c r="P94" i="48" s="1"/>
  <c r="U94" i="48" s="1"/>
  <c r="AG104" i="47"/>
  <c r="AH104" i="47" s="1"/>
  <c r="X55" i="47"/>
  <c r="V22" i="47"/>
  <c r="O23" i="48" s="1"/>
  <c r="T23" i="48" s="1"/>
  <c r="X97" i="47"/>
  <c r="O77" i="48"/>
  <c r="T77" i="48" s="1"/>
  <c r="AD107" i="47"/>
  <c r="AD79" i="47"/>
  <c r="V34" i="49" s="1"/>
  <c r="AH111" i="47"/>
  <c r="AC18" i="47"/>
  <c r="Q19" i="48" s="1"/>
  <c r="V19" i="48" s="1"/>
  <c r="AG18" i="47"/>
  <c r="R19" i="48" s="1"/>
  <c r="W19" i="48" s="1"/>
  <c r="V105" i="47"/>
  <c r="O106" i="48" s="1"/>
  <c r="T106" i="48" s="1"/>
  <c r="V43" i="47"/>
  <c r="O44" i="48" s="1"/>
  <c r="T44" i="48" s="1"/>
  <c r="X54" i="47"/>
  <c r="W92" i="47"/>
  <c r="P93" i="48" s="1"/>
  <c r="U93" i="48" s="1"/>
  <c r="AC62" i="47"/>
  <c r="Q63" i="48" s="1"/>
  <c r="V63" i="48" s="1"/>
  <c r="X14" i="47"/>
  <c r="V37" i="47"/>
  <c r="O38" i="48" s="1"/>
  <c r="T38" i="48" s="1"/>
  <c r="O28" i="48"/>
  <c r="T28" i="48" s="1"/>
  <c r="V46" i="49"/>
  <c r="Z54" i="47"/>
  <c r="P73" i="48"/>
  <c r="U73" i="48" s="1"/>
  <c r="Y92" i="47"/>
  <c r="AH14" i="47"/>
  <c r="X18" i="47"/>
  <c r="N83" i="48"/>
  <c r="S83" i="48" s="1"/>
  <c r="W30" i="47"/>
  <c r="P31" i="48" s="1"/>
  <c r="U31" i="48" s="1"/>
  <c r="X107" i="47"/>
  <c r="N15" i="48"/>
  <c r="S15" i="48" s="1"/>
  <c r="AC112" i="47"/>
  <c r="Q113" i="48" s="1"/>
  <c r="V113" i="48" s="1"/>
  <c r="AD105" i="47"/>
  <c r="Y59" i="47"/>
  <c r="V82" i="47"/>
  <c r="O83" i="48" s="1"/>
  <c r="T83" i="48" s="1"/>
  <c r="W64" i="47"/>
  <c r="P65" i="48" s="1"/>
  <c r="U65" i="48" s="1"/>
  <c r="X59" i="47"/>
  <c r="AG105" i="47"/>
  <c r="R106" i="48" s="1"/>
  <c r="W106" i="48" s="1"/>
  <c r="N46" i="49"/>
  <c r="N23" i="49"/>
  <c r="X101" i="47"/>
  <c r="AG94" i="47"/>
  <c r="AH94" i="47" s="1"/>
  <c r="AG16" i="47"/>
  <c r="R17" i="48" s="1"/>
  <c r="W17" i="48" s="1"/>
  <c r="V103" i="47"/>
  <c r="Y103" i="47" s="1"/>
  <c r="N36" i="49"/>
  <c r="Q21" i="49"/>
  <c r="N104" i="48"/>
  <c r="S104" i="48" s="1"/>
  <c r="AC60" i="47"/>
  <c r="Q61" i="48" s="1"/>
  <c r="V61" i="48" s="1"/>
  <c r="N64" i="48"/>
  <c r="S64" i="48" s="1"/>
  <c r="V86" i="47"/>
  <c r="Y86" i="47" s="1"/>
  <c r="N49" i="48"/>
  <c r="S49" i="48" s="1"/>
  <c r="N16" i="49"/>
  <c r="N117" i="48"/>
  <c r="S117" i="48" s="1"/>
  <c r="AG78" i="47"/>
  <c r="R79" i="48" s="1"/>
  <c r="W79" i="48" s="1"/>
  <c r="X116" i="47"/>
  <c r="S47" i="49" s="1"/>
  <c r="AG48" i="47"/>
  <c r="R49" i="48" s="1"/>
  <c r="W49" i="48" s="1"/>
  <c r="AC48" i="47"/>
  <c r="Q49" i="48" s="1"/>
  <c r="V49" i="48" s="1"/>
  <c r="W81" i="47"/>
  <c r="Z81" i="47" s="1"/>
  <c r="N72" i="48"/>
  <c r="S72" i="48" s="1"/>
  <c r="AC10" i="47"/>
  <c r="Q11" i="48" s="1"/>
  <c r="V11" i="48" s="1"/>
  <c r="W74" i="47"/>
  <c r="Z74" i="47" s="1"/>
  <c r="V112" i="47"/>
  <c r="Y112" i="47" s="1"/>
  <c r="AG101" i="47"/>
  <c r="R102" i="48" s="1"/>
  <c r="W102" i="48" s="1"/>
  <c r="AG112" i="47"/>
  <c r="R113" i="48" s="1"/>
  <c r="W113" i="48" s="1"/>
  <c r="V34" i="47"/>
  <c r="O35" i="48" s="1"/>
  <c r="T35" i="48" s="1"/>
  <c r="N102" i="48"/>
  <c r="S102" i="48" s="1"/>
  <c r="P46" i="49"/>
  <c r="N109" i="48"/>
  <c r="S109" i="48" s="1"/>
  <c r="AC106" i="47"/>
  <c r="AD106" i="47" s="1"/>
  <c r="V43" i="49" s="1"/>
  <c r="AG21" i="47"/>
  <c r="R22" i="48" s="1"/>
  <c r="W22" i="48" s="1"/>
  <c r="N43" i="48"/>
  <c r="S43" i="48" s="1"/>
  <c r="AC96" i="47"/>
  <c r="P59" i="48"/>
  <c r="U59" i="48" s="1"/>
  <c r="W34" i="47"/>
  <c r="AC31" i="47"/>
  <c r="Q32" i="48" s="1"/>
  <c r="V32" i="48" s="1"/>
  <c r="AC103" i="47"/>
  <c r="Q104" i="48" s="1"/>
  <c r="V104" i="48" s="1"/>
  <c r="AG71" i="47"/>
  <c r="AD95" i="47"/>
  <c r="AG102" i="47"/>
  <c r="R103" i="48" s="1"/>
  <c r="W103" i="48" s="1"/>
  <c r="X113" i="47"/>
  <c r="AG62" i="47"/>
  <c r="R63" i="48" s="1"/>
  <c r="W63" i="48" s="1"/>
  <c r="W10" i="47"/>
  <c r="P11" i="48" s="1"/>
  <c r="U11" i="48" s="1"/>
  <c r="V106" i="47"/>
  <c r="Y106" i="47" s="1"/>
  <c r="Z38" i="47"/>
  <c r="Q14" i="48"/>
  <c r="V14" i="48" s="1"/>
  <c r="N26" i="49"/>
  <c r="AC114" i="47"/>
  <c r="Q115" i="48" s="1"/>
  <c r="V115" i="48" s="1"/>
  <c r="Y39" i="47"/>
  <c r="P101" i="48"/>
  <c r="U101" i="48" s="1"/>
  <c r="P103" i="48"/>
  <c r="U103" i="48" s="1"/>
  <c r="Y15" i="47"/>
  <c r="AH19" i="47"/>
  <c r="Z80" i="47"/>
  <c r="N12" i="50"/>
  <c r="X38" i="47"/>
  <c r="AC28" i="47"/>
  <c r="AD28" i="47" s="1"/>
  <c r="AC42" i="47"/>
  <c r="AC15" i="47"/>
  <c r="Q16" i="48" s="1"/>
  <c r="V16" i="48" s="1"/>
  <c r="X108" i="47"/>
  <c r="X85" i="47"/>
  <c r="N59" i="48"/>
  <c r="S59" i="48" s="1"/>
  <c r="V95" i="47"/>
  <c r="O96" i="48" s="1"/>
  <c r="T96" i="48" s="1"/>
  <c r="N96" i="48"/>
  <c r="S96" i="48" s="1"/>
  <c r="Y69" i="47"/>
  <c r="AD21" i="47"/>
  <c r="O32" i="49"/>
  <c r="O24" i="48"/>
  <c r="T24" i="48" s="1"/>
  <c r="N22" i="48"/>
  <c r="S22" i="48" s="1"/>
  <c r="W21" i="47"/>
  <c r="P22" i="48" s="1"/>
  <c r="U22" i="48" s="1"/>
  <c r="AC113" i="47"/>
  <c r="Q114" i="48" s="1"/>
  <c r="V114" i="48" s="1"/>
  <c r="X100" i="47"/>
  <c r="N71" i="48"/>
  <c r="S71" i="48" s="1"/>
  <c r="N115" i="48"/>
  <c r="S115" i="48" s="1"/>
  <c r="V13" i="47"/>
  <c r="Y13" i="47" s="1"/>
  <c r="W88" i="47"/>
  <c r="W23" i="47"/>
  <c r="P24" i="48" s="1"/>
  <c r="U24" i="48" s="1"/>
  <c r="Q109" i="48"/>
  <c r="V109" i="48" s="1"/>
  <c r="N13" i="49"/>
  <c r="N18" i="48"/>
  <c r="S18" i="48" s="1"/>
  <c r="N16" i="50"/>
  <c r="V70" i="47"/>
  <c r="O71" i="48" s="1"/>
  <c r="T71" i="48" s="1"/>
  <c r="N70" i="48"/>
  <c r="S70" i="48" s="1"/>
  <c r="V114" i="47"/>
  <c r="Y114" i="47" s="1"/>
  <c r="N86" i="48"/>
  <c r="S86" i="48" s="1"/>
  <c r="W77" i="47"/>
  <c r="P78" i="48" s="1"/>
  <c r="U78" i="48" s="1"/>
  <c r="AG33" i="47"/>
  <c r="AG57" i="47"/>
  <c r="R58" i="48" s="1"/>
  <c r="W58" i="48" s="1"/>
  <c r="V41" i="47"/>
  <c r="Y41" i="47" s="1"/>
  <c r="AH83" i="47"/>
  <c r="AD85" i="47"/>
  <c r="X21" i="47"/>
  <c r="AG91" i="47"/>
  <c r="R92" i="48" s="1"/>
  <c r="W92" i="48" s="1"/>
  <c r="V91" i="47"/>
  <c r="Y91" i="47" s="1"/>
  <c r="V80" i="47"/>
  <c r="Y80" i="47" s="1"/>
  <c r="V113" i="47"/>
  <c r="O114" i="48" s="1"/>
  <c r="T114" i="48" s="1"/>
  <c r="AC100" i="47"/>
  <c r="Q101" i="48" s="1"/>
  <c r="V101" i="48" s="1"/>
  <c r="AC80" i="47"/>
  <c r="Q16" i="50" s="1"/>
  <c r="X51" i="47"/>
  <c r="V51" i="47"/>
  <c r="Y51" i="47" s="1"/>
  <c r="N42" i="49"/>
  <c r="N29" i="49"/>
  <c r="V28" i="47"/>
  <c r="Y28" i="47" s="1"/>
  <c r="AC102" i="47"/>
  <c r="Q103" i="48" s="1"/>
  <c r="V103" i="48" s="1"/>
  <c r="W28" i="47"/>
  <c r="P29" i="48" s="1"/>
  <c r="U29" i="48" s="1"/>
  <c r="X23" i="47"/>
  <c r="N84" i="48"/>
  <c r="S84" i="48" s="1"/>
  <c r="X19" i="47"/>
  <c r="X114" i="47"/>
  <c r="W83" i="47"/>
  <c r="X42" i="47"/>
  <c r="W19" i="47"/>
  <c r="Z19" i="47" s="1"/>
  <c r="N42" i="48"/>
  <c r="S42" i="48" s="1"/>
  <c r="W15" i="47"/>
  <c r="P16" i="48" s="1"/>
  <c r="U16" i="48" s="1"/>
  <c r="X13" i="47"/>
  <c r="W85" i="47"/>
  <c r="Z85" i="47" s="1"/>
  <c r="W108" i="47"/>
  <c r="P109" i="48" s="1"/>
  <c r="U109" i="48" s="1"/>
  <c r="X77" i="47"/>
  <c r="AG77" i="47"/>
  <c r="AH77" i="47" s="1"/>
  <c r="AG39" i="47"/>
  <c r="AC58" i="47"/>
  <c r="Q59" i="48" s="1"/>
  <c r="V59" i="48" s="1"/>
  <c r="W13" i="47"/>
  <c r="P14" i="48" s="1"/>
  <c r="U14" i="48" s="1"/>
  <c r="N14" i="48"/>
  <c r="S14" i="48" s="1"/>
  <c r="V58" i="47"/>
  <c r="O26" i="49" s="1"/>
  <c r="N39" i="49"/>
  <c r="AG85" i="47"/>
  <c r="AC88" i="47"/>
  <c r="Q89" i="48" s="1"/>
  <c r="V89" i="48" s="1"/>
  <c r="AC41" i="47"/>
  <c r="Q42" i="48" s="1"/>
  <c r="V42" i="48" s="1"/>
  <c r="AC19" i="47"/>
  <c r="Q20" i="48" s="1"/>
  <c r="V20" i="48" s="1"/>
  <c r="V88" i="47"/>
  <c r="Y88" i="47" s="1"/>
  <c r="AC70" i="47"/>
  <c r="Y42" i="47"/>
  <c r="Y77" i="47"/>
  <c r="AH28" i="47"/>
  <c r="AH41" i="47"/>
  <c r="Y17" i="47"/>
  <c r="N35" i="49"/>
  <c r="W17" i="47"/>
  <c r="P18" i="48" s="1"/>
  <c r="U18" i="48" s="1"/>
  <c r="V100" i="47"/>
  <c r="O101" i="48" s="1"/>
  <c r="T101" i="48" s="1"/>
  <c r="AH113" i="47"/>
  <c r="P81" i="48"/>
  <c r="U81" i="48" s="1"/>
  <c r="AH114" i="47"/>
  <c r="AD51" i="47"/>
  <c r="AD91" i="47"/>
  <c r="N16" i="48"/>
  <c r="S16" i="48" s="1"/>
  <c r="U117" i="47"/>
  <c r="K66" i="46" s="1"/>
  <c r="N101" i="48"/>
  <c r="S101" i="48" s="1"/>
  <c r="N81" i="48"/>
  <c r="S81" i="48" s="1"/>
  <c r="N114" i="48"/>
  <c r="S114" i="48" s="1"/>
  <c r="W113" i="47"/>
  <c r="Z113" i="47" s="1"/>
  <c r="N30" i="49"/>
  <c r="X88" i="47"/>
  <c r="N29" i="48"/>
  <c r="S29" i="48" s="1"/>
  <c r="X102" i="47"/>
  <c r="N52" i="48"/>
  <c r="S52" i="48" s="1"/>
  <c r="V38" i="47"/>
  <c r="Y38" i="47" s="1"/>
  <c r="N39" i="48"/>
  <c r="S39" i="48" s="1"/>
  <c r="X28" i="47"/>
  <c r="W51" i="47"/>
  <c r="P52" i="48" s="1"/>
  <c r="U52" i="48" s="1"/>
  <c r="W41" i="47"/>
  <c r="Z41" i="47" s="1"/>
  <c r="AC69" i="47"/>
  <c r="Q70" i="48" s="1"/>
  <c r="V70" i="48" s="1"/>
  <c r="N20" i="48"/>
  <c r="S20" i="48" s="1"/>
  <c r="AG95" i="47"/>
  <c r="AH95" i="47" s="1"/>
  <c r="X15" i="47"/>
  <c r="W69" i="47"/>
  <c r="Z69" i="47" s="1"/>
  <c r="X58" i="47"/>
  <c r="N78" i="48"/>
  <c r="S78" i="48" s="1"/>
  <c r="AG58" i="47"/>
  <c r="R59" i="48" s="1"/>
  <c r="W59" i="48" s="1"/>
  <c r="N40" i="48"/>
  <c r="S40" i="48" s="1"/>
  <c r="AG108" i="47"/>
  <c r="R109" i="48" s="1"/>
  <c r="W109" i="48" s="1"/>
  <c r="AC77" i="47"/>
  <c r="Q78" i="48" s="1"/>
  <c r="V78" i="48" s="1"/>
  <c r="X70" i="47"/>
  <c r="N20" i="50"/>
  <c r="W22" i="47"/>
  <c r="Z22" i="47" s="1"/>
  <c r="N24" i="48"/>
  <c r="S24" i="48" s="1"/>
  <c r="AC97" i="47"/>
  <c r="Q98" i="48" s="1"/>
  <c r="V98" i="48" s="1"/>
  <c r="V83" i="47"/>
  <c r="Y83" i="47" s="1"/>
  <c r="AG67" i="47"/>
  <c r="X83" i="47"/>
  <c r="X29" i="47"/>
  <c r="N13" i="50"/>
  <c r="V21" i="47"/>
  <c r="O22" i="48" s="1"/>
  <c r="T22" i="48" s="1"/>
  <c r="X91" i="47"/>
  <c r="X17" i="47"/>
  <c r="N41" i="49"/>
  <c r="W91" i="47"/>
  <c r="P92" i="48" s="1"/>
  <c r="U92" i="48" s="1"/>
  <c r="N92" i="48"/>
  <c r="S92" i="48" s="1"/>
  <c r="AG100" i="47"/>
  <c r="R101" i="48" s="1"/>
  <c r="W101" i="48" s="1"/>
  <c r="AG80" i="47"/>
  <c r="AC17" i="47"/>
  <c r="AD17" i="47" s="1"/>
  <c r="AG17" i="47"/>
  <c r="R18" i="48" s="1"/>
  <c r="W18" i="48" s="1"/>
  <c r="N18" i="50"/>
  <c r="AC23" i="47"/>
  <c r="Q24" i="48" s="1"/>
  <c r="V24" i="48" s="1"/>
  <c r="AC38" i="47"/>
  <c r="Q39" i="48" s="1"/>
  <c r="V39" i="48" s="1"/>
  <c r="AG51" i="47"/>
  <c r="AH51" i="47" s="1"/>
  <c r="X80" i="47"/>
  <c r="V102" i="47"/>
  <c r="Y102" i="47" s="1"/>
  <c r="N103" i="48"/>
  <c r="S103" i="48" s="1"/>
  <c r="AG88" i="47"/>
  <c r="AH88" i="47" s="1"/>
  <c r="AG38" i="47"/>
  <c r="AH38" i="47" s="1"/>
  <c r="X95" i="47"/>
  <c r="AG69" i="47"/>
  <c r="AH69" i="47" s="1"/>
  <c r="W114" i="47"/>
  <c r="P115" i="48" s="1"/>
  <c r="U115" i="48" s="1"/>
  <c r="N19" i="49"/>
  <c r="X69" i="47"/>
  <c r="W95" i="47"/>
  <c r="Z95" i="47" s="1"/>
  <c r="N18" i="49"/>
  <c r="AG15" i="47"/>
  <c r="R16" i="48" s="1"/>
  <c r="W16" i="48" s="1"/>
  <c r="W39" i="47"/>
  <c r="P40" i="48" s="1"/>
  <c r="U40" i="48" s="1"/>
  <c r="V85" i="47"/>
  <c r="O86" i="48" s="1"/>
  <c r="T86" i="48" s="1"/>
  <c r="N56" i="48"/>
  <c r="S56" i="48" s="1"/>
  <c r="X115" i="47"/>
  <c r="V108" i="47"/>
  <c r="O109" i="48" s="1"/>
  <c r="T109" i="48" s="1"/>
  <c r="AC20" i="47"/>
  <c r="AC39" i="47"/>
  <c r="AD39" i="47" s="1"/>
  <c r="AG115" i="47"/>
  <c r="R116" i="48" s="1"/>
  <c r="W116" i="48" s="1"/>
  <c r="X39" i="47"/>
  <c r="AC29" i="47"/>
  <c r="AG13" i="47"/>
  <c r="R14" i="48" s="1"/>
  <c r="W14" i="48" s="1"/>
  <c r="AC84" i="47"/>
  <c r="AD84" i="47" s="1"/>
  <c r="W57" i="47"/>
  <c r="N34" i="48"/>
  <c r="S34" i="48" s="1"/>
  <c r="N58" i="48"/>
  <c r="S58" i="48" s="1"/>
  <c r="W42" i="47"/>
  <c r="Z42" i="47" s="1"/>
  <c r="X41" i="47"/>
  <c r="AC83" i="47"/>
  <c r="AD83" i="47" s="1"/>
  <c r="V19" i="47"/>
  <c r="W70" i="47"/>
  <c r="P71" i="48" s="1"/>
  <c r="U71" i="48" s="1"/>
  <c r="AG23" i="47"/>
  <c r="AG42" i="47"/>
  <c r="W63" i="47"/>
  <c r="Z63" i="47" s="1"/>
  <c r="V49" i="47"/>
  <c r="O50" i="48" s="1"/>
  <c r="T50" i="48" s="1"/>
  <c r="AG116" i="47"/>
  <c r="AH116" i="47" s="1"/>
  <c r="W47" i="49" s="1"/>
  <c r="V78" i="47"/>
  <c r="O33" i="49" s="1"/>
  <c r="N67" i="48"/>
  <c r="S67" i="48" s="1"/>
  <c r="V116" i="47"/>
  <c r="Y116" i="47" s="1"/>
  <c r="T47" i="49" s="1"/>
  <c r="AG96" i="47"/>
  <c r="AH96" i="47" s="1"/>
  <c r="X48" i="47"/>
  <c r="X103" i="47"/>
  <c r="W66" i="47"/>
  <c r="X110" i="47"/>
  <c r="N63" i="48"/>
  <c r="S63" i="48" s="1"/>
  <c r="N75" i="48"/>
  <c r="S75" i="48" s="1"/>
  <c r="N82" i="48"/>
  <c r="S82" i="48" s="1"/>
  <c r="AG74" i="47"/>
  <c r="R75" i="48" s="1"/>
  <c r="W75" i="48" s="1"/>
  <c r="AC110" i="47"/>
  <c r="Q111" i="48" s="1"/>
  <c r="V111" i="48" s="1"/>
  <c r="V71" i="47"/>
  <c r="Y71" i="47" s="1"/>
  <c r="X31" i="47"/>
  <c r="N35" i="48"/>
  <c r="S35" i="48" s="1"/>
  <c r="AG31" i="47"/>
  <c r="R32" i="48" s="1"/>
  <c r="W32" i="48" s="1"/>
  <c r="V94" i="47"/>
  <c r="V14" i="47"/>
  <c r="O15" i="48" s="1"/>
  <c r="T15" i="48" s="1"/>
  <c r="AG34" i="47"/>
  <c r="R35" i="48" s="1"/>
  <c r="W35" i="48" s="1"/>
  <c r="V31" i="47"/>
  <c r="O32" i="48" s="1"/>
  <c r="T32" i="48" s="1"/>
  <c r="N23" i="48"/>
  <c r="S23" i="48" s="1"/>
  <c r="N14" i="49"/>
  <c r="X68" i="47"/>
  <c r="N11" i="48"/>
  <c r="S11" i="48" s="1"/>
  <c r="V110" i="47"/>
  <c r="V60" i="47"/>
  <c r="AC68" i="47"/>
  <c r="Q69" i="48" s="1"/>
  <c r="V69" i="48" s="1"/>
  <c r="AC22" i="47"/>
  <c r="X33" i="47"/>
  <c r="W67" i="47"/>
  <c r="P68" i="48" s="1"/>
  <c r="U68" i="48" s="1"/>
  <c r="X57" i="47"/>
  <c r="AG50" i="47"/>
  <c r="AH50" i="47" s="1"/>
  <c r="V89" i="47"/>
  <c r="N17" i="50"/>
  <c r="AC71" i="47"/>
  <c r="Q72" i="48" s="1"/>
  <c r="V72" i="48" s="1"/>
  <c r="AD16" i="47"/>
  <c r="AH64" i="47"/>
  <c r="Z18" i="47"/>
  <c r="Q46" i="49"/>
  <c r="AD65" i="47"/>
  <c r="Q34" i="49"/>
  <c r="AD50" i="47"/>
  <c r="AH40" i="47"/>
  <c r="W82" i="47"/>
  <c r="Z82" i="47" s="1"/>
  <c r="AC64" i="47"/>
  <c r="Q65" i="48" s="1"/>
  <c r="V65" i="48" s="1"/>
  <c r="N65" i="48"/>
  <c r="S65" i="48" s="1"/>
  <c r="N27" i="49"/>
  <c r="V72" i="47"/>
  <c r="Y72" i="47" s="1"/>
  <c r="AC30" i="47"/>
  <c r="AD30" i="47" s="1"/>
  <c r="N22" i="50"/>
  <c r="N19" i="50"/>
  <c r="AG72" i="47"/>
  <c r="R73" i="48" s="1"/>
  <c r="W73" i="48" s="1"/>
  <c r="N106" i="48"/>
  <c r="S106" i="48" s="1"/>
  <c r="W61" i="47"/>
  <c r="Z61" i="47" s="1"/>
  <c r="N38" i="49"/>
  <c r="X72" i="47"/>
  <c r="AG59" i="47"/>
  <c r="R60" i="48" s="1"/>
  <c r="W60" i="48" s="1"/>
  <c r="AG61" i="47"/>
  <c r="AH61" i="47" s="1"/>
  <c r="N28" i="49"/>
  <c r="N21" i="49"/>
  <c r="N12" i="49"/>
  <c r="V111" i="47"/>
  <c r="O112" i="48" s="1"/>
  <c r="T112" i="48" s="1"/>
  <c r="AG43" i="47"/>
  <c r="R44" i="48" s="1"/>
  <c r="W44" i="48" s="1"/>
  <c r="AC43" i="47"/>
  <c r="Q44" i="48" s="1"/>
  <c r="V44" i="48" s="1"/>
  <c r="AC92" i="47"/>
  <c r="X92" i="47"/>
  <c r="AC53" i="47"/>
  <c r="Q54" i="48" s="1"/>
  <c r="V54" i="48" s="1"/>
  <c r="V54" i="47"/>
  <c r="Y54" i="47" s="1"/>
  <c r="V16" i="47"/>
  <c r="W27" i="47"/>
  <c r="S46" i="49"/>
  <c r="AC76" i="47"/>
  <c r="Q77" i="48" s="1"/>
  <c r="V77" i="48" s="1"/>
  <c r="W16" i="47"/>
  <c r="W79" i="47"/>
  <c r="P16" i="50" s="1"/>
  <c r="W14" i="47"/>
  <c r="X27" i="47"/>
  <c r="N32" i="49"/>
  <c r="AC40" i="47"/>
  <c r="X35" i="47"/>
  <c r="W106" i="47"/>
  <c r="AC35" i="47"/>
  <c r="AD35" i="47" s="1"/>
  <c r="V40" i="47"/>
  <c r="X37" i="47"/>
  <c r="W37" i="47"/>
  <c r="N38" i="48"/>
  <c r="S38" i="48" s="1"/>
  <c r="AC25" i="47"/>
  <c r="V25" i="47"/>
  <c r="AH82" i="47"/>
  <c r="AC82" i="47"/>
  <c r="AD82" i="47" s="1"/>
  <c r="X82" i="47"/>
  <c r="V18" i="47"/>
  <c r="Y18" i="47" s="1"/>
  <c r="X64" i="47"/>
  <c r="X105" i="47"/>
  <c r="X61" i="47"/>
  <c r="N14" i="50"/>
  <c r="N11" i="49"/>
  <c r="N31" i="49"/>
  <c r="V30" i="47"/>
  <c r="O31" i="48" s="1"/>
  <c r="T31" i="48" s="1"/>
  <c r="AC61" i="47"/>
  <c r="AD61" i="47" s="1"/>
  <c r="AC72" i="47"/>
  <c r="Q73" i="48" s="1"/>
  <c r="V73" i="48" s="1"/>
  <c r="X30" i="47"/>
  <c r="W111" i="47"/>
  <c r="P112" i="48" s="1"/>
  <c r="U112" i="48" s="1"/>
  <c r="AC111" i="47"/>
  <c r="AD111" i="47" s="1"/>
  <c r="W40" i="47"/>
  <c r="Z40" i="47" s="1"/>
  <c r="N11" i="50"/>
  <c r="W107" i="47"/>
  <c r="P108" i="48" s="1"/>
  <c r="U108" i="48" s="1"/>
  <c r="V65" i="47"/>
  <c r="Y65" i="47" s="1"/>
  <c r="W43" i="47"/>
  <c r="Z43" i="47" s="1"/>
  <c r="N36" i="48"/>
  <c r="S36" i="48" s="1"/>
  <c r="AG92" i="47"/>
  <c r="R93" i="48" s="1"/>
  <c r="W93" i="48" s="1"/>
  <c r="AG53" i="47"/>
  <c r="R54" i="48" s="1"/>
  <c r="W54" i="48" s="1"/>
  <c r="AC54" i="47"/>
  <c r="Q55" i="48" s="1"/>
  <c r="V55" i="48" s="1"/>
  <c r="W35" i="47"/>
  <c r="Z35" i="47" s="1"/>
  <c r="X53" i="47"/>
  <c r="AG76" i="47"/>
  <c r="AH76" i="47" s="1"/>
  <c r="N17" i="48"/>
  <c r="S17" i="48" s="1"/>
  <c r="V79" i="47"/>
  <c r="O80" i="48" s="1"/>
  <c r="T80" i="48" s="1"/>
  <c r="X16" i="47"/>
  <c r="N34" i="49"/>
  <c r="N15" i="50"/>
  <c r="AG27" i="47"/>
  <c r="R28" i="48" s="1"/>
  <c r="W28" i="48" s="1"/>
  <c r="W76" i="47"/>
  <c r="P77" i="48" s="1"/>
  <c r="U77" i="48" s="1"/>
  <c r="N32" i="48"/>
  <c r="S32" i="48" s="1"/>
  <c r="AG79" i="47"/>
  <c r="R80" i="48" s="1"/>
  <c r="W80" i="48" s="1"/>
  <c r="W101" i="47"/>
  <c r="P102" i="48" s="1"/>
  <c r="U102" i="48" s="1"/>
  <c r="W50" i="47"/>
  <c r="Z50" i="47" s="1"/>
  <c r="N113" i="48"/>
  <c r="S113" i="48" s="1"/>
  <c r="AG37" i="47"/>
  <c r="AH37" i="47" s="1"/>
  <c r="X106" i="47"/>
  <c r="S43" i="49" s="1"/>
  <c r="V53" i="47"/>
  <c r="O54" i="48" s="1"/>
  <c r="T54" i="48" s="1"/>
  <c r="V10" i="47"/>
  <c r="Y10" i="47" s="1"/>
  <c r="X43" i="47"/>
  <c r="W48" i="47"/>
  <c r="P49" i="48" s="1"/>
  <c r="U49" i="48" s="1"/>
  <c r="AC27" i="47"/>
  <c r="AD27" i="47" s="1"/>
  <c r="N41" i="48"/>
  <c r="S41" i="48" s="1"/>
  <c r="X62" i="47"/>
  <c r="V61" i="47"/>
  <c r="Y61" i="47" s="1"/>
  <c r="W59" i="47"/>
  <c r="Z59" i="47" s="1"/>
  <c r="N45" i="49"/>
  <c r="N31" i="48"/>
  <c r="S31" i="48" s="1"/>
  <c r="N60" i="48"/>
  <c r="S60" i="48" s="1"/>
  <c r="N15" i="49"/>
  <c r="V64" i="47"/>
  <c r="O65" i="48" s="1"/>
  <c r="T65" i="48" s="1"/>
  <c r="W105" i="47"/>
  <c r="P106" i="48" s="1"/>
  <c r="U106" i="48" s="1"/>
  <c r="N44" i="49"/>
  <c r="N108" i="48"/>
  <c r="S108" i="48" s="1"/>
  <c r="X111" i="47"/>
  <c r="X50" i="47"/>
  <c r="X40" i="47"/>
  <c r="N37" i="49"/>
  <c r="N19" i="48"/>
  <c r="S19" i="48" s="1"/>
  <c r="N66" i="48"/>
  <c r="S66" i="48" s="1"/>
  <c r="AG107" i="47"/>
  <c r="R108" i="48" s="1"/>
  <c r="W108" i="48" s="1"/>
  <c r="X65" i="47"/>
  <c r="V107" i="47"/>
  <c r="Y107" i="47" s="1"/>
  <c r="N112" i="48"/>
  <c r="S112" i="48" s="1"/>
  <c r="N55" i="48"/>
  <c r="S55" i="48" s="1"/>
  <c r="AG54" i="47"/>
  <c r="AH54" i="47" s="1"/>
  <c r="V35" i="47"/>
  <c r="O36" i="48" s="1"/>
  <c r="T36" i="48" s="1"/>
  <c r="W53" i="47"/>
  <c r="Z53" i="47" s="1"/>
  <c r="N93" i="48"/>
  <c r="S93" i="48" s="1"/>
  <c r="X76" i="47"/>
  <c r="AC14" i="47"/>
  <c r="Q15" i="48" s="1"/>
  <c r="V15" i="48" s="1"/>
  <c r="N77" i="48"/>
  <c r="S77" i="48" s="1"/>
  <c r="N80" i="48"/>
  <c r="S80" i="48" s="1"/>
  <c r="X79" i="47"/>
  <c r="S34" i="49" s="1"/>
  <c r="N51" i="48"/>
  <c r="S51" i="48" s="1"/>
  <c r="V50" i="47"/>
  <c r="O51" i="48" s="1"/>
  <c r="T51" i="48" s="1"/>
  <c r="N17" i="49"/>
  <c r="AG106" i="47"/>
  <c r="R107" i="48" s="1"/>
  <c r="W107" i="48" s="1"/>
  <c r="W62" i="47"/>
  <c r="N43" i="49"/>
  <c r="N111" i="48"/>
  <c r="S111" i="48" s="1"/>
  <c r="X60" i="47"/>
  <c r="P95" i="48"/>
  <c r="U95" i="48" s="1"/>
  <c r="AH25" i="47"/>
  <c r="Y36" i="47"/>
  <c r="AD11" i="47"/>
  <c r="Q46" i="48"/>
  <c r="V46" i="48" s="1"/>
  <c r="Q60" i="48"/>
  <c r="V60" i="48" s="1"/>
  <c r="G10" i="18"/>
  <c r="G9" i="18"/>
  <c r="G8" i="18"/>
  <c r="G48" i="18"/>
  <c r="G59" i="18"/>
  <c r="G7" i="18"/>
  <c r="G15" i="18"/>
  <c r="G14" i="18"/>
  <c r="G11" i="18"/>
  <c r="X112" i="47" l="1"/>
  <c r="X63" i="47"/>
  <c r="X56" i="47"/>
  <c r="X86" i="47"/>
  <c r="AG75" i="47"/>
  <c r="R76" i="48" s="1"/>
  <c r="W76" i="48" s="1"/>
  <c r="O49" i="48"/>
  <c r="T49" i="48" s="1"/>
  <c r="N68" i="48"/>
  <c r="S68" i="48" s="1"/>
  <c r="V63" i="47"/>
  <c r="O64" i="48" s="1"/>
  <c r="T64" i="48" s="1"/>
  <c r="AG86" i="47"/>
  <c r="AH86" i="47" s="1"/>
  <c r="N57" i="48"/>
  <c r="S57" i="48" s="1"/>
  <c r="N76" i="48"/>
  <c r="S76" i="48" s="1"/>
  <c r="W86" i="47"/>
  <c r="P87" i="48" s="1"/>
  <c r="U87" i="48" s="1"/>
  <c r="X46" i="47"/>
  <c r="AD49" i="47"/>
  <c r="Z71" i="47"/>
  <c r="R64" i="48"/>
  <c r="W64" i="48" s="1"/>
  <c r="Z110" i="47"/>
  <c r="AD46" i="47"/>
  <c r="X75" i="47"/>
  <c r="V46" i="47"/>
  <c r="Q45" i="48"/>
  <c r="V45" i="48" s="1"/>
  <c r="Q27" i="48"/>
  <c r="V27" i="48" s="1"/>
  <c r="Q38" i="48"/>
  <c r="V38" i="48" s="1"/>
  <c r="Y75" i="47"/>
  <c r="N90" i="48"/>
  <c r="S90" i="48" s="1"/>
  <c r="W32" i="47"/>
  <c r="N33" i="48"/>
  <c r="S33" i="48" s="1"/>
  <c r="AC32" i="47"/>
  <c r="X32" i="47"/>
  <c r="AG32" i="47"/>
  <c r="V32" i="47"/>
  <c r="AC98" i="47"/>
  <c r="N40" i="49"/>
  <c r="T32" i="49"/>
  <c r="S25" i="49"/>
  <c r="O57" i="48"/>
  <c r="T57" i="48" s="1"/>
  <c r="AD86" i="47"/>
  <c r="Y67" i="47"/>
  <c r="Y29" i="47"/>
  <c r="AC75" i="47"/>
  <c r="AD75" i="47" s="1"/>
  <c r="AC52" i="47"/>
  <c r="AC33" i="47"/>
  <c r="W33" i="47"/>
  <c r="Q33" i="49"/>
  <c r="R16" i="50"/>
  <c r="O17" i="50"/>
  <c r="Q17" i="50"/>
  <c r="Q36" i="49"/>
  <c r="P35" i="49"/>
  <c r="R30" i="49"/>
  <c r="Q24" i="49"/>
  <c r="P23" i="49"/>
  <c r="R18" i="49"/>
  <c r="R28" i="49"/>
  <c r="R17" i="50"/>
  <c r="P21" i="50"/>
  <c r="R40" i="49"/>
  <c r="S21" i="50"/>
  <c r="S36" i="49"/>
  <c r="U36" i="49"/>
  <c r="S23" i="49"/>
  <c r="S33" i="49"/>
  <c r="U23" i="49"/>
  <c r="S35" i="49"/>
  <c r="S24" i="49"/>
  <c r="Q76" i="48"/>
  <c r="V76" i="48" s="1"/>
  <c r="Q25" i="49"/>
  <c r="AH52" i="47"/>
  <c r="O88" i="48"/>
  <c r="T88" i="48" s="1"/>
  <c r="Y26" i="47"/>
  <c r="U47" i="49"/>
  <c r="Z97" i="47"/>
  <c r="O15" i="49"/>
  <c r="Z86" i="47"/>
  <c r="AH99" i="47"/>
  <c r="P40" i="49"/>
  <c r="R87" i="48"/>
  <c r="W87" i="48" s="1"/>
  <c r="P100" i="48"/>
  <c r="U100" i="48" s="1"/>
  <c r="O40" i="49"/>
  <c r="Z49" i="47"/>
  <c r="O21" i="50"/>
  <c r="R25" i="49"/>
  <c r="Q57" i="48"/>
  <c r="V57" i="48" s="1"/>
  <c r="AH87" i="47"/>
  <c r="AH56" i="47"/>
  <c r="Y99" i="47"/>
  <c r="T40" i="49" s="1"/>
  <c r="O14" i="49"/>
  <c r="Y105" i="47"/>
  <c r="T43" i="49" s="1"/>
  <c r="AD62" i="47"/>
  <c r="Q117" i="48"/>
  <c r="V117" i="48" s="1"/>
  <c r="AD116" i="47"/>
  <c r="V47" i="49" s="1"/>
  <c r="Q40" i="49"/>
  <c r="P57" i="48"/>
  <c r="U57" i="48" s="1"/>
  <c r="AH26" i="47"/>
  <c r="Z65" i="47"/>
  <c r="AD57" i="47"/>
  <c r="Y22" i="47"/>
  <c r="P47" i="48"/>
  <c r="U47" i="48" s="1"/>
  <c r="O36" i="49"/>
  <c r="AD99" i="47"/>
  <c r="S40" i="49"/>
  <c r="AH44" i="47"/>
  <c r="Q21" i="50"/>
  <c r="Z75" i="47"/>
  <c r="AH110" i="47"/>
  <c r="O82" i="48"/>
  <c r="T82" i="48" s="1"/>
  <c r="Z60" i="47"/>
  <c r="S28" i="49"/>
  <c r="P27" i="48"/>
  <c r="U27" i="48" s="1"/>
  <c r="P46" i="48"/>
  <c r="U46" i="48" s="1"/>
  <c r="AH20" i="47"/>
  <c r="P88" i="48"/>
  <c r="U88" i="48" s="1"/>
  <c r="Z99" i="47"/>
  <c r="Q48" i="48"/>
  <c r="V48" i="48" s="1"/>
  <c r="R21" i="50"/>
  <c r="Q47" i="49"/>
  <c r="Y63" i="47"/>
  <c r="R100" i="48"/>
  <c r="W100" i="48" s="1"/>
  <c r="AD66" i="47"/>
  <c r="Q95" i="48"/>
  <c r="V95" i="48" s="1"/>
  <c r="O102" i="48"/>
  <c r="T102" i="48" s="1"/>
  <c r="O91" i="48"/>
  <c r="T91" i="48" s="1"/>
  <c r="Q64" i="48"/>
  <c r="V64" i="48" s="1"/>
  <c r="Z30" i="47"/>
  <c r="Y74" i="47"/>
  <c r="T14" i="50" s="1"/>
  <c r="S21" i="49"/>
  <c r="Z25" i="47"/>
  <c r="R47" i="48"/>
  <c r="W47" i="48" s="1"/>
  <c r="AH66" i="47"/>
  <c r="P25" i="49"/>
  <c r="Y47" i="47"/>
  <c r="Z12" i="47"/>
  <c r="AH49" i="47"/>
  <c r="AH75" i="47"/>
  <c r="AH55" i="47"/>
  <c r="W24" i="49" s="1"/>
  <c r="Y81" i="47"/>
  <c r="T17" i="50" s="1"/>
  <c r="R18" i="50"/>
  <c r="R46" i="48"/>
  <c r="W46" i="48" s="1"/>
  <c r="Z11" i="47"/>
  <c r="S14" i="50"/>
  <c r="AH103" i="47"/>
  <c r="R37" i="49"/>
  <c r="AH24" i="47"/>
  <c r="O52" i="48"/>
  <c r="T52" i="48" s="1"/>
  <c r="O45" i="48"/>
  <c r="T45" i="48" s="1"/>
  <c r="Z109" i="47"/>
  <c r="R24" i="49"/>
  <c r="R85" i="48"/>
  <c r="W85" i="48" s="1"/>
  <c r="Q17" i="49"/>
  <c r="Z115" i="47"/>
  <c r="Q26" i="49"/>
  <c r="Z92" i="47"/>
  <c r="O113" i="48"/>
  <c r="T113" i="48" s="1"/>
  <c r="U17" i="50"/>
  <c r="Z17" i="47"/>
  <c r="AD58" i="47"/>
  <c r="V26" i="49" s="1"/>
  <c r="AH21" i="47"/>
  <c r="AH57" i="47"/>
  <c r="Q105" i="48"/>
  <c r="V105" i="48" s="1"/>
  <c r="Z64" i="47"/>
  <c r="O53" i="48"/>
  <c r="T53" i="48" s="1"/>
  <c r="AH62" i="47"/>
  <c r="W28" i="49" s="1"/>
  <c r="AH100" i="47"/>
  <c r="S12" i="50"/>
  <c r="T23" i="50"/>
  <c r="S16" i="50"/>
  <c r="O117" i="48"/>
  <c r="AH15" i="47"/>
  <c r="AH58" i="47"/>
  <c r="AD31" i="47"/>
  <c r="O23" i="50"/>
  <c r="P19" i="50"/>
  <c r="P15" i="49"/>
  <c r="S31" i="49"/>
  <c r="Z24" i="47"/>
  <c r="R13" i="49"/>
  <c r="O19" i="49"/>
  <c r="O87" i="48"/>
  <c r="T87" i="48" s="1"/>
  <c r="AH39" i="47"/>
  <c r="W18" i="49" s="1"/>
  <c r="P17" i="50"/>
  <c r="P82" i="48"/>
  <c r="U82" i="48" s="1"/>
  <c r="AD93" i="47"/>
  <c r="O115" i="48"/>
  <c r="T115" i="48" s="1"/>
  <c r="Y96" i="47"/>
  <c r="Q68" i="48"/>
  <c r="V68" i="48" s="1"/>
  <c r="R91" i="48"/>
  <c r="W91" i="48" s="1"/>
  <c r="AH47" i="47"/>
  <c r="Y45" i="47"/>
  <c r="P36" i="49"/>
  <c r="P20" i="48"/>
  <c r="U20" i="48" s="1"/>
  <c r="Y104" i="47"/>
  <c r="AH65" i="47"/>
  <c r="S19" i="49"/>
  <c r="AH18" i="47"/>
  <c r="O73" i="48"/>
  <c r="T73" i="48" s="1"/>
  <c r="Z44" i="47"/>
  <c r="P53" i="48"/>
  <c r="U53" i="48" s="1"/>
  <c r="AD112" i="47"/>
  <c r="AH78" i="47"/>
  <c r="W33" i="49" s="1"/>
  <c r="R33" i="49"/>
  <c r="AH89" i="47"/>
  <c r="O104" i="48"/>
  <c r="T104" i="48" s="1"/>
  <c r="P14" i="49"/>
  <c r="S17" i="49"/>
  <c r="S22" i="49"/>
  <c r="Y11" i="47"/>
  <c r="Q25" i="48"/>
  <c r="V25" i="48" s="1"/>
  <c r="P33" i="49"/>
  <c r="P75" i="48"/>
  <c r="U75" i="48" s="1"/>
  <c r="Q20" i="49"/>
  <c r="R74" i="48"/>
  <c r="W74" i="48" s="1"/>
  <c r="R12" i="48"/>
  <c r="W12" i="48" s="1"/>
  <c r="AD90" i="47"/>
  <c r="AH81" i="47"/>
  <c r="Q43" i="49"/>
  <c r="Y82" i="47"/>
  <c r="AD36" i="47"/>
  <c r="P31" i="49"/>
  <c r="P79" i="48"/>
  <c r="U79" i="48" s="1"/>
  <c r="AD48" i="47"/>
  <c r="V20" i="49" s="1"/>
  <c r="Z20" i="47"/>
  <c r="O14" i="48"/>
  <c r="T14" i="48" s="1"/>
  <c r="W32" i="49"/>
  <c r="O18" i="50"/>
  <c r="O35" i="49"/>
  <c r="O81" i="48"/>
  <c r="T81" i="48" s="1"/>
  <c r="O29" i="48"/>
  <c r="T29" i="48" s="1"/>
  <c r="O16" i="50"/>
  <c r="S15" i="49"/>
  <c r="AD109" i="47"/>
  <c r="AH16" i="47"/>
  <c r="AD88" i="47"/>
  <c r="Z68" i="47"/>
  <c r="Q19" i="49"/>
  <c r="S11" i="49"/>
  <c r="AD64" i="47"/>
  <c r="V28" i="49" s="1"/>
  <c r="U19" i="49"/>
  <c r="Q74" i="48"/>
  <c r="V74" i="48" s="1"/>
  <c r="R78" i="48"/>
  <c r="W78" i="48" s="1"/>
  <c r="Y34" i="47"/>
  <c r="P28" i="49"/>
  <c r="W17" i="49"/>
  <c r="Z73" i="47"/>
  <c r="O37" i="49"/>
  <c r="AH105" i="47"/>
  <c r="O72" i="48"/>
  <c r="T72" i="48" s="1"/>
  <c r="R46" i="49"/>
  <c r="S11" i="50"/>
  <c r="Y12" i="47"/>
  <c r="Y100" i="47"/>
  <c r="T41" i="49" s="1"/>
  <c r="Y84" i="47"/>
  <c r="P56" i="48"/>
  <c r="U56" i="48" s="1"/>
  <c r="Z98" i="47"/>
  <c r="O29" i="49"/>
  <c r="Z51" i="47"/>
  <c r="U21" i="49" s="1"/>
  <c r="P20" i="50"/>
  <c r="R96" i="48"/>
  <c r="W96" i="48" s="1"/>
  <c r="S20" i="49"/>
  <c r="O47" i="49"/>
  <c r="O108" i="48"/>
  <c r="T108" i="48" s="1"/>
  <c r="Y49" i="47"/>
  <c r="O20" i="49"/>
  <c r="R62" i="48"/>
  <c r="W62" i="48" s="1"/>
  <c r="P62" i="48"/>
  <c r="U62" i="48" s="1"/>
  <c r="R23" i="49"/>
  <c r="Q14" i="50"/>
  <c r="Y111" i="47"/>
  <c r="R77" i="48"/>
  <c r="W77" i="48" s="1"/>
  <c r="Z70" i="47"/>
  <c r="S41" i="49"/>
  <c r="P39" i="49"/>
  <c r="Y21" i="47"/>
  <c r="AD38" i="47"/>
  <c r="O13" i="49"/>
  <c r="O31" i="49"/>
  <c r="Y30" i="47"/>
  <c r="Z91" i="47"/>
  <c r="AD100" i="47"/>
  <c r="V41" i="49" s="1"/>
  <c r="Z101" i="47"/>
  <c r="U41" i="49" s="1"/>
  <c r="R70" i="48"/>
  <c r="W70" i="48" s="1"/>
  <c r="Z10" i="47"/>
  <c r="S44" i="49"/>
  <c r="S39" i="49"/>
  <c r="P83" i="48"/>
  <c r="U83" i="48" s="1"/>
  <c r="O16" i="49"/>
  <c r="Z108" i="47"/>
  <c r="O15" i="50"/>
  <c r="Q90" i="48"/>
  <c r="V90" i="48" s="1"/>
  <c r="P14" i="50"/>
  <c r="P114" i="48"/>
  <c r="U114" i="48" s="1"/>
  <c r="Q31" i="49"/>
  <c r="P37" i="48"/>
  <c r="U37" i="48" s="1"/>
  <c r="Z28" i="47"/>
  <c r="Z111" i="47"/>
  <c r="Z29" i="47"/>
  <c r="O14" i="50"/>
  <c r="P96" i="48"/>
  <c r="U96" i="48" s="1"/>
  <c r="AH93" i="47"/>
  <c r="O34" i="49"/>
  <c r="S23" i="50"/>
  <c r="Z23" i="47"/>
  <c r="AD60" i="47"/>
  <c r="O42" i="48"/>
  <c r="T42" i="48" s="1"/>
  <c r="Q18" i="48"/>
  <c r="V18" i="48" s="1"/>
  <c r="O62" i="48"/>
  <c r="T62" i="48" s="1"/>
  <c r="Y43" i="47"/>
  <c r="Z93" i="47"/>
  <c r="P44" i="49"/>
  <c r="Y85" i="47"/>
  <c r="Y33" i="47"/>
  <c r="U46" i="49"/>
  <c r="Q41" i="49"/>
  <c r="O110" i="48"/>
  <c r="T110" i="48" s="1"/>
  <c r="Z55" i="47"/>
  <c r="U24" i="49" s="1"/>
  <c r="O98" i="48"/>
  <c r="T98" i="48" s="1"/>
  <c r="Q38" i="49"/>
  <c r="S17" i="50"/>
  <c r="S19" i="50"/>
  <c r="R12" i="50"/>
  <c r="P60" i="48"/>
  <c r="U60" i="48" s="1"/>
  <c r="O41" i="49"/>
  <c r="O19" i="48"/>
  <c r="T19" i="48" s="1"/>
  <c r="O99" i="48"/>
  <c r="T99" i="48" s="1"/>
  <c r="AD10" i="47"/>
  <c r="Y37" i="47"/>
  <c r="T17" i="49" s="1"/>
  <c r="AD103" i="47"/>
  <c r="W21" i="49"/>
  <c r="AD18" i="47"/>
  <c r="O11" i="50"/>
  <c r="O69" i="48"/>
  <c r="T69" i="48" s="1"/>
  <c r="S38" i="49"/>
  <c r="R42" i="49"/>
  <c r="AH102" i="47"/>
  <c r="R89" i="48"/>
  <c r="W89" i="48" s="1"/>
  <c r="AH48" i="47"/>
  <c r="R45" i="49"/>
  <c r="Y31" i="47"/>
  <c r="AD110" i="47"/>
  <c r="Y115" i="47"/>
  <c r="P41" i="49"/>
  <c r="Z107" i="47"/>
  <c r="Q40" i="48"/>
  <c r="V40" i="48" s="1"/>
  <c r="AH98" i="47"/>
  <c r="R105" i="48"/>
  <c r="W105" i="48" s="1"/>
  <c r="R95" i="48"/>
  <c r="W95" i="48" s="1"/>
  <c r="AH31" i="47"/>
  <c r="O107" i="48"/>
  <c r="T107" i="48" s="1"/>
  <c r="S27" i="49"/>
  <c r="S26" i="49"/>
  <c r="R12" i="49"/>
  <c r="P27" i="49"/>
  <c r="AH112" i="47"/>
  <c r="R20" i="49"/>
  <c r="R13" i="48"/>
  <c r="W13" i="48" s="1"/>
  <c r="AH17" i="47"/>
  <c r="O45" i="49"/>
  <c r="R30" i="48"/>
  <c r="W30" i="48" s="1"/>
  <c r="Y79" i="47"/>
  <c r="R36" i="49"/>
  <c r="R82" i="48"/>
  <c r="W82" i="48" s="1"/>
  <c r="AD77" i="47"/>
  <c r="V33" i="49" s="1"/>
  <c r="Q44" i="49"/>
  <c r="Y78" i="47"/>
  <c r="T33" i="49" s="1"/>
  <c r="O79" i="48"/>
  <c r="T79" i="48" s="1"/>
  <c r="O43" i="49"/>
  <c r="V21" i="49"/>
  <c r="S13" i="49"/>
  <c r="O56" i="48"/>
  <c r="T56" i="48" s="1"/>
  <c r="O24" i="49"/>
  <c r="Y55" i="47"/>
  <c r="P20" i="49"/>
  <c r="Z48" i="47"/>
  <c r="AD23" i="47"/>
  <c r="R23" i="50"/>
  <c r="AH92" i="47"/>
  <c r="AH72" i="47"/>
  <c r="AH101" i="47"/>
  <c r="R15" i="49"/>
  <c r="R51" i="48"/>
  <c r="W51" i="48" s="1"/>
  <c r="AH91" i="47"/>
  <c r="R21" i="49"/>
  <c r="AH27" i="47"/>
  <c r="Q11" i="49"/>
  <c r="AD113" i="47"/>
  <c r="AD14" i="47"/>
  <c r="AD43" i="47"/>
  <c r="Q84" i="48"/>
  <c r="V84" i="48" s="1"/>
  <c r="AD114" i="47"/>
  <c r="Q107" i="48"/>
  <c r="V107" i="48" s="1"/>
  <c r="Q22" i="50"/>
  <c r="Q42" i="49"/>
  <c r="Q29" i="48"/>
  <c r="V29" i="48" s="1"/>
  <c r="Q11" i="50"/>
  <c r="P54" i="48"/>
  <c r="U54" i="48" s="1"/>
  <c r="O28" i="49"/>
  <c r="R41" i="49"/>
  <c r="P19" i="49"/>
  <c r="P42" i="48"/>
  <c r="U42" i="48" s="1"/>
  <c r="O11" i="48"/>
  <c r="T11" i="48" s="1"/>
  <c r="R29" i="49"/>
  <c r="R19" i="50"/>
  <c r="S15" i="50"/>
  <c r="P18" i="50"/>
  <c r="V37" i="49"/>
  <c r="P22" i="50"/>
  <c r="S29" i="49"/>
  <c r="R13" i="50"/>
  <c r="N48" i="49"/>
  <c r="S42" i="49"/>
  <c r="S13" i="50"/>
  <c r="V117" i="47"/>
  <c r="J71" i="46" s="1"/>
  <c r="R81" i="48"/>
  <c r="W81" i="48" s="1"/>
  <c r="Q14" i="49"/>
  <c r="Q12" i="49"/>
  <c r="AD53" i="47"/>
  <c r="Q19" i="50"/>
  <c r="AD96" i="47"/>
  <c r="Q97" i="48"/>
  <c r="V97" i="48" s="1"/>
  <c r="AG117" i="47"/>
  <c r="R66" i="46" s="1"/>
  <c r="S32" i="49"/>
  <c r="R72" i="48"/>
  <c r="W72" i="48" s="1"/>
  <c r="AH71" i="47"/>
  <c r="W30" i="49" s="1"/>
  <c r="N24" i="50"/>
  <c r="R39" i="49"/>
  <c r="W23" i="50"/>
  <c r="Q83" i="48"/>
  <c r="V83" i="48" s="1"/>
  <c r="Q18" i="50"/>
  <c r="O66" i="48"/>
  <c r="T66" i="48" s="1"/>
  <c r="P51" i="48"/>
  <c r="U51" i="48" s="1"/>
  <c r="Z34" i="47"/>
  <c r="P35" i="48"/>
  <c r="U35" i="48" s="1"/>
  <c r="R35" i="49"/>
  <c r="P12" i="50"/>
  <c r="R19" i="49"/>
  <c r="R14" i="50"/>
  <c r="O92" i="48"/>
  <c r="T92" i="48" s="1"/>
  <c r="P18" i="49"/>
  <c r="Y70" i="47"/>
  <c r="Q35" i="49"/>
  <c r="Z105" i="47"/>
  <c r="U42" i="49" s="1"/>
  <c r="Q22" i="49"/>
  <c r="S14" i="49"/>
  <c r="Q29" i="49"/>
  <c r="Y108" i="47"/>
  <c r="P36" i="48"/>
  <c r="U36" i="48" s="1"/>
  <c r="O39" i="49"/>
  <c r="O103" i="48"/>
  <c r="T103" i="48" s="1"/>
  <c r="AD71" i="47"/>
  <c r="O44" i="49"/>
  <c r="S45" i="49"/>
  <c r="P12" i="49"/>
  <c r="P29" i="49"/>
  <c r="P45" i="49"/>
  <c r="P11" i="50"/>
  <c r="Z21" i="47"/>
  <c r="AH80" i="47"/>
  <c r="R31" i="49"/>
  <c r="P16" i="49"/>
  <c r="O30" i="49"/>
  <c r="S20" i="50"/>
  <c r="R20" i="50"/>
  <c r="R97" i="48"/>
  <c r="W97" i="48" s="1"/>
  <c r="Z39" i="47"/>
  <c r="U18" i="49" s="1"/>
  <c r="AH34" i="47"/>
  <c r="AH74" i="47"/>
  <c r="Q36" i="48"/>
  <c r="V36" i="48" s="1"/>
  <c r="AH108" i="47"/>
  <c r="O38" i="49"/>
  <c r="N118" i="48"/>
  <c r="E37" i="45" s="1"/>
  <c r="X117" i="47"/>
  <c r="Q13" i="50"/>
  <c r="AC117" i="47"/>
  <c r="R65" i="46" s="1"/>
  <c r="W117" i="47"/>
  <c r="J72" i="46" s="1"/>
  <c r="Q16" i="49"/>
  <c r="Q12" i="50"/>
  <c r="O42" i="49"/>
  <c r="P11" i="49"/>
  <c r="R47" i="49"/>
  <c r="P42" i="49"/>
  <c r="AD80" i="47"/>
  <c r="R16" i="49"/>
  <c r="O19" i="50"/>
  <c r="R117" i="48"/>
  <c r="W117" i="48" s="1"/>
  <c r="Q81" i="48"/>
  <c r="V81" i="48" s="1"/>
  <c r="P22" i="49"/>
  <c r="R34" i="49"/>
  <c r="AH79" i="47"/>
  <c r="W34" i="49" s="1"/>
  <c r="R17" i="49"/>
  <c r="AD15" i="47"/>
  <c r="V12" i="50" s="1"/>
  <c r="Z13" i="47"/>
  <c r="AH43" i="47"/>
  <c r="P23" i="48"/>
  <c r="U23" i="48" s="1"/>
  <c r="Z15" i="47"/>
  <c r="AD68" i="47"/>
  <c r="O89" i="48"/>
  <c r="T89" i="48" s="1"/>
  <c r="S18" i="49"/>
  <c r="P37" i="49"/>
  <c r="Q85" i="48"/>
  <c r="V85" i="48" s="1"/>
  <c r="Y14" i="47"/>
  <c r="P32" i="49"/>
  <c r="S16" i="49"/>
  <c r="O22" i="50"/>
  <c r="O20" i="50"/>
  <c r="S22" i="50"/>
  <c r="S18" i="50"/>
  <c r="S30" i="49"/>
  <c r="S12" i="49"/>
  <c r="AD42" i="47"/>
  <c r="Q43" i="48"/>
  <c r="V43" i="48" s="1"/>
  <c r="P41" i="48"/>
  <c r="U41" i="48" s="1"/>
  <c r="Q23" i="49"/>
  <c r="R32" i="49"/>
  <c r="Y35" i="47"/>
  <c r="Q13" i="49"/>
  <c r="Z77" i="47"/>
  <c r="U33" i="49" s="1"/>
  <c r="O11" i="49"/>
  <c r="AD19" i="47"/>
  <c r="AH115" i="47"/>
  <c r="W46" i="49" s="1"/>
  <c r="P43" i="48"/>
  <c r="U43" i="48" s="1"/>
  <c r="Z88" i="47"/>
  <c r="P89" i="48"/>
  <c r="U89" i="48" s="1"/>
  <c r="Y64" i="47"/>
  <c r="T29" i="49" s="1"/>
  <c r="AD72" i="47"/>
  <c r="AD54" i="47"/>
  <c r="V23" i="49" s="1"/>
  <c r="R15" i="50"/>
  <c r="R39" i="48"/>
  <c r="W39" i="48" s="1"/>
  <c r="P44" i="48"/>
  <c r="U44" i="48" s="1"/>
  <c r="Q37" i="49"/>
  <c r="AH106" i="47"/>
  <c r="W43" i="49" s="1"/>
  <c r="R55" i="48"/>
  <c r="W55" i="48" s="1"/>
  <c r="O84" i="48"/>
  <c r="T84" i="48" s="1"/>
  <c r="AD69" i="47"/>
  <c r="P70" i="48"/>
  <c r="U70" i="48" s="1"/>
  <c r="Z67" i="47"/>
  <c r="Y95" i="47"/>
  <c r="AH33" i="47"/>
  <c r="R34" i="48"/>
  <c r="W34" i="48" s="1"/>
  <c r="O20" i="48"/>
  <c r="T20" i="48" s="1"/>
  <c r="Y19" i="47"/>
  <c r="R38" i="49"/>
  <c r="P38" i="49"/>
  <c r="R22" i="50"/>
  <c r="O13" i="50"/>
  <c r="R11" i="50"/>
  <c r="P64" i="48"/>
  <c r="U64" i="48" s="1"/>
  <c r="R52" i="48"/>
  <c r="W52" i="48" s="1"/>
  <c r="R27" i="49"/>
  <c r="P15" i="50"/>
  <c r="S37" i="49"/>
  <c r="Q45" i="49"/>
  <c r="O22" i="49"/>
  <c r="AD102" i="47"/>
  <c r="R11" i="49"/>
  <c r="Q27" i="49"/>
  <c r="R22" i="49"/>
  <c r="AH53" i="47"/>
  <c r="W22" i="49" s="1"/>
  <c r="O59" i="48"/>
  <c r="T59" i="48" s="1"/>
  <c r="Z114" i="47"/>
  <c r="Q15" i="50"/>
  <c r="O17" i="49"/>
  <c r="AH13" i="47"/>
  <c r="R38" i="48"/>
  <c r="W38" i="48" s="1"/>
  <c r="Q28" i="48"/>
  <c r="V28" i="48" s="1"/>
  <c r="R43" i="48"/>
  <c r="W43" i="48" s="1"/>
  <c r="AH42" i="47"/>
  <c r="Q30" i="48"/>
  <c r="V30" i="48" s="1"/>
  <c r="AD29" i="47"/>
  <c r="AD20" i="47"/>
  <c r="Q21" i="48"/>
  <c r="V21" i="48" s="1"/>
  <c r="AD70" i="47"/>
  <c r="Q71" i="48"/>
  <c r="V71" i="48" s="1"/>
  <c r="P13" i="50"/>
  <c r="O27" i="49"/>
  <c r="AH59" i="47"/>
  <c r="Q28" i="49"/>
  <c r="Y113" i="47"/>
  <c r="P13" i="49"/>
  <c r="Q30" i="49"/>
  <c r="AH107" i="47"/>
  <c r="Q31" i="48"/>
  <c r="V31" i="48" s="1"/>
  <c r="S118" i="48"/>
  <c r="E34" i="45" s="1"/>
  <c r="B105" i="63" s="1"/>
  <c r="R40" i="48"/>
  <c r="W40" i="48" s="1"/>
  <c r="R44" i="49"/>
  <c r="Q20" i="50"/>
  <c r="Q39" i="49"/>
  <c r="Q18" i="49"/>
  <c r="Q32" i="49"/>
  <c r="AD97" i="47"/>
  <c r="AD76" i="47"/>
  <c r="Q15" i="49"/>
  <c r="Y53" i="47"/>
  <c r="T22" i="49" s="1"/>
  <c r="Y58" i="47"/>
  <c r="T26" i="49" s="1"/>
  <c r="O39" i="48"/>
  <c r="T39" i="48" s="1"/>
  <c r="R14" i="49"/>
  <c r="R24" i="48"/>
  <c r="W24" i="48" s="1"/>
  <c r="AH23" i="47"/>
  <c r="W14" i="49" s="1"/>
  <c r="P58" i="48"/>
  <c r="U58" i="48" s="1"/>
  <c r="Z57" i="47"/>
  <c r="U26" i="49" s="1"/>
  <c r="P26" i="49"/>
  <c r="AH67" i="47"/>
  <c r="R68" i="48"/>
  <c r="W68" i="48" s="1"/>
  <c r="AH85" i="47"/>
  <c r="R86" i="48"/>
  <c r="W86" i="48" s="1"/>
  <c r="P84" i="48"/>
  <c r="U84" i="48" s="1"/>
  <c r="Z83" i="47"/>
  <c r="U18" i="50" s="1"/>
  <c r="O21" i="49"/>
  <c r="P30" i="49"/>
  <c r="Q112" i="48"/>
  <c r="V112" i="48" s="1"/>
  <c r="P21" i="49"/>
  <c r="R26" i="49"/>
  <c r="Z76" i="47"/>
  <c r="Y50" i="47"/>
  <c r="T21" i="49" s="1"/>
  <c r="Q62" i="48"/>
  <c r="V62" i="48" s="1"/>
  <c r="AD41" i="47"/>
  <c r="P86" i="48"/>
  <c r="U86" i="48" s="1"/>
  <c r="Q23" i="48"/>
  <c r="V23" i="48" s="1"/>
  <c r="AD22" i="47"/>
  <c r="O61" i="48"/>
  <c r="T61" i="48" s="1"/>
  <c r="Y60" i="47"/>
  <c r="Z66" i="47"/>
  <c r="P67" i="48"/>
  <c r="U67" i="48" s="1"/>
  <c r="O90" i="48"/>
  <c r="T90" i="48" s="1"/>
  <c r="Y89" i="47"/>
  <c r="Y110" i="47"/>
  <c r="O111" i="48"/>
  <c r="T111" i="48" s="1"/>
  <c r="O95" i="48"/>
  <c r="T95" i="48" s="1"/>
  <c r="Y94" i="47"/>
  <c r="P34" i="49"/>
  <c r="P80" i="48"/>
  <c r="U80" i="48" s="1"/>
  <c r="Z79" i="47"/>
  <c r="U34" i="49" s="1"/>
  <c r="P28" i="48"/>
  <c r="U28" i="48" s="1"/>
  <c r="Z27" i="47"/>
  <c r="R43" i="49"/>
  <c r="P17" i="49"/>
  <c r="Z37" i="47"/>
  <c r="U17" i="49" s="1"/>
  <c r="P38" i="48"/>
  <c r="U38" i="48" s="1"/>
  <c r="P107" i="48"/>
  <c r="U107" i="48" s="1"/>
  <c r="P43" i="49"/>
  <c r="Z106" i="47"/>
  <c r="U43" i="49" s="1"/>
  <c r="T46" i="49"/>
  <c r="O46" i="49"/>
  <c r="P17" i="48"/>
  <c r="U17" i="48" s="1"/>
  <c r="Z16" i="47"/>
  <c r="Y16" i="47"/>
  <c r="O12" i="50"/>
  <c r="O17" i="48"/>
  <c r="T17" i="48" s="1"/>
  <c r="O12" i="49"/>
  <c r="O26" i="48"/>
  <c r="T26" i="48" s="1"/>
  <c r="Y25" i="47"/>
  <c r="T15" i="49" s="1"/>
  <c r="AD92" i="47"/>
  <c r="Q93" i="48"/>
  <c r="V93" i="48" s="1"/>
  <c r="P63" i="48"/>
  <c r="U63" i="48" s="1"/>
  <c r="Z62" i="47"/>
  <c r="U27" i="49" s="1"/>
  <c r="AD25" i="47"/>
  <c r="V15" i="49" s="1"/>
  <c r="Q26" i="48"/>
  <c r="V26" i="48" s="1"/>
  <c r="O18" i="49"/>
  <c r="O41" i="48"/>
  <c r="T41" i="48" s="1"/>
  <c r="Y40" i="47"/>
  <c r="T18" i="49" s="1"/>
  <c r="AD40" i="47"/>
  <c r="V18" i="49" s="1"/>
  <c r="Q41" i="48"/>
  <c r="V41" i="48" s="1"/>
  <c r="P15" i="48"/>
  <c r="U15" i="48" s="1"/>
  <c r="Z14" i="47"/>
  <c r="O23" i="49"/>
  <c r="O55" i="48"/>
  <c r="T55" i="48" s="1"/>
  <c r="F84" i="4"/>
  <c r="F91" i="4"/>
  <c r="L15" i="18"/>
  <c r="L59" i="18"/>
  <c r="L10" i="18"/>
  <c r="L14" i="18"/>
  <c r="L48" i="18"/>
  <c r="V23" i="50"/>
  <c r="B77" i="64"/>
  <c r="B105" i="64"/>
  <c r="T21" i="50"/>
  <c r="V18" i="50"/>
  <c r="W21" i="50"/>
  <c r="D80" i="51"/>
  <c r="T117" i="48"/>
  <c r="U14" i="50"/>
  <c r="T27" i="49" l="1"/>
  <c r="F88" i="4"/>
  <c r="F87" i="4"/>
  <c r="O47" i="48"/>
  <c r="T47" i="48" s="1"/>
  <c r="Y46" i="47"/>
  <c r="Q99" i="48"/>
  <c r="V99" i="48" s="1"/>
  <c r="AD98" i="47"/>
  <c r="V40" i="49" s="1"/>
  <c r="AD32" i="47"/>
  <c r="Q33" i="48"/>
  <c r="V33" i="48" s="1"/>
  <c r="Z33" i="47"/>
  <c r="P34" i="48"/>
  <c r="U34" i="48" s="1"/>
  <c r="O33" i="48"/>
  <c r="T33" i="48" s="1"/>
  <c r="Y32" i="47"/>
  <c r="AD33" i="47"/>
  <c r="Q34" i="48"/>
  <c r="V34" i="48" s="1"/>
  <c r="R33" i="48"/>
  <c r="W33" i="48" s="1"/>
  <c r="AH32" i="47"/>
  <c r="Z32" i="47"/>
  <c r="P33" i="48"/>
  <c r="U33" i="48" s="1"/>
  <c r="Q53" i="48"/>
  <c r="V53" i="48" s="1"/>
  <c r="AD52" i="47"/>
  <c r="V22" i="49" s="1"/>
  <c r="T34" i="49"/>
  <c r="W40" i="49"/>
  <c r="W35" i="49"/>
  <c r="V35" i="49"/>
  <c r="V36" i="49"/>
  <c r="V17" i="50"/>
  <c r="W17" i="50"/>
  <c r="T35" i="49"/>
  <c r="U35" i="49"/>
  <c r="V31" i="49"/>
  <c r="W37" i="49"/>
  <c r="U14" i="49"/>
  <c r="T16" i="50"/>
  <c r="T23" i="49"/>
  <c r="U25" i="49"/>
  <c r="T30" i="49"/>
  <c r="W20" i="50"/>
  <c r="U30" i="49"/>
  <c r="V17" i="49"/>
  <c r="W18" i="50"/>
  <c r="U22" i="49"/>
  <c r="U21" i="50"/>
  <c r="T14" i="49"/>
  <c r="W25" i="49"/>
  <c r="W23" i="49"/>
  <c r="V24" i="49"/>
  <c r="T24" i="49"/>
  <c r="T25" i="49"/>
  <c r="U16" i="50"/>
  <c r="U28" i="49"/>
  <c r="J104" i="64"/>
  <c r="J108" i="64"/>
  <c r="J105" i="64"/>
  <c r="J76" i="64"/>
  <c r="J80" i="64"/>
  <c r="J81" i="64" s="1"/>
  <c r="J77" i="64"/>
  <c r="U20" i="49"/>
  <c r="W15" i="50"/>
  <c r="T36" i="49"/>
  <c r="U39" i="49"/>
  <c r="U40" i="49"/>
  <c r="W29" i="49"/>
  <c r="T20" i="49"/>
  <c r="D38" i="40"/>
  <c r="B77" i="63"/>
  <c r="V27" i="49"/>
  <c r="T42" i="49"/>
  <c r="T45" i="49"/>
  <c r="W39" i="49"/>
  <c r="U31" i="49"/>
  <c r="W13" i="49"/>
  <c r="T31" i="49"/>
  <c r="U20" i="50"/>
  <c r="T28" i="49"/>
  <c r="T15" i="50"/>
  <c r="V45" i="49"/>
  <c r="W20" i="49"/>
  <c r="T37" i="49"/>
  <c r="W15" i="49"/>
  <c r="W41" i="49"/>
  <c r="W42" i="49"/>
  <c r="W16" i="50"/>
  <c r="V11" i="49"/>
  <c r="V44" i="49"/>
  <c r="T18" i="50"/>
  <c r="W26" i="49"/>
  <c r="V11" i="50"/>
  <c r="V14" i="49"/>
  <c r="V32" i="49"/>
  <c r="U37" i="49"/>
  <c r="W31" i="49"/>
  <c r="T19" i="49"/>
  <c r="U38" i="49"/>
  <c r="W12" i="50"/>
  <c r="U45" i="49"/>
  <c r="T13" i="49"/>
  <c r="W27" i="49"/>
  <c r="V16" i="50"/>
  <c r="U13" i="49"/>
  <c r="U19" i="50"/>
  <c r="V16" i="49"/>
  <c r="T11" i="50"/>
  <c r="U16" i="49"/>
  <c r="W45" i="49"/>
  <c r="W36" i="49"/>
  <c r="U15" i="49"/>
  <c r="T11" i="49"/>
  <c r="W12" i="49"/>
  <c r="V19" i="50"/>
  <c r="U32" i="49"/>
  <c r="V29" i="49"/>
  <c r="O48" i="49"/>
  <c r="W14" i="50"/>
  <c r="E38" i="45"/>
  <c r="D114" i="52"/>
  <c r="B97" i="65"/>
  <c r="J96" i="65" s="1"/>
  <c r="T38" i="49"/>
  <c r="U12" i="49"/>
  <c r="B125" i="65"/>
  <c r="J124" i="65" s="1"/>
  <c r="U11" i="50"/>
  <c r="V19" i="49"/>
  <c r="U11" i="49"/>
  <c r="T19" i="50"/>
  <c r="V20" i="50"/>
  <c r="W44" i="49"/>
  <c r="V13" i="49"/>
  <c r="U44" i="49"/>
  <c r="S48" i="49"/>
  <c r="T16" i="49"/>
  <c r="V42" i="49"/>
  <c r="S24" i="50"/>
  <c r="P24" i="50"/>
  <c r="T22" i="50"/>
  <c r="V22" i="50"/>
  <c r="W19" i="50"/>
  <c r="W16" i="49"/>
  <c r="W118" i="48"/>
  <c r="I34" i="45" s="1"/>
  <c r="W38" i="49"/>
  <c r="T44" i="49"/>
  <c r="U29" i="49"/>
  <c r="U15" i="50"/>
  <c r="R24" i="50"/>
  <c r="W22" i="50"/>
  <c r="W19" i="49"/>
  <c r="R118" i="48"/>
  <c r="I37" i="45" s="1"/>
  <c r="V15" i="50"/>
  <c r="Q48" i="49"/>
  <c r="V30" i="49"/>
  <c r="V12" i="49"/>
  <c r="V14" i="50"/>
  <c r="V118" i="48"/>
  <c r="H34" i="45" s="1"/>
  <c r="B91" i="64" s="1"/>
  <c r="Q24" i="50"/>
  <c r="P48" i="49"/>
  <c r="R48" i="49"/>
  <c r="O24" i="50"/>
  <c r="V13" i="50"/>
  <c r="W13" i="50"/>
  <c r="Q118" i="48"/>
  <c r="H37" i="45" s="1"/>
  <c r="U12" i="50"/>
  <c r="V39" i="49"/>
  <c r="W11" i="49"/>
  <c r="W11" i="50"/>
  <c r="AH117" i="47"/>
  <c r="T13" i="50"/>
  <c r="Z117" i="47"/>
  <c r="P118" i="48"/>
  <c r="G37" i="45" s="1"/>
  <c r="U118" i="48"/>
  <c r="G34" i="45" s="1"/>
  <c r="T39" i="49"/>
  <c r="T20" i="50"/>
  <c r="Y117" i="47"/>
  <c r="U13" i="50"/>
  <c r="V38" i="49"/>
  <c r="AD117" i="47"/>
  <c r="O118" i="48"/>
  <c r="F37" i="45" s="1"/>
  <c r="U22" i="50"/>
  <c r="T118" i="48"/>
  <c r="F34" i="45" s="1"/>
  <c r="T12" i="50"/>
  <c r="T12" i="49"/>
  <c r="F92" i="4"/>
  <c r="F86" i="4"/>
  <c r="F85" i="4"/>
  <c r="J100" i="65"/>
  <c r="J101" i="65" s="1"/>
  <c r="J77" i="63"/>
  <c r="J76" i="63"/>
  <c r="J80" i="63"/>
  <c r="J81" i="63" s="1"/>
  <c r="J108" i="63"/>
  <c r="J104" i="63"/>
  <c r="J105" i="63"/>
  <c r="B91" i="63"/>
  <c r="B119" i="63"/>
  <c r="L7" i="18"/>
  <c r="L9" i="18"/>
  <c r="G86" i="4" s="1"/>
  <c r="L8" i="18"/>
  <c r="L11" i="18"/>
  <c r="V21" i="50" l="1"/>
  <c r="V24" i="50" s="1"/>
  <c r="G88" i="4"/>
  <c r="D89" i="8" s="1"/>
  <c r="G87" i="4"/>
  <c r="G85" i="4"/>
  <c r="G84" i="4"/>
  <c r="G91" i="4"/>
  <c r="L65" i="18"/>
  <c r="J10" i="4" a="1"/>
  <c r="J82" i="64"/>
  <c r="B157" i="65"/>
  <c r="J169" i="65" s="1"/>
  <c r="J91" i="64"/>
  <c r="J90" i="64"/>
  <c r="J94" i="64"/>
  <c r="J95" i="64" s="1"/>
  <c r="J109" i="64"/>
  <c r="J110" i="64" s="1"/>
  <c r="J82" i="63"/>
  <c r="J130" i="65"/>
  <c r="J134" i="65" s="1"/>
  <c r="J137" i="65"/>
  <c r="J141" i="65" s="1"/>
  <c r="B119" i="64"/>
  <c r="U48" i="49"/>
  <c r="B111" i="65"/>
  <c r="J110" i="65" s="1"/>
  <c r="J97" i="65"/>
  <c r="U24" i="50"/>
  <c r="W48" i="49"/>
  <c r="T24" i="50"/>
  <c r="V48" i="49"/>
  <c r="W24" i="50"/>
  <c r="T48" i="49"/>
  <c r="J128" i="65"/>
  <c r="J127" i="65"/>
  <c r="J126" i="65"/>
  <c r="J129" i="65"/>
  <c r="J125" i="65"/>
  <c r="J156" i="65"/>
  <c r="J109" i="63"/>
  <c r="J110" i="63" s="1"/>
  <c r="J122" i="63"/>
  <c r="J118" i="63"/>
  <c r="J119" i="63"/>
  <c r="J94" i="63"/>
  <c r="J95" i="63" s="1"/>
  <c r="J91" i="63"/>
  <c r="J90" i="63"/>
  <c r="G92" i="4"/>
  <c r="AE92" i="4" s="1"/>
  <c r="J102" i="65"/>
  <c r="D87" i="8"/>
  <c r="AA85" i="4"/>
  <c r="F117" i="4"/>
  <c r="H84" i="4" l="1"/>
  <c r="E85" i="8" s="1"/>
  <c r="I84" i="4"/>
  <c r="F85" i="8" s="1"/>
  <c r="D85" i="8"/>
  <c r="AE84" i="4"/>
  <c r="H85" i="8" s="1"/>
  <c r="AA84" i="4"/>
  <c r="G85" i="8" s="1"/>
  <c r="D88" i="8"/>
  <c r="H87" i="4"/>
  <c r="E88" i="8" s="1"/>
  <c r="I87" i="4"/>
  <c r="F88" i="8" s="1"/>
  <c r="AE87" i="4"/>
  <c r="H88" i="8" s="1"/>
  <c r="AA87" i="4"/>
  <c r="G88" i="8" s="1"/>
  <c r="I91" i="4"/>
  <c r="F92" i="8" s="1"/>
  <c r="D92" i="8"/>
  <c r="H91" i="4"/>
  <c r="E92" i="8" s="1"/>
  <c r="AE91" i="4"/>
  <c r="H92" i="8" s="1"/>
  <c r="AA91" i="4"/>
  <c r="G92" i="8" s="1"/>
  <c r="J10" i="4"/>
  <c r="J109" i="4"/>
  <c r="J73" i="4"/>
  <c r="J41" i="4"/>
  <c r="J116" i="4"/>
  <c r="J100" i="4"/>
  <c r="J84" i="4"/>
  <c r="J68" i="4"/>
  <c r="J52" i="4"/>
  <c r="J36" i="4"/>
  <c r="J20" i="4"/>
  <c r="J105" i="4"/>
  <c r="J77" i="4"/>
  <c r="J45" i="4"/>
  <c r="J17" i="4"/>
  <c r="J103" i="4"/>
  <c r="J87" i="4"/>
  <c r="J71" i="4"/>
  <c r="J55" i="4"/>
  <c r="J39" i="4"/>
  <c r="J23" i="4"/>
  <c r="J114" i="4"/>
  <c r="J98" i="4"/>
  <c r="J82" i="4"/>
  <c r="J66" i="4"/>
  <c r="J50" i="4"/>
  <c r="J34" i="4"/>
  <c r="J18" i="4"/>
  <c r="J101" i="4"/>
  <c r="J69" i="4"/>
  <c r="J29" i="4"/>
  <c r="J112" i="4"/>
  <c r="J96" i="4"/>
  <c r="J80" i="4"/>
  <c r="J64" i="4"/>
  <c r="J48" i="4"/>
  <c r="J32" i="4"/>
  <c r="J16" i="4"/>
  <c r="J97" i="4"/>
  <c r="J65" i="4"/>
  <c r="J37" i="4"/>
  <c r="J115" i="4"/>
  <c r="J99" i="4"/>
  <c r="J83" i="4"/>
  <c r="J67" i="4"/>
  <c r="J51" i="4"/>
  <c r="J35" i="4"/>
  <c r="J19" i="4"/>
  <c r="J110" i="4"/>
  <c r="J94" i="4"/>
  <c r="J78" i="4"/>
  <c r="J62" i="4"/>
  <c r="J46" i="4"/>
  <c r="J30" i="4"/>
  <c r="J14" i="4"/>
  <c r="J93" i="4"/>
  <c r="J57" i="4"/>
  <c r="J21" i="4"/>
  <c r="J108" i="4"/>
  <c r="J92" i="4"/>
  <c r="J76" i="4"/>
  <c r="J60" i="4"/>
  <c r="J44" i="4"/>
  <c r="J28" i="4"/>
  <c r="J12" i="4"/>
  <c r="J89" i="4"/>
  <c r="J61" i="4"/>
  <c r="J33" i="4"/>
  <c r="J111" i="4"/>
  <c r="J95" i="4"/>
  <c r="J79" i="4"/>
  <c r="J63" i="4"/>
  <c r="J47" i="4"/>
  <c r="J31" i="4"/>
  <c r="J15" i="4"/>
  <c r="J106" i="4"/>
  <c r="J90" i="4"/>
  <c r="J74" i="4"/>
  <c r="J58" i="4"/>
  <c r="J42" i="4"/>
  <c r="J26" i="4"/>
  <c r="J13" i="4"/>
  <c r="J56" i="4"/>
  <c r="J81" i="4"/>
  <c r="J91" i="4"/>
  <c r="J27" i="4"/>
  <c r="J70" i="4"/>
  <c r="K70" i="4" s="1"/>
  <c r="J40" i="4"/>
  <c r="J75" i="4"/>
  <c r="J11" i="4"/>
  <c r="J54" i="4"/>
  <c r="J24" i="4"/>
  <c r="J59" i="4"/>
  <c r="J38" i="4"/>
  <c r="J49" i="4"/>
  <c r="J107" i="4"/>
  <c r="J22" i="4"/>
  <c r="J104" i="4"/>
  <c r="J53" i="4"/>
  <c r="J85" i="4"/>
  <c r="J25" i="4"/>
  <c r="J113" i="4"/>
  <c r="J86" i="4"/>
  <c r="J88" i="4"/>
  <c r="J102" i="4"/>
  <c r="J72" i="4"/>
  <c r="J43" i="4"/>
  <c r="J162" i="65"/>
  <c r="J111" i="65"/>
  <c r="J142" i="65"/>
  <c r="J139" i="65"/>
  <c r="J143" i="65"/>
  <c r="J148" i="65" s="1"/>
  <c r="J131" i="65"/>
  <c r="J140" i="65"/>
  <c r="J133" i="65"/>
  <c r="J138" i="65"/>
  <c r="J132" i="65"/>
  <c r="J119" i="64"/>
  <c r="J118" i="64"/>
  <c r="J122" i="64"/>
  <c r="J123" i="64" s="1"/>
  <c r="J124" i="64" s="1"/>
  <c r="J114" i="65"/>
  <c r="J115" i="65" s="1"/>
  <c r="J116" i="65" s="1"/>
  <c r="J96" i="63"/>
  <c r="J161" i="65"/>
  <c r="J157" i="65"/>
  <c r="J160" i="65"/>
  <c r="J159" i="65"/>
  <c r="J158" i="65"/>
  <c r="J165" i="65"/>
  <c r="J164" i="65"/>
  <c r="J163" i="65"/>
  <c r="J166" i="65"/>
  <c r="J146" i="65"/>
  <c r="J175" i="65"/>
  <c r="J171" i="65"/>
  <c r="J174" i="65"/>
  <c r="J170" i="65"/>
  <c r="J173" i="65"/>
  <c r="J172" i="65"/>
  <c r="J123" i="63"/>
  <c r="J124" i="63" s="1"/>
  <c r="J96" i="64"/>
  <c r="D38" i="9"/>
  <c r="D48" i="9" s="1"/>
  <c r="AE86" i="4"/>
  <c r="H87" i="8" s="1"/>
  <c r="H92" i="4"/>
  <c r="E93" i="8" s="1"/>
  <c r="AA92" i="4"/>
  <c r="D93" i="8"/>
  <c r="AA86" i="4"/>
  <c r="G87" i="8" s="1"/>
  <c r="G117" i="4"/>
  <c r="H85" i="4"/>
  <c r="E86" i="8" s="1"/>
  <c r="D19" i="10"/>
  <c r="D24" i="10" s="1"/>
  <c r="D86" i="8"/>
  <c r="I85" i="4"/>
  <c r="F86" i="8" s="1"/>
  <c r="H86" i="4"/>
  <c r="H88" i="4"/>
  <c r="AE88" i="4"/>
  <c r="I88" i="4"/>
  <c r="I92" i="4"/>
  <c r="H93" i="8"/>
  <c r="AE85" i="4"/>
  <c r="AA88" i="4"/>
  <c r="I86" i="4"/>
  <c r="G86" i="8"/>
  <c r="G13" i="6"/>
  <c r="E22" i="3"/>
  <c r="J144" i="65" l="1"/>
  <c r="J145" i="65"/>
  <c r="J147" i="65"/>
  <c r="J179" i="65"/>
  <c r="J178" i="65"/>
  <c r="J177" i="65"/>
  <c r="J176" i="65"/>
  <c r="J180" i="65"/>
  <c r="L105" i="4"/>
  <c r="L34" i="4"/>
  <c r="L11" i="4"/>
  <c r="L70" i="4"/>
  <c r="L23" i="4"/>
  <c r="K43" i="4"/>
  <c r="K55" i="4"/>
  <c r="L38" i="4"/>
  <c r="L61" i="4"/>
  <c r="K103" i="4"/>
  <c r="K82" i="4"/>
  <c r="L100" i="4"/>
  <c r="L93" i="4"/>
  <c r="L41" i="4"/>
  <c r="L52" i="4"/>
  <c r="K10" i="4"/>
  <c r="L80" i="4"/>
  <c r="L31" i="4"/>
  <c r="K57" i="4"/>
  <c r="L13" i="4"/>
  <c r="L24" i="4"/>
  <c r="K36" i="4"/>
  <c r="L29" i="4"/>
  <c r="L86" i="4"/>
  <c r="L89" i="4"/>
  <c r="K48" i="4"/>
  <c r="K110" i="4"/>
  <c r="L72" i="4"/>
  <c r="K77" i="4"/>
  <c r="L94" i="4"/>
  <c r="L88" i="4"/>
  <c r="L12" i="4"/>
  <c r="L17" i="4"/>
  <c r="K104" i="4"/>
  <c r="L109" i="4"/>
  <c r="L47" i="4"/>
  <c r="K92" i="4"/>
  <c r="L14" i="4"/>
  <c r="K59" i="4"/>
  <c r="L40" i="4"/>
  <c r="L45" i="4"/>
  <c r="K46" i="4"/>
  <c r="L28" i="4"/>
  <c r="L75" i="4"/>
  <c r="K56" i="4"/>
  <c r="K60" i="4"/>
  <c r="K65" i="4"/>
  <c r="L49" i="4"/>
  <c r="L76" i="4"/>
  <c r="L19" i="4"/>
  <c r="L54" i="4"/>
  <c r="K42" i="4"/>
  <c r="K68" i="4"/>
  <c r="L78" i="4"/>
  <c r="L99" i="4"/>
  <c r="K85" i="4"/>
  <c r="L97" i="4"/>
  <c r="L35" i="4"/>
  <c r="K16" i="4"/>
  <c r="L21" i="4"/>
  <c r="K108" i="4"/>
  <c r="L106" i="4"/>
  <c r="L115" i="4"/>
  <c r="L33" i="4"/>
  <c r="K18" i="4"/>
  <c r="L22" i="4"/>
  <c r="K63" i="4"/>
  <c r="K44" i="4"/>
  <c r="L113" i="4"/>
  <c r="L51" i="4"/>
  <c r="K50" i="4"/>
  <c r="K79" i="4"/>
  <c r="K83" i="4"/>
  <c r="L87" i="4"/>
  <c r="K71" i="4"/>
  <c r="K90" i="4"/>
  <c r="K84" i="4"/>
  <c r="L64" i="4"/>
  <c r="L53" i="4"/>
  <c r="L73" i="4"/>
  <c r="L95" i="4"/>
  <c r="L15" i="4"/>
  <c r="K107" i="4"/>
  <c r="L96" i="4"/>
  <c r="L101" i="4"/>
  <c r="K39" i="4"/>
  <c r="L20" i="4"/>
  <c r="L25" i="4"/>
  <c r="K27" i="4"/>
  <c r="L114" i="4"/>
  <c r="L32" i="4"/>
  <c r="K37" i="4"/>
  <c r="K26" i="4"/>
  <c r="L30" i="4"/>
  <c r="K67" i="4"/>
  <c r="L112" i="4"/>
  <c r="L116" i="4"/>
  <c r="L66" i="4"/>
  <c r="K74" i="4"/>
  <c r="L62" i="4"/>
  <c r="K98" i="4"/>
  <c r="K58" i="4"/>
  <c r="L81" i="4"/>
  <c r="K102" i="4"/>
  <c r="K69" i="4"/>
  <c r="K111" i="4"/>
  <c r="K91" i="4"/>
  <c r="G93" i="8"/>
  <c r="E87" i="8"/>
  <c r="E38" i="9"/>
  <c r="E48" i="9" s="1"/>
  <c r="H117" i="4"/>
  <c r="M24" i="6" s="1"/>
  <c r="E19" i="10"/>
  <c r="E24" i="10" s="1"/>
  <c r="G19" i="6"/>
  <c r="D118" i="8"/>
  <c r="E35" i="3" s="1"/>
  <c r="F89" i="8"/>
  <c r="E23" i="3"/>
  <c r="AA117" i="4"/>
  <c r="R18" i="6" s="1"/>
  <c r="E89" i="8"/>
  <c r="F38" i="9"/>
  <c r="F48" i="9" s="1"/>
  <c r="AE117" i="4"/>
  <c r="L68" i="4"/>
  <c r="H89" i="8"/>
  <c r="G19" i="10"/>
  <c r="G24" i="10" s="1"/>
  <c r="G38" i="9"/>
  <c r="G48" i="9" s="1"/>
  <c r="H86" i="8"/>
  <c r="F93" i="8"/>
  <c r="F87" i="8"/>
  <c r="F19" i="10"/>
  <c r="F24" i="10" s="1"/>
  <c r="I117" i="4"/>
  <c r="H19" i="10"/>
  <c r="H24" i="10" s="1"/>
  <c r="H38" i="9"/>
  <c r="H48" i="9" s="1"/>
  <c r="G89" i="8"/>
  <c r="G118" i="8" s="1"/>
  <c r="L18" i="4"/>
  <c r="K35" i="4"/>
  <c r="M10" i="4" l="1" a="1"/>
  <c r="L36" i="4"/>
  <c r="L84" i="4"/>
  <c r="K96" i="4"/>
  <c r="L110" i="4"/>
  <c r="K94" i="4"/>
  <c r="L83" i="4"/>
  <c r="L103" i="4"/>
  <c r="L111" i="4"/>
  <c r="K52" i="4"/>
  <c r="L43" i="4"/>
  <c r="K97" i="4"/>
  <c r="L69" i="4"/>
  <c r="K80" i="4"/>
  <c r="K30" i="4"/>
  <c r="K89" i="4"/>
  <c r="K61" i="4"/>
  <c r="K24" i="4"/>
  <c r="K34" i="4"/>
  <c r="K31" i="4"/>
  <c r="K45" i="4"/>
  <c r="K95" i="4"/>
  <c r="L26" i="4"/>
  <c r="K113" i="4"/>
  <c r="L56" i="4"/>
  <c r="L98" i="4"/>
  <c r="K101" i="4"/>
  <c r="K116" i="4"/>
  <c r="K41" i="4"/>
  <c r="L104" i="4"/>
  <c r="L108" i="4"/>
  <c r="L27" i="4"/>
  <c r="K76" i="4"/>
  <c r="L48" i="4"/>
  <c r="E118" i="8"/>
  <c r="F35" i="3" s="1"/>
  <c r="K29" i="4"/>
  <c r="L55" i="4"/>
  <c r="L60" i="4"/>
  <c r="K15" i="4"/>
  <c r="K64" i="4"/>
  <c r="L58" i="4"/>
  <c r="K17" i="4"/>
  <c r="L46" i="4"/>
  <c r="K19" i="4"/>
  <c r="L59" i="4"/>
  <c r="K93" i="4"/>
  <c r="K66" i="4"/>
  <c r="K109" i="4"/>
  <c r="K14" i="4"/>
  <c r="K11" i="4"/>
  <c r="L57" i="4"/>
  <c r="L39" i="4"/>
  <c r="K51" i="4"/>
  <c r="K105" i="4"/>
  <c r="L82" i="4"/>
  <c r="K23" i="4"/>
  <c r="K88" i="4"/>
  <c r="K87" i="4"/>
  <c r="K114" i="4"/>
  <c r="K32" i="4"/>
  <c r="K38" i="4"/>
  <c r="L71" i="4"/>
  <c r="L16" i="4"/>
  <c r="L10" i="4"/>
  <c r="K22" i="4"/>
  <c r="K75" i="4"/>
  <c r="K106" i="4"/>
  <c r="K81" i="4"/>
  <c r="K100" i="4"/>
  <c r="K28" i="4"/>
  <c r="K12" i="4"/>
  <c r="L107" i="4"/>
  <c r="K86" i="4"/>
  <c r="K13" i="4"/>
  <c r="K47" i="4"/>
  <c r="K72" i="4"/>
  <c r="L65" i="4"/>
  <c r="L63" i="4"/>
  <c r="K20" i="4"/>
  <c r="L74" i="4"/>
  <c r="L91" i="4"/>
  <c r="K53" i="4"/>
  <c r="L67" i="4"/>
  <c r="K115" i="4"/>
  <c r="L50" i="4"/>
  <c r="K99" i="4"/>
  <c r="K54" i="4"/>
  <c r="K78" i="4"/>
  <c r="J117" i="4"/>
  <c r="F25" i="6" s="1"/>
  <c r="K62" i="4"/>
  <c r="K73" i="4"/>
  <c r="L85" i="4"/>
  <c r="K21" i="4"/>
  <c r="L102" i="4"/>
  <c r="L77" i="4"/>
  <c r="K112" i="4"/>
  <c r="L90" i="4"/>
  <c r="K25" i="4"/>
  <c r="K33" i="4"/>
  <c r="L42" i="4"/>
  <c r="L92" i="4"/>
  <c r="K40" i="4"/>
  <c r="L37" i="4"/>
  <c r="L79" i="4"/>
  <c r="K49" i="4"/>
  <c r="L44" i="4"/>
  <c r="H118" i="8"/>
  <c r="I35" i="3" s="1"/>
  <c r="R19" i="6"/>
  <c r="H35" i="3"/>
  <c r="F118" i="8"/>
  <c r="M25" i="6"/>
  <c r="M13" i="4" l="1"/>
  <c r="AB13" i="4" s="1"/>
  <c r="M108" i="4"/>
  <c r="O108" i="4" s="1"/>
  <c r="M92" i="4"/>
  <c r="M76" i="4"/>
  <c r="M60" i="4"/>
  <c r="AF60" i="4" s="1"/>
  <c r="M44" i="4"/>
  <c r="M28" i="4"/>
  <c r="AF28" i="4" s="1"/>
  <c r="M12" i="4"/>
  <c r="N12" i="4" s="1"/>
  <c r="M101" i="4"/>
  <c r="M77" i="4"/>
  <c r="M115" i="4"/>
  <c r="M95" i="4"/>
  <c r="M79" i="4"/>
  <c r="AB79" i="4" s="1"/>
  <c r="M63" i="4"/>
  <c r="M47" i="4"/>
  <c r="M31" i="4"/>
  <c r="I32" i="8" s="1"/>
  <c r="M11" i="4"/>
  <c r="M102" i="4"/>
  <c r="N102" i="4" s="1"/>
  <c r="M86" i="4"/>
  <c r="AF86" i="4" s="1"/>
  <c r="M70" i="4"/>
  <c r="N70" i="4" s="1"/>
  <c r="M54" i="4"/>
  <c r="I55" i="8" s="1"/>
  <c r="M38" i="4"/>
  <c r="I39" i="8" s="1"/>
  <c r="M22" i="4"/>
  <c r="M109" i="4"/>
  <c r="M69" i="4"/>
  <c r="M45" i="4"/>
  <c r="M29" i="4"/>
  <c r="N29" i="4" s="1"/>
  <c r="M104" i="4"/>
  <c r="AB104" i="4" s="1"/>
  <c r="M88" i="4"/>
  <c r="M72" i="4"/>
  <c r="M56" i="4"/>
  <c r="M40" i="4"/>
  <c r="M24" i="4"/>
  <c r="O24" i="4" s="1"/>
  <c r="M107" i="4"/>
  <c r="M97" i="4"/>
  <c r="O97" i="4" s="1"/>
  <c r="M73" i="4"/>
  <c r="M111" i="4"/>
  <c r="AF111" i="4" s="1"/>
  <c r="M91" i="4"/>
  <c r="I92" i="8" s="1"/>
  <c r="M75" i="4"/>
  <c r="AB75" i="4" s="1"/>
  <c r="M59" i="4"/>
  <c r="AF59" i="4" s="1"/>
  <c r="M43" i="4"/>
  <c r="M27" i="4"/>
  <c r="M114" i="4"/>
  <c r="M98" i="4"/>
  <c r="M82" i="4"/>
  <c r="N82" i="4" s="1"/>
  <c r="M66" i="4"/>
  <c r="M50" i="4"/>
  <c r="O50" i="4" s="1"/>
  <c r="M34" i="4"/>
  <c r="M18" i="4"/>
  <c r="N18" i="4" s="1"/>
  <c r="M105" i="4"/>
  <c r="O105" i="4" s="1"/>
  <c r="M61" i="4"/>
  <c r="M41" i="4"/>
  <c r="M25" i="4"/>
  <c r="I26" i="8" s="1"/>
  <c r="M116" i="4"/>
  <c r="M100" i="4"/>
  <c r="I101" i="8" s="1"/>
  <c r="M84" i="4"/>
  <c r="AB84" i="4" s="1"/>
  <c r="M68" i="4"/>
  <c r="M52" i="4"/>
  <c r="M36" i="4"/>
  <c r="M20" i="4"/>
  <c r="AB20" i="4" s="1"/>
  <c r="M15" i="4"/>
  <c r="M89" i="4"/>
  <c r="M65" i="4"/>
  <c r="O65" i="4" s="1"/>
  <c r="M103" i="4"/>
  <c r="M87" i="4"/>
  <c r="AB87" i="4" s="1"/>
  <c r="M71" i="4"/>
  <c r="AF71" i="4" s="1"/>
  <c r="M55" i="4"/>
  <c r="M39" i="4"/>
  <c r="O39" i="4" s="1"/>
  <c r="M23" i="4"/>
  <c r="AB23" i="4" s="1"/>
  <c r="M110" i="4"/>
  <c r="AB110" i="4" s="1"/>
  <c r="M94" i="4"/>
  <c r="N94" i="4" s="1"/>
  <c r="M78" i="4"/>
  <c r="N78" i="4" s="1"/>
  <c r="M62" i="4"/>
  <c r="N62" i="4" s="1"/>
  <c r="M46" i="4"/>
  <c r="N46" i="4" s="1"/>
  <c r="M30" i="4"/>
  <c r="I31" i="8" s="1"/>
  <c r="M14" i="4"/>
  <c r="AF14" i="4" s="1"/>
  <c r="M93" i="4"/>
  <c r="O93" i="4" s="1"/>
  <c r="M57" i="4"/>
  <c r="M37" i="4"/>
  <c r="M21" i="4"/>
  <c r="M96" i="4"/>
  <c r="M32" i="4"/>
  <c r="M49" i="4"/>
  <c r="M51" i="4"/>
  <c r="I52" i="8" s="1"/>
  <c r="M90" i="4"/>
  <c r="M26" i="4"/>
  <c r="I27" i="8" s="1"/>
  <c r="M33" i="4"/>
  <c r="M64" i="4"/>
  <c r="O64" i="4" s="1"/>
  <c r="M19" i="4"/>
  <c r="M85" i="4"/>
  <c r="AF85" i="4" s="1"/>
  <c r="M48" i="4"/>
  <c r="M106" i="4"/>
  <c r="O106" i="4" s="1"/>
  <c r="M80" i="4"/>
  <c r="I81" i="8" s="1"/>
  <c r="M16" i="4"/>
  <c r="M99" i="4"/>
  <c r="AB99" i="4" s="1"/>
  <c r="M35" i="4"/>
  <c r="N35" i="4" s="1"/>
  <c r="M74" i="4"/>
  <c r="AF74" i="4" s="1"/>
  <c r="M10" i="4"/>
  <c r="M17" i="4"/>
  <c r="O17" i="4" s="1"/>
  <c r="M113" i="4"/>
  <c r="AB113" i="4" s="1"/>
  <c r="M58" i="4"/>
  <c r="AF58" i="4" s="1"/>
  <c r="M112" i="4"/>
  <c r="M67" i="4"/>
  <c r="M42" i="4"/>
  <c r="AF42" i="4" s="1"/>
  <c r="M83" i="4"/>
  <c r="M81" i="4"/>
  <c r="M53" i="4"/>
  <c r="L117" i="4"/>
  <c r="G31" i="6" s="1"/>
  <c r="K117" i="4"/>
  <c r="E31" i="6" s="1"/>
  <c r="AB44" i="4"/>
  <c r="AB37" i="4"/>
  <c r="I25" i="9"/>
  <c r="O33" i="4"/>
  <c r="N43" i="4"/>
  <c r="I56" i="8"/>
  <c r="N32" i="4"/>
  <c r="O88" i="4"/>
  <c r="O89" i="4"/>
  <c r="I22" i="8"/>
  <c r="N27" i="4"/>
  <c r="AF22" i="4"/>
  <c r="AF103" i="4"/>
  <c r="N10" i="4"/>
  <c r="AB34" i="4"/>
  <c r="I73" i="8"/>
  <c r="AB101" i="4"/>
  <c r="AB11" i="4"/>
  <c r="I78" i="8"/>
  <c r="I23" i="10"/>
  <c r="I22" i="9"/>
  <c r="I70" i="8"/>
  <c r="AB57" i="4"/>
  <c r="AF67" i="4"/>
  <c r="I49" i="8"/>
  <c r="N61" i="4"/>
  <c r="AF49" i="4"/>
  <c r="G35" i="3"/>
  <c r="AF63" i="4"/>
  <c r="I64" i="8"/>
  <c r="O63" i="4"/>
  <c r="N63" i="4"/>
  <c r="AB63" i="4"/>
  <c r="AF51" i="4" l="1"/>
  <c r="AB46" i="4"/>
  <c r="AF37" i="4"/>
  <c r="O46" i="4"/>
  <c r="K47" i="8" s="1"/>
  <c r="I35" i="9"/>
  <c r="N88" i="4"/>
  <c r="J89" i="8" s="1"/>
  <c r="O26" i="4"/>
  <c r="I24" i="9"/>
  <c r="N58" i="4"/>
  <c r="J59" i="8" s="1"/>
  <c r="O44" i="4"/>
  <c r="K45" i="8" s="1"/>
  <c r="O55" i="4"/>
  <c r="I79" i="8"/>
  <c r="O56" i="4"/>
  <c r="K57" i="8" s="1"/>
  <c r="N26" i="4"/>
  <c r="J27" i="8" s="1"/>
  <c r="AF108" i="4"/>
  <c r="AB78" i="4"/>
  <c r="N37" i="4"/>
  <c r="J38" i="8" s="1"/>
  <c r="N79" i="4"/>
  <c r="J34" i="9" s="1"/>
  <c r="AB85" i="4"/>
  <c r="L86" i="8" s="1"/>
  <c r="N44" i="4"/>
  <c r="J45" i="8" s="1"/>
  <c r="AB88" i="4"/>
  <c r="L89" i="8" s="1"/>
  <c r="I66" i="8"/>
  <c r="O43" i="4"/>
  <c r="K44" i="8" s="1"/>
  <c r="O75" i="4"/>
  <c r="K76" i="8" s="1"/>
  <c r="AF89" i="4"/>
  <c r="M90" i="8" s="1"/>
  <c r="I57" i="8"/>
  <c r="O85" i="4"/>
  <c r="K86" i="8" s="1"/>
  <c r="O58" i="4"/>
  <c r="K59" i="8" s="1"/>
  <c r="AF44" i="4"/>
  <c r="M45" i="8" s="1"/>
  <c r="I23" i="8"/>
  <c r="N55" i="4"/>
  <c r="J56" i="8" s="1"/>
  <c r="AB108" i="4"/>
  <c r="L109" i="8" s="1"/>
  <c r="O28" i="4"/>
  <c r="K29" i="8" s="1"/>
  <c r="AB69" i="4"/>
  <c r="L70" i="8" s="1"/>
  <c r="AB105" i="4"/>
  <c r="L106" i="8" s="1"/>
  <c r="AB56" i="4"/>
  <c r="L57" i="8" s="1"/>
  <c r="N85" i="4"/>
  <c r="J86" i="8" s="1"/>
  <c r="AB58" i="4"/>
  <c r="N69" i="4"/>
  <c r="J70" i="8" s="1"/>
  <c r="O22" i="4"/>
  <c r="K23" i="8" s="1"/>
  <c r="N65" i="4"/>
  <c r="J66" i="8" s="1"/>
  <c r="I105" i="8"/>
  <c r="AB43" i="4"/>
  <c r="L44" i="8" s="1"/>
  <c r="I29" i="8"/>
  <c r="N75" i="4"/>
  <c r="J76" i="8" s="1"/>
  <c r="I38" i="8"/>
  <c r="AB80" i="4"/>
  <c r="L16" i="10" s="1"/>
  <c r="O79" i="4"/>
  <c r="I106" i="8"/>
  <c r="O48" i="4"/>
  <c r="K49" i="8" s="1"/>
  <c r="AF80" i="4"/>
  <c r="N89" i="4"/>
  <c r="J90" i="8" s="1"/>
  <c r="N25" i="4"/>
  <c r="J26" i="8" s="1"/>
  <c r="O82" i="4"/>
  <c r="K83" i="8" s="1"/>
  <c r="I102" i="8"/>
  <c r="O103" i="4"/>
  <c r="K104" i="8" s="1"/>
  <c r="AB22" i="4"/>
  <c r="AF104" i="4"/>
  <c r="M105" i="8" s="1"/>
  <c r="AF48" i="4"/>
  <c r="M49" i="8" s="1"/>
  <c r="AF77" i="4"/>
  <c r="M78" i="8" s="1"/>
  <c r="I89" i="8"/>
  <c r="N22" i="4"/>
  <c r="J23" i="8" s="1"/>
  <c r="AB65" i="4"/>
  <c r="L66" i="8" s="1"/>
  <c r="N48" i="4"/>
  <c r="J49" i="8" s="1"/>
  <c r="N77" i="4"/>
  <c r="J78" i="8" s="1"/>
  <c r="N80" i="4"/>
  <c r="J81" i="8" s="1"/>
  <c r="AB82" i="4"/>
  <c r="L83" i="8" s="1"/>
  <c r="N97" i="4"/>
  <c r="J98" i="8" s="1"/>
  <c r="I112" i="8"/>
  <c r="O23" i="4"/>
  <c r="K24" i="8" s="1"/>
  <c r="O20" i="4"/>
  <c r="K21" i="8" s="1"/>
  <c r="I24" i="8"/>
  <c r="N13" i="4"/>
  <c r="J14" i="8" s="1"/>
  <c r="N34" i="4"/>
  <c r="J35" i="8" s="1"/>
  <c r="N38" i="4"/>
  <c r="O42" i="4"/>
  <c r="K43" i="8" s="1"/>
  <c r="I25" i="8"/>
  <c r="I34" i="8"/>
  <c r="I43" i="9"/>
  <c r="AB62" i="4"/>
  <c r="L63" i="8" s="1"/>
  <c r="AF23" i="4"/>
  <c r="M24" i="8" s="1"/>
  <c r="I18" i="8"/>
  <c r="O29" i="4"/>
  <c r="K30" i="8" s="1"/>
  <c r="AF38" i="4"/>
  <c r="M39" i="8" s="1"/>
  <c r="N42" i="4"/>
  <c r="J43" i="8" s="1"/>
  <c r="N24" i="4"/>
  <c r="J25" i="8" s="1"/>
  <c r="N33" i="4"/>
  <c r="J34" i="8" s="1"/>
  <c r="AF88" i="4"/>
  <c r="M89" i="8" s="1"/>
  <c r="I14" i="9"/>
  <c r="AB26" i="4"/>
  <c r="L27" i="8" s="1"/>
  <c r="AF26" i="4"/>
  <c r="M27" i="8" s="1"/>
  <c r="AF65" i="4"/>
  <c r="M66" i="8" s="1"/>
  <c r="I33" i="8"/>
  <c r="AF55" i="4"/>
  <c r="M56" i="8" s="1"/>
  <c r="N104" i="4"/>
  <c r="J105" i="8" s="1"/>
  <c r="O104" i="4"/>
  <c r="K105" i="8" s="1"/>
  <c r="N108" i="4"/>
  <c r="J109" i="8" s="1"/>
  <c r="I109" i="8"/>
  <c r="AF43" i="4"/>
  <c r="M44" i="8" s="1"/>
  <c r="I44" i="8"/>
  <c r="AF46" i="4"/>
  <c r="M47" i="8" s="1"/>
  <c r="I47" i="8"/>
  <c r="AB28" i="4"/>
  <c r="L29" i="8" s="1"/>
  <c r="N28" i="4"/>
  <c r="J29" i="8" s="1"/>
  <c r="I76" i="8"/>
  <c r="AF75" i="4"/>
  <c r="M76" i="8" s="1"/>
  <c r="AF78" i="4"/>
  <c r="I16" i="10"/>
  <c r="I80" i="8"/>
  <c r="I83" i="8"/>
  <c r="I90" i="8"/>
  <c r="I98" i="8"/>
  <c r="I41" i="9"/>
  <c r="AB103" i="4"/>
  <c r="L104" i="8" s="1"/>
  <c r="N51" i="4"/>
  <c r="J52" i="8" s="1"/>
  <c r="I33" i="9"/>
  <c r="O37" i="4"/>
  <c r="K38" i="8" s="1"/>
  <c r="AB48" i="4"/>
  <c r="L49" i="8" s="1"/>
  <c r="AF69" i="4"/>
  <c r="M70" i="8" s="1"/>
  <c r="O69" i="4"/>
  <c r="K70" i="8" s="1"/>
  <c r="AB77" i="4"/>
  <c r="L78" i="8" s="1"/>
  <c r="O80" i="4"/>
  <c r="I107" i="8"/>
  <c r="AB27" i="4"/>
  <c r="L28" i="8" s="1"/>
  <c r="AB55" i="4"/>
  <c r="L56" i="8" s="1"/>
  <c r="O78" i="4"/>
  <c r="K79" i="8" s="1"/>
  <c r="O59" i="4"/>
  <c r="K60" i="8" s="1"/>
  <c r="O77" i="4"/>
  <c r="K78" i="8" s="1"/>
  <c r="AF79" i="4"/>
  <c r="M80" i="8" s="1"/>
  <c r="I34" i="9"/>
  <c r="AB89" i="4"/>
  <c r="L90" i="8" s="1"/>
  <c r="N101" i="4"/>
  <c r="J102" i="8" s="1"/>
  <c r="N105" i="4"/>
  <c r="J106" i="8" s="1"/>
  <c r="O100" i="4"/>
  <c r="I104" i="8"/>
  <c r="AB51" i="4"/>
  <c r="L52" i="8" s="1"/>
  <c r="AF110" i="4"/>
  <c r="M111" i="8" s="1"/>
  <c r="O27" i="4"/>
  <c r="K28" i="8" s="1"/>
  <c r="O32" i="4"/>
  <c r="K33" i="8" s="1"/>
  <c r="I61" i="8"/>
  <c r="AB21" i="4"/>
  <c r="L22" i="8" s="1"/>
  <c r="O74" i="4"/>
  <c r="K75" i="8" s="1"/>
  <c r="N59" i="4"/>
  <c r="J60" i="8" s="1"/>
  <c r="O116" i="4"/>
  <c r="K23" i="10" s="1"/>
  <c r="O94" i="4"/>
  <c r="K95" i="8" s="1"/>
  <c r="AB111" i="4"/>
  <c r="L112" i="8" s="1"/>
  <c r="O111" i="4"/>
  <c r="K112" i="8" s="1"/>
  <c r="O54" i="4"/>
  <c r="AB17" i="4"/>
  <c r="L18" i="8" s="1"/>
  <c r="I23" i="9"/>
  <c r="O14" i="4"/>
  <c r="K15" i="8" s="1"/>
  <c r="O49" i="4"/>
  <c r="K50" i="8" s="1"/>
  <c r="AB29" i="4"/>
  <c r="L30" i="8" s="1"/>
  <c r="AF29" i="4"/>
  <c r="M30" i="8" s="1"/>
  <c r="O38" i="4"/>
  <c r="K39" i="8" s="1"/>
  <c r="N21" i="4"/>
  <c r="J22" i="8" s="1"/>
  <c r="AB42" i="4"/>
  <c r="L43" i="8" s="1"/>
  <c r="AF24" i="4"/>
  <c r="M25" i="8" s="1"/>
  <c r="AB33" i="4"/>
  <c r="L34" i="8" s="1"/>
  <c r="I75" i="8"/>
  <c r="N74" i="4"/>
  <c r="J75" i="8" s="1"/>
  <c r="AB60" i="4"/>
  <c r="L61" i="8" s="1"/>
  <c r="AB59" i="4"/>
  <c r="L60" i="8" s="1"/>
  <c r="I26" i="9"/>
  <c r="AB31" i="4"/>
  <c r="L32" i="8" s="1"/>
  <c r="I42" i="9"/>
  <c r="AB106" i="4"/>
  <c r="L107" i="8" s="1"/>
  <c r="I28" i="8"/>
  <c r="AF106" i="4"/>
  <c r="AF21" i="4"/>
  <c r="M22" i="8" s="1"/>
  <c r="O21" i="4"/>
  <c r="K22" i="8" s="1"/>
  <c r="I43" i="8"/>
  <c r="I15" i="9"/>
  <c r="AF33" i="4"/>
  <c r="M34" i="8" s="1"/>
  <c r="AB74" i="4"/>
  <c r="L75" i="8" s="1"/>
  <c r="N60" i="4"/>
  <c r="O60" i="4"/>
  <c r="K61" i="8" s="1"/>
  <c r="I60" i="8"/>
  <c r="I17" i="9"/>
  <c r="N11" i="4"/>
  <c r="J12" i="8" s="1"/>
  <c r="N64" i="4"/>
  <c r="J65" i="8" s="1"/>
  <c r="AF102" i="4"/>
  <c r="M103" i="8" s="1"/>
  <c r="AB18" i="4"/>
  <c r="L19" i="8" s="1"/>
  <c r="N106" i="4"/>
  <c r="J43" i="9" s="1"/>
  <c r="N110" i="4"/>
  <c r="J111" i="8" s="1"/>
  <c r="AB32" i="4"/>
  <c r="L33" i="8" s="1"/>
  <c r="O110" i="4"/>
  <c r="K111" i="8" s="1"/>
  <c r="AF27" i="4"/>
  <c r="M28" i="8" s="1"/>
  <c r="AF32" i="4"/>
  <c r="M33" i="8" s="1"/>
  <c r="I30" i="8"/>
  <c r="AB38" i="4"/>
  <c r="I111" i="8"/>
  <c r="AB24" i="4"/>
  <c r="L25" i="8" s="1"/>
  <c r="N116" i="4"/>
  <c r="J23" i="10" s="1"/>
  <c r="I12" i="8"/>
  <c r="AB14" i="4"/>
  <c r="AF64" i="4"/>
  <c r="M65" i="8" s="1"/>
  <c r="I95" i="8"/>
  <c r="N87" i="4"/>
  <c r="J88" i="8" s="1"/>
  <c r="AF62" i="4"/>
  <c r="M63" i="8" s="1"/>
  <c r="AF17" i="4"/>
  <c r="M18" i="8" s="1"/>
  <c r="AF54" i="4"/>
  <c r="M55" i="8" s="1"/>
  <c r="I40" i="8"/>
  <c r="O61" i="4"/>
  <c r="K62" i="8" s="1"/>
  <c r="AF116" i="4"/>
  <c r="M117" i="8" s="1"/>
  <c r="AF11" i="4"/>
  <c r="M12" i="8" s="1"/>
  <c r="I15" i="8"/>
  <c r="AF94" i="4"/>
  <c r="M95" i="8" s="1"/>
  <c r="I88" i="8"/>
  <c r="AF91" i="4"/>
  <c r="M92" i="8" s="1"/>
  <c r="AF31" i="4"/>
  <c r="M32" i="8" s="1"/>
  <c r="O34" i="4"/>
  <c r="K35" i="8" s="1"/>
  <c r="AB102" i="4"/>
  <c r="L103" i="8" s="1"/>
  <c r="O18" i="4"/>
  <c r="K19" i="8" s="1"/>
  <c r="I114" i="8"/>
  <c r="N111" i="4"/>
  <c r="J112" i="8" s="1"/>
  <c r="N17" i="4"/>
  <c r="J18" i="8" s="1"/>
  <c r="N54" i="4"/>
  <c r="AF13" i="4"/>
  <c r="AF25" i="4"/>
  <c r="M26" i="8" s="1"/>
  <c r="I46" i="9"/>
  <c r="AB67" i="4"/>
  <c r="L68" i="8" s="1"/>
  <c r="I14" i="8"/>
  <c r="AB39" i="4"/>
  <c r="L40" i="8" s="1"/>
  <c r="I21" i="8"/>
  <c r="AB25" i="4"/>
  <c r="L26" i="8" s="1"/>
  <c r="AF61" i="4"/>
  <c r="M62" i="8" s="1"/>
  <c r="O57" i="4"/>
  <c r="N49" i="4"/>
  <c r="J50" i="8" s="1"/>
  <c r="I62" i="8"/>
  <c r="I58" i="8"/>
  <c r="AB91" i="4"/>
  <c r="L92" i="8" s="1"/>
  <c r="O67" i="4"/>
  <c r="K68" i="8" s="1"/>
  <c r="N99" i="4"/>
  <c r="AB12" i="4"/>
  <c r="L13" i="8" s="1"/>
  <c r="AB50" i="4"/>
  <c r="L51" i="8" s="1"/>
  <c r="O71" i="4"/>
  <c r="K72" i="8" s="1"/>
  <c r="O70" i="4"/>
  <c r="K71" i="8" s="1"/>
  <c r="I100" i="8"/>
  <c r="O13" i="4"/>
  <c r="K14" i="8" s="1"/>
  <c r="N39" i="4"/>
  <c r="J40" i="8" s="1"/>
  <c r="AF20" i="4"/>
  <c r="M21" i="8" s="1"/>
  <c r="N20" i="4"/>
  <c r="J21" i="8" s="1"/>
  <c r="O25" i="4"/>
  <c r="K26" i="8" s="1"/>
  <c r="AF56" i="4"/>
  <c r="M57" i="8" s="1"/>
  <c r="N56" i="4"/>
  <c r="J25" i="9" s="1"/>
  <c r="I86" i="8"/>
  <c r="I59" i="8"/>
  <c r="I45" i="8"/>
  <c r="I50" i="8"/>
  <c r="I71" i="8"/>
  <c r="AF113" i="4"/>
  <c r="M114" i="8" s="1"/>
  <c r="I40" i="9"/>
  <c r="N93" i="4"/>
  <c r="J94" i="8" s="1"/>
  <c r="AF72" i="4"/>
  <c r="M73" i="8" s="1"/>
  <c r="N23" i="4"/>
  <c r="AB54" i="4"/>
  <c r="AF39" i="4"/>
  <c r="M40" i="8" s="1"/>
  <c r="I85" i="8"/>
  <c r="I28" i="9"/>
  <c r="AB61" i="4"/>
  <c r="AF57" i="4"/>
  <c r="M58" i="8" s="1"/>
  <c r="I47" i="9"/>
  <c r="I117" i="8"/>
  <c r="O11" i="4"/>
  <c r="K12" i="8" s="1"/>
  <c r="N14" i="4"/>
  <c r="J15" i="8" s="1"/>
  <c r="I65" i="8"/>
  <c r="AB94" i="4"/>
  <c r="L95" i="8" s="1"/>
  <c r="AF87" i="4"/>
  <c r="M88" i="8" s="1"/>
  <c r="N91" i="4"/>
  <c r="J92" i="8" s="1"/>
  <c r="N31" i="4"/>
  <c r="J32" i="8" s="1"/>
  <c r="I35" i="8"/>
  <c r="I27" i="9"/>
  <c r="N57" i="4"/>
  <c r="AB116" i="4"/>
  <c r="L117" i="8" s="1"/>
  <c r="AB64" i="4"/>
  <c r="L28" i="9" s="1"/>
  <c r="O87" i="4"/>
  <c r="K88" i="8" s="1"/>
  <c r="O91" i="4"/>
  <c r="K92" i="8" s="1"/>
  <c r="O31" i="4"/>
  <c r="K32" i="8" s="1"/>
  <c r="AF34" i="4"/>
  <c r="M35" i="8" s="1"/>
  <c r="AF101" i="4"/>
  <c r="M102" i="8" s="1"/>
  <c r="AF97" i="4"/>
  <c r="M98" i="8" s="1"/>
  <c r="AF35" i="4"/>
  <c r="M36" i="8" s="1"/>
  <c r="I11" i="9"/>
  <c r="AF82" i="4"/>
  <c r="M83" i="8" s="1"/>
  <c r="O101" i="4"/>
  <c r="K102" i="8" s="1"/>
  <c r="AB97" i="4"/>
  <c r="L98" i="8" s="1"/>
  <c r="AF105" i="4"/>
  <c r="AF30" i="4"/>
  <c r="M31" i="8" s="1"/>
  <c r="N100" i="4"/>
  <c r="O10" i="4"/>
  <c r="K11" i="8" s="1"/>
  <c r="AB10" i="4"/>
  <c r="AF100" i="4"/>
  <c r="M101" i="8" s="1"/>
  <c r="AF10" i="4"/>
  <c r="I11" i="8"/>
  <c r="N103" i="4"/>
  <c r="O51" i="4"/>
  <c r="I103" i="8"/>
  <c r="I19" i="8"/>
  <c r="O62" i="4"/>
  <c r="K63" i="8" s="1"/>
  <c r="I63" i="8"/>
  <c r="O102" i="4"/>
  <c r="AF18" i="4"/>
  <c r="M19" i="8" s="1"/>
  <c r="AB100" i="4"/>
  <c r="L101" i="8" s="1"/>
  <c r="N113" i="4"/>
  <c r="J114" i="8" s="1"/>
  <c r="AF99" i="4"/>
  <c r="N86" i="4"/>
  <c r="J87" i="8" s="1"/>
  <c r="N72" i="4"/>
  <c r="J73" i="8" s="1"/>
  <c r="O30" i="4"/>
  <c r="K31" i="8" s="1"/>
  <c r="AF12" i="4"/>
  <c r="M13" i="8" s="1"/>
  <c r="I21" i="9"/>
  <c r="AB93" i="4"/>
  <c r="L94" i="8" s="1"/>
  <c r="AB71" i="4"/>
  <c r="L72" i="8" s="1"/>
  <c r="I72" i="8"/>
  <c r="I87" i="8"/>
  <c r="O86" i="4"/>
  <c r="K87" i="8" s="1"/>
  <c r="AB72" i="4"/>
  <c r="L73" i="8" s="1"/>
  <c r="AB30" i="4"/>
  <c r="L31" i="8" s="1"/>
  <c r="O12" i="4"/>
  <c r="K13" i="8" s="1"/>
  <c r="O35" i="4"/>
  <c r="K36" i="8" s="1"/>
  <c r="I36" i="8"/>
  <c r="O84" i="4"/>
  <c r="K85" i="8" s="1"/>
  <c r="AF50" i="4"/>
  <c r="I51" i="8"/>
  <c r="AB49" i="4"/>
  <c r="L50" i="8" s="1"/>
  <c r="I68" i="8"/>
  <c r="N67" i="4"/>
  <c r="J68" i="8" s="1"/>
  <c r="AB70" i="4"/>
  <c r="AF70" i="4"/>
  <c r="M71" i="8" s="1"/>
  <c r="O113" i="4"/>
  <c r="O99" i="4"/>
  <c r="I21" i="10"/>
  <c r="AF93" i="4"/>
  <c r="M94" i="8" s="1"/>
  <c r="I94" i="8"/>
  <c r="N71" i="4"/>
  <c r="J72" i="8" s="1"/>
  <c r="AB86" i="4"/>
  <c r="O72" i="4"/>
  <c r="K73" i="8" s="1"/>
  <c r="N30" i="4"/>
  <c r="I13" i="8"/>
  <c r="AB35" i="4"/>
  <c r="L36" i="8" s="1"/>
  <c r="N84" i="4"/>
  <c r="J85" i="8" s="1"/>
  <c r="N50" i="4"/>
  <c r="J51" i="8" s="1"/>
  <c r="I69" i="8"/>
  <c r="I110" i="8"/>
  <c r="I41" i="8"/>
  <c r="N112" i="4"/>
  <c r="I11" i="10"/>
  <c r="AF84" i="4"/>
  <c r="M85" i="8" s="1"/>
  <c r="O45" i="4"/>
  <c r="K46" i="8" s="1"/>
  <c r="AF95" i="4"/>
  <c r="AB73" i="4"/>
  <c r="AB53" i="4"/>
  <c r="L54" i="8" s="1"/>
  <c r="O107" i="4"/>
  <c r="K108" i="8" s="1"/>
  <c r="AF92" i="4"/>
  <c r="M93" i="8" s="1"/>
  <c r="O41" i="4"/>
  <c r="K42" i="8" s="1"/>
  <c r="N115" i="4"/>
  <c r="J116" i="8" s="1"/>
  <c r="AB96" i="4"/>
  <c r="L97" i="8" s="1"/>
  <c r="N76" i="4"/>
  <c r="J15" i="10" s="1"/>
  <c r="AB112" i="4"/>
  <c r="L113" i="8" s="1"/>
  <c r="AF36" i="4"/>
  <c r="I67" i="8"/>
  <c r="I97" i="8"/>
  <c r="N47" i="4"/>
  <c r="AB52" i="4"/>
  <c r="L53" i="8" s="1"/>
  <c r="I82" i="8"/>
  <c r="I20" i="8"/>
  <c r="I108" i="8"/>
  <c r="I29" i="9"/>
  <c r="I44" i="9"/>
  <c r="AB92" i="4"/>
  <c r="L93" i="8" s="1"/>
  <c r="N96" i="4"/>
  <c r="I42" i="8"/>
  <c r="N45" i="4"/>
  <c r="I17" i="8"/>
  <c r="O115" i="4"/>
  <c r="I38" i="9"/>
  <c r="O36" i="4"/>
  <c r="K37" i="8" s="1"/>
  <c r="I99" i="8"/>
  <c r="I17" i="10"/>
  <c r="I37" i="9"/>
  <c r="I14" i="10"/>
  <c r="AF114" i="4"/>
  <c r="M115" i="8" s="1"/>
  <c r="O66" i="4"/>
  <c r="O95" i="4"/>
  <c r="K96" i="8" s="1"/>
  <c r="AF83" i="4"/>
  <c r="M84" i="8" s="1"/>
  <c r="O90" i="4"/>
  <c r="K91" i="8" s="1"/>
  <c r="AB114" i="4"/>
  <c r="I12" i="9"/>
  <c r="AB45" i="4"/>
  <c r="AF16" i="4"/>
  <c r="M17" i="8" s="1"/>
  <c r="O76" i="4"/>
  <c r="K77" i="8" s="1"/>
  <c r="AB76" i="4"/>
  <c r="I19" i="9"/>
  <c r="I113" i="8"/>
  <c r="AF66" i="4"/>
  <c r="AF52" i="4"/>
  <c r="M53" i="8" s="1"/>
  <c r="N52" i="4"/>
  <c r="J53" i="8" s="1"/>
  <c r="I96" i="8"/>
  <c r="AB107" i="4"/>
  <c r="N92" i="4"/>
  <c r="AF96" i="4"/>
  <c r="M97" i="8" s="1"/>
  <c r="AF41" i="4"/>
  <c r="I20" i="9"/>
  <c r="AB47" i="4"/>
  <c r="I116" i="8"/>
  <c r="AF73" i="4"/>
  <c r="I74" i="8"/>
  <c r="N36" i="4"/>
  <c r="AF98" i="4"/>
  <c r="M99" i="8" s="1"/>
  <c r="I22" i="10"/>
  <c r="AB81" i="4"/>
  <c r="L36" i="9" s="1"/>
  <c r="I18" i="10"/>
  <c r="AB83" i="4"/>
  <c r="AF68" i="4"/>
  <c r="N68" i="4"/>
  <c r="J69" i="8" s="1"/>
  <c r="N109" i="4"/>
  <c r="AB109" i="4"/>
  <c r="L110" i="8" s="1"/>
  <c r="I91" i="8"/>
  <c r="N90" i="4"/>
  <c r="J91" i="8" s="1"/>
  <c r="I115" i="8"/>
  <c r="AB40" i="4"/>
  <c r="L41" i="8" s="1"/>
  <c r="N40" i="4"/>
  <c r="AB15" i="4"/>
  <c r="L16" i="8" s="1"/>
  <c r="N15" i="4"/>
  <c r="AF19" i="4"/>
  <c r="N53" i="4"/>
  <c r="AF107" i="4"/>
  <c r="M108" i="8" s="1"/>
  <c r="N107" i="4"/>
  <c r="I93" i="8"/>
  <c r="O92" i="4"/>
  <c r="K93" i="8" s="1"/>
  <c r="I45" i="9"/>
  <c r="O96" i="4"/>
  <c r="K97" i="8" s="1"/>
  <c r="AB41" i="4"/>
  <c r="I46" i="8"/>
  <c r="N16" i="4"/>
  <c r="J17" i="8" s="1"/>
  <c r="I18" i="9"/>
  <c r="I32" i="9"/>
  <c r="I77" i="8"/>
  <c r="AF112" i="4"/>
  <c r="O47" i="4"/>
  <c r="I48" i="8"/>
  <c r="I30" i="9"/>
  <c r="AF115" i="4"/>
  <c r="M116" i="8" s="1"/>
  <c r="N73" i="4"/>
  <c r="AB36" i="4"/>
  <c r="L37" i="8" s="1"/>
  <c r="N66" i="4"/>
  <c r="I53" i="8"/>
  <c r="O52" i="4"/>
  <c r="AB95" i="4"/>
  <c r="L96" i="8" s="1"/>
  <c r="N98" i="4"/>
  <c r="O98" i="4"/>
  <c r="K99" i="8" s="1"/>
  <c r="O81" i="4"/>
  <c r="K82" i="8" s="1"/>
  <c r="I36" i="9"/>
  <c r="O83" i="4"/>
  <c r="K84" i="8" s="1"/>
  <c r="N83" i="4"/>
  <c r="I39" i="9"/>
  <c r="I20" i="10"/>
  <c r="AB68" i="4"/>
  <c r="O109" i="4"/>
  <c r="K110" i="8" s="1"/>
  <c r="I31" i="9"/>
  <c r="AB90" i="4"/>
  <c r="L91" i="8" s="1"/>
  <c r="N114" i="4"/>
  <c r="J115" i="8" s="1"/>
  <c r="AF40" i="4"/>
  <c r="M41" i="8" s="1"/>
  <c r="I16" i="8"/>
  <c r="O15" i="4"/>
  <c r="I13" i="10"/>
  <c r="O19" i="4"/>
  <c r="I54" i="8"/>
  <c r="AF53" i="4"/>
  <c r="M54" i="8" s="1"/>
  <c r="N41" i="4"/>
  <c r="I16" i="9"/>
  <c r="AF45" i="4"/>
  <c r="AB16" i="4"/>
  <c r="O16" i="4"/>
  <c r="K17" i="8" s="1"/>
  <c r="AF76" i="4"/>
  <c r="I15" i="10"/>
  <c r="O112" i="4"/>
  <c r="AF47" i="4"/>
  <c r="AB115" i="4"/>
  <c r="O73" i="4"/>
  <c r="I19" i="10"/>
  <c r="I37" i="8"/>
  <c r="AB66" i="4"/>
  <c r="N95" i="4"/>
  <c r="J96" i="8" s="1"/>
  <c r="AB98" i="4"/>
  <c r="L21" i="10" s="1"/>
  <c r="AF81" i="4"/>
  <c r="M17" i="10" s="1"/>
  <c r="N81" i="4"/>
  <c r="J82" i="8" s="1"/>
  <c r="I84" i="8"/>
  <c r="O68" i="4"/>
  <c r="AF109" i="4"/>
  <c r="M110" i="8" s="1"/>
  <c r="AF90" i="4"/>
  <c r="O114" i="4"/>
  <c r="O40" i="4"/>
  <c r="M117" i="4"/>
  <c r="K37" i="6" s="1"/>
  <c r="AF15" i="4"/>
  <c r="I12" i="10"/>
  <c r="I13" i="9"/>
  <c r="N19" i="4"/>
  <c r="J20" i="8" s="1"/>
  <c r="AB19" i="4"/>
  <c r="O53" i="4"/>
  <c r="K54" i="8" s="1"/>
  <c r="J30" i="8"/>
  <c r="L105" i="8"/>
  <c r="K43" i="9"/>
  <c r="K107" i="8"/>
  <c r="J28" i="8"/>
  <c r="M86" i="8"/>
  <c r="J64" i="8"/>
  <c r="L58" i="8"/>
  <c r="K89" i="8"/>
  <c r="K66" i="8"/>
  <c r="L14" i="8"/>
  <c r="K109" i="8"/>
  <c r="L21" i="8"/>
  <c r="M43" i="8"/>
  <c r="K46" i="9"/>
  <c r="K34" i="8"/>
  <c r="J79" i="8"/>
  <c r="J33" i="9"/>
  <c r="K64" i="8"/>
  <c r="J62" i="8"/>
  <c r="L100" i="8"/>
  <c r="L34" i="9"/>
  <c r="L80" i="8"/>
  <c r="J83" i="8"/>
  <c r="L102" i="8"/>
  <c r="L35" i="8"/>
  <c r="J11" i="8"/>
  <c r="K27" i="8"/>
  <c r="K18" i="8"/>
  <c r="J44" i="8"/>
  <c r="L47" i="8"/>
  <c r="M29" i="8"/>
  <c r="M75" i="8"/>
  <c r="M60" i="8"/>
  <c r="M38" i="8"/>
  <c r="L38" i="8"/>
  <c r="M50" i="8"/>
  <c r="J71" i="8"/>
  <c r="L114" i="8"/>
  <c r="J95" i="8"/>
  <c r="M87" i="8"/>
  <c r="L88" i="8"/>
  <c r="K98" i="8"/>
  <c r="K106" i="8"/>
  <c r="J13" i="8"/>
  <c r="J103" i="8"/>
  <c r="M104" i="8"/>
  <c r="M52" i="8"/>
  <c r="L24" i="8"/>
  <c r="K40" i="8"/>
  <c r="M109" i="8"/>
  <c r="M112" i="8"/>
  <c r="J33" i="8"/>
  <c r="K25" i="8"/>
  <c r="L76" i="8"/>
  <c r="M61" i="8"/>
  <c r="M59" i="8"/>
  <c r="L45" i="8"/>
  <c r="L64" i="8"/>
  <c r="M64" i="8"/>
  <c r="M68" i="8"/>
  <c r="L12" i="8"/>
  <c r="J16" i="10"/>
  <c r="M15" i="8"/>
  <c r="M72" i="8"/>
  <c r="J36" i="8"/>
  <c r="M23" i="8"/>
  <c r="L111" i="8"/>
  <c r="J47" i="8"/>
  <c r="K35" i="9"/>
  <c r="K94" i="8"/>
  <c r="K65" i="8"/>
  <c r="K90" i="8"/>
  <c r="L85" i="8"/>
  <c r="J19" i="8"/>
  <c r="K51" i="8"/>
  <c r="J63" i="8"/>
  <c r="L40" i="9" l="1"/>
  <c r="M33" i="9"/>
  <c r="K28" i="9"/>
  <c r="K16" i="10"/>
  <c r="K21" i="9"/>
  <c r="J40" i="9"/>
  <c r="J23" i="9"/>
  <c r="K34" i="9"/>
  <c r="L33" i="9"/>
  <c r="K21" i="10"/>
  <c r="M43" i="9"/>
  <c r="M35" i="9"/>
  <c r="K24" i="9"/>
  <c r="M40" i="9"/>
  <c r="L14" i="9"/>
  <c r="L26" i="9"/>
  <c r="L23" i="9"/>
  <c r="L17" i="9"/>
  <c r="K23" i="9"/>
  <c r="K56" i="8"/>
  <c r="L35" i="9"/>
  <c r="L79" i="8"/>
  <c r="K25" i="9"/>
  <c r="J26" i="9"/>
  <c r="L59" i="8"/>
  <c r="M24" i="9"/>
  <c r="J35" i="9"/>
  <c r="J24" i="9"/>
  <c r="M16" i="10"/>
  <c r="M81" i="8"/>
  <c r="L81" i="8"/>
  <c r="K80" i="8"/>
  <c r="J80" i="8"/>
  <c r="J17" i="9"/>
  <c r="L25" i="9"/>
  <c r="K26" i="9"/>
  <c r="J100" i="8"/>
  <c r="M19" i="9"/>
  <c r="K14" i="9"/>
  <c r="J46" i="9"/>
  <c r="M32" i="9"/>
  <c r="K81" i="8"/>
  <c r="L46" i="9"/>
  <c r="M47" i="9"/>
  <c r="M28" i="9"/>
  <c r="M42" i="9"/>
  <c r="J14" i="9"/>
  <c r="L23" i="8"/>
  <c r="J11" i="10"/>
  <c r="J15" i="9"/>
  <c r="M79" i="8"/>
  <c r="M46" i="9"/>
  <c r="J21" i="10"/>
  <c r="J117" i="8"/>
  <c r="M23" i="9"/>
  <c r="J24" i="8"/>
  <c r="J55" i="8"/>
  <c r="J39" i="8"/>
  <c r="J47" i="9"/>
  <c r="M20" i="9"/>
  <c r="J27" i="9"/>
  <c r="L37" i="9"/>
  <c r="L27" i="9"/>
  <c r="L24" i="9"/>
  <c r="M34" i="9"/>
  <c r="M15" i="9"/>
  <c r="K37" i="9"/>
  <c r="L65" i="8"/>
  <c r="M106" i="8"/>
  <c r="M17" i="9"/>
  <c r="L43" i="9"/>
  <c r="K47" i="9"/>
  <c r="M41" i="9"/>
  <c r="L15" i="9"/>
  <c r="L39" i="8"/>
  <c r="K42" i="9"/>
  <c r="J41" i="9"/>
  <c r="M14" i="9"/>
  <c r="M82" i="8"/>
  <c r="J61" i="8"/>
  <c r="L21" i="9"/>
  <c r="J19" i="9"/>
  <c r="M21" i="10"/>
  <c r="J107" i="8"/>
  <c r="L15" i="10"/>
  <c r="J42" i="9"/>
  <c r="K41" i="9"/>
  <c r="M23" i="10"/>
  <c r="K27" i="9"/>
  <c r="K33" i="9"/>
  <c r="M107" i="8"/>
  <c r="K101" i="8"/>
  <c r="L42" i="9"/>
  <c r="J28" i="9"/>
  <c r="M11" i="10"/>
  <c r="J44" i="9"/>
  <c r="K117" i="8"/>
  <c r="M14" i="8"/>
  <c r="K17" i="9"/>
  <c r="L18" i="9"/>
  <c r="L84" i="8"/>
  <c r="M27" i="9"/>
  <c r="K55" i="8"/>
  <c r="L13" i="9"/>
  <c r="K13" i="9"/>
  <c r="K52" i="8"/>
  <c r="L62" i="8"/>
  <c r="L14" i="10"/>
  <c r="M25" i="9"/>
  <c r="L55" i="8"/>
  <c r="M11" i="9"/>
  <c r="L11" i="9"/>
  <c r="J11" i="9"/>
  <c r="M36" i="9"/>
  <c r="M26" i="9"/>
  <c r="J57" i="8"/>
  <c r="K12" i="9"/>
  <c r="L15" i="8"/>
  <c r="J58" i="8"/>
  <c r="K58" i="8"/>
  <c r="J77" i="8"/>
  <c r="K103" i="8"/>
  <c r="M11" i="8"/>
  <c r="J101" i="8"/>
  <c r="M100" i="8"/>
  <c r="J32" i="9"/>
  <c r="J13" i="9"/>
  <c r="K15" i="9"/>
  <c r="M12" i="9"/>
  <c r="K100" i="8"/>
  <c r="M31" i="9"/>
  <c r="L47" i="9"/>
  <c r="K20" i="8"/>
  <c r="L17" i="10"/>
  <c r="K14" i="10"/>
  <c r="L11" i="10"/>
  <c r="J37" i="9"/>
  <c r="K19" i="9"/>
  <c r="K12" i="10"/>
  <c r="J18" i="10"/>
  <c r="L44" i="9"/>
  <c r="L31" i="9"/>
  <c r="M13" i="9"/>
  <c r="K32" i="9"/>
  <c r="K40" i="9"/>
  <c r="L23" i="10"/>
  <c r="L74" i="8"/>
  <c r="K30" i="9"/>
  <c r="J84" i="8"/>
  <c r="L82" i="8"/>
  <c r="K74" i="8"/>
  <c r="L41" i="9"/>
  <c r="L11" i="8"/>
  <c r="L22" i="9"/>
  <c r="J104" i="8"/>
  <c r="K31" i="9"/>
  <c r="M22" i="10"/>
  <c r="L20" i="8"/>
  <c r="M45" i="9"/>
  <c r="M37" i="9"/>
  <c r="L19" i="10"/>
  <c r="L30" i="9"/>
  <c r="L87" i="8"/>
  <c r="L71" i="8"/>
  <c r="L32" i="9"/>
  <c r="L16" i="9"/>
  <c r="L77" i="8"/>
  <c r="J12" i="9"/>
  <c r="M96" i="8"/>
  <c r="J20" i="9"/>
  <c r="M16" i="9"/>
  <c r="J21" i="9"/>
  <c r="M13" i="10"/>
  <c r="J31" i="8"/>
  <c r="K116" i="8"/>
  <c r="M51" i="8"/>
  <c r="K36" i="9"/>
  <c r="M20" i="10"/>
  <c r="M37" i="8"/>
  <c r="M21" i="9"/>
  <c r="K11" i="9"/>
  <c r="J113" i="8"/>
  <c r="K11" i="10"/>
  <c r="M39" i="9"/>
  <c r="K114" i="8"/>
  <c r="K20" i="9"/>
  <c r="M44" i="9"/>
  <c r="J108" i="8"/>
  <c r="L108" i="8"/>
  <c r="K44" i="9"/>
  <c r="K115" i="8"/>
  <c r="M113" i="8"/>
  <c r="M18" i="9"/>
  <c r="M46" i="8"/>
  <c r="L38" i="9"/>
  <c r="M48" i="8"/>
  <c r="J30" i="9"/>
  <c r="J42" i="8"/>
  <c r="L42" i="8"/>
  <c r="L18" i="10"/>
  <c r="M20" i="8"/>
  <c r="K16" i="8"/>
  <c r="M22" i="9"/>
  <c r="M19" i="10"/>
  <c r="M69" i="8"/>
  <c r="J20" i="10"/>
  <c r="K18" i="10"/>
  <c r="I48" i="9"/>
  <c r="K13" i="10"/>
  <c r="L39" i="9"/>
  <c r="L99" i="8"/>
  <c r="L19" i="9"/>
  <c r="K17" i="10"/>
  <c r="J19" i="10"/>
  <c r="K29" i="9"/>
  <c r="J37" i="8"/>
  <c r="J31" i="9"/>
  <c r="K69" i="8"/>
  <c r="J48" i="8"/>
  <c r="L115" i="8"/>
  <c r="J110" i="8"/>
  <c r="K53" i="8"/>
  <c r="L20" i="9"/>
  <c r="J74" i="8"/>
  <c r="L17" i="8"/>
  <c r="J13" i="10"/>
  <c r="J16" i="8"/>
  <c r="L12" i="10"/>
  <c r="J12" i="10"/>
  <c r="L48" i="8"/>
  <c r="K39" i="9"/>
  <c r="L20" i="10"/>
  <c r="L12" i="9"/>
  <c r="J14" i="10"/>
  <c r="K22" i="10"/>
  <c r="K67" i="8"/>
  <c r="L46" i="8"/>
  <c r="K20" i="10"/>
  <c r="J22" i="10"/>
  <c r="J97" i="8"/>
  <c r="J93" i="8"/>
  <c r="K18" i="9"/>
  <c r="K22" i="9"/>
  <c r="K113" i="8"/>
  <c r="N117" i="4"/>
  <c r="J42" i="6" s="1"/>
  <c r="K41" i="8"/>
  <c r="J38" i="9"/>
  <c r="K48" i="8"/>
  <c r="K45" i="9"/>
  <c r="J16" i="9"/>
  <c r="I24" i="10"/>
  <c r="I118" i="8"/>
  <c r="E36" i="3" s="1"/>
  <c r="M12" i="10"/>
  <c r="K38" i="9"/>
  <c r="L29" i="9"/>
  <c r="M74" i="8"/>
  <c r="M77" i="8"/>
  <c r="M91" i="8"/>
  <c r="J54" i="8"/>
  <c r="L69" i="8"/>
  <c r="J36" i="9"/>
  <c r="J46" i="8"/>
  <c r="M42" i="8"/>
  <c r="M15" i="10"/>
  <c r="J67" i="8"/>
  <c r="K19" i="10"/>
  <c r="L116" i="8"/>
  <c r="J29" i="9"/>
  <c r="L13" i="10"/>
  <c r="M14" i="10"/>
  <c r="L22" i="10"/>
  <c r="J22" i="9"/>
  <c r="M67" i="8"/>
  <c r="M38" i="9"/>
  <c r="AB117" i="4"/>
  <c r="R36" i="6" s="1"/>
  <c r="M18" i="10"/>
  <c r="K15" i="10"/>
  <c r="M29" i="9"/>
  <c r="L45" i="9"/>
  <c r="AF117" i="4"/>
  <c r="R37" i="6" s="1"/>
  <c r="J41" i="8"/>
  <c r="J17" i="10"/>
  <c r="L67" i="8"/>
  <c r="K16" i="9"/>
  <c r="M16" i="8"/>
  <c r="O117" i="4"/>
  <c r="J39" i="9"/>
  <c r="J99" i="8"/>
  <c r="M30" i="9"/>
  <c r="J18" i="9"/>
  <c r="J45" i="9"/>
  <c r="L24" i="10" l="1"/>
  <c r="K48" i="9"/>
  <c r="K24" i="10"/>
  <c r="J118" i="8"/>
  <c r="F36" i="3" s="1"/>
  <c r="L118" i="8"/>
  <c r="H36" i="3" s="1"/>
  <c r="M48" i="9"/>
  <c r="M24" i="10"/>
  <c r="M118" i="8"/>
  <c r="I36" i="3" s="1"/>
  <c r="L48" i="9"/>
  <c r="K118" i="8"/>
  <c r="J48" i="9"/>
  <c r="J24" i="10"/>
  <c r="J43" i="6"/>
  <c r="K48" i="6" s="1"/>
  <c r="Q117" i="4"/>
  <c r="G36" i="3" l="1"/>
  <c r="R83" i="4"/>
  <c r="T83" i="4" s="1"/>
  <c r="R89" i="4"/>
  <c r="S89" i="4" s="1"/>
  <c r="R49" i="4"/>
  <c r="S49" i="4" s="1"/>
  <c r="R78" i="4"/>
  <c r="T78" i="4" s="1"/>
  <c r="R105" i="4"/>
  <c r="S105" i="4" s="1"/>
  <c r="R10" i="4"/>
  <c r="S10" i="4" s="1"/>
  <c r="R42" i="4"/>
  <c r="T42" i="4" s="1"/>
  <c r="R96" i="4"/>
  <c r="S96" i="4" s="1"/>
  <c r="R61" i="4"/>
  <c r="T61" i="4" s="1"/>
  <c r="R115" i="4"/>
  <c r="T115" i="4" s="1"/>
  <c r="R31" i="4"/>
  <c r="T31" i="4" s="1"/>
  <c r="R18" i="4"/>
  <c r="S18" i="4" s="1"/>
  <c r="R71" i="4"/>
  <c r="S71" i="4" s="1"/>
  <c r="R54" i="4"/>
  <c r="T54" i="4" s="1"/>
  <c r="R84" i="4"/>
  <c r="T84" i="4" s="1"/>
  <c r="R79" i="4"/>
  <c r="S79" i="4" s="1"/>
  <c r="R60" i="4"/>
  <c r="S60" i="4" s="1"/>
  <c r="R51" i="4"/>
  <c r="S51" i="4" s="1"/>
  <c r="R53" i="4"/>
  <c r="T53" i="4" s="1"/>
  <c r="R32" i="4"/>
  <c r="S32" i="4" s="1"/>
  <c r="R37" i="4"/>
  <c r="S37" i="4" s="1"/>
  <c r="R82" i="4"/>
  <c r="S82" i="4" s="1"/>
  <c r="R77" i="4"/>
  <c r="S77" i="4" s="1"/>
  <c r="R97" i="4"/>
  <c r="S97" i="4" s="1"/>
  <c r="R14" i="4"/>
  <c r="S14" i="4" s="1"/>
  <c r="R43" i="4"/>
  <c r="T43" i="4" s="1"/>
  <c r="R52" i="4"/>
  <c r="S52" i="4" s="1"/>
  <c r="R109" i="4"/>
  <c r="S109" i="4" s="1"/>
  <c r="R55" i="4"/>
  <c r="T55" i="4" s="1"/>
  <c r="R86" i="4"/>
  <c r="T86" i="4" s="1"/>
  <c r="R22" i="4"/>
  <c r="T22" i="4" s="1"/>
  <c r="R64" i="4"/>
  <c r="T64" i="4" s="1"/>
  <c r="R67" i="4"/>
  <c r="T67" i="4" s="1"/>
  <c r="R74" i="4"/>
  <c r="S74" i="4" s="1"/>
  <c r="R20" i="4"/>
  <c r="S20" i="4" s="1"/>
  <c r="R23" i="4"/>
  <c r="T23" i="4" s="1"/>
  <c r="R11" i="4"/>
  <c r="T11" i="4" s="1"/>
  <c r="R41" i="4"/>
  <c r="S41" i="4" s="1"/>
  <c r="R15" i="4"/>
  <c r="S15" i="4" s="1"/>
  <c r="R114" i="4"/>
  <c r="T114" i="4" s="1"/>
  <c r="R50" i="4"/>
  <c r="S50" i="4" s="1"/>
  <c r="R92" i="4"/>
  <c r="T92" i="4" s="1"/>
  <c r="R28" i="4"/>
  <c r="S28" i="4" s="1"/>
  <c r="R57" i="4"/>
  <c r="S57" i="4" s="1"/>
  <c r="R90" i="4"/>
  <c r="T90" i="4" s="1"/>
  <c r="R68" i="4"/>
  <c r="T68" i="4" s="1"/>
  <c r="R81" i="4"/>
  <c r="S81" i="4" s="1"/>
  <c r="R99" i="4"/>
  <c r="T99" i="4" s="1"/>
  <c r="R33" i="4"/>
  <c r="S33" i="4" s="1"/>
  <c r="R116" i="4"/>
  <c r="T116" i="4" s="1"/>
  <c r="R110" i="4"/>
  <c r="T110" i="4" s="1"/>
  <c r="R46" i="4"/>
  <c r="T46" i="4" s="1"/>
  <c r="R56" i="4"/>
  <c r="T56" i="4" s="1"/>
  <c r="R95" i="4"/>
  <c r="S95" i="4" s="1"/>
  <c r="R102" i="4"/>
  <c r="T102" i="4" s="1"/>
  <c r="R38" i="4"/>
  <c r="T38" i="4" s="1"/>
  <c r="R80" i="4"/>
  <c r="T80" i="4" s="1"/>
  <c r="R16" i="4"/>
  <c r="S16" i="4" s="1"/>
  <c r="R45" i="4"/>
  <c r="S45" i="4" s="1"/>
  <c r="R87" i="4"/>
  <c r="S87" i="4" s="1"/>
  <c r="R19" i="4"/>
  <c r="S19" i="4" s="1"/>
  <c r="R73" i="4"/>
  <c r="T73" i="4" s="1"/>
  <c r="R47" i="4"/>
  <c r="T47" i="4" s="1"/>
  <c r="R29" i="4"/>
  <c r="S29" i="4" s="1"/>
  <c r="R66" i="4"/>
  <c r="S66" i="4" s="1"/>
  <c r="R108" i="4"/>
  <c r="S108" i="4" s="1"/>
  <c r="R44" i="4"/>
  <c r="T44" i="4" s="1"/>
  <c r="R27" i="4"/>
  <c r="S27" i="4" s="1"/>
  <c r="R13" i="4"/>
  <c r="T13" i="4" s="1"/>
  <c r="R100" i="4"/>
  <c r="S100" i="4" s="1"/>
  <c r="R113" i="4"/>
  <c r="T113" i="4" s="1"/>
  <c r="R107" i="4"/>
  <c r="S107" i="4" s="1"/>
  <c r="R65" i="4"/>
  <c r="T65" i="4" s="1"/>
  <c r="R39" i="4"/>
  <c r="T39" i="4" s="1"/>
  <c r="R21" i="4"/>
  <c r="S21" i="4" s="1"/>
  <c r="R62" i="4"/>
  <c r="S62" i="4" s="1"/>
  <c r="R88" i="4"/>
  <c r="T88" i="4" s="1"/>
  <c r="R75" i="4"/>
  <c r="T75" i="4" s="1"/>
  <c r="R106" i="4"/>
  <c r="T106" i="4" s="1"/>
  <c r="R69" i="4"/>
  <c r="S69" i="4" s="1"/>
  <c r="R70" i="4"/>
  <c r="S70" i="4" s="1"/>
  <c r="R112" i="4"/>
  <c r="T112" i="4" s="1"/>
  <c r="R48" i="4"/>
  <c r="T48" i="4" s="1"/>
  <c r="R25" i="4"/>
  <c r="T25" i="4" s="1"/>
  <c r="R26" i="4"/>
  <c r="T26" i="4" s="1"/>
  <c r="R35" i="4"/>
  <c r="T35" i="4" s="1"/>
  <c r="R101" i="4"/>
  <c r="S101" i="4" s="1"/>
  <c r="R91" i="4"/>
  <c r="T91" i="4" s="1"/>
  <c r="R111" i="4"/>
  <c r="S111" i="4" s="1"/>
  <c r="R93" i="4"/>
  <c r="T93" i="4" s="1"/>
  <c r="R98" i="4"/>
  <c r="S98" i="4" s="1"/>
  <c r="R34" i="4"/>
  <c r="S34" i="4" s="1"/>
  <c r="R76" i="4"/>
  <c r="T76" i="4" s="1"/>
  <c r="R12" i="4"/>
  <c r="S12" i="4" s="1"/>
  <c r="R63" i="4"/>
  <c r="T63" i="4" s="1"/>
  <c r="R58" i="4"/>
  <c r="T58" i="4" s="1"/>
  <c r="R36" i="4"/>
  <c r="S36" i="4" s="1"/>
  <c r="R17" i="4"/>
  <c r="T17" i="4" s="1"/>
  <c r="R59" i="4"/>
  <c r="T59" i="4" s="1"/>
  <c r="R103" i="4"/>
  <c r="T103" i="4" s="1"/>
  <c r="R85" i="4"/>
  <c r="T85" i="4" s="1"/>
  <c r="R94" i="4"/>
  <c r="S94" i="4" s="1"/>
  <c r="R30" i="4"/>
  <c r="S30" i="4" s="1"/>
  <c r="R24" i="4"/>
  <c r="S24" i="4" s="1"/>
  <c r="R104" i="4"/>
  <c r="S104" i="4" s="1"/>
  <c r="R40" i="4"/>
  <c r="T40" i="4" s="1"/>
  <c r="R72" i="4"/>
  <c r="S72" i="4" s="1"/>
  <c r="I53" i="6"/>
  <c r="K53" i="6" s="1"/>
  <c r="U10" i="4" l="1" a="1"/>
  <c r="T109" i="4"/>
  <c r="T60" i="4"/>
  <c r="T57" i="4"/>
  <c r="S23" i="4"/>
  <c r="T32" i="4"/>
  <c r="T97" i="4"/>
  <c r="S46" i="4"/>
  <c r="T98" i="4"/>
  <c r="S112" i="4"/>
  <c r="S99" i="4"/>
  <c r="T27" i="4"/>
  <c r="S83" i="4"/>
  <c r="S61" i="4"/>
  <c r="T24" i="4"/>
  <c r="S114" i="4"/>
  <c r="S64" i="4"/>
  <c r="T29" i="4"/>
  <c r="T71" i="4"/>
  <c r="T105" i="4"/>
  <c r="T62" i="4"/>
  <c r="S38" i="4"/>
  <c r="S106" i="4"/>
  <c r="T81" i="4"/>
  <c r="T18" i="4"/>
  <c r="T79" i="4"/>
  <c r="T10" i="4"/>
  <c r="S110" i="4"/>
  <c r="S115" i="4"/>
  <c r="T89" i="4"/>
  <c r="S59" i="4"/>
  <c r="T74" i="4"/>
  <c r="T49" i="4"/>
  <c r="S116" i="4"/>
  <c r="T41" i="4"/>
  <c r="S43" i="4"/>
  <c r="S84" i="4"/>
  <c r="S53" i="4"/>
  <c r="S102" i="4"/>
  <c r="T15" i="4"/>
  <c r="T20" i="4"/>
  <c r="S22" i="4"/>
  <c r="T52" i="4"/>
  <c r="T28" i="4"/>
  <c r="T51" i="4"/>
  <c r="T72" i="4"/>
  <c r="S44" i="4"/>
  <c r="S48" i="4"/>
  <c r="S73" i="4"/>
  <c r="S91" i="4"/>
  <c r="S103" i="4"/>
  <c r="T107" i="4"/>
  <c r="S35" i="4"/>
  <c r="S39" i="4"/>
  <c r="S25" i="4"/>
  <c r="S75" i="4"/>
  <c r="T94" i="4"/>
  <c r="S68" i="4"/>
  <c r="S86" i="4"/>
  <c r="T100" i="4"/>
  <c r="T16" i="4"/>
  <c r="T82" i="4"/>
  <c r="T96" i="4"/>
  <c r="S93" i="4"/>
  <c r="T12" i="4"/>
  <c r="S92" i="4"/>
  <c r="T108" i="4"/>
  <c r="T95" i="4"/>
  <c r="S40" i="4"/>
  <c r="S78" i="4"/>
  <c r="S31" i="4"/>
  <c r="S17" i="4"/>
  <c r="T36" i="4"/>
  <c r="T19" i="4"/>
  <c r="S42" i="4"/>
  <c r="S54" i="4"/>
  <c r="S47" i="4"/>
  <c r="T66" i="4"/>
  <c r="T77" i="4"/>
  <c r="S63" i="4"/>
  <c r="T101" i="4"/>
  <c r="T30" i="4"/>
  <c r="T45" i="4"/>
  <c r="T21" i="4"/>
  <c r="S113" i="4"/>
  <c r="T14" i="4"/>
  <c r="T37" i="4"/>
  <c r="T111" i="4"/>
  <c r="S13" i="4"/>
  <c r="R117" i="4"/>
  <c r="S26" i="4"/>
  <c r="S76" i="4"/>
  <c r="S85" i="4"/>
  <c r="S58" i="4"/>
  <c r="T34" i="4"/>
  <c r="T69" i="4"/>
  <c r="S88" i="4"/>
  <c r="T33" i="4"/>
  <c r="S90" i="4"/>
  <c r="T50" i="4"/>
  <c r="S11" i="4"/>
  <c r="S67" i="4"/>
  <c r="S55" i="4"/>
  <c r="T87" i="4"/>
  <c r="T104" i="4"/>
  <c r="S65" i="4"/>
  <c r="S80" i="4"/>
  <c r="S56" i="4"/>
  <c r="T70" i="4"/>
  <c r="U10" i="4" l="1"/>
  <c r="U113" i="4"/>
  <c r="U77" i="4"/>
  <c r="U49" i="4"/>
  <c r="U29" i="4"/>
  <c r="U13" i="4"/>
  <c r="U104" i="4"/>
  <c r="U88" i="4"/>
  <c r="U72" i="4"/>
  <c r="U56" i="4"/>
  <c r="U40" i="4"/>
  <c r="U24" i="4"/>
  <c r="U85" i="4"/>
  <c r="U103" i="4"/>
  <c r="U87" i="4"/>
  <c r="U71" i="4"/>
  <c r="U55" i="4"/>
  <c r="U39" i="4"/>
  <c r="U23" i="4"/>
  <c r="U109" i="4"/>
  <c r="U73" i="4"/>
  <c r="U114" i="4"/>
  <c r="U98" i="4"/>
  <c r="U82" i="4"/>
  <c r="U66" i="4"/>
  <c r="U50" i="4"/>
  <c r="U34" i="4"/>
  <c r="U18" i="4"/>
  <c r="U105" i="4"/>
  <c r="U69" i="4"/>
  <c r="U45" i="4"/>
  <c r="U25" i="4"/>
  <c r="U116" i="4"/>
  <c r="U100" i="4"/>
  <c r="U84" i="4"/>
  <c r="U68" i="4"/>
  <c r="U52" i="4"/>
  <c r="U36" i="4"/>
  <c r="U20" i="4"/>
  <c r="U115" i="4"/>
  <c r="U99" i="4"/>
  <c r="U83" i="4"/>
  <c r="U67" i="4"/>
  <c r="U51" i="4"/>
  <c r="U35" i="4"/>
  <c r="U19" i="4"/>
  <c r="U101" i="4"/>
  <c r="U65" i="4"/>
  <c r="U110" i="4"/>
  <c r="U94" i="4"/>
  <c r="U78" i="4"/>
  <c r="U62" i="4"/>
  <c r="U46" i="4"/>
  <c r="U30" i="4"/>
  <c r="U14" i="4"/>
  <c r="U57" i="4"/>
  <c r="U17" i="4"/>
  <c r="U92" i="4"/>
  <c r="U44" i="4"/>
  <c r="U12" i="4"/>
  <c r="U97" i="4"/>
  <c r="U61" i="4"/>
  <c r="U41" i="4"/>
  <c r="U21" i="4"/>
  <c r="U112" i="4"/>
  <c r="U96" i="4"/>
  <c r="U80" i="4"/>
  <c r="U64" i="4"/>
  <c r="U48" i="4"/>
  <c r="U32" i="4"/>
  <c r="U16" i="4"/>
  <c r="U111" i="4"/>
  <c r="U95" i="4"/>
  <c r="U79" i="4"/>
  <c r="U63" i="4"/>
  <c r="U47" i="4"/>
  <c r="U31" i="4"/>
  <c r="U15" i="4"/>
  <c r="U93" i="4"/>
  <c r="U53" i="4"/>
  <c r="U106" i="4"/>
  <c r="U90" i="4"/>
  <c r="U74" i="4"/>
  <c r="U58" i="4"/>
  <c r="U42" i="4"/>
  <c r="U26" i="4"/>
  <c r="U89" i="4"/>
  <c r="U37" i="4"/>
  <c r="U108" i="4"/>
  <c r="U60" i="4"/>
  <c r="U28" i="4"/>
  <c r="U107" i="4"/>
  <c r="U76" i="4"/>
  <c r="U43" i="4"/>
  <c r="U33" i="4"/>
  <c r="U54" i="4"/>
  <c r="U75" i="4"/>
  <c r="U86" i="4"/>
  <c r="U70" i="4"/>
  <c r="U91" i="4"/>
  <c r="U27" i="4"/>
  <c r="U102" i="4"/>
  <c r="U38" i="4"/>
  <c r="U22" i="4"/>
  <c r="U59" i="4"/>
  <c r="U11" i="4"/>
  <c r="U81" i="4"/>
  <c r="T117" i="4"/>
  <c r="I60" i="6" s="1"/>
  <c r="S117" i="4"/>
  <c r="F60" i="6" s="1"/>
  <c r="W113" i="4" l="1"/>
  <c r="V113" i="4"/>
  <c r="AG113" i="4"/>
  <c r="N114" i="8"/>
  <c r="S114" i="8" s="1"/>
  <c r="AC113" i="4"/>
  <c r="X113" i="4"/>
  <c r="N41" i="9"/>
  <c r="AG100" i="4"/>
  <c r="N101" i="8"/>
  <c r="S101" i="8" s="1"/>
  <c r="AC100" i="4"/>
  <c r="W100" i="4"/>
  <c r="V100" i="4"/>
  <c r="X100" i="4"/>
  <c r="V98" i="4"/>
  <c r="W98" i="4"/>
  <c r="AG98" i="4"/>
  <c r="AC98" i="4"/>
  <c r="N99" i="8"/>
  <c r="S99" i="8" s="1"/>
  <c r="X98" i="4"/>
  <c r="N33" i="8"/>
  <c r="S33" i="8" s="1"/>
  <c r="AC32" i="4"/>
  <c r="W32" i="4"/>
  <c r="V32" i="4"/>
  <c r="AG32" i="4"/>
  <c r="X32" i="4"/>
  <c r="N17" i="10"/>
  <c r="W81" i="4"/>
  <c r="V81" i="4"/>
  <c r="AG81" i="4"/>
  <c r="N36" i="9"/>
  <c r="N82" i="8"/>
  <c r="S82" i="8" s="1"/>
  <c r="AC81" i="4"/>
  <c r="X81" i="4"/>
  <c r="N46" i="9"/>
  <c r="N56" i="8"/>
  <c r="S56" i="8" s="1"/>
  <c r="AC55" i="4"/>
  <c r="W55" i="4"/>
  <c r="N24" i="9"/>
  <c r="V55" i="4"/>
  <c r="AG55" i="4"/>
  <c r="X55" i="4"/>
  <c r="N20" i="10"/>
  <c r="V94" i="4"/>
  <c r="N39" i="9"/>
  <c r="AC94" i="4"/>
  <c r="N95" i="8"/>
  <c r="S95" i="8" s="1"/>
  <c r="W94" i="4"/>
  <c r="AG94" i="4"/>
  <c r="X94" i="4"/>
  <c r="N29" i="8"/>
  <c r="S29" i="8" s="1"/>
  <c r="AG28" i="4"/>
  <c r="N30" i="9"/>
  <c r="W28" i="4"/>
  <c r="V28" i="4"/>
  <c r="AC28" i="4"/>
  <c r="X28" i="4"/>
  <c r="N14" i="9"/>
  <c r="AG22" i="4"/>
  <c r="AC22" i="4"/>
  <c r="N23" i="8"/>
  <c r="S23" i="8" s="1"/>
  <c r="W22" i="4"/>
  <c r="V22" i="4"/>
  <c r="X22" i="4"/>
  <c r="V45" i="4"/>
  <c r="AG45" i="4"/>
  <c r="N46" i="8"/>
  <c r="S46" i="8" s="1"/>
  <c r="AC45" i="4"/>
  <c r="W45" i="4"/>
  <c r="X45" i="4"/>
  <c r="W19" i="4"/>
  <c r="AG19" i="4"/>
  <c r="N20" i="8"/>
  <c r="S20" i="8" s="1"/>
  <c r="AC19" i="4"/>
  <c r="V19" i="4"/>
  <c r="X19" i="4"/>
  <c r="AC103" i="4"/>
  <c r="N104" i="8"/>
  <c r="S104" i="8" s="1"/>
  <c r="AG103" i="4"/>
  <c r="W103" i="4"/>
  <c r="V103" i="4"/>
  <c r="X103" i="4"/>
  <c r="V12" i="4"/>
  <c r="AG12" i="4"/>
  <c r="N13" i="8"/>
  <c r="S13" i="8" s="1"/>
  <c r="AC12" i="4"/>
  <c r="W12" i="4"/>
  <c r="X12" i="4"/>
  <c r="N32" i="8"/>
  <c r="S32" i="8" s="1"/>
  <c r="AC31" i="4"/>
  <c r="AG31" i="4"/>
  <c r="V31" i="4"/>
  <c r="W31" i="4"/>
  <c r="X31" i="4"/>
  <c r="W70" i="4"/>
  <c r="AG70" i="4"/>
  <c r="AC70" i="4"/>
  <c r="N71" i="8"/>
  <c r="S71" i="8" s="1"/>
  <c r="V70" i="4"/>
  <c r="X70" i="4"/>
  <c r="W115" i="4"/>
  <c r="AG115" i="4"/>
  <c r="N116" i="8"/>
  <c r="S116" i="8" s="1"/>
  <c r="V115" i="4"/>
  <c r="AC115" i="4"/>
  <c r="X115" i="4"/>
  <c r="N54" i="8"/>
  <c r="S54" i="8" s="1"/>
  <c r="AC53" i="4"/>
  <c r="W53" i="4"/>
  <c r="V53" i="4"/>
  <c r="AG53" i="4"/>
  <c r="X53" i="4"/>
  <c r="W88" i="4"/>
  <c r="AC88" i="4"/>
  <c r="AG88" i="4"/>
  <c r="N89" i="8"/>
  <c r="S89" i="8" s="1"/>
  <c r="V88" i="4"/>
  <c r="X88" i="4"/>
  <c r="N28" i="8"/>
  <c r="S28" i="8" s="1"/>
  <c r="AC27" i="4"/>
  <c r="V27" i="4"/>
  <c r="W27" i="4"/>
  <c r="AG27" i="4"/>
  <c r="X27" i="4"/>
  <c r="W93" i="4"/>
  <c r="AC93" i="4"/>
  <c r="AG93" i="4"/>
  <c r="N94" i="8"/>
  <c r="S94" i="8" s="1"/>
  <c r="V93" i="4"/>
  <c r="X93" i="4"/>
  <c r="W106" i="4"/>
  <c r="V106" i="4"/>
  <c r="AG106" i="4"/>
  <c r="N107" i="8"/>
  <c r="S107" i="8" s="1"/>
  <c r="N43" i="9"/>
  <c r="AC106" i="4"/>
  <c r="X106" i="4"/>
  <c r="W40" i="4"/>
  <c r="AG40" i="4"/>
  <c r="N41" i="8"/>
  <c r="S41" i="8" s="1"/>
  <c r="V40" i="4"/>
  <c r="AC40" i="4"/>
  <c r="X40" i="4"/>
  <c r="W89" i="4"/>
  <c r="V89" i="4"/>
  <c r="AG89" i="4"/>
  <c r="AC89" i="4"/>
  <c r="N90" i="8"/>
  <c r="S90" i="8" s="1"/>
  <c r="X89" i="4"/>
  <c r="N11" i="10"/>
  <c r="V10" i="4"/>
  <c r="N11" i="9"/>
  <c r="U117" i="4"/>
  <c r="W10" i="4"/>
  <c r="AG10" i="4"/>
  <c r="N11" i="8"/>
  <c r="AC10" i="4"/>
  <c r="X10" i="4"/>
  <c r="V66" i="4"/>
  <c r="N67" i="8"/>
  <c r="S67" i="8" s="1"/>
  <c r="W66" i="4"/>
  <c r="AG66" i="4"/>
  <c r="AC66" i="4"/>
  <c r="X66" i="4"/>
  <c r="AG84" i="4"/>
  <c r="N85" i="8"/>
  <c r="S85" i="8" s="1"/>
  <c r="W84" i="4"/>
  <c r="AC84" i="4"/>
  <c r="V84" i="4"/>
  <c r="X84" i="4"/>
  <c r="V38" i="4"/>
  <c r="AC38" i="4"/>
  <c r="N39" i="8"/>
  <c r="S39" i="8" s="1"/>
  <c r="AG38" i="4"/>
  <c r="W38" i="4"/>
  <c r="X38" i="4"/>
  <c r="AG21" i="4"/>
  <c r="N22" i="8"/>
  <c r="S22" i="8" s="1"/>
  <c r="AC21" i="4"/>
  <c r="V21" i="4"/>
  <c r="W21" i="4"/>
  <c r="X21" i="4"/>
  <c r="N60" i="8"/>
  <c r="S60" i="8" s="1"/>
  <c r="AC59" i="4"/>
  <c r="W59" i="4"/>
  <c r="V59" i="4"/>
  <c r="N27" i="9"/>
  <c r="AG59" i="4"/>
  <c r="X59" i="4"/>
  <c r="V61" i="4"/>
  <c r="AG61" i="4"/>
  <c r="N62" i="8"/>
  <c r="S62" i="8" s="1"/>
  <c r="AC61" i="4"/>
  <c r="W61" i="4"/>
  <c r="X61" i="4"/>
  <c r="V96" i="4"/>
  <c r="AG96" i="4"/>
  <c r="W96" i="4"/>
  <c r="AC96" i="4"/>
  <c r="N97" i="8"/>
  <c r="S97" i="8" s="1"/>
  <c r="X96" i="4"/>
  <c r="AG35" i="4"/>
  <c r="N36" i="8"/>
  <c r="S36" i="8" s="1"/>
  <c r="AC35" i="4"/>
  <c r="V35" i="4"/>
  <c r="W35" i="4"/>
  <c r="X35" i="4"/>
  <c r="N75" i="8"/>
  <c r="S75" i="8" s="1"/>
  <c r="AG74" i="4"/>
  <c r="W74" i="4"/>
  <c r="AC74" i="4"/>
  <c r="V74" i="4"/>
  <c r="X74" i="4"/>
  <c r="W17" i="4"/>
  <c r="AC17" i="4"/>
  <c r="V17" i="4"/>
  <c r="AG17" i="4"/>
  <c r="N18" i="8"/>
  <c r="S18" i="8" s="1"/>
  <c r="X17" i="4"/>
  <c r="N26" i="9"/>
  <c r="AG57" i="4"/>
  <c r="V57" i="4"/>
  <c r="AC57" i="4"/>
  <c r="N58" i="8"/>
  <c r="S58" i="8" s="1"/>
  <c r="W57" i="4"/>
  <c r="X57" i="4"/>
  <c r="V92" i="4"/>
  <c r="AG92" i="4"/>
  <c r="N93" i="8"/>
  <c r="S93" i="8" s="1"/>
  <c r="W92" i="4"/>
  <c r="AC92" i="4"/>
  <c r="X92" i="4"/>
  <c r="AG49" i="4"/>
  <c r="V49" i="4"/>
  <c r="AC49" i="4"/>
  <c r="N50" i="8"/>
  <c r="S50" i="8" s="1"/>
  <c r="W49" i="4"/>
  <c r="X49" i="4"/>
  <c r="W63" i="4"/>
  <c r="V63" i="4"/>
  <c r="N28" i="9"/>
  <c r="AG63" i="4"/>
  <c r="N64" i="8"/>
  <c r="S64" i="8" s="1"/>
  <c r="AC63" i="4"/>
  <c r="X63" i="4"/>
  <c r="V36" i="4"/>
  <c r="AG36" i="4"/>
  <c r="N37" i="8"/>
  <c r="S37" i="8" s="1"/>
  <c r="AC36" i="4"/>
  <c r="W36" i="4"/>
  <c r="X36" i="4"/>
  <c r="V14" i="4"/>
  <c r="AG14" i="4"/>
  <c r="N15" i="8"/>
  <c r="S15" i="8" s="1"/>
  <c r="AC14" i="4"/>
  <c r="W14" i="4"/>
  <c r="X14" i="4"/>
  <c r="N21" i="9"/>
  <c r="AG50" i="4"/>
  <c r="N51" i="8"/>
  <c r="S51" i="8" s="1"/>
  <c r="W50" i="4"/>
  <c r="V50" i="4"/>
  <c r="AC50" i="4"/>
  <c r="X50" i="4"/>
  <c r="V95" i="4"/>
  <c r="AG95" i="4"/>
  <c r="N96" i="8"/>
  <c r="S96" i="8" s="1"/>
  <c r="AC95" i="4"/>
  <c r="W95" i="4"/>
  <c r="X95" i="4"/>
  <c r="W33" i="4"/>
  <c r="AG33" i="4"/>
  <c r="N34" i="8"/>
  <c r="S34" i="8" s="1"/>
  <c r="AC33" i="4"/>
  <c r="V33" i="4"/>
  <c r="X33" i="4"/>
  <c r="N69" i="8"/>
  <c r="S69" i="8" s="1"/>
  <c r="AC68" i="4"/>
  <c r="V68" i="4"/>
  <c r="AG68" i="4"/>
  <c r="W68" i="4"/>
  <c r="X68" i="4"/>
  <c r="N23" i="10"/>
  <c r="W116" i="4"/>
  <c r="AC116" i="4"/>
  <c r="N117" i="8"/>
  <c r="S117" i="8" s="1"/>
  <c r="V116" i="4"/>
  <c r="AG116" i="4"/>
  <c r="N47" i="9"/>
  <c r="X116" i="4"/>
  <c r="V46" i="4"/>
  <c r="W46" i="4"/>
  <c r="AC46" i="4"/>
  <c r="N20" i="9"/>
  <c r="AG46" i="4"/>
  <c r="N47" i="8"/>
  <c r="S47" i="8" s="1"/>
  <c r="X46" i="4"/>
  <c r="V91" i="4"/>
  <c r="AC91" i="4"/>
  <c r="N92" i="8"/>
  <c r="S92" i="8" s="1"/>
  <c r="W91" i="4"/>
  <c r="AG91" i="4"/>
  <c r="X91" i="4"/>
  <c r="W86" i="4"/>
  <c r="AG86" i="4"/>
  <c r="AC86" i="4"/>
  <c r="N87" i="8"/>
  <c r="S87" i="8" s="1"/>
  <c r="V86" i="4"/>
  <c r="X86" i="4"/>
  <c r="AG69" i="4"/>
  <c r="W69" i="4"/>
  <c r="V69" i="4"/>
  <c r="AC69" i="4"/>
  <c r="N70" i="8"/>
  <c r="S70" i="8" s="1"/>
  <c r="X69" i="4"/>
  <c r="AC104" i="4"/>
  <c r="AG104" i="4"/>
  <c r="N105" i="8"/>
  <c r="S105" i="8" s="1"/>
  <c r="V104" i="4"/>
  <c r="W104" i="4"/>
  <c r="X104" i="4"/>
  <c r="AG43" i="4"/>
  <c r="V43" i="4"/>
  <c r="N44" i="8"/>
  <c r="S44" i="8" s="1"/>
  <c r="AC43" i="4"/>
  <c r="W43" i="4"/>
  <c r="X43" i="4"/>
  <c r="AG16" i="4"/>
  <c r="N17" i="8"/>
  <c r="S17" i="8" s="1"/>
  <c r="AC16" i="4"/>
  <c r="W16" i="4"/>
  <c r="V16" i="4"/>
  <c r="X16" i="4"/>
  <c r="N33" i="9"/>
  <c r="AC78" i="4"/>
  <c r="N79" i="8"/>
  <c r="S79" i="8" s="1"/>
  <c r="AG78" i="4"/>
  <c r="W78" i="4"/>
  <c r="V78" i="4"/>
  <c r="X78" i="4"/>
  <c r="AG47" i="4"/>
  <c r="V47" i="4"/>
  <c r="AC47" i="4"/>
  <c r="N48" i="8"/>
  <c r="S48" i="8" s="1"/>
  <c r="W47" i="4"/>
  <c r="X47" i="4"/>
  <c r="N18" i="10"/>
  <c r="N83" i="8"/>
  <c r="S83" i="8" s="1"/>
  <c r="AC82" i="4"/>
  <c r="W82" i="4"/>
  <c r="V82" i="4"/>
  <c r="N37" i="9"/>
  <c r="AG82" i="4"/>
  <c r="X82" i="4"/>
  <c r="N66" i="8"/>
  <c r="S66" i="8" s="1"/>
  <c r="AC65" i="4"/>
  <c r="W65" i="4"/>
  <c r="V65" i="4"/>
  <c r="N29" i="9"/>
  <c r="AG65" i="4"/>
  <c r="X65" i="4"/>
  <c r="W39" i="4"/>
  <c r="V39" i="4"/>
  <c r="N18" i="9"/>
  <c r="AG39" i="4"/>
  <c r="N40" i="8"/>
  <c r="S40" i="8" s="1"/>
  <c r="AC39" i="4"/>
  <c r="X39" i="4"/>
  <c r="N32" i="9"/>
  <c r="N77" i="8"/>
  <c r="S77" i="8" s="1"/>
  <c r="AG76" i="4"/>
  <c r="N15" i="10"/>
  <c r="W76" i="4"/>
  <c r="AC76" i="4"/>
  <c r="V76" i="4"/>
  <c r="X76" i="4"/>
  <c r="V15" i="4"/>
  <c r="W15" i="4"/>
  <c r="N12" i="10"/>
  <c r="AC15" i="4"/>
  <c r="N12" i="9"/>
  <c r="N16" i="8"/>
  <c r="S16" i="8" s="1"/>
  <c r="AG15" i="4"/>
  <c r="X15" i="4"/>
  <c r="N23" i="9"/>
  <c r="AG54" i="4"/>
  <c r="N55" i="8"/>
  <c r="S55" i="8" s="1"/>
  <c r="AC54" i="4"/>
  <c r="V54" i="4"/>
  <c r="W54" i="4"/>
  <c r="X54" i="4"/>
  <c r="N21" i="10"/>
  <c r="W99" i="4"/>
  <c r="AC99" i="4"/>
  <c r="N100" i="8"/>
  <c r="S100" i="8" s="1"/>
  <c r="N40" i="9"/>
  <c r="V99" i="4"/>
  <c r="AG99" i="4"/>
  <c r="X99" i="4"/>
  <c r="V37" i="4"/>
  <c r="W37" i="4"/>
  <c r="AC37" i="4"/>
  <c r="N17" i="9"/>
  <c r="N38" i="8"/>
  <c r="S38" i="8" s="1"/>
  <c r="AG37" i="4"/>
  <c r="X37" i="4"/>
  <c r="N14" i="10"/>
  <c r="N31" i="9"/>
  <c r="AC72" i="4"/>
  <c r="N73" i="8"/>
  <c r="S73" i="8" s="1"/>
  <c r="AG72" i="4"/>
  <c r="V72" i="4"/>
  <c r="W72" i="4"/>
  <c r="X72" i="4"/>
  <c r="V11" i="4"/>
  <c r="W11" i="4"/>
  <c r="AG11" i="4"/>
  <c r="AC11" i="4"/>
  <c r="N12" i="8"/>
  <c r="S12" i="8" s="1"/>
  <c r="X11" i="4"/>
  <c r="N16" i="9"/>
  <c r="AC29" i="4"/>
  <c r="AG29" i="4"/>
  <c r="N30" i="8"/>
  <c r="S30" i="8" s="1"/>
  <c r="V29" i="4"/>
  <c r="W29" i="4"/>
  <c r="X29" i="4"/>
  <c r="W20" i="4"/>
  <c r="N21" i="8"/>
  <c r="S21" i="8" s="1"/>
  <c r="V20" i="4"/>
  <c r="AG20" i="4"/>
  <c r="AC20" i="4"/>
  <c r="X20" i="4"/>
  <c r="N16" i="10"/>
  <c r="N81" i="8"/>
  <c r="S81" i="8" s="1"/>
  <c r="AC80" i="4"/>
  <c r="W80" i="4"/>
  <c r="V80" i="4"/>
  <c r="N35" i="9"/>
  <c r="AG80" i="4"/>
  <c r="X80" i="4"/>
  <c r="W58" i="4"/>
  <c r="V58" i="4"/>
  <c r="AC58" i="4"/>
  <c r="N59" i="8"/>
  <c r="S59" i="8" s="1"/>
  <c r="AG58" i="4"/>
  <c r="X58" i="4"/>
  <c r="W41" i="4"/>
  <c r="V41" i="4"/>
  <c r="AC41" i="4"/>
  <c r="N42" i="8"/>
  <c r="S42" i="8" s="1"/>
  <c r="AG41" i="4"/>
  <c r="X41" i="4"/>
  <c r="N115" i="8"/>
  <c r="S115" i="8" s="1"/>
  <c r="AG114" i="4"/>
  <c r="W114" i="4"/>
  <c r="V114" i="4"/>
  <c r="AC114" i="4"/>
  <c r="X114" i="4"/>
  <c r="AG48" i="4"/>
  <c r="AC48" i="4"/>
  <c r="N49" i="8"/>
  <c r="S49" i="8" s="1"/>
  <c r="W48" i="4"/>
  <c r="V48" i="4"/>
  <c r="X48" i="4"/>
  <c r="V97" i="4"/>
  <c r="AG97" i="4"/>
  <c r="AC97" i="4"/>
  <c r="N98" i="8"/>
  <c r="S98" i="8" s="1"/>
  <c r="W97" i="4"/>
  <c r="X97" i="4"/>
  <c r="V26" i="4"/>
  <c r="W26" i="4"/>
  <c r="AC26" i="4"/>
  <c r="AG26" i="4"/>
  <c r="N27" i="8"/>
  <c r="S27" i="8" s="1"/>
  <c r="X26" i="4"/>
  <c r="V71" i="4"/>
  <c r="N72" i="8"/>
  <c r="S72" i="8" s="1"/>
  <c r="W71" i="4"/>
  <c r="AG71" i="4"/>
  <c r="AC71" i="4"/>
  <c r="X71" i="4"/>
  <c r="N111" i="8"/>
  <c r="S111" i="8" s="1"/>
  <c r="AG110" i="4"/>
  <c r="W110" i="4"/>
  <c r="V110" i="4"/>
  <c r="AC110" i="4"/>
  <c r="X110" i="4"/>
  <c r="N45" i="8"/>
  <c r="S45" i="8" s="1"/>
  <c r="AG44" i="4"/>
  <c r="AC44" i="4"/>
  <c r="W44" i="4"/>
  <c r="V44" i="4"/>
  <c r="X44" i="4"/>
  <c r="AG67" i="4"/>
  <c r="W67" i="4"/>
  <c r="V67" i="4"/>
  <c r="AC67" i="4"/>
  <c r="N68" i="8"/>
  <c r="S68" i="8" s="1"/>
  <c r="X67" i="4"/>
  <c r="V23" i="4"/>
  <c r="N24" i="8"/>
  <c r="S24" i="8" s="1"/>
  <c r="W23" i="4"/>
  <c r="AG23" i="4"/>
  <c r="AC23" i="4"/>
  <c r="X23" i="4"/>
  <c r="W62" i="4"/>
  <c r="AC62" i="4"/>
  <c r="AG62" i="4"/>
  <c r="N63" i="8"/>
  <c r="S63" i="8" s="1"/>
  <c r="V62" i="4"/>
  <c r="X62" i="4"/>
  <c r="W107" i="4"/>
  <c r="AG107" i="4"/>
  <c r="N44" i="9"/>
  <c r="N108" i="8"/>
  <c r="S108" i="8" s="1"/>
  <c r="AC107" i="4"/>
  <c r="V107" i="4"/>
  <c r="X107" i="4"/>
  <c r="V64" i="4"/>
  <c r="N65" i="8"/>
  <c r="S65" i="8" s="1"/>
  <c r="W64" i="4"/>
  <c r="AC64" i="4"/>
  <c r="AG64" i="4"/>
  <c r="X64" i="4"/>
  <c r="W109" i="4"/>
  <c r="AC109" i="4"/>
  <c r="N110" i="8"/>
  <c r="S110" i="8" s="1"/>
  <c r="V109" i="4"/>
  <c r="AG109" i="4"/>
  <c r="X109" i="4"/>
  <c r="N84" i="8"/>
  <c r="S84" i="8" s="1"/>
  <c r="AC83" i="4"/>
  <c r="W83" i="4"/>
  <c r="V83" i="4"/>
  <c r="AG83" i="4"/>
  <c r="X83" i="4"/>
  <c r="N57" i="8"/>
  <c r="S57" i="8" s="1"/>
  <c r="AG56" i="4"/>
  <c r="W56" i="4"/>
  <c r="V56" i="4"/>
  <c r="N25" i="9"/>
  <c r="AC56" i="4"/>
  <c r="X56" i="4"/>
  <c r="N35" i="8"/>
  <c r="S35" i="8" s="1"/>
  <c r="AC34" i="4"/>
  <c r="V34" i="4"/>
  <c r="AG34" i="4"/>
  <c r="W34" i="4"/>
  <c r="X34" i="4"/>
  <c r="N22" i="10"/>
  <c r="V79" i="4"/>
  <c r="N34" i="9"/>
  <c r="AG79" i="4"/>
  <c r="N80" i="8"/>
  <c r="S80" i="8" s="1"/>
  <c r="W79" i="4"/>
  <c r="AC79" i="4"/>
  <c r="X79" i="4"/>
  <c r="N14" i="8"/>
  <c r="S14" i="8" s="1"/>
  <c r="AC13" i="4"/>
  <c r="V13" i="4"/>
  <c r="AG13" i="4"/>
  <c r="W13" i="4"/>
  <c r="X13" i="4"/>
  <c r="W52" i="4"/>
  <c r="V52" i="4"/>
  <c r="N53" i="8"/>
  <c r="S53" i="8" s="1"/>
  <c r="AG52" i="4"/>
  <c r="AC52" i="4"/>
  <c r="N22" i="9"/>
  <c r="X52" i="4"/>
  <c r="AG101" i="4"/>
  <c r="W101" i="4"/>
  <c r="AC101" i="4"/>
  <c r="N102" i="8"/>
  <c r="S102" i="8" s="1"/>
  <c r="V101" i="4"/>
  <c r="X101" i="4"/>
  <c r="W30" i="4"/>
  <c r="V30" i="4"/>
  <c r="AC30" i="4"/>
  <c r="N31" i="8"/>
  <c r="S31" i="8" s="1"/>
  <c r="AG30" i="4"/>
  <c r="X30" i="4"/>
  <c r="AG75" i="4"/>
  <c r="W75" i="4"/>
  <c r="V75" i="4"/>
  <c r="AC75" i="4"/>
  <c r="N76" i="8"/>
  <c r="S76" i="8" s="1"/>
  <c r="X75" i="4"/>
  <c r="N112" i="8"/>
  <c r="S112" i="8" s="1"/>
  <c r="AC111" i="4"/>
  <c r="W111" i="4"/>
  <c r="V111" i="4"/>
  <c r="AG111" i="4"/>
  <c r="N45" i="9"/>
  <c r="X111" i="4"/>
  <c r="N13" i="10"/>
  <c r="N13" i="9"/>
  <c r="AG18" i="4"/>
  <c r="N19" i="8"/>
  <c r="S19" i="8" s="1"/>
  <c r="AC18" i="4"/>
  <c r="W18" i="4"/>
  <c r="V18" i="4"/>
  <c r="X18" i="4"/>
  <c r="N42" i="9"/>
  <c r="AC102" i="4"/>
  <c r="N103" i="8"/>
  <c r="S103" i="8" s="1"/>
  <c r="AG102" i="4"/>
  <c r="W102" i="4"/>
  <c r="V102" i="4"/>
  <c r="X102" i="4"/>
  <c r="N19" i="10"/>
  <c r="N86" i="8"/>
  <c r="S86" i="8" s="1"/>
  <c r="AC85" i="4"/>
  <c r="W85" i="4"/>
  <c r="V85" i="4"/>
  <c r="N38" i="9"/>
  <c r="AG85" i="4"/>
  <c r="X85" i="4"/>
  <c r="AG105" i="4"/>
  <c r="N106" i="8"/>
  <c r="S106" i="8" s="1"/>
  <c r="AC105" i="4"/>
  <c r="W105" i="4"/>
  <c r="V105" i="4"/>
  <c r="X105" i="4"/>
  <c r="W77" i="4"/>
  <c r="AG77" i="4"/>
  <c r="N78" i="8"/>
  <c r="S78" i="8" s="1"/>
  <c r="V77" i="4"/>
  <c r="AC77" i="4"/>
  <c r="X77" i="4"/>
  <c r="N113" i="8"/>
  <c r="S113" i="8" s="1"/>
  <c r="AC112" i="4"/>
  <c r="W112" i="4"/>
  <c r="V112" i="4"/>
  <c r="AG112" i="4"/>
  <c r="X112" i="4"/>
  <c r="AG51" i="4"/>
  <c r="V51" i="4"/>
  <c r="AC51" i="4"/>
  <c r="N52" i="8"/>
  <c r="S52" i="8" s="1"/>
  <c r="W51" i="4"/>
  <c r="X51" i="4"/>
  <c r="V90" i="4"/>
  <c r="AG90" i="4"/>
  <c r="N91" i="8"/>
  <c r="S91" i="8" s="1"/>
  <c r="AC90" i="4"/>
  <c r="W90" i="4"/>
  <c r="X90" i="4"/>
  <c r="N15" i="9"/>
  <c r="AC24" i="4"/>
  <c r="AG24" i="4"/>
  <c r="N25" i="8"/>
  <c r="S25" i="8" s="1"/>
  <c r="W24" i="4"/>
  <c r="V24" i="4"/>
  <c r="X24" i="4"/>
  <c r="V73" i="4"/>
  <c r="N74" i="8"/>
  <c r="S74" i="8" s="1"/>
  <c r="W73" i="4"/>
  <c r="AC73" i="4"/>
  <c r="AG73" i="4"/>
  <c r="X73" i="4"/>
  <c r="V108" i="4"/>
  <c r="AG108" i="4"/>
  <c r="AC108" i="4"/>
  <c r="N109" i="8"/>
  <c r="S109" i="8" s="1"/>
  <c r="W108" i="4"/>
  <c r="X108" i="4"/>
  <c r="N43" i="8"/>
  <c r="S43" i="8" s="1"/>
  <c r="AC42" i="4"/>
  <c r="AG42" i="4"/>
  <c r="N19" i="9"/>
  <c r="W42" i="4"/>
  <c r="V42" i="4"/>
  <c r="X42" i="4"/>
  <c r="AG87" i="4"/>
  <c r="N88" i="8"/>
  <c r="S88" i="8" s="1"/>
  <c r="W87" i="4"/>
  <c r="AC87" i="4"/>
  <c r="V87" i="4"/>
  <c r="X87" i="4"/>
  <c r="AC25" i="4"/>
  <c r="W25" i="4"/>
  <c r="AG25" i="4"/>
  <c r="V25" i="4"/>
  <c r="N26" i="8"/>
  <c r="S26" i="8" s="1"/>
  <c r="X25" i="4"/>
  <c r="N61" i="8"/>
  <c r="S61" i="8" s="1"/>
  <c r="AG60" i="4"/>
  <c r="W60" i="4"/>
  <c r="V60" i="4"/>
  <c r="AC60" i="4"/>
  <c r="X60" i="4"/>
  <c r="S22" i="9" l="1"/>
  <c r="S33" i="9"/>
  <c r="S25" i="9"/>
  <c r="S23" i="9"/>
  <c r="S46" i="9"/>
  <c r="S24" i="9"/>
  <c r="K66" i="6"/>
  <c r="S43" i="9"/>
  <c r="S17" i="9"/>
  <c r="S19" i="9"/>
  <c r="S18" i="9"/>
  <c r="S42" i="9"/>
  <c r="S45" i="9"/>
  <c r="R19" i="9"/>
  <c r="R43" i="8"/>
  <c r="W43" i="8" s="1"/>
  <c r="AH42" i="4"/>
  <c r="P109" i="8"/>
  <c r="U109" i="8" s="1"/>
  <c r="Z108" i="4"/>
  <c r="O109" i="8"/>
  <c r="T109" i="8" s="1"/>
  <c r="Y108" i="4"/>
  <c r="P74" i="8"/>
  <c r="U74" i="8" s="1"/>
  <c r="Z73" i="4"/>
  <c r="O25" i="8"/>
  <c r="T25" i="8" s="1"/>
  <c r="O15" i="9"/>
  <c r="Y24" i="4"/>
  <c r="Q15" i="9"/>
  <c r="Q25" i="8"/>
  <c r="V25" i="8" s="1"/>
  <c r="AD24" i="4"/>
  <c r="Q91" i="8"/>
  <c r="V91" i="8" s="1"/>
  <c r="AD90" i="4"/>
  <c r="O52" i="8"/>
  <c r="T52" i="8" s="1"/>
  <c r="Y51" i="4"/>
  <c r="O113" i="8"/>
  <c r="T113" i="8" s="1"/>
  <c r="Y112" i="4"/>
  <c r="R78" i="8"/>
  <c r="W78" i="8" s="1"/>
  <c r="AH77" i="4"/>
  <c r="P106" i="8"/>
  <c r="U106" i="8" s="1"/>
  <c r="Z105" i="4"/>
  <c r="S19" i="10"/>
  <c r="S38" i="9"/>
  <c r="P19" i="10"/>
  <c r="P86" i="8"/>
  <c r="U86" i="8" s="1"/>
  <c r="P38" i="9"/>
  <c r="Z85" i="4"/>
  <c r="P52" i="8"/>
  <c r="U52" i="8" s="1"/>
  <c r="Z51" i="4"/>
  <c r="R52" i="8"/>
  <c r="W52" i="8" s="1"/>
  <c r="AH51" i="4"/>
  <c r="P113" i="8"/>
  <c r="U113" i="8" s="1"/>
  <c r="Z112" i="4"/>
  <c r="Q78" i="8"/>
  <c r="V78" i="8" s="1"/>
  <c r="AD77" i="4"/>
  <c r="P78" i="8"/>
  <c r="U78" i="8" s="1"/>
  <c r="Z77" i="4"/>
  <c r="Q106" i="8"/>
  <c r="V106" i="8" s="1"/>
  <c r="AD105" i="4"/>
  <c r="R86" i="8"/>
  <c r="W86" i="8" s="1"/>
  <c r="R38" i="9"/>
  <c r="R19" i="10"/>
  <c r="AH85" i="4"/>
  <c r="Q19" i="10"/>
  <c r="Q38" i="9"/>
  <c r="Q86" i="8"/>
  <c r="V86" i="8" s="1"/>
  <c r="AD85" i="4"/>
  <c r="O42" i="9"/>
  <c r="O103" i="8"/>
  <c r="T103" i="8" s="1"/>
  <c r="Y102" i="4"/>
  <c r="Q42" i="9"/>
  <c r="Q103" i="8"/>
  <c r="V103" i="8" s="1"/>
  <c r="AD102" i="4"/>
  <c r="P19" i="8"/>
  <c r="U19" i="8" s="1"/>
  <c r="P13" i="10"/>
  <c r="P13" i="9"/>
  <c r="Z18" i="4"/>
  <c r="O22" i="9"/>
  <c r="O53" i="8"/>
  <c r="T53" i="8" s="1"/>
  <c r="Y52" i="4"/>
  <c r="R14" i="8"/>
  <c r="W14" i="8" s="1"/>
  <c r="AH13" i="4"/>
  <c r="S22" i="10"/>
  <c r="S34" i="9"/>
  <c r="R34" i="9"/>
  <c r="R22" i="10"/>
  <c r="R80" i="8"/>
  <c r="W80" i="8" s="1"/>
  <c r="AH79" i="4"/>
  <c r="Q35" i="8"/>
  <c r="V35" i="8" s="1"/>
  <c r="AD34" i="4"/>
  <c r="P84" i="8"/>
  <c r="U84" i="8" s="1"/>
  <c r="Z83" i="4"/>
  <c r="R110" i="8"/>
  <c r="W110" i="8" s="1"/>
  <c r="AH109" i="4"/>
  <c r="P110" i="8"/>
  <c r="U110" i="8" s="1"/>
  <c r="Z109" i="4"/>
  <c r="P65" i="8"/>
  <c r="U65" i="8" s="1"/>
  <c r="Z64" i="4"/>
  <c r="O108" i="8"/>
  <c r="T108" i="8" s="1"/>
  <c r="O44" i="9"/>
  <c r="Y107" i="4"/>
  <c r="R44" i="9"/>
  <c r="R108" i="8"/>
  <c r="W108" i="8" s="1"/>
  <c r="AH107" i="4"/>
  <c r="Q68" i="8"/>
  <c r="V68" i="8" s="1"/>
  <c r="AD67" i="4"/>
  <c r="R45" i="8"/>
  <c r="W45" i="8" s="1"/>
  <c r="AH44" i="4"/>
  <c r="O111" i="8"/>
  <c r="T111" i="8" s="1"/>
  <c r="Y110" i="4"/>
  <c r="R27" i="8"/>
  <c r="W27" i="8" s="1"/>
  <c r="AH26" i="4"/>
  <c r="R98" i="8"/>
  <c r="W98" i="8" s="1"/>
  <c r="AH97" i="4"/>
  <c r="P49" i="8"/>
  <c r="U49" i="8" s="1"/>
  <c r="Z48" i="4"/>
  <c r="R115" i="8"/>
  <c r="W115" i="8" s="1"/>
  <c r="AH114" i="4"/>
  <c r="O59" i="8"/>
  <c r="T59" i="8" s="1"/>
  <c r="Y58" i="4"/>
  <c r="R21" i="8"/>
  <c r="W21" i="8" s="1"/>
  <c r="AH20" i="4"/>
  <c r="S16" i="9"/>
  <c r="R30" i="8"/>
  <c r="W30" i="8" s="1"/>
  <c r="R16" i="9"/>
  <c r="AH29" i="4"/>
  <c r="O12" i="8"/>
  <c r="T12" i="8" s="1"/>
  <c r="Y11" i="4"/>
  <c r="R31" i="9"/>
  <c r="R14" i="10"/>
  <c r="R73" i="8"/>
  <c r="W73" i="8" s="1"/>
  <c r="AH72" i="4"/>
  <c r="S21" i="10"/>
  <c r="S40" i="9"/>
  <c r="R12" i="9"/>
  <c r="R12" i="10"/>
  <c r="R16" i="8"/>
  <c r="W16" i="8" s="1"/>
  <c r="AH15" i="4"/>
  <c r="O15" i="10"/>
  <c r="O32" i="9"/>
  <c r="O77" i="8"/>
  <c r="T77" i="8" s="1"/>
  <c r="Y76" i="4"/>
  <c r="R15" i="10"/>
  <c r="R32" i="9"/>
  <c r="R77" i="8"/>
  <c r="W77" i="8" s="1"/>
  <c r="AH76" i="4"/>
  <c r="Q40" i="8"/>
  <c r="V40" i="8" s="1"/>
  <c r="Q18" i="9"/>
  <c r="AD39" i="4"/>
  <c r="O40" i="8"/>
  <c r="T40" i="8" s="1"/>
  <c r="O18" i="9"/>
  <c r="Y39" i="4"/>
  <c r="O18" i="10"/>
  <c r="O37" i="9"/>
  <c r="O83" i="8"/>
  <c r="T83" i="8" s="1"/>
  <c r="Y82" i="4"/>
  <c r="Q48" i="8"/>
  <c r="V48" i="8" s="1"/>
  <c r="AD47" i="4"/>
  <c r="O33" i="9"/>
  <c r="O79" i="8"/>
  <c r="T79" i="8" s="1"/>
  <c r="Y78" i="4"/>
  <c r="Q33" i="9"/>
  <c r="Q79" i="8"/>
  <c r="V79" i="8" s="1"/>
  <c r="AD78" i="4"/>
  <c r="P17" i="8"/>
  <c r="U17" i="8" s="1"/>
  <c r="Z16" i="4"/>
  <c r="O44" i="8"/>
  <c r="T44" i="8" s="1"/>
  <c r="Y43" i="4"/>
  <c r="O105" i="8"/>
  <c r="T105" i="8" s="1"/>
  <c r="Y104" i="4"/>
  <c r="P70" i="8"/>
  <c r="U70" i="8" s="1"/>
  <c r="Z69" i="4"/>
  <c r="Q92" i="8"/>
  <c r="V92" i="8" s="1"/>
  <c r="AD91" i="4"/>
  <c r="R47" i="8"/>
  <c r="W47" i="8" s="1"/>
  <c r="R20" i="9"/>
  <c r="AH46" i="4"/>
  <c r="O20" i="9"/>
  <c r="O47" i="8"/>
  <c r="T47" i="8" s="1"/>
  <c r="Y46" i="4"/>
  <c r="O23" i="10"/>
  <c r="O47" i="9"/>
  <c r="O117" i="8"/>
  <c r="T117" i="8" s="1"/>
  <c r="Y116" i="4"/>
  <c r="O69" i="8"/>
  <c r="T69" i="8" s="1"/>
  <c r="Y68" i="4"/>
  <c r="O34" i="8"/>
  <c r="T34" i="8" s="1"/>
  <c r="Y33" i="4"/>
  <c r="P34" i="8"/>
  <c r="U34" i="8" s="1"/>
  <c r="Z33" i="4"/>
  <c r="Q51" i="8"/>
  <c r="V51" i="8" s="1"/>
  <c r="Q21" i="9"/>
  <c r="AD50" i="4"/>
  <c r="R21" i="9"/>
  <c r="R51" i="8"/>
  <c r="W51" i="8" s="1"/>
  <c r="AH50" i="4"/>
  <c r="Q15" i="8"/>
  <c r="V15" i="8" s="1"/>
  <c r="AD14" i="4"/>
  <c r="R37" i="8"/>
  <c r="W37" i="8" s="1"/>
  <c r="AH36" i="4"/>
  <c r="P28" i="9"/>
  <c r="P64" i="8"/>
  <c r="U64" i="8" s="1"/>
  <c r="Z63" i="4"/>
  <c r="Q50" i="8"/>
  <c r="V50" i="8" s="1"/>
  <c r="AD49" i="4"/>
  <c r="Q93" i="8"/>
  <c r="V93" i="8" s="1"/>
  <c r="AD92" i="4"/>
  <c r="O93" i="8"/>
  <c r="T93" i="8" s="1"/>
  <c r="Y92" i="4"/>
  <c r="Q58" i="8"/>
  <c r="V58" i="8" s="1"/>
  <c r="Q26" i="9"/>
  <c r="AD57" i="4"/>
  <c r="Q18" i="8"/>
  <c r="V18" i="8" s="1"/>
  <c r="AD17" i="4"/>
  <c r="Q75" i="8"/>
  <c r="V75" i="8" s="1"/>
  <c r="AD74" i="4"/>
  <c r="Q97" i="8"/>
  <c r="V97" i="8" s="1"/>
  <c r="AD96" i="4"/>
  <c r="R62" i="8"/>
  <c r="W62" i="8" s="1"/>
  <c r="AH61" i="4"/>
  <c r="Q22" i="8"/>
  <c r="V22" i="8" s="1"/>
  <c r="AD21" i="4"/>
  <c r="P39" i="8"/>
  <c r="U39" i="8" s="1"/>
  <c r="Z38" i="4"/>
  <c r="O39" i="8"/>
  <c r="T39" i="8" s="1"/>
  <c r="Y38" i="4"/>
  <c r="P85" i="8"/>
  <c r="U85" i="8" s="1"/>
  <c r="Z84" i="4"/>
  <c r="Q67" i="8"/>
  <c r="V67" i="8" s="1"/>
  <c r="AD66" i="4"/>
  <c r="O67" i="8"/>
  <c r="T67" i="8" s="1"/>
  <c r="Y66" i="4"/>
  <c r="R11" i="10"/>
  <c r="R11" i="9"/>
  <c r="AG117" i="4"/>
  <c r="R11" i="8"/>
  <c r="AH10" i="4"/>
  <c r="O11" i="10"/>
  <c r="O11" i="9"/>
  <c r="V117" i="4"/>
  <c r="O11" i="8"/>
  <c r="Y10" i="4"/>
  <c r="Q90" i="8"/>
  <c r="V90" i="8" s="1"/>
  <c r="AD89" i="4"/>
  <c r="R41" i="8"/>
  <c r="W41" i="8" s="1"/>
  <c r="AH40" i="4"/>
  <c r="P43" i="9"/>
  <c r="P107" i="8"/>
  <c r="U107" i="8" s="1"/>
  <c r="Z106" i="4"/>
  <c r="R94" i="8"/>
  <c r="W94" i="8" s="1"/>
  <c r="AH93" i="4"/>
  <c r="R28" i="8"/>
  <c r="W28" i="8" s="1"/>
  <c r="AH27" i="4"/>
  <c r="R89" i="8"/>
  <c r="W89" i="8" s="1"/>
  <c r="AH88" i="4"/>
  <c r="R54" i="8"/>
  <c r="W54" i="8" s="1"/>
  <c r="AH53" i="4"/>
  <c r="O71" i="8"/>
  <c r="T71" i="8" s="1"/>
  <c r="Y70" i="4"/>
  <c r="P71" i="8"/>
  <c r="U71" i="8" s="1"/>
  <c r="Z70" i="4"/>
  <c r="R32" i="8"/>
  <c r="W32" i="8" s="1"/>
  <c r="AH31" i="4"/>
  <c r="P13" i="8"/>
  <c r="U13" i="8" s="1"/>
  <c r="Z12" i="4"/>
  <c r="O13" i="8"/>
  <c r="T13" i="8" s="1"/>
  <c r="Y12" i="4"/>
  <c r="R104" i="8"/>
  <c r="W104" i="8" s="1"/>
  <c r="AH103" i="4"/>
  <c r="O20" i="8"/>
  <c r="T20" i="8" s="1"/>
  <c r="Y19" i="4"/>
  <c r="P20" i="8"/>
  <c r="U20" i="8" s="1"/>
  <c r="Z19" i="4"/>
  <c r="O23" i="8"/>
  <c r="T23" i="8" s="1"/>
  <c r="O14" i="9"/>
  <c r="Y22" i="4"/>
  <c r="R14" i="9"/>
  <c r="R23" i="8"/>
  <c r="W23" i="8" s="1"/>
  <c r="AH22" i="4"/>
  <c r="O30" i="9"/>
  <c r="O29" i="8"/>
  <c r="T29" i="8" s="1"/>
  <c r="Y28" i="4"/>
  <c r="R46" i="9"/>
  <c r="Q17" i="10"/>
  <c r="Q36" i="9"/>
  <c r="Q82" i="8"/>
  <c r="V82" i="8" s="1"/>
  <c r="AD81" i="4"/>
  <c r="O17" i="10"/>
  <c r="O82" i="8"/>
  <c r="T82" i="8" s="1"/>
  <c r="O36" i="9"/>
  <c r="Y81" i="4"/>
  <c r="R33" i="8"/>
  <c r="W33" i="8" s="1"/>
  <c r="AH32" i="4"/>
  <c r="R99" i="8"/>
  <c r="W99" i="8" s="1"/>
  <c r="AH98" i="4"/>
  <c r="O41" i="9"/>
  <c r="O101" i="8"/>
  <c r="T101" i="8" s="1"/>
  <c r="Y100" i="4"/>
  <c r="R41" i="9"/>
  <c r="R101" i="8"/>
  <c r="W101" i="8" s="1"/>
  <c r="AH100" i="4"/>
  <c r="O13" i="10"/>
  <c r="O13" i="9"/>
  <c r="O19" i="8"/>
  <c r="T19" i="8" s="1"/>
  <c r="Y18" i="4"/>
  <c r="R13" i="10"/>
  <c r="R13" i="9"/>
  <c r="R19" i="8"/>
  <c r="W19" i="8" s="1"/>
  <c r="AH18" i="4"/>
  <c r="P61" i="8"/>
  <c r="U61" i="8" s="1"/>
  <c r="Z60" i="4"/>
  <c r="Q26" i="8"/>
  <c r="V26" i="8" s="1"/>
  <c r="AD25" i="4"/>
  <c r="P88" i="8"/>
  <c r="U88" i="8" s="1"/>
  <c r="Z87" i="4"/>
  <c r="O19" i="9"/>
  <c r="O43" i="8"/>
  <c r="T43" i="8" s="1"/>
  <c r="Y42" i="4"/>
  <c r="Q43" i="8"/>
  <c r="V43" i="8" s="1"/>
  <c r="Q19" i="9"/>
  <c r="AD42" i="4"/>
  <c r="P15" i="9"/>
  <c r="P25" i="8"/>
  <c r="U25" i="8" s="1"/>
  <c r="Z24" i="4"/>
  <c r="R45" i="9"/>
  <c r="R112" i="8"/>
  <c r="W112" i="8" s="1"/>
  <c r="AH111" i="4"/>
  <c r="O76" i="8"/>
  <c r="T76" i="8" s="1"/>
  <c r="Y75" i="4"/>
  <c r="R31" i="8"/>
  <c r="W31" i="8" s="1"/>
  <c r="AH30" i="4"/>
  <c r="P31" i="8"/>
  <c r="U31" i="8" s="1"/>
  <c r="Z30" i="4"/>
  <c r="Q102" i="8"/>
  <c r="V102" i="8" s="1"/>
  <c r="AD101" i="4"/>
  <c r="R61" i="8"/>
  <c r="W61" i="8" s="1"/>
  <c r="AH60" i="4"/>
  <c r="O26" i="8"/>
  <c r="T26" i="8" s="1"/>
  <c r="Y25" i="4"/>
  <c r="P19" i="9"/>
  <c r="P43" i="8"/>
  <c r="U43" i="8" s="1"/>
  <c r="Z42" i="4"/>
  <c r="Q109" i="8"/>
  <c r="V109" i="8" s="1"/>
  <c r="AD108" i="4"/>
  <c r="R74" i="8"/>
  <c r="W74" i="8" s="1"/>
  <c r="AH73" i="4"/>
  <c r="O74" i="8"/>
  <c r="T74" i="8" s="1"/>
  <c r="Y73" i="4"/>
  <c r="R91" i="8"/>
  <c r="W91" i="8" s="1"/>
  <c r="AH90" i="4"/>
  <c r="Q113" i="8"/>
  <c r="V113" i="8" s="1"/>
  <c r="AD112" i="4"/>
  <c r="O78" i="8"/>
  <c r="T78" i="8" s="1"/>
  <c r="Y77" i="4"/>
  <c r="P42" i="9"/>
  <c r="P103" i="8"/>
  <c r="U103" i="8" s="1"/>
  <c r="Z102" i="4"/>
  <c r="Q13" i="10"/>
  <c r="Q19" i="8"/>
  <c r="V19" i="8" s="1"/>
  <c r="Q13" i="9"/>
  <c r="AD18" i="4"/>
  <c r="O112" i="8"/>
  <c r="T112" i="8" s="1"/>
  <c r="O45" i="9"/>
  <c r="Y111" i="4"/>
  <c r="P76" i="8"/>
  <c r="U76" i="8" s="1"/>
  <c r="Z75" i="4"/>
  <c r="P102" i="8"/>
  <c r="U102" i="8" s="1"/>
  <c r="Z101" i="4"/>
  <c r="Q53" i="8"/>
  <c r="V53" i="8" s="1"/>
  <c r="Q22" i="9"/>
  <c r="AD52" i="4"/>
  <c r="P22" i="9"/>
  <c r="P53" i="8"/>
  <c r="U53" i="8" s="1"/>
  <c r="Z52" i="4"/>
  <c r="O14" i="8"/>
  <c r="T14" i="8" s="1"/>
  <c r="Y13" i="4"/>
  <c r="Q22" i="10"/>
  <c r="Q80" i="8"/>
  <c r="V80" i="8" s="1"/>
  <c r="Q34" i="9"/>
  <c r="AD79" i="4"/>
  <c r="P35" i="8"/>
  <c r="U35" i="8" s="1"/>
  <c r="Z34" i="4"/>
  <c r="O57" i="8"/>
  <c r="T57" i="8" s="1"/>
  <c r="O25" i="9"/>
  <c r="Y56" i="4"/>
  <c r="Q84" i="8"/>
  <c r="V84" i="8" s="1"/>
  <c r="AD83" i="4"/>
  <c r="O110" i="8"/>
  <c r="T110" i="8" s="1"/>
  <c r="Y109" i="4"/>
  <c r="Q108" i="8"/>
  <c r="V108" i="8" s="1"/>
  <c r="Q44" i="9"/>
  <c r="AD107" i="4"/>
  <c r="P108" i="8"/>
  <c r="U108" i="8" s="1"/>
  <c r="P44" i="9"/>
  <c r="Z107" i="4"/>
  <c r="R63" i="8"/>
  <c r="W63" i="8" s="1"/>
  <c r="AH62" i="4"/>
  <c r="Q24" i="8"/>
  <c r="V24" i="8" s="1"/>
  <c r="AD23" i="4"/>
  <c r="O24" i="8"/>
  <c r="T24" i="8" s="1"/>
  <c r="Y23" i="4"/>
  <c r="O68" i="8"/>
  <c r="T68" i="8" s="1"/>
  <c r="Y67" i="4"/>
  <c r="O45" i="8"/>
  <c r="T45" i="8" s="1"/>
  <c r="Y44" i="4"/>
  <c r="P111" i="8"/>
  <c r="U111" i="8" s="1"/>
  <c r="Z110" i="4"/>
  <c r="Q72" i="8"/>
  <c r="V72" i="8" s="1"/>
  <c r="AD71" i="4"/>
  <c r="O72" i="8"/>
  <c r="T72" i="8" s="1"/>
  <c r="Y71" i="4"/>
  <c r="Q27" i="8"/>
  <c r="V27" i="8" s="1"/>
  <c r="AD26" i="4"/>
  <c r="P98" i="8"/>
  <c r="U98" i="8" s="1"/>
  <c r="Z97" i="4"/>
  <c r="O98" i="8"/>
  <c r="T98" i="8" s="1"/>
  <c r="Y97" i="4"/>
  <c r="Q115" i="8"/>
  <c r="V115" i="8" s="1"/>
  <c r="AD114" i="4"/>
  <c r="Q42" i="8"/>
  <c r="V42" i="8" s="1"/>
  <c r="AD41" i="4"/>
  <c r="R59" i="8"/>
  <c r="W59" i="8" s="1"/>
  <c r="AH58" i="4"/>
  <c r="P59" i="8"/>
  <c r="U59" i="8" s="1"/>
  <c r="Z58" i="4"/>
  <c r="O16" i="10"/>
  <c r="O81" i="8"/>
  <c r="T81" i="8" s="1"/>
  <c r="O35" i="9"/>
  <c r="Y80" i="4"/>
  <c r="O21" i="8"/>
  <c r="T21" i="8" s="1"/>
  <c r="Y20" i="4"/>
  <c r="P16" i="9"/>
  <c r="P30" i="8"/>
  <c r="U30" i="8" s="1"/>
  <c r="Z29" i="4"/>
  <c r="Q16" i="9"/>
  <c r="Q30" i="8"/>
  <c r="V30" i="8" s="1"/>
  <c r="AD29" i="4"/>
  <c r="Q12" i="8"/>
  <c r="V12" i="8" s="1"/>
  <c r="AD11" i="4"/>
  <c r="S14" i="10"/>
  <c r="S31" i="9"/>
  <c r="Q38" i="8"/>
  <c r="V38" i="8" s="1"/>
  <c r="Q17" i="9"/>
  <c r="AD37" i="4"/>
  <c r="R21" i="10"/>
  <c r="R100" i="8"/>
  <c r="W100" i="8" s="1"/>
  <c r="R40" i="9"/>
  <c r="AH99" i="4"/>
  <c r="Q21" i="10"/>
  <c r="Q40" i="9"/>
  <c r="Q100" i="8"/>
  <c r="V100" i="8" s="1"/>
  <c r="AD99" i="4"/>
  <c r="P23" i="9"/>
  <c r="P55" i="8"/>
  <c r="U55" i="8" s="1"/>
  <c r="Z54" i="4"/>
  <c r="R23" i="9"/>
  <c r="R55" i="8"/>
  <c r="W55" i="8" s="1"/>
  <c r="AH54" i="4"/>
  <c r="P12" i="10"/>
  <c r="P12" i="9"/>
  <c r="P16" i="8"/>
  <c r="U16" i="8" s="1"/>
  <c r="Z15" i="4"/>
  <c r="Q32" i="9"/>
  <c r="Q15" i="10"/>
  <c r="Q77" i="8"/>
  <c r="V77" i="8" s="1"/>
  <c r="AD76" i="4"/>
  <c r="P18" i="9"/>
  <c r="P40" i="8"/>
  <c r="U40" i="8" s="1"/>
  <c r="Z39" i="4"/>
  <c r="O29" i="9"/>
  <c r="O66" i="8"/>
  <c r="T66" i="8" s="1"/>
  <c r="Y65" i="4"/>
  <c r="S18" i="10"/>
  <c r="S37" i="9"/>
  <c r="P18" i="10"/>
  <c r="P37" i="9"/>
  <c r="P83" i="8"/>
  <c r="U83" i="8" s="1"/>
  <c r="Z82" i="4"/>
  <c r="O48" i="8"/>
  <c r="T48" i="8" s="1"/>
  <c r="Y47" i="4"/>
  <c r="P33" i="9"/>
  <c r="P79" i="8"/>
  <c r="U79" i="8" s="1"/>
  <c r="Z78" i="4"/>
  <c r="Q17" i="8"/>
  <c r="V17" i="8" s="1"/>
  <c r="AD16" i="4"/>
  <c r="P44" i="8"/>
  <c r="U44" i="8" s="1"/>
  <c r="Z43" i="4"/>
  <c r="R44" i="8"/>
  <c r="W44" i="8" s="1"/>
  <c r="AH43" i="4"/>
  <c r="R70" i="8"/>
  <c r="W70" i="8" s="1"/>
  <c r="AH69" i="4"/>
  <c r="Q87" i="8"/>
  <c r="V87" i="8" s="1"/>
  <c r="AD86" i="4"/>
  <c r="R92" i="8"/>
  <c r="W92" i="8" s="1"/>
  <c r="AH91" i="4"/>
  <c r="O92" i="8"/>
  <c r="T92" i="8" s="1"/>
  <c r="Y91" i="4"/>
  <c r="S23" i="10"/>
  <c r="S47" i="9"/>
  <c r="Q69" i="8"/>
  <c r="V69" i="8" s="1"/>
  <c r="AD68" i="4"/>
  <c r="Q34" i="8"/>
  <c r="V34" i="8" s="1"/>
  <c r="AD33" i="4"/>
  <c r="R96" i="8"/>
  <c r="W96" i="8" s="1"/>
  <c r="AH95" i="4"/>
  <c r="O21" i="9"/>
  <c r="O51" i="8"/>
  <c r="T51" i="8" s="1"/>
  <c r="Y50" i="4"/>
  <c r="P37" i="8"/>
  <c r="U37" i="8" s="1"/>
  <c r="Z36" i="4"/>
  <c r="O37" i="8"/>
  <c r="T37" i="8" s="1"/>
  <c r="Y36" i="4"/>
  <c r="R64" i="8"/>
  <c r="W64" i="8" s="1"/>
  <c r="R28" i="9"/>
  <c r="AH63" i="4"/>
  <c r="O50" i="8"/>
  <c r="T50" i="8" s="1"/>
  <c r="Y49" i="4"/>
  <c r="P93" i="8"/>
  <c r="U93" i="8" s="1"/>
  <c r="Z92" i="4"/>
  <c r="S26" i="9"/>
  <c r="O58" i="8"/>
  <c r="T58" i="8" s="1"/>
  <c r="O26" i="9"/>
  <c r="Y57" i="4"/>
  <c r="P18" i="8"/>
  <c r="U18" i="8" s="1"/>
  <c r="Z17" i="4"/>
  <c r="P75" i="8"/>
  <c r="U75" i="8" s="1"/>
  <c r="Z74" i="4"/>
  <c r="P36" i="8"/>
  <c r="U36" i="8" s="1"/>
  <c r="Z35" i="4"/>
  <c r="R36" i="8"/>
  <c r="W36" i="8" s="1"/>
  <c r="AH35" i="4"/>
  <c r="P97" i="8"/>
  <c r="U97" i="8" s="1"/>
  <c r="Z96" i="4"/>
  <c r="P62" i="8"/>
  <c r="U62" i="8" s="1"/>
  <c r="Z61" i="4"/>
  <c r="O62" i="8"/>
  <c r="T62" i="8" s="1"/>
  <c r="Y61" i="4"/>
  <c r="O27" i="9"/>
  <c r="O60" i="8"/>
  <c r="T60" i="8" s="1"/>
  <c r="Y59" i="4"/>
  <c r="R39" i="8"/>
  <c r="W39" i="8" s="1"/>
  <c r="AH38" i="4"/>
  <c r="R67" i="8"/>
  <c r="W67" i="8" s="1"/>
  <c r="AH66" i="4"/>
  <c r="S11" i="10"/>
  <c r="S11" i="9"/>
  <c r="X117" i="4"/>
  <c r="P11" i="9"/>
  <c r="P11" i="10"/>
  <c r="W117" i="4"/>
  <c r="P11" i="8"/>
  <c r="Z10" i="4"/>
  <c r="N24" i="10"/>
  <c r="R90" i="8"/>
  <c r="W90" i="8" s="1"/>
  <c r="AH89" i="4"/>
  <c r="Q41" i="8"/>
  <c r="V41" i="8" s="1"/>
  <c r="AD40" i="4"/>
  <c r="P41" i="8"/>
  <c r="U41" i="8" s="1"/>
  <c r="Z40" i="4"/>
  <c r="Q94" i="8"/>
  <c r="V94" i="8" s="1"/>
  <c r="AD93" i="4"/>
  <c r="P28" i="8"/>
  <c r="U28" i="8" s="1"/>
  <c r="Z27" i="4"/>
  <c r="Q89" i="8"/>
  <c r="V89" i="8" s="1"/>
  <c r="AD88" i="4"/>
  <c r="O54" i="8"/>
  <c r="T54" i="8" s="1"/>
  <c r="Y53" i="4"/>
  <c r="R116" i="8"/>
  <c r="W116" i="8" s="1"/>
  <c r="AH115" i="4"/>
  <c r="Q32" i="8"/>
  <c r="V32" i="8" s="1"/>
  <c r="AD31" i="4"/>
  <c r="Q13" i="8"/>
  <c r="V13" i="8" s="1"/>
  <c r="AD12" i="4"/>
  <c r="Q20" i="8"/>
  <c r="V20" i="8" s="1"/>
  <c r="AD19" i="4"/>
  <c r="R46" i="8"/>
  <c r="W46" i="8" s="1"/>
  <c r="AH45" i="4"/>
  <c r="P14" i="9"/>
  <c r="P23" i="8"/>
  <c r="U23" i="8" s="1"/>
  <c r="Z22" i="4"/>
  <c r="P29" i="8"/>
  <c r="U29" i="8" s="1"/>
  <c r="P30" i="9"/>
  <c r="Z28" i="4"/>
  <c r="S20" i="10"/>
  <c r="S39" i="9"/>
  <c r="Q20" i="10"/>
  <c r="Q39" i="9"/>
  <c r="Q95" i="8"/>
  <c r="V95" i="8" s="1"/>
  <c r="AD94" i="4"/>
  <c r="P56" i="8"/>
  <c r="U56" i="8" s="1"/>
  <c r="P24" i="9"/>
  <c r="Z55" i="4"/>
  <c r="P17" i="10"/>
  <c r="P36" i="9"/>
  <c r="P82" i="8"/>
  <c r="U82" i="8" s="1"/>
  <c r="Z81" i="4"/>
  <c r="O33" i="8"/>
  <c r="T33" i="8" s="1"/>
  <c r="Y32" i="4"/>
  <c r="P99" i="8"/>
  <c r="U99" i="8" s="1"/>
  <c r="Z98" i="4"/>
  <c r="P101" i="8"/>
  <c r="U101" i="8" s="1"/>
  <c r="P41" i="9"/>
  <c r="Z100" i="4"/>
  <c r="R114" i="8"/>
  <c r="W114" i="8" s="1"/>
  <c r="AH113" i="4"/>
  <c r="R109" i="8"/>
  <c r="W109" i="8" s="1"/>
  <c r="AH108" i="4"/>
  <c r="Q74" i="8"/>
  <c r="V74" i="8" s="1"/>
  <c r="AD73" i="4"/>
  <c r="S15" i="9"/>
  <c r="R15" i="9"/>
  <c r="R25" i="8"/>
  <c r="W25" i="8" s="1"/>
  <c r="AH24" i="4"/>
  <c r="P91" i="8"/>
  <c r="U91" i="8" s="1"/>
  <c r="Z90" i="4"/>
  <c r="O91" i="8"/>
  <c r="T91" i="8" s="1"/>
  <c r="Y90" i="4"/>
  <c r="Q52" i="8"/>
  <c r="V52" i="8" s="1"/>
  <c r="AD51" i="4"/>
  <c r="R113" i="8"/>
  <c r="W113" i="8" s="1"/>
  <c r="AH112" i="4"/>
  <c r="O106" i="8"/>
  <c r="T106" i="8" s="1"/>
  <c r="Y105" i="4"/>
  <c r="R106" i="8"/>
  <c r="W106" i="8" s="1"/>
  <c r="AH105" i="4"/>
  <c r="O19" i="10"/>
  <c r="O86" i="8"/>
  <c r="T86" i="8" s="1"/>
  <c r="O38" i="9"/>
  <c r="Y85" i="4"/>
  <c r="R42" i="9"/>
  <c r="R103" i="8"/>
  <c r="W103" i="8" s="1"/>
  <c r="AH102" i="4"/>
  <c r="S13" i="10"/>
  <c r="S13" i="9"/>
  <c r="P45" i="9"/>
  <c r="P112" i="8"/>
  <c r="U112" i="8" s="1"/>
  <c r="Z111" i="4"/>
  <c r="R76" i="8"/>
  <c r="W76" i="8" s="1"/>
  <c r="AH75" i="4"/>
  <c r="Q31" i="8"/>
  <c r="V31" i="8" s="1"/>
  <c r="AD30" i="4"/>
  <c r="O102" i="8"/>
  <c r="T102" i="8" s="1"/>
  <c r="Y101" i="4"/>
  <c r="R102" i="8"/>
  <c r="W102" i="8" s="1"/>
  <c r="AH101" i="4"/>
  <c r="R22" i="9"/>
  <c r="R53" i="8"/>
  <c r="W53" i="8" s="1"/>
  <c r="AH52" i="4"/>
  <c r="Q14" i="8"/>
  <c r="V14" i="8" s="1"/>
  <c r="AD13" i="4"/>
  <c r="P80" i="8"/>
  <c r="U80" i="8" s="1"/>
  <c r="P22" i="10"/>
  <c r="P34" i="9"/>
  <c r="Z79" i="4"/>
  <c r="O22" i="10"/>
  <c r="O80" i="8"/>
  <c r="T80" i="8" s="1"/>
  <c r="O34" i="9"/>
  <c r="Y79" i="4"/>
  <c r="R35" i="8"/>
  <c r="W35" i="8" s="1"/>
  <c r="AH34" i="4"/>
  <c r="P25" i="9"/>
  <c r="P57" i="8"/>
  <c r="U57" i="8" s="1"/>
  <c r="Z56" i="4"/>
  <c r="R84" i="8"/>
  <c r="W84" i="8" s="1"/>
  <c r="AH83" i="4"/>
  <c r="R65" i="8"/>
  <c r="W65" i="8" s="1"/>
  <c r="AH64" i="4"/>
  <c r="O65" i="8"/>
  <c r="T65" i="8" s="1"/>
  <c r="Y64" i="4"/>
  <c r="Q63" i="8"/>
  <c r="V63" i="8" s="1"/>
  <c r="AD62" i="4"/>
  <c r="R24" i="8"/>
  <c r="W24" i="8" s="1"/>
  <c r="AH23" i="4"/>
  <c r="P68" i="8"/>
  <c r="U68" i="8" s="1"/>
  <c r="Z67" i="4"/>
  <c r="P45" i="8"/>
  <c r="U45" i="8" s="1"/>
  <c r="Z44" i="4"/>
  <c r="R111" i="8"/>
  <c r="W111" i="8" s="1"/>
  <c r="AH110" i="4"/>
  <c r="R72" i="8"/>
  <c r="W72" i="8" s="1"/>
  <c r="AH71" i="4"/>
  <c r="P27" i="8"/>
  <c r="U27" i="8" s="1"/>
  <c r="Z26" i="4"/>
  <c r="Q49" i="8"/>
  <c r="V49" i="8" s="1"/>
  <c r="AD48" i="4"/>
  <c r="O115" i="8"/>
  <c r="T115" i="8" s="1"/>
  <c r="Y114" i="4"/>
  <c r="O42" i="8"/>
  <c r="T42" i="8" s="1"/>
  <c r="Y41" i="4"/>
  <c r="S16" i="10"/>
  <c r="S35" i="9"/>
  <c r="P16" i="10"/>
  <c r="P35" i="9"/>
  <c r="P81" i="8"/>
  <c r="U81" i="8" s="1"/>
  <c r="Z80" i="4"/>
  <c r="O16" i="9"/>
  <c r="O30" i="8"/>
  <c r="T30" i="8" s="1"/>
  <c r="Y29" i="4"/>
  <c r="R12" i="8"/>
  <c r="W12" i="8" s="1"/>
  <c r="AH11" i="4"/>
  <c r="P73" i="8"/>
  <c r="U73" i="8" s="1"/>
  <c r="P31" i="9"/>
  <c r="P14" i="10"/>
  <c r="Z72" i="4"/>
  <c r="Q31" i="9"/>
  <c r="Q14" i="10"/>
  <c r="Q73" i="8"/>
  <c r="V73" i="8" s="1"/>
  <c r="AD72" i="4"/>
  <c r="R17" i="9"/>
  <c r="R38" i="8"/>
  <c r="W38" i="8" s="1"/>
  <c r="AH37" i="4"/>
  <c r="P17" i="9"/>
  <c r="P38" i="8"/>
  <c r="U38" i="8" s="1"/>
  <c r="Z37" i="4"/>
  <c r="O21" i="10"/>
  <c r="O40" i="9"/>
  <c r="O100" i="8"/>
  <c r="T100" i="8" s="1"/>
  <c r="Y99" i="4"/>
  <c r="P21" i="10"/>
  <c r="P100" i="8"/>
  <c r="U100" i="8" s="1"/>
  <c r="P40" i="9"/>
  <c r="Z99" i="4"/>
  <c r="O55" i="8"/>
  <c r="T55" i="8" s="1"/>
  <c r="O23" i="9"/>
  <c r="Y54" i="4"/>
  <c r="O16" i="8"/>
  <c r="T16" i="8" s="1"/>
  <c r="O12" i="10"/>
  <c r="O12" i="9"/>
  <c r="Y15" i="4"/>
  <c r="P77" i="8"/>
  <c r="U77" i="8" s="1"/>
  <c r="P32" i="9"/>
  <c r="P15" i="10"/>
  <c r="Z76" i="4"/>
  <c r="R40" i="8"/>
  <c r="W40" i="8" s="1"/>
  <c r="R18" i="9"/>
  <c r="AH39" i="4"/>
  <c r="S29" i="9"/>
  <c r="P29" i="9"/>
  <c r="P66" i="8"/>
  <c r="U66" i="8" s="1"/>
  <c r="Z65" i="4"/>
  <c r="R37" i="9"/>
  <c r="R18" i="10"/>
  <c r="R83" i="8"/>
  <c r="W83" i="8" s="1"/>
  <c r="AH82" i="4"/>
  <c r="Q18" i="10"/>
  <c r="Q37" i="9"/>
  <c r="Q83" i="8"/>
  <c r="V83" i="8" s="1"/>
  <c r="AD82" i="4"/>
  <c r="P48" i="8"/>
  <c r="U48" i="8" s="1"/>
  <c r="Z47" i="4"/>
  <c r="R48" i="8"/>
  <c r="W48" i="8" s="1"/>
  <c r="AH47" i="4"/>
  <c r="R79" i="8"/>
  <c r="W79" i="8" s="1"/>
  <c r="R33" i="9"/>
  <c r="AH78" i="4"/>
  <c r="Q44" i="8"/>
  <c r="V44" i="8" s="1"/>
  <c r="AD43" i="4"/>
  <c r="R105" i="8"/>
  <c r="W105" i="8" s="1"/>
  <c r="AH104" i="4"/>
  <c r="Q70" i="8"/>
  <c r="V70" i="8" s="1"/>
  <c r="AD69" i="4"/>
  <c r="R87" i="8"/>
  <c r="W87" i="8" s="1"/>
  <c r="AH86" i="4"/>
  <c r="P92" i="8"/>
  <c r="U92" i="8" s="1"/>
  <c r="Z91" i="4"/>
  <c r="S20" i="9"/>
  <c r="Q20" i="9"/>
  <c r="Q47" i="8"/>
  <c r="V47" i="8" s="1"/>
  <c r="AD46" i="4"/>
  <c r="Q23" i="10"/>
  <c r="Q47" i="9"/>
  <c r="Q117" i="8"/>
  <c r="V117" i="8" s="1"/>
  <c r="AD116" i="4"/>
  <c r="P69" i="8"/>
  <c r="U69" i="8" s="1"/>
  <c r="Z68" i="4"/>
  <c r="P96" i="8"/>
  <c r="U96" i="8" s="1"/>
  <c r="Z95" i="4"/>
  <c r="O96" i="8"/>
  <c r="T96" i="8" s="1"/>
  <c r="Y95" i="4"/>
  <c r="P21" i="9"/>
  <c r="P51" i="8"/>
  <c r="U51" i="8" s="1"/>
  <c r="Z50" i="4"/>
  <c r="R15" i="8"/>
  <c r="W15" i="8" s="1"/>
  <c r="AH14" i="4"/>
  <c r="Q37" i="8"/>
  <c r="V37" i="8" s="1"/>
  <c r="AD36" i="4"/>
  <c r="S28" i="9"/>
  <c r="P50" i="8"/>
  <c r="U50" i="8" s="1"/>
  <c r="Z49" i="4"/>
  <c r="R50" i="8"/>
  <c r="W50" i="8" s="1"/>
  <c r="AH49" i="4"/>
  <c r="P26" i="9"/>
  <c r="P58" i="8"/>
  <c r="U58" i="8" s="1"/>
  <c r="Z57" i="4"/>
  <c r="R26" i="9"/>
  <c r="R58" i="8"/>
  <c r="W58" i="8" s="1"/>
  <c r="AH57" i="4"/>
  <c r="R18" i="8"/>
  <c r="W18" i="8" s="1"/>
  <c r="AH17" i="4"/>
  <c r="R75" i="8"/>
  <c r="W75" i="8" s="1"/>
  <c r="AH74" i="4"/>
  <c r="O36" i="8"/>
  <c r="T36" i="8" s="1"/>
  <c r="Y35" i="4"/>
  <c r="R97" i="8"/>
  <c r="W97" i="8" s="1"/>
  <c r="AH96" i="4"/>
  <c r="Q62" i="8"/>
  <c r="V62" i="8" s="1"/>
  <c r="AD61" i="4"/>
  <c r="S27" i="9"/>
  <c r="P27" i="9"/>
  <c r="P60" i="8"/>
  <c r="U60" i="8" s="1"/>
  <c r="Z59" i="4"/>
  <c r="P22" i="8"/>
  <c r="U22" i="8" s="1"/>
  <c r="Z21" i="4"/>
  <c r="R22" i="8"/>
  <c r="W22" i="8" s="1"/>
  <c r="AH21" i="4"/>
  <c r="O85" i="8"/>
  <c r="T85" i="8" s="1"/>
  <c r="Y84" i="4"/>
  <c r="R85" i="8"/>
  <c r="W85" i="8" s="1"/>
  <c r="AH84" i="4"/>
  <c r="P67" i="8"/>
  <c r="U67" i="8" s="1"/>
  <c r="Z66" i="4"/>
  <c r="Q11" i="10"/>
  <c r="Q11" i="9"/>
  <c r="Q11" i="8"/>
  <c r="AC117" i="4"/>
  <c r="AD10" i="4"/>
  <c r="O90" i="8"/>
  <c r="T90" i="8" s="1"/>
  <c r="Y89" i="4"/>
  <c r="O41" i="8"/>
  <c r="T41" i="8" s="1"/>
  <c r="Y40" i="4"/>
  <c r="R43" i="9"/>
  <c r="R107" i="8"/>
  <c r="W107" i="8" s="1"/>
  <c r="AH106" i="4"/>
  <c r="O94" i="8"/>
  <c r="T94" i="8" s="1"/>
  <c r="Y93" i="4"/>
  <c r="P94" i="8"/>
  <c r="U94" i="8" s="1"/>
  <c r="Z93" i="4"/>
  <c r="O28" i="8"/>
  <c r="T28" i="8" s="1"/>
  <c r="Y27" i="4"/>
  <c r="O89" i="8"/>
  <c r="T89" i="8" s="1"/>
  <c r="Y88" i="4"/>
  <c r="P89" i="8"/>
  <c r="U89" i="8" s="1"/>
  <c r="Z88" i="4"/>
  <c r="P54" i="8"/>
  <c r="U54" i="8" s="1"/>
  <c r="Z53" i="4"/>
  <c r="Q116" i="8"/>
  <c r="V116" i="8" s="1"/>
  <c r="AD115" i="4"/>
  <c r="P116" i="8"/>
  <c r="U116" i="8" s="1"/>
  <c r="Z115" i="4"/>
  <c r="Q71" i="8"/>
  <c r="V71" i="8" s="1"/>
  <c r="AD70" i="4"/>
  <c r="P32" i="8"/>
  <c r="U32" i="8" s="1"/>
  <c r="Z31" i="4"/>
  <c r="O104" i="8"/>
  <c r="T104" i="8" s="1"/>
  <c r="Y103" i="4"/>
  <c r="Q104" i="8"/>
  <c r="V104" i="8" s="1"/>
  <c r="AD103" i="4"/>
  <c r="P46" i="8"/>
  <c r="U46" i="8" s="1"/>
  <c r="Z45" i="4"/>
  <c r="O46" i="8"/>
  <c r="T46" i="8" s="1"/>
  <c r="Y45" i="4"/>
  <c r="S30" i="9"/>
  <c r="R20" i="10"/>
  <c r="R95" i="8"/>
  <c r="W95" i="8" s="1"/>
  <c r="R39" i="9"/>
  <c r="AH94" i="4"/>
  <c r="R24" i="9"/>
  <c r="R56" i="8"/>
  <c r="W56" i="8" s="1"/>
  <c r="AH55" i="4"/>
  <c r="Q24" i="9"/>
  <c r="Q56" i="8"/>
  <c r="V56" i="8" s="1"/>
  <c r="AD55" i="4"/>
  <c r="Q46" i="9"/>
  <c r="O46" i="9"/>
  <c r="P33" i="8"/>
  <c r="U33" i="8" s="1"/>
  <c r="Z32" i="4"/>
  <c r="O99" i="8"/>
  <c r="T99" i="8" s="1"/>
  <c r="Y98" i="4"/>
  <c r="Q41" i="9"/>
  <c r="Q101" i="8"/>
  <c r="V101" i="8" s="1"/>
  <c r="AD100" i="4"/>
  <c r="O114" i="8"/>
  <c r="T114" i="8" s="1"/>
  <c r="Y113" i="4"/>
  <c r="Q61" i="8"/>
  <c r="V61" i="8" s="1"/>
  <c r="AD60" i="4"/>
  <c r="R26" i="8"/>
  <c r="W26" i="8" s="1"/>
  <c r="AH25" i="4"/>
  <c r="O88" i="8"/>
  <c r="T88" i="8" s="1"/>
  <c r="Y87" i="4"/>
  <c r="R88" i="8"/>
  <c r="W88" i="8" s="1"/>
  <c r="AH87" i="4"/>
  <c r="O61" i="8"/>
  <c r="T61" i="8" s="1"/>
  <c r="Y60" i="4"/>
  <c r="P26" i="8"/>
  <c r="U26" i="8" s="1"/>
  <c r="Z25" i="4"/>
  <c r="Q88" i="8"/>
  <c r="V88" i="8" s="1"/>
  <c r="AD87" i="4"/>
  <c r="Q112" i="8"/>
  <c r="V112" i="8" s="1"/>
  <c r="Q45" i="9"/>
  <c r="AD111" i="4"/>
  <c r="Q76" i="8"/>
  <c r="V76" i="8" s="1"/>
  <c r="AD75" i="4"/>
  <c r="O31" i="8"/>
  <c r="T31" i="8" s="1"/>
  <c r="Y30" i="4"/>
  <c r="P14" i="8"/>
  <c r="U14" i="8" s="1"/>
  <c r="Z13" i="4"/>
  <c r="O35" i="8"/>
  <c r="T35" i="8" s="1"/>
  <c r="Y34" i="4"/>
  <c r="Q25" i="9"/>
  <c r="Q57" i="8"/>
  <c r="V57" i="8" s="1"/>
  <c r="AD56" i="4"/>
  <c r="R57" i="8"/>
  <c r="W57" i="8" s="1"/>
  <c r="R25" i="9"/>
  <c r="AH56" i="4"/>
  <c r="O84" i="8"/>
  <c r="T84" i="8" s="1"/>
  <c r="Y83" i="4"/>
  <c r="Q110" i="8"/>
  <c r="V110" i="8" s="1"/>
  <c r="AD109" i="4"/>
  <c r="Q65" i="8"/>
  <c r="V65" i="8" s="1"/>
  <c r="AD64" i="4"/>
  <c r="S44" i="9"/>
  <c r="O63" i="8"/>
  <c r="T63" i="8" s="1"/>
  <c r="Y62" i="4"/>
  <c r="P63" i="8"/>
  <c r="U63" i="8" s="1"/>
  <c r="Z62" i="4"/>
  <c r="P24" i="8"/>
  <c r="U24" i="8" s="1"/>
  <c r="Z23" i="4"/>
  <c r="R68" i="8"/>
  <c r="W68" i="8" s="1"/>
  <c r="AH67" i="4"/>
  <c r="Q45" i="8"/>
  <c r="V45" i="8" s="1"/>
  <c r="AD44" i="4"/>
  <c r="Q111" i="8"/>
  <c r="V111" i="8" s="1"/>
  <c r="AD110" i="4"/>
  <c r="P72" i="8"/>
  <c r="U72" i="8" s="1"/>
  <c r="Z71" i="4"/>
  <c r="O27" i="8"/>
  <c r="T27" i="8" s="1"/>
  <c r="Y26" i="4"/>
  <c r="Q98" i="8"/>
  <c r="V98" i="8" s="1"/>
  <c r="AD97" i="4"/>
  <c r="O49" i="8"/>
  <c r="T49" i="8" s="1"/>
  <c r="Y48" i="4"/>
  <c r="R49" i="8"/>
  <c r="W49" i="8" s="1"/>
  <c r="AH48" i="4"/>
  <c r="P115" i="8"/>
  <c r="U115" i="8" s="1"/>
  <c r="Z114" i="4"/>
  <c r="R42" i="8"/>
  <c r="W42" i="8" s="1"/>
  <c r="AH41" i="4"/>
  <c r="P42" i="8"/>
  <c r="U42" i="8" s="1"/>
  <c r="Z41" i="4"/>
  <c r="Q59" i="8"/>
  <c r="V59" i="8" s="1"/>
  <c r="AD58" i="4"/>
  <c r="R16" i="10"/>
  <c r="R35" i="9"/>
  <c r="R81" i="8"/>
  <c r="W81" i="8" s="1"/>
  <c r="AH80" i="4"/>
  <c r="Q16" i="10"/>
  <c r="Q35" i="9"/>
  <c r="Q81" i="8"/>
  <c r="V81" i="8" s="1"/>
  <c r="AD80" i="4"/>
  <c r="Q21" i="8"/>
  <c r="V21" i="8" s="1"/>
  <c r="AD20" i="4"/>
  <c r="P21" i="8"/>
  <c r="U21" i="8" s="1"/>
  <c r="Z20" i="4"/>
  <c r="P12" i="8"/>
  <c r="U12" i="8" s="1"/>
  <c r="Z11" i="4"/>
  <c r="O14" i="10"/>
  <c r="O73" i="8"/>
  <c r="T73" i="8" s="1"/>
  <c r="O31" i="9"/>
  <c r="Y72" i="4"/>
  <c r="O38" i="8"/>
  <c r="T38" i="8" s="1"/>
  <c r="O17" i="9"/>
  <c r="Y37" i="4"/>
  <c r="Q23" i="9"/>
  <c r="Q55" i="8"/>
  <c r="V55" i="8" s="1"/>
  <c r="AD54" i="4"/>
  <c r="S12" i="10"/>
  <c r="S12" i="9"/>
  <c r="Q12" i="10"/>
  <c r="Q12" i="9"/>
  <c r="Q16" i="8"/>
  <c r="V16" i="8" s="1"/>
  <c r="AD15" i="4"/>
  <c r="S15" i="10"/>
  <c r="S32" i="9"/>
  <c r="R29" i="9"/>
  <c r="R66" i="8"/>
  <c r="W66" i="8" s="1"/>
  <c r="AH65" i="4"/>
  <c r="Q29" i="9"/>
  <c r="Q66" i="8"/>
  <c r="V66" i="8" s="1"/>
  <c r="AD65" i="4"/>
  <c r="O17" i="8"/>
  <c r="T17" i="8" s="1"/>
  <c r="Y16" i="4"/>
  <c r="R17" i="8"/>
  <c r="W17" i="8" s="1"/>
  <c r="AH16" i="4"/>
  <c r="P105" i="8"/>
  <c r="U105" i="8" s="1"/>
  <c r="Z104" i="4"/>
  <c r="Q105" i="8"/>
  <c r="V105" i="8" s="1"/>
  <c r="AD104" i="4"/>
  <c r="O70" i="8"/>
  <c r="T70" i="8" s="1"/>
  <c r="Y69" i="4"/>
  <c r="O87" i="8"/>
  <c r="T87" i="8" s="1"/>
  <c r="Y86" i="4"/>
  <c r="P87" i="8"/>
  <c r="U87" i="8" s="1"/>
  <c r="Z86" i="4"/>
  <c r="P20" i="9"/>
  <c r="P47" i="8"/>
  <c r="U47" i="8" s="1"/>
  <c r="Z46" i="4"/>
  <c r="R23" i="10"/>
  <c r="R47" i="9"/>
  <c r="R117" i="8"/>
  <c r="W117" i="8" s="1"/>
  <c r="AH116" i="4"/>
  <c r="P23" i="10"/>
  <c r="P47" i="9"/>
  <c r="P117" i="8"/>
  <c r="U117" i="8" s="1"/>
  <c r="Z116" i="4"/>
  <c r="R69" i="8"/>
  <c r="W69" i="8" s="1"/>
  <c r="AH68" i="4"/>
  <c r="R34" i="8"/>
  <c r="W34" i="8" s="1"/>
  <c r="AH33" i="4"/>
  <c r="Q96" i="8"/>
  <c r="V96" i="8" s="1"/>
  <c r="AD95" i="4"/>
  <c r="S21" i="9"/>
  <c r="P15" i="8"/>
  <c r="U15" i="8" s="1"/>
  <c r="Z14" i="4"/>
  <c r="O15" i="8"/>
  <c r="T15" i="8" s="1"/>
  <c r="Y14" i="4"/>
  <c r="Q28" i="9"/>
  <c r="Q64" i="8"/>
  <c r="V64" i="8" s="1"/>
  <c r="AD63" i="4"/>
  <c r="O64" i="8"/>
  <c r="T64" i="8" s="1"/>
  <c r="O28" i="9"/>
  <c r="Y63" i="4"/>
  <c r="R93" i="8"/>
  <c r="W93" i="8" s="1"/>
  <c r="AH92" i="4"/>
  <c r="O18" i="8"/>
  <c r="T18" i="8" s="1"/>
  <c r="Y17" i="4"/>
  <c r="O75" i="8"/>
  <c r="T75" i="8" s="1"/>
  <c r="Y74" i="4"/>
  <c r="Q36" i="8"/>
  <c r="V36" i="8" s="1"/>
  <c r="AD35" i="4"/>
  <c r="O97" i="8"/>
  <c r="T97" i="8" s="1"/>
  <c r="Y96" i="4"/>
  <c r="R60" i="8"/>
  <c r="W60" i="8" s="1"/>
  <c r="R27" i="9"/>
  <c r="AH59" i="4"/>
  <c r="Q27" i="9"/>
  <c r="Q60" i="8"/>
  <c r="V60" i="8" s="1"/>
  <c r="AD59" i="4"/>
  <c r="O22" i="8"/>
  <c r="T22" i="8" s="1"/>
  <c r="Y21" i="4"/>
  <c r="Q39" i="8"/>
  <c r="V39" i="8" s="1"/>
  <c r="AD38" i="4"/>
  <c r="Q85" i="8"/>
  <c r="V85" i="8" s="1"/>
  <c r="AD84" i="4"/>
  <c r="N118" i="8"/>
  <c r="S11" i="8"/>
  <c r="S118" i="8" s="1"/>
  <c r="N48" i="9"/>
  <c r="P90" i="8"/>
  <c r="U90" i="8" s="1"/>
  <c r="Z89" i="4"/>
  <c r="Q107" i="8"/>
  <c r="V107" i="8" s="1"/>
  <c r="Q43" i="9"/>
  <c r="AD106" i="4"/>
  <c r="O107" i="8"/>
  <c r="T107" i="8" s="1"/>
  <c r="O43" i="9"/>
  <c r="Y106" i="4"/>
  <c r="Q28" i="8"/>
  <c r="V28" i="8" s="1"/>
  <c r="AD27" i="4"/>
  <c r="Q54" i="8"/>
  <c r="V54" i="8" s="1"/>
  <c r="AD53" i="4"/>
  <c r="O116" i="8"/>
  <c r="T116" i="8" s="1"/>
  <c r="Y115" i="4"/>
  <c r="R71" i="8"/>
  <c r="W71" i="8" s="1"/>
  <c r="AH70" i="4"/>
  <c r="O32" i="8"/>
  <c r="T32" i="8" s="1"/>
  <c r="Y31" i="4"/>
  <c r="R13" i="8"/>
  <c r="W13" i="8" s="1"/>
  <c r="AH12" i="4"/>
  <c r="P104" i="8"/>
  <c r="U104" i="8" s="1"/>
  <c r="Z103" i="4"/>
  <c r="R20" i="8"/>
  <c r="W20" i="8" s="1"/>
  <c r="AH19" i="4"/>
  <c r="Q46" i="8"/>
  <c r="V46" i="8" s="1"/>
  <c r="AD45" i="4"/>
  <c r="S14" i="9"/>
  <c r="Q14" i="9"/>
  <c r="Q23" i="8"/>
  <c r="V23" i="8" s="1"/>
  <c r="AD22" i="4"/>
  <c r="Q29" i="8"/>
  <c r="V29" i="8" s="1"/>
  <c r="Q30" i="9"/>
  <c r="AD28" i="4"/>
  <c r="R30" i="9"/>
  <c r="R29" i="8"/>
  <c r="W29" i="8" s="1"/>
  <c r="AH28" i="4"/>
  <c r="P95" i="8"/>
  <c r="U95" i="8" s="1"/>
  <c r="P20" i="10"/>
  <c r="P39" i="9"/>
  <c r="Z94" i="4"/>
  <c r="O20" i="10"/>
  <c r="O95" i="8"/>
  <c r="T95" i="8" s="1"/>
  <c r="O39" i="9"/>
  <c r="Y94" i="4"/>
  <c r="O56" i="8"/>
  <c r="T56" i="8" s="1"/>
  <c r="O24" i="9"/>
  <c r="Y55" i="4"/>
  <c r="P46" i="9"/>
  <c r="S17" i="10"/>
  <c r="S36" i="9"/>
  <c r="R17" i="10"/>
  <c r="R36" i="9"/>
  <c r="R82" i="8"/>
  <c r="W82" i="8" s="1"/>
  <c r="AH81" i="4"/>
  <c r="Q33" i="8"/>
  <c r="V33" i="8" s="1"/>
  <c r="AD32" i="4"/>
  <c r="Q99" i="8"/>
  <c r="V99" i="8" s="1"/>
  <c r="AD98" i="4"/>
  <c r="S41" i="9"/>
  <c r="Q114" i="8"/>
  <c r="V114" i="8" s="1"/>
  <c r="AD113" i="4"/>
  <c r="P114" i="8"/>
  <c r="U114" i="8" s="1"/>
  <c r="Z113" i="4"/>
  <c r="U33" i="9" l="1"/>
  <c r="U23" i="9"/>
  <c r="W46" i="9"/>
  <c r="U43" i="9"/>
  <c r="T33" i="9"/>
  <c r="T24" i="9"/>
  <c r="V25" i="9"/>
  <c r="V46" i="9"/>
  <c r="W33" i="9"/>
  <c r="U25" i="9"/>
  <c r="U46" i="9"/>
  <c r="U17" i="9"/>
  <c r="J72" i="6"/>
  <c r="W23" i="9"/>
  <c r="J71" i="6"/>
  <c r="V33" i="9"/>
  <c r="E34" i="3"/>
  <c r="C80" i="51" s="1"/>
  <c r="E80" i="51" s="1"/>
  <c r="V23" i="9"/>
  <c r="E37" i="3"/>
  <c r="W25" i="9"/>
  <c r="T46" i="9"/>
  <c r="V43" i="9"/>
  <c r="W24" i="9"/>
  <c r="W43" i="9"/>
  <c r="R65" i="6"/>
  <c r="T23" i="9"/>
  <c r="T25" i="9"/>
  <c r="R66" i="6"/>
  <c r="T43" i="9"/>
  <c r="V28" i="9"/>
  <c r="T17" i="9"/>
  <c r="V24" i="9"/>
  <c r="W18" i="9"/>
  <c r="U24" i="9"/>
  <c r="U21" i="9"/>
  <c r="V29" i="9"/>
  <c r="V20" i="9"/>
  <c r="U28" i="9"/>
  <c r="U26" i="9"/>
  <c r="V41" i="9"/>
  <c r="T21" i="9"/>
  <c r="T28" i="9"/>
  <c r="W26" i="9"/>
  <c r="W22" i="9"/>
  <c r="V14" i="9"/>
  <c r="V27" i="9"/>
  <c r="U20" i="9"/>
  <c r="W21" i="9"/>
  <c r="V30" i="9"/>
  <c r="U41" i="9"/>
  <c r="W27" i="9"/>
  <c r="W17" i="9"/>
  <c r="T26" i="9"/>
  <c r="W30" i="9"/>
  <c r="U27" i="9"/>
  <c r="U23" i="10"/>
  <c r="U47" i="9"/>
  <c r="W23" i="10"/>
  <c r="W47" i="9"/>
  <c r="W29" i="9"/>
  <c r="W39" i="9"/>
  <c r="W20" i="10"/>
  <c r="V11" i="10"/>
  <c r="AD117" i="4"/>
  <c r="V11" i="9"/>
  <c r="Q24" i="10"/>
  <c r="U21" i="10"/>
  <c r="U40" i="9"/>
  <c r="T21" i="10"/>
  <c r="T40" i="9"/>
  <c r="T16" i="9"/>
  <c r="T22" i="10"/>
  <c r="T34" i="9"/>
  <c r="U34" i="9"/>
  <c r="U22" i="10"/>
  <c r="S48" i="9"/>
  <c r="U37" i="9"/>
  <c r="U18" i="10"/>
  <c r="V15" i="10"/>
  <c r="V32" i="9"/>
  <c r="U12" i="9"/>
  <c r="U12" i="10"/>
  <c r="U16" i="9"/>
  <c r="U22" i="9"/>
  <c r="U19" i="9"/>
  <c r="T19" i="9"/>
  <c r="T41" i="9"/>
  <c r="T14" i="9"/>
  <c r="R118" i="8"/>
  <c r="W11" i="8"/>
  <c r="W118" i="8" s="1"/>
  <c r="V26" i="9"/>
  <c r="T23" i="10"/>
  <c r="T47" i="9"/>
  <c r="T20" i="9"/>
  <c r="T18" i="10"/>
  <c r="T37" i="9"/>
  <c r="T18" i="9"/>
  <c r="W14" i="10"/>
  <c r="W31" i="9"/>
  <c r="W44" i="9"/>
  <c r="W34" i="9"/>
  <c r="W22" i="10"/>
  <c r="T22" i="9"/>
  <c r="T15" i="9"/>
  <c r="V12" i="10"/>
  <c r="V12" i="9"/>
  <c r="T31" i="9"/>
  <c r="T14" i="10"/>
  <c r="V23" i="10"/>
  <c r="V47" i="9"/>
  <c r="U15" i="10"/>
  <c r="U32" i="9"/>
  <c r="T12" i="9"/>
  <c r="T12" i="10"/>
  <c r="U45" i="9"/>
  <c r="T19" i="10"/>
  <c r="T38" i="9"/>
  <c r="W15" i="9"/>
  <c r="V39" i="9"/>
  <c r="V20" i="10"/>
  <c r="P24" i="10"/>
  <c r="S24" i="10"/>
  <c r="U18" i="9"/>
  <c r="V16" i="9"/>
  <c r="T16" i="10"/>
  <c r="T35" i="9"/>
  <c r="V13" i="9"/>
  <c r="V13" i="10"/>
  <c r="U42" i="9"/>
  <c r="V19" i="9"/>
  <c r="W13" i="9"/>
  <c r="W13" i="10"/>
  <c r="T13" i="10"/>
  <c r="T13" i="9"/>
  <c r="W41" i="9"/>
  <c r="W14" i="9"/>
  <c r="O48" i="9"/>
  <c r="V38" i="9"/>
  <c r="V19" i="10"/>
  <c r="W19" i="10"/>
  <c r="W38" i="9"/>
  <c r="U38" i="9"/>
  <c r="U19" i="10"/>
  <c r="V15" i="9"/>
  <c r="W19" i="9"/>
  <c r="T20" i="10"/>
  <c r="T39" i="9"/>
  <c r="U39" i="9"/>
  <c r="U20" i="10"/>
  <c r="V45" i="9"/>
  <c r="Q118" i="8"/>
  <c r="V11" i="8"/>
  <c r="V118" i="8" s="1"/>
  <c r="V18" i="10"/>
  <c r="V37" i="9"/>
  <c r="W37" i="9"/>
  <c r="W18" i="10"/>
  <c r="U29" i="9"/>
  <c r="V14" i="10"/>
  <c r="V31" i="9"/>
  <c r="U14" i="10"/>
  <c r="U31" i="9"/>
  <c r="W42" i="9"/>
  <c r="U17" i="10"/>
  <c r="U36" i="9"/>
  <c r="U14" i="9"/>
  <c r="U11" i="10"/>
  <c r="Z117" i="4"/>
  <c r="U11" i="9"/>
  <c r="P48" i="9"/>
  <c r="T27" i="9"/>
  <c r="T29" i="9"/>
  <c r="V21" i="10"/>
  <c r="V40" i="9"/>
  <c r="W21" i="10"/>
  <c r="W40" i="9"/>
  <c r="V17" i="9"/>
  <c r="V44" i="9"/>
  <c r="V22" i="10"/>
  <c r="V34" i="9"/>
  <c r="T45" i="9"/>
  <c r="U15" i="9"/>
  <c r="T30" i="9"/>
  <c r="T11" i="9"/>
  <c r="Y117" i="4"/>
  <c r="T11" i="10"/>
  <c r="O24" i="10"/>
  <c r="R48" i="9"/>
  <c r="W15" i="10"/>
  <c r="W32" i="9"/>
  <c r="T15" i="10"/>
  <c r="T32" i="9"/>
  <c r="W12" i="10"/>
  <c r="W12" i="9"/>
  <c r="W16" i="9"/>
  <c r="T42" i="9"/>
  <c r="W17" i="10"/>
  <c r="W36" i="9"/>
  <c r="V16" i="10"/>
  <c r="V35" i="9"/>
  <c r="W16" i="10"/>
  <c r="W35" i="9"/>
  <c r="Q48" i="9"/>
  <c r="U16" i="10"/>
  <c r="U35" i="9"/>
  <c r="U30" i="9"/>
  <c r="P118" i="8"/>
  <c r="U11" i="8"/>
  <c r="U118" i="8" s="1"/>
  <c r="W28" i="9"/>
  <c r="U44" i="9"/>
  <c r="V22" i="9"/>
  <c r="W45" i="9"/>
  <c r="T17" i="10"/>
  <c r="T36" i="9"/>
  <c r="V17" i="10"/>
  <c r="V36" i="9"/>
  <c r="O118" i="8"/>
  <c r="T11" i="8"/>
  <c r="T118" i="8" s="1"/>
  <c r="AH117" i="4"/>
  <c r="W11" i="9"/>
  <c r="W11" i="10"/>
  <c r="R24" i="10"/>
  <c r="V21" i="9"/>
  <c r="W20" i="9"/>
  <c r="V18" i="9"/>
  <c r="T44" i="9"/>
  <c r="U13" i="10"/>
  <c r="U13" i="9"/>
  <c r="V42" i="9"/>
  <c r="B165" i="51" l="1"/>
  <c r="C124" i="51"/>
  <c r="C123" i="51"/>
  <c r="C114" i="52"/>
  <c r="E114" i="52" s="1"/>
  <c r="C38" i="40"/>
  <c r="E38" i="40" s="1"/>
  <c r="E38" i="3"/>
  <c r="H37" i="3"/>
  <c r="G34" i="3"/>
  <c r="G37" i="3"/>
  <c r="I34" i="3"/>
  <c r="F34" i="3"/>
  <c r="I37" i="3"/>
  <c r="F37" i="3"/>
  <c r="H34" i="3"/>
  <c r="W24" i="10"/>
  <c r="W48" i="9"/>
  <c r="T48" i="9"/>
  <c r="V24" i="10"/>
  <c r="U24" i="10"/>
  <c r="T24" i="10"/>
  <c r="V48" i="9"/>
  <c r="U48" i="9"/>
  <c r="C177" i="52" l="1"/>
  <c r="E177" i="52" s="1"/>
  <c r="B254" i="52"/>
  <c r="B166" i="51"/>
  <c r="B101" i="40"/>
  <c r="C179" i="52"/>
  <c r="D179" i="52" s="1"/>
  <c r="C176" i="52"/>
  <c r="F176" i="52" s="1"/>
  <c r="C183" i="52"/>
  <c r="D183" i="52" s="1"/>
  <c r="C184" i="52"/>
  <c r="E184" i="52" s="1"/>
  <c r="C174" i="52"/>
  <c r="C175" i="52"/>
  <c r="C182" i="52"/>
  <c r="C178" i="52"/>
  <c r="D178" i="52" s="1"/>
  <c r="C180" i="52"/>
  <c r="C181" i="52"/>
  <c r="D181" i="52" s="1"/>
  <c r="D123" i="51"/>
  <c r="E123" i="51"/>
  <c r="F123" i="51"/>
  <c r="F124" i="51"/>
  <c r="D124" i="51"/>
  <c r="E124" i="51"/>
  <c r="C80" i="40"/>
  <c r="C81" i="40"/>
  <c r="B167" i="51" l="1"/>
  <c r="D177" i="52"/>
  <c r="F177" i="52"/>
  <c r="B257" i="52" a="1"/>
  <c r="B257" i="52" s="1"/>
  <c r="D174" i="52"/>
  <c r="B256" i="52" a="1"/>
  <c r="B256" i="52" s="1"/>
  <c r="B255" i="52"/>
  <c r="B168" i="51"/>
  <c r="B169" i="51"/>
  <c r="B102" i="40"/>
  <c r="E180" i="52"/>
  <c r="E179" i="52"/>
  <c r="D180" i="52"/>
  <c r="E176" i="52"/>
  <c r="F180" i="52"/>
  <c r="B261" i="52" s="1"/>
  <c r="F179" i="52"/>
  <c r="E183" i="52"/>
  <c r="F183" i="52"/>
  <c r="D184" i="52"/>
  <c r="F178" i="52"/>
  <c r="F181" i="52"/>
  <c r="F184" i="52"/>
  <c r="E175" i="52"/>
  <c r="D176" i="52"/>
  <c r="E178" i="52"/>
  <c r="E181" i="52"/>
  <c r="D175" i="52"/>
  <c r="F175" i="52"/>
  <c r="E174" i="52"/>
  <c r="B258" i="52" s="1"/>
  <c r="F174" i="52"/>
  <c r="B259" i="52" s="1"/>
  <c r="F182" i="52"/>
  <c r="E182" i="52"/>
  <c r="D182" i="52"/>
  <c r="B260" i="52" l="1"/>
  <c r="J234" i="71"/>
  <c r="J233" i="71"/>
  <c r="J232" i="71"/>
  <c r="J231" i="71"/>
  <c r="J230" i="71"/>
  <c r="J229" i="71"/>
  <c r="J228" i="71"/>
  <c r="J227" i="71"/>
  <c r="J226" i="71"/>
  <c r="J225" i="71"/>
  <c r="J224" i="71"/>
  <c r="J223" i="71"/>
  <c r="J222" i="71"/>
  <c r="J221" i="71"/>
  <c r="J220" i="71"/>
  <c r="J219" i="71"/>
  <c r="J218" i="71"/>
  <c r="J217" i="71"/>
  <c r="J216" i="71"/>
  <c r="J215" i="71"/>
  <c r="J214" i="71"/>
  <c r="J213" i="71"/>
  <c r="J212" i="71"/>
  <c r="J211" i="71"/>
  <c r="J210" i="71"/>
  <c r="J209" i="71"/>
  <c r="J208" i="71"/>
  <c r="J207" i="71"/>
  <c r="J206" i="71"/>
  <c r="J205" i="71"/>
  <c r="J204" i="71"/>
  <c r="J203" i="71"/>
  <c r="J202" i="71"/>
  <c r="J201" i="71"/>
  <c r="J200" i="71"/>
  <c r="J199" i="71"/>
  <c r="J198" i="71"/>
  <c r="J197" i="71"/>
  <c r="J196" i="71"/>
  <c r="J195" i="71"/>
  <c r="J194" i="71"/>
  <c r="J193" i="71"/>
  <c r="J192" i="71"/>
  <c r="J191" i="71"/>
  <c r="J190" i="71"/>
  <c r="J189" i="71"/>
  <c r="J188" i="71"/>
  <c r="J187" i="71"/>
  <c r="J186" i="71"/>
  <c r="J185" i="71"/>
  <c r="J184" i="71"/>
  <c r="J183" i="71"/>
  <c r="J182" i="71"/>
  <c r="J181" i="71"/>
  <c r="J180" i="71"/>
  <c r="J179" i="71"/>
  <c r="J178" i="71"/>
  <c r="J177" i="71"/>
  <c r="J176" i="71"/>
  <c r="J175" i="71"/>
  <c r="J174" i="71"/>
  <c r="J173" i="71"/>
  <c r="J172" i="71"/>
  <c r="J171" i="71"/>
  <c r="J170" i="71"/>
  <c r="J169" i="71"/>
  <c r="J168" i="71"/>
  <c r="J167" i="71"/>
  <c r="J166" i="71"/>
  <c r="J165" i="71"/>
  <c r="J164" i="71"/>
  <c r="J163" i="71"/>
  <c r="J162" i="71"/>
  <c r="J161" i="71"/>
  <c r="J160" i="71"/>
  <c r="J159" i="71"/>
  <c r="J158" i="71"/>
  <c r="J157" i="71"/>
  <c r="J156" i="71"/>
  <c r="J155" i="71"/>
  <c r="J154" i="71"/>
  <c r="J153" i="71"/>
  <c r="J152" i="71"/>
  <c r="J151" i="71"/>
  <c r="J150" i="71"/>
  <c r="J149" i="71"/>
  <c r="J148" i="71"/>
  <c r="J147" i="71"/>
  <c r="J146" i="71"/>
  <c r="J145" i="71"/>
  <c r="J144" i="71"/>
  <c r="J143" i="71"/>
  <c r="J142" i="71"/>
  <c r="J141" i="71"/>
  <c r="J140" i="71"/>
  <c r="J139" i="71"/>
  <c r="J138" i="71"/>
  <c r="J137" i="71"/>
  <c r="J136" i="71"/>
  <c r="J135" i="71"/>
  <c r="J134" i="71"/>
  <c r="J133" i="71"/>
  <c r="J132" i="71"/>
  <c r="J131" i="71"/>
  <c r="J130" i="71"/>
  <c r="J129" i="7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<sst xmlns="http://schemas.openxmlformats.org/spreadsheetml/2006/main" count="18828" uniqueCount="1065">
  <si>
    <t>①分析タイトル・内容を入力してください。</t>
    <rPh sb="1" eb="3">
      <t>ブンセキ</t>
    </rPh>
    <rPh sb="8" eb="10">
      <t>ナイヨウ</t>
    </rPh>
    <rPh sb="11" eb="13">
      <t>ニュウリョク</t>
    </rPh>
    <phoneticPr fontId="1"/>
  </si>
  <si>
    <t>分析タイトル</t>
    <rPh sb="0" eb="2">
      <t>ブンセキ</t>
    </rPh>
    <phoneticPr fontId="1"/>
  </si>
  <si>
    <t>１　分析タイトル</t>
    <rPh sb="2" eb="4">
      <t>ブンセキ</t>
    </rPh>
    <phoneticPr fontId="1"/>
  </si>
  <si>
    <t>２　分析内容</t>
    <rPh sb="2" eb="4">
      <t>ブンセキ</t>
    </rPh>
    <rPh sb="4" eb="6">
      <t>ナイヨウ</t>
    </rPh>
    <phoneticPr fontId="1"/>
  </si>
  <si>
    <t>３　当初設定</t>
    <rPh sb="2" eb="4">
      <t>トウショ</t>
    </rPh>
    <rPh sb="4" eb="6">
      <t>セッテイ</t>
    </rPh>
    <phoneticPr fontId="1"/>
  </si>
  <si>
    <t>４　分析結果</t>
    <rPh sb="2" eb="4">
      <t>ブンセキ</t>
    </rPh>
    <rPh sb="4" eb="6">
      <t>ケッカ</t>
    </rPh>
    <phoneticPr fontId="1"/>
  </si>
  <si>
    <t>就業誘発者数</t>
    <rPh sb="0" eb="2">
      <t>シュウギョウ</t>
    </rPh>
    <rPh sb="2" eb="4">
      <t>ユウハツ</t>
    </rPh>
    <rPh sb="4" eb="5">
      <t>モノ</t>
    </rPh>
    <rPh sb="5" eb="6">
      <t>スウ</t>
    </rPh>
    <phoneticPr fontId="1"/>
  </si>
  <si>
    <t>生産誘発額</t>
    <phoneticPr fontId="1"/>
  </si>
  <si>
    <t>直接効果</t>
    <rPh sb="0" eb="2">
      <t>チョクセツ</t>
    </rPh>
    <rPh sb="2" eb="4">
      <t>コウカ</t>
    </rPh>
    <phoneticPr fontId="1"/>
  </si>
  <si>
    <t>（単位：人）</t>
    <rPh sb="1" eb="3">
      <t>タンイ</t>
    </rPh>
    <rPh sb="4" eb="5">
      <t>ヒト</t>
    </rPh>
    <phoneticPr fontId="1"/>
  </si>
  <si>
    <t>　※端数処理の関係で内訳が合計と一致しない場合があります。</t>
    <rPh sb="2" eb="6">
      <t>ハスウショリ</t>
    </rPh>
    <rPh sb="7" eb="9">
      <t>カンケイ</t>
    </rPh>
    <rPh sb="10" eb="12">
      <t>ウチワケ</t>
    </rPh>
    <rPh sb="13" eb="15">
      <t>ゴウケイ</t>
    </rPh>
    <rPh sb="16" eb="18">
      <t>イッチ</t>
    </rPh>
    <rPh sb="21" eb="23">
      <t>バアイ</t>
    </rPh>
    <phoneticPr fontId="1"/>
  </si>
  <si>
    <t>分 析 内 容</t>
    <rPh sb="0" eb="1">
      <t>ブン</t>
    </rPh>
    <rPh sb="2" eb="3">
      <t>セキ</t>
    </rPh>
    <rPh sb="4" eb="5">
      <t>ナイ</t>
    </rPh>
    <rPh sb="6" eb="7">
      <t>カタチ</t>
    </rPh>
    <phoneticPr fontId="1"/>
  </si>
  <si>
    <t>うち市内最終需要増加額（＝直接効果）</t>
    <rPh sb="2" eb="4">
      <t>シナイ</t>
    </rPh>
    <rPh sb="4" eb="6">
      <t>サイシュウ</t>
    </rPh>
    <rPh sb="6" eb="8">
      <t>ジュヨウ</t>
    </rPh>
    <rPh sb="8" eb="10">
      <t>ゾウカ</t>
    </rPh>
    <rPh sb="10" eb="11">
      <t>ゾウガク</t>
    </rPh>
    <rPh sb="13" eb="15">
      <t>チョクセツ</t>
    </rPh>
    <rPh sb="15" eb="17">
      <t>コウカ</t>
    </rPh>
    <phoneticPr fontId="1"/>
  </si>
  <si>
    <t>直接効果</t>
    <rPh sb="0" eb="2">
      <t>チョクセツ</t>
    </rPh>
    <rPh sb="2" eb="4">
      <t>コウカ</t>
    </rPh>
    <phoneticPr fontId="6"/>
  </si>
  <si>
    <t>就業誘発者数</t>
    <rPh sb="2" eb="4">
      <t>ユウハツ</t>
    </rPh>
    <rPh sb="4" eb="5">
      <t>シャ</t>
    </rPh>
    <rPh sb="5" eb="6">
      <t>スウ</t>
    </rPh>
    <phoneticPr fontId="6"/>
  </si>
  <si>
    <t>雇用誘発者数</t>
    <rPh sb="0" eb="2">
      <t>コヨウ</t>
    </rPh>
    <rPh sb="2" eb="4">
      <t>ユウハツ</t>
    </rPh>
    <rPh sb="4" eb="5">
      <t>シャ</t>
    </rPh>
    <rPh sb="5" eb="6">
      <t>スウ</t>
    </rPh>
    <phoneticPr fontId="6"/>
  </si>
  <si>
    <t>粗付加価値誘発額</t>
    <rPh sb="0" eb="3">
      <t>ソフカ</t>
    </rPh>
    <rPh sb="3" eb="5">
      <t>カチ</t>
    </rPh>
    <rPh sb="5" eb="8">
      <t>ユウハツガク</t>
    </rPh>
    <phoneticPr fontId="6"/>
  </si>
  <si>
    <t>雇用者所得誘発額</t>
    <rPh sb="0" eb="3">
      <t>コヨウシャ</t>
    </rPh>
    <rPh sb="3" eb="5">
      <t>ショトク</t>
    </rPh>
    <rPh sb="5" eb="8">
      <t>ユウハツガク</t>
    </rPh>
    <phoneticPr fontId="6"/>
  </si>
  <si>
    <t>移輸入額</t>
    <rPh sb="0" eb="1">
      <t>イ</t>
    </rPh>
    <rPh sb="1" eb="4">
      <t>ユニュウガク</t>
    </rPh>
    <phoneticPr fontId="6"/>
  </si>
  <si>
    <t>市内最終需要増加額</t>
    <rPh sb="0" eb="1">
      <t>シ</t>
    </rPh>
    <rPh sb="1" eb="2">
      <t>ナイ</t>
    </rPh>
    <rPh sb="2" eb="4">
      <t>サイシュウ</t>
    </rPh>
    <rPh sb="4" eb="6">
      <t>ジュヨウ</t>
    </rPh>
    <rPh sb="6" eb="9">
      <t>ゾウカガク</t>
    </rPh>
    <phoneticPr fontId="6"/>
  </si>
  <si>
    <t xml:space="preserve">   ×就業係数</t>
    <rPh sb="6" eb="8">
      <t>ケイスウ</t>
    </rPh>
    <phoneticPr fontId="6"/>
  </si>
  <si>
    <t xml:space="preserve">   ×雇用係数</t>
    <rPh sb="4" eb="6">
      <t>コヨウ</t>
    </rPh>
    <rPh sb="6" eb="8">
      <t>ケイスウ</t>
    </rPh>
    <phoneticPr fontId="6"/>
  </si>
  <si>
    <t xml:space="preserve"> ×市内自給率</t>
    <rPh sb="2" eb="4">
      <t>シナイ</t>
    </rPh>
    <rPh sb="4" eb="7">
      <t>ジキュウリツ</t>
    </rPh>
    <phoneticPr fontId="6"/>
  </si>
  <si>
    <t>市内需要額</t>
    <rPh sb="0" eb="2">
      <t>シナイ</t>
    </rPh>
    <rPh sb="2" eb="5">
      <t>ジュヨウガク</t>
    </rPh>
    <phoneticPr fontId="6"/>
  </si>
  <si>
    <t xml:space="preserve"> 　×就業係数</t>
    <rPh sb="5" eb="7">
      <t>ケイスウ</t>
    </rPh>
    <phoneticPr fontId="6"/>
  </si>
  <si>
    <t xml:space="preserve"> 　×雇用係数</t>
    <rPh sb="3" eb="5">
      <t>コヨウ</t>
    </rPh>
    <rPh sb="5" eb="7">
      <t>ケイスウ</t>
    </rPh>
    <phoneticPr fontId="6"/>
  </si>
  <si>
    <t xml:space="preserve"> ×移輸入率</t>
    <rPh sb="2" eb="3">
      <t>イ</t>
    </rPh>
    <rPh sb="3" eb="5">
      <t>ユニュウ</t>
    </rPh>
    <rPh sb="5" eb="6">
      <t>リツ</t>
    </rPh>
    <phoneticPr fontId="6"/>
  </si>
  <si>
    <t xml:space="preserve"> ×消費転換係数</t>
    <rPh sb="2" eb="4">
      <t>ショウヒ</t>
    </rPh>
    <rPh sb="4" eb="6">
      <t>テンカン</t>
    </rPh>
    <rPh sb="6" eb="8">
      <t>ケイスウ</t>
    </rPh>
    <phoneticPr fontId="6"/>
  </si>
  <si>
    <t xml:space="preserve">  ×逆行列係数</t>
    <rPh sb="3" eb="6">
      <t>ギャクギョウレツ</t>
    </rPh>
    <rPh sb="6" eb="8">
      <t>ケイスウ</t>
    </rPh>
    <phoneticPr fontId="6"/>
  </si>
  <si>
    <t xml:space="preserve">  ×粗付加価値率</t>
    <rPh sb="3" eb="6">
      <t>ソフカ</t>
    </rPh>
    <rPh sb="6" eb="9">
      <t>カチリツ</t>
    </rPh>
    <phoneticPr fontId="6"/>
  </si>
  <si>
    <t xml:space="preserve">  ×雇用者所得率</t>
    <rPh sb="3" eb="6">
      <t>コヨウシャ</t>
    </rPh>
    <rPh sb="6" eb="8">
      <t>ショトク</t>
    </rPh>
    <rPh sb="8" eb="9">
      <t>リツ</t>
    </rPh>
    <phoneticPr fontId="6"/>
  </si>
  <si>
    <t>　×市内自給率</t>
    <rPh sb="2" eb="3">
      <t>シ</t>
    </rPh>
    <rPh sb="3" eb="4">
      <t>ウチ</t>
    </rPh>
    <rPh sb="4" eb="7">
      <t>ジキュウリツ</t>
    </rPh>
    <phoneticPr fontId="6"/>
  </si>
  <si>
    <t>貯蓄</t>
    <rPh sb="0" eb="2">
      <t>チョチク</t>
    </rPh>
    <phoneticPr fontId="1"/>
  </si>
  <si>
    <t>No.</t>
    <phoneticPr fontId="1"/>
  </si>
  <si>
    <t>001</t>
    <phoneticPr fontId="1"/>
  </si>
  <si>
    <t>002</t>
    <phoneticPr fontId="1"/>
  </si>
  <si>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</si>
  <si>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</si>
  <si>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</si>
  <si>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</si>
  <si>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</si>
  <si>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</si>
  <si>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</si>
  <si>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</si>
  <si>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</si>
  <si>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</si>
  <si>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</si>
  <si>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</si>
  <si>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</si>
  <si>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</si>
  <si>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</si>
  <si>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</si>
  <si>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</si>
  <si>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</si>
  <si>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</si>
  <si>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</si>
  <si>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</si>
  <si>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</si>
  <si>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</si>
  <si>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</si>
  <si>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</si>
  <si>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</si>
  <si>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</si>
  <si>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</si>
  <si>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</si>
  <si>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</si>
  <si>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</si>
  <si>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</si>
  <si>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</si>
  <si>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</si>
  <si>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</si>
  <si>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</si>
  <si>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</si>
  <si>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</si>
  <si>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</si>
  <si>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</si>
  <si>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</si>
  <si>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</si>
  <si>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</si>
  <si>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</si>
  <si>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</si>
  <si>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</si>
  <si>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</si>
  <si>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</si>
  <si>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</si>
  <si>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</si>
  <si>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</si>
  <si>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</si>
  <si>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</si>
  <si>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</si>
  <si>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</si>
  <si>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</si>
  <si>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</si>
  <si>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</si>
  <si>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</si>
  <si>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</si>
  <si>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</si>
  <si>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</si>
  <si>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</si>
  <si>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</si>
  <si>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</si>
  <si>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</si>
  <si>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</si>
  <si>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</si>
  <si>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</si>
  <si>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</si>
  <si>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</si>
  <si>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</si>
  <si>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</si>
  <si>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</si>
  <si>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</si>
  <si>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</si>
  <si>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</si>
  <si>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</si>
  <si>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</si>
  <si>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</si>
  <si>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</si>
  <si>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</si>
  <si>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</si>
  <si>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</si>
  <si>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</si>
  <si>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</si>
  <si>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</si>
  <si>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</si>
  <si>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</si>
  <si>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</si>
  <si>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</si>
  <si>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</si>
  <si>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</si>
  <si>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</si>
  <si>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</si>
  <si>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</si>
  <si>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</si>
  <si>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</si>
  <si>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</si>
  <si>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</si>
  <si>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</si>
  <si>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</si>
  <si>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</si>
  <si>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</si>
  <si>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</si>
  <si>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耕種農業</t>
  </si>
  <si>
    <t>農業サービス</t>
  </si>
  <si>
    <t>林業</t>
  </si>
  <si>
    <t>漁業</t>
  </si>
  <si>
    <t>食料品</t>
  </si>
  <si>
    <t>飲料</t>
    <rPh sb="0" eb="2">
      <t>インリョウ</t>
    </rPh>
    <phoneticPr fontId="2"/>
  </si>
  <si>
    <t>繊維工業製品</t>
  </si>
  <si>
    <t>衣服・その他の繊維既製品</t>
    <rPh sb="9" eb="10">
      <t>スデ</t>
    </rPh>
    <phoneticPr fontId="2"/>
  </si>
  <si>
    <t>木材・木製品</t>
    <rPh sb="0" eb="2">
      <t>モクザイ</t>
    </rPh>
    <phoneticPr fontId="2"/>
  </si>
  <si>
    <t>家具・装備品</t>
  </si>
  <si>
    <t>パルプ・紙・板紙・加工紙</t>
  </si>
  <si>
    <t>紙加工品</t>
  </si>
  <si>
    <t>印刷・製版・製本</t>
    <rPh sb="3" eb="5">
      <t>セイハン</t>
    </rPh>
    <rPh sb="6" eb="8">
      <t>セイホン</t>
    </rPh>
    <phoneticPr fontId="2"/>
  </si>
  <si>
    <t>化学肥料</t>
  </si>
  <si>
    <t>合成樹脂</t>
  </si>
  <si>
    <t>化学繊維</t>
  </si>
  <si>
    <t>医薬品</t>
    <rPh sb="0" eb="3">
      <t>イヤクヒン</t>
    </rPh>
    <phoneticPr fontId="2"/>
  </si>
  <si>
    <t>石油製品</t>
  </si>
  <si>
    <t>石炭製品</t>
  </si>
  <si>
    <t>プラスチック製品</t>
  </si>
  <si>
    <t>ゴム製品</t>
  </si>
  <si>
    <t>ガラス・ガラス製品</t>
  </si>
  <si>
    <t>セメント・セメント製品</t>
  </si>
  <si>
    <t>陶磁器</t>
  </si>
  <si>
    <t>銑鉄・粗鋼</t>
  </si>
  <si>
    <t>鋼材</t>
  </si>
  <si>
    <t>非鉄金属製錬・精製</t>
  </si>
  <si>
    <t>非鉄金属加工製品</t>
  </si>
  <si>
    <t>その他の金属製品</t>
  </si>
  <si>
    <t>業務用機械</t>
    <rPh sb="0" eb="2">
      <t>ギョウム</t>
    </rPh>
    <rPh sb="2" eb="3">
      <t>ヨウ</t>
    </rPh>
    <rPh sb="3" eb="5">
      <t>キカイ</t>
    </rPh>
    <phoneticPr fontId="2"/>
  </si>
  <si>
    <t>その他の電子部品</t>
    <rPh sb="2" eb="3">
      <t>タ</t>
    </rPh>
    <rPh sb="4" eb="6">
      <t>デンシ</t>
    </rPh>
    <rPh sb="6" eb="8">
      <t>ブヒン</t>
    </rPh>
    <phoneticPr fontId="2"/>
  </si>
  <si>
    <t>その他の電気機械</t>
    <rPh sb="2" eb="3">
      <t>タ</t>
    </rPh>
    <rPh sb="4" eb="6">
      <t>デンキ</t>
    </rPh>
    <rPh sb="6" eb="8">
      <t>キカイ</t>
    </rPh>
    <phoneticPr fontId="2"/>
  </si>
  <si>
    <t>船舶・同修理</t>
  </si>
  <si>
    <t>その他の輸送機械・同修理</t>
  </si>
  <si>
    <t>その他の製造工業製品</t>
  </si>
  <si>
    <t>建設補修</t>
  </si>
  <si>
    <t>電力</t>
  </si>
  <si>
    <t>ガス・熱供給</t>
  </si>
  <si>
    <t>水道</t>
  </si>
  <si>
    <t>廃棄物処理</t>
  </si>
  <si>
    <t>商業</t>
  </si>
  <si>
    <t>金融・保険</t>
  </si>
  <si>
    <t>不動産仲介及び賃貸</t>
  </si>
  <si>
    <t>鉄道輸送</t>
  </si>
  <si>
    <t>道路輸送（自家輸送を除く。）</t>
    <rPh sb="7" eb="9">
      <t>ユソウ</t>
    </rPh>
    <phoneticPr fontId="2"/>
  </si>
  <si>
    <t>水運</t>
  </si>
  <si>
    <t>航空輸送</t>
  </si>
  <si>
    <t>貨物利用運送</t>
    <rPh sb="2" eb="4">
      <t>リヨウ</t>
    </rPh>
    <rPh sb="4" eb="6">
      <t>ウンソウ</t>
    </rPh>
    <phoneticPr fontId="2"/>
  </si>
  <si>
    <t>倉庫</t>
  </si>
  <si>
    <t>運輸附帯サービス</t>
    <rPh sb="2" eb="4">
      <t>フタイ</t>
    </rPh>
    <phoneticPr fontId="2"/>
  </si>
  <si>
    <t>郵便・信書便</t>
    <rPh sb="3" eb="5">
      <t>シンショ</t>
    </rPh>
    <rPh sb="5" eb="6">
      <t>ビン</t>
    </rPh>
    <phoneticPr fontId="2"/>
  </si>
  <si>
    <t>通信</t>
    <rPh sb="0" eb="2">
      <t>ツウシン</t>
    </rPh>
    <phoneticPr fontId="2"/>
  </si>
  <si>
    <t>放送</t>
  </si>
  <si>
    <t>映像・音声・文字情報制作</t>
    <rPh sb="0" eb="2">
      <t>エイゾウ</t>
    </rPh>
    <rPh sb="3" eb="5">
      <t>オンセイ</t>
    </rPh>
    <rPh sb="6" eb="8">
      <t>モジ</t>
    </rPh>
    <rPh sb="8" eb="10">
      <t>ジョウホウ</t>
    </rPh>
    <rPh sb="10" eb="12">
      <t>セイサク</t>
    </rPh>
    <phoneticPr fontId="2"/>
  </si>
  <si>
    <t>公務</t>
  </si>
  <si>
    <t>教育</t>
  </si>
  <si>
    <t>研究</t>
  </si>
  <si>
    <t>医療</t>
    <rPh sb="0" eb="2">
      <t>イリョウ</t>
    </rPh>
    <phoneticPr fontId="2"/>
  </si>
  <si>
    <t>物品賃貸サービス</t>
  </si>
  <si>
    <t>宿泊業</t>
    <rPh sb="0" eb="2">
      <t>シュクハク</t>
    </rPh>
    <rPh sb="2" eb="3">
      <t>ギョウ</t>
    </rPh>
    <phoneticPr fontId="2"/>
  </si>
  <si>
    <t>飲食サービス</t>
    <rPh sb="0" eb="2">
      <t>インショク</t>
    </rPh>
    <phoneticPr fontId="2"/>
  </si>
  <si>
    <t>洗濯・理容・美容・浴場業</t>
    <rPh sb="0" eb="2">
      <t>センタク</t>
    </rPh>
    <rPh sb="3" eb="5">
      <t>リヨウ</t>
    </rPh>
    <rPh sb="6" eb="8">
      <t>ビヨウ</t>
    </rPh>
    <rPh sb="9" eb="11">
      <t>ヨクジョウ</t>
    </rPh>
    <rPh sb="11" eb="12">
      <t>ギョウ</t>
    </rPh>
    <phoneticPr fontId="2"/>
  </si>
  <si>
    <t>娯楽サービス</t>
    <rPh sb="0" eb="2">
      <t>ゴラク</t>
    </rPh>
    <phoneticPr fontId="2"/>
  </si>
  <si>
    <t>その他の対個人サービス</t>
  </si>
  <si>
    <t>畜産</t>
  </si>
  <si>
    <t>石炭・原油・天然ガス</t>
  </si>
  <si>
    <t>たばこ</t>
  </si>
  <si>
    <t>その他の窯業・土石製品</t>
  </si>
  <si>
    <t>自動車部品・同附属品</t>
  </si>
  <si>
    <t>建築</t>
  </si>
  <si>
    <t>住宅賃貸料</t>
  </si>
  <si>
    <t>自家輸送</t>
  </si>
  <si>
    <t>広告</t>
  </si>
  <si>
    <t>自動車整備・機械修理</t>
  </si>
  <si>
    <t>①</t>
    <phoneticPr fontId="1"/>
  </si>
  <si>
    <t>②</t>
    <phoneticPr fontId="1"/>
  </si>
  <si>
    <t>①×市内自給率</t>
    <rPh sb="2" eb="4">
      <t>シナイ</t>
    </rPh>
    <rPh sb="4" eb="7">
      <t>ジキュウリツ</t>
    </rPh>
    <phoneticPr fontId="1"/>
  </si>
  <si>
    <t>③</t>
    <phoneticPr fontId="1"/>
  </si>
  <si>
    <t>④</t>
    <phoneticPr fontId="1"/>
  </si>
  <si>
    <t>②×粗付加価値率</t>
    <rPh sb="2" eb="8">
      <t>ソフカカチリツ</t>
    </rPh>
    <phoneticPr fontId="1"/>
  </si>
  <si>
    <t>②×雇用者所得率</t>
    <rPh sb="2" eb="8">
      <t>コヨウシャショトクリツ</t>
    </rPh>
    <phoneticPr fontId="1"/>
  </si>
  <si>
    <t>⑤</t>
    <phoneticPr fontId="1"/>
  </si>
  <si>
    <t>⑥</t>
    <phoneticPr fontId="1"/>
  </si>
  <si>
    <t>⑤×市内自給率</t>
    <rPh sb="2" eb="4">
      <t>シナイ</t>
    </rPh>
    <rPh sb="4" eb="7">
      <t>ジキュウリツ</t>
    </rPh>
    <phoneticPr fontId="1"/>
  </si>
  <si>
    <t>移輸入額</t>
    <rPh sb="0" eb="1">
      <t>イ</t>
    </rPh>
    <rPh sb="1" eb="3">
      <t>ユニュウ</t>
    </rPh>
    <rPh sb="3" eb="4">
      <t>ガク</t>
    </rPh>
    <phoneticPr fontId="1"/>
  </si>
  <si>
    <t>⑦</t>
    <phoneticPr fontId="1"/>
  </si>
  <si>
    <t>⑤×移輸入率</t>
    <rPh sb="2" eb="5">
      <t>イユニュウ</t>
    </rPh>
    <rPh sb="5" eb="6">
      <t>リツ</t>
    </rPh>
    <phoneticPr fontId="1"/>
  </si>
  <si>
    <t>粗付加価値誘発額</t>
    <rPh sb="0" eb="1">
      <t>ソ</t>
    </rPh>
    <rPh sb="1" eb="3">
      <t>フカ</t>
    </rPh>
    <rPh sb="3" eb="5">
      <t>カチ</t>
    </rPh>
    <rPh sb="5" eb="7">
      <t>ユウハツ</t>
    </rPh>
    <rPh sb="7" eb="8">
      <t>ガク</t>
    </rPh>
    <phoneticPr fontId="1"/>
  </si>
  <si>
    <t>雇用者所得誘発額</t>
    <rPh sb="0" eb="5">
      <t>コヨウシャショトク</t>
    </rPh>
    <rPh sb="5" eb="8">
      <t>ユウハツガク</t>
    </rPh>
    <phoneticPr fontId="1"/>
  </si>
  <si>
    <t>市内最終需要増加額</t>
    <rPh sb="0" eb="1">
      <t>シ</t>
    </rPh>
    <rPh sb="1" eb="2">
      <t>ナイ</t>
    </rPh>
    <rPh sb="2" eb="4">
      <t>サイシュウ</t>
    </rPh>
    <rPh sb="4" eb="6">
      <t>ジュヨウ</t>
    </rPh>
    <rPh sb="6" eb="8">
      <t>ゾウカ</t>
    </rPh>
    <rPh sb="8" eb="9">
      <t>ガク</t>
    </rPh>
    <phoneticPr fontId="1"/>
  </si>
  <si>
    <t>⑧</t>
    <phoneticPr fontId="1"/>
  </si>
  <si>
    <t>逆行列係数×⑥</t>
    <rPh sb="0" eb="5">
      <t>ギャクギョウレツケイスウ</t>
    </rPh>
    <phoneticPr fontId="1"/>
  </si>
  <si>
    <t>⑨</t>
    <phoneticPr fontId="1"/>
  </si>
  <si>
    <t>⑩</t>
    <phoneticPr fontId="1"/>
  </si>
  <si>
    <t>⑧×粗付加価値率</t>
    <rPh sb="2" eb="8">
      <t>ソフカカチリツ</t>
    </rPh>
    <phoneticPr fontId="1"/>
  </si>
  <si>
    <t>⑧×雇用者所得率</t>
    <rPh sb="2" eb="8">
      <t>コヨウシャショトクリツ</t>
    </rPh>
    <phoneticPr fontId="1"/>
  </si>
  <si>
    <t>消費転換係数</t>
    <rPh sb="0" eb="2">
      <t>ショウヒ</t>
    </rPh>
    <rPh sb="2" eb="4">
      <t>テンカン</t>
    </rPh>
    <rPh sb="4" eb="6">
      <t>ケイスウ</t>
    </rPh>
    <phoneticPr fontId="1"/>
  </si>
  <si>
    <t>⑪</t>
    <phoneticPr fontId="1"/>
  </si>
  <si>
    <t>⑫</t>
    <phoneticPr fontId="1"/>
  </si>
  <si>
    <t>（④＋⑩）×⑪</t>
    <phoneticPr fontId="1"/>
  </si>
  <si>
    <t>部門別消費支出額</t>
    <rPh sb="0" eb="2">
      <t>ブモン</t>
    </rPh>
    <rPh sb="2" eb="3">
      <t>ベツ</t>
    </rPh>
    <rPh sb="3" eb="5">
      <t>ショウヒ</t>
    </rPh>
    <rPh sb="5" eb="7">
      <t>シシュツ</t>
    </rPh>
    <rPh sb="7" eb="8">
      <t>ガク</t>
    </rPh>
    <phoneticPr fontId="1"/>
  </si>
  <si>
    <t>⑬</t>
    <phoneticPr fontId="1"/>
  </si>
  <si>
    <t>市内需要額</t>
    <rPh sb="0" eb="1">
      <t>シ</t>
    </rPh>
    <rPh sb="1" eb="2">
      <t>ナイ</t>
    </rPh>
    <rPh sb="2" eb="4">
      <t>ジュヨウ</t>
    </rPh>
    <rPh sb="4" eb="5">
      <t>ゾウガク</t>
    </rPh>
    <phoneticPr fontId="1"/>
  </si>
  <si>
    <t>市内需要額</t>
    <rPh sb="0" eb="1">
      <t>シ</t>
    </rPh>
    <rPh sb="1" eb="2">
      <t>ナイ</t>
    </rPh>
    <rPh sb="2" eb="4">
      <t>ジュヨウ</t>
    </rPh>
    <rPh sb="4" eb="5">
      <t>ガク</t>
    </rPh>
    <phoneticPr fontId="1"/>
  </si>
  <si>
    <t>⑭</t>
    <phoneticPr fontId="1"/>
  </si>
  <si>
    <t>⑬×市内自給率</t>
    <rPh sb="2" eb="7">
      <t>シナイジキュウリツ</t>
    </rPh>
    <phoneticPr fontId="1"/>
  </si>
  <si>
    <t>⑮</t>
    <phoneticPr fontId="1"/>
  </si>
  <si>
    <t>⑬×移輸入率</t>
    <rPh sb="2" eb="3">
      <t>イ</t>
    </rPh>
    <rPh sb="3" eb="5">
      <t>ユニュウ</t>
    </rPh>
    <rPh sb="5" eb="6">
      <t>リツ</t>
    </rPh>
    <phoneticPr fontId="1"/>
  </si>
  <si>
    <t>粗付加価値誘発額</t>
    <rPh sb="0" eb="8">
      <t>ソフカカチユウハツガク</t>
    </rPh>
    <phoneticPr fontId="1"/>
  </si>
  <si>
    <t>雇用者所得誘発額</t>
    <rPh sb="0" eb="8">
      <t>コヨウシャショトクユウハツガク</t>
    </rPh>
    <phoneticPr fontId="1"/>
  </si>
  <si>
    <t>⑯</t>
    <phoneticPr fontId="1"/>
  </si>
  <si>
    <t>⑰</t>
    <phoneticPr fontId="1"/>
  </si>
  <si>
    <t>⑱</t>
    <phoneticPr fontId="1"/>
  </si>
  <si>
    <t>逆行列係数×⑭</t>
    <rPh sb="0" eb="5">
      <t>ギャクギョウレツケイスウ</t>
    </rPh>
    <phoneticPr fontId="1"/>
  </si>
  <si>
    <t>⑯×粗付加価値率</t>
    <rPh sb="2" eb="8">
      <t>ソフカカチリツ</t>
    </rPh>
    <phoneticPr fontId="1"/>
  </si>
  <si>
    <t>⑯×雇用者所得率</t>
    <rPh sb="2" eb="7">
      <t>コヨウシャショトク</t>
    </rPh>
    <rPh sb="7" eb="8">
      <t>リツ</t>
    </rPh>
    <phoneticPr fontId="1"/>
  </si>
  <si>
    <t>生産誘発額</t>
    <rPh sb="0" eb="5">
      <t>セイサンユウハツガク</t>
    </rPh>
    <phoneticPr fontId="1"/>
  </si>
  <si>
    <t>②＋⑧＋⑯</t>
    <phoneticPr fontId="1"/>
  </si>
  <si>
    <t>③＋⑨＋⑰</t>
    <phoneticPr fontId="1"/>
  </si>
  <si>
    <t>④＋⑩＋⑱</t>
    <phoneticPr fontId="1"/>
  </si>
  <si>
    <t>直接効果</t>
    <rPh sb="0" eb="2">
      <t>チョクセツ</t>
    </rPh>
    <rPh sb="2" eb="4">
      <t>コウカ</t>
    </rPh>
    <phoneticPr fontId="1"/>
  </si>
  <si>
    <t>就業誘発者数</t>
    <rPh sb="0" eb="2">
      <t>シュウギョウ</t>
    </rPh>
    <rPh sb="2" eb="4">
      <t>ユウハツ</t>
    </rPh>
    <rPh sb="4" eb="5">
      <t>シャ</t>
    </rPh>
    <rPh sb="5" eb="6">
      <t>スウ</t>
    </rPh>
    <phoneticPr fontId="1"/>
  </si>
  <si>
    <t>②×就業係数</t>
    <rPh sb="2" eb="4">
      <t>シュウギョウ</t>
    </rPh>
    <rPh sb="4" eb="6">
      <t>ケイスウ</t>
    </rPh>
    <phoneticPr fontId="1"/>
  </si>
  <si>
    <t>⑧×就業係数</t>
    <rPh sb="2" eb="4">
      <t>シュウギョウ</t>
    </rPh>
    <rPh sb="4" eb="6">
      <t>ケイスウ</t>
    </rPh>
    <phoneticPr fontId="1"/>
  </si>
  <si>
    <t>⑯×就業係数</t>
    <rPh sb="2" eb="4">
      <t>シュウギョウ</t>
    </rPh>
    <rPh sb="4" eb="6">
      <t>ケイスウ</t>
    </rPh>
    <phoneticPr fontId="1"/>
  </si>
  <si>
    <t>就業誘発者数（計）</t>
    <rPh sb="0" eb="2">
      <t>シュウギョウ</t>
    </rPh>
    <rPh sb="2" eb="4">
      <t>ユウハツ</t>
    </rPh>
    <rPh sb="4" eb="5">
      <t>シャ</t>
    </rPh>
    <rPh sb="5" eb="6">
      <t>スウ</t>
    </rPh>
    <rPh sb="7" eb="8">
      <t>ケイ</t>
    </rPh>
    <phoneticPr fontId="1"/>
  </si>
  <si>
    <t>雇用誘発者数</t>
    <rPh sb="0" eb="2">
      <t>コヨウ</t>
    </rPh>
    <rPh sb="2" eb="4">
      <t>ユウハツ</t>
    </rPh>
    <rPh sb="4" eb="5">
      <t>シャ</t>
    </rPh>
    <rPh sb="5" eb="6">
      <t>スウ</t>
    </rPh>
    <phoneticPr fontId="1"/>
  </si>
  <si>
    <t>②×雇用係数</t>
    <rPh sb="2" eb="4">
      <t>コヨウ</t>
    </rPh>
    <rPh sb="4" eb="6">
      <t>ケイスウ</t>
    </rPh>
    <phoneticPr fontId="1"/>
  </si>
  <si>
    <t>⑧×雇用係数</t>
    <rPh sb="2" eb="4">
      <t>コヨウ</t>
    </rPh>
    <rPh sb="4" eb="6">
      <t>ケイスウ</t>
    </rPh>
    <phoneticPr fontId="1"/>
  </si>
  <si>
    <t>⑯×雇用係数</t>
    <rPh sb="2" eb="4">
      <t>コヨウ</t>
    </rPh>
    <rPh sb="4" eb="6">
      <t>ケイスウ</t>
    </rPh>
    <phoneticPr fontId="1"/>
  </si>
  <si>
    <t>雇用誘発者数（計）</t>
    <rPh sb="0" eb="2">
      <t>コヨウ</t>
    </rPh>
    <rPh sb="2" eb="4">
      <t>ユウハツ</t>
    </rPh>
    <rPh sb="4" eb="5">
      <t>シャ</t>
    </rPh>
    <rPh sb="5" eb="6">
      <t>スウ</t>
    </rPh>
    <rPh sb="7" eb="8">
      <t>ケイ</t>
    </rPh>
    <phoneticPr fontId="1"/>
  </si>
  <si>
    <t>計</t>
    <rPh sb="0" eb="1">
      <t>ケイ</t>
    </rPh>
    <phoneticPr fontId="1"/>
  </si>
  <si>
    <t xml:space="preserve">  ×市内自給率</t>
    <rPh sb="3" eb="4">
      <t>シ</t>
    </rPh>
    <rPh sb="4" eb="5">
      <t>ウチ</t>
    </rPh>
    <rPh sb="5" eb="8">
      <t>ジキュウリツ</t>
    </rPh>
    <phoneticPr fontId="6"/>
  </si>
  <si>
    <t>消費支出総額</t>
    <rPh sb="0" eb="2">
      <t>ショウヒ</t>
    </rPh>
    <rPh sb="2" eb="4">
      <t>シシュツ</t>
    </rPh>
    <rPh sb="4" eb="6">
      <t>ソウガク</t>
    </rPh>
    <phoneticPr fontId="6"/>
  </si>
  <si>
    <t>消費支出総額</t>
    <rPh sb="0" eb="2">
      <t>ショウヒ</t>
    </rPh>
    <rPh sb="2" eb="4">
      <t>シシュツ</t>
    </rPh>
    <rPh sb="4" eb="6">
      <t>ソウガク</t>
    </rPh>
    <rPh sb="5" eb="6">
      <t>ガク</t>
    </rPh>
    <phoneticPr fontId="1"/>
  </si>
  <si>
    <t>（単位：人）</t>
    <rPh sb="1" eb="3">
      <t>タンイ</t>
    </rPh>
    <rPh sb="4" eb="5">
      <t>ヒト</t>
    </rPh>
    <phoneticPr fontId="1"/>
  </si>
  <si>
    <t>直　　接　　効　　果</t>
    <rPh sb="0" eb="1">
      <t>チョク</t>
    </rPh>
    <rPh sb="3" eb="4">
      <t>セッ</t>
    </rPh>
    <rPh sb="6" eb="7">
      <t>コウ</t>
    </rPh>
    <rPh sb="9" eb="10">
      <t>ハテ</t>
    </rPh>
    <phoneticPr fontId="1"/>
  </si>
  <si>
    <t>総　　合　　効　　果</t>
    <rPh sb="0" eb="1">
      <t>ソウ</t>
    </rPh>
    <rPh sb="3" eb="4">
      <t>ゴウ</t>
    </rPh>
    <rPh sb="6" eb="7">
      <t>コウ</t>
    </rPh>
    <rPh sb="9" eb="10">
      <t>ハテ</t>
    </rPh>
    <phoneticPr fontId="1"/>
  </si>
  <si>
    <t>雇用者所得</t>
  </si>
  <si>
    <t>営業余剰</t>
  </si>
  <si>
    <t>資本減耗引当</t>
  </si>
  <si>
    <t>（控除）経常補助金</t>
  </si>
  <si>
    <t>粗付加価値部門計</t>
  </si>
  <si>
    <t>粗付加価値誘発額</t>
    <rPh sb="0" eb="3">
      <t>ソフカ</t>
    </rPh>
    <rPh sb="3" eb="5">
      <t>カチ</t>
    </rPh>
    <rPh sb="5" eb="7">
      <t>ユウハツ</t>
    </rPh>
    <rPh sb="7" eb="8">
      <t>ガク</t>
    </rPh>
    <phoneticPr fontId="6"/>
  </si>
  <si>
    <t>雇用者所得誘発額</t>
    <rPh sb="0" eb="3">
      <t>コヨウシャ</t>
    </rPh>
    <rPh sb="3" eb="5">
      <t>ショトク</t>
    </rPh>
    <rPh sb="5" eb="7">
      <t>ユウハツ</t>
    </rPh>
    <rPh sb="7" eb="8">
      <t>ガク</t>
    </rPh>
    <phoneticPr fontId="6"/>
  </si>
  <si>
    <t>雇用者所得誘発額</t>
    <rPh sb="0" eb="3">
      <t>コヨウシャ</t>
    </rPh>
    <rPh sb="3" eb="5">
      <t>ショトク</t>
    </rPh>
    <rPh sb="5" eb="7">
      <t>ユウハツ</t>
    </rPh>
    <rPh sb="7" eb="8">
      <t>ガク</t>
    </rPh>
    <phoneticPr fontId="1"/>
  </si>
  <si>
    <t>※端数処理の関係で内訳が合計と一致しない場合があります。</t>
    <phoneticPr fontId="1"/>
  </si>
  <si>
    <t>01</t>
    <phoneticPr fontId="1"/>
  </si>
  <si>
    <t>02</t>
    <phoneticPr fontId="1"/>
  </si>
  <si>
    <t>03</t>
    <phoneticPr fontId="1"/>
  </si>
  <si>
    <t>04</t>
    <phoneticPr fontId="1"/>
  </si>
  <si>
    <t>05</t>
    <phoneticPr fontId="1"/>
  </si>
  <si>
    <t>20</t>
    <phoneticPr fontId="1"/>
  </si>
  <si>
    <t>06</t>
    <phoneticPr fontId="1"/>
  </si>
  <si>
    <t>07</t>
    <phoneticPr fontId="1"/>
  </si>
  <si>
    <t>08</t>
    <phoneticPr fontId="1"/>
  </si>
  <si>
    <t>09</t>
    <phoneticPr fontId="1"/>
  </si>
  <si>
    <t>10</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</si>
  <si>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</si>
  <si>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</si>
  <si>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</si>
  <si>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</si>
  <si>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</si>
  <si>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</si>
  <si>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</si>
  <si>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</si>
  <si>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</si>
  <si>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</si>
  <si>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</si>
  <si>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</si>
  <si>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</si>
  <si>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</si>
  <si>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</si>
  <si>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</si>
  <si>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</si>
  <si>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</si>
  <si>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</si>
  <si>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</si>
  <si>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</si>
  <si>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</si>
  <si>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</si>
  <si>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</si>
  <si>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</si>
  <si>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</si>
  <si>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37
部門</t>
    <rPh sb="3" eb="5">
      <t>ブモン</t>
    </rPh>
    <phoneticPr fontId="1"/>
  </si>
  <si>
    <t>13
部門</t>
    <rPh sb="3" eb="5">
      <t>ブモン</t>
    </rPh>
    <phoneticPr fontId="1"/>
  </si>
  <si>
    <t>01</t>
    <phoneticPr fontId="1"/>
  </si>
  <si>
    <t>02</t>
    <phoneticPr fontId="1"/>
  </si>
  <si>
    <t>03</t>
    <phoneticPr fontId="1"/>
  </si>
  <si>
    <t>04</t>
    <phoneticPr fontId="1"/>
  </si>
  <si>
    <t>05</t>
    <phoneticPr fontId="1"/>
  </si>
  <si>
    <t>06</t>
    <phoneticPr fontId="1"/>
  </si>
  <si>
    <t>07</t>
    <phoneticPr fontId="1"/>
  </si>
  <si>
    <t>08</t>
    <phoneticPr fontId="1"/>
  </si>
  <si>
    <t>09</t>
    <phoneticPr fontId="1"/>
  </si>
  <si>
    <t>10</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</si>
  <si>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</si>
  <si>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</si>
  <si>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</si>
  <si>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</si>
  <si>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</si>
  <si>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</si>
  <si>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</si>
  <si>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</si>
  <si>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</si>
  <si>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</si>
  <si>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</si>
  <si>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</si>
  <si>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</si>
  <si>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</si>
  <si>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</si>
  <si>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</si>
  <si>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</si>
  <si>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</si>
  <si>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</si>
  <si>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</si>
  <si>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</si>
  <si>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</si>
  <si>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</si>
  <si>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</si>
  <si>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</si>
  <si>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</si>
  <si>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</si>
  <si>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生産誘発額</t>
    <phoneticPr fontId="1"/>
  </si>
  <si>
    <t>雇用者所得
誘発額</t>
    <rPh sb="0" eb="5">
      <t>コヨウシャショトク</t>
    </rPh>
    <rPh sb="6" eb="8">
      <t>ユウハツ</t>
    </rPh>
    <rPh sb="8" eb="9">
      <t>ガク</t>
    </rPh>
    <phoneticPr fontId="1"/>
  </si>
  <si>
    <t>総合効果</t>
    <rPh sb="0" eb="2">
      <t>ソウゴウ</t>
    </rPh>
    <rPh sb="2" eb="4">
      <t>コウカ</t>
    </rPh>
    <phoneticPr fontId="1"/>
  </si>
  <si>
    <t>雇用
誘発者数</t>
    <rPh sb="0" eb="2">
      <t>コヨウ</t>
    </rPh>
    <rPh sb="3" eb="5">
      <t>ユウハツ</t>
    </rPh>
    <rPh sb="5" eb="6">
      <t>シャ</t>
    </rPh>
    <rPh sb="6" eb="7">
      <t>スウ</t>
    </rPh>
    <phoneticPr fontId="1"/>
  </si>
  <si>
    <t>就業
誘発者数</t>
    <rPh sb="0" eb="2">
      <t>シュウギョウ</t>
    </rPh>
    <rPh sb="3" eb="7">
      <t>ユウハツシャスウ</t>
    </rPh>
    <phoneticPr fontId="1"/>
  </si>
  <si>
    <t>粗付加価値率</t>
    <rPh sb="0" eb="6">
      <t>ソフカカチリツ</t>
    </rPh>
    <phoneticPr fontId="1"/>
  </si>
  <si>
    <t>雇用者所得率</t>
    <rPh sb="0" eb="5">
      <t>コヨウシャショトク</t>
    </rPh>
    <rPh sb="5" eb="6">
      <t>リツ</t>
    </rPh>
    <phoneticPr fontId="1"/>
  </si>
  <si>
    <t>就業係数</t>
    <rPh sb="0" eb="4">
      <t>シュウギョウケイスウ</t>
    </rPh>
    <phoneticPr fontId="1"/>
  </si>
  <si>
    <t>雇用係数</t>
    <rPh sb="0" eb="4">
      <t>コヨウケイスウ</t>
    </rPh>
    <phoneticPr fontId="1"/>
  </si>
  <si>
    <t>民間消費支出
構成比（修正版）</t>
    <rPh sb="0" eb="2">
      <t>ミンカン</t>
    </rPh>
    <rPh sb="2" eb="4">
      <t>ショウヒ</t>
    </rPh>
    <rPh sb="4" eb="6">
      <t>シシュツ</t>
    </rPh>
    <rPh sb="7" eb="10">
      <t>コウセイヒ</t>
    </rPh>
    <rPh sb="11" eb="13">
      <t>シュウセイ</t>
    </rPh>
    <rPh sb="13" eb="14">
      <t>バン</t>
    </rPh>
    <phoneticPr fontId="1"/>
  </si>
  <si>
    <t>億円</t>
    <rPh sb="0" eb="2">
      <t>オクエン</t>
    </rPh>
    <phoneticPr fontId="1"/>
  </si>
  <si>
    <t>千万円</t>
    <rPh sb="0" eb="3">
      <t>センマンエン</t>
    </rPh>
    <phoneticPr fontId="1"/>
  </si>
  <si>
    <t>百万円</t>
    <rPh sb="0" eb="3">
      <t>ヒャクマンエン</t>
    </rPh>
    <phoneticPr fontId="1"/>
  </si>
  <si>
    <t>万円</t>
    <rPh sb="0" eb="1">
      <t>マン</t>
    </rPh>
    <rPh sb="1" eb="2">
      <t>エン</t>
    </rPh>
    <phoneticPr fontId="1"/>
  </si>
  <si>
    <t>千円</t>
    <rPh sb="0" eb="2">
      <t>センエン</t>
    </rPh>
    <phoneticPr fontId="1"/>
  </si>
  <si>
    <t>円</t>
    <rPh sb="0" eb="1">
      <t>エン</t>
    </rPh>
    <phoneticPr fontId="1"/>
  </si>
  <si>
    <t>十万円</t>
    <rPh sb="0" eb="1">
      <t>ジュウ</t>
    </rPh>
    <rPh sb="1" eb="2">
      <t>マン</t>
    </rPh>
    <rPh sb="2" eb="3">
      <t>エン</t>
    </rPh>
    <phoneticPr fontId="1"/>
  </si>
  <si>
    <t>市内自給率</t>
    <rPh sb="0" eb="1">
      <t>シ</t>
    </rPh>
    <rPh sb="1" eb="2">
      <t>ナイ</t>
    </rPh>
    <rPh sb="2" eb="5">
      <t>ジキュウリツ</t>
    </rPh>
    <phoneticPr fontId="1"/>
  </si>
  <si>
    <t>移輸入率</t>
    <rPh sb="0" eb="4">
      <t>イユニュウリツ</t>
    </rPh>
    <phoneticPr fontId="1"/>
  </si>
  <si>
    <t>　×民間消費支出構成比（修正版）</t>
    <rPh sb="2" eb="4">
      <t>ミンカン</t>
    </rPh>
    <rPh sb="4" eb="6">
      <t>ショウヒ</t>
    </rPh>
    <rPh sb="6" eb="8">
      <t>シシュツ</t>
    </rPh>
    <rPh sb="8" eb="11">
      <t>コウセイヒ</t>
    </rPh>
    <rPh sb="12" eb="14">
      <t>シュウセイ</t>
    </rPh>
    <rPh sb="14" eb="15">
      <t>バン</t>
    </rPh>
    <phoneticPr fontId="6"/>
  </si>
  <si>
    <t>投入係数表</t>
    <rPh sb="0" eb="5">
      <t>トウニュウケイスウヒョウ</t>
    </rPh>
    <phoneticPr fontId="1"/>
  </si>
  <si>
    <t>内生部門計</t>
    <rPh sb="0" eb="4">
      <t>ナイセイブモン</t>
    </rPh>
    <rPh sb="4" eb="5">
      <t>ケイ</t>
    </rPh>
    <phoneticPr fontId="1"/>
  </si>
  <si>
    <t>資本減耗引当（社会資本等減耗分）</t>
  </si>
  <si>
    <t>投入係数×②</t>
    <rPh sb="0" eb="2">
      <t>トウニュウ</t>
    </rPh>
    <rPh sb="2" eb="4">
      <t>ケイスウ</t>
    </rPh>
    <phoneticPr fontId="1"/>
  </si>
  <si>
    <t xml:space="preserve">  ×投入係数</t>
    <rPh sb="3" eb="5">
      <t>トウニュウ</t>
    </rPh>
    <rPh sb="5" eb="7">
      <t>ケイスウ</t>
    </rPh>
    <phoneticPr fontId="6"/>
  </si>
  <si>
    <t>　 　×粗付加価値率</t>
    <phoneticPr fontId="1"/>
  </si>
  <si>
    <t xml:space="preserve"> 　　×雇用者所得率</t>
    <phoneticPr fontId="1"/>
  </si>
  <si>
    <t>　　　　　　　　　　　 型逆行列係数表</t>
    <rPh sb="12" eb="13">
      <t>ガタ</t>
    </rPh>
    <rPh sb="13" eb="16">
      <t>ギャクギョウレツ</t>
    </rPh>
    <rPh sb="16" eb="18">
      <t>ケイスウ</t>
    </rPh>
    <rPh sb="18" eb="19">
      <t>ヒョウ</t>
    </rPh>
    <phoneticPr fontId="1"/>
  </si>
  <si>
    <t>宿泊客</t>
    <rPh sb="0" eb="3">
      <t>シュクハクキャク</t>
    </rPh>
    <phoneticPr fontId="1"/>
  </si>
  <si>
    <t>日帰り客</t>
    <rPh sb="0" eb="2">
      <t>ヒガエ</t>
    </rPh>
    <rPh sb="3" eb="4">
      <t>キャク</t>
    </rPh>
    <phoneticPr fontId="1"/>
  </si>
  <si>
    <t>人数</t>
    <rPh sb="0" eb="2">
      <t>ニンズウ</t>
    </rPh>
    <phoneticPr fontId="1"/>
  </si>
  <si>
    <t>消費単価</t>
    <rPh sb="0" eb="2">
      <t>ショウヒ</t>
    </rPh>
    <rPh sb="2" eb="4">
      <t>タンカ</t>
    </rPh>
    <phoneticPr fontId="1"/>
  </si>
  <si>
    <t>消費支出総額</t>
    <rPh sb="0" eb="2">
      <t>ショウヒ</t>
    </rPh>
    <rPh sb="2" eb="4">
      <t>シシュツ</t>
    </rPh>
    <rPh sb="4" eb="6">
      <t>ソウガク</t>
    </rPh>
    <phoneticPr fontId="1"/>
  </si>
  <si>
    <t>交通費</t>
    <rPh sb="0" eb="3">
      <t>コウツウヒ</t>
    </rPh>
    <phoneticPr fontId="1"/>
  </si>
  <si>
    <t>飲食費</t>
    <rPh sb="0" eb="2">
      <t>インショク</t>
    </rPh>
    <rPh sb="2" eb="3">
      <t>ヒ</t>
    </rPh>
    <phoneticPr fontId="1"/>
  </si>
  <si>
    <t>宿泊費</t>
    <rPh sb="0" eb="2">
      <t>シュクハク</t>
    </rPh>
    <rPh sb="2" eb="3">
      <t>ヒ</t>
    </rPh>
    <phoneticPr fontId="1"/>
  </si>
  <si>
    <t>土産・買物代</t>
    <rPh sb="0" eb="2">
      <t>ミヤゲ</t>
    </rPh>
    <rPh sb="3" eb="6">
      <t>カイモノダイ</t>
    </rPh>
    <phoneticPr fontId="1"/>
  </si>
  <si>
    <t>品目</t>
    <rPh sb="0" eb="2">
      <t>ヒンモク</t>
    </rPh>
    <phoneticPr fontId="1"/>
  </si>
  <si>
    <t>旅行会社収入</t>
    <phoneticPr fontId="1"/>
  </si>
  <si>
    <t>バス</t>
    <phoneticPr fontId="1"/>
  </si>
  <si>
    <t>タクシー・ハイヤー</t>
    <phoneticPr fontId="1"/>
  </si>
  <si>
    <t>レンタカー代</t>
    <phoneticPr fontId="1"/>
  </si>
  <si>
    <t>ガソリン代</t>
    <phoneticPr fontId="1"/>
  </si>
  <si>
    <t>高速道路料金</t>
    <phoneticPr fontId="1"/>
  </si>
  <si>
    <t>駐車場・有料道路料金</t>
    <phoneticPr fontId="1"/>
  </si>
  <si>
    <t>鉄道</t>
    <phoneticPr fontId="1"/>
  </si>
  <si>
    <t>宿泊費</t>
    <phoneticPr fontId="1"/>
  </si>
  <si>
    <t>飲食費</t>
    <phoneticPr fontId="1"/>
  </si>
  <si>
    <t>農産物</t>
    <phoneticPr fontId="1"/>
  </si>
  <si>
    <t>農産加工品</t>
    <phoneticPr fontId="1"/>
  </si>
  <si>
    <t>水産物</t>
    <phoneticPr fontId="1"/>
  </si>
  <si>
    <t>水産加工品</t>
    <phoneticPr fontId="1"/>
  </si>
  <si>
    <t>菓子類</t>
    <phoneticPr fontId="1"/>
  </si>
  <si>
    <t>繊維製品</t>
    <phoneticPr fontId="1"/>
  </si>
  <si>
    <t>靴・カバン類</t>
    <phoneticPr fontId="1"/>
  </si>
  <si>
    <t>出版物</t>
    <phoneticPr fontId="1"/>
  </si>
  <si>
    <t>フィルム</t>
    <phoneticPr fontId="1"/>
  </si>
  <si>
    <t>その他製造品</t>
    <phoneticPr fontId="1"/>
  </si>
  <si>
    <t>立寄温泉・温浴施設・エステ</t>
    <phoneticPr fontId="1"/>
  </si>
  <si>
    <t>美術館・博物館・動植物園・水族館</t>
    <phoneticPr fontId="1"/>
  </si>
  <si>
    <t>スポーツ観戦・芸術鑑賞</t>
    <phoneticPr fontId="1"/>
  </si>
  <si>
    <t>遊園地・博覧会</t>
    <phoneticPr fontId="1"/>
  </si>
  <si>
    <t>スポーツ施設</t>
    <phoneticPr fontId="1"/>
  </si>
  <si>
    <t>スキー場リフト代</t>
    <phoneticPr fontId="1"/>
  </si>
  <si>
    <t>キャンプ場</t>
    <phoneticPr fontId="1"/>
  </si>
  <si>
    <t>展示会・コンベンション参加費</t>
    <phoneticPr fontId="1"/>
  </si>
  <si>
    <t>観光農園</t>
    <phoneticPr fontId="1"/>
  </si>
  <si>
    <t>遊漁船</t>
    <phoneticPr fontId="1"/>
  </si>
  <si>
    <t>ガイド料</t>
    <phoneticPr fontId="1"/>
  </si>
  <si>
    <t>レンタル料</t>
    <phoneticPr fontId="1"/>
  </si>
  <si>
    <t>マッサージ</t>
    <phoneticPr fontId="1"/>
  </si>
  <si>
    <t>写真撮影代</t>
    <phoneticPr fontId="1"/>
  </si>
  <si>
    <t>宅配便</t>
    <phoneticPr fontId="1"/>
  </si>
  <si>
    <t>その他</t>
    <phoneticPr fontId="1"/>
  </si>
  <si>
    <t>内容例示</t>
    <rPh sb="0" eb="2">
      <t>ナイヨウ</t>
    </rPh>
    <rPh sb="2" eb="4">
      <t>レイジ</t>
    </rPh>
    <phoneticPr fontId="1"/>
  </si>
  <si>
    <t xml:space="preserve">鉄道（新幹線を除く）・モノレール・ロープウェイ </t>
    <phoneticPr fontId="1"/>
  </si>
  <si>
    <t>宿泊費（キャンプ場利用料を含む）</t>
    <phoneticPr fontId="1"/>
  </si>
  <si>
    <t>食事・喫茶・飲酒</t>
    <phoneticPr fontId="1"/>
  </si>
  <si>
    <t>野菜・果物・花など</t>
    <phoneticPr fontId="1"/>
  </si>
  <si>
    <t>ジャム・ソーセージ・乳製品など</t>
    <phoneticPr fontId="1"/>
  </si>
  <si>
    <t>鮮魚・魚介類など</t>
    <phoneticPr fontId="1"/>
  </si>
  <si>
    <t>干物・練製品など</t>
    <phoneticPr fontId="1"/>
  </si>
  <si>
    <t>衣料品・帽子・ハンカチなど</t>
    <phoneticPr fontId="1"/>
  </si>
  <si>
    <t>本・雑誌・ガイドブックなど</t>
    <phoneticPr fontId="1"/>
  </si>
  <si>
    <t>文具・玩具など</t>
    <phoneticPr fontId="1"/>
  </si>
  <si>
    <t>スポーツ観戦・芸術鑑賞（舞台・映画など）</t>
    <phoneticPr fontId="1"/>
  </si>
  <si>
    <t>テーマパーク・遊園地・博覧会など</t>
    <phoneticPr fontId="1"/>
  </si>
  <si>
    <t>ゴルフ場・テニスコートなど</t>
    <phoneticPr fontId="1"/>
  </si>
  <si>
    <t>自然体験・スキー教室・現地ツアーなど</t>
    <phoneticPr fontId="1"/>
  </si>
  <si>
    <t>釣り、ホエールウォッチングなど</t>
    <phoneticPr fontId="1"/>
  </si>
  <si>
    <t>お弁当</t>
    <rPh sb="1" eb="3">
      <t>ベントウ</t>
    </rPh>
    <phoneticPr fontId="1"/>
  </si>
  <si>
    <t>飲料・酒・茶葉</t>
    <rPh sb="0" eb="2">
      <t>インリョウ</t>
    </rPh>
    <rPh sb="3" eb="4">
      <t>サケ</t>
    </rPh>
    <rPh sb="5" eb="7">
      <t>チャバ</t>
    </rPh>
    <phoneticPr fontId="1"/>
  </si>
  <si>
    <t>陶磁器</t>
    <phoneticPr fontId="1"/>
  </si>
  <si>
    <t>ガラス製品</t>
    <phoneticPr fontId="1"/>
  </si>
  <si>
    <t>木製の小物</t>
    <rPh sb="3" eb="5">
      <t>コモノ</t>
    </rPh>
    <phoneticPr fontId="1"/>
  </si>
  <si>
    <t>家具</t>
    <rPh sb="0" eb="2">
      <t>カグ</t>
    </rPh>
    <phoneticPr fontId="1"/>
  </si>
  <si>
    <t>和紙</t>
    <rPh sb="0" eb="2">
      <t>ワシ</t>
    </rPh>
    <phoneticPr fontId="1"/>
  </si>
  <si>
    <t>絵はがき</t>
    <rPh sb="0" eb="1">
      <t>エ</t>
    </rPh>
    <phoneticPr fontId="1"/>
  </si>
  <si>
    <t>医薬品</t>
    <phoneticPr fontId="1"/>
  </si>
  <si>
    <t>化粧品・ハミガキ・シャンプー</t>
    <phoneticPr fontId="1"/>
  </si>
  <si>
    <t>ビデオカメラ・デジタルカメラ</t>
    <phoneticPr fontId="1"/>
  </si>
  <si>
    <t>電池</t>
    <phoneticPr fontId="1"/>
  </si>
  <si>
    <t>メモリーカード</t>
    <phoneticPr fontId="1"/>
  </si>
  <si>
    <t>カメラ</t>
    <phoneticPr fontId="1"/>
  </si>
  <si>
    <t>眼鏡・時計</t>
    <phoneticPr fontId="1"/>
  </si>
  <si>
    <t>フィルムカメラ</t>
    <phoneticPr fontId="1"/>
  </si>
  <si>
    <t>郵便</t>
    <phoneticPr fontId="1"/>
  </si>
  <si>
    <t>通信料</t>
    <phoneticPr fontId="1"/>
  </si>
  <si>
    <t>フェリークルーズ、ジェットホイルなど</t>
    <phoneticPr fontId="1"/>
  </si>
  <si>
    <t>陶磁器</t>
    <phoneticPr fontId="1"/>
  </si>
  <si>
    <t>延べ旅行者数（千人／年）</t>
    <rPh sb="0" eb="1">
      <t>ノ</t>
    </rPh>
    <rPh sb="2" eb="5">
      <t>リョコウシャ</t>
    </rPh>
    <rPh sb="5" eb="6">
      <t>スウ</t>
    </rPh>
    <rPh sb="7" eb="9">
      <t>センニン</t>
    </rPh>
    <rPh sb="10" eb="11">
      <t>ネン</t>
    </rPh>
    <phoneticPr fontId="1"/>
  </si>
  <si>
    <t>土産・買物代</t>
    <rPh sb="0" eb="2">
      <t>ミヤゲ</t>
    </rPh>
    <rPh sb="3" eb="5">
      <t>カイモノ</t>
    </rPh>
    <rPh sb="5" eb="6">
      <t>ダイ</t>
    </rPh>
    <phoneticPr fontId="1"/>
  </si>
  <si>
    <t>入場料・娯楽費・その他</t>
    <rPh sb="0" eb="3">
      <t>ニュウジョウリョウ</t>
    </rPh>
    <rPh sb="4" eb="7">
      <t>ゴラクヒ</t>
    </rPh>
    <rPh sb="10" eb="11">
      <t>タ</t>
    </rPh>
    <phoneticPr fontId="1"/>
  </si>
  <si>
    <t>1～9</t>
    <phoneticPr fontId="1"/>
  </si>
  <si>
    <t>12～36</t>
    <phoneticPr fontId="1"/>
  </si>
  <si>
    <t>37～54</t>
    <phoneticPr fontId="1"/>
  </si>
  <si>
    <t>合計</t>
    <rPh sb="0" eb="2">
      <t>ゴウケイ</t>
    </rPh>
    <phoneticPr fontId="1"/>
  </si>
  <si>
    <t>宿泊</t>
    <rPh sb="0" eb="2">
      <t>シュクハク</t>
    </rPh>
    <phoneticPr fontId="1"/>
  </si>
  <si>
    <t>日帰り</t>
    <rPh sb="0" eb="2">
      <t>ヒガエ</t>
    </rPh>
    <phoneticPr fontId="1"/>
  </si>
  <si>
    <t>商業マージン率</t>
    <rPh sb="0" eb="2">
      <t>ショウギョウ</t>
    </rPh>
    <rPh sb="6" eb="7">
      <t>リツ</t>
    </rPh>
    <phoneticPr fontId="1"/>
  </si>
  <si>
    <t>運輸マージン率</t>
    <rPh sb="0" eb="2">
      <t>ウンユ</t>
    </rPh>
    <rPh sb="6" eb="7">
      <t>リツ</t>
    </rPh>
    <phoneticPr fontId="1"/>
  </si>
  <si>
    <t>※着色部分は</t>
    <rPh sb="1" eb="3">
      <t>チャクショク</t>
    </rPh>
    <rPh sb="3" eb="5">
      <t>ブブン</t>
    </rPh>
    <phoneticPr fontId="1"/>
  </si>
  <si>
    <t>　 貨物運賃構成比</t>
    <phoneticPr fontId="1"/>
  </si>
  <si>
    <t>対応する産業部門</t>
    <rPh sb="0" eb="2">
      <t>タイオウ</t>
    </rPh>
    <rPh sb="4" eb="6">
      <t>サンギョウ</t>
    </rPh>
    <rPh sb="6" eb="8">
      <t>ブモン</t>
    </rPh>
    <phoneticPr fontId="1"/>
  </si>
  <si>
    <t>（単位：円）</t>
    <rPh sb="1" eb="3">
      <t>タンイ</t>
    </rPh>
    <rPh sb="4" eb="5">
      <t>エン</t>
    </rPh>
    <phoneticPr fontId="1"/>
  </si>
  <si>
    <t>商業マージン額</t>
    <rPh sb="0" eb="2">
      <t>ショウギョウ</t>
    </rPh>
    <rPh sb="6" eb="7">
      <t>ガク</t>
    </rPh>
    <phoneticPr fontId="1"/>
  </si>
  <si>
    <t>運輸マージン額</t>
    <rPh sb="0" eb="2">
      <t>ウンユ</t>
    </rPh>
    <rPh sb="6" eb="7">
      <t>ガク</t>
    </rPh>
    <phoneticPr fontId="1"/>
  </si>
  <si>
    <t>自給率</t>
    <rPh sb="0" eb="3">
      <t>ジキュウリツ</t>
    </rPh>
    <phoneticPr fontId="1"/>
  </si>
  <si>
    <t>消費支出額の内訳</t>
    <rPh sb="0" eb="4">
      <t>ショウヒシシュツ</t>
    </rPh>
    <rPh sb="4" eb="5">
      <t>ガク</t>
    </rPh>
    <rPh sb="6" eb="8">
      <t>ウチワケ</t>
    </rPh>
    <phoneticPr fontId="1"/>
  </si>
  <si>
    <t>パターン１</t>
    <phoneticPr fontId="1"/>
  </si>
  <si>
    <t>パターン２</t>
    <phoneticPr fontId="1"/>
  </si>
  <si>
    <t>パターン３</t>
    <phoneticPr fontId="1"/>
  </si>
  <si>
    <t>※着色部分は
　 貨物運賃構成比</t>
    <rPh sb="1" eb="3">
      <t>チャクショク</t>
    </rPh>
    <rPh sb="3" eb="5">
      <t>ブブン</t>
    </rPh>
    <rPh sb="9" eb="11">
      <t>カモツ</t>
    </rPh>
    <rPh sb="11" eb="13">
      <t>ウンチン</t>
    </rPh>
    <rPh sb="13" eb="16">
      <t>コウセイヒ</t>
    </rPh>
    <phoneticPr fontId="1"/>
  </si>
  <si>
    <t>最終需要増加額
（生産者価格）</t>
    <rPh sb="0" eb="7">
      <t>サイシュウジュヨウゾウカガク</t>
    </rPh>
    <rPh sb="9" eb="14">
      <t>セイサンシャカカク</t>
    </rPh>
    <phoneticPr fontId="1"/>
  </si>
  <si>
    <t>最終需要増加額
（生産者価格）</t>
    <rPh sb="0" eb="2">
      <t>サイシュウ</t>
    </rPh>
    <rPh sb="2" eb="4">
      <t>ジュヨウ</t>
    </rPh>
    <rPh sb="4" eb="6">
      <t>ゾウカ</t>
    </rPh>
    <rPh sb="6" eb="7">
      <t>ガク</t>
    </rPh>
    <rPh sb="9" eb="14">
      <t>セイサンシャカカク</t>
    </rPh>
    <phoneticPr fontId="1"/>
  </si>
  <si>
    <t>　×運輸マージン率</t>
    <rPh sb="2" eb="4">
      <t>ウンユ</t>
    </rPh>
    <rPh sb="8" eb="9">
      <t>リツ</t>
    </rPh>
    <phoneticPr fontId="1"/>
  </si>
  <si>
    <t>　×商業マージン率</t>
    <rPh sb="2" eb="4">
      <t>ショウギョウ</t>
    </rPh>
    <rPh sb="8" eb="9">
      <t>リツ</t>
    </rPh>
    <phoneticPr fontId="1"/>
  </si>
  <si>
    <t>最終需要増加額（生産者価格）</t>
    <rPh sb="0" eb="2">
      <t>サイシュウ</t>
    </rPh>
    <rPh sb="2" eb="4">
      <t>ジュヨウ</t>
    </rPh>
    <rPh sb="4" eb="7">
      <t>ゾウカガク</t>
    </rPh>
    <rPh sb="8" eb="13">
      <t>セイサンシャカカク</t>
    </rPh>
    <phoneticPr fontId="6"/>
  </si>
  <si>
    <t>最終需要増加額（購入者価格）</t>
    <rPh sb="0" eb="2">
      <t>サイシュウ</t>
    </rPh>
    <rPh sb="2" eb="4">
      <t>ジュヨウ</t>
    </rPh>
    <rPh sb="4" eb="7">
      <t>ゾウカガク</t>
    </rPh>
    <rPh sb="8" eb="11">
      <t>コウニュウシャ</t>
    </rPh>
    <rPh sb="11" eb="13">
      <t>カカク</t>
    </rPh>
    <phoneticPr fontId="6"/>
  </si>
  <si>
    <t>最終需要増加額
（購入者価格）</t>
    <rPh sb="0" eb="2">
      <t>サイシュウ</t>
    </rPh>
    <rPh sb="2" eb="4">
      <t>ジュヨウ</t>
    </rPh>
    <rPh sb="4" eb="6">
      <t>ゾウカ</t>
    </rPh>
    <rPh sb="6" eb="7">
      <t>ガク</t>
    </rPh>
    <phoneticPr fontId="1"/>
  </si>
  <si>
    <t>　・品目の内容は「内容例示」欄を適宜参照してください。</t>
    <rPh sb="2" eb="4">
      <t>ヒンモク</t>
    </rPh>
    <rPh sb="5" eb="7">
      <t>ナイヨウ</t>
    </rPh>
    <rPh sb="9" eb="11">
      <t>ナイヨウ</t>
    </rPh>
    <rPh sb="11" eb="13">
      <t>レイジ</t>
    </rPh>
    <rPh sb="14" eb="15">
      <t>ラン</t>
    </rPh>
    <rPh sb="16" eb="18">
      <t>テキギ</t>
    </rPh>
    <rPh sb="18" eb="20">
      <t>サンショウ</t>
    </rPh>
    <phoneticPr fontId="1"/>
  </si>
  <si>
    <t>　・宿泊・日帰りのいずれかの消費額を削除すると行全体が着色されます。</t>
    <rPh sb="2" eb="4">
      <t>シュクハク</t>
    </rPh>
    <rPh sb="5" eb="7">
      <t>ヒガエ</t>
    </rPh>
    <rPh sb="14" eb="17">
      <t>ショウヒガク</t>
    </rPh>
    <rPh sb="18" eb="20">
      <t>サクジョ</t>
    </rPh>
    <rPh sb="23" eb="24">
      <t>ギョウ</t>
    </rPh>
    <rPh sb="24" eb="26">
      <t>ゼンタイ</t>
    </rPh>
    <rPh sb="27" eb="29">
      <t>チャクショク</t>
    </rPh>
    <phoneticPr fontId="1"/>
  </si>
  <si>
    <t>　・0～100（％）までの数値を入力すると行全体が着色されます。</t>
    <rPh sb="13" eb="15">
      <t>スウチ</t>
    </rPh>
    <rPh sb="16" eb="18">
      <t>ニュウリョク</t>
    </rPh>
    <rPh sb="21" eb="22">
      <t>ギョウ</t>
    </rPh>
    <rPh sb="22" eb="24">
      <t>ゼンタイ</t>
    </rPh>
    <rPh sb="25" eb="27">
      <t>チャクショク</t>
    </rPh>
    <phoneticPr fontId="1"/>
  </si>
  <si>
    <t>最終需要増加額（生産者価格）</t>
    <rPh sb="0" eb="2">
      <t>サイシュウ</t>
    </rPh>
    <rPh sb="2" eb="4">
      <t>ジュヨウ</t>
    </rPh>
    <rPh sb="4" eb="6">
      <t>ゾウカ</t>
    </rPh>
    <rPh sb="6" eb="7">
      <t>ゾウガク</t>
    </rPh>
    <rPh sb="8" eb="13">
      <t>セイサンシャカカク</t>
    </rPh>
    <phoneticPr fontId="1"/>
  </si>
  <si>
    <t>観光・イベント消費用自給率</t>
    <rPh sb="0" eb="2">
      <t>カンコウ</t>
    </rPh>
    <rPh sb="7" eb="9">
      <t>ショウヒ</t>
    </rPh>
    <rPh sb="9" eb="10">
      <t>ヨウ</t>
    </rPh>
    <rPh sb="10" eb="13">
      <t>ジキュウリツ</t>
    </rPh>
    <phoneticPr fontId="1"/>
  </si>
  <si>
    <t>　　　　 　・消費支出額は観光・イベント中の費用を対象とし、観光・イベント前後の費用は含まれません。</t>
    <rPh sb="13" eb="15">
      <t>カンコウ</t>
    </rPh>
    <rPh sb="30" eb="32">
      <t>カンコウ</t>
    </rPh>
    <phoneticPr fontId="1"/>
  </si>
  <si>
    <t>　　　 　　・パターン1～3にかけて分析精度が高くなります。</t>
    <rPh sb="18" eb="20">
      <t>ブンセキ</t>
    </rPh>
    <rPh sb="20" eb="22">
      <t>セイド</t>
    </rPh>
    <rPh sb="23" eb="24">
      <t>タカ</t>
    </rPh>
    <phoneticPr fontId="1"/>
  </si>
  <si>
    <t>　　　 　　・複数のパターンに入力すると、分析結果が表示されませんのでご注意ください。</t>
    <rPh sb="21" eb="23">
      <t>ブンセキ</t>
    </rPh>
    <rPh sb="23" eb="25">
      <t>ケッカ</t>
    </rPh>
    <rPh sb="26" eb="28">
      <t>ヒョウジ</t>
    </rPh>
    <rPh sb="36" eb="38">
      <t>チュウイ</t>
    </rPh>
    <phoneticPr fontId="1"/>
  </si>
  <si>
    <t>　　　③分析結果を表示する単位を下のプルダウンから選択してください。</t>
    <rPh sb="4" eb="6">
      <t>ブンセキ</t>
    </rPh>
    <rPh sb="6" eb="8">
      <t>ケッカ</t>
    </rPh>
    <rPh sb="9" eb="11">
      <t>ヒョウジ</t>
    </rPh>
    <rPh sb="13" eb="15">
      <t>タンイ</t>
    </rPh>
    <rPh sb="16" eb="17">
      <t>シタ</t>
    </rPh>
    <rPh sb="25" eb="27">
      <t>センタク</t>
    </rPh>
    <phoneticPr fontId="1"/>
  </si>
  <si>
    <t>飲料</t>
    <rPh sb="0" eb="2">
      <t>インリョウ</t>
    </rPh>
    <phoneticPr fontId="9"/>
  </si>
  <si>
    <t>木材・木製品</t>
    <rPh sb="0" eb="2">
      <t>モクザイ</t>
    </rPh>
    <phoneticPr fontId="9"/>
  </si>
  <si>
    <t>印刷・製版・製本</t>
    <rPh sb="3" eb="5">
      <t>セイハン</t>
    </rPh>
    <rPh sb="6" eb="8">
      <t>セイホン</t>
    </rPh>
    <phoneticPr fontId="9"/>
  </si>
  <si>
    <t>医薬品</t>
    <rPh sb="0" eb="3">
      <t>イヤクヒン</t>
    </rPh>
    <phoneticPr fontId="9"/>
  </si>
  <si>
    <t>化学最終製品（医薬品を除く。）</t>
  </si>
  <si>
    <t>その他の電気機械</t>
    <rPh sb="2" eb="3">
      <t>タ</t>
    </rPh>
    <rPh sb="4" eb="6">
      <t>デンキ</t>
    </rPh>
    <rPh sb="6" eb="8">
      <t>キカイ</t>
    </rPh>
    <phoneticPr fontId="9"/>
  </si>
  <si>
    <t>その他の電子部品</t>
    <rPh sb="2" eb="3">
      <t>タ</t>
    </rPh>
    <rPh sb="4" eb="6">
      <t>デンシ</t>
    </rPh>
    <rPh sb="6" eb="8">
      <t>ブヒン</t>
    </rPh>
    <phoneticPr fontId="9"/>
  </si>
  <si>
    <t>業務用機械</t>
    <rPh sb="0" eb="2">
      <t>ギョウム</t>
    </rPh>
    <rPh sb="2" eb="3">
      <t>ヨウ</t>
    </rPh>
    <rPh sb="3" eb="5">
      <t>キカイ</t>
    </rPh>
    <phoneticPr fontId="9"/>
  </si>
  <si>
    <t>郵便・信書便</t>
    <rPh sb="3" eb="5">
      <t>シンショ</t>
    </rPh>
    <rPh sb="5" eb="6">
      <t>ビン</t>
    </rPh>
    <phoneticPr fontId="9"/>
  </si>
  <si>
    <t>通信</t>
    <rPh sb="0" eb="2">
      <t>ツウシン</t>
    </rPh>
    <phoneticPr fontId="9"/>
  </si>
  <si>
    <t>計</t>
    <rPh sb="0" eb="1">
      <t>ケイ</t>
    </rPh>
    <phoneticPr fontId="1"/>
  </si>
  <si>
    <t xml:space="preserve">        ×移輸入率</t>
    <phoneticPr fontId="1"/>
  </si>
  <si>
    <t>産業部門</t>
    <rPh sb="0" eb="4">
      <t>サンギョウブモン</t>
    </rPh>
    <phoneticPr fontId="1"/>
  </si>
  <si>
    <t>表示単位調整係数</t>
    <rPh sb="0" eb="2">
      <t>ヒョウジ</t>
    </rPh>
    <rPh sb="2" eb="4">
      <t>タンイ</t>
    </rPh>
    <rPh sb="4" eb="6">
      <t>チョウセイ</t>
    </rPh>
    <rPh sb="6" eb="8">
      <t>ケイスウ</t>
    </rPh>
    <phoneticPr fontId="1"/>
  </si>
  <si>
    <t>　　　・パターン1～3にかけて、詳細な評価が可能となります。</t>
    <rPh sb="16" eb="18">
      <t>ショウサイ</t>
    </rPh>
    <rPh sb="19" eb="21">
      <t>ヒョウカ</t>
    </rPh>
    <rPh sb="22" eb="24">
      <t>カノウ</t>
    </rPh>
    <phoneticPr fontId="1"/>
  </si>
  <si>
    <t>予測</t>
    <rPh sb="0" eb="2">
      <t>ヨソク</t>
    </rPh>
    <phoneticPr fontId="1"/>
  </si>
  <si>
    <t>実績</t>
    <rPh sb="0" eb="2">
      <t>ジッセキ</t>
    </rPh>
    <phoneticPr fontId="1"/>
  </si>
  <si>
    <t>37～54</t>
    <phoneticPr fontId="1"/>
  </si>
  <si>
    <t>12～36</t>
    <phoneticPr fontId="1"/>
  </si>
  <si>
    <t>宿泊費</t>
    <phoneticPr fontId="1"/>
  </si>
  <si>
    <t>1～9</t>
    <phoneticPr fontId="1"/>
  </si>
  <si>
    <t>その他</t>
    <phoneticPr fontId="1"/>
  </si>
  <si>
    <t>宅配便</t>
    <phoneticPr fontId="1"/>
  </si>
  <si>
    <t>通信料</t>
    <phoneticPr fontId="1"/>
  </si>
  <si>
    <t>郵便</t>
    <phoneticPr fontId="1"/>
  </si>
  <si>
    <t>写真撮影代</t>
    <phoneticPr fontId="1"/>
  </si>
  <si>
    <t>写真撮影代</t>
    <phoneticPr fontId="1"/>
  </si>
  <si>
    <t>マッサージ</t>
    <phoneticPr fontId="1"/>
  </si>
  <si>
    <t>レンタル料</t>
    <phoneticPr fontId="1"/>
  </si>
  <si>
    <t>自然体験・スキー教室・現地ツアーなど</t>
    <phoneticPr fontId="1"/>
  </si>
  <si>
    <t>ガイド料</t>
    <phoneticPr fontId="1"/>
  </si>
  <si>
    <t>釣り、ホエールウォッチングなど</t>
    <phoneticPr fontId="1"/>
  </si>
  <si>
    <t>遊漁船</t>
    <phoneticPr fontId="1"/>
  </si>
  <si>
    <t>観光農園</t>
    <phoneticPr fontId="1"/>
  </si>
  <si>
    <t>キャンプ場</t>
    <phoneticPr fontId="1"/>
  </si>
  <si>
    <t>スキー場リフト代</t>
    <phoneticPr fontId="1"/>
  </si>
  <si>
    <t>ゴルフ場・テニスコートなど</t>
    <phoneticPr fontId="1"/>
  </si>
  <si>
    <t>スポーツ施設</t>
    <phoneticPr fontId="1"/>
  </si>
  <si>
    <t>テーマパーク・遊園地・博覧会など</t>
    <phoneticPr fontId="1"/>
  </si>
  <si>
    <t>遊園地・博覧会</t>
    <phoneticPr fontId="1"/>
  </si>
  <si>
    <t>遊園地・博覧会</t>
    <phoneticPr fontId="1"/>
  </si>
  <si>
    <t>スポーツ観戦・芸術鑑賞（舞台・映画など）</t>
    <phoneticPr fontId="1"/>
  </si>
  <si>
    <t>美術館・博物館・動植物園・水族館</t>
    <phoneticPr fontId="1"/>
  </si>
  <si>
    <t>立寄温泉・温浴施設・エステ</t>
    <phoneticPr fontId="1"/>
  </si>
  <si>
    <t>立寄温泉・温浴施設・エステ</t>
    <phoneticPr fontId="1"/>
  </si>
  <si>
    <t>文具・玩具など</t>
    <phoneticPr fontId="1"/>
  </si>
  <si>
    <t>その他製造品</t>
    <phoneticPr fontId="1"/>
  </si>
  <si>
    <t>眼鏡・時計</t>
    <phoneticPr fontId="1"/>
  </si>
  <si>
    <t>フィルムカメラ</t>
    <phoneticPr fontId="1"/>
  </si>
  <si>
    <t>カメラ</t>
    <phoneticPr fontId="1"/>
  </si>
  <si>
    <t>フィルム</t>
    <phoneticPr fontId="1"/>
  </si>
  <si>
    <t>本・雑誌・ガイドブックなど</t>
    <phoneticPr fontId="1"/>
  </si>
  <si>
    <t>出版物</t>
    <phoneticPr fontId="1"/>
  </si>
  <si>
    <t>出版物</t>
    <phoneticPr fontId="1"/>
  </si>
  <si>
    <t>陶磁器</t>
    <phoneticPr fontId="1"/>
  </si>
  <si>
    <t>靴・カバン類</t>
    <phoneticPr fontId="1"/>
  </si>
  <si>
    <t>靴・カバン類</t>
    <phoneticPr fontId="1"/>
  </si>
  <si>
    <t>衣料品・帽子・ハンカチなど</t>
    <phoneticPr fontId="1"/>
  </si>
  <si>
    <t>繊維製品</t>
    <phoneticPr fontId="1"/>
  </si>
  <si>
    <t>菓子類</t>
    <phoneticPr fontId="1"/>
  </si>
  <si>
    <t>干物・練製品など</t>
    <phoneticPr fontId="1"/>
  </si>
  <si>
    <t>水産加工品</t>
    <phoneticPr fontId="1"/>
  </si>
  <si>
    <t>鮮魚・魚介類など</t>
    <phoneticPr fontId="1"/>
  </si>
  <si>
    <t>水産物</t>
    <phoneticPr fontId="1"/>
  </si>
  <si>
    <t>ジャム・ソーセージ・乳製品など</t>
    <phoneticPr fontId="1"/>
  </si>
  <si>
    <t>農産加工品</t>
    <phoneticPr fontId="1"/>
  </si>
  <si>
    <t>野菜・果物・花など</t>
    <phoneticPr fontId="1"/>
  </si>
  <si>
    <t>農産物</t>
    <phoneticPr fontId="1"/>
  </si>
  <si>
    <t>食事・喫茶・飲酒</t>
    <phoneticPr fontId="1"/>
  </si>
  <si>
    <t>飲食費</t>
    <phoneticPr fontId="1"/>
  </si>
  <si>
    <t>高速道路料金</t>
    <phoneticPr fontId="1"/>
  </si>
  <si>
    <t>駐車場・有料道路料金</t>
    <phoneticPr fontId="1"/>
  </si>
  <si>
    <t>ガソリン代</t>
    <phoneticPr fontId="1"/>
  </si>
  <si>
    <t>レンタカー代</t>
    <phoneticPr fontId="1"/>
  </si>
  <si>
    <t>フェリークルーズ、ジェットホイルなど</t>
    <phoneticPr fontId="1"/>
  </si>
  <si>
    <t>タクシー・ハイヤー</t>
    <phoneticPr fontId="1"/>
  </si>
  <si>
    <t>タクシー・ハイヤー</t>
    <phoneticPr fontId="1"/>
  </si>
  <si>
    <t>バス</t>
    <phoneticPr fontId="1"/>
  </si>
  <si>
    <t>鉄道</t>
    <phoneticPr fontId="1"/>
  </si>
  <si>
    <t>旅行会社収入</t>
    <phoneticPr fontId="1"/>
  </si>
  <si>
    <t>No.</t>
    <phoneticPr fontId="1"/>
  </si>
  <si>
    <t>No.</t>
    <phoneticPr fontId="1"/>
  </si>
  <si>
    <t>パターン２</t>
    <phoneticPr fontId="1"/>
  </si>
  <si>
    <t>その他</t>
    <phoneticPr fontId="1"/>
  </si>
  <si>
    <t>マッサージ</t>
    <phoneticPr fontId="1"/>
  </si>
  <si>
    <t>レンタル料</t>
    <phoneticPr fontId="1"/>
  </si>
  <si>
    <t>ガイド料</t>
    <phoneticPr fontId="1"/>
  </si>
  <si>
    <t>遊漁船</t>
    <phoneticPr fontId="1"/>
  </si>
  <si>
    <t>観光農園</t>
    <phoneticPr fontId="1"/>
  </si>
  <si>
    <t>展示会・コンベンション参加費</t>
    <phoneticPr fontId="1"/>
  </si>
  <si>
    <t>スキー場リフト代</t>
    <phoneticPr fontId="1"/>
  </si>
  <si>
    <t>遊園地・博覧会</t>
    <phoneticPr fontId="1"/>
  </si>
  <si>
    <t>文具・玩具など</t>
    <phoneticPr fontId="1"/>
  </si>
  <si>
    <t>フィルム</t>
    <phoneticPr fontId="1"/>
  </si>
  <si>
    <t>本・雑誌・ガイドブックなど</t>
    <phoneticPr fontId="1"/>
  </si>
  <si>
    <t>衣料品・帽子・ハンカチなど</t>
    <phoneticPr fontId="1"/>
  </si>
  <si>
    <t>繊維製品</t>
    <phoneticPr fontId="1"/>
  </si>
  <si>
    <t>菓子類</t>
    <phoneticPr fontId="1"/>
  </si>
  <si>
    <t>干物・練製品など</t>
    <phoneticPr fontId="1"/>
  </si>
  <si>
    <t>水産加工品</t>
    <phoneticPr fontId="1"/>
  </si>
  <si>
    <t>鮮魚・魚介類など</t>
    <phoneticPr fontId="1"/>
  </si>
  <si>
    <t>水産物</t>
    <phoneticPr fontId="1"/>
  </si>
  <si>
    <t>ジャム・ソーセージ・乳製品など</t>
    <phoneticPr fontId="1"/>
  </si>
  <si>
    <t>野菜・果物・花など</t>
    <phoneticPr fontId="1"/>
  </si>
  <si>
    <t>農産物</t>
    <phoneticPr fontId="1"/>
  </si>
  <si>
    <t>宿泊費</t>
    <phoneticPr fontId="1"/>
  </si>
  <si>
    <t>高速道路料金</t>
    <phoneticPr fontId="1"/>
  </si>
  <si>
    <t>駐車場・有料道路料金</t>
    <phoneticPr fontId="1"/>
  </si>
  <si>
    <t>ガソリン代</t>
    <phoneticPr fontId="1"/>
  </si>
  <si>
    <t>レンタカー代</t>
    <phoneticPr fontId="1"/>
  </si>
  <si>
    <t>フェリークルーズ、ジェットホイルなど</t>
    <phoneticPr fontId="1"/>
  </si>
  <si>
    <t>バス</t>
    <phoneticPr fontId="1"/>
  </si>
  <si>
    <t>鉄道</t>
    <phoneticPr fontId="1"/>
  </si>
  <si>
    <t>旅行会社収入</t>
    <phoneticPr fontId="1"/>
  </si>
  <si>
    <t>その他</t>
    <phoneticPr fontId="1"/>
  </si>
  <si>
    <t>宅配便</t>
    <phoneticPr fontId="1"/>
  </si>
  <si>
    <t>通信料</t>
    <phoneticPr fontId="1"/>
  </si>
  <si>
    <t>マッサージ</t>
    <phoneticPr fontId="1"/>
  </si>
  <si>
    <t>レンタル料</t>
    <phoneticPr fontId="1"/>
  </si>
  <si>
    <t>ガイド料</t>
    <phoneticPr fontId="1"/>
  </si>
  <si>
    <t>遊漁船</t>
    <phoneticPr fontId="1"/>
  </si>
  <si>
    <t>展示会・コンベンション参加費</t>
    <phoneticPr fontId="1"/>
  </si>
  <si>
    <t>キャンプ場</t>
    <phoneticPr fontId="1"/>
  </si>
  <si>
    <t>スキー場リフト代</t>
    <phoneticPr fontId="1"/>
  </si>
  <si>
    <t>スポーツ施設</t>
    <phoneticPr fontId="1"/>
  </si>
  <si>
    <t>美術館・博物館・動植物園・水族館</t>
    <phoneticPr fontId="1"/>
  </si>
  <si>
    <t>立寄温泉・温浴施設・エステ</t>
    <phoneticPr fontId="1"/>
  </si>
  <si>
    <t>その他製造品</t>
    <phoneticPr fontId="1"/>
  </si>
  <si>
    <t>眼鏡・時計</t>
    <phoneticPr fontId="1"/>
  </si>
  <si>
    <t>カメラ</t>
    <phoneticPr fontId="1"/>
  </si>
  <si>
    <t>メモリーカード</t>
    <phoneticPr fontId="1"/>
  </si>
  <si>
    <t>電池</t>
    <phoneticPr fontId="1"/>
  </si>
  <si>
    <t>フィルム</t>
    <phoneticPr fontId="1"/>
  </si>
  <si>
    <t>医薬品</t>
    <phoneticPr fontId="1"/>
  </si>
  <si>
    <t>ガラス製品</t>
    <phoneticPr fontId="1"/>
  </si>
  <si>
    <t>繊維製品</t>
    <phoneticPr fontId="1"/>
  </si>
  <si>
    <t>水産物</t>
    <phoneticPr fontId="1"/>
  </si>
  <si>
    <t>農産加工品</t>
    <phoneticPr fontId="1"/>
  </si>
  <si>
    <t>農産物</t>
    <phoneticPr fontId="1"/>
  </si>
  <si>
    <t>飲食費</t>
    <phoneticPr fontId="1"/>
  </si>
  <si>
    <t>宿泊費</t>
    <phoneticPr fontId="1"/>
  </si>
  <si>
    <t>高速道路料金</t>
    <phoneticPr fontId="1"/>
  </si>
  <si>
    <t>駐車場・有料道路料金</t>
    <phoneticPr fontId="1"/>
  </si>
  <si>
    <t>ガソリン代</t>
    <phoneticPr fontId="1"/>
  </si>
  <si>
    <t>レンタカー代</t>
    <phoneticPr fontId="1"/>
  </si>
  <si>
    <t>タクシー・ハイヤー</t>
    <phoneticPr fontId="1"/>
  </si>
  <si>
    <t>バス</t>
    <phoneticPr fontId="1"/>
  </si>
  <si>
    <t>旅行会社収入</t>
    <phoneticPr fontId="1"/>
  </si>
  <si>
    <t>No.</t>
    <phoneticPr fontId="1"/>
  </si>
  <si>
    <t xml:space="preserve"> 　　×雇用者所得率</t>
    <phoneticPr fontId="1"/>
  </si>
  <si>
    <t>　 　×粗付加価値率</t>
    <phoneticPr fontId="1"/>
  </si>
  <si>
    <t>12</t>
    <phoneticPr fontId="1"/>
  </si>
  <si>
    <t>35</t>
    <phoneticPr fontId="1"/>
  </si>
  <si>
    <t>34</t>
    <phoneticPr fontId="1"/>
  </si>
  <si>
    <t>32</t>
    <phoneticPr fontId="1"/>
  </si>
  <si>
    <t>31</t>
    <phoneticPr fontId="1"/>
  </si>
  <si>
    <t>10</t>
    <phoneticPr fontId="1"/>
  </si>
  <si>
    <t>29</t>
    <phoneticPr fontId="1"/>
  </si>
  <si>
    <t>28</t>
    <phoneticPr fontId="1"/>
  </si>
  <si>
    <t>09</t>
    <phoneticPr fontId="1"/>
  </si>
  <si>
    <t>08</t>
    <phoneticPr fontId="1"/>
  </si>
  <si>
    <t>27</t>
    <phoneticPr fontId="1"/>
  </si>
  <si>
    <t>06</t>
    <phoneticPr fontId="1"/>
  </si>
  <si>
    <t>24</t>
    <phoneticPr fontId="1"/>
  </si>
  <si>
    <t>22</t>
    <phoneticPr fontId="1"/>
  </si>
  <si>
    <t>05</t>
    <phoneticPr fontId="1"/>
  </si>
  <si>
    <t>04</t>
    <phoneticPr fontId="1"/>
  </si>
  <si>
    <t>21</t>
    <phoneticPr fontId="1"/>
  </si>
  <si>
    <t>03</t>
    <phoneticPr fontId="1"/>
  </si>
  <si>
    <t>19</t>
    <phoneticPr fontId="1"/>
  </si>
  <si>
    <t>002</t>
    <phoneticPr fontId="1"/>
  </si>
  <si>
    <t>001</t>
    <phoneticPr fontId="1"/>
  </si>
  <si>
    <t>（④＋⑩）×⑪</t>
    <phoneticPr fontId="1"/>
  </si>
  <si>
    <t>④＋⑩＋⑱</t>
    <phoneticPr fontId="1"/>
  </si>
  <si>
    <t>③＋⑨＋⑰</t>
    <phoneticPr fontId="1"/>
  </si>
  <si>
    <t>②＋⑧＋⑯</t>
    <phoneticPr fontId="1"/>
  </si>
  <si>
    <t>⑱</t>
    <phoneticPr fontId="1"/>
  </si>
  <si>
    <t>⑰</t>
    <phoneticPr fontId="1"/>
  </si>
  <si>
    <t>⑯</t>
    <phoneticPr fontId="1"/>
  </si>
  <si>
    <t>⑮</t>
    <phoneticPr fontId="1"/>
  </si>
  <si>
    <t>⑭</t>
    <phoneticPr fontId="1"/>
  </si>
  <si>
    <t>⑬</t>
    <phoneticPr fontId="1"/>
  </si>
  <si>
    <t>⑫</t>
    <phoneticPr fontId="1"/>
  </si>
  <si>
    <t>⑪</t>
    <phoneticPr fontId="1"/>
  </si>
  <si>
    <t>⑩</t>
    <phoneticPr fontId="1"/>
  </si>
  <si>
    <t>⑨</t>
    <phoneticPr fontId="1"/>
  </si>
  <si>
    <t>⑧</t>
    <phoneticPr fontId="1"/>
  </si>
  <si>
    <t>⑦</t>
    <phoneticPr fontId="1"/>
  </si>
  <si>
    <t>⑥</t>
    <phoneticPr fontId="1"/>
  </si>
  <si>
    <t>⑤</t>
    <phoneticPr fontId="1"/>
  </si>
  <si>
    <t>④</t>
    <phoneticPr fontId="1"/>
  </si>
  <si>
    <t>③</t>
    <phoneticPr fontId="1"/>
  </si>
  <si>
    <t>②</t>
    <phoneticPr fontId="1"/>
  </si>
  <si>
    <t>①</t>
    <phoneticPr fontId="1"/>
  </si>
  <si>
    <t>37</t>
    <phoneticPr fontId="1"/>
  </si>
  <si>
    <t>36</t>
    <phoneticPr fontId="1"/>
  </si>
  <si>
    <t>33</t>
    <phoneticPr fontId="1"/>
  </si>
  <si>
    <t>30</t>
    <phoneticPr fontId="1"/>
  </si>
  <si>
    <t>25</t>
    <phoneticPr fontId="1"/>
  </si>
  <si>
    <t>23</t>
    <phoneticPr fontId="1"/>
  </si>
  <si>
    <t>20</t>
    <phoneticPr fontId="1"/>
  </si>
  <si>
    <t>18</t>
    <phoneticPr fontId="1"/>
  </si>
  <si>
    <t>16</t>
    <phoneticPr fontId="1"/>
  </si>
  <si>
    <t>15</t>
    <phoneticPr fontId="1"/>
  </si>
  <si>
    <t>14</t>
    <phoneticPr fontId="1"/>
  </si>
  <si>
    <t>11</t>
    <phoneticPr fontId="1"/>
  </si>
  <si>
    <t>07</t>
    <phoneticPr fontId="1"/>
  </si>
  <si>
    <t>02</t>
    <phoneticPr fontId="1"/>
  </si>
  <si>
    <t>01</t>
    <phoneticPr fontId="1"/>
  </si>
  <si>
    <t>13</t>
    <phoneticPr fontId="1"/>
  </si>
  <si>
    <t>12</t>
    <phoneticPr fontId="1"/>
  </si>
  <si>
    <t>11</t>
    <phoneticPr fontId="1"/>
  </si>
  <si>
    <t>10</t>
    <phoneticPr fontId="1"/>
  </si>
  <si>
    <t>差</t>
    <rPh sb="0" eb="1">
      <t>サ</t>
    </rPh>
    <phoneticPr fontId="1"/>
  </si>
  <si>
    <t>（単位：人）</t>
    <rPh sb="1" eb="3">
      <t>タンイ</t>
    </rPh>
    <rPh sb="4" eb="5">
      <t>ヒト</t>
    </rPh>
    <phoneticPr fontId="1"/>
  </si>
  <si>
    <t>合計</t>
    <rPh sb="0" eb="2">
      <t>ゴウケイ</t>
    </rPh>
    <phoneticPr fontId="1"/>
  </si>
  <si>
    <t>実績</t>
    <rPh sb="0" eb="2">
      <t>ジッセキ</t>
    </rPh>
    <phoneticPr fontId="1"/>
  </si>
  <si>
    <t>予測</t>
    <rPh sb="0" eb="2">
      <t>ヨソク</t>
    </rPh>
    <phoneticPr fontId="1"/>
  </si>
  <si>
    <t>差</t>
    <rPh sb="0" eb="1">
      <t>サ</t>
    </rPh>
    <phoneticPr fontId="1"/>
  </si>
  <si>
    <t>経済波及効果</t>
    <rPh sb="0" eb="6">
      <t>ケイザイハキュウコウカ</t>
    </rPh>
    <phoneticPr fontId="1"/>
  </si>
  <si>
    <t>比率</t>
    <rPh sb="0" eb="2">
      <t>ヒリツ</t>
    </rPh>
    <phoneticPr fontId="1"/>
  </si>
  <si>
    <t>宿泊客</t>
    <rPh sb="0" eb="3">
      <t>シュクハクキャク</t>
    </rPh>
    <phoneticPr fontId="1"/>
  </si>
  <si>
    <t>日帰り客</t>
    <rPh sb="0" eb="2">
      <t>ヒガエ</t>
    </rPh>
    <rPh sb="3" eb="4">
      <t>キャク</t>
    </rPh>
    <phoneticPr fontId="1"/>
  </si>
  <si>
    <t>②経済波及効果（宿泊客・日帰り客の合計）</t>
    <rPh sb="1" eb="7">
      <t>ケイザイハキュウコウカ</t>
    </rPh>
    <rPh sb="8" eb="10">
      <t>シュクハク</t>
    </rPh>
    <rPh sb="10" eb="11">
      <t>キャク</t>
    </rPh>
    <rPh sb="12" eb="14">
      <t>ヒガエ</t>
    </rPh>
    <rPh sb="15" eb="16">
      <t>キャク</t>
    </rPh>
    <rPh sb="17" eb="19">
      <t>ゴウケイ</t>
    </rPh>
    <phoneticPr fontId="1"/>
  </si>
  <si>
    <t>③経済波及効果（宿泊客・日帰り客別）</t>
    <rPh sb="1" eb="7">
      <t>ケイザイハキュウコウカ</t>
    </rPh>
    <rPh sb="8" eb="10">
      <t>シュクハク</t>
    </rPh>
    <rPh sb="10" eb="11">
      <t>キャク</t>
    </rPh>
    <rPh sb="12" eb="14">
      <t>ヒガエ</t>
    </rPh>
    <rPh sb="15" eb="16">
      <t>キャク</t>
    </rPh>
    <rPh sb="16" eb="17">
      <t>ベツ</t>
    </rPh>
    <phoneticPr fontId="1"/>
  </si>
  <si>
    <t>④経済波及効果の差の比率（宿泊客・日帰り客別）</t>
    <rPh sb="1" eb="7">
      <t>ケイザイハキュウコウカ</t>
    </rPh>
    <rPh sb="8" eb="9">
      <t>サ</t>
    </rPh>
    <rPh sb="10" eb="12">
      <t>ヒリツ</t>
    </rPh>
    <rPh sb="13" eb="15">
      <t>シュクハク</t>
    </rPh>
    <rPh sb="15" eb="16">
      <t>キャク</t>
    </rPh>
    <rPh sb="17" eb="19">
      <t>ヒガエ</t>
    </rPh>
    <rPh sb="20" eb="21">
      <t>キャク</t>
    </rPh>
    <rPh sb="21" eb="22">
      <t>ベツ</t>
    </rPh>
    <phoneticPr fontId="1"/>
  </si>
  <si>
    <t>②消費単価（宿泊客・日帰り客別）</t>
    <rPh sb="1" eb="3">
      <t>ショウヒ</t>
    </rPh>
    <rPh sb="3" eb="5">
      <t>タンカ</t>
    </rPh>
    <rPh sb="6" eb="9">
      <t>シュクハクキャク</t>
    </rPh>
    <rPh sb="10" eb="12">
      <t>ヒガエ</t>
    </rPh>
    <rPh sb="13" eb="14">
      <t>キャク</t>
    </rPh>
    <rPh sb="14" eb="15">
      <t>ベツ</t>
    </rPh>
    <phoneticPr fontId="1"/>
  </si>
  <si>
    <t>（単位：円）</t>
    <rPh sb="1" eb="3">
      <t>タンイ</t>
    </rPh>
    <rPh sb="4" eb="5">
      <t>エン</t>
    </rPh>
    <phoneticPr fontId="1"/>
  </si>
  <si>
    <t>合計</t>
    <rPh sb="0" eb="2">
      <t>ゴウケイ</t>
    </rPh>
    <phoneticPr fontId="1"/>
  </si>
  <si>
    <t>宿泊客</t>
    <rPh sb="0" eb="3">
      <t>シュクハクキャク</t>
    </rPh>
    <phoneticPr fontId="1"/>
  </si>
  <si>
    <t>日帰り客</t>
    <rPh sb="0" eb="2">
      <t>ヒガエ</t>
    </rPh>
    <rPh sb="3" eb="4">
      <t>キャク</t>
    </rPh>
    <phoneticPr fontId="1"/>
  </si>
  <si>
    <t>予測</t>
    <rPh sb="0" eb="2">
      <t>ヨソク</t>
    </rPh>
    <phoneticPr fontId="1"/>
  </si>
  <si>
    <t>実績</t>
    <rPh sb="0" eb="2">
      <t>ジッセキ</t>
    </rPh>
    <phoneticPr fontId="1"/>
  </si>
  <si>
    <t>差</t>
    <rPh sb="0" eb="1">
      <t>サ</t>
    </rPh>
    <phoneticPr fontId="1"/>
  </si>
  <si>
    <t>③消費支出総額（宿泊客・日帰り客別）</t>
    <rPh sb="1" eb="3">
      <t>ショウヒ</t>
    </rPh>
    <rPh sb="3" eb="5">
      <t>シシュツ</t>
    </rPh>
    <rPh sb="5" eb="7">
      <t>ソウガク</t>
    </rPh>
    <rPh sb="8" eb="11">
      <t>シュクハクキャク</t>
    </rPh>
    <rPh sb="12" eb="14">
      <t>ヒガエ</t>
    </rPh>
    <rPh sb="15" eb="17">
      <t>キャクベツ</t>
    </rPh>
    <phoneticPr fontId="1"/>
  </si>
  <si>
    <t>④経済波及効果（宿泊客・日帰り客の合計）</t>
    <rPh sb="1" eb="7">
      <t>ケイザイハキュウコウカ</t>
    </rPh>
    <rPh sb="8" eb="10">
      <t>シュクハク</t>
    </rPh>
    <rPh sb="10" eb="11">
      <t>キャク</t>
    </rPh>
    <rPh sb="12" eb="14">
      <t>ヒガエ</t>
    </rPh>
    <rPh sb="15" eb="16">
      <t>キャク</t>
    </rPh>
    <rPh sb="17" eb="19">
      <t>ゴウケイ</t>
    </rPh>
    <phoneticPr fontId="1"/>
  </si>
  <si>
    <t>⑤経済波及効果（宿泊客・日帰り客別）</t>
    <rPh sb="1" eb="7">
      <t>ケイザイハキュウコウカ</t>
    </rPh>
    <rPh sb="8" eb="10">
      <t>シュクハク</t>
    </rPh>
    <rPh sb="10" eb="11">
      <t>キャク</t>
    </rPh>
    <rPh sb="12" eb="14">
      <t>ヒガエ</t>
    </rPh>
    <rPh sb="15" eb="17">
      <t>キャクベツ</t>
    </rPh>
    <phoneticPr fontId="1"/>
  </si>
  <si>
    <t>客数要因</t>
    <rPh sb="0" eb="2">
      <t>キャクスウ</t>
    </rPh>
    <rPh sb="2" eb="4">
      <t>ヨウイン</t>
    </rPh>
    <phoneticPr fontId="1"/>
  </si>
  <si>
    <t>単価要因</t>
    <rPh sb="0" eb="2">
      <t>タンカ</t>
    </rPh>
    <rPh sb="2" eb="4">
      <t>ヨウイン</t>
    </rPh>
    <phoneticPr fontId="1"/>
  </si>
  <si>
    <t>混合要因</t>
    <rPh sb="0" eb="2">
      <t>コンゴウ</t>
    </rPh>
    <rPh sb="2" eb="4">
      <t>ヨウイン</t>
    </rPh>
    <phoneticPr fontId="1"/>
  </si>
  <si>
    <t>⑥経済波及効果の差の比率とその内訳（宿泊客・日帰り客別）</t>
    <rPh sb="1" eb="7">
      <t>ケイザイハキュウコウカ</t>
    </rPh>
    <rPh sb="8" eb="9">
      <t>サ</t>
    </rPh>
    <rPh sb="10" eb="12">
      <t>ヒリツ</t>
    </rPh>
    <rPh sb="15" eb="17">
      <t>ウチワケ</t>
    </rPh>
    <rPh sb="18" eb="20">
      <t>シュクハク</t>
    </rPh>
    <rPh sb="20" eb="21">
      <t>キャク</t>
    </rPh>
    <rPh sb="22" eb="24">
      <t>ヒガエ</t>
    </rPh>
    <rPh sb="25" eb="26">
      <t>キャク</t>
    </rPh>
    <rPh sb="26" eb="27">
      <t>ベツ</t>
    </rPh>
    <phoneticPr fontId="1"/>
  </si>
  <si>
    <t>（単位：％）</t>
    <rPh sb="1" eb="3">
      <t>タンイ</t>
    </rPh>
    <phoneticPr fontId="1"/>
  </si>
  <si>
    <t>■評価レポート</t>
    <phoneticPr fontId="1"/>
  </si>
  <si>
    <t>■評価レポート</t>
    <phoneticPr fontId="1"/>
  </si>
  <si>
    <t>　交通費</t>
    <rPh sb="1" eb="4">
      <t>コウツウヒ</t>
    </rPh>
    <phoneticPr fontId="1"/>
  </si>
  <si>
    <t>　宿泊費</t>
    <rPh sb="1" eb="4">
      <t>シュクハクヒ</t>
    </rPh>
    <phoneticPr fontId="1"/>
  </si>
  <si>
    <t>　飲食費</t>
    <rPh sb="1" eb="3">
      <t>インショク</t>
    </rPh>
    <rPh sb="3" eb="4">
      <t>ヒ</t>
    </rPh>
    <phoneticPr fontId="1"/>
  </si>
  <si>
    <t>　土産・買物代</t>
    <rPh sb="1" eb="3">
      <t>ミヤゲ</t>
    </rPh>
    <rPh sb="4" eb="6">
      <t>カイモノ</t>
    </rPh>
    <rPh sb="6" eb="7">
      <t>ダイ</t>
    </rPh>
    <phoneticPr fontId="1"/>
  </si>
  <si>
    <t>　入場料・娯楽費・その他</t>
    <rPh sb="1" eb="4">
      <t>ニュウジョウリョウ</t>
    </rPh>
    <rPh sb="5" eb="8">
      <t>ゴラクヒ</t>
    </rPh>
    <rPh sb="11" eb="12">
      <t>タ</t>
    </rPh>
    <phoneticPr fontId="1"/>
  </si>
  <si>
    <t>②消費単価（宿泊客・日帰り客別）（費目別）</t>
    <rPh sb="1" eb="3">
      <t>ショウヒ</t>
    </rPh>
    <rPh sb="3" eb="5">
      <t>タンカ</t>
    </rPh>
    <rPh sb="6" eb="9">
      <t>シュクハクキャク</t>
    </rPh>
    <rPh sb="10" eb="12">
      <t>ヒガエ</t>
    </rPh>
    <rPh sb="13" eb="14">
      <t>キャク</t>
    </rPh>
    <rPh sb="14" eb="15">
      <t>ベツ</t>
    </rPh>
    <rPh sb="17" eb="19">
      <t>ヒモク</t>
    </rPh>
    <rPh sb="19" eb="20">
      <t>ベツ</t>
    </rPh>
    <phoneticPr fontId="1"/>
  </si>
  <si>
    <t>④経済波及効果（宿泊客・日帰り客の合計）</t>
    <rPh sb="1" eb="7">
      <t>ケイザイハキュウコウカ</t>
    </rPh>
    <rPh sb="8" eb="11">
      <t>シュクハクキャク</t>
    </rPh>
    <rPh sb="12" eb="14">
      <t>ヒガエ</t>
    </rPh>
    <rPh sb="15" eb="16">
      <t>キャク</t>
    </rPh>
    <rPh sb="17" eb="19">
      <t>ゴウケイ</t>
    </rPh>
    <phoneticPr fontId="1"/>
  </si>
  <si>
    <t>⑤経済波及効果（宿泊客・日帰り客別）（費目別）</t>
    <rPh sb="1" eb="7">
      <t>ケイザイハキュウコウカ</t>
    </rPh>
    <rPh sb="8" eb="11">
      <t>シュクハクキャク</t>
    </rPh>
    <rPh sb="12" eb="14">
      <t>ヒガエ</t>
    </rPh>
    <rPh sb="15" eb="16">
      <t>キャク</t>
    </rPh>
    <rPh sb="16" eb="17">
      <t>ベツ</t>
    </rPh>
    <rPh sb="19" eb="21">
      <t>ヒモク</t>
    </rPh>
    <rPh sb="21" eb="22">
      <t>ベツ</t>
    </rPh>
    <phoneticPr fontId="1"/>
  </si>
  <si>
    <t>　交通費</t>
    <rPh sb="1" eb="4">
      <t>コウツウヒ</t>
    </rPh>
    <phoneticPr fontId="1"/>
  </si>
  <si>
    <t>　入場料・娯楽費・その他</t>
    <rPh sb="1" eb="4">
      <t>ニュウジョウリョウ・</t>
    </rPh>
    <rPh sb="5" eb="12">
      <t>ソノタ</t>
    </rPh>
    <phoneticPr fontId="1"/>
  </si>
  <si>
    <t>⑥経済波及効果の差の比率とその内訳（宿泊客・日帰り客別）（費目別）</t>
    <rPh sb="1" eb="7">
      <t>ケイザイハキュウコウカ</t>
    </rPh>
    <rPh sb="8" eb="9">
      <t>サ</t>
    </rPh>
    <rPh sb="10" eb="12">
      <t>ヒリツ</t>
    </rPh>
    <rPh sb="15" eb="17">
      <t>ウチワケ</t>
    </rPh>
    <rPh sb="18" eb="21">
      <t>シュクハクキャク</t>
    </rPh>
    <rPh sb="22" eb="24">
      <t>ヒガエ</t>
    </rPh>
    <rPh sb="25" eb="26">
      <t>キャク</t>
    </rPh>
    <rPh sb="26" eb="27">
      <t>ベツ</t>
    </rPh>
    <rPh sb="29" eb="31">
      <t>ヒモク</t>
    </rPh>
    <rPh sb="31" eb="32">
      <t>ベツ</t>
    </rPh>
    <phoneticPr fontId="1"/>
  </si>
  <si>
    <t>比率の内訳</t>
    <rPh sb="0" eb="2">
      <t>ヒリツ</t>
    </rPh>
    <rPh sb="3" eb="5">
      <t>ウチワケ</t>
    </rPh>
    <phoneticPr fontId="1"/>
  </si>
  <si>
    <t>■評価レポート</t>
    <rPh sb="1" eb="3">
      <t>ヒョウカ</t>
    </rPh>
    <phoneticPr fontId="1"/>
  </si>
  <si>
    <t>産業部門</t>
    <rPh sb="0" eb="2">
      <t>サンギョウ</t>
    </rPh>
    <rPh sb="2" eb="4">
      <t>ブモン</t>
    </rPh>
    <phoneticPr fontId="1"/>
  </si>
  <si>
    <t>市内生産額</t>
    <rPh sb="0" eb="2">
      <t>シナイ</t>
    </rPh>
    <rPh sb="2" eb="5">
      <t>セイサンガク</t>
    </rPh>
    <phoneticPr fontId="1"/>
  </si>
  <si>
    <t>分割比率</t>
    <rPh sb="0" eb="2">
      <t>ブンカツ</t>
    </rPh>
    <rPh sb="2" eb="4">
      <t>ヒリツ</t>
    </rPh>
    <phoneticPr fontId="1"/>
  </si>
  <si>
    <t>評価用係数</t>
    <phoneticPr fontId="1"/>
  </si>
  <si>
    <t>評価用係数</t>
    <rPh sb="0" eb="3">
      <t>ヒョウカヨウ</t>
    </rPh>
    <rPh sb="3" eb="5">
      <t>ケイスウ</t>
    </rPh>
    <phoneticPr fontId="1"/>
  </si>
  <si>
    <t>（単位：円）</t>
    <rPh sb="1" eb="3">
      <t>タンイ</t>
    </rPh>
    <rPh sb="4" eb="5">
      <t>エン</t>
    </rPh>
    <phoneticPr fontId="1"/>
  </si>
  <si>
    <t>-</t>
    <phoneticPr fontId="1"/>
  </si>
  <si>
    <t>-</t>
    <phoneticPr fontId="1"/>
  </si>
  <si>
    <t>生産誘発額</t>
    <rPh sb="0" eb="5">
      <t>セイサンユウハツガク</t>
    </rPh>
    <phoneticPr fontId="1"/>
  </si>
  <si>
    <t>就業誘発者数</t>
    <rPh sb="0" eb="6">
      <t>シュウギョウユウハツシャスウ</t>
    </rPh>
    <phoneticPr fontId="1"/>
  </si>
  <si>
    <t>直接効果</t>
    <rPh sb="0" eb="2">
      <t>チョクセツ</t>
    </rPh>
    <rPh sb="2" eb="4">
      <t>コウカ</t>
    </rPh>
    <phoneticPr fontId="1"/>
  </si>
  <si>
    <t>（単位：円、人）</t>
    <rPh sb="1" eb="3">
      <t>タンイ</t>
    </rPh>
    <rPh sb="4" eb="5">
      <t>エン</t>
    </rPh>
    <rPh sb="6" eb="7">
      <t>ヒト</t>
    </rPh>
    <phoneticPr fontId="1"/>
  </si>
  <si>
    <t>　　　・パターン1～3にかけて分析精度が高くなります。</t>
    <rPh sb="15" eb="17">
      <t>ブンセキ</t>
    </rPh>
    <rPh sb="17" eb="19">
      <t>セイド</t>
    </rPh>
    <rPh sb="20" eb="21">
      <t>タカ</t>
    </rPh>
    <phoneticPr fontId="1"/>
  </si>
  <si>
    <t>（単位：人）</t>
    <rPh sb="1" eb="3">
      <t>タンイ</t>
    </rPh>
    <rPh sb="4" eb="5">
      <t>ニン</t>
    </rPh>
    <phoneticPr fontId="1"/>
  </si>
  <si>
    <t>宿泊客</t>
    <rPh sb="0" eb="2">
      <t>シュクハク</t>
    </rPh>
    <rPh sb="2" eb="3">
      <t>キャク</t>
    </rPh>
    <phoneticPr fontId="1"/>
  </si>
  <si>
    <t>客数の増加人数</t>
    <rPh sb="0" eb="2">
      <t>キャクスウ</t>
    </rPh>
    <rPh sb="3" eb="5">
      <t>ゾウカ</t>
    </rPh>
    <rPh sb="5" eb="7">
      <t>ニンズウ</t>
    </rPh>
    <phoneticPr fontId="1"/>
  </si>
  <si>
    <t>日帰り客から宿泊客への転換割合</t>
    <rPh sb="0" eb="2">
      <t>ヒガエ</t>
    </rPh>
    <rPh sb="3" eb="4">
      <t>キャク</t>
    </rPh>
    <rPh sb="6" eb="9">
      <t>シュクハクキャク</t>
    </rPh>
    <rPh sb="11" eb="13">
      <t>テンカン</t>
    </rPh>
    <rPh sb="13" eb="15">
      <t>ワリアイ</t>
    </rPh>
    <phoneticPr fontId="1"/>
  </si>
  <si>
    <t>※宿泊客のみ・日帰り客のみの入力可</t>
    <rPh sb="1" eb="4">
      <t>シュクハクキャク</t>
    </rPh>
    <rPh sb="7" eb="9">
      <t>ヒガエ</t>
    </rPh>
    <rPh sb="10" eb="11">
      <t>キャク</t>
    </rPh>
    <rPh sb="14" eb="16">
      <t>ニュウリョク</t>
    </rPh>
    <rPh sb="16" eb="17">
      <t>カ</t>
    </rPh>
    <phoneticPr fontId="1"/>
  </si>
  <si>
    <t>IF(AND(COUNT(入力表1【予測】!$D$26:$D$27)&gt;0,COUNT(入力表1【実績】!$D$26:$D$27)&gt;0),,"")</t>
    <phoneticPr fontId="1"/>
  </si>
  <si>
    <t>宿泊客（計）</t>
    <rPh sb="0" eb="3">
      <t>シュクハクキャク</t>
    </rPh>
    <rPh sb="4" eb="5">
      <t>ケイ</t>
    </rPh>
    <phoneticPr fontId="1"/>
  </si>
  <si>
    <t>日帰り客（計）</t>
    <rPh sb="0" eb="2">
      <t>ヒガエ</t>
    </rPh>
    <rPh sb="3" eb="4">
      <t>キャク</t>
    </rPh>
    <rPh sb="5" eb="6">
      <t>ケイ</t>
    </rPh>
    <phoneticPr fontId="1"/>
  </si>
  <si>
    <t>IF(AND(COUNT(入力表1【予測】!$D$37:$D$38)&gt;0,COUNT(入力表1【実績】!$D$37:$D$38)&gt;0),,"")</t>
    <phoneticPr fontId="1"/>
  </si>
  <si>
    <t>生産誘発額の実績値</t>
    <rPh sb="0" eb="5">
      <t>セイサンユウハツガク</t>
    </rPh>
    <rPh sb="6" eb="8">
      <t>ジッセキ</t>
    </rPh>
    <rPh sb="8" eb="9">
      <t>アタイ</t>
    </rPh>
    <phoneticPr fontId="1"/>
  </si>
  <si>
    <t>生産誘発額の目標値</t>
    <rPh sb="0" eb="5">
      <t>セイサンユウハツガク</t>
    </rPh>
    <rPh sb="6" eb="9">
      <t>モクヒョウチ</t>
    </rPh>
    <phoneticPr fontId="1"/>
  </si>
  <si>
    <t>合計</t>
    <rPh sb="0" eb="2">
      <t>ゴウケイ</t>
    </rPh>
    <phoneticPr fontId="1"/>
  </si>
  <si>
    <t>（単位：人）</t>
    <rPh sb="1" eb="3">
      <t>タンイ</t>
    </rPh>
    <rPh sb="4" eb="5">
      <t>ニン</t>
    </rPh>
    <phoneticPr fontId="1"/>
  </si>
  <si>
    <t>就業誘発者数の実績値</t>
    <rPh sb="0" eb="6">
      <t>シュウギョウユウハツシャスウ</t>
    </rPh>
    <rPh sb="7" eb="9">
      <t>ジッセキ</t>
    </rPh>
    <rPh sb="9" eb="10">
      <t>アタイ</t>
    </rPh>
    <phoneticPr fontId="1"/>
  </si>
  <si>
    <t>就業誘発者数の目標値</t>
    <rPh sb="7" eb="10">
      <t>モクヒョウチ</t>
    </rPh>
    <phoneticPr fontId="1"/>
  </si>
  <si>
    <t>（参考）宿泊客・日帰り客数の比率が実績と同じ場合</t>
    <rPh sb="1" eb="3">
      <t>サンコウ</t>
    </rPh>
    <rPh sb="4" eb="7">
      <t>シュクハクキャク</t>
    </rPh>
    <rPh sb="8" eb="10">
      <t>ヒガエ</t>
    </rPh>
    <rPh sb="11" eb="12">
      <t>キャク</t>
    </rPh>
    <rPh sb="12" eb="13">
      <t>カズ</t>
    </rPh>
    <rPh sb="14" eb="16">
      <t>ヒリツ</t>
    </rPh>
    <rPh sb="17" eb="19">
      <t>ジッセキ</t>
    </rPh>
    <rPh sb="20" eb="21">
      <t>オナ</t>
    </rPh>
    <rPh sb="22" eb="24">
      <t>バアイ</t>
    </rPh>
    <phoneticPr fontId="1"/>
  </si>
  <si>
    <t>（参考）宿泊客・日帰り客の消費単価の比率が実績と同じ場合</t>
    <rPh sb="1" eb="3">
      <t>サンコウ</t>
    </rPh>
    <rPh sb="4" eb="7">
      <t>シュクハクキャク</t>
    </rPh>
    <rPh sb="8" eb="10">
      <t>ヒガエ</t>
    </rPh>
    <rPh sb="11" eb="12">
      <t>キャク</t>
    </rPh>
    <rPh sb="13" eb="15">
      <t>ショウヒ</t>
    </rPh>
    <rPh sb="15" eb="17">
      <t>タンカ</t>
    </rPh>
    <rPh sb="18" eb="20">
      <t>ヒリツ</t>
    </rPh>
    <rPh sb="21" eb="23">
      <t>ジッセキ</t>
    </rPh>
    <rPh sb="24" eb="25">
      <t>オナ</t>
    </rPh>
    <rPh sb="26" eb="28">
      <t>バアイ</t>
    </rPh>
    <phoneticPr fontId="1"/>
  </si>
  <si>
    <t>宿泊客数の増加のみ</t>
    <rPh sb="0" eb="3">
      <t>シュクハクキャク</t>
    </rPh>
    <rPh sb="3" eb="4">
      <t>カズ</t>
    </rPh>
    <rPh sb="5" eb="7">
      <t>ゾウカ</t>
    </rPh>
    <phoneticPr fontId="1"/>
  </si>
  <si>
    <t>日帰り客数の増加のみ</t>
    <rPh sb="0" eb="2">
      <t>ヒガエ</t>
    </rPh>
    <rPh sb="3" eb="4">
      <t>キャク</t>
    </rPh>
    <rPh sb="4" eb="5">
      <t>カズ</t>
    </rPh>
    <rPh sb="6" eb="8">
      <t>ゾウカ</t>
    </rPh>
    <phoneticPr fontId="1"/>
  </si>
  <si>
    <t>宿泊客の消費単価の増加のみ</t>
    <rPh sb="0" eb="3">
      <t>シュクハクキャク</t>
    </rPh>
    <rPh sb="4" eb="6">
      <t>ショウヒ</t>
    </rPh>
    <rPh sb="6" eb="8">
      <t>タンカ</t>
    </rPh>
    <rPh sb="9" eb="11">
      <t>ゾウカ</t>
    </rPh>
    <phoneticPr fontId="1"/>
  </si>
  <si>
    <t>日帰り客の消費単価の増加のみ</t>
    <rPh sb="0" eb="2">
      <t>ヒガエ</t>
    </rPh>
    <rPh sb="3" eb="4">
      <t>キャク</t>
    </rPh>
    <rPh sb="5" eb="7">
      <t>ショウヒ</t>
    </rPh>
    <rPh sb="7" eb="9">
      <t>タンカ</t>
    </rPh>
    <rPh sb="10" eb="12">
      <t>ゾウカ</t>
    </rPh>
    <phoneticPr fontId="1"/>
  </si>
  <si>
    <t>宿泊客の消費単価の増加のみ</t>
    <rPh sb="0" eb="3">
      <t>シュクハクキャク</t>
    </rPh>
    <rPh sb="4" eb="8">
      <t>ショウヒタンカ</t>
    </rPh>
    <rPh sb="9" eb="11">
      <t>ゾウカ</t>
    </rPh>
    <phoneticPr fontId="1"/>
  </si>
  <si>
    <t>日帰り客の消費単価の増加のみ</t>
    <rPh sb="0" eb="2">
      <t>ヒガエ</t>
    </rPh>
    <rPh sb="3" eb="4">
      <t>キャク</t>
    </rPh>
    <rPh sb="5" eb="9">
      <t>ショウヒタンカ</t>
    </rPh>
    <rPh sb="10" eb="12">
      <t>ゾウカ</t>
    </rPh>
    <phoneticPr fontId="1"/>
  </si>
  <si>
    <t>　交通費</t>
    <rPh sb="1" eb="4">
      <t>コウツウヒ</t>
    </rPh>
    <phoneticPr fontId="1"/>
  </si>
  <si>
    <t>　宿泊費</t>
    <rPh sb="1" eb="4">
      <t>シュクハクヒ</t>
    </rPh>
    <phoneticPr fontId="1"/>
  </si>
  <si>
    <t>　飲食費</t>
    <rPh sb="1" eb="3">
      <t>インショク</t>
    </rPh>
    <rPh sb="3" eb="4">
      <t>ヒ</t>
    </rPh>
    <phoneticPr fontId="1"/>
  </si>
  <si>
    <t>　土産・買物代</t>
    <rPh sb="1" eb="3">
      <t>ミヤゲ</t>
    </rPh>
    <rPh sb="4" eb="6">
      <t>カイモノ</t>
    </rPh>
    <rPh sb="6" eb="7">
      <t>ダイ</t>
    </rPh>
    <phoneticPr fontId="1"/>
  </si>
  <si>
    <t>　入場料・娯楽費・その他</t>
    <rPh sb="1" eb="4">
      <t>ニュウジョウリョウ・</t>
    </rPh>
    <rPh sb="5" eb="12">
      <t>ソノタ</t>
    </rPh>
    <phoneticPr fontId="1"/>
  </si>
  <si>
    <t>合計</t>
    <rPh sb="0" eb="2">
      <t>ゴウケイ</t>
    </rPh>
    <phoneticPr fontId="1"/>
  </si>
  <si>
    <t>就業誘発者数の目標値</t>
    <rPh sb="0" eb="6">
      <t>シュウギョウユウハツシャスウ</t>
    </rPh>
    <rPh sb="7" eb="10">
      <t>モクヒョウチ</t>
    </rPh>
    <phoneticPr fontId="1"/>
  </si>
  <si>
    <t>シミュレーション3　日帰り客が宿泊客に置き換わった場合の増分</t>
    <rPh sb="10" eb="12">
      <t>ヒガエ</t>
    </rPh>
    <rPh sb="13" eb="14">
      <t>キャク</t>
    </rPh>
    <rPh sb="15" eb="17">
      <t>シュクハク</t>
    </rPh>
    <rPh sb="17" eb="18">
      <t>キャク</t>
    </rPh>
    <rPh sb="19" eb="20">
      <t>オ</t>
    </rPh>
    <rPh sb="21" eb="22">
      <t>カ</t>
    </rPh>
    <rPh sb="25" eb="27">
      <t>バアイ</t>
    </rPh>
    <rPh sb="28" eb="30">
      <t>ゾウブン</t>
    </rPh>
    <phoneticPr fontId="1"/>
  </si>
  <si>
    <t>シミュレーション4　1人当たりの消費単価が増加した場合の増分</t>
    <rPh sb="11" eb="12">
      <t>ニン</t>
    </rPh>
    <rPh sb="12" eb="13">
      <t>ア</t>
    </rPh>
    <rPh sb="16" eb="18">
      <t>ショウヒ</t>
    </rPh>
    <rPh sb="18" eb="20">
      <t>タンカ</t>
    </rPh>
    <rPh sb="21" eb="23">
      <t>ゾウカ</t>
    </rPh>
    <rPh sb="25" eb="27">
      <t>バアイ</t>
    </rPh>
    <rPh sb="28" eb="30">
      <t>ゾウブン</t>
    </rPh>
    <phoneticPr fontId="1"/>
  </si>
  <si>
    <t>シミュレーション6　目標とする就業誘発者数を達成するために必要な客数の増加人数</t>
    <rPh sb="10" eb="12">
      <t>モクヒョウ</t>
    </rPh>
    <rPh sb="15" eb="21">
      <t>シュウギョウユウハツシャスウ</t>
    </rPh>
    <rPh sb="22" eb="24">
      <t>タッセイ</t>
    </rPh>
    <rPh sb="29" eb="31">
      <t>ヒツヨウ</t>
    </rPh>
    <rPh sb="32" eb="34">
      <t>キャクスウ</t>
    </rPh>
    <rPh sb="35" eb="37">
      <t>ゾウカ</t>
    </rPh>
    <rPh sb="37" eb="39">
      <t>ニンズウ</t>
    </rPh>
    <phoneticPr fontId="1"/>
  </si>
  <si>
    <t>シミュレーション8　目標とする就業誘発者数を達成するために必要な1人当たりの消費単価の増加額</t>
    <rPh sb="10" eb="12">
      <t>モクヒョウ</t>
    </rPh>
    <rPh sb="15" eb="21">
      <t>シュウギョウユウハツシャスウ</t>
    </rPh>
    <rPh sb="22" eb="24">
      <t>タッセイ</t>
    </rPh>
    <rPh sb="29" eb="31">
      <t>ヒツヨウ</t>
    </rPh>
    <rPh sb="33" eb="34">
      <t>ニン</t>
    </rPh>
    <rPh sb="34" eb="35">
      <t>ア</t>
    </rPh>
    <rPh sb="38" eb="40">
      <t>ショウヒ</t>
    </rPh>
    <rPh sb="40" eb="42">
      <t>タンカ</t>
    </rPh>
    <rPh sb="43" eb="45">
      <t>ゾウカ</t>
    </rPh>
    <rPh sb="45" eb="46">
      <t>ガク</t>
    </rPh>
    <phoneticPr fontId="1"/>
  </si>
  <si>
    <t>シミュレーション6　目標とする就業誘発者数を達成するために必要な客数の増加人数</t>
    <rPh sb="10" eb="12">
      <t>モクヒョウ</t>
    </rPh>
    <rPh sb="15" eb="21">
      <t>シュウギョウユウハツシャスウ</t>
    </rPh>
    <rPh sb="22" eb="24">
      <t>タッセイ</t>
    </rPh>
    <rPh sb="29" eb="31">
      <t>ヒツヨウ</t>
    </rPh>
    <rPh sb="32" eb="34">
      <t>キャクスウ</t>
    </rPh>
    <rPh sb="35" eb="39">
      <t>ゾウカニンズウ</t>
    </rPh>
    <phoneticPr fontId="1"/>
  </si>
  <si>
    <t>パターン１　観光入込客・イベント参加者数のみから予測する場合</t>
    <rPh sb="6" eb="8">
      <t>カンコウ</t>
    </rPh>
    <rPh sb="8" eb="10">
      <t>イリコミ</t>
    </rPh>
    <rPh sb="10" eb="11">
      <t>キャク</t>
    </rPh>
    <rPh sb="16" eb="19">
      <t>サンカシャ</t>
    </rPh>
    <rPh sb="19" eb="20">
      <t>スウ</t>
    </rPh>
    <rPh sb="24" eb="26">
      <t>ヨソク</t>
    </rPh>
    <rPh sb="28" eb="30">
      <t>バアイ</t>
    </rPh>
    <phoneticPr fontId="1"/>
  </si>
  <si>
    <t>パターン２　観光入込客・イベント参加者数と１人当たりの消費単価から予測する場合</t>
    <rPh sb="6" eb="8">
      <t>カンコウ</t>
    </rPh>
    <rPh sb="8" eb="10">
      <t>イリコミ</t>
    </rPh>
    <rPh sb="10" eb="11">
      <t>キャク</t>
    </rPh>
    <rPh sb="16" eb="19">
      <t>サンカシャ</t>
    </rPh>
    <rPh sb="19" eb="20">
      <t>スウ</t>
    </rPh>
    <rPh sb="22" eb="23">
      <t>ニン</t>
    </rPh>
    <rPh sb="23" eb="24">
      <t>ア</t>
    </rPh>
    <rPh sb="27" eb="29">
      <t>ショウヒ</t>
    </rPh>
    <rPh sb="29" eb="31">
      <t>タンカ</t>
    </rPh>
    <rPh sb="33" eb="35">
      <t>ヨソク</t>
    </rPh>
    <rPh sb="37" eb="39">
      <t>バアイ</t>
    </rPh>
    <phoneticPr fontId="1"/>
  </si>
  <si>
    <t>パターン３　観光入込客・イベント参加者数と費目別の消費単価から予測する場合</t>
    <rPh sb="6" eb="8">
      <t>カンコウ</t>
    </rPh>
    <rPh sb="8" eb="10">
      <t>イリコミ</t>
    </rPh>
    <rPh sb="10" eb="11">
      <t>キャク</t>
    </rPh>
    <rPh sb="16" eb="20">
      <t>サンカシャスウ</t>
    </rPh>
    <rPh sb="21" eb="23">
      <t>ヒモク</t>
    </rPh>
    <rPh sb="23" eb="24">
      <t>ベツ</t>
    </rPh>
    <rPh sb="25" eb="29">
      <t>ショウヒタンカ</t>
    </rPh>
    <rPh sb="31" eb="33">
      <t>ヨソク</t>
    </rPh>
    <rPh sb="35" eb="37">
      <t>バアイ</t>
    </rPh>
    <phoneticPr fontId="1"/>
  </si>
  <si>
    <t>　・飛行機や新幹線、船舶（外航）については、横須賀市では該当しないため、事前に品目から除外しています。</t>
    <rPh sb="2" eb="5">
      <t>ヒコウキ</t>
    </rPh>
    <rPh sb="6" eb="9">
      <t>シンカンセン</t>
    </rPh>
    <rPh sb="10" eb="12">
      <t>センパク</t>
    </rPh>
    <rPh sb="13" eb="15">
      <t>ガイコウ</t>
    </rPh>
    <rPh sb="22" eb="26">
      <t>ヨコスカシ</t>
    </rPh>
    <rPh sb="28" eb="30">
      <t>ガイトウ</t>
    </rPh>
    <rPh sb="36" eb="38">
      <t>ジゼン</t>
    </rPh>
    <rPh sb="39" eb="41">
      <t>ヒンモク</t>
    </rPh>
    <rPh sb="43" eb="45">
      <t>ジョガイ</t>
    </rPh>
    <phoneticPr fontId="1"/>
  </si>
  <si>
    <t>船舶（内航）</t>
    <rPh sb="3" eb="5">
      <t>ナイコウ</t>
    </rPh>
    <phoneticPr fontId="1"/>
  </si>
  <si>
    <t>スキー用品・自転車用品・キャンプ用品など</t>
    <rPh sb="3" eb="5">
      <t>ヨウヒン</t>
    </rPh>
    <rPh sb="9" eb="11">
      <t>ヨウヒン</t>
    </rPh>
    <phoneticPr fontId="1"/>
  </si>
  <si>
    <t>観光中消費支出計</t>
    <rPh sb="0" eb="2">
      <t>カンコウ</t>
    </rPh>
    <rPh sb="2" eb="3">
      <t>ナカ</t>
    </rPh>
    <rPh sb="3" eb="4">
      <t>ショウ</t>
    </rPh>
    <rPh sb="4" eb="5">
      <t>ヒ</t>
    </rPh>
    <rPh sb="5" eb="6">
      <t>シ</t>
    </rPh>
    <rPh sb="6" eb="7">
      <t>デ</t>
    </rPh>
    <rPh sb="7" eb="8">
      <t>ケイ</t>
    </rPh>
    <phoneticPr fontId="1"/>
  </si>
  <si>
    <t>　・自給率とは「市内需要のうち市内で生産された財・サービスで賄われる割合」を指します。</t>
    <rPh sb="2" eb="5">
      <t>ジキュウリツ</t>
    </rPh>
    <rPh sb="38" eb="39">
      <t>サ</t>
    </rPh>
    <phoneticPr fontId="1"/>
  </si>
  <si>
    <t>横須賀市産業連関表自給率</t>
    <rPh sb="0" eb="3">
      <t>ヨコスカ</t>
    </rPh>
    <rPh sb="3" eb="4">
      <t>シ</t>
    </rPh>
    <rPh sb="4" eb="6">
      <t>サンギョウ</t>
    </rPh>
    <rPh sb="6" eb="8">
      <t>レンカン</t>
    </rPh>
    <rPh sb="8" eb="9">
      <t>ヒョウ</t>
    </rPh>
    <rPh sb="9" eb="12">
      <t>ジキュウリツ</t>
    </rPh>
    <phoneticPr fontId="1"/>
  </si>
  <si>
    <t>　・交通費や宿泊費、飲食費、入場料・娯楽費・その他に該当する品目は、市内で賄われると考えられるため、事前に100％と入力してあります（ガソリンは市内で製造されていないため0％）。</t>
    <rPh sb="2" eb="5">
      <t>コウツウヒ</t>
    </rPh>
    <rPh sb="6" eb="9">
      <t>シュクハクヒ</t>
    </rPh>
    <rPh sb="10" eb="12">
      <t>インショク</t>
    </rPh>
    <rPh sb="12" eb="13">
      <t>ヒ</t>
    </rPh>
    <rPh sb="14" eb="17">
      <t>ニュウジョウリョウ</t>
    </rPh>
    <rPh sb="18" eb="21">
      <t>ゴラクヒ</t>
    </rPh>
    <rPh sb="24" eb="25">
      <t>タ</t>
    </rPh>
    <rPh sb="26" eb="28">
      <t>ガイトウ</t>
    </rPh>
    <rPh sb="30" eb="32">
      <t>ヒンモク</t>
    </rPh>
    <rPh sb="34" eb="36">
      <t>シナイ</t>
    </rPh>
    <rPh sb="37" eb="38">
      <t>マカナイ</t>
    </rPh>
    <rPh sb="42" eb="43">
      <t>カンガ</t>
    </rPh>
    <rPh sb="50" eb="52">
      <t>ジゼン</t>
    </rPh>
    <rPh sb="58" eb="60">
      <t>ニュウリョク</t>
    </rPh>
    <rPh sb="72" eb="74">
      <t>シナイ</t>
    </rPh>
    <rPh sb="75" eb="77">
      <t>セイゾウ</t>
    </rPh>
    <phoneticPr fontId="1"/>
  </si>
  <si>
    <t>　・入力しない場合には、「横須賀市産業連関表自給率」が適用されます。</t>
    <rPh sb="2" eb="4">
      <t>ニュウリョク</t>
    </rPh>
    <rPh sb="7" eb="9">
      <t>バアイ</t>
    </rPh>
    <rPh sb="13" eb="16">
      <t>ヨコスカ</t>
    </rPh>
    <rPh sb="16" eb="22">
      <t>シサンギョウレンカンヒョウ</t>
    </rPh>
    <rPh sb="22" eb="25">
      <t>ジキュウリツ</t>
    </rPh>
    <rPh sb="27" eb="29">
      <t>テキヨウ</t>
    </rPh>
    <phoneticPr fontId="1"/>
  </si>
  <si>
    <t>-</t>
    <phoneticPr fontId="1"/>
  </si>
  <si>
    <t>-</t>
    <phoneticPr fontId="1"/>
  </si>
  <si>
    <t>総合効果（合計）</t>
    <rPh sb="0" eb="2">
      <t>ソウゴウ</t>
    </rPh>
    <rPh sb="5" eb="7">
      <t>ゴウケイ</t>
    </rPh>
    <phoneticPr fontId="1"/>
  </si>
  <si>
    <t>第一次間接波及効果</t>
    <rPh sb="0" eb="1">
      <t>ダイ</t>
    </rPh>
    <rPh sb="1" eb="2">
      <t>イチ</t>
    </rPh>
    <rPh sb="2" eb="3">
      <t>ジ</t>
    </rPh>
    <rPh sb="3" eb="7">
      <t>カンセツハキュウ</t>
    </rPh>
    <rPh sb="7" eb="9">
      <t>コウカ</t>
    </rPh>
    <phoneticPr fontId="1"/>
  </si>
  <si>
    <t>第二次間接波及効果</t>
    <rPh sb="0" eb="1">
      <t>ダイ</t>
    </rPh>
    <rPh sb="1" eb="2">
      <t>ニ</t>
    </rPh>
    <rPh sb="2" eb="3">
      <t>ジ</t>
    </rPh>
    <rPh sb="3" eb="7">
      <t>カンセツハキュウ</t>
    </rPh>
    <rPh sb="7" eb="9">
      <t>コウカ</t>
    </rPh>
    <phoneticPr fontId="1"/>
  </si>
  <si>
    <t>直接効果に対する波及効果倍率</t>
    <rPh sb="0" eb="4">
      <t>チョクセツコウカ</t>
    </rPh>
    <rPh sb="5" eb="6">
      <t>タイ</t>
    </rPh>
    <rPh sb="8" eb="10">
      <t>ハキュウ</t>
    </rPh>
    <rPh sb="10" eb="12">
      <t>コウカ</t>
    </rPh>
    <rPh sb="12" eb="14">
      <t>バイリツ</t>
    </rPh>
    <phoneticPr fontId="1"/>
  </si>
  <si>
    <t>雇用者所得誘発額</t>
    <rPh sb="0" eb="3">
      <t>コヨウシャ</t>
    </rPh>
    <rPh sb="3" eb="5">
      <t>ショトク</t>
    </rPh>
    <rPh sb="5" eb="8">
      <t>ユウハツガク</t>
    </rPh>
    <phoneticPr fontId="1"/>
  </si>
  <si>
    <t>雇用誘発者数</t>
    <rPh sb="0" eb="2">
      <t>コヨウ</t>
    </rPh>
    <rPh sb="2" eb="4">
      <t>ユウハツ</t>
    </rPh>
    <rPh sb="4" eb="5">
      <t>モノ</t>
    </rPh>
    <rPh sb="5" eb="6">
      <t>スウ</t>
    </rPh>
    <phoneticPr fontId="1"/>
  </si>
  <si>
    <t>中間投入額</t>
    <rPh sb="0" eb="2">
      <t>チュウカン</t>
    </rPh>
    <rPh sb="2" eb="5">
      <t>トウニュウガク</t>
    </rPh>
    <phoneticPr fontId="6"/>
  </si>
  <si>
    <t>第一次間接波及効果</t>
    <rPh sb="0" eb="1">
      <t>ダイ</t>
    </rPh>
    <rPh sb="1" eb="2">
      <t>イチ</t>
    </rPh>
    <rPh sb="2" eb="9">
      <t>ジカンセツハキュウコウカ</t>
    </rPh>
    <phoneticPr fontId="6"/>
  </si>
  <si>
    <t>第一次間接波及効果</t>
    <rPh sb="1" eb="2">
      <t>イチ</t>
    </rPh>
    <phoneticPr fontId="6"/>
  </si>
  <si>
    <t>（＝中間投入額＋粗付加価値額）</t>
    <rPh sb="2" eb="4">
      <t>チュウカン</t>
    </rPh>
    <phoneticPr fontId="6"/>
  </si>
  <si>
    <t>（＝直接効果＋第一次間接波及効果）</t>
    <rPh sb="2" eb="4">
      <t>チョクセツ</t>
    </rPh>
    <rPh sb="4" eb="6">
      <t>コウカ</t>
    </rPh>
    <rPh sb="7" eb="8">
      <t>ダイ</t>
    </rPh>
    <rPh sb="8" eb="9">
      <t>イチ</t>
    </rPh>
    <rPh sb="9" eb="16">
      <t>ジカンセツハキュウコウカ</t>
    </rPh>
    <phoneticPr fontId="6"/>
  </si>
  <si>
    <t>第二次間接波及効果</t>
    <rPh sb="0" eb="1">
      <t>ダイ</t>
    </rPh>
    <rPh sb="1" eb="2">
      <t>ニ</t>
    </rPh>
    <rPh sb="2" eb="9">
      <t>ジカンセツハキュウコウカ</t>
    </rPh>
    <phoneticPr fontId="6"/>
  </si>
  <si>
    <t>第二次間接波及効果</t>
    <rPh sb="1" eb="2">
      <t>ニ</t>
    </rPh>
    <phoneticPr fontId="6"/>
  </si>
  <si>
    <t>中間投入額</t>
    <rPh sb="0" eb="2">
      <t>チュウカン</t>
    </rPh>
    <rPh sb="2" eb="4">
      <t>トウニュウ</t>
    </rPh>
    <rPh sb="4" eb="5">
      <t>ガク</t>
    </rPh>
    <phoneticPr fontId="1"/>
  </si>
  <si>
    <t>第　　一　　次　　間　　接　　波　　及　　効　　果</t>
    <rPh sb="0" eb="1">
      <t>ダイ</t>
    </rPh>
    <rPh sb="3" eb="4">
      <t>イチ</t>
    </rPh>
    <rPh sb="6" eb="7">
      <t>ツギ</t>
    </rPh>
    <rPh sb="9" eb="10">
      <t>アイダ</t>
    </rPh>
    <rPh sb="12" eb="13">
      <t>セッ</t>
    </rPh>
    <rPh sb="15" eb="16">
      <t>ナミ</t>
    </rPh>
    <rPh sb="18" eb="19">
      <t>キュウ</t>
    </rPh>
    <rPh sb="21" eb="22">
      <t>コウ</t>
    </rPh>
    <rPh sb="24" eb="25">
      <t>ハテ</t>
    </rPh>
    <phoneticPr fontId="1"/>
  </si>
  <si>
    <t>生産誘発額</t>
    <rPh sb="0" eb="2">
      <t>セイサン</t>
    </rPh>
    <rPh sb="2" eb="4">
      <t>ユウハツ</t>
    </rPh>
    <rPh sb="4" eb="5">
      <t>ガク</t>
    </rPh>
    <phoneticPr fontId="1"/>
  </si>
  <si>
    <t>第　　二　　次　　間　　接　　波　　及　　効　　果</t>
    <rPh sb="0" eb="1">
      <t>ダイ</t>
    </rPh>
    <rPh sb="3" eb="4">
      <t>ニ</t>
    </rPh>
    <rPh sb="6" eb="7">
      <t>ジ</t>
    </rPh>
    <rPh sb="9" eb="10">
      <t>アイダ</t>
    </rPh>
    <rPh sb="12" eb="13">
      <t>セッ</t>
    </rPh>
    <rPh sb="15" eb="16">
      <t>ナミ</t>
    </rPh>
    <rPh sb="18" eb="19">
      <t>キュウ</t>
    </rPh>
    <rPh sb="21" eb="22">
      <t>コウ</t>
    </rPh>
    <rPh sb="24" eb="25">
      <t>ハテ</t>
    </rPh>
    <phoneticPr fontId="1"/>
  </si>
  <si>
    <t>第一次間接波及効果</t>
    <rPh sb="0" eb="1">
      <t>ダイ</t>
    </rPh>
    <rPh sb="1" eb="2">
      <t>イチ</t>
    </rPh>
    <rPh sb="2" eb="9">
      <t>ジカンセツハキュウコウカ</t>
    </rPh>
    <phoneticPr fontId="1"/>
  </si>
  <si>
    <t>第二次間接波及効果</t>
    <rPh sb="0" eb="1">
      <t>ダイ</t>
    </rPh>
    <rPh sb="1" eb="2">
      <t>ニ</t>
    </rPh>
    <rPh sb="2" eb="9">
      <t>ジカンセツハキュウコウカ</t>
    </rPh>
    <phoneticPr fontId="1"/>
  </si>
  <si>
    <t>雇用創出効果調整係数</t>
    <rPh sb="0" eb="2">
      <t>コヨウ</t>
    </rPh>
    <rPh sb="2" eb="4">
      <t>ソウシュツ</t>
    </rPh>
    <rPh sb="4" eb="6">
      <t>コウカ</t>
    </rPh>
    <rPh sb="6" eb="8">
      <t>チョウセイ</t>
    </rPh>
    <rPh sb="8" eb="10">
      <t>ケイスウ</t>
    </rPh>
    <phoneticPr fontId="1"/>
  </si>
  <si>
    <t>パターン１　観光入込客・イベント参加者数のみを把握している場合</t>
    <rPh sb="6" eb="8">
      <t>カンコウ</t>
    </rPh>
    <rPh sb="8" eb="10">
      <t>イリコミ</t>
    </rPh>
    <rPh sb="10" eb="11">
      <t>キャク</t>
    </rPh>
    <rPh sb="16" eb="19">
      <t>サンカシャ</t>
    </rPh>
    <rPh sb="19" eb="20">
      <t>スウ</t>
    </rPh>
    <rPh sb="23" eb="25">
      <t>ハアク</t>
    </rPh>
    <rPh sb="29" eb="31">
      <t>バアイ</t>
    </rPh>
    <phoneticPr fontId="1"/>
  </si>
  <si>
    <t>パターン２　観光入込客・イベント参加者数と１人当たりの消費単価を把握している場合</t>
    <rPh sb="6" eb="8">
      <t>カンコウ</t>
    </rPh>
    <rPh sb="8" eb="10">
      <t>イリコミ</t>
    </rPh>
    <rPh sb="10" eb="11">
      <t>キャク</t>
    </rPh>
    <rPh sb="16" eb="19">
      <t>サンカシャ</t>
    </rPh>
    <rPh sb="19" eb="20">
      <t>スウ</t>
    </rPh>
    <rPh sb="22" eb="23">
      <t>ニン</t>
    </rPh>
    <rPh sb="23" eb="24">
      <t>ア</t>
    </rPh>
    <rPh sb="27" eb="29">
      <t>ショウヒ</t>
    </rPh>
    <rPh sb="29" eb="31">
      <t>タンカ</t>
    </rPh>
    <rPh sb="32" eb="34">
      <t>ハアク</t>
    </rPh>
    <rPh sb="38" eb="40">
      <t>バアイ</t>
    </rPh>
    <phoneticPr fontId="1"/>
  </si>
  <si>
    <t>パターン３　観光入込客・イベント参加者数と費目別の消費単価を把握している場合</t>
    <rPh sb="6" eb="8">
      <t>カンコウ</t>
    </rPh>
    <rPh sb="8" eb="10">
      <t>イリコミ</t>
    </rPh>
    <rPh sb="10" eb="11">
      <t>キャク</t>
    </rPh>
    <rPh sb="16" eb="20">
      <t>サンカシャスウ</t>
    </rPh>
    <rPh sb="21" eb="23">
      <t>ヒモク</t>
    </rPh>
    <rPh sb="23" eb="24">
      <t>ベツ</t>
    </rPh>
    <rPh sb="25" eb="29">
      <t>ショウヒタンカ</t>
    </rPh>
    <rPh sb="30" eb="32">
      <t>ハアク</t>
    </rPh>
    <rPh sb="36" eb="38">
      <t>バアイ</t>
    </rPh>
    <phoneticPr fontId="1"/>
  </si>
  <si>
    <t>第一次間接波及効果</t>
    <rPh sb="0" eb="1">
      <t>ダイ</t>
    </rPh>
    <rPh sb="1" eb="2">
      <t>イチ</t>
    </rPh>
    <rPh sb="2" eb="3">
      <t>ツギ</t>
    </rPh>
    <rPh sb="3" eb="7">
      <t>カンセツハキュウ</t>
    </rPh>
    <rPh sb="7" eb="9">
      <t>コウカ</t>
    </rPh>
    <phoneticPr fontId="1"/>
  </si>
  <si>
    <t>パターン1 （＝観光入込客・イベント参加者数のみを把握している場合）の評価</t>
    <rPh sb="8" eb="10">
      <t>カンコウ</t>
    </rPh>
    <rPh sb="10" eb="12">
      <t>イリコミ</t>
    </rPh>
    <rPh sb="12" eb="13">
      <t>キャク</t>
    </rPh>
    <rPh sb="18" eb="22">
      <t>サンカシャスウ</t>
    </rPh>
    <rPh sb="25" eb="27">
      <t>ハアク</t>
    </rPh>
    <rPh sb="31" eb="33">
      <t>バアイ</t>
    </rPh>
    <rPh sb="35" eb="37">
      <t>ヒョウカ</t>
    </rPh>
    <phoneticPr fontId="1"/>
  </si>
  <si>
    <t>①観光入込客・イベント参加者数（宿泊客・日帰り客別）</t>
    <rPh sb="1" eb="3">
      <t>カンコウ</t>
    </rPh>
    <rPh sb="3" eb="5">
      <t>イリコミ</t>
    </rPh>
    <rPh sb="5" eb="6">
      <t>キャク</t>
    </rPh>
    <rPh sb="11" eb="14">
      <t>サンカシャ</t>
    </rPh>
    <rPh sb="14" eb="15">
      <t>スウ</t>
    </rPh>
    <rPh sb="16" eb="18">
      <t>シュクハク</t>
    </rPh>
    <rPh sb="18" eb="19">
      <t>キャク</t>
    </rPh>
    <rPh sb="20" eb="22">
      <t>ヒガエ</t>
    </rPh>
    <rPh sb="23" eb="24">
      <t>キャク</t>
    </rPh>
    <rPh sb="24" eb="25">
      <t>ベツ</t>
    </rPh>
    <phoneticPr fontId="1"/>
  </si>
  <si>
    <t>　　　③入力表1【予測】シートと同じ単位を下のプルダウンから選択してください。</t>
    <rPh sb="4" eb="6">
      <t>ニュウリョク</t>
    </rPh>
    <rPh sb="6" eb="7">
      <t>ヒョウ</t>
    </rPh>
    <rPh sb="9" eb="11">
      <t>ヨソク</t>
    </rPh>
    <rPh sb="16" eb="17">
      <t>オナ</t>
    </rPh>
    <rPh sb="18" eb="20">
      <t>タンイ</t>
    </rPh>
    <rPh sb="21" eb="22">
      <t>シタ</t>
    </rPh>
    <rPh sb="30" eb="32">
      <t>センタク</t>
    </rPh>
    <phoneticPr fontId="1"/>
  </si>
  <si>
    <t>　　　・入力表1【予測】シートと入力表1【実績】シートでパターン1以外に入力している場合には、評価結果が表示されませんのでご注意ください。</t>
    <rPh sb="4" eb="6">
      <t>ニュウリョク</t>
    </rPh>
    <rPh sb="6" eb="7">
      <t>ヒョウ</t>
    </rPh>
    <rPh sb="9" eb="11">
      <t>ヨソク</t>
    </rPh>
    <rPh sb="16" eb="18">
      <t>ニュウリョク</t>
    </rPh>
    <rPh sb="18" eb="19">
      <t>ヒョウ</t>
    </rPh>
    <rPh sb="21" eb="23">
      <t>ジッセキ</t>
    </rPh>
    <rPh sb="33" eb="35">
      <t>イガイ</t>
    </rPh>
    <rPh sb="36" eb="38">
      <t>ニュウリョク</t>
    </rPh>
    <rPh sb="42" eb="44">
      <t>バアイ</t>
    </rPh>
    <rPh sb="47" eb="49">
      <t>ヒョウカ</t>
    </rPh>
    <rPh sb="49" eb="51">
      <t>ケッカ</t>
    </rPh>
    <rPh sb="52" eb="54">
      <t>ヒョウジ</t>
    </rPh>
    <rPh sb="62" eb="64">
      <t>チュウイ</t>
    </rPh>
    <phoneticPr fontId="1"/>
  </si>
  <si>
    <t>パターン2 （＝観光入込客・イベント参加者数と1人当たりの消費単価を把握している場合）の評価</t>
    <rPh sb="8" eb="10">
      <t>カンコウ</t>
    </rPh>
    <rPh sb="10" eb="12">
      <t>イリコミ</t>
    </rPh>
    <rPh sb="12" eb="13">
      <t>キャク</t>
    </rPh>
    <rPh sb="18" eb="22">
      <t>サンカシャスウ</t>
    </rPh>
    <rPh sb="24" eb="25">
      <t>ニン</t>
    </rPh>
    <rPh sb="25" eb="26">
      <t>ア</t>
    </rPh>
    <rPh sb="29" eb="31">
      <t>ショウヒ</t>
    </rPh>
    <rPh sb="31" eb="33">
      <t>タンカ</t>
    </rPh>
    <rPh sb="34" eb="36">
      <t>ハアク</t>
    </rPh>
    <rPh sb="40" eb="42">
      <t>バアイ</t>
    </rPh>
    <rPh sb="44" eb="46">
      <t>ヒョウカ</t>
    </rPh>
    <phoneticPr fontId="1"/>
  </si>
  <si>
    <t>　　　・入力表1【予測】シートと入力表1【実績】シートでパターン2以外に入力している場合には、評価結果が表示されませんのでご注意ください。</t>
    <rPh sb="4" eb="6">
      <t>ニュウリョク</t>
    </rPh>
    <rPh sb="6" eb="7">
      <t>ヒョウ</t>
    </rPh>
    <rPh sb="9" eb="11">
      <t>ヨソク</t>
    </rPh>
    <rPh sb="16" eb="18">
      <t>ニュウリョク</t>
    </rPh>
    <rPh sb="18" eb="19">
      <t>ヒョウ</t>
    </rPh>
    <rPh sb="21" eb="23">
      <t>ジッセキ</t>
    </rPh>
    <rPh sb="33" eb="35">
      <t>イガイ</t>
    </rPh>
    <rPh sb="36" eb="38">
      <t>ニュウリョク</t>
    </rPh>
    <rPh sb="42" eb="44">
      <t>バアイ</t>
    </rPh>
    <rPh sb="47" eb="49">
      <t>ヒョウカ</t>
    </rPh>
    <rPh sb="49" eb="51">
      <t>ケッカ</t>
    </rPh>
    <rPh sb="52" eb="54">
      <t>ヒョウジ</t>
    </rPh>
    <rPh sb="62" eb="64">
      <t>チュウイ</t>
    </rPh>
    <phoneticPr fontId="1"/>
  </si>
  <si>
    <t>①観光入込客・イベント参加者数（宿泊客・日帰り客別）</t>
    <rPh sb="1" eb="3">
      <t>カンコウ</t>
    </rPh>
    <rPh sb="3" eb="5">
      <t>イリコミ</t>
    </rPh>
    <rPh sb="5" eb="6">
      <t>キャク</t>
    </rPh>
    <rPh sb="11" eb="14">
      <t>サンカシャ</t>
    </rPh>
    <rPh sb="14" eb="15">
      <t>スウ</t>
    </rPh>
    <rPh sb="16" eb="19">
      <t>シュクハクキャク</t>
    </rPh>
    <rPh sb="20" eb="22">
      <t>ヒガエ</t>
    </rPh>
    <rPh sb="23" eb="24">
      <t>キャク</t>
    </rPh>
    <rPh sb="24" eb="25">
      <t>ベツ</t>
    </rPh>
    <phoneticPr fontId="1"/>
  </si>
  <si>
    <t>パターン3 （＝観光入込客・イベント参加者数と費目別の消費単価を把握している場合）の評価</t>
    <rPh sb="8" eb="10">
      <t>カンコウ</t>
    </rPh>
    <rPh sb="10" eb="12">
      <t>イリコミ</t>
    </rPh>
    <rPh sb="12" eb="13">
      <t>キャク</t>
    </rPh>
    <rPh sb="18" eb="22">
      <t>サンカシャスウ</t>
    </rPh>
    <rPh sb="23" eb="25">
      <t>ヒモク</t>
    </rPh>
    <rPh sb="25" eb="26">
      <t>ベツ</t>
    </rPh>
    <rPh sb="27" eb="29">
      <t>ショウヒ</t>
    </rPh>
    <rPh sb="29" eb="31">
      <t>タンカ</t>
    </rPh>
    <rPh sb="32" eb="34">
      <t>ハアク</t>
    </rPh>
    <rPh sb="38" eb="40">
      <t>バアイ</t>
    </rPh>
    <rPh sb="42" eb="44">
      <t>ヒョウカ</t>
    </rPh>
    <phoneticPr fontId="1"/>
  </si>
  <si>
    <t>　　　・入力表1【予測】シートと入力表1【実績】シートでパターン3以外に入力している場合には、評価結果が表示されませんのでご注意ください。</t>
    <rPh sb="4" eb="6">
      <t>ニュウリョク</t>
    </rPh>
    <rPh sb="6" eb="7">
      <t>ヒョウ</t>
    </rPh>
    <rPh sb="9" eb="11">
      <t>ヨソク</t>
    </rPh>
    <rPh sb="16" eb="18">
      <t>ニュウリョク</t>
    </rPh>
    <rPh sb="18" eb="19">
      <t>ヒョウ</t>
    </rPh>
    <rPh sb="21" eb="23">
      <t>ジッセキ</t>
    </rPh>
    <rPh sb="33" eb="35">
      <t>イガイ</t>
    </rPh>
    <rPh sb="36" eb="38">
      <t>ニュウリョク</t>
    </rPh>
    <rPh sb="42" eb="44">
      <t>バアイ</t>
    </rPh>
    <rPh sb="47" eb="49">
      <t>ヒョウカ</t>
    </rPh>
    <rPh sb="49" eb="51">
      <t>ケッカ</t>
    </rPh>
    <rPh sb="52" eb="54">
      <t>ヒョウジ</t>
    </rPh>
    <rPh sb="62" eb="64">
      <t>チュウイ</t>
    </rPh>
    <phoneticPr fontId="1"/>
  </si>
  <si>
    <t>①観光入込客・イベント参加者数（宿泊客・日帰り客別）</t>
    <rPh sb="1" eb="5">
      <t>カンコウイリコミ</t>
    </rPh>
    <rPh sb="5" eb="6">
      <t>キャク</t>
    </rPh>
    <rPh sb="11" eb="14">
      <t>サンカシャ</t>
    </rPh>
    <rPh sb="14" eb="15">
      <t>スウ</t>
    </rPh>
    <rPh sb="16" eb="19">
      <t>シュクハクキャク</t>
    </rPh>
    <rPh sb="20" eb="22">
      <t>ヒガエ</t>
    </rPh>
    <rPh sb="23" eb="24">
      <t>キャク</t>
    </rPh>
    <rPh sb="24" eb="25">
      <t>ベツ</t>
    </rPh>
    <phoneticPr fontId="1"/>
  </si>
  <si>
    <t>加重平均</t>
    <rPh sb="0" eb="2">
      <t>カジュウ</t>
    </rPh>
    <rPh sb="2" eb="4">
      <t>ヘイキン</t>
    </rPh>
    <phoneticPr fontId="1"/>
  </si>
  <si>
    <t>パターン1 （＝観光入込客・イベント参加者数のみを把握している場合）の目標設定</t>
    <rPh sb="8" eb="10">
      <t>カンコウ</t>
    </rPh>
    <rPh sb="10" eb="12">
      <t>イリコミ</t>
    </rPh>
    <rPh sb="12" eb="13">
      <t>キャク</t>
    </rPh>
    <rPh sb="18" eb="22">
      <t>サンカシャスウ</t>
    </rPh>
    <rPh sb="25" eb="27">
      <t>ハアク</t>
    </rPh>
    <rPh sb="31" eb="33">
      <t>バアイ</t>
    </rPh>
    <rPh sb="35" eb="37">
      <t>モクヒョウ</t>
    </rPh>
    <rPh sb="37" eb="39">
      <t>セッテイ</t>
    </rPh>
    <phoneticPr fontId="1"/>
  </si>
  <si>
    <t>　　　・入力表1【予測】シートと入力表1【実績】シートでパターン1以外に入力している場合には、分析結果が表示されませんのでご注意ください。</t>
    <rPh sb="4" eb="6">
      <t>ニュウリョク</t>
    </rPh>
    <rPh sb="6" eb="7">
      <t>ヒョウ</t>
    </rPh>
    <rPh sb="9" eb="11">
      <t>ヨソク</t>
    </rPh>
    <rPh sb="16" eb="18">
      <t>ニュウリョク</t>
    </rPh>
    <rPh sb="18" eb="19">
      <t>ヒョウ</t>
    </rPh>
    <rPh sb="21" eb="23">
      <t>ジッセキ</t>
    </rPh>
    <rPh sb="33" eb="35">
      <t>イガイ</t>
    </rPh>
    <rPh sb="36" eb="38">
      <t>ニュウリョク</t>
    </rPh>
    <rPh sb="42" eb="44">
      <t>バアイ</t>
    </rPh>
    <rPh sb="47" eb="49">
      <t>ブンセキ</t>
    </rPh>
    <rPh sb="49" eb="51">
      <t>ケッカ</t>
    </rPh>
    <rPh sb="52" eb="54">
      <t>ヒョウジ</t>
    </rPh>
    <rPh sb="62" eb="64">
      <t>チュウイ</t>
    </rPh>
    <phoneticPr fontId="1"/>
  </si>
  <si>
    <t>　　　・評価結果をもとにシミュレーションを行って、次年度の観光消費や次回のイベント開催の目標設定を行います。</t>
    <rPh sb="4" eb="6">
      <t>ヒョウカ</t>
    </rPh>
    <rPh sb="6" eb="8">
      <t>ケッカ</t>
    </rPh>
    <rPh sb="21" eb="22">
      <t>オコナ</t>
    </rPh>
    <rPh sb="25" eb="28">
      <t>ジネンド</t>
    </rPh>
    <rPh sb="29" eb="31">
      <t>カンコウ</t>
    </rPh>
    <rPh sb="31" eb="33">
      <t>ショウヒ</t>
    </rPh>
    <rPh sb="34" eb="36">
      <t>ジカイ</t>
    </rPh>
    <rPh sb="41" eb="43">
      <t>カイサイ</t>
    </rPh>
    <rPh sb="44" eb="48">
      <t>モクヒョウセッテイ</t>
    </rPh>
    <rPh sb="49" eb="50">
      <t>オコナ</t>
    </rPh>
    <phoneticPr fontId="1"/>
  </si>
  <si>
    <t>パターン2 （＝観光入込客・イベント参加者数と1人当たりの消費単価を把握している場合）の目標設定</t>
    <rPh sb="8" eb="10">
      <t>カンコウ</t>
    </rPh>
    <rPh sb="10" eb="12">
      <t>イリコミ</t>
    </rPh>
    <rPh sb="12" eb="13">
      <t>キャク</t>
    </rPh>
    <rPh sb="18" eb="22">
      <t>サンカシャスウ</t>
    </rPh>
    <rPh sb="24" eb="25">
      <t>ニン</t>
    </rPh>
    <rPh sb="25" eb="26">
      <t>ア</t>
    </rPh>
    <rPh sb="29" eb="31">
      <t>ショウヒ</t>
    </rPh>
    <rPh sb="31" eb="33">
      <t>タンカ</t>
    </rPh>
    <rPh sb="34" eb="36">
      <t>ハアク</t>
    </rPh>
    <rPh sb="40" eb="42">
      <t>バアイ</t>
    </rPh>
    <rPh sb="44" eb="46">
      <t>モクヒョウ</t>
    </rPh>
    <rPh sb="46" eb="48">
      <t>セッテイ</t>
    </rPh>
    <phoneticPr fontId="1"/>
  </si>
  <si>
    <t>　　　・評価結果をもとにシミュレーションを行って、次年度の観光消費や次回のイベント開催の目標設定を行います。</t>
    <rPh sb="4" eb="6">
      <t>ヒョウカ</t>
    </rPh>
    <rPh sb="6" eb="8">
      <t>ケッカ</t>
    </rPh>
    <rPh sb="21" eb="22">
      <t>オコナ</t>
    </rPh>
    <rPh sb="25" eb="28">
      <t>ジネンド</t>
    </rPh>
    <rPh sb="29" eb="33">
      <t>カンコウショウヒ</t>
    </rPh>
    <rPh sb="34" eb="36">
      <t>ジカイ</t>
    </rPh>
    <rPh sb="41" eb="43">
      <t>カイサイ</t>
    </rPh>
    <rPh sb="44" eb="48">
      <t>モクヒョウセッテイ</t>
    </rPh>
    <rPh sb="49" eb="50">
      <t>オコナ</t>
    </rPh>
    <phoneticPr fontId="1"/>
  </si>
  <si>
    <t>　　　・入力表1【予測】シートと入力表1【実績】シートでパターン2以外に入力している場合には、分析結果が表示されませんのでご注意ください。</t>
    <rPh sb="4" eb="6">
      <t>ニュウリョク</t>
    </rPh>
    <rPh sb="6" eb="7">
      <t>ヒョウ</t>
    </rPh>
    <rPh sb="9" eb="11">
      <t>ヨソク</t>
    </rPh>
    <rPh sb="16" eb="18">
      <t>ニュウリョク</t>
    </rPh>
    <rPh sb="18" eb="19">
      <t>ヒョウ</t>
    </rPh>
    <rPh sb="21" eb="23">
      <t>ジッセキ</t>
    </rPh>
    <rPh sb="33" eb="35">
      <t>イガイ</t>
    </rPh>
    <rPh sb="36" eb="38">
      <t>ニュウリョク</t>
    </rPh>
    <rPh sb="42" eb="44">
      <t>バアイ</t>
    </rPh>
    <rPh sb="47" eb="49">
      <t>ブンセキ</t>
    </rPh>
    <rPh sb="49" eb="51">
      <t>ケッカ</t>
    </rPh>
    <rPh sb="52" eb="54">
      <t>ヒョウジ</t>
    </rPh>
    <rPh sb="62" eb="64">
      <t>チュウイ</t>
    </rPh>
    <phoneticPr fontId="1"/>
  </si>
  <si>
    <t>パターン3 （＝観光入込客・イベント参加者数と費目別の消費単価を把握している場合）の目標設定</t>
    <rPh sb="8" eb="10">
      <t>カンコウ</t>
    </rPh>
    <rPh sb="10" eb="12">
      <t>イリコミ</t>
    </rPh>
    <rPh sb="12" eb="13">
      <t>キャク</t>
    </rPh>
    <rPh sb="18" eb="22">
      <t>サンカシャスウ</t>
    </rPh>
    <rPh sb="23" eb="25">
      <t>ヒモク</t>
    </rPh>
    <rPh sb="25" eb="26">
      <t>ベツ</t>
    </rPh>
    <rPh sb="27" eb="29">
      <t>ショウヒ</t>
    </rPh>
    <rPh sb="29" eb="31">
      <t>タンカ</t>
    </rPh>
    <rPh sb="32" eb="34">
      <t>ハアク</t>
    </rPh>
    <rPh sb="38" eb="40">
      <t>バアイ</t>
    </rPh>
    <rPh sb="42" eb="44">
      <t>モクヒョウ</t>
    </rPh>
    <rPh sb="44" eb="46">
      <t>セッテイ</t>
    </rPh>
    <phoneticPr fontId="1"/>
  </si>
  <si>
    <t>　　　・入力表1【予測】シートと入力表1【実績】シートでパターン3以外に入力している場合には、分析結果が表示されませんのでご注意ください。</t>
    <rPh sb="4" eb="6">
      <t>ニュウリョク</t>
    </rPh>
    <rPh sb="6" eb="7">
      <t>ヒョウ</t>
    </rPh>
    <rPh sb="9" eb="11">
      <t>ヨソク</t>
    </rPh>
    <rPh sb="16" eb="18">
      <t>ニュウリョク</t>
    </rPh>
    <rPh sb="18" eb="19">
      <t>ヒョウ</t>
    </rPh>
    <rPh sb="21" eb="23">
      <t>ジッセキ</t>
    </rPh>
    <rPh sb="33" eb="35">
      <t>イガイ</t>
    </rPh>
    <rPh sb="36" eb="38">
      <t>ニュウリョク</t>
    </rPh>
    <rPh sb="42" eb="44">
      <t>バアイ</t>
    </rPh>
    <rPh sb="47" eb="49">
      <t>ブンセキ</t>
    </rPh>
    <rPh sb="49" eb="51">
      <t>ケッカ</t>
    </rPh>
    <rPh sb="52" eb="54">
      <t>ヒョウジ</t>
    </rPh>
    <rPh sb="62" eb="64">
      <t>チュウイ</t>
    </rPh>
    <phoneticPr fontId="1"/>
  </si>
  <si>
    <t>シミュレーション1  観光入込客・イベント参加者数が増加した場合の増分</t>
    <rPh sb="11" eb="13">
      <t>カンコウ</t>
    </rPh>
    <rPh sb="13" eb="15">
      <t>イリコミ</t>
    </rPh>
    <rPh sb="15" eb="16">
      <t>キャク</t>
    </rPh>
    <rPh sb="21" eb="25">
      <t>サンカシャスウ</t>
    </rPh>
    <rPh sb="26" eb="28">
      <t>ゾウカ</t>
    </rPh>
    <rPh sb="30" eb="32">
      <t>バアイ</t>
    </rPh>
    <rPh sb="33" eb="35">
      <t>ゾウブン</t>
    </rPh>
    <phoneticPr fontId="1"/>
  </si>
  <si>
    <t>※宿泊客・日帰り客数の実績比で按分</t>
    <rPh sb="9" eb="10">
      <t>カズ</t>
    </rPh>
    <rPh sb="13" eb="14">
      <t>ヒ</t>
    </rPh>
    <phoneticPr fontId="1"/>
  </si>
  <si>
    <t>シミュレーション2　宿泊客・日帰り客数が増加した場合の増分</t>
    <rPh sb="10" eb="13">
      <t>シュクハクキャク</t>
    </rPh>
    <rPh sb="14" eb="16">
      <t>ヒガエ</t>
    </rPh>
    <rPh sb="17" eb="18">
      <t>キャク</t>
    </rPh>
    <rPh sb="18" eb="19">
      <t>カズ</t>
    </rPh>
    <rPh sb="20" eb="22">
      <t>ゾウカ</t>
    </rPh>
    <rPh sb="24" eb="26">
      <t>バアイ</t>
    </rPh>
    <rPh sb="27" eb="29">
      <t>ゾウブン</t>
    </rPh>
    <phoneticPr fontId="1"/>
  </si>
  <si>
    <t>※0～100（％）までの数値を入力</t>
    <rPh sb="12" eb="14">
      <t>スウチ</t>
    </rPh>
    <rPh sb="15" eb="17">
      <t>ニュウリョク</t>
    </rPh>
    <phoneticPr fontId="1"/>
  </si>
  <si>
    <t>（単位：人）</t>
    <rPh sb="4" eb="5">
      <t>ニン</t>
    </rPh>
    <phoneticPr fontId="1"/>
  </si>
  <si>
    <t>雇用誘発者数</t>
    <rPh sb="0" eb="2">
      <t>コヨウ</t>
    </rPh>
    <rPh sb="2" eb="6">
      <t>ユウハツシャスウ</t>
    </rPh>
    <phoneticPr fontId="1"/>
  </si>
  <si>
    <t>総合効果（合計）</t>
    <rPh sb="0" eb="2">
      <t>ソウゴウ</t>
    </rPh>
    <rPh sb="2" eb="4">
      <t>コウカ</t>
    </rPh>
    <rPh sb="5" eb="7">
      <t>ゴウケイ</t>
    </rPh>
    <phoneticPr fontId="1"/>
  </si>
  <si>
    <t>第一次間接波及効果</t>
    <rPh sb="0" eb="1">
      <t>ダイ</t>
    </rPh>
    <rPh sb="1" eb="2">
      <t>イチ</t>
    </rPh>
    <rPh sb="2" eb="3">
      <t>ジ</t>
    </rPh>
    <rPh sb="3" eb="9">
      <t>カンセツハキュウコウカ</t>
    </rPh>
    <phoneticPr fontId="1"/>
  </si>
  <si>
    <t>第二次間接波及効果</t>
    <rPh sb="0" eb="1">
      <t>ダイ</t>
    </rPh>
    <rPh sb="1" eb="2">
      <t>ニ</t>
    </rPh>
    <rPh sb="2" eb="3">
      <t>ジ</t>
    </rPh>
    <rPh sb="3" eb="9">
      <t>カンセツハキュウコウカ</t>
    </rPh>
    <phoneticPr fontId="1"/>
  </si>
  <si>
    <t>１人当たり経済波及効果（宿泊）</t>
    <rPh sb="1" eb="2">
      <t>ニン</t>
    </rPh>
    <rPh sb="2" eb="3">
      <t>ア</t>
    </rPh>
    <rPh sb="5" eb="11">
      <t>ケイザイハキュウコウカ</t>
    </rPh>
    <rPh sb="12" eb="14">
      <t>シュクハク</t>
    </rPh>
    <phoneticPr fontId="1"/>
  </si>
  <si>
    <t>１人当たり経済波及効果（日帰り）</t>
    <rPh sb="1" eb="2">
      <t>ニン</t>
    </rPh>
    <rPh sb="2" eb="3">
      <t>ア</t>
    </rPh>
    <rPh sb="5" eb="11">
      <t>ケイザイハキュウコウカ</t>
    </rPh>
    <rPh sb="12" eb="14">
      <t>ヒガエ</t>
    </rPh>
    <phoneticPr fontId="1"/>
  </si>
  <si>
    <t>１円当たり経済波及効果（宿泊）</t>
    <rPh sb="1" eb="2">
      <t>エン</t>
    </rPh>
    <rPh sb="2" eb="3">
      <t>ア</t>
    </rPh>
    <rPh sb="5" eb="11">
      <t>ケイザイハキュウコウカ</t>
    </rPh>
    <rPh sb="12" eb="14">
      <t>シュクハク</t>
    </rPh>
    <phoneticPr fontId="1"/>
  </si>
  <si>
    <t>１円当たり経済波及効果（日帰り）</t>
    <rPh sb="1" eb="2">
      <t>エン</t>
    </rPh>
    <rPh sb="2" eb="3">
      <t>ア</t>
    </rPh>
    <rPh sb="5" eb="11">
      <t>ケイザイハキュウコウカ</t>
    </rPh>
    <rPh sb="12" eb="14">
      <t>ヒガエ</t>
    </rPh>
    <phoneticPr fontId="1"/>
  </si>
  <si>
    <t>③消費支出額（宿泊客・日帰り客別）（費目別）</t>
    <rPh sb="1" eb="3">
      <t>ショウヒ</t>
    </rPh>
    <rPh sb="3" eb="5">
      <t>シシュツ</t>
    </rPh>
    <rPh sb="5" eb="6">
      <t>ガク</t>
    </rPh>
    <rPh sb="7" eb="10">
      <t>シュクハクキャク</t>
    </rPh>
    <rPh sb="11" eb="13">
      <t>ヒガエ</t>
    </rPh>
    <rPh sb="14" eb="15">
      <t>キャク</t>
    </rPh>
    <rPh sb="15" eb="16">
      <t>ベツ</t>
    </rPh>
    <rPh sb="18" eb="20">
      <t>ヒモク</t>
    </rPh>
    <rPh sb="20" eb="21">
      <t>ベツ</t>
    </rPh>
    <phoneticPr fontId="1"/>
  </si>
  <si>
    <t>パターン１（宿泊１人当たり）目標設定用係数</t>
    <rPh sb="9" eb="10">
      <t>ニン</t>
    </rPh>
    <rPh sb="10" eb="11">
      <t>ア</t>
    </rPh>
    <rPh sb="16" eb="18">
      <t>セッテイ</t>
    </rPh>
    <phoneticPr fontId="1"/>
  </si>
  <si>
    <t>パターン１（日帰り１人当たり）目標設定用係数</t>
    <rPh sb="10" eb="11">
      <t>ニン</t>
    </rPh>
    <rPh sb="11" eb="12">
      <t>ア</t>
    </rPh>
    <phoneticPr fontId="1"/>
  </si>
  <si>
    <t>パターン１（宿泊１円当たり）目標設定用係数</t>
    <rPh sb="9" eb="10">
      <t>エン</t>
    </rPh>
    <rPh sb="10" eb="11">
      <t>ア</t>
    </rPh>
    <phoneticPr fontId="1"/>
  </si>
  <si>
    <t>パターン１（日帰り１円当たり）目標設定用係数</t>
    <rPh sb="10" eb="11">
      <t>エン</t>
    </rPh>
    <rPh sb="11" eb="12">
      <t>ア</t>
    </rPh>
    <phoneticPr fontId="1"/>
  </si>
  <si>
    <t>パターン２（宿泊１円当たり）目標設定用係数</t>
    <rPh sb="9" eb="10">
      <t>エン</t>
    </rPh>
    <rPh sb="10" eb="11">
      <t>ア</t>
    </rPh>
    <phoneticPr fontId="1"/>
  </si>
  <si>
    <t>パターン２（日帰り１円当たり）目標設定用係数</t>
    <rPh sb="10" eb="11">
      <t>エン</t>
    </rPh>
    <rPh sb="11" eb="12">
      <t>ア</t>
    </rPh>
    <phoneticPr fontId="1"/>
  </si>
  <si>
    <t>パターン３（宿泊-交通費１円当たり）目標設定用係数</t>
    <rPh sb="6" eb="8">
      <t>シュクハク</t>
    </rPh>
    <rPh sb="9" eb="12">
      <t>コウツウヒ</t>
    </rPh>
    <rPh sb="13" eb="14">
      <t>エン</t>
    </rPh>
    <rPh sb="14" eb="15">
      <t>ア</t>
    </rPh>
    <phoneticPr fontId="1"/>
  </si>
  <si>
    <t>パターン３（宿泊-宿泊費１円当たり）目標設定用係数</t>
    <rPh sb="6" eb="8">
      <t>シュクハク</t>
    </rPh>
    <rPh sb="9" eb="12">
      <t>シュクハクヒ</t>
    </rPh>
    <rPh sb="13" eb="14">
      <t>エン</t>
    </rPh>
    <rPh sb="14" eb="15">
      <t>ア</t>
    </rPh>
    <phoneticPr fontId="1"/>
  </si>
  <si>
    <t>パターン３（宿泊-飲食費１円当たり）目標設定用係数</t>
    <rPh sb="6" eb="8">
      <t>シュクハク</t>
    </rPh>
    <rPh sb="9" eb="11">
      <t>インショク</t>
    </rPh>
    <rPh sb="11" eb="12">
      <t>ヒ</t>
    </rPh>
    <rPh sb="13" eb="14">
      <t>エン</t>
    </rPh>
    <rPh sb="14" eb="15">
      <t>ア</t>
    </rPh>
    <phoneticPr fontId="1"/>
  </si>
  <si>
    <t>パターン３（宿泊-土産・買物代１円当たり）目標設定用係数</t>
    <rPh sb="6" eb="8">
      <t>シュクハク</t>
    </rPh>
    <rPh sb="9" eb="11">
      <t>ミヤゲ</t>
    </rPh>
    <rPh sb="12" eb="15">
      <t>カイモノダイ</t>
    </rPh>
    <rPh sb="16" eb="17">
      <t>エン</t>
    </rPh>
    <rPh sb="17" eb="18">
      <t>ア</t>
    </rPh>
    <phoneticPr fontId="1"/>
  </si>
  <si>
    <t>パターン３（宿泊-入場料・娯楽費・その他１円当たり）目標設定用係数</t>
    <rPh sb="6" eb="8">
      <t>シュクハク</t>
    </rPh>
    <rPh sb="9" eb="12">
      <t>ニュウジョウリョウ・</t>
    </rPh>
    <rPh sb="13" eb="20">
      <t>ソノタ</t>
    </rPh>
    <rPh sb="21" eb="22">
      <t>エン</t>
    </rPh>
    <rPh sb="22" eb="23">
      <t>ア</t>
    </rPh>
    <phoneticPr fontId="1"/>
  </si>
  <si>
    <t>パターン３（日帰り-交通費１円当たり）目標設定用係数</t>
    <rPh sb="6" eb="8">
      <t>ヒガエ</t>
    </rPh>
    <rPh sb="10" eb="13">
      <t>コウツウヒ</t>
    </rPh>
    <rPh sb="14" eb="15">
      <t>エン</t>
    </rPh>
    <rPh sb="15" eb="16">
      <t>ア</t>
    </rPh>
    <phoneticPr fontId="1"/>
  </si>
  <si>
    <t>パターン３（日帰り-飲食費１円当たり）目標設定用係数</t>
    <rPh sb="6" eb="8">
      <t>ヒガエ</t>
    </rPh>
    <rPh sb="10" eb="12">
      <t>インショク</t>
    </rPh>
    <rPh sb="12" eb="13">
      <t>ヒ</t>
    </rPh>
    <rPh sb="14" eb="15">
      <t>エン</t>
    </rPh>
    <rPh sb="15" eb="16">
      <t>ア</t>
    </rPh>
    <phoneticPr fontId="1"/>
  </si>
  <si>
    <t>パターン３（日帰り-土産・買物代１円当たり）目標設定用係数</t>
    <rPh sb="6" eb="8">
      <t>ヒガエ</t>
    </rPh>
    <rPh sb="10" eb="12">
      <t>ミヤゲ</t>
    </rPh>
    <rPh sb="13" eb="16">
      <t>カイモノダイ</t>
    </rPh>
    <rPh sb="17" eb="18">
      <t>エン</t>
    </rPh>
    <rPh sb="18" eb="19">
      <t>ア</t>
    </rPh>
    <phoneticPr fontId="1"/>
  </si>
  <si>
    <t>パターン３（日帰り-入場料・娯楽費・その他１円当たり）目標設定用係数</t>
    <rPh sb="6" eb="8">
      <t>ヒガエ</t>
    </rPh>
    <rPh sb="10" eb="13">
      <t>ニュウジョウリョウ・</t>
    </rPh>
    <rPh sb="14" eb="21">
      <t>ソノタ</t>
    </rPh>
    <rPh sb="22" eb="23">
      <t>エン</t>
    </rPh>
    <rPh sb="23" eb="24">
      <t>ア</t>
    </rPh>
    <phoneticPr fontId="1"/>
  </si>
  <si>
    <t>シミュレーション5　1人当たりの消費単価（費目別）が増加した場合の増分</t>
    <rPh sb="11" eb="12">
      <t>ニン</t>
    </rPh>
    <rPh sb="12" eb="13">
      <t>ア</t>
    </rPh>
    <rPh sb="16" eb="18">
      <t>ショウヒ</t>
    </rPh>
    <rPh sb="18" eb="20">
      <t>タンカ</t>
    </rPh>
    <rPh sb="21" eb="23">
      <t>ヒモク</t>
    </rPh>
    <rPh sb="23" eb="24">
      <t>ベツ</t>
    </rPh>
    <rPh sb="26" eb="28">
      <t>ゾウカ</t>
    </rPh>
    <rPh sb="30" eb="32">
      <t>バアイ</t>
    </rPh>
    <rPh sb="33" eb="35">
      <t>ゾウブン</t>
    </rPh>
    <phoneticPr fontId="1"/>
  </si>
  <si>
    <t>シミュレーション4　1人当たりの消費単価（総額）が増加した場合の増分</t>
    <rPh sb="11" eb="12">
      <t>ニン</t>
    </rPh>
    <rPh sb="12" eb="13">
      <t>ア</t>
    </rPh>
    <rPh sb="16" eb="18">
      <t>ショウヒ</t>
    </rPh>
    <rPh sb="18" eb="20">
      <t>タンカ</t>
    </rPh>
    <rPh sb="21" eb="23">
      <t>ソウガク</t>
    </rPh>
    <rPh sb="25" eb="27">
      <t>ゾウカ</t>
    </rPh>
    <rPh sb="29" eb="31">
      <t>バアイ</t>
    </rPh>
    <rPh sb="32" eb="34">
      <t>ゾウブン</t>
    </rPh>
    <phoneticPr fontId="1"/>
  </si>
  <si>
    <t>※１つの費目のみの入力可</t>
    <rPh sb="4" eb="6">
      <t>ヒモク</t>
    </rPh>
    <rPh sb="9" eb="11">
      <t>ニュウリョク</t>
    </rPh>
    <rPh sb="11" eb="12">
      <t>カ</t>
    </rPh>
    <phoneticPr fontId="1"/>
  </si>
  <si>
    <t>宿泊客</t>
    <rPh sb="0" eb="3">
      <t>シュクハクキャク</t>
    </rPh>
    <phoneticPr fontId="1"/>
  </si>
  <si>
    <t>　交通費</t>
    <rPh sb="1" eb="4">
      <t>コウツウヒ</t>
    </rPh>
    <phoneticPr fontId="1"/>
  </si>
  <si>
    <t>　宿泊費</t>
    <rPh sb="1" eb="4">
      <t>シュクハクヒ</t>
    </rPh>
    <phoneticPr fontId="1"/>
  </si>
  <si>
    <t>　飲食費</t>
    <rPh sb="1" eb="3">
      <t>インショク</t>
    </rPh>
    <rPh sb="3" eb="4">
      <t>ヒ</t>
    </rPh>
    <phoneticPr fontId="1"/>
  </si>
  <si>
    <t>　土産・買物代</t>
    <rPh sb="1" eb="3">
      <t>ミヤゲ</t>
    </rPh>
    <rPh sb="4" eb="7">
      <t>カイモノダイ</t>
    </rPh>
    <phoneticPr fontId="1"/>
  </si>
  <si>
    <t>　入場料・娯楽費・その他</t>
    <rPh sb="1" eb="4">
      <t>ニュウジョウリョウ</t>
    </rPh>
    <rPh sb="5" eb="8">
      <t>ゴラクヒ</t>
    </rPh>
    <rPh sb="11" eb="12">
      <t>タ</t>
    </rPh>
    <phoneticPr fontId="1"/>
  </si>
  <si>
    <t>日帰り客</t>
    <rPh sb="0" eb="2">
      <t>ヒガエ</t>
    </rPh>
    <rPh sb="3" eb="4">
      <t>キャク</t>
    </rPh>
    <phoneticPr fontId="1"/>
  </si>
  <si>
    <t>シミュレーション7　目標とする就業誘発者数を達成するために必要な客数の増加人数</t>
    <rPh sb="10" eb="12">
      <t>モクヒョウ</t>
    </rPh>
    <rPh sb="15" eb="21">
      <t>シュウギョウユウハツシャスウ</t>
    </rPh>
    <rPh sb="22" eb="24">
      <t>タッセイ</t>
    </rPh>
    <rPh sb="29" eb="31">
      <t>ヒツヨウ</t>
    </rPh>
    <rPh sb="32" eb="34">
      <t>キャクスウ</t>
    </rPh>
    <rPh sb="35" eb="39">
      <t>ゾウカニンズウ</t>
    </rPh>
    <phoneticPr fontId="1"/>
  </si>
  <si>
    <t>シミュレーション9　目標とする就業誘発者数を達成するために必要な消費単価の増加額</t>
    <rPh sb="10" eb="12">
      <t>モクヒョウ</t>
    </rPh>
    <rPh sb="15" eb="21">
      <t>シュウギョウユウハツシャスウ</t>
    </rPh>
    <rPh sb="22" eb="24">
      <t>タッセイ</t>
    </rPh>
    <rPh sb="29" eb="31">
      <t>ヒツヨウ</t>
    </rPh>
    <rPh sb="32" eb="34">
      <t>ショウヒ</t>
    </rPh>
    <rPh sb="34" eb="36">
      <t>タンカ</t>
    </rPh>
    <rPh sb="37" eb="40">
      <t>ゾウカガク</t>
    </rPh>
    <phoneticPr fontId="1"/>
  </si>
  <si>
    <t>パターン１（宿泊客）</t>
    <rPh sb="6" eb="8">
      <t>シュクハク</t>
    </rPh>
    <rPh sb="8" eb="9">
      <t>キャク</t>
    </rPh>
    <phoneticPr fontId="1"/>
  </si>
  <si>
    <t>パターン１（日帰り客）</t>
    <rPh sb="6" eb="8">
      <t>ヒガエ</t>
    </rPh>
    <rPh sb="9" eb="10">
      <t>キャク</t>
    </rPh>
    <phoneticPr fontId="1"/>
  </si>
  <si>
    <t>パターン２（宿泊客）</t>
    <rPh sb="6" eb="9">
      <t>シュクハクキャク</t>
    </rPh>
    <phoneticPr fontId="1"/>
  </si>
  <si>
    <t>パターン２（日帰り客）</t>
    <rPh sb="6" eb="8">
      <t>ヒガエ</t>
    </rPh>
    <rPh sb="9" eb="10">
      <t>キャク</t>
    </rPh>
    <phoneticPr fontId="1"/>
  </si>
  <si>
    <t>パターン３（宿泊客―交通費）</t>
    <rPh sb="6" eb="9">
      <t>シュクハクキャク</t>
    </rPh>
    <rPh sb="10" eb="13">
      <t>コウツウヒ</t>
    </rPh>
    <phoneticPr fontId="1"/>
  </si>
  <si>
    <t>パターン３（宿泊客―宿泊費）</t>
    <rPh sb="6" eb="9">
      <t>シュクハクキャク</t>
    </rPh>
    <rPh sb="10" eb="13">
      <t>シュクハクヒ</t>
    </rPh>
    <phoneticPr fontId="1"/>
  </si>
  <si>
    <t>パターン３（宿泊客―飲食費）</t>
    <rPh sb="6" eb="9">
      <t>シュクハクキャク</t>
    </rPh>
    <rPh sb="10" eb="12">
      <t>インショク</t>
    </rPh>
    <rPh sb="12" eb="13">
      <t>ヒ</t>
    </rPh>
    <phoneticPr fontId="1"/>
  </si>
  <si>
    <t>パターン３（宿泊客―土産・買物代）</t>
    <rPh sb="6" eb="9">
      <t>シュクハクキャク</t>
    </rPh>
    <rPh sb="10" eb="12">
      <t>ミヤゲ</t>
    </rPh>
    <rPh sb="13" eb="15">
      <t>カイモノ</t>
    </rPh>
    <rPh sb="15" eb="16">
      <t>ダイ</t>
    </rPh>
    <phoneticPr fontId="1"/>
  </si>
  <si>
    <t>パターン３（宿泊客―入場料・娯楽費・その他）</t>
    <rPh sb="6" eb="9">
      <t>シュクハクキャク</t>
    </rPh>
    <rPh sb="10" eb="13">
      <t>ニュウジョウリョウ</t>
    </rPh>
    <rPh sb="14" eb="17">
      <t>ゴラクヒ</t>
    </rPh>
    <rPh sb="20" eb="21">
      <t>タ</t>
    </rPh>
    <phoneticPr fontId="1"/>
  </si>
  <si>
    <t>パターン３（日帰り客―交通費）</t>
    <rPh sb="6" eb="8">
      <t>ヒガエ</t>
    </rPh>
    <rPh sb="9" eb="10">
      <t>キャク</t>
    </rPh>
    <rPh sb="11" eb="14">
      <t>コウツウヒ</t>
    </rPh>
    <phoneticPr fontId="1"/>
  </si>
  <si>
    <t>パターン３（日帰り客―飲食費）</t>
    <rPh sb="6" eb="8">
      <t>ヒガエ</t>
    </rPh>
    <rPh sb="9" eb="10">
      <t>キャク</t>
    </rPh>
    <rPh sb="11" eb="13">
      <t>インショク</t>
    </rPh>
    <rPh sb="13" eb="14">
      <t>ヒ</t>
    </rPh>
    <phoneticPr fontId="1"/>
  </si>
  <si>
    <t>パターン３（日帰り客―土産・買物代）</t>
    <rPh sb="6" eb="8">
      <t>ヒガエ</t>
    </rPh>
    <rPh sb="9" eb="10">
      <t>キャク</t>
    </rPh>
    <rPh sb="11" eb="13">
      <t>ミヤゲ</t>
    </rPh>
    <rPh sb="14" eb="17">
      <t>カイモノダイ</t>
    </rPh>
    <phoneticPr fontId="1"/>
  </si>
  <si>
    <t>パターン３（日帰り客―入場料・娯楽費・その他）</t>
    <rPh sb="6" eb="8">
      <t>ヒガエ</t>
    </rPh>
    <rPh sb="9" eb="10">
      <t>キャク</t>
    </rPh>
    <rPh sb="11" eb="14">
      <t>ニュウジョウリョウ・</t>
    </rPh>
    <rPh sb="15" eb="22">
      <t>ソノタ</t>
    </rPh>
    <phoneticPr fontId="1"/>
  </si>
  <si>
    <t>パターン１（宿泊客）</t>
    <rPh sb="6" eb="9">
      <t>シュクハクキャク</t>
    </rPh>
    <phoneticPr fontId="1"/>
  </si>
  <si>
    <t>パターン１（日帰り客）</t>
    <rPh sb="6" eb="8">
      <t>ヒガエ</t>
    </rPh>
    <rPh sb="9" eb="10">
      <t>キャク</t>
    </rPh>
    <phoneticPr fontId="1"/>
  </si>
  <si>
    <t>パターン２（宿泊客）</t>
    <rPh sb="6" eb="8">
      <t>シュクハク</t>
    </rPh>
    <rPh sb="8" eb="9">
      <t>キャク</t>
    </rPh>
    <phoneticPr fontId="1"/>
  </si>
  <si>
    <t>パターン２（日帰り客）</t>
    <rPh sb="6" eb="8">
      <t>ヒガエ</t>
    </rPh>
    <rPh sb="9" eb="10">
      <t>キャク</t>
    </rPh>
    <phoneticPr fontId="1"/>
  </si>
  <si>
    <t>パターン３（宿泊客―交通費）</t>
    <rPh sb="6" eb="8">
      <t>シュクハク</t>
    </rPh>
    <rPh sb="8" eb="9">
      <t>キャク</t>
    </rPh>
    <rPh sb="10" eb="13">
      <t>コウツウヒ</t>
    </rPh>
    <phoneticPr fontId="1"/>
  </si>
  <si>
    <t>パターン３（宿泊客―宿泊費）</t>
    <rPh sb="6" eb="8">
      <t>シュクハク</t>
    </rPh>
    <rPh sb="8" eb="9">
      <t>キャク</t>
    </rPh>
    <rPh sb="10" eb="13">
      <t>シュクハクヒ</t>
    </rPh>
    <phoneticPr fontId="1"/>
  </si>
  <si>
    <t>パターン３（宿泊客―飲食費）</t>
    <rPh sb="6" eb="8">
      <t>シュクハク</t>
    </rPh>
    <rPh sb="8" eb="9">
      <t>キャク</t>
    </rPh>
    <rPh sb="10" eb="12">
      <t>インショク</t>
    </rPh>
    <rPh sb="12" eb="13">
      <t>ヒ</t>
    </rPh>
    <phoneticPr fontId="1"/>
  </si>
  <si>
    <t>パターン３（宿泊客―土産・買物代）</t>
    <rPh sb="6" eb="8">
      <t>シュクハク</t>
    </rPh>
    <rPh sb="8" eb="9">
      <t>キャク</t>
    </rPh>
    <rPh sb="10" eb="12">
      <t>ミヤゲ</t>
    </rPh>
    <rPh sb="13" eb="16">
      <t>カイモノダイ</t>
    </rPh>
    <phoneticPr fontId="1"/>
  </si>
  <si>
    <t>パターン３（宿泊客―入場料・娯楽費・その他）</t>
    <rPh sb="6" eb="8">
      <t>シュクハク</t>
    </rPh>
    <rPh sb="8" eb="9">
      <t>キャク</t>
    </rPh>
    <rPh sb="10" eb="13">
      <t>ニュウジョウリョウ・</t>
    </rPh>
    <rPh sb="14" eb="21">
      <t>ソノタ</t>
    </rPh>
    <phoneticPr fontId="1"/>
  </si>
  <si>
    <t>パターン３（日帰り客―交通費）</t>
    <rPh sb="6" eb="8">
      <t>ヒガエ</t>
    </rPh>
    <rPh sb="9" eb="10">
      <t>キャク</t>
    </rPh>
    <rPh sb="11" eb="14">
      <t>コウツウヒ</t>
    </rPh>
    <phoneticPr fontId="1"/>
  </si>
  <si>
    <t>パターン３（日帰り客―飲食費）</t>
    <rPh sb="6" eb="8">
      <t>ヒガエ</t>
    </rPh>
    <rPh sb="9" eb="10">
      <t>キャク</t>
    </rPh>
    <rPh sb="11" eb="13">
      <t>インショク</t>
    </rPh>
    <rPh sb="13" eb="14">
      <t>ヒ</t>
    </rPh>
    <phoneticPr fontId="1"/>
  </si>
  <si>
    <t>パターン３（日帰り客―土産・買物代）</t>
    <rPh sb="6" eb="8">
      <t>ヒガエ</t>
    </rPh>
    <rPh sb="9" eb="10">
      <t>キャク</t>
    </rPh>
    <rPh sb="11" eb="13">
      <t>ミヤゲ</t>
    </rPh>
    <rPh sb="14" eb="17">
      <t>カイモノダイ</t>
    </rPh>
    <phoneticPr fontId="1"/>
  </si>
  <si>
    <t>パターン３（日帰り客―入場料・娯楽費・その他）</t>
    <rPh sb="6" eb="8">
      <t>ヒガエ</t>
    </rPh>
    <rPh sb="9" eb="10">
      <t>キャク</t>
    </rPh>
    <rPh sb="11" eb="14">
      <t>ニュウジョウリョウ・</t>
    </rPh>
    <rPh sb="15" eb="22">
      <t>ソノタ</t>
    </rPh>
    <phoneticPr fontId="1"/>
  </si>
  <si>
    <r>
      <t>　　　②入力表1【予測】シートと同じパターンの</t>
    </r>
    <r>
      <rPr>
        <sz val="12"/>
        <color rgb="FFFF0000"/>
        <rFont val="メイリオ"/>
        <family val="3"/>
        <charset val="128"/>
      </rPr>
      <t>赤枠内</t>
    </r>
    <r>
      <rPr>
        <sz val="12"/>
        <color theme="1"/>
        <rFont val="メイリオ"/>
        <family val="3"/>
        <charset val="128"/>
      </rPr>
      <t>に人数・消費単価を入力してください。</t>
    </r>
    <rPh sb="4" eb="6">
      <t>ニュウリョク</t>
    </rPh>
    <rPh sb="6" eb="7">
      <t>ヒョウ</t>
    </rPh>
    <rPh sb="9" eb="11">
      <t>ヨソク</t>
    </rPh>
    <rPh sb="16" eb="17">
      <t>オナ</t>
    </rPh>
    <rPh sb="23" eb="24">
      <t>アカ</t>
    </rPh>
    <rPh sb="24" eb="25">
      <t>ワク</t>
    </rPh>
    <rPh sb="25" eb="26">
      <t>ナイ</t>
    </rPh>
    <rPh sb="27" eb="29">
      <t>ニンズウ</t>
    </rPh>
    <rPh sb="30" eb="32">
      <t>ショウヒ</t>
    </rPh>
    <rPh sb="32" eb="34">
      <t>タンカ</t>
    </rPh>
    <rPh sb="35" eb="37">
      <t>ニュウリョク</t>
    </rPh>
    <phoneticPr fontId="1"/>
  </si>
  <si>
    <r>
      <t>　　　②パターン１～３の</t>
    </r>
    <r>
      <rPr>
        <sz val="12"/>
        <color rgb="FFFF0000"/>
        <rFont val="メイリオ"/>
        <family val="3"/>
        <charset val="128"/>
      </rPr>
      <t>赤枠内</t>
    </r>
    <r>
      <rPr>
        <sz val="12"/>
        <color theme="1"/>
        <rFont val="メイリオ"/>
        <family val="3"/>
        <charset val="128"/>
      </rPr>
      <t>に人数・消費単価を入力してください。</t>
    </r>
    <rPh sb="12" eb="13">
      <t>アカ</t>
    </rPh>
    <rPh sb="13" eb="14">
      <t>ワク</t>
    </rPh>
    <rPh sb="14" eb="15">
      <t>ナイ</t>
    </rPh>
    <rPh sb="16" eb="18">
      <t>ニンズウ</t>
    </rPh>
    <rPh sb="19" eb="21">
      <t>ショウヒ</t>
    </rPh>
    <rPh sb="21" eb="23">
      <t>タンカ</t>
    </rPh>
    <rPh sb="24" eb="26">
      <t>ニュウリョク</t>
    </rPh>
    <phoneticPr fontId="1"/>
  </si>
  <si>
    <t>千円</t>
  </si>
  <si>
    <r>
      <t>④観光・イベント中の費用として想定されない品目の消費額を</t>
    </r>
    <r>
      <rPr>
        <sz val="12"/>
        <color rgb="FFFF0000"/>
        <rFont val="メイリオ"/>
        <family val="3"/>
        <charset val="128"/>
      </rPr>
      <t>赤枠内</t>
    </r>
    <r>
      <rPr>
        <sz val="12"/>
        <color theme="1"/>
        <rFont val="メイリオ"/>
        <family val="3"/>
        <charset val="128"/>
      </rPr>
      <t>から削除してください。</t>
    </r>
    <rPh sb="1" eb="3">
      <t>カンコウ</t>
    </rPh>
    <rPh sb="8" eb="9">
      <t>チュウ</t>
    </rPh>
    <rPh sb="10" eb="12">
      <t>ヒヨウ</t>
    </rPh>
    <rPh sb="15" eb="17">
      <t>ソウテイ</t>
    </rPh>
    <rPh sb="21" eb="23">
      <t>ヒンモク</t>
    </rPh>
    <rPh sb="24" eb="27">
      <t>ショウヒガク</t>
    </rPh>
    <rPh sb="28" eb="29">
      <t>アカ</t>
    </rPh>
    <rPh sb="29" eb="30">
      <t>ワク</t>
    </rPh>
    <rPh sb="30" eb="31">
      <t>ナイ</t>
    </rPh>
    <rPh sb="33" eb="35">
      <t>サクジョ</t>
    </rPh>
    <phoneticPr fontId="1"/>
  </si>
  <si>
    <t>（10億円）</t>
    <rPh sb="3" eb="5">
      <t>オクエン</t>
    </rPh>
    <phoneticPr fontId="1"/>
  </si>
  <si>
    <t>国内観光消費額</t>
    <rPh sb="0" eb="2">
      <t>コクナイ</t>
    </rPh>
    <rPh sb="2" eb="4">
      <t>カンコウ</t>
    </rPh>
    <phoneticPr fontId="1"/>
  </si>
  <si>
    <t>（円／人）</t>
    <rPh sb="1" eb="2">
      <t>エン</t>
    </rPh>
    <rPh sb="3" eb="4">
      <t>ヒト</t>
    </rPh>
    <phoneticPr fontId="1"/>
  </si>
  <si>
    <t>国内観光消費単価</t>
    <rPh sb="0" eb="2">
      <t>コクナイ</t>
    </rPh>
    <rPh sb="2" eb="4">
      <t>カンコウ</t>
    </rPh>
    <phoneticPr fontId="1"/>
  </si>
  <si>
    <t>構成比（％）</t>
    <rPh sb="0" eb="3">
      <t>コウセイヒ</t>
    </rPh>
    <phoneticPr fontId="1"/>
  </si>
  <si>
    <t>なめし革・革製品・毛皮</t>
  </si>
  <si>
    <t>通信・映像・音響機器</t>
  </si>
  <si>
    <t>他に分類されない会員制団体</t>
  </si>
  <si>
    <t>出典：2018年旅行・観光サテライト勘定</t>
    <rPh sb="0" eb="2">
      <t>シュッテン</t>
    </rPh>
    <phoneticPr fontId="1"/>
  </si>
  <si>
    <r>
      <t>⑤各品目の自給率を横須賀市産業連関表と異なる数値とする場合には、</t>
    </r>
    <r>
      <rPr>
        <sz val="12"/>
        <color rgb="FFFF0000"/>
        <rFont val="メイリオ"/>
        <family val="3"/>
        <charset val="128"/>
      </rPr>
      <t>赤枠内</t>
    </r>
    <r>
      <rPr>
        <sz val="12"/>
        <color theme="1"/>
        <rFont val="メイリオ"/>
        <family val="3"/>
        <charset val="128"/>
      </rPr>
      <t>に入力してください。</t>
    </r>
    <rPh sb="1" eb="4">
      <t>カクヒンモク</t>
    </rPh>
    <rPh sb="5" eb="8">
      <t>ジキュウリツ</t>
    </rPh>
    <rPh sb="9" eb="12">
      <t>ヨコスカ</t>
    </rPh>
    <rPh sb="12" eb="13">
      <t>シ</t>
    </rPh>
    <rPh sb="13" eb="18">
      <t>サンギョウレンカンヒョウ</t>
    </rPh>
    <rPh sb="19" eb="20">
      <t>コト</t>
    </rPh>
    <rPh sb="22" eb="24">
      <t>スウチ</t>
    </rPh>
    <rPh sb="27" eb="29">
      <t>バアイ</t>
    </rPh>
    <rPh sb="32" eb="33">
      <t>アカ</t>
    </rPh>
    <rPh sb="33" eb="34">
      <t>ワク</t>
    </rPh>
    <rPh sb="34" eb="35">
      <t>ナイ</t>
    </rPh>
    <rPh sb="36" eb="38">
      <t>ニュウリョク</t>
    </rPh>
    <phoneticPr fontId="1"/>
  </si>
  <si>
    <t>107</t>
    <phoneticPr fontId="1"/>
  </si>
  <si>
    <t>その他の鉱業</t>
  </si>
  <si>
    <t>飲料</t>
  </si>
  <si>
    <t>飼料・有機質肥料（別掲を除く。）</t>
  </si>
  <si>
    <t>衣服・その他の繊維既製品</t>
  </si>
  <si>
    <t>木材・木製品</t>
  </si>
  <si>
    <t>印刷・製版・製本</t>
  </si>
  <si>
    <t>無機化学工業製品</t>
  </si>
  <si>
    <t>石油化学系基礎製品</t>
  </si>
  <si>
    <t>有機化学工業製品（石油化学系基礎製品・合成樹脂を除く。）</t>
  </si>
  <si>
    <t>医薬品</t>
  </si>
  <si>
    <t>鋳鍛造品（鉄）</t>
  </si>
  <si>
    <t>その他の鉄鋼製品</t>
  </si>
  <si>
    <t>建設用・建築用金属製品</t>
  </si>
  <si>
    <t>はん用機械</t>
  </si>
  <si>
    <t>生産用機械</t>
  </si>
  <si>
    <t>業務用機械</t>
  </si>
  <si>
    <t>電子デバイス</t>
  </si>
  <si>
    <t>その他の電子部品</t>
  </si>
  <si>
    <t>産業用電気機器</t>
  </si>
  <si>
    <t>民生用電気機器</t>
  </si>
  <si>
    <t>電子応用装置・電気計測器</t>
  </si>
  <si>
    <t>その他の電気機械</t>
  </si>
  <si>
    <t>電子計算機・同附属装置</t>
  </si>
  <si>
    <t>乗用車</t>
  </si>
  <si>
    <t>その他の自動車</t>
  </si>
  <si>
    <t>再生資源回収・加工処理</t>
  </si>
  <si>
    <t>公共事業</t>
  </si>
  <si>
    <t>その他の土木建設</t>
  </si>
  <si>
    <t>住宅賃貸料（帰属家賃）</t>
  </si>
  <si>
    <t>道路輸送（自家輸送を除く。）</t>
  </si>
  <si>
    <t>貨物利用運送</t>
  </si>
  <si>
    <t>運輸附帯サービス</t>
  </si>
  <si>
    <t>郵便・信書便</t>
  </si>
  <si>
    <t>通信</t>
  </si>
  <si>
    <t>情報サービス</t>
  </si>
  <si>
    <t>インターネット附随サービス</t>
  </si>
  <si>
    <t>映像・音声・文字情報制作</t>
  </si>
  <si>
    <t>医療</t>
  </si>
  <si>
    <t>保健衛生</t>
  </si>
  <si>
    <t>社会保険・社会福祉</t>
  </si>
  <si>
    <t>介護</t>
  </si>
  <si>
    <t>その他の対事業所サービス</t>
  </si>
  <si>
    <t>宿泊業</t>
  </si>
  <si>
    <t>飲食サービス</t>
  </si>
  <si>
    <t>洗濯・理容・美容・浴場業</t>
  </si>
  <si>
    <t>娯楽サービス</t>
  </si>
  <si>
    <t>事務用品</t>
  </si>
  <si>
    <t>分類不明</t>
  </si>
  <si>
    <t>2020年</t>
    <rPh sb="4" eb="5">
      <t>ネン</t>
    </rPh>
    <phoneticPr fontId="1"/>
  </si>
  <si>
    <t>内生部門計</t>
  </si>
  <si>
    <t>家計外消費支出（行）</t>
    <rPh sb="0" eb="6">
      <t>カケイガイショウヒシシュツ</t>
    </rPh>
    <rPh sb="7" eb="8">
      <t>ギョウ</t>
    </rPh>
    <phoneticPr fontId="0"/>
  </si>
  <si>
    <t>間接税（関税・輸入品商品税を除く。）</t>
  </si>
  <si>
    <t>市内生産額</t>
    <rPh sb="0" eb="1">
      <t>シ</t>
    </rPh>
    <phoneticPr fontId="2"/>
  </si>
  <si>
    <t>行和</t>
    <rPh sb="0" eb="2">
      <t>ギョウワ</t>
    </rPh>
    <phoneticPr fontId="2"/>
  </si>
  <si>
    <t>感応度係数</t>
    <rPh sb="0" eb="5">
      <t>カンノウドケイスウ</t>
    </rPh>
    <phoneticPr fontId="2"/>
  </si>
  <si>
    <t>列和</t>
    <rPh sb="0" eb="2">
      <t>レツワ</t>
    </rPh>
    <phoneticPr fontId="2"/>
  </si>
  <si>
    <t>影響力係数</t>
    <rPh sb="0" eb="5">
      <t>エイキョウリョクケイスウ</t>
    </rPh>
    <phoneticPr fontId="2"/>
  </si>
  <si>
    <t>※消費転換係数＝平均消費性向（総務省「家計調査年報（家計収支編、2020年）」、関東地方・二人以上の世帯のうち勤労者世帯）</t>
    <rPh sb="1" eb="3">
      <t>ショウヒ</t>
    </rPh>
    <rPh sb="3" eb="5">
      <t>テンカン</t>
    </rPh>
    <rPh sb="5" eb="7">
      <t>ケイスウ</t>
    </rPh>
    <rPh sb="8" eb="14">
      <t>ヘイキンショウヒセイコウ</t>
    </rPh>
    <rPh sb="15" eb="18">
      <t>ソウムショウ</t>
    </rPh>
    <rPh sb="40" eb="42">
      <t>カントウ</t>
    </rPh>
    <rPh sb="42" eb="44">
      <t>チホウ</t>
    </rPh>
    <rPh sb="45" eb="49">
      <t>ニニンイジョウ</t>
    </rPh>
    <rPh sb="50" eb="52">
      <t>セタイ</t>
    </rPh>
    <rPh sb="55" eb="58">
      <t>キンロウシャ</t>
    </rPh>
    <rPh sb="58" eb="60">
      <t>セタイ</t>
    </rPh>
    <phoneticPr fontId="1"/>
  </si>
  <si>
    <t>農林漁業</t>
    <rPh sb="0" eb="4">
      <t>ノウリンギョギョウ</t>
    </rPh>
    <phoneticPr fontId="1"/>
  </si>
  <si>
    <t>プラスチック・ゴム製品</t>
    <rPh sb="9" eb="11">
      <t>セイヒン</t>
    </rPh>
    <phoneticPr fontId="1"/>
  </si>
  <si>
    <t>他に分類されない会員制団体</t>
    <rPh sb="0" eb="1">
      <t>タ</t>
    </rPh>
    <rPh sb="2" eb="4">
      <t>ブンルイ</t>
    </rPh>
    <rPh sb="8" eb="11">
      <t>カイインセイ</t>
    </rPh>
    <rPh sb="11" eb="13">
      <t>ダンタイ</t>
    </rPh>
    <phoneticPr fontId="1"/>
  </si>
  <si>
    <t>鉱業</t>
  </si>
  <si>
    <t>飲食料品</t>
  </si>
  <si>
    <t>繊維製品</t>
  </si>
  <si>
    <t>パルプ・紙・木製品</t>
  </si>
  <si>
    <t>化学製品</t>
  </si>
  <si>
    <t>石油・石炭製品</t>
  </si>
  <si>
    <t>窯業・土石製品</t>
  </si>
  <si>
    <t>鉄鋼</t>
  </si>
  <si>
    <t>非鉄金属</t>
  </si>
  <si>
    <t>金属製品</t>
  </si>
  <si>
    <t>電子部品</t>
  </si>
  <si>
    <t>電気機械</t>
  </si>
  <si>
    <t>情報通信機器</t>
  </si>
  <si>
    <t>輸送機械</t>
  </si>
  <si>
    <t>建設</t>
  </si>
  <si>
    <t>電力・ガス・熱供給</t>
  </si>
  <si>
    <t>不動産</t>
  </si>
  <si>
    <t>運輸・郵便</t>
  </si>
  <si>
    <t>情報通信</t>
  </si>
  <si>
    <t>教育・研究</t>
  </si>
  <si>
    <t>医療・福祉</t>
  </si>
  <si>
    <t>対事業所サービス</t>
  </si>
  <si>
    <t>対個人サービス</t>
  </si>
  <si>
    <t>運輸・郵便</t>
    <rPh sb="3" eb="5">
      <t>ユウビン</t>
    </rPh>
    <phoneticPr fontId="1"/>
  </si>
  <si>
    <t>分類不明</t>
    <rPh sb="0" eb="2">
      <t>ブンルイ</t>
    </rPh>
    <rPh sb="2" eb="4">
      <t>フメイ</t>
    </rPh>
    <phoneticPr fontId="4"/>
  </si>
  <si>
    <t>製造業</t>
  </si>
  <si>
    <t>電力・ガス・水道</t>
  </si>
  <si>
    <t>サービス</t>
  </si>
  <si>
    <t>分類不明</t>
    <rPh sb="0" eb="2">
      <t>ブンルイ</t>
    </rPh>
    <rPh sb="2" eb="4">
      <t>フメイ</t>
    </rPh>
    <phoneticPr fontId="3"/>
  </si>
  <si>
    <t>001</t>
  </si>
  <si>
    <t>002</t>
  </si>
  <si>
    <r>
      <t>　　　・</t>
    </r>
    <r>
      <rPr>
        <sz val="11"/>
        <color rgb="FFFF0000"/>
        <rFont val="メイリオ"/>
        <family val="3"/>
        <charset val="128"/>
      </rPr>
      <t>赤枠内に</t>
    </r>
    <r>
      <rPr>
        <sz val="11"/>
        <color theme="1"/>
        <rFont val="メイリオ"/>
        <family val="3"/>
        <charset val="128"/>
      </rPr>
      <t>人数や金額を入力してください。</t>
    </r>
    <rPh sb="4" eb="5">
      <t>アカ</t>
    </rPh>
    <rPh sb="5" eb="6">
      <t>ワク</t>
    </rPh>
    <rPh sb="6" eb="7">
      <t>ナイ</t>
    </rPh>
    <rPh sb="8" eb="10">
      <t>ニンズウ</t>
    </rPh>
    <rPh sb="11" eb="13">
      <t>キンガク</t>
    </rPh>
    <rPh sb="13" eb="14">
      <t>ゾウガク</t>
    </rPh>
    <rPh sb="14" eb="16">
      <t>ニュウリョク</t>
    </rPh>
    <phoneticPr fontId="1"/>
  </si>
  <si>
    <t>　　　　 　・旅行・観光サテライト勘定の全国データから産業部門別の消費支出額を推計します。</t>
    <rPh sb="17" eb="19">
      <t>カンジョウ</t>
    </rPh>
    <rPh sb="27" eb="29">
      <t>サンギョウ</t>
    </rPh>
    <rPh sb="29" eb="31">
      <t>ブモン</t>
    </rPh>
    <rPh sb="31" eb="32">
      <t>ベツ</t>
    </rPh>
    <rPh sb="33" eb="35">
      <t>ショウヒ</t>
    </rPh>
    <rPh sb="35" eb="37">
      <t>シシュツ</t>
    </rPh>
    <rPh sb="37" eb="38">
      <t>ガク</t>
    </rPh>
    <rPh sb="39" eb="41">
      <t>スイケイ</t>
    </rPh>
    <phoneticPr fontId="1"/>
  </si>
  <si>
    <t>⑫×民間消費支出構成比　（修正版）</t>
    <rPh sb="2" eb="8">
      <t>ミンカンショウヒシシュツ</t>
    </rPh>
    <rPh sb="8" eb="11">
      <t>コウセイヒ</t>
    </rPh>
    <rPh sb="13" eb="15">
      <t>シュウセイ</t>
    </rPh>
    <rPh sb="15" eb="16">
      <t>バン</t>
    </rPh>
    <phoneticPr fontId="1"/>
  </si>
  <si>
    <t>　　　・観光入込客・イベント参加者数や生産誘発額（＝経済波及効果）などについて、実績値から予測値を差し引いて、観光消費やイベント開催の評価を行います。</t>
    <rPh sb="4" eb="6">
      <t>カンコウ</t>
    </rPh>
    <rPh sb="6" eb="8">
      <t>イリコミ</t>
    </rPh>
    <rPh sb="8" eb="9">
      <t>キャク</t>
    </rPh>
    <rPh sb="14" eb="17">
      <t>サンカシャ</t>
    </rPh>
    <rPh sb="17" eb="18">
      <t>スウ</t>
    </rPh>
    <rPh sb="40" eb="42">
      <t>ジッセキ</t>
    </rPh>
    <rPh sb="42" eb="43">
      <t>アタイ</t>
    </rPh>
    <rPh sb="45" eb="47">
      <t>ヨソク</t>
    </rPh>
    <rPh sb="47" eb="48">
      <t>アタイ</t>
    </rPh>
    <rPh sb="49" eb="50">
      <t>サ</t>
    </rPh>
    <rPh sb="51" eb="52">
      <t>ヒ</t>
    </rPh>
    <rPh sb="55" eb="57">
      <t>カンコウ</t>
    </rPh>
    <rPh sb="57" eb="59">
      <t>ショウヒ</t>
    </rPh>
    <rPh sb="64" eb="66">
      <t>カイサイ</t>
    </rPh>
    <rPh sb="67" eb="69">
      <t>ヒョウカ</t>
    </rPh>
    <rPh sb="70" eb="71">
      <t>オコナ</t>
    </rPh>
    <phoneticPr fontId="1"/>
  </si>
  <si>
    <t>　　　・観光入込客・イベント参加者数や消費単価、消費支出総額、生産誘発額（＝経済波及効果）などについて、実績値から予測値を差し引いて、観光消費やイベント開催の評価を行います。</t>
    <rPh sb="4" eb="6">
      <t>カンコウ</t>
    </rPh>
    <rPh sb="6" eb="8">
      <t>イリコミ</t>
    </rPh>
    <rPh sb="8" eb="9">
      <t>キャク</t>
    </rPh>
    <rPh sb="14" eb="17">
      <t>サンカシャ</t>
    </rPh>
    <rPh sb="17" eb="18">
      <t>スウ</t>
    </rPh>
    <rPh sb="19" eb="21">
      <t>ショウヒ</t>
    </rPh>
    <rPh sb="21" eb="23">
      <t>タンカ</t>
    </rPh>
    <rPh sb="24" eb="26">
      <t>ショウヒ</t>
    </rPh>
    <rPh sb="26" eb="28">
      <t>シシュツ</t>
    </rPh>
    <rPh sb="28" eb="30">
      <t>ソウガク</t>
    </rPh>
    <rPh sb="52" eb="54">
      <t>ジッセキ</t>
    </rPh>
    <rPh sb="54" eb="55">
      <t>アタイ</t>
    </rPh>
    <rPh sb="57" eb="59">
      <t>ヨソク</t>
    </rPh>
    <rPh sb="59" eb="60">
      <t>アタイ</t>
    </rPh>
    <rPh sb="61" eb="62">
      <t>サ</t>
    </rPh>
    <rPh sb="63" eb="64">
      <t>ヒ</t>
    </rPh>
    <rPh sb="67" eb="69">
      <t>カンコウ</t>
    </rPh>
    <rPh sb="69" eb="71">
      <t>ショウヒ</t>
    </rPh>
    <rPh sb="76" eb="78">
      <t>カイサイ</t>
    </rPh>
    <rPh sb="79" eb="81">
      <t>ヒョウカ</t>
    </rPh>
    <rPh sb="82" eb="83">
      <t>オコナ</t>
    </rPh>
    <phoneticPr fontId="1"/>
  </si>
  <si>
    <t>　　　・観光入込客・イベント参加者数や消費単価、消費支出額、生産誘発額（＝経済波及効果）などについて、実績値から予測値を差し引いて、観光消費やイベント開催の評価を行います。</t>
    <rPh sb="4" eb="6">
      <t>カンコウ</t>
    </rPh>
    <rPh sb="6" eb="8">
      <t>イリコミ</t>
    </rPh>
    <rPh sb="8" eb="9">
      <t>キャク</t>
    </rPh>
    <rPh sb="14" eb="17">
      <t>サンカシャ</t>
    </rPh>
    <rPh sb="17" eb="18">
      <t>スウ</t>
    </rPh>
    <rPh sb="19" eb="21">
      <t>ショウヒ</t>
    </rPh>
    <rPh sb="21" eb="23">
      <t>タンカ</t>
    </rPh>
    <rPh sb="24" eb="29">
      <t>ショウヒシシュツガク</t>
    </rPh>
    <rPh sb="51" eb="53">
      <t>ジッセキ</t>
    </rPh>
    <rPh sb="53" eb="54">
      <t>アタイ</t>
    </rPh>
    <rPh sb="56" eb="58">
      <t>ヨソク</t>
    </rPh>
    <rPh sb="58" eb="59">
      <t>アタイ</t>
    </rPh>
    <rPh sb="60" eb="61">
      <t>サ</t>
    </rPh>
    <rPh sb="62" eb="63">
      <t>ヒ</t>
    </rPh>
    <rPh sb="66" eb="68">
      <t>カンコウ</t>
    </rPh>
    <rPh sb="68" eb="70">
      <t>ショウヒ</t>
    </rPh>
    <rPh sb="75" eb="77">
      <t>カイサイ</t>
    </rPh>
    <rPh sb="78" eb="80">
      <t>ヒョウカ</t>
    </rPh>
    <rPh sb="81" eb="82">
      <t>オコナ</t>
    </rPh>
    <phoneticPr fontId="1"/>
  </si>
  <si>
    <t>　　　・シミュレーション5から8では、目標とする生産誘発額（＝経済波及効果）や就業誘発者数を達成するために必要な観光入込客・イベント参加者数の増加人数や消費単価の増加額を分析します。</t>
    <rPh sb="19" eb="21">
      <t>モクヒョウ</t>
    </rPh>
    <rPh sb="39" eb="45">
      <t>シュウギョウユウハツシャスウ</t>
    </rPh>
    <rPh sb="46" eb="48">
      <t>タッセイ</t>
    </rPh>
    <rPh sb="53" eb="55">
      <t>ヒツヨウ</t>
    </rPh>
    <rPh sb="56" eb="58">
      <t>カンコウ</t>
    </rPh>
    <rPh sb="58" eb="60">
      <t>イリコミ</t>
    </rPh>
    <rPh sb="60" eb="61">
      <t>キャク</t>
    </rPh>
    <rPh sb="66" eb="70">
      <t>サンカシャスウ</t>
    </rPh>
    <rPh sb="71" eb="73">
      <t>ゾウカ</t>
    </rPh>
    <rPh sb="73" eb="75">
      <t>ニンズウ</t>
    </rPh>
    <rPh sb="76" eb="78">
      <t>ショウヒ</t>
    </rPh>
    <rPh sb="78" eb="80">
      <t>タンカ</t>
    </rPh>
    <rPh sb="81" eb="83">
      <t>ゾウカ</t>
    </rPh>
    <rPh sb="83" eb="84">
      <t>ガク</t>
    </rPh>
    <rPh sb="85" eb="87">
      <t>ブンセキ</t>
    </rPh>
    <phoneticPr fontId="1"/>
  </si>
  <si>
    <t>　　　・シミュレーション1から4では、観光入込客・イベント参加者数や消費単価が実績よりも増加したと仮定して、生産誘発額（＝経済波及効果）や就業誘発者数などの増分を分析します。</t>
    <rPh sb="19" eb="21">
      <t>カンコウ</t>
    </rPh>
    <rPh sb="21" eb="23">
      <t>イリコミ</t>
    </rPh>
    <rPh sb="23" eb="24">
      <t>キャク</t>
    </rPh>
    <rPh sb="29" eb="33">
      <t>サンカシャスウ</t>
    </rPh>
    <rPh sb="34" eb="36">
      <t>ショウヒ</t>
    </rPh>
    <rPh sb="36" eb="38">
      <t>タンカ</t>
    </rPh>
    <rPh sb="39" eb="41">
      <t>ジッセキ</t>
    </rPh>
    <rPh sb="44" eb="46">
      <t>ゾウカ</t>
    </rPh>
    <rPh sb="49" eb="51">
      <t>カテイ</t>
    </rPh>
    <rPh sb="78" eb="80">
      <t>ゾウブン</t>
    </rPh>
    <rPh sb="81" eb="83">
      <t>ブンセキ</t>
    </rPh>
    <phoneticPr fontId="1"/>
  </si>
  <si>
    <t>シミュレーション5　目標とする生産誘発額（＝経済波及効果）を達成するために必要な客数の増加人数</t>
    <rPh sb="10" eb="12">
      <t>モクヒョウ</t>
    </rPh>
    <rPh sb="15" eb="20">
      <t>セイサンユウハツガク</t>
    </rPh>
    <rPh sb="22" eb="28">
      <t>ケイザイハキュウコウカ</t>
    </rPh>
    <rPh sb="30" eb="32">
      <t>タッセイ</t>
    </rPh>
    <rPh sb="37" eb="39">
      <t>ヒツヨウ</t>
    </rPh>
    <rPh sb="40" eb="42">
      <t>キャクスウ</t>
    </rPh>
    <rPh sb="43" eb="45">
      <t>ゾウカ</t>
    </rPh>
    <rPh sb="45" eb="47">
      <t>ニンズウ</t>
    </rPh>
    <phoneticPr fontId="1"/>
  </si>
  <si>
    <t>シミュレーション7　目標とする生産誘発額（＝経済波及効果）を達成するために必要な1人当たりの消費単価の増加額</t>
    <rPh sb="10" eb="12">
      <t>モクヒョウ</t>
    </rPh>
    <rPh sb="15" eb="20">
      <t>セイサンユウハツガク</t>
    </rPh>
    <rPh sb="22" eb="28">
      <t>ケイザイハキュウコウカ</t>
    </rPh>
    <rPh sb="30" eb="32">
      <t>タッセイ</t>
    </rPh>
    <rPh sb="37" eb="39">
      <t>ヒツヨウ</t>
    </rPh>
    <rPh sb="41" eb="42">
      <t>ニン</t>
    </rPh>
    <rPh sb="42" eb="43">
      <t>ア</t>
    </rPh>
    <rPh sb="46" eb="48">
      <t>ショウヒ</t>
    </rPh>
    <rPh sb="48" eb="50">
      <t>タンカ</t>
    </rPh>
    <rPh sb="51" eb="53">
      <t>ゾウカ</t>
    </rPh>
    <rPh sb="53" eb="54">
      <t>ガク</t>
    </rPh>
    <phoneticPr fontId="1"/>
  </si>
  <si>
    <t>　　　・シミュレーション1から4では、観光入込客・イベント参加者数や消費単価が実績よりも増加したと仮定して、生産誘発額（＝経済波及効果）や就業誘発者数などの増分を分析します。</t>
    <rPh sb="19" eb="21">
      <t>カンコウ</t>
    </rPh>
    <rPh sb="21" eb="23">
      <t>イリコミ</t>
    </rPh>
    <rPh sb="23" eb="24">
      <t>キャク</t>
    </rPh>
    <rPh sb="29" eb="33">
      <t>サンカシャスウ</t>
    </rPh>
    <rPh sb="34" eb="36">
      <t>ショウヒ</t>
    </rPh>
    <rPh sb="36" eb="38">
      <t>タンカ</t>
    </rPh>
    <rPh sb="39" eb="41">
      <t>ジッセキ</t>
    </rPh>
    <rPh sb="44" eb="46">
      <t>ゾウカ</t>
    </rPh>
    <rPh sb="49" eb="51">
      <t>カテイ</t>
    </rPh>
    <rPh sb="61" eb="67">
      <t>ケイザイハキュウコウカ</t>
    </rPh>
    <rPh sb="78" eb="80">
      <t>ゾウブン</t>
    </rPh>
    <rPh sb="81" eb="83">
      <t>ブンセキ</t>
    </rPh>
    <phoneticPr fontId="1"/>
  </si>
  <si>
    <t>　　　・シミュレーション5から8では、目標とする生産誘発額（＝経済波及効果）や就業誘発者数を達成するために必要な観光入込客・イベント参加者数の増加人数や消費単価の増加額を分析します。</t>
    <rPh sb="19" eb="21">
      <t>モクヒョウ</t>
    </rPh>
    <rPh sb="24" eb="29">
      <t>セイサンユウハツガク</t>
    </rPh>
    <rPh sb="31" eb="37">
      <t>ケイザイハキュウコウカ</t>
    </rPh>
    <rPh sb="39" eb="45">
      <t>シュウギョウユウハツシャスウ</t>
    </rPh>
    <rPh sb="46" eb="48">
      <t>タッセイ</t>
    </rPh>
    <rPh sb="53" eb="55">
      <t>ヒツヨウ</t>
    </rPh>
    <rPh sb="56" eb="58">
      <t>カンコウ</t>
    </rPh>
    <rPh sb="58" eb="60">
      <t>イリコミ</t>
    </rPh>
    <rPh sb="60" eb="61">
      <t>キャク</t>
    </rPh>
    <rPh sb="66" eb="70">
      <t>サンカシャスウ</t>
    </rPh>
    <rPh sb="71" eb="75">
      <t>ゾウカニンズウ</t>
    </rPh>
    <rPh sb="76" eb="78">
      <t>ショウヒ</t>
    </rPh>
    <rPh sb="78" eb="80">
      <t>タンカ</t>
    </rPh>
    <rPh sb="81" eb="84">
      <t>ゾウカガク</t>
    </rPh>
    <rPh sb="85" eb="87">
      <t>ブンセキ</t>
    </rPh>
    <phoneticPr fontId="1"/>
  </si>
  <si>
    <t>シミュレーション5　目標とする生産誘発額（＝経済波及効果）を達成するために必要な客数の増加人数</t>
    <rPh sb="10" eb="12">
      <t>モクヒョウ</t>
    </rPh>
    <rPh sb="15" eb="20">
      <t>セイサンユウハツガク</t>
    </rPh>
    <rPh sb="22" eb="28">
      <t>ケイザイハキュウコウカ</t>
    </rPh>
    <rPh sb="30" eb="32">
      <t>タッセイ</t>
    </rPh>
    <rPh sb="37" eb="39">
      <t>ヒツヨウ</t>
    </rPh>
    <rPh sb="40" eb="42">
      <t>キャクスウ</t>
    </rPh>
    <rPh sb="43" eb="47">
      <t>ゾウカニンズウ</t>
    </rPh>
    <phoneticPr fontId="1"/>
  </si>
  <si>
    <t>　　　・シミュレーション1から5では、観光入込客・イベント参加者数や消費単価が実績よりも増加したと仮定して、生産誘発額（＝経済波及効果）や就業誘発者数などの増分を分析します。</t>
    <rPh sb="19" eb="21">
      <t>カンコウ</t>
    </rPh>
    <rPh sb="21" eb="23">
      <t>イリコミ</t>
    </rPh>
    <rPh sb="23" eb="24">
      <t>キャク</t>
    </rPh>
    <rPh sb="29" eb="33">
      <t>サンカシャスウ</t>
    </rPh>
    <rPh sb="34" eb="36">
      <t>ショウヒ</t>
    </rPh>
    <rPh sb="36" eb="38">
      <t>タンカ</t>
    </rPh>
    <rPh sb="39" eb="41">
      <t>ジッセキ</t>
    </rPh>
    <rPh sb="44" eb="46">
      <t>ゾウカ</t>
    </rPh>
    <rPh sb="49" eb="51">
      <t>カテイ</t>
    </rPh>
    <rPh sb="61" eb="67">
      <t>ケイザイハキュウコウカ</t>
    </rPh>
    <rPh sb="78" eb="80">
      <t>ゾウブン</t>
    </rPh>
    <rPh sb="81" eb="83">
      <t>ブンセキ</t>
    </rPh>
    <phoneticPr fontId="1"/>
  </si>
  <si>
    <t>　　　・シミュレーション6から9では、目標とする生産誘発額（＝経済波及効果）や就業誘発者数を達成するために必要な観光入込客・イベント参加者数の増加人数や消費単価の増加額を分析します。</t>
    <rPh sb="19" eb="21">
      <t>モクヒョウ</t>
    </rPh>
    <rPh sb="24" eb="29">
      <t>セイサンユウハツガク</t>
    </rPh>
    <rPh sb="39" eb="45">
      <t>シュウギョウユウハツシャスウ</t>
    </rPh>
    <rPh sb="46" eb="48">
      <t>タッセイ</t>
    </rPh>
    <rPh sb="53" eb="55">
      <t>ヒツヨウ</t>
    </rPh>
    <rPh sb="56" eb="58">
      <t>カンコウ</t>
    </rPh>
    <rPh sb="58" eb="60">
      <t>イリコミ</t>
    </rPh>
    <rPh sb="60" eb="61">
      <t>キャク</t>
    </rPh>
    <rPh sb="66" eb="70">
      <t>サンカシャスウ</t>
    </rPh>
    <rPh sb="71" eb="75">
      <t>ゾウカニンズウ</t>
    </rPh>
    <rPh sb="76" eb="78">
      <t>ショウヒ</t>
    </rPh>
    <rPh sb="78" eb="80">
      <t>タンカ</t>
    </rPh>
    <rPh sb="81" eb="84">
      <t>ゾウカガク</t>
    </rPh>
    <rPh sb="85" eb="87">
      <t>ブンセキ</t>
    </rPh>
    <phoneticPr fontId="1"/>
  </si>
  <si>
    <t>シミュレーション6　目標とする生産誘発額（＝経済波及効果）を達成するために必要な客数の増加人数</t>
    <rPh sb="10" eb="12">
      <t>モクヒョウ</t>
    </rPh>
    <rPh sb="15" eb="20">
      <t>セイサンユウハツガク</t>
    </rPh>
    <rPh sb="22" eb="28">
      <t>ケイザイハキュウコウカ</t>
    </rPh>
    <rPh sb="30" eb="32">
      <t>タッセイ</t>
    </rPh>
    <rPh sb="37" eb="39">
      <t>ヒツヨウ</t>
    </rPh>
    <rPh sb="40" eb="42">
      <t>キャクスウ</t>
    </rPh>
    <rPh sb="43" eb="47">
      <t>ゾウカニンズウ</t>
    </rPh>
    <phoneticPr fontId="1"/>
  </si>
  <si>
    <t>シミュレーション8　目標とする生産誘発額（＝経済波及効果）を達成するために必要な消費単価の増加額</t>
    <rPh sb="10" eb="12">
      <t>モクヒョウ</t>
    </rPh>
    <rPh sb="15" eb="20">
      <t>セイサンユウハツガク</t>
    </rPh>
    <rPh sb="22" eb="28">
      <t>ケイザイハキュウコウカ</t>
    </rPh>
    <rPh sb="30" eb="32">
      <t>タッセイ</t>
    </rPh>
    <rPh sb="37" eb="39">
      <t>ヒツヨウ</t>
    </rPh>
    <rPh sb="40" eb="42">
      <t>ショウヒ</t>
    </rPh>
    <rPh sb="42" eb="44">
      <t>タンカ</t>
    </rPh>
    <rPh sb="45" eb="48">
      <t>ゾウカガク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</si>
</sst>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0.000_ "/>
    <numFmt numFmtId="178" formatCode="[$-411]ggge&quot;年&quot;m&quot;月&quot;d&quot;日&quot;;@"/>
    <numFmt numFmtId="179" formatCode="0.000"/>
    <numFmt numFmtId="180" formatCode="0.0"/>
    <numFmt numFmtId="181" formatCode="#,##0_ ;[Red]\-#,##0\ "/>
    <numFmt numFmtId="182" formatCode="0.0%"/>
    <numFmt numFmtId="183" formatCode="0.0_ ;[Red]\-0.0\ "/>
    <numFmt numFmtId="184" formatCode="0.00_);[Red]\(0.00\)"/>
  </numFmts>
  <fonts count="20" x14ac:knownFonts="1">
    <font>
      <sz val="11"/>
      <color theme="1"/>
      <name val="ＭＳ Ｐゴシック"/>
      <family val="2"/>
      <charset val="128"/>
      <scheme val="minor"/>
    </font>
    <font>
      <sz val="6"/>
      <name val="ＭＳ Ｐゴシック"/>
      <family val="2"/>
      <charset val="128"/>
      <scheme val="minor"/>
    </font>
    <font>
      <sz val="12"/>
      <color theme="1"/>
      <name val="ＭＳ Ｐゴシック"/>
      <family val="3"/>
      <charset val="128"/>
      <scheme val="minor"/>
    </font>
    <font>
      <b/>
      <sz val="12"/>
      <color theme="1"/>
      <name val="ＭＳ Ｐゴシック"/>
      <family val="3"/>
      <charset val="128"/>
      <scheme val="minor"/>
    </font>
    <font>
      <sz val="9"/>
      <color theme="1"/>
      <name val="ＭＳ Ｐゴシック"/>
      <family val="2"/>
      <charset val="128"/>
      <scheme val="minor"/>
    </font>
    <font>
      <sz val="9"/>
      <color theme="1"/>
      <name val="ＭＳ Ｐゴシック"/>
      <family val="3"/>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b/>
      <sz val="15"/>
      <color theme="3"/>
      <name val="ＭＳ Ｐゴシック"/>
      <family val="2"/>
      <charset val="128"/>
      <scheme val="minor"/>
    </font>
    <font>
      <sz val="12"/>
      <color theme="1"/>
      <name val="メイリオ"/>
      <family val="3"/>
      <charset val="128"/>
    </font>
    <font>
      <sz val="11"/>
      <color theme="1"/>
      <name val="メイリオ"/>
      <family val="3"/>
      <charset val="128"/>
    </font>
    <font>
      <sz val="12"/>
      <color rgb="FFFF0000"/>
      <name val="メイリオ"/>
      <family val="3"/>
      <charset val="128"/>
    </font>
    <font>
      <b/>
      <sz val="11"/>
      <color rgb="FFFF0000"/>
      <name val="メイリオ"/>
      <family val="3"/>
      <charset val="128"/>
    </font>
    <font>
      <u/>
      <sz val="12"/>
      <name val="メイリオ"/>
      <family val="3"/>
      <charset val="128"/>
    </font>
    <font>
      <b/>
      <sz val="12"/>
      <color theme="1"/>
      <name val="メイリオ"/>
      <family val="3"/>
      <charset val="128"/>
    </font>
    <font>
      <sz val="9"/>
      <color theme="1"/>
      <name val="メイリオ"/>
      <family val="3"/>
      <charset val="128"/>
    </font>
    <font>
      <u/>
      <sz val="12"/>
      <color theme="1"/>
      <name val="メイリオ"/>
      <family val="3"/>
      <charset val="128"/>
    </font>
    <font>
      <sz val="14"/>
      <color theme="1"/>
      <name val="メイリオ"/>
      <family val="3"/>
      <charset val="128"/>
    </font>
    <font>
      <sz val="11"/>
      <color rgb="FFFF0000"/>
      <name val="メイリオ"/>
      <family val="3"/>
      <charset val="128"/>
    </font>
  </fonts>
  <fills count="6">
    <fill>
      <patternFill patternType="none"/>
    </fill>
    <fill>
      <patternFill patternType="gray125"/>
    </fill>
    <fill>
      <patternFill patternType="solid">
        <fgColor theme="5"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right/>
      <top style="thin">
        <color indexed="64"/>
      </top>
      <bottom style="thin">
        <color indexed="64"/>
      </bottom>
      <diagonal/>
    </border>
    <border>
      <left/>
      <right style="medium">
        <color theme="5"/>
      </right>
      <top/>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medium">
        <color theme="5"/>
      </left>
      <right style="medium">
        <color theme="5"/>
      </right>
      <top style="medium">
        <color theme="5"/>
      </top>
      <bottom/>
      <diagonal/>
    </border>
    <border>
      <left style="medium">
        <color theme="5"/>
      </left>
      <right style="medium">
        <color theme="5"/>
      </right>
      <top/>
      <bottom/>
      <diagonal/>
    </border>
    <border>
      <left style="medium">
        <color theme="5"/>
      </left>
      <right style="medium">
        <color theme="5"/>
      </right>
      <top/>
      <bottom style="medium">
        <color theme="5"/>
      </bottom>
      <diagonal/>
    </border>
    <border>
      <left style="medium">
        <color theme="5"/>
      </left>
      <right/>
      <top/>
      <bottom/>
      <diagonal/>
    </border>
    <border>
      <left style="medium">
        <color theme="4"/>
      </left>
      <right style="medium">
        <color theme="4"/>
      </right>
      <top style="medium">
        <color theme="4"/>
      </top>
      <bottom/>
      <diagonal/>
    </border>
    <border>
      <left style="medium">
        <color theme="4"/>
      </left>
      <right style="medium">
        <color theme="4"/>
      </right>
      <top/>
      <bottom/>
      <diagonal/>
    </border>
    <border>
      <left style="medium">
        <color theme="4"/>
      </left>
      <right style="medium">
        <color theme="4"/>
      </right>
      <top/>
      <bottom style="medium">
        <color theme="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6"/>
      </left>
      <right style="medium">
        <color theme="6"/>
      </right>
      <top style="medium">
        <color theme="6"/>
      </top>
      <bottom/>
      <diagonal/>
    </border>
    <border>
      <left style="medium">
        <color theme="6"/>
      </left>
      <right style="medium">
        <color theme="6"/>
      </right>
      <top/>
      <bottom/>
      <diagonal/>
    </border>
    <border>
      <left style="medium">
        <color theme="6"/>
      </left>
      <right style="medium">
        <color theme="6"/>
      </right>
      <top/>
      <bottom style="medium">
        <color theme="6"/>
      </bottom>
      <diagonal/>
    </border>
    <border>
      <left style="medium">
        <color theme="6"/>
      </left>
      <right/>
      <top style="medium">
        <color theme="6"/>
      </top>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top style="dashed">
        <color indexed="64"/>
      </top>
      <bottom/>
      <diagonal/>
    </border>
    <border>
      <left style="thin">
        <color indexed="64"/>
      </left>
      <right/>
      <top/>
      <bottom style="dashed">
        <color indexed="64"/>
      </bottom>
      <diagonal/>
    </border>
    <border>
      <left/>
      <right style="thin">
        <color indexed="64"/>
      </right>
      <top style="dashed">
        <color indexed="64"/>
      </top>
      <bottom/>
      <diagonal/>
    </border>
    <border>
      <left/>
      <right style="thin">
        <color indexed="64"/>
      </right>
      <top/>
      <bottom style="dashed">
        <color indexed="64"/>
      </bottom>
      <diagonal/>
    </border>
    <border>
      <left/>
      <right/>
      <top/>
      <bottom style="dashed">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style="thin">
        <color indexed="64"/>
      </bottom>
      <diagonal/>
    </border>
    <border>
      <left/>
      <right style="thick">
        <color rgb="FFFF0000"/>
      </right>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diagonal/>
    </border>
    <border>
      <left/>
      <right style="thick">
        <color rgb="FFFF0000"/>
      </right>
      <top style="thin">
        <color indexed="64"/>
      </top>
      <bottom/>
      <diagonal/>
    </border>
    <border>
      <left style="thick">
        <color rgb="FFFF0000"/>
      </left>
      <right style="thin">
        <color indexed="64"/>
      </right>
      <top/>
      <bottom/>
      <diagonal/>
    </border>
    <border>
      <left/>
      <right style="thick">
        <color rgb="FFFF0000"/>
      </right>
      <top/>
      <bottom/>
      <diagonal/>
    </border>
    <border>
      <left style="thick">
        <color rgb="FFFF0000"/>
      </left>
      <right style="thin">
        <color indexed="64"/>
      </right>
      <top/>
      <bottom style="dashed">
        <color indexed="64"/>
      </bottom>
      <diagonal/>
    </border>
    <border>
      <left/>
      <right style="thick">
        <color rgb="FFFF0000"/>
      </right>
      <top/>
      <bottom style="dashed">
        <color indexed="64"/>
      </bottom>
      <diagonal/>
    </border>
    <border>
      <left style="thick">
        <color rgb="FFFF0000"/>
      </left>
      <right style="thin">
        <color indexed="64"/>
      </right>
      <top/>
      <bottom style="thick">
        <color rgb="FFFF0000"/>
      </bottom>
      <diagonal/>
    </border>
    <border>
      <left/>
      <right style="thick">
        <color rgb="FFFF0000"/>
      </right>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bottom/>
      <diagonal/>
    </border>
    <border>
      <left style="thick">
        <color rgb="FFFF0000"/>
      </left>
      <right style="thick">
        <color rgb="FFFF0000"/>
      </right>
      <top/>
      <bottom style="dashed">
        <color indexed="64"/>
      </bottom>
      <diagonal/>
    </border>
    <border>
      <left style="thick">
        <color rgb="FFFF0000"/>
      </left>
      <right style="thick">
        <color rgb="FFFF0000"/>
      </right>
      <top style="dashed">
        <color indexed="64"/>
      </top>
      <bottom style="dashed">
        <color indexed="64"/>
      </bottom>
      <diagonal/>
    </border>
    <border>
      <left style="thick">
        <color rgb="FFFF0000"/>
      </left>
      <right style="thick">
        <color rgb="FFFF0000"/>
      </right>
      <top style="dashed">
        <color indexed="64"/>
      </top>
      <bottom/>
      <diagonal/>
    </border>
    <border>
      <left style="thick">
        <color rgb="FFFF0000"/>
      </left>
      <right style="thick">
        <color rgb="FFFF0000"/>
      </right>
      <top/>
      <bottom style="thick">
        <color rgb="FFFF0000"/>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dashed">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n">
        <color indexed="64"/>
      </left>
      <right style="thick">
        <color indexed="64"/>
      </right>
      <top/>
      <bottom style="thick">
        <color indexed="64"/>
      </bottom>
      <diagonal/>
    </border>
    <border>
      <left/>
      <right style="thick">
        <color rgb="FFFF0000"/>
      </right>
      <top style="thick">
        <color rgb="FFFF0000"/>
      </top>
      <bottom style="thick">
        <color rgb="FFFF0000"/>
      </bottom>
      <diagonal/>
    </border>
    <border>
      <left style="thin">
        <color indexed="64"/>
      </left>
      <right/>
      <top/>
      <bottom style="thick">
        <color indexed="64"/>
      </bottom>
      <diagonal/>
    </border>
    <border>
      <left style="thin">
        <color indexed="64"/>
      </left>
      <right style="thick">
        <color indexed="64"/>
      </right>
      <top/>
      <bottom style="dashed">
        <color indexed="64"/>
      </bottom>
      <diagonal/>
    </border>
    <border>
      <left style="thick">
        <color indexed="64"/>
      </left>
      <right/>
      <top/>
      <bottom style="dashed">
        <color indexed="64"/>
      </bottom>
      <diagonal/>
    </border>
    <border>
      <left style="thick">
        <color indexed="64"/>
      </left>
      <right/>
      <top style="thin">
        <color indexed="64"/>
      </top>
      <bottom/>
      <diagonal/>
    </border>
    <border>
      <left style="thick">
        <color indexed="64"/>
      </left>
      <right/>
      <top/>
      <bottom/>
      <diagonal/>
    </border>
    <border>
      <left/>
      <right style="thick">
        <color indexed="64"/>
      </right>
      <top/>
      <bottom style="dashed">
        <color indexed="64"/>
      </bottom>
      <diagonal/>
    </border>
    <border>
      <left style="thick">
        <color indexed="64"/>
      </left>
      <right style="thin">
        <color indexed="64"/>
      </right>
      <top/>
      <bottom style="thin">
        <color indexed="64"/>
      </bottom>
      <diagonal/>
    </border>
    <border>
      <left/>
      <right style="thick">
        <color indexed="64"/>
      </right>
      <top/>
      <bottom/>
      <diagonal/>
    </border>
    <border>
      <left style="thin">
        <color indexed="64"/>
      </left>
      <right style="thick">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ck">
        <color indexed="64"/>
      </bottom>
      <diagonal/>
    </border>
    <border>
      <left/>
      <right/>
      <top style="dashed">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ck">
        <color rgb="FFFF0000"/>
      </left>
      <right/>
      <top style="thick">
        <color rgb="FFFF0000"/>
      </top>
      <bottom style="thick">
        <color rgb="FFFF0000"/>
      </bottom>
      <diagonal/>
    </border>
    <border>
      <left style="thick">
        <color rgb="FFFF0000"/>
      </left>
      <right style="thin">
        <color indexed="64"/>
      </right>
      <top style="thick">
        <color rgb="FFFF0000"/>
      </top>
      <bottom style="thick">
        <color rgb="FFFF0000"/>
      </bottom>
      <diagonal/>
    </border>
    <border>
      <left style="thin">
        <color indexed="64"/>
      </left>
      <right style="thick">
        <color rgb="FFFF0000"/>
      </right>
      <top style="thick">
        <color rgb="FFFF0000"/>
      </top>
      <bottom style="thick">
        <color rgb="FFFF0000"/>
      </bottom>
      <diagonal/>
    </border>
    <border>
      <left/>
      <right/>
      <top style="thick">
        <color rgb="FFFF0000"/>
      </top>
      <bottom style="thick">
        <color rgb="FFFF0000"/>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style="thin">
        <color indexed="64"/>
      </left>
      <right style="thick">
        <color rgb="FFFF0000"/>
      </right>
      <top/>
      <bottom style="thin">
        <color indexed="64"/>
      </bottom>
      <diagonal/>
    </border>
    <border>
      <left/>
      <right/>
      <top/>
      <bottom style="thick">
        <color rgb="FFFF0000"/>
      </bottom>
      <diagonal/>
    </border>
    <border>
      <left/>
      <right style="thick">
        <color rgb="FFFF0000"/>
      </right>
      <top style="thin">
        <color indexed="64"/>
      </top>
      <bottom style="thin">
        <color indexed="64"/>
      </bottom>
      <diagonal/>
    </border>
    <border>
      <left/>
      <right/>
      <top/>
      <bottom style="thick">
        <color indexed="64"/>
      </bottom>
      <diagonal/>
    </border>
    <border>
      <left/>
      <right/>
      <top style="thin">
        <color indexed="64"/>
      </top>
      <bottom style="medium">
        <color indexed="64"/>
      </bottom>
      <diagonal/>
    </border>
  </borders>
  <cellStyleXfs count="5">
    <xf numFmtId="0" fontId="0" fillId="0" borderId="0">
      <alignment vertical="center"/>
    </xf>
    <xf numFmtId="0" fontId="5" fillId="0" borderId="0">
      <alignment vertical="center"/>
    </xf>
    <xf numFmtId="0" fontId="7" fillId="0" borderId="0"/>
    <xf numFmtId="9" fontId="8" fillId="0" borderId="0" applyFont="0" applyFill="0" applyBorder="0" applyAlignment="0" applyProtection="0">
      <alignment vertical="center"/>
    </xf>
    <xf numFmtId="38" fontId="8" fillId="0" borderId="0" applyFont="0" applyFill="0" applyBorder="0" applyAlignment="0" applyProtection="0">
      <alignment vertical="center"/>
    </xf>
  </cellStyleXfs>
  <cellXfs count="611">
    <xf numFmtId="0" fontId="0" fillId="0" borderId="0" xfId="0">
      <alignment vertical="center"/>
    </xf>
    <xf numFmtId="0" fontId="10" fillId="0" borderId="0" xfId="0" applyFont="1">
      <alignment vertical="center"/>
    </xf>
    <xf numFmtId="0" fontId="11" fillId="0" borderId="0" xfId="0" applyFont="1">
      <alignment vertical="center"/>
    </xf>
    <xf numFmtId="0" fontId="13" fillId="0" borderId="130" xfId="0" applyFont="1" applyBorder="1" applyAlignment="1">
      <alignment vertical="center" wrapText="1"/>
    </xf>
    <xf numFmtId="0" fontId="13" fillId="0" borderId="0" xfId="0" applyFont="1" applyAlignment="1">
      <alignment vertical="center" wrapText="1"/>
    </xf>
    <xf numFmtId="0" fontId="11" fillId="0" borderId="0" xfId="0" applyFont="1" applyAlignment="1">
      <alignment vertical="center"/>
    </xf>
    <xf numFmtId="0" fontId="11" fillId="0" borderId="0" xfId="0" applyFont="1" applyBorder="1" applyAlignment="1">
      <alignment vertical="center"/>
    </xf>
    <xf numFmtId="0" fontId="14" fillId="0" borderId="0" xfId="0" applyFont="1">
      <alignment vertical="center"/>
    </xf>
    <xf numFmtId="0" fontId="11" fillId="0" borderId="0" xfId="0" applyNumberFormat="1" applyFont="1" applyBorder="1" applyAlignment="1">
      <alignment vertical="center"/>
    </xf>
    <xf numFmtId="0" fontId="11" fillId="0" borderId="0" xfId="0" applyNumberFormat="1" applyFont="1" applyBorder="1">
      <alignment vertical="center"/>
    </xf>
    <xf numFmtId="0" fontId="11" fillId="0" borderId="0" xfId="0" applyFont="1" applyAlignment="1">
      <alignment horizontal="right" vertical="center"/>
    </xf>
    <xf numFmtId="0" fontId="11" fillId="0" borderId="7" xfId="0" applyFont="1" applyBorder="1" applyAlignment="1">
      <alignment horizontal="center" vertical="center"/>
    </xf>
    <xf numFmtId="0" fontId="11" fillId="0" borderId="6" xfId="0" applyFont="1" applyBorder="1" applyAlignment="1">
      <alignment vertical="center"/>
    </xf>
    <xf numFmtId="0" fontId="11" fillId="0" borderId="21" xfId="0" applyFont="1" applyBorder="1" applyAlignment="1">
      <alignment vertical="center"/>
    </xf>
    <xf numFmtId="38" fontId="11" fillId="0" borderId="78" xfId="4" applyFont="1" applyBorder="1">
      <alignment vertical="center"/>
    </xf>
    <xf numFmtId="0" fontId="11" fillId="0" borderId="149" xfId="0" applyFont="1" applyBorder="1" applyAlignment="1">
      <alignment vertical="center"/>
    </xf>
    <xf numFmtId="38" fontId="11" fillId="0" borderId="98" xfId="4" applyFont="1" applyBorder="1">
      <alignment vertical="center"/>
    </xf>
    <xf numFmtId="0" fontId="11" fillId="0" borderId="0" xfId="0" applyFont="1" applyBorder="1">
      <alignment vertical="center"/>
    </xf>
    <xf numFmtId="0" fontId="11" fillId="0" borderId="1" xfId="0" applyFont="1" applyBorder="1" applyAlignment="1">
      <alignment vertical="center"/>
    </xf>
    <xf numFmtId="0" fontId="11" fillId="0" borderId="2" xfId="0" applyFont="1" applyBorder="1" applyAlignment="1">
      <alignment vertical="center"/>
    </xf>
    <xf numFmtId="0" fontId="11" fillId="0" borderId="3" xfId="0" applyFont="1" applyBorder="1" applyAlignment="1">
      <alignment horizontal="center" vertical="center"/>
    </xf>
    <xf numFmtId="38" fontId="11" fillId="0" borderId="78" xfId="4" applyFont="1" applyBorder="1" applyAlignment="1">
      <alignment vertical="center"/>
    </xf>
    <xf numFmtId="38" fontId="11" fillId="0" borderId="114" xfId="4" applyFont="1" applyBorder="1">
      <alignment vertical="center"/>
    </xf>
    <xf numFmtId="0" fontId="11" fillId="0" borderId="1" xfId="0" applyFont="1" applyBorder="1" applyAlignment="1">
      <alignment horizontal="center" vertical="center"/>
    </xf>
    <xf numFmtId="0" fontId="11" fillId="0" borderId="6" xfId="0" applyFont="1" applyBorder="1" applyAlignment="1">
      <alignment horizontal="center" vertical="center"/>
    </xf>
    <xf numFmtId="38" fontId="11" fillId="0" borderId="1" xfId="4" applyFont="1" applyBorder="1">
      <alignment vertical="center"/>
    </xf>
    <xf numFmtId="0" fontId="11" fillId="0" borderId="1" xfId="0" applyFont="1" applyBorder="1" applyAlignment="1">
      <alignment horizontal="center" vertical="center"/>
    </xf>
    <xf numFmtId="38" fontId="11" fillId="0" borderId="1" xfId="4" applyFont="1" applyBorder="1" applyAlignment="1">
      <alignment vertical="center"/>
    </xf>
    <xf numFmtId="0" fontId="15" fillId="0" borderId="0" xfId="0" applyFont="1">
      <alignment vertical="center"/>
    </xf>
    <xf numFmtId="0" fontId="11" fillId="0" borderId="3" xfId="0" applyFont="1" applyBorder="1" applyAlignment="1">
      <alignment horizontal="center" vertical="center"/>
    </xf>
    <xf numFmtId="0" fontId="11" fillId="0" borderId="83" xfId="0" applyFont="1" applyBorder="1" applyAlignment="1">
      <alignment horizontal="center" vertical="center"/>
    </xf>
    <xf numFmtId="0" fontId="11" fillId="0" borderId="84" xfId="0" applyFont="1" applyBorder="1" applyAlignment="1">
      <alignment horizontal="center" vertical="center"/>
    </xf>
    <xf numFmtId="0" fontId="11" fillId="0" borderId="2" xfId="0" applyFont="1" applyBorder="1" applyAlignment="1">
      <alignment horizontal="center" vertical="center"/>
    </xf>
    <xf numFmtId="0" fontId="11" fillId="0" borderId="104" xfId="0" applyFont="1" applyBorder="1" applyAlignment="1">
      <alignment horizontal="center" vertical="center"/>
    </xf>
    <xf numFmtId="0" fontId="11" fillId="0" borderId="124" xfId="0" applyFont="1" applyFill="1" applyBorder="1" applyAlignment="1">
      <alignment horizontal="center" vertical="center"/>
    </xf>
    <xf numFmtId="0" fontId="11" fillId="0" borderId="109" xfId="0" applyFont="1" applyFill="1" applyBorder="1" applyAlignment="1">
      <alignment horizontal="center" vertical="center"/>
    </xf>
    <xf numFmtId="0" fontId="11" fillId="0" borderId="110" xfId="0" applyFont="1" applyBorder="1" applyAlignment="1">
      <alignment horizontal="center" vertical="center"/>
    </xf>
    <xf numFmtId="0" fontId="11" fillId="0" borderId="10" xfId="0" applyFont="1" applyBorder="1" applyAlignment="1">
      <alignment horizontal="center" vertical="center"/>
    </xf>
    <xf numFmtId="0" fontId="11" fillId="0" borderId="111" xfId="0" applyFont="1" applyFill="1" applyBorder="1" applyAlignment="1">
      <alignment horizontal="center" vertical="center"/>
    </xf>
    <xf numFmtId="0" fontId="11" fillId="0" borderId="8" xfId="0" applyFont="1" applyBorder="1" applyAlignment="1">
      <alignment horizontal="center" vertical="center"/>
    </xf>
    <xf numFmtId="0" fontId="11" fillId="0" borderId="8" xfId="0" applyFont="1" applyBorder="1">
      <alignment vertical="center"/>
    </xf>
    <xf numFmtId="0" fontId="11" fillId="0" borderId="4" xfId="0" applyFont="1" applyBorder="1">
      <alignment vertical="center"/>
    </xf>
    <xf numFmtId="38" fontId="11" fillId="0" borderId="85" xfId="4" applyFont="1" applyBorder="1">
      <alignment vertical="center"/>
    </xf>
    <xf numFmtId="38" fontId="11" fillId="0" borderId="86" xfId="4" applyFont="1" applyBorder="1">
      <alignment vertical="center"/>
    </xf>
    <xf numFmtId="38" fontId="11" fillId="0" borderId="10" xfId="4" applyFont="1" applyBorder="1">
      <alignment vertical="center"/>
    </xf>
    <xf numFmtId="38" fontId="11" fillId="0" borderId="3" xfId="4" applyFont="1" applyBorder="1">
      <alignment vertical="center"/>
    </xf>
    <xf numFmtId="180" fontId="11" fillId="0" borderId="8" xfId="0" applyNumberFormat="1" applyFont="1" applyBorder="1">
      <alignment vertical="center"/>
    </xf>
    <xf numFmtId="180" fontId="11" fillId="0" borderId="4" xfId="0" applyNumberFormat="1" applyFont="1" applyBorder="1">
      <alignment vertical="center"/>
    </xf>
    <xf numFmtId="180" fontId="11" fillId="0" borderId="105" xfId="0" applyNumberFormat="1" applyFont="1" applyBorder="1">
      <alignment vertical="center"/>
    </xf>
    <xf numFmtId="180" fontId="11" fillId="0" borderId="122" xfId="0" applyNumberFormat="1" applyFont="1" applyBorder="1">
      <alignment vertical="center"/>
    </xf>
    <xf numFmtId="180" fontId="11" fillId="0" borderId="112" xfId="0" applyNumberFormat="1" applyFont="1" applyBorder="1">
      <alignment vertical="center"/>
    </xf>
    <xf numFmtId="180" fontId="11" fillId="0" borderId="118" xfId="0" applyNumberFormat="1" applyFont="1" applyBorder="1">
      <alignment vertical="center"/>
    </xf>
    <xf numFmtId="180" fontId="11" fillId="0" borderId="3" xfId="0" applyNumberFormat="1" applyFont="1" applyBorder="1">
      <alignment vertical="center"/>
    </xf>
    <xf numFmtId="180" fontId="11" fillId="0" borderId="111" xfId="0" applyNumberFormat="1" applyFont="1" applyBorder="1">
      <alignment vertical="center"/>
    </xf>
    <xf numFmtId="0" fontId="11" fillId="0" borderId="11" xfId="0" applyFont="1" applyBorder="1">
      <alignment vertical="center"/>
    </xf>
    <xf numFmtId="38" fontId="11" fillId="0" borderId="87" xfId="4" applyFont="1" applyBorder="1">
      <alignment vertical="center"/>
    </xf>
    <xf numFmtId="38" fontId="11" fillId="0" borderId="88" xfId="4" applyFont="1" applyBorder="1">
      <alignment vertical="center"/>
    </xf>
    <xf numFmtId="38" fontId="11" fillId="0" borderId="11" xfId="4" applyFont="1" applyBorder="1">
      <alignment vertical="center"/>
    </xf>
    <xf numFmtId="38" fontId="11" fillId="0" borderId="4" xfId="4" applyFont="1" applyBorder="1">
      <alignment vertical="center"/>
    </xf>
    <xf numFmtId="180" fontId="11" fillId="0" borderId="119" xfId="0" applyNumberFormat="1" applyFont="1" applyBorder="1">
      <alignment vertical="center"/>
    </xf>
    <xf numFmtId="0" fontId="11" fillId="0" borderId="68" xfId="0" applyFont="1" applyBorder="1" applyAlignment="1">
      <alignment horizontal="center" vertical="center"/>
    </xf>
    <xf numFmtId="0" fontId="11" fillId="0" borderId="68" xfId="0" applyFont="1" applyBorder="1">
      <alignment vertical="center"/>
    </xf>
    <xf numFmtId="0" fontId="11" fillId="0" borderId="70" xfId="0" applyFont="1" applyBorder="1">
      <alignment vertical="center"/>
    </xf>
    <xf numFmtId="38" fontId="11" fillId="0" borderId="89" xfId="4" applyFont="1" applyBorder="1">
      <alignment vertical="center"/>
    </xf>
    <xf numFmtId="38" fontId="11" fillId="0" borderId="90" xfId="4" applyFont="1" applyBorder="1">
      <alignment vertical="center"/>
    </xf>
    <xf numFmtId="38" fontId="11" fillId="0" borderId="72" xfId="4" applyFont="1" applyBorder="1">
      <alignment vertical="center"/>
    </xf>
    <xf numFmtId="38" fontId="11" fillId="0" borderId="70" xfId="4" applyFont="1" applyBorder="1">
      <alignment vertical="center"/>
    </xf>
    <xf numFmtId="180" fontId="11" fillId="0" borderId="68" xfId="0" applyNumberFormat="1" applyFont="1" applyBorder="1">
      <alignment vertical="center"/>
    </xf>
    <xf numFmtId="180" fontId="11" fillId="0" borderId="70" xfId="0" applyNumberFormat="1" applyFont="1" applyBorder="1">
      <alignment vertical="center"/>
    </xf>
    <xf numFmtId="180" fontId="11" fillId="0" borderId="106" xfId="0" applyNumberFormat="1" applyFont="1" applyBorder="1">
      <alignment vertical="center"/>
    </xf>
    <xf numFmtId="180" fontId="11" fillId="0" borderId="120" xfId="0" applyNumberFormat="1" applyFont="1" applyBorder="1">
      <alignment vertical="center"/>
    </xf>
    <xf numFmtId="180" fontId="11" fillId="0" borderId="116" xfId="0" applyNumberFormat="1" applyFont="1" applyBorder="1">
      <alignment vertical="center"/>
    </xf>
    <xf numFmtId="180" fontId="11" fillId="0" borderId="117" xfId="0" applyNumberFormat="1" applyFont="1" applyBorder="1">
      <alignment vertical="center"/>
    </xf>
    <xf numFmtId="0" fontId="11" fillId="0" borderId="72" xfId="0" applyFont="1" applyBorder="1">
      <alignment vertical="center"/>
    </xf>
    <xf numFmtId="0" fontId="11" fillId="0" borderId="75" xfId="0" applyFont="1" applyBorder="1" applyAlignment="1">
      <alignment horizontal="center" vertical="center"/>
    </xf>
    <xf numFmtId="0" fontId="11" fillId="0" borderId="75" xfId="0" applyFont="1" applyBorder="1" applyAlignment="1">
      <alignment vertical="center" wrapText="1"/>
    </xf>
    <xf numFmtId="0" fontId="11" fillId="0" borderId="76" xfId="0" applyFont="1" applyBorder="1" applyAlignment="1">
      <alignment vertical="center" wrapText="1"/>
    </xf>
    <xf numFmtId="0" fontId="11" fillId="0" borderId="77" xfId="0" applyFont="1" applyBorder="1">
      <alignment vertical="center"/>
    </xf>
    <xf numFmtId="0" fontId="11" fillId="0" borderId="75" xfId="0" applyFont="1" applyBorder="1">
      <alignment vertical="center"/>
    </xf>
    <xf numFmtId="0" fontId="11" fillId="0" borderId="76" xfId="0" applyFont="1" applyBorder="1">
      <alignment vertical="center"/>
    </xf>
    <xf numFmtId="180" fontId="11" fillId="0" borderId="73" xfId="0" applyNumberFormat="1" applyFont="1" applyBorder="1">
      <alignment vertical="center"/>
    </xf>
    <xf numFmtId="0" fontId="11" fillId="0" borderId="71" xfId="0" applyFont="1" applyBorder="1">
      <alignment vertical="center"/>
    </xf>
    <xf numFmtId="0" fontId="11" fillId="0" borderId="0" xfId="0" applyFont="1" applyFill="1">
      <alignment vertical="center"/>
    </xf>
    <xf numFmtId="0" fontId="11" fillId="0" borderId="8" xfId="0" applyFont="1" applyFill="1" applyBorder="1">
      <alignment vertical="center"/>
    </xf>
    <xf numFmtId="0" fontId="11" fillId="0" borderId="4" xfId="0" applyFont="1" applyBorder="1" applyAlignment="1">
      <alignment vertical="center" wrapText="1"/>
    </xf>
    <xf numFmtId="0" fontId="11" fillId="0" borderId="9" xfId="0" applyFont="1" applyBorder="1" applyAlignment="1">
      <alignment horizontal="center" vertical="center"/>
    </xf>
    <xf numFmtId="0" fontId="11" fillId="0" borderId="9" xfId="0" applyFont="1" applyBorder="1">
      <alignment vertical="center"/>
    </xf>
    <xf numFmtId="0" fontId="11" fillId="0" borderId="5" xfId="0" applyFont="1" applyBorder="1">
      <alignment vertical="center"/>
    </xf>
    <xf numFmtId="38" fontId="11" fillId="0" borderId="91" xfId="4" applyFont="1" applyBorder="1">
      <alignment vertical="center"/>
    </xf>
    <xf numFmtId="38" fontId="11" fillId="0" borderId="92" xfId="4" applyFont="1" applyBorder="1">
      <alignment vertical="center"/>
    </xf>
    <xf numFmtId="180" fontId="11" fillId="0" borderId="121" xfId="0" applyNumberFormat="1" applyFont="1" applyBorder="1">
      <alignment vertical="center"/>
    </xf>
    <xf numFmtId="180" fontId="11" fillId="0" borderId="9" xfId="0" applyNumberFormat="1" applyFont="1" applyBorder="1">
      <alignment vertical="center"/>
    </xf>
    <xf numFmtId="180" fontId="11" fillId="0" borderId="103" xfId="0" applyNumberFormat="1" applyFont="1" applyBorder="1">
      <alignment vertical="center"/>
    </xf>
    <xf numFmtId="180" fontId="11" fillId="0" borderId="123" xfId="0" applyNumberFormat="1" applyFont="1" applyBorder="1">
      <alignment vertical="center"/>
    </xf>
    <xf numFmtId="180" fontId="11" fillId="0" borderId="5" xfId="0" applyNumberFormat="1" applyFont="1" applyBorder="1">
      <alignment vertical="center"/>
    </xf>
    <xf numFmtId="0" fontId="11" fillId="0" borderId="12" xfId="0" applyFont="1" applyBorder="1">
      <alignment vertical="center"/>
    </xf>
    <xf numFmtId="38" fontId="11" fillId="0" borderId="9" xfId="4" applyFont="1" applyBorder="1">
      <alignment vertical="center"/>
    </xf>
    <xf numFmtId="38" fontId="11" fillId="0" borderId="6" xfId="4" applyFont="1" applyBorder="1">
      <alignment vertical="center"/>
    </xf>
    <xf numFmtId="1" fontId="11" fillId="0" borderId="1" xfId="0" applyNumberFormat="1" applyFont="1" applyBorder="1">
      <alignment vertical="center"/>
    </xf>
    <xf numFmtId="1" fontId="11" fillId="0" borderId="6" xfId="0" applyNumberFormat="1" applyFont="1" applyBorder="1">
      <alignment vertical="center"/>
    </xf>
    <xf numFmtId="0" fontId="11" fillId="0" borderId="4" xfId="0" applyFont="1" applyBorder="1" applyAlignment="1">
      <alignment horizontal="center" vertical="center"/>
    </xf>
    <xf numFmtId="0" fontId="11" fillId="0" borderId="3" xfId="0" applyFont="1" applyBorder="1">
      <alignment vertical="center"/>
    </xf>
    <xf numFmtId="0" fontId="11" fillId="0" borderId="10" xfId="0" applyFont="1" applyBorder="1">
      <alignment vertical="center"/>
    </xf>
    <xf numFmtId="38" fontId="11" fillId="0" borderId="7" xfId="4" applyFont="1" applyBorder="1">
      <alignment vertical="center"/>
    </xf>
    <xf numFmtId="38" fontId="11" fillId="0" borderId="8" xfId="4" applyFont="1" applyBorder="1">
      <alignment vertical="center"/>
    </xf>
    <xf numFmtId="0" fontId="11" fillId="0" borderId="4" xfId="0" applyFont="1" applyFill="1" applyBorder="1">
      <alignment vertical="center"/>
    </xf>
    <xf numFmtId="0" fontId="11" fillId="0" borderId="5" xfId="0" applyFont="1" applyBorder="1" applyAlignment="1">
      <alignment horizontal="center" vertical="center"/>
    </xf>
    <xf numFmtId="0" fontId="11" fillId="0" borderId="5" xfId="0" applyFont="1" applyFill="1" applyBorder="1">
      <alignment vertical="center"/>
    </xf>
    <xf numFmtId="38" fontId="11" fillId="0" borderId="5" xfId="4" applyFont="1" applyBorder="1">
      <alignment vertical="center"/>
    </xf>
    <xf numFmtId="180" fontId="11" fillId="0" borderId="107" xfId="0" applyNumberFormat="1" applyFont="1" applyBorder="1">
      <alignment vertical="center"/>
    </xf>
    <xf numFmtId="180" fontId="11" fillId="0" borderId="108" xfId="0" applyNumberFormat="1" applyFont="1" applyBorder="1">
      <alignment vertical="center"/>
    </xf>
    <xf numFmtId="180" fontId="11" fillId="0" borderId="125" xfId="0" applyNumberFormat="1" applyFont="1" applyBorder="1">
      <alignment vertical="center"/>
    </xf>
    <xf numFmtId="180" fontId="11" fillId="0" borderId="113" xfId="0" applyNumberFormat="1" applyFont="1" applyBorder="1">
      <alignment vertical="center"/>
    </xf>
    <xf numFmtId="180" fontId="11" fillId="0" borderId="115" xfId="0" applyNumberFormat="1" applyFont="1" applyBorder="1">
      <alignment vertical="center"/>
    </xf>
    <xf numFmtId="3" fontId="11" fillId="0" borderId="1" xfId="0" applyNumberFormat="1" applyFont="1" applyBorder="1">
      <alignment vertical="center"/>
    </xf>
    <xf numFmtId="3" fontId="11" fillId="0" borderId="2" xfId="0" applyNumberFormat="1" applyFont="1" applyBorder="1">
      <alignment vertical="center"/>
    </xf>
    <xf numFmtId="0" fontId="11" fillId="0" borderId="69" xfId="0" applyFont="1" applyBorder="1">
      <alignment vertical="center"/>
    </xf>
    <xf numFmtId="0" fontId="11" fillId="0" borderId="6" xfId="0" applyFont="1" applyFill="1" applyBorder="1" applyAlignment="1">
      <alignment horizontal="center" vertical="center"/>
    </xf>
    <xf numFmtId="0" fontId="11" fillId="0" borderId="93" xfId="0" applyFont="1" applyFill="1" applyBorder="1" applyAlignment="1">
      <alignment horizontal="center" vertical="center"/>
    </xf>
    <xf numFmtId="0" fontId="11" fillId="0" borderId="67" xfId="0" applyFont="1" applyBorder="1" applyAlignment="1">
      <alignment horizontal="center" vertical="center"/>
    </xf>
    <xf numFmtId="0" fontId="11" fillId="0" borderId="67" xfId="0" applyFont="1" applyBorder="1">
      <alignment vertical="center"/>
    </xf>
    <xf numFmtId="0" fontId="11" fillId="0" borderId="8" xfId="0" applyFont="1" applyBorder="1" applyAlignment="1">
      <alignment vertical="center" wrapText="1"/>
    </xf>
    <xf numFmtId="182" fontId="11" fillId="0" borderId="3" xfId="3" applyNumberFormat="1" applyFont="1" applyBorder="1">
      <alignment vertical="center"/>
    </xf>
    <xf numFmtId="182" fontId="11" fillId="0" borderId="4" xfId="3" applyNumberFormat="1" applyFont="1" applyBorder="1">
      <alignment vertical="center"/>
    </xf>
    <xf numFmtId="182" fontId="11" fillId="0" borderId="70" xfId="3" applyNumberFormat="1" applyFont="1" applyBorder="1">
      <alignment vertical="center"/>
    </xf>
    <xf numFmtId="182" fontId="11" fillId="0" borderId="76" xfId="3" applyNumberFormat="1" applyFont="1" applyBorder="1">
      <alignment vertical="center"/>
    </xf>
    <xf numFmtId="182" fontId="11" fillId="0" borderId="5" xfId="3" applyNumberFormat="1" applyFont="1" applyBorder="1">
      <alignment vertical="center"/>
    </xf>
    <xf numFmtId="182" fontId="11" fillId="0" borderId="94" xfId="3" applyNumberFormat="1" applyFont="1" applyBorder="1">
      <alignment vertical="center"/>
    </xf>
    <xf numFmtId="182" fontId="11" fillId="0" borderId="95" xfId="3" applyNumberFormat="1" applyFont="1" applyBorder="1">
      <alignment vertical="center"/>
    </xf>
    <xf numFmtId="182" fontId="11" fillId="0" borderId="96" xfId="3" applyNumberFormat="1" applyFont="1" applyBorder="1">
      <alignment vertical="center"/>
    </xf>
    <xf numFmtId="182" fontId="11" fillId="0" borderId="97" xfId="3" applyNumberFormat="1" applyFont="1" applyBorder="1">
      <alignment vertical="center"/>
    </xf>
    <xf numFmtId="182" fontId="11" fillId="0" borderId="98" xfId="3" applyNumberFormat="1" applyFont="1" applyBorder="1">
      <alignment vertical="center"/>
    </xf>
    <xf numFmtId="0" fontId="11" fillId="0" borderId="7" xfId="0" applyFont="1" applyBorder="1" applyAlignment="1">
      <alignment horizontal="center" vertical="center"/>
    </xf>
    <xf numFmtId="0" fontId="11" fillId="0" borderId="9" xfId="0" applyFont="1" applyBorder="1" applyAlignment="1">
      <alignment horizontal="center" vertical="center"/>
    </xf>
    <xf numFmtId="180" fontId="11" fillId="0" borderId="7" xfId="0" applyNumberFormat="1" applyFont="1" applyBorder="1">
      <alignment vertical="center"/>
    </xf>
    <xf numFmtId="180" fontId="11" fillId="0" borderId="11" xfId="0" applyNumberFormat="1" applyFont="1" applyBorder="1">
      <alignment vertical="center"/>
    </xf>
    <xf numFmtId="180" fontId="11" fillId="0" borderId="67" xfId="0" applyNumberFormat="1" applyFont="1" applyBorder="1">
      <alignment vertical="center"/>
    </xf>
    <xf numFmtId="0" fontId="11" fillId="0" borderId="9" xfId="0" applyFont="1" applyBorder="1" applyAlignment="1">
      <alignment horizontal="right" vertical="center"/>
    </xf>
    <xf numFmtId="180" fontId="11" fillId="0" borderId="1" xfId="0" applyNumberFormat="1" applyFont="1" applyBorder="1">
      <alignment vertical="center"/>
    </xf>
    <xf numFmtId="0" fontId="11" fillId="0" borderId="1" xfId="0" applyFont="1" applyBorder="1" applyAlignment="1">
      <alignment horizontal="right" vertical="center"/>
    </xf>
    <xf numFmtId="0" fontId="11" fillId="0" borderId="0" xfId="0" applyFont="1" applyAlignment="1">
      <alignment vertical="center" wrapText="1"/>
    </xf>
    <xf numFmtId="0" fontId="11" fillId="0" borderId="8" xfId="3" applyNumberFormat="1" applyFont="1" applyFill="1" applyBorder="1">
      <alignment vertical="center"/>
    </xf>
    <xf numFmtId="0" fontId="11" fillId="2" borderId="8" xfId="3" applyNumberFormat="1" applyFont="1" applyFill="1" applyBorder="1">
      <alignment vertical="center"/>
    </xf>
    <xf numFmtId="0" fontId="11" fillId="0" borderId="68" xfId="3" applyNumberFormat="1" applyFont="1" applyFill="1" applyBorder="1">
      <alignment vertical="center"/>
    </xf>
    <xf numFmtId="0" fontId="11" fillId="2" borderId="68" xfId="3" applyNumberFormat="1" applyFont="1" applyFill="1" applyBorder="1">
      <alignment vertical="center"/>
    </xf>
    <xf numFmtId="0" fontId="11" fillId="0" borderId="9" xfId="3" applyNumberFormat="1" applyFont="1" applyFill="1" applyBorder="1">
      <alignment vertical="center"/>
    </xf>
    <xf numFmtId="0" fontId="11" fillId="2" borderId="9" xfId="3" applyNumberFormat="1" applyFont="1" applyFill="1" applyBorder="1">
      <alignment vertical="center"/>
    </xf>
    <xf numFmtId="182" fontId="11" fillId="0" borderId="8" xfId="3" applyNumberFormat="1" applyFont="1" applyBorder="1">
      <alignment vertical="center"/>
    </xf>
    <xf numFmtId="182" fontId="11" fillId="0" borderId="68" xfId="3" applyNumberFormat="1" applyFont="1" applyBorder="1">
      <alignment vertical="center"/>
    </xf>
    <xf numFmtId="182" fontId="11" fillId="0" borderId="75" xfId="3" applyNumberFormat="1" applyFont="1" applyBorder="1">
      <alignment vertical="center"/>
    </xf>
    <xf numFmtId="182" fontId="11" fillId="0" borderId="9" xfId="3" applyNumberFormat="1" applyFont="1" applyBorder="1">
      <alignment vertical="center"/>
    </xf>
    <xf numFmtId="182" fontId="11" fillId="0" borderId="67" xfId="3" applyNumberFormat="1" applyFont="1" applyBorder="1">
      <alignment vertical="center"/>
    </xf>
    <xf numFmtId="0" fontId="11" fillId="0" borderId="7" xfId="0" applyFont="1" applyBorder="1">
      <alignment vertical="center"/>
    </xf>
    <xf numFmtId="0" fontId="11" fillId="0" borderId="1" xfId="0" applyFont="1" applyBorder="1" applyAlignment="1">
      <alignment horizontal="center" vertical="center" wrapText="1"/>
    </xf>
    <xf numFmtId="0" fontId="11" fillId="0" borderId="9" xfId="0" applyFont="1" applyBorder="1" applyAlignment="1">
      <alignment horizontal="center" vertical="center" wrapText="1"/>
    </xf>
    <xf numFmtId="49" fontId="11" fillId="0" borderId="8" xfId="0" applyNumberFormat="1" applyFont="1" applyBorder="1" applyAlignment="1">
      <alignment horizontal="center" vertical="center"/>
    </xf>
    <xf numFmtId="179" fontId="11" fillId="0" borderId="0" xfId="0" applyNumberFormat="1" applyFont="1" applyFill="1" applyBorder="1">
      <alignment vertical="center"/>
    </xf>
    <xf numFmtId="179" fontId="11" fillId="0" borderId="0" xfId="0" applyNumberFormat="1" applyFont="1" applyBorder="1">
      <alignment vertical="center"/>
    </xf>
    <xf numFmtId="0" fontId="11" fillId="0" borderId="1" xfId="0" applyFont="1" applyBorder="1">
      <alignment vertical="center"/>
    </xf>
    <xf numFmtId="179" fontId="11" fillId="0" borderId="1" xfId="0" applyNumberFormat="1" applyFont="1" applyBorder="1">
      <alignment vertical="center"/>
    </xf>
    <xf numFmtId="0" fontId="11" fillId="0" borderId="6" xfId="0" applyFont="1" applyBorder="1">
      <alignment vertical="center"/>
    </xf>
    <xf numFmtId="179" fontId="11" fillId="0" borderId="6" xfId="0" applyNumberFormat="1" applyFont="1" applyBorder="1">
      <alignment vertical="center"/>
    </xf>
    <xf numFmtId="49" fontId="11" fillId="0" borderId="67" xfId="0" applyNumberFormat="1" applyFont="1" applyBorder="1" applyAlignment="1">
      <alignment horizontal="center" vertical="center"/>
    </xf>
    <xf numFmtId="49" fontId="11" fillId="0" borderId="68" xfId="0" applyNumberFormat="1" applyFont="1" applyBorder="1" applyAlignment="1">
      <alignment horizontal="center" vertical="center"/>
    </xf>
    <xf numFmtId="0" fontId="11" fillId="0" borderId="0" xfId="0" applyFont="1" applyFill="1" applyBorder="1">
      <alignment vertical="center"/>
    </xf>
    <xf numFmtId="0" fontId="11" fillId="0" borderId="6" xfId="0" applyFont="1" applyFill="1" applyBorder="1">
      <alignment vertical="center"/>
    </xf>
    <xf numFmtId="0" fontId="11" fillId="0" borderId="2" xfId="0" applyFont="1" applyBorder="1">
      <alignment vertical="center"/>
    </xf>
    <xf numFmtId="0" fontId="11" fillId="0" borderId="0" xfId="0" applyFont="1" applyBorder="1" applyAlignment="1">
      <alignment horizontal="right" vertical="center"/>
    </xf>
    <xf numFmtId="0" fontId="11" fillId="0" borderId="0" xfId="0" applyFont="1" applyBorder="1" applyAlignment="1">
      <alignment horizontal="center" vertical="center"/>
    </xf>
    <xf numFmtId="0" fontId="11" fillId="0" borderId="0" xfId="0" applyFont="1" applyFill="1" applyBorder="1" applyAlignment="1">
      <alignment horizontal="center" vertical="center"/>
    </xf>
    <xf numFmtId="0" fontId="11" fillId="2" borderId="4" xfId="0" applyFont="1" applyFill="1" applyBorder="1">
      <alignment vertical="center"/>
    </xf>
    <xf numFmtId="0" fontId="11" fillId="2" borderId="70" xfId="0" applyFont="1" applyFill="1" applyBorder="1">
      <alignment vertical="center"/>
    </xf>
    <xf numFmtId="0" fontId="11" fillId="2" borderId="8" xfId="0" applyFont="1" applyFill="1" applyBorder="1">
      <alignment vertical="center"/>
    </xf>
    <xf numFmtId="49" fontId="11" fillId="0" borderId="9" xfId="0" applyNumberFormat="1" applyFont="1" applyBorder="1" applyAlignment="1">
      <alignment horizontal="center" vertical="center"/>
    </xf>
    <xf numFmtId="49" fontId="11" fillId="0" borderId="13" xfId="0" applyNumberFormat="1" applyFont="1" applyBorder="1" applyAlignment="1">
      <alignment horizontal="center" vertical="center"/>
    </xf>
    <xf numFmtId="0" fontId="11" fillId="0" borderId="13" xfId="0" applyFont="1" applyBorder="1">
      <alignment vertical="center"/>
    </xf>
    <xf numFmtId="0" fontId="11" fillId="0" borderId="1" xfId="0" applyFont="1" applyFill="1" applyBorder="1">
      <alignment vertical="center"/>
    </xf>
    <xf numFmtId="0" fontId="11" fillId="0" borderId="1" xfId="0" applyFont="1" applyBorder="1" applyAlignment="1">
      <alignment horizontal="center" vertical="center"/>
    </xf>
    <xf numFmtId="0" fontId="11" fillId="2" borderId="68" xfId="0" applyFont="1" applyFill="1" applyBorder="1">
      <alignment vertical="center"/>
    </xf>
    <xf numFmtId="0" fontId="11" fillId="0" borderId="0" xfId="0" applyFont="1" applyBorder="1" applyAlignment="1">
      <alignment vertical="center" wrapText="1"/>
    </xf>
    <xf numFmtId="0" fontId="11" fillId="0" borderId="1" xfId="0" applyFont="1" applyFill="1" applyBorder="1" applyAlignment="1">
      <alignment vertical="center" wrapText="1"/>
    </xf>
    <xf numFmtId="179" fontId="11" fillId="0" borderId="1" xfId="0" applyNumberFormat="1" applyFont="1" applyFill="1" applyBorder="1">
      <alignment vertical="center"/>
    </xf>
    <xf numFmtId="0" fontId="11" fillId="0" borderId="1" xfId="0" applyFont="1" applyFill="1" applyBorder="1" applyAlignment="1">
      <alignment horizontal="center" vertical="center"/>
    </xf>
    <xf numFmtId="182" fontId="11" fillId="0" borderId="1" xfId="3" applyNumberFormat="1" applyFont="1" applyFill="1" applyBorder="1">
      <alignment vertical="center"/>
    </xf>
    <xf numFmtId="0" fontId="11" fillId="0" borderId="0" xfId="0" applyFont="1" applyAlignment="1">
      <alignment horizontal="right"/>
    </xf>
    <xf numFmtId="0" fontId="11" fillId="0" borderId="1" xfId="0" applyFont="1" applyFill="1" applyBorder="1" applyAlignment="1">
      <alignment horizontal="right" vertical="center"/>
    </xf>
    <xf numFmtId="179" fontId="11" fillId="0" borderId="0" xfId="0" applyNumberFormat="1" applyFont="1" applyBorder="1" applyAlignment="1">
      <alignment horizontal="right"/>
    </xf>
    <xf numFmtId="179" fontId="11" fillId="0" borderId="1" xfId="0" applyNumberFormat="1" applyFont="1" applyFill="1" applyBorder="1" applyAlignment="1">
      <alignment horizontal="center" vertical="center"/>
    </xf>
    <xf numFmtId="178" fontId="11" fillId="0" borderId="0" xfId="0" applyNumberFormat="1"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179" fontId="11" fillId="0" borderId="1" xfId="0" applyNumberFormat="1" applyFont="1" applyBorder="1" applyAlignment="1">
      <alignment vertical="center"/>
    </xf>
    <xf numFmtId="0" fontId="11" fillId="0" borderId="3" xfId="0" applyFont="1" applyBorder="1" applyAlignment="1">
      <alignment vertical="center"/>
    </xf>
    <xf numFmtId="0" fontId="11" fillId="0" borderId="3" xfId="0" applyFont="1" applyBorder="1" applyAlignment="1">
      <alignment horizontal="center" vertical="top"/>
    </xf>
    <xf numFmtId="0" fontId="11" fillId="0" borderId="4" xfId="0" applyFont="1" applyBorder="1" applyAlignment="1">
      <alignment vertical="center"/>
    </xf>
    <xf numFmtId="0" fontId="11" fillId="0" borderId="8" xfId="0" applyFont="1" applyBorder="1" applyAlignment="1">
      <alignment vertical="top"/>
    </xf>
    <xf numFmtId="0" fontId="11" fillId="0" borderId="3" xfId="0" applyFont="1" applyBorder="1" applyAlignment="1">
      <alignment vertical="top" wrapText="1"/>
    </xf>
    <xf numFmtId="0" fontId="11" fillId="0" borderId="10" xfId="0" applyFont="1" applyBorder="1" applyAlignment="1">
      <alignment wrapText="1"/>
    </xf>
    <xf numFmtId="0" fontId="11" fillId="0" borderId="7" xfId="0" applyFont="1" applyBorder="1" applyAlignment="1">
      <alignment vertical="center" wrapText="1"/>
    </xf>
    <xf numFmtId="0" fontId="11" fillId="0" borderId="5" xfId="0" applyFont="1" applyBorder="1" applyAlignment="1">
      <alignment vertical="center"/>
    </xf>
    <xf numFmtId="0" fontId="11" fillId="0" borderId="9" xfId="0" applyFont="1" applyBorder="1" applyAlignment="1">
      <alignment vertical="top"/>
    </xf>
    <xf numFmtId="0" fontId="11" fillId="0" borderId="5" xfId="0" applyFont="1" applyBorder="1" applyAlignment="1">
      <alignment vertical="top"/>
    </xf>
    <xf numFmtId="0" fontId="11" fillId="0" borderId="1" xfId="0" applyFont="1" applyBorder="1" applyAlignment="1">
      <alignment wrapText="1"/>
    </xf>
    <xf numFmtId="0" fontId="11" fillId="0" borderId="9" xfId="0" applyFont="1" applyBorder="1" applyAlignment="1">
      <alignment vertical="center"/>
    </xf>
    <xf numFmtId="181" fontId="11" fillId="0" borderId="1" xfId="0" applyNumberFormat="1" applyFont="1" applyBorder="1">
      <alignment vertical="center"/>
    </xf>
    <xf numFmtId="181" fontId="11" fillId="2" borderId="19" xfId="0" applyNumberFormat="1" applyFont="1" applyFill="1" applyBorder="1">
      <alignment vertical="center"/>
    </xf>
    <xf numFmtId="181" fontId="11" fillId="3" borderId="17" xfId="0" applyNumberFormat="1" applyFont="1" applyFill="1" applyBorder="1">
      <alignment vertical="center"/>
    </xf>
    <xf numFmtId="181" fontId="11" fillId="4" borderId="8" xfId="0" applyNumberFormat="1" applyFont="1" applyFill="1" applyBorder="1">
      <alignment vertical="center"/>
    </xf>
    <xf numFmtId="181" fontId="11" fillId="4" borderId="9" xfId="0" applyNumberFormat="1" applyFont="1" applyFill="1" applyBorder="1">
      <alignment vertical="center"/>
    </xf>
    <xf numFmtId="184" fontId="11" fillId="0" borderId="1" xfId="0" applyNumberFormat="1" applyFont="1" applyBorder="1" applyAlignment="1">
      <alignment horizontal="right" vertical="center"/>
    </xf>
    <xf numFmtId="0" fontId="16" fillId="0" borderId="0" xfId="0" applyFont="1">
      <alignment vertical="center"/>
    </xf>
    <xf numFmtId="176" fontId="11" fillId="0" borderId="0" xfId="1" applyNumberFormat="1" applyFont="1" applyFill="1">
      <alignment vertical="center"/>
    </xf>
    <xf numFmtId="176" fontId="11" fillId="0" borderId="0" xfId="1" applyNumberFormat="1" applyFont="1" applyFill="1" applyAlignment="1">
      <alignment horizontal="right" vertical="center"/>
    </xf>
    <xf numFmtId="176" fontId="11" fillId="0" borderId="0" xfId="1" applyNumberFormat="1" applyFont="1" applyFill="1" applyAlignment="1">
      <alignment vertical="center" wrapText="1"/>
    </xf>
    <xf numFmtId="176" fontId="11" fillId="0" borderId="3" xfId="1" applyNumberFormat="1" applyFont="1" applyFill="1" applyBorder="1" applyAlignment="1">
      <alignment vertical="center"/>
    </xf>
    <xf numFmtId="176" fontId="11" fillId="0" borderId="13" xfId="1" applyNumberFormat="1" applyFont="1" applyFill="1" applyBorder="1">
      <alignment vertical="center"/>
    </xf>
    <xf numFmtId="176" fontId="11" fillId="0" borderId="10" xfId="1" applyNumberFormat="1" applyFont="1" applyFill="1" applyBorder="1">
      <alignment vertical="center"/>
    </xf>
    <xf numFmtId="176" fontId="11" fillId="0" borderId="5" xfId="1" applyNumberFormat="1" applyFont="1" applyFill="1" applyBorder="1">
      <alignment vertical="center"/>
    </xf>
    <xf numFmtId="176" fontId="11" fillId="0" borderId="14" xfId="1" applyNumberFormat="1" applyFont="1" applyFill="1" applyBorder="1">
      <alignment vertical="center"/>
    </xf>
    <xf numFmtId="176" fontId="11" fillId="0" borderId="12" xfId="1" applyNumberFormat="1" applyFont="1" applyFill="1" applyBorder="1">
      <alignment vertical="center"/>
    </xf>
    <xf numFmtId="176" fontId="11" fillId="0" borderId="13" xfId="1" applyNumberFormat="1" applyFont="1" applyFill="1" applyBorder="1" applyAlignment="1">
      <alignment vertical="center"/>
    </xf>
    <xf numFmtId="176" fontId="11" fillId="0" borderId="0" xfId="1" applyNumberFormat="1" applyFont="1" applyFill="1" applyBorder="1">
      <alignment vertical="center"/>
    </xf>
    <xf numFmtId="176" fontId="11" fillId="0" borderId="5" xfId="1" applyNumberFormat="1" applyFont="1" applyFill="1" applyBorder="1" applyAlignment="1">
      <alignment vertical="center"/>
    </xf>
    <xf numFmtId="176" fontId="11" fillId="0" borderId="14" xfId="1" applyNumberFormat="1" applyFont="1" applyFill="1" applyBorder="1" applyAlignment="1">
      <alignment vertical="center"/>
    </xf>
    <xf numFmtId="176" fontId="11" fillId="0" borderId="0" xfId="1" applyNumberFormat="1" applyFont="1" applyFill="1" applyAlignment="1">
      <alignment vertical="center"/>
    </xf>
    <xf numFmtId="176" fontId="11" fillId="2" borderId="23" xfId="1" applyNumberFormat="1" applyFont="1" applyFill="1" applyBorder="1">
      <alignment vertical="center"/>
    </xf>
    <xf numFmtId="176" fontId="11" fillId="2" borderId="24" xfId="1" applyNumberFormat="1" applyFont="1" applyFill="1" applyBorder="1" applyAlignment="1">
      <alignment vertical="center"/>
    </xf>
    <xf numFmtId="176" fontId="11" fillId="2" borderId="24" xfId="1" applyNumberFormat="1" applyFont="1" applyFill="1" applyBorder="1">
      <alignment vertical="center"/>
    </xf>
    <xf numFmtId="176" fontId="11" fillId="2" borderId="25" xfId="1" applyNumberFormat="1" applyFont="1" applyFill="1" applyBorder="1">
      <alignment vertical="center"/>
    </xf>
    <xf numFmtId="176" fontId="11" fillId="2" borderId="32" xfId="1" applyNumberFormat="1" applyFont="1" applyFill="1" applyBorder="1">
      <alignment vertical="center"/>
    </xf>
    <xf numFmtId="176" fontId="11" fillId="2" borderId="3" xfId="1" applyNumberFormat="1" applyFont="1" applyFill="1" applyBorder="1" applyAlignment="1">
      <alignment vertical="center"/>
    </xf>
    <xf numFmtId="176" fontId="11" fillId="2" borderId="13" xfId="1" applyNumberFormat="1" applyFont="1" applyFill="1" applyBorder="1" applyAlignment="1">
      <alignment vertical="center"/>
    </xf>
    <xf numFmtId="176" fontId="11" fillId="2" borderId="13" xfId="1" applyNumberFormat="1" applyFont="1" applyFill="1" applyBorder="1">
      <alignment vertical="center"/>
    </xf>
    <xf numFmtId="176" fontId="11" fillId="2" borderId="10" xfId="1" applyNumberFormat="1" applyFont="1" applyFill="1" applyBorder="1">
      <alignment vertical="center"/>
    </xf>
    <xf numFmtId="176" fontId="11" fillId="2" borderId="22" xfId="1" applyNumberFormat="1" applyFont="1" applyFill="1" applyBorder="1">
      <alignment vertical="center"/>
    </xf>
    <xf numFmtId="176" fontId="11" fillId="0" borderId="6" xfId="1" applyNumberFormat="1" applyFont="1" applyFill="1" applyBorder="1">
      <alignment vertical="center"/>
    </xf>
    <xf numFmtId="176" fontId="11" fillId="0" borderId="2" xfId="1" applyNumberFormat="1" applyFont="1" applyFill="1" applyBorder="1">
      <alignment vertical="center"/>
    </xf>
    <xf numFmtId="176" fontId="11" fillId="2" borderId="5" xfId="1" applyNumberFormat="1" applyFont="1" applyFill="1" applyBorder="1" applyAlignment="1">
      <alignment vertical="center"/>
    </xf>
    <xf numFmtId="176" fontId="11" fillId="2" borderId="14" xfId="1" applyNumberFormat="1" applyFont="1" applyFill="1" applyBorder="1" applyAlignment="1">
      <alignment vertical="center"/>
    </xf>
    <xf numFmtId="176" fontId="11" fillId="2" borderId="14" xfId="1" applyNumberFormat="1" applyFont="1" applyFill="1" applyBorder="1">
      <alignment vertical="center"/>
    </xf>
    <xf numFmtId="176" fontId="11" fillId="2" borderId="12" xfId="1" applyNumberFormat="1" applyFont="1" applyFill="1" applyBorder="1">
      <alignment vertical="center"/>
    </xf>
    <xf numFmtId="176" fontId="11" fillId="2" borderId="0" xfId="1" applyNumberFormat="1" applyFont="1" applyFill="1" applyBorder="1" applyAlignment="1">
      <alignment vertical="center"/>
    </xf>
    <xf numFmtId="176" fontId="11" fillId="2" borderId="0" xfId="1" applyNumberFormat="1" applyFont="1" applyFill="1" applyBorder="1">
      <alignment vertical="center"/>
    </xf>
    <xf numFmtId="176" fontId="11" fillId="2" borderId="0" xfId="1" applyNumberFormat="1" applyFont="1" applyFill="1">
      <alignment vertical="center"/>
    </xf>
    <xf numFmtId="176" fontId="11" fillId="2" borderId="10" xfId="1" applyNumberFormat="1" applyFont="1" applyFill="1" applyBorder="1" applyAlignment="1">
      <alignment vertical="center"/>
    </xf>
    <xf numFmtId="176" fontId="11" fillId="2" borderId="7" xfId="1" applyNumberFormat="1" applyFont="1" applyFill="1" applyBorder="1">
      <alignment vertical="center"/>
    </xf>
    <xf numFmtId="176" fontId="11" fillId="2" borderId="66" xfId="1" applyNumberFormat="1" applyFont="1" applyFill="1" applyBorder="1">
      <alignment vertical="center"/>
    </xf>
    <xf numFmtId="176" fontId="11" fillId="2" borderId="12" xfId="1" applyNumberFormat="1" applyFont="1" applyFill="1" applyBorder="1" applyAlignment="1">
      <alignment vertical="center"/>
    </xf>
    <xf numFmtId="176" fontId="11" fillId="2" borderId="5" xfId="1" applyNumberFormat="1" applyFont="1" applyFill="1" applyBorder="1">
      <alignment vertical="center"/>
    </xf>
    <xf numFmtId="176" fontId="11" fillId="2" borderId="55" xfId="1" applyNumberFormat="1" applyFont="1" applyFill="1" applyBorder="1">
      <alignment vertical="center"/>
    </xf>
    <xf numFmtId="176" fontId="11" fillId="2" borderId="56" xfId="1" applyNumberFormat="1" applyFont="1" applyFill="1" applyBorder="1">
      <alignment vertical="center"/>
    </xf>
    <xf numFmtId="176" fontId="11" fillId="2" borderId="57" xfId="1" applyNumberFormat="1" applyFont="1" applyFill="1" applyBorder="1">
      <alignment vertical="center"/>
    </xf>
    <xf numFmtId="176" fontId="11" fillId="2" borderId="58" xfId="1" applyNumberFormat="1" applyFont="1" applyFill="1" applyBorder="1">
      <alignment vertical="center"/>
    </xf>
    <xf numFmtId="176" fontId="11" fillId="2" borderId="26" xfId="1" applyNumberFormat="1" applyFont="1" applyFill="1" applyBorder="1">
      <alignment vertical="center"/>
    </xf>
    <xf numFmtId="176" fontId="11" fillId="2" borderId="27" xfId="1" applyNumberFormat="1" applyFont="1" applyFill="1" applyBorder="1" applyAlignment="1">
      <alignment vertical="center"/>
    </xf>
    <xf numFmtId="176" fontId="11" fillId="2" borderId="27" xfId="1" applyNumberFormat="1" applyFont="1" applyFill="1" applyBorder="1">
      <alignment vertical="center"/>
    </xf>
    <xf numFmtId="176" fontId="11" fillId="2" borderId="28" xfId="1" applyNumberFormat="1" applyFont="1" applyFill="1" applyBorder="1">
      <alignment vertical="center"/>
    </xf>
    <xf numFmtId="176" fontId="11" fillId="0" borderId="3" xfId="1" applyNumberFormat="1" applyFont="1" applyFill="1" applyBorder="1">
      <alignment vertical="center"/>
    </xf>
    <xf numFmtId="176" fontId="11" fillId="3" borderId="36" xfId="1" applyNumberFormat="1" applyFont="1" applyFill="1" applyBorder="1">
      <alignment vertical="center"/>
    </xf>
    <xf numFmtId="176" fontId="11" fillId="3" borderId="37" xfId="1" applyNumberFormat="1" applyFont="1" applyFill="1" applyBorder="1">
      <alignment vertical="center"/>
    </xf>
    <xf numFmtId="176" fontId="11" fillId="3" borderId="38" xfId="1" applyNumberFormat="1" applyFont="1" applyFill="1" applyBorder="1">
      <alignment vertical="center"/>
    </xf>
    <xf numFmtId="176" fontId="11" fillId="3" borderId="39" xfId="1" applyNumberFormat="1" applyFont="1" applyFill="1" applyBorder="1">
      <alignment vertical="center"/>
    </xf>
    <xf numFmtId="176" fontId="11" fillId="3" borderId="3" xfId="1" applyNumberFormat="1" applyFont="1" applyFill="1" applyBorder="1">
      <alignment vertical="center"/>
    </xf>
    <xf numFmtId="176" fontId="11" fillId="3" borderId="13" xfId="1" applyNumberFormat="1" applyFont="1" applyFill="1" applyBorder="1">
      <alignment vertical="center"/>
    </xf>
    <xf numFmtId="176" fontId="11" fillId="3" borderId="10" xfId="1" applyNumberFormat="1" applyFont="1" applyFill="1" applyBorder="1">
      <alignment vertical="center"/>
    </xf>
    <xf numFmtId="176" fontId="11" fillId="3" borderId="40" xfId="1" applyNumberFormat="1" applyFont="1" applyFill="1" applyBorder="1">
      <alignment vertical="center"/>
    </xf>
    <xf numFmtId="176" fontId="11" fillId="3" borderId="5" xfId="1" applyNumberFormat="1" applyFont="1" applyFill="1" applyBorder="1">
      <alignment vertical="center"/>
    </xf>
    <xf numFmtId="176" fontId="11" fillId="3" borderId="14" xfId="1" applyNumberFormat="1" applyFont="1" applyFill="1" applyBorder="1">
      <alignment vertical="center"/>
    </xf>
    <xf numFmtId="176" fontId="11" fillId="3" borderId="12" xfId="1" applyNumberFormat="1" applyFont="1" applyFill="1" applyBorder="1">
      <alignment vertical="center"/>
    </xf>
    <xf numFmtId="176" fontId="11" fillId="3" borderId="0" xfId="1" applyNumberFormat="1" applyFont="1" applyFill="1" applyBorder="1">
      <alignment vertical="center"/>
    </xf>
    <xf numFmtId="176" fontId="11" fillId="3" borderId="59" xfId="1" applyNumberFormat="1" applyFont="1" applyFill="1" applyBorder="1">
      <alignment vertical="center"/>
    </xf>
    <xf numFmtId="176" fontId="11" fillId="3" borderId="56" xfId="1" applyNumberFormat="1" applyFont="1" applyFill="1" applyBorder="1">
      <alignment vertical="center"/>
    </xf>
    <xf numFmtId="176" fontId="11" fillId="3" borderId="58" xfId="1" applyNumberFormat="1" applyFont="1" applyFill="1" applyBorder="1">
      <alignment vertical="center"/>
    </xf>
    <xf numFmtId="176" fontId="11" fillId="3" borderId="41" xfId="1" applyNumberFormat="1" applyFont="1" applyFill="1" applyBorder="1">
      <alignment vertical="center"/>
    </xf>
    <xf numFmtId="176" fontId="11" fillId="3" borderId="42" xfId="1" applyNumberFormat="1" applyFont="1" applyFill="1" applyBorder="1">
      <alignment vertical="center"/>
    </xf>
    <xf numFmtId="176" fontId="11" fillId="3" borderId="43" xfId="1" applyNumberFormat="1" applyFont="1" applyFill="1" applyBorder="1">
      <alignment vertical="center"/>
    </xf>
    <xf numFmtId="176" fontId="11" fillId="0" borderId="0" xfId="1" applyNumberFormat="1" applyFont="1" applyFill="1" applyBorder="1" applyAlignment="1">
      <alignment horizontal="center" vertical="center" textRotation="255"/>
    </xf>
    <xf numFmtId="176" fontId="11" fillId="0" borderId="60" xfId="1" applyNumberFormat="1" applyFont="1" applyFill="1" applyBorder="1">
      <alignment vertical="center"/>
    </xf>
    <xf numFmtId="176" fontId="11" fillId="0" borderId="61" xfId="1" applyNumberFormat="1" applyFont="1" applyFill="1" applyBorder="1">
      <alignment vertical="center"/>
    </xf>
    <xf numFmtId="176" fontId="11" fillId="0" borderId="62" xfId="1" applyNumberFormat="1" applyFont="1" applyFill="1" applyBorder="1">
      <alignment vertical="center"/>
    </xf>
    <xf numFmtId="176" fontId="11" fillId="0" borderId="63" xfId="1" applyNumberFormat="1" applyFont="1" applyFill="1" applyBorder="1">
      <alignment vertical="center"/>
    </xf>
    <xf numFmtId="176" fontId="11" fillId="0" borderId="64" xfId="1" applyNumberFormat="1" applyFont="1" applyFill="1" applyBorder="1">
      <alignment vertical="center"/>
    </xf>
    <xf numFmtId="176" fontId="11" fillId="0" borderId="65" xfId="1" applyNumberFormat="1" applyFont="1" applyFill="1" applyBorder="1">
      <alignment vertical="center"/>
    </xf>
    <xf numFmtId="177" fontId="11" fillId="0" borderId="0" xfId="1" applyNumberFormat="1" applyFont="1" applyFill="1">
      <alignment vertical="center"/>
    </xf>
    <xf numFmtId="176" fontId="11" fillId="4" borderId="47" xfId="1" applyNumberFormat="1" applyFont="1" applyFill="1" applyBorder="1">
      <alignment vertical="center"/>
    </xf>
    <xf numFmtId="176" fontId="11" fillId="4" borderId="48" xfId="1" applyNumberFormat="1" applyFont="1" applyFill="1" applyBorder="1">
      <alignment vertical="center"/>
    </xf>
    <xf numFmtId="176" fontId="11" fillId="4" borderId="49" xfId="1" applyNumberFormat="1" applyFont="1" applyFill="1" applyBorder="1">
      <alignment vertical="center"/>
    </xf>
    <xf numFmtId="176" fontId="11" fillId="4" borderId="50" xfId="1" applyNumberFormat="1" applyFont="1" applyFill="1" applyBorder="1">
      <alignment vertical="center"/>
    </xf>
    <xf numFmtId="176" fontId="11" fillId="4" borderId="3" xfId="1" applyNumberFormat="1" applyFont="1" applyFill="1" applyBorder="1">
      <alignment vertical="center"/>
    </xf>
    <xf numFmtId="176" fontId="11" fillId="4" borderId="13" xfId="1" applyNumberFormat="1" applyFont="1" applyFill="1" applyBorder="1">
      <alignment vertical="center"/>
    </xf>
    <xf numFmtId="176" fontId="11" fillId="4" borderId="10" xfId="1" applyNumberFormat="1" applyFont="1" applyFill="1" applyBorder="1">
      <alignment vertical="center"/>
    </xf>
    <xf numFmtId="176" fontId="11" fillId="4" borderId="51" xfId="1" applyNumberFormat="1" applyFont="1" applyFill="1" applyBorder="1">
      <alignment vertical="center"/>
    </xf>
    <xf numFmtId="176" fontId="11" fillId="4" borderId="5" xfId="1" applyNumberFormat="1" applyFont="1" applyFill="1" applyBorder="1">
      <alignment vertical="center"/>
    </xf>
    <xf numFmtId="176" fontId="11" fillId="4" borderId="14" xfId="1" applyNumberFormat="1" applyFont="1" applyFill="1" applyBorder="1">
      <alignment vertical="center"/>
    </xf>
    <xf numFmtId="176" fontId="11" fillId="4" borderId="12" xfId="1" applyNumberFormat="1" applyFont="1" applyFill="1" applyBorder="1">
      <alignment vertical="center"/>
    </xf>
    <xf numFmtId="176" fontId="11" fillId="4" borderId="0" xfId="1" applyNumberFormat="1" applyFont="1" applyFill="1" applyBorder="1">
      <alignment vertical="center"/>
    </xf>
    <xf numFmtId="176" fontId="11" fillId="4" borderId="6" xfId="1" applyNumberFormat="1" applyFont="1" applyFill="1" applyBorder="1">
      <alignment vertical="center"/>
    </xf>
    <xf numFmtId="176" fontId="11" fillId="4" borderId="21" xfId="1" applyNumberFormat="1" applyFont="1" applyFill="1" applyBorder="1">
      <alignment vertical="center"/>
    </xf>
    <xf numFmtId="176" fontId="11" fillId="4" borderId="2" xfId="1" applyNumberFormat="1" applyFont="1" applyFill="1" applyBorder="1">
      <alignment vertical="center"/>
    </xf>
    <xf numFmtId="176" fontId="11" fillId="4" borderId="52" xfId="1" applyNumberFormat="1" applyFont="1" applyFill="1" applyBorder="1">
      <alignment vertical="center"/>
    </xf>
    <xf numFmtId="176" fontId="11" fillId="4" borderId="53" xfId="1" applyNumberFormat="1" applyFont="1" applyFill="1" applyBorder="1">
      <alignment vertical="center"/>
    </xf>
    <xf numFmtId="176" fontId="11" fillId="4" borderId="54" xfId="1" applyNumberFormat="1" applyFont="1" applyFill="1" applyBorder="1">
      <alignment vertical="center"/>
    </xf>
    <xf numFmtId="0" fontId="11" fillId="2"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3"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11" fillId="5" borderId="8" xfId="0" applyFont="1" applyFill="1" applyBorder="1" applyAlignment="1">
      <alignment horizontal="center" vertical="center"/>
    </xf>
    <xf numFmtId="0" fontId="11" fillId="2" borderId="7"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4" borderId="7" xfId="0" applyFont="1" applyFill="1" applyBorder="1" applyAlignment="1">
      <alignment horizontal="center" vertical="center"/>
    </xf>
    <xf numFmtId="0" fontId="16" fillId="0" borderId="8" xfId="0" applyFont="1" applyBorder="1" applyAlignment="1">
      <alignment horizontal="center" vertical="center"/>
    </xf>
    <xf numFmtId="0" fontId="16" fillId="2" borderId="8" xfId="0" applyFont="1" applyFill="1" applyBorder="1" applyAlignment="1">
      <alignment horizontal="center" vertical="center" wrapText="1"/>
    </xf>
    <xf numFmtId="0" fontId="16" fillId="2" borderId="14" xfId="0" applyFont="1" applyFill="1" applyBorder="1" applyAlignment="1">
      <alignment horizontal="center" vertical="center"/>
    </xf>
    <xf numFmtId="0" fontId="16" fillId="2" borderId="9" xfId="0" applyFont="1" applyFill="1" applyBorder="1" applyAlignment="1">
      <alignment horizontal="center" vertical="center"/>
    </xf>
    <xf numFmtId="0" fontId="16" fillId="0" borderId="9" xfId="0" applyFont="1" applyBorder="1" applyAlignment="1">
      <alignment horizontal="center" vertical="center" wrapText="1"/>
    </xf>
    <xf numFmtId="0" fontId="16" fillId="0" borderId="9" xfId="0" applyFont="1" applyBorder="1" applyAlignment="1">
      <alignment horizontal="center" vertical="center"/>
    </xf>
    <xf numFmtId="0" fontId="16" fillId="0" borderId="12" xfId="0" applyFont="1" applyBorder="1" applyAlignment="1">
      <alignment horizontal="center" vertical="center"/>
    </xf>
    <xf numFmtId="0" fontId="16" fillId="3" borderId="9" xfId="0" applyFont="1" applyFill="1" applyBorder="1" applyAlignment="1">
      <alignment horizontal="center" vertical="center"/>
    </xf>
    <xf numFmtId="0" fontId="16" fillId="4" borderId="9" xfId="0" applyFont="1" applyFill="1" applyBorder="1" applyAlignment="1">
      <alignment horizontal="center" vertical="center"/>
    </xf>
    <xf numFmtId="49" fontId="11" fillId="0" borderId="7" xfId="0" applyNumberFormat="1" applyFont="1" applyBorder="1" applyAlignment="1">
      <alignment horizontal="center" vertical="center"/>
    </xf>
    <xf numFmtId="180" fontId="11" fillId="0" borderId="7" xfId="0" applyNumberFormat="1" applyFont="1" applyFill="1" applyBorder="1">
      <alignment vertical="center"/>
    </xf>
    <xf numFmtId="180" fontId="11" fillId="0" borderId="10" xfId="0" applyNumberFormat="1" applyFont="1" applyFill="1" applyBorder="1">
      <alignment vertical="center"/>
    </xf>
    <xf numFmtId="180" fontId="11" fillId="0" borderId="10" xfId="0" applyNumberFormat="1" applyFont="1" applyBorder="1">
      <alignment vertical="center"/>
    </xf>
    <xf numFmtId="180" fontId="11" fillId="0" borderId="8" xfId="0" applyNumberFormat="1" applyFont="1" applyFill="1" applyBorder="1">
      <alignment vertical="center"/>
    </xf>
    <xf numFmtId="180" fontId="11" fillId="0" borderId="11" xfId="0" applyNumberFormat="1" applyFont="1" applyFill="1" applyBorder="1">
      <alignment vertical="center"/>
    </xf>
    <xf numFmtId="180" fontId="11" fillId="0" borderId="68" xfId="0" applyNumberFormat="1" applyFont="1" applyFill="1" applyBorder="1">
      <alignment vertical="center"/>
    </xf>
    <xf numFmtId="180" fontId="11" fillId="0" borderId="72" xfId="0" applyNumberFormat="1" applyFont="1" applyFill="1" applyBorder="1">
      <alignment vertical="center"/>
    </xf>
    <xf numFmtId="180" fontId="11" fillId="0" borderId="71" xfId="0" applyNumberFormat="1" applyFont="1" applyBorder="1">
      <alignment vertical="center"/>
    </xf>
    <xf numFmtId="180" fontId="11" fillId="0" borderId="69" xfId="0" applyNumberFormat="1" applyFont="1" applyBorder="1">
      <alignment vertical="center"/>
    </xf>
    <xf numFmtId="180" fontId="11" fillId="0" borderId="72" xfId="0" applyNumberFormat="1" applyFont="1" applyBorder="1">
      <alignment vertical="center"/>
    </xf>
    <xf numFmtId="180" fontId="11" fillId="0" borderId="71" xfId="0" applyNumberFormat="1" applyFont="1" applyFill="1" applyBorder="1">
      <alignment vertical="center"/>
    </xf>
    <xf numFmtId="180" fontId="11" fillId="0" borderId="67" xfId="0" applyNumberFormat="1" applyFont="1" applyFill="1" applyBorder="1">
      <alignment vertical="center"/>
    </xf>
    <xf numFmtId="180" fontId="11" fillId="0" borderId="9" xfId="0" applyNumberFormat="1" applyFont="1" applyFill="1" applyBorder="1">
      <alignment vertical="center"/>
    </xf>
    <xf numFmtId="180" fontId="11" fillId="0" borderId="12" xfId="0" applyNumberFormat="1" applyFont="1" applyFill="1" applyBorder="1">
      <alignment vertical="center"/>
    </xf>
    <xf numFmtId="180" fontId="11" fillId="0" borderId="12" xfId="0" applyNumberFormat="1" applyFont="1" applyBorder="1">
      <alignment vertical="center"/>
    </xf>
    <xf numFmtId="179" fontId="11" fillId="0" borderId="9" xfId="0" applyNumberFormat="1" applyFont="1" applyBorder="1">
      <alignment vertical="center"/>
    </xf>
    <xf numFmtId="0" fontId="11" fillId="2" borderId="6" xfId="0" applyFont="1" applyFill="1" applyBorder="1">
      <alignment vertical="center"/>
    </xf>
    <xf numFmtId="0" fontId="11" fillId="2" borderId="21" xfId="0" applyFont="1" applyFill="1" applyBorder="1">
      <alignment vertical="center"/>
    </xf>
    <xf numFmtId="0" fontId="11" fillId="2" borderId="2" xfId="0" applyFont="1" applyFill="1" applyBorder="1">
      <alignment vertical="center"/>
    </xf>
    <xf numFmtId="0" fontId="11" fillId="3" borderId="6" xfId="0" applyFont="1" applyFill="1" applyBorder="1">
      <alignment vertical="center"/>
    </xf>
    <xf numFmtId="0" fontId="11" fillId="3" borderId="21" xfId="0" applyFont="1" applyFill="1" applyBorder="1">
      <alignment vertical="center"/>
    </xf>
    <xf numFmtId="0" fontId="11" fillId="3" borderId="2" xfId="0" applyFont="1" applyFill="1" applyBorder="1">
      <alignment vertical="center"/>
    </xf>
    <xf numFmtId="0" fontId="11" fillId="4" borderId="6" xfId="0" applyFont="1" applyFill="1" applyBorder="1">
      <alignment vertical="center"/>
    </xf>
    <xf numFmtId="0" fontId="11" fillId="4" borderId="21" xfId="0" applyFont="1" applyFill="1" applyBorder="1">
      <alignment vertical="center"/>
    </xf>
    <xf numFmtId="0" fontId="11" fillId="4" borderId="2" xfId="0" applyFont="1" applyFill="1" applyBorder="1">
      <alignment vertical="center"/>
    </xf>
    <xf numFmtId="0" fontId="11" fillId="5" borderId="6" xfId="0" applyFont="1" applyFill="1" applyBorder="1">
      <alignment vertical="center"/>
    </xf>
    <xf numFmtId="0" fontId="11" fillId="5" borderId="21" xfId="0" applyFont="1" applyFill="1" applyBorder="1">
      <alignment vertical="center"/>
    </xf>
    <xf numFmtId="0" fontId="11" fillId="5" borderId="2" xfId="0" applyFont="1" applyFill="1" applyBorder="1">
      <alignment vertical="center"/>
    </xf>
    <xf numFmtId="0" fontId="11" fillId="2" borderId="3" xfId="0" applyFont="1" applyFill="1" applyBorder="1">
      <alignment vertical="center"/>
    </xf>
    <xf numFmtId="0" fontId="11" fillId="3" borderId="3" xfId="0" applyFont="1" applyFill="1" applyBorder="1">
      <alignment vertical="center"/>
    </xf>
    <xf numFmtId="0" fontId="11" fillId="4" borderId="3" xfId="0" applyFont="1" applyFill="1" applyBorder="1">
      <alignment vertical="center"/>
    </xf>
    <xf numFmtId="0" fontId="11" fillId="5" borderId="3" xfId="0" applyFont="1" applyFill="1" applyBorder="1">
      <alignment vertical="center"/>
    </xf>
    <xf numFmtId="0" fontId="11" fillId="0" borderId="21" xfId="0" applyFont="1" applyBorder="1">
      <alignment vertical="center"/>
    </xf>
    <xf numFmtId="49" fontId="11" fillId="0" borderId="10" xfId="0" applyNumberFormat="1" applyFont="1" applyFill="1" applyBorder="1" applyAlignment="1">
      <alignment vertical="center"/>
    </xf>
    <xf numFmtId="0" fontId="11" fillId="0" borderId="3" xfId="0" applyFont="1" applyFill="1" applyBorder="1" applyAlignment="1">
      <alignment horizontal="center" vertical="center"/>
    </xf>
    <xf numFmtId="0" fontId="16" fillId="2" borderId="0" xfId="0" applyFont="1" applyFill="1" applyBorder="1" applyAlignment="1">
      <alignment horizontal="center" vertical="center"/>
    </xf>
    <xf numFmtId="0" fontId="16" fillId="2" borderId="8" xfId="0" applyFont="1" applyFill="1" applyBorder="1" applyAlignment="1">
      <alignment horizontal="center" vertical="center"/>
    </xf>
    <xf numFmtId="0" fontId="16" fillId="0" borderId="11" xfId="0" applyFont="1" applyBorder="1" applyAlignment="1">
      <alignment horizontal="center" vertical="center"/>
    </xf>
    <xf numFmtId="0" fontId="16" fillId="3" borderId="8" xfId="0" applyFont="1" applyFill="1" applyBorder="1" applyAlignment="1">
      <alignment horizontal="center" vertical="center"/>
    </xf>
    <xf numFmtId="0" fontId="16" fillId="4" borderId="8" xfId="0" applyFont="1" applyFill="1" applyBorder="1" applyAlignment="1">
      <alignment horizontal="center" vertical="center"/>
    </xf>
    <xf numFmtId="180" fontId="11" fillId="0" borderId="3" xfId="0" applyNumberFormat="1" applyFont="1" applyFill="1" applyBorder="1">
      <alignment vertical="center"/>
    </xf>
    <xf numFmtId="180" fontId="11" fillId="0" borderId="13" xfId="0" applyNumberFormat="1" applyFont="1" applyBorder="1">
      <alignment vertical="center"/>
    </xf>
    <xf numFmtId="180" fontId="11" fillId="0" borderId="4" xfId="0" applyNumberFormat="1" applyFont="1" applyFill="1" applyBorder="1">
      <alignment vertical="center"/>
    </xf>
    <xf numFmtId="180" fontId="11" fillId="0" borderId="0" xfId="0" applyNumberFormat="1" applyFont="1" applyBorder="1">
      <alignment vertical="center"/>
    </xf>
    <xf numFmtId="180" fontId="11" fillId="0" borderId="70" xfId="0" applyNumberFormat="1" applyFont="1" applyFill="1" applyBorder="1">
      <alignment vertical="center"/>
    </xf>
    <xf numFmtId="180" fontId="11" fillId="0" borderId="126" xfId="0" applyNumberFormat="1" applyFont="1" applyBorder="1">
      <alignment vertical="center"/>
    </xf>
    <xf numFmtId="180" fontId="11" fillId="0" borderId="5" xfId="0" applyNumberFormat="1" applyFont="1" applyFill="1" applyBorder="1">
      <alignment vertical="center"/>
    </xf>
    <xf numFmtId="180" fontId="11" fillId="0" borderId="14" xfId="0" applyNumberFormat="1" applyFont="1" applyBorder="1">
      <alignment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1" xfId="0" applyFont="1" applyBorder="1" applyAlignment="1">
      <alignment vertical="center"/>
    </xf>
    <xf numFmtId="0" fontId="11" fillId="0" borderId="6" xfId="0" applyFont="1" applyBorder="1" applyAlignment="1">
      <alignment vertical="center"/>
    </xf>
    <xf numFmtId="0" fontId="11" fillId="0" borderId="1" xfId="0" applyFont="1" applyBorder="1" applyAlignment="1">
      <alignment horizontal="center" vertical="center"/>
    </xf>
    <xf numFmtId="38" fontId="11" fillId="0" borderId="1" xfId="4" applyFont="1" applyBorder="1" applyAlignment="1">
      <alignment vertical="center"/>
    </xf>
    <xf numFmtId="0" fontId="11" fillId="0" borderId="3"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7" xfId="0" applyFont="1" applyBorder="1" applyAlignment="1">
      <alignment horizontal="center" vertical="center"/>
    </xf>
    <xf numFmtId="0" fontId="11" fillId="0" borderId="9" xfId="0" applyFont="1" applyBorder="1" applyAlignment="1">
      <alignment vertical="center"/>
    </xf>
    <xf numFmtId="0" fontId="11" fillId="0" borderId="0" xfId="0" applyFont="1" applyBorder="1" applyAlignment="1">
      <alignment horizontal="center" vertical="center"/>
    </xf>
    <xf numFmtId="0" fontId="11" fillId="0" borderId="3" xfId="0" applyFont="1" applyBorder="1" applyAlignment="1">
      <alignment vertical="center"/>
    </xf>
    <xf numFmtId="0" fontId="11" fillId="0" borderId="5" xfId="0" applyFont="1" applyBorder="1" applyAlignment="1">
      <alignment vertical="center"/>
    </xf>
    <xf numFmtId="0" fontId="11" fillId="0" borderId="4" xfId="0" applyFont="1" applyBorder="1" applyAlignment="1">
      <alignment vertical="center" wrapText="1"/>
    </xf>
    <xf numFmtId="0" fontId="11" fillId="0" borderId="8" xfId="0" applyFont="1" applyBorder="1" applyAlignment="1">
      <alignment horizontal="center" vertical="center"/>
    </xf>
    <xf numFmtId="0" fontId="11" fillId="0" borderId="4" xfId="0" applyFont="1" applyBorder="1" applyAlignment="1">
      <alignment horizontal="center" vertical="center"/>
    </xf>
    <xf numFmtId="0" fontId="17" fillId="0" borderId="0" xfId="0" applyFont="1">
      <alignment vertical="center"/>
    </xf>
    <xf numFmtId="38" fontId="11" fillId="0" borderId="1" xfId="0" applyNumberFormat="1" applyFont="1" applyBorder="1">
      <alignment vertical="center"/>
    </xf>
    <xf numFmtId="180" fontId="11" fillId="0" borderId="1" xfId="3" applyNumberFormat="1" applyFont="1" applyBorder="1">
      <alignment vertical="center"/>
    </xf>
    <xf numFmtId="0" fontId="11" fillId="0" borderId="127" xfId="0" applyFont="1" applyBorder="1">
      <alignment vertical="center"/>
    </xf>
    <xf numFmtId="0" fontId="11" fillId="0" borderId="128" xfId="0" applyFont="1" applyBorder="1">
      <alignment vertical="center"/>
    </xf>
    <xf numFmtId="0" fontId="11" fillId="0" borderId="129" xfId="0" applyFont="1" applyBorder="1">
      <alignment vertical="center"/>
    </xf>
    <xf numFmtId="0" fontId="18" fillId="0" borderId="130" xfId="0" applyFont="1" applyBorder="1">
      <alignment vertical="center"/>
    </xf>
    <xf numFmtId="0" fontId="11" fillId="0" borderId="131" xfId="0" applyFont="1" applyBorder="1">
      <alignment vertical="center"/>
    </xf>
    <xf numFmtId="0" fontId="11" fillId="0" borderId="130" xfId="0" applyFont="1" applyBorder="1">
      <alignment vertical="center"/>
    </xf>
    <xf numFmtId="0" fontId="11" fillId="0" borderId="132" xfId="0" applyFont="1" applyBorder="1">
      <alignment vertical="center"/>
    </xf>
    <xf numFmtId="0" fontId="11" fillId="0" borderId="133" xfId="0" applyFont="1" applyBorder="1">
      <alignment vertical="center"/>
    </xf>
    <xf numFmtId="0" fontId="11" fillId="0" borderId="134" xfId="0" applyFont="1" applyBorder="1">
      <alignment vertical="center"/>
    </xf>
    <xf numFmtId="0" fontId="11" fillId="0" borderId="1" xfId="0" applyFont="1" applyBorder="1" applyAlignment="1">
      <alignment vertical="center"/>
    </xf>
    <xf numFmtId="0" fontId="11" fillId="0" borderId="6" xfId="0" applyFont="1" applyBorder="1" applyAlignment="1">
      <alignment vertical="center"/>
    </xf>
    <xf numFmtId="0" fontId="11" fillId="0" borderId="3" xfId="0" applyFont="1" applyBorder="1" applyAlignment="1">
      <alignment vertical="center"/>
    </xf>
    <xf numFmtId="0" fontId="11" fillId="0" borderId="5" xfId="0" applyFont="1" applyBorder="1" applyAlignment="1">
      <alignment vertical="center"/>
    </xf>
    <xf numFmtId="0" fontId="11" fillId="0" borderId="14" xfId="0" applyFont="1" applyBorder="1" applyAlignment="1">
      <alignment vertical="center"/>
    </xf>
    <xf numFmtId="0" fontId="11" fillId="0" borderId="0" xfId="0" applyFont="1" applyBorder="1" applyAlignment="1">
      <alignment horizontal="center" vertical="center"/>
    </xf>
    <xf numFmtId="0" fontId="11" fillId="0" borderId="0" xfId="0" applyNumberFormat="1" applyFont="1">
      <alignment vertical="center"/>
    </xf>
    <xf numFmtId="0" fontId="11" fillId="0" borderId="1" xfId="0" applyNumberFormat="1" applyFont="1" applyBorder="1" applyAlignment="1">
      <alignment horizontal="right" vertical="center"/>
    </xf>
    <xf numFmtId="0" fontId="11" fillId="0" borderId="0" xfId="0" applyNumberFormat="1" applyFont="1" applyAlignment="1">
      <alignment vertical="center" wrapText="1"/>
    </xf>
    <xf numFmtId="0" fontId="11" fillId="0" borderId="7" xfId="0" applyFont="1" applyBorder="1" applyAlignment="1">
      <alignment vertical="center"/>
    </xf>
    <xf numFmtId="183" fontId="11" fillId="0" borderId="1" xfId="3" applyNumberFormat="1" applyFont="1" applyBorder="1">
      <alignment vertical="center"/>
    </xf>
    <xf numFmtId="183" fontId="11" fillId="0" borderId="1" xfId="0" applyNumberFormat="1" applyFont="1" applyBorder="1">
      <alignment vertical="center"/>
    </xf>
    <xf numFmtId="0" fontId="11" fillId="0" borderId="5" xfId="0" applyFont="1" applyBorder="1" applyAlignment="1">
      <alignment vertical="top" wrapText="1"/>
    </xf>
    <xf numFmtId="0" fontId="11" fillId="0" borderId="9" xfId="0" applyFont="1" applyBorder="1" applyAlignment="1">
      <alignment vertical="center" wrapText="1"/>
    </xf>
    <xf numFmtId="181" fontId="11" fillId="0" borderId="1" xfId="0" applyNumberFormat="1" applyFont="1" applyBorder="1" applyAlignment="1">
      <alignment horizontal="right" vertical="center"/>
    </xf>
    <xf numFmtId="181" fontId="11" fillId="2" borderId="19" xfId="0" applyNumberFormat="1" applyFont="1" applyFill="1" applyBorder="1" applyAlignment="1">
      <alignment horizontal="right" vertical="center"/>
    </xf>
    <xf numFmtId="181" fontId="11" fillId="3" borderId="17" xfId="0" applyNumberFormat="1" applyFont="1" applyFill="1" applyBorder="1" applyAlignment="1">
      <alignment horizontal="right" vertical="center"/>
    </xf>
    <xf numFmtId="181" fontId="11" fillId="4" borderId="140" xfId="0" applyNumberFormat="1" applyFont="1" applyFill="1" applyBorder="1" applyAlignment="1">
      <alignment horizontal="right" vertical="center"/>
    </xf>
    <xf numFmtId="181" fontId="11" fillId="4" borderId="9" xfId="0" applyNumberFormat="1" applyFont="1" applyFill="1" applyBorder="1" applyAlignment="1">
      <alignment horizontal="right" vertical="center"/>
    </xf>
    <xf numFmtId="0" fontId="11" fillId="0" borderId="0" xfId="0" applyFont="1" applyFill="1" applyBorder="1" applyAlignment="1">
      <alignment vertical="center"/>
    </xf>
    <xf numFmtId="181" fontId="11" fillId="0" borderId="0" xfId="0" applyNumberFormat="1" applyFont="1" applyFill="1" applyBorder="1" applyAlignment="1">
      <alignment vertical="center"/>
    </xf>
    <xf numFmtId="0" fontId="16" fillId="0" borderId="0" xfId="0" applyFont="1" applyFill="1" applyBorder="1" applyAlignment="1">
      <alignment vertical="center"/>
    </xf>
    <xf numFmtId="9" fontId="11" fillId="0" borderId="0" xfId="0" applyNumberFormat="1" applyFont="1">
      <alignment vertical="center"/>
    </xf>
    <xf numFmtId="0" fontId="11" fillId="0" borderId="148" xfId="0" applyFont="1" applyBorder="1" applyAlignment="1">
      <alignment vertical="center"/>
    </xf>
    <xf numFmtId="180" fontId="11" fillId="0" borderId="6" xfId="0" applyNumberFormat="1" applyFont="1" applyBorder="1">
      <alignment vertical="center"/>
    </xf>
    <xf numFmtId="180" fontId="11" fillId="0" borderId="75" xfId="0" applyNumberFormat="1" applyFont="1" applyBorder="1">
      <alignment vertical="center"/>
    </xf>
    <xf numFmtId="0" fontId="16" fillId="0" borderId="8" xfId="0" applyFont="1" applyBorder="1" applyAlignment="1">
      <alignment horizontal="center" vertical="center" wrapText="1"/>
    </xf>
    <xf numFmtId="0" fontId="15" fillId="0" borderId="150" xfId="0" applyFont="1" applyBorder="1" applyAlignment="1">
      <alignment vertical="center"/>
    </xf>
    <xf numFmtId="176" fontId="11" fillId="2" borderId="151" xfId="1" applyNumberFormat="1" applyFont="1" applyFill="1" applyBorder="1">
      <alignment vertical="center"/>
    </xf>
    <xf numFmtId="0" fontId="11" fillId="0" borderId="74" xfId="0" applyFont="1" applyBorder="1" applyAlignment="1">
      <alignment horizontal="center" vertical="center"/>
    </xf>
    <xf numFmtId="0" fontId="11" fillId="0" borderId="74" xfId="0" applyFont="1" applyBorder="1" applyAlignment="1">
      <alignment vertical="center"/>
    </xf>
    <xf numFmtId="0" fontId="11" fillId="0" borderId="74" xfId="0" applyFont="1" applyBorder="1" applyAlignment="1">
      <alignment vertical="center" wrapText="1"/>
    </xf>
    <xf numFmtId="0" fontId="11" fillId="0" borderId="6" xfId="0" applyFont="1" applyBorder="1" applyAlignment="1">
      <alignment horizontal="center" vertical="center"/>
    </xf>
    <xf numFmtId="0" fontId="11" fillId="0" borderId="21" xfId="0" applyFont="1" applyBorder="1" applyAlignment="1">
      <alignment horizontal="center" vertical="center"/>
    </xf>
    <xf numFmtId="0" fontId="11" fillId="0" borderId="2" xfId="0" applyFont="1" applyBorder="1" applyAlignment="1">
      <alignment horizontal="center" vertical="center"/>
    </xf>
    <xf numFmtId="0" fontId="11" fillId="0" borderId="1" xfId="0" applyFont="1" applyBorder="1" applyAlignment="1">
      <alignment vertical="center"/>
    </xf>
    <xf numFmtId="0" fontId="11" fillId="0" borderId="6" xfId="0" applyFont="1" applyBorder="1" applyAlignment="1">
      <alignment vertical="center"/>
    </xf>
    <xf numFmtId="0" fontId="11" fillId="0" borderId="2" xfId="0" applyFont="1" applyBorder="1" applyAlignment="1">
      <alignment vertical="center"/>
    </xf>
    <xf numFmtId="0" fontId="11" fillId="0" borderId="21" xfId="0" applyFont="1" applyBorder="1" applyAlignment="1">
      <alignment vertical="center"/>
    </xf>
    <xf numFmtId="0" fontId="10" fillId="0" borderId="15" xfId="0" applyFont="1" applyBorder="1" applyAlignment="1">
      <alignment horizontal="right" vertical="center"/>
    </xf>
    <xf numFmtId="0" fontId="10" fillId="0" borderId="16" xfId="0" applyFont="1" applyBorder="1" applyAlignment="1">
      <alignment horizontal="right" vertical="center"/>
    </xf>
    <xf numFmtId="0" fontId="11" fillId="0" borderId="1" xfId="0" applyFont="1" applyBorder="1" applyAlignment="1">
      <alignment horizontal="center" vertical="center"/>
    </xf>
    <xf numFmtId="38" fontId="11" fillId="0" borderId="1" xfId="4" applyFont="1" applyBorder="1" applyAlignment="1">
      <alignment vertical="center"/>
    </xf>
    <xf numFmtId="0" fontId="11" fillId="0" borderId="3" xfId="0" applyFont="1" applyBorder="1" applyAlignment="1">
      <alignment horizontal="center" vertical="center"/>
    </xf>
    <xf numFmtId="0" fontId="11" fillId="0" borderId="13" xfId="0" applyFont="1" applyBorder="1" applyAlignment="1">
      <alignment horizontal="center" vertical="center"/>
    </xf>
    <xf numFmtId="0" fontId="11" fillId="0" borderId="5" xfId="0" applyFont="1" applyBorder="1" applyAlignment="1">
      <alignment horizontal="center" vertical="center"/>
    </xf>
    <xf numFmtId="0" fontId="11" fillId="0" borderId="14" xfId="0" applyFont="1" applyBorder="1" applyAlignment="1">
      <alignment horizontal="center" vertical="center"/>
    </xf>
    <xf numFmtId="0" fontId="11" fillId="0" borderId="99" xfId="0" applyFont="1" applyBorder="1" applyAlignment="1">
      <alignment horizontal="center" vertical="center"/>
    </xf>
    <xf numFmtId="0" fontId="11" fillId="0" borderId="100" xfId="0"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1" fillId="0" borderId="103" xfId="0" applyFont="1" applyBorder="1" applyAlignment="1">
      <alignment horizontal="center" vertical="center"/>
    </xf>
    <xf numFmtId="0" fontId="11" fillId="0" borderId="79" xfId="0" applyFont="1" applyBorder="1" applyAlignment="1">
      <alignment horizontal="center" vertical="center"/>
    </xf>
    <xf numFmtId="0" fontId="11" fillId="0" borderId="80" xfId="0" applyFont="1" applyBorder="1" applyAlignment="1">
      <alignment horizontal="center" vertical="center"/>
    </xf>
    <xf numFmtId="0" fontId="11" fillId="0" borderId="81" xfId="0" applyFont="1" applyBorder="1" applyAlignment="1">
      <alignment horizontal="center" vertical="center"/>
    </xf>
    <xf numFmtId="0" fontId="11" fillId="0" borderId="82" xfId="0" applyFont="1" applyBorder="1" applyAlignment="1">
      <alignment horizontal="center" vertical="center"/>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11" fillId="0" borderId="11" xfId="0" applyFont="1" applyBorder="1" applyAlignment="1">
      <alignment horizontal="center" vertical="center"/>
    </xf>
    <xf numFmtId="0" fontId="11" fillId="0" borderId="7" xfId="0" applyFont="1" applyBorder="1" applyAlignment="1">
      <alignment horizontal="center" vertical="center" wrapText="1"/>
    </xf>
    <xf numFmtId="0" fontId="11" fillId="0" borderId="9" xfId="0" applyFont="1" applyBorder="1" applyAlignment="1">
      <alignment horizontal="center" vertical="center"/>
    </xf>
    <xf numFmtId="0" fontId="11" fillId="0" borderId="7" xfId="0" applyFont="1" applyBorder="1" applyAlignment="1">
      <alignment horizontal="center" vertical="center"/>
    </xf>
    <xf numFmtId="0" fontId="11" fillId="0" borderId="7" xfId="0" applyFont="1" applyFill="1" applyBorder="1" applyAlignment="1">
      <alignment horizontal="center" vertical="center"/>
    </xf>
    <xf numFmtId="0" fontId="11" fillId="0" borderId="9" xfId="0" applyFont="1" applyFill="1" applyBorder="1" applyAlignment="1">
      <alignment horizontal="center" vertical="center"/>
    </xf>
    <xf numFmtId="0" fontId="11" fillId="0" borderId="7" xfId="0" applyFont="1" applyFill="1" applyBorder="1" applyAlignment="1">
      <alignment horizontal="center" vertical="center" wrapText="1"/>
    </xf>
    <xf numFmtId="0" fontId="11" fillId="4" borderId="12" xfId="0" applyFont="1" applyFill="1" applyBorder="1" applyAlignment="1">
      <alignment vertical="center"/>
    </xf>
    <xf numFmtId="0" fontId="11" fillId="4" borderId="9" xfId="0" applyFont="1" applyFill="1" applyBorder="1" applyAlignment="1">
      <alignment vertical="center"/>
    </xf>
    <xf numFmtId="0" fontId="11" fillId="0" borderId="8" xfId="0" applyFont="1" applyBorder="1" applyAlignment="1">
      <alignment vertical="center"/>
    </xf>
    <xf numFmtId="0" fontId="11" fillId="0" borderId="9" xfId="0" applyFont="1" applyBorder="1" applyAlignment="1">
      <alignment vertical="center"/>
    </xf>
    <xf numFmtId="0" fontId="11" fillId="2" borderId="20" xfId="0" applyFont="1" applyFill="1" applyBorder="1" applyAlignment="1">
      <alignment vertical="center"/>
    </xf>
    <xf numFmtId="0" fontId="11" fillId="2" borderId="19" xfId="0" applyFont="1" applyFill="1" applyBorder="1" applyAlignment="1">
      <alignment vertical="center"/>
    </xf>
    <xf numFmtId="0" fontId="11" fillId="3" borderId="18" xfId="0" applyFont="1" applyFill="1" applyBorder="1" applyAlignment="1">
      <alignment vertical="center"/>
    </xf>
    <xf numFmtId="0" fontId="11" fillId="3" borderId="17" xfId="0" applyFont="1" applyFill="1" applyBorder="1" applyAlignment="1">
      <alignment vertical="center"/>
    </xf>
    <xf numFmtId="0" fontId="11" fillId="0" borderId="0" xfId="0" applyFont="1" applyBorder="1" applyAlignment="1">
      <alignment horizontal="center" vertical="center"/>
    </xf>
    <xf numFmtId="0" fontId="11" fillId="0" borderId="14" xfId="0" applyFont="1" applyBorder="1" applyAlignment="1">
      <alignment horizontal="right" vertical="center"/>
    </xf>
    <xf numFmtId="0" fontId="11" fillId="0" borderId="3" xfId="0" applyFont="1" applyBorder="1" applyAlignment="1">
      <alignment vertical="center"/>
    </xf>
    <xf numFmtId="0" fontId="11" fillId="0" borderId="13" xfId="0" applyFont="1" applyBorder="1" applyAlignment="1">
      <alignment vertical="center"/>
    </xf>
    <xf numFmtId="0" fontId="11" fillId="0" borderId="10" xfId="0" applyFont="1" applyBorder="1" applyAlignment="1">
      <alignment vertical="center"/>
    </xf>
    <xf numFmtId="0" fontId="11" fillId="0" borderId="5" xfId="0" applyFont="1" applyBorder="1" applyAlignment="1">
      <alignment vertical="center"/>
    </xf>
    <xf numFmtId="0" fontId="11" fillId="0" borderId="14" xfId="0" applyFont="1" applyBorder="1" applyAlignment="1">
      <alignment vertical="center"/>
    </xf>
    <xf numFmtId="0" fontId="11" fillId="0" borderId="12" xfId="0" applyFont="1" applyBorder="1" applyAlignment="1">
      <alignment vertical="center"/>
    </xf>
    <xf numFmtId="0" fontId="11" fillId="0" borderId="3" xfId="0" applyFont="1" applyBorder="1" applyAlignment="1">
      <alignment vertical="center" wrapText="1"/>
    </xf>
    <xf numFmtId="0" fontId="11" fillId="0" borderId="13" xfId="0" applyFont="1" applyBorder="1" applyAlignment="1">
      <alignment vertical="center" wrapText="1"/>
    </xf>
    <xf numFmtId="0" fontId="11" fillId="0" borderId="10" xfId="0" applyFont="1" applyBorder="1" applyAlignment="1">
      <alignment vertical="center" wrapText="1"/>
    </xf>
    <xf numFmtId="0" fontId="11" fillId="0" borderId="4" xfId="0" applyFont="1" applyBorder="1" applyAlignment="1">
      <alignment vertical="center" wrapText="1"/>
    </xf>
    <xf numFmtId="0" fontId="11" fillId="0" borderId="0" xfId="0" applyFont="1" applyBorder="1" applyAlignment="1">
      <alignment vertical="center" wrapText="1"/>
    </xf>
    <xf numFmtId="0" fontId="11" fillId="0" borderId="11" xfId="0" applyFont="1" applyBorder="1" applyAlignment="1">
      <alignment vertical="center" wrapText="1"/>
    </xf>
    <xf numFmtId="0" fontId="11" fillId="0" borderId="5" xfId="0" applyFont="1" applyBorder="1" applyAlignment="1">
      <alignment vertical="center" wrapText="1"/>
    </xf>
    <xf numFmtId="0" fontId="11" fillId="0" borderId="14" xfId="0" applyFont="1" applyBorder="1" applyAlignment="1">
      <alignment vertical="center" wrapText="1"/>
    </xf>
    <xf numFmtId="0" fontId="11" fillId="0" borderId="12" xfId="0" applyFont="1" applyBorder="1" applyAlignment="1">
      <alignment vertical="center" wrapText="1"/>
    </xf>
    <xf numFmtId="176" fontId="11" fillId="2" borderId="29" xfId="1" applyNumberFormat="1" applyFont="1" applyFill="1" applyBorder="1" applyAlignment="1">
      <alignment horizontal="center" vertical="distributed" textRotation="255" indent="3"/>
    </xf>
    <xf numFmtId="176" fontId="11" fillId="2" borderId="30" xfId="1" applyNumberFormat="1" applyFont="1" applyFill="1" applyBorder="1" applyAlignment="1">
      <alignment horizontal="center" vertical="distributed" textRotation="255" indent="3"/>
    </xf>
    <xf numFmtId="176" fontId="11" fillId="2" borderId="31" xfId="1" applyNumberFormat="1" applyFont="1" applyFill="1" applyBorder="1" applyAlignment="1">
      <alignment horizontal="center" vertical="distributed" textRotation="255" indent="3"/>
    </xf>
    <xf numFmtId="176" fontId="11" fillId="3" borderId="33" xfId="1" applyNumberFormat="1" applyFont="1" applyFill="1" applyBorder="1" applyAlignment="1">
      <alignment horizontal="center" vertical="distributed" textRotation="255" indent="1"/>
    </xf>
    <xf numFmtId="176" fontId="11" fillId="3" borderId="34" xfId="1" applyNumberFormat="1" applyFont="1" applyFill="1" applyBorder="1" applyAlignment="1">
      <alignment horizontal="center" vertical="distributed" textRotation="255" indent="1"/>
    </xf>
    <xf numFmtId="176" fontId="11" fillId="3" borderId="35" xfId="1" applyNumberFormat="1" applyFont="1" applyFill="1" applyBorder="1" applyAlignment="1">
      <alignment horizontal="center" vertical="distributed" textRotation="255" indent="1"/>
    </xf>
    <xf numFmtId="176" fontId="11" fillId="4" borderId="44" xfId="1" applyNumberFormat="1" applyFont="1" applyFill="1" applyBorder="1" applyAlignment="1">
      <alignment horizontal="center" vertical="distributed" textRotation="255" indent="1"/>
    </xf>
    <xf numFmtId="176" fontId="11" fillId="4" borderId="45" xfId="1" applyNumberFormat="1" applyFont="1" applyFill="1" applyBorder="1" applyAlignment="1">
      <alignment horizontal="center" vertical="distributed" textRotation="255" indent="1"/>
    </xf>
    <xf numFmtId="176" fontId="11" fillId="4" borderId="46" xfId="1" applyNumberFormat="1" applyFont="1" applyFill="1" applyBorder="1" applyAlignment="1">
      <alignment horizontal="center" vertical="distributed" textRotation="255" indent="1"/>
    </xf>
    <xf numFmtId="0" fontId="11" fillId="0" borderId="8" xfId="0" applyFont="1" applyBorder="1" applyAlignment="1">
      <alignment horizontal="center" vertical="center"/>
    </xf>
    <xf numFmtId="0" fontId="11" fillId="2" borderId="6" xfId="0" applyFont="1" applyFill="1" applyBorder="1" applyAlignment="1">
      <alignment horizontal="center" vertical="center"/>
    </xf>
    <xf numFmtId="0" fontId="11" fillId="2" borderId="21" xfId="0" applyFont="1" applyFill="1" applyBorder="1" applyAlignment="1">
      <alignment horizontal="center" vertical="center"/>
    </xf>
    <xf numFmtId="0" fontId="11" fillId="2" borderId="2" xfId="0" applyFont="1" applyFill="1" applyBorder="1" applyAlignment="1">
      <alignment horizontal="center" vertical="center"/>
    </xf>
    <xf numFmtId="0" fontId="11" fillId="0" borderId="9" xfId="0" applyFont="1" applyFill="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4" borderId="6" xfId="0" applyFont="1" applyFill="1" applyBorder="1" applyAlignment="1">
      <alignment horizontal="center" vertical="center"/>
    </xf>
    <xf numFmtId="0" fontId="11" fillId="4" borderId="21" xfId="0" applyFont="1" applyFill="1" applyBorder="1" applyAlignment="1">
      <alignment horizontal="center" vertical="center"/>
    </xf>
    <xf numFmtId="0" fontId="11" fillId="4" borderId="2" xfId="0" applyFont="1" applyFill="1" applyBorder="1" applyAlignment="1">
      <alignment horizontal="center" vertical="center"/>
    </xf>
    <xf numFmtId="0" fontId="11" fillId="0" borderId="10"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3" borderId="6" xfId="0" applyFont="1" applyFill="1" applyBorder="1" applyAlignment="1">
      <alignment horizontal="center" vertical="center"/>
    </xf>
    <xf numFmtId="0" fontId="11" fillId="3" borderId="21" xfId="0" applyFont="1" applyFill="1" applyBorder="1" applyAlignment="1">
      <alignment horizontal="center" vertical="center"/>
    </xf>
    <xf numFmtId="0" fontId="11" fillId="3" borderId="2" xfId="0" applyFont="1" applyFill="1" applyBorder="1" applyAlignment="1">
      <alignment horizontal="center" vertical="center"/>
    </xf>
    <xf numFmtId="0" fontId="11" fillId="5" borderId="6" xfId="0" applyFont="1" applyFill="1" applyBorder="1" applyAlignment="1">
      <alignment horizontal="center" vertical="center"/>
    </xf>
    <xf numFmtId="0" fontId="11" fillId="5" borderId="21" xfId="0" applyFont="1" applyFill="1" applyBorder="1" applyAlignment="1">
      <alignment horizontal="center" vertical="center"/>
    </xf>
    <xf numFmtId="0" fontId="11" fillId="5" borderId="2" xfId="0" applyFont="1" applyFill="1" applyBorder="1" applyAlignment="1">
      <alignment horizontal="center" vertical="center"/>
    </xf>
    <xf numFmtId="0" fontId="11" fillId="5" borderId="7" xfId="0" applyFont="1" applyFill="1" applyBorder="1" applyAlignment="1">
      <alignment horizontal="center" vertical="center"/>
    </xf>
    <xf numFmtId="0" fontId="11" fillId="5" borderId="9" xfId="0" applyFont="1" applyFill="1" applyBorder="1" applyAlignment="1">
      <alignment horizontal="center" vertical="center"/>
    </xf>
    <xf numFmtId="0" fontId="11" fillId="4" borderId="0" xfId="0" applyFont="1" applyFill="1" applyBorder="1" applyAlignment="1">
      <alignment horizontal="left" vertical="top" wrapText="1"/>
    </xf>
    <xf numFmtId="0" fontId="11" fillId="2" borderId="8" xfId="0" applyFont="1" applyFill="1" applyBorder="1" applyAlignment="1">
      <alignment horizontal="center" vertical="top"/>
    </xf>
    <xf numFmtId="0" fontId="11" fillId="2" borderId="0" xfId="0" applyFont="1" applyFill="1" applyBorder="1" applyAlignment="1">
      <alignment horizontal="left" vertical="top" wrapText="1"/>
    </xf>
    <xf numFmtId="0" fontId="11" fillId="2" borderId="11" xfId="0" applyFont="1" applyFill="1" applyBorder="1" applyAlignment="1">
      <alignment horizontal="left" wrapText="1"/>
    </xf>
    <xf numFmtId="0" fontId="11" fillId="2" borderId="11" xfId="0" applyFont="1" applyFill="1" applyBorder="1" applyAlignment="1">
      <alignment horizontal="left"/>
    </xf>
    <xf numFmtId="0" fontId="11" fillId="5" borderId="8" xfId="0" applyFont="1" applyFill="1" applyBorder="1" applyAlignment="1">
      <alignment horizontal="left" vertical="top" wrapText="1"/>
    </xf>
    <xf numFmtId="0" fontId="11" fillId="5" borderId="8" xfId="0" applyFont="1" applyFill="1" applyBorder="1" applyAlignment="1">
      <alignment horizontal="left" vertical="top"/>
    </xf>
    <xf numFmtId="0" fontId="11" fillId="5" borderId="7" xfId="0" applyFont="1" applyFill="1" applyBorder="1" applyAlignment="1">
      <alignment vertical="top" wrapText="1"/>
    </xf>
    <xf numFmtId="0" fontId="11" fillId="5" borderId="8" xfId="0" applyFont="1" applyFill="1" applyBorder="1" applyAlignment="1">
      <alignment vertical="top"/>
    </xf>
    <xf numFmtId="0" fontId="11" fillId="2" borderId="8" xfId="0" applyFont="1" applyFill="1" applyBorder="1" applyAlignment="1">
      <alignment horizontal="left" vertical="top" wrapText="1"/>
    </xf>
    <xf numFmtId="0" fontId="11" fillId="2" borderId="8" xfId="0" applyFont="1" applyFill="1" applyBorder="1" applyAlignment="1">
      <alignment horizontal="left" vertical="top"/>
    </xf>
    <xf numFmtId="0" fontId="11" fillId="3" borderId="8" xfId="0" applyFont="1" applyFill="1" applyBorder="1" applyAlignment="1">
      <alignment horizontal="left" vertical="top" wrapText="1"/>
    </xf>
    <xf numFmtId="0" fontId="11" fillId="3" borderId="8" xfId="0" applyFont="1" applyFill="1" applyBorder="1" applyAlignment="1">
      <alignment horizontal="left" vertical="top"/>
    </xf>
    <xf numFmtId="0" fontId="11" fillId="3" borderId="7" xfId="0" applyFont="1" applyFill="1" applyBorder="1" applyAlignment="1">
      <alignment vertical="top" wrapText="1"/>
    </xf>
    <xf numFmtId="0" fontId="11" fillId="3" borderId="8" xfId="0" applyFont="1" applyFill="1" applyBorder="1" applyAlignment="1">
      <alignment vertical="top"/>
    </xf>
    <xf numFmtId="0" fontId="11" fillId="4" borderId="8" xfId="0" applyFont="1" applyFill="1" applyBorder="1" applyAlignment="1">
      <alignment horizontal="left" vertical="top" wrapText="1"/>
    </xf>
    <xf numFmtId="0" fontId="11" fillId="4" borderId="8" xfId="0" applyFont="1" applyFill="1" applyBorder="1" applyAlignment="1">
      <alignment horizontal="left" vertical="top"/>
    </xf>
    <xf numFmtId="0" fontId="11" fillId="4" borderId="7" xfId="0" applyFont="1" applyFill="1" applyBorder="1" applyAlignment="1">
      <alignment vertical="top" wrapText="1"/>
    </xf>
    <xf numFmtId="0" fontId="11" fillId="4" borderId="8" xfId="0" applyFont="1" applyFill="1" applyBorder="1" applyAlignment="1">
      <alignment vertical="top"/>
    </xf>
    <xf numFmtId="0" fontId="11" fillId="4" borderId="11" xfId="0" applyFont="1" applyFill="1" applyBorder="1" applyAlignment="1">
      <alignment horizontal="left" wrapText="1"/>
    </xf>
    <xf numFmtId="0" fontId="11" fillId="4" borderId="11" xfId="0" applyFont="1" applyFill="1" applyBorder="1" applyAlignment="1">
      <alignment horizontal="left"/>
    </xf>
    <xf numFmtId="0" fontId="11" fillId="5" borderId="8" xfId="0" applyFont="1" applyFill="1" applyBorder="1" applyAlignment="1">
      <alignment horizontal="center" vertical="top"/>
    </xf>
    <xf numFmtId="0" fontId="11" fillId="5" borderId="0" xfId="0" applyFont="1" applyFill="1" applyBorder="1" applyAlignment="1">
      <alignment horizontal="left" vertical="top" wrapText="1"/>
    </xf>
    <xf numFmtId="0" fontId="11" fillId="5" borderId="11" xfId="0" applyFont="1" applyFill="1" applyBorder="1" applyAlignment="1">
      <alignment horizontal="left" wrapText="1"/>
    </xf>
    <xf numFmtId="0" fontId="11" fillId="5" borderId="11" xfId="0" applyFont="1" applyFill="1" applyBorder="1" applyAlignment="1">
      <alignment horizontal="left"/>
    </xf>
    <xf numFmtId="0" fontId="11" fillId="2" borderId="7" xfId="0" applyFont="1" applyFill="1" applyBorder="1" applyAlignment="1">
      <alignment vertical="top" wrapText="1"/>
    </xf>
    <xf numFmtId="0" fontId="11" fillId="2" borderId="8" xfId="0" applyFont="1" applyFill="1" applyBorder="1" applyAlignment="1">
      <alignment vertical="top"/>
    </xf>
    <xf numFmtId="0" fontId="11" fillId="3" borderId="8" xfId="0" applyFont="1" applyFill="1" applyBorder="1" applyAlignment="1">
      <alignment horizontal="center" vertical="top"/>
    </xf>
    <xf numFmtId="0" fontId="11" fillId="3" borderId="0" xfId="0" applyFont="1" applyFill="1" applyBorder="1" applyAlignment="1">
      <alignment horizontal="left" vertical="top" wrapText="1"/>
    </xf>
    <xf numFmtId="0" fontId="11" fillId="3" borderId="11" xfId="0" applyFont="1" applyFill="1" applyBorder="1" applyAlignment="1">
      <alignment horizontal="left" wrapText="1"/>
    </xf>
    <xf numFmtId="0" fontId="11" fillId="3" borderId="11" xfId="0" applyFont="1" applyFill="1" applyBorder="1" applyAlignment="1">
      <alignment horizontal="left"/>
    </xf>
    <xf numFmtId="0" fontId="11" fillId="4" borderId="8" xfId="0" applyFont="1" applyFill="1" applyBorder="1" applyAlignment="1">
      <alignment horizontal="center" vertical="top"/>
    </xf>
    <xf numFmtId="0" fontId="13" fillId="0" borderId="130" xfId="0" applyFont="1" applyBorder="1" applyAlignment="1">
      <alignment vertical="center" wrapText="1"/>
    </xf>
    <xf numFmtId="0" fontId="13" fillId="0" borderId="0" xfId="0" applyFont="1" applyAlignment="1">
      <alignment vertical="center" wrapText="1"/>
    </xf>
    <xf numFmtId="0" fontId="11" fillId="0" borderId="74" xfId="0" applyFont="1" applyBorder="1" applyAlignment="1">
      <alignment horizontal="left" vertical="center"/>
    </xf>
    <xf numFmtId="0" fontId="11" fillId="0" borderId="4" xfId="0" applyFont="1" applyBorder="1" applyAlignment="1">
      <alignment horizontal="center" vertical="center"/>
    </xf>
    <xf numFmtId="38" fontId="11" fillId="0" borderId="6" xfId="4" applyFont="1" applyBorder="1" applyAlignment="1">
      <alignment vertical="center"/>
    </xf>
    <xf numFmtId="38" fontId="11" fillId="0" borderId="2" xfId="4" applyFont="1" applyBorder="1" applyAlignment="1">
      <alignment vertical="center"/>
    </xf>
    <xf numFmtId="0" fontId="11" fillId="2" borderId="138" xfId="0" applyFont="1" applyFill="1" applyBorder="1" applyAlignment="1">
      <alignment vertical="center"/>
    </xf>
    <xf numFmtId="0" fontId="11" fillId="2" borderId="139" xfId="0" applyFont="1" applyFill="1" applyBorder="1" applyAlignment="1">
      <alignment vertical="center"/>
    </xf>
    <xf numFmtId="0" fontId="11" fillId="3" borderId="137" xfId="0" applyFont="1" applyFill="1" applyBorder="1" applyAlignment="1">
      <alignment vertical="center"/>
    </xf>
    <xf numFmtId="0" fontId="11" fillId="4" borderId="135" xfId="0" applyFont="1" applyFill="1" applyBorder="1" applyAlignment="1">
      <alignment vertical="center"/>
    </xf>
    <xf numFmtId="0" fontId="11" fillId="4" borderId="136" xfId="0" applyFont="1" applyFill="1" applyBorder="1" applyAlignment="1">
      <alignment vertical="center"/>
    </xf>
    <xf numFmtId="38" fontId="11" fillId="0" borderId="141" xfId="4" applyFont="1" applyBorder="1" applyAlignment="1">
      <alignment vertical="center"/>
    </xf>
    <xf numFmtId="38" fontId="11" fillId="0" borderId="114" xfId="4" applyFont="1" applyBorder="1" applyAlignment="1">
      <alignment vertical="center"/>
    </xf>
    <xf numFmtId="38" fontId="11" fillId="0" borderId="6" xfId="0" applyNumberFormat="1" applyFont="1" applyBorder="1" applyAlignment="1">
      <alignment vertical="center"/>
    </xf>
    <xf numFmtId="38" fontId="11" fillId="0" borderId="2" xfId="0" applyNumberFormat="1" applyFont="1" applyBorder="1" applyAlignment="1">
      <alignment vertical="center"/>
    </xf>
    <xf numFmtId="38" fontId="11" fillId="0" borderId="142" xfId="4" applyFont="1" applyBorder="1" applyAlignment="1">
      <alignment vertical="center"/>
    </xf>
    <xf numFmtId="38" fontId="11" fillId="0" borderId="143" xfId="4" applyFont="1" applyBorder="1" applyAlignment="1">
      <alignment vertical="center"/>
    </xf>
    <xf numFmtId="9" fontId="11" fillId="0" borderId="141" xfId="0" applyNumberFormat="1" applyFont="1" applyBorder="1" applyAlignment="1">
      <alignment vertical="center"/>
    </xf>
    <xf numFmtId="9" fontId="11" fillId="0" borderId="144" xfId="0" applyNumberFormat="1" applyFont="1" applyBorder="1" applyAlignment="1">
      <alignment vertical="center"/>
    </xf>
    <xf numFmtId="9" fontId="11" fillId="0" borderId="114" xfId="0" applyNumberFormat="1" applyFont="1" applyBorder="1" applyAlignment="1">
      <alignment vertical="center"/>
    </xf>
    <xf numFmtId="38" fontId="11" fillId="0" borderId="1" xfId="0" applyNumberFormat="1" applyFont="1" applyBorder="1" applyAlignment="1">
      <alignment vertical="center"/>
    </xf>
    <xf numFmtId="38" fontId="11" fillId="0" borderId="1" xfId="4" applyFont="1" applyBorder="1" applyAlignment="1">
      <alignment horizontal="right" vertical="center"/>
    </xf>
    <xf numFmtId="38" fontId="11" fillId="0" borderId="6" xfId="4" applyFont="1" applyBorder="1" applyAlignment="1">
      <alignment horizontal="right" vertical="center"/>
    </xf>
    <xf numFmtId="38" fontId="11" fillId="0" borderId="2" xfId="4" applyFont="1" applyBorder="1" applyAlignment="1">
      <alignment horizontal="right" vertical="center"/>
    </xf>
    <xf numFmtId="38" fontId="11" fillId="0" borderId="1" xfId="0" applyNumberFormat="1" applyFont="1" applyBorder="1" applyAlignment="1">
      <alignment horizontal="right" vertical="center"/>
    </xf>
    <xf numFmtId="0" fontId="11" fillId="0" borderId="145" xfId="0" applyFont="1" applyBorder="1" applyAlignment="1">
      <alignment horizontal="center" vertical="center"/>
    </xf>
    <xf numFmtId="0" fontId="11" fillId="0" borderId="146" xfId="0" applyFont="1" applyBorder="1" applyAlignment="1">
      <alignment horizontal="center" vertical="center"/>
    </xf>
    <xf numFmtId="38" fontId="11" fillId="0" borderId="6" xfId="0" applyNumberFormat="1" applyFont="1" applyBorder="1" applyAlignment="1">
      <alignment horizontal="right" vertical="center"/>
    </xf>
    <xf numFmtId="38" fontId="11" fillId="0" borderId="2" xfId="0" applyNumberFormat="1" applyFont="1" applyBorder="1" applyAlignment="1">
      <alignment horizontal="right" vertical="center"/>
    </xf>
    <xf numFmtId="0" fontId="11" fillId="0" borderId="141" xfId="0" applyFont="1" applyBorder="1" applyAlignment="1">
      <alignment vertical="center"/>
    </xf>
    <xf numFmtId="0" fontId="11" fillId="0" borderId="114" xfId="0" applyFont="1" applyBorder="1" applyAlignment="1">
      <alignment vertical="center"/>
    </xf>
    <xf numFmtId="0" fontId="11" fillId="0" borderId="147" xfId="0" applyFont="1" applyBorder="1" applyAlignment="1">
      <alignment vertical="center"/>
    </xf>
    <xf numFmtId="0" fontId="11" fillId="0" borderId="84" xfId="0" applyFont="1" applyBorder="1" applyAlignment="1">
      <alignment vertical="center"/>
    </xf>
    <xf numFmtId="0" fontId="11" fillId="0" borderId="142" xfId="0" applyFont="1" applyBorder="1" applyAlignment="1">
      <alignment vertical="center"/>
    </xf>
    <xf numFmtId="0" fontId="11" fillId="0" borderId="143" xfId="0" applyFont="1" applyBorder="1" applyAlignment="1">
      <alignment vertical="center"/>
    </xf>
    <xf numFmtId="38" fontId="11" fillId="0" borderId="6" xfId="4" applyNumberFormat="1" applyFont="1" applyBorder="1" applyAlignment="1">
      <alignment horizontal="right" vertical="center"/>
    </xf>
    <xf numFmtId="38" fontId="11" fillId="0" borderId="2" xfId="4" applyNumberFormat="1" applyFont="1" applyBorder="1" applyAlignment="1">
      <alignment horizontal="right" vertical="center"/>
    </xf>
    <xf numFmtId="0" fontId="11" fillId="0" borderId="0" xfId="0" applyFont="1" applyBorder="1" applyAlignment="1">
      <alignment vertical="center"/>
    </xf>
    <xf numFmtId="38" fontId="11" fillId="0" borderId="0" xfId="0" applyNumberFormat="1" applyFont="1" applyBorder="1" applyAlignment="1">
      <alignment horizontal="right" vertical="center"/>
    </xf>
    <xf numFmtId="0" fontId="11" fillId="0" borderId="7" xfId="0" applyFont="1" applyBorder="1" applyAlignment="1">
      <alignment horizontal="left" vertical="center" wrapText="1"/>
    </xf>
    <xf numFmtId="0" fontId="11" fillId="0" borderId="9" xfId="0" applyFont="1" applyBorder="1" applyAlignment="1">
      <alignment horizontal="left" vertical="center" wrapText="1"/>
    </xf>
    <xf numFmtId="0" fontId="11" fillId="0" borderId="127" xfId="0" applyFont="1" applyBorder="1" applyAlignment="1">
      <alignment horizontal="center" vertical="center"/>
    </xf>
    <xf numFmtId="0" fontId="11" fillId="0" borderId="128" xfId="0" applyFont="1" applyBorder="1" applyAlignment="1">
      <alignment horizontal="center" vertical="center"/>
    </xf>
    <xf numFmtId="0" fontId="11" fillId="0" borderId="129" xfId="0" applyFont="1" applyBorder="1" applyAlignment="1">
      <alignment horizontal="center" vertical="center"/>
    </xf>
    <xf numFmtId="0" fontId="11" fillId="0" borderId="130" xfId="0" applyFont="1" applyBorder="1" applyAlignment="1">
      <alignment horizontal="center" vertical="center"/>
    </xf>
    <xf numFmtId="0" fontId="11" fillId="0" borderId="131" xfId="0" applyFont="1" applyBorder="1" applyAlignment="1">
      <alignment horizontal="center" vertical="center"/>
    </xf>
    <xf numFmtId="0" fontId="11" fillId="0" borderId="132" xfId="0" applyFont="1" applyBorder="1" applyAlignment="1">
      <alignment horizontal="center" vertical="center"/>
    </xf>
    <xf numFmtId="0" fontId="11" fillId="0" borderId="133" xfId="0" applyFont="1" applyBorder="1" applyAlignment="1">
      <alignment horizontal="center" vertical="center"/>
    </xf>
    <xf numFmtId="0" fontId="11" fillId="0" borderId="134" xfId="0" applyFont="1" applyBorder="1" applyAlignment="1">
      <alignment horizontal="center" vertical="center"/>
    </xf>
    <xf numFmtId="0" fontId="11" fillId="0" borderId="127" xfId="0" applyFont="1" applyBorder="1" applyAlignment="1">
      <alignment horizontal="center" vertical="center" wrapText="1"/>
    </xf>
    <xf numFmtId="0" fontId="11" fillId="0" borderId="128" xfId="0" applyFont="1" applyBorder="1" applyAlignment="1">
      <alignment horizontal="center" vertical="center" wrapText="1"/>
    </xf>
    <xf numFmtId="0" fontId="11" fillId="0" borderId="129" xfId="0" applyFont="1" applyBorder="1" applyAlignment="1">
      <alignment horizontal="center" vertical="center" wrapText="1"/>
    </xf>
    <xf numFmtId="0" fontId="11" fillId="0" borderId="130"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131" xfId="0" applyFont="1" applyBorder="1" applyAlignment="1">
      <alignment horizontal="center" vertical="center" wrapText="1"/>
    </xf>
    <xf numFmtId="0" fontId="11" fillId="0" borderId="132" xfId="0" applyFont="1" applyBorder="1" applyAlignment="1">
      <alignment horizontal="center" vertical="center" wrapText="1"/>
    </xf>
    <xf numFmtId="0" fontId="11" fillId="0" borderId="133" xfId="0" applyFont="1" applyBorder="1" applyAlignment="1">
      <alignment horizontal="center" vertical="center" wrapText="1"/>
    </xf>
    <xf numFmtId="0" fontId="11" fillId="0" borderId="134" xfId="0" applyFont="1" applyBorder="1" applyAlignment="1">
      <alignment horizontal="center" vertical="center" wrapText="1"/>
    </xf>
    <xf numFmtId="0" fontId="15" fillId="0" borderId="150" xfId="0" applyFont="1" applyBorder="1" applyAlignment="1">
      <alignment horizontal="center" vertical="center"/>
    </xf>
    <xf numFmtId="0" fontId="11" fillId="0" borderId="7" xfId="0" applyNumberFormat="1" applyFont="1" applyFill="1" applyBorder="1" applyAlignment="1">
      <alignment horizontal="center" vertical="center"/>
    </xf>
    <xf numFmtId="0" fontId="11" fillId="0" borderId="9" xfId="0" applyNumberFormat="1" applyFont="1" applyFill="1" applyBorder="1" applyAlignment="1">
      <alignment horizontal="center" vertical="center"/>
    </xf>
  </cellXfs>
  <cellStyles count="5">
    <cellStyle name="パーセント" xfId="3" builtinId="5"/>
    <cellStyle name="桁区切り" xfId="4" builtinId="6"/>
    <cellStyle name="標準" xfId="0" builtinId="0"/>
    <cellStyle name="標準 2" xfId="1" xr:uid="{00000000-0005-0000-0000-000003000000}"/>
    <cellStyle name="標準 3" xfId="2" xr:uid="{00000000-0005-0000-0000-000004000000}"/>
  </cellStyles>
  <dxfs count="30">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4642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メイリオ" panose="020B0604030504040204" pitchFamily="50" charset="-128"/>
                <a:ea typeface="メイリオ" panose="020B0604030504040204" pitchFamily="50" charset="-128"/>
                <a:cs typeface="+mn-cs"/>
              </a:defRPr>
            </a:pPr>
            <a:r>
              <a:rPr lang="ja-JP" sz="1200"/>
              <a:t>経済波及効果の分析結果</a:t>
            </a:r>
          </a:p>
        </c:rich>
      </c:tx>
      <c:layout>
        <c:manualLayout>
          <c:xMode val="edge"/>
          <c:yMode val="edge"/>
          <c:x val="0.390302066772655"/>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title>
    <c:autoTitleDeleted val="0"/>
    <c:plotArea>
      <c:layout/>
      <c:barChart>
        <c:barDir val="col"/>
        <c:grouping val="clustered"/>
        <c:varyColors val="0"/>
        <c:ser>
          <c:idx val="0"/>
          <c:order val="0"/>
          <c:tx>
            <c:strRef>
              <c:f>概要表【予測】!$E$31</c:f>
              <c:strCache>
                <c:ptCount val="1"/>
                <c:pt idx="0">
                  <c:v>生産誘発額</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概要表【予測】!$C$32:$D$37</c15:sqref>
                  </c15:fullRef>
                </c:ext>
              </c:extLst>
              <c:f>概要表【予測】!$C$34:$D$37</c:f>
              <c:strCache>
                <c:ptCount val="4"/>
                <c:pt idx="0">
                  <c:v>総合効果（合計）</c:v>
                </c:pt>
                <c:pt idx="1">
                  <c:v>直接効果</c:v>
                </c:pt>
                <c:pt idx="2">
                  <c:v>第一次間接波及効果</c:v>
                </c:pt>
                <c:pt idx="3">
                  <c:v>第二次間接波及効果</c:v>
                </c:pt>
              </c:strCache>
            </c:strRef>
          </c:cat>
          <c:val>
            <c:numRef>
              <c:extLst>
                <c:ext xmlns:c15="http://schemas.microsoft.com/office/drawing/2012/chart" uri="{02D57815-91ED-43cb-92C2-25804820EDAC}">
                  <c15:fullRef>
                    <c15:sqref>概要表【予測】!$E$32:$E$37</c15:sqref>
                  </c15:fullRef>
                </c:ext>
              </c:extLst>
              <c:f>概要表【予測】!$E$34:$E$37</c:f>
              <c:numCache>
                <c:formatCode>General</c:formatCode>
                <c:ptCount val="4"/>
                <c:pt idx="0" formatCode="#,##0_ ;[Red]\-#,##0\ ">
                  <c:v>0</c:v>
                </c:pt>
                <c:pt idx="1" formatCode="#,##0_ ;[Red]\-#,##0\ ">
                  <c:v>0</c:v>
                </c:pt>
                <c:pt idx="2" formatCode="#,##0_ ;[Red]\-#,##0\ ">
                  <c:v>0</c:v>
                </c:pt>
                <c:pt idx="3" formatCode="#,##0_ ;[Red]\-#,##0\ ">
                  <c:v>0</c:v>
                </c:pt>
              </c:numCache>
            </c:numRef>
          </c:val>
          <c:extLst>
            <c:ext xmlns:c16="http://schemas.microsoft.com/office/drawing/2014/chart" uri="{C3380CC4-5D6E-409C-BE32-E72D297353CC}">
              <c16:uniqueId val="{00000000-6633-4C44-9FE0-17CA479892F6}"/>
            </c:ext>
          </c:extLst>
        </c:ser>
        <c:ser>
          <c:idx val="1"/>
          <c:order val="1"/>
          <c:tx>
            <c:strRef>
              <c:f>概要表【予測】!$F$32</c:f>
              <c:strCache>
                <c:ptCount val="1"/>
                <c:pt idx="0">
                  <c:v>粗付加価値誘発額</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概要表【予測】!$C$32:$D$37</c15:sqref>
                  </c15:fullRef>
                </c:ext>
              </c:extLst>
              <c:f>概要表【予測】!$C$34:$D$37</c:f>
              <c:strCache>
                <c:ptCount val="4"/>
                <c:pt idx="0">
                  <c:v>総合効果（合計）</c:v>
                </c:pt>
                <c:pt idx="1">
                  <c:v>直接効果</c:v>
                </c:pt>
                <c:pt idx="2">
                  <c:v>第一次間接波及効果</c:v>
                </c:pt>
                <c:pt idx="3">
                  <c:v>第二次間接波及効果</c:v>
                </c:pt>
              </c:strCache>
            </c:strRef>
          </c:cat>
          <c:val>
            <c:numRef>
              <c:extLst>
                <c:ext xmlns:c15="http://schemas.microsoft.com/office/drawing/2012/chart" uri="{02D57815-91ED-43cb-92C2-25804820EDAC}">
                  <c15:fullRef>
                    <c15:sqref>概要表【予測】!$F$32:$F$37</c15:sqref>
                  </c15:fullRef>
                </c:ext>
              </c:extLst>
              <c:f>概要表【予測】!$F$34:$F$37</c:f>
              <c:numCache>
                <c:formatCode>General</c:formatCode>
                <c:ptCount val="4"/>
                <c:pt idx="0" formatCode="#,##0_ ;[Red]\-#,##0\ ">
                  <c:v>0</c:v>
                </c:pt>
                <c:pt idx="1" formatCode="#,##0_ ;[Red]\-#,##0\ ">
                  <c:v>0</c:v>
                </c:pt>
                <c:pt idx="2" formatCode="#,##0_ ;[Red]\-#,##0\ ">
                  <c:v>0</c:v>
                </c:pt>
                <c:pt idx="3" formatCode="#,##0_ ;[Red]\-#,##0\ ">
                  <c:v>0</c:v>
                </c:pt>
              </c:numCache>
            </c:numRef>
          </c:val>
          <c:extLst>
            <c:ext xmlns:c16="http://schemas.microsoft.com/office/drawing/2014/chart" uri="{C3380CC4-5D6E-409C-BE32-E72D297353CC}">
              <c16:uniqueId val="{00000001-6633-4C44-9FE0-17CA479892F6}"/>
            </c:ext>
          </c:extLst>
        </c:ser>
        <c:ser>
          <c:idx val="2"/>
          <c:order val="2"/>
          <c:tx>
            <c:strRef>
              <c:f>概要表【予測】!$G$33</c:f>
              <c:strCache>
                <c:ptCount val="1"/>
                <c:pt idx="0">
                  <c:v>雇用者所得誘発額</c:v>
                </c:pt>
              </c:strCache>
            </c:strRef>
          </c:tx>
          <c:spPr>
            <a:solidFill>
              <a:schemeClr val="accent3"/>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概要表【予測】!$C$32:$D$37</c15:sqref>
                  </c15:fullRef>
                </c:ext>
              </c:extLst>
              <c:f>概要表【予測】!$C$34:$D$37</c:f>
              <c:strCache>
                <c:ptCount val="4"/>
                <c:pt idx="0">
                  <c:v>総合効果（合計）</c:v>
                </c:pt>
                <c:pt idx="1">
                  <c:v>直接効果</c:v>
                </c:pt>
                <c:pt idx="2">
                  <c:v>第一次間接波及効果</c:v>
                </c:pt>
                <c:pt idx="3">
                  <c:v>第二次間接波及効果</c:v>
                </c:pt>
              </c:strCache>
            </c:strRef>
          </c:cat>
          <c:val>
            <c:numRef>
              <c:extLst>
                <c:ext xmlns:c15="http://schemas.microsoft.com/office/drawing/2012/chart" uri="{02D57815-91ED-43cb-92C2-25804820EDAC}">
                  <c15:fullRef>
                    <c15:sqref>概要表【予測】!$G$32:$G$37</c15:sqref>
                  </c15:fullRef>
                </c:ext>
              </c:extLst>
              <c:f>概要表【予測】!$G$34:$G$37</c:f>
              <c:numCache>
                <c:formatCode>General</c:formatCode>
                <c:ptCount val="4"/>
                <c:pt idx="0" formatCode="#,##0_ ;[Red]\-#,##0\ ">
                  <c:v>0</c:v>
                </c:pt>
                <c:pt idx="1" formatCode="#,##0_ ;[Red]\-#,##0\ ">
                  <c:v>0</c:v>
                </c:pt>
                <c:pt idx="2" formatCode="#,##0_ ;[Red]\-#,##0\ ">
                  <c:v>0</c:v>
                </c:pt>
                <c:pt idx="3" formatCode="#,##0_ ;[Red]\-#,##0\ ">
                  <c:v>0</c:v>
                </c:pt>
              </c:numCache>
            </c:numRef>
          </c:val>
          <c:extLst>
            <c:ext xmlns:c16="http://schemas.microsoft.com/office/drawing/2014/chart" uri="{C3380CC4-5D6E-409C-BE32-E72D297353CC}">
              <c16:uniqueId val="{00000002-6633-4C44-9FE0-17CA479892F6}"/>
            </c:ext>
          </c:extLst>
        </c:ser>
        <c:dLbls>
          <c:dLblPos val="outEnd"/>
          <c:showLegendKey val="0"/>
          <c:showVal val="1"/>
          <c:showCatName val="0"/>
          <c:showSerName val="0"/>
          <c:showPercent val="0"/>
          <c:showBubbleSize val="0"/>
        </c:dLbls>
        <c:gapWidth val="219"/>
        <c:overlap val="-27"/>
        <c:axId val="389102400"/>
        <c:axId val="389103576"/>
      </c:barChart>
      <c:catAx>
        <c:axId val="38910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389103576"/>
        <c:crosses val="autoZero"/>
        <c:auto val="1"/>
        <c:lblAlgn val="ctr"/>
        <c:lblOffset val="100"/>
        <c:noMultiLvlLbl val="0"/>
      </c:catAx>
      <c:valAx>
        <c:axId val="389103576"/>
        <c:scaling>
          <c:orientation val="minMax"/>
        </c:scaling>
        <c:delete val="0"/>
        <c:axPos val="l"/>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389102400"/>
        <c:crosses val="autoZero"/>
        <c:crossBetween val="between"/>
      </c:valAx>
      <c:spPr>
        <a:noFill/>
        <a:ln>
          <a:noFill/>
        </a:ln>
        <a:effectLst/>
      </c:spPr>
    </c:plotArea>
    <c:legend>
      <c:legendPos val="b"/>
      <c:layout>
        <c:manualLayout>
          <c:xMode val="edge"/>
          <c:yMode val="edge"/>
          <c:x val="0.20830303517637672"/>
          <c:y val="0.91303675213675217"/>
          <c:w val="0.62307663092501031"/>
          <c:h val="7.610854700854700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3175" cap="flat" cmpd="sng" algn="ctr">
      <a:solidFill>
        <a:sysClr val="windowText" lastClr="000000"/>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パターン2【評価】!$C$37</c:f>
              <c:strCache>
                <c:ptCount val="1"/>
                <c:pt idx="0">
                  <c:v>予測</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パターン2【評価】!$B$38:$B$40</c:f>
              <c:strCache>
                <c:ptCount val="3"/>
                <c:pt idx="0">
                  <c:v>加重平均</c:v>
                </c:pt>
                <c:pt idx="1">
                  <c:v>宿泊客</c:v>
                </c:pt>
                <c:pt idx="2">
                  <c:v>日帰り客</c:v>
                </c:pt>
              </c:strCache>
            </c:strRef>
          </c:cat>
          <c:val>
            <c:numRef>
              <c:f>パターン2【評価】!$C$38:$C$40</c:f>
              <c:numCache>
                <c:formatCode>#,##0_);[Red]\(#,##0\)</c:formatCode>
                <c:ptCount val="3"/>
                <c:pt idx="0">
                  <c:v>0</c:v>
                </c:pt>
                <c:pt idx="1">
                  <c:v>0</c:v>
                </c:pt>
                <c:pt idx="2">
                  <c:v>0</c:v>
                </c:pt>
              </c:numCache>
            </c:numRef>
          </c:val>
          <c:extLst>
            <c:ext xmlns:c16="http://schemas.microsoft.com/office/drawing/2014/chart" uri="{C3380CC4-5D6E-409C-BE32-E72D297353CC}">
              <c16:uniqueId val="{00000000-AE8E-471D-A628-225EFB0CD60A}"/>
            </c:ext>
          </c:extLst>
        </c:ser>
        <c:ser>
          <c:idx val="1"/>
          <c:order val="1"/>
          <c:tx>
            <c:strRef>
              <c:f>パターン2【評価】!$D$37</c:f>
              <c:strCache>
                <c:ptCount val="1"/>
                <c:pt idx="0">
                  <c:v>実績</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パターン2【評価】!$B$38:$B$40</c:f>
              <c:strCache>
                <c:ptCount val="3"/>
                <c:pt idx="0">
                  <c:v>加重平均</c:v>
                </c:pt>
                <c:pt idx="1">
                  <c:v>宿泊客</c:v>
                </c:pt>
                <c:pt idx="2">
                  <c:v>日帰り客</c:v>
                </c:pt>
              </c:strCache>
            </c:strRef>
          </c:cat>
          <c:val>
            <c:numRef>
              <c:f>パターン2【評価】!$D$38:$D$40</c:f>
              <c:numCache>
                <c:formatCode>#,##0_);[Red]\(#,##0\)</c:formatCode>
                <c:ptCount val="3"/>
                <c:pt idx="0">
                  <c:v>0</c:v>
                </c:pt>
                <c:pt idx="1">
                  <c:v>0</c:v>
                </c:pt>
                <c:pt idx="2">
                  <c:v>0</c:v>
                </c:pt>
              </c:numCache>
            </c:numRef>
          </c:val>
          <c:extLst>
            <c:ext xmlns:c16="http://schemas.microsoft.com/office/drawing/2014/chart" uri="{C3380CC4-5D6E-409C-BE32-E72D297353CC}">
              <c16:uniqueId val="{00000001-AE8E-471D-A628-225EFB0CD60A}"/>
            </c:ext>
          </c:extLst>
        </c:ser>
        <c:ser>
          <c:idx val="2"/>
          <c:order val="2"/>
          <c:tx>
            <c:strRef>
              <c:f>パターン2【評価】!$E$37</c:f>
              <c:strCache>
                <c:ptCount val="1"/>
                <c:pt idx="0">
                  <c:v>差</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パターン2【評価】!$B$38:$B$40</c:f>
              <c:strCache>
                <c:ptCount val="3"/>
                <c:pt idx="0">
                  <c:v>加重平均</c:v>
                </c:pt>
                <c:pt idx="1">
                  <c:v>宿泊客</c:v>
                </c:pt>
                <c:pt idx="2">
                  <c:v>日帰り客</c:v>
                </c:pt>
              </c:strCache>
            </c:strRef>
          </c:cat>
          <c:val>
            <c:numRef>
              <c:f>パターン2【評価】!$E$38:$E$40</c:f>
              <c:numCache>
                <c:formatCode>#,##0_);[Red]\(#,##0\)</c:formatCode>
                <c:ptCount val="3"/>
                <c:pt idx="0">
                  <c:v>0</c:v>
                </c:pt>
                <c:pt idx="1">
                  <c:v>0</c:v>
                </c:pt>
                <c:pt idx="2">
                  <c:v>0</c:v>
                </c:pt>
              </c:numCache>
            </c:numRef>
          </c:val>
          <c:extLst>
            <c:ext xmlns:c16="http://schemas.microsoft.com/office/drawing/2014/chart" uri="{C3380CC4-5D6E-409C-BE32-E72D297353CC}">
              <c16:uniqueId val="{00000002-AE8E-471D-A628-225EFB0CD60A}"/>
            </c:ext>
          </c:extLst>
        </c:ser>
        <c:dLbls>
          <c:dLblPos val="outEnd"/>
          <c:showLegendKey val="0"/>
          <c:showVal val="1"/>
          <c:showCatName val="0"/>
          <c:showSerName val="0"/>
          <c:showPercent val="0"/>
          <c:showBubbleSize val="0"/>
        </c:dLbls>
        <c:gapWidth val="219"/>
        <c:overlap val="-27"/>
        <c:axId val="511237128"/>
        <c:axId val="511233992"/>
      </c:barChart>
      <c:catAx>
        <c:axId val="51123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1233992"/>
        <c:crosses val="autoZero"/>
        <c:auto val="1"/>
        <c:lblAlgn val="ctr"/>
        <c:lblOffset val="100"/>
        <c:noMultiLvlLbl val="0"/>
      </c:catAx>
      <c:valAx>
        <c:axId val="511233992"/>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12371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パターン2【評価】!$C$58</c:f>
              <c:strCache>
                <c:ptCount val="1"/>
                <c:pt idx="0">
                  <c:v>予測</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パターン2【評価】!$B$59:$B$61</c:f>
              <c:strCache>
                <c:ptCount val="3"/>
                <c:pt idx="0">
                  <c:v>合計</c:v>
                </c:pt>
                <c:pt idx="1">
                  <c:v>宿泊客</c:v>
                </c:pt>
                <c:pt idx="2">
                  <c:v>日帰り客</c:v>
                </c:pt>
              </c:strCache>
            </c:strRef>
          </c:cat>
          <c:val>
            <c:numRef>
              <c:f>パターン2【評価】!$C$59:$C$61</c:f>
              <c:numCache>
                <c:formatCode>#,##0_);[Red]\(#,##0\)</c:formatCode>
                <c:ptCount val="3"/>
                <c:pt idx="0">
                  <c:v>0</c:v>
                </c:pt>
                <c:pt idx="1">
                  <c:v>0</c:v>
                </c:pt>
                <c:pt idx="2">
                  <c:v>0</c:v>
                </c:pt>
              </c:numCache>
            </c:numRef>
          </c:val>
          <c:extLst>
            <c:ext xmlns:c16="http://schemas.microsoft.com/office/drawing/2014/chart" uri="{C3380CC4-5D6E-409C-BE32-E72D297353CC}">
              <c16:uniqueId val="{00000000-59CD-41F0-A820-CC73E11305B9}"/>
            </c:ext>
          </c:extLst>
        </c:ser>
        <c:ser>
          <c:idx val="1"/>
          <c:order val="1"/>
          <c:tx>
            <c:strRef>
              <c:f>パターン2【評価】!$D$58</c:f>
              <c:strCache>
                <c:ptCount val="1"/>
                <c:pt idx="0">
                  <c:v>実績</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パターン2【評価】!$B$59:$B$61</c:f>
              <c:strCache>
                <c:ptCount val="3"/>
                <c:pt idx="0">
                  <c:v>合計</c:v>
                </c:pt>
                <c:pt idx="1">
                  <c:v>宿泊客</c:v>
                </c:pt>
                <c:pt idx="2">
                  <c:v>日帰り客</c:v>
                </c:pt>
              </c:strCache>
            </c:strRef>
          </c:cat>
          <c:val>
            <c:numRef>
              <c:f>パターン2【評価】!$D$59:$D$61</c:f>
              <c:numCache>
                <c:formatCode>#,##0_);[Red]\(#,##0\)</c:formatCode>
                <c:ptCount val="3"/>
                <c:pt idx="0">
                  <c:v>0</c:v>
                </c:pt>
                <c:pt idx="1">
                  <c:v>0</c:v>
                </c:pt>
                <c:pt idx="2">
                  <c:v>0</c:v>
                </c:pt>
              </c:numCache>
            </c:numRef>
          </c:val>
          <c:extLst>
            <c:ext xmlns:c16="http://schemas.microsoft.com/office/drawing/2014/chart" uri="{C3380CC4-5D6E-409C-BE32-E72D297353CC}">
              <c16:uniqueId val="{00000001-59CD-41F0-A820-CC73E11305B9}"/>
            </c:ext>
          </c:extLst>
        </c:ser>
        <c:ser>
          <c:idx val="2"/>
          <c:order val="2"/>
          <c:tx>
            <c:strRef>
              <c:f>パターン2【評価】!$E$58</c:f>
              <c:strCache>
                <c:ptCount val="1"/>
                <c:pt idx="0">
                  <c:v>差</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パターン2【評価】!$B$59:$B$61</c:f>
              <c:strCache>
                <c:ptCount val="3"/>
                <c:pt idx="0">
                  <c:v>合計</c:v>
                </c:pt>
                <c:pt idx="1">
                  <c:v>宿泊客</c:v>
                </c:pt>
                <c:pt idx="2">
                  <c:v>日帰り客</c:v>
                </c:pt>
              </c:strCache>
            </c:strRef>
          </c:cat>
          <c:val>
            <c:numRef>
              <c:f>パターン2【評価】!$E$59:$E$61</c:f>
              <c:numCache>
                <c:formatCode>#,##0_);[Red]\(#,##0\)</c:formatCode>
                <c:ptCount val="3"/>
                <c:pt idx="0">
                  <c:v>0</c:v>
                </c:pt>
                <c:pt idx="1">
                  <c:v>0</c:v>
                </c:pt>
                <c:pt idx="2">
                  <c:v>0</c:v>
                </c:pt>
              </c:numCache>
            </c:numRef>
          </c:val>
          <c:extLst>
            <c:ext xmlns:c16="http://schemas.microsoft.com/office/drawing/2014/chart" uri="{C3380CC4-5D6E-409C-BE32-E72D297353CC}">
              <c16:uniqueId val="{00000002-59CD-41F0-A820-CC73E11305B9}"/>
            </c:ext>
          </c:extLst>
        </c:ser>
        <c:dLbls>
          <c:dLblPos val="outEnd"/>
          <c:showLegendKey val="0"/>
          <c:showVal val="1"/>
          <c:showCatName val="0"/>
          <c:showSerName val="0"/>
          <c:showPercent val="0"/>
          <c:showBubbleSize val="0"/>
        </c:dLbls>
        <c:gapWidth val="219"/>
        <c:overlap val="-27"/>
        <c:axId val="511234384"/>
        <c:axId val="511230464"/>
      </c:barChart>
      <c:catAx>
        <c:axId val="511234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1230464"/>
        <c:crosses val="autoZero"/>
        <c:auto val="1"/>
        <c:lblAlgn val="ctr"/>
        <c:lblOffset val="100"/>
        <c:noMultiLvlLbl val="0"/>
      </c:catAx>
      <c:valAx>
        <c:axId val="511230464"/>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12343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パターン2【評価】!$C$79</c:f>
              <c:strCache>
                <c:ptCount val="1"/>
                <c:pt idx="0">
                  <c:v>予測</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パターン2【評価】!$B$80</c:f>
              <c:strCache>
                <c:ptCount val="1"/>
                <c:pt idx="0">
                  <c:v>経済波及効果</c:v>
                </c:pt>
              </c:strCache>
            </c:strRef>
          </c:cat>
          <c:val>
            <c:numRef>
              <c:f>パターン2【評価】!$C$80</c:f>
              <c:numCache>
                <c:formatCode>#,##0_);[Red]\(#,##0\)</c:formatCode>
                <c:ptCount val="1"/>
                <c:pt idx="0">
                  <c:v>0</c:v>
                </c:pt>
              </c:numCache>
            </c:numRef>
          </c:val>
          <c:extLst>
            <c:ext xmlns:c16="http://schemas.microsoft.com/office/drawing/2014/chart" uri="{C3380CC4-5D6E-409C-BE32-E72D297353CC}">
              <c16:uniqueId val="{00000000-A806-4F0D-8AC5-8A637F945E03}"/>
            </c:ext>
          </c:extLst>
        </c:ser>
        <c:ser>
          <c:idx val="1"/>
          <c:order val="1"/>
          <c:tx>
            <c:strRef>
              <c:f>パターン2【評価】!$D$79</c:f>
              <c:strCache>
                <c:ptCount val="1"/>
                <c:pt idx="0">
                  <c:v>実績</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パターン2【評価】!$B$80</c:f>
              <c:strCache>
                <c:ptCount val="1"/>
                <c:pt idx="0">
                  <c:v>経済波及効果</c:v>
                </c:pt>
              </c:strCache>
            </c:strRef>
          </c:cat>
          <c:val>
            <c:numRef>
              <c:f>パターン2【評価】!$D$80</c:f>
              <c:numCache>
                <c:formatCode>#,##0_);[Red]\(#,##0\)</c:formatCode>
                <c:ptCount val="1"/>
                <c:pt idx="0">
                  <c:v>0</c:v>
                </c:pt>
              </c:numCache>
            </c:numRef>
          </c:val>
          <c:extLst>
            <c:ext xmlns:c16="http://schemas.microsoft.com/office/drawing/2014/chart" uri="{C3380CC4-5D6E-409C-BE32-E72D297353CC}">
              <c16:uniqueId val="{00000001-A806-4F0D-8AC5-8A637F945E03}"/>
            </c:ext>
          </c:extLst>
        </c:ser>
        <c:ser>
          <c:idx val="2"/>
          <c:order val="2"/>
          <c:tx>
            <c:strRef>
              <c:f>パターン2【評価】!$E$79</c:f>
              <c:strCache>
                <c:ptCount val="1"/>
                <c:pt idx="0">
                  <c:v>差</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パターン2【評価】!$B$80</c:f>
              <c:strCache>
                <c:ptCount val="1"/>
                <c:pt idx="0">
                  <c:v>経済波及効果</c:v>
                </c:pt>
              </c:strCache>
            </c:strRef>
          </c:cat>
          <c:val>
            <c:numRef>
              <c:f>パターン2【評価】!$E$80</c:f>
              <c:numCache>
                <c:formatCode>#,##0_);[Red]\(#,##0\)</c:formatCode>
                <c:ptCount val="1"/>
                <c:pt idx="0">
                  <c:v>0</c:v>
                </c:pt>
              </c:numCache>
            </c:numRef>
          </c:val>
          <c:extLst>
            <c:ext xmlns:c16="http://schemas.microsoft.com/office/drawing/2014/chart" uri="{C3380CC4-5D6E-409C-BE32-E72D297353CC}">
              <c16:uniqueId val="{00000002-A806-4F0D-8AC5-8A637F945E03}"/>
            </c:ext>
          </c:extLst>
        </c:ser>
        <c:dLbls>
          <c:dLblPos val="outEnd"/>
          <c:showLegendKey val="0"/>
          <c:showVal val="1"/>
          <c:showCatName val="0"/>
          <c:showSerName val="0"/>
          <c:showPercent val="0"/>
          <c:showBubbleSize val="0"/>
        </c:dLbls>
        <c:gapWidth val="219"/>
        <c:overlap val="-27"/>
        <c:axId val="511233600"/>
        <c:axId val="511235168"/>
      </c:barChart>
      <c:catAx>
        <c:axId val="51123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1235168"/>
        <c:crosses val="autoZero"/>
        <c:auto val="1"/>
        <c:lblAlgn val="ctr"/>
        <c:lblOffset val="100"/>
        <c:noMultiLvlLbl val="0"/>
      </c:catAx>
      <c:valAx>
        <c:axId val="511235168"/>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12336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パターン2【評価】!$C$100</c:f>
              <c:strCache>
                <c:ptCount val="1"/>
                <c:pt idx="0">
                  <c:v>予測</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パターン2【評価】!$B$101:$B$102</c:f>
              <c:strCache>
                <c:ptCount val="2"/>
                <c:pt idx="0">
                  <c:v>宿泊客</c:v>
                </c:pt>
                <c:pt idx="1">
                  <c:v>日帰り客</c:v>
                </c:pt>
              </c:strCache>
            </c:strRef>
          </c:cat>
          <c:val>
            <c:numRef>
              <c:f>パターン2【評価】!$C$101:$C$102</c:f>
              <c:numCache>
                <c:formatCode>#,##0_);[Red]\(#,##0\)</c:formatCode>
                <c:ptCount val="2"/>
                <c:pt idx="0">
                  <c:v>0</c:v>
                </c:pt>
                <c:pt idx="1">
                  <c:v>0</c:v>
                </c:pt>
              </c:numCache>
            </c:numRef>
          </c:val>
          <c:extLst>
            <c:ext xmlns:c16="http://schemas.microsoft.com/office/drawing/2014/chart" uri="{C3380CC4-5D6E-409C-BE32-E72D297353CC}">
              <c16:uniqueId val="{00000000-9AC2-426F-9F32-7670771211FE}"/>
            </c:ext>
          </c:extLst>
        </c:ser>
        <c:ser>
          <c:idx val="1"/>
          <c:order val="1"/>
          <c:tx>
            <c:strRef>
              <c:f>パターン2【評価】!$D$100</c:f>
              <c:strCache>
                <c:ptCount val="1"/>
                <c:pt idx="0">
                  <c:v>実績</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パターン2【評価】!$B$101:$B$102</c:f>
              <c:strCache>
                <c:ptCount val="2"/>
                <c:pt idx="0">
                  <c:v>宿泊客</c:v>
                </c:pt>
                <c:pt idx="1">
                  <c:v>日帰り客</c:v>
                </c:pt>
              </c:strCache>
            </c:strRef>
          </c:cat>
          <c:val>
            <c:numRef>
              <c:f>パターン2【評価】!$D$101:$D$102</c:f>
              <c:numCache>
                <c:formatCode>#,##0_);[Red]\(#,##0\)</c:formatCode>
                <c:ptCount val="2"/>
                <c:pt idx="0">
                  <c:v>0</c:v>
                </c:pt>
                <c:pt idx="1">
                  <c:v>0</c:v>
                </c:pt>
              </c:numCache>
            </c:numRef>
          </c:val>
          <c:extLst>
            <c:ext xmlns:c16="http://schemas.microsoft.com/office/drawing/2014/chart" uri="{C3380CC4-5D6E-409C-BE32-E72D297353CC}">
              <c16:uniqueId val="{00000001-9AC2-426F-9F32-7670771211FE}"/>
            </c:ext>
          </c:extLst>
        </c:ser>
        <c:ser>
          <c:idx val="2"/>
          <c:order val="2"/>
          <c:tx>
            <c:strRef>
              <c:f>パターン2【評価】!$E$100</c:f>
              <c:strCache>
                <c:ptCount val="1"/>
                <c:pt idx="0">
                  <c:v>差</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パターン2【評価】!$B$101:$B$102</c:f>
              <c:strCache>
                <c:ptCount val="2"/>
                <c:pt idx="0">
                  <c:v>宿泊客</c:v>
                </c:pt>
                <c:pt idx="1">
                  <c:v>日帰り客</c:v>
                </c:pt>
              </c:strCache>
            </c:strRef>
          </c:cat>
          <c:val>
            <c:numRef>
              <c:f>パターン2【評価】!$E$101:$E$102</c:f>
              <c:numCache>
                <c:formatCode>#,##0_);[Red]\(#,##0\)</c:formatCode>
                <c:ptCount val="2"/>
                <c:pt idx="0">
                  <c:v>0</c:v>
                </c:pt>
                <c:pt idx="1">
                  <c:v>0</c:v>
                </c:pt>
              </c:numCache>
            </c:numRef>
          </c:val>
          <c:extLst>
            <c:ext xmlns:c16="http://schemas.microsoft.com/office/drawing/2014/chart" uri="{C3380CC4-5D6E-409C-BE32-E72D297353CC}">
              <c16:uniqueId val="{00000002-9AC2-426F-9F32-7670771211FE}"/>
            </c:ext>
          </c:extLst>
        </c:ser>
        <c:dLbls>
          <c:dLblPos val="outEnd"/>
          <c:showLegendKey val="0"/>
          <c:showVal val="1"/>
          <c:showCatName val="0"/>
          <c:showSerName val="0"/>
          <c:showPercent val="0"/>
          <c:showBubbleSize val="0"/>
        </c:dLbls>
        <c:gapWidth val="219"/>
        <c:overlap val="-27"/>
        <c:axId val="511235952"/>
        <c:axId val="511235560"/>
      </c:barChart>
      <c:catAx>
        <c:axId val="511235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1235560"/>
        <c:crosses val="autoZero"/>
        <c:auto val="1"/>
        <c:lblAlgn val="ctr"/>
        <c:lblOffset val="100"/>
        <c:noMultiLvlLbl val="0"/>
      </c:catAx>
      <c:valAx>
        <c:axId val="511235560"/>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12359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パターン2【評価】!$C$121:$C$122</c:f>
              <c:strCache>
                <c:ptCount val="2"/>
                <c:pt idx="0">
                  <c:v>比率</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055-426D-AD56-29C078E16F0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055-426D-AD56-29C078E16F04}"/>
              </c:ext>
            </c:extLst>
          </c:dPt>
          <c:dLbls>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パターン2【評価】!$B$123:$B$124</c:f>
              <c:strCache>
                <c:ptCount val="2"/>
                <c:pt idx="0">
                  <c:v>宿泊客</c:v>
                </c:pt>
                <c:pt idx="1">
                  <c:v>日帰り客</c:v>
                </c:pt>
              </c:strCache>
            </c:strRef>
          </c:cat>
          <c:val>
            <c:numRef>
              <c:f>パターン2【評価】!$C$123:$C$124</c:f>
              <c:numCache>
                <c:formatCode>0.0_ ;[Red]\-0.0\ </c:formatCode>
                <c:ptCount val="2"/>
                <c:pt idx="0">
                  <c:v>0</c:v>
                </c:pt>
                <c:pt idx="1">
                  <c:v>0</c:v>
                </c:pt>
              </c:numCache>
            </c:numRef>
          </c:val>
          <c:extLst>
            <c:ext xmlns:c16="http://schemas.microsoft.com/office/drawing/2014/chart" uri="{C3380CC4-5D6E-409C-BE32-E72D297353CC}">
              <c16:uniqueId val="{00000004-E055-426D-AD56-29C078E16F04}"/>
            </c:ext>
          </c:extLst>
        </c:ser>
        <c:dLbls>
          <c:showLegendKey val="0"/>
          <c:showVal val="0"/>
          <c:showCatName val="0"/>
          <c:showSerName val="0"/>
          <c:showPercent val="0"/>
          <c:showBubbleSize val="0"/>
          <c:showLeaderLines val="0"/>
        </c:dLbls>
        <c:firstSliceAng val="0"/>
      </c:pieChart>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パターン2【評価】!$D$122</c:f>
              <c:strCache>
                <c:ptCount val="1"/>
                <c:pt idx="0">
                  <c:v>客数要因</c:v>
                </c:pt>
              </c:strCache>
            </c:strRef>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パターン2【評価】!$B$123:$B$124</c:f>
              <c:strCache>
                <c:ptCount val="2"/>
                <c:pt idx="0">
                  <c:v>宿泊客</c:v>
                </c:pt>
                <c:pt idx="1">
                  <c:v>日帰り客</c:v>
                </c:pt>
              </c:strCache>
            </c:strRef>
          </c:cat>
          <c:val>
            <c:numRef>
              <c:f>パターン2【評価】!$D$123:$D$124</c:f>
              <c:numCache>
                <c:formatCode>0.0_ ;[Red]\-0.0\ </c:formatCode>
                <c:ptCount val="2"/>
                <c:pt idx="0">
                  <c:v>0</c:v>
                </c:pt>
                <c:pt idx="1">
                  <c:v>0</c:v>
                </c:pt>
              </c:numCache>
            </c:numRef>
          </c:val>
          <c:extLst>
            <c:ext xmlns:c16="http://schemas.microsoft.com/office/drawing/2014/chart" uri="{C3380CC4-5D6E-409C-BE32-E72D297353CC}">
              <c16:uniqueId val="{00000000-699E-41DB-8B34-045073C91C76}"/>
            </c:ext>
          </c:extLst>
        </c:ser>
        <c:ser>
          <c:idx val="1"/>
          <c:order val="1"/>
          <c:tx>
            <c:strRef>
              <c:f>パターン2【評価】!$E$122</c:f>
              <c:strCache>
                <c:ptCount val="1"/>
                <c:pt idx="0">
                  <c:v>単価要因</c:v>
                </c:pt>
              </c:strCache>
            </c:strRef>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パターン2【評価】!$B$123:$B$124</c:f>
              <c:strCache>
                <c:ptCount val="2"/>
                <c:pt idx="0">
                  <c:v>宿泊客</c:v>
                </c:pt>
                <c:pt idx="1">
                  <c:v>日帰り客</c:v>
                </c:pt>
              </c:strCache>
            </c:strRef>
          </c:cat>
          <c:val>
            <c:numRef>
              <c:f>パターン2【評価】!$E$123:$E$124</c:f>
              <c:numCache>
                <c:formatCode>0.0_ ;[Red]\-0.0\ </c:formatCode>
                <c:ptCount val="2"/>
                <c:pt idx="0">
                  <c:v>0</c:v>
                </c:pt>
                <c:pt idx="1">
                  <c:v>0</c:v>
                </c:pt>
              </c:numCache>
            </c:numRef>
          </c:val>
          <c:extLst>
            <c:ext xmlns:c16="http://schemas.microsoft.com/office/drawing/2014/chart" uri="{C3380CC4-5D6E-409C-BE32-E72D297353CC}">
              <c16:uniqueId val="{00000001-699E-41DB-8B34-045073C91C76}"/>
            </c:ext>
          </c:extLst>
        </c:ser>
        <c:ser>
          <c:idx val="2"/>
          <c:order val="2"/>
          <c:tx>
            <c:strRef>
              <c:f>パターン2【評価】!$F$122</c:f>
              <c:strCache>
                <c:ptCount val="1"/>
                <c:pt idx="0">
                  <c:v>混合要因</c:v>
                </c:pt>
              </c:strCache>
            </c:strRef>
          </c:tx>
          <c:spPr>
            <a:solidFill>
              <a:schemeClr val="accent3"/>
            </a:solidFill>
            <a:ln>
              <a:noFill/>
            </a:ln>
            <a:effectLst/>
          </c:spPr>
          <c:invertIfNegative val="0"/>
          <c:dLbls>
            <c:numFmt formatCode="#,##0.0_ ;[Red]\-#,##0.0\ "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パターン2【評価】!$B$123:$B$124</c:f>
              <c:strCache>
                <c:ptCount val="2"/>
                <c:pt idx="0">
                  <c:v>宿泊客</c:v>
                </c:pt>
                <c:pt idx="1">
                  <c:v>日帰り客</c:v>
                </c:pt>
              </c:strCache>
            </c:strRef>
          </c:cat>
          <c:val>
            <c:numRef>
              <c:f>パターン2【評価】!$F$123:$F$124</c:f>
              <c:numCache>
                <c:formatCode>0.0_ ;[Red]\-0.0\ </c:formatCode>
                <c:ptCount val="2"/>
                <c:pt idx="0">
                  <c:v>0</c:v>
                </c:pt>
                <c:pt idx="1">
                  <c:v>0</c:v>
                </c:pt>
              </c:numCache>
            </c:numRef>
          </c:val>
          <c:extLst>
            <c:ext xmlns:c16="http://schemas.microsoft.com/office/drawing/2014/chart" uri="{C3380CC4-5D6E-409C-BE32-E72D297353CC}">
              <c16:uniqueId val="{00000002-699E-41DB-8B34-045073C91C76}"/>
            </c:ext>
          </c:extLst>
        </c:ser>
        <c:dLbls>
          <c:dLblPos val="outEnd"/>
          <c:showLegendKey val="0"/>
          <c:showVal val="1"/>
          <c:showCatName val="0"/>
          <c:showSerName val="0"/>
          <c:showPercent val="0"/>
          <c:showBubbleSize val="0"/>
        </c:dLbls>
        <c:gapWidth val="219"/>
        <c:overlap val="-27"/>
        <c:axId val="511236344"/>
        <c:axId val="511232816"/>
      </c:barChart>
      <c:catAx>
        <c:axId val="511236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1232816"/>
        <c:crosses val="autoZero"/>
        <c:auto val="1"/>
        <c:lblAlgn val="ctr"/>
        <c:lblOffset val="100"/>
        <c:noMultiLvlLbl val="0"/>
      </c:catAx>
      <c:valAx>
        <c:axId val="511232816"/>
        <c:scaling>
          <c:orientation val="minMax"/>
        </c:scaling>
        <c:delete val="0"/>
        <c:axPos val="l"/>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12363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パターン3【評価】!$C$16</c:f>
              <c:strCache>
                <c:ptCount val="1"/>
                <c:pt idx="0">
                  <c:v>予測</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パターン3【評価】!$B$17:$B$19</c:f>
              <c:strCache>
                <c:ptCount val="3"/>
                <c:pt idx="0">
                  <c:v>合計</c:v>
                </c:pt>
                <c:pt idx="1">
                  <c:v>宿泊客</c:v>
                </c:pt>
                <c:pt idx="2">
                  <c:v>日帰り客</c:v>
                </c:pt>
              </c:strCache>
            </c:strRef>
          </c:cat>
          <c:val>
            <c:numRef>
              <c:f>パターン3【評価】!$C$17:$C$19</c:f>
              <c:numCache>
                <c:formatCode>#,##0_);[Red]\(#,##0\)</c:formatCode>
                <c:ptCount val="3"/>
                <c:pt idx="0">
                  <c:v>0</c:v>
                </c:pt>
                <c:pt idx="1">
                  <c:v>0</c:v>
                </c:pt>
                <c:pt idx="2">
                  <c:v>0</c:v>
                </c:pt>
              </c:numCache>
            </c:numRef>
          </c:val>
          <c:extLst>
            <c:ext xmlns:c16="http://schemas.microsoft.com/office/drawing/2014/chart" uri="{C3380CC4-5D6E-409C-BE32-E72D297353CC}">
              <c16:uniqueId val="{00000000-28E6-4A7F-B9C7-F2D7D8D38AAE}"/>
            </c:ext>
          </c:extLst>
        </c:ser>
        <c:ser>
          <c:idx val="1"/>
          <c:order val="1"/>
          <c:tx>
            <c:strRef>
              <c:f>パターン3【評価】!$D$16</c:f>
              <c:strCache>
                <c:ptCount val="1"/>
                <c:pt idx="0">
                  <c:v>実績</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パターン3【評価】!$B$17:$B$19</c:f>
              <c:strCache>
                <c:ptCount val="3"/>
                <c:pt idx="0">
                  <c:v>合計</c:v>
                </c:pt>
                <c:pt idx="1">
                  <c:v>宿泊客</c:v>
                </c:pt>
                <c:pt idx="2">
                  <c:v>日帰り客</c:v>
                </c:pt>
              </c:strCache>
            </c:strRef>
          </c:cat>
          <c:val>
            <c:numRef>
              <c:f>パターン3【評価】!$D$17:$D$19</c:f>
              <c:numCache>
                <c:formatCode>#,##0_);[Red]\(#,##0\)</c:formatCode>
                <c:ptCount val="3"/>
                <c:pt idx="0">
                  <c:v>0</c:v>
                </c:pt>
                <c:pt idx="1">
                  <c:v>0</c:v>
                </c:pt>
                <c:pt idx="2">
                  <c:v>0</c:v>
                </c:pt>
              </c:numCache>
            </c:numRef>
          </c:val>
          <c:extLst>
            <c:ext xmlns:c16="http://schemas.microsoft.com/office/drawing/2014/chart" uri="{C3380CC4-5D6E-409C-BE32-E72D297353CC}">
              <c16:uniqueId val="{00000001-28E6-4A7F-B9C7-F2D7D8D38AAE}"/>
            </c:ext>
          </c:extLst>
        </c:ser>
        <c:ser>
          <c:idx val="2"/>
          <c:order val="2"/>
          <c:tx>
            <c:strRef>
              <c:f>パターン3【評価】!$E$16</c:f>
              <c:strCache>
                <c:ptCount val="1"/>
                <c:pt idx="0">
                  <c:v>差</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パターン3【評価】!$B$17:$B$19</c:f>
              <c:strCache>
                <c:ptCount val="3"/>
                <c:pt idx="0">
                  <c:v>合計</c:v>
                </c:pt>
                <c:pt idx="1">
                  <c:v>宿泊客</c:v>
                </c:pt>
                <c:pt idx="2">
                  <c:v>日帰り客</c:v>
                </c:pt>
              </c:strCache>
            </c:strRef>
          </c:cat>
          <c:val>
            <c:numRef>
              <c:f>パターン3【評価】!$E$17:$E$19</c:f>
              <c:numCache>
                <c:formatCode>#,##0_);[Red]\(#,##0\)</c:formatCode>
                <c:ptCount val="3"/>
                <c:pt idx="0">
                  <c:v>0</c:v>
                </c:pt>
                <c:pt idx="1">
                  <c:v>0</c:v>
                </c:pt>
                <c:pt idx="2">
                  <c:v>0</c:v>
                </c:pt>
              </c:numCache>
            </c:numRef>
          </c:val>
          <c:extLst>
            <c:ext xmlns:c16="http://schemas.microsoft.com/office/drawing/2014/chart" uri="{C3380CC4-5D6E-409C-BE32-E72D297353CC}">
              <c16:uniqueId val="{00000002-28E6-4A7F-B9C7-F2D7D8D38AAE}"/>
            </c:ext>
          </c:extLst>
        </c:ser>
        <c:dLbls>
          <c:dLblPos val="outEnd"/>
          <c:showLegendKey val="0"/>
          <c:showVal val="1"/>
          <c:showCatName val="0"/>
          <c:showSerName val="0"/>
          <c:showPercent val="0"/>
          <c:showBubbleSize val="0"/>
        </c:dLbls>
        <c:gapWidth val="219"/>
        <c:overlap val="-27"/>
        <c:axId val="511230856"/>
        <c:axId val="511236736"/>
      </c:barChart>
      <c:catAx>
        <c:axId val="511230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1236736"/>
        <c:crosses val="autoZero"/>
        <c:auto val="1"/>
        <c:lblAlgn val="ctr"/>
        <c:lblOffset val="100"/>
        <c:noMultiLvlLbl val="0"/>
      </c:catAx>
      <c:valAx>
        <c:axId val="511236736"/>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12308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パターン3【評価】!$C$37</c:f>
              <c:strCache>
                <c:ptCount val="1"/>
                <c:pt idx="0">
                  <c:v>予測</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パターン3【評価】!$B$38:$B$43</c:f>
              <c:strCache>
                <c:ptCount val="6"/>
                <c:pt idx="0">
                  <c:v>宿泊客（計）</c:v>
                </c:pt>
                <c:pt idx="1">
                  <c:v>　交通費</c:v>
                </c:pt>
                <c:pt idx="2">
                  <c:v>　宿泊費</c:v>
                </c:pt>
                <c:pt idx="3">
                  <c:v>　飲食費</c:v>
                </c:pt>
                <c:pt idx="4">
                  <c:v>　土産・買物代</c:v>
                </c:pt>
                <c:pt idx="5">
                  <c:v>　入場料・娯楽費・その他</c:v>
                </c:pt>
              </c:strCache>
            </c:strRef>
          </c:cat>
          <c:val>
            <c:numRef>
              <c:f>パターン3【評価】!$C$38:$C$43</c:f>
              <c:numCache>
                <c:formatCode>#,##0_);[Red]\(#,##0\)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6357-4BDD-AF33-721771564943}"/>
            </c:ext>
          </c:extLst>
        </c:ser>
        <c:ser>
          <c:idx val="1"/>
          <c:order val="1"/>
          <c:tx>
            <c:strRef>
              <c:f>パターン3【評価】!$D$37</c:f>
              <c:strCache>
                <c:ptCount val="1"/>
                <c:pt idx="0">
                  <c:v>実績</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パターン3【評価】!$B$38:$B$43</c:f>
              <c:strCache>
                <c:ptCount val="6"/>
                <c:pt idx="0">
                  <c:v>宿泊客（計）</c:v>
                </c:pt>
                <c:pt idx="1">
                  <c:v>　交通費</c:v>
                </c:pt>
                <c:pt idx="2">
                  <c:v>　宿泊費</c:v>
                </c:pt>
                <c:pt idx="3">
                  <c:v>　飲食費</c:v>
                </c:pt>
                <c:pt idx="4">
                  <c:v>　土産・買物代</c:v>
                </c:pt>
                <c:pt idx="5">
                  <c:v>　入場料・娯楽費・その他</c:v>
                </c:pt>
              </c:strCache>
            </c:strRef>
          </c:cat>
          <c:val>
            <c:numRef>
              <c:f>パターン3【評価】!$D$38:$D$43</c:f>
              <c:numCache>
                <c:formatCode>#,##0_);[Red]\(#,##0\)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6357-4BDD-AF33-721771564943}"/>
            </c:ext>
          </c:extLst>
        </c:ser>
        <c:ser>
          <c:idx val="2"/>
          <c:order val="2"/>
          <c:tx>
            <c:strRef>
              <c:f>パターン3【評価】!$E$37</c:f>
              <c:strCache>
                <c:ptCount val="1"/>
                <c:pt idx="0">
                  <c:v>差</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パターン3【評価】!$B$38:$B$43</c:f>
              <c:strCache>
                <c:ptCount val="6"/>
                <c:pt idx="0">
                  <c:v>宿泊客（計）</c:v>
                </c:pt>
                <c:pt idx="1">
                  <c:v>　交通費</c:v>
                </c:pt>
                <c:pt idx="2">
                  <c:v>　宿泊費</c:v>
                </c:pt>
                <c:pt idx="3">
                  <c:v>　飲食費</c:v>
                </c:pt>
                <c:pt idx="4">
                  <c:v>　土産・買物代</c:v>
                </c:pt>
                <c:pt idx="5">
                  <c:v>　入場料・娯楽費・その他</c:v>
                </c:pt>
              </c:strCache>
            </c:strRef>
          </c:cat>
          <c:val>
            <c:numRef>
              <c:f>パターン3【評価】!$E$38:$E$43</c:f>
              <c:numCache>
                <c:formatCode>#,##0_);[Red]\(#,##0\)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6357-4BDD-AF33-721771564943}"/>
            </c:ext>
          </c:extLst>
        </c:ser>
        <c:dLbls>
          <c:dLblPos val="outEnd"/>
          <c:showLegendKey val="0"/>
          <c:showVal val="1"/>
          <c:showCatName val="0"/>
          <c:showSerName val="0"/>
          <c:showPercent val="0"/>
          <c:showBubbleSize val="0"/>
        </c:dLbls>
        <c:gapWidth val="219"/>
        <c:overlap val="-27"/>
        <c:axId val="511233208"/>
        <c:axId val="462673584"/>
      </c:barChart>
      <c:catAx>
        <c:axId val="511233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62673584"/>
        <c:crosses val="autoZero"/>
        <c:auto val="1"/>
        <c:lblAlgn val="ctr"/>
        <c:lblOffset val="100"/>
        <c:noMultiLvlLbl val="0"/>
      </c:catAx>
      <c:valAx>
        <c:axId val="462673584"/>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12332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パターン3【評価】!$C$37</c:f>
              <c:strCache>
                <c:ptCount val="1"/>
                <c:pt idx="0">
                  <c:v>予測</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パターン3【評価】!$B$44:$B$48</c:f>
              <c:strCache>
                <c:ptCount val="5"/>
                <c:pt idx="0">
                  <c:v>日帰り客（計）</c:v>
                </c:pt>
                <c:pt idx="1">
                  <c:v>　交通費</c:v>
                </c:pt>
                <c:pt idx="2">
                  <c:v>　飲食費</c:v>
                </c:pt>
                <c:pt idx="3">
                  <c:v>　土産・買物代</c:v>
                </c:pt>
                <c:pt idx="4">
                  <c:v>　入場料・娯楽費・その他</c:v>
                </c:pt>
              </c:strCache>
            </c:strRef>
          </c:cat>
          <c:val>
            <c:numRef>
              <c:f>パターン3【評価】!$C$44:$C$48</c:f>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0-4498-4495-AF24-BF9EF1697AD2}"/>
            </c:ext>
          </c:extLst>
        </c:ser>
        <c:ser>
          <c:idx val="1"/>
          <c:order val="1"/>
          <c:tx>
            <c:strRef>
              <c:f>パターン3【評価】!$D$37</c:f>
              <c:strCache>
                <c:ptCount val="1"/>
                <c:pt idx="0">
                  <c:v>実績</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パターン3【評価】!$B$44:$B$48</c:f>
              <c:strCache>
                <c:ptCount val="5"/>
                <c:pt idx="0">
                  <c:v>日帰り客（計）</c:v>
                </c:pt>
                <c:pt idx="1">
                  <c:v>　交通費</c:v>
                </c:pt>
                <c:pt idx="2">
                  <c:v>　飲食費</c:v>
                </c:pt>
                <c:pt idx="3">
                  <c:v>　土産・買物代</c:v>
                </c:pt>
                <c:pt idx="4">
                  <c:v>　入場料・娯楽費・その他</c:v>
                </c:pt>
              </c:strCache>
            </c:strRef>
          </c:cat>
          <c:val>
            <c:numRef>
              <c:f>パターン3【評価】!$D$44:$D$48</c:f>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1-4498-4495-AF24-BF9EF1697AD2}"/>
            </c:ext>
          </c:extLst>
        </c:ser>
        <c:ser>
          <c:idx val="2"/>
          <c:order val="2"/>
          <c:tx>
            <c:strRef>
              <c:f>パターン3【評価】!$E$37</c:f>
              <c:strCache>
                <c:ptCount val="1"/>
                <c:pt idx="0">
                  <c:v>差</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パターン3【評価】!$B$44:$B$48</c:f>
              <c:strCache>
                <c:ptCount val="5"/>
                <c:pt idx="0">
                  <c:v>日帰り客（計）</c:v>
                </c:pt>
                <c:pt idx="1">
                  <c:v>　交通費</c:v>
                </c:pt>
                <c:pt idx="2">
                  <c:v>　飲食費</c:v>
                </c:pt>
                <c:pt idx="3">
                  <c:v>　土産・買物代</c:v>
                </c:pt>
                <c:pt idx="4">
                  <c:v>　入場料・娯楽費・その他</c:v>
                </c:pt>
              </c:strCache>
            </c:strRef>
          </c:cat>
          <c:val>
            <c:numRef>
              <c:f>パターン3【評価】!$E$44:$E$48</c:f>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2-4498-4495-AF24-BF9EF1697AD2}"/>
            </c:ext>
          </c:extLst>
        </c:ser>
        <c:dLbls>
          <c:dLblPos val="outEnd"/>
          <c:showLegendKey val="0"/>
          <c:showVal val="1"/>
          <c:showCatName val="0"/>
          <c:showSerName val="0"/>
          <c:showPercent val="0"/>
          <c:showBubbleSize val="0"/>
        </c:dLbls>
        <c:gapWidth val="219"/>
        <c:overlap val="-27"/>
        <c:axId val="462674760"/>
        <c:axId val="462672016"/>
      </c:barChart>
      <c:catAx>
        <c:axId val="462674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62672016"/>
        <c:crosses val="autoZero"/>
        <c:auto val="1"/>
        <c:lblAlgn val="ctr"/>
        <c:lblOffset val="100"/>
        <c:noMultiLvlLbl val="0"/>
      </c:catAx>
      <c:valAx>
        <c:axId val="462672016"/>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626747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パターン3【評価】!$C$75</c:f>
              <c:strCache>
                <c:ptCount val="1"/>
                <c:pt idx="0">
                  <c:v>予測</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パターン3【評価】!$B$76:$B$81</c:f>
              <c:strCache>
                <c:ptCount val="6"/>
                <c:pt idx="0">
                  <c:v>宿泊客（計）</c:v>
                </c:pt>
                <c:pt idx="1">
                  <c:v>　交通費</c:v>
                </c:pt>
                <c:pt idx="2">
                  <c:v>　宿泊費</c:v>
                </c:pt>
                <c:pt idx="3">
                  <c:v>　飲食費</c:v>
                </c:pt>
                <c:pt idx="4">
                  <c:v>　土産・買物代</c:v>
                </c:pt>
                <c:pt idx="5">
                  <c:v>　入場料・娯楽費・その他</c:v>
                </c:pt>
              </c:strCache>
            </c:strRef>
          </c:cat>
          <c:val>
            <c:numRef>
              <c:f>パターン3【評価】!$C$76:$C$81</c:f>
              <c:numCache>
                <c:formatCode>#,##0_);[Red]\(#,##0\)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114-4D33-82C3-D7A2BBA639D8}"/>
            </c:ext>
          </c:extLst>
        </c:ser>
        <c:ser>
          <c:idx val="1"/>
          <c:order val="1"/>
          <c:tx>
            <c:strRef>
              <c:f>パターン3【評価】!$D$75</c:f>
              <c:strCache>
                <c:ptCount val="1"/>
                <c:pt idx="0">
                  <c:v>実績</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パターン3【評価】!$B$76:$B$81</c:f>
              <c:strCache>
                <c:ptCount val="6"/>
                <c:pt idx="0">
                  <c:v>宿泊客（計）</c:v>
                </c:pt>
                <c:pt idx="1">
                  <c:v>　交通費</c:v>
                </c:pt>
                <c:pt idx="2">
                  <c:v>　宿泊費</c:v>
                </c:pt>
                <c:pt idx="3">
                  <c:v>　飲食費</c:v>
                </c:pt>
                <c:pt idx="4">
                  <c:v>　土産・買物代</c:v>
                </c:pt>
                <c:pt idx="5">
                  <c:v>　入場料・娯楽費・その他</c:v>
                </c:pt>
              </c:strCache>
            </c:strRef>
          </c:cat>
          <c:val>
            <c:numRef>
              <c:f>パターン3【評価】!$D$76:$D$81</c:f>
              <c:numCache>
                <c:formatCode>#,##0_);[Red]\(#,##0\)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114-4D33-82C3-D7A2BBA639D8}"/>
            </c:ext>
          </c:extLst>
        </c:ser>
        <c:ser>
          <c:idx val="2"/>
          <c:order val="2"/>
          <c:tx>
            <c:strRef>
              <c:f>パターン3【評価】!$E$75</c:f>
              <c:strCache>
                <c:ptCount val="1"/>
                <c:pt idx="0">
                  <c:v>差</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パターン3【評価】!$B$76:$B$81</c:f>
              <c:strCache>
                <c:ptCount val="6"/>
                <c:pt idx="0">
                  <c:v>宿泊客（計）</c:v>
                </c:pt>
                <c:pt idx="1">
                  <c:v>　交通費</c:v>
                </c:pt>
                <c:pt idx="2">
                  <c:v>　宿泊費</c:v>
                </c:pt>
                <c:pt idx="3">
                  <c:v>　飲食費</c:v>
                </c:pt>
                <c:pt idx="4">
                  <c:v>　土産・買物代</c:v>
                </c:pt>
                <c:pt idx="5">
                  <c:v>　入場料・娯楽費・その他</c:v>
                </c:pt>
              </c:strCache>
            </c:strRef>
          </c:cat>
          <c:val>
            <c:numRef>
              <c:f>パターン3【評価】!$E$76:$E$81</c:f>
              <c:numCache>
                <c:formatCode>#,##0_);[Red]\(#,##0\)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A114-4D33-82C3-D7A2BBA639D8}"/>
            </c:ext>
          </c:extLst>
        </c:ser>
        <c:dLbls>
          <c:dLblPos val="outEnd"/>
          <c:showLegendKey val="0"/>
          <c:showVal val="1"/>
          <c:showCatName val="0"/>
          <c:showSerName val="0"/>
          <c:showPercent val="0"/>
          <c:showBubbleSize val="0"/>
        </c:dLbls>
        <c:gapWidth val="219"/>
        <c:overlap val="-27"/>
        <c:axId val="462672800"/>
        <c:axId val="462673192"/>
      </c:barChart>
      <c:catAx>
        <c:axId val="46267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62673192"/>
        <c:crosses val="autoZero"/>
        <c:auto val="1"/>
        <c:lblAlgn val="ctr"/>
        <c:lblOffset val="100"/>
        <c:noMultiLvlLbl val="0"/>
      </c:catAx>
      <c:valAx>
        <c:axId val="462673192"/>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626728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メイリオ" panose="020B0604030504040204" pitchFamily="50" charset="-128"/>
                <a:ea typeface="メイリオ" panose="020B0604030504040204" pitchFamily="50" charset="-128"/>
                <a:cs typeface="+mn-cs"/>
              </a:defRPr>
            </a:pPr>
            <a:r>
              <a:rPr lang="ja-JP" sz="1200"/>
              <a:t>雇用創出効果の分析結果</a:t>
            </a:r>
          </a:p>
        </c:rich>
      </c:tx>
      <c:layout>
        <c:manualLayout>
          <c:xMode val="edge"/>
          <c:yMode val="edge"/>
          <c:x val="0.39030343998798256"/>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title>
    <c:autoTitleDeleted val="0"/>
    <c:plotArea>
      <c:layout/>
      <c:barChart>
        <c:barDir val="col"/>
        <c:grouping val="clustered"/>
        <c:varyColors val="0"/>
        <c:ser>
          <c:idx val="3"/>
          <c:order val="3"/>
          <c:tx>
            <c:strRef>
              <c:f>概要表【予測】!$H$31</c:f>
              <c:strCache>
                <c:ptCount val="1"/>
                <c:pt idx="0">
                  <c:v>就業誘発者数</c:v>
                </c:pt>
              </c:strCache>
            </c:strRef>
          </c:tx>
          <c:spPr>
            <a:solidFill>
              <a:schemeClr val="accent4"/>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概要表【予測】!$C$32:$D$37</c15:sqref>
                  </c15:fullRef>
                </c:ext>
              </c:extLst>
              <c:f>概要表【予測】!$C$34:$D$37</c:f>
              <c:strCache>
                <c:ptCount val="4"/>
                <c:pt idx="0">
                  <c:v>総合効果（合計）</c:v>
                </c:pt>
                <c:pt idx="1">
                  <c:v>直接効果</c:v>
                </c:pt>
                <c:pt idx="2">
                  <c:v>第一次間接波及効果</c:v>
                </c:pt>
                <c:pt idx="3">
                  <c:v>第二次間接波及効果</c:v>
                </c:pt>
              </c:strCache>
            </c:strRef>
          </c:cat>
          <c:val>
            <c:numRef>
              <c:extLst>
                <c:ext xmlns:c15="http://schemas.microsoft.com/office/drawing/2012/chart" uri="{02D57815-91ED-43cb-92C2-25804820EDAC}">
                  <c15:fullRef>
                    <c15:sqref>概要表【予測】!$H$32:$H$37</c15:sqref>
                  </c15:fullRef>
                </c:ext>
              </c:extLst>
              <c:f>概要表【予測】!$H$34:$H$37</c:f>
              <c:numCache>
                <c:formatCode>General</c:formatCode>
                <c:ptCount val="4"/>
                <c:pt idx="0" formatCode="#,##0_ ;[Red]\-#,##0\ ">
                  <c:v>0</c:v>
                </c:pt>
                <c:pt idx="1" formatCode="#,##0_ ;[Red]\-#,##0\ ">
                  <c:v>0</c:v>
                </c:pt>
                <c:pt idx="2" formatCode="#,##0_ ;[Red]\-#,##0\ ">
                  <c:v>0</c:v>
                </c:pt>
                <c:pt idx="3" formatCode="#,##0_ ;[Red]\-#,##0\ ">
                  <c:v>0</c:v>
                </c:pt>
              </c:numCache>
            </c:numRef>
          </c:val>
          <c:extLst>
            <c:ext xmlns:c16="http://schemas.microsoft.com/office/drawing/2014/chart" uri="{C3380CC4-5D6E-409C-BE32-E72D297353CC}">
              <c16:uniqueId val="{00000000-3D23-4BA8-AA5B-990CABD4CFA2}"/>
            </c:ext>
          </c:extLst>
        </c:ser>
        <c:ser>
          <c:idx val="4"/>
          <c:order val="4"/>
          <c:tx>
            <c:strRef>
              <c:f>概要表【予測】!$I$32</c:f>
              <c:strCache>
                <c:ptCount val="1"/>
                <c:pt idx="0">
                  <c:v>雇用誘発者数</c:v>
                </c:pt>
              </c:strCache>
            </c:strRef>
          </c:tx>
          <c:spPr>
            <a:solidFill>
              <a:schemeClr val="accent5"/>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概要表【予測】!$C$32:$D$37</c15:sqref>
                  </c15:fullRef>
                </c:ext>
              </c:extLst>
              <c:f>概要表【予測】!$C$34:$D$37</c:f>
              <c:strCache>
                <c:ptCount val="4"/>
                <c:pt idx="0">
                  <c:v>総合効果（合計）</c:v>
                </c:pt>
                <c:pt idx="1">
                  <c:v>直接効果</c:v>
                </c:pt>
                <c:pt idx="2">
                  <c:v>第一次間接波及効果</c:v>
                </c:pt>
                <c:pt idx="3">
                  <c:v>第二次間接波及効果</c:v>
                </c:pt>
              </c:strCache>
            </c:strRef>
          </c:cat>
          <c:val>
            <c:numRef>
              <c:extLst>
                <c:ext xmlns:c15="http://schemas.microsoft.com/office/drawing/2012/chart" uri="{02D57815-91ED-43cb-92C2-25804820EDAC}">
                  <c15:fullRef>
                    <c15:sqref>概要表【予測】!$I$32:$I$37</c15:sqref>
                  </c15:fullRef>
                </c:ext>
              </c:extLst>
              <c:f>概要表【予測】!$I$34:$I$37</c:f>
              <c:numCache>
                <c:formatCode>General</c:formatCode>
                <c:ptCount val="4"/>
                <c:pt idx="0" formatCode="#,##0_ ;[Red]\-#,##0\ ">
                  <c:v>0</c:v>
                </c:pt>
                <c:pt idx="1" formatCode="#,##0_ ;[Red]\-#,##0\ ">
                  <c:v>0</c:v>
                </c:pt>
                <c:pt idx="2" formatCode="#,##0_ ;[Red]\-#,##0\ ">
                  <c:v>0</c:v>
                </c:pt>
                <c:pt idx="3" formatCode="#,##0_ ;[Red]\-#,##0\ ">
                  <c:v>0</c:v>
                </c:pt>
              </c:numCache>
            </c:numRef>
          </c:val>
          <c:extLst>
            <c:ext xmlns:c16="http://schemas.microsoft.com/office/drawing/2014/chart" uri="{C3380CC4-5D6E-409C-BE32-E72D297353CC}">
              <c16:uniqueId val="{00000001-3D23-4BA8-AA5B-990CABD4CFA2}"/>
            </c:ext>
          </c:extLst>
        </c:ser>
        <c:dLbls>
          <c:dLblPos val="outEnd"/>
          <c:showLegendKey val="0"/>
          <c:showVal val="1"/>
          <c:showCatName val="0"/>
          <c:showSerName val="0"/>
          <c:showPercent val="0"/>
          <c:showBubbleSize val="0"/>
        </c:dLbls>
        <c:gapWidth val="219"/>
        <c:overlap val="-27"/>
        <c:axId val="389103184"/>
        <c:axId val="389096128"/>
        <c:extLst>
          <c:ext xmlns:c15="http://schemas.microsoft.com/office/drawing/2012/chart" uri="{02D57815-91ED-43cb-92C2-25804820EDAC}">
            <c15:filteredBarSeries>
              <c15:ser>
                <c:idx val="0"/>
                <c:order val="0"/>
                <c:tx>
                  <c:strRef>
                    <c:extLst>
                      <c:ext uri="{02D57815-91ED-43cb-92C2-25804820EDAC}">
                        <c15:formulaRef>
                          <c15:sqref>概要表【予測】!$E$31</c15:sqref>
                        </c15:formulaRef>
                      </c:ext>
                    </c:extLst>
                    <c:strCache>
                      <c:ptCount val="1"/>
                      <c:pt idx="0">
                        <c:v>生産誘発額</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概要表【予測】!$C$32:$D$37</c15:sqref>
                        </c15:fullRef>
                        <c15:formulaRef>
                          <c15:sqref>概要表【予測】!$C$34:$D$37</c15:sqref>
                        </c15:formulaRef>
                      </c:ext>
                    </c:extLst>
                    <c:strCache>
                      <c:ptCount val="4"/>
                      <c:pt idx="0">
                        <c:v>総合効果（合計）</c:v>
                      </c:pt>
                      <c:pt idx="1">
                        <c:v>直接効果</c:v>
                      </c:pt>
                      <c:pt idx="2">
                        <c:v>第一次間接波及効果</c:v>
                      </c:pt>
                      <c:pt idx="3">
                        <c:v>第二次間接波及効果</c:v>
                      </c:pt>
                    </c:strCache>
                  </c:strRef>
                </c:cat>
                <c:val>
                  <c:numRef>
                    <c:extLst>
                      <c:ext uri="{02D57815-91ED-43cb-92C2-25804820EDAC}">
                        <c15:fullRef>
                          <c15:sqref>概要表【予測】!$E$32:$E$37</c15:sqref>
                        </c15:fullRef>
                        <c15:formulaRef>
                          <c15:sqref>概要表【予測】!$E$34:$E$37</c15:sqref>
                        </c15:formulaRef>
                      </c:ext>
                    </c:extLst>
                    <c:numCache>
                      <c:formatCode>General</c:formatCode>
                      <c:ptCount val="4"/>
                      <c:pt idx="0" formatCode="#,##0_ ;[Red]\-#,##0\ ">
                        <c:v>0</c:v>
                      </c:pt>
                      <c:pt idx="1" formatCode="#,##0_ ;[Red]\-#,##0\ ">
                        <c:v>0</c:v>
                      </c:pt>
                      <c:pt idx="2" formatCode="#,##0_ ;[Red]\-#,##0\ ">
                        <c:v>0</c:v>
                      </c:pt>
                      <c:pt idx="3" formatCode="#,##0_ ;[Red]\-#,##0\ ">
                        <c:v>0</c:v>
                      </c:pt>
                    </c:numCache>
                  </c:numRef>
                </c:val>
                <c:extLst>
                  <c:ext xmlns:c16="http://schemas.microsoft.com/office/drawing/2014/chart" uri="{C3380CC4-5D6E-409C-BE32-E72D297353CC}">
                    <c16:uniqueId val="{00000002-3D23-4BA8-AA5B-990CABD4CFA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概要表【予測】!$F$32</c15:sqref>
                        </c15:formulaRef>
                      </c:ext>
                    </c:extLst>
                    <c:strCache>
                      <c:ptCount val="1"/>
                      <c:pt idx="0">
                        <c:v>粗付加価値誘発額</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概要表【予測】!$C$32:$D$37</c15:sqref>
                        </c15:fullRef>
                        <c15:formulaRef>
                          <c15:sqref>概要表【予測】!$C$34:$D$37</c15:sqref>
                        </c15:formulaRef>
                      </c:ext>
                    </c:extLst>
                    <c:strCache>
                      <c:ptCount val="4"/>
                      <c:pt idx="0">
                        <c:v>総合効果（合計）</c:v>
                      </c:pt>
                      <c:pt idx="1">
                        <c:v>直接効果</c:v>
                      </c:pt>
                      <c:pt idx="2">
                        <c:v>第一次間接波及効果</c:v>
                      </c:pt>
                      <c:pt idx="3">
                        <c:v>第二次間接波及効果</c:v>
                      </c:pt>
                    </c:strCache>
                  </c:strRef>
                </c:cat>
                <c:val>
                  <c:numRef>
                    <c:extLst>
                      <c:ext xmlns:c15="http://schemas.microsoft.com/office/drawing/2012/chart" uri="{02D57815-91ED-43cb-92C2-25804820EDAC}">
                        <c15:fullRef>
                          <c15:sqref>概要表【予測】!$F$32:$F$37</c15:sqref>
                        </c15:fullRef>
                        <c15:formulaRef>
                          <c15:sqref>概要表【予測】!$F$34:$F$37</c15:sqref>
                        </c15:formulaRef>
                      </c:ext>
                    </c:extLst>
                    <c:numCache>
                      <c:formatCode>General</c:formatCode>
                      <c:ptCount val="4"/>
                      <c:pt idx="0" formatCode="#,##0_ ;[Red]\-#,##0\ ">
                        <c:v>0</c:v>
                      </c:pt>
                      <c:pt idx="1" formatCode="#,##0_ ;[Red]\-#,##0\ ">
                        <c:v>0</c:v>
                      </c:pt>
                      <c:pt idx="2" formatCode="#,##0_ ;[Red]\-#,##0\ ">
                        <c:v>0</c:v>
                      </c:pt>
                      <c:pt idx="3" formatCode="#,##0_ ;[Red]\-#,##0\ ">
                        <c:v>0</c:v>
                      </c:pt>
                    </c:numCache>
                  </c:numRef>
                </c:val>
                <c:extLst xmlns:c15="http://schemas.microsoft.com/office/drawing/2012/chart">
                  <c:ext xmlns:c16="http://schemas.microsoft.com/office/drawing/2014/chart" uri="{C3380CC4-5D6E-409C-BE32-E72D297353CC}">
                    <c16:uniqueId val="{00000003-3D23-4BA8-AA5B-990CABD4CF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概要表【予測】!$G$33</c15:sqref>
                        </c15:formulaRef>
                      </c:ext>
                    </c:extLst>
                    <c:strCache>
                      <c:ptCount val="1"/>
                      <c:pt idx="0">
                        <c:v>雇用者所得誘発額</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概要表【予測】!$C$32:$D$37</c15:sqref>
                        </c15:fullRef>
                        <c15:formulaRef>
                          <c15:sqref>概要表【予測】!$C$34:$D$37</c15:sqref>
                        </c15:formulaRef>
                      </c:ext>
                    </c:extLst>
                    <c:strCache>
                      <c:ptCount val="4"/>
                      <c:pt idx="0">
                        <c:v>総合効果（合計）</c:v>
                      </c:pt>
                      <c:pt idx="1">
                        <c:v>直接効果</c:v>
                      </c:pt>
                      <c:pt idx="2">
                        <c:v>第一次間接波及効果</c:v>
                      </c:pt>
                      <c:pt idx="3">
                        <c:v>第二次間接波及効果</c:v>
                      </c:pt>
                    </c:strCache>
                  </c:strRef>
                </c:cat>
                <c:val>
                  <c:numRef>
                    <c:extLst>
                      <c:ext xmlns:c15="http://schemas.microsoft.com/office/drawing/2012/chart" uri="{02D57815-91ED-43cb-92C2-25804820EDAC}">
                        <c15:fullRef>
                          <c15:sqref>概要表【予測】!$G$32:$G$37</c15:sqref>
                        </c15:fullRef>
                        <c15:formulaRef>
                          <c15:sqref>概要表【予測】!$G$34:$G$37</c15:sqref>
                        </c15:formulaRef>
                      </c:ext>
                    </c:extLst>
                    <c:numCache>
                      <c:formatCode>General</c:formatCode>
                      <c:ptCount val="4"/>
                      <c:pt idx="0" formatCode="#,##0_ ;[Red]\-#,##0\ ">
                        <c:v>0</c:v>
                      </c:pt>
                      <c:pt idx="1" formatCode="#,##0_ ;[Red]\-#,##0\ ">
                        <c:v>0</c:v>
                      </c:pt>
                      <c:pt idx="2" formatCode="#,##0_ ;[Red]\-#,##0\ ">
                        <c:v>0</c:v>
                      </c:pt>
                      <c:pt idx="3" formatCode="#,##0_ ;[Red]\-#,##0\ ">
                        <c:v>0</c:v>
                      </c:pt>
                    </c:numCache>
                  </c:numRef>
                </c:val>
                <c:extLst xmlns:c15="http://schemas.microsoft.com/office/drawing/2012/chart">
                  <c:ext xmlns:c16="http://schemas.microsoft.com/office/drawing/2014/chart" uri="{C3380CC4-5D6E-409C-BE32-E72D297353CC}">
                    <c16:uniqueId val="{00000004-3D23-4BA8-AA5B-990CABD4CFA2}"/>
                  </c:ext>
                </c:extLst>
              </c15:ser>
            </c15:filteredBarSeries>
          </c:ext>
        </c:extLst>
      </c:barChart>
      <c:catAx>
        <c:axId val="389103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389096128"/>
        <c:crosses val="autoZero"/>
        <c:auto val="1"/>
        <c:lblAlgn val="ctr"/>
        <c:lblOffset val="100"/>
        <c:noMultiLvlLbl val="0"/>
      </c:catAx>
      <c:valAx>
        <c:axId val="389096128"/>
        <c:scaling>
          <c:orientation val="minMax"/>
        </c:scaling>
        <c:delete val="0"/>
        <c:axPos val="l"/>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389103184"/>
        <c:crosses val="autoZero"/>
        <c:crossBetween val="between"/>
      </c:valAx>
      <c:spPr>
        <a:noFill/>
        <a:ln>
          <a:noFill/>
        </a:ln>
        <a:effectLst/>
      </c:spPr>
    </c:plotArea>
    <c:legend>
      <c:legendPos val="b"/>
      <c:layout>
        <c:manualLayout>
          <c:xMode val="edge"/>
          <c:yMode val="edge"/>
          <c:x val="0.31632468006408004"/>
          <c:y val="0.91101965811965813"/>
          <c:w val="0.4126478756502322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3175" cap="flat" cmpd="sng" algn="ctr">
      <a:solidFill>
        <a:sysClr val="windowText" lastClr="000000"/>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パターン3【評価】!$C$75</c:f>
              <c:strCache>
                <c:ptCount val="1"/>
                <c:pt idx="0">
                  <c:v>予測</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パターン3【評価】!$B$82:$B$86</c:f>
              <c:strCache>
                <c:ptCount val="5"/>
                <c:pt idx="0">
                  <c:v>日帰り客（計）</c:v>
                </c:pt>
                <c:pt idx="1">
                  <c:v>　交通費</c:v>
                </c:pt>
                <c:pt idx="2">
                  <c:v>　飲食費</c:v>
                </c:pt>
                <c:pt idx="3">
                  <c:v>　土産・買物代</c:v>
                </c:pt>
                <c:pt idx="4">
                  <c:v>　入場料・娯楽費・その他</c:v>
                </c:pt>
              </c:strCache>
            </c:strRef>
          </c:cat>
          <c:val>
            <c:numRef>
              <c:f>パターン3【評価】!$C$82:$C$86</c:f>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0-EF96-4BCE-8501-5F1080EC3EEF}"/>
            </c:ext>
          </c:extLst>
        </c:ser>
        <c:ser>
          <c:idx val="1"/>
          <c:order val="1"/>
          <c:tx>
            <c:strRef>
              <c:f>パターン3【評価】!$D$75</c:f>
              <c:strCache>
                <c:ptCount val="1"/>
                <c:pt idx="0">
                  <c:v>実績</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パターン3【評価】!$B$82:$B$86</c:f>
              <c:strCache>
                <c:ptCount val="5"/>
                <c:pt idx="0">
                  <c:v>日帰り客（計）</c:v>
                </c:pt>
                <c:pt idx="1">
                  <c:v>　交通費</c:v>
                </c:pt>
                <c:pt idx="2">
                  <c:v>　飲食費</c:v>
                </c:pt>
                <c:pt idx="3">
                  <c:v>　土産・買物代</c:v>
                </c:pt>
                <c:pt idx="4">
                  <c:v>　入場料・娯楽費・その他</c:v>
                </c:pt>
              </c:strCache>
            </c:strRef>
          </c:cat>
          <c:val>
            <c:numRef>
              <c:f>パターン3【評価】!$D$82:$D$86</c:f>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1-EF96-4BCE-8501-5F1080EC3EEF}"/>
            </c:ext>
          </c:extLst>
        </c:ser>
        <c:ser>
          <c:idx val="2"/>
          <c:order val="2"/>
          <c:tx>
            <c:strRef>
              <c:f>パターン3【評価】!$E$75</c:f>
              <c:strCache>
                <c:ptCount val="1"/>
                <c:pt idx="0">
                  <c:v>差</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パターン3【評価】!$B$82:$B$86</c:f>
              <c:strCache>
                <c:ptCount val="5"/>
                <c:pt idx="0">
                  <c:v>日帰り客（計）</c:v>
                </c:pt>
                <c:pt idx="1">
                  <c:v>　交通費</c:v>
                </c:pt>
                <c:pt idx="2">
                  <c:v>　飲食費</c:v>
                </c:pt>
                <c:pt idx="3">
                  <c:v>　土産・買物代</c:v>
                </c:pt>
                <c:pt idx="4">
                  <c:v>　入場料・娯楽費・その他</c:v>
                </c:pt>
              </c:strCache>
            </c:strRef>
          </c:cat>
          <c:val>
            <c:numRef>
              <c:f>パターン3【評価】!$E$82:$E$86</c:f>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2-EF96-4BCE-8501-5F1080EC3EEF}"/>
            </c:ext>
          </c:extLst>
        </c:ser>
        <c:dLbls>
          <c:dLblPos val="outEnd"/>
          <c:showLegendKey val="0"/>
          <c:showVal val="1"/>
          <c:showCatName val="0"/>
          <c:showSerName val="0"/>
          <c:showPercent val="0"/>
          <c:showBubbleSize val="0"/>
        </c:dLbls>
        <c:gapWidth val="219"/>
        <c:overlap val="-27"/>
        <c:axId val="462677112"/>
        <c:axId val="462679072"/>
      </c:barChart>
      <c:catAx>
        <c:axId val="462677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62679072"/>
        <c:crosses val="autoZero"/>
        <c:auto val="1"/>
        <c:lblAlgn val="ctr"/>
        <c:lblOffset val="100"/>
        <c:noMultiLvlLbl val="0"/>
      </c:catAx>
      <c:valAx>
        <c:axId val="462679072"/>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626771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パターン3【評価】!$C$113</c:f>
              <c:strCache>
                <c:ptCount val="1"/>
                <c:pt idx="0">
                  <c:v>予測</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パターン3【評価】!$B$114</c:f>
              <c:strCache>
                <c:ptCount val="1"/>
                <c:pt idx="0">
                  <c:v>経済波及効果</c:v>
                </c:pt>
              </c:strCache>
            </c:strRef>
          </c:cat>
          <c:val>
            <c:numRef>
              <c:f>パターン3【評価】!$C$114</c:f>
              <c:numCache>
                <c:formatCode>#,##0_);[Red]\(#,##0\)</c:formatCode>
                <c:ptCount val="1"/>
                <c:pt idx="0">
                  <c:v>0</c:v>
                </c:pt>
              </c:numCache>
            </c:numRef>
          </c:val>
          <c:extLst>
            <c:ext xmlns:c16="http://schemas.microsoft.com/office/drawing/2014/chart" uri="{C3380CC4-5D6E-409C-BE32-E72D297353CC}">
              <c16:uniqueId val="{00000000-BDB4-48D8-A077-451708E4835B}"/>
            </c:ext>
          </c:extLst>
        </c:ser>
        <c:ser>
          <c:idx val="1"/>
          <c:order val="1"/>
          <c:tx>
            <c:strRef>
              <c:f>パターン3【評価】!$D$113</c:f>
              <c:strCache>
                <c:ptCount val="1"/>
                <c:pt idx="0">
                  <c:v>実績</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パターン3【評価】!$B$114</c:f>
              <c:strCache>
                <c:ptCount val="1"/>
                <c:pt idx="0">
                  <c:v>経済波及効果</c:v>
                </c:pt>
              </c:strCache>
            </c:strRef>
          </c:cat>
          <c:val>
            <c:numRef>
              <c:f>パターン3【評価】!$D$114</c:f>
              <c:numCache>
                <c:formatCode>#,##0_);[Red]\(#,##0\)</c:formatCode>
                <c:ptCount val="1"/>
                <c:pt idx="0">
                  <c:v>0</c:v>
                </c:pt>
              </c:numCache>
            </c:numRef>
          </c:val>
          <c:extLst>
            <c:ext xmlns:c16="http://schemas.microsoft.com/office/drawing/2014/chart" uri="{C3380CC4-5D6E-409C-BE32-E72D297353CC}">
              <c16:uniqueId val="{00000001-BDB4-48D8-A077-451708E4835B}"/>
            </c:ext>
          </c:extLst>
        </c:ser>
        <c:ser>
          <c:idx val="2"/>
          <c:order val="2"/>
          <c:tx>
            <c:strRef>
              <c:f>パターン3【評価】!$E$113</c:f>
              <c:strCache>
                <c:ptCount val="1"/>
                <c:pt idx="0">
                  <c:v>差</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パターン3【評価】!$B$114</c:f>
              <c:strCache>
                <c:ptCount val="1"/>
                <c:pt idx="0">
                  <c:v>経済波及効果</c:v>
                </c:pt>
              </c:strCache>
            </c:strRef>
          </c:cat>
          <c:val>
            <c:numRef>
              <c:f>パターン3【評価】!$E$114</c:f>
              <c:numCache>
                <c:formatCode>#,##0_);[Red]\(#,##0\)</c:formatCode>
                <c:ptCount val="1"/>
                <c:pt idx="0">
                  <c:v>0</c:v>
                </c:pt>
              </c:numCache>
            </c:numRef>
          </c:val>
          <c:extLst>
            <c:ext xmlns:c16="http://schemas.microsoft.com/office/drawing/2014/chart" uri="{C3380CC4-5D6E-409C-BE32-E72D297353CC}">
              <c16:uniqueId val="{00000002-BDB4-48D8-A077-451708E4835B}"/>
            </c:ext>
          </c:extLst>
        </c:ser>
        <c:dLbls>
          <c:dLblPos val="outEnd"/>
          <c:showLegendKey val="0"/>
          <c:showVal val="1"/>
          <c:showCatName val="0"/>
          <c:showSerName val="0"/>
          <c:showPercent val="0"/>
          <c:showBubbleSize val="0"/>
        </c:dLbls>
        <c:gapWidth val="219"/>
        <c:overlap val="-27"/>
        <c:axId val="462678288"/>
        <c:axId val="462672408"/>
      </c:barChart>
      <c:catAx>
        <c:axId val="46267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62672408"/>
        <c:crosses val="autoZero"/>
        <c:auto val="1"/>
        <c:lblAlgn val="ctr"/>
        <c:lblOffset val="100"/>
        <c:noMultiLvlLbl val="0"/>
      </c:catAx>
      <c:valAx>
        <c:axId val="462672408"/>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626782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パターン3【評価】!$C$134</c:f>
              <c:strCache>
                <c:ptCount val="1"/>
                <c:pt idx="0">
                  <c:v>予測</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パターン3【評価】!$B$135:$B$140</c:f>
              <c:strCache>
                <c:ptCount val="6"/>
                <c:pt idx="0">
                  <c:v>宿泊客（計）</c:v>
                </c:pt>
                <c:pt idx="1">
                  <c:v>　交通費</c:v>
                </c:pt>
                <c:pt idx="2">
                  <c:v>　宿泊費</c:v>
                </c:pt>
                <c:pt idx="3">
                  <c:v>　飲食費</c:v>
                </c:pt>
                <c:pt idx="4">
                  <c:v>　土産・買物代</c:v>
                </c:pt>
                <c:pt idx="5">
                  <c:v>　入場料・娯楽費・その他</c:v>
                </c:pt>
              </c:strCache>
            </c:strRef>
          </c:cat>
          <c:val>
            <c:numRef>
              <c:f>パターン3【評価】!$C$135:$C$140</c:f>
              <c:numCache>
                <c:formatCode>#,##0_);[Red]\(#,##0\)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8E3-4B5E-A6DE-857419DA764B}"/>
            </c:ext>
          </c:extLst>
        </c:ser>
        <c:ser>
          <c:idx val="1"/>
          <c:order val="1"/>
          <c:tx>
            <c:strRef>
              <c:f>パターン3【評価】!$D$134</c:f>
              <c:strCache>
                <c:ptCount val="1"/>
                <c:pt idx="0">
                  <c:v>実績</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パターン3【評価】!$B$135:$B$140</c:f>
              <c:strCache>
                <c:ptCount val="6"/>
                <c:pt idx="0">
                  <c:v>宿泊客（計）</c:v>
                </c:pt>
                <c:pt idx="1">
                  <c:v>　交通費</c:v>
                </c:pt>
                <c:pt idx="2">
                  <c:v>　宿泊費</c:v>
                </c:pt>
                <c:pt idx="3">
                  <c:v>　飲食費</c:v>
                </c:pt>
                <c:pt idx="4">
                  <c:v>　土産・買物代</c:v>
                </c:pt>
                <c:pt idx="5">
                  <c:v>　入場料・娯楽費・その他</c:v>
                </c:pt>
              </c:strCache>
            </c:strRef>
          </c:cat>
          <c:val>
            <c:numRef>
              <c:f>パターン3【評価】!$D$135:$D$140</c:f>
              <c:numCache>
                <c:formatCode>#,##0_);[Red]\(#,##0\)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38E3-4B5E-A6DE-857419DA764B}"/>
            </c:ext>
          </c:extLst>
        </c:ser>
        <c:ser>
          <c:idx val="2"/>
          <c:order val="2"/>
          <c:tx>
            <c:strRef>
              <c:f>パターン3【評価】!$E$134</c:f>
              <c:strCache>
                <c:ptCount val="1"/>
                <c:pt idx="0">
                  <c:v>差</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パターン3【評価】!$B$135:$B$140</c:f>
              <c:strCache>
                <c:ptCount val="6"/>
                <c:pt idx="0">
                  <c:v>宿泊客（計）</c:v>
                </c:pt>
                <c:pt idx="1">
                  <c:v>　交通費</c:v>
                </c:pt>
                <c:pt idx="2">
                  <c:v>　宿泊費</c:v>
                </c:pt>
                <c:pt idx="3">
                  <c:v>　飲食費</c:v>
                </c:pt>
                <c:pt idx="4">
                  <c:v>　土産・買物代</c:v>
                </c:pt>
                <c:pt idx="5">
                  <c:v>　入場料・娯楽費・その他</c:v>
                </c:pt>
              </c:strCache>
            </c:strRef>
          </c:cat>
          <c:val>
            <c:numRef>
              <c:f>パターン3【評価】!$E$135:$E$140</c:f>
              <c:numCache>
                <c:formatCode>#,##0_);[Red]\(#,##0\)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38E3-4B5E-A6DE-857419DA764B}"/>
            </c:ext>
          </c:extLst>
        </c:ser>
        <c:dLbls>
          <c:dLblPos val="outEnd"/>
          <c:showLegendKey val="0"/>
          <c:showVal val="1"/>
          <c:showCatName val="0"/>
          <c:showSerName val="0"/>
          <c:showPercent val="0"/>
          <c:showBubbleSize val="0"/>
        </c:dLbls>
        <c:gapWidth val="219"/>
        <c:overlap val="-27"/>
        <c:axId val="462674368"/>
        <c:axId val="462677896"/>
      </c:barChart>
      <c:catAx>
        <c:axId val="46267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62677896"/>
        <c:crosses val="autoZero"/>
        <c:auto val="1"/>
        <c:lblAlgn val="ctr"/>
        <c:lblOffset val="100"/>
        <c:noMultiLvlLbl val="0"/>
      </c:catAx>
      <c:valAx>
        <c:axId val="462677896"/>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626743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パターン3【評価】!$C$134</c:f>
              <c:strCache>
                <c:ptCount val="1"/>
                <c:pt idx="0">
                  <c:v>予測</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パターン3【評価】!$B$141:$B$145</c:f>
              <c:strCache>
                <c:ptCount val="5"/>
                <c:pt idx="0">
                  <c:v>日帰り客（計）</c:v>
                </c:pt>
                <c:pt idx="1">
                  <c:v>　交通費</c:v>
                </c:pt>
                <c:pt idx="2">
                  <c:v>　飲食費</c:v>
                </c:pt>
                <c:pt idx="3">
                  <c:v>　土産・買物代</c:v>
                </c:pt>
                <c:pt idx="4">
                  <c:v>　入場料・娯楽費・その他</c:v>
                </c:pt>
              </c:strCache>
            </c:strRef>
          </c:cat>
          <c:val>
            <c:numRef>
              <c:f>パターン3【評価】!$C$141:$C$145</c:f>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0-C3F1-400E-87B5-98FC18F69DE9}"/>
            </c:ext>
          </c:extLst>
        </c:ser>
        <c:ser>
          <c:idx val="1"/>
          <c:order val="1"/>
          <c:tx>
            <c:strRef>
              <c:f>パターン3【評価】!$D$134</c:f>
              <c:strCache>
                <c:ptCount val="1"/>
                <c:pt idx="0">
                  <c:v>実績</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パターン3【評価】!$B$141:$B$145</c:f>
              <c:strCache>
                <c:ptCount val="5"/>
                <c:pt idx="0">
                  <c:v>日帰り客（計）</c:v>
                </c:pt>
                <c:pt idx="1">
                  <c:v>　交通費</c:v>
                </c:pt>
                <c:pt idx="2">
                  <c:v>　飲食費</c:v>
                </c:pt>
                <c:pt idx="3">
                  <c:v>　土産・買物代</c:v>
                </c:pt>
                <c:pt idx="4">
                  <c:v>　入場料・娯楽費・その他</c:v>
                </c:pt>
              </c:strCache>
            </c:strRef>
          </c:cat>
          <c:val>
            <c:numRef>
              <c:f>パターン3【評価】!$D$141:$D$145</c:f>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1-C3F1-400E-87B5-98FC18F69DE9}"/>
            </c:ext>
          </c:extLst>
        </c:ser>
        <c:ser>
          <c:idx val="2"/>
          <c:order val="2"/>
          <c:tx>
            <c:strRef>
              <c:f>パターン3【評価】!$E$134</c:f>
              <c:strCache>
                <c:ptCount val="1"/>
                <c:pt idx="0">
                  <c:v>差</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パターン3【評価】!$B$141:$B$145</c:f>
              <c:strCache>
                <c:ptCount val="5"/>
                <c:pt idx="0">
                  <c:v>日帰り客（計）</c:v>
                </c:pt>
                <c:pt idx="1">
                  <c:v>　交通費</c:v>
                </c:pt>
                <c:pt idx="2">
                  <c:v>　飲食費</c:v>
                </c:pt>
                <c:pt idx="3">
                  <c:v>　土産・買物代</c:v>
                </c:pt>
                <c:pt idx="4">
                  <c:v>　入場料・娯楽費・その他</c:v>
                </c:pt>
              </c:strCache>
            </c:strRef>
          </c:cat>
          <c:val>
            <c:numRef>
              <c:f>パターン3【評価】!$E$141:$E$145</c:f>
              <c:numCache>
                <c:formatCode>#,##0_);[Red]\(#,##0\)</c:formatCode>
                <c:ptCount val="5"/>
                <c:pt idx="0">
                  <c:v>0</c:v>
                </c:pt>
                <c:pt idx="1">
                  <c:v>0</c:v>
                </c:pt>
                <c:pt idx="2">
                  <c:v>0</c:v>
                </c:pt>
                <c:pt idx="3">
                  <c:v>0</c:v>
                </c:pt>
                <c:pt idx="4">
                  <c:v>0</c:v>
                </c:pt>
              </c:numCache>
            </c:numRef>
          </c:val>
          <c:extLst>
            <c:ext xmlns:c16="http://schemas.microsoft.com/office/drawing/2014/chart" uri="{C3380CC4-5D6E-409C-BE32-E72D297353CC}">
              <c16:uniqueId val="{00000002-C3F1-400E-87B5-98FC18F69DE9}"/>
            </c:ext>
          </c:extLst>
        </c:ser>
        <c:dLbls>
          <c:dLblPos val="outEnd"/>
          <c:showLegendKey val="0"/>
          <c:showVal val="1"/>
          <c:showCatName val="0"/>
          <c:showSerName val="0"/>
          <c:showPercent val="0"/>
          <c:showBubbleSize val="0"/>
        </c:dLbls>
        <c:gapWidth val="219"/>
        <c:overlap val="-27"/>
        <c:axId val="462675544"/>
        <c:axId val="462678680"/>
      </c:barChart>
      <c:catAx>
        <c:axId val="462675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62678680"/>
        <c:crosses val="autoZero"/>
        <c:auto val="1"/>
        <c:lblAlgn val="ctr"/>
        <c:lblOffset val="100"/>
        <c:noMultiLvlLbl val="0"/>
      </c:catAx>
      <c:valAx>
        <c:axId val="462678680"/>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626755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パターン3【評価】!$C$172:$C$173</c:f>
              <c:strCache>
                <c:ptCount val="2"/>
                <c:pt idx="0">
                  <c:v>比率</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E44-4038-BBCE-FAAA793A93F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E44-4038-BBCE-FAAA793A93F1}"/>
              </c:ext>
            </c:extLst>
          </c:dPt>
          <c:dLbls>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(パターン3【評価】!$B$174,パターン3【評価】!$B$180)</c:f>
              <c:strCache>
                <c:ptCount val="2"/>
                <c:pt idx="0">
                  <c:v>宿泊客（計）</c:v>
                </c:pt>
                <c:pt idx="1">
                  <c:v>日帰り客（計）</c:v>
                </c:pt>
              </c:strCache>
            </c:strRef>
          </c:cat>
          <c:val>
            <c:numRef>
              <c:f>(パターン3【評価】!$C$174,パターン3【評価】!$C$180)</c:f>
              <c:numCache>
                <c:formatCode>0.0_ ;[Red]\-0.0\ </c:formatCode>
                <c:ptCount val="2"/>
                <c:pt idx="0">
                  <c:v>0</c:v>
                </c:pt>
                <c:pt idx="1">
                  <c:v>0</c:v>
                </c:pt>
              </c:numCache>
            </c:numRef>
          </c:val>
          <c:extLst>
            <c:ext xmlns:c16="http://schemas.microsoft.com/office/drawing/2014/chart" uri="{C3380CC4-5D6E-409C-BE32-E72D297353CC}">
              <c16:uniqueId val="{00000004-1E44-4038-BBCE-FAAA793A93F1}"/>
            </c:ext>
          </c:extLst>
        </c:ser>
        <c:dLbls>
          <c:showLegendKey val="0"/>
          <c:showVal val="0"/>
          <c:showCatName val="0"/>
          <c:showSerName val="0"/>
          <c:showPercent val="0"/>
          <c:showBubbleSize val="0"/>
          <c:showLeaderLines val="0"/>
        </c:dLbls>
        <c:firstSliceAng val="0"/>
      </c:pieChart>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パターン3【評価】!$D$173</c:f>
              <c:strCache>
                <c:ptCount val="1"/>
                <c:pt idx="0">
                  <c:v>客数要因</c:v>
                </c:pt>
              </c:strCache>
            </c:strRef>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(パターン3【評価】!$B$174,パターン3【評価】!$B$180)</c:f>
              <c:strCache>
                <c:ptCount val="2"/>
                <c:pt idx="0">
                  <c:v>宿泊客（計）</c:v>
                </c:pt>
                <c:pt idx="1">
                  <c:v>日帰り客（計）</c:v>
                </c:pt>
              </c:strCache>
            </c:strRef>
          </c:cat>
          <c:val>
            <c:numRef>
              <c:f>(パターン3【評価】!$D$174,パターン3【評価】!$D$180)</c:f>
              <c:numCache>
                <c:formatCode>0.0_ ;[Red]\-0.0\ </c:formatCode>
                <c:ptCount val="2"/>
                <c:pt idx="0">
                  <c:v>0</c:v>
                </c:pt>
                <c:pt idx="1">
                  <c:v>0</c:v>
                </c:pt>
              </c:numCache>
            </c:numRef>
          </c:val>
          <c:extLst>
            <c:ext xmlns:c16="http://schemas.microsoft.com/office/drawing/2014/chart" uri="{C3380CC4-5D6E-409C-BE32-E72D297353CC}">
              <c16:uniqueId val="{00000000-195B-4941-8CE9-7B154627E73A}"/>
            </c:ext>
          </c:extLst>
        </c:ser>
        <c:ser>
          <c:idx val="1"/>
          <c:order val="1"/>
          <c:tx>
            <c:strRef>
              <c:f>パターン3【評価】!$E$173</c:f>
              <c:strCache>
                <c:ptCount val="1"/>
                <c:pt idx="0">
                  <c:v>単価要因</c:v>
                </c:pt>
              </c:strCache>
            </c:strRef>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(パターン3【評価】!$B$174,パターン3【評価】!$B$180)</c:f>
              <c:strCache>
                <c:ptCount val="2"/>
                <c:pt idx="0">
                  <c:v>宿泊客（計）</c:v>
                </c:pt>
                <c:pt idx="1">
                  <c:v>日帰り客（計）</c:v>
                </c:pt>
              </c:strCache>
            </c:strRef>
          </c:cat>
          <c:val>
            <c:numRef>
              <c:f>(パターン3【評価】!$E$174,パターン3【評価】!$E$180)</c:f>
              <c:numCache>
                <c:formatCode>0.0_ ;[Red]\-0.0\ </c:formatCode>
                <c:ptCount val="2"/>
                <c:pt idx="0">
                  <c:v>0</c:v>
                </c:pt>
                <c:pt idx="1">
                  <c:v>0</c:v>
                </c:pt>
              </c:numCache>
            </c:numRef>
          </c:val>
          <c:extLst>
            <c:ext xmlns:c16="http://schemas.microsoft.com/office/drawing/2014/chart" uri="{C3380CC4-5D6E-409C-BE32-E72D297353CC}">
              <c16:uniqueId val="{00000001-195B-4941-8CE9-7B154627E73A}"/>
            </c:ext>
          </c:extLst>
        </c:ser>
        <c:ser>
          <c:idx val="2"/>
          <c:order val="2"/>
          <c:tx>
            <c:strRef>
              <c:f>パターン3【評価】!$F$173</c:f>
              <c:strCache>
                <c:ptCount val="1"/>
                <c:pt idx="0">
                  <c:v>混合要因</c:v>
                </c:pt>
              </c:strCache>
            </c:strRef>
          </c:tx>
          <c:spPr>
            <a:solidFill>
              <a:schemeClr val="accent3"/>
            </a:solidFill>
            <a:ln>
              <a:noFill/>
            </a:ln>
            <a:effectLst/>
          </c:spPr>
          <c:invertIfNegative val="0"/>
          <c:dLbls>
            <c:numFmt formatCode="#,##0.0_ ;[Red]\-#,##0.0\ "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(パターン3【評価】!$B$174,パターン3【評価】!$B$180)</c:f>
              <c:strCache>
                <c:ptCount val="2"/>
                <c:pt idx="0">
                  <c:v>宿泊客（計）</c:v>
                </c:pt>
                <c:pt idx="1">
                  <c:v>日帰り客（計）</c:v>
                </c:pt>
              </c:strCache>
            </c:strRef>
          </c:cat>
          <c:val>
            <c:numRef>
              <c:f>(パターン3【評価】!$F$174,パターン3【評価】!$F$180)</c:f>
              <c:numCache>
                <c:formatCode>0.0_ ;[Red]\-0.0\ </c:formatCode>
                <c:ptCount val="2"/>
                <c:pt idx="0">
                  <c:v>0</c:v>
                </c:pt>
                <c:pt idx="1">
                  <c:v>0</c:v>
                </c:pt>
              </c:numCache>
            </c:numRef>
          </c:val>
          <c:extLst>
            <c:ext xmlns:c16="http://schemas.microsoft.com/office/drawing/2014/chart" uri="{C3380CC4-5D6E-409C-BE32-E72D297353CC}">
              <c16:uniqueId val="{00000002-195B-4941-8CE9-7B154627E73A}"/>
            </c:ext>
          </c:extLst>
        </c:ser>
        <c:dLbls>
          <c:dLblPos val="outEnd"/>
          <c:showLegendKey val="0"/>
          <c:showVal val="1"/>
          <c:showCatName val="0"/>
          <c:showSerName val="0"/>
          <c:showPercent val="0"/>
          <c:showBubbleSize val="0"/>
        </c:dLbls>
        <c:gapWidth val="219"/>
        <c:overlap val="-27"/>
        <c:axId val="512390280"/>
        <c:axId val="512385968"/>
      </c:barChart>
      <c:catAx>
        <c:axId val="512390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2385968"/>
        <c:crosses val="autoZero"/>
        <c:auto val="1"/>
        <c:lblAlgn val="ctr"/>
        <c:lblOffset val="100"/>
        <c:noMultiLvlLbl val="0"/>
      </c:catAx>
      <c:valAx>
        <c:axId val="512385968"/>
        <c:scaling>
          <c:orientation val="minMax"/>
        </c:scaling>
        <c:delete val="0"/>
        <c:axPos val="l"/>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23902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パターン3【評価】!$D$173</c:f>
              <c:strCache>
                <c:ptCount val="1"/>
                <c:pt idx="0">
                  <c:v>客数要因</c:v>
                </c:pt>
              </c:strCache>
            </c:strRef>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パターン3【評価】!$B$175:$B$179</c:f>
              <c:strCache>
                <c:ptCount val="5"/>
                <c:pt idx="0">
                  <c:v>　交通費</c:v>
                </c:pt>
                <c:pt idx="1">
                  <c:v>　宿泊費</c:v>
                </c:pt>
                <c:pt idx="2">
                  <c:v>　飲食費</c:v>
                </c:pt>
                <c:pt idx="3">
                  <c:v>　土産・買物代</c:v>
                </c:pt>
                <c:pt idx="4">
                  <c:v>　入場料・娯楽費・その他</c:v>
                </c:pt>
              </c:strCache>
            </c:strRef>
          </c:cat>
          <c:val>
            <c:numRef>
              <c:f>パターン3【評価】!$D$175:$D$179</c:f>
              <c:numCache>
                <c:formatCode>0.0_ ;[Red]\-0.0\ </c:formatCode>
                <c:ptCount val="5"/>
                <c:pt idx="0">
                  <c:v>0</c:v>
                </c:pt>
                <c:pt idx="1">
                  <c:v>0</c:v>
                </c:pt>
                <c:pt idx="2">
                  <c:v>0</c:v>
                </c:pt>
                <c:pt idx="3">
                  <c:v>0</c:v>
                </c:pt>
                <c:pt idx="4">
                  <c:v>0</c:v>
                </c:pt>
              </c:numCache>
            </c:numRef>
          </c:val>
          <c:extLst>
            <c:ext xmlns:c16="http://schemas.microsoft.com/office/drawing/2014/chart" uri="{C3380CC4-5D6E-409C-BE32-E72D297353CC}">
              <c16:uniqueId val="{00000000-EF65-448A-9369-B62741615AB2}"/>
            </c:ext>
          </c:extLst>
        </c:ser>
        <c:ser>
          <c:idx val="1"/>
          <c:order val="1"/>
          <c:tx>
            <c:strRef>
              <c:f>パターン3【評価】!$E$173</c:f>
              <c:strCache>
                <c:ptCount val="1"/>
                <c:pt idx="0">
                  <c:v>単価要因</c:v>
                </c:pt>
              </c:strCache>
            </c:strRef>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パターン3【評価】!$B$175:$B$179</c:f>
              <c:strCache>
                <c:ptCount val="5"/>
                <c:pt idx="0">
                  <c:v>　交通費</c:v>
                </c:pt>
                <c:pt idx="1">
                  <c:v>　宿泊費</c:v>
                </c:pt>
                <c:pt idx="2">
                  <c:v>　飲食費</c:v>
                </c:pt>
                <c:pt idx="3">
                  <c:v>　土産・買物代</c:v>
                </c:pt>
                <c:pt idx="4">
                  <c:v>　入場料・娯楽費・その他</c:v>
                </c:pt>
              </c:strCache>
            </c:strRef>
          </c:cat>
          <c:val>
            <c:numRef>
              <c:f>パターン3【評価】!$E$175:$E$179</c:f>
              <c:numCache>
                <c:formatCode>0.0_ ;[Red]\-0.0\ </c:formatCode>
                <c:ptCount val="5"/>
                <c:pt idx="0">
                  <c:v>0</c:v>
                </c:pt>
                <c:pt idx="1">
                  <c:v>0</c:v>
                </c:pt>
                <c:pt idx="2">
                  <c:v>0</c:v>
                </c:pt>
                <c:pt idx="3">
                  <c:v>0</c:v>
                </c:pt>
                <c:pt idx="4">
                  <c:v>0</c:v>
                </c:pt>
              </c:numCache>
            </c:numRef>
          </c:val>
          <c:extLst>
            <c:ext xmlns:c16="http://schemas.microsoft.com/office/drawing/2014/chart" uri="{C3380CC4-5D6E-409C-BE32-E72D297353CC}">
              <c16:uniqueId val="{00000001-EF65-448A-9369-B62741615AB2}"/>
            </c:ext>
          </c:extLst>
        </c:ser>
        <c:ser>
          <c:idx val="2"/>
          <c:order val="2"/>
          <c:tx>
            <c:strRef>
              <c:f>パターン3【評価】!$F$173</c:f>
              <c:strCache>
                <c:ptCount val="1"/>
                <c:pt idx="0">
                  <c:v>混合要因</c:v>
                </c:pt>
              </c:strCache>
            </c:strRef>
          </c:tx>
          <c:spPr>
            <a:solidFill>
              <a:schemeClr val="accent3"/>
            </a:solidFill>
            <a:ln>
              <a:noFill/>
            </a:ln>
            <a:effectLst/>
          </c:spPr>
          <c:invertIfNegative val="0"/>
          <c:dLbls>
            <c:numFmt formatCode="#,##0.0_ ;[Red]\-#,##0.0\ "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パターン3【評価】!$B$175:$B$179</c:f>
              <c:strCache>
                <c:ptCount val="5"/>
                <c:pt idx="0">
                  <c:v>　交通費</c:v>
                </c:pt>
                <c:pt idx="1">
                  <c:v>　宿泊費</c:v>
                </c:pt>
                <c:pt idx="2">
                  <c:v>　飲食費</c:v>
                </c:pt>
                <c:pt idx="3">
                  <c:v>　土産・買物代</c:v>
                </c:pt>
                <c:pt idx="4">
                  <c:v>　入場料・娯楽費・その他</c:v>
                </c:pt>
              </c:strCache>
            </c:strRef>
          </c:cat>
          <c:val>
            <c:numRef>
              <c:f>パターン3【評価】!$F$175:$F$179</c:f>
              <c:numCache>
                <c:formatCode>0.0_ ;[Red]\-0.0\ </c:formatCode>
                <c:ptCount val="5"/>
                <c:pt idx="0">
                  <c:v>0</c:v>
                </c:pt>
                <c:pt idx="1">
                  <c:v>0</c:v>
                </c:pt>
                <c:pt idx="2">
                  <c:v>0</c:v>
                </c:pt>
                <c:pt idx="3">
                  <c:v>0</c:v>
                </c:pt>
                <c:pt idx="4">
                  <c:v>0</c:v>
                </c:pt>
              </c:numCache>
            </c:numRef>
          </c:val>
          <c:extLst>
            <c:ext xmlns:c16="http://schemas.microsoft.com/office/drawing/2014/chart" uri="{C3380CC4-5D6E-409C-BE32-E72D297353CC}">
              <c16:uniqueId val="{00000002-EF65-448A-9369-B62741615AB2}"/>
            </c:ext>
          </c:extLst>
        </c:ser>
        <c:dLbls>
          <c:dLblPos val="outEnd"/>
          <c:showLegendKey val="0"/>
          <c:showVal val="1"/>
          <c:showCatName val="0"/>
          <c:showSerName val="0"/>
          <c:showPercent val="0"/>
          <c:showBubbleSize val="0"/>
        </c:dLbls>
        <c:gapWidth val="219"/>
        <c:overlap val="-27"/>
        <c:axId val="512386752"/>
        <c:axId val="512387144"/>
      </c:barChart>
      <c:catAx>
        <c:axId val="512386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2387144"/>
        <c:crosses val="autoZero"/>
        <c:auto val="1"/>
        <c:lblAlgn val="ctr"/>
        <c:lblOffset val="100"/>
        <c:noMultiLvlLbl val="0"/>
      </c:catAx>
      <c:valAx>
        <c:axId val="512387144"/>
        <c:scaling>
          <c:orientation val="minMax"/>
        </c:scaling>
        <c:delete val="0"/>
        <c:axPos val="l"/>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238675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パターン3【評価】!$D$173</c:f>
              <c:strCache>
                <c:ptCount val="1"/>
                <c:pt idx="0">
                  <c:v>客数要因</c:v>
                </c:pt>
              </c:strCache>
            </c:strRef>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パターン3【評価】!$B$181:$B$184</c:f>
              <c:strCache>
                <c:ptCount val="4"/>
                <c:pt idx="0">
                  <c:v>　交通費</c:v>
                </c:pt>
                <c:pt idx="1">
                  <c:v>　飲食費</c:v>
                </c:pt>
                <c:pt idx="2">
                  <c:v>　土産・買物代</c:v>
                </c:pt>
                <c:pt idx="3">
                  <c:v>　入場料・娯楽費・その他</c:v>
                </c:pt>
              </c:strCache>
            </c:strRef>
          </c:cat>
          <c:val>
            <c:numRef>
              <c:f>パターン3【評価】!$D$181:$D$184</c:f>
              <c:numCache>
                <c:formatCode>0.0_ ;[Red]\-0.0\ </c:formatCode>
                <c:ptCount val="4"/>
                <c:pt idx="0">
                  <c:v>0</c:v>
                </c:pt>
                <c:pt idx="1">
                  <c:v>0</c:v>
                </c:pt>
                <c:pt idx="2">
                  <c:v>0</c:v>
                </c:pt>
                <c:pt idx="3">
                  <c:v>0</c:v>
                </c:pt>
              </c:numCache>
            </c:numRef>
          </c:val>
          <c:extLst>
            <c:ext xmlns:c16="http://schemas.microsoft.com/office/drawing/2014/chart" uri="{C3380CC4-5D6E-409C-BE32-E72D297353CC}">
              <c16:uniqueId val="{00000000-F033-4FF9-8940-530EEC47BA89}"/>
            </c:ext>
          </c:extLst>
        </c:ser>
        <c:ser>
          <c:idx val="1"/>
          <c:order val="1"/>
          <c:tx>
            <c:strRef>
              <c:f>パターン3【評価】!$E$173</c:f>
              <c:strCache>
                <c:ptCount val="1"/>
                <c:pt idx="0">
                  <c:v>単価要因</c:v>
                </c:pt>
              </c:strCache>
            </c:strRef>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パターン3【評価】!$B$181:$B$184</c:f>
              <c:strCache>
                <c:ptCount val="4"/>
                <c:pt idx="0">
                  <c:v>　交通費</c:v>
                </c:pt>
                <c:pt idx="1">
                  <c:v>　飲食費</c:v>
                </c:pt>
                <c:pt idx="2">
                  <c:v>　土産・買物代</c:v>
                </c:pt>
                <c:pt idx="3">
                  <c:v>　入場料・娯楽費・その他</c:v>
                </c:pt>
              </c:strCache>
            </c:strRef>
          </c:cat>
          <c:val>
            <c:numRef>
              <c:f>パターン3【評価】!$E$181:$E$184</c:f>
              <c:numCache>
                <c:formatCode>0.0_ ;[Red]\-0.0\ </c:formatCode>
                <c:ptCount val="4"/>
                <c:pt idx="0">
                  <c:v>0</c:v>
                </c:pt>
                <c:pt idx="1">
                  <c:v>0</c:v>
                </c:pt>
                <c:pt idx="2">
                  <c:v>0</c:v>
                </c:pt>
                <c:pt idx="3">
                  <c:v>0</c:v>
                </c:pt>
              </c:numCache>
            </c:numRef>
          </c:val>
          <c:extLst>
            <c:ext xmlns:c16="http://schemas.microsoft.com/office/drawing/2014/chart" uri="{C3380CC4-5D6E-409C-BE32-E72D297353CC}">
              <c16:uniqueId val="{00000001-F033-4FF9-8940-530EEC47BA89}"/>
            </c:ext>
          </c:extLst>
        </c:ser>
        <c:ser>
          <c:idx val="2"/>
          <c:order val="2"/>
          <c:tx>
            <c:strRef>
              <c:f>パターン3【評価】!$F$173</c:f>
              <c:strCache>
                <c:ptCount val="1"/>
                <c:pt idx="0">
                  <c:v>混合要因</c:v>
                </c:pt>
              </c:strCache>
            </c:strRef>
          </c:tx>
          <c:spPr>
            <a:solidFill>
              <a:schemeClr val="accent3"/>
            </a:solidFill>
            <a:ln>
              <a:noFill/>
            </a:ln>
            <a:effectLst/>
          </c:spPr>
          <c:invertIfNegative val="0"/>
          <c:dLbls>
            <c:numFmt formatCode="#,##0.0_ ;[Red]\-#,##0.0\ "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パターン3【評価】!$B$181:$B$184</c:f>
              <c:strCache>
                <c:ptCount val="4"/>
                <c:pt idx="0">
                  <c:v>　交通費</c:v>
                </c:pt>
                <c:pt idx="1">
                  <c:v>　飲食費</c:v>
                </c:pt>
                <c:pt idx="2">
                  <c:v>　土産・買物代</c:v>
                </c:pt>
                <c:pt idx="3">
                  <c:v>　入場料・娯楽費・その他</c:v>
                </c:pt>
              </c:strCache>
            </c:strRef>
          </c:cat>
          <c:val>
            <c:numRef>
              <c:f>パターン3【評価】!$F$181:$F$184</c:f>
              <c:numCache>
                <c:formatCode>0.0_ ;[Red]\-0.0\ </c:formatCode>
                <c:ptCount val="4"/>
                <c:pt idx="0">
                  <c:v>0</c:v>
                </c:pt>
                <c:pt idx="1">
                  <c:v>0</c:v>
                </c:pt>
                <c:pt idx="2">
                  <c:v>0</c:v>
                </c:pt>
                <c:pt idx="3">
                  <c:v>0</c:v>
                </c:pt>
              </c:numCache>
            </c:numRef>
          </c:val>
          <c:extLst>
            <c:ext xmlns:c16="http://schemas.microsoft.com/office/drawing/2014/chart" uri="{C3380CC4-5D6E-409C-BE32-E72D297353CC}">
              <c16:uniqueId val="{00000002-F033-4FF9-8940-530EEC47BA89}"/>
            </c:ext>
          </c:extLst>
        </c:ser>
        <c:dLbls>
          <c:dLblPos val="outEnd"/>
          <c:showLegendKey val="0"/>
          <c:showVal val="1"/>
          <c:showCatName val="0"/>
          <c:showSerName val="0"/>
          <c:showPercent val="0"/>
          <c:showBubbleSize val="0"/>
        </c:dLbls>
        <c:gapWidth val="219"/>
        <c:overlap val="-27"/>
        <c:axId val="512387928"/>
        <c:axId val="512388320"/>
      </c:barChart>
      <c:catAx>
        <c:axId val="512387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2388320"/>
        <c:crosses val="autoZero"/>
        <c:auto val="1"/>
        <c:lblAlgn val="ctr"/>
        <c:lblOffset val="100"/>
        <c:noMultiLvlLbl val="0"/>
      </c:catAx>
      <c:valAx>
        <c:axId val="512388320"/>
        <c:scaling>
          <c:orientation val="minMax"/>
        </c:scaling>
        <c:delete val="0"/>
        <c:axPos val="l"/>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5123879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メイリオ" panose="020B0604030504040204" pitchFamily="50" charset="-128"/>
                <a:ea typeface="メイリオ" panose="020B0604030504040204" pitchFamily="50" charset="-128"/>
                <a:cs typeface="+mn-cs"/>
              </a:defRPr>
            </a:pPr>
            <a:r>
              <a:rPr lang="ja-JP" sz="1200"/>
              <a:t>経済波及効果の分析結果</a:t>
            </a:r>
          </a:p>
        </c:rich>
      </c:tx>
      <c:layout>
        <c:manualLayout>
          <c:xMode val="edge"/>
          <c:yMode val="edge"/>
          <c:x val="0.390302066772655"/>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title>
    <c:autoTitleDeleted val="0"/>
    <c:plotArea>
      <c:layout/>
      <c:barChart>
        <c:barDir val="col"/>
        <c:grouping val="clustered"/>
        <c:varyColors val="0"/>
        <c:ser>
          <c:idx val="0"/>
          <c:order val="0"/>
          <c:tx>
            <c:strRef>
              <c:f>概要表【実績】!$E$31</c:f>
              <c:strCache>
                <c:ptCount val="1"/>
                <c:pt idx="0">
                  <c:v>生産誘発額</c:v>
                </c:pt>
              </c:strCache>
            </c:strRef>
          </c:tx>
          <c:spPr>
            <a:solidFill>
              <a:schemeClr val="accent1"/>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概要表【実績】!$C$32:$D$37</c15:sqref>
                  </c15:fullRef>
                </c:ext>
              </c:extLst>
              <c:f>概要表【実績】!$C$34:$D$37</c:f>
              <c:strCache>
                <c:ptCount val="4"/>
                <c:pt idx="0">
                  <c:v>総合効果（合計）</c:v>
                </c:pt>
                <c:pt idx="1">
                  <c:v>直接効果</c:v>
                </c:pt>
                <c:pt idx="2">
                  <c:v>第一次間接波及効果</c:v>
                </c:pt>
                <c:pt idx="3">
                  <c:v>第二次間接波及効果</c:v>
                </c:pt>
              </c:strCache>
            </c:strRef>
          </c:cat>
          <c:val>
            <c:numRef>
              <c:extLst>
                <c:ext xmlns:c15="http://schemas.microsoft.com/office/drawing/2012/chart" uri="{02D57815-91ED-43cb-92C2-25804820EDAC}">
                  <c15:fullRef>
                    <c15:sqref>概要表【実績】!$E$32:$E$37</c15:sqref>
                  </c15:fullRef>
                </c:ext>
              </c:extLst>
              <c:f>概要表【実績】!$E$34:$E$37</c:f>
              <c:numCache>
                <c:formatCode>General</c:formatCode>
                <c:ptCount val="4"/>
                <c:pt idx="0" formatCode="#,##0_ ;[Red]\-#,##0\ ">
                  <c:v>0</c:v>
                </c:pt>
                <c:pt idx="1" formatCode="#,##0_ ;[Red]\-#,##0\ ">
                  <c:v>0</c:v>
                </c:pt>
                <c:pt idx="2" formatCode="#,##0_ ;[Red]\-#,##0\ ">
                  <c:v>0</c:v>
                </c:pt>
                <c:pt idx="3" formatCode="#,##0_ ;[Red]\-#,##0\ ">
                  <c:v>0</c:v>
                </c:pt>
              </c:numCache>
            </c:numRef>
          </c:val>
          <c:extLst>
            <c:ext xmlns:c16="http://schemas.microsoft.com/office/drawing/2014/chart" uri="{C3380CC4-5D6E-409C-BE32-E72D297353CC}">
              <c16:uniqueId val="{00000000-E59B-49E9-B3CE-3EB72B68FB75}"/>
            </c:ext>
          </c:extLst>
        </c:ser>
        <c:ser>
          <c:idx val="1"/>
          <c:order val="1"/>
          <c:tx>
            <c:strRef>
              <c:f>概要表【実績】!$F$32</c:f>
              <c:strCache>
                <c:ptCount val="1"/>
                <c:pt idx="0">
                  <c:v>粗付加価値誘発額</c:v>
                </c:pt>
              </c:strCache>
            </c:strRef>
          </c:tx>
          <c:spPr>
            <a:solidFill>
              <a:schemeClr val="accent2"/>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概要表【実績】!$C$32:$D$37</c15:sqref>
                  </c15:fullRef>
                </c:ext>
              </c:extLst>
              <c:f>概要表【実績】!$C$34:$D$37</c:f>
              <c:strCache>
                <c:ptCount val="4"/>
                <c:pt idx="0">
                  <c:v>総合効果（合計）</c:v>
                </c:pt>
                <c:pt idx="1">
                  <c:v>直接効果</c:v>
                </c:pt>
                <c:pt idx="2">
                  <c:v>第一次間接波及効果</c:v>
                </c:pt>
                <c:pt idx="3">
                  <c:v>第二次間接波及効果</c:v>
                </c:pt>
              </c:strCache>
            </c:strRef>
          </c:cat>
          <c:val>
            <c:numRef>
              <c:extLst>
                <c:ext xmlns:c15="http://schemas.microsoft.com/office/drawing/2012/chart" uri="{02D57815-91ED-43cb-92C2-25804820EDAC}">
                  <c15:fullRef>
                    <c15:sqref>概要表【実績】!$F$32:$F$37</c15:sqref>
                  </c15:fullRef>
                </c:ext>
              </c:extLst>
              <c:f>概要表【実績】!$F$34:$F$37</c:f>
              <c:numCache>
                <c:formatCode>General</c:formatCode>
                <c:ptCount val="4"/>
                <c:pt idx="0" formatCode="#,##0_ ;[Red]\-#,##0\ ">
                  <c:v>0</c:v>
                </c:pt>
                <c:pt idx="1" formatCode="#,##0_ ;[Red]\-#,##0\ ">
                  <c:v>0</c:v>
                </c:pt>
                <c:pt idx="2" formatCode="#,##0_ ;[Red]\-#,##0\ ">
                  <c:v>0</c:v>
                </c:pt>
                <c:pt idx="3" formatCode="#,##0_ ;[Red]\-#,##0\ ">
                  <c:v>0</c:v>
                </c:pt>
              </c:numCache>
            </c:numRef>
          </c:val>
          <c:extLst>
            <c:ext xmlns:c16="http://schemas.microsoft.com/office/drawing/2014/chart" uri="{C3380CC4-5D6E-409C-BE32-E72D297353CC}">
              <c16:uniqueId val="{00000001-E59B-49E9-B3CE-3EB72B68FB75}"/>
            </c:ext>
          </c:extLst>
        </c:ser>
        <c:ser>
          <c:idx val="2"/>
          <c:order val="2"/>
          <c:tx>
            <c:strRef>
              <c:f>概要表【実績】!$G$33</c:f>
              <c:strCache>
                <c:ptCount val="1"/>
                <c:pt idx="0">
                  <c:v>雇用者所得誘発額</c:v>
                </c:pt>
              </c:strCache>
            </c:strRef>
          </c:tx>
          <c:spPr>
            <a:solidFill>
              <a:schemeClr val="accent3"/>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概要表【実績】!$C$32:$D$37</c15:sqref>
                  </c15:fullRef>
                </c:ext>
              </c:extLst>
              <c:f>概要表【実績】!$C$34:$D$37</c:f>
              <c:strCache>
                <c:ptCount val="4"/>
                <c:pt idx="0">
                  <c:v>総合効果（合計）</c:v>
                </c:pt>
                <c:pt idx="1">
                  <c:v>直接効果</c:v>
                </c:pt>
                <c:pt idx="2">
                  <c:v>第一次間接波及効果</c:v>
                </c:pt>
                <c:pt idx="3">
                  <c:v>第二次間接波及効果</c:v>
                </c:pt>
              </c:strCache>
            </c:strRef>
          </c:cat>
          <c:val>
            <c:numRef>
              <c:extLst>
                <c:ext xmlns:c15="http://schemas.microsoft.com/office/drawing/2012/chart" uri="{02D57815-91ED-43cb-92C2-25804820EDAC}">
                  <c15:fullRef>
                    <c15:sqref>概要表【実績】!$G$32:$G$37</c15:sqref>
                  </c15:fullRef>
                </c:ext>
              </c:extLst>
              <c:f>概要表【実績】!$G$34:$G$37</c:f>
              <c:numCache>
                <c:formatCode>General</c:formatCode>
                <c:ptCount val="4"/>
                <c:pt idx="0" formatCode="#,##0_ ;[Red]\-#,##0\ ">
                  <c:v>0</c:v>
                </c:pt>
                <c:pt idx="1" formatCode="#,##0_ ;[Red]\-#,##0\ ">
                  <c:v>0</c:v>
                </c:pt>
                <c:pt idx="2" formatCode="#,##0_ ;[Red]\-#,##0\ ">
                  <c:v>0</c:v>
                </c:pt>
                <c:pt idx="3" formatCode="#,##0_ ;[Red]\-#,##0\ ">
                  <c:v>0</c:v>
                </c:pt>
              </c:numCache>
            </c:numRef>
          </c:val>
          <c:extLst>
            <c:ext xmlns:c16="http://schemas.microsoft.com/office/drawing/2014/chart" uri="{C3380CC4-5D6E-409C-BE32-E72D297353CC}">
              <c16:uniqueId val="{00000002-E59B-49E9-B3CE-3EB72B68FB75}"/>
            </c:ext>
          </c:extLst>
        </c:ser>
        <c:dLbls>
          <c:dLblPos val="outEnd"/>
          <c:showLegendKey val="0"/>
          <c:showVal val="1"/>
          <c:showCatName val="0"/>
          <c:showSerName val="0"/>
          <c:showPercent val="0"/>
          <c:showBubbleSize val="0"/>
        </c:dLbls>
        <c:gapWidth val="219"/>
        <c:overlap val="-27"/>
        <c:axId val="387113208"/>
        <c:axId val="458755136"/>
      </c:barChart>
      <c:catAx>
        <c:axId val="387113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58755136"/>
        <c:crosses val="autoZero"/>
        <c:auto val="1"/>
        <c:lblAlgn val="ctr"/>
        <c:lblOffset val="100"/>
        <c:noMultiLvlLbl val="0"/>
      </c:catAx>
      <c:valAx>
        <c:axId val="458755136"/>
        <c:scaling>
          <c:orientation val="minMax"/>
        </c:scaling>
        <c:delete val="0"/>
        <c:axPos val="l"/>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387113208"/>
        <c:crosses val="autoZero"/>
        <c:crossBetween val="between"/>
      </c:valAx>
      <c:spPr>
        <a:noFill/>
        <a:ln>
          <a:noFill/>
        </a:ln>
        <a:effectLst/>
      </c:spPr>
    </c:plotArea>
    <c:legend>
      <c:legendPos val="b"/>
      <c:layout>
        <c:manualLayout>
          <c:xMode val="edge"/>
          <c:yMode val="edge"/>
          <c:x val="0.20830303517637672"/>
          <c:y val="0.91303675213675217"/>
          <c:w val="0.62307663092501031"/>
          <c:h val="7.610854700854700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3175" cap="flat" cmpd="sng" algn="ctr">
      <a:solidFill>
        <a:sysClr val="windowText" lastClr="000000"/>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メイリオ" panose="020B0604030504040204" pitchFamily="50" charset="-128"/>
                <a:ea typeface="メイリオ" panose="020B0604030504040204" pitchFamily="50" charset="-128"/>
                <a:cs typeface="+mn-cs"/>
              </a:defRPr>
            </a:pPr>
            <a:r>
              <a:rPr lang="ja-JP" sz="1200"/>
              <a:t>雇用創出効果の分析結果</a:t>
            </a:r>
          </a:p>
        </c:rich>
      </c:tx>
      <c:layout>
        <c:manualLayout>
          <c:xMode val="edge"/>
          <c:yMode val="edge"/>
          <c:x val="0.39030343998798256"/>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title>
    <c:autoTitleDeleted val="0"/>
    <c:plotArea>
      <c:layout/>
      <c:barChart>
        <c:barDir val="col"/>
        <c:grouping val="clustered"/>
        <c:varyColors val="0"/>
        <c:ser>
          <c:idx val="3"/>
          <c:order val="3"/>
          <c:tx>
            <c:strRef>
              <c:f>概要表【実績】!$H$31</c:f>
              <c:strCache>
                <c:ptCount val="1"/>
                <c:pt idx="0">
                  <c:v>就業誘発者数</c:v>
                </c:pt>
              </c:strCache>
            </c:strRef>
          </c:tx>
          <c:spPr>
            <a:solidFill>
              <a:schemeClr val="accent4"/>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概要表【実績】!$C$32:$D$37</c15:sqref>
                  </c15:fullRef>
                </c:ext>
              </c:extLst>
              <c:f>概要表【実績】!$C$34:$D$37</c:f>
              <c:strCache>
                <c:ptCount val="4"/>
                <c:pt idx="0">
                  <c:v>総合効果（合計）</c:v>
                </c:pt>
                <c:pt idx="1">
                  <c:v>直接効果</c:v>
                </c:pt>
                <c:pt idx="2">
                  <c:v>第一次間接波及効果</c:v>
                </c:pt>
                <c:pt idx="3">
                  <c:v>第二次間接波及効果</c:v>
                </c:pt>
              </c:strCache>
            </c:strRef>
          </c:cat>
          <c:val>
            <c:numRef>
              <c:extLst>
                <c:ext xmlns:c15="http://schemas.microsoft.com/office/drawing/2012/chart" uri="{02D57815-91ED-43cb-92C2-25804820EDAC}">
                  <c15:fullRef>
                    <c15:sqref>概要表【実績】!$H$32:$H$37</c15:sqref>
                  </c15:fullRef>
                </c:ext>
              </c:extLst>
              <c:f>概要表【実績】!$H$34:$H$37</c:f>
              <c:numCache>
                <c:formatCode>General</c:formatCode>
                <c:ptCount val="4"/>
                <c:pt idx="0" formatCode="#,##0_ ;[Red]\-#,##0\ ">
                  <c:v>0</c:v>
                </c:pt>
                <c:pt idx="1" formatCode="#,##0_ ;[Red]\-#,##0\ ">
                  <c:v>0</c:v>
                </c:pt>
                <c:pt idx="2" formatCode="#,##0_ ;[Red]\-#,##0\ ">
                  <c:v>0</c:v>
                </c:pt>
                <c:pt idx="3" formatCode="#,##0_ ;[Red]\-#,##0\ ">
                  <c:v>0</c:v>
                </c:pt>
              </c:numCache>
            </c:numRef>
          </c:val>
          <c:extLst>
            <c:ext xmlns:c16="http://schemas.microsoft.com/office/drawing/2014/chart" uri="{C3380CC4-5D6E-409C-BE32-E72D297353CC}">
              <c16:uniqueId val="{00000000-22EE-49D4-9976-4C4BC8986A48}"/>
            </c:ext>
          </c:extLst>
        </c:ser>
        <c:ser>
          <c:idx val="4"/>
          <c:order val="4"/>
          <c:tx>
            <c:strRef>
              <c:f>概要表【実績】!$I$32</c:f>
              <c:strCache>
                <c:ptCount val="1"/>
                <c:pt idx="0">
                  <c:v>雇用誘発者数</c:v>
                </c:pt>
              </c:strCache>
            </c:strRef>
          </c:tx>
          <c:spPr>
            <a:solidFill>
              <a:schemeClr val="accent5"/>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概要表【実績】!$C$32:$D$37</c15:sqref>
                  </c15:fullRef>
                </c:ext>
              </c:extLst>
              <c:f>概要表【実績】!$C$34:$D$37</c:f>
              <c:strCache>
                <c:ptCount val="4"/>
                <c:pt idx="0">
                  <c:v>総合効果（合計）</c:v>
                </c:pt>
                <c:pt idx="1">
                  <c:v>直接効果</c:v>
                </c:pt>
                <c:pt idx="2">
                  <c:v>第一次間接波及効果</c:v>
                </c:pt>
                <c:pt idx="3">
                  <c:v>第二次間接波及効果</c:v>
                </c:pt>
              </c:strCache>
            </c:strRef>
          </c:cat>
          <c:val>
            <c:numRef>
              <c:extLst>
                <c:ext xmlns:c15="http://schemas.microsoft.com/office/drawing/2012/chart" uri="{02D57815-91ED-43cb-92C2-25804820EDAC}">
                  <c15:fullRef>
                    <c15:sqref>概要表【実績】!$I$32:$I$37</c15:sqref>
                  </c15:fullRef>
                </c:ext>
              </c:extLst>
              <c:f>概要表【実績】!$I$34:$I$37</c:f>
              <c:numCache>
                <c:formatCode>General</c:formatCode>
                <c:ptCount val="4"/>
                <c:pt idx="0" formatCode="#,##0_ ;[Red]\-#,##0\ ">
                  <c:v>0</c:v>
                </c:pt>
                <c:pt idx="1" formatCode="#,##0_ ;[Red]\-#,##0\ ">
                  <c:v>0</c:v>
                </c:pt>
                <c:pt idx="2" formatCode="#,##0_ ;[Red]\-#,##0\ ">
                  <c:v>0</c:v>
                </c:pt>
                <c:pt idx="3" formatCode="#,##0_ ;[Red]\-#,##0\ ">
                  <c:v>0</c:v>
                </c:pt>
              </c:numCache>
            </c:numRef>
          </c:val>
          <c:extLst>
            <c:ext xmlns:c16="http://schemas.microsoft.com/office/drawing/2014/chart" uri="{C3380CC4-5D6E-409C-BE32-E72D297353CC}">
              <c16:uniqueId val="{00000001-22EE-49D4-9976-4C4BC8986A48}"/>
            </c:ext>
          </c:extLst>
        </c:ser>
        <c:dLbls>
          <c:dLblPos val="outEnd"/>
          <c:showLegendKey val="0"/>
          <c:showVal val="1"/>
          <c:showCatName val="0"/>
          <c:showSerName val="0"/>
          <c:showPercent val="0"/>
          <c:showBubbleSize val="0"/>
        </c:dLbls>
        <c:gapWidth val="219"/>
        <c:overlap val="-27"/>
        <c:axId val="458748864"/>
        <c:axId val="458754744"/>
        <c:extLst>
          <c:ext xmlns:c15="http://schemas.microsoft.com/office/drawing/2012/chart" uri="{02D57815-91ED-43cb-92C2-25804820EDAC}">
            <c15:filteredBarSeries>
              <c15:ser>
                <c:idx val="0"/>
                <c:order val="0"/>
                <c:tx>
                  <c:strRef>
                    <c:extLst>
                      <c:ext uri="{02D57815-91ED-43cb-92C2-25804820EDAC}">
                        <c15:formulaRef>
                          <c15:sqref>概要表【実績】!$E$31</c15:sqref>
                        </c15:formulaRef>
                      </c:ext>
                    </c:extLst>
                    <c:strCache>
                      <c:ptCount val="1"/>
                      <c:pt idx="0">
                        <c:v>生産誘発額</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概要表【実績】!$C$32:$D$37</c15:sqref>
                        </c15:fullRef>
                        <c15:formulaRef>
                          <c15:sqref>概要表【実績】!$C$34:$D$37</c15:sqref>
                        </c15:formulaRef>
                      </c:ext>
                    </c:extLst>
                    <c:strCache>
                      <c:ptCount val="4"/>
                      <c:pt idx="0">
                        <c:v>総合効果（合計）</c:v>
                      </c:pt>
                      <c:pt idx="1">
                        <c:v>直接効果</c:v>
                      </c:pt>
                      <c:pt idx="2">
                        <c:v>第一次間接波及効果</c:v>
                      </c:pt>
                      <c:pt idx="3">
                        <c:v>第二次間接波及効果</c:v>
                      </c:pt>
                    </c:strCache>
                  </c:strRef>
                </c:cat>
                <c:val>
                  <c:numRef>
                    <c:extLst>
                      <c:ext uri="{02D57815-91ED-43cb-92C2-25804820EDAC}">
                        <c15:fullRef>
                          <c15:sqref>概要表【実績】!$E$32:$E$37</c15:sqref>
                        </c15:fullRef>
                        <c15:formulaRef>
                          <c15:sqref>概要表【実績】!$E$34:$E$37</c15:sqref>
                        </c15:formulaRef>
                      </c:ext>
                    </c:extLst>
                    <c:numCache>
                      <c:formatCode>General</c:formatCode>
                      <c:ptCount val="4"/>
                      <c:pt idx="0" formatCode="#,##0_ ;[Red]\-#,##0\ ">
                        <c:v>0</c:v>
                      </c:pt>
                      <c:pt idx="1" formatCode="#,##0_ ;[Red]\-#,##0\ ">
                        <c:v>0</c:v>
                      </c:pt>
                      <c:pt idx="2" formatCode="#,##0_ ;[Red]\-#,##0\ ">
                        <c:v>0</c:v>
                      </c:pt>
                      <c:pt idx="3" formatCode="#,##0_ ;[Red]\-#,##0\ ">
                        <c:v>0</c:v>
                      </c:pt>
                    </c:numCache>
                  </c:numRef>
                </c:val>
                <c:extLst>
                  <c:ext xmlns:c16="http://schemas.microsoft.com/office/drawing/2014/chart" uri="{C3380CC4-5D6E-409C-BE32-E72D297353CC}">
                    <c16:uniqueId val="{00000002-22EE-49D4-9976-4C4BC8986A4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概要表【実績】!$F$32</c15:sqref>
                        </c15:formulaRef>
                      </c:ext>
                    </c:extLst>
                    <c:strCache>
                      <c:ptCount val="1"/>
                      <c:pt idx="0">
                        <c:v>粗付加価値誘発額</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概要表【実績】!$C$32:$D$37</c15:sqref>
                        </c15:fullRef>
                        <c15:formulaRef>
                          <c15:sqref>概要表【実績】!$C$34:$D$37</c15:sqref>
                        </c15:formulaRef>
                      </c:ext>
                    </c:extLst>
                    <c:strCache>
                      <c:ptCount val="4"/>
                      <c:pt idx="0">
                        <c:v>総合効果（合計）</c:v>
                      </c:pt>
                      <c:pt idx="1">
                        <c:v>直接効果</c:v>
                      </c:pt>
                      <c:pt idx="2">
                        <c:v>第一次間接波及効果</c:v>
                      </c:pt>
                      <c:pt idx="3">
                        <c:v>第二次間接波及効果</c:v>
                      </c:pt>
                    </c:strCache>
                  </c:strRef>
                </c:cat>
                <c:val>
                  <c:numRef>
                    <c:extLst>
                      <c:ext xmlns:c15="http://schemas.microsoft.com/office/drawing/2012/chart" uri="{02D57815-91ED-43cb-92C2-25804820EDAC}">
                        <c15:fullRef>
                          <c15:sqref>概要表【実績】!$F$32:$F$37</c15:sqref>
                        </c15:fullRef>
                        <c15:formulaRef>
                          <c15:sqref>概要表【実績】!$F$34:$F$37</c15:sqref>
                        </c15:formulaRef>
                      </c:ext>
                    </c:extLst>
                    <c:numCache>
                      <c:formatCode>General</c:formatCode>
                      <c:ptCount val="4"/>
                      <c:pt idx="0" formatCode="#,##0_ ;[Red]\-#,##0\ ">
                        <c:v>0</c:v>
                      </c:pt>
                      <c:pt idx="1" formatCode="#,##0_ ;[Red]\-#,##0\ ">
                        <c:v>0</c:v>
                      </c:pt>
                      <c:pt idx="2" formatCode="#,##0_ ;[Red]\-#,##0\ ">
                        <c:v>0</c:v>
                      </c:pt>
                      <c:pt idx="3" formatCode="#,##0_ ;[Red]\-#,##0\ ">
                        <c:v>0</c:v>
                      </c:pt>
                    </c:numCache>
                  </c:numRef>
                </c:val>
                <c:extLst xmlns:c15="http://schemas.microsoft.com/office/drawing/2012/chart">
                  <c:ext xmlns:c16="http://schemas.microsoft.com/office/drawing/2014/chart" uri="{C3380CC4-5D6E-409C-BE32-E72D297353CC}">
                    <c16:uniqueId val="{00000003-22EE-49D4-9976-4C4BC8986A4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概要表【実績】!$G$33</c15:sqref>
                        </c15:formulaRef>
                      </c:ext>
                    </c:extLst>
                    <c:strCache>
                      <c:ptCount val="1"/>
                      <c:pt idx="0">
                        <c:v>雇用者所得誘発額</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概要表【実績】!$C$32:$D$37</c15:sqref>
                        </c15:fullRef>
                        <c15:formulaRef>
                          <c15:sqref>概要表【実績】!$C$34:$D$37</c15:sqref>
                        </c15:formulaRef>
                      </c:ext>
                    </c:extLst>
                    <c:strCache>
                      <c:ptCount val="4"/>
                      <c:pt idx="0">
                        <c:v>総合効果（合計）</c:v>
                      </c:pt>
                      <c:pt idx="1">
                        <c:v>直接効果</c:v>
                      </c:pt>
                      <c:pt idx="2">
                        <c:v>第一次間接波及効果</c:v>
                      </c:pt>
                      <c:pt idx="3">
                        <c:v>第二次間接波及効果</c:v>
                      </c:pt>
                    </c:strCache>
                  </c:strRef>
                </c:cat>
                <c:val>
                  <c:numRef>
                    <c:extLst>
                      <c:ext xmlns:c15="http://schemas.microsoft.com/office/drawing/2012/chart" uri="{02D57815-91ED-43cb-92C2-25804820EDAC}">
                        <c15:fullRef>
                          <c15:sqref>概要表【実績】!$G$32:$G$37</c15:sqref>
                        </c15:fullRef>
                        <c15:formulaRef>
                          <c15:sqref>概要表【実績】!$G$34:$G$37</c15:sqref>
                        </c15:formulaRef>
                      </c:ext>
                    </c:extLst>
                    <c:numCache>
                      <c:formatCode>General</c:formatCode>
                      <c:ptCount val="4"/>
                      <c:pt idx="0" formatCode="#,##0_ ;[Red]\-#,##0\ ">
                        <c:v>0</c:v>
                      </c:pt>
                      <c:pt idx="1" formatCode="#,##0_ ;[Red]\-#,##0\ ">
                        <c:v>0</c:v>
                      </c:pt>
                      <c:pt idx="2" formatCode="#,##0_ ;[Red]\-#,##0\ ">
                        <c:v>0</c:v>
                      </c:pt>
                      <c:pt idx="3" formatCode="#,##0_ ;[Red]\-#,##0\ ">
                        <c:v>0</c:v>
                      </c:pt>
                    </c:numCache>
                  </c:numRef>
                </c:val>
                <c:extLst xmlns:c15="http://schemas.microsoft.com/office/drawing/2012/chart">
                  <c:ext xmlns:c16="http://schemas.microsoft.com/office/drawing/2014/chart" uri="{C3380CC4-5D6E-409C-BE32-E72D297353CC}">
                    <c16:uniqueId val="{00000004-22EE-49D4-9976-4C4BC8986A48}"/>
                  </c:ext>
                </c:extLst>
              </c15:ser>
            </c15:filteredBarSeries>
          </c:ext>
        </c:extLst>
      </c:barChart>
      <c:catAx>
        <c:axId val="45874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58754744"/>
        <c:crosses val="autoZero"/>
        <c:auto val="1"/>
        <c:lblAlgn val="ctr"/>
        <c:lblOffset val="100"/>
        <c:noMultiLvlLbl val="0"/>
      </c:catAx>
      <c:valAx>
        <c:axId val="458754744"/>
        <c:scaling>
          <c:orientation val="minMax"/>
        </c:scaling>
        <c:delete val="0"/>
        <c:axPos val="l"/>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58748864"/>
        <c:crosses val="autoZero"/>
        <c:crossBetween val="between"/>
      </c:valAx>
      <c:spPr>
        <a:noFill/>
        <a:ln>
          <a:noFill/>
        </a:ln>
        <a:effectLst/>
      </c:spPr>
    </c:plotArea>
    <c:legend>
      <c:legendPos val="b"/>
      <c:layout>
        <c:manualLayout>
          <c:xMode val="edge"/>
          <c:yMode val="edge"/>
          <c:x val="0.31632468006408004"/>
          <c:y val="0.91101965811965813"/>
          <c:w val="0.4126478756502322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noFill/>
    <a:ln w="3175" cap="flat" cmpd="sng" algn="ctr">
      <a:solidFill>
        <a:sysClr val="windowText" lastClr="000000"/>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パターン1【評価】!$C$16</c:f>
              <c:strCache>
                <c:ptCount val="1"/>
                <c:pt idx="0">
                  <c:v>予測</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パターン1【評価】!$B$18:$B$19</c:f>
              <c:strCache>
                <c:ptCount val="2"/>
                <c:pt idx="0">
                  <c:v>宿泊客</c:v>
                </c:pt>
                <c:pt idx="1">
                  <c:v>日帰り客</c:v>
                </c:pt>
              </c:strCache>
            </c:strRef>
          </c:cat>
          <c:val>
            <c:numRef>
              <c:f>パターン1【評価】!$C$18:$C$19</c:f>
              <c:numCache>
                <c:formatCode>#,##0_);[Red]\(#,##0\)</c:formatCode>
                <c:ptCount val="2"/>
                <c:pt idx="0">
                  <c:v>0</c:v>
                </c:pt>
                <c:pt idx="1">
                  <c:v>0</c:v>
                </c:pt>
              </c:numCache>
            </c:numRef>
          </c:val>
          <c:extLst>
            <c:ext xmlns:c16="http://schemas.microsoft.com/office/drawing/2014/chart" uri="{C3380CC4-5D6E-409C-BE32-E72D297353CC}">
              <c16:uniqueId val="{00000000-C567-4BBB-8C02-397863477B70}"/>
            </c:ext>
          </c:extLst>
        </c:ser>
        <c:ser>
          <c:idx val="1"/>
          <c:order val="1"/>
          <c:tx>
            <c:strRef>
              <c:f>パターン1【評価】!$D$16</c:f>
              <c:strCache>
                <c:ptCount val="1"/>
                <c:pt idx="0">
                  <c:v>実績</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パターン1【評価】!$B$18:$B$19</c:f>
              <c:strCache>
                <c:ptCount val="2"/>
                <c:pt idx="0">
                  <c:v>宿泊客</c:v>
                </c:pt>
                <c:pt idx="1">
                  <c:v>日帰り客</c:v>
                </c:pt>
              </c:strCache>
            </c:strRef>
          </c:cat>
          <c:val>
            <c:numRef>
              <c:f>パターン1【評価】!$D$18:$D$19</c:f>
              <c:numCache>
                <c:formatCode>#,##0_);[Red]\(#,##0\)</c:formatCode>
                <c:ptCount val="2"/>
                <c:pt idx="0">
                  <c:v>0</c:v>
                </c:pt>
                <c:pt idx="1">
                  <c:v>0</c:v>
                </c:pt>
              </c:numCache>
            </c:numRef>
          </c:val>
          <c:extLst>
            <c:ext xmlns:c16="http://schemas.microsoft.com/office/drawing/2014/chart" uri="{C3380CC4-5D6E-409C-BE32-E72D297353CC}">
              <c16:uniqueId val="{00000001-C567-4BBB-8C02-397863477B70}"/>
            </c:ext>
          </c:extLst>
        </c:ser>
        <c:ser>
          <c:idx val="2"/>
          <c:order val="2"/>
          <c:tx>
            <c:strRef>
              <c:f>パターン1【評価】!$E$16</c:f>
              <c:strCache>
                <c:ptCount val="1"/>
                <c:pt idx="0">
                  <c:v>差</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パターン1【評価】!$B$18:$B$19</c:f>
              <c:strCache>
                <c:ptCount val="2"/>
                <c:pt idx="0">
                  <c:v>宿泊客</c:v>
                </c:pt>
                <c:pt idx="1">
                  <c:v>日帰り客</c:v>
                </c:pt>
              </c:strCache>
            </c:strRef>
          </c:cat>
          <c:val>
            <c:numRef>
              <c:f>パターン1【評価】!$E$18:$E$19</c:f>
              <c:numCache>
                <c:formatCode>#,##0_);[Red]\(#,##0\)</c:formatCode>
                <c:ptCount val="2"/>
                <c:pt idx="0">
                  <c:v>0</c:v>
                </c:pt>
                <c:pt idx="1">
                  <c:v>0</c:v>
                </c:pt>
              </c:numCache>
            </c:numRef>
          </c:val>
          <c:extLst>
            <c:ext xmlns:c16="http://schemas.microsoft.com/office/drawing/2014/chart" uri="{C3380CC4-5D6E-409C-BE32-E72D297353CC}">
              <c16:uniqueId val="{00000002-C567-4BBB-8C02-397863477B70}"/>
            </c:ext>
          </c:extLst>
        </c:ser>
        <c:dLbls>
          <c:dLblPos val="outEnd"/>
          <c:showLegendKey val="0"/>
          <c:showVal val="1"/>
          <c:showCatName val="0"/>
          <c:showSerName val="0"/>
          <c:showPercent val="0"/>
          <c:showBubbleSize val="0"/>
        </c:dLbls>
        <c:gapWidth val="219"/>
        <c:overlap val="-27"/>
        <c:axId val="458752000"/>
        <c:axId val="458753568"/>
      </c:barChart>
      <c:catAx>
        <c:axId val="45875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58753568"/>
        <c:crosses val="autoZero"/>
        <c:auto val="1"/>
        <c:lblAlgn val="ctr"/>
        <c:lblOffset val="100"/>
        <c:noMultiLvlLbl val="0"/>
      </c:catAx>
      <c:valAx>
        <c:axId val="458753568"/>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587520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パターン1【評価】!$C$37</c:f>
              <c:strCache>
                <c:ptCount val="1"/>
                <c:pt idx="0">
                  <c:v>予測</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パターン1【評価】!$B$38</c:f>
              <c:strCache>
                <c:ptCount val="1"/>
                <c:pt idx="0">
                  <c:v>経済波及効果</c:v>
                </c:pt>
              </c:strCache>
            </c:strRef>
          </c:cat>
          <c:val>
            <c:numRef>
              <c:f>パターン1【評価】!$C$38</c:f>
              <c:numCache>
                <c:formatCode>#,##0_);[Red]\(#,##0\)</c:formatCode>
                <c:ptCount val="1"/>
                <c:pt idx="0">
                  <c:v>0</c:v>
                </c:pt>
              </c:numCache>
            </c:numRef>
          </c:val>
          <c:extLst>
            <c:ext xmlns:c16="http://schemas.microsoft.com/office/drawing/2014/chart" uri="{C3380CC4-5D6E-409C-BE32-E72D297353CC}">
              <c16:uniqueId val="{00000000-E49E-4788-8926-B2E7DE2D36EA}"/>
            </c:ext>
          </c:extLst>
        </c:ser>
        <c:ser>
          <c:idx val="1"/>
          <c:order val="1"/>
          <c:tx>
            <c:strRef>
              <c:f>パターン1【評価】!$D$37</c:f>
              <c:strCache>
                <c:ptCount val="1"/>
                <c:pt idx="0">
                  <c:v>実績</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パターン1【評価】!$B$38</c:f>
              <c:strCache>
                <c:ptCount val="1"/>
                <c:pt idx="0">
                  <c:v>経済波及効果</c:v>
                </c:pt>
              </c:strCache>
            </c:strRef>
          </c:cat>
          <c:val>
            <c:numRef>
              <c:f>パターン1【評価】!$D$38</c:f>
              <c:numCache>
                <c:formatCode>#,##0_);[Red]\(#,##0\)</c:formatCode>
                <c:ptCount val="1"/>
                <c:pt idx="0">
                  <c:v>0</c:v>
                </c:pt>
              </c:numCache>
            </c:numRef>
          </c:val>
          <c:extLst>
            <c:ext xmlns:c16="http://schemas.microsoft.com/office/drawing/2014/chart" uri="{C3380CC4-5D6E-409C-BE32-E72D297353CC}">
              <c16:uniqueId val="{00000001-E49E-4788-8926-B2E7DE2D36EA}"/>
            </c:ext>
          </c:extLst>
        </c:ser>
        <c:ser>
          <c:idx val="2"/>
          <c:order val="2"/>
          <c:tx>
            <c:strRef>
              <c:f>パターン1【評価】!$E$37</c:f>
              <c:strCache>
                <c:ptCount val="1"/>
                <c:pt idx="0">
                  <c:v>差</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パターン1【評価】!$B$38</c:f>
              <c:strCache>
                <c:ptCount val="1"/>
                <c:pt idx="0">
                  <c:v>経済波及効果</c:v>
                </c:pt>
              </c:strCache>
            </c:strRef>
          </c:cat>
          <c:val>
            <c:numRef>
              <c:f>パターン1【評価】!$E$38</c:f>
              <c:numCache>
                <c:formatCode>#,##0_);[Red]\(#,##0\)</c:formatCode>
                <c:ptCount val="1"/>
                <c:pt idx="0">
                  <c:v>0</c:v>
                </c:pt>
              </c:numCache>
            </c:numRef>
          </c:val>
          <c:extLst>
            <c:ext xmlns:c16="http://schemas.microsoft.com/office/drawing/2014/chart" uri="{C3380CC4-5D6E-409C-BE32-E72D297353CC}">
              <c16:uniqueId val="{00000002-E49E-4788-8926-B2E7DE2D36EA}"/>
            </c:ext>
          </c:extLst>
        </c:ser>
        <c:dLbls>
          <c:dLblPos val="outEnd"/>
          <c:showLegendKey val="0"/>
          <c:showVal val="1"/>
          <c:showCatName val="0"/>
          <c:showSerName val="0"/>
          <c:showPercent val="0"/>
          <c:showBubbleSize val="0"/>
        </c:dLbls>
        <c:gapWidth val="219"/>
        <c:overlap val="-27"/>
        <c:axId val="458753960"/>
        <c:axId val="458749256"/>
      </c:barChart>
      <c:catAx>
        <c:axId val="458753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58749256"/>
        <c:crosses val="autoZero"/>
        <c:auto val="1"/>
        <c:lblAlgn val="ctr"/>
        <c:lblOffset val="100"/>
        <c:noMultiLvlLbl val="0"/>
      </c:catAx>
      <c:valAx>
        <c:axId val="458749256"/>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5875396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パターン1【評価】!$C$58</c:f>
              <c:strCache>
                <c:ptCount val="1"/>
                <c:pt idx="0">
                  <c:v>予測</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パターン1【評価】!$B$59:$B$60</c:f>
              <c:strCache>
                <c:ptCount val="2"/>
                <c:pt idx="0">
                  <c:v>宿泊客</c:v>
                </c:pt>
                <c:pt idx="1">
                  <c:v>日帰り客</c:v>
                </c:pt>
              </c:strCache>
            </c:strRef>
          </c:cat>
          <c:val>
            <c:numRef>
              <c:f>パターン1【評価】!$C$59:$C$60</c:f>
              <c:numCache>
                <c:formatCode>#,##0_);[Red]\(#,##0\)</c:formatCode>
                <c:ptCount val="2"/>
                <c:pt idx="0">
                  <c:v>0</c:v>
                </c:pt>
                <c:pt idx="1">
                  <c:v>0</c:v>
                </c:pt>
              </c:numCache>
            </c:numRef>
          </c:val>
          <c:extLst>
            <c:ext xmlns:c16="http://schemas.microsoft.com/office/drawing/2014/chart" uri="{C3380CC4-5D6E-409C-BE32-E72D297353CC}">
              <c16:uniqueId val="{00000000-6AD5-4CBD-A51A-94ED9D5A0178}"/>
            </c:ext>
          </c:extLst>
        </c:ser>
        <c:ser>
          <c:idx val="1"/>
          <c:order val="1"/>
          <c:tx>
            <c:strRef>
              <c:f>パターン1【評価】!$D$58</c:f>
              <c:strCache>
                <c:ptCount val="1"/>
                <c:pt idx="0">
                  <c:v>実績</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パターン1【評価】!$B$59:$B$60</c:f>
              <c:strCache>
                <c:ptCount val="2"/>
                <c:pt idx="0">
                  <c:v>宿泊客</c:v>
                </c:pt>
                <c:pt idx="1">
                  <c:v>日帰り客</c:v>
                </c:pt>
              </c:strCache>
            </c:strRef>
          </c:cat>
          <c:val>
            <c:numRef>
              <c:f>パターン1【評価】!$D$59:$D$60</c:f>
              <c:numCache>
                <c:formatCode>#,##0_);[Red]\(#,##0\)</c:formatCode>
                <c:ptCount val="2"/>
                <c:pt idx="0">
                  <c:v>0</c:v>
                </c:pt>
                <c:pt idx="1">
                  <c:v>0</c:v>
                </c:pt>
              </c:numCache>
            </c:numRef>
          </c:val>
          <c:extLst>
            <c:ext xmlns:c16="http://schemas.microsoft.com/office/drawing/2014/chart" uri="{C3380CC4-5D6E-409C-BE32-E72D297353CC}">
              <c16:uniqueId val="{00000001-6AD5-4CBD-A51A-94ED9D5A0178}"/>
            </c:ext>
          </c:extLst>
        </c:ser>
        <c:ser>
          <c:idx val="2"/>
          <c:order val="2"/>
          <c:tx>
            <c:strRef>
              <c:f>パターン1【評価】!$E$58</c:f>
              <c:strCache>
                <c:ptCount val="1"/>
                <c:pt idx="0">
                  <c:v>差</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パターン1【評価】!$B$59:$B$60</c:f>
              <c:strCache>
                <c:ptCount val="2"/>
                <c:pt idx="0">
                  <c:v>宿泊客</c:v>
                </c:pt>
                <c:pt idx="1">
                  <c:v>日帰り客</c:v>
                </c:pt>
              </c:strCache>
            </c:strRef>
          </c:cat>
          <c:val>
            <c:numRef>
              <c:f>パターン1【評価】!$E$59:$E$60</c:f>
              <c:numCache>
                <c:formatCode>#,##0_);[Red]\(#,##0\)</c:formatCode>
                <c:ptCount val="2"/>
                <c:pt idx="0">
                  <c:v>0</c:v>
                </c:pt>
                <c:pt idx="1">
                  <c:v>0</c:v>
                </c:pt>
              </c:numCache>
            </c:numRef>
          </c:val>
          <c:extLst>
            <c:ext xmlns:c16="http://schemas.microsoft.com/office/drawing/2014/chart" uri="{C3380CC4-5D6E-409C-BE32-E72D297353CC}">
              <c16:uniqueId val="{00000002-6AD5-4CBD-A51A-94ED9D5A0178}"/>
            </c:ext>
          </c:extLst>
        </c:ser>
        <c:dLbls>
          <c:dLblPos val="outEnd"/>
          <c:showLegendKey val="0"/>
          <c:showVal val="1"/>
          <c:showCatName val="0"/>
          <c:showSerName val="0"/>
          <c:showPercent val="0"/>
          <c:showBubbleSize val="0"/>
        </c:dLbls>
        <c:gapWidth val="219"/>
        <c:overlap val="-27"/>
        <c:axId val="458749648"/>
        <c:axId val="458753176"/>
      </c:barChart>
      <c:catAx>
        <c:axId val="45874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58753176"/>
        <c:crosses val="autoZero"/>
        <c:auto val="1"/>
        <c:lblAlgn val="ctr"/>
        <c:lblOffset val="100"/>
        <c:noMultiLvlLbl val="0"/>
      </c:catAx>
      <c:valAx>
        <c:axId val="458753176"/>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587496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パターン1【評価】!$C$79</c:f>
              <c:strCache>
                <c:ptCount val="1"/>
                <c:pt idx="0">
                  <c:v>比率</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84A-4C96-A703-8ACAFFFE43D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84A-4C96-A703-8ACAFFFE43D7}"/>
              </c:ext>
            </c:extLst>
          </c:dPt>
          <c:dLbls>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パターン1【評価】!$B$80:$B$81</c:f>
              <c:strCache>
                <c:ptCount val="2"/>
                <c:pt idx="0">
                  <c:v>宿泊客</c:v>
                </c:pt>
                <c:pt idx="1">
                  <c:v>日帰り客</c:v>
                </c:pt>
              </c:strCache>
            </c:strRef>
          </c:cat>
          <c:val>
            <c:numRef>
              <c:f>パターン1【評価】!$C$80:$C$81</c:f>
              <c:numCache>
                <c:formatCode>0.0</c:formatCode>
                <c:ptCount val="2"/>
                <c:pt idx="0">
                  <c:v>0</c:v>
                </c:pt>
                <c:pt idx="1">
                  <c:v>0</c:v>
                </c:pt>
              </c:numCache>
            </c:numRef>
          </c:val>
          <c:extLst>
            <c:ext xmlns:c16="http://schemas.microsoft.com/office/drawing/2014/chart" uri="{C3380CC4-5D6E-409C-BE32-E72D297353CC}">
              <c16:uniqueId val="{00000004-684A-4C96-A703-8ACAFFFE43D7}"/>
            </c:ext>
          </c:extLst>
        </c:ser>
        <c:dLbls>
          <c:showLegendKey val="0"/>
          <c:showVal val="0"/>
          <c:showCatName val="0"/>
          <c:showSerName val="0"/>
          <c:showPercent val="0"/>
          <c:showBubbleSize val="0"/>
          <c:showLeaderLines val="0"/>
        </c:dLbls>
        <c:firstSliceAng val="0"/>
      </c:pieChart>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パターン2【評価】!$C$16</c:f>
              <c:strCache>
                <c:ptCount val="1"/>
                <c:pt idx="0">
                  <c:v>予測</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パターン2【評価】!$B$17:$B$19</c:f>
              <c:strCache>
                <c:ptCount val="3"/>
                <c:pt idx="0">
                  <c:v>合計</c:v>
                </c:pt>
                <c:pt idx="1">
                  <c:v>宿泊客</c:v>
                </c:pt>
                <c:pt idx="2">
                  <c:v>日帰り客</c:v>
                </c:pt>
              </c:strCache>
            </c:strRef>
          </c:cat>
          <c:val>
            <c:numRef>
              <c:f>パターン2【評価】!$C$17:$C$19</c:f>
              <c:numCache>
                <c:formatCode>#,##0_);[Red]\(#,##0\)</c:formatCode>
                <c:ptCount val="3"/>
                <c:pt idx="0">
                  <c:v>0</c:v>
                </c:pt>
                <c:pt idx="1">
                  <c:v>0</c:v>
                </c:pt>
                <c:pt idx="2">
                  <c:v>0</c:v>
                </c:pt>
              </c:numCache>
            </c:numRef>
          </c:val>
          <c:extLst>
            <c:ext xmlns:c16="http://schemas.microsoft.com/office/drawing/2014/chart" uri="{C3380CC4-5D6E-409C-BE32-E72D297353CC}">
              <c16:uniqueId val="{00000000-6416-4947-9C95-D8FA62A3E3C5}"/>
            </c:ext>
          </c:extLst>
        </c:ser>
        <c:ser>
          <c:idx val="1"/>
          <c:order val="1"/>
          <c:tx>
            <c:strRef>
              <c:f>パターン2【評価】!$D$16</c:f>
              <c:strCache>
                <c:ptCount val="1"/>
                <c:pt idx="0">
                  <c:v>実績</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パターン2【評価】!$B$17:$B$19</c:f>
              <c:strCache>
                <c:ptCount val="3"/>
                <c:pt idx="0">
                  <c:v>合計</c:v>
                </c:pt>
                <c:pt idx="1">
                  <c:v>宿泊客</c:v>
                </c:pt>
                <c:pt idx="2">
                  <c:v>日帰り客</c:v>
                </c:pt>
              </c:strCache>
            </c:strRef>
          </c:cat>
          <c:val>
            <c:numRef>
              <c:f>パターン2【評価】!$D$17:$D$19</c:f>
              <c:numCache>
                <c:formatCode>#,##0_);[Red]\(#,##0\)</c:formatCode>
                <c:ptCount val="3"/>
                <c:pt idx="0">
                  <c:v>0</c:v>
                </c:pt>
                <c:pt idx="1">
                  <c:v>0</c:v>
                </c:pt>
                <c:pt idx="2">
                  <c:v>0</c:v>
                </c:pt>
              </c:numCache>
            </c:numRef>
          </c:val>
          <c:extLst>
            <c:ext xmlns:c16="http://schemas.microsoft.com/office/drawing/2014/chart" uri="{C3380CC4-5D6E-409C-BE32-E72D297353CC}">
              <c16:uniqueId val="{00000001-6416-4947-9C95-D8FA62A3E3C5}"/>
            </c:ext>
          </c:extLst>
        </c:ser>
        <c:ser>
          <c:idx val="2"/>
          <c:order val="2"/>
          <c:tx>
            <c:strRef>
              <c:f>パターン2【評価】!$E$16</c:f>
              <c:strCache>
                <c:ptCount val="1"/>
                <c:pt idx="0">
                  <c:v>差</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パターン2【評価】!$B$17:$B$19</c:f>
              <c:strCache>
                <c:ptCount val="3"/>
                <c:pt idx="0">
                  <c:v>合計</c:v>
                </c:pt>
                <c:pt idx="1">
                  <c:v>宿泊客</c:v>
                </c:pt>
                <c:pt idx="2">
                  <c:v>日帰り客</c:v>
                </c:pt>
              </c:strCache>
            </c:strRef>
          </c:cat>
          <c:val>
            <c:numRef>
              <c:f>パターン2【評価】!$E$17:$E$19</c:f>
              <c:numCache>
                <c:formatCode>#,##0_);[Red]\(#,##0\)</c:formatCode>
                <c:ptCount val="3"/>
                <c:pt idx="0">
                  <c:v>0</c:v>
                </c:pt>
                <c:pt idx="1">
                  <c:v>0</c:v>
                </c:pt>
                <c:pt idx="2">
                  <c:v>0</c:v>
                </c:pt>
              </c:numCache>
            </c:numRef>
          </c:val>
          <c:extLst>
            <c:ext xmlns:c16="http://schemas.microsoft.com/office/drawing/2014/chart" uri="{C3380CC4-5D6E-409C-BE32-E72D297353CC}">
              <c16:uniqueId val="{00000002-6416-4947-9C95-D8FA62A3E3C5}"/>
            </c:ext>
          </c:extLst>
        </c:ser>
        <c:dLbls>
          <c:dLblPos val="outEnd"/>
          <c:showLegendKey val="0"/>
          <c:showVal val="1"/>
          <c:showCatName val="0"/>
          <c:showSerName val="0"/>
          <c:showPercent val="0"/>
          <c:showBubbleSize val="0"/>
        </c:dLbls>
        <c:gapWidth val="219"/>
        <c:overlap val="-27"/>
        <c:axId val="458752392"/>
        <c:axId val="458752784"/>
      </c:barChart>
      <c:catAx>
        <c:axId val="45875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58752784"/>
        <c:crosses val="autoZero"/>
        <c:auto val="1"/>
        <c:lblAlgn val="ctr"/>
        <c:lblOffset val="100"/>
        <c:noMultiLvlLbl val="0"/>
      </c:catAx>
      <c:valAx>
        <c:axId val="458752784"/>
        <c:scaling>
          <c:orientation val="minMax"/>
        </c:scaling>
        <c:delete val="0"/>
        <c:axPos val="l"/>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crossAx val="45875239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メイリオ" panose="020B0604030504040204" pitchFamily="50" charset="-128"/>
              <a:ea typeface="メイリオ" panose="020B060403050404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solidFill>
            <a:sysClr val="windowText" lastClr="000000"/>
          </a:solidFill>
          <a:latin typeface="メイリオ" panose="020B0604030504040204" pitchFamily="50" charset="-128"/>
          <a:ea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2</xdr:col>
      <xdr:colOff>228600</xdr:colOff>
      <xdr:row>38</xdr:row>
      <xdr:rowOff>114300</xdr:rowOff>
    </xdr:from>
    <xdr:to>
      <xdr:col>4</xdr:col>
      <xdr:colOff>60326</xdr:colOff>
      <xdr:row>40</xdr:row>
      <xdr:rowOff>60326</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rot="5400000">
          <a:off x="990600" y="5918200"/>
          <a:ext cx="276226" cy="10382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228600</xdr:colOff>
      <xdr:row>55</xdr:row>
      <xdr:rowOff>139700</xdr:rowOff>
    </xdr:from>
    <xdr:to>
      <xdr:col>4</xdr:col>
      <xdr:colOff>60326</xdr:colOff>
      <xdr:row>57</xdr:row>
      <xdr:rowOff>85726</xdr:rowOff>
    </xdr:to>
    <xdr:sp macro="" textlink="">
      <xdr:nvSpPr>
        <xdr:cNvPr id="3" name="右矢印 2">
          <a:extLst>
            <a:ext uri="{FF2B5EF4-FFF2-40B4-BE49-F238E27FC236}">
              <a16:creationId xmlns:a16="http://schemas.microsoft.com/office/drawing/2014/main" id="{00000000-0008-0000-0000-000003000000}"/>
            </a:ext>
          </a:extLst>
        </xdr:cNvPr>
        <xdr:cNvSpPr/>
      </xdr:nvSpPr>
      <xdr:spPr>
        <a:xfrm rot="5400000">
          <a:off x="987425" y="12296775"/>
          <a:ext cx="396876" cy="10382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101600</xdr:colOff>
      <xdr:row>41</xdr:row>
      <xdr:rowOff>28575</xdr:rowOff>
    </xdr:from>
    <xdr:to>
      <xdr:col>9</xdr:col>
      <xdr:colOff>0</xdr:colOff>
      <xdr:row>55</xdr:row>
      <xdr:rowOff>57175</xdr:rowOff>
    </xdr:to>
    <xdr:graphicFrame macro="">
      <xdr:nvGraphicFramePr>
        <xdr:cNvPr id="2" name="グラフ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58</xdr:row>
      <xdr:rowOff>22225</xdr:rowOff>
    </xdr:from>
    <xdr:to>
      <xdr:col>9</xdr:col>
      <xdr:colOff>3275</xdr:colOff>
      <xdr:row>72</xdr:row>
      <xdr:rowOff>50825</xdr:rowOff>
    </xdr:to>
    <xdr:graphicFrame macro="">
      <xdr:nvGraphicFramePr>
        <xdr:cNvPr id="3" name="グラフ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50072</xdr:colOff>
      <xdr:row>13</xdr:row>
      <xdr:rowOff>793</xdr:rowOff>
    </xdr:from>
    <xdr:to>
      <xdr:col>4</xdr:col>
      <xdr:colOff>50119</xdr:colOff>
      <xdr:row>17</xdr:row>
      <xdr:rowOff>793</xdr:rowOff>
    </xdr:to>
    <xdr:cxnSp macro="">
      <xdr:nvCxnSpPr>
        <xdr:cNvPr id="2" name="直線矢印コネクタ 1">
          <a:extLst>
            <a:ext uri="{FF2B5EF4-FFF2-40B4-BE49-F238E27FC236}">
              <a16:creationId xmlns:a16="http://schemas.microsoft.com/office/drawing/2014/main" id="{00000000-0008-0000-0F00-000002000000}"/>
            </a:ext>
          </a:extLst>
        </xdr:cNvPr>
        <xdr:cNvCxnSpPr/>
      </xdr:nvCxnSpPr>
      <xdr:spPr>
        <a:xfrm rot="5400000">
          <a:off x="1853496" y="2477269"/>
          <a:ext cx="660400" cy="47"/>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49321</xdr:colOff>
      <xdr:row>19</xdr:row>
      <xdr:rowOff>1956</xdr:rowOff>
    </xdr:from>
    <xdr:to>
      <xdr:col>4</xdr:col>
      <xdr:colOff>50909</xdr:colOff>
      <xdr:row>23</xdr:row>
      <xdr:rowOff>747</xdr:rowOff>
    </xdr:to>
    <xdr:cxnSp macro="">
      <xdr:nvCxnSpPr>
        <xdr:cNvPr id="3" name="直線矢印コネクタ 2">
          <a:extLst>
            <a:ext uri="{FF2B5EF4-FFF2-40B4-BE49-F238E27FC236}">
              <a16:creationId xmlns:a16="http://schemas.microsoft.com/office/drawing/2014/main" id="{00000000-0008-0000-0F00-000003000000}"/>
            </a:ext>
          </a:extLst>
        </xdr:cNvPr>
        <xdr:cNvCxnSpPr/>
      </xdr:nvCxnSpPr>
      <xdr:spPr>
        <a:xfrm rot="5400000">
          <a:off x="1854119" y="3467658"/>
          <a:ext cx="659191" cy="1588"/>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56571</xdr:colOff>
      <xdr:row>20</xdr:row>
      <xdr:rowOff>76200</xdr:rowOff>
    </xdr:from>
    <xdr:to>
      <xdr:col>8</xdr:col>
      <xdr:colOff>167571</xdr:colOff>
      <xdr:row>20</xdr:row>
      <xdr:rowOff>76200</xdr:rowOff>
    </xdr:to>
    <xdr:cxnSp macro="">
      <xdr:nvCxnSpPr>
        <xdr:cNvPr id="4" name="直線コネクタ 3">
          <a:extLst>
            <a:ext uri="{FF2B5EF4-FFF2-40B4-BE49-F238E27FC236}">
              <a16:creationId xmlns:a16="http://schemas.microsoft.com/office/drawing/2014/main" id="{00000000-0008-0000-0F00-000004000000}"/>
            </a:ext>
          </a:extLst>
        </xdr:cNvPr>
        <xdr:cNvCxnSpPr/>
      </xdr:nvCxnSpPr>
      <xdr:spPr>
        <a:xfrm>
          <a:off x="2190171" y="3378200"/>
          <a:ext cx="22446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170241</xdr:colOff>
      <xdr:row>20</xdr:row>
      <xdr:rowOff>73662</xdr:rowOff>
    </xdr:from>
    <xdr:to>
      <xdr:col>8</xdr:col>
      <xdr:colOff>170241</xdr:colOff>
      <xdr:row>22</xdr:row>
      <xdr:rowOff>226362</xdr:rowOff>
    </xdr:to>
    <xdr:cxnSp macro="">
      <xdr:nvCxnSpPr>
        <xdr:cNvPr id="5" name="直線矢印コネクタ 4">
          <a:extLst>
            <a:ext uri="{FF2B5EF4-FFF2-40B4-BE49-F238E27FC236}">
              <a16:creationId xmlns:a16="http://schemas.microsoft.com/office/drawing/2014/main" id="{00000000-0008-0000-0F00-000005000000}"/>
            </a:ext>
          </a:extLst>
        </xdr:cNvPr>
        <xdr:cNvCxnSpPr/>
      </xdr:nvCxnSpPr>
      <xdr:spPr>
        <a:xfrm rot="5400000">
          <a:off x="3313341" y="4055262"/>
          <a:ext cx="64800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41883</xdr:colOff>
      <xdr:row>26</xdr:row>
      <xdr:rowOff>95250</xdr:rowOff>
    </xdr:from>
    <xdr:to>
      <xdr:col>6</xdr:col>
      <xdr:colOff>7383</xdr:colOff>
      <xdr:row>26</xdr:row>
      <xdr:rowOff>95250</xdr:rowOff>
    </xdr:to>
    <xdr:cxnSp macro="">
      <xdr:nvCxnSpPr>
        <xdr:cNvPr id="6" name="直線コネクタ 5">
          <a:extLst>
            <a:ext uri="{FF2B5EF4-FFF2-40B4-BE49-F238E27FC236}">
              <a16:creationId xmlns:a16="http://schemas.microsoft.com/office/drawing/2014/main" id="{00000000-0008-0000-0F00-000006000000}"/>
            </a:ext>
          </a:extLst>
        </xdr:cNvPr>
        <xdr:cNvCxnSpPr/>
      </xdr:nvCxnSpPr>
      <xdr:spPr>
        <a:xfrm>
          <a:off x="2175483" y="4387850"/>
          <a:ext cx="10323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794</xdr:colOff>
      <xdr:row>26</xdr:row>
      <xdr:rowOff>96043</xdr:rowOff>
    </xdr:from>
    <xdr:to>
      <xdr:col>6</xdr:col>
      <xdr:colOff>794</xdr:colOff>
      <xdr:row>29</xdr:row>
      <xdr:rowOff>793</xdr:rowOff>
    </xdr:to>
    <xdr:cxnSp macro="">
      <xdr:nvCxnSpPr>
        <xdr:cNvPr id="7" name="直線矢印コネクタ 6">
          <a:extLst>
            <a:ext uri="{FF2B5EF4-FFF2-40B4-BE49-F238E27FC236}">
              <a16:creationId xmlns:a16="http://schemas.microsoft.com/office/drawing/2014/main" id="{00000000-0008-0000-0F00-000007000000}"/>
            </a:ext>
          </a:extLst>
        </xdr:cNvPr>
        <xdr:cNvCxnSpPr/>
      </xdr:nvCxnSpPr>
      <xdr:spPr>
        <a:xfrm rot="5400000">
          <a:off x="2153444" y="5449093"/>
          <a:ext cx="41910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794</xdr:colOff>
      <xdr:row>43</xdr:row>
      <xdr:rowOff>793</xdr:rowOff>
    </xdr:from>
    <xdr:to>
      <xdr:col>5</xdr:col>
      <xdr:colOff>794</xdr:colOff>
      <xdr:row>46</xdr:row>
      <xdr:rowOff>793</xdr:rowOff>
    </xdr:to>
    <xdr:cxnSp macro="">
      <xdr:nvCxnSpPr>
        <xdr:cNvPr id="8" name="直線矢印コネクタ 7">
          <a:extLst>
            <a:ext uri="{FF2B5EF4-FFF2-40B4-BE49-F238E27FC236}">
              <a16:creationId xmlns:a16="http://schemas.microsoft.com/office/drawing/2014/main" id="{00000000-0008-0000-0F00-000008000000}"/>
            </a:ext>
          </a:extLst>
        </xdr:cNvPr>
        <xdr:cNvCxnSpPr/>
      </xdr:nvCxnSpPr>
      <xdr:spPr>
        <a:xfrm rot="5400000">
          <a:off x="1486694" y="8925718"/>
          <a:ext cx="59055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328348</xdr:colOff>
      <xdr:row>25</xdr:row>
      <xdr:rowOff>794</xdr:rowOff>
    </xdr:from>
    <xdr:to>
      <xdr:col>12</xdr:col>
      <xdr:colOff>329936</xdr:colOff>
      <xdr:row>44</xdr:row>
      <xdr:rowOff>140994</xdr:rowOff>
    </xdr:to>
    <xdr:cxnSp macro="">
      <xdr:nvCxnSpPr>
        <xdr:cNvPr id="9" name="直線矢印コネクタ 8">
          <a:extLst>
            <a:ext uri="{FF2B5EF4-FFF2-40B4-BE49-F238E27FC236}">
              <a16:creationId xmlns:a16="http://schemas.microsoft.com/office/drawing/2014/main" id="{00000000-0008-0000-0F00-000009000000}"/>
            </a:ext>
          </a:extLst>
        </xdr:cNvPr>
        <xdr:cNvCxnSpPr/>
      </xdr:nvCxnSpPr>
      <xdr:spPr>
        <a:xfrm rot="5400000">
          <a:off x="5091392" y="5766050"/>
          <a:ext cx="3277100" cy="1588"/>
        </a:xfrm>
        <a:prstGeom prst="straightConnector1">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6223</xdr:colOff>
      <xdr:row>44</xdr:row>
      <xdr:rowOff>142875</xdr:rowOff>
    </xdr:from>
    <xdr:to>
      <xdr:col>12</xdr:col>
      <xdr:colOff>331923</xdr:colOff>
      <xdr:row>44</xdr:row>
      <xdr:rowOff>142875</xdr:rowOff>
    </xdr:to>
    <xdr:cxnSp macro="">
      <xdr:nvCxnSpPr>
        <xdr:cNvPr id="10" name="直線矢印コネクタ 9">
          <a:extLst>
            <a:ext uri="{FF2B5EF4-FFF2-40B4-BE49-F238E27FC236}">
              <a16:creationId xmlns:a16="http://schemas.microsoft.com/office/drawing/2014/main" id="{00000000-0008-0000-0F00-00000A000000}"/>
            </a:ext>
          </a:extLst>
        </xdr:cNvPr>
        <xdr:cNvCxnSpPr/>
      </xdr:nvCxnSpPr>
      <xdr:spPr>
        <a:xfrm rot="10800000">
          <a:off x="1644523" y="8156575"/>
          <a:ext cx="399600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48</xdr:row>
      <xdr:rowOff>0</xdr:rowOff>
    </xdr:from>
    <xdr:to>
      <xdr:col>5</xdr:col>
      <xdr:colOff>1588</xdr:colOff>
      <xdr:row>51</xdr:row>
      <xdr:rowOff>0</xdr:rowOff>
    </xdr:to>
    <xdr:cxnSp macro="">
      <xdr:nvCxnSpPr>
        <xdr:cNvPr id="11" name="直線矢印コネクタ 10">
          <a:extLst>
            <a:ext uri="{FF2B5EF4-FFF2-40B4-BE49-F238E27FC236}">
              <a16:creationId xmlns:a16="http://schemas.microsoft.com/office/drawing/2014/main" id="{00000000-0008-0000-0F00-00000B000000}"/>
            </a:ext>
          </a:extLst>
        </xdr:cNvPr>
        <xdr:cNvCxnSpPr/>
      </xdr:nvCxnSpPr>
      <xdr:spPr>
        <a:xfrm rot="5400000">
          <a:off x="2420144" y="8171656"/>
          <a:ext cx="495300" cy="1588"/>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51700</xdr:colOff>
      <xdr:row>55</xdr:row>
      <xdr:rowOff>120650</xdr:rowOff>
    </xdr:from>
    <xdr:to>
      <xdr:col>7</xdr:col>
      <xdr:colOff>296950</xdr:colOff>
      <xdr:row>55</xdr:row>
      <xdr:rowOff>120650</xdr:rowOff>
    </xdr:to>
    <xdr:cxnSp macro="">
      <xdr:nvCxnSpPr>
        <xdr:cNvPr id="12" name="直線コネクタ 11">
          <a:extLst>
            <a:ext uri="{FF2B5EF4-FFF2-40B4-BE49-F238E27FC236}">
              <a16:creationId xmlns:a16="http://schemas.microsoft.com/office/drawing/2014/main" id="{00000000-0008-0000-0F00-00000C000000}"/>
            </a:ext>
          </a:extLst>
        </xdr:cNvPr>
        <xdr:cNvCxnSpPr/>
      </xdr:nvCxnSpPr>
      <xdr:spPr>
        <a:xfrm>
          <a:off x="2185300" y="9201150"/>
          <a:ext cx="1845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291304</xdr:colOff>
      <xdr:row>55</xdr:row>
      <xdr:rowOff>120148</xdr:rowOff>
    </xdr:from>
    <xdr:to>
      <xdr:col>7</xdr:col>
      <xdr:colOff>292098</xdr:colOff>
      <xdr:row>58</xdr:row>
      <xdr:rowOff>1798</xdr:rowOff>
    </xdr:to>
    <xdr:cxnSp macro="">
      <xdr:nvCxnSpPr>
        <xdr:cNvPr id="13" name="直線矢印コネクタ 12">
          <a:extLst>
            <a:ext uri="{FF2B5EF4-FFF2-40B4-BE49-F238E27FC236}">
              <a16:creationId xmlns:a16="http://schemas.microsoft.com/office/drawing/2014/main" id="{00000000-0008-0000-0F00-00000D000000}"/>
            </a:ext>
          </a:extLst>
        </xdr:cNvPr>
        <xdr:cNvCxnSpPr/>
      </xdr:nvCxnSpPr>
      <xdr:spPr>
        <a:xfrm rot="5400000">
          <a:off x="3837026" y="9388726"/>
          <a:ext cx="376950" cy="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50006</xdr:colOff>
      <xdr:row>66</xdr:row>
      <xdr:rowOff>1413</xdr:rowOff>
    </xdr:from>
    <xdr:to>
      <xdr:col>4</xdr:col>
      <xdr:colOff>50800</xdr:colOff>
      <xdr:row>70</xdr:row>
      <xdr:rowOff>2207</xdr:rowOff>
    </xdr:to>
    <xdr:cxnSp macro="">
      <xdr:nvCxnSpPr>
        <xdr:cNvPr id="14" name="直線矢印コネクタ 13">
          <a:extLst>
            <a:ext uri="{FF2B5EF4-FFF2-40B4-BE49-F238E27FC236}">
              <a16:creationId xmlns:a16="http://schemas.microsoft.com/office/drawing/2014/main" id="{00000000-0008-0000-0F00-00000E000000}"/>
            </a:ext>
          </a:extLst>
        </xdr:cNvPr>
        <xdr:cNvCxnSpPr/>
      </xdr:nvCxnSpPr>
      <xdr:spPr>
        <a:xfrm rot="5400000">
          <a:off x="1853406" y="11228213"/>
          <a:ext cx="661194" cy="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11151</xdr:colOff>
      <xdr:row>18</xdr:row>
      <xdr:rowOff>1588</xdr:rowOff>
    </xdr:from>
    <xdr:to>
      <xdr:col>15</xdr:col>
      <xdr:colOff>875376</xdr:colOff>
      <xdr:row>18</xdr:row>
      <xdr:rowOff>1588</xdr:rowOff>
    </xdr:to>
    <xdr:cxnSp macro="">
      <xdr:nvCxnSpPr>
        <xdr:cNvPr id="15" name="直線矢印コネクタ 14">
          <a:extLst>
            <a:ext uri="{FF2B5EF4-FFF2-40B4-BE49-F238E27FC236}">
              <a16:creationId xmlns:a16="http://schemas.microsoft.com/office/drawing/2014/main" id="{00000000-0008-0000-0F00-00000F000000}"/>
            </a:ext>
          </a:extLst>
        </xdr:cNvPr>
        <xdr:cNvCxnSpPr/>
      </xdr:nvCxnSpPr>
      <xdr:spPr>
        <a:xfrm flipV="1">
          <a:off x="6450051" y="3163888"/>
          <a:ext cx="1454775" cy="0"/>
        </a:xfrm>
        <a:prstGeom prst="straightConnector1">
          <a:avLst/>
        </a:prstGeom>
        <a:ln>
          <a:prstDash val="dash"/>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723</xdr:colOff>
      <xdr:row>36</xdr:row>
      <xdr:rowOff>0</xdr:rowOff>
    </xdr:from>
    <xdr:to>
      <xdr:col>15</xdr:col>
      <xdr:colOff>885648</xdr:colOff>
      <xdr:row>36</xdr:row>
      <xdr:rowOff>1588</xdr:rowOff>
    </xdr:to>
    <xdr:cxnSp macro="">
      <xdr:nvCxnSpPr>
        <xdr:cNvPr id="16" name="直線矢印コネクタ 15">
          <a:extLst>
            <a:ext uri="{FF2B5EF4-FFF2-40B4-BE49-F238E27FC236}">
              <a16:creationId xmlns:a16="http://schemas.microsoft.com/office/drawing/2014/main" id="{00000000-0008-0000-0F00-000010000000}"/>
            </a:ext>
          </a:extLst>
        </xdr:cNvPr>
        <xdr:cNvCxnSpPr/>
      </xdr:nvCxnSpPr>
      <xdr:spPr>
        <a:xfrm>
          <a:off x="5287098" y="6896100"/>
          <a:ext cx="2628000" cy="1588"/>
        </a:xfrm>
        <a:prstGeom prst="straightConnector1">
          <a:avLst/>
        </a:prstGeom>
        <a:ln>
          <a:prstDash val="dash"/>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723</xdr:colOff>
      <xdr:row>65</xdr:row>
      <xdr:rowOff>0</xdr:rowOff>
    </xdr:from>
    <xdr:to>
      <xdr:col>15</xdr:col>
      <xdr:colOff>885648</xdr:colOff>
      <xdr:row>65</xdr:row>
      <xdr:rowOff>1588</xdr:rowOff>
    </xdr:to>
    <xdr:cxnSp macro="">
      <xdr:nvCxnSpPr>
        <xdr:cNvPr id="17" name="直線矢印コネクタ 16">
          <a:extLst>
            <a:ext uri="{FF2B5EF4-FFF2-40B4-BE49-F238E27FC236}">
              <a16:creationId xmlns:a16="http://schemas.microsoft.com/office/drawing/2014/main" id="{00000000-0008-0000-0F00-000011000000}"/>
            </a:ext>
          </a:extLst>
        </xdr:cNvPr>
        <xdr:cNvCxnSpPr/>
      </xdr:nvCxnSpPr>
      <xdr:spPr>
        <a:xfrm>
          <a:off x="5287098" y="12439650"/>
          <a:ext cx="2628000" cy="1588"/>
        </a:xfrm>
        <a:prstGeom prst="straightConnector1">
          <a:avLst/>
        </a:prstGeom>
        <a:ln>
          <a:prstDash val="dash"/>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47625</xdr:colOff>
      <xdr:row>25</xdr:row>
      <xdr:rowOff>1412</xdr:rowOff>
    </xdr:from>
    <xdr:to>
      <xdr:col>4</xdr:col>
      <xdr:colOff>47625</xdr:colOff>
      <xdr:row>28</xdr:row>
      <xdr:rowOff>171079</xdr:rowOff>
    </xdr:to>
    <xdr:cxnSp macro="">
      <xdr:nvCxnSpPr>
        <xdr:cNvPr id="18" name="直線矢印コネクタ 17">
          <a:extLst>
            <a:ext uri="{FF2B5EF4-FFF2-40B4-BE49-F238E27FC236}">
              <a16:creationId xmlns:a16="http://schemas.microsoft.com/office/drawing/2014/main" id="{00000000-0008-0000-0F00-000012000000}"/>
            </a:ext>
          </a:extLst>
        </xdr:cNvPr>
        <xdr:cNvCxnSpPr/>
      </xdr:nvCxnSpPr>
      <xdr:spPr>
        <a:xfrm rot="5400000">
          <a:off x="1851916" y="4458221"/>
          <a:ext cx="658617" cy="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50800</xdr:colOff>
      <xdr:row>31</xdr:row>
      <xdr:rowOff>0</xdr:rowOff>
    </xdr:from>
    <xdr:to>
      <xdr:col>4</xdr:col>
      <xdr:colOff>52388</xdr:colOff>
      <xdr:row>35</xdr:row>
      <xdr:rowOff>0</xdr:rowOff>
    </xdr:to>
    <xdr:cxnSp macro="">
      <xdr:nvCxnSpPr>
        <xdr:cNvPr id="19" name="直線矢印コネクタ 18">
          <a:extLst>
            <a:ext uri="{FF2B5EF4-FFF2-40B4-BE49-F238E27FC236}">
              <a16:creationId xmlns:a16="http://schemas.microsoft.com/office/drawing/2014/main" id="{00000000-0008-0000-0F00-000013000000}"/>
            </a:ext>
          </a:extLst>
        </xdr:cNvPr>
        <xdr:cNvCxnSpPr/>
      </xdr:nvCxnSpPr>
      <xdr:spPr>
        <a:xfrm rot="5400000">
          <a:off x="1854994" y="5447506"/>
          <a:ext cx="660400" cy="1588"/>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50006</xdr:colOff>
      <xdr:row>37</xdr:row>
      <xdr:rowOff>0</xdr:rowOff>
    </xdr:from>
    <xdr:to>
      <xdr:col>4</xdr:col>
      <xdr:colOff>50800</xdr:colOff>
      <xdr:row>41</xdr:row>
      <xdr:rowOff>794</xdr:rowOff>
    </xdr:to>
    <xdr:cxnSp macro="">
      <xdr:nvCxnSpPr>
        <xdr:cNvPr id="20" name="直線矢印コネクタ 19">
          <a:extLst>
            <a:ext uri="{FF2B5EF4-FFF2-40B4-BE49-F238E27FC236}">
              <a16:creationId xmlns:a16="http://schemas.microsoft.com/office/drawing/2014/main" id="{00000000-0008-0000-0F00-000014000000}"/>
            </a:ext>
          </a:extLst>
        </xdr:cNvPr>
        <xdr:cNvCxnSpPr/>
      </xdr:nvCxnSpPr>
      <xdr:spPr>
        <a:xfrm rot="5400000">
          <a:off x="1853406" y="6438900"/>
          <a:ext cx="661194" cy="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50007</xdr:colOff>
      <xdr:row>52</xdr:row>
      <xdr:rowOff>169668</xdr:rowOff>
    </xdr:from>
    <xdr:to>
      <xdr:col>4</xdr:col>
      <xdr:colOff>51595</xdr:colOff>
      <xdr:row>57</xdr:row>
      <xdr:rowOff>168468</xdr:rowOff>
    </xdr:to>
    <xdr:cxnSp macro="">
      <xdr:nvCxnSpPr>
        <xdr:cNvPr id="21" name="直線矢印コネクタ 20">
          <a:extLst>
            <a:ext uri="{FF2B5EF4-FFF2-40B4-BE49-F238E27FC236}">
              <a16:creationId xmlns:a16="http://schemas.microsoft.com/office/drawing/2014/main" id="{00000000-0008-0000-0F00-000015000000}"/>
            </a:ext>
          </a:extLst>
        </xdr:cNvPr>
        <xdr:cNvCxnSpPr/>
      </xdr:nvCxnSpPr>
      <xdr:spPr>
        <a:xfrm rot="5400000">
          <a:off x="1772251" y="9159874"/>
          <a:ext cx="824300" cy="1588"/>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50800</xdr:colOff>
      <xdr:row>60</xdr:row>
      <xdr:rowOff>0</xdr:rowOff>
    </xdr:from>
    <xdr:to>
      <xdr:col>4</xdr:col>
      <xdr:colOff>52388</xdr:colOff>
      <xdr:row>64</xdr:row>
      <xdr:rowOff>0</xdr:rowOff>
    </xdr:to>
    <xdr:cxnSp macro="">
      <xdr:nvCxnSpPr>
        <xdr:cNvPr id="22" name="直線矢印コネクタ 21">
          <a:extLst>
            <a:ext uri="{FF2B5EF4-FFF2-40B4-BE49-F238E27FC236}">
              <a16:creationId xmlns:a16="http://schemas.microsoft.com/office/drawing/2014/main" id="{00000000-0008-0000-0F00-000016000000}"/>
            </a:ext>
          </a:extLst>
        </xdr:cNvPr>
        <xdr:cNvCxnSpPr/>
      </xdr:nvCxnSpPr>
      <xdr:spPr>
        <a:xfrm rot="5400000">
          <a:off x="1854994" y="10235406"/>
          <a:ext cx="660400" cy="1588"/>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50380</xdr:colOff>
      <xdr:row>6</xdr:row>
      <xdr:rowOff>202267</xdr:rowOff>
    </xdr:from>
    <xdr:to>
      <xdr:col>4</xdr:col>
      <xdr:colOff>50427</xdr:colOff>
      <xdr:row>10</xdr:row>
      <xdr:rowOff>108367</xdr:rowOff>
    </xdr:to>
    <xdr:cxnSp macro="">
      <xdr:nvCxnSpPr>
        <xdr:cNvPr id="23" name="直線矢印コネクタ 22">
          <a:extLst>
            <a:ext uri="{FF2B5EF4-FFF2-40B4-BE49-F238E27FC236}">
              <a16:creationId xmlns:a16="http://schemas.microsoft.com/office/drawing/2014/main" id="{00000000-0008-0000-0F00-000017000000}"/>
            </a:ext>
          </a:extLst>
        </xdr:cNvPr>
        <xdr:cNvCxnSpPr/>
      </xdr:nvCxnSpPr>
      <xdr:spPr>
        <a:xfrm rot="5400000">
          <a:off x="1881704" y="1457043"/>
          <a:ext cx="604600" cy="47"/>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0</xdr:colOff>
      <xdr:row>7</xdr:row>
      <xdr:rowOff>158750</xdr:rowOff>
    </xdr:from>
    <xdr:to>
      <xdr:col>6</xdr:col>
      <xdr:colOff>0</xdr:colOff>
      <xdr:row>10</xdr:row>
      <xdr:rowOff>0</xdr:rowOff>
    </xdr:to>
    <xdr:sp macro="" textlink="">
      <xdr:nvSpPr>
        <xdr:cNvPr id="2" name="正方形/長方形 1">
          <a:extLst>
            <a:ext uri="{FF2B5EF4-FFF2-40B4-BE49-F238E27FC236}">
              <a16:creationId xmlns:a16="http://schemas.microsoft.com/office/drawing/2014/main" id="{00000000-0008-0000-1100-000002000000}"/>
            </a:ext>
          </a:extLst>
        </xdr:cNvPr>
        <xdr:cNvSpPr/>
      </xdr:nvSpPr>
      <xdr:spPr>
        <a:xfrm>
          <a:off x="3048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xdr:row>
      <xdr:rowOff>158750</xdr:rowOff>
    </xdr:from>
    <xdr:to>
      <xdr:col>11</xdr:col>
      <xdr:colOff>0</xdr:colOff>
      <xdr:row>10</xdr:row>
      <xdr:rowOff>0</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a:xfrm>
          <a:off x="6096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7</xdr:row>
      <xdr:rowOff>158750</xdr:rowOff>
    </xdr:from>
    <xdr:to>
      <xdr:col>16</xdr:col>
      <xdr:colOff>0</xdr:colOff>
      <xdr:row>10</xdr:row>
      <xdr:rowOff>0</xdr:rowOff>
    </xdr:to>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9144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7</xdr:row>
      <xdr:rowOff>158750</xdr:rowOff>
    </xdr:from>
    <xdr:to>
      <xdr:col>21</xdr:col>
      <xdr:colOff>0</xdr:colOff>
      <xdr:row>10</xdr:row>
      <xdr:rowOff>0</xdr:rowOff>
    </xdr:to>
    <xdr:sp macro="" textlink="">
      <xdr:nvSpPr>
        <xdr:cNvPr id="5" name="正方形/長方形 4">
          <a:extLst>
            <a:ext uri="{FF2B5EF4-FFF2-40B4-BE49-F238E27FC236}">
              <a16:creationId xmlns:a16="http://schemas.microsoft.com/office/drawing/2014/main" id="{00000000-0008-0000-1100-000005000000}"/>
            </a:ext>
          </a:extLst>
        </xdr:cNvPr>
        <xdr:cNvSpPr/>
      </xdr:nvSpPr>
      <xdr:spPr>
        <a:xfrm>
          <a:off x="12192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xdr:row>
      <xdr:rowOff>158750</xdr:rowOff>
    </xdr:from>
    <xdr:to>
      <xdr:col>11</xdr:col>
      <xdr:colOff>0</xdr:colOff>
      <xdr:row>10</xdr:row>
      <xdr:rowOff>0</xdr:rowOff>
    </xdr:to>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6096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7</xdr:row>
      <xdr:rowOff>158750</xdr:rowOff>
    </xdr:from>
    <xdr:to>
      <xdr:col>16</xdr:col>
      <xdr:colOff>0</xdr:colOff>
      <xdr:row>10</xdr:row>
      <xdr:rowOff>0</xdr:rowOff>
    </xdr:to>
    <xdr:sp macro="" textlink="">
      <xdr:nvSpPr>
        <xdr:cNvPr id="7" name="正方形/長方形 6">
          <a:extLst>
            <a:ext uri="{FF2B5EF4-FFF2-40B4-BE49-F238E27FC236}">
              <a16:creationId xmlns:a16="http://schemas.microsoft.com/office/drawing/2014/main" id="{00000000-0008-0000-1100-000007000000}"/>
            </a:ext>
          </a:extLst>
        </xdr:cNvPr>
        <xdr:cNvSpPr/>
      </xdr:nvSpPr>
      <xdr:spPr>
        <a:xfrm>
          <a:off x="9144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7</xdr:row>
      <xdr:rowOff>158750</xdr:rowOff>
    </xdr:from>
    <xdr:to>
      <xdr:col>21</xdr:col>
      <xdr:colOff>0</xdr:colOff>
      <xdr:row>10</xdr:row>
      <xdr:rowOff>0</xdr:rowOff>
    </xdr:to>
    <xdr:sp macro="" textlink="">
      <xdr:nvSpPr>
        <xdr:cNvPr id="8" name="正方形/長方形 7">
          <a:extLst>
            <a:ext uri="{FF2B5EF4-FFF2-40B4-BE49-F238E27FC236}">
              <a16:creationId xmlns:a16="http://schemas.microsoft.com/office/drawing/2014/main" id="{00000000-0008-0000-1100-000008000000}"/>
            </a:ext>
          </a:extLst>
        </xdr:cNvPr>
        <xdr:cNvSpPr/>
      </xdr:nvSpPr>
      <xdr:spPr>
        <a:xfrm>
          <a:off x="12192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0</xdr:colOff>
      <xdr:row>7</xdr:row>
      <xdr:rowOff>158750</xdr:rowOff>
    </xdr:from>
    <xdr:to>
      <xdr:col>6</xdr:col>
      <xdr:colOff>0</xdr:colOff>
      <xdr:row>10</xdr:row>
      <xdr:rowOff>0</xdr:rowOff>
    </xdr:to>
    <xdr:sp macro="" textlink="">
      <xdr:nvSpPr>
        <xdr:cNvPr id="2" name="正方形/長方形 1">
          <a:extLst>
            <a:ext uri="{FF2B5EF4-FFF2-40B4-BE49-F238E27FC236}">
              <a16:creationId xmlns:a16="http://schemas.microsoft.com/office/drawing/2014/main" id="{00000000-0008-0000-1200-000002000000}"/>
            </a:ext>
          </a:extLst>
        </xdr:cNvPr>
        <xdr:cNvSpPr/>
      </xdr:nvSpPr>
      <xdr:spPr>
        <a:xfrm>
          <a:off x="3048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xdr:row>
      <xdr:rowOff>158750</xdr:rowOff>
    </xdr:from>
    <xdr:to>
      <xdr:col>11</xdr:col>
      <xdr:colOff>0</xdr:colOff>
      <xdr:row>10</xdr:row>
      <xdr:rowOff>0</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a:xfrm>
          <a:off x="6096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7</xdr:row>
      <xdr:rowOff>158750</xdr:rowOff>
    </xdr:from>
    <xdr:to>
      <xdr:col>16</xdr:col>
      <xdr:colOff>0</xdr:colOff>
      <xdr:row>10</xdr:row>
      <xdr:rowOff>0</xdr:rowOff>
    </xdr:to>
    <xdr:sp macro="" textlink="">
      <xdr:nvSpPr>
        <xdr:cNvPr id="4" name="正方形/長方形 3">
          <a:extLst>
            <a:ext uri="{FF2B5EF4-FFF2-40B4-BE49-F238E27FC236}">
              <a16:creationId xmlns:a16="http://schemas.microsoft.com/office/drawing/2014/main" id="{00000000-0008-0000-1200-000004000000}"/>
            </a:ext>
          </a:extLst>
        </xdr:cNvPr>
        <xdr:cNvSpPr/>
      </xdr:nvSpPr>
      <xdr:spPr>
        <a:xfrm>
          <a:off x="9144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7</xdr:row>
      <xdr:rowOff>158750</xdr:rowOff>
    </xdr:from>
    <xdr:to>
      <xdr:col>21</xdr:col>
      <xdr:colOff>0</xdr:colOff>
      <xdr:row>10</xdr:row>
      <xdr:rowOff>0</xdr:rowOff>
    </xdr:to>
    <xdr:sp macro="" textlink="">
      <xdr:nvSpPr>
        <xdr:cNvPr id="5" name="正方形/長方形 4">
          <a:extLst>
            <a:ext uri="{FF2B5EF4-FFF2-40B4-BE49-F238E27FC236}">
              <a16:creationId xmlns:a16="http://schemas.microsoft.com/office/drawing/2014/main" id="{00000000-0008-0000-1200-000005000000}"/>
            </a:ext>
          </a:extLst>
        </xdr:cNvPr>
        <xdr:cNvSpPr/>
      </xdr:nvSpPr>
      <xdr:spPr>
        <a:xfrm>
          <a:off x="12192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xdr:row>
      <xdr:rowOff>158750</xdr:rowOff>
    </xdr:from>
    <xdr:to>
      <xdr:col>11</xdr:col>
      <xdr:colOff>0</xdr:colOff>
      <xdr:row>10</xdr:row>
      <xdr:rowOff>0</xdr:rowOff>
    </xdr:to>
    <xdr:sp macro="" textlink="">
      <xdr:nvSpPr>
        <xdr:cNvPr id="6" name="正方形/長方形 5">
          <a:extLst>
            <a:ext uri="{FF2B5EF4-FFF2-40B4-BE49-F238E27FC236}">
              <a16:creationId xmlns:a16="http://schemas.microsoft.com/office/drawing/2014/main" id="{00000000-0008-0000-1200-000006000000}"/>
            </a:ext>
          </a:extLst>
        </xdr:cNvPr>
        <xdr:cNvSpPr/>
      </xdr:nvSpPr>
      <xdr:spPr>
        <a:xfrm>
          <a:off x="6096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7</xdr:row>
      <xdr:rowOff>158750</xdr:rowOff>
    </xdr:from>
    <xdr:to>
      <xdr:col>16</xdr:col>
      <xdr:colOff>0</xdr:colOff>
      <xdr:row>10</xdr:row>
      <xdr:rowOff>0</xdr:rowOff>
    </xdr:to>
    <xdr:sp macro="" textlink="">
      <xdr:nvSpPr>
        <xdr:cNvPr id="7" name="正方形/長方形 6">
          <a:extLst>
            <a:ext uri="{FF2B5EF4-FFF2-40B4-BE49-F238E27FC236}">
              <a16:creationId xmlns:a16="http://schemas.microsoft.com/office/drawing/2014/main" id="{00000000-0008-0000-1200-000007000000}"/>
            </a:ext>
          </a:extLst>
        </xdr:cNvPr>
        <xdr:cNvSpPr/>
      </xdr:nvSpPr>
      <xdr:spPr>
        <a:xfrm>
          <a:off x="9144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7</xdr:row>
      <xdr:rowOff>158750</xdr:rowOff>
    </xdr:from>
    <xdr:to>
      <xdr:col>21</xdr:col>
      <xdr:colOff>0</xdr:colOff>
      <xdr:row>10</xdr:row>
      <xdr:rowOff>0</xdr:rowOff>
    </xdr:to>
    <xdr:sp macro="" textlink="">
      <xdr:nvSpPr>
        <xdr:cNvPr id="8" name="正方形/長方形 7">
          <a:extLst>
            <a:ext uri="{FF2B5EF4-FFF2-40B4-BE49-F238E27FC236}">
              <a16:creationId xmlns:a16="http://schemas.microsoft.com/office/drawing/2014/main" id="{00000000-0008-0000-1200-000008000000}"/>
            </a:ext>
          </a:extLst>
        </xdr:cNvPr>
        <xdr:cNvSpPr/>
      </xdr:nvSpPr>
      <xdr:spPr>
        <a:xfrm>
          <a:off x="12192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0</xdr:colOff>
      <xdr:row>7</xdr:row>
      <xdr:rowOff>158750</xdr:rowOff>
    </xdr:from>
    <xdr:to>
      <xdr:col>6</xdr:col>
      <xdr:colOff>0</xdr:colOff>
      <xdr:row>10</xdr:row>
      <xdr:rowOff>0</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3048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xdr:row>
      <xdr:rowOff>158750</xdr:rowOff>
    </xdr:from>
    <xdr:to>
      <xdr:col>11</xdr:col>
      <xdr:colOff>0</xdr:colOff>
      <xdr:row>10</xdr:row>
      <xdr:rowOff>0</xdr:rowOff>
    </xdr:to>
    <xdr:sp macro="" textlink="">
      <xdr:nvSpPr>
        <xdr:cNvPr id="3" name="正方形/長方形 2">
          <a:extLst>
            <a:ext uri="{FF2B5EF4-FFF2-40B4-BE49-F238E27FC236}">
              <a16:creationId xmlns:a16="http://schemas.microsoft.com/office/drawing/2014/main" id="{00000000-0008-0000-1300-000003000000}"/>
            </a:ext>
          </a:extLst>
        </xdr:cNvPr>
        <xdr:cNvSpPr/>
      </xdr:nvSpPr>
      <xdr:spPr>
        <a:xfrm>
          <a:off x="6096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7</xdr:row>
      <xdr:rowOff>158750</xdr:rowOff>
    </xdr:from>
    <xdr:to>
      <xdr:col>16</xdr:col>
      <xdr:colOff>0</xdr:colOff>
      <xdr:row>10</xdr:row>
      <xdr:rowOff>0</xdr:rowOff>
    </xdr:to>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9144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7</xdr:row>
      <xdr:rowOff>158750</xdr:rowOff>
    </xdr:from>
    <xdr:to>
      <xdr:col>21</xdr:col>
      <xdr:colOff>0</xdr:colOff>
      <xdr:row>10</xdr:row>
      <xdr:rowOff>0</xdr:rowOff>
    </xdr:to>
    <xdr:sp macro="" textlink="">
      <xdr:nvSpPr>
        <xdr:cNvPr id="5" name="正方形/長方形 4">
          <a:extLst>
            <a:ext uri="{FF2B5EF4-FFF2-40B4-BE49-F238E27FC236}">
              <a16:creationId xmlns:a16="http://schemas.microsoft.com/office/drawing/2014/main" id="{00000000-0008-0000-1300-000005000000}"/>
            </a:ext>
          </a:extLst>
        </xdr:cNvPr>
        <xdr:cNvSpPr/>
      </xdr:nvSpPr>
      <xdr:spPr>
        <a:xfrm>
          <a:off x="12192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xdr:row>
      <xdr:rowOff>158750</xdr:rowOff>
    </xdr:from>
    <xdr:to>
      <xdr:col>11</xdr:col>
      <xdr:colOff>0</xdr:colOff>
      <xdr:row>10</xdr:row>
      <xdr:rowOff>0</xdr:rowOff>
    </xdr:to>
    <xdr:sp macro="" textlink="">
      <xdr:nvSpPr>
        <xdr:cNvPr id="6" name="正方形/長方形 5">
          <a:extLst>
            <a:ext uri="{FF2B5EF4-FFF2-40B4-BE49-F238E27FC236}">
              <a16:creationId xmlns:a16="http://schemas.microsoft.com/office/drawing/2014/main" id="{00000000-0008-0000-1300-000006000000}"/>
            </a:ext>
          </a:extLst>
        </xdr:cNvPr>
        <xdr:cNvSpPr/>
      </xdr:nvSpPr>
      <xdr:spPr>
        <a:xfrm>
          <a:off x="6096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7</xdr:row>
      <xdr:rowOff>158750</xdr:rowOff>
    </xdr:from>
    <xdr:to>
      <xdr:col>16</xdr:col>
      <xdr:colOff>0</xdr:colOff>
      <xdr:row>10</xdr:row>
      <xdr:rowOff>0</xdr:rowOff>
    </xdr:to>
    <xdr:sp macro="" textlink="">
      <xdr:nvSpPr>
        <xdr:cNvPr id="7" name="正方形/長方形 6">
          <a:extLst>
            <a:ext uri="{FF2B5EF4-FFF2-40B4-BE49-F238E27FC236}">
              <a16:creationId xmlns:a16="http://schemas.microsoft.com/office/drawing/2014/main" id="{00000000-0008-0000-1300-000007000000}"/>
            </a:ext>
          </a:extLst>
        </xdr:cNvPr>
        <xdr:cNvSpPr/>
      </xdr:nvSpPr>
      <xdr:spPr>
        <a:xfrm>
          <a:off x="9144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7</xdr:row>
      <xdr:rowOff>158750</xdr:rowOff>
    </xdr:from>
    <xdr:to>
      <xdr:col>21</xdr:col>
      <xdr:colOff>0</xdr:colOff>
      <xdr:row>10</xdr:row>
      <xdr:rowOff>0</xdr:rowOff>
    </xdr:to>
    <xdr:sp macro="" textlink="">
      <xdr:nvSpPr>
        <xdr:cNvPr id="8" name="正方形/長方形 7">
          <a:extLst>
            <a:ext uri="{FF2B5EF4-FFF2-40B4-BE49-F238E27FC236}">
              <a16:creationId xmlns:a16="http://schemas.microsoft.com/office/drawing/2014/main" id="{00000000-0008-0000-1300-000008000000}"/>
            </a:ext>
          </a:extLst>
        </xdr:cNvPr>
        <xdr:cNvSpPr/>
      </xdr:nvSpPr>
      <xdr:spPr>
        <a:xfrm>
          <a:off x="12192000" y="1314450"/>
          <a:ext cx="60960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15875</xdr:colOff>
      <xdr:row>14</xdr:row>
      <xdr:rowOff>123825</xdr:rowOff>
    </xdr:from>
    <xdr:to>
      <xdr:col>13</xdr:col>
      <xdr:colOff>320675</xdr:colOff>
      <xdr:row>31</xdr:row>
      <xdr:rowOff>60325</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3175</xdr:colOff>
      <xdr:row>35</xdr:row>
      <xdr:rowOff>142875</xdr:rowOff>
    </xdr:from>
    <xdr:to>
      <xdr:col>13</xdr:col>
      <xdr:colOff>307975</xdr:colOff>
      <xdr:row>52</xdr:row>
      <xdr:rowOff>79375</xdr:rowOff>
    </xdr:to>
    <xdr:graphicFrame macro="">
      <xdr:nvGraphicFramePr>
        <xdr:cNvPr id="3" name="グラフ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593725</xdr:colOff>
      <xdr:row>56</xdr:row>
      <xdr:rowOff>136525</xdr:rowOff>
    </xdr:from>
    <xdr:to>
      <xdr:col>13</xdr:col>
      <xdr:colOff>288925</xdr:colOff>
      <xdr:row>73</xdr:row>
      <xdr:rowOff>73025</xdr:rowOff>
    </xdr:to>
    <xdr:graphicFrame macro="">
      <xdr:nvGraphicFramePr>
        <xdr:cNvPr id="4" name="グラフ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9524</xdr:colOff>
      <xdr:row>78</xdr:row>
      <xdr:rowOff>3175</xdr:rowOff>
    </xdr:from>
    <xdr:to>
      <xdr:col>14</xdr:col>
      <xdr:colOff>114299</xdr:colOff>
      <xdr:row>94</xdr:row>
      <xdr:rowOff>104775</xdr:rowOff>
    </xdr:to>
    <xdr:graphicFrame macro="">
      <xdr:nvGraphicFramePr>
        <xdr:cNvPr id="5" name="グラフ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600075</xdr:colOff>
      <xdr:row>14</xdr:row>
      <xdr:rowOff>130175</xdr:rowOff>
    </xdr:from>
    <xdr:to>
      <xdr:col>13</xdr:col>
      <xdr:colOff>295275</xdr:colOff>
      <xdr:row>31</xdr:row>
      <xdr:rowOff>66675</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581025</xdr:colOff>
      <xdr:row>35</xdr:row>
      <xdr:rowOff>142875</xdr:rowOff>
    </xdr:from>
    <xdr:to>
      <xdr:col>13</xdr:col>
      <xdr:colOff>276225</xdr:colOff>
      <xdr:row>52</xdr:row>
      <xdr:rowOff>79375</xdr:rowOff>
    </xdr:to>
    <xdr:graphicFrame macro="">
      <xdr:nvGraphicFramePr>
        <xdr:cNvPr id="3" name="グラフ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606425</xdr:colOff>
      <xdr:row>56</xdr:row>
      <xdr:rowOff>142875</xdr:rowOff>
    </xdr:from>
    <xdr:to>
      <xdr:col>13</xdr:col>
      <xdr:colOff>301625</xdr:colOff>
      <xdr:row>73</xdr:row>
      <xdr:rowOff>79375</xdr:rowOff>
    </xdr:to>
    <xdr:graphicFrame macro="">
      <xdr:nvGraphicFramePr>
        <xdr:cNvPr id="4" name="グラフ 3">
          <a:extLst>
            <a:ext uri="{FF2B5EF4-FFF2-40B4-BE49-F238E27FC236}">
              <a16:creationId xmlns:a16="http://schemas.microsoft.com/office/drawing/2014/main" id="{00000000-0008-0000-1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3175</xdr:colOff>
      <xdr:row>77</xdr:row>
      <xdr:rowOff>149225</xdr:rowOff>
    </xdr:from>
    <xdr:to>
      <xdr:col>13</xdr:col>
      <xdr:colOff>307975</xdr:colOff>
      <xdr:row>94</xdr:row>
      <xdr:rowOff>85725</xdr:rowOff>
    </xdr:to>
    <xdr:graphicFrame macro="">
      <xdr:nvGraphicFramePr>
        <xdr:cNvPr id="5" name="グラフ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600075</xdr:colOff>
      <xdr:row>98</xdr:row>
      <xdr:rowOff>155575</xdr:rowOff>
    </xdr:from>
    <xdr:to>
      <xdr:col>13</xdr:col>
      <xdr:colOff>295275</xdr:colOff>
      <xdr:row>115</xdr:row>
      <xdr:rowOff>92075</xdr:rowOff>
    </xdr:to>
    <xdr:graphicFrame macro="">
      <xdr:nvGraphicFramePr>
        <xdr:cNvPr id="6" name="グラフ 5">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606425</xdr:colOff>
      <xdr:row>119</xdr:row>
      <xdr:rowOff>155575</xdr:rowOff>
    </xdr:from>
    <xdr:to>
      <xdr:col>14</xdr:col>
      <xdr:colOff>301625</xdr:colOff>
      <xdr:row>136</xdr:row>
      <xdr:rowOff>92075</xdr:rowOff>
    </xdr:to>
    <xdr:graphicFrame macro="">
      <xdr:nvGraphicFramePr>
        <xdr:cNvPr id="9" name="グラフ 8">
          <a:extLst>
            <a:ext uri="{FF2B5EF4-FFF2-40B4-BE49-F238E27FC236}">
              <a16:creationId xmlns:a16="http://schemas.microsoft.com/office/drawing/2014/main" id="{00000000-0008-0000-1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600075</xdr:colOff>
      <xdr:row>137</xdr:row>
      <xdr:rowOff>142875</xdr:rowOff>
    </xdr:from>
    <xdr:to>
      <xdr:col>14</xdr:col>
      <xdr:colOff>295275</xdr:colOff>
      <xdr:row>154</xdr:row>
      <xdr:rowOff>79375</xdr:rowOff>
    </xdr:to>
    <xdr:graphicFrame macro="">
      <xdr:nvGraphicFramePr>
        <xdr:cNvPr id="10" name="グラフ 9">
          <a:extLst>
            <a:ext uri="{FF2B5EF4-FFF2-40B4-BE49-F238E27FC236}">
              <a16:creationId xmlns:a16="http://schemas.microsoft.com/office/drawing/2014/main" id="{00000000-0008-0000-1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809625</xdr:colOff>
      <xdr:row>14</xdr:row>
      <xdr:rowOff>142875</xdr:rowOff>
    </xdr:from>
    <xdr:to>
      <xdr:col>13</xdr:col>
      <xdr:colOff>301625</xdr:colOff>
      <xdr:row>31</xdr:row>
      <xdr:rowOff>79375</xdr:rowOff>
    </xdr:to>
    <xdr:graphicFrame macro="">
      <xdr:nvGraphicFramePr>
        <xdr:cNvPr id="2" name="グラフ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803274</xdr:colOff>
      <xdr:row>35</xdr:row>
      <xdr:rowOff>161925</xdr:rowOff>
    </xdr:from>
    <xdr:to>
      <xdr:col>18</xdr:col>
      <xdr:colOff>595274</xdr:colOff>
      <xdr:row>51</xdr:row>
      <xdr:rowOff>98425</xdr:rowOff>
    </xdr:to>
    <xdr:graphicFrame macro="">
      <xdr:nvGraphicFramePr>
        <xdr:cNvPr id="3" name="グラフ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796925</xdr:colOff>
      <xdr:row>52</xdr:row>
      <xdr:rowOff>123825</xdr:rowOff>
    </xdr:from>
    <xdr:to>
      <xdr:col>18</xdr:col>
      <xdr:colOff>588925</xdr:colOff>
      <xdr:row>69</xdr:row>
      <xdr:rowOff>60325</xdr:rowOff>
    </xdr:to>
    <xdr:graphicFrame macro="">
      <xdr:nvGraphicFramePr>
        <xdr:cNvPr id="4" name="グラフ 3">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803275</xdr:colOff>
      <xdr:row>73</xdr:row>
      <xdr:rowOff>161925</xdr:rowOff>
    </xdr:from>
    <xdr:to>
      <xdr:col>18</xdr:col>
      <xdr:colOff>595275</xdr:colOff>
      <xdr:row>89</xdr:row>
      <xdr:rowOff>98425</xdr:rowOff>
    </xdr:to>
    <xdr:graphicFrame macro="">
      <xdr:nvGraphicFramePr>
        <xdr:cNvPr id="5" name="グラフ 4">
          <a:extLst>
            <a:ext uri="{FF2B5EF4-FFF2-40B4-BE49-F238E27FC236}">
              <a16:creationId xmlns:a16="http://schemas.microsoft.com/office/drawing/2014/main" id="{00000000-0008-0000-1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796925</xdr:colOff>
      <xdr:row>90</xdr:row>
      <xdr:rowOff>111125</xdr:rowOff>
    </xdr:from>
    <xdr:to>
      <xdr:col>18</xdr:col>
      <xdr:colOff>588925</xdr:colOff>
      <xdr:row>107</xdr:row>
      <xdr:rowOff>47625</xdr:rowOff>
    </xdr:to>
    <xdr:graphicFrame macro="">
      <xdr:nvGraphicFramePr>
        <xdr:cNvPr id="6" name="グラフ 5">
          <a:extLst>
            <a:ext uri="{FF2B5EF4-FFF2-40B4-BE49-F238E27FC236}">
              <a16:creationId xmlns:a16="http://schemas.microsoft.com/office/drawing/2014/main" id="{00000000-0008-0000-1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803275</xdr:colOff>
      <xdr:row>111</xdr:row>
      <xdr:rowOff>155575</xdr:rowOff>
    </xdr:from>
    <xdr:to>
      <xdr:col>13</xdr:col>
      <xdr:colOff>295275</xdr:colOff>
      <xdr:row>128</xdr:row>
      <xdr:rowOff>92075</xdr:rowOff>
    </xdr:to>
    <xdr:graphicFrame macro="">
      <xdr:nvGraphicFramePr>
        <xdr:cNvPr id="7" name="グラフ 6">
          <a:extLst>
            <a:ext uri="{FF2B5EF4-FFF2-40B4-BE49-F238E27FC236}">
              <a16:creationId xmlns:a16="http://schemas.microsoft.com/office/drawing/2014/main" id="{00000000-0008-0000-1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796925</xdr:colOff>
      <xdr:row>132</xdr:row>
      <xdr:rowOff>149225</xdr:rowOff>
    </xdr:from>
    <xdr:to>
      <xdr:col>18</xdr:col>
      <xdr:colOff>588925</xdr:colOff>
      <xdr:row>148</xdr:row>
      <xdr:rowOff>85725</xdr:rowOff>
    </xdr:to>
    <xdr:graphicFrame macro="">
      <xdr:nvGraphicFramePr>
        <xdr:cNvPr id="8" name="グラフ 7">
          <a:extLst>
            <a:ext uri="{FF2B5EF4-FFF2-40B4-BE49-F238E27FC236}">
              <a16:creationId xmlns:a16="http://schemas.microsoft.com/office/drawing/2014/main" id="{00000000-0008-0000-1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796925</xdr:colOff>
      <xdr:row>149</xdr:row>
      <xdr:rowOff>79375</xdr:rowOff>
    </xdr:from>
    <xdr:to>
      <xdr:col>18</xdr:col>
      <xdr:colOff>588925</xdr:colOff>
      <xdr:row>166</xdr:row>
      <xdr:rowOff>15875</xdr:rowOff>
    </xdr:to>
    <xdr:graphicFrame macro="">
      <xdr:nvGraphicFramePr>
        <xdr:cNvPr id="9" name="グラフ 8">
          <a:extLst>
            <a:ext uri="{FF2B5EF4-FFF2-40B4-BE49-F238E27FC236}">
              <a16:creationId xmlns:a16="http://schemas.microsoft.com/office/drawing/2014/main" id="{00000000-0008-0000-1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606425</xdr:colOff>
      <xdr:row>170</xdr:row>
      <xdr:rowOff>155575</xdr:rowOff>
    </xdr:from>
    <xdr:to>
      <xdr:col>14</xdr:col>
      <xdr:colOff>301625</xdr:colOff>
      <xdr:row>186</xdr:row>
      <xdr:rowOff>92075</xdr:rowOff>
    </xdr:to>
    <xdr:graphicFrame macro="">
      <xdr:nvGraphicFramePr>
        <xdr:cNvPr id="10" name="グラフ 9">
          <a:extLst>
            <a:ext uri="{FF2B5EF4-FFF2-40B4-BE49-F238E27FC236}">
              <a16:creationId xmlns:a16="http://schemas.microsoft.com/office/drawing/2014/main" id="{00000000-0008-0000-1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606425</xdr:colOff>
      <xdr:row>187</xdr:row>
      <xdr:rowOff>104775</xdr:rowOff>
    </xdr:from>
    <xdr:to>
      <xdr:col>14</xdr:col>
      <xdr:colOff>301625</xdr:colOff>
      <xdr:row>204</xdr:row>
      <xdr:rowOff>41275</xdr:rowOff>
    </xdr:to>
    <xdr:graphicFrame macro="">
      <xdr:nvGraphicFramePr>
        <xdr:cNvPr id="11" name="グラフ 10">
          <a:extLst>
            <a:ext uri="{FF2B5EF4-FFF2-40B4-BE49-F238E27FC236}">
              <a16:creationId xmlns:a16="http://schemas.microsoft.com/office/drawing/2014/main" id="{00000000-0008-0000-1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xdr:colOff>
      <xdr:row>205</xdr:row>
      <xdr:rowOff>3175</xdr:rowOff>
    </xdr:from>
    <xdr:to>
      <xdr:col>16</xdr:col>
      <xdr:colOff>573525</xdr:colOff>
      <xdr:row>221</xdr:row>
      <xdr:rowOff>104775</xdr:rowOff>
    </xdr:to>
    <xdr:graphicFrame macro="">
      <xdr:nvGraphicFramePr>
        <xdr:cNvPr id="12" name="グラフ 11">
          <a:extLst>
            <a:ext uri="{FF2B5EF4-FFF2-40B4-BE49-F238E27FC236}">
              <a16:creationId xmlns:a16="http://schemas.microsoft.com/office/drawing/2014/main" id="{00000000-0008-0000-1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9525</xdr:colOff>
      <xdr:row>222</xdr:row>
      <xdr:rowOff>98425</xdr:rowOff>
    </xdr:from>
    <xdr:to>
      <xdr:col>16</xdr:col>
      <xdr:colOff>573525</xdr:colOff>
      <xdr:row>239</xdr:row>
      <xdr:rowOff>34925</xdr:rowOff>
    </xdr:to>
    <xdr:graphicFrame macro="">
      <xdr:nvGraphicFramePr>
        <xdr:cNvPr id="13" name="グラフ 12">
          <a:extLst>
            <a:ext uri="{FF2B5EF4-FFF2-40B4-BE49-F238E27FC236}">
              <a16:creationId xmlns:a16="http://schemas.microsoft.com/office/drawing/2014/main" id="{00000000-0008-0000-16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3</xdr:col>
      <xdr:colOff>215900</xdr:colOff>
      <xdr:row>18</xdr:row>
      <xdr:rowOff>123825</xdr:rowOff>
    </xdr:from>
    <xdr:to>
      <xdr:col>4</xdr:col>
      <xdr:colOff>82550</xdr:colOff>
      <xdr:row>25</xdr:row>
      <xdr:rowOff>31751</xdr:rowOff>
    </xdr:to>
    <xdr:sp macro="" textlink="">
      <xdr:nvSpPr>
        <xdr:cNvPr id="7" name="右矢印 6">
          <a:extLst>
            <a:ext uri="{FF2B5EF4-FFF2-40B4-BE49-F238E27FC236}">
              <a16:creationId xmlns:a16="http://schemas.microsoft.com/office/drawing/2014/main" id="{00000000-0008-0000-1700-000007000000}"/>
            </a:ext>
          </a:extLst>
        </xdr:cNvPr>
        <xdr:cNvSpPr/>
      </xdr:nvSpPr>
      <xdr:spPr>
        <a:xfrm>
          <a:off x="1854200" y="3286125"/>
          <a:ext cx="476250" cy="10890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215900</xdr:colOff>
      <xdr:row>75</xdr:row>
      <xdr:rowOff>22225</xdr:rowOff>
    </xdr:from>
    <xdr:to>
      <xdr:col>4</xdr:col>
      <xdr:colOff>82550</xdr:colOff>
      <xdr:row>81</xdr:row>
      <xdr:rowOff>120651</xdr:rowOff>
    </xdr:to>
    <xdr:sp macro="" textlink="">
      <xdr:nvSpPr>
        <xdr:cNvPr id="10" name="右矢印 9">
          <a:extLst>
            <a:ext uri="{FF2B5EF4-FFF2-40B4-BE49-F238E27FC236}">
              <a16:creationId xmlns:a16="http://schemas.microsoft.com/office/drawing/2014/main" id="{00000000-0008-0000-1700-00000A000000}"/>
            </a:ext>
          </a:extLst>
        </xdr:cNvPr>
        <xdr:cNvSpPr/>
      </xdr:nvSpPr>
      <xdr:spPr>
        <a:xfrm>
          <a:off x="1854200" y="11947525"/>
          <a:ext cx="476250" cy="10890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209550</xdr:colOff>
      <xdr:row>89</xdr:row>
      <xdr:rowOff>41275</xdr:rowOff>
    </xdr:from>
    <xdr:to>
      <xdr:col>4</xdr:col>
      <xdr:colOff>76200</xdr:colOff>
      <xdr:row>95</xdr:row>
      <xdr:rowOff>139701</xdr:rowOff>
    </xdr:to>
    <xdr:sp macro="" textlink="">
      <xdr:nvSpPr>
        <xdr:cNvPr id="9" name="右矢印 8">
          <a:extLst>
            <a:ext uri="{FF2B5EF4-FFF2-40B4-BE49-F238E27FC236}">
              <a16:creationId xmlns:a16="http://schemas.microsoft.com/office/drawing/2014/main" id="{00000000-0008-0000-1700-000009000000}"/>
            </a:ext>
          </a:extLst>
        </xdr:cNvPr>
        <xdr:cNvSpPr/>
      </xdr:nvSpPr>
      <xdr:spPr>
        <a:xfrm>
          <a:off x="1847850" y="14150975"/>
          <a:ext cx="476250" cy="109537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215900</xdr:colOff>
      <xdr:row>103</xdr:row>
      <xdr:rowOff>22225</xdr:rowOff>
    </xdr:from>
    <xdr:to>
      <xdr:col>4</xdr:col>
      <xdr:colOff>82550</xdr:colOff>
      <xdr:row>109</xdr:row>
      <xdr:rowOff>120651</xdr:rowOff>
    </xdr:to>
    <xdr:sp macro="" textlink="">
      <xdr:nvSpPr>
        <xdr:cNvPr id="11" name="右矢印 10">
          <a:extLst>
            <a:ext uri="{FF2B5EF4-FFF2-40B4-BE49-F238E27FC236}">
              <a16:creationId xmlns:a16="http://schemas.microsoft.com/office/drawing/2014/main" id="{00000000-0008-0000-1700-00000B000000}"/>
            </a:ext>
          </a:extLst>
        </xdr:cNvPr>
        <xdr:cNvSpPr/>
      </xdr:nvSpPr>
      <xdr:spPr>
        <a:xfrm>
          <a:off x="1854200" y="11947525"/>
          <a:ext cx="476250" cy="109537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209550</xdr:colOff>
      <xdr:row>117</xdr:row>
      <xdr:rowOff>41275</xdr:rowOff>
    </xdr:from>
    <xdr:to>
      <xdr:col>4</xdr:col>
      <xdr:colOff>76200</xdr:colOff>
      <xdr:row>123</xdr:row>
      <xdr:rowOff>139701</xdr:rowOff>
    </xdr:to>
    <xdr:sp macro="" textlink="">
      <xdr:nvSpPr>
        <xdr:cNvPr id="12" name="右矢印 11">
          <a:extLst>
            <a:ext uri="{FF2B5EF4-FFF2-40B4-BE49-F238E27FC236}">
              <a16:creationId xmlns:a16="http://schemas.microsoft.com/office/drawing/2014/main" id="{00000000-0008-0000-1700-00000C000000}"/>
            </a:ext>
          </a:extLst>
        </xdr:cNvPr>
        <xdr:cNvSpPr/>
      </xdr:nvSpPr>
      <xdr:spPr>
        <a:xfrm>
          <a:off x="1847850" y="14150975"/>
          <a:ext cx="476250" cy="109537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215900</xdr:colOff>
      <xdr:row>18</xdr:row>
      <xdr:rowOff>123825</xdr:rowOff>
    </xdr:from>
    <xdr:to>
      <xdr:col>4</xdr:col>
      <xdr:colOff>82550</xdr:colOff>
      <xdr:row>25</xdr:row>
      <xdr:rowOff>31751</xdr:rowOff>
    </xdr:to>
    <xdr:sp macro="" textlink="">
      <xdr:nvSpPr>
        <xdr:cNvPr id="3" name="右矢印 2">
          <a:extLst>
            <a:ext uri="{FF2B5EF4-FFF2-40B4-BE49-F238E27FC236}">
              <a16:creationId xmlns:a16="http://schemas.microsoft.com/office/drawing/2014/main" id="{00000000-0008-0000-1800-000003000000}"/>
            </a:ext>
          </a:extLst>
        </xdr:cNvPr>
        <xdr:cNvSpPr/>
      </xdr:nvSpPr>
      <xdr:spPr>
        <a:xfrm>
          <a:off x="1854200" y="3286125"/>
          <a:ext cx="476250" cy="10890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215900</xdr:colOff>
      <xdr:row>75</xdr:row>
      <xdr:rowOff>22225</xdr:rowOff>
    </xdr:from>
    <xdr:to>
      <xdr:col>4</xdr:col>
      <xdr:colOff>82550</xdr:colOff>
      <xdr:row>81</xdr:row>
      <xdr:rowOff>120651</xdr:rowOff>
    </xdr:to>
    <xdr:sp macro="" textlink="">
      <xdr:nvSpPr>
        <xdr:cNvPr id="7" name="右矢印 6">
          <a:extLst>
            <a:ext uri="{FF2B5EF4-FFF2-40B4-BE49-F238E27FC236}">
              <a16:creationId xmlns:a16="http://schemas.microsoft.com/office/drawing/2014/main" id="{00000000-0008-0000-1800-000007000000}"/>
            </a:ext>
          </a:extLst>
        </xdr:cNvPr>
        <xdr:cNvSpPr/>
      </xdr:nvSpPr>
      <xdr:spPr>
        <a:xfrm>
          <a:off x="1854200" y="13268325"/>
          <a:ext cx="476250" cy="109537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209550</xdr:colOff>
      <xdr:row>89</xdr:row>
      <xdr:rowOff>41275</xdr:rowOff>
    </xdr:from>
    <xdr:to>
      <xdr:col>4</xdr:col>
      <xdr:colOff>76200</xdr:colOff>
      <xdr:row>95</xdr:row>
      <xdr:rowOff>139701</xdr:rowOff>
    </xdr:to>
    <xdr:sp macro="" textlink="">
      <xdr:nvSpPr>
        <xdr:cNvPr id="8" name="右矢印 7">
          <a:extLst>
            <a:ext uri="{FF2B5EF4-FFF2-40B4-BE49-F238E27FC236}">
              <a16:creationId xmlns:a16="http://schemas.microsoft.com/office/drawing/2014/main" id="{00000000-0008-0000-1800-000008000000}"/>
            </a:ext>
          </a:extLst>
        </xdr:cNvPr>
        <xdr:cNvSpPr/>
      </xdr:nvSpPr>
      <xdr:spPr>
        <a:xfrm>
          <a:off x="1847850" y="15636875"/>
          <a:ext cx="476250" cy="109537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215900</xdr:colOff>
      <xdr:row>103</xdr:row>
      <xdr:rowOff>22225</xdr:rowOff>
    </xdr:from>
    <xdr:to>
      <xdr:col>4</xdr:col>
      <xdr:colOff>82550</xdr:colOff>
      <xdr:row>109</xdr:row>
      <xdr:rowOff>120651</xdr:rowOff>
    </xdr:to>
    <xdr:sp macro="" textlink="">
      <xdr:nvSpPr>
        <xdr:cNvPr id="9" name="右矢印 8">
          <a:extLst>
            <a:ext uri="{FF2B5EF4-FFF2-40B4-BE49-F238E27FC236}">
              <a16:creationId xmlns:a16="http://schemas.microsoft.com/office/drawing/2014/main" id="{00000000-0008-0000-1800-000009000000}"/>
            </a:ext>
          </a:extLst>
        </xdr:cNvPr>
        <xdr:cNvSpPr/>
      </xdr:nvSpPr>
      <xdr:spPr>
        <a:xfrm>
          <a:off x="1854200" y="17967325"/>
          <a:ext cx="476250" cy="109537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209550</xdr:colOff>
      <xdr:row>117</xdr:row>
      <xdr:rowOff>41275</xdr:rowOff>
    </xdr:from>
    <xdr:to>
      <xdr:col>4</xdr:col>
      <xdr:colOff>76200</xdr:colOff>
      <xdr:row>123</xdr:row>
      <xdr:rowOff>139701</xdr:rowOff>
    </xdr:to>
    <xdr:sp macro="" textlink="">
      <xdr:nvSpPr>
        <xdr:cNvPr id="10" name="右矢印 9">
          <a:extLst>
            <a:ext uri="{FF2B5EF4-FFF2-40B4-BE49-F238E27FC236}">
              <a16:creationId xmlns:a16="http://schemas.microsoft.com/office/drawing/2014/main" id="{00000000-0008-0000-1800-00000A000000}"/>
            </a:ext>
          </a:extLst>
        </xdr:cNvPr>
        <xdr:cNvSpPr/>
      </xdr:nvSpPr>
      <xdr:spPr>
        <a:xfrm>
          <a:off x="1847850" y="20335875"/>
          <a:ext cx="476250" cy="109537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622300</xdr:colOff>
      <xdr:row>67</xdr:row>
      <xdr:rowOff>82550</xdr:rowOff>
    </xdr:from>
    <xdr:to>
      <xdr:col>11</xdr:col>
      <xdr:colOff>654100</xdr:colOff>
      <xdr:row>67</xdr:row>
      <xdr:rowOff>82550</xdr:rowOff>
    </xdr:to>
    <xdr:cxnSp macro="">
      <xdr:nvCxnSpPr>
        <xdr:cNvPr id="2" name="直線コネクタ 1">
          <a:extLst>
            <a:ext uri="{FF2B5EF4-FFF2-40B4-BE49-F238E27FC236}">
              <a16:creationId xmlns:a16="http://schemas.microsoft.com/office/drawing/2014/main" id="{00000000-0008-0000-0300-000002000000}"/>
            </a:ext>
          </a:extLst>
        </xdr:cNvPr>
        <xdr:cNvCxnSpPr/>
      </xdr:nvCxnSpPr>
      <xdr:spPr>
        <a:xfrm>
          <a:off x="9823450" y="15195550"/>
          <a:ext cx="52388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650613</xdr:colOff>
      <xdr:row>65</xdr:row>
      <xdr:rowOff>6352</xdr:rowOff>
    </xdr:from>
    <xdr:to>
      <xdr:col>11</xdr:col>
      <xdr:colOff>650661</xdr:colOff>
      <xdr:row>67</xdr:row>
      <xdr:rowOff>87052</xdr:rowOff>
    </xdr:to>
    <xdr:cxnSp macro="">
      <xdr:nvCxnSpPr>
        <xdr:cNvPr id="3" name="直線矢印コネクタ 2">
          <a:extLst>
            <a:ext uri="{FF2B5EF4-FFF2-40B4-BE49-F238E27FC236}">
              <a16:creationId xmlns:a16="http://schemas.microsoft.com/office/drawing/2014/main" id="{00000000-0008-0000-0300-000003000000}"/>
            </a:ext>
          </a:extLst>
        </xdr:cNvPr>
        <xdr:cNvCxnSpPr/>
      </xdr:nvCxnSpPr>
      <xdr:spPr>
        <a:xfrm flipH="1" flipV="1">
          <a:off x="15058763" y="14452602"/>
          <a:ext cx="48" cy="74745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622300</xdr:colOff>
      <xdr:row>65</xdr:row>
      <xdr:rowOff>6350</xdr:rowOff>
    </xdr:from>
    <xdr:to>
      <xdr:col>7</xdr:col>
      <xdr:colOff>622300</xdr:colOff>
      <xdr:row>67</xdr:row>
      <xdr:rowOff>87050</xdr:rowOff>
    </xdr:to>
    <xdr:cxnSp macro="">
      <xdr:nvCxnSpPr>
        <xdr:cNvPr id="4" name="直線コネクタ 3">
          <a:extLst>
            <a:ext uri="{FF2B5EF4-FFF2-40B4-BE49-F238E27FC236}">
              <a16:creationId xmlns:a16="http://schemas.microsoft.com/office/drawing/2014/main" id="{00000000-0008-0000-0300-000004000000}"/>
            </a:ext>
          </a:extLst>
        </xdr:cNvPr>
        <xdr:cNvCxnSpPr/>
      </xdr:nvCxnSpPr>
      <xdr:spPr>
        <a:xfrm>
          <a:off x="9823450" y="14452600"/>
          <a:ext cx="0" cy="747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215900</xdr:colOff>
      <xdr:row>18</xdr:row>
      <xdr:rowOff>123825</xdr:rowOff>
    </xdr:from>
    <xdr:to>
      <xdr:col>4</xdr:col>
      <xdr:colOff>82550</xdr:colOff>
      <xdr:row>25</xdr:row>
      <xdr:rowOff>31751</xdr:rowOff>
    </xdr:to>
    <xdr:sp macro="" textlink="">
      <xdr:nvSpPr>
        <xdr:cNvPr id="3" name="右矢印 2">
          <a:extLst>
            <a:ext uri="{FF2B5EF4-FFF2-40B4-BE49-F238E27FC236}">
              <a16:creationId xmlns:a16="http://schemas.microsoft.com/office/drawing/2014/main" id="{00000000-0008-0000-1900-000003000000}"/>
            </a:ext>
          </a:extLst>
        </xdr:cNvPr>
        <xdr:cNvSpPr/>
      </xdr:nvSpPr>
      <xdr:spPr>
        <a:xfrm>
          <a:off x="1854200" y="3286125"/>
          <a:ext cx="476250" cy="10890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215900</xdr:colOff>
      <xdr:row>95</xdr:row>
      <xdr:rowOff>22225</xdr:rowOff>
    </xdr:from>
    <xdr:to>
      <xdr:col>4</xdr:col>
      <xdr:colOff>82550</xdr:colOff>
      <xdr:row>101</xdr:row>
      <xdr:rowOff>120651</xdr:rowOff>
    </xdr:to>
    <xdr:sp macro="" textlink="">
      <xdr:nvSpPr>
        <xdr:cNvPr id="7" name="右矢印 6">
          <a:extLst>
            <a:ext uri="{FF2B5EF4-FFF2-40B4-BE49-F238E27FC236}">
              <a16:creationId xmlns:a16="http://schemas.microsoft.com/office/drawing/2014/main" id="{00000000-0008-0000-1900-000007000000}"/>
            </a:ext>
          </a:extLst>
        </xdr:cNvPr>
        <xdr:cNvSpPr/>
      </xdr:nvSpPr>
      <xdr:spPr>
        <a:xfrm>
          <a:off x="1854200" y="13268325"/>
          <a:ext cx="476250" cy="109537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209550</xdr:colOff>
      <xdr:row>109</xdr:row>
      <xdr:rowOff>41275</xdr:rowOff>
    </xdr:from>
    <xdr:to>
      <xdr:col>4</xdr:col>
      <xdr:colOff>76200</xdr:colOff>
      <xdr:row>115</xdr:row>
      <xdr:rowOff>139701</xdr:rowOff>
    </xdr:to>
    <xdr:sp macro="" textlink="">
      <xdr:nvSpPr>
        <xdr:cNvPr id="8" name="右矢印 7">
          <a:extLst>
            <a:ext uri="{FF2B5EF4-FFF2-40B4-BE49-F238E27FC236}">
              <a16:creationId xmlns:a16="http://schemas.microsoft.com/office/drawing/2014/main" id="{00000000-0008-0000-1900-000008000000}"/>
            </a:ext>
          </a:extLst>
        </xdr:cNvPr>
        <xdr:cNvSpPr/>
      </xdr:nvSpPr>
      <xdr:spPr>
        <a:xfrm>
          <a:off x="1847850" y="15636875"/>
          <a:ext cx="476250" cy="109537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215900</xdr:colOff>
      <xdr:row>123</xdr:row>
      <xdr:rowOff>22225</xdr:rowOff>
    </xdr:from>
    <xdr:to>
      <xdr:col>4</xdr:col>
      <xdr:colOff>82550</xdr:colOff>
      <xdr:row>129</xdr:row>
      <xdr:rowOff>120651</xdr:rowOff>
    </xdr:to>
    <xdr:sp macro="" textlink="">
      <xdr:nvSpPr>
        <xdr:cNvPr id="10" name="右矢印 9">
          <a:extLst>
            <a:ext uri="{FF2B5EF4-FFF2-40B4-BE49-F238E27FC236}">
              <a16:creationId xmlns:a16="http://schemas.microsoft.com/office/drawing/2014/main" id="{00000000-0008-0000-1900-00000A000000}"/>
            </a:ext>
          </a:extLst>
        </xdr:cNvPr>
        <xdr:cNvSpPr/>
      </xdr:nvSpPr>
      <xdr:spPr>
        <a:xfrm>
          <a:off x="1854200" y="17967325"/>
          <a:ext cx="476250" cy="109537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215900</xdr:colOff>
      <xdr:row>155</xdr:row>
      <xdr:rowOff>22225</xdr:rowOff>
    </xdr:from>
    <xdr:to>
      <xdr:col>4</xdr:col>
      <xdr:colOff>82550</xdr:colOff>
      <xdr:row>161</xdr:row>
      <xdr:rowOff>120651</xdr:rowOff>
    </xdr:to>
    <xdr:sp macro="" textlink="">
      <xdr:nvSpPr>
        <xdr:cNvPr id="11" name="右矢印 10">
          <a:extLst>
            <a:ext uri="{FF2B5EF4-FFF2-40B4-BE49-F238E27FC236}">
              <a16:creationId xmlns:a16="http://schemas.microsoft.com/office/drawing/2014/main" id="{00000000-0008-0000-1900-00000B000000}"/>
            </a:ext>
          </a:extLst>
        </xdr:cNvPr>
        <xdr:cNvSpPr/>
      </xdr:nvSpPr>
      <xdr:spPr>
        <a:xfrm>
          <a:off x="1854200" y="17967325"/>
          <a:ext cx="476250" cy="109537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139</xdr:col>
          <xdr:colOff>295275</xdr:colOff>
          <xdr:row>6</xdr:row>
          <xdr:rowOff>142875</xdr:rowOff>
        </xdr:from>
        <xdr:to>
          <xdr:col>139</xdr:col>
          <xdr:colOff>1695450</xdr:colOff>
          <xdr:row>6</xdr:row>
          <xdr:rowOff>504825</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1A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2</xdr:col>
      <xdr:colOff>234950</xdr:colOff>
      <xdr:row>83</xdr:row>
      <xdr:rowOff>139700</xdr:rowOff>
    </xdr:from>
    <xdr:to>
      <xdr:col>4</xdr:col>
      <xdr:colOff>66676</xdr:colOff>
      <xdr:row>85</xdr:row>
      <xdr:rowOff>85726</xdr:rowOff>
    </xdr:to>
    <xdr:sp macro="" textlink="">
      <xdr:nvSpPr>
        <xdr:cNvPr id="2" name="右矢印 1">
          <a:extLst>
            <a:ext uri="{FF2B5EF4-FFF2-40B4-BE49-F238E27FC236}">
              <a16:creationId xmlns:a16="http://schemas.microsoft.com/office/drawing/2014/main" id="{00000000-0008-0000-1B00-000002000000}"/>
            </a:ext>
          </a:extLst>
        </xdr:cNvPr>
        <xdr:cNvSpPr/>
      </xdr:nvSpPr>
      <xdr:spPr>
        <a:xfrm rot="5400000">
          <a:off x="996950" y="18503900"/>
          <a:ext cx="390526" cy="10382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228600</xdr:colOff>
      <xdr:row>100</xdr:row>
      <xdr:rowOff>133350</xdr:rowOff>
    </xdr:from>
    <xdr:to>
      <xdr:col>4</xdr:col>
      <xdr:colOff>60326</xdr:colOff>
      <xdr:row>102</xdr:row>
      <xdr:rowOff>79376</xdr:rowOff>
    </xdr:to>
    <xdr:sp macro="" textlink="">
      <xdr:nvSpPr>
        <xdr:cNvPr id="3" name="右矢印 2">
          <a:extLst>
            <a:ext uri="{FF2B5EF4-FFF2-40B4-BE49-F238E27FC236}">
              <a16:creationId xmlns:a16="http://schemas.microsoft.com/office/drawing/2014/main" id="{00000000-0008-0000-1B00-000003000000}"/>
            </a:ext>
          </a:extLst>
        </xdr:cNvPr>
        <xdr:cNvSpPr/>
      </xdr:nvSpPr>
      <xdr:spPr>
        <a:xfrm rot="5400000">
          <a:off x="990600" y="22294850"/>
          <a:ext cx="390526" cy="10382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222250</xdr:colOff>
      <xdr:row>117</xdr:row>
      <xdr:rowOff>139700</xdr:rowOff>
    </xdr:from>
    <xdr:to>
      <xdr:col>4</xdr:col>
      <xdr:colOff>53976</xdr:colOff>
      <xdr:row>119</xdr:row>
      <xdr:rowOff>85726</xdr:rowOff>
    </xdr:to>
    <xdr:sp macro="" textlink="">
      <xdr:nvSpPr>
        <xdr:cNvPr id="4" name="右矢印 3">
          <a:extLst>
            <a:ext uri="{FF2B5EF4-FFF2-40B4-BE49-F238E27FC236}">
              <a16:creationId xmlns:a16="http://schemas.microsoft.com/office/drawing/2014/main" id="{00000000-0008-0000-1B00-000004000000}"/>
            </a:ext>
          </a:extLst>
        </xdr:cNvPr>
        <xdr:cNvSpPr/>
      </xdr:nvSpPr>
      <xdr:spPr>
        <a:xfrm rot="5400000">
          <a:off x="984250" y="26098500"/>
          <a:ext cx="390526" cy="10382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222250</xdr:colOff>
      <xdr:row>134</xdr:row>
      <xdr:rowOff>133350</xdr:rowOff>
    </xdr:from>
    <xdr:to>
      <xdr:col>4</xdr:col>
      <xdr:colOff>53976</xdr:colOff>
      <xdr:row>136</xdr:row>
      <xdr:rowOff>79376</xdr:rowOff>
    </xdr:to>
    <xdr:sp macro="" textlink="">
      <xdr:nvSpPr>
        <xdr:cNvPr id="5" name="右矢印 4">
          <a:extLst>
            <a:ext uri="{FF2B5EF4-FFF2-40B4-BE49-F238E27FC236}">
              <a16:creationId xmlns:a16="http://schemas.microsoft.com/office/drawing/2014/main" id="{00000000-0008-0000-1B00-000005000000}"/>
            </a:ext>
          </a:extLst>
        </xdr:cNvPr>
        <xdr:cNvSpPr/>
      </xdr:nvSpPr>
      <xdr:spPr>
        <a:xfrm rot="5400000">
          <a:off x="984250" y="29889450"/>
          <a:ext cx="390526" cy="10382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228600</xdr:colOff>
      <xdr:row>151</xdr:row>
      <xdr:rowOff>139700</xdr:rowOff>
    </xdr:from>
    <xdr:to>
      <xdr:col>4</xdr:col>
      <xdr:colOff>60326</xdr:colOff>
      <xdr:row>153</xdr:row>
      <xdr:rowOff>85726</xdr:rowOff>
    </xdr:to>
    <xdr:sp macro="" textlink="">
      <xdr:nvSpPr>
        <xdr:cNvPr id="6" name="右矢印 5">
          <a:extLst>
            <a:ext uri="{FF2B5EF4-FFF2-40B4-BE49-F238E27FC236}">
              <a16:creationId xmlns:a16="http://schemas.microsoft.com/office/drawing/2014/main" id="{00000000-0008-0000-1B00-000006000000}"/>
            </a:ext>
          </a:extLst>
        </xdr:cNvPr>
        <xdr:cNvSpPr/>
      </xdr:nvSpPr>
      <xdr:spPr>
        <a:xfrm rot="5400000">
          <a:off x="990600" y="33693100"/>
          <a:ext cx="390526" cy="10382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222250</xdr:colOff>
      <xdr:row>168</xdr:row>
      <xdr:rowOff>133350</xdr:rowOff>
    </xdr:from>
    <xdr:to>
      <xdr:col>4</xdr:col>
      <xdr:colOff>53976</xdr:colOff>
      <xdr:row>170</xdr:row>
      <xdr:rowOff>79376</xdr:rowOff>
    </xdr:to>
    <xdr:sp macro="" textlink="">
      <xdr:nvSpPr>
        <xdr:cNvPr id="7" name="右矢印 6">
          <a:extLst>
            <a:ext uri="{FF2B5EF4-FFF2-40B4-BE49-F238E27FC236}">
              <a16:creationId xmlns:a16="http://schemas.microsoft.com/office/drawing/2014/main" id="{00000000-0008-0000-1B00-000007000000}"/>
            </a:ext>
          </a:extLst>
        </xdr:cNvPr>
        <xdr:cNvSpPr/>
      </xdr:nvSpPr>
      <xdr:spPr>
        <a:xfrm rot="5400000">
          <a:off x="984250" y="37484050"/>
          <a:ext cx="390526" cy="10382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228600</xdr:colOff>
      <xdr:row>185</xdr:row>
      <xdr:rowOff>139700</xdr:rowOff>
    </xdr:from>
    <xdr:to>
      <xdr:col>4</xdr:col>
      <xdr:colOff>60326</xdr:colOff>
      <xdr:row>187</xdr:row>
      <xdr:rowOff>85726</xdr:rowOff>
    </xdr:to>
    <xdr:sp macro="" textlink="">
      <xdr:nvSpPr>
        <xdr:cNvPr id="8" name="右矢印 7">
          <a:extLst>
            <a:ext uri="{FF2B5EF4-FFF2-40B4-BE49-F238E27FC236}">
              <a16:creationId xmlns:a16="http://schemas.microsoft.com/office/drawing/2014/main" id="{00000000-0008-0000-1B00-000008000000}"/>
            </a:ext>
          </a:extLst>
        </xdr:cNvPr>
        <xdr:cNvSpPr/>
      </xdr:nvSpPr>
      <xdr:spPr>
        <a:xfrm rot="5400000">
          <a:off x="990600" y="41287700"/>
          <a:ext cx="390526" cy="10382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203200</xdr:colOff>
      <xdr:row>202</xdr:row>
      <xdr:rowOff>133350</xdr:rowOff>
    </xdr:from>
    <xdr:to>
      <xdr:col>4</xdr:col>
      <xdr:colOff>34926</xdr:colOff>
      <xdr:row>204</xdr:row>
      <xdr:rowOff>79376</xdr:rowOff>
    </xdr:to>
    <xdr:sp macro="" textlink="">
      <xdr:nvSpPr>
        <xdr:cNvPr id="9" name="右矢印 8">
          <a:extLst>
            <a:ext uri="{FF2B5EF4-FFF2-40B4-BE49-F238E27FC236}">
              <a16:creationId xmlns:a16="http://schemas.microsoft.com/office/drawing/2014/main" id="{00000000-0008-0000-1B00-000009000000}"/>
            </a:ext>
          </a:extLst>
        </xdr:cNvPr>
        <xdr:cNvSpPr/>
      </xdr:nvSpPr>
      <xdr:spPr>
        <a:xfrm rot="5400000">
          <a:off x="965200" y="45078650"/>
          <a:ext cx="390526" cy="10382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215900</xdr:colOff>
      <xdr:row>219</xdr:row>
      <xdr:rowOff>133350</xdr:rowOff>
    </xdr:from>
    <xdr:to>
      <xdr:col>4</xdr:col>
      <xdr:colOff>47626</xdr:colOff>
      <xdr:row>221</xdr:row>
      <xdr:rowOff>79376</xdr:rowOff>
    </xdr:to>
    <xdr:sp macro="" textlink="">
      <xdr:nvSpPr>
        <xdr:cNvPr id="10" name="右矢印 9">
          <a:extLst>
            <a:ext uri="{FF2B5EF4-FFF2-40B4-BE49-F238E27FC236}">
              <a16:creationId xmlns:a16="http://schemas.microsoft.com/office/drawing/2014/main" id="{00000000-0008-0000-1B00-00000A000000}"/>
            </a:ext>
          </a:extLst>
        </xdr:cNvPr>
        <xdr:cNvSpPr/>
      </xdr:nvSpPr>
      <xdr:spPr>
        <a:xfrm rot="5400000">
          <a:off x="977900" y="48875950"/>
          <a:ext cx="390526" cy="10382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234950</xdr:colOff>
      <xdr:row>49</xdr:row>
      <xdr:rowOff>146050</xdr:rowOff>
    </xdr:from>
    <xdr:to>
      <xdr:col>4</xdr:col>
      <xdr:colOff>66676</xdr:colOff>
      <xdr:row>51</xdr:row>
      <xdr:rowOff>98426</xdr:rowOff>
    </xdr:to>
    <xdr:sp macro="" textlink="">
      <xdr:nvSpPr>
        <xdr:cNvPr id="12" name="右矢印 11">
          <a:extLst>
            <a:ext uri="{FF2B5EF4-FFF2-40B4-BE49-F238E27FC236}">
              <a16:creationId xmlns:a16="http://schemas.microsoft.com/office/drawing/2014/main" id="{00000000-0008-0000-1B00-00000C000000}"/>
            </a:ext>
          </a:extLst>
        </xdr:cNvPr>
        <xdr:cNvSpPr/>
      </xdr:nvSpPr>
      <xdr:spPr>
        <a:xfrm rot="5400000">
          <a:off x="993775" y="10918825"/>
          <a:ext cx="396876" cy="10382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241300</xdr:colOff>
      <xdr:row>66</xdr:row>
      <xdr:rowOff>139700</xdr:rowOff>
    </xdr:from>
    <xdr:to>
      <xdr:col>4</xdr:col>
      <xdr:colOff>73026</xdr:colOff>
      <xdr:row>68</xdr:row>
      <xdr:rowOff>92076</xdr:rowOff>
    </xdr:to>
    <xdr:sp macro="" textlink="">
      <xdr:nvSpPr>
        <xdr:cNvPr id="13" name="右矢印 12">
          <a:extLst>
            <a:ext uri="{FF2B5EF4-FFF2-40B4-BE49-F238E27FC236}">
              <a16:creationId xmlns:a16="http://schemas.microsoft.com/office/drawing/2014/main" id="{00000000-0008-0000-1B00-00000D000000}"/>
            </a:ext>
          </a:extLst>
        </xdr:cNvPr>
        <xdr:cNvSpPr/>
      </xdr:nvSpPr>
      <xdr:spPr>
        <a:xfrm rot="5400000">
          <a:off x="1000125" y="14709775"/>
          <a:ext cx="396876" cy="10382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571500</xdr:colOff>
      <xdr:row>67</xdr:row>
      <xdr:rowOff>76200</xdr:rowOff>
    </xdr:from>
    <xdr:to>
      <xdr:col>11</xdr:col>
      <xdr:colOff>603300</xdr:colOff>
      <xdr:row>67</xdr:row>
      <xdr:rowOff>76200</xdr:rowOff>
    </xdr:to>
    <xdr:cxnSp macro="">
      <xdr:nvCxnSpPr>
        <xdr:cNvPr id="2" name="直線コネクタ 1">
          <a:extLst>
            <a:ext uri="{FF2B5EF4-FFF2-40B4-BE49-F238E27FC236}">
              <a16:creationId xmlns:a16="http://schemas.microsoft.com/office/drawing/2014/main" id="{00000000-0008-0000-1E00-000002000000}"/>
            </a:ext>
          </a:extLst>
        </xdr:cNvPr>
        <xdr:cNvCxnSpPr/>
      </xdr:nvCxnSpPr>
      <xdr:spPr>
        <a:xfrm>
          <a:off x="8636000" y="11303000"/>
          <a:ext cx="46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599813</xdr:colOff>
      <xdr:row>65</xdr:row>
      <xdr:rowOff>2</xdr:rowOff>
    </xdr:from>
    <xdr:to>
      <xdr:col>11</xdr:col>
      <xdr:colOff>599861</xdr:colOff>
      <xdr:row>67</xdr:row>
      <xdr:rowOff>80702</xdr:rowOff>
    </xdr:to>
    <xdr:cxnSp macro="">
      <xdr:nvCxnSpPr>
        <xdr:cNvPr id="3" name="直線矢印コネクタ 2">
          <a:extLst>
            <a:ext uri="{FF2B5EF4-FFF2-40B4-BE49-F238E27FC236}">
              <a16:creationId xmlns:a16="http://schemas.microsoft.com/office/drawing/2014/main" id="{00000000-0008-0000-1E00-000003000000}"/>
            </a:ext>
          </a:extLst>
        </xdr:cNvPr>
        <xdr:cNvCxnSpPr/>
      </xdr:nvCxnSpPr>
      <xdr:spPr>
        <a:xfrm flipH="1" flipV="1">
          <a:off x="13312513" y="10731502"/>
          <a:ext cx="48" cy="57600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65</xdr:row>
      <xdr:rowOff>0</xdr:rowOff>
    </xdr:from>
    <xdr:to>
      <xdr:col>7</xdr:col>
      <xdr:colOff>571500</xdr:colOff>
      <xdr:row>67</xdr:row>
      <xdr:rowOff>80700</xdr:rowOff>
    </xdr:to>
    <xdr:cxnSp macro="">
      <xdr:nvCxnSpPr>
        <xdr:cNvPr id="4" name="直線コネクタ 3">
          <a:extLst>
            <a:ext uri="{FF2B5EF4-FFF2-40B4-BE49-F238E27FC236}">
              <a16:creationId xmlns:a16="http://schemas.microsoft.com/office/drawing/2014/main" id="{00000000-0008-0000-1E00-000004000000}"/>
            </a:ext>
          </a:extLst>
        </xdr:cNvPr>
        <xdr:cNvCxnSpPr/>
      </xdr:nvCxnSpPr>
      <xdr:spPr>
        <a:xfrm>
          <a:off x="8636000" y="10731500"/>
          <a:ext cx="0" cy="576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134</xdr:row>
      <xdr:rowOff>76200</xdr:rowOff>
    </xdr:from>
    <xdr:to>
      <xdr:col>11</xdr:col>
      <xdr:colOff>603300</xdr:colOff>
      <xdr:row>134</xdr:row>
      <xdr:rowOff>76200</xdr:rowOff>
    </xdr:to>
    <xdr:cxnSp macro="">
      <xdr:nvCxnSpPr>
        <xdr:cNvPr id="5" name="直線コネクタ 4">
          <a:extLst>
            <a:ext uri="{FF2B5EF4-FFF2-40B4-BE49-F238E27FC236}">
              <a16:creationId xmlns:a16="http://schemas.microsoft.com/office/drawing/2014/main" id="{00000000-0008-0000-1E00-000005000000}"/>
            </a:ext>
          </a:extLst>
        </xdr:cNvPr>
        <xdr:cNvCxnSpPr/>
      </xdr:nvCxnSpPr>
      <xdr:spPr>
        <a:xfrm>
          <a:off x="8636000" y="11303000"/>
          <a:ext cx="46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599813</xdr:colOff>
      <xdr:row>132</xdr:row>
      <xdr:rowOff>2</xdr:rowOff>
    </xdr:from>
    <xdr:to>
      <xdr:col>11</xdr:col>
      <xdr:colOff>599861</xdr:colOff>
      <xdr:row>134</xdr:row>
      <xdr:rowOff>80702</xdr:rowOff>
    </xdr:to>
    <xdr:cxnSp macro="">
      <xdr:nvCxnSpPr>
        <xdr:cNvPr id="6" name="直線矢印コネクタ 5">
          <a:extLst>
            <a:ext uri="{FF2B5EF4-FFF2-40B4-BE49-F238E27FC236}">
              <a16:creationId xmlns:a16="http://schemas.microsoft.com/office/drawing/2014/main" id="{00000000-0008-0000-1E00-000006000000}"/>
            </a:ext>
          </a:extLst>
        </xdr:cNvPr>
        <xdr:cNvCxnSpPr/>
      </xdr:nvCxnSpPr>
      <xdr:spPr>
        <a:xfrm flipH="1" flipV="1">
          <a:off x="13312513" y="10731502"/>
          <a:ext cx="48" cy="57600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132</xdr:row>
      <xdr:rowOff>0</xdr:rowOff>
    </xdr:from>
    <xdr:to>
      <xdr:col>7</xdr:col>
      <xdr:colOff>571500</xdr:colOff>
      <xdr:row>134</xdr:row>
      <xdr:rowOff>80700</xdr:rowOff>
    </xdr:to>
    <xdr:cxnSp macro="">
      <xdr:nvCxnSpPr>
        <xdr:cNvPr id="7" name="直線コネクタ 6">
          <a:extLst>
            <a:ext uri="{FF2B5EF4-FFF2-40B4-BE49-F238E27FC236}">
              <a16:creationId xmlns:a16="http://schemas.microsoft.com/office/drawing/2014/main" id="{00000000-0008-0000-1E00-000007000000}"/>
            </a:ext>
          </a:extLst>
        </xdr:cNvPr>
        <xdr:cNvCxnSpPr/>
      </xdr:nvCxnSpPr>
      <xdr:spPr>
        <a:xfrm>
          <a:off x="8636000" y="10731500"/>
          <a:ext cx="0" cy="576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201</xdr:row>
      <xdr:rowOff>76200</xdr:rowOff>
    </xdr:from>
    <xdr:to>
      <xdr:col>11</xdr:col>
      <xdr:colOff>603300</xdr:colOff>
      <xdr:row>201</xdr:row>
      <xdr:rowOff>76200</xdr:rowOff>
    </xdr:to>
    <xdr:cxnSp macro="">
      <xdr:nvCxnSpPr>
        <xdr:cNvPr id="8" name="直線コネクタ 7">
          <a:extLst>
            <a:ext uri="{FF2B5EF4-FFF2-40B4-BE49-F238E27FC236}">
              <a16:creationId xmlns:a16="http://schemas.microsoft.com/office/drawing/2014/main" id="{00000000-0008-0000-1E00-000008000000}"/>
            </a:ext>
          </a:extLst>
        </xdr:cNvPr>
        <xdr:cNvCxnSpPr/>
      </xdr:nvCxnSpPr>
      <xdr:spPr>
        <a:xfrm>
          <a:off x="8636000" y="11303000"/>
          <a:ext cx="46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599813</xdr:colOff>
      <xdr:row>199</xdr:row>
      <xdr:rowOff>2</xdr:rowOff>
    </xdr:from>
    <xdr:to>
      <xdr:col>11</xdr:col>
      <xdr:colOff>599861</xdr:colOff>
      <xdr:row>201</xdr:row>
      <xdr:rowOff>80702</xdr:rowOff>
    </xdr:to>
    <xdr:cxnSp macro="">
      <xdr:nvCxnSpPr>
        <xdr:cNvPr id="9" name="直線矢印コネクタ 8">
          <a:extLst>
            <a:ext uri="{FF2B5EF4-FFF2-40B4-BE49-F238E27FC236}">
              <a16:creationId xmlns:a16="http://schemas.microsoft.com/office/drawing/2014/main" id="{00000000-0008-0000-1E00-000009000000}"/>
            </a:ext>
          </a:extLst>
        </xdr:cNvPr>
        <xdr:cNvCxnSpPr/>
      </xdr:nvCxnSpPr>
      <xdr:spPr>
        <a:xfrm flipH="1" flipV="1">
          <a:off x="13312513" y="10731502"/>
          <a:ext cx="48" cy="57600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199</xdr:row>
      <xdr:rowOff>0</xdr:rowOff>
    </xdr:from>
    <xdr:to>
      <xdr:col>7</xdr:col>
      <xdr:colOff>571500</xdr:colOff>
      <xdr:row>201</xdr:row>
      <xdr:rowOff>80700</xdr:rowOff>
    </xdr:to>
    <xdr:cxnSp macro="">
      <xdr:nvCxnSpPr>
        <xdr:cNvPr id="10" name="直線コネクタ 9">
          <a:extLst>
            <a:ext uri="{FF2B5EF4-FFF2-40B4-BE49-F238E27FC236}">
              <a16:creationId xmlns:a16="http://schemas.microsoft.com/office/drawing/2014/main" id="{00000000-0008-0000-1E00-00000A000000}"/>
            </a:ext>
          </a:extLst>
        </xdr:cNvPr>
        <xdr:cNvCxnSpPr/>
      </xdr:nvCxnSpPr>
      <xdr:spPr>
        <a:xfrm>
          <a:off x="8636000" y="10731500"/>
          <a:ext cx="0" cy="576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268</xdr:row>
      <xdr:rowOff>76200</xdr:rowOff>
    </xdr:from>
    <xdr:to>
      <xdr:col>11</xdr:col>
      <xdr:colOff>603300</xdr:colOff>
      <xdr:row>268</xdr:row>
      <xdr:rowOff>76200</xdr:rowOff>
    </xdr:to>
    <xdr:cxnSp macro="">
      <xdr:nvCxnSpPr>
        <xdr:cNvPr id="11" name="直線コネクタ 10">
          <a:extLst>
            <a:ext uri="{FF2B5EF4-FFF2-40B4-BE49-F238E27FC236}">
              <a16:creationId xmlns:a16="http://schemas.microsoft.com/office/drawing/2014/main" id="{00000000-0008-0000-1E00-00000B000000}"/>
            </a:ext>
          </a:extLst>
        </xdr:cNvPr>
        <xdr:cNvCxnSpPr/>
      </xdr:nvCxnSpPr>
      <xdr:spPr>
        <a:xfrm>
          <a:off x="8636000" y="11303000"/>
          <a:ext cx="46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599813</xdr:colOff>
      <xdr:row>266</xdr:row>
      <xdr:rowOff>2</xdr:rowOff>
    </xdr:from>
    <xdr:to>
      <xdr:col>11</xdr:col>
      <xdr:colOff>599861</xdr:colOff>
      <xdr:row>268</xdr:row>
      <xdr:rowOff>80702</xdr:rowOff>
    </xdr:to>
    <xdr:cxnSp macro="">
      <xdr:nvCxnSpPr>
        <xdr:cNvPr id="12" name="直線矢印コネクタ 11">
          <a:extLst>
            <a:ext uri="{FF2B5EF4-FFF2-40B4-BE49-F238E27FC236}">
              <a16:creationId xmlns:a16="http://schemas.microsoft.com/office/drawing/2014/main" id="{00000000-0008-0000-1E00-00000C000000}"/>
            </a:ext>
          </a:extLst>
        </xdr:cNvPr>
        <xdr:cNvCxnSpPr/>
      </xdr:nvCxnSpPr>
      <xdr:spPr>
        <a:xfrm flipH="1" flipV="1">
          <a:off x="13312513" y="10731502"/>
          <a:ext cx="48" cy="57600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266</xdr:row>
      <xdr:rowOff>0</xdr:rowOff>
    </xdr:from>
    <xdr:to>
      <xdr:col>7</xdr:col>
      <xdr:colOff>571500</xdr:colOff>
      <xdr:row>268</xdr:row>
      <xdr:rowOff>80700</xdr:rowOff>
    </xdr:to>
    <xdr:cxnSp macro="">
      <xdr:nvCxnSpPr>
        <xdr:cNvPr id="13" name="直線コネクタ 12">
          <a:extLst>
            <a:ext uri="{FF2B5EF4-FFF2-40B4-BE49-F238E27FC236}">
              <a16:creationId xmlns:a16="http://schemas.microsoft.com/office/drawing/2014/main" id="{00000000-0008-0000-1E00-00000D000000}"/>
            </a:ext>
          </a:extLst>
        </xdr:cNvPr>
        <xdr:cNvCxnSpPr/>
      </xdr:nvCxnSpPr>
      <xdr:spPr>
        <a:xfrm>
          <a:off x="8636000" y="10731500"/>
          <a:ext cx="0" cy="576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335</xdr:row>
      <xdr:rowOff>76200</xdr:rowOff>
    </xdr:from>
    <xdr:to>
      <xdr:col>11</xdr:col>
      <xdr:colOff>603300</xdr:colOff>
      <xdr:row>335</xdr:row>
      <xdr:rowOff>76200</xdr:rowOff>
    </xdr:to>
    <xdr:cxnSp macro="">
      <xdr:nvCxnSpPr>
        <xdr:cNvPr id="14" name="直線コネクタ 13">
          <a:extLst>
            <a:ext uri="{FF2B5EF4-FFF2-40B4-BE49-F238E27FC236}">
              <a16:creationId xmlns:a16="http://schemas.microsoft.com/office/drawing/2014/main" id="{00000000-0008-0000-1E00-00000E000000}"/>
            </a:ext>
          </a:extLst>
        </xdr:cNvPr>
        <xdr:cNvCxnSpPr/>
      </xdr:nvCxnSpPr>
      <xdr:spPr>
        <a:xfrm>
          <a:off x="8636000" y="11303000"/>
          <a:ext cx="46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599813</xdr:colOff>
      <xdr:row>333</xdr:row>
      <xdr:rowOff>2</xdr:rowOff>
    </xdr:from>
    <xdr:to>
      <xdr:col>11</xdr:col>
      <xdr:colOff>599861</xdr:colOff>
      <xdr:row>335</xdr:row>
      <xdr:rowOff>80702</xdr:rowOff>
    </xdr:to>
    <xdr:cxnSp macro="">
      <xdr:nvCxnSpPr>
        <xdr:cNvPr id="15" name="直線矢印コネクタ 14">
          <a:extLst>
            <a:ext uri="{FF2B5EF4-FFF2-40B4-BE49-F238E27FC236}">
              <a16:creationId xmlns:a16="http://schemas.microsoft.com/office/drawing/2014/main" id="{00000000-0008-0000-1E00-00000F000000}"/>
            </a:ext>
          </a:extLst>
        </xdr:cNvPr>
        <xdr:cNvCxnSpPr/>
      </xdr:nvCxnSpPr>
      <xdr:spPr>
        <a:xfrm flipH="1" flipV="1">
          <a:off x="13312513" y="10731502"/>
          <a:ext cx="48" cy="57600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333</xdr:row>
      <xdr:rowOff>0</xdr:rowOff>
    </xdr:from>
    <xdr:to>
      <xdr:col>7</xdr:col>
      <xdr:colOff>571500</xdr:colOff>
      <xdr:row>335</xdr:row>
      <xdr:rowOff>80700</xdr:rowOff>
    </xdr:to>
    <xdr:cxnSp macro="">
      <xdr:nvCxnSpPr>
        <xdr:cNvPr id="16" name="直線コネクタ 15">
          <a:extLst>
            <a:ext uri="{FF2B5EF4-FFF2-40B4-BE49-F238E27FC236}">
              <a16:creationId xmlns:a16="http://schemas.microsoft.com/office/drawing/2014/main" id="{00000000-0008-0000-1E00-000010000000}"/>
            </a:ext>
          </a:extLst>
        </xdr:cNvPr>
        <xdr:cNvCxnSpPr/>
      </xdr:nvCxnSpPr>
      <xdr:spPr>
        <a:xfrm>
          <a:off x="8636000" y="10731500"/>
          <a:ext cx="0" cy="576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402</xdr:row>
      <xdr:rowOff>76200</xdr:rowOff>
    </xdr:from>
    <xdr:to>
      <xdr:col>11</xdr:col>
      <xdr:colOff>603300</xdr:colOff>
      <xdr:row>402</xdr:row>
      <xdr:rowOff>76200</xdr:rowOff>
    </xdr:to>
    <xdr:cxnSp macro="">
      <xdr:nvCxnSpPr>
        <xdr:cNvPr id="17" name="直線コネクタ 16">
          <a:extLst>
            <a:ext uri="{FF2B5EF4-FFF2-40B4-BE49-F238E27FC236}">
              <a16:creationId xmlns:a16="http://schemas.microsoft.com/office/drawing/2014/main" id="{00000000-0008-0000-1E00-000011000000}"/>
            </a:ext>
          </a:extLst>
        </xdr:cNvPr>
        <xdr:cNvCxnSpPr/>
      </xdr:nvCxnSpPr>
      <xdr:spPr>
        <a:xfrm>
          <a:off x="8636000" y="11303000"/>
          <a:ext cx="46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599813</xdr:colOff>
      <xdr:row>400</xdr:row>
      <xdr:rowOff>2</xdr:rowOff>
    </xdr:from>
    <xdr:to>
      <xdr:col>11</xdr:col>
      <xdr:colOff>599861</xdr:colOff>
      <xdr:row>402</xdr:row>
      <xdr:rowOff>80702</xdr:rowOff>
    </xdr:to>
    <xdr:cxnSp macro="">
      <xdr:nvCxnSpPr>
        <xdr:cNvPr id="18" name="直線矢印コネクタ 17">
          <a:extLst>
            <a:ext uri="{FF2B5EF4-FFF2-40B4-BE49-F238E27FC236}">
              <a16:creationId xmlns:a16="http://schemas.microsoft.com/office/drawing/2014/main" id="{00000000-0008-0000-1E00-000012000000}"/>
            </a:ext>
          </a:extLst>
        </xdr:cNvPr>
        <xdr:cNvCxnSpPr/>
      </xdr:nvCxnSpPr>
      <xdr:spPr>
        <a:xfrm flipH="1" flipV="1">
          <a:off x="13312513" y="10731502"/>
          <a:ext cx="48" cy="57600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400</xdr:row>
      <xdr:rowOff>0</xdr:rowOff>
    </xdr:from>
    <xdr:to>
      <xdr:col>7</xdr:col>
      <xdr:colOff>571500</xdr:colOff>
      <xdr:row>402</xdr:row>
      <xdr:rowOff>80700</xdr:rowOff>
    </xdr:to>
    <xdr:cxnSp macro="">
      <xdr:nvCxnSpPr>
        <xdr:cNvPr id="19" name="直線コネクタ 18">
          <a:extLst>
            <a:ext uri="{FF2B5EF4-FFF2-40B4-BE49-F238E27FC236}">
              <a16:creationId xmlns:a16="http://schemas.microsoft.com/office/drawing/2014/main" id="{00000000-0008-0000-1E00-000013000000}"/>
            </a:ext>
          </a:extLst>
        </xdr:cNvPr>
        <xdr:cNvCxnSpPr/>
      </xdr:nvCxnSpPr>
      <xdr:spPr>
        <a:xfrm>
          <a:off x="8636000" y="10731500"/>
          <a:ext cx="0" cy="576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469</xdr:row>
      <xdr:rowOff>76200</xdr:rowOff>
    </xdr:from>
    <xdr:to>
      <xdr:col>11</xdr:col>
      <xdr:colOff>603300</xdr:colOff>
      <xdr:row>469</xdr:row>
      <xdr:rowOff>76200</xdr:rowOff>
    </xdr:to>
    <xdr:cxnSp macro="">
      <xdr:nvCxnSpPr>
        <xdr:cNvPr id="20" name="直線コネクタ 19">
          <a:extLst>
            <a:ext uri="{FF2B5EF4-FFF2-40B4-BE49-F238E27FC236}">
              <a16:creationId xmlns:a16="http://schemas.microsoft.com/office/drawing/2014/main" id="{00000000-0008-0000-1E00-000014000000}"/>
            </a:ext>
          </a:extLst>
        </xdr:cNvPr>
        <xdr:cNvCxnSpPr/>
      </xdr:nvCxnSpPr>
      <xdr:spPr>
        <a:xfrm>
          <a:off x="8636000" y="11303000"/>
          <a:ext cx="46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599813</xdr:colOff>
      <xdr:row>467</xdr:row>
      <xdr:rowOff>2</xdr:rowOff>
    </xdr:from>
    <xdr:to>
      <xdr:col>11</xdr:col>
      <xdr:colOff>599861</xdr:colOff>
      <xdr:row>469</xdr:row>
      <xdr:rowOff>80702</xdr:rowOff>
    </xdr:to>
    <xdr:cxnSp macro="">
      <xdr:nvCxnSpPr>
        <xdr:cNvPr id="21" name="直線矢印コネクタ 20">
          <a:extLst>
            <a:ext uri="{FF2B5EF4-FFF2-40B4-BE49-F238E27FC236}">
              <a16:creationId xmlns:a16="http://schemas.microsoft.com/office/drawing/2014/main" id="{00000000-0008-0000-1E00-000015000000}"/>
            </a:ext>
          </a:extLst>
        </xdr:cNvPr>
        <xdr:cNvCxnSpPr/>
      </xdr:nvCxnSpPr>
      <xdr:spPr>
        <a:xfrm flipH="1" flipV="1">
          <a:off x="13312513" y="10731502"/>
          <a:ext cx="48" cy="57600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467</xdr:row>
      <xdr:rowOff>0</xdr:rowOff>
    </xdr:from>
    <xdr:to>
      <xdr:col>7</xdr:col>
      <xdr:colOff>571500</xdr:colOff>
      <xdr:row>469</xdr:row>
      <xdr:rowOff>80700</xdr:rowOff>
    </xdr:to>
    <xdr:cxnSp macro="">
      <xdr:nvCxnSpPr>
        <xdr:cNvPr id="22" name="直線コネクタ 21">
          <a:extLst>
            <a:ext uri="{FF2B5EF4-FFF2-40B4-BE49-F238E27FC236}">
              <a16:creationId xmlns:a16="http://schemas.microsoft.com/office/drawing/2014/main" id="{00000000-0008-0000-1E00-000016000000}"/>
            </a:ext>
          </a:extLst>
        </xdr:cNvPr>
        <xdr:cNvCxnSpPr/>
      </xdr:nvCxnSpPr>
      <xdr:spPr>
        <a:xfrm>
          <a:off x="8636000" y="10731500"/>
          <a:ext cx="0" cy="576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536</xdr:row>
      <xdr:rowOff>76200</xdr:rowOff>
    </xdr:from>
    <xdr:to>
      <xdr:col>11</xdr:col>
      <xdr:colOff>603300</xdr:colOff>
      <xdr:row>536</xdr:row>
      <xdr:rowOff>76200</xdr:rowOff>
    </xdr:to>
    <xdr:cxnSp macro="">
      <xdr:nvCxnSpPr>
        <xdr:cNvPr id="23" name="直線コネクタ 22">
          <a:extLst>
            <a:ext uri="{FF2B5EF4-FFF2-40B4-BE49-F238E27FC236}">
              <a16:creationId xmlns:a16="http://schemas.microsoft.com/office/drawing/2014/main" id="{00000000-0008-0000-1E00-000017000000}"/>
            </a:ext>
          </a:extLst>
        </xdr:cNvPr>
        <xdr:cNvCxnSpPr/>
      </xdr:nvCxnSpPr>
      <xdr:spPr>
        <a:xfrm>
          <a:off x="8636000" y="11303000"/>
          <a:ext cx="46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599813</xdr:colOff>
      <xdr:row>534</xdr:row>
      <xdr:rowOff>2</xdr:rowOff>
    </xdr:from>
    <xdr:to>
      <xdr:col>11</xdr:col>
      <xdr:colOff>599861</xdr:colOff>
      <xdr:row>536</xdr:row>
      <xdr:rowOff>80702</xdr:rowOff>
    </xdr:to>
    <xdr:cxnSp macro="">
      <xdr:nvCxnSpPr>
        <xdr:cNvPr id="24" name="直線矢印コネクタ 23">
          <a:extLst>
            <a:ext uri="{FF2B5EF4-FFF2-40B4-BE49-F238E27FC236}">
              <a16:creationId xmlns:a16="http://schemas.microsoft.com/office/drawing/2014/main" id="{00000000-0008-0000-1E00-000018000000}"/>
            </a:ext>
          </a:extLst>
        </xdr:cNvPr>
        <xdr:cNvCxnSpPr/>
      </xdr:nvCxnSpPr>
      <xdr:spPr>
        <a:xfrm flipH="1" flipV="1">
          <a:off x="13312513" y="10731502"/>
          <a:ext cx="48" cy="57600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534</xdr:row>
      <xdr:rowOff>0</xdr:rowOff>
    </xdr:from>
    <xdr:to>
      <xdr:col>7</xdr:col>
      <xdr:colOff>571500</xdr:colOff>
      <xdr:row>536</xdr:row>
      <xdr:rowOff>80700</xdr:rowOff>
    </xdr:to>
    <xdr:cxnSp macro="">
      <xdr:nvCxnSpPr>
        <xdr:cNvPr id="25" name="直線コネクタ 24">
          <a:extLst>
            <a:ext uri="{FF2B5EF4-FFF2-40B4-BE49-F238E27FC236}">
              <a16:creationId xmlns:a16="http://schemas.microsoft.com/office/drawing/2014/main" id="{00000000-0008-0000-1E00-000019000000}"/>
            </a:ext>
          </a:extLst>
        </xdr:cNvPr>
        <xdr:cNvCxnSpPr/>
      </xdr:nvCxnSpPr>
      <xdr:spPr>
        <a:xfrm>
          <a:off x="8636000" y="10731500"/>
          <a:ext cx="0" cy="576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603</xdr:row>
      <xdr:rowOff>76200</xdr:rowOff>
    </xdr:from>
    <xdr:to>
      <xdr:col>11</xdr:col>
      <xdr:colOff>603300</xdr:colOff>
      <xdr:row>603</xdr:row>
      <xdr:rowOff>76200</xdr:rowOff>
    </xdr:to>
    <xdr:cxnSp macro="">
      <xdr:nvCxnSpPr>
        <xdr:cNvPr id="26" name="直線コネクタ 25">
          <a:extLst>
            <a:ext uri="{FF2B5EF4-FFF2-40B4-BE49-F238E27FC236}">
              <a16:creationId xmlns:a16="http://schemas.microsoft.com/office/drawing/2014/main" id="{00000000-0008-0000-1E00-00001A000000}"/>
            </a:ext>
          </a:extLst>
        </xdr:cNvPr>
        <xdr:cNvCxnSpPr/>
      </xdr:nvCxnSpPr>
      <xdr:spPr>
        <a:xfrm>
          <a:off x="8636000" y="11303000"/>
          <a:ext cx="46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599813</xdr:colOff>
      <xdr:row>601</xdr:row>
      <xdr:rowOff>2</xdr:rowOff>
    </xdr:from>
    <xdr:to>
      <xdr:col>11</xdr:col>
      <xdr:colOff>599861</xdr:colOff>
      <xdr:row>603</xdr:row>
      <xdr:rowOff>80702</xdr:rowOff>
    </xdr:to>
    <xdr:cxnSp macro="">
      <xdr:nvCxnSpPr>
        <xdr:cNvPr id="27" name="直線矢印コネクタ 26">
          <a:extLst>
            <a:ext uri="{FF2B5EF4-FFF2-40B4-BE49-F238E27FC236}">
              <a16:creationId xmlns:a16="http://schemas.microsoft.com/office/drawing/2014/main" id="{00000000-0008-0000-1E00-00001B000000}"/>
            </a:ext>
          </a:extLst>
        </xdr:cNvPr>
        <xdr:cNvCxnSpPr/>
      </xdr:nvCxnSpPr>
      <xdr:spPr>
        <a:xfrm flipH="1" flipV="1">
          <a:off x="13312513" y="10731502"/>
          <a:ext cx="48" cy="57600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601</xdr:row>
      <xdr:rowOff>0</xdr:rowOff>
    </xdr:from>
    <xdr:to>
      <xdr:col>7</xdr:col>
      <xdr:colOff>571500</xdr:colOff>
      <xdr:row>603</xdr:row>
      <xdr:rowOff>80700</xdr:rowOff>
    </xdr:to>
    <xdr:cxnSp macro="">
      <xdr:nvCxnSpPr>
        <xdr:cNvPr id="28" name="直線コネクタ 27">
          <a:extLst>
            <a:ext uri="{FF2B5EF4-FFF2-40B4-BE49-F238E27FC236}">
              <a16:creationId xmlns:a16="http://schemas.microsoft.com/office/drawing/2014/main" id="{00000000-0008-0000-1E00-00001C000000}"/>
            </a:ext>
          </a:extLst>
        </xdr:cNvPr>
        <xdr:cNvCxnSpPr/>
      </xdr:nvCxnSpPr>
      <xdr:spPr>
        <a:xfrm>
          <a:off x="8636000" y="10731500"/>
          <a:ext cx="0" cy="576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670</xdr:row>
      <xdr:rowOff>76200</xdr:rowOff>
    </xdr:from>
    <xdr:to>
      <xdr:col>11</xdr:col>
      <xdr:colOff>603300</xdr:colOff>
      <xdr:row>670</xdr:row>
      <xdr:rowOff>76200</xdr:rowOff>
    </xdr:to>
    <xdr:cxnSp macro="">
      <xdr:nvCxnSpPr>
        <xdr:cNvPr id="29" name="直線コネクタ 28">
          <a:extLst>
            <a:ext uri="{FF2B5EF4-FFF2-40B4-BE49-F238E27FC236}">
              <a16:creationId xmlns:a16="http://schemas.microsoft.com/office/drawing/2014/main" id="{00000000-0008-0000-1E00-00001D000000}"/>
            </a:ext>
          </a:extLst>
        </xdr:cNvPr>
        <xdr:cNvCxnSpPr/>
      </xdr:nvCxnSpPr>
      <xdr:spPr>
        <a:xfrm>
          <a:off x="8636000" y="11303000"/>
          <a:ext cx="46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599813</xdr:colOff>
      <xdr:row>668</xdr:row>
      <xdr:rowOff>2</xdr:rowOff>
    </xdr:from>
    <xdr:to>
      <xdr:col>11</xdr:col>
      <xdr:colOff>599861</xdr:colOff>
      <xdr:row>670</xdr:row>
      <xdr:rowOff>80702</xdr:rowOff>
    </xdr:to>
    <xdr:cxnSp macro="">
      <xdr:nvCxnSpPr>
        <xdr:cNvPr id="30" name="直線矢印コネクタ 29">
          <a:extLst>
            <a:ext uri="{FF2B5EF4-FFF2-40B4-BE49-F238E27FC236}">
              <a16:creationId xmlns:a16="http://schemas.microsoft.com/office/drawing/2014/main" id="{00000000-0008-0000-1E00-00001E000000}"/>
            </a:ext>
          </a:extLst>
        </xdr:cNvPr>
        <xdr:cNvCxnSpPr/>
      </xdr:nvCxnSpPr>
      <xdr:spPr>
        <a:xfrm flipH="1" flipV="1">
          <a:off x="13312513" y="10731502"/>
          <a:ext cx="48" cy="57600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668</xdr:row>
      <xdr:rowOff>0</xdr:rowOff>
    </xdr:from>
    <xdr:to>
      <xdr:col>7</xdr:col>
      <xdr:colOff>571500</xdr:colOff>
      <xdr:row>670</xdr:row>
      <xdr:rowOff>80700</xdr:rowOff>
    </xdr:to>
    <xdr:cxnSp macro="">
      <xdr:nvCxnSpPr>
        <xdr:cNvPr id="31" name="直線コネクタ 30">
          <a:extLst>
            <a:ext uri="{FF2B5EF4-FFF2-40B4-BE49-F238E27FC236}">
              <a16:creationId xmlns:a16="http://schemas.microsoft.com/office/drawing/2014/main" id="{00000000-0008-0000-1E00-00001F000000}"/>
            </a:ext>
          </a:extLst>
        </xdr:cNvPr>
        <xdr:cNvCxnSpPr/>
      </xdr:nvCxnSpPr>
      <xdr:spPr>
        <a:xfrm>
          <a:off x="8636000" y="10731500"/>
          <a:ext cx="0" cy="576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737</xdr:row>
      <xdr:rowOff>76200</xdr:rowOff>
    </xdr:from>
    <xdr:to>
      <xdr:col>11</xdr:col>
      <xdr:colOff>603300</xdr:colOff>
      <xdr:row>737</xdr:row>
      <xdr:rowOff>76200</xdr:rowOff>
    </xdr:to>
    <xdr:cxnSp macro="">
      <xdr:nvCxnSpPr>
        <xdr:cNvPr id="32" name="直線コネクタ 31">
          <a:extLst>
            <a:ext uri="{FF2B5EF4-FFF2-40B4-BE49-F238E27FC236}">
              <a16:creationId xmlns:a16="http://schemas.microsoft.com/office/drawing/2014/main" id="{00000000-0008-0000-1E00-000020000000}"/>
            </a:ext>
          </a:extLst>
        </xdr:cNvPr>
        <xdr:cNvCxnSpPr/>
      </xdr:nvCxnSpPr>
      <xdr:spPr>
        <a:xfrm>
          <a:off x="8636000" y="11303000"/>
          <a:ext cx="46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599813</xdr:colOff>
      <xdr:row>735</xdr:row>
      <xdr:rowOff>2</xdr:rowOff>
    </xdr:from>
    <xdr:to>
      <xdr:col>11</xdr:col>
      <xdr:colOff>599861</xdr:colOff>
      <xdr:row>737</xdr:row>
      <xdr:rowOff>80702</xdr:rowOff>
    </xdr:to>
    <xdr:cxnSp macro="">
      <xdr:nvCxnSpPr>
        <xdr:cNvPr id="33" name="直線矢印コネクタ 32">
          <a:extLst>
            <a:ext uri="{FF2B5EF4-FFF2-40B4-BE49-F238E27FC236}">
              <a16:creationId xmlns:a16="http://schemas.microsoft.com/office/drawing/2014/main" id="{00000000-0008-0000-1E00-000021000000}"/>
            </a:ext>
          </a:extLst>
        </xdr:cNvPr>
        <xdr:cNvCxnSpPr/>
      </xdr:nvCxnSpPr>
      <xdr:spPr>
        <a:xfrm flipH="1" flipV="1">
          <a:off x="13312513" y="10731502"/>
          <a:ext cx="48" cy="57600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735</xdr:row>
      <xdr:rowOff>0</xdr:rowOff>
    </xdr:from>
    <xdr:to>
      <xdr:col>7</xdr:col>
      <xdr:colOff>571500</xdr:colOff>
      <xdr:row>737</xdr:row>
      <xdr:rowOff>80700</xdr:rowOff>
    </xdr:to>
    <xdr:cxnSp macro="">
      <xdr:nvCxnSpPr>
        <xdr:cNvPr id="34" name="直線コネクタ 33">
          <a:extLst>
            <a:ext uri="{FF2B5EF4-FFF2-40B4-BE49-F238E27FC236}">
              <a16:creationId xmlns:a16="http://schemas.microsoft.com/office/drawing/2014/main" id="{00000000-0008-0000-1E00-000022000000}"/>
            </a:ext>
          </a:extLst>
        </xdr:cNvPr>
        <xdr:cNvCxnSpPr/>
      </xdr:nvCxnSpPr>
      <xdr:spPr>
        <a:xfrm>
          <a:off x="8636000" y="10731500"/>
          <a:ext cx="0" cy="576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804</xdr:row>
      <xdr:rowOff>76200</xdr:rowOff>
    </xdr:from>
    <xdr:to>
      <xdr:col>11</xdr:col>
      <xdr:colOff>603300</xdr:colOff>
      <xdr:row>804</xdr:row>
      <xdr:rowOff>76200</xdr:rowOff>
    </xdr:to>
    <xdr:cxnSp macro="">
      <xdr:nvCxnSpPr>
        <xdr:cNvPr id="35" name="直線コネクタ 34">
          <a:extLst>
            <a:ext uri="{FF2B5EF4-FFF2-40B4-BE49-F238E27FC236}">
              <a16:creationId xmlns:a16="http://schemas.microsoft.com/office/drawing/2014/main" id="{00000000-0008-0000-1E00-000023000000}"/>
            </a:ext>
          </a:extLst>
        </xdr:cNvPr>
        <xdr:cNvCxnSpPr/>
      </xdr:nvCxnSpPr>
      <xdr:spPr>
        <a:xfrm>
          <a:off x="8636000" y="11303000"/>
          <a:ext cx="46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599813</xdr:colOff>
      <xdr:row>802</xdr:row>
      <xdr:rowOff>2</xdr:rowOff>
    </xdr:from>
    <xdr:to>
      <xdr:col>11</xdr:col>
      <xdr:colOff>599861</xdr:colOff>
      <xdr:row>804</xdr:row>
      <xdr:rowOff>80702</xdr:rowOff>
    </xdr:to>
    <xdr:cxnSp macro="">
      <xdr:nvCxnSpPr>
        <xdr:cNvPr id="36" name="直線矢印コネクタ 35">
          <a:extLst>
            <a:ext uri="{FF2B5EF4-FFF2-40B4-BE49-F238E27FC236}">
              <a16:creationId xmlns:a16="http://schemas.microsoft.com/office/drawing/2014/main" id="{00000000-0008-0000-1E00-000024000000}"/>
            </a:ext>
          </a:extLst>
        </xdr:cNvPr>
        <xdr:cNvCxnSpPr/>
      </xdr:nvCxnSpPr>
      <xdr:spPr>
        <a:xfrm flipH="1" flipV="1">
          <a:off x="13312513" y="10731502"/>
          <a:ext cx="48" cy="57600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802</xdr:row>
      <xdr:rowOff>0</xdr:rowOff>
    </xdr:from>
    <xdr:to>
      <xdr:col>7</xdr:col>
      <xdr:colOff>571500</xdr:colOff>
      <xdr:row>804</xdr:row>
      <xdr:rowOff>80700</xdr:rowOff>
    </xdr:to>
    <xdr:cxnSp macro="">
      <xdr:nvCxnSpPr>
        <xdr:cNvPr id="37" name="直線コネクタ 36">
          <a:extLst>
            <a:ext uri="{FF2B5EF4-FFF2-40B4-BE49-F238E27FC236}">
              <a16:creationId xmlns:a16="http://schemas.microsoft.com/office/drawing/2014/main" id="{00000000-0008-0000-1E00-000025000000}"/>
            </a:ext>
          </a:extLst>
        </xdr:cNvPr>
        <xdr:cNvCxnSpPr/>
      </xdr:nvCxnSpPr>
      <xdr:spPr>
        <a:xfrm>
          <a:off x="8636000" y="10731500"/>
          <a:ext cx="0" cy="576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871</xdr:row>
      <xdr:rowOff>76200</xdr:rowOff>
    </xdr:from>
    <xdr:to>
      <xdr:col>11</xdr:col>
      <xdr:colOff>603300</xdr:colOff>
      <xdr:row>871</xdr:row>
      <xdr:rowOff>76200</xdr:rowOff>
    </xdr:to>
    <xdr:cxnSp macro="">
      <xdr:nvCxnSpPr>
        <xdr:cNvPr id="38" name="直線コネクタ 37">
          <a:extLst>
            <a:ext uri="{FF2B5EF4-FFF2-40B4-BE49-F238E27FC236}">
              <a16:creationId xmlns:a16="http://schemas.microsoft.com/office/drawing/2014/main" id="{00000000-0008-0000-1E00-000026000000}"/>
            </a:ext>
          </a:extLst>
        </xdr:cNvPr>
        <xdr:cNvCxnSpPr/>
      </xdr:nvCxnSpPr>
      <xdr:spPr>
        <a:xfrm>
          <a:off x="8636000" y="11303000"/>
          <a:ext cx="4680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599813</xdr:colOff>
      <xdr:row>869</xdr:row>
      <xdr:rowOff>2</xdr:rowOff>
    </xdr:from>
    <xdr:to>
      <xdr:col>11</xdr:col>
      <xdr:colOff>599861</xdr:colOff>
      <xdr:row>871</xdr:row>
      <xdr:rowOff>80702</xdr:rowOff>
    </xdr:to>
    <xdr:cxnSp macro="">
      <xdr:nvCxnSpPr>
        <xdr:cNvPr id="39" name="直線矢印コネクタ 38">
          <a:extLst>
            <a:ext uri="{FF2B5EF4-FFF2-40B4-BE49-F238E27FC236}">
              <a16:creationId xmlns:a16="http://schemas.microsoft.com/office/drawing/2014/main" id="{00000000-0008-0000-1E00-000027000000}"/>
            </a:ext>
          </a:extLst>
        </xdr:cNvPr>
        <xdr:cNvCxnSpPr/>
      </xdr:nvCxnSpPr>
      <xdr:spPr>
        <a:xfrm flipH="1" flipV="1">
          <a:off x="13312513" y="10731502"/>
          <a:ext cx="48" cy="57600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571500</xdr:colOff>
      <xdr:row>869</xdr:row>
      <xdr:rowOff>0</xdr:rowOff>
    </xdr:from>
    <xdr:to>
      <xdr:col>7</xdr:col>
      <xdr:colOff>571500</xdr:colOff>
      <xdr:row>871</xdr:row>
      <xdr:rowOff>80700</xdr:rowOff>
    </xdr:to>
    <xdr:cxnSp macro="">
      <xdr:nvCxnSpPr>
        <xdr:cNvPr id="40" name="直線コネクタ 39">
          <a:extLst>
            <a:ext uri="{FF2B5EF4-FFF2-40B4-BE49-F238E27FC236}">
              <a16:creationId xmlns:a16="http://schemas.microsoft.com/office/drawing/2014/main" id="{00000000-0008-0000-1E00-000028000000}"/>
            </a:ext>
          </a:extLst>
        </xdr:cNvPr>
        <xdr:cNvCxnSpPr/>
      </xdr:nvCxnSpPr>
      <xdr:spPr>
        <a:xfrm>
          <a:off x="8636000" y="10731500"/>
          <a:ext cx="0" cy="576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0</xdr:colOff>
      <xdr:row>7</xdr:row>
      <xdr:rowOff>158750</xdr:rowOff>
    </xdr:from>
    <xdr:to>
      <xdr:col>6</xdr:col>
      <xdr:colOff>0</xdr:colOff>
      <xdr:row>10</xdr:row>
      <xdr:rowOff>0</xdr:rowOff>
    </xdr:to>
    <xdr:sp macro="" textlink="">
      <xdr:nvSpPr>
        <xdr:cNvPr id="2" name="正方形/長方形 1">
          <a:extLst>
            <a:ext uri="{FF2B5EF4-FFF2-40B4-BE49-F238E27FC236}">
              <a16:creationId xmlns:a16="http://schemas.microsoft.com/office/drawing/2014/main" id="{00000000-0008-0000-2100-000002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xdr:row>
      <xdr:rowOff>158750</xdr:rowOff>
    </xdr:from>
    <xdr:to>
      <xdr:col>11</xdr:col>
      <xdr:colOff>0</xdr:colOff>
      <xdr:row>10</xdr:row>
      <xdr:rowOff>0</xdr:rowOff>
    </xdr:to>
    <xdr:sp macro="" textlink="">
      <xdr:nvSpPr>
        <xdr:cNvPr id="3" name="正方形/長方形 2">
          <a:extLst>
            <a:ext uri="{FF2B5EF4-FFF2-40B4-BE49-F238E27FC236}">
              <a16:creationId xmlns:a16="http://schemas.microsoft.com/office/drawing/2014/main" id="{00000000-0008-0000-2100-000003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7</xdr:row>
      <xdr:rowOff>158750</xdr:rowOff>
    </xdr:from>
    <xdr:to>
      <xdr:col>16</xdr:col>
      <xdr:colOff>0</xdr:colOff>
      <xdr:row>10</xdr:row>
      <xdr:rowOff>0</xdr:rowOff>
    </xdr:to>
    <xdr:sp macro="" textlink="">
      <xdr:nvSpPr>
        <xdr:cNvPr id="4" name="正方形/長方形 3">
          <a:extLst>
            <a:ext uri="{FF2B5EF4-FFF2-40B4-BE49-F238E27FC236}">
              <a16:creationId xmlns:a16="http://schemas.microsoft.com/office/drawing/2014/main" id="{00000000-0008-0000-2100-000004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7</xdr:row>
      <xdr:rowOff>158750</xdr:rowOff>
    </xdr:from>
    <xdr:to>
      <xdr:col>21</xdr:col>
      <xdr:colOff>0</xdr:colOff>
      <xdr:row>10</xdr:row>
      <xdr:rowOff>0</xdr:rowOff>
    </xdr:to>
    <xdr:sp macro="" textlink="">
      <xdr:nvSpPr>
        <xdr:cNvPr id="5" name="正方形/長方形 4">
          <a:extLst>
            <a:ext uri="{FF2B5EF4-FFF2-40B4-BE49-F238E27FC236}">
              <a16:creationId xmlns:a16="http://schemas.microsoft.com/office/drawing/2014/main" id="{00000000-0008-0000-2100-000005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xdr:row>
      <xdr:rowOff>158750</xdr:rowOff>
    </xdr:from>
    <xdr:to>
      <xdr:col>11</xdr:col>
      <xdr:colOff>0</xdr:colOff>
      <xdr:row>10</xdr:row>
      <xdr:rowOff>0</xdr:rowOff>
    </xdr:to>
    <xdr:sp macro="" textlink="">
      <xdr:nvSpPr>
        <xdr:cNvPr id="6" name="正方形/長方形 5">
          <a:extLst>
            <a:ext uri="{FF2B5EF4-FFF2-40B4-BE49-F238E27FC236}">
              <a16:creationId xmlns:a16="http://schemas.microsoft.com/office/drawing/2014/main" id="{00000000-0008-0000-2100-000006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7</xdr:row>
      <xdr:rowOff>158750</xdr:rowOff>
    </xdr:from>
    <xdr:to>
      <xdr:col>16</xdr:col>
      <xdr:colOff>0</xdr:colOff>
      <xdr:row>10</xdr:row>
      <xdr:rowOff>0</xdr:rowOff>
    </xdr:to>
    <xdr:sp macro="" textlink="">
      <xdr:nvSpPr>
        <xdr:cNvPr id="7" name="正方形/長方形 6">
          <a:extLst>
            <a:ext uri="{FF2B5EF4-FFF2-40B4-BE49-F238E27FC236}">
              <a16:creationId xmlns:a16="http://schemas.microsoft.com/office/drawing/2014/main" id="{00000000-0008-0000-2100-000007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7</xdr:row>
      <xdr:rowOff>158750</xdr:rowOff>
    </xdr:from>
    <xdr:to>
      <xdr:col>21</xdr:col>
      <xdr:colOff>0</xdr:colOff>
      <xdr:row>10</xdr:row>
      <xdr:rowOff>0</xdr:rowOff>
    </xdr:to>
    <xdr:sp macro="" textlink="">
      <xdr:nvSpPr>
        <xdr:cNvPr id="8" name="正方形/長方形 7">
          <a:extLst>
            <a:ext uri="{FF2B5EF4-FFF2-40B4-BE49-F238E27FC236}">
              <a16:creationId xmlns:a16="http://schemas.microsoft.com/office/drawing/2014/main" id="{00000000-0008-0000-2100-000008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127</xdr:row>
      <xdr:rowOff>158750</xdr:rowOff>
    </xdr:from>
    <xdr:to>
      <xdr:col>6</xdr:col>
      <xdr:colOff>0</xdr:colOff>
      <xdr:row>130</xdr:row>
      <xdr:rowOff>0</xdr:rowOff>
    </xdr:to>
    <xdr:sp macro="" textlink="">
      <xdr:nvSpPr>
        <xdr:cNvPr id="9" name="正方形/長方形 8">
          <a:extLst>
            <a:ext uri="{FF2B5EF4-FFF2-40B4-BE49-F238E27FC236}">
              <a16:creationId xmlns:a16="http://schemas.microsoft.com/office/drawing/2014/main" id="{00000000-0008-0000-2100-000009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127</xdr:row>
      <xdr:rowOff>158750</xdr:rowOff>
    </xdr:from>
    <xdr:to>
      <xdr:col>11</xdr:col>
      <xdr:colOff>0</xdr:colOff>
      <xdr:row>130</xdr:row>
      <xdr:rowOff>0</xdr:rowOff>
    </xdr:to>
    <xdr:sp macro="" textlink="">
      <xdr:nvSpPr>
        <xdr:cNvPr id="10" name="正方形/長方形 9">
          <a:extLst>
            <a:ext uri="{FF2B5EF4-FFF2-40B4-BE49-F238E27FC236}">
              <a16:creationId xmlns:a16="http://schemas.microsoft.com/office/drawing/2014/main" id="{00000000-0008-0000-2100-00000A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127</xdr:row>
      <xdr:rowOff>158750</xdr:rowOff>
    </xdr:from>
    <xdr:to>
      <xdr:col>16</xdr:col>
      <xdr:colOff>0</xdr:colOff>
      <xdr:row>130</xdr:row>
      <xdr:rowOff>0</xdr:rowOff>
    </xdr:to>
    <xdr:sp macro="" textlink="">
      <xdr:nvSpPr>
        <xdr:cNvPr id="11" name="正方形/長方形 10">
          <a:extLst>
            <a:ext uri="{FF2B5EF4-FFF2-40B4-BE49-F238E27FC236}">
              <a16:creationId xmlns:a16="http://schemas.microsoft.com/office/drawing/2014/main" id="{00000000-0008-0000-2100-00000B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127</xdr:row>
      <xdr:rowOff>158750</xdr:rowOff>
    </xdr:from>
    <xdr:to>
      <xdr:col>21</xdr:col>
      <xdr:colOff>0</xdr:colOff>
      <xdr:row>130</xdr:row>
      <xdr:rowOff>0</xdr:rowOff>
    </xdr:to>
    <xdr:sp macro="" textlink="">
      <xdr:nvSpPr>
        <xdr:cNvPr id="12" name="正方形/長方形 11">
          <a:extLst>
            <a:ext uri="{FF2B5EF4-FFF2-40B4-BE49-F238E27FC236}">
              <a16:creationId xmlns:a16="http://schemas.microsoft.com/office/drawing/2014/main" id="{00000000-0008-0000-2100-00000C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127</xdr:row>
      <xdr:rowOff>158750</xdr:rowOff>
    </xdr:from>
    <xdr:to>
      <xdr:col>11</xdr:col>
      <xdr:colOff>0</xdr:colOff>
      <xdr:row>130</xdr:row>
      <xdr:rowOff>0</xdr:rowOff>
    </xdr:to>
    <xdr:sp macro="" textlink="">
      <xdr:nvSpPr>
        <xdr:cNvPr id="13" name="正方形/長方形 12">
          <a:extLst>
            <a:ext uri="{FF2B5EF4-FFF2-40B4-BE49-F238E27FC236}">
              <a16:creationId xmlns:a16="http://schemas.microsoft.com/office/drawing/2014/main" id="{00000000-0008-0000-2100-00000D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127</xdr:row>
      <xdr:rowOff>158750</xdr:rowOff>
    </xdr:from>
    <xdr:to>
      <xdr:col>16</xdr:col>
      <xdr:colOff>0</xdr:colOff>
      <xdr:row>130</xdr:row>
      <xdr:rowOff>0</xdr:rowOff>
    </xdr:to>
    <xdr:sp macro="" textlink="">
      <xdr:nvSpPr>
        <xdr:cNvPr id="14" name="正方形/長方形 13">
          <a:extLst>
            <a:ext uri="{FF2B5EF4-FFF2-40B4-BE49-F238E27FC236}">
              <a16:creationId xmlns:a16="http://schemas.microsoft.com/office/drawing/2014/main" id="{00000000-0008-0000-2100-00000E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127</xdr:row>
      <xdr:rowOff>158750</xdr:rowOff>
    </xdr:from>
    <xdr:to>
      <xdr:col>21</xdr:col>
      <xdr:colOff>0</xdr:colOff>
      <xdr:row>130</xdr:row>
      <xdr:rowOff>0</xdr:rowOff>
    </xdr:to>
    <xdr:sp macro="" textlink="">
      <xdr:nvSpPr>
        <xdr:cNvPr id="15" name="正方形/長方形 14">
          <a:extLst>
            <a:ext uri="{FF2B5EF4-FFF2-40B4-BE49-F238E27FC236}">
              <a16:creationId xmlns:a16="http://schemas.microsoft.com/office/drawing/2014/main" id="{00000000-0008-0000-2100-00000F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247</xdr:row>
      <xdr:rowOff>158750</xdr:rowOff>
    </xdr:from>
    <xdr:to>
      <xdr:col>6</xdr:col>
      <xdr:colOff>0</xdr:colOff>
      <xdr:row>250</xdr:row>
      <xdr:rowOff>0</xdr:rowOff>
    </xdr:to>
    <xdr:sp macro="" textlink="">
      <xdr:nvSpPr>
        <xdr:cNvPr id="16" name="正方形/長方形 15">
          <a:extLst>
            <a:ext uri="{FF2B5EF4-FFF2-40B4-BE49-F238E27FC236}">
              <a16:creationId xmlns:a16="http://schemas.microsoft.com/office/drawing/2014/main" id="{00000000-0008-0000-2100-000010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247</xdr:row>
      <xdr:rowOff>158750</xdr:rowOff>
    </xdr:from>
    <xdr:to>
      <xdr:col>11</xdr:col>
      <xdr:colOff>0</xdr:colOff>
      <xdr:row>250</xdr:row>
      <xdr:rowOff>0</xdr:rowOff>
    </xdr:to>
    <xdr:sp macro="" textlink="">
      <xdr:nvSpPr>
        <xdr:cNvPr id="17" name="正方形/長方形 16">
          <a:extLst>
            <a:ext uri="{FF2B5EF4-FFF2-40B4-BE49-F238E27FC236}">
              <a16:creationId xmlns:a16="http://schemas.microsoft.com/office/drawing/2014/main" id="{00000000-0008-0000-2100-000011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247</xdr:row>
      <xdr:rowOff>158750</xdr:rowOff>
    </xdr:from>
    <xdr:to>
      <xdr:col>16</xdr:col>
      <xdr:colOff>0</xdr:colOff>
      <xdr:row>250</xdr:row>
      <xdr:rowOff>0</xdr:rowOff>
    </xdr:to>
    <xdr:sp macro="" textlink="">
      <xdr:nvSpPr>
        <xdr:cNvPr id="18" name="正方形/長方形 17">
          <a:extLst>
            <a:ext uri="{FF2B5EF4-FFF2-40B4-BE49-F238E27FC236}">
              <a16:creationId xmlns:a16="http://schemas.microsoft.com/office/drawing/2014/main" id="{00000000-0008-0000-2100-000012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247</xdr:row>
      <xdr:rowOff>158750</xdr:rowOff>
    </xdr:from>
    <xdr:to>
      <xdr:col>21</xdr:col>
      <xdr:colOff>0</xdr:colOff>
      <xdr:row>250</xdr:row>
      <xdr:rowOff>0</xdr:rowOff>
    </xdr:to>
    <xdr:sp macro="" textlink="">
      <xdr:nvSpPr>
        <xdr:cNvPr id="19" name="正方形/長方形 18">
          <a:extLst>
            <a:ext uri="{FF2B5EF4-FFF2-40B4-BE49-F238E27FC236}">
              <a16:creationId xmlns:a16="http://schemas.microsoft.com/office/drawing/2014/main" id="{00000000-0008-0000-2100-000013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247</xdr:row>
      <xdr:rowOff>158750</xdr:rowOff>
    </xdr:from>
    <xdr:to>
      <xdr:col>11</xdr:col>
      <xdr:colOff>0</xdr:colOff>
      <xdr:row>250</xdr:row>
      <xdr:rowOff>0</xdr:rowOff>
    </xdr:to>
    <xdr:sp macro="" textlink="">
      <xdr:nvSpPr>
        <xdr:cNvPr id="20" name="正方形/長方形 19">
          <a:extLst>
            <a:ext uri="{FF2B5EF4-FFF2-40B4-BE49-F238E27FC236}">
              <a16:creationId xmlns:a16="http://schemas.microsoft.com/office/drawing/2014/main" id="{00000000-0008-0000-2100-000014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247</xdr:row>
      <xdr:rowOff>158750</xdr:rowOff>
    </xdr:from>
    <xdr:to>
      <xdr:col>16</xdr:col>
      <xdr:colOff>0</xdr:colOff>
      <xdr:row>250</xdr:row>
      <xdr:rowOff>0</xdr:rowOff>
    </xdr:to>
    <xdr:sp macro="" textlink="">
      <xdr:nvSpPr>
        <xdr:cNvPr id="21" name="正方形/長方形 20">
          <a:extLst>
            <a:ext uri="{FF2B5EF4-FFF2-40B4-BE49-F238E27FC236}">
              <a16:creationId xmlns:a16="http://schemas.microsoft.com/office/drawing/2014/main" id="{00000000-0008-0000-2100-000015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247</xdr:row>
      <xdr:rowOff>158750</xdr:rowOff>
    </xdr:from>
    <xdr:to>
      <xdr:col>21</xdr:col>
      <xdr:colOff>0</xdr:colOff>
      <xdr:row>250</xdr:row>
      <xdr:rowOff>0</xdr:rowOff>
    </xdr:to>
    <xdr:sp macro="" textlink="">
      <xdr:nvSpPr>
        <xdr:cNvPr id="22" name="正方形/長方形 21">
          <a:extLst>
            <a:ext uri="{FF2B5EF4-FFF2-40B4-BE49-F238E27FC236}">
              <a16:creationId xmlns:a16="http://schemas.microsoft.com/office/drawing/2014/main" id="{00000000-0008-0000-2100-000016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367</xdr:row>
      <xdr:rowOff>158750</xdr:rowOff>
    </xdr:from>
    <xdr:to>
      <xdr:col>6</xdr:col>
      <xdr:colOff>0</xdr:colOff>
      <xdr:row>370</xdr:row>
      <xdr:rowOff>0</xdr:rowOff>
    </xdr:to>
    <xdr:sp macro="" textlink="">
      <xdr:nvSpPr>
        <xdr:cNvPr id="23" name="正方形/長方形 22">
          <a:extLst>
            <a:ext uri="{FF2B5EF4-FFF2-40B4-BE49-F238E27FC236}">
              <a16:creationId xmlns:a16="http://schemas.microsoft.com/office/drawing/2014/main" id="{00000000-0008-0000-2100-000017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367</xdr:row>
      <xdr:rowOff>158750</xdr:rowOff>
    </xdr:from>
    <xdr:to>
      <xdr:col>11</xdr:col>
      <xdr:colOff>0</xdr:colOff>
      <xdr:row>370</xdr:row>
      <xdr:rowOff>0</xdr:rowOff>
    </xdr:to>
    <xdr:sp macro="" textlink="">
      <xdr:nvSpPr>
        <xdr:cNvPr id="24" name="正方形/長方形 23">
          <a:extLst>
            <a:ext uri="{FF2B5EF4-FFF2-40B4-BE49-F238E27FC236}">
              <a16:creationId xmlns:a16="http://schemas.microsoft.com/office/drawing/2014/main" id="{00000000-0008-0000-2100-000018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367</xdr:row>
      <xdr:rowOff>158750</xdr:rowOff>
    </xdr:from>
    <xdr:to>
      <xdr:col>16</xdr:col>
      <xdr:colOff>0</xdr:colOff>
      <xdr:row>370</xdr:row>
      <xdr:rowOff>0</xdr:rowOff>
    </xdr:to>
    <xdr:sp macro="" textlink="">
      <xdr:nvSpPr>
        <xdr:cNvPr id="25" name="正方形/長方形 24">
          <a:extLst>
            <a:ext uri="{FF2B5EF4-FFF2-40B4-BE49-F238E27FC236}">
              <a16:creationId xmlns:a16="http://schemas.microsoft.com/office/drawing/2014/main" id="{00000000-0008-0000-2100-000019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367</xdr:row>
      <xdr:rowOff>158750</xdr:rowOff>
    </xdr:from>
    <xdr:to>
      <xdr:col>21</xdr:col>
      <xdr:colOff>0</xdr:colOff>
      <xdr:row>370</xdr:row>
      <xdr:rowOff>0</xdr:rowOff>
    </xdr:to>
    <xdr:sp macro="" textlink="">
      <xdr:nvSpPr>
        <xdr:cNvPr id="26" name="正方形/長方形 25">
          <a:extLst>
            <a:ext uri="{FF2B5EF4-FFF2-40B4-BE49-F238E27FC236}">
              <a16:creationId xmlns:a16="http://schemas.microsoft.com/office/drawing/2014/main" id="{00000000-0008-0000-2100-00001A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367</xdr:row>
      <xdr:rowOff>158750</xdr:rowOff>
    </xdr:from>
    <xdr:to>
      <xdr:col>11</xdr:col>
      <xdr:colOff>0</xdr:colOff>
      <xdr:row>370</xdr:row>
      <xdr:rowOff>0</xdr:rowOff>
    </xdr:to>
    <xdr:sp macro="" textlink="">
      <xdr:nvSpPr>
        <xdr:cNvPr id="27" name="正方形/長方形 26">
          <a:extLst>
            <a:ext uri="{FF2B5EF4-FFF2-40B4-BE49-F238E27FC236}">
              <a16:creationId xmlns:a16="http://schemas.microsoft.com/office/drawing/2014/main" id="{00000000-0008-0000-2100-00001B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367</xdr:row>
      <xdr:rowOff>158750</xdr:rowOff>
    </xdr:from>
    <xdr:to>
      <xdr:col>16</xdr:col>
      <xdr:colOff>0</xdr:colOff>
      <xdr:row>370</xdr:row>
      <xdr:rowOff>0</xdr:rowOff>
    </xdr:to>
    <xdr:sp macro="" textlink="">
      <xdr:nvSpPr>
        <xdr:cNvPr id="28" name="正方形/長方形 27">
          <a:extLst>
            <a:ext uri="{FF2B5EF4-FFF2-40B4-BE49-F238E27FC236}">
              <a16:creationId xmlns:a16="http://schemas.microsoft.com/office/drawing/2014/main" id="{00000000-0008-0000-2100-00001C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367</xdr:row>
      <xdr:rowOff>158750</xdr:rowOff>
    </xdr:from>
    <xdr:to>
      <xdr:col>21</xdr:col>
      <xdr:colOff>0</xdr:colOff>
      <xdr:row>370</xdr:row>
      <xdr:rowOff>0</xdr:rowOff>
    </xdr:to>
    <xdr:sp macro="" textlink="">
      <xdr:nvSpPr>
        <xdr:cNvPr id="29" name="正方形/長方形 28">
          <a:extLst>
            <a:ext uri="{FF2B5EF4-FFF2-40B4-BE49-F238E27FC236}">
              <a16:creationId xmlns:a16="http://schemas.microsoft.com/office/drawing/2014/main" id="{00000000-0008-0000-2100-00001D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487</xdr:row>
      <xdr:rowOff>158750</xdr:rowOff>
    </xdr:from>
    <xdr:to>
      <xdr:col>6</xdr:col>
      <xdr:colOff>0</xdr:colOff>
      <xdr:row>490</xdr:row>
      <xdr:rowOff>0</xdr:rowOff>
    </xdr:to>
    <xdr:sp macro="" textlink="">
      <xdr:nvSpPr>
        <xdr:cNvPr id="30" name="正方形/長方形 29">
          <a:extLst>
            <a:ext uri="{FF2B5EF4-FFF2-40B4-BE49-F238E27FC236}">
              <a16:creationId xmlns:a16="http://schemas.microsoft.com/office/drawing/2014/main" id="{00000000-0008-0000-2100-00001E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487</xdr:row>
      <xdr:rowOff>158750</xdr:rowOff>
    </xdr:from>
    <xdr:to>
      <xdr:col>11</xdr:col>
      <xdr:colOff>0</xdr:colOff>
      <xdr:row>490</xdr:row>
      <xdr:rowOff>0</xdr:rowOff>
    </xdr:to>
    <xdr:sp macro="" textlink="">
      <xdr:nvSpPr>
        <xdr:cNvPr id="31" name="正方形/長方形 30">
          <a:extLst>
            <a:ext uri="{FF2B5EF4-FFF2-40B4-BE49-F238E27FC236}">
              <a16:creationId xmlns:a16="http://schemas.microsoft.com/office/drawing/2014/main" id="{00000000-0008-0000-2100-00001F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487</xdr:row>
      <xdr:rowOff>158750</xdr:rowOff>
    </xdr:from>
    <xdr:to>
      <xdr:col>16</xdr:col>
      <xdr:colOff>0</xdr:colOff>
      <xdr:row>490</xdr:row>
      <xdr:rowOff>0</xdr:rowOff>
    </xdr:to>
    <xdr:sp macro="" textlink="">
      <xdr:nvSpPr>
        <xdr:cNvPr id="32" name="正方形/長方形 31">
          <a:extLst>
            <a:ext uri="{FF2B5EF4-FFF2-40B4-BE49-F238E27FC236}">
              <a16:creationId xmlns:a16="http://schemas.microsoft.com/office/drawing/2014/main" id="{00000000-0008-0000-2100-000020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487</xdr:row>
      <xdr:rowOff>158750</xdr:rowOff>
    </xdr:from>
    <xdr:to>
      <xdr:col>21</xdr:col>
      <xdr:colOff>0</xdr:colOff>
      <xdr:row>490</xdr:row>
      <xdr:rowOff>0</xdr:rowOff>
    </xdr:to>
    <xdr:sp macro="" textlink="">
      <xdr:nvSpPr>
        <xdr:cNvPr id="33" name="正方形/長方形 32">
          <a:extLst>
            <a:ext uri="{FF2B5EF4-FFF2-40B4-BE49-F238E27FC236}">
              <a16:creationId xmlns:a16="http://schemas.microsoft.com/office/drawing/2014/main" id="{00000000-0008-0000-2100-000021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487</xdr:row>
      <xdr:rowOff>158750</xdr:rowOff>
    </xdr:from>
    <xdr:to>
      <xdr:col>11</xdr:col>
      <xdr:colOff>0</xdr:colOff>
      <xdr:row>490</xdr:row>
      <xdr:rowOff>0</xdr:rowOff>
    </xdr:to>
    <xdr:sp macro="" textlink="">
      <xdr:nvSpPr>
        <xdr:cNvPr id="34" name="正方形/長方形 33">
          <a:extLst>
            <a:ext uri="{FF2B5EF4-FFF2-40B4-BE49-F238E27FC236}">
              <a16:creationId xmlns:a16="http://schemas.microsoft.com/office/drawing/2014/main" id="{00000000-0008-0000-2100-000022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487</xdr:row>
      <xdr:rowOff>158750</xdr:rowOff>
    </xdr:from>
    <xdr:to>
      <xdr:col>16</xdr:col>
      <xdr:colOff>0</xdr:colOff>
      <xdr:row>490</xdr:row>
      <xdr:rowOff>0</xdr:rowOff>
    </xdr:to>
    <xdr:sp macro="" textlink="">
      <xdr:nvSpPr>
        <xdr:cNvPr id="35" name="正方形/長方形 34">
          <a:extLst>
            <a:ext uri="{FF2B5EF4-FFF2-40B4-BE49-F238E27FC236}">
              <a16:creationId xmlns:a16="http://schemas.microsoft.com/office/drawing/2014/main" id="{00000000-0008-0000-2100-000023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487</xdr:row>
      <xdr:rowOff>158750</xdr:rowOff>
    </xdr:from>
    <xdr:to>
      <xdr:col>21</xdr:col>
      <xdr:colOff>0</xdr:colOff>
      <xdr:row>490</xdr:row>
      <xdr:rowOff>0</xdr:rowOff>
    </xdr:to>
    <xdr:sp macro="" textlink="">
      <xdr:nvSpPr>
        <xdr:cNvPr id="36" name="正方形/長方形 35">
          <a:extLst>
            <a:ext uri="{FF2B5EF4-FFF2-40B4-BE49-F238E27FC236}">
              <a16:creationId xmlns:a16="http://schemas.microsoft.com/office/drawing/2014/main" id="{00000000-0008-0000-2100-000024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607</xdr:row>
      <xdr:rowOff>158750</xdr:rowOff>
    </xdr:from>
    <xdr:to>
      <xdr:col>6</xdr:col>
      <xdr:colOff>0</xdr:colOff>
      <xdr:row>610</xdr:row>
      <xdr:rowOff>0</xdr:rowOff>
    </xdr:to>
    <xdr:sp macro="" textlink="">
      <xdr:nvSpPr>
        <xdr:cNvPr id="37" name="正方形/長方形 36">
          <a:extLst>
            <a:ext uri="{FF2B5EF4-FFF2-40B4-BE49-F238E27FC236}">
              <a16:creationId xmlns:a16="http://schemas.microsoft.com/office/drawing/2014/main" id="{00000000-0008-0000-2100-000025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607</xdr:row>
      <xdr:rowOff>158750</xdr:rowOff>
    </xdr:from>
    <xdr:to>
      <xdr:col>11</xdr:col>
      <xdr:colOff>0</xdr:colOff>
      <xdr:row>610</xdr:row>
      <xdr:rowOff>0</xdr:rowOff>
    </xdr:to>
    <xdr:sp macro="" textlink="">
      <xdr:nvSpPr>
        <xdr:cNvPr id="38" name="正方形/長方形 37">
          <a:extLst>
            <a:ext uri="{FF2B5EF4-FFF2-40B4-BE49-F238E27FC236}">
              <a16:creationId xmlns:a16="http://schemas.microsoft.com/office/drawing/2014/main" id="{00000000-0008-0000-2100-000026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607</xdr:row>
      <xdr:rowOff>158750</xdr:rowOff>
    </xdr:from>
    <xdr:to>
      <xdr:col>16</xdr:col>
      <xdr:colOff>0</xdr:colOff>
      <xdr:row>610</xdr:row>
      <xdr:rowOff>0</xdr:rowOff>
    </xdr:to>
    <xdr:sp macro="" textlink="">
      <xdr:nvSpPr>
        <xdr:cNvPr id="39" name="正方形/長方形 38">
          <a:extLst>
            <a:ext uri="{FF2B5EF4-FFF2-40B4-BE49-F238E27FC236}">
              <a16:creationId xmlns:a16="http://schemas.microsoft.com/office/drawing/2014/main" id="{00000000-0008-0000-2100-000027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607</xdr:row>
      <xdr:rowOff>158750</xdr:rowOff>
    </xdr:from>
    <xdr:to>
      <xdr:col>21</xdr:col>
      <xdr:colOff>0</xdr:colOff>
      <xdr:row>610</xdr:row>
      <xdr:rowOff>0</xdr:rowOff>
    </xdr:to>
    <xdr:sp macro="" textlink="">
      <xdr:nvSpPr>
        <xdr:cNvPr id="40" name="正方形/長方形 39">
          <a:extLst>
            <a:ext uri="{FF2B5EF4-FFF2-40B4-BE49-F238E27FC236}">
              <a16:creationId xmlns:a16="http://schemas.microsoft.com/office/drawing/2014/main" id="{00000000-0008-0000-2100-000028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607</xdr:row>
      <xdr:rowOff>158750</xdr:rowOff>
    </xdr:from>
    <xdr:to>
      <xdr:col>11</xdr:col>
      <xdr:colOff>0</xdr:colOff>
      <xdr:row>610</xdr:row>
      <xdr:rowOff>0</xdr:rowOff>
    </xdr:to>
    <xdr:sp macro="" textlink="">
      <xdr:nvSpPr>
        <xdr:cNvPr id="41" name="正方形/長方形 40">
          <a:extLst>
            <a:ext uri="{FF2B5EF4-FFF2-40B4-BE49-F238E27FC236}">
              <a16:creationId xmlns:a16="http://schemas.microsoft.com/office/drawing/2014/main" id="{00000000-0008-0000-2100-000029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607</xdr:row>
      <xdr:rowOff>158750</xdr:rowOff>
    </xdr:from>
    <xdr:to>
      <xdr:col>16</xdr:col>
      <xdr:colOff>0</xdr:colOff>
      <xdr:row>610</xdr:row>
      <xdr:rowOff>0</xdr:rowOff>
    </xdr:to>
    <xdr:sp macro="" textlink="">
      <xdr:nvSpPr>
        <xdr:cNvPr id="42" name="正方形/長方形 41">
          <a:extLst>
            <a:ext uri="{FF2B5EF4-FFF2-40B4-BE49-F238E27FC236}">
              <a16:creationId xmlns:a16="http://schemas.microsoft.com/office/drawing/2014/main" id="{00000000-0008-0000-2100-00002A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607</xdr:row>
      <xdr:rowOff>158750</xdr:rowOff>
    </xdr:from>
    <xdr:to>
      <xdr:col>21</xdr:col>
      <xdr:colOff>0</xdr:colOff>
      <xdr:row>610</xdr:row>
      <xdr:rowOff>0</xdr:rowOff>
    </xdr:to>
    <xdr:sp macro="" textlink="">
      <xdr:nvSpPr>
        <xdr:cNvPr id="43" name="正方形/長方形 42">
          <a:extLst>
            <a:ext uri="{FF2B5EF4-FFF2-40B4-BE49-F238E27FC236}">
              <a16:creationId xmlns:a16="http://schemas.microsoft.com/office/drawing/2014/main" id="{00000000-0008-0000-2100-00002B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727</xdr:row>
      <xdr:rowOff>158750</xdr:rowOff>
    </xdr:from>
    <xdr:to>
      <xdr:col>6</xdr:col>
      <xdr:colOff>0</xdr:colOff>
      <xdr:row>730</xdr:row>
      <xdr:rowOff>0</xdr:rowOff>
    </xdr:to>
    <xdr:sp macro="" textlink="">
      <xdr:nvSpPr>
        <xdr:cNvPr id="44" name="正方形/長方形 43">
          <a:extLst>
            <a:ext uri="{FF2B5EF4-FFF2-40B4-BE49-F238E27FC236}">
              <a16:creationId xmlns:a16="http://schemas.microsoft.com/office/drawing/2014/main" id="{00000000-0008-0000-2100-00002C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727</xdr:row>
      <xdr:rowOff>158750</xdr:rowOff>
    </xdr:from>
    <xdr:to>
      <xdr:col>11</xdr:col>
      <xdr:colOff>0</xdr:colOff>
      <xdr:row>730</xdr:row>
      <xdr:rowOff>0</xdr:rowOff>
    </xdr:to>
    <xdr:sp macro="" textlink="">
      <xdr:nvSpPr>
        <xdr:cNvPr id="45" name="正方形/長方形 44">
          <a:extLst>
            <a:ext uri="{FF2B5EF4-FFF2-40B4-BE49-F238E27FC236}">
              <a16:creationId xmlns:a16="http://schemas.microsoft.com/office/drawing/2014/main" id="{00000000-0008-0000-2100-00002D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727</xdr:row>
      <xdr:rowOff>158750</xdr:rowOff>
    </xdr:from>
    <xdr:to>
      <xdr:col>16</xdr:col>
      <xdr:colOff>0</xdr:colOff>
      <xdr:row>730</xdr:row>
      <xdr:rowOff>0</xdr:rowOff>
    </xdr:to>
    <xdr:sp macro="" textlink="">
      <xdr:nvSpPr>
        <xdr:cNvPr id="46" name="正方形/長方形 45">
          <a:extLst>
            <a:ext uri="{FF2B5EF4-FFF2-40B4-BE49-F238E27FC236}">
              <a16:creationId xmlns:a16="http://schemas.microsoft.com/office/drawing/2014/main" id="{00000000-0008-0000-2100-00002E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727</xdr:row>
      <xdr:rowOff>158750</xdr:rowOff>
    </xdr:from>
    <xdr:to>
      <xdr:col>21</xdr:col>
      <xdr:colOff>0</xdr:colOff>
      <xdr:row>730</xdr:row>
      <xdr:rowOff>0</xdr:rowOff>
    </xdr:to>
    <xdr:sp macro="" textlink="">
      <xdr:nvSpPr>
        <xdr:cNvPr id="47" name="正方形/長方形 46">
          <a:extLst>
            <a:ext uri="{FF2B5EF4-FFF2-40B4-BE49-F238E27FC236}">
              <a16:creationId xmlns:a16="http://schemas.microsoft.com/office/drawing/2014/main" id="{00000000-0008-0000-2100-00002F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727</xdr:row>
      <xdr:rowOff>158750</xdr:rowOff>
    </xdr:from>
    <xdr:to>
      <xdr:col>11</xdr:col>
      <xdr:colOff>0</xdr:colOff>
      <xdr:row>730</xdr:row>
      <xdr:rowOff>0</xdr:rowOff>
    </xdr:to>
    <xdr:sp macro="" textlink="">
      <xdr:nvSpPr>
        <xdr:cNvPr id="48" name="正方形/長方形 47">
          <a:extLst>
            <a:ext uri="{FF2B5EF4-FFF2-40B4-BE49-F238E27FC236}">
              <a16:creationId xmlns:a16="http://schemas.microsoft.com/office/drawing/2014/main" id="{00000000-0008-0000-2100-000030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727</xdr:row>
      <xdr:rowOff>158750</xdr:rowOff>
    </xdr:from>
    <xdr:to>
      <xdr:col>16</xdr:col>
      <xdr:colOff>0</xdr:colOff>
      <xdr:row>730</xdr:row>
      <xdr:rowOff>0</xdr:rowOff>
    </xdr:to>
    <xdr:sp macro="" textlink="">
      <xdr:nvSpPr>
        <xdr:cNvPr id="49" name="正方形/長方形 48">
          <a:extLst>
            <a:ext uri="{FF2B5EF4-FFF2-40B4-BE49-F238E27FC236}">
              <a16:creationId xmlns:a16="http://schemas.microsoft.com/office/drawing/2014/main" id="{00000000-0008-0000-2100-000031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727</xdr:row>
      <xdr:rowOff>158750</xdr:rowOff>
    </xdr:from>
    <xdr:to>
      <xdr:col>21</xdr:col>
      <xdr:colOff>0</xdr:colOff>
      <xdr:row>730</xdr:row>
      <xdr:rowOff>0</xdr:rowOff>
    </xdr:to>
    <xdr:sp macro="" textlink="">
      <xdr:nvSpPr>
        <xdr:cNvPr id="50" name="正方形/長方形 49">
          <a:extLst>
            <a:ext uri="{FF2B5EF4-FFF2-40B4-BE49-F238E27FC236}">
              <a16:creationId xmlns:a16="http://schemas.microsoft.com/office/drawing/2014/main" id="{00000000-0008-0000-2100-000032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847</xdr:row>
      <xdr:rowOff>158750</xdr:rowOff>
    </xdr:from>
    <xdr:to>
      <xdr:col>6</xdr:col>
      <xdr:colOff>0</xdr:colOff>
      <xdr:row>850</xdr:row>
      <xdr:rowOff>0</xdr:rowOff>
    </xdr:to>
    <xdr:sp macro="" textlink="">
      <xdr:nvSpPr>
        <xdr:cNvPr id="51" name="正方形/長方形 50">
          <a:extLst>
            <a:ext uri="{FF2B5EF4-FFF2-40B4-BE49-F238E27FC236}">
              <a16:creationId xmlns:a16="http://schemas.microsoft.com/office/drawing/2014/main" id="{00000000-0008-0000-2100-000033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847</xdr:row>
      <xdr:rowOff>158750</xdr:rowOff>
    </xdr:from>
    <xdr:to>
      <xdr:col>11</xdr:col>
      <xdr:colOff>0</xdr:colOff>
      <xdr:row>850</xdr:row>
      <xdr:rowOff>0</xdr:rowOff>
    </xdr:to>
    <xdr:sp macro="" textlink="">
      <xdr:nvSpPr>
        <xdr:cNvPr id="52" name="正方形/長方形 51">
          <a:extLst>
            <a:ext uri="{FF2B5EF4-FFF2-40B4-BE49-F238E27FC236}">
              <a16:creationId xmlns:a16="http://schemas.microsoft.com/office/drawing/2014/main" id="{00000000-0008-0000-2100-000034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847</xdr:row>
      <xdr:rowOff>158750</xdr:rowOff>
    </xdr:from>
    <xdr:to>
      <xdr:col>16</xdr:col>
      <xdr:colOff>0</xdr:colOff>
      <xdr:row>850</xdr:row>
      <xdr:rowOff>0</xdr:rowOff>
    </xdr:to>
    <xdr:sp macro="" textlink="">
      <xdr:nvSpPr>
        <xdr:cNvPr id="53" name="正方形/長方形 52">
          <a:extLst>
            <a:ext uri="{FF2B5EF4-FFF2-40B4-BE49-F238E27FC236}">
              <a16:creationId xmlns:a16="http://schemas.microsoft.com/office/drawing/2014/main" id="{00000000-0008-0000-2100-000035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847</xdr:row>
      <xdr:rowOff>158750</xdr:rowOff>
    </xdr:from>
    <xdr:to>
      <xdr:col>21</xdr:col>
      <xdr:colOff>0</xdr:colOff>
      <xdr:row>850</xdr:row>
      <xdr:rowOff>0</xdr:rowOff>
    </xdr:to>
    <xdr:sp macro="" textlink="">
      <xdr:nvSpPr>
        <xdr:cNvPr id="54" name="正方形/長方形 53">
          <a:extLst>
            <a:ext uri="{FF2B5EF4-FFF2-40B4-BE49-F238E27FC236}">
              <a16:creationId xmlns:a16="http://schemas.microsoft.com/office/drawing/2014/main" id="{00000000-0008-0000-2100-000036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847</xdr:row>
      <xdr:rowOff>158750</xdr:rowOff>
    </xdr:from>
    <xdr:to>
      <xdr:col>11</xdr:col>
      <xdr:colOff>0</xdr:colOff>
      <xdr:row>850</xdr:row>
      <xdr:rowOff>0</xdr:rowOff>
    </xdr:to>
    <xdr:sp macro="" textlink="">
      <xdr:nvSpPr>
        <xdr:cNvPr id="55" name="正方形/長方形 54">
          <a:extLst>
            <a:ext uri="{FF2B5EF4-FFF2-40B4-BE49-F238E27FC236}">
              <a16:creationId xmlns:a16="http://schemas.microsoft.com/office/drawing/2014/main" id="{00000000-0008-0000-2100-000037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847</xdr:row>
      <xdr:rowOff>158750</xdr:rowOff>
    </xdr:from>
    <xdr:to>
      <xdr:col>16</xdr:col>
      <xdr:colOff>0</xdr:colOff>
      <xdr:row>850</xdr:row>
      <xdr:rowOff>0</xdr:rowOff>
    </xdr:to>
    <xdr:sp macro="" textlink="">
      <xdr:nvSpPr>
        <xdr:cNvPr id="56" name="正方形/長方形 55">
          <a:extLst>
            <a:ext uri="{FF2B5EF4-FFF2-40B4-BE49-F238E27FC236}">
              <a16:creationId xmlns:a16="http://schemas.microsoft.com/office/drawing/2014/main" id="{00000000-0008-0000-2100-000038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847</xdr:row>
      <xdr:rowOff>158750</xdr:rowOff>
    </xdr:from>
    <xdr:to>
      <xdr:col>21</xdr:col>
      <xdr:colOff>0</xdr:colOff>
      <xdr:row>850</xdr:row>
      <xdr:rowOff>0</xdr:rowOff>
    </xdr:to>
    <xdr:sp macro="" textlink="">
      <xdr:nvSpPr>
        <xdr:cNvPr id="57" name="正方形/長方形 56">
          <a:extLst>
            <a:ext uri="{FF2B5EF4-FFF2-40B4-BE49-F238E27FC236}">
              <a16:creationId xmlns:a16="http://schemas.microsoft.com/office/drawing/2014/main" id="{00000000-0008-0000-2100-000039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967</xdr:row>
      <xdr:rowOff>158750</xdr:rowOff>
    </xdr:from>
    <xdr:to>
      <xdr:col>6</xdr:col>
      <xdr:colOff>0</xdr:colOff>
      <xdr:row>970</xdr:row>
      <xdr:rowOff>0</xdr:rowOff>
    </xdr:to>
    <xdr:sp macro="" textlink="">
      <xdr:nvSpPr>
        <xdr:cNvPr id="58" name="正方形/長方形 57">
          <a:extLst>
            <a:ext uri="{FF2B5EF4-FFF2-40B4-BE49-F238E27FC236}">
              <a16:creationId xmlns:a16="http://schemas.microsoft.com/office/drawing/2014/main" id="{00000000-0008-0000-2100-00003A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967</xdr:row>
      <xdr:rowOff>158750</xdr:rowOff>
    </xdr:from>
    <xdr:to>
      <xdr:col>11</xdr:col>
      <xdr:colOff>0</xdr:colOff>
      <xdr:row>970</xdr:row>
      <xdr:rowOff>0</xdr:rowOff>
    </xdr:to>
    <xdr:sp macro="" textlink="">
      <xdr:nvSpPr>
        <xdr:cNvPr id="59" name="正方形/長方形 58">
          <a:extLst>
            <a:ext uri="{FF2B5EF4-FFF2-40B4-BE49-F238E27FC236}">
              <a16:creationId xmlns:a16="http://schemas.microsoft.com/office/drawing/2014/main" id="{00000000-0008-0000-2100-00003B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967</xdr:row>
      <xdr:rowOff>158750</xdr:rowOff>
    </xdr:from>
    <xdr:to>
      <xdr:col>16</xdr:col>
      <xdr:colOff>0</xdr:colOff>
      <xdr:row>970</xdr:row>
      <xdr:rowOff>0</xdr:rowOff>
    </xdr:to>
    <xdr:sp macro="" textlink="">
      <xdr:nvSpPr>
        <xdr:cNvPr id="60" name="正方形/長方形 59">
          <a:extLst>
            <a:ext uri="{FF2B5EF4-FFF2-40B4-BE49-F238E27FC236}">
              <a16:creationId xmlns:a16="http://schemas.microsoft.com/office/drawing/2014/main" id="{00000000-0008-0000-2100-00003C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967</xdr:row>
      <xdr:rowOff>158750</xdr:rowOff>
    </xdr:from>
    <xdr:to>
      <xdr:col>21</xdr:col>
      <xdr:colOff>0</xdr:colOff>
      <xdr:row>970</xdr:row>
      <xdr:rowOff>0</xdr:rowOff>
    </xdr:to>
    <xdr:sp macro="" textlink="">
      <xdr:nvSpPr>
        <xdr:cNvPr id="61" name="正方形/長方形 60">
          <a:extLst>
            <a:ext uri="{FF2B5EF4-FFF2-40B4-BE49-F238E27FC236}">
              <a16:creationId xmlns:a16="http://schemas.microsoft.com/office/drawing/2014/main" id="{00000000-0008-0000-2100-00003D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967</xdr:row>
      <xdr:rowOff>158750</xdr:rowOff>
    </xdr:from>
    <xdr:to>
      <xdr:col>11</xdr:col>
      <xdr:colOff>0</xdr:colOff>
      <xdr:row>970</xdr:row>
      <xdr:rowOff>0</xdr:rowOff>
    </xdr:to>
    <xdr:sp macro="" textlink="">
      <xdr:nvSpPr>
        <xdr:cNvPr id="62" name="正方形/長方形 61">
          <a:extLst>
            <a:ext uri="{FF2B5EF4-FFF2-40B4-BE49-F238E27FC236}">
              <a16:creationId xmlns:a16="http://schemas.microsoft.com/office/drawing/2014/main" id="{00000000-0008-0000-2100-00003E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967</xdr:row>
      <xdr:rowOff>158750</xdr:rowOff>
    </xdr:from>
    <xdr:to>
      <xdr:col>16</xdr:col>
      <xdr:colOff>0</xdr:colOff>
      <xdr:row>970</xdr:row>
      <xdr:rowOff>0</xdr:rowOff>
    </xdr:to>
    <xdr:sp macro="" textlink="">
      <xdr:nvSpPr>
        <xdr:cNvPr id="63" name="正方形/長方形 62">
          <a:extLst>
            <a:ext uri="{FF2B5EF4-FFF2-40B4-BE49-F238E27FC236}">
              <a16:creationId xmlns:a16="http://schemas.microsoft.com/office/drawing/2014/main" id="{00000000-0008-0000-2100-00003F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967</xdr:row>
      <xdr:rowOff>158750</xdr:rowOff>
    </xdr:from>
    <xdr:to>
      <xdr:col>21</xdr:col>
      <xdr:colOff>0</xdr:colOff>
      <xdr:row>970</xdr:row>
      <xdr:rowOff>0</xdr:rowOff>
    </xdr:to>
    <xdr:sp macro="" textlink="">
      <xdr:nvSpPr>
        <xdr:cNvPr id="64" name="正方形/長方形 63">
          <a:extLst>
            <a:ext uri="{FF2B5EF4-FFF2-40B4-BE49-F238E27FC236}">
              <a16:creationId xmlns:a16="http://schemas.microsoft.com/office/drawing/2014/main" id="{00000000-0008-0000-2100-000040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1087</xdr:row>
      <xdr:rowOff>158750</xdr:rowOff>
    </xdr:from>
    <xdr:to>
      <xdr:col>6</xdr:col>
      <xdr:colOff>0</xdr:colOff>
      <xdr:row>1090</xdr:row>
      <xdr:rowOff>0</xdr:rowOff>
    </xdr:to>
    <xdr:sp macro="" textlink="">
      <xdr:nvSpPr>
        <xdr:cNvPr id="65" name="正方形/長方形 64">
          <a:extLst>
            <a:ext uri="{FF2B5EF4-FFF2-40B4-BE49-F238E27FC236}">
              <a16:creationId xmlns:a16="http://schemas.microsoft.com/office/drawing/2014/main" id="{00000000-0008-0000-2100-000041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1087</xdr:row>
      <xdr:rowOff>158750</xdr:rowOff>
    </xdr:from>
    <xdr:to>
      <xdr:col>11</xdr:col>
      <xdr:colOff>0</xdr:colOff>
      <xdr:row>1090</xdr:row>
      <xdr:rowOff>0</xdr:rowOff>
    </xdr:to>
    <xdr:sp macro="" textlink="">
      <xdr:nvSpPr>
        <xdr:cNvPr id="66" name="正方形/長方形 65">
          <a:extLst>
            <a:ext uri="{FF2B5EF4-FFF2-40B4-BE49-F238E27FC236}">
              <a16:creationId xmlns:a16="http://schemas.microsoft.com/office/drawing/2014/main" id="{00000000-0008-0000-2100-000042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1087</xdr:row>
      <xdr:rowOff>158750</xdr:rowOff>
    </xdr:from>
    <xdr:to>
      <xdr:col>16</xdr:col>
      <xdr:colOff>0</xdr:colOff>
      <xdr:row>1090</xdr:row>
      <xdr:rowOff>0</xdr:rowOff>
    </xdr:to>
    <xdr:sp macro="" textlink="">
      <xdr:nvSpPr>
        <xdr:cNvPr id="67" name="正方形/長方形 66">
          <a:extLst>
            <a:ext uri="{FF2B5EF4-FFF2-40B4-BE49-F238E27FC236}">
              <a16:creationId xmlns:a16="http://schemas.microsoft.com/office/drawing/2014/main" id="{00000000-0008-0000-2100-000043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1087</xdr:row>
      <xdr:rowOff>158750</xdr:rowOff>
    </xdr:from>
    <xdr:to>
      <xdr:col>21</xdr:col>
      <xdr:colOff>0</xdr:colOff>
      <xdr:row>1090</xdr:row>
      <xdr:rowOff>0</xdr:rowOff>
    </xdr:to>
    <xdr:sp macro="" textlink="">
      <xdr:nvSpPr>
        <xdr:cNvPr id="68" name="正方形/長方形 67">
          <a:extLst>
            <a:ext uri="{FF2B5EF4-FFF2-40B4-BE49-F238E27FC236}">
              <a16:creationId xmlns:a16="http://schemas.microsoft.com/office/drawing/2014/main" id="{00000000-0008-0000-2100-000044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1087</xdr:row>
      <xdr:rowOff>158750</xdr:rowOff>
    </xdr:from>
    <xdr:to>
      <xdr:col>11</xdr:col>
      <xdr:colOff>0</xdr:colOff>
      <xdr:row>1090</xdr:row>
      <xdr:rowOff>0</xdr:rowOff>
    </xdr:to>
    <xdr:sp macro="" textlink="">
      <xdr:nvSpPr>
        <xdr:cNvPr id="69" name="正方形/長方形 68">
          <a:extLst>
            <a:ext uri="{FF2B5EF4-FFF2-40B4-BE49-F238E27FC236}">
              <a16:creationId xmlns:a16="http://schemas.microsoft.com/office/drawing/2014/main" id="{00000000-0008-0000-2100-000045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1087</xdr:row>
      <xdr:rowOff>158750</xdr:rowOff>
    </xdr:from>
    <xdr:to>
      <xdr:col>16</xdr:col>
      <xdr:colOff>0</xdr:colOff>
      <xdr:row>1090</xdr:row>
      <xdr:rowOff>0</xdr:rowOff>
    </xdr:to>
    <xdr:sp macro="" textlink="">
      <xdr:nvSpPr>
        <xdr:cNvPr id="70" name="正方形/長方形 69">
          <a:extLst>
            <a:ext uri="{FF2B5EF4-FFF2-40B4-BE49-F238E27FC236}">
              <a16:creationId xmlns:a16="http://schemas.microsoft.com/office/drawing/2014/main" id="{00000000-0008-0000-2100-000046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1087</xdr:row>
      <xdr:rowOff>158750</xdr:rowOff>
    </xdr:from>
    <xdr:to>
      <xdr:col>21</xdr:col>
      <xdr:colOff>0</xdr:colOff>
      <xdr:row>1090</xdr:row>
      <xdr:rowOff>0</xdr:rowOff>
    </xdr:to>
    <xdr:sp macro="" textlink="">
      <xdr:nvSpPr>
        <xdr:cNvPr id="71" name="正方形/長方形 70">
          <a:extLst>
            <a:ext uri="{FF2B5EF4-FFF2-40B4-BE49-F238E27FC236}">
              <a16:creationId xmlns:a16="http://schemas.microsoft.com/office/drawing/2014/main" id="{00000000-0008-0000-2100-000047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1207</xdr:row>
      <xdr:rowOff>158750</xdr:rowOff>
    </xdr:from>
    <xdr:to>
      <xdr:col>6</xdr:col>
      <xdr:colOff>0</xdr:colOff>
      <xdr:row>1210</xdr:row>
      <xdr:rowOff>0</xdr:rowOff>
    </xdr:to>
    <xdr:sp macro="" textlink="">
      <xdr:nvSpPr>
        <xdr:cNvPr id="72" name="正方形/長方形 71">
          <a:extLst>
            <a:ext uri="{FF2B5EF4-FFF2-40B4-BE49-F238E27FC236}">
              <a16:creationId xmlns:a16="http://schemas.microsoft.com/office/drawing/2014/main" id="{00000000-0008-0000-2100-000048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1207</xdr:row>
      <xdr:rowOff>158750</xdr:rowOff>
    </xdr:from>
    <xdr:to>
      <xdr:col>11</xdr:col>
      <xdr:colOff>0</xdr:colOff>
      <xdr:row>1210</xdr:row>
      <xdr:rowOff>0</xdr:rowOff>
    </xdr:to>
    <xdr:sp macro="" textlink="">
      <xdr:nvSpPr>
        <xdr:cNvPr id="73" name="正方形/長方形 72">
          <a:extLst>
            <a:ext uri="{FF2B5EF4-FFF2-40B4-BE49-F238E27FC236}">
              <a16:creationId xmlns:a16="http://schemas.microsoft.com/office/drawing/2014/main" id="{00000000-0008-0000-2100-000049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1207</xdr:row>
      <xdr:rowOff>158750</xdr:rowOff>
    </xdr:from>
    <xdr:to>
      <xdr:col>16</xdr:col>
      <xdr:colOff>0</xdr:colOff>
      <xdr:row>1210</xdr:row>
      <xdr:rowOff>0</xdr:rowOff>
    </xdr:to>
    <xdr:sp macro="" textlink="">
      <xdr:nvSpPr>
        <xdr:cNvPr id="74" name="正方形/長方形 73">
          <a:extLst>
            <a:ext uri="{FF2B5EF4-FFF2-40B4-BE49-F238E27FC236}">
              <a16:creationId xmlns:a16="http://schemas.microsoft.com/office/drawing/2014/main" id="{00000000-0008-0000-2100-00004A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1207</xdr:row>
      <xdr:rowOff>158750</xdr:rowOff>
    </xdr:from>
    <xdr:to>
      <xdr:col>21</xdr:col>
      <xdr:colOff>0</xdr:colOff>
      <xdr:row>1210</xdr:row>
      <xdr:rowOff>0</xdr:rowOff>
    </xdr:to>
    <xdr:sp macro="" textlink="">
      <xdr:nvSpPr>
        <xdr:cNvPr id="75" name="正方形/長方形 74">
          <a:extLst>
            <a:ext uri="{FF2B5EF4-FFF2-40B4-BE49-F238E27FC236}">
              <a16:creationId xmlns:a16="http://schemas.microsoft.com/office/drawing/2014/main" id="{00000000-0008-0000-2100-00004B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1207</xdr:row>
      <xdr:rowOff>158750</xdr:rowOff>
    </xdr:from>
    <xdr:to>
      <xdr:col>11</xdr:col>
      <xdr:colOff>0</xdr:colOff>
      <xdr:row>1210</xdr:row>
      <xdr:rowOff>0</xdr:rowOff>
    </xdr:to>
    <xdr:sp macro="" textlink="">
      <xdr:nvSpPr>
        <xdr:cNvPr id="76" name="正方形/長方形 75">
          <a:extLst>
            <a:ext uri="{FF2B5EF4-FFF2-40B4-BE49-F238E27FC236}">
              <a16:creationId xmlns:a16="http://schemas.microsoft.com/office/drawing/2014/main" id="{00000000-0008-0000-2100-00004C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1207</xdr:row>
      <xdr:rowOff>158750</xdr:rowOff>
    </xdr:from>
    <xdr:to>
      <xdr:col>16</xdr:col>
      <xdr:colOff>0</xdr:colOff>
      <xdr:row>1210</xdr:row>
      <xdr:rowOff>0</xdr:rowOff>
    </xdr:to>
    <xdr:sp macro="" textlink="">
      <xdr:nvSpPr>
        <xdr:cNvPr id="77" name="正方形/長方形 76">
          <a:extLst>
            <a:ext uri="{FF2B5EF4-FFF2-40B4-BE49-F238E27FC236}">
              <a16:creationId xmlns:a16="http://schemas.microsoft.com/office/drawing/2014/main" id="{00000000-0008-0000-2100-00004D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1207</xdr:row>
      <xdr:rowOff>158750</xdr:rowOff>
    </xdr:from>
    <xdr:to>
      <xdr:col>21</xdr:col>
      <xdr:colOff>0</xdr:colOff>
      <xdr:row>1210</xdr:row>
      <xdr:rowOff>0</xdr:rowOff>
    </xdr:to>
    <xdr:sp macro="" textlink="">
      <xdr:nvSpPr>
        <xdr:cNvPr id="78" name="正方形/長方形 77">
          <a:extLst>
            <a:ext uri="{FF2B5EF4-FFF2-40B4-BE49-F238E27FC236}">
              <a16:creationId xmlns:a16="http://schemas.microsoft.com/office/drawing/2014/main" id="{00000000-0008-0000-2100-00004E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1327</xdr:row>
      <xdr:rowOff>158750</xdr:rowOff>
    </xdr:from>
    <xdr:to>
      <xdr:col>6</xdr:col>
      <xdr:colOff>0</xdr:colOff>
      <xdr:row>1330</xdr:row>
      <xdr:rowOff>0</xdr:rowOff>
    </xdr:to>
    <xdr:sp macro="" textlink="">
      <xdr:nvSpPr>
        <xdr:cNvPr id="79" name="正方形/長方形 78">
          <a:extLst>
            <a:ext uri="{FF2B5EF4-FFF2-40B4-BE49-F238E27FC236}">
              <a16:creationId xmlns:a16="http://schemas.microsoft.com/office/drawing/2014/main" id="{00000000-0008-0000-2100-00004F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1327</xdr:row>
      <xdr:rowOff>158750</xdr:rowOff>
    </xdr:from>
    <xdr:to>
      <xdr:col>11</xdr:col>
      <xdr:colOff>0</xdr:colOff>
      <xdr:row>1330</xdr:row>
      <xdr:rowOff>0</xdr:rowOff>
    </xdr:to>
    <xdr:sp macro="" textlink="">
      <xdr:nvSpPr>
        <xdr:cNvPr id="80" name="正方形/長方形 79">
          <a:extLst>
            <a:ext uri="{FF2B5EF4-FFF2-40B4-BE49-F238E27FC236}">
              <a16:creationId xmlns:a16="http://schemas.microsoft.com/office/drawing/2014/main" id="{00000000-0008-0000-2100-000050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1327</xdr:row>
      <xdr:rowOff>158750</xdr:rowOff>
    </xdr:from>
    <xdr:to>
      <xdr:col>16</xdr:col>
      <xdr:colOff>0</xdr:colOff>
      <xdr:row>1330</xdr:row>
      <xdr:rowOff>0</xdr:rowOff>
    </xdr:to>
    <xdr:sp macro="" textlink="">
      <xdr:nvSpPr>
        <xdr:cNvPr id="81" name="正方形/長方形 80">
          <a:extLst>
            <a:ext uri="{FF2B5EF4-FFF2-40B4-BE49-F238E27FC236}">
              <a16:creationId xmlns:a16="http://schemas.microsoft.com/office/drawing/2014/main" id="{00000000-0008-0000-2100-000051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1327</xdr:row>
      <xdr:rowOff>158750</xdr:rowOff>
    </xdr:from>
    <xdr:to>
      <xdr:col>21</xdr:col>
      <xdr:colOff>0</xdr:colOff>
      <xdr:row>1330</xdr:row>
      <xdr:rowOff>0</xdr:rowOff>
    </xdr:to>
    <xdr:sp macro="" textlink="">
      <xdr:nvSpPr>
        <xdr:cNvPr id="82" name="正方形/長方形 81">
          <a:extLst>
            <a:ext uri="{FF2B5EF4-FFF2-40B4-BE49-F238E27FC236}">
              <a16:creationId xmlns:a16="http://schemas.microsoft.com/office/drawing/2014/main" id="{00000000-0008-0000-2100-000052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1327</xdr:row>
      <xdr:rowOff>158750</xdr:rowOff>
    </xdr:from>
    <xdr:to>
      <xdr:col>11</xdr:col>
      <xdr:colOff>0</xdr:colOff>
      <xdr:row>1330</xdr:row>
      <xdr:rowOff>0</xdr:rowOff>
    </xdr:to>
    <xdr:sp macro="" textlink="">
      <xdr:nvSpPr>
        <xdr:cNvPr id="83" name="正方形/長方形 82">
          <a:extLst>
            <a:ext uri="{FF2B5EF4-FFF2-40B4-BE49-F238E27FC236}">
              <a16:creationId xmlns:a16="http://schemas.microsoft.com/office/drawing/2014/main" id="{00000000-0008-0000-2100-000053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1327</xdr:row>
      <xdr:rowOff>158750</xdr:rowOff>
    </xdr:from>
    <xdr:to>
      <xdr:col>16</xdr:col>
      <xdr:colOff>0</xdr:colOff>
      <xdr:row>1330</xdr:row>
      <xdr:rowOff>0</xdr:rowOff>
    </xdr:to>
    <xdr:sp macro="" textlink="">
      <xdr:nvSpPr>
        <xdr:cNvPr id="84" name="正方形/長方形 83">
          <a:extLst>
            <a:ext uri="{FF2B5EF4-FFF2-40B4-BE49-F238E27FC236}">
              <a16:creationId xmlns:a16="http://schemas.microsoft.com/office/drawing/2014/main" id="{00000000-0008-0000-2100-000054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1327</xdr:row>
      <xdr:rowOff>158750</xdr:rowOff>
    </xdr:from>
    <xdr:to>
      <xdr:col>21</xdr:col>
      <xdr:colOff>0</xdr:colOff>
      <xdr:row>1330</xdr:row>
      <xdr:rowOff>0</xdr:rowOff>
    </xdr:to>
    <xdr:sp macro="" textlink="">
      <xdr:nvSpPr>
        <xdr:cNvPr id="85" name="正方形/長方形 84">
          <a:extLst>
            <a:ext uri="{FF2B5EF4-FFF2-40B4-BE49-F238E27FC236}">
              <a16:creationId xmlns:a16="http://schemas.microsoft.com/office/drawing/2014/main" id="{00000000-0008-0000-2100-000055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1447</xdr:row>
      <xdr:rowOff>158750</xdr:rowOff>
    </xdr:from>
    <xdr:to>
      <xdr:col>6</xdr:col>
      <xdr:colOff>0</xdr:colOff>
      <xdr:row>1450</xdr:row>
      <xdr:rowOff>0</xdr:rowOff>
    </xdr:to>
    <xdr:sp macro="" textlink="">
      <xdr:nvSpPr>
        <xdr:cNvPr id="86" name="正方形/長方形 85">
          <a:extLst>
            <a:ext uri="{FF2B5EF4-FFF2-40B4-BE49-F238E27FC236}">
              <a16:creationId xmlns:a16="http://schemas.microsoft.com/office/drawing/2014/main" id="{00000000-0008-0000-2100-000056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1447</xdr:row>
      <xdr:rowOff>158750</xdr:rowOff>
    </xdr:from>
    <xdr:to>
      <xdr:col>11</xdr:col>
      <xdr:colOff>0</xdr:colOff>
      <xdr:row>1450</xdr:row>
      <xdr:rowOff>0</xdr:rowOff>
    </xdr:to>
    <xdr:sp macro="" textlink="">
      <xdr:nvSpPr>
        <xdr:cNvPr id="87" name="正方形/長方形 86">
          <a:extLst>
            <a:ext uri="{FF2B5EF4-FFF2-40B4-BE49-F238E27FC236}">
              <a16:creationId xmlns:a16="http://schemas.microsoft.com/office/drawing/2014/main" id="{00000000-0008-0000-2100-000057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1447</xdr:row>
      <xdr:rowOff>158750</xdr:rowOff>
    </xdr:from>
    <xdr:to>
      <xdr:col>16</xdr:col>
      <xdr:colOff>0</xdr:colOff>
      <xdr:row>1450</xdr:row>
      <xdr:rowOff>0</xdr:rowOff>
    </xdr:to>
    <xdr:sp macro="" textlink="">
      <xdr:nvSpPr>
        <xdr:cNvPr id="88" name="正方形/長方形 87">
          <a:extLst>
            <a:ext uri="{FF2B5EF4-FFF2-40B4-BE49-F238E27FC236}">
              <a16:creationId xmlns:a16="http://schemas.microsoft.com/office/drawing/2014/main" id="{00000000-0008-0000-2100-000058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1447</xdr:row>
      <xdr:rowOff>158750</xdr:rowOff>
    </xdr:from>
    <xdr:to>
      <xdr:col>21</xdr:col>
      <xdr:colOff>0</xdr:colOff>
      <xdr:row>1450</xdr:row>
      <xdr:rowOff>0</xdr:rowOff>
    </xdr:to>
    <xdr:sp macro="" textlink="">
      <xdr:nvSpPr>
        <xdr:cNvPr id="89" name="正方形/長方形 88">
          <a:extLst>
            <a:ext uri="{FF2B5EF4-FFF2-40B4-BE49-F238E27FC236}">
              <a16:creationId xmlns:a16="http://schemas.microsoft.com/office/drawing/2014/main" id="{00000000-0008-0000-2100-000059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1447</xdr:row>
      <xdr:rowOff>158750</xdr:rowOff>
    </xdr:from>
    <xdr:to>
      <xdr:col>11</xdr:col>
      <xdr:colOff>0</xdr:colOff>
      <xdr:row>1450</xdr:row>
      <xdr:rowOff>0</xdr:rowOff>
    </xdr:to>
    <xdr:sp macro="" textlink="">
      <xdr:nvSpPr>
        <xdr:cNvPr id="90" name="正方形/長方形 89">
          <a:extLst>
            <a:ext uri="{FF2B5EF4-FFF2-40B4-BE49-F238E27FC236}">
              <a16:creationId xmlns:a16="http://schemas.microsoft.com/office/drawing/2014/main" id="{00000000-0008-0000-2100-00005A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1447</xdr:row>
      <xdr:rowOff>158750</xdr:rowOff>
    </xdr:from>
    <xdr:to>
      <xdr:col>16</xdr:col>
      <xdr:colOff>0</xdr:colOff>
      <xdr:row>1450</xdr:row>
      <xdr:rowOff>0</xdr:rowOff>
    </xdr:to>
    <xdr:sp macro="" textlink="">
      <xdr:nvSpPr>
        <xdr:cNvPr id="91" name="正方形/長方形 90">
          <a:extLst>
            <a:ext uri="{FF2B5EF4-FFF2-40B4-BE49-F238E27FC236}">
              <a16:creationId xmlns:a16="http://schemas.microsoft.com/office/drawing/2014/main" id="{00000000-0008-0000-2100-00005B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1447</xdr:row>
      <xdr:rowOff>158750</xdr:rowOff>
    </xdr:from>
    <xdr:to>
      <xdr:col>21</xdr:col>
      <xdr:colOff>0</xdr:colOff>
      <xdr:row>1450</xdr:row>
      <xdr:rowOff>0</xdr:rowOff>
    </xdr:to>
    <xdr:sp macro="" textlink="">
      <xdr:nvSpPr>
        <xdr:cNvPr id="92" name="正方形/長方形 91">
          <a:extLst>
            <a:ext uri="{FF2B5EF4-FFF2-40B4-BE49-F238E27FC236}">
              <a16:creationId xmlns:a16="http://schemas.microsoft.com/office/drawing/2014/main" id="{00000000-0008-0000-2100-00005C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101600</xdr:colOff>
      <xdr:row>41</xdr:row>
      <xdr:rowOff>28575</xdr:rowOff>
    </xdr:from>
    <xdr:to>
      <xdr:col>9</xdr:col>
      <xdr:colOff>0</xdr:colOff>
      <xdr:row>55</xdr:row>
      <xdr:rowOff>57175</xdr:rowOff>
    </xdr:to>
    <xdr:graphicFrame macro="">
      <xdr:nvGraphicFramePr>
        <xdr:cNvPr id="7" name="グラフ 6">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58</xdr:row>
      <xdr:rowOff>22225</xdr:rowOff>
    </xdr:from>
    <xdr:to>
      <xdr:col>9</xdr:col>
      <xdr:colOff>3275</xdr:colOff>
      <xdr:row>72</xdr:row>
      <xdr:rowOff>50825</xdr:rowOff>
    </xdr:to>
    <xdr:graphicFrame macro="">
      <xdr:nvGraphicFramePr>
        <xdr:cNvPr id="11" name="グラフ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50072</xdr:colOff>
      <xdr:row>13</xdr:row>
      <xdr:rowOff>793</xdr:rowOff>
    </xdr:from>
    <xdr:to>
      <xdr:col>4</xdr:col>
      <xdr:colOff>50119</xdr:colOff>
      <xdr:row>17</xdr:row>
      <xdr:rowOff>793</xdr:rowOff>
    </xdr:to>
    <xdr:cxnSp macro="">
      <xdr:nvCxnSpPr>
        <xdr:cNvPr id="2" name="直線矢印コネクタ 1">
          <a:extLst>
            <a:ext uri="{FF2B5EF4-FFF2-40B4-BE49-F238E27FC236}">
              <a16:creationId xmlns:a16="http://schemas.microsoft.com/office/drawing/2014/main" id="{00000000-0008-0000-0500-000002000000}"/>
            </a:ext>
          </a:extLst>
        </xdr:cNvPr>
        <xdr:cNvCxnSpPr/>
      </xdr:nvCxnSpPr>
      <xdr:spPr>
        <a:xfrm rot="5400000">
          <a:off x="839222" y="1375575"/>
          <a:ext cx="517864" cy="47"/>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49321</xdr:colOff>
      <xdr:row>19</xdr:row>
      <xdr:rowOff>1956</xdr:rowOff>
    </xdr:from>
    <xdr:to>
      <xdr:col>4</xdr:col>
      <xdr:colOff>50909</xdr:colOff>
      <xdr:row>23</xdr:row>
      <xdr:rowOff>747</xdr:rowOff>
    </xdr:to>
    <xdr:cxnSp macro="">
      <xdr:nvCxnSpPr>
        <xdr:cNvPr id="3" name="直線矢印コネクタ 2">
          <a:extLst>
            <a:ext uri="{FF2B5EF4-FFF2-40B4-BE49-F238E27FC236}">
              <a16:creationId xmlns:a16="http://schemas.microsoft.com/office/drawing/2014/main" id="{00000000-0008-0000-0500-000003000000}"/>
            </a:ext>
          </a:extLst>
        </xdr:cNvPr>
        <xdr:cNvCxnSpPr/>
      </xdr:nvCxnSpPr>
      <xdr:spPr>
        <a:xfrm rot="5400000">
          <a:off x="730169" y="2254808"/>
          <a:ext cx="735391" cy="1588"/>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56571</xdr:colOff>
      <xdr:row>20</xdr:row>
      <xdr:rowOff>76200</xdr:rowOff>
    </xdr:from>
    <xdr:to>
      <xdr:col>8</xdr:col>
      <xdr:colOff>167571</xdr:colOff>
      <xdr:row>20</xdr:row>
      <xdr:rowOff>76200</xdr:rowOff>
    </xdr:to>
    <xdr:cxnSp macro="">
      <xdr:nvCxnSpPr>
        <xdr:cNvPr id="4" name="直線コネクタ 3">
          <a:extLst>
            <a:ext uri="{FF2B5EF4-FFF2-40B4-BE49-F238E27FC236}">
              <a16:creationId xmlns:a16="http://schemas.microsoft.com/office/drawing/2014/main" id="{00000000-0008-0000-0500-000004000000}"/>
            </a:ext>
          </a:extLst>
        </xdr:cNvPr>
        <xdr:cNvCxnSpPr/>
      </xdr:nvCxnSpPr>
      <xdr:spPr>
        <a:xfrm>
          <a:off x="1104321" y="2146300"/>
          <a:ext cx="2016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170241</xdr:colOff>
      <xdr:row>20</xdr:row>
      <xdr:rowOff>73662</xdr:rowOff>
    </xdr:from>
    <xdr:to>
      <xdr:col>8</xdr:col>
      <xdr:colOff>170241</xdr:colOff>
      <xdr:row>22</xdr:row>
      <xdr:rowOff>226362</xdr:rowOff>
    </xdr:to>
    <xdr:cxnSp macro="">
      <xdr:nvCxnSpPr>
        <xdr:cNvPr id="5" name="直線矢印コネクタ 4">
          <a:extLst>
            <a:ext uri="{FF2B5EF4-FFF2-40B4-BE49-F238E27FC236}">
              <a16:creationId xmlns:a16="http://schemas.microsoft.com/office/drawing/2014/main" id="{00000000-0008-0000-0500-000005000000}"/>
            </a:ext>
          </a:extLst>
        </xdr:cNvPr>
        <xdr:cNvCxnSpPr/>
      </xdr:nvCxnSpPr>
      <xdr:spPr>
        <a:xfrm rot="5400000">
          <a:off x="3313341" y="4055262"/>
          <a:ext cx="64800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41883</xdr:colOff>
      <xdr:row>26</xdr:row>
      <xdr:rowOff>95250</xdr:rowOff>
    </xdr:from>
    <xdr:to>
      <xdr:col>6</xdr:col>
      <xdr:colOff>7383</xdr:colOff>
      <xdr:row>26</xdr:row>
      <xdr:rowOff>95250</xdr:rowOff>
    </xdr:to>
    <xdr:cxnSp macro="">
      <xdr:nvCxnSpPr>
        <xdr:cNvPr id="7" name="直線コネクタ 6">
          <a:extLst>
            <a:ext uri="{FF2B5EF4-FFF2-40B4-BE49-F238E27FC236}">
              <a16:creationId xmlns:a16="http://schemas.microsoft.com/office/drawing/2014/main" id="{00000000-0008-0000-0500-000007000000}"/>
            </a:ext>
          </a:extLst>
        </xdr:cNvPr>
        <xdr:cNvCxnSpPr/>
      </xdr:nvCxnSpPr>
      <xdr:spPr>
        <a:xfrm>
          <a:off x="1089633" y="3799417"/>
          <a:ext cx="918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794</xdr:colOff>
      <xdr:row>26</xdr:row>
      <xdr:rowOff>96043</xdr:rowOff>
    </xdr:from>
    <xdr:to>
      <xdr:col>6</xdr:col>
      <xdr:colOff>794</xdr:colOff>
      <xdr:row>29</xdr:row>
      <xdr:rowOff>793</xdr:rowOff>
    </xdr:to>
    <xdr:cxnSp macro="">
      <xdr:nvCxnSpPr>
        <xdr:cNvPr id="8" name="直線矢印コネクタ 7">
          <a:extLst>
            <a:ext uri="{FF2B5EF4-FFF2-40B4-BE49-F238E27FC236}">
              <a16:creationId xmlns:a16="http://schemas.microsoft.com/office/drawing/2014/main" id="{00000000-0008-0000-0500-000008000000}"/>
            </a:ext>
          </a:extLst>
        </xdr:cNvPr>
        <xdr:cNvCxnSpPr/>
      </xdr:nvCxnSpPr>
      <xdr:spPr>
        <a:xfrm rot="5400000">
          <a:off x="2153444" y="5449093"/>
          <a:ext cx="41910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794</xdr:colOff>
      <xdr:row>43</xdr:row>
      <xdr:rowOff>793</xdr:rowOff>
    </xdr:from>
    <xdr:to>
      <xdr:col>5</xdr:col>
      <xdr:colOff>794</xdr:colOff>
      <xdr:row>46</xdr:row>
      <xdr:rowOff>793</xdr:rowOff>
    </xdr:to>
    <xdr:cxnSp macro="">
      <xdr:nvCxnSpPr>
        <xdr:cNvPr id="11" name="直線矢印コネクタ 10">
          <a:extLst>
            <a:ext uri="{FF2B5EF4-FFF2-40B4-BE49-F238E27FC236}">
              <a16:creationId xmlns:a16="http://schemas.microsoft.com/office/drawing/2014/main" id="{00000000-0008-0000-0500-00000B000000}"/>
            </a:ext>
          </a:extLst>
        </xdr:cNvPr>
        <xdr:cNvCxnSpPr/>
      </xdr:nvCxnSpPr>
      <xdr:spPr>
        <a:xfrm rot="5400000">
          <a:off x="1486694" y="8925718"/>
          <a:ext cx="59055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328348</xdr:colOff>
      <xdr:row>25</xdr:row>
      <xdr:rowOff>794</xdr:rowOff>
    </xdr:from>
    <xdr:to>
      <xdr:col>12</xdr:col>
      <xdr:colOff>329936</xdr:colOff>
      <xdr:row>44</xdr:row>
      <xdr:rowOff>140994</xdr:rowOff>
    </xdr:to>
    <xdr:cxnSp macro="">
      <xdr:nvCxnSpPr>
        <xdr:cNvPr id="12" name="直線矢印コネクタ 11">
          <a:extLst>
            <a:ext uri="{FF2B5EF4-FFF2-40B4-BE49-F238E27FC236}">
              <a16:creationId xmlns:a16="http://schemas.microsoft.com/office/drawing/2014/main" id="{00000000-0008-0000-0500-00000C000000}"/>
            </a:ext>
          </a:extLst>
        </xdr:cNvPr>
        <xdr:cNvCxnSpPr/>
      </xdr:nvCxnSpPr>
      <xdr:spPr>
        <a:xfrm rot="5400000">
          <a:off x="2997479" y="4665913"/>
          <a:ext cx="3362825" cy="1588"/>
        </a:xfrm>
        <a:prstGeom prst="straightConnector1">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6223</xdr:colOff>
      <xdr:row>44</xdr:row>
      <xdr:rowOff>142875</xdr:rowOff>
    </xdr:from>
    <xdr:to>
      <xdr:col>12</xdr:col>
      <xdr:colOff>331923</xdr:colOff>
      <xdr:row>44</xdr:row>
      <xdr:rowOff>142875</xdr:rowOff>
    </xdr:to>
    <xdr:cxnSp macro="">
      <xdr:nvCxnSpPr>
        <xdr:cNvPr id="13" name="直線矢印コネクタ 12">
          <a:extLst>
            <a:ext uri="{FF2B5EF4-FFF2-40B4-BE49-F238E27FC236}">
              <a16:creationId xmlns:a16="http://schemas.microsoft.com/office/drawing/2014/main" id="{00000000-0008-0000-0500-00000D000000}"/>
            </a:ext>
          </a:extLst>
        </xdr:cNvPr>
        <xdr:cNvCxnSpPr/>
      </xdr:nvCxnSpPr>
      <xdr:spPr>
        <a:xfrm rot="10800000">
          <a:off x="1644523" y="8156575"/>
          <a:ext cx="399600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48</xdr:row>
      <xdr:rowOff>0</xdr:rowOff>
    </xdr:from>
    <xdr:to>
      <xdr:col>5</xdr:col>
      <xdr:colOff>1588</xdr:colOff>
      <xdr:row>51</xdr:row>
      <xdr:rowOff>0</xdr:rowOff>
    </xdr:to>
    <xdr:cxnSp macro="">
      <xdr:nvCxnSpPr>
        <xdr:cNvPr id="14" name="直線矢印コネクタ 13">
          <a:extLst>
            <a:ext uri="{FF2B5EF4-FFF2-40B4-BE49-F238E27FC236}">
              <a16:creationId xmlns:a16="http://schemas.microsoft.com/office/drawing/2014/main" id="{00000000-0008-0000-0500-00000E000000}"/>
            </a:ext>
          </a:extLst>
        </xdr:cNvPr>
        <xdr:cNvCxnSpPr/>
      </xdr:nvCxnSpPr>
      <xdr:spPr>
        <a:xfrm rot="5400000">
          <a:off x="1153319" y="6854031"/>
          <a:ext cx="514350" cy="1588"/>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51700</xdr:colOff>
      <xdr:row>55</xdr:row>
      <xdr:rowOff>120650</xdr:rowOff>
    </xdr:from>
    <xdr:to>
      <xdr:col>7</xdr:col>
      <xdr:colOff>296950</xdr:colOff>
      <xdr:row>55</xdr:row>
      <xdr:rowOff>120650</xdr:rowOff>
    </xdr:to>
    <xdr:cxnSp macro="">
      <xdr:nvCxnSpPr>
        <xdr:cNvPr id="16" name="直線コネクタ 15">
          <a:extLst>
            <a:ext uri="{FF2B5EF4-FFF2-40B4-BE49-F238E27FC236}">
              <a16:creationId xmlns:a16="http://schemas.microsoft.com/office/drawing/2014/main" id="{00000000-0008-0000-0500-000010000000}"/>
            </a:ext>
          </a:extLst>
        </xdr:cNvPr>
        <xdr:cNvCxnSpPr/>
      </xdr:nvCxnSpPr>
      <xdr:spPr>
        <a:xfrm>
          <a:off x="1099450" y="9950450"/>
          <a:ext cx="1674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291304</xdr:colOff>
      <xdr:row>55</xdr:row>
      <xdr:rowOff>120148</xdr:rowOff>
    </xdr:from>
    <xdr:to>
      <xdr:col>7</xdr:col>
      <xdr:colOff>292098</xdr:colOff>
      <xdr:row>58</xdr:row>
      <xdr:rowOff>1798</xdr:rowOff>
    </xdr:to>
    <xdr:cxnSp macro="">
      <xdr:nvCxnSpPr>
        <xdr:cNvPr id="17" name="直線矢印コネクタ 16">
          <a:extLst>
            <a:ext uri="{FF2B5EF4-FFF2-40B4-BE49-F238E27FC236}">
              <a16:creationId xmlns:a16="http://schemas.microsoft.com/office/drawing/2014/main" id="{00000000-0008-0000-0500-000011000000}"/>
            </a:ext>
          </a:extLst>
        </xdr:cNvPr>
        <xdr:cNvCxnSpPr/>
      </xdr:nvCxnSpPr>
      <xdr:spPr>
        <a:xfrm rot="5400000">
          <a:off x="2575493" y="10193059"/>
          <a:ext cx="402350" cy="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50006</xdr:colOff>
      <xdr:row>66</xdr:row>
      <xdr:rowOff>1413</xdr:rowOff>
    </xdr:from>
    <xdr:to>
      <xdr:col>4</xdr:col>
      <xdr:colOff>50800</xdr:colOff>
      <xdr:row>70</xdr:row>
      <xdr:rowOff>2207</xdr:rowOff>
    </xdr:to>
    <xdr:cxnSp macro="">
      <xdr:nvCxnSpPr>
        <xdr:cNvPr id="19" name="直線矢印コネクタ 18">
          <a:extLst>
            <a:ext uri="{FF2B5EF4-FFF2-40B4-BE49-F238E27FC236}">
              <a16:creationId xmlns:a16="http://schemas.microsoft.com/office/drawing/2014/main" id="{00000000-0008-0000-0500-000013000000}"/>
            </a:ext>
          </a:extLst>
        </xdr:cNvPr>
        <xdr:cNvCxnSpPr/>
      </xdr:nvCxnSpPr>
      <xdr:spPr>
        <a:xfrm rot="5400000">
          <a:off x="688534" y="11131552"/>
          <a:ext cx="819238" cy="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11151</xdr:colOff>
      <xdr:row>18</xdr:row>
      <xdr:rowOff>1588</xdr:rowOff>
    </xdr:from>
    <xdr:to>
      <xdr:col>15</xdr:col>
      <xdr:colOff>875376</xdr:colOff>
      <xdr:row>18</xdr:row>
      <xdr:rowOff>1588</xdr:rowOff>
    </xdr:to>
    <xdr:cxnSp macro="">
      <xdr:nvCxnSpPr>
        <xdr:cNvPr id="20" name="直線矢印コネクタ 19">
          <a:extLst>
            <a:ext uri="{FF2B5EF4-FFF2-40B4-BE49-F238E27FC236}">
              <a16:creationId xmlns:a16="http://schemas.microsoft.com/office/drawing/2014/main" id="{00000000-0008-0000-0500-000014000000}"/>
            </a:ext>
          </a:extLst>
        </xdr:cNvPr>
        <xdr:cNvCxnSpPr/>
      </xdr:nvCxnSpPr>
      <xdr:spPr>
        <a:xfrm flipV="1">
          <a:off x="6450051" y="3163888"/>
          <a:ext cx="1454775" cy="0"/>
        </a:xfrm>
        <a:prstGeom prst="straightConnector1">
          <a:avLst/>
        </a:prstGeom>
        <a:ln>
          <a:prstDash val="dash"/>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723</xdr:colOff>
      <xdr:row>36</xdr:row>
      <xdr:rowOff>0</xdr:rowOff>
    </xdr:from>
    <xdr:to>
      <xdr:col>15</xdr:col>
      <xdr:colOff>885648</xdr:colOff>
      <xdr:row>36</xdr:row>
      <xdr:rowOff>1588</xdr:rowOff>
    </xdr:to>
    <xdr:cxnSp macro="">
      <xdr:nvCxnSpPr>
        <xdr:cNvPr id="21" name="直線矢印コネクタ 20">
          <a:extLst>
            <a:ext uri="{FF2B5EF4-FFF2-40B4-BE49-F238E27FC236}">
              <a16:creationId xmlns:a16="http://schemas.microsoft.com/office/drawing/2014/main" id="{00000000-0008-0000-0500-000015000000}"/>
            </a:ext>
          </a:extLst>
        </xdr:cNvPr>
        <xdr:cNvCxnSpPr/>
      </xdr:nvCxnSpPr>
      <xdr:spPr>
        <a:xfrm>
          <a:off x="5287098" y="6896100"/>
          <a:ext cx="2628000" cy="1588"/>
        </a:xfrm>
        <a:prstGeom prst="straightConnector1">
          <a:avLst/>
        </a:prstGeom>
        <a:ln>
          <a:prstDash val="dash"/>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723</xdr:colOff>
      <xdr:row>65</xdr:row>
      <xdr:rowOff>0</xdr:rowOff>
    </xdr:from>
    <xdr:to>
      <xdr:col>15</xdr:col>
      <xdr:colOff>885648</xdr:colOff>
      <xdr:row>65</xdr:row>
      <xdr:rowOff>1588</xdr:rowOff>
    </xdr:to>
    <xdr:cxnSp macro="">
      <xdr:nvCxnSpPr>
        <xdr:cNvPr id="22" name="直線矢印コネクタ 21">
          <a:extLst>
            <a:ext uri="{FF2B5EF4-FFF2-40B4-BE49-F238E27FC236}">
              <a16:creationId xmlns:a16="http://schemas.microsoft.com/office/drawing/2014/main" id="{00000000-0008-0000-0500-000016000000}"/>
            </a:ext>
          </a:extLst>
        </xdr:cNvPr>
        <xdr:cNvCxnSpPr/>
      </xdr:nvCxnSpPr>
      <xdr:spPr>
        <a:xfrm>
          <a:off x="5287098" y="12439650"/>
          <a:ext cx="2628000" cy="1588"/>
        </a:xfrm>
        <a:prstGeom prst="straightConnector1">
          <a:avLst/>
        </a:prstGeom>
        <a:ln>
          <a:prstDash val="dash"/>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47625</xdr:colOff>
      <xdr:row>25</xdr:row>
      <xdr:rowOff>1412</xdr:rowOff>
    </xdr:from>
    <xdr:to>
      <xdr:col>4</xdr:col>
      <xdr:colOff>47625</xdr:colOff>
      <xdr:row>28</xdr:row>
      <xdr:rowOff>171079</xdr:rowOff>
    </xdr:to>
    <xdr:cxnSp macro="">
      <xdr:nvCxnSpPr>
        <xdr:cNvPr id="25" name="直線矢印コネクタ 24">
          <a:extLst>
            <a:ext uri="{FF2B5EF4-FFF2-40B4-BE49-F238E27FC236}">
              <a16:creationId xmlns:a16="http://schemas.microsoft.com/office/drawing/2014/main" id="{00000000-0008-0000-0500-000019000000}"/>
            </a:ext>
          </a:extLst>
        </xdr:cNvPr>
        <xdr:cNvCxnSpPr/>
      </xdr:nvCxnSpPr>
      <xdr:spPr>
        <a:xfrm rot="5400000">
          <a:off x="735375" y="3860968"/>
          <a:ext cx="720000" cy="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50800</xdr:colOff>
      <xdr:row>31</xdr:row>
      <xdr:rowOff>0</xdr:rowOff>
    </xdr:from>
    <xdr:to>
      <xdr:col>4</xdr:col>
      <xdr:colOff>52388</xdr:colOff>
      <xdr:row>35</xdr:row>
      <xdr:rowOff>0</xdr:rowOff>
    </xdr:to>
    <xdr:cxnSp macro="">
      <xdr:nvCxnSpPr>
        <xdr:cNvPr id="26" name="直線矢印コネクタ 25">
          <a:extLst>
            <a:ext uri="{FF2B5EF4-FFF2-40B4-BE49-F238E27FC236}">
              <a16:creationId xmlns:a16="http://schemas.microsoft.com/office/drawing/2014/main" id="{00000000-0008-0000-0500-00001A000000}"/>
            </a:ext>
          </a:extLst>
        </xdr:cNvPr>
        <xdr:cNvCxnSpPr/>
      </xdr:nvCxnSpPr>
      <xdr:spPr>
        <a:xfrm rot="5400000">
          <a:off x="835819" y="4294981"/>
          <a:ext cx="527050" cy="1588"/>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50006</xdr:colOff>
      <xdr:row>37</xdr:row>
      <xdr:rowOff>0</xdr:rowOff>
    </xdr:from>
    <xdr:to>
      <xdr:col>4</xdr:col>
      <xdr:colOff>50800</xdr:colOff>
      <xdr:row>41</xdr:row>
      <xdr:rowOff>794</xdr:rowOff>
    </xdr:to>
    <xdr:cxnSp macro="">
      <xdr:nvCxnSpPr>
        <xdr:cNvPr id="27" name="直線矢印コネクタ 26">
          <a:extLst>
            <a:ext uri="{FF2B5EF4-FFF2-40B4-BE49-F238E27FC236}">
              <a16:creationId xmlns:a16="http://schemas.microsoft.com/office/drawing/2014/main" id="{00000000-0008-0000-0500-00001B000000}"/>
            </a:ext>
          </a:extLst>
        </xdr:cNvPr>
        <xdr:cNvCxnSpPr/>
      </xdr:nvCxnSpPr>
      <xdr:spPr>
        <a:xfrm rot="5400000">
          <a:off x="729456" y="5295900"/>
          <a:ext cx="737394" cy="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50007</xdr:colOff>
      <xdr:row>52</xdr:row>
      <xdr:rowOff>169668</xdr:rowOff>
    </xdr:from>
    <xdr:to>
      <xdr:col>4</xdr:col>
      <xdr:colOff>51595</xdr:colOff>
      <xdr:row>57</xdr:row>
      <xdr:rowOff>168468</xdr:rowOff>
    </xdr:to>
    <xdr:cxnSp macro="">
      <xdr:nvCxnSpPr>
        <xdr:cNvPr id="28" name="直線矢印コネクタ 27">
          <a:extLst>
            <a:ext uri="{FF2B5EF4-FFF2-40B4-BE49-F238E27FC236}">
              <a16:creationId xmlns:a16="http://schemas.microsoft.com/office/drawing/2014/main" id="{00000000-0008-0000-0500-00001C000000}"/>
            </a:ext>
          </a:extLst>
        </xdr:cNvPr>
        <xdr:cNvCxnSpPr/>
      </xdr:nvCxnSpPr>
      <xdr:spPr>
        <a:xfrm rot="5400000">
          <a:off x="756251" y="8099424"/>
          <a:ext cx="684600" cy="1588"/>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50800</xdr:colOff>
      <xdr:row>60</xdr:row>
      <xdr:rowOff>0</xdr:rowOff>
    </xdr:from>
    <xdr:to>
      <xdr:col>4</xdr:col>
      <xdr:colOff>52388</xdr:colOff>
      <xdr:row>64</xdr:row>
      <xdr:rowOff>0</xdr:rowOff>
    </xdr:to>
    <xdr:cxnSp macro="">
      <xdr:nvCxnSpPr>
        <xdr:cNvPr id="29" name="直線矢印コネクタ 28">
          <a:extLst>
            <a:ext uri="{FF2B5EF4-FFF2-40B4-BE49-F238E27FC236}">
              <a16:creationId xmlns:a16="http://schemas.microsoft.com/office/drawing/2014/main" id="{00000000-0008-0000-0500-00001D000000}"/>
            </a:ext>
          </a:extLst>
        </xdr:cNvPr>
        <xdr:cNvCxnSpPr/>
      </xdr:nvCxnSpPr>
      <xdr:spPr>
        <a:xfrm rot="5400000">
          <a:off x="842169" y="9044781"/>
          <a:ext cx="514350" cy="1588"/>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50380</xdr:colOff>
      <xdr:row>6</xdr:row>
      <xdr:rowOff>202267</xdr:rowOff>
    </xdr:from>
    <xdr:to>
      <xdr:col>4</xdr:col>
      <xdr:colOff>50427</xdr:colOff>
      <xdr:row>10</xdr:row>
      <xdr:rowOff>108367</xdr:rowOff>
    </xdr:to>
    <xdr:cxnSp macro="">
      <xdr:nvCxnSpPr>
        <xdr:cNvPr id="23" name="直線矢印コネクタ 22">
          <a:extLst>
            <a:ext uri="{FF2B5EF4-FFF2-40B4-BE49-F238E27FC236}">
              <a16:creationId xmlns:a16="http://schemas.microsoft.com/office/drawing/2014/main" id="{00000000-0008-0000-0500-000017000000}"/>
            </a:ext>
          </a:extLst>
        </xdr:cNvPr>
        <xdr:cNvCxnSpPr/>
      </xdr:nvCxnSpPr>
      <xdr:spPr>
        <a:xfrm rot="5400000">
          <a:off x="783154" y="2022193"/>
          <a:ext cx="630000" cy="47"/>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7</xdr:row>
      <xdr:rowOff>158750</xdr:rowOff>
    </xdr:from>
    <xdr:to>
      <xdr:col>6</xdr:col>
      <xdr:colOff>0</xdr:colOff>
      <xdr:row>10</xdr:row>
      <xdr:rowOff>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xdr:row>
      <xdr:rowOff>158750</xdr:rowOff>
    </xdr:from>
    <xdr:to>
      <xdr:col>11</xdr:col>
      <xdr:colOff>0</xdr:colOff>
      <xdr:row>10</xdr:row>
      <xdr:rowOff>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7</xdr:row>
      <xdr:rowOff>158750</xdr:rowOff>
    </xdr:from>
    <xdr:to>
      <xdr:col>16</xdr:col>
      <xdr:colOff>0</xdr:colOff>
      <xdr:row>10</xdr:row>
      <xdr:rowOff>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7</xdr:row>
      <xdr:rowOff>158750</xdr:rowOff>
    </xdr:from>
    <xdr:to>
      <xdr:col>21</xdr:col>
      <xdr:colOff>0</xdr:colOff>
      <xdr:row>10</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xdr:row>
      <xdr:rowOff>158750</xdr:rowOff>
    </xdr:from>
    <xdr:to>
      <xdr:col>11</xdr:col>
      <xdr:colOff>0</xdr:colOff>
      <xdr:row>10</xdr:row>
      <xdr:rowOff>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7</xdr:row>
      <xdr:rowOff>158750</xdr:rowOff>
    </xdr:from>
    <xdr:to>
      <xdr:col>16</xdr:col>
      <xdr:colOff>0</xdr:colOff>
      <xdr:row>10</xdr:row>
      <xdr:rowOff>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7</xdr:row>
      <xdr:rowOff>158750</xdr:rowOff>
    </xdr:from>
    <xdr:to>
      <xdr:col>21</xdr:col>
      <xdr:colOff>0</xdr:colOff>
      <xdr:row>10</xdr:row>
      <xdr:rowOff>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7</xdr:row>
      <xdr:rowOff>158750</xdr:rowOff>
    </xdr:from>
    <xdr:to>
      <xdr:col>6</xdr:col>
      <xdr:colOff>0</xdr:colOff>
      <xdr:row>10</xdr:row>
      <xdr:rowOff>0</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xdr:row>
      <xdr:rowOff>158750</xdr:rowOff>
    </xdr:from>
    <xdr:to>
      <xdr:col>11</xdr:col>
      <xdr:colOff>0</xdr:colOff>
      <xdr:row>10</xdr:row>
      <xdr:rowOff>0</xdr:rowOff>
    </xdr:to>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7</xdr:row>
      <xdr:rowOff>158750</xdr:rowOff>
    </xdr:from>
    <xdr:to>
      <xdr:col>16</xdr:col>
      <xdr:colOff>0</xdr:colOff>
      <xdr:row>10</xdr:row>
      <xdr:rowOff>0</xdr:rowOff>
    </xdr:to>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7</xdr:row>
      <xdr:rowOff>158750</xdr:rowOff>
    </xdr:from>
    <xdr:to>
      <xdr:col>21</xdr:col>
      <xdr:colOff>0</xdr:colOff>
      <xdr:row>10</xdr:row>
      <xdr:rowOff>0</xdr:rowOff>
    </xdr:to>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xdr:row>
      <xdr:rowOff>158750</xdr:rowOff>
    </xdr:from>
    <xdr:to>
      <xdr:col>11</xdr:col>
      <xdr:colOff>0</xdr:colOff>
      <xdr:row>10</xdr:row>
      <xdr:rowOff>0</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7</xdr:row>
      <xdr:rowOff>158750</xdr:rowOff>
    </xdr:from>
    <xdr:to>
      <xdr:col>16</xdr:col>
      <xdr:colOff>0</xdr:colOff>
      <xdr:row>10</xdr:row>
      <xdr:rowOff>0</xdr:rowOff>
    </xdr:to>
    <xdr:sp macro="" textlink="">
      <xdr:nvSpPr>
        <xdr:cNvPr id="7" name="正方形/長方形 6">
          <a:extLst>
            <a:ext uri="{FF2B5EF4-FFF2-40B4-BE49-F238E27FC236}">
              <a16:creationId xmlns:a16="http://schemas.microsoft.com/office/drawing/2014/main" id="{00000000-0008-0000-0800-000007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7</xdr:row>
      <xdr:rowOff>158750</xdr:rowOff>
    </xdr:from>
    <xdr:to>
      <xdr:col>21</xdr:col>
      <xdr:colOff>0</xdr:colOff>
      <xdr:row>10</xdr:row>
      <xdr:rowOff>0</xdr:rowOff>
    </xdr:to>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7</xdr:row>
      <xdr:rowOff>158750</xdr:rowOff>
    </xdr:from>
    <xdr:to>
      <xdr:col>6</xdr:col>
      <xdr:colOff>0</xdr:colOff>
      <xdr:row>10</xdr:row>
      <xdr:rowOff>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47625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xdr:row>
      <xdr:rowOff>158750</xdr:rowOff>
    </xdr:from>
    <xdr:to>
      <xdr:col>11</xdr:col>
      <xdr:colOff>0</xdr:colOff>
      <xdr:row>10</xdr:row>
      <xdr:rowOff>0</xdr:rowOff>
    </xdr:to>
    <xdr:sp macro="" textlink="">
      <xdr:nvSpPr>
        <xdr:cNvPr id="3" name="正方形/長方形 2">
          <a:extLst>
            <a:ext uri="{FF2B5EF4-FFF2-40B4-BE49-F238E27FC236}">
              <a16:creationId xmlns:a16="http://schemas.microsoft.com/office/drawing/2014/main" id="{00000000-0008-0000-0900-000003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7</xdr:row>
      <xdr:rowOff>158750</xdr:rowOff>
    </xdr:from>
    <xdr:to>
      <xdr:col>16</xdr:col>
      <xdr:colOff>0</xdr:colOff>
      <xdr:row>10</xdr:row>
      <xdr:rowOff>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7</xdr:row>
      <xdr:rowOff>158750</xdr:rowOff>
    </xdr:from>
    <xdr:to>
      <xdr:col>21</xdr:col>
      <xdr:colOff>0</xdr:colOff>
      <xdr:row>10</xdr:row>
      <xdr:rowOff>0</xdr:rowOff>
    </xdr:to>
    <xdr:sp macro="" textlink="">
      <xdr:nvSpPr>
        <xdr:cNvPr id="5" name="正方形/長方形 4">
          <a:extLst>
            <a:ext uri="{FF2B5EF4-FFF2-40B4-BE49-F238E27FC236}">
              <a16:creationId xmlns:a16="http://schemas.microsoft.com/office/drawing/2014/main" id="{00000000-0008-0000-0900-000005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7</xdr:row>
      <xdr:rowOff>158750</xdr:rowOff>
    </xdr:from>
    <xdr:to>
      <xdr:col>11</xdr:col>
      <xdr:colOff>0</xdr:colOff>
      <xdr:row>10</xdr:row>
      <xdr:rowOff>0</xdr:rowOff>
    </xdr:to>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84772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7</xdr:row>
      <xdr:rowOff>158750</xdr:rowOff>
    </xdr:from>
    <xdr:to>
      <xdr:col>16</xdr:col>
      <xdr:colOff>0</xdr:colOff>
      <xdr:row>10</xdr:row>
      <xdr:rowOff>0</xdr:rowOff>
    </xdr:to>
    <xdr:sp macro="" textlink="">
      <xdr:nvSpPr>
        <xdr:cNvPr id="7" name="正方形/長方形 6">
          <a:extLst>
            <a:ext uri="{FF2B5EF4-FFF2-40B4-BE49-F238E27FC236}">
              <a16:creationId xmlns:a16="http://schemas.microsoft.com/office/drawing/2014/main" id="{00000000-0008-0000-0900-000007000000}"/>
            </a:ext>
          </a:extLst>
        </xdr:cNvPr>
        <xdr:cNvSpPr/>
      </xdr:nvSpPr>
      <xdr:spPr>
        <a:xfrm>
          <a:off x="1219200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0</xdr:colOff>
      <xdr:row>7</xdr:row>
      <xdr:rowOff>158750</xdr:rowOff>
    </xdr:from>
    <xdr:to>
      <xdr:col>21</xdr:col>
      <xdr:colOff>0</xdr:colOff>
      <xdr:row>10</xdr:row>
      <xdr:rowOff>0</xdr:rowOff>
    </xdr:to>
    <xdr:sp macro="" textlink="">
      <xdr:nvSpPr>
        <xdr:cNvPr id="8" name="正方形/長方形 7">
          <a:extLst>
            <a:ext uri="{FF2B5EF4-FFF2-40B4-BE49-F238E27FC236}">
              <a16:creationId xmlns:a16="http://schemas.microsoft.com/office/drawing/2014/main" id="{00000000-0008-0000-0900-000008000000}"/>
            </a:ext>
          </a:extLst>
        </xdr:cNvPr>
        <xdr:cNvSpPr/>
      </xdr:nvSpPr>
      <xdr:spPr>
        <a:xfrm>
          <a:off x="15906750" y="1314450"/>
          <a:ext cx="742950" cy="336550"/>
        </a:xfrm>
        <a:prstGeom prst="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228600</xdr:colOff>
      <xdr:row>38</xdr:row>
      <xdr:rowOff>114300</xdr:rowOff>
    </xdr:from>
    <xdr:to>
      <xdr:col>4</xdr:col>
      <xdr:colOff>60326</xdr:colOff>
      <xdr:row>40</xdr:row>
      <xdr:rowOff>60326</xdr:rowOff>
    </xdr:to>
    <xdr:sp macro="" textlink="">
      <xdr:nvSpPr>
        <xdr:cNvPr id="2" name="右矢印 1">
          <a:extLst>
            <a:ext uri="{FF2B5EF4-FFF2-40B4-BE49-F238E27FC236}">
              <a16:creationId xmlns:a16="http://schemas.microsoft.com/office/drawing/2014/main" id="{00000000-0008-0000-0A00-000002000000}"/>
            </a:ext>
          </a:extLst>
        </xdr:cNvPr>
        <xdr:cNvSpPr/>
      </xdr:nvSpPr>
      <xdr:spPr>
        <a:xfrm rot="5400000">
          <a:off x="1835150" y="6000750"/>
          <a:ext cx="276226" cy="10509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228600</xdr:colOff>
      <xdr:row>55</xdr:row>
      <xdr:rowOff>139700</xdr:rowOff>
    </xdr:from>
    <xdr:to>
      <xdr:col>4</xdr:col>
      <xdr:colOff>60326</xdr:colOff>
      <xdr:row>57</xdr:row>
      <xdr:rowOff>85726</xdr:rowOff>
    </xdr:to>
    <xdr:sp macro="" textlink="">
      <xdr:nvSpPr>
        <xdr:cNvPr id="3" name="右矢印 2">
          <a:extLst>
            <a:ext uri="{FF2B5EF4-FFF2-40B4-BE49-F238E27FC236}">
              <a16:creationId xmlns:a16="http://schemas.microsoft.com/office/drawing/2014/main" id="{00000000-0008-0000-0A00-000003000000}"/>
            </a:ext>
          </a:extLst>
        </xdr:cNvPr>
        <xdr:cNvSpPr/>
      </xdr:nvSpPr>
      <xdr:spPr>
        <a:xfrm rot="5400000">
          <a:off x="987425" y="12296775"/>
          <a:ext cx="396876" cy="1038226"/>
        </a:xfrm>
        <a:prstGeom prst="righ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628650</xdr:colOff>
      <xdr:row>67</xdr:row>
      <xdr:rowOff>76200</xdr:rowOff>
    </xdr:from>
    <xdr:to>
      <xdr:col>11</xdr:col>
      <xdr:colOff>648850</xdr:colOff>
      <xdr:row>67</xdr:row>
      <xdr:rowOff>76200</xdr:rowOff>
    </xdr:to>
    <xdr:cxnSp macro="">
      <xdr:nvCxnSpPr>
        <xdr:cNvPr id="2" name="直線コネクタ 1">
          <a:extLst>
            <a:ext uri="{FF2B5EF4-FFF2-40B4-BE49-F238E27FC236}">
              <a16:creationId xmlns:a16="http://schemas.microsoft.com/office/drawing/2014/main" id="{00000000-0008-0000-0D00-000002000000}"/>
            </a:ext>
          </a:extLst>
        </xdr:cNvPr>
        <xdr:cNvCxnSpPr/>
      </xdr:nvCxnSpPr>
      <xdr:spPr>
        <a:xfrm>
          <a:off x="9829800" y="15189200"/>
          <a:ext cx="52272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650613</xdr:colOff>
      <xdr:row>65</xdr:row>
      <xdr:rowOff>6352</xdr:rowOff>
    </xdr:from>
    <xdr:to>
      <xdr:col>11</xdr:col>
      <xdr:colOff>650661</xdr:colOff>
      <xdr:row>67</xdr:row>
      <xdr:rowOff>87052</xdr:rowOff>
    </xdr:to>
    <xdr:cxnSp macro="">
      <xdr:nvCxnSpPr>
        <xdr:cNvPr id="3" name="直線矢印コネクタ 2">
          <a:extLst>
            <a:ext uri="{FF2B5EF4-FFF2-40B4-BE49-F238E27FC236}">
              <a16:creationId xmlns:a16="http://schemas.microsoft.com/office/drawing/2014/main" id="{00000000-0008-0000-0D00-000003000000}"/>
            </a:ext>
          </a:extLst>
        </xdr:cNvPr>
        <xdr:cNvCxnSpPr/>
      </xdr:nvCxnSpPr>
      <xdr:spPr>
        <a:xfrm flipH="1" flipV="1">
          <a:off x="15058763" y="14452602"/>
          <a:ext cx="48" cy="747450"/>
        </a:xfrm>
        <a:prstGeom prst="straightConnector1">
          <a:avLst/>
        </a:prstGeom>
        <a:ln>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635000</xdr:colOff>
      <xdr:row>65</xdr:row>
      <xdr:rowOff>0</xdr:rowOff>
    </xdr:from>
    <xdr:to>
      <xdr:col>7</xdr:col>
      <xdr:colOff>635000</xdr:colOff>
      <xdr:row>67</xdr:row>
      <xdr:rowOff>80700</xdr:rowOff>
    </xdr:to>
    <xdr:cxnSp macro="">
      <xdr:nvCxnSpPr>
        <xdr:cNvPr id="4" name="直線コネクタ 3">
          <a:extLst>
            <a:ext uri="{FF2B5EF4-FFF2-40B4-BE49-F238E27FC236}">
              <a16:creationId xmlns:a16="http://schemas.microsoft.com/office/drawing/2014/main" id="{00000000-0008-0000-0D00-000004000000}"/>
            </a:ext>
          </a:extLst>
        </xdr:cNvPr>
        <xdr:cNvCxnSpPr/>
      </xdr:nvCxnSpPr>
      <xdr:spPr>
        <a:xfrm>
          <a:off x="9836150" y="14446250"/>
          <a:ext cx="0" cy="9697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1.xml"/><Relationship Id="rId1" Type="http://schemas.openxmlformats.org/officeDocument/2006/relationships/printerSettings" Target="../printerSettings/printerSettings11.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B5:O134"/>
  <sheetViews>
    <sheetView showGridLines="0" tabSelected="1" workbookViewId="0"/>
  </sheetViews>
  <sheetFormatPr defaultColWidth="8.75" defaultRowHeight="18.75" x14ac:dyDescent="0.15"/>
  <cols>
    <col min="1" max="1" width="1.625" style="2" customWidth="1"/>
    <col min="2" max="3" width="4.625" style="2" customWidth="1"/>
    <col min="4" max="7" width="12.625" style="2" customWidth="1"/>
    <col min="8" max="8" width="14.625" style="2" customWidth="1"/>
    <col min="9" max="9" width="24.625" style="2" customWidth="1"/>
    <col min="10" max="10" width="3.625" style="2" customWidth="1"/>
    <col min="11" max="11" width="4.625" style="2" customWidth="1"/>
    <col min="12" max="12" width="15.625" style="2" customWidth="1"/>
    <col min="13" max="13" width="20.625" style="2" customWidth="1"/>
    <col min="14" max="14" width="6.625" style="2" customWidth="1"/>
    <col min="15" max="15" width="16.375" style="2" customWidth="1"/>
    <col min="16" max="16384" width="8.75" style="2"/>
  </cols>
  <sheetData>
    <row r="5" spans="2:12" ht="19.5" x14ac:dyDescent="0.15">
      <c r="B5" s="1" t="s">
        <v>0</v>
      </c>
      <c r="I5" s="1" t="s">
        <v>942</v>
      </c>
    </row>
    <row r="6" spans="2:12" ht="19.5" thickBot="1" x14ac:dyDescent="0.2"/>
    <row r="7" spans="2:12" ht="20.25" thickTop="1" thickBot="1" x14ac:dyDescent="0.2">
      <c r="B7" s="428" t="s">
        <v>1</v>
      </c>
      <c r="C7" s="428"/>
      <c r="D7" s="428"/>
      <c r="E7" s="429"/>
      <c r="F7" s="429"/>
      <c r="G7" s="429"/>
      <c r="H7" s="429"/>
      <c r="I7" s="2" t="s">
        <v>1049</v>
      </c>
    </row>
    <row r="8" spans="2:12" ht="20.25" thickTop="1" thickBot="1" x14ac:dyDescent="0.2">
      <c r="B8" s="428"/>
      <c r="C8" s="428"/>
      <c r="D8" s="428"/>
      <c r="E8" s="429"/>
      <c r="F8" s="429"/>
      <c r="G8" s="429"/>
      <c r="H8" s="429"/>
      <c r="I8" s="2" t="s">
        <v>509</v>
      </c>
    </row>
    <row r="9" spans="2:12" ht="20.25" thickTop="1" thickBot="1" x14ac:dyDescent="0.2">
      <c r="B9" s="428"/>
      <c r="C9" s="428"/>
      <c r="D9" s="428"/>
      <c r="E9" s="429"/>
      <c r="F9" s="429"/>
      <c r="G9" s="429"/>
      <c r="H9" s="429"/>
      <c r="I9" s="2" t="s">
        <v>510</v>
      </c>
    </row>
    <row r="10" spans="2:12" ht="20.25" thickTop="1" thickBot="1" x14ac:dyDescent="0.2">
      <c r="B10" s="428" t="s">
        <v>11</v>
      </c>
      <c r="C10" s="428"/>
      <c r="D10" s="428"/>
      <c r="E10" s="430"/>
      <c r="F10" s="430"/>
      <c r="G10" s="430"/>
      <c r="H10" s="430"/>
      <c r="I10" s="2" t="s">
        <v>511</v>
      </c>
    </row>
    <row r="11" spans="2:12" ht="20.25" thickTop="1" thickBot="1" x14ac:dyDescent="0.2">
      <c r="B11" s="428"/>
      <c r="C11" s="428"/>
      <c r="D11" s="428"/>
      <c r="E11" s="430"/>
      <c r="F11" s="430"/>
      <c r="G11" s="430"/>
      <c r="H11" s="430"/>
    </row>
    <row r="12" spans="2:12" ht="20.25" thickTop="1" thickBot="1" x14ac:dyDescent="0.2">
      <c r="B12" s="428"/>
      <c r="C12" s="428"/>
      <c r="D12" s="428"/>
      <c r="E12" s="430"/>
      <c r="F12" s="430"/>
      <c r="G12" s="430"/>
      <c r="H12" s="430"/>
    </row>
    <row r="13" spans="2:12" ht="21" thickTop="1" thickBot="1" x14ac:dyDescent="0.2">
      <c r="B13" s="428"/>
      <c r="C13" s="428"/>
      <c r="D13" s="428"/>
      <c r="E13" s="430"/>
      <c r="F13" s="430"/>
      <c r="G13" s="430"/>
      <c r="H13" s="430"/>
      <c r="I13" s="1" t="s">
        <v>512</v>
      </c>
    </row>
    <row r="14" spans="2:12" ht="20.25" thickTop="1" thickBot="1" x14ac:dyDescent="0.2">
      <c r="B14" s="428"/>
      <c r="C14" s="428"/>
      <c r="D14" s="428"/>
      <c r="E14" s="430"/>
      <c r="F14" s="430"/>
      <c r="G14" s="430"/>
      <c r="H14" s="430"/>
    </row>
    <row r="15" spans="2:12" ht="20.25" thickTop="1" thickBot="1" x14ac:dyDescent="0.2">
      <c r="B15" s="428"/>
      <c r="C15" s="428"/>
      <c r="D15" s="428"/>
      <c r="E15" s="430"/>
      <c r="F15" s="430"/>
      <c r="G15" s="430"/>
      <c r="H15" s="430"/>
      <c r="L15" s="438" t="s">
        <v>943</v>
      </c>
    </row>
    <row r="16" spans="2:12" ht="20.25" thickTop="1" thickBot="1" x14ac:dyDescent="0.2">
      <c r="B16" s="428"/>
      <c r="C16" s="428"/>
      <c r="D16" s="428"/>
      <c r="E16" s="430"/>
      <c r="F16" s="430"/>
      <c r="G16" s="430"/>
      <c r="H16" s="430"/>
      <c r="L16" s="439"/>
    </row>
    <row r="17" spans="2:15" ht="19.5" thickTop="1" x14ac:dyDescent="0.15"/>
    <row r="20" spans="2:15" ht="14.1" customHeight="1" x14ac:dyDescent="0.15">
      <c r="O20" s="5"/>
    </row>
    <row r="21" spans="2:15" ht="14.1" customHeight="1" x14ac:dyDescent="0.15">
      <c r="K21" s="6"/>
      <c r="L21" s="6"/>
      <c r="M21" s="6"/>
      <c r="N21" s="6"/>
      <c r="O21" s="6"/>
    </row>
    <row r="22" spans="2:15" ht="19.5" x14ac:dyDescent="0.15">
      <c r="B22" s="7" t="s">
        <v>818</v>
      </c>
      <c r="K22" s="6"/>
      <c r="L22" s="6"/>
      <c r="M22" s="6"/>
      <c r="N22" s="6"/>
      <c r="O22" s="6"/>
    </row>
    <row r="23" spans="2:15" x14ac:dyDescent="0.15">
      <c r="K23" s="8"/>
      <c r="L23" s="6"/>
      <c r="M23" s="6"/>
      <c r="N23" s="6"/>
      <c r="O23" s="9"/>
    </row>
    <row r="24" spans="2:15" x14ac:dyDescent="0.15">
      <c r="D24" s="10" t="s">
        <v>9</v>
      </c>
      <c r="K24" s="8"/>
      <c r="L24" s="6"/>
      <c r="M24" s="6"/>
      <c r="N24" s="6"/>
      <c r="O24" s="9"/>
    </row>
    <row r="25" spans="2:15" ht="19.5" thickBot="1" x14ac:dyDescent="0.2">
      <c r="B25" s="435"/>
      <c r="C25" s="436"/>
      <c r="D25" s="11" t="s">
        <v>394</v>
      </c>
      <c r="K25" s="8"/>
      <c r="L25" s="6"/>
      <c r="M25" s="6"/>
      <c r="N25" s="6"/>
      <c r="O25" s="9"/>
    </row>
    <row r="26" spans="2:15" ht="20.25" thickTop="1" thickBot="1" x14ac:dyDescent="0.2">
      <c r="B26" s="435" t="s">
        <v>392</v>
      </c>
      <c r="C26" s="437"/>
      <c r="D26" s="14"/>
      <c r="K26" s="8"/>
      <c r="L26" s="6"/>
      <c r="M26" s="6"/>
      <c r="N26" s="6"/>
      <c r="O26" s="9"/>
    </row>
    <row r="27" spans="2:15" ht="20.25" thickTop="1" thickBot="1" x14ac:dyDescent="0.2">
      <c r="B27" s="435" t="s">
        <v>393</v>
      </c>
      <c r="C27" s="437"/>
      <c r="D27" s="14"/>
      <c r="K27" s="8"/>
      <c r="L27" s="6"/>
      <c r="M27" s="6"/>
      <c r="N27" s="6"/>
      <c r="O27" s="9"/>
    </row>
    <row r="28" spans="2:15" ht="19.5" thickTop="1" x14ac:dyDescent="0.15">
      <c r="K28" s="8"/>
      <c r="L28" s="6"/>
      <c r="M28" s="6"/>
      <c r="N28" s="6"/>
      <c r="O28" s="9"/>
    </row>
    <row r="29" spans="2:15" x14ac:dyDescent="0.15">
      <c r="K29" s="8"/>
      <c r="L29" s="6"/>
      <c r="M29" s="6"/>
      <c r="N29" s="6"/>
      <c r="O29" s="9"/>
    </row>
    <row r="30" spans="2:15" x14ac:dyDescent="0.15">
      <c r="K30" s="8"/>
      <c r="L30" s="6"/>
      <c r="M30" s="6"/>
      <c r="N30" s="6"/>
      <c r="O30" s="9"/>
    </row>
    <row r="31" spans="2:15" x14ac:dyDescent="0.15">
      <c r="K31" s="8"/>
      <c r="L31" s="6"/>
      <c r="M31" s="6"/>
      <c r="N31" s="6"/>
      <c r="O31" s="9"/>
    </row>
    <row r="32" spans="2:15" x14ac:dyDescent="0.15">
      <c r="K32" s="8"/>
      <c r="L32" s="6"/>
      <c r="M32" s="6"/>
      <c r="N32" s="6"/>
      <c r="O32" s="9"/>
    </row>
    <row r="33" spans="2:15" ht="19.5" x14ac:dyDescent="0.15">
      <c r="B33" s="7" t="s">
        <v>819</v>
      </c>
      <c r="K33" s="8"/>
      <c r="L33" s="6"/>
      <c r="M33" s="6"/>
      <c r="N33" s="6"/>
      <c r="O33" s="9"/>
    </row>
    <row r="34" spans="2:15" x14ac:dyDescent="0.15">
      <c r="K34" s="8"/>
      <c r="L34" s="6"/>
      <c r="M34" s="6"/>
      <c r="N34" s="6"/>
      <c r="O34" s="9"/>
    </row>
    <row r="35" spans="2:15" x14ac:dyDescent="0.15">
      <c r="D35" s="10" t="s">
        <v>9</v>
      </c>
      <c r="E35" s="10" t="s">
        <v>488</v>
      </c>
      <c r="K35" s="8"/>
      <c r="L35" s="6"/>
      <c r="M35" s="6"/>
      <c r="N35" s="6"/>
      <c r="O35" s="9"/>
    </row>
    <row r="36" spans="2:15" ht="19.5" thickBot="1" x14ac:dyDescent="0.2">
      <c r="B36" s="435"/>
      <c r="C36" s="436"/>
      <c r="D36" s="11" t="s">
        <v>394</v>
      </c>
      <c r="E36" s="11" t="s">
        <v>395</v>
      </c>
      <c r="K36" s="8"/>
      <c r="L36" s="6"/>
      <c r="M36" s="6"/>
      <c r="N36" s="6"/>
      <c r="O36" s="9"/>
    </row>
    <row r="37" spans="2:15" ht="20.25" thickTop="1" thickBot="1" x14ac:dyDescent="0.2">
      <c r="B37" s="435" t="s">
        <v>392</v>
      </c>
      <c r="C37" s="437"/>
      <c r="D37" s="14"/>
      <c r="E37" s="14"/>
      <c r="K37" s="8"/>
      <c r="L37" s="6"/>
      <c r="M37" s="6"/>
      <c r="N37" s="6"/>
      <c r="O37" s="9"/>
    </row>
    <row r="38" spans="2:15" ht="20.25" thickTop="1" thickBot="1" x14ac:dyDescent="0.2">
      <c r="B38" s="435" t="s">
        <v>393</v>
      </c>
      <c r="C38" s="437"/>
      <c r="D38" s="14"/>
      <c r="E38" s="16"/>
      <c r="K38" s="8"/>
      <c r="L38" s="6"/>
      <c r="M38" s="6"/>
      <c r="N38" s="6"/>
      <c r="O38" s="9"/>
    </row>
    <row r="39" spans="2:15" ht="19.5" thickTop="1" x14ac:dyDescent="0.15">
      <c r="B39" s="6"/>
      <c r="C39" s="6"/>
      <c r="D39" s="17"/>
      <c r="E39" s="17"/>
      <c r="K39" s="8"/>
      <c r="L39" s="6"/>
      <c r="M39" s="6"/>
      <c r="N39" s="6"/>
      <c r="O39" s="9"/>
    </row>
    <row r="40" spans="2:15" x14ac:dyDescent="0.15">
      <c r="K40" s="8"/>
      <c r="L40" s="6"/>
      <c r="M40" s="6"/>
      <c r="N40" s="6"/>
      <c r="O40" s="9"/>
    </row>
    <row r="41" spans="2:15" x14ac:dyDescent="0.15">
      <c r="E41" s="10" t="str">
        <f>"（単位："&amp;L15&amp;")"</f>
        <v>（単位：千円)</v>
      </c>
      <c r="K41" s="8"/>
      <c r="L41" s="6"/>
      <c r="M41" s="6"/>
      <c r="N41" s="6"/>
      <c r="O41" s="9"/>
    </row>
    <row r="42" spans="2:15" x14ac:dyDescent="0.15">
      <c r="B42" s="434"/>
      <c r="C42" s="434"/>
      <c r="D42" s="440" t="s">
        <v>396</v>
      </c>
      <c r="E42" s="440"/>
      <c r="K42" s="8"/>
      <c r="L42" s="6"/>
      <c r="M42" s="6"/>
      <c r="N42" s="6"/>
      <c r="O42" s="9"/>
    </row>
    <row r="43" spans="2:15" x14ac:dyDescent="0.15">
      <c r="B43" s="434" t="s">
        <v>392</v>
      </c>
      <c r="C43" s="434"/>
      <c r="D43" s="441">
        <f>D37*E37*各種係数!N26</f>
        <v>0</v>
      </c>
      <c r="E43" s="441"/>
      <c r="K43" s="8"/>
      <c r="L43" s="6"/>
      <c r="M43" s="6"/>
      <c r="N43" s="6"/>
      <c r="O43" s="9"/>
    </row>
    <row r="44" spans="2:15" x14ac:dyDescent="0.15">
      <c r="B44" s="434" t="s">
        <v>393</v>
      </c>
      <c r="C44" s="434"/>
      <c r="D44" s="441">
        <f>D38*E38*各種係数!N26</f>
        <v>0</v>
      </c>
      <c r="E44" s="441"/>
      <c r="K44" s="8"/>
      <c r="L44" s="6"/>
      <c r="M44" s="6"/>
      <c r="N44" s="6"/>
      <c r="O44" s="9"/>
    </row>
    <row r="45" spans="2:15" x14ac:dyDescent="0.15">
      <c r="K45" s="8"/>
      <c r="L45" s="6"/>
      <c r="M45" s="6"/>
      <c r="N45" s="6"/>
      <c r="O45" s="9"/>
    </row>
    <row r="46" spans="2:15" x14ac:dyDescent="0.15">
      <c r="K46" s="8"/>
      <c r="L46" s="6"/>
      <c r="M46" s="6"/>
      <c r="N46" s="6"/>
      <c r="O46" s="9"/>
    </row>
    <row r="47" spans="2:15" x14ac:dyDescent="0.15">
      <c r="K47" s="8"/>
      <c r="L47" s="6"/>
      <c r="M47" s="6"/>
      <c r="N47" s="6"/>
      <c r="O47" s="9"/>
    </row>
    <row r="48" spans="2:15" x14ac:dyDescent="0.15">
      <c r="K48" s="8"/>
      <c r="L48" s="6"/>
      <c r="M48" s="6"/>
      <c r="N48" s="6"/>
      <c r="O48" s="9"/>
    </row>
    <row r="49" spans="2:15" x14ac:dyDescent="0.15">
      <c r="K49" s="8"/>
      <c r="L49" s="6"/>
      <c r="M49" s="6"/>
      <c r="N49" s="6"/>
      <c r="O49" s="9"/>
    </row>
    <row r="50" spans="2:15" ht="19.5" x14ac:dyDescent="0.15">
      <c r="B50" s="7" t="s">
        <v>820</v>
      </c>
      <c r="K50" s="8"/>
      <c r="L50" s="6"/>
      <c r="M50" s="6"/>
      <c r="N50" s="6"/>
      <c r="O50" s="9"/>
    </row>
    <row r="51" spans="2:15" x14ac:dyDescent="0.15">
      <c r="K51" s="8"/>
      <c r="L51" s="6"/>
      <c r="M51" s="6"/>
      <c r="N51" s="6"/>
      <c r="O51" s="9"/>
    </row>
    <row r="52" spans="2:15" x14ac:dyDescent="0.15">
      <c r="D52" s="10" t="s">
        <v>9</v>
      </c>
      <c r="I52" s="10" t="s">
        <v>488</v>
      </c>
      <c r="K52" s="8"/>
      <c r="L52" s="6"/>
      <c r="M52" s="6"/>
      <c r="N52" s="6"/>
      <c r="O52" s="9"/>
    </row>
    <row r="53" spans="2:15" ht="19.5" thickBot="1" x14ac:dyDescent="0.2">
      <c r="B53" s="435"/>
      <c r="C53" s="436"/>
      <c r="D53" s="11" t="s">
        <v>394</v>
      </c>
      <c r="E53" s="11" t="s">
        <v>397</v>
      </c>
      <c r="F53" s="11" t="s">
        <v>399</v>
      </c>
      <c r="G53" s="20" t="s">
        <v>398</v>
      </c>
      <c r="H53" s="11" t="s">
        <v>400</v>
      </c>
      <c r="I53" s="11" t="s">
        <v>476</v>
      </c>
      <c r="K53" s="8"/>
      <c r="L53" s="6"/>
      <c r="M53" s="6"/>
      <c r="N53" s="6"/>
      <c r="O53" s="9"/>
    </row>
    <row r="54" spans="2:15" ht="20.25" thickTop="1" thickBot="1" x14ac:dyDescent="0.2">
      <c r="B54" s="435" t="s">
        <v>392</v>
      </c>
      <c r="C54" s="437"/>
      <c r="D54" s="14"/>
      <c r="E54" s="14"/>
      <c r="F54" s="14"/>
      <c r="G54" s="21"/>
      <c r="H54" s="21"/>
      <c r="I54" s="21"/>
      <c r="K54" s="8"/>
      <c r="L54" s="6"/>
      <c r="M54" s="6"/>
      <c r="N54" s="6"/>
      <c r="O54" s="9"/>
    </row>
    <row r="55" spans="2:15" ht="20.25" thickTop="1" thickBot="1" x14ac:dyDescent="0.2">
      <c r="B55" s="435" t="s">
        <v>393</v>
      </c>
      <c r="C55" s="437"/>
      <c r="D55" s="14"/>
      <c r="E55" s="14"/>
      <c r="F55" s="22"/>
      <c r="G55" s="21"/>
      <c r="H55" s="21"/>
      <c r="I55" s="21"/>
      <c r="K55" s="8"/>
      <c r="L55" s="6"/>
      <c r="M55" s="6"/>
      <c r="N55" s="6"/>
      <c r="O55" s="9"/>
    </row>
    <row r="56" spans="2:15" ht="19.5" thickTop="1" x14ac:dyDescent="0.15">
      <c r="K56" s="8"/>
      <c r="L56" s="6"/>
      <c r="M56" s="6"/>
      <c r="N56" s="6"/>
      <c r="O56" s="9"/>
    </row>
    <row r="57" spans="2:15" x14ac:dyDescent="0.15">
      <c r="K57" s="8"/>
      <c r="L57" s="6"/>
      <c r="M57" s="6"/>
      <c r="N57" s="6"/>
      <c r="O57" s="9"/>
    </row>
    <row r="58" spans="2:15" x14ac:dyDescent="0.15">
      <c r="I58" s="10" t="str">
        <f>E41</f>
        <v>（単位：千円)</v>
      </c>
      <c r="K58" s="8"/>
      <c r="L58" s="6"/>
      <c r="M58" s="6"/>
      <c r="N58" s="6"/>
      <c r="O58" s="9"/>
    </row>
    <row r="59" spans="2:15" x14ac:dyDescent="0.15">
      <c r="B59" s="431"/>
      <c r="C59" s="432"/>
      <c r="D59" s="433"/>
      <c r="E59" s="23" t="s">
        <v>397</v>
      </c>
      <c r="F59" s="23" t="s">
        <v>399</v>
      </c>
      <c r="G59" s="24" t="s">
        <v>398</v>
      </c>
      <c r="H59" s="23" t="s">
        <v>400</v>
      </c>
      <c r="I59" s="23" t="s">
        <v>476</v>
      </c>
      <c r="K59" s="8"/>
      <c r="L59" s="6"/>
      <c r="M59" s="6"/>
      <c r="N59" s="6"/>
      <c r="O59" s="9"/>
    </row>
    <row r="60" spans="2:15" x14ac:dyDescent="0.15">
      <c r="B60" s="434" t="s">
        <v>392</v>
      </c>
      <c r="C60" s="434"/>
      <c r="D60" s="434"/>
      <c r="E60" s="25">
        <f>$D54*E54*各種係数!N26</f>
        <v>0</v>
      </c>
      <c r="F60" s="25">
        <f>$D54*F54*各種係数!N26</f>
        <v>0</v>
      </c>
      <c r="G60" s="25">
        <f>$D54*G54*各種係数!N26</f>
        <v>0</v>
      </c>
      <c r="H60" s="25">
        <f>$D54*H54*各種係数!N26</f>
        <v>0</v>
      </c>
      <c r="I60" s="25">
        <f>$D54*I54*各種係数!N26</f>
        <v>0</v>
      </c>
      <c r="K60" s="8"/>
      <c r="L60" s="6"/>
      <c r="M60" s="6"/>
      <c r="N60" s="6"/>
      <c r="O60" s="9"/>
    </row>
    <row r="61" spans="2:15" x14ac:dyDescent="0.15">
      <c r="B61" s="434" t="s">
        <v>393</v>
      </c>
      <c r="C61" s="434"/>
      <c r="D61" s="434"/>
      <c r="E61" s="25">
        <f>$D55*E55*各種係数!N26</f>
        <v>0</v>
      </c>
      <c r="F61" s="25">
        <f>$D55*F55*各種係数!N26</f>
        <v>0</v>
      </c>
      <c r="G61" s="25">
        <f>$D55*G55*各種係数!N26</f>
        <v>0</v>
      </c>
      <c r="H61" s="25">
        <f>$D55*H55*各種係数!N26</f>
        <v>0</v>
      </c>
      <c r="I61" s="25">
        <f>$D55*I55*各種係数!N26</f>
        <v>0</v>
      </c>
      <c r="K61" s="8"/>
      <c r="L61" s="6"/>
      <c r="M61" s="6"/>
      <c r="N61" s="6"/>
      <c r="O61" s="9"/>
    </row>
    <row r="62" spans="2:15" x14ac:dyDescent="0.15">
      <c r="K62" s="8"/>
      <c r="L62" s="6"/>
      <c r="M62" s="6"/>
      <c r="N62" s="6"/>
      <c r="O62" s="9"/>
    </row>
    <row r="63" spans="2:15" x14ac:dyDescent="0.15">
      <c r="K63" s="8"/>
      <c r="L63" s="6"/>
      <c r="M63" s="6"/>
      <c r="N63" s="6"/>
      <c r="O63" s="9"/>
    </row>
    <row r="64" spans="2:15" x14ac:dyDescent="0.15">
      <c r="K64" s="8"/>
      <c r="L64" s="6"/>
      <c r="M64" s="6"/>
      <c r="N64" s="6"/>
      <c r="O64" s="9"/>
    </row>
    <row r="65" spans="11:15" x14ac:dyDescent="0.15">
      <c r="K65" s="8"/>
      <c r="L65" s="6"/>
      <c r="M65" s="6"/>
      <c r="N65" s="6"/>
      <c r="O65" s="9"/>
    </row>
    <row r="66" spans="11:15" x14ac:dyDescent="0.15">
      <c r="K66" s="8"/>
      <c r="L66" s="6"/>
      <c r="M66" s="6"/>
      <c r="N66" s="6"/>
      <c r="O66" s="9"/>
    </row>
    <row r="67" spans="11:15" x14ac:dyDescent="0.15">
      <c r="K67" s="8"/>
      <c r="L67" s="6"/>
      <c r="M67" s="6"/>
      <c r="N67" s="6"/>
      <c r="O67" s="9"/>
    </row>
    <row r="68" spans="11:15" x14ac:dyDescent="0.15">
      <c r="K68" s="8"/>
      <c r="L68" s="6"/>
      <c r="M68" s="6"/>
      <c r="N68" s="6"/>
      <c r="O68" s="9"/>
    </row>
    <row r="69" spans="11:15" x14ac:dyDescent="0.15">
      <c r="K69" s="8"/>
      <c r="L69" s="6"/>
      <c r="M69" s="6"/>
      <c r="N69" s="6"/>
      <c r="O69" s="9"/>
    </row>
    <row r="70" spans="11:15" x14ac:dyDescent="0.15">
      <c r="K70" s="8"/>
      <c r="L70" s="6"/>
      <c r="M70" s="6"/>
      <c r="N70" s="6"/>
      <c r="O70" s="9"/>
    </row>
    <row r="71" spans="11:15" x14ac:dyDescent="0.15">
      <c r="K71" s="8"/>
      <c r="L71" s="6"/>
      <c r="M71" s="6"/>
      <c r="N71" s="6"/>
      <c r="O71" s="9"/>
    </row>
    <row r="72" spans="11:15" x14ac:dyDescent="0.15">
      <c r="K72" s="8"/>
      <c r="L72" s="6"/>
      <c r="M72" s="6"/>
      <c r="N72" s="6"/>
      <c r="O72" s="9"/>
    </row>
    <row r="73" spans="11:15" x14ac:dyDescent="0.15">
      <c r="K73" s="8"/>
      <c r="L73" s="6"/>
      <c r="M73" s="6"/>
      <c r="N73" s="6"/>
      <c r="O73" s="9"/>
    </row>
    <row r="74" spans="11:15" x14ac:dyDescent="0.15">
      <c r="K74" s="8"/>
      <c r="L74" s="6"/>
      <c r="M74" s="6"/>
      <c r="N74" s="6"/>
      <c r="O74" s="9"/>
    </row>
    <row r="75" spans="11:15" x14ac:dyDescent="0.15">
      <c r="K75" s="8"/>
      <c r="L75" s="6"/>
      <c r="M75" s="6"/>
      <c r="N75" s="6"/>
      <c r="O75" s="9"/>
    </row>
    <row r="76" spans="11:15" x14ac:dyDescent="0.15">
      <c r="K76" s="8"/>
      <c r="L76" s="6"/>
      <c r="M76" s="6"/>
      <c r="N76" s="6"/>
      <c r="O76" s="9"/>
    </row>
    <row r="77" spans="11:15" x14ac:dyDescent="0.15">
      <c r="K77" s="8"/>
      <c r="L77" s="6"/>
      <c r="M77" s="6"/>
      <c r="N77" s="6"/>
      <c r="O77" s="9"/>
    </row>
    <row r="78" spans="11:15" x14ac:dyDescent="0.15">
      <c r="K78" s="8"/>
      <c r="L78" s="6"/>
      <c r="M78" s="6"/>
      <c r="N78" s="6"/>
      <c r="O78" s="9"/>
    </row>
    <row r="79" spans="11:15" x14ac:dyDescent="0.15">
      <c r="K79" s="8"/>
      <c r="L79" s="6"/>
      <c r="M79" s="6"/>
      <c r="N79" s="6"/>
      <c r="O79" s="9"/>
    </row>
    <row r="80" spans="11:15" x14ac:dyDescent="0.15">
      <c r="K80" s="8"/>
      <c r="L80" s="6"/>
      <c r="M80" s="6"/>
      <c r="N80" s="6"/>
      <c r="O80" s="9"/>
    </row>
    <row r="81" spans="11:15" x14ac:dyDescent="0.15">
      <c r="K81" s="8"/>
      <c r="L81" s="6"/>
      <c r="M81" s="6"/>
      <c r="N81" s="6"/>
      <c r="O81" s="9"/>
    </row>
    <row r="82" spans="11:15" x14ac:dyDescent="0.15">
      <c r="K82" s="8"/>
      <c r="L82" s="6"/>
      <c r="M82" s="6"/>
      <c r="N82" s="6"/>
      <c r="O82" s="9"/>
    </row>
    <row r="83" spans="11:15" x14ac:dyDescent="0.15">
      <c r="K83" s="8"/>
      <c r="L83" s="6"/>
      <c r="M83" s="6"/>
      <c r="N83" s="6"/>
      <c r="O83" s="9"/>
    </row>
    <row r="84" spans="11:15" x14ac:dyDescent="0.15">
      <c r="K84" s="8"/>
      <c r="L84" s="6"/>
      <c r="M84" s="6"/>
      <c r="N84" s="6"/>
      <c r="O84" s="9"/>
    </row>
    <row r="85" spans="11:15" x14ac:dyDescent="0.15">
      <c r="K85" s="8"/>
      <c r="L85" s="6"/>
      <c r="M85" s="6"/>
      <c r="N85" s="6"/>
      <c r="O85" s="9"/>
    </row>
    <row r="86" spans="11:15" x14ac:dyDescent="0.15">
      <c r="K86" s="8"/>
      <c r="L86" s="6"/>
      <c r="M86" s="6"/>
      <c r="N86" s="6"/>
      <c r="O86" s="9"/>
    </row>
    <row r="87" spans="11:15" x14ac:dyDescent="0.15">
      <c r="K87" s="8"/>
      <c r="L87" s="6"/>
      <c r="M87" s="6"/>
      <c r="N87" s="6"/>
      <c r="O87" s="9"/>
    </row>
    <row r="88" spans="11:15" x14ac:dyDescent="0.15">
      <c r="K88" s="8"/>
      <c r="L88" s="6"/>
      <c r="M88" s="6"/>
      <c r="N88" s="6"/>
      <c r="O88" s="9"/>
    </row>
    <row r="89" spans="11:15" x14ac:dyDescent="0.15">
      <c r="K89" s="8"/>
      <c r="L89" s="6"/>
      <c r="M89" s="6"/>
      <c r="N89" s="6"/>
      <c r="O89" s="9"/>
    </row>
    <row r="90" spans="11:15" x14ac:dyDescent="0.15">
      <c r="K90" s="8"/>
      <c r="L90" s="6"/>
      <c r="M90" s="6"/>
      <c r="N90" s="6"/>
      <c r="O90" s="9"/>
    </row>
    <row r="91" spans="11:15" x14ac:dyDescent="0.15">
      <c r="K91" s="8"/>
      <c r="L91" s="6"/>
      <c r="M91" s="6"/>
      <c r="N91" s="6"/>
      <c r="O91" s="9"/>
    </row>
    <row r="92" spans="11:15" x14ac:dyDescent="0.15">
      <c r="K92" s="8"/>
      <c r="L92" s="6"/>
      <c r="M92" s="6"/>
      <c r="N92" s="6"/>
      <c r="O92" s="9"/>
    </row>
    <row r="93" spans="11:15" x14ac:dyDescent="0.15">
      <c r="K93" s="8"/>
      <c r="L93" s="6"/>
      <c r="M93" s="6"/>
      <c r="N93" s="6"/>
      <c r="O93" s="9"/>
    </row>
    <row r="94" spans="11:15" x14ac:dyDescent="0.15">
      <c r="K94" s="8"/>
      <c r="L94" s="6"/>
      <c r="M94" s="6"/>
      <c r="N94" s="6"/>
      <c r="O94" s="9"/>
    </row>
    <row r="95" spans="11:15" x14ac:dyDescent="0.15">
      <c r="K95" s="8"/>
      <c r="L95" s="6"/>
      <c r="M95" s="6"/>
      <c r="N95" s="6"/>
      <c r="O95" s="9"/>
    </row>
    <row r="96" spans="11:15" x14ac:dyDescent="0.15">
      <c r="K96" s="8"/>
      <c r="L96" s="6"/>
      <c r="M96" s="6"/>
      <c r="N96" s="6"/>
      <c r="O96" s="9"/>
    </row>
    <row r="97" spans="11:15" x14ac:dyDescent="0.15">
      <c r="K97" s="8"/>
      <c r="L97" s="6"/>
      <c r="M97" s="6"/>
      <c r="N97" s="6"/>
      <c r="O97" s="9"/>
    </row>
    <row r="98" spans="11:15" x14ac:dyDescent="0.15">
      <c r="K98" s="8"/>
      <c r="L98" s="6"/>
      <c r="M98" s="6"/>
      <c r="N98" s="6"/>
      <c r="O98" s="9"/>
    </row>
    <row r="99" spans="11:15" x14ac:dyDescent="0.15">
      <c r="K99" s="8"/>
      <c r="L99" s="6"/>
      <c r="M99" s="6"/>
      <c r="N99" s="6"/>
      <c r="O99" s="9"/>
    </row>
    <row r="100" spans="11:15" x14ac:dyDescent="0.15">
      <c r="K100" s="8"/>
      <c r="L100" s="6"/>
      <c r="M100" s="6"/>
      <c r="N100" s="6"/>
      <c r="O100" s="9"/>
    </row>
    <row r="101" spans="11:15" x14ac:dyDescent="0.15">
      <c r="K101" s="8"/>
      <c r="L101" s="6"/>
      <c r="M101" s="6"/>
      <c r="N101" s="6"/>
      <c r="O101" s="9"/>
    </row>
    <row r="102" spans="11:15" x14ac:dyDescent="0.15">
      <c r="K102" s="8"/>
      <c r="L102" s="6"/>
      <c r="M102" s="6"/>
      <c r="N102" s="6"/>
      <c r="O102" s="9"/>
    </row>
    <row r="103" spans="11:15" x14ac:dyDescent="0.15">
      <c r="K103" s="8"/>
      <c r="L103" s="6"/>
      <c r="M103" s="6"/>
      <c r="N103" s="6"/>
      <c r="O103" s="9"/>
    </row>
    <row r="104" spans="11:15" x14ac:dyDescent="0.15">
      <c r="K104" s="8"/>
      <c r="L104" s="6"/>
      <c r="M104" s="6"/>
      <c r="N104" s="6"/>
      <c r="O104" s="9"/>
    </row>
    <row r="105" spans="11:15" x14ac:dyDescent="0.15">
      <c r="K105" s="8"/>
      <c r="L105" s="6"/>
      <c r="M105" s="6"/>
      <c r="N105" s="6"/>
      <c r="O105" s="9"/>
    </row>
    <row r="106" spans="11:15" x14ac:dyDescent="0.15">
      <c r="K106" s="8"/>
      <c r="L106" s="6"/>
      <c r="M106" s="6"/>
      <c r="N106" s="6"/>
      <c r="O106" s="9"/>
    </row>
    <row r="107" spans="11:15" x14ac:dyDescent="0.15">
      <c r="K107" s="8"/>
      <c r="L107" s="6"/>
      <c r="M107" s="6"/>
      <c r="N107" s="6"/>
      <c r="O107" s="9"/>
    </row>
    <row r="108" spans="11:15" x14ac:dyDescent="0.15">
      <c r="K108" s="8"/>
      <c r="L108" s="6"/>
      <c r="M108" s="6"/>
      <c r="N108" s="6"/>
      <c r="O108" s="9"/>
    </row>
    <row r="109" spans="11:15" x14ac:dyDescent="0.15">
      <c r="K109" s="8"/>
      <c r="L109" s="6"/>
      <c r="M109" s="6"/>
      <c r="N109" s="6"/>
      <c r="O109" s="9"/>
    </row>
    <row r="110" spans="11:15" x14ac:dyDescent="0.15">
      <c r="K110" s="8"/>
      <c r="L110" s="6"/>
      <c r="M110" s="6"/>
      <c r="N110" s="6"/>
      <c r="O110" s="9"/>
    </row>
    <row r="111" spans="11:15" x14ac:dyDescent="0.15">
      <c r="K111" s="8"/>
      <c r="L111" s="6"/>
      <c r="M111" s="6"/>
      <c r="N111" s="6"/>
      <c r="O111" s="9"/>
    </row>
    <row r="112" spans="11:15" x14ac:dyDescent="0.15">
      <c r="K112" s="8"/>
      <c r="L112" s="6"/>
      <c r="M112" s="6"/>
      <c r="N112" s="6"/>
      <c r="O112" s="9"/>
    </row>
    <row r="113" spans="11:15" x14ac:dyDescent="0.15">
      <c r="K113" s="8"/>
      <c r="L113" s="6"/>
      <c r="M113" s="6"/>
      <c r="N113" s="6"/>
      <c r="O113" s="9"/>
    </row>
    <row r="114" spans="11:15" x14ac:dyDescent="0.15">
      <c r="K114" s="8"/>
      <c r="L114" s="6"/>
      <c r="M114" s="6"/>
      <c r="N114" s="6"/>
      <c r="O114" s="9"/>
    </row>
    <row r="115" spans="11:15" x14ac:dyDescent="0.15">
      <c r="K115" s="8"/>
      <c r="L115" s="6"/>
      <c r="M115" s="6"/>
      <c r="N115" s="6"/>
      <c r="O115" s="9"/>
    </row>
    <row r="116" spans="11:15" x14ac:dyDescent="0.15">
      <c r="K116" s="8"/>
      <c r="L116" s="6"/>
      <c r="M116" s="6"/>
      <c r="N116" s="6"/>
      <c r="O116" s="9"/>
    </row>
    <row r="117" spans="11:15" x14ac:dyDescent="0.15">
      <c r="K117" s="8"/>
      <c r="L117" s="6"/>
      <c r="M117" s="6"/>
      <c r="N117" s="6"/>
      <c r="O117" s="9"/>
    </row>
    <row r="118" spans="11:15" x14ac:dyDescent="0.15">
      <c r="K118" s="8"/>
      <c r="L118" s="6"/>
      <c r="M118" s="6"/>
      <c r="N118" s="6"/>
      <c r="O118" s="9"/>
    </row>
    <row r="119" spans="11:15" x14ac:dyDescent="0.15">
      <c r="K119" s="8"/>
      <c r="L119" s="6"/>
      <c r="M119" s="6"/>
      <c r="N119" s="6"/>
      <c r="O119" s="9"/>
    </row>
    <row r="120" spans="11:15" x14ac:dyDescent="0.15">
      <c r="K120" s="8"/>
      <c r="L120" s="6"/>
      <c r="M120" s="6"/>
      <c r="N120" s="6"/>
      <c r="O120" s="9"/>
    </row>
    <row r="121" spans="11:15" x14ac:dyDescent="0.15">
      <c r="K121" s="8"/>
      <c r="L121" s="6"/>
      <c r="M121" s="6"/>
      <c r="N121" s="6"/>
      <c r="O121" s="9"/>
    </row>
    <row r="122" spans="11:15" x14ac:dyDescent="0.15">
      <c r="K122" s="8"/>
      <c r="L122" s="6"/>
      <c r="M122" s="6"/>
      <c r="N122" s="6"/>
      <c r="O122" s="9"/>
    </row>
    <row r="123" spans="11:15" x14ac:dyDescent="0.15">
      <c r="K123" s="8"/>
      <c r="L123" s="6"/>
      <c r="M123" s="6"/>
      <c r="N123" s="6"/>
      <c r="O123" s="9"/>
    </row>
    <row r="124" spans="11:15" x14ac:dyDescent="0.15">
      <c r="K124" s="8"/>
      <c r="L124" s="6"/>
      <c r="M124" s="6"/>
      <c r="N124" s="6"/>
      <c r="O124" s="9"/>
    </row>
    <row r="125" spans="11:15" x14ac:dyDescent="0.15">
      <c r="K125" s="8"/>
      <c r="L125" s="6"/>
      <c r="M125" s="6"/>
      <c r="N125" s="6"/>
      <c r="O125" s="9"/>
    </row>
    <row r="126" spans="11:15" x14ac:dyDescent="0.15">
      <c r="K126" s="8"/>
      <c r="L126" s="6"/>
      <c r="M126" s="6"/>
      <c r="N126" s="6"/>
      <c r="O126" s="9"/>
    </row>
    <row r="127" spans="11:15" x14ac:dyDescent="0.15">
      <c r="K127" s="8"/>
      <c r="L127" s="6"/>
      <c r="M127" s="6"/>
      <c r="N127" s="6"/>
      <c r="O127" s="9"/>
    </row>
    <row r="128" spans="11:15" x14ac:dyDescent="0.15">
      <c r="K128" s="8"/>
      <c r="L128" s="6"/>
      <c r="M128" s="6"/>
      <c r="N128" s="6"/>
      <c r="O128" s="9"/>
    </row>
    <row r="129" spans="11:15" x14ac:dyDescent="0.15">
      <c r="K129" s="8"/>
      <c r="L129" s="6"/>
      <c r="M129" s="6"/>
      <c r="N129" s="6"/>
      <c r="O129" s="9"/>
    </row>
    <row r="130" spans="11:15" x14ac:dyDescent="0.15">
      <c r="K130" s="8"/>
      <c r="L130" s="6"/>
      <c r="M130" s="6"/>
      <c r="N130" s="6"/>
      <c r="O130" s="9"/>
    </row>
    <row r="131" spans="11:15" x14ac:dyDescent="0.15">
      <c r="K131" s="8"/>
      <c r="L131" s="6"/>
      <c r="M131" s="6"/>
      <c r="N131" s="6"/>
      <c r="O131" s="9"/>
    </row>
    <row r="132" spans="11:15" x14ac:dyDescent="0.15">
      <c r="K132" s="8"/>
      <c r="L132" s="6"/>
      <c r="M132" s="6"/>
      <c r="N132" s="6"/>
      <c r="O132" s="9"/>
    </row>
    <row r="133" spans="11:15" x14ac:dyDescent="0.15">
      <c r="K133" s="8"/>
      <c r="L133" s="6"/>
      <c r="M133" s="6"/>
      <c r="N133" s="6"/>
      <c r="O133" s="9"/>
    </row>
    <row r="134" spans="11:15" x14ac:dyDescent="0.15">
      <c r="K134" s="8"/>
      <c r="L134" s="6"/>
      <c r="M134" s="6"/>
      <c r="N134" s="6"/>
      <c r="O134" s="9"/>
    </row>
  </sheetData>
  <mergeCells count="23">
    <mergeCell ref="L15:L16"/>
    <mergeCell ref="B61:D61"/>
    <mergeCell ref="D42:E42"/>
    <mergeCell ref="D43:E43"/>
    <mergeCell ref="D44:E44"/>
    <mergeCell ref="B60:D60"/>
    <mergeCell ref="B38:C38"/>
    <mergeCell ref="B7:D9"/>
    <mergeCell ref="B10:D16"/>
    <mergeCell ref="E7:H9"/>
    <mergeCell ref="E10:H16"/>
    <mergeCell ref="B59:D59"/>
    <mergeCell ref="B42:C42"/>
    <mergeCell ref="B43:C43"/>
    <mergeCell ref="B44:C44"/>
    <mergeCell ref="B53:C53"/>
    <mergeCell ref="B54:C54"/>
    <mergeCell ref="B55:C55"/>
    <mergeCell ref="B25:C25"/>
    <mergeCell ref="B26:C26"/>
    <mergeCell ref="B27:C27"/>
    <mergeCell ref="B36:C36"/>
    <mergeCell ref="B37:C37"/>
  </mergeCells>
  <phoneticPr fontId="1"/>
  <dataValidations count="1">
    <dataValidation type="list" allowBlank="1" showInputMessage="1" showErrorMessage="1" sqref="L15:L16" xr:uid="{00000000-0002-0000-0000-000000000000}">
      <formula1>"億円,千万円,百万円,十万円,万円,千円,円"</formula1>
    </dataValidation>
  </dataValidations>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sheetPr>
  <dimension ref="B5:W25"/>
  <sheetViews>
    <sheetView showGridLines="0" workbookViewId="0">
      <pane xSplit="3" ySplit="10" topLeftCell="D11" activePane="bottomRight" state="frozen"/>
      <selection pane="topRight"/>
      <selection pane="bottomLeft"/>
      <selection pane="bottomRight"/>
    </sheetView>
  </sheetViews>
  <sheetFormatPr defaultColWidth="8.75" defaultRowHeight="18.75" x14ac:dyDescent="0.15"/>
  <cols>
    <col min="1" max="1" width="1.625" style="2" customWidth="1"/>
    <col min="2" max="2" width="4.625" style="2" customWidth="1"/>
    <col min="3" max="3" width="60.625" style="2" customWidth="1"/>
    <col min="4" max="23" width="12.625" style="2" customWidth="1"/>
    <col min="24" max="16384" width="8.75" style="2"/>
  </cols>
  <sheetData>
    <row r="5" spans="2:23" x14ac:dyDescent="0.15">
      <c r="W5" s="10" t="str">
        <f>"（単位："&amp;入力表1【予測】!L15&amp;"、人）"</f>
        <v>（単位：千円、人）</v>
      </c>
    </row>
    <row r="6" spans="2:23" x14ac:dyDescent="0.15">
      <c r="B6" s="460" t="s">
        <v>33</v>
      </c>
      <c r="C6" s="460" t="s">
        <v>525</v>
      </c>
      <c r="D6" s="337" t="s">
        <v>8</v>
      </c>
      <c r="E6" s="338"/>
      <c r="F6" s="338"/>
      <c r="G6" s="338"/>
      <c r="H6" s="339"/>
      <c r="I6" s="340" t="s">
        <v>854</v>
      </c>
      <c r="J6" s="341"/>
      <c r="K6" s="341"/>
      <c r="L6" s="341"/>
      <c r="M6" s="342"/>
      <c r="N6" s="343" t="s">
        <v>833</v>
      </c>
      <c r="O6" s="344"/>
      <c r="P6" s="344"/>
      <c r="Q6" s="344"/>
      <c r="R6" s="345"/>
      <c r="S6" s="346" t="s">
        <v>366</v>
      </c>
      <c r="T6" s="347"/>
      <c r="U6" s="347"/>
      <c r="V6" s="347"/>
      <c r="W6" s="348"/>
    </row>
    <row r="7" spans="2:23" x14ac:dyDescent="0.15">
      <c r="B7" s="498"/>
      <c r="C7" s="498"/>
      <c r="D7" s="349"/>
      <c r="E7" s="338"/>
      <c r="F7" s="339"/>
      <c r="G7" s="349"/>
      <c r="H7" s="339"/>
      <c r="I7" s="350"/>
      <c r="J7" s="341"/>
      <c r="K7" s="342"/>
      <c r="L7" s="350"/>
      <c r="M7" s="342"/>
      <c r="N7" s="351"/>
      <c r="O7" s="344"/>
      <c r="P7" s="345"/>
      <c r="Q7" s="351"/>
      <c r="R7" s="345"/>
      <c r="S7" s="352"/>
      <c r="T7" s="347"/>
      <c r="U7" s="348"/>
      <c r="V7" s="352"/>
      <c r="W7" s="348"/>
    </row>
    <row r="8" spans="2:23" ht="12.95" customHeight="1" x14ac:dyDescent="0.15">
      <c r="B8" s="498"/>
      <c r="C8" s="498"/>
      <c r="D8" s="519" t="s">
        <v>364</v>
      </c>
      <c r="E8" s="520" t="s">
        <v>228</v>
      </c>
      <c r="F8" s="521" t="s">
        <v>365</v>
      </c>
      <c r="G8" s="527" t="s">
        <v>368</v>
      </c>
      <c r="H8" s="543" t="s">
        <v>367</v>
      </c>
      <c r="I8" s="545" t="s">
        <v>364</v>
      </c>
      <c r="J8" s="546" t="s">
        <v>228</v>
      </c>
      <c r="K8" s="547" t="s">
        <v>365</v>
      </c>
      <c r="L8" s="529" t="s">
        <v>368</v>
      </c>
      <c r="M8" s="531" t="s">
        <v>367</v>
      </c>
      <c r="N8" s="549" t="s">
        <v>364</v>
      </c>
      <c r="O8" s="518" t="s">
        <v>228</v>
      </c>
      <c r="P8" s="537" t="s">
        <v>365</v>
      </c>
      <c r="Q8" s="533" t="s">
        <v>368</v>
      </c>
      <c r="R8" s="535" t="s">
        <v>367</v>
      </c>
      <c r="S8" s="539" t="s">
        <v>364</v>
      </c>
      <c r="T8" s="540" t="s">
        <v>228</v>
      </c>
      <c r="U8" s="541" t="s">
        <v>365</v>
      </c>
      <c r="V8" s="523" t="s">
        <v>368</v>
      </c>
      <c r="W8" s="525" t="s">
        <v>367</v>
      </c>
    </row>
    <row r="9" spans="2:23" x14ac:dyDescent="0.15">
      <c r="B9" s="498"/>
      <c r="C9" s="498"/>
      <c r="D9" s="519"/>
      <c r="E9" s="520"/>
      <c r="F9" s="522"/>
      <c r="G9" s="528"/>
      <c r="H9" s="544"/>
      <c r="I9" s="545"/>
      <c r="J9" s="546"/>
      <c r="K9" s="548"/>
      <c r="L9" s="530"/>
      <c r="M9" s="532"/>
      <c r="N9" s="549"/>
      <c r="O9" s="518"/>
      <c r="P9" s="538"/>
      <c r="Q9" s="534"/>
      <c r="R9" s="536"/>
      <c r="S9" s="539"/>
      <c r="T9" s="540"/>
      <c r="U9" s="542"/>
      <c r="V9" s="524"/>
      <c r="W9" s="526"/>
    </row>
    <row r="10" spans="2:23" x14ac:dyDescent="0.15">
      <c r="B10" s="459"/>
      <c r="C10" s="459"/>
      <c r="D10" s="519"/>
      <c r="E10" s="520"/>
      <c r="F10" s="522"/>
      <c r="G10" s="528"/>
      <c r="H10" s="544"/>
      <c r="I10" s="545"/>
      <c r="J10" s="546"/>
      <c r="K10" s="548"/>
      <c r="L10" s="530"/>
      <c r="M10" s="532"/>
      <c r="N10" s="549"/>
      <c r="O10" s="518"/>
      <c r="P10" s="538"/>
      <c r="Q10" s="534"/>
      <c r="R10" s="536"/>
      <c r="S10" s="539"/>
      <c r="T10" s="540"/>
      <c r="U10" s="542"/>
      <c r="V10" s="524"/>
      <c r="W10" s="526"/>
    </row>
    <row r="11" spans="2:23" x14ac:dyDescent="0.15">
      <c r="B11" s="155" t="s">
        <v>327</v>
      </c>
      <c r="C11" s="41" t="s">
        <v>1014</v>
      </c>
      <c r="D11" s="134">
        <f>SUMIF(詳細表【予測】!$D$10:$D$116,'結果表（13部門）【予測】'!$B11,詳細表【予測】!G$10:G$116)</f>
        <v>0</v>
      </c>
      <c r="E11" s="134">
        <f>SUMIF(詳細表【予測】!$D$10:$D$116,'結果表（13部門）【予測】'!$B11,詳細表【予測】!H$10:H$116)</f>
        <v>0</v>
      </c>
      <c r="F11" s="134">
        <f>SUMIF(詳細表【予測】!$D$10:$D$116,'結果表（13部門）【予測】'!$B11,詳細表【予測】!I$10:I$116)</f>
        <v>0</v>
      </c>
      <c r="G11" s="134">
        <f>SUMIF(詳細表【予測】!$D$10:$D$116,'結果表（13部門）【予測】'!$B11,詳細表【予測】!AA$10:AA$116)</f>
        <v>0</v>
      </c>
      <c r="H11" s="134">
        <f>SUMIF(詳細表【予測】!$D$10:$D$116,'結果表（13部門）【予測】'!$B11,詳細表【予測】!AE$10:AE$116)</f>
        <v>0</v>
      </c>
      <c r="I11" s="134">
        <f>SUMIF(詳細表【予測】!$D$10:$D$116,'結果表（13部門）【予測】'!$B11,詳細表【予測】!M$10:M$116)</f>
        <v>0</v>
      </c>
      <c r="J11" s="134">
        <f>SUMIF(詳細表【予測】!$D$10:$D$116,'結果表（13部門）【予測】'!$B11,詳細表【予測】!N$10:N$116)</f>
        <v>0</v>
      </c>
      <c r="K11" s="134">
        <f>SUMIF(詳細表【予測】!$D$10:$D$116,'結果表（13部門）【予測】'!$B11,詳細表【予測】!O$10:O$116)</f>
        <v>0</v>
      </c>
      <c r="L11" s="134">
        <f>SUMIF(詳細表【予測】!$D$10:$D$116,'結果表（13部門）【予測】'!$B11,詳細表【予測】!AB$10:AB$116)</f>
        <v>0</v>
      </c>
      <c r="M11" s="134">
        <f>SUMIF(詳細表【予測】!$D$10:$D$116,'結果表（13部門）【予測】'!$B11,詳細表【予測】!AF$10:AF$116)</f>
        <v>0</v>
      </c>
      <c r="N11" s="134">
        <f>SUMIF(詳細表【予測】!$D$10:$D$116,'結果表（13部門）【予測】'!$B11,詳細表【予測】!U$10:U$116)</f>
        <v>0</v>
      </c>
      <c r="O11" s="134">
        <f>SUMIF(詳細表【予測】!$D$10:$D$116,'結果表（13部門）【予測】'!$B11,詳細表【予測】!V$10:V$116)</f>
        <v>0</v>
      </c>
      <c r="P11" s="134">
        <f>SUMIF(詳細表【予測】!$D$10:$D$116,'結果表（13部門）【予測】'!$B11,詳細表【予測】!W$10:W$116)</f>
        <v>0</v>
      </c>
      <c r="Q11" s="134">
        <f>SUMIF(詳細表【予測】!$D$10:$D$116,'結果表（13部門）【予測】'!$B11,詳細表【予測】!AC$10:AC$116)</f>
        <v>0</v>
      </c>
      <c r="R11" s="134">
        <f>SUMIF(詳細表【予測】!$D$10:$D$116,'結果表（13部門）【予測】'!$B11,詳細表【予測】!AG$10:AG$116)</f>
        <v>0</v>
      </c>
      <c r="S11" s="134">
        <f>SUMIF(詳細表【予測】!$D$10:$D$116,'結果表（13部門）【予測】'!$B11,詳細表【予測】!X$10:X$116)</f>
        <v>0</v>
      </c>
      <c r="T11" s="134">
        <f>SUMIF(詳細表【予測】!$D$10:$D$116,'結果表（13部門）【予測】'!$B11,詳細表【予測】!Y$10:Y$116)</f>
        <v>0</v>
      </c>
      <c r="U11" s="134">
        <f>SUMIF(詳細表【予測】!$D$10:$D$116,'結果表（13部門）【予測】'!$B11,詳細表【予測】!Z$10:Z$116)</f>
        <v>0</v>
      </c>
      <c r="V11" s="134">
        <f>SUMIF(詳細表【予測】!$D$10:$D$116,'結果表（13部門）【予測】'!$B11,詳細表【予測】!AD$10:AD$116)</f>
        <v>0</v>
      </c>
      <c r="W11" s="134">
        <f>SUMIF(詳細表【予測】!$D$10:$D$116,'結果表（13部門）【予測】'!$B11,詳細表【予測】!AH$10:AH$116)</f>
        <v>0</v>
      </c>
    </row>
    <row r="12" spans="2:23" x14ac:dyDescent="0.15">
      <c r="B12" s="155" t="s">
        <v>328</v>
      </c>
      <c r="C12" s="41" t="s">
        <v>1017</v>
      </c>
      <c r="D12" s="46">
        <f>SUMIF(詳細表【予測】!$D$10:$D$116,'結果表（13部門）【予測】'!$B12,詳細表【予測】!G$10:G$116)</f>
        <v>0</v>
      </c>
      <c r="E12" s="46">
        <f>SUMIF(詳細表【予測】!$D$10:$D$116,'結果表（13部門）【予測】'!$B12,詳細表【予測】!H$10:H$116)</f>
        <v>0</v>
      </c>
      <c r="F12" s="46">
        <f>SUMIF(詳細表【予測】!$D$10:$D$116,'結果表（13部門）【予測】'!$B12,詳細表【予測】!I$10:I$116)</f>
        <v>0</v>
      </c>
      <c r="G12" s="46">
        <f>SUMIF(詳細表【予測】!$D$10:$D$116,'結果表（13部門）【予測】'!$B12,詳細表【予測】!AA$10:AA$116)</f>
        <v>0</v>
      </c>
      <c r="H12" s="46">
        <f>SUMIF(詳細表【予測】!$D$10:$D$116,'結果表（13部門）【予測】'!$B12,詳細表【予測】!AE$10:AE$116)</f>
        <v>0</v>
      </c>
      <c r="I12" s="46">
        <f>SUMIF(詳細表【予測】!$D$10:$D$116,'結果表（13部門）【予測】'!$B12,詳細表【予測】!M$10:M$116)</f>
        <v>0</v>
      </c>
      <c r="J12" s="46">
        <f>SUMIF(詳細表【予測】!$D$10:$D$116,'結果表（13部門）【予測】'!$B12,詳細表【予測】!N$10:N$116)</f>
        <v>0</v>
      </c>
      <c r="K12" s="46">
        <f>SUMIF(詳細表【予測】!$D$10:$D$116,'結果表（13部門）【予測】'!$B12,詳細表【予測】!O$10:O$116)</f>
        <v>0</v>
      </c>
      <c r="L12" s="46">
        <f>SUMIF(詳細表【予測】!$D$10:$D$116,'結果表（13部門）【予測】'!$B12,詳細表【予測】!AB$10:AB$116)</f>
        <v>0</v>
      </c>
      <c r="M12" s="46">
        <f>SUMIF(詳細表【予測】!$D$10:$D$116,'結果表（13部門）【予測】'!$B12,詳細表【予測】!AF$10:AF$116)</f>
        <v>0</v>
      </c>
      <c r="N12" s="46">
        <f>SUMIF(詳細表【予測】!$D$10:$D$116,'結果表（13部門）【予測】'!$B12,詳細表【予測】!U$10:U$116)</f>
        <v>0</v>
      </c>
      <c r="O12" s="46">
        <f>SUMIF(詳細表【予測】!$D$10:$D$116,'結果表（13部門）【予測】'!$B12,詳細表【予測】!V$10:V$116)</f>
        <v>0</v>
      </c>
      <c r="P12" s="46">
        <f>SUMIF(詳細表【予測】!$D$10:$D$116,'結果表（13部門）【予測】'!$B12,詳細表【予測】!W$10:W$116)</f>
        <v>0</v>
      </c>
      <c r="Q12" s="46">
        <f>SUMIF(詳細表【予測】!$D$10:$D$116,'結果表（13部門）【予測】'!$B12,詳細表【予測】!AC$10:AC$116)</f>
        <v>0</v>
      </c>
      <c r="R12" s="46">
        <f>SUMIF(詳細表【予測】!$D$10:$D$116,'結果表（13部門）【予測】'!$B12,詳細表【予測】!AG$10:AG$116)</f>
        <v>0</v>
      </c>
      <c r="S12" s="46">
        <f>SUMIF(詳細表【予測】!$D$10:$D$116,'結果表（13部門）【予測】'!$B12,詳細表【予測】!X$10:X$116)</f>
        <v>0</v>
      </c>
      <c r="T12" s="46">
        <f>SUMIF(詳細表【予測】!$D$10:$D$116,'結果表（13部門）【予測】'!$B12,詳細表【予測】!Y$10:Y$116)</f>
        <v>0</v>
      </c>
      <c r="U12" s="46">
        <f>SUMIF(詳細表【予測】!$D$10:$D$116,'結果表（13部門）【予測】'!$B12,詳細表【予測】!Z$10:Z$116)</f>
        <v>0</v>
      </c>
      <c r="V12" s="46">
        <f>SUMIF(詳細表【予測】!$D$10:$D$116,'結果表（13部門）【予測】'!$B12,詳細表【予測】!AD$10:AD$116)</f>
        <v>0</v>
      </c>
      <c r="W12" s="46">
        <f>SUMIF(詳細表【予測】!$D$10:$D$116,'結果表（13部門）【予測】'!$B12,詳細表【予測】!AH$10:AH$116)</f>
        <v>0</v>
      </c>
    </row>
    <row r="13" spans="2:23" x14ac:dyDescent="0.15">
      <c r="B13" s="155" t="s">
        <v>329</v>
      </c>
      <c r="C13" s="41" t="s">
        <v>1042</v>
      </c>
      <c r="D13" s="46">
        <f>SUMIF(詳細表【予測】!$D$10:$D$116,'結果表（13部門）【予測】'!$B13,詳細表【予測】!G$10:G$116)</f>
        <v>0</v>
      </c>
      <c r="E13" s="46">
        <f>SUMIF(詳細表【予測】!$D$10:$D$116,'結果表（13部門）【予測】'!$B13,詳細表【予測】!H$10:H$116)</f>
        <v>0</v>
      </c>
      <c r="F13" s="46">
        <f>SUMIF(詳細表【予測】!$D$10:$D$116,'結果表（13部門）【予測】'!$B13,詳細表【予測】!I$10:I$116)</f>
        <v>0</v>
      </c>
      <c r="G13" s="46">
        <f>SUMIF(詳細表【予測】!$D$10:$D$116,'結果表（13部門）【予測】'!$B13,詳細表【予測】!AA$10:AA$116)</f>
        <v>0</v>
      </c>
      <c r="H13" s="46">
        <f>SUMIF(詳細表【予測】!$D$10:$D$116,'結果表（13部門）【予測】'!$B13,詳細表【予測】!AE$10:AE$116)</f>
        <v>0</v>
      </c>
      <c r="I13" s="46">
        <f>SUMIF(詳細表【予測】!$D$10:$D$116,'結果表（13部門）【予測】'!$B13,詳細表【予測】!M$10:M$116)</f>
        <v>0</v>
      </c>
      <c r="J13" s="46">
        <f>SUMIF(詳細表【予測】!$D$10:$D$116,'結果表（13部門）【予測】'!$B13,詳細表【予測】!N$10:N$116)</f>
        <v>0</v>
      </c>
      <c r="K13" s="46">
        <f>SUMIF(詳細表【予測】!$D$10:$D$116,'結果表（13部門）【予測】'!$B13,詳細表【予測】!O$10:O$116)</f>
        <v>0</v>
      </c>
      <c r="L13" s="46">
        <f>SUMIF(詳細表【予測】!$D$10:$D$116,'結果表（13部門）【予測】'!$B13,詳細表【予測】!AB$10:AB$116)</f>
        <v>0</v>
      </c>
      <c r="M13" s="46">
        <f>SUMIF(詳細表【予測】!$D$10:$D$116,'結果表（13部門）【予測】'!$B13,詳細表【予測】!AF$10:AF$116)</f>
        <v>0</v>
      </c>
      <c r="N13" s="46">
        <f>SUMIF(詳細表【予測】!$D$10:$D$116,'結果表（13部門）【予測】'!$B13,詳細表【予測】!U$10:U$116)</f>
        <v>0</v>
      </c>
      <c r="O13" s="46">
        <f>SUMIF(詳細表【予測】!$D$10:$D$116,'結果表（13部門）【予測】'!$B13,詳細表【予測】!V$10:V$116)</f>
        <v>0</v>
      </c>
      <c r="P13" s="46">
        <f>SUMIF(詳細表【予測】!$D$10:$D$116,'結果表（13部門）【予測】'!$B13,詳細表【予測】!W$10:W$116)</f>
        <v>0</v>
      </c>
      <c r="Q13" s="46">
        <f>SUMIF(詳細表【予測】!$D$10:$D$116,'結果表（13部門）【予測】'!$B13,詳細表【予測】!AC$10:AC$116)</f>
        <v>0</v>
      </c>
      <c r="R13" s="46">
        <f>SUMIF(詳細表【予測】!$D$10:$D$116,'結果表（13部門）【予測】'!$B13,詳細表【予測】!AG$10:AG$116)</f>
        <v>0</v>
      </c>
      <c r="S13" s="46">
        <f>SUMIF(詳細表【予測】!$D$10:$D$116,'結果表（13部門）【予測】'!$B13,詳細表【予測】!X$10:X$116)</f>
        <v>0</v>
      </c>
      <c r="T13" s="46">
        <f>SUMIF(詳細表【予測】!$D$10:$D$116,'結果表（13部門）【予測】'!$B13,詳細表【予測】!Y$10:Y$116)</f>
        <v>0</v>
      </c>
      <c r="U13" s="46">
        <f>SUMIF(詳細表【予測】!$D$10:$D$116,'結果表（13部門）【予測】'!$B13,詳細表【予測】!Z$10:Z$116)</f>
        <v>0</v>
      </c>
      <c r="V13" s="46">
        <f>SUMIF(詳細表【予測】!$D$10:$D$116,'結果表（13部門）【予測】'!$B13,詳細表【予測】!AD$10:AD$116)</f>
        <v>0</v>
      </c>
      <c r="W13" s="46">
        <f>SUMIF(詳細表【予測】!$D$10:$D$116,'結果表（13部門）【予測】'!$B13,詳細表【予測】!AH$10:AH$116)</f>
        <v>0</v>
      </c>
    </row>
    <row r="14" spans="2:23" x14ac:dyDescent="0.15">
      <c r="B14" s="155" t="s">
        <v>330</v>
      </c>
      <c r="C14" s="41" t="s">
        <v>1031</v>
      </c>
      <c r="D14" s="46">
        <f>SUMIF(詳細表【予測】!$D$10:$D$116,'結果表（13部門）【予測】'!$B14,詳細表【予測】!G$10:G$116)</f>
        <v>0</v>
      </c>
      <c r="E14" s="46">
        <f>SUMIF(詳細表【予測】!$D$10:$D$116,'結果表（13部門）【予測】'!$B14,詳細表【予測】!H$10:H$116)</f>
        <v>0</v>
      </c>
      <c r="F14" s="46">
        <f>SUMIF(詳細表【予測】!$D$10:$D$116,'結果表（13部門）【予測】'!$B14,詳細表【予測】!I$10:I$116)</f>
        <v>0</v>
      </c>
      <c r="G14" s="46">
        <f>SUMIF(詳細表【予測】!$D$10:$D$116,'結果表（13部門）【予測】'!$B14,詳細表【予測】!AA$10:AA$116)</f>
        <v>0</v>
      </c>
      <c r="H14" s="46">
        <f>SUMIF(詳細表【予測】!$D$10:$D$116,'結果表（13部門）【予測】'!$B14,詳細表【予測】!AE$10:AE$116)</f>
        <v>0</v>
      </c>
      <c r="I14" s="46">
        <f>SUMIF(詳細表【予測】!$D$10:$D$116,'結果表（13部門）【予測】'!$B14,詳細表【予測】!M$10:M$116)</f>
        <v>0</v>
      </c>
      <c r="J14" s="46">
        <f>SUMIF(詳細表【予測】!$D$10:$D$116,'結果表（13部門）【予測】'!$B14,詳細表【予測】!N$10:N$116)</f>
        <v>0</v>
      </c>
      <c r="K14" s="46">
        <f>SUMIF(詳細表【予測】!$D$10:$D$116,'結果表（13部門）【予測】'!$B14,詳細表【予測】!O$10:O$116)</f>
        <v>0</v>
      </c>
      <c r="L14" s="46">
        <f>SUMIF(詳細表【予測】!$D$10:$D$116,'結果表（13部門）【予測】'!$B14,詳細表【予測】!AB$10:AB$116)</f>
        <v>0</v>
      </c>
      <c r="M14" s="46">
        <f>SUMIF(詳細表【予測】!$D$10:$D$116,'結果表（13部門）【予測】'!$B14,詳細表【予測】!AF$10:AF$116)</f>
        <v>0</v>
      </c>
      <c r="N14" s="46">
        <f>SUMIF(詳細表【予測】!$D$10:$D$116,'結果表（13部門）【予測】'!$B14,詳細表【予測】!U$10:U$116)</f>
        <v>0</v>
      </c>
      <c r="O14" s="46">
        <f>SUMIF(詳細表【予測】!$D$10:$D$116,'結果表（13部門）【予測】'!$B14,詳細表【予測】!V$10:V$116)</f>
        <v>0</v>
      </c>
      <c r="P14" s="46">
        <f>SUMIF(詳細表【予測】!$D$10:$D$116,'結果表（13部門）【予測】'!$B14,詳細表【予測】!W$10:W$116)</f>
        <v>0</v>
      </c>
      <c r="Q14" s="46">
        <f>SUMIF(詳細表【予測】!$D$10:$D$116,'結果表（13部門）【予測】'!$B14,詳細表【予測】!AC$10:AC$116)</f>
        <v>0</v>
      </c>
      <c r="R14" s="46">
        <f>SUMIF(詳細表【予測】!$D$10:$D$116,'結果表（13部門）【予測】'!$B14,詳細表【予測】!AG$10:AG$116)</f>
        <v>0</v>
      </c>
      <c r="S14" s="46">
        <f>SUMIF(詳細表【予測】!$D$10:$D$116,'結果表（13部門）【予測】'!$B14,詳細表【予測】!X$10:X$116)</f>
        <v>0</v>
      </c>
      <c r="T14" s="46">
        <f>SUMIF(詳細表【予測】!$D$10:$D$116,'結果表（13部門）【予測】'!$B14,詳細表【予測】!Y$10:Y$116)</f>
        <v>0</v>
      </c>
      <c r="U14" s="46">
        <f>SUMIF(詳細表【予測】!$D$10:$D$116,'結果表（13部門）【予測】'!$B14,詳細表【予測】!Z$10:Z$116)</f>
        <v>0</v>
      </c>
      <c r="V14" s="46">
        <f>SUMIF(詳細表【予測】!$D$10:$D$116,'結果表（13部門）【予測】'!$B14,詳細表【予測】!AD$10:AD$116)</f>
        <v>0</v>
      </c>
      <c r="W14" s="46">
        <f>SUMIF(詳細表【予測】!$D$10:$D$116,'結果表（13部門）【予測】'!$B14,詳細表【予測】!AH$10:AH$116)</f>
        <v>0</v>
      </c>
    </row>
    <row r="15" spans="2:23" x14ac:dyDescent="0.15">
      <c r="B15" s="155" t="s">
        <v>331</v>
      </c>
      <c r="C15" s="41" t="s">
        <v>1043</v>
      </c>
      <c r="D15" s="46">
        <f>SUMIF(詳細表【予測】!$D$10:$D$116,'結果表（13部門）【予測】'!$B15,詳細表【予測】!G$10:G$116)</f>
        <v>0</v>
      </c>
      <c r="E15" s="46">
        <f>SUMIF(詳細表【予測】!$D$10:$D$116,'結果表（13部門）【予測】'!$B15,詳細表【予測】!H$10:H$116)</f>
        <v>0</v>
      </c>
      <c r="F15" s="46">
        <f>SUMIF(詳細表【予測】!$D$10:$D$116,'結果表（13部門）【予測】'!$B15,詳細表【予測】!I$10:I$116)</f>
        <v>0</v>
      </c>
      <c r="G15" s="46">
        <f>SUMIF(詳細表【予測】!$D$10:$D$116,'結果表（13部門）【予測】'!$B15,詳細表【予測】!AA$10:AA$116)</f>
        <v>0</v>
      </c>
      <c r="H15" s="46">
        <f>SUMIF(詳細表【予測】!$D$10:$D$116,'結果表（13部門）【予測】'!$B15,詳細表【予測】!AE$10:AE$116)</f>
        <v>0</v>
      </c>
      <c r="I15" s="46">
        <f>SUMIF(詳細表【予測】!$D$10:$D$116,'結果表（13部門）【予測】'!$B15,詳細表【予測】!M$10:M$116)</f>
        <v>0</v>
      </c>
      <c r="J15" s="46">
        <f>SUMIF(詳細表【予測】!$D$10:$D$116,'結果表（13部門）【予測】'!$B15,詳細表【予測】!N$10:N$116)</f>
        <v>0</v>
      </c>
      <c r="K15" s="46">
        <f>SUMIF(詳細表【予測】!$D$10:$D$116,'結果表（13部門）【予測】'!$B15,詳細表【予測】!O$10:O$116)</f>
        <v>0</v>
      </c>
      <c r="L15" s="46">
        <f>SUMIF(詳細表【予測】!$D$10:$D$116,'結果表（13部門）【予測】'!$B15,詳細表【予測】!AB$10:AB$116)</f>
        <v>0</v>
      </c>
      <c r="M15" s="46">
        <f>SUMIF(詳細表【予測】!$D$10:$D$116,'結果表（13部門）【予測】'!$B15,詳細表【予測】!AF$10:AF$116)</f>
        <v>0</v>
      </c>
      <c r="N15" s="46">
        <f>SUMIF(詳細表【予測】!$D$10:$D$116,'結果表（13部門）【予測】'!$B15,詳細表【予測】!U$10:U$116)</f>
        <v>0</v>
      </c>
      <c r="O15" s="46">
        <f>SUMIF(詳細表【予測】!$D$10:$D$116,'結果表（13部門）【予測】'!$B15,詳細表【予測】!V$10:V$116)</f>
        <v>0</v>
      </c>
      <c r="P15" s="46">
        <f>SUMIF(詳細表【予測】!$D$10:$D$116,'結果表（13部門）【予測】'!$B15,詳細表【予測】!W$10:W$116)</f>
        <v>0</v>
      </c>
      <c r="Q15" s="46">
        <f>SUMIF(詳細表【予測】!$D$10:$D$116,'結果表（13部門）【予測】'!$B15,詳細表【予測】!AC$10:AC$116)</f>
        <v>0</v>
      </c>
      <c r="R15" s="46">
        <f>SUMIF(詳細表【予測】!$D$10:$D$116,'結果表（13部門）【予測】'!$B15,詳細表【予測】!AG$10:AG$116)</f>
        <v>0</v>
      </c>
      <c r="S15" s="46">
        <f>SUMIF(詳細表【予測】!$D$10:$D$116,'結果表（13部門）【予測】'!$B15,詳細表【予測】!X$10:X$116)</f>
        <v>0</v>
      </c>
      <c r="T15" s="46">
        <f>SUMIF(詳細表【予測】!$D$10:$D$116,'結果表（13部門）【予測】'!$B15,詳細表【予測】!Y$10:Y$116)</f>
        <v>0</v>
      </c>
      <c r="U15" s="46">
        <f>SUMIF(詳細表【予測】!$D$10:$D$116,'結果表（13部門）【予測】'!$B15,詳細表【予測】!Z$10:Z$116)</f>
        <v>0</v>
      </c>
      <c r="V15" s="46">
        <f>SUMIF(詳細表【予測】!$D$10:$D$116,'結果表（13部門）【予測】'!$B15,詳細表【予測】!AD$10:AD$116)</f>
        <v>0</v>
      </c>
      <c r="W15" s="46">
        <f>SUMIF(詳細表【予測】!$D$10:$D$116,'結果表（13部門）【予測】'!$B15,詳細表【予測】!AH$10:AH$116)</f>
        <v>0</v>
      </c>
    </row>
    <row r="16" spans="2:23" x14ac:dyDescent="0.15">
      <c r="B16" s="162" t="s">
        <v>332</v>
      </c>
      <c r="C16" s="116" t="s">
        <v>181</v>
      </c>
      <c r="D16" s="136">
        <f>SUMIF(詳細表【予測】!$D$10:$D$116,'結果表（13部門）【予測】'!$B16,詳細表【予測】!G$10:G$116)</f>
        <v>0</v>
      </c>
      <c r="E16" s="136">
        <f>SUMIF(詳細表【予測】!$D$10:$D$116,'結果表（13部門）【予測】'!$B16,詳細表【予測】!H$10:H$116)</f>
        <v>0</v>
      </c>
      <c r="F16" s="136">
        <f>SUMIF(詳細表【予測】!$D$10:$D$116,'結果表（13部門）【予測】'!$B16,詳細表【予測】!I$10:I$116)</f>
        <v>0</v>
      </c>
      <c r="G16" s="136">
        <f>SUMIF(詳細表【予測】!$D$10:$D$116,'結果表（13部門）【予測】'!$B16,詳細表【予測】!AA$10:AA$116)</f>
        <v>0</v>
      </c>
      <c r="H16" s="136">
        <f>SUMIF(詳細表【予測】!$D$10:$D$116,'結果表（13部門）【予測】'!$B16,詳細表【予測】!AE$10:AE$116)</f>
        <v>0</v>
      </c>
      <c r="I16" s="136">
        <f>SUMIF(詳細表【予測】!$D$10:$D$116,'結果表（13部門）【予測】'!$B16,詳細表【予測】!M$10:M$116)</f>
        <v>0</v>
      </c>
      <c r="J16" s="136">
        <f>SUMIF(詳細表【予測】!$D$10:$D$116,'結果表（13部門）【予測】'!$B16,詳細表【予測】!N$10:N$116)</f>
        <v>0</v>
      </c>
      <c r="K16" s="136">
        <f>SUMIF(詳細表【予測】!$D$10:$D$116,'結果表（13部門）【予測】'!$B16,詳細表【予測】!O$10:O$116)</f>
        <v>0</v>
      </c>
      <c r="L16" s="136">
        <f>SUMIF(詳細表【予測】!$D$10:$D$116,'結果表（13部門）【予測】'!$B16,詳細表【予測】!AB$10:AB$116)</f>
        <v>0</v>
      </c>
      <c r="M16" s="136">
        <f>SUMIF(詳細表【予測】!$D$10:$D$116,'結果表（13部門）【予測】'!$B16,詳細表【予測】!AF$10:AF$116)</f>
        <v>0</v>
      </c>
      <c r="N16" s="136">
        <f>SUMIF(詳細表【予測】!$D$10:$D$116,'結果表（13部門）【予測】'!$B16,詳細表【予測】!U$10:U$116)</f>
        <v>0</v>
      </c>
      <c r="O16" s="136">
        <f>SUMIF(詳細表【予測】!$D$10:$D$116,'結果表（13部門）【予測】'!$B16,詳細表【予測】!V$10:V$116)</f>
        <v>0</v>
      </c>
      <c r="P16" s="136">
        <f>SUMIF(詳細表【予測】!$D$10:$D$116,'結果表（13部門）【予測】'!$B16,詳細表【予測】!W$10:W$116)</f>
        <v>0</v>
      </c>
      <c r="Q16" s="136">
        <f>SUMIF(詳細表【予測】!$D$10:$D$116,'結果表（13部門）【予測】'!$B16,詳細表【予測】!AC$10:AC$116)</f>
        <v>0</v>
      </c>
      <c r="R16" s="136">
        <f>SUMIF(詳細表【予測】!$D$10:$D$116,'結果表（13部門）【予測】'!$B16,詳細表【予測】!AG$10:AG$116)</f>
        <v>0</v>
      </c>
      <c r="S16" s="136">
        <f>SUMIF(詳細表【予測】!$D$10:$D$116,'結果表（13部門）【予測】'!$B16,詳細表【予測】!X$10:X$116)</f>
        <v>0</v>
      </c>
      <c r="T16" s="136">
        <f>SUMIF(詳細表【予測】!$D$10:$D$116,'結果表（13部門）【予測】'!$B16,詳細表【予測】!Y$10:Y$116)</f>
        <v>0</v>
      </c>
      <c r="U16" s="136">
        <f>SUMIF(詳細表【予測】!$D$10:$D$116,'結果表（13部門）【予測】'!$B16,詳細表【予測】!Z$10:Z$116)</f>
        <v>0</v>
      </c>
      <c r="V16" s="136">
        <f>SUMIF(詳細表【予測】!$D$10:$D$116,'結果表（13部門）【予測】'!$B16,詳細表【予測】!AD$10:AD$116)</f>
        <v>0</v>
      </c>
      <c r="W16" s="136">
        <f>SUMIF(詳細表【予測】!$D$10:$D$116,'結果表（13部門）【予測】'!$B16,詳細表【予測】!AH$10:AH$116)</f>
        <v>0</v>
      </c>
    </row>
    <row r="17" spans="2:23" x14ac:dyDescent="0.15">
      <c r="B17" s="155" t="s">
        <v>333</v>
      </c>
      <c r="C17" s="41" t="s">
        <v>182</v>
      </c>
      <c r="D17" s="46">
        <f>SUMIF(詳細表【予測】!$D$10:$D$116,'結果表（13部門）【予測】'!$B17,詳細表【予測】!G$10:G$116)</f>
        <v>0</v>
      </c>
      <c r="E17" s="46">
        <f>SUMIF(詳細表【予測】!$D$10:$D$116,'結果表（13部門）【予測】'!$B17,詳細表【予測】!H$10:H$116)</f>
        <v>0</v>
      </c>
      <c r="F17" s="46">
        <f>SUMIF(詳細表【予測】!$D$10:$D$116,'結果表（13部門）【予測】'!$B17,詳細表【予測】!I$10:I$116)</f>
        <v>0</v>
      </c>
      <c r="G17" s="46">
        <f>SUMIF(詳細表【予測】!$D$10:$D$116,'結果表（13部門）【予測】'!$B17,詳細表【予測】!AA$10:AA$116)</f>
        <v>0</v>
      </c>
      <c r="H17" s="46">
        <f>SUMIF(詳細表【予測】!$D$10:$D$116,'結果表（13部門）【予測】'!$B17,詳細表【予測】!AE$10:AE$116)</f>
        <v>0</v>
      </c>
      <c r="I17" s="46">
        <f>SUMIF(詳細表【予測】!$D$10:$D$116,'結果表（13部門）【予測】'!$B17,詳細表【予測】!M$10:M$116)</f>
        <v>0</v>
      </c>
      <c r="J17" s="46">
        <f>SUMIF(詳細表【予測】!$D$10:$D$116,'結果表（13部門）【予測】'!$B17,詳細表【予測】!N$10:N$116)</f>
        <v>0</v>
      </c>
      <c r="K17" s="46">
        <f>SUMIF(詳細表【予測】!$D$10:$D$116,'結果表（13部門）【予測】'!$B17,詳細表【予測】!O$10:O$116)</f>
        <v>0</v>
      </c>
      <c r="L17" s="46">
        <f>SUMIF(詳細表【予測】!$D$10:$D$116,'結果表（13部門）【予測】'!$B17,詳細表【予測】!AB$10:AB$116)</f>
        <v>0</v>
      </c>
      <c r="M17" s="46">
        <f>SUMIF(詳細表【予測】!$D$10:$D$116,'結果表（13部門）【予測】'!$B17,詳細表【予測】!AF$10:AF$116)</f>
        <v>0</v>
      </c>
      <c r="N17" s="46">
        <f>SUMIF(詳細表【予測】!$D$10:$D$116,'結果表（13部門）【予測】'!$B17,詳細表【予測】!U$10:U$116)</f>
        <v>0</v>
      </c>
      <c r="O17" s="46">
        <f>SUMIF(詳細表【予測】!$D$10:$D$116,'結果表（13部門）【予測】'!$B17,詳細表【予測】!V$10:V$116)</f>
        <v>0</v>
      </c>
      <c r="P17" s="46">
        <f>SUMIF(詳細表【予測】!$D$10:$D$116,'結果表（13部門）【予測】'!$B17,詳細表【予測】!W$10:W$116)</f>
        <v>0</v>
      </c>
      <c r="Q17" s="46">
        <f>SUMIF(詳細表【予測】!$D$10:$D$116,'結果表（13部門）【予測】'!$B17,詳細表【予測】!AC$10:AC$116)</f>
        <v>0</v>
      </c>
      <c r="R17" s="46">
        <f>SUMIF(詳細表【予測】!$D$10:$D$116,'結果表（13部門）【予測】'!$B17,詳細表【予測】!AG$10:AG$116)</f>
        <v>0</v>
      </c>
      <c r="S17" s="46">
        <f>SUMIF(詳細表【予測】!$D$10:$D$116,'結果表（13部門）【予測】'!$B17,詳細表【予測】!X$10:X$116)</f>
        <v>0</v>
      </c>
      <c r="T17" s="46">
        <f>SUMIF(詳細表【予測】!$D$10:$D$116,'結果表（13部門）【予測】'!$B17,詳細表【予測】!Y$10:Y$116)</f>
        <v>0</v>
      </c>
      <c r="U17" s="46">
        <f>SUMIF(詳細表【予測】!$D$10:$D$116,'結果表（13部門）【予測】'!$B17,詳細表【予測】!Z$10:Z$116)</f>
        <v>0</v>
      </c>
      <c r="V17" s="46">
        <f>SUMIF(詳細表【予測】!$D$10:$D$116,'結果表（13部門）【予測】'!$B17,詳細表【予測】!AD$10:AD$116)</f>
        <v>0</v>
      </c>
      <c r="W17" s="46">
        <f>SUMIF(詳細表【予測】!$D$10:$D$116,'結果表（13部門）【予測】'!$B17,詳細表【予測】!AH$10:AH$116)</f>
        <v>0</v>
      </c>
    </row>
    <row r="18" spans="2:23" x14ac:dyDescent="0.15">
      <c r="B18" s="155" t="s">
        <v>334</v>
      </c>
      <c r="C18" s="41" t="s">
        <v>1033</v>
      </c>
      <c r="D18" s="46">
        <f>SUMIF(詳細表【予測】!$D$10:$D$116,'結果表（13部門）【予測】'!$B18,詳細表【予測】!G$10:G$116)</f>
        <v>0</v>
      </c>
      <c r="E18" s="46">
        <f>SUMIF(詳細表【予測】!$D$10:$D$116,'結果表（13部門）【予測】'!$B18,詳細表【予測】!H$10:H$116)</f>
        <v>0</v>
      </c>
      <c r="F18" s="46">
        <f>SUMIF(詳細表【予測】!$D$10:$D$116,'結果表（13部門）【予測】'!$B18,詳細表【予測】!I$10:I$116)</f>
        <v>0</v>
      </c>
      <c r="G18" s="46">
        <f>SUMIF(詳細表【予測】!$D$10:$D$116,'結果表（13部門）【予測】'!$B18,詳細表【予測】!AA$10:AA$116)</f>
        <v>0</v>
      </c>
      <c r="H18" s="46">
        <f>SUMIF(詳細表【予測】!$D$10:$D$116,'結果表（13部門）【予測】'!$B18,詳細表【予測】!AE$10:AE$116)</f>
        <v>0</v>
      </c>
      <c r="I18" s="46">
        <f>SUMIF(詳細表【予測】!$D$10:$D$116,'結果表（13部門）【予測】'!$B18,詳細表【予測】!M$10:M$116)</f>
        <v>0</v>
      </c>
      <c r="J18" s="46">
        <f>SUMIF(詳細表【予測】!$D$10:$D$116,'結果表（13部門）【予測】'!$B18,詳細表【予測】!N$10:N$116)</f>
        <v>0</v>
      </c>
      <c r="K18" s="46">
        <f>SUMIF(詳細表【予測】!$D$10:$D$116,'結果表（13部門）【予測】'!$B18,詳細表【予測】!O$10:O$116)</f>
        <v>0</v>
      </c>
      <c r="L18" s="46">
        <f>SUMIF(詳細表【予測】!$D$10:$D$116,'結果表（13部門）【予測】'!$B18,詳細表【予測】!AB$10:AB$116)</f>
        <v>0</v>
      </c>
      <c r="M18" s="46">
        <f>SUMIF(詳細表【予測】!$D$10:$D$116,'結果表（13部門）【予測】'!$B18,詳細表【予測】!AF$10:AF$116)</f>
        <v>0</v>
      </c>
      <c r="N18" s="46">
        <f>SUMIF(詳細表【予測】!$D$10:$D$116,'結果表（13部門）【予測】'!$B18,詳細表【予測】!U$10:U$116)</f>
        <v>0</v>
      </c>
      <c r="O18" s="46">
        <f>SUMIF(詳細表【予測】!$D$10:$D$116,'結果表（13部門）【予測】'!$B18,詳細表【予測】!V$10:V$116)</f>
        <v>0</v>
      </c>
      <c r="P18" s="46">
        <f>SUMIF(詳細表【予測】!$D$10:$D$116,'結果表（13部門）【予測】'!$B18,詳細表【予測】!W$10:W$116)</f>
        <v>0</v>
      </c>
      <c r="Q18" s="46">
        <f>SUMIF(詳細表【予測】!$D$10:$D$116,'結果表（13部門）【予測】'!$B18,詳細表【予測】!AC$10:AC$116)</f>
        <v>0</v>
      </c>
      <c r="R18" s="46">
        <f>SUMIF(詳細表【予測】!$D$10:$D$116,'結果表（13部門）【予測】'!$B18,詳細表【予測】!AG$10:AG$116)</f>
        <v>0</v>
      </c>
      <c r="S18" s="46">
        <f>SUMIF(詳細表【予測】!$D$10:$D$116,'結果表（13部門）【予測】'!$B18,詳細表【予測】!X$10:X$116)</f>
        <v>0</v>
      </c>
      <c r="T18" s="46">
        <f>SUMIF(詳細表【予測】!$D$10:$D$116,'結果表（13部門）【予測】'!$B18,詳細表【予測】!Y$10:Y$116)</f>
        <v>0</v>
      </c>
      <c r="U18" s="46">
        <f>SUMIF(詳細表【予測】!$D$10:$D$116,'結果表（13部門）【予測】'!$B18,詳細表【予測】!Z$10:Z$116)</f>
        <v>0</v>
      </c>
      <c r="V18" s="46">
        <f>SUMIF(詳細表【予測】!$D$10:$D$116,'結果表（13部門）【予測】'!$B18,詳細表【予測】!AD$10:AD$116)</f>
        <v>0</v>
      </c>
      <c r="W18" s="46">
        <f>SUMIF(詳細表【予測】!$D$10:$D$116,'結果表（13部門）【予測】'!$B18,詳細表【予測】!AH$10:AH$116)</f>
        <v>0</v>
      </c>
    </row>
    <row r="19" spans="2:23" x14ac:dyDescent="0.15">
      <c r="B19" s="155" t="s">
        <v>335</v>
      </c>
      <c r="C19" s="41" t="s">
        <v>1040</v>
      </c>
      <c r="D19" s="46">
        <f>SUMIF(詳細表【予測】!$D$10:$D$116,'結果表（13部門）【予測】'!$B19,詳細表【予測】!G$10:G$116)</f>
        <v>0</v>
      </c>
      <c r="E19" s="46">
        <f>SUMIF(詳細表【予測】!$D$10:$D$116,'結果表（13部門）【予測】'!$B19,詳細表【予測】!H$10:H$116)</f>
        <v>0</v>
      </c>
      <c r="F19" s="46">
        <f>SUMIF(詳細表【予測】!$D$10:$D$116,'結果表（13部門）【予測】'!$B19,詳細表【予測】!I$10:I$116)</f>
        <v>0</v>
      </c>
      <c r="G19" s="46">
        <f>SUMIF(詳細表【予測】!$D$10:$D$116,'結果表（13部門）【予測】'!$B19,詳細表【予測】!AA$10:AA$116)</f>
        <v>0</v>
      </c>
      <c r="H19" s="46">
        <f>SUMIF(詳細表【予測】!$D$10:$D$116,'結果表（13部門）【予測】'!$B19,詳細表【予測】!AE$10:AE$116)</f>
        <v>0</v>
      </c>
      <c r="I19" s="46">
        <f>SUMIF(詳細表【予測】!$D$10:$D$116,'結果表（13部門）【予測】'!$B19,詳細表【予測】!M$10:M$116)</f>
        <v>0</v>
      </c>
      <c r="J19" s="46">
        <f>SUMIF(詳細表【予測】!$D$10:$D$116,'結果表（13部門）【予測】'!$B19,詳細表【予測】!N$10:N$116)</f>
        <v>0</v>
      </c>
      <c r="K19" s="46">
        <f>SUMIF(詳細表【予測】!$D$10:$D$116,'結果表（13部門）【予測】'!$B19,詳細表【予測】!O$10:O$116)</f>
        <v>0</v>
      </c>
      <c r="L19" s="46">
        <f>SUMIF(詳細表【予測】!$D$10:$D$116,'結果表（13部門）【予測】'!$B19,詳細表【予測】!AB$10:AB$116)</f>
        <v>0</v>
      </c>
      <c r="M19" s="46">
        <f>SUMIF(詳細表【予測】!$D$10:$D$116,'結果表（13部門）【予測】'!$B19,詳細表【予測】!AF$10:AF$116)</f>
        <v>0</v>
      </c>
      <c r="N19" s="46">
        <f>SUMIF(詳細表【予測】!$D$10:$D$116,'結果表（13部門）【予測】'!$B19,詳細表【予測】!U$10:U$116)</f>
        <v>0</v>
      </c>
      <c r="O19" s="46">
        <f>SUMIF(詳細表【予測】!$D$10:$D$116,'結果表（13部門）【予測】'!$B19,詳細表【予測】!V$10:V$116)</f>
        <v>0</v>
      </c>
      <c r="P19" s="46">
        <f>SUMIF(詳細表【予測】!$D$10:$D$116,'結果表（13部門）【予測】'!$B19,詳細表【予測】!W$10:W$116)</f>
        <v>0</v>
      </c>
      <c r="Q19" s="46">
        <f>SUMIF(詳細表【予測】!$D$10:$D$116,'結果表（13部門）【予測】'!$B19,詳細表【予測】!AC$10:AC$116)</f>
        <v>0</v>
      </c>
      <c r="R19" s="46">
        <f>SUMIF(詳細表【予測】!$D$10:$D$116,'結果表（13部門）【予測】'!$B19,詳細表【予測】!AG$10:AG$116)</f>
        <v>0</v>
      </c>
      <c r="S19" s="46">
        <f>SUMIF(詳細表【予測】!$D$10:$D$116,'結果表（13部門）【予測】'!$B19,詳細表【予測】!X$10:X$116)</f>
        <v>0</v>
      </c>
      <c r="T19" s="46">
        <f>SUMIF(詳細表【予測】!$D$10:$D$116,'結果表（13部門）【予測】'!$B19,詳細表【予測】!Y$10:Y$116)</f>
        <v>0</v>
      </c>
      <c r="U19" s="46">
        <f>SUMIF(詳細表【予測】!$D$10:$D$116,'結果表（13部門）【予測】'!$B19,詳細表【予測】!Z$10:Z$116)</f>
        <v>0</v>
      </c>
      <c r="V19" s="46">
        <f>SUMIF(詳細表【予測】!$D$10:$D$116,'結果表（13部門）【予測】'!$B19,詳細表【予測】!AD$10:AD$116)</f>
        <v>0</v>
      </c>
      <c r="W19" s="46">
        <f>SUMIF(詳細表【予測】!$D$10:$D$116,'結果表（13部門）【予測】'!$B19,詳細表【予測】!AH$10:AH$116)</f>
        <v>0</v>
      </c>
    </row>
    <row r="20" spans="2:23" x14ac:dyDescent="0.15">
      <c r="B20" s="163" t="s">
        <v>336</v>
      </c>
      <c r="C20" s="62" t="s">
        <v>1035</v>
      </c>
      <c r="D20" s="67">
        <f>SUMIF(詳細表【予測】!$D$10:$D$116,'結果表（13部門）【予測】'!$B20,詳細表【予測】!G$10:G$116)</f>
        <v>0</v>
      </c>
      <c r="E20" s="67">
        <f>SUMIF(詳細表【予測】!$D$10:$D$116,'結果表（13部門）【予測】'!$B20,詳細表【予測】!H$10:H$116)</f>
        <v>0</v>
      </c>
      <c r="F20" s="67">
        <f>SUMIF(詳細表【予測】!$D$10:$D$116,'結果表（13部門）【予測】'!$B20,詳細表【予測】!I$10:I$116)</f>
        <v>0</v>
      </c>
      <c r="G20" s="67">
        <f>SUMIF(詳細表【予測】!$D$10:$D$116,'結果表（13部門）【予測】'!$B20,詳細表【予測】!AA$10:AA$116)</f>
        <v>0</v>
      </c>
      <c r="H20" s="67">
        <f>SUMIF(詳細表【予測】!$D$10:$D$116,'結果表（13部門）【予測】'!$B20,詳細表【予測】!AE$10:AE$116)</f>
        <v>0</v>
      </c>
      <c r="I20" s="67">
        <f>SUMIF(詳細表【予測】!$D$10:$D$116,'結果表（13部門）【予測】'!$B20,詳細表【予測】!M$10:M$116)</f>
        <v>0</v>
      </c>
      <c r="J20" s="67">
        <f>SUMIF(詳細表【予測】!$D$10:$D$116,'結果表（13部門）【予測】'!$B20,詳細表【予測】!N$10:N$116)</f>
        <v>0</v>
      </c>
      <c r="K20" s="67">
        <f>SUMIF(詳細表【予測】!$D$10:$D$116,'結果表（13部門）【予測】'!$B20,詳細表【予測】!O$10:O$116)</f>
        <v>0</v>
      </c>
      <c r="L20" s="67">
        <f>SUMIF(詳細表【予測】!$D$10:$D$116,'結果表（13部門）【予測】'!$B20,詳細表【予測】!AB$10:AB$116)</f>
        <v>0</v>
      </c>
      <c r="M20" s="67">
        <f>SUMIF(詳細表【予測】!$D$10:$D$116,'結果表（13部門）【予測】'!$B20,詳細表【予測】!AF$10:AF$116)</f>
        <v>0</v>
      </c>
      <c r="N20" s="67">
        <f>SUMIF(詳細表【予測】!$D$10:$D$116,'結果表（13部門）【予測】'!$B20,詳細表【予測】!U$10:U$116)</f>
        <v>0</v>
      </c>
      <c r="O20" s="67">
        <f>SUMIF(詳細表【予測】!$D$10:$D$116,'結果表（13部門）【予測】'!$B20,詳細表【予測】!V$10:V$116)</f>
        <v>0</v>
      </c>
      <c r="P20" s="67">
        <f>SUMIF(詳細表【予測】!$D$10:$D$116,'結果表（13部門）【予測】'!$B20,詳細表【予測】!W$10:W$116)</f>
        <v>0</v>
      </c>
      <c r="Q20" s="67">
        <f>SUMIF(詳細表【予測】!$D$10:$D$116,'結果表（13部門）【予測】'!$B20,詳細表【予測】!AC$10:AC$116)</f>
        <v>0</v>
      </c>
      <c r="R20" s="67">
        <f>SUMIF(詳細表【予測】!$D$10:$D$116,'結果表（13部門）【予測】'!$B20,詳細表【予測】!AG$10:AG$116)</f>
        <v>0</v>
      </c>
      <c r="S20" s="67">
        <f>SUMIF(詳細表【予測】!$D$10:$D$116,'結果表（13部門）【予測】'!$B20,詳細表【予測】!X$10:X$116)</f>
        <v>0</v>
      </c>
      <c r="T20" s="67">
        <f>SUMIF(詳細表【予測】!$D$10:$D$116,'結果表（13部門）【予測】'!$B20,詳細表【予測】!Y$10:Y$116)</f>
        <v>0</v>
      </c>
      <c r="U20" s="67">
        <f>SUMIF(詳細表【予測】!$D$10:$D$116,'結果表（13部門）【予測】'!$B20,詳細表【予測】!Z$10:Z$116)</f>
        <v>0</v>
      </c>
      <c r="V20" s="67">
        <f>SUMIF(詳細表【予測】!$D$10:$D$116,'結果表（13部門）【予測】'!$B20,詳細表【予測】!AD$10:AD$116)</f>
        <v>0</v>
      </c>
      <c r="W20" s="67">
        <f>SUMIF(詳細表【予測】!$D$10:$D$116,'結果表（13部門）【予測】'!$B20,詳細表【予測】!AH$10:AH$116)</f>
        <v>0</v>
      </c>
    </row>
    <row r="21" spans="2:23" x14ac:dyDescent="0.15">
      <c r="B21" s="155" t="s">
        <v>337</v>
      </c>
      <c r="C21" s="41" t="s">
        <v>195</v>
      </c>
      <c r="D21" s="46">
        <f>SUMIF(詳細表【予測】!$D$10:$D$116,'結果表（13部門）【予測】'!$B21,詳細表【予測】!G$10:G$116)</f>
        <v>0</v>
      </c>
      <c r="E21" s="46">
        <f>SUMIF(詳細表【予測】!$D$10:$D$116,'結果表（13部門）【予測】'!$B21,詳細表【予測】!H$10:H$116)</f>
        <v>0</v>
      </c>
      <c r="F21" s="46">
        <f>SUMIF(詳細表【予測】!$D$10:$D$116,'結果表（13部門）【予測】'!$B21,詳細表【予測】!I$10:I$116)</f>
        <v>0</v>
      </c>
      <c r="G21" s="46">
        <f>SUMIF(詳細表【予測】!$D$10:$D$116,'結果表（13部門）【予測】'!$B21,詳細表【予測】!AA$10:AA$116)</f>
        <v>0</v>
      </c>
      <c r="H21" s="46">
        <f>SUMIF(詳細表【予測】!$D$10:$D$116,'結果表（13部門）【予測】'!$B21,詳細表【予測】!AE$10:AE$116)</f>
        <v>0</v>
      </c>
      <c r="I21" s="46">
        <f>SUMIF(詳細表【予測】!$D$10:$D$116,'結果表（13部門）【予測】'!$B21,詳細表【予測】!M$10:M$116)</f>
        <v>0</v>
      </c>
      <c r="J21" s="46">
        <f>SUMIF(詳細表【予測】!$D$10:$D$116,'結果表（13部門）【予測】'!$B21,詳細表【予測】!N$10:N$116)</f>
        <v>0</v>
      </c>
      <c r="K21" s="46">
        <f>SUMIF(詳細表【予測】!$D$10:$D$116,'結果表（13部門）【予測】'!$B21,詳細表【予測】!O$10:O$116)</f>
        <v>0</v>
      </c>
      <c r="L21" s="46">
        <f>SUMIF(詳細表【予測】!$D$10:$D$116,'結果表（13部門）【予測】'!$B21,詳細表【予測】!AB$10:AB$116)</f>
        <v>0</v>
      </c>
      <c r="M21" s="46">
        <f>SUMIF(詳細表【予測】!$D$10:$D$116,'結果表（13部門）【予測】'!$B21,詳細表【予測】!AF$10:AF$116)</f>
        <v>0</v>
      </c>
      <c r="N21" s="46">
        <f>SUMIF(詳細表【予測】!$D$10:$D$116,'結果表（13部門）【予測】'!$B21,詳細表【予測】!U$10:U$116)</f>
        <v>0</v>
      </c>
      <c r="O21" s="46">
        <f>SUMIF(詳細表【予測】!$D$10:$D$116,'結果表（13部門）【予測】'!$B21,詳細表【予測】!V$10:V$116)</f>
        <v>0</v>
      </c>
      <c r="P21" s="46">
        <f>SUMIF(詳細表【予測】!$D$10:$D$116,'結果表（13部門）【予測】'!$B21,詳細表【予測】!W$10:W$116)</f>
        <v>0</v>
      </c>
      <c r="Q21" s="46">
        <f>SUMIF(詳細表【予測】!$D$10:$D$116,'結果表（13部門）【予測】'!$B21,詳細表【予測】!AC$10:AC$116)</f>
        <v>0</v>
      </c>
      <c r="R21" s="46">
        <f>SUMIF(詳細表【予測】!$D$10:$D$116,'結果表（13部門）【予測】'!$B21,詳細表【予測】!AG$10:AG$116)</f>
        <v>0</v>
      </c>
      <c r="S21" s="46">
        <f>SUMIF(詳細表【予測】!$D$10:$D$116,'結果表（13部門）【予測】'!$B21,詳細表【予測】!X$10:X$116)</f>
        <v>0</v>
      </c>
      <c r="T21" s="46">
        <f>SUMIF(詳細表【予測】!$D$10:$D$116,'結果表（13部門）【予測】'!$B21,詳細表【予測】!Y$10:Y$116)</f>
        <v>0</v>
      </c>
      <c r="U21" s="46">
        <f>SUMIF(詳細表【予測】!$D$10:$D$116,'結果表（13部門）【予測】'!$B21,詳細表【予測】!Z$10:Z$116)</f>
        <v>0</v>
      </c>
      <c r="V21" s="46">
        <f>SUMIF(詳細表【予測】!$D$10:$D$116,'結果表（13部門）【予測】'!$B21,詳細表【予測】!AD$10:AD$116)</f>
        <v>0</v>
      </c>
      <c r="W21" s="46">
        <f>SUMIF(詳細表【予測】!$D$10:$D$116,'結果表（13部門）【予測】'!$B21,詳細表【予測】!AH$10:AH$116)</f>
        <v>0</v>
      </c>
    </row>
    <row r="22" spans="2:23" x14ac:dyDescent="0.15">
      <c r="B22" s="155" t="s">
        <v>338</v>
      </c>
      <c r="C22" s="41" t="s">
        <v>1044</v>
      </c>
      <c r="D22" s="46">
        <f>SUMIF(詳細表【予測】!$D$10:$D$116,'結果表（13部門）【予測】'!$B22,詳細表【予測】!G$10:G$116)</f>
        <v>0</v>
      </c>
      <c r="E22" s="46">
        <f>SUMIF(詳細表【予測】!$D$10:$D$116,'結果表（13部門）【予測】'!$B22,詳細表【予測】!H$10:H$116)</f>
        <v>0</v>
      </c>
      <c r="F22" s="46">
        <f>SUMIF(詳細表【予測】!$D$10:$D$116,'結果表（13部門）【予測】'!$B22,詳細表【予測】!I$10:I$116)</f>
        <v>0</v>
      </c>
      <c r="G22" s="46">
        <f>SUMIF(詳細表【予測】!$D$10:$D$116,'結果表（13部門）【予測】'!$B22,詳細表【予測】!AA$10:AA$116)</f>
        <v>0</v>
      </c>
      <c r="H22" s="46">
        <f>SUMIF(詳細表【予測】!$D$10:$D$116,'結果表（13部門）【予測】'!$B22,詳細表【予測】!AE$10:AE$116)</f>
        <v>0</v>
      </c>
      <c r="I22" s="46">
        <f>SUMIF(詳細表【予測】!$D$10:$D$116,'結果表（13部門）【予測】'!$B22,詳細表【予測】!M$10:M$116)</f>
        <v>0</v>
      </c>
      <c r="J22" s="46">
        <f>SUMIF(詳細表【予測】!$D$10:$D$116,'結果表（13部門）【予測】'!$B22,詳細表【予測】!N$10:N$116)</f>
        <v>0</v>
      </c>
      <c r="K22" s="46">
        <f>SUMIF(詳細表【予測】!$D$10:$D$116,'結果表（13部門）【予測】'!$B22,詳細表【予測】!O$10:O$116)</f>
        <v>0</v>
      </c>
      <c r="L22" s="46">
        <f>SUMIF(詳細表【予測】!$D$10:$D$116,'結果表（13部門）【予測】'!$B22,詳細表【予測】!AB$10:AB$116)</f>
        <v>0</v>
      </c>
      <c r="M22" s="46">
        <f>SUMIF(詳細表【予測】!$D$10:$D$116,'結果表（13部門）【予測】'!$B22,詳細表【予測】!AF$10:AF$116)</f>
        <v>0</v>
      </c>
      <c r="N22" s="46">
        <f>SUMIF(詳細表【予測】!$D$10:$D$116,'結果表（13部門）【予測】'!$B22,詳細表【予測】!U$10:U$116)</f>
        <v>0</v>
      </c>
      <c r="O22" s="46">
        <f>SUMIF(詳細表【予測】!$D$10:$D$116,'結果表（13部門）【予測】'!$B22,詳細表【予測】!V$10:V$116)</f>
        <v>0</v>
      </c>
      <c r="P22" s="46">
        <f>SUMIF(詳細表【予測】!$D$10:$D$116,'結果表（13部門）【予測】'!$B22,詳細表【予測】!W$10:W$116)</f>
        <v>0</v>
      </c>
      <c r="Q22" s="46">
        <f>SUMIF(詳細表【予測】!$D$10:$D$116,'結果表（13部門）【予測】'!$B22,詳細表【予測】!AC$10:AC$116)</f>
        <v>0</v>
      </c>
      <c r="R22" s="46">
        <f>SUMIF(詳細表【予測】!$D$10:$D$116,'結果表（13部門）【予測】'!$B22,詳細表【予測】!AG$10:AG$116)</f>
        <v>0</v>
      </c>
      <c r="S22" s="46">
        <f>SUMIF(詳細表【予測】!$D$10:$D$116,'結果表（13部門）【予測】'!$B22,詳細表【予測】!X$10:X$116)</f>
        <v>0</v>
      </c>
      <c r="T22" s="46">
        <f>SUMIF(詳細表【予測】!$D$10:$D$116,'結果表（13部門）【予測】'!$B22,詳細表【予測】!Y$10:Y$116)</f>
        <v>0</v>
      </c>
      <c r="U22" s="46">
        <f>SUMIF(詳細表【予測】!$D$10:$D$116,'結果表（13部門）【予測】'!$B22,詳細表【予測】!Z$10:Z$116)</f>
        <v>0</v>
      </c>
      <c r="V22" s="46">
        <f>SUMIF(詳細表【予測】!$D$10:$D$116,'結果表（13部門）【予測】'!$B22,詳細表【予測】!AD$10:AD$116)</f>
        <v>0</v>
      </c>
      <c r="W22" s="46">
        <f>SUMIF(詳細表【予測】!$D$10:$D$116,'結果表（13部門）【予測】'!$B22,詳細表【予測】!AH$10:AH$116)</f>
        <v>0</v>
      </c>
    </row>
    <row r="23" spans="2:23" x14ac:dyDescent="0.15">
      <c r="B23" s="155" t="s">
        <v>339</v>
      </c>
      <c r="C23" s="41" t="s">
        <v>1041</v>
      </c>
      <c r="D23" s="46">
        <f>SUMIF(詳細表【予測】!$D$10:$D$116,'結果表（13部門）【予測】'!$B23,詳細表【予測】!G$10:G$116)</f>
        <v>0</v>
      </c>
      <c r="E23" s="46">
        <f>SUMIF(詳細表【予測】!$D$10:$D$116,'結果表（13部門）【予測】'!$B23,詳細表【予測】!H$10:H$116)</f>
        <v>0</v>
      </c>
      <c r="F23" s="46">
        <f>SUMIF(詳細表【予測】!$D$10:$D$116,'結果表（13部門）【予測】'!$B23,詳細表【予測】!I$10:I$116)</f>
        <v>0</v>
      </c>
      <c r="G23" s="46">
        <f>SUMIF(詳細表【予測】!$D$10:$D$116,'結果表（13部門）【予測】'!$B23,詳細表【予測】!AA$10:AA$116)</f>
        <v>0</v>
      </c>
      <c r="H23" s="46">
        <f>SUMIF(詳細表【予測】!$D$10:$D$116,'結果表（13部門）【予測】'!$B23,詳細表【予測】!AE$10:AE$116)</f>
        <v>0</v>
      </c>
      <c r="I23" s="46">
        <f>SUMIF(詳細表【予測】!$D$10:$D$116,'結果表（13部門）【予測】'!$B23,詳細表【予測】!M$10:M$116)</f>
        <v>0</v>
      </c>
      <c r="J23" s="46">
        <f>SUMIF(詳細表【予測】!$D$10:$D$116,'結果表（13部門）【予測】'!$B23,詳細表【予測】!N$10:N$116)</f>
        <v>0</v>
      </c>
      <c r="K23" s="46">
        <f>SUMIF(詳細表【予測】!$D$10:$D$116,'結果表（13部門）【予測】'!$B23,詳細表【予測】!O$10:O$116)</f>
        <v>0</v>
      </c>
      <c r="L23" s="46">
        <f>SUMIF(詳細表【予測】!$D$10:$D$116,'結果表（13部門）【予測】'!$B23,詳細表【予測】!AB$10:AB$116)</f>
        <v>0</v>
      </c>
      <c r="M23" s="46">
        <f>SUMIF(詳細表【予測】!$D$10:$D$116,'結果表（13部門）【予測】'!$B23,詳細表【予測】!AF$10:AF$116)</f>
        <v>0</v>
      </c>
      <c r="N23" s="46">
        <f>SUMIF(詳細表【予測】!$D$10:$D$116,'結果表（13部門）【予測】'!$B23,詳細表【予測】!U$10:U$116)</f>
        <v>0</v>
      </c>
      <c r="O23" s="46">
        <f>SUMIF(詳細表【予測】!$D$10:$D$116,'結果表（13部門）【予測】'!$B23,詳細表【予測】!V$10:V$116)</f>
        <v>0</v>
      </c>
      <c r="P23" s="46">
        <f>SUMIF(詳細表【予測】!$D$10:$D$116,'結果表（13部門）【予測】'!$B23,詳細表【予測】!W$10:W$116)</f>
        <v>0</v>
      </c>
      <c r="Q23" s="46">
        <f>SUMIF(詳細表【予測】!$D$10:$D$116,'結果表（13部門）【予測】'!$B23,詳細表【予測】!AC$10:AC$116)</f>
        <v>0</v>
      </c>
      <c r="R23" s="46">
        <f>SUMIF(詳細表【予測】!$D$10:$D$116,'結果表（13部門）【予測】'!$B23,詳細表【予測】!AG$10:AG$116)</f>
        <v>0</v>
      </c>
      <c r="S23" s="46">
        <f>SUMIF(詳細表【予測】!$D$10:$D$116,'結果表（13部門）【予測】'!$B23,詳細表【予測】!X$10:X$116)</f>
        <v>0</v>
      </c>
      <c r="T23" s="46">
        <f>SUMIF(詳細表【予測】!$D$10:$D$116,'結果表（13部門）【予測】'!$B23,詳細表【予測】!Y$10:Y$116)</f>
        <v>0</v>
      </c>
      <c r="U23" s="46">
        <f>SUMIF(詳細表【予測】!$D$10:$D$116,'結果表（13部門）【予測】'!$B23,詳細表【予測】!Z$10:Z$116)</f>
        <v>0</v>
      </c>
      <c r="V23" s="46">
        <f>SUMIF(詳細表【予測】!$D$10:$D$116,'結果表（13部門）【予測】'!$B23,詳細表【予測】!AD$10:AD$116)</f>
        <v>0</v>
      </c>
      <c r="W23" s="46">
        <f>SUMIF(詳細表【予測】!$D$10:$D$116,'結果表（13部門）【予測】'!$B23,詳細表【予測】!AH$10:AH$116)</f>
        <v>0</v>
      </c>
    </row>
    <row r="24" spans="2:23" x14ac:dyDescent="0.15">
      <c r="B24" s="160"/>
      <c r="C24" s="166" t="s">
        <v>272</v>
      </c>
      <c r="D24" s="138">
        <f>SUM(D11:D23)</f>
        <v>0</v>
      </c>
      <c r="E24" s="138">
        <f t="shared" ref="E24:W24" si="0">SUM(E11:E23)</f>
        <v>0</v>
      </c>
      <c r="F24" s="138">
        <f t="shared" si="0"/>
        <v>0</v>
      </c>
      <c r="G24" s="138">
        <f t="shared" si="0"/>
        <v>0</v>
      </c>
      <c r="H24" s="138">
        <f t="shared" si="0"/>
        <v>0</v>
      </c>
      <c r="I24" s="138">
        <f t="shared" si="0"/>
        <v>0</v>
      </c>
      <c r="J24" s="138">
        <f t="shared" si="0"/>
        <v>0</v>
      </c>
      <c r="K24" s="138">
        <f t="shared" si="0"/>
        <v>0</v>
      </c>
      <c r="L24" s="138">
        <f t="shared" si="0"/>
        <v>0</v>
      </c>
      <c r="M24" s="138">
        <f t="shared" si="0"/>
        <v>0</v>
      </c>
      <c r="N24" s="138">
        <f t="shared" si="0"/>
        <v>0</v>
      </c>
      <c r="O24" s="138">
        <f t="shared" si="0"/>
        <v>0</v>
      </c>
      <c r="P24" s="138">
        <f t="shared" si="0"/>
        <v>0</v>
      </c>
      <c r="Q24" s="138">
        <f t="shared" si="0"/>
        <v>0</v>
      </c>
      <c r="R24" s="138">
        <f t="shared" si="0"/>
        <v>0</v>
      </c>
      <c r="S24" s="138">
        <f t="shared" si="0"/>
        <v>0</v>
      </c>
      <c r="T24" s="138">
        <f t="shared" si="0"/>
        <v>0</v>
      </c>
      <c r="U24" s="138">
        <f t="shared" si="0"/>
        <v>0</v>
      </c>
      <c r="V24" s="138">
        <f t="shared" si="0"/>
        <v>0</v>
      </c>
      <c r="W24" s="138">
        <f t="shared" si="0"/>
        <v>0</v>
      </c>
    </row>
    <row r="25" spans="2:23" x14ac:dyDescent="0.15">
      <c r="B25" s="354" t="s">
        <v>287</v>
      </c>
    </row>
  </sheetData>
  <mergeCells count="22">
    <mergeCell ref="V8:V10"/>
    <mergeCell ref="W8:W10"/>
    <mergeCell ref="Q8:Q10"/>
    <mergeCell ref="R8:R10"/>
    <mergeCell ref="S8:S10"/>
    <mergeCell ref="T8:T10"/>
    <mergeCell ref="U8:U10"/>
    <mergeCell ref="L8:L10"/>
    <mergeCell ref="M8:M10"/>
    <mergeCell ref="N8:N10"/>
    <mergeCell ref="O8:O10"/>
    <mergeCell ref="P8:P10"/>
    <mergeCell ref="G8:G10"/>
    <mergeCell ref="H8:H10"/>
    <mergeCell ref="I8:I10"/>
    <mergeCell ref="J8:J10"/>
    <mergeCell ref="K8:K10"/>
    <mergeCell ref="B6:B10"/>
    <mergeCell ref="C6:C10"/>
    <mergeCell ref="D8:D10"/>
    <mergeCell ref="E8:E10"/>
    <mergeCell ref="F8:F10"/>
  </mergeCells>
  <phoneticPr fontId="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B5:O134"/>
  <sheetViews>
    <sheetView showGridLines="0" workbookViewId="0"/>
  </sheetViews>
  <sheetFormatPr defaultColWidth="8.75" defaultRowHeight="18.75" x14ac:dyDescent="0.15"/>
  <cols>
    <col min="1" max="1" width="1.625" style="2" customWidth="1"/>
    <col min="2" max="3" width="4.625" style="2" customWidth="1"/>
    <col min="4" max="7" width="12.625" style="2" customWidth="1"/>
    <col min="8" max="8" width="14.625" style="2" customWidth="1"/>
    <col min="9" max="9" width="24.625" style="2" customWidth="1"/>
    <col min="10" max="10" width="3.625" style="2" customWidth="1"/>
    <col min="11" max="11" width="4.625" style="2" customWidth="1"/>
    <col min="12" max="12" width="15.625" style="2" customWidth="1"/>
    <col min="13" max="13" width="35.625" style="2" customWidth="1"/>
    <col min="14" max="14" width="6.625" style="2" customWidth="1"/>
    <col min="15" max="15" width="16.375" style="2" customWidth="1"/>
    <col min="16" max="16384" width="8.75" style="2"/>
  </cols>
  <sheetData>
    <row r="5" spans="2:15" ht="19.5" x14ac:dyDescent="0.15">
      <c r="B5" s="1" t="s">
        <v>0</v>
      </c>
      <c r="I5" s="1" t="s">
        <v>941</v>
      </c>
    </row>
    <row r="6" spans="2:15" ht="19.5" thickBot="1" x14ac:dyDescent="0.2"/>
    <row r="7" spans="2:15" ht="20.25" thickTop="1" thickBot="1" x14ac:dyDescent="0.2">
      <c r="B7" s="428" t="s">
        <v>1</v>
      </c>
      <c r="C7" s="428"/>
      <c r="D7" s="428"/>
      <c r="E7" s="552"/>
      <c r="F7" s="552"/>
      <c r="G7" s="552"/>
      <c r="H7" s="552"/>
      <c r="I7" s="2" t="s">
        <v>1049</v>
      </c>
    </row>
    <row r="8" spans="2:15" ht="20.25" thickTop="1" thickBot="1" x14ac:dyDescent="0.2">
      <c r="B8" s="428"/>
      <c r="C8" s="428"/>
      <c r="D8" s="428"/>
      <c r="E8" s="552"/>
      <c r="F8" s="552"/>
      <c r="G8" s="552"/>
      <c r="H8" s="552"/>
      <c r="I8" s="2" t="s">
        <v>509</v>
      </c>
    </row>
    <row r="9" spans="2:15" ht="20.25" thickTop="1" thickBot="1" x14ac:dyDescent="0.2">
      <c r="B9" s="428"/>
      <c r="C9" s="428"/>
      <c r="D9" s="428"/>
      <c r="E9" s="552"/>
      <c r="F9" s="552"/>
      <c r="G9" s="552"/>
      <c r="H9" s="552"/>
      <c r="I9" s="2" t="s">
        <v>510</v>
      </c>
    </row>
    <row r="10" spans="2:15" ht="20.25" thickTop="1" thickBot="1" x14ac:dyDescent="0.2">
      <c r="B10" s="428" t="s">
        <v>11</v>
      </c>
      <c r="C10" s="428"/>
      <c r="D10" s="428"/>
      <c r="E10" s="430"/>
      <c r="F10" s="430"/>
      <c r="G10" s="430"/>
      <c r="H10" s="430"/>
      <c r="I10" s="2" t="s">
        <v>511</v>
      </c>
    </row>
    <row r="11" spans="2:15" ht="20.25" thickTop="1" thickBot="1" x14ac:dyDescent="0.2">
      <c r="B11" s="428"/>
      <c r="C11" s="428"/>
      <c r="D11" s="428"/>
      <c r="E11" s="430"/>
      <c r="F11" s="430"/>
      <c r="G11" s="430"/>
      <c r="H11" s="430"/>
    </row>
    <row r="12" spans="2:15" ht="20.25" thickTop="1" thickBot="1" x14ac:dyDescent="0.2">
      <c r="B12" s="428"/>
      <c r="C12" s="428"/>
      <c r="D12" s="428"/>
      <c r="E12" s="430"/>
      <c r="F12" s="430"/>
      <c r="G12" s="430"/>
      <c r="H12" s="430"/>
    </row>
    <row r="13" spans="2:15" ht="21" thickTop="1" thickBot="1" x14ac:dyDescent="0.2">
      <c r="B13" s="428"/>
      <c r="C13" s="428"/>
      <c r="D13" s="428"/>
      <c r="E13" s="430"/>
      <c r="F13" s="430"/>
      <c r="G13" s="430"/>
      <c r="H13" s="430"/>
      <c r="I13" s="1" t="s">
        <v>857</v>
      </c>
    </row>
    <row r="14" spans="2:15" ht="20.25" thickTop="1" thickBot="1" x14ac:dyDescent="0.2">
      <c r="B14" s="428"/>
      <c r="C14" s="428"/>
      <c r="D14" s="428"/>
      <c r="E14" s="430"/>
      <c r="F14" s="430"/>
      <c r="G14" s="430"/>
      <c r="H14" s="430"/>
    </row>
    <row r="15" spans="2:15" ht="20.25" thickTop="1" thickBot="1" x14ac:dyDescent="0.2">
      <c r="B15" s="428"/>
      <c r="C15" s="428"/>
      <c r="D15" s="428"/>
      <c r="E15" s="430"/>
      <c r="F15" s="430"/>
      <c r="G15" s="430"/>
      <c r="H15" s="430"/>
      <c r="L15" s="438" t="s">
        <v>943</v>
      </c>
      <c r="M15" s="550" t="str">
        <f>IF(入力表1【予測】!L15=入力表1【実績】!L15,"","  入力表1【予測】シートで選択した単位は「"&amp;入力表1【予測】!L15&amp;"」です。
  同じ単位を選択してください。")</f>
        <v/>
      </c>
      <c r="N15" s="551"/>
      <c r="O15" s="551"/>
    </row>
    <row r="16" spans="2:15" ht="20.25" thickTop="1" thickBot="1" x14ac:dyDescent="0.2">
      <c r="B16" s="428"/>
      <c r="C16" s="428"/>
      <c r="D16" s="428"/>
      <c r="E16" s="430"/>
      <c r="F16" s="430"/>
      <c r="G16" s="430"/>
      <c r="H16" s="430"/>
      <c r="L16" s="439"/>
      <c r="M16" s="550"/>
      <c r="N16" s="551"/>
      <c r="O16" s="551"/>
    </row>
    <row r="17" spans="2:15" ht="19.5" thickTop="1" x14ac:dyDescent="0.15"/>
    <row r="20" spans="2:15" ht="14.1" customHeight="1" x14ac:dyDescent="0.15">
      <c r="O20" s="5"/>
    </row>
    <row r="21" spans="2:15" ht="14.1" customHeight="1" x14ac:dyDescent="0.15">
      <c r="K21" s="6"/>
      <c r="L21" s="6"/>
      <c r="M21" s="6"/>
      <c r="N21" s="6"/>
      <c r="O21" s="6"/>
    </row>
    <row r="22" spans="2:15" ht="19.5" x14ac:dyDescent="0.15">
      <c r="B22" s="7" t="s">
        <v>851</v>
      </c>
      <c r="K22" s="6"/>
      <c r="L22" s="6"/>
      <c r="M22" s="6"/>
      <c r="N22" s="6"/>
      <c r="O22" s="6"/>
    </row>
    <row r="23" spans="2:15" x14ac:dyDescent="0.15">
      <c r="K23" s="8"/>
      <c r="L23" s="6"/>
      <c r="M23" s="6"/>
      <c r="N23" s="6"/>
      <c r="O23" s="9"/>
    </row>
    <row r="24" spans="2:15" x14ac:dyDescent="0.15">
      <c r="D24" s="10" t="s">
        <v>9</v>
      </c>
      <c r="K24" s="8"/>
      <c r="L24" s="6"/>
      <c r="M24" s="6"/>
      <c r="N24" s="6"/>
      <c r="O24" s="9"/>
    </row>
    <row r="25" spans="2:15" ht="19.5" thickBot="1" x14ac:dyDescent="0.2">
      <c r="B25" s="435"/>
      <c r="C25" s="436"/>
      <c r="D25" s="132" t="s">
        <v>394</v>
      </c>
      <c r="K25" s="8"/>
      <c r="L25" s="6"/>
      <c r="M25" s="6"/>
      <c r="N25" s="6"/>
      <c r="O25" s="9"/>
    </row>
    <row r="26" spans="2:15" ht="20.25" thickTop="1" thickBot="1" x14ac:dyDescent="0.2">
      <c r="B26" s="435" t="s">
        <v>392</v>
      </c>
      <c r="C26" s="437"/>
      <c r="D26" s="14"/>
      <c r="K26" s="8"/>
      <c r="L26" s="6"/>
      <c r="M26" s="6"/>
      <c r="N26" s="6"/>
      <c r="O26" s="9"/>
    </row>
    <row r="27" spans="2:15" ht="20.25" thickTop="1" thickBot="1" x14ac:dyDescent="0.2">
      <c r="B27" s="435" t="s">
        <v>393</v>
      </c>
      <c r="C27" s="437"/>
      <c r="D27" s="14"/>
      <c r="K27" s="8"/>
      <c r="L27" s="6"/>
      <c r="M27" s="6"/>
      <c r="N27" s="6"/>
      <c r="O27" s="9"/>
    </row>
    <row r="28" spans="2:15" ht="19.5" thickTop="1" x14ac:dyDescent="0.15">
      <c r="K28" s="8"/>
      <c r="L28" s="6"/>
      <c r="M28" s="6"/>
      <c r="N28" s="6"/>
      <c r="O28" s="9"/>
    </row>
    <row r="29" spans="2:15" x14ac:dyDescent="0.15">
      <c r="K29" s="8"/>
      <c r="L29" s="6"/>
      <c r="M29" s="6"/>
      <c r="N29" s="6"/>
      <c r="O29" s="9"/>
    </row>
    <row r="30" spans="2:15" x14ac:dyDescent="0.15">
      <c r="K30" s="8"/>
      <c r="L30" s="6"/>
      <c r="M30" s="6"/>
      <c r="N30" s="6"/>
      <c r="O30" s="9"/>
    </row>
    <row r="31" spans="2:15" x14ac:dyDescent="0.15">
      <c r="K31" s="8"/>
      <c r="L31" s="6"/>
      <c r="M31" s="6"/>
      <c r="N31" s="6"/>
      <c r="O31" s="9"/>
    </row>
    <row r="32" spans="2:15" x14ac:dyDescent="0.15">
      <c r="K32" s="8"/>
      <c r="L32" s="6"/>
      <c r="M32" s="6"/>
      <c r="N32" s="6"/>
      <c r="O32" s="9"/>
    </row>
    <row r="33" spans="2:15" ht="19.5" x14ac:dyDescent="0.15">
      <c r="B33" s="7" t="s">
        <v>852</v>
      </c>
      <c r="K33" s="8"/>
      <c r="L33" s="6"/>
      <c r="M33" s="6"/>
      <c r="N33" s="6"/>
      <c r="O33" s="9"/>
    </row>
    <row r="34" spans="2:15" x14ac:dyDescent="0.15">
      <c r="K34" s="8"/>
      <c r="L34" s="6"/>
      <c r="M34" s="6"/>
      <c r="N34" s="6"/>
      <c r="O34" s="9"/>
    </row>
    <row r="35" spans="2:15" x14ac:dyDescent="0.15">
      <c r="D35" s="10" t="s">
        <v>9</v>
      </c>
      <c r="E35" s="10" t="s">
        <v>488</v>
      </c>
      <c r="K35" s="8"/>
      <c r="L35" s="6"/>
      <c r="M35" s="6"/>
      <c r="N35" s="6"/>
      <c r="O35" s="9"/>
    </row>
    <row r="36" spans="2:15" ht="19.5" thickBot="1" x14ac:dyDescent="0.2">
      <c r="B36" s="435"/>
      <c r="C36" s="436"/>
      <c r="D36" s="132" t="s">
        <v>394</v>
      </c>
      <c r="E36" s="132" t="s">
        <v>395</v>
      </c>
      <c r="K36" s="8"/>
      <c r="L36" s="6"/>
      <c r="M36" s="6"/>
      <c r="N36" s="6"/>
      <c r="O36" s="9"/>
    </row>
    <row r="37" spans="2:15" ht="20.25" thickTop="1" thickBot="1" x14ac:dyDescent="0.2">
      <c r="B37" s="435" t="s">
        <v>392</v>
      </c>
      <c r="C37" s="437"/>
      <c r="D37" s="14"/>
      <c r="E37" s="14"/>
      <c r="K37" s="8"/>
      <c r="L37" s="6"/>
      <c r="M37" s="6"/>
      <c r="N37" s="6"/>
      <c r="O37" s="9"/>
    </row>
    <row r="38" spans="2:15" ht="20.25" thickTop="1" thickBot="1" x14ac:dyDescent="0.2">
      <c r="B38" s="435" t="s">
        <v>393</v>
      </c>
      <c r="C38" s="437"/>
      <c r="D38" s="14"/>
      <c r="E38" s="16"/>
      <c r="K38" s="8"/>
      <c r="L38" s="6"/>
      <c r="M38" s="6"/>
      <c r="N38" s="6"/>
      <c r="O38" s="9"/>
    </row>
    <row r="39" spans="2:15" ht="19.5" thickTop="1" x14ac:dyDescent="0.15">
      <c r="B39" s="6"/>
      <c r="C39" s="6"/>
      <c r="D39" s="17"/>
      <c r="E39" s="17"/>
      <c r="K39" s="8"/>
      <c r="L39" s="6"/>
      <c r="M39" s="6"/>
      <c r="N39" s="6"/>
      <c r="O39" s="9"/>
    </row>
    <row r="40" spans="2:15" x14ac:dyDescent="0.15">
      <c r="K40" s="8"/>
      <c r="L40" s="6"/>
      <c r="M40" s="6"/>
      <c r="N40" s="6"/>
      <c r="O40" s="9"/>
    </row>
    <row r="41" spans="2:15" x14ac:dyDescent="0.15">
      <c r="E41" s="10" t="str">
        <f>"（単位："&amp;L15&amp;")"</f>
        <v>（単位：千円)</v>
      </c>
      <c r="K41" s="8"/>
      <c r="L41" s="6"/>
      <c r="M41" s="6"/>
      <c r="N41" s="6"/>
      <c r="O41" s="9"/>
    </row>
    <row r="42" spans="2:15" x14ac:dyDescent="0.15">
      <c r="B42" s="434"/>
      <c r="C42" s="434"/>
      <c r="D42" s="440" t="s">
        <v>396</v>
      </c>
      <c r="E42" s="440"/>
      <c r="K42" s="8"/>
      <c r="L42" s="6"/>
      <c r="M42" s="6"/>
      <c r="N42" s="6"/>
      <c r="O42" s="9"/>
    </row>
    <row r="43" spans="2:15" x14ac:dyDescent="0.15">
      <c r="B43" s="434" t="s">
        <v>392</v>
      </c>
      <c r="C43" s="434"/>
      <c r="D43" s="441">
        <f>D37*E37*各種係数!N26</f>
        <v>0</v>
      </c>
      <c r="E43" s="441"/>
      <c r="K43" s="8"/>
      <c r="L43" s="6"/>
      <c r="M43" s="6"/>
      <c r="N43" s="6"/>
      <c r="O43" s="9"/>
    </row>
    <row r="44" spans="2:15" x14ac:dyDescent="0.15">
      <c r="B44" s="434" t="s">
        <v>393</v>
      </c>
      <c r="C44" s="434"/>
      <c r="D44" s="441">
        <f>D38*E38*各種係数!N26</f>
        <v>0</v>
      </c>
      <c r="E44" s="441"/>
      <c r="K44" s="8"/>
      <c r="L44" s="6"/>
      <c r="M44" s="6"/>
      <c r="N44" s="6"/>
      <c r="O44" s="9"/>
    </row>
    <row r="45" spans="2:15" x14ac:dyDescent="0.15">
      <c r="K45" s="8"/>
      <c r="L45" s="6"/>
      <c r="M45" s="6"/>
      <c r="N45" s="6"/>
      <c r="O45" s="9"/>
    </row>
    <row r="46" spans="2:15" x14ac:dyDescent="0.15">
      <c r="K46" s="8"/>
      <c r="L46" s="6"/>
      <c r="M46" s="6"/>
      <c r="N46" s="6"/>
      <c r="O46" s="9"/>
    </row>
    <row r="47" spans="2:15" x14ac:dyDescent="0.15">
      <c r="K47" s="8"/>
      <c r="L47" s="6"/>
      <c r="M47" s="6"/>
      <c r="N47" s="6"/>
      <c r="O47" s="9"/>
    </row>
    <row r="48" spans="2:15" x14ac:dyDescent="0.15">
      <c r="K48" s="8"/>
      <c r="L48" s="6"/>
      <c r="M48" s="6"/>
      <c r="N48" s="6"/>
      <c r="O48" s="9"/>
    </row>
    <row r="49" spans="2:15" x14ac:dyDescent="0.15">
      <c r="K49" s="8"/>
      <c r="L49" s="6"/>
      <c r="M49" s="6"/>
      <c r="N49" s="6"/>
      <c r="O49" s="9"/>
    </row>
    <row r="50" spans="2:15" ht="19.5" x14ac:dyDescent="0.15">
      <c r="B50" s="7" t="s">
        <v>853</v>
      </c>
      <c r="K50" s="8"/>
      <c r="L50" s="6"/>
      <c r="M50" s="6"/>
      <c r="N50" s="6"/>
      <c r="O50" s="9"/>
    </row>
    <row r="51" spans="2:15" x14ac:dyDescent="0.15">
      <c r="K51" s="8"/>
      <c r="L51" s="6"/>
      <c r="M51" s="6"/>
      <c r="N51" s="6"/>
      <c r="O51" s="9"/>
    </row>
    <row r="52" spans="2:15" x14ac:dyDescent="0.15">
      <c r="D52" s="10" t="s">
        <v>9</v>
      </c>
      <c r="I52" s="10" t="s">
        <v>488</v>
      </c>
      <c r="K52" s="8"/>
      <c r="L52" s="6"/>
      <c r="M52" s="6"/>
      <c r="N52" s="6"/>
      <c r="O52" s="9"/>
    </row>
    <row r="53" spans="2:15" ht="19.5" thickBot="1" x14ac:dyDescent="0.2">
      <c r="B53" s="435"/>
      <c r="C53" s="436"/>
      <c r="D53" s="132" t="s">
        <v>394</v>
      </c>
      <c r="E53" s="132" t="s">
        <v>397</v>
      </c>
      <c r="F53" s="132" t="s">
        <v>399</v>
      </c>
      <c r="G53" s="29" t="s">
        <v>398</v>
      </c>
      <c r="H53" s="132" t="s">
        <v>400</v>
      </c>
      <c r="I53" s="132" t="s">
        <v>476</v>
      </c>
      <c r="K53" s="8"/>
      <c r="L53" s="6"/>
      <c r="M53" s="6"/>
      <c r="N53" s="6"/>
      <c r="O53" s="9"/>
    </row>
    <row r="54" spans="2:15" ht="20.25" thickTop="1" thickBot="1" x14ac:dyDescent="0.2">
      <c r="B54" s="435" t="s">
        <v>392</v>
      </c>
      <c r="C54" s="437"/>
      <c r="D54" s="14"/>
      <c r="E54" s="14"/>
      <c r="F54" s="14"/>
      <c r="G54" s="21"/>
      <c r="H54" s="21"/>
      <c r="I54" s="21"/>
      <c r="K54" s="8"/>
      <c r="L54" s="6"/>
      <c r="M54" s="6"/>
      <c r="N54" s="6"/>
      <c r="O54" s="9"/>
    </row>
    <row r="55" spans="2:15" ht="20.25" thickTop="1" thickBot="1" x14ac:dyDescent="0.2">
      <c r="B55" s="435" t="s">
        <v>393</v>
      </c>
      <c r="C55" s="437"/>
      <c r="D55" s="14"/>
      <c r="E55" s="14"/>
      <c r="F55" s="22"/>
      <c r="G55" s="21"/>
      <c r="H55" s="21"/>
      <c r="I55" s="21"/>
      <c r="K55" s="8"/>
      <c r="L55" s="6"/>
      <c r="M55" s="6"/>
      <c r="N55" s="6"/>
      <c r="O55" s="9"/>
    </row>
    <row r="56" spans="2:15" ht="19.5" thickTop="1" x14ac:dyDescent="0.15">
      <c r="K56" s="8"/>
      <c r="L56" s="6"/>
      <c r="M56" s="6"/>
      <c r="N56" s="6"/>
      <c r="O56" s="9"/>
    </row>
    <row r="57" spans="2:15" x14ac:dyDescent="0.15">
      <c r="K57" s="8"/>
      <c r="L57" s="6"/>
      <c r="M57" s="6"/>
      <c r="N57" s="6"/>
      <c r="O57" s="9"/>
    </row>
    <row r="58" spans="2:15" x14ac:dyDescent="0.15">
      <c r="I58" s="10" t="str">
        <f>E41</f>
        <v>（単位：千円)</v>
      </c>
      <c r="K58" s="8"/>
      <c r="L58" s="6"/>
      <c r="M58" s="6"/>
      <c r="N58" s="6"/>
      <c r="O58" s="9"/>
    </row>
    <row r="59" spans="2:15" x14ac:dyDescent="0.15">
      <c r="B59" s="431"/>
      <c r="C59" s="432"/>
      <c r="D59" s="433"/>
      <c r="E59" s="26" t="s">
        <v>397</v>
      </c>
      <c r="F59" s="26" t="s">
        <v>399</v>
      </c>
      <c r="G59" s="24" t="s">
        <v>398</v>
      </c>
      <c r="H59" s="26" t="s">
        <v>400</v>
      </c>
      <c r="I59" s="26" t="s">
        <v>476</v>
      </c>
      <c r="K59" s="8"/>
      <c r="L59" s="6"/>
      <c r="M59" s="6"/>
      <c r="N59" s="6"/>
      <c r="O59" s="9"/>
    </row>
    <row r="60" spans="2:15" x14ac:dyDescent="0.15">
      <c r="B60" s="434" t="s">
        <v>392</v>
      </c>
      <c r="C60" s="434"/>
      <c r="D60" s="434"/>
      <c r="E60" s="25">
        <f>$D54*E54*各種係数!N26</f>
        <v>0</v>
      </c>
      <c r="F60" s="25">
        <f>$D54*F54*各種係数!N26</f>
        <v>0</v>
      </c>
      <c r="G60" s="25">
        <f>$D54*G54*各種係数!N26</f>
        <v>0</v>
      </c>
      <c r="H60" s="25">
        <f>$D54*H54*各種係数!N26</f>
        <v>0</v>
      </c>
      <c r="I60" s="25">
        <f>$D54*I54*各種係数!N26</f>
        <v>0</v>
      </c>
      <c r="K60" s="8"/>
      <c r="L60" s="6"/>
      <c r="M60" s="6"/>
      <c r="N60" s="6"/>
      <c r="O60" s="9"/>
    </row>
    <row r="61" spans="2:15" x14ac:dyDescent="0.15">
      <c r="B61" s="434" t="s">
        <v>393</v>
      </c>
      <c r="C61" s="434"/>
      <c r="D61" s="434"/>
      <c r="E61" s="25">
        <f>$D55*E55*各種係数!N26</f>
        <v>0</v>
      </c>
      <c r="F61" s="25">
        <f>$D55*F55*各種係数!N26</f>
        <v>0</v>
      </c>
      <c r="G61" s="25">
        <f>$D55*G55*各種係数!N26</f>
        <v>0</v>
      </c>
      <c r="H61" s="25">
        <f>$D55*H55*各種係数!N26</f>
        <v>0</v>
      </c>
      <c r="I61" s="25">
        <f>$D55*I55*各種係数!N26</f>
        <v>0</v>
      </c>
      <c r="K61" s="8"/>
      <c r="L61" s="6"/>
      <c r="M61" s="6"/>
      <c r="N61" s="6"/>
      <c r="O61" s="9"/>
    </row>
    <row r="62" spans="2:15" x14ac:dyDescent="0.15">
      <c r="K62" s="8"/>
      <c r="L62" s="6"/>
      <c r="M62" s="6"/>
      <c r="N62" s="6"/>
      <c r="O62" s="9"/>
    </row>
    <row r="63" spans="2:15" x14ac:dyDescent="0.15">
      <c r="K63" s="8"/>
      <c r="L63" s="6"/>
      <c r="M63" s="6"/>
      <c r="N63" s="6"/>
      <c r="O63" s="9"/>
    </row>
    <row r="64" spans="2:15" x14ac:dyDescent="0.15">
      <c r="K64" s="8"/>
      <c r="L64" s="6"/>
      <c r="M64" s="6"/>
      <c r="N64" s="6"/>
      <c r="O64" s="9"/>
    </row>
    <row r="65" spans="11:15" x14ac:dyDescent="0.15">
      <c r="K65" s="8"/>
      <c r="L65" s="6"/>
      <c r="M65" s="6"/>
      <c r="N65" s="6"/>
      <c r="O65" s="9"/>
    </row>
    <row r="66" spans="11:15" x14ac:dyDescent="0.15">
      <c r="K66" s="8"/>
      <c r="L66" s="6"/>
      <c r="M66" s="6"/>
      <c r="N66" s="6"/>
      <c r="O66" s="9"/>
    </row>
    <row r="67" spans="11:15" x14ac:dyDescent="0.15">
      <c r="K67" s="8"/>
      <c r="L67" s="6"/>
      <c r="M67" s="6"/>
      <c r="N67" s="6"/>
      <c r="O67" s="9"/>
    </row>
    <row r="68" spans="11:15" x14ac:dyDescent="0.15">
      <c r="K68" s="8"/>
      <c r="L68" s="6"/>
      <c r="M68" s="6"/>
      <c r="N68" s="6"/>
      <c r="O68" s="9"/>
    </row>
    <row r="69" spans="11:15" x14ac:dyDescent="0.15">
      <c r="K69" s="8"/>
      <c r="L69" s="6"/>
      <c r="M69" s="6"/>
      <c r="N69" s="6"/>
      <c r="O69" s="9"/>
    </row>
    <row r="70" spans="11:15" x14ac:dyDescent="0.15">
      <c r="K70" s="8"/>
      <c r="L70" s="6"/>
      <c r="M70" s="6"/>
      <c r="N70" s="6"/>
      <c r="O70" s="9"/>
    </row>
    <row r="71" spans="11:15" x14ac:dyDescent="0.15">
      <c r="K71" s="8"/>
      <c r="L71" s="6"/>
      <c r="M71" s="6"/>
      <c r="N71" s="6"/>
      <c r="O71" s="9"/>
    </row>
    <row r="72" spans="11:15" x14ac:dyDescent="0.15">
      <c r="K72" s="8"/>
      <c r="L72" s="6"/>
      <c r="M72" s="6"/>
      <c r="N72" s="6"/>
      <c r="O72" s="9"/>
    </row>
    <row r="73" spans="11:15" x14ac:dyDescent="0.15">
      <c r="K73" s="8"/>
      <c r="L73" s="6"/>
      <c r="M73" s="6"/>
      <c r="N73" s="6"/>
      <c r="O73" s="9"/>
    </row>
    <row r="74" spans="11:15" x14ac:dyDescent="0.15">
      <c r="K74" s="8"/>
      <c r="L74" s="6"/>
      <c r="M74" s="6"/>
      <c r="N74" s="6"/>
      <c r="O74" s="9"/>
    </row>
    <row r="75" spans="11:15" x14ac:dyDescent="0.15">
      <c r="K75" s="8"/>
      <c r="L75" s="6"/>
      <c r="M75" s="6"/>
      <c r="N75" s="6"/>
      <c r="O75" s="9"/>
    </row>
    <row r="76" spans="11:15" x14ac:dyDescent="0.15">
      <c r="K76" s="8"/>
      <c r="L76" s="6"/>
      <c r="M76" s="6"/>
      <c r="N76" s="6"/>
      <c r="O76" s="9"/>
    </row>
    <row r="77" spans="11:15" x14ac:dyDescent="0.15">
      <c r="K77" s="8"/>
      <c r="L77" s="6"/>
      <c r="M77" s="6"/>
      <c r="N77" s="6"/>
      <c r="O77" s="9"/>
    </row>
    <row r="78" spans="11:15" x14ac:dyDescent="0.15">
      <c r="K78" s="8"/>
      <c r="L78" s="6"/>
      <c r="M78" s="6"/>
      <c r="N78" s="6"/>
      <c r="O78" s="9"/>
    </row>
    <row r="79" spans="11:15" x14ac:dyDescent="0.15">
      <c r="K79" s="8"/>
      <c r="L79" s="6"/>
      <c r="M79" s="6"/>
      <c r="N79" s="6"/>
      <c r="O79" s="9"/>
    </row>
    <row r="80" spans="11:15" x14ac:dyDescent="0.15">
      <c r="K80" s="8"/>
      <c r="L80" s="6"/>
      <c r="M80" s="6"/>
      <c r="N80" s="6"/>
      <c r="O80" s="9"/>
    </row>
    <row r="81" spans="11:15" x14ac:dyDescent="0.15">
      <c r="K81" s="8"/>
      <c r="L81" s="6"/>
      <c r="M81" s="6"/>
      <c r="N81" s="6"/>
      <c r="O81" s="9"/>
    </row>
    <row r="82" spans="11:15" x14ac:dyDescent="0.15">
      <c r="K82" s="8"/>
      <c r="L82" s="6"/>
      <c r="M82" s="6"/>
      <c r="N82" s="6"/>
      <c r="O82" s="9"/>
    </row>
    <row r="83" spans="11:15" x14ac:dyDescent="0.15">
      <c r="K83" s="8"/>
      <c r="L83" s="6"/>
      <c r="M83" s="6"/>
      <c r="N83" s="6"/>
      <c r="O83" s="9"/>
    </row>
    <row r="84" spans="11:15" x14ac:dyDescent="0.15">
      <c r="K84" s="8"/>
      <c r="L84" s="6"/>
      <c r="M84" s="6"/>
      <c r="N84" s="6"/>
      <c r="O84" s="9"/>
    </row>
    <row r="85" spans="11:15" x14ac:dyDescent="0.15">
      <c r="K85" s="8"/>
      <c r="L85" s="6"/>
      <c r="M85" s="6"/>
      <c r="N85" s="6"/>
      <c r="O85" s="9"/>
    </row>
    <row r="86" spans="11:15" x14ac:dyDescent="0.15">
      <c r="K86" s="8"/>
      <c r="L86" s="6"/>
      <c r="M86" s="6"/>
      <c r="N86" s="6"/>
      <c r="O86" s="9"/>
    </row>
    <row r="87" spans="11:15" x14ac:dyDescent="0.15">
      <c r="K87" s="8"/>
      <c r="L87" s="6"/>
      <c r="M87" s="6"/>
      <c r="N87" s="6"/>
      <c r="O87" s="9"/>
    </row>
    <row r="88" spans="11:15" x14ac:dyDescent="0.15">
      <c r="K88" s="8"/>
      <c r="L88" s="6"/>
      <c r="M88" s="6"/>
      <c r="N88" s="6"/>
      <c r="O88" s="9"/>
    </row>
    <row r="89" spans="11:15" x14ac:dyDescent="0.15">
      <c r="K89" s="8"/>
      <c r="L89" s="6"/>
      <c r="M89" s="6"/>
      <c r="N89" s="6"/>
      <c r="O89" s="9"/>
    </row>
    <row r="90" spans="11:15" x14ac:dyDescent="0.15">
      <c r="K90" s="8"/>
      <c r="L90" s="6"/>
      <c r="M90" s="6"/>
      <c r="N90" s="6"/>
      <c r="O90" s="9"/>
    </row>
    <row r="91" spans="11:15" x14ac:dyDescent="0.15">
      <c r="K91" s="8"/>
      <c r="L91" s="6"/>
      <c r="M91" s="6"/>
      <c r="N91" s="6"/>
      <c r="O91" s="9"/>
    </row>
    <row r="92" spans="11:15" x14ac:dyDescent="0.15">
      <c r="K92" s="8"/>
      <c r="L92" s="6"/>
      <c r="M92" s="6"/>
      <c r="N92" s="6"/>
      <c r="O92" s="9"/>
    </row>
    <row r="93" spans="11:15" x14ac:dyDescent="0.15">
      <c r="K93" s="8"/>
      <c r="L93" s="6"/>
      <c r="M93" s="6"/>
      <c r="N93" s="6"/>
      <c r="O93" s="9"/>
    </row>
    <row r="94" spans="11:15" x14ac:dyDescent="0.15">
      <c r="K94" s="8"/>
      <c r="L94" s="6"/>
      <c r="M94" s="6"/>
      <c r="N94" s="6"/>
      <c r="O94" s="9"/>
    </row>
    <row r="95" spans="11:15" x14ac:dyDescent="0.15">
      <c r="K95" s="8"/>
      <c r="L95" s="6"/>
      <c r="M95" s="6"/>
      <c r="N95" s="6"/>
      <c r="O95" s="9"/>
    </row>
    <row r="96" spans="11:15" x14ac:dyDescent="0.15">
      <c r="K96" s="8"/>
      <c r="L96" s="6"/>
      <c r="M96" s="6"/>
      <c r="N96" s="6"/>
      <c r="O96" s="9"/>
    </row>
    <row r="97" spans="11:15" x14ac:dyDescent="0.15">
      <c r="K97" s="8"/>
      <c r="L97" s="6"/>
      <c r="M97" s="6"/>
      <c r="N97" s="6"/>
      <c r="O97" s="9"/>
    </row>
    <row r="98" spans="11:15" x14ac:dyDescent="0.15">
      <c r="K98" s="8"/>
      <c r="L98" s="6"/>
      <c r="M98" s="6"/>
      <c r="N98" s="6"/>
      <c r="O98" s="9"/>
    </row>
    <row r="99" spans="11:15" x14ac:dyDescent="0.15">
      <c r="K99" s="8"/>
      <c r="L99" s="6"/>
      <c r="M99" s="6"/>
      <c r="N99" s="6"/>
      <c r="O99" s="9"/>
    </row>
    <row r="100" spans="11:15" x14ac:dyDescent="0.15">
      <c r="K100" s="8"/>
      <c r="L100" s="6"/>
      <c r="M100" s="6"/>
      <c r="N100" s="6"/>
      <c r="O100" s="9"/>
    </row>
    <row r="101" spans="11:15" x14ac:dyDescent="0.15">
      <c r="K101" s="8"/>
      <c r="L101" s="6"/>
      <c r="M101" s="6"/>
      <c r="N101" s="6"/>
      <c r="O101" s="9"/>
    </row>
    <row r="102" spans="11:15" x14ac:dyDescent="0.15">
      <c r="K102" s="8"/>
      <c r="L102" s="6"/>
      <c r="M102" s="6"/>
      <c r="N102" s="6"/>
      <c r="O102" s="9"/>
    </row>
    <row r="103" spans="11:15" x14ac:dyDescent="0.15">
      <c r="K103" s="8"/>
      <c r="L103" s="6"/>
      <c r="M103" s="6"/>
      <c r="N103" s="6"/>
      <c r="O103" s="9"/>
    </row>
    <row r="104" spans="11:15" x14ac:dyDescent="0.15">
      <c r="K104" s="8"/>
      <c r="L104" s="6"/>
      <c r="M104" s="6"/>
      <c r="N104" s="6"/>
      <c r="O104" s="9"/>
    </row>
    <row r="105" spans="11:15" x14ac:dyDescent="0.15">
      <c r="K105" s="8"/>
      <c r="L105" s="6"/>
      <c r="M105" s="6"/>
      <c r="N105" s="6"/>
      <c r="O105" s="9"/>
    </row>
    <row r="106" spans="11:15" x14ac:dyDescent="0.15">
      <c r="K106" s="8"/>
      <c r="L106" s="6"/>
      <c r="M106" s="6"/>
      <c r="N106" s="6"/>
      <c r="O106" s="9"/>
    </row>
    <row r="107" spans="11:15" x14ac:dyDescent="0.15">
      <c r="K107" s="8"/>
      <c r="L107" s="6"/>
      <c r="M107" s="6"/>
      <c r="N107" s="6"/>
      <c r="O107" s="9"/>
    </row>
    <row r="108" spans="11:15" x14ac:dyDescent="0.15">
      <c r="K108" s="8"/>
      <c r="L108" s="6"/>
      <c r="M108" s="6"/>
      <c r="N108" s="6"/>
      <c r="O108" s="9"/>
    </row>
    <row r="109" spans="11:15" x14ac:dyDescent="0.15">
      <c r="K109" s="8"/>
      <c r="L109" s="6"/>
      <c r="M109" s="6"/>
      <c r="N109" s="6"/>
      <c r="O109" s="9"/>
    </row>
    <row r="110" spans="11:15" x14ac:dyDescent="0.15">
      <c r="K110" s="8"/>
      <c r="L110" s="6"/>
      <c r="M110" s="6"/>
      <c r="N110" s="6"/>
      <c r="O110" s="9"/>
    </row>
    <row r="111" spans="11:15" x14ac:dyDescent="0.15">
      <c r="K111" s="8"/>
      <c r="L111" s="6"/>
      <c r="M111" s="6"/>
      <c r="N111" s="6"/>
      <c r="O111" s="9"/>
    </row>
    <row r="112" spans="11:15" x14ac:dyDescent="0.15">
      <c r="K112" s="8"/>
      <c r="L112" s="6"/>
      <c r="M112" s="6"/>
      <c r="N112" s="6"/>
      <c r="O112" s="9"/>
    </row>
    <row r="113" spans="11:15" x14ac:dyDescent="0.15">
      <c r="K113" s="8"/>
      <c r="L113" s="6"/>
      <c r="M113" s="6"/>
      <c r="N113" s="6"/>
      <c r="O113" s="9"/>
    </row>
    <row r="114" spans="11:15" x14ac:dyDescent="0.15">
      <c r="K114" s="8"/>
      <c r="L114" s="6"/>
      <c r="M114" s="6"/>
      <c r="N114" s="6"/>
      <c r="O114" s="9"/>
    </row>
    <row r="115" spans="11:15" x14ac:dyDescent="0.15">
      <c r="K115" s="8"/>
      <c r="L115" s="6"/>
      <c r="M115" s="6"/>
      <c r="N115" s="6"/>
      <c r="O115" s="9"/>
    </row>
    <row r="116" spans="11:15" x14ac:dyDescent="0.15">
      <c r="K116" s="8"/>
      <c r="L116" s="6"/>
      <c r="M116" s="6"/>
      <c r="N116" s="6"/>
      <c r="O116" s="9"/>
    </row>
    <row r="117" spans="11:15" x14ac:dyDescent="0.15">
      <c r="K117" s="8"/>
      <c r="L117" s="6"/>
      <c r="M117" s="6"/>
      <c r="N117" s="6"/>
      <c r="O117" s="9"/>
    </row>
    <row r="118" spans="11:15" x14ac:dyDescent="0.15">
      <c r="K118" s="8"/>
      <c r="L118" s="6"/>
      <c r="M118" s="6"/>
      <c r="N118" s="6"/>
      <c r="O118" s="9"/>
    </row>
    <row r="119" spans="11:15" x14ac:dyDescent="0.15">
      <c r="K119" s="8"/>
      <c r="L119" s="6"/>
      <c r="M119" s="6"/>
      <c r="N119" s="6"/>
      <c r="O119" s="9"/>
    </row>
    <row r="120" spans="11:15" x14ac:dyDescent="0.15">
      <c r="K120" s="8"/>
      <c r="L120" s="6"/>
      <c r="M120" s="6"/>
      <c r="N120" s="6"/>
      <c r="O120" s="9"/>
    </row>
    <row r="121" spans="11:15" x14ac:dyDescent="0.15">
      <c r="K121" s="8"/>
      <c r="L121" s="6"/>
      <c r="M121" s="6"/>
      <c r="N121" s="6"/>
      <c r="O121" s="9"/>
    </row>
    <row r="122" spans="11:15" x14ac:dyDescent="0.15">
      <c r="K122" s="8"/>
      <c r="L122" s="6"/>
      <c r="M122" s="6"/>
      <c r="N122" s="6"/>
      <c r="O122" s="9"/>
    </row>
    <row r="123" spans="11:15" x14ac:dyDescent="0.15">
      <c r="K123" s="8"/>
      <c r="L123" s="6"/>
      <c r="M123" s="6"/>
      <c r="N123" s="6"/>
      <c r="O123" s="9"/>
    </row>
    <row r="124" spans="11:15" x14ac:dyDescent="0.15">
      <c r="K124" s="8"/>
      <c r="L124" s="6"/>
      <c r="M124" s="6"/>
      <c r="N124" s="6"/>
      <c r="O124" s="9"/>
    </row>
    <row r="125" spans="11:15" x14ac:dyDescent="0.15">
      <c r="K125" s="8"/>
      <c r="L125" s="6"/>
      <c r="M125" s="6"/>
      <c r="N125" s="6"/>
      <c r="O125" s="9"/>
    </row>
    <row r="126" spans="11:15" x14ac:dyDescent="0.15">
      <c r="K126" s="8"/>
      <c r="L126" s="6"/>
      <c r="M126" s="6"/>
      <c r="N126" s="6"/>
      <c r="O126" s="9"/>
    </row>
    <row r="127" spans="11:15" x14ac:dyDescent="0.15">
      <c r="K127" s="8"/>
      <c r="L127" s="6"/>
      <c r="M127" s="6"/>
      <c r="N127" s="6"/>
      <c r="O127" s="9"/>
    </row>
    <row r="128" spans="11:15" x14ac:dyDescent="0.15">
      <c r="K128" s="8"/>
      <c r="L128" s="6"/>
      <c r="M128" s="6"/>
      <c r="N128" s="6"/>
      <c r="O128" s="9"/>
    </row>
    <row r="129" spans="11:15" x14ac:dyDescent="0.15">
      <c r="K129" s="8"/>
      <c r="L129" s="6"/>
      <c r="M129" s="6"/>
      <c r="N129" s="6"/>
      <c r="O129" s="9"/>
    </row>
    <row r="130" spans="11:15" x14ac:dyDescent="0.15">
      <c r="K130" s="8"/>
      <c r="L130" s="6"/>
      <c r="M130" s="6"/>
      <c r="N130" s="6"/>
      <c r="O130" s="9"/>
    </row>
    <row r="131" spans="11:15" x14ac:dyDescent="0.15">
      <c r="K131" s="8"/>
      <c r="L131" s="6"/>
      <c r="M131" s="6"/>
      <c r="N131" s="6"/>
      <c r="O131" s="9"/>
    </row>
    <row r="132" spans="11:15" x14ac:dyDescent="0.15">
      <c r="K132" s="8"/>
      <c r="L132" s="6"/>
      <c r="M132" s="6"/>
      <c r="N132" s="6"/>
      <c r="O132" s="9"/>
    </row>
    <row r="133" spans="11:15" x14ac:dyDescent="0.15">
      <c r="K133" s="8"/>
      <c r="L133" s="6"/>
      <c r="M133" s="6"/>
      <c r="N133" s="6"/>
      <c r="O133" s="9"/>
    </row>
    <row r="134" spans="11:15" x14ac:dyDescent="0.15">
      <c r="K134" s="8"/>
      <c r="L134" s="6"/>
      <c r="M134" s="6"/>
      <c r="N134" s="6"/>
      <c r="O134" s="9"/>
    </row>
  </sheetData>
  <mergeCells count="24">
    <mergeCell ref="B25:C25"/>
    <mergeCell ref="B26:C26"/>
    <mergeCell ref="B61:D61"/>
    <mergeCell ref="D42:E42"/>
    <mergeCell ref="D43:E43"/>
    <mergeCell ref="D44:E44"/>
    <mergeCell ref="B60:D60"/>
    <mergeCell ref="B55:C55"/>
    <mergeCell ref="M15:O16"/>
    <mergeCell ref="E7:H9"/>
    <mergeCell ref="E10:H16"/>
    <mergeCell ref="B59:D59"/>
    <mergeCell ref="B42:C42"/>
    <mergeCell ref="B43:C43"/>
    <mergeCell ref="B44:C44"/>
    <mergeCell ref="B53:C53"/>
    <mergeCell ref="B54:C54"/>
    <mergeCell ref="B27:C27"/>
    <mergeCell ref="B36:C36"/>
    <mergeCell ref="B37:C37"/>
    <mergeCell ref="B7:D9"/>
    <mergeCell ref="B10:D16"/>
    <mergeCell ref="L15:L16"/>
    <mergeCell ref="B38:C38"/>
  </mergeCells>
  <phoneticPr fontId="1"/>
  <dataValidations count="1">
    <dataValidation type="list" allowBlank="1" showInputMessage="1" showErrorMessage="1" sqref="L15:L16" xr:uid="{00000000-0002-0000-0A00-000000000000}">
      <formula1>"億円,千万円,百万円,十万円,万円,千円,円"</formula1>
    </dataValidation>
  </dataValidations>
  <pageMargins left="0.7" right="0.7" top="0.75" bottom="0.75" header="0.3" footer="0.3"/>
  <pageSetup paperSize="9"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5:T77"/>
  <sheetViews>
    <sheetView showGridLines="0" zoomScaleNormal="100" workbookViewId="0"/>
  </sheetViews>
  <sheetFormatPr defaultColWidth="8.75" defaultRowHeight="18.75" x14ac:dyDescent="0.15"/>
  <cols>
    <col min="1" max="1" width="1.625" style="2" customWidth="1"/>
    <col min="2" max="2" width="7.625" style="2" customWidth="1"/>
    <col min="3" max="3" width="35.375" style="2" bestFit="1" customWidth="1"/>
    <col min="4" max="4" width="51.125" style="2" bestFit="1" customWidth="1"/>
    <col min="5" max="19" width="9.625" style="2" customWidth="1"/>
    <col min="20" max="20" width="33.125" style="2" bestFit="1" customWidth="1"/>
    <col min="21" max="16384" width="8.75" style="2"/>
  </cols>
  <sheetData>
    <row r="5" spans="2:20" ht="19.5" x14ac:dyDescent="0.15">
      <c r="B5" s="1" t="s">
        <v>944</v>
      </c>
    </row>
    <row r="7" spans="2:20" x14ac:dyDescent="0.15">
      <c r="B7" s="2" t="s">
        <v>505</v>
      </c>
    </row>
    <row r="8" spans="2:20" x14ac:dyDescent="0.15">
      <c r="B8" s="2" t="s">
        <v>504</v>
      </c>
    </row>
    <row r="9" spans="2:20" x14ac:dyDescent="0.15">
      <c r="B9" s="2" t="s">
        <v>821</v>
      </c>
    </row>
    <row r="11" spans="2:20" ht="20.25" thickBot="1" x14ac:dyDescent="0.2">
      <c r="L11" s="28" t="s">
        <v>493</v>
      </c>
      <c r="O11" s="28" t="s">
        <v>595</v>
      </c>
      <c r="R11" s="28" t="s">
        <v>495</v>
      </c>
    </row>
    <row r="12" spans="2:20" ht="19.5" thickTop="1" x14ac:dyDescent="0.15">
      <c r="B12" s="440" t="s">
        <v>594</v>
      </c>
      <c r="C12" s="440" t="s">
        <v>401</v>
      </c>
      <c r="D12" s="431" t="s">
        <v>438</v>
      </c>
      <c r="E12" s="451" t="s">
        <v>946</v>
      </c>
      <c r="F12" s="452"/>
      <c r="G12" s="443" t="s">
        <v>948</v>
      </c>
      <c r="H12" s="455"/>
      <c r="I12" s="442" t="s">
        <v>946</v>
      </c>
      <c r="J12" s="443"/>
      <c r="K12" s="446" t="s">
        <v>492</v>
      </c>
      <c r="L12" s="447"/>
      <c r="M12" s="448"/>
      <c r="N12" s="446" t="s">
        <v>492</v>
      </c>
      <c r="O12" s="447"/>
      <c r="P12" s="448"/>
      <c r="Q12" s="446" t="s">
        <v>492</v>
      </c>
      <c r="R12" s="447"/>
      <c r="S12" s="448"/>
      <c r="T12" s="455" t="s">
        <v>487</v>
      </c>
    </row>
    <row r="13" spans="2:20" x14ac:dyDescent="0.15">
      <c r="B13" s="440"/>
      <c r="C13" s="440"/>
      <c r="D13" s="431"/>
      <c r="E13" s="453" t="s">
        <v>945</v>
      </c>
      <c r="F13" s="454"/>
      <c r="G13" s="445" t="s">
        <v>947</v>
      </c>
      <c r="H13" s="456"/>
      <c r="I13" s="444" t="s">
        <v>949</v>
      </c>
      <c r="J13" s="445"/>
      <c r="K13" s="449" t="str">
        <f>入力表1【実績】!E41</f>
        <v>（単位：千円)</v>
      </c>
      <c r="L13" s="445"/>
      <c r="M13" s="450"/>
      <c r="N13" s="449" t="str">
        <f>入力表1【実績】!E41</f>
        <v>（単位：千円)</v>
      </c>
      <c r="O13" s="445"/>
      <c r="P13" s="450"/>
      <c r="Q13" s="449" t="str">
        <f>入力表1【実績】!E41</f>
        <v>（単位：千円)</v>
      </c>
      <c r="R13" s="445"/>
      <c r="S13" s="450"/>
      <c r="T13" s="457"/>
    </row>
    <row r="14" spans="2:20" x14ac:dyDescent="0.15">
      <c r="B14" s="440"/>
      <c r="C14" s="440"/>
      <c r="D14" s="431"/>
      <c r="E14" s="30" t="s">
        <v>481</v>
      </c>
      <c r="F14" s="31" t="s">
        <v>482</v>
      </c>
      <c r="G14" s="32" t="s">
        <v>481</v>
      </c>
      <c r="H14" s="26" t="s">
        <v>482</v>
      </c>
      <c r="I14" s="26" t="s">
        <v>481</v>
      </c>
      <c r="J14" s="24" t="s">
        <v>482</v>
      </c>
      <c r="K14" s="33" t="s">
        <v>481</v>
      </c>
      <c r="L14" s="26" t="s">
        <v>482</v>
      </c>
      <c r="M14" s="34" t="s">
        <v>480</v>
      </c>
      <c r="N14" s="33" t="s">
        <v>481</v>
      </c>
      <c r="O14" s="26" t="s">
        <v>482</v>
      </c>
      <c r="P14" s="35" t="s">
        <v>480</v>
      </c>
      <c r="Q14" s="36" t="s">
        <v>481</v>
      </c>
      <c r="R14" s="37" t="s">
        <v>482</v>
      </c>
      <c r="S14" s="38" t="s">
        <v>480</v>
      </c>
      <c r="T14" s="456"/>
    </row>
    <row r="15" spans="2:20" x14ac:dyDescent="0.15">
      <c r="B15" s="39">
        <v>1</v>
      </c>
      <c r="C15" s="40" t="s">
        <v>592</v>
      </c>
      <c r="D15" s="41"/>
      <c r="E15" s="42">
        <v>251</v>
      </c>
      <c r="F15" s="43">
        <v>33</v>
      </c>
      <c r="G15" s="44">
        <f t="shared" ref="G15:G46" si="0">E15/E$75*1000000</f>
        <v>801.95536527309616</v>
      </c>
      <c r="H15" s="45">
        <f t="shared" ref="H15:H46" si="1">F15/F$75*1000000</f>
        <v>113.25805676631089</v>
      </c>
      <c r="I15" s="46">
        <f t="shared" ref="I15:I46" si="2">E15/E$69*100</f>
        <v>2.3266592510196515</v>
      </c>
      <c r="J15" s="47">
        <f t="shared" ref="J15:J46" si="3">F15/F$69*100</f>
        <v>1.058031420327028</v>
      </c>
      <c r="K15" s="48" t="str">
        <f>IF(COUNT(入力表1【実績】!$D$26:$D$27,入力表1【実績】!$D$37:$D$38,入力表1【実績】!$D$54:$D$55)&gt;2,"",IF(COUNT(入力表1【実績】!$D$26:$D$27)&gt;0,入力表1【実績】!D$26*入力表2【実績】!G15*各種係数!$N$26,""))</f>
        <v/>
      </c>
      <c r="L15" s="46" t="str">
        <f>IF(COUNT(入力表1【実績】!$D$26:$D$27,入力表1【実績】!$D$37:$D$38,入力表1【実績】!$D$54:$D$55)&gt;2,"",IF(COUNT(入力表1【実績】!$D$26:$D$27)&gt;0,入力表1【実績】!D$27*入力表2【実績】!H15*各種係数!$N$26,""))</f>
        <v/>
      </c>
      <c r="M15" s="49" t="str">
        <f>IF(COUNT(入力表1【実績】!$D$26:$D$27,入力表1【実績】!$D$37:$D$38,入力表1【実績】!$D$54:$D$55)&gt;2,"",IF(COUNT(入力表1【実績】!$D$26:$D$27)&gt;0,SUM(K15:L15),""))</f>
        <v/>
      </c>
      <c r="N15" s="48" t="str">
        <f>IF(COUNT(入力表1【実績】!$D$26:$D$27,入力表1【実績】!$D$37:$D$38,入力表1【実績】!$D$54:$D$55)&gt;2,"",IF(COUNT(入力表1【実績】!$D$37:$D$38)&gt;0,入力表1【実績】!D$43*入力表2【実績】!I15/100,""))</f>
        <v/>
      </c>
      <c r="O15" s="46" t="str">
        <f>IF(COUNT(入力表1【実績】!$D$26:$D$27,入力表1【実績】!$D$37:$D$38,入力表1【実績】!$D$54:$D$55)&gt;2,"",IF(COUNT(入力表1【実績】!$D$37:$D$38)&gt;0,入力表1【実績】!D$44*入力表2【実績】!J15/100,""))</f>
        <v/>
      </c>
      <c r="P15" s="50" t="str">
        <f>IF(COUNT(入力表1【実績】!$D$26:$D$27,入力表1【実績】!$D$37:$D$38,入力表1【実績】!$D$54:$D$55)&gt;2,"",IF(COUNT(入力表1【実績】!$D$37:$D$38)&gt;0,SUM(N15:O15),""))</f>
        <v/>
      </c>
      <c r="Q15" s="51" t="str">
        <f>IF(COUNT(入力表1【実績】!$D$26:$D$27,入力表1【実績】!$D$37:$D$38,入力表1【実績】!$D$54:$D$55)&gt;2,"",IF(COUNT(入力表1【実績】!$D$54:$D$55)&gt;0,IFERROR(入力表1【実績】!E$60*入力表2【実績】!E15/SUM(入力表2【実績】!E$15:E$23),0),""))</f>
        <v/>
      </c>
      <c r="R15" s="52" t="str">
        <f>IF(COUNT(入力表1【実績】!$D$26:$D$27,入力表1【実績】!$D$37:$D$38,入力表1【実績】!$D$54:$D$55)&gt;2,"",IF(COUNT(入力表1【実績】!$D$54:$D$55)&gt;0,IFERROR(入力表1【実績】!E$61*入力表2【実績】!F15/SUM(入力表2【実績】!F$15:F$23),0),""))</f>
        <v/>
      </c>
      <c r="S15" s="53" t="str">
        <f>IF(COUNT(入力表1【実績】!$D$26:$D$27,入力表1【実績】!$D$37:$D$38,入力表1【実績】!$D$54:$D$55)&gt;2,"",IF(COUNT(入力表1【実績】!$D$54:$D$55)&gt;0,SUM(Q15:R15),""))</f>
        <v/>
      </c>
      <c r="T15" s="54" t="s">
        <v>190</v>
      </c>
    </row>
    <row r="16" spans="2:20" x14ac:dyDescent="0.15">
      <c r="B16" s="39">
        <v>2</v>
      </c>
      <c r="C16" s="40" t="s">
        <v>591</v>
      </c>
      <c r="D16" s="41" t="s">
        <v>439</v>
      </c>
      <c r="E16" s="55">
        <v>478</v>
      </c>
      <c r="F16" s="56">
        <v>254</v>
      </c>
      <c r="G16" s="57">
        <f t="shared" si="0"/>
        <v>1527.2297394443824</v>
      </c>
      <c r="H16" s="58">
        <f t="shared" si="1"/>
        <v>871.74383086796854</v>
      </c>
      <c r="I16" s="46">
        <f t="shared" si="2"/>
        <v>4.4308490915832408</v>
      </c>
      <c r="J16" s="47">
        <f t="shared" si="3"/>
        <v>8.1436357806989417</v>
      </c>
      <c r="K16" s="48" t="str">
        <f>IF(COUNT(入力表1【実績】!$D$26:$D$27,入力表1【実績】!$D$37:$D$38,入力表1【実績】!$D$54:$D$55)&gt;2,"",IF(COUNT(入力表1【実績】!$D$26:$D$27)&gt;0,入力表1【実績】!D$26*入力表2【実績】!G16*各種係数!$N$26,""))</f>
        <v/>
      </c>
      <c r="L16" s="46" t="str">
        <f>IF(COUNT(入力表1【実績】!$D$26:$D$27,入力表1【実績】!$D$37:$D$38,入力表1【実績】!$D$54:$D$55)&gt;2,"",IF(COUNT(入力表1【実績】!$D$26:$D$27)&gt;0,入力表1【実績】!D$27*入力表2【実績】!H16*各種係数!$N$26,""))</f>
        <v/>
      </c>
      <c r="M16" s="49" t="str">
        <f>IF(COUNT(入力表1【実績】!$D$26:$D$27,入力表1【実績】!$D$37:$D$38,入力表1【実績】!$D$54:$D$55)&gt;2,"",IF(COUNT(入力表1【実績】!$D$26:$D$27)&gt;0,SUM(K16:L16),""))</f>
        <v/>
      </c>
      <c r="N16" s="48" t="str">
        <f>IF(COUNT(入力表1【実績】!$D$26:$D$27,入力表1【実績】!$D$37:$D$38,入力表1【実績】!$D$54:$D$55)&gt;2,"",IF(COUNT(入力表1【実績】!$D$37:$D$38)&gt;0,入力表1【実績】!D$43*入力表2【実績】!I16/100,""))</f>
        <v/>
      </c>
      <c r="O16" s="46" t="str">
        <f>IF(COUNT(入力表1【実績】!$D$26:$D$27,入力表1【実績】!$D$37:$D$38,入力表1【実績】!$D$54:$D$55)&gt;2,"",IF(COUNT(入力表1【実績】!$D$37:$D$38)&gt;0,入力表1【実績】!D$44*入力表2【実績】!J16/100,""))</f>
        <v/>
      </c>
      <c r="P16" s="50" t="str">
        <f>IF(COUNT(入力表1【実績】!$D$26:$D$27,入力表1【実績】!$D$37:$D$38,入力表1【実績】!$D$54:$D$55)&gt;2,"",IF(COUNT(入力表1【実績】!$D$37:$D$38)&gt;0,SUM(N16:O16),""))</f>
        <v/>
      </c>
      <c r="Q16" s="59" t="str">
        <f>IF(COUNT(入力表1【実績】!$D$26:$D$27,入力表1【実績】!$D$37:$D$38,入力表1【実績】!$D$54:$D$55)&gt;2,"",IF(COUNT(入力表1【実績】!$D$54:$D$55)&gt;0,IFERROR(入力表1【実績】!E$60*入力表2【実績】!E16/SUM(入力表2【実績】!E$15:E$23),0),""))</f>
        <v/>
      </c>
      <c r="R16" s="47" t="str">
        <f>IF(COUNT(入力表1【実績】!$D$26:$D$27,入力表1【実績】!$D$37:$D$38,入力表1【実績】!$D$54:$D$55)&gt;2,"",IF(COUNT(入力表1【実績】!$D$54:$D$55)&gt;0,IFERROR(入力表1【実績】!E$61*入力表2【実績】!F16/SUM(入力表2【実績】!F$15:F$23),0),""))</f>
        <v/>
      </c>
      <c r="S16" s="50" t="str">
        <f>IF(COUNT(入力表1【実績】!$D$26:$D$27,入力表1【実績】!$D$37:$D$38,入力表1【実績】!$D$54:$D$55)&gt;2,"",IF(COUNT(入力表1【実績】!$D$54:$D$55)&gt;0,SUM(Q16:R16),""))</f>
        <v/>
      </c>
      <c r="T16" s="54" t="s">
        <v>184</v>
      </c>
    </row>
    <row r="17" spans="1:20" x14ac:dyDescent="0.15">
      <c r="B17" s="39">
        <v>3</v>
      </c>
      <c r="C17" s="40" t="s">
        <v>590</v>
      </c>
      <c r="D17" s="41"/>
      <c r="E17" s="55">
        <v>245</v>
      </c>
      <c r="F17" s="56">
        <v>138</v>
      </c>
      <c r="G17" s="57">
        <f t="shared" si="0"/>
        <v>782.78511749764368</v>
      </c>
      <c r="H17" s="58">
        <f t="shared" si="1"/>
        <v>473.62460102275458</v>
      </c>
      <c r="I17" s="46">
        <f t="shared" si="2"/>
        <v>2.271041898405636</v>
      </c>
      <c r="J17" s="47">
        <f t="shared" si="3"/>
        <v>4.4244950304584796</v>
      </c>
      <c r="K17" s="48" t="str">
        <f>IF(COUNT(入力表1【実績】!$D$26:$D$27,入力表1【実績】!$D$37:$D$38,入力表1【実績】!$D$54:$D$55)&gt;2,"",IF(COUNT(入力表1【実績】!$D$26:$D$27)&gt;0,入力表1【実績】!D$26*入力表2【実績】!G17*各種係数!$N$26,""))</f>
        <v/>
      </c>
      <c r="L17" s="46" t="str">
        <f>IF(COUNT(入力表1【実績】!$D$26:$D$27,入力表1【実績】!$D$37:$D$38,入力表1【実績】!$D$54:$D$55)&gt;2,"",IF(COUNT(入力表1【実績】!$D$26:$D$27)&gt;0,入力表1【実績】!D$27*入力表2【実績】!H17*各種係数!$N$26,""))</f>
        <v/>
      </c>
      <c r="M17" s="49" t="str">
        <f>IF(COUNT(入力表1【実績】!$D$26:$D$27,入力表1【実績】!$D$37:$D$38,入力表1【実績】!$D$54:$D$55)&gt;2,"",IF(COUNT(入力表1【実績】!$D$26:$D$27)&gt;0,SUM(K17:L17),""))</f>
        <v/>
      </c>
      <c r="N17" s="48" t="str">
        <f>IF(COUNT(入力表1【実績】!$D$26:$D$27,入力表1【実績】!$D$37:$D$38,入力表1【実績】!$D$54:$D$55)&gt;2,"",IF(COUNT(入力表1【実績】!$D$37:$D$38)&gt;0,入力表1【実績】!D$43*入力表2【実績】!I17/100,""))</f>
        <v/>
      </c>
      <c r="O17" s="46" t="str">
        <f>IF(COUNT(入力表1【実績】!$D$26:$D$27,入力表1【実績】!$D$37:$D$38,入力表1【実績】!$D$54:$D$55)&gt;2,"",IF(COUNT(入力表1【実績】!$D$37:$D$38)&gt;0,入力表1【実績】!D$44*入力表2【実績】!J17/100,""))</f>
        <v/>
      </c>
      <c r="P17" s="50" t="str">
        <f>IF(COUNT(入力表1【実績】!$D$26:$D$27,入力表1【実績】!$D$37:$D$38,入力表1【実績】!$D$54:$D$55)&gt;2,"",IF(COUNT(入力表1【実績】!$D$37:$D$38)&gt;0,SUM(N17:O17),""))</f>
        <v/>
      </c>
      <c r="Q17" s="59" t="str">
        <f>IF(COUNT(入力表1【実績】!$D$26:$D$27,入力表1【実績】!$D$37:$D$38,入力表1【実績】!$D$54:$D$55)&gt;2,"",IF(COUNT(入力表1【実績】!$D$54:$D$55)&gt;0,IFERROR(入力表1【実績】!E$60*入力表2【実績】!E17/SUM(入力表2【実績】!E$15:E$23),0),""))</f>
        <v/>
      </c>
      <c r="R17" s="47" t="str">
        <f>IF(COUNT(入力表1【実績】!$D$26:$D$27,入力表1【実績】!$D$37:$D$38,入力表1【実績】!$D$54:$D$55)&gt;2,"",IF(COUNT(入力表1【実績】!$D$54:$D$55)&gt;0,IFERROR(入力表1【実績】!E$61*入力表2【実績】!F17/SUM(入力表2【実績】!F$15:F$23),0),""))</f>
        <v/>
      </c>
      <c r="S17" s="50" t="str">
        <f>IF(COUNT(入力表1【実績】!$D$26:$D$27,入力表1【実績】!$D$37:$D$38,入力表1【実績】!$D$54:$D$55)&gt;2,"",IF(COUNT(入力表1【実績】!$D$54:$D$55)&gt;0,SUM(Q17:R17),""))</f>
        <v/>
      </c>
      <c r="T17" s="54" t="s">
        <v>185</v>
      </c>
    </row>
    <row r="18" spans="1:20" x14ac:dyDescent="0.15">
      <c r="B18" s="39">
        <v>4</v>
      </c>
      <c r="C18" s="40" t="s">
        <v>589</v>
      </c>
      <c r="D18" s="41"/>
      <c r="E18" s="55">
        <v>105</v>
      </c>
      <c r="F18" s="56">
        <v>34</v>
      </c>
      <c r="G18" s="57">
        <f t="shared" si="0"/>
        <v>335.4793360704187</v>
      </c>
      <c r="H18" s="58">
        <f t="shared" si="1"/>
        <v>116.69011909256272</v>
      </c>
      <c r="I18" s="46">
        <f t="shared" si="2"/>
        <v>0.97330367074527258</v>
      </c>
      <c r="J18" s="47">
        <f t="shared" si="3"/>
        <v>1.0900929785187561</v>
      </c>
      <c r="K18" s="48" t="str">
        <f>IF(COUNT(入力表1【実績】!$D$26:$D$27,入力表1【実績】!$D$37:$D$38,入力表1【実績】!$D$54:$D$55)&gt;2,"",IF(COUNT(入力表1【実績】!$D$26:$D$27)&gt;0,入力表1【実績】!D$26*入力表2【実績】!G18*各種係数!$N$26,""))</f>
        <v/>
      </c>
      <c r="L18" s="46" t="str">
        <f>IF(COUNT(入力表1【実績】!$D$26:$D$27,入力表1【実績】!$D$37:$D$38,入力表1【実績】!$D$54:$D$55)&gt;2,"",IF(COUNT(入力表1【実績】!$D$26:$D$27)&gt;0,入力表1【実績】!D$27*入力表2【実績】!H18*各種係数!$N$26,""))</f>
        <v/>
      </c>
      <c r="M18" s="49" t="str">
        <f>IF(COUNT(入力表1【実績】!$D$26:$D$27,入力表1【実績】!$D$37:$D$38,入力表1【実績】!$D$54:$D$55)&gt;2,"",IF(COUNT(入力表1【実績】!$D$26:$D$27)&gt;0,SUM(K18:L18),""))</f>
        <v/>
      </c>
      <c r="N18" s="48" t="str">
        <f>IF(COUNT(入力表1【実績】!$D$26:$D$27,入力表1【実績】!$D$37:$D$38,入力表1【実績】!$D$54:$D$55)&gt;2,"",IF(COUNT(入力表1【実績】!$D$37:$D$38)&gt;0,入力表1【実績】!D$43*入力表2【実績】!I18/100,""))</f>
        <v/>
      </c>
      <c r="O18" s="46" t="str">
        <f>IF(COUNT(入力表1【実績】!$D$26:$D$27,入力表1【実績】!$D$37:$D$38,入力表1【実績】!$D$54:$D$55)&gt;2,"",IF(COUNT(入力表1【実績】!$D$37:$D$38)&gt;0,入力表1【実績】!D$44*入力表2【実績】!J18/100,""))</f>
        <v/>
      </c>
      <c r="P18" s="50" t="str">
        <f>IF(COUNT(入力表1【実績】!$D$26:$D$27,入力表1【実績】!$D$37:$D$38,入力表1【実績】!$D$54:$D$55)&gt;2,"",IF(COUNT(入力表1【実績】!$D$37:$D$38)&gt;0,SUM(N18:O18),""))</f>
        <v/>
      </c>
      <c r="Q18" s="59" t="str">
        <f>IF(COUNT(入力表1【実績】!$D$26:$D$27,入力表1【実績】!$D$37:$D$38,入力表1【実績】!$D$54:$D$55)&gt;2,"",IF(COUNT(入力表1【実績】!$D$54:$D$55)&gt;0,IFERROR(入力表1【実績】!E$60*入力表2【実績】!E18/SUM(入力表2【実績】!E$15:E$23),0),""))</f>
        <v/>
      </c>
      <c r="R18" s="47" t="str">
        <f>IF(COUNT(入力表1【実績】!$D$26:$D$27,入力表1【実績】!$D$37:$D$38,入力表1【実績】!$D$54:$D$55)&gt;2,"",IF(COUNT(入力表1【実績】!$D$54:$D$55)&gt;0,IFERROR(入力表1【実績】!E$61*入力表2【実績】!F18/SUM(入力表2【実績】!F$15:F$23),0),""))</f>
        <v/>
      </c>
      <c r="S18" s="50" t="str">
        <f>IF(COUNT(入力表1【実績】!$D$26:$D$27,入力表1【実績】!$D$37:$D$38,入力表1【実績】!$D$54:$D$55)&gt;2,"",IF(COUNT(入力表1【実績】!$D$54:$D$55)&gt;0,SUM(Q18:R18),""))</f>
        <v/>
      </c>
      <c r="T18" s="54" t="s">
        <v>185</v>
      </c>
    </row>
    <row r="19" spans="1:20" x14ac:dyDescent="0.15">
      <c r="B19" s="39">
        <v>5</v>
      </c>
      <c r="C19" s="40" t="s">
        <v>822</v>
      </c>
      <c r="D19" s="41" t="s">
        <v>587</v>
      </c>
      <c r="E19" s="55">
        <v>92</v>
      </c>
      <c r="F19" s="56">
        <v>14</v>
      </c>
      <c r="G19" s="57">
        <f t="shared" si="0"/>
        <v>293.94379922360497</v>
      </c>
      <c r="H19" s="58">
        <f t="shared" si="1"/>
        <v>48.048872567525827</v>
      </c>
      <c r="I19" s="46">
        <f t="shared" si="2"/>
        <v>0.85279940674823884</v>
      </c>
      <c r="J19" s="47">
        <f t="shared" si="3"/>
        <v>0.44886181468419367</v>
      </c>
      <c r="K19" s="48" t="str">
        <f>IF(COUNT(入力表1【実績】!$D$26:$D$27,入力表1【実績】!$D$37:$D$38,入力表1【実績】!$D$54:$D$55)&gt;2,"",IF(COUNT(入力表1【実績】!$D$26:$D$27)&gt;0,入力表1【実績】!D$26*入力表2【実績】!G19*各種係数!$N$26,""))</f>
        <v/>
      </c>
      <c r="L19" s="46" t="str">
        <f>IF(COUNT(入力表1【実績】!$D$26:$D$27,入力表1【実績】!$D$37:$D$38,入力表1【実績】!$D$54:$D$55)&gt;2,"",IF(COUNT(入力表1【実績】!$D$26:$D$27)&gt;0,入力表1【実績】!D$27*入力表2【実績】!H19*各種係数!$N$26,""))</f>
        <v/>
      </c>
      <c r="M19" s="49" t="str">
        <f>IF(COUNT(入力表1【実績】!$D$26:$D$27,入力表1【実績】!$D$37:$D$38,入力表1【実績】!$D$54:$D$55)&gt;2,"",IF(COUNT(入力表1【実績】!$D$26:$D$27)&gt;0,SUM(K19:L19),""))</f>
        <v/>
      </c>
      <c r="N19" s="48" t="str">
        <f>IF(COUNT(入力表1【実績】!$D$26:$D$27,入力表1【実績】!$D$37:$D$38,入力表1【実績】!$D$54:$D$55)&gt;2,"",IF(COUNT(入力表1【実績】!$D$37:$D$38)&gt;0,入力表1【実績】!D$43*入力表2【実績】!I19/100,""))</f>
        <v/>
      </c>
      <c r="O19" s="46" t="str">
        <f>IF(COUNT(入力表1【実績】!$D$26:$D$27,入力表1【実績】!$D$37:$D$38,入力表1【実績】!$D$54:$D$55)&gt;2,"",IF(COUNT(入力表1【実績】!$D$37:$D$38)&gt;0,入力表1【実績】!D$44*入力表2【実績】!J19/100,""))</f>
        <v/>
      </c>
      <c r="P19" s="50" t="str">
        <f>IF(COUNT(入力表1【実績】!$D$26:$D$27,入力表1【実績】!$D$37:$D$38,入力表1【実績】!$D$54:$D$55)&gt;2,"",IF(COUNT(入力表1【実績】!$D$37:$D$38)&gt;0,SUM(N19:O19),""))</f>
        <v/>
      </c>
      <c r="Q19" s="59" t="str">
        <f>IF(COUNT(入力表1【実績】!$D$26:$D$27,入力表1【実績】!$D$37:$D$38,入力表1【実績】!$D$54:$D$55)&gt;2,"",IF(COUNT(入力表1【実績】!$D$54:$D$55)&gt;0,IFERROR(入力表1【実績】!E$60*入力表2【実績】!E19/SUM(入力表2【実績】!E$15:E$23),0),""))</f>
        <v/>
      </c>
      <c r="R19" s="47" t="str">
        <f>IF(COUNT(入力表1【実績】!$D$26:$D$27,入力表1【実績】!$D$37:$D$38,入力表1【実績】!$D$54:$D$55)&gt;2,"",IF(COUNT(入力表1【実績】!$D$54:$D$55)&gt;0,IFERROR(入力表1【実績】!E$61*入力表2【実績】!F19/SUM(入力表2【実績】!F$15:F$23),0),""))</f>
        <v/>
      </c>
      <c r="S19" s="50" t="str">
        <f>IF(COUNT(入力表1【実績】!$D$26:$D$27,入力表1【実績】!$D$37:$D$38,入力表1【実績】!$D$54:$D$55)&gt;2,"",IF(COUNT(入力表1【実績】!$D$54:$D$55)&gt;0,SUM(Q19:R19),""))</f>
        <v/>
      </c>
      <c r="T19" s="54" t="s">
        <v>186</v>
      </c>
    </row>
    <row r="20" spans="1:20" x14ac:dyDescent="0.15">
      <c r="B20" s="39">
        <v>6</v>
      </c>
      <c r="C20" s="40" t="s">
        <v>586</v>
      </c>
      <c r="D20" s="41"/>
      <c r="E20" s="55">
        <v>231</v>
      </c>
      <c r="F20" s="56">
        <v>43</v>
      </c>
      <c r="G20" s="57">
        <f t="shared" si="0"/>
        <v>738.05453935492108</v>
      </c>
      <c r="H20" s="58">
        <f t="shared" si="1"/>
        <v>147.57868002882933</v>
      </c>
      <c r="I20" s="46">
        <f t="shared" si="2"/>
        <v>2.1412680756395996</v>
      </c>
      <c r="J20" s="47">
        <f t="shared" si="3"/>
        <v>1.3786470022443091</v>
      </c>
      <c r="K20" s="48" t="str">
        <f>IF(COUNT(入力表1【実績】!$D$26:$D$27,入力表1【実績】!$D$37:$D$38,入力表1【実績】!$D$54:$D$55)&gt;2,"",IF(COUNT(入力表1【実績】!$D$26:$D$27)&gt;0,入力表1【実績】!D$26*入力表2【実績】!G20*各種係数!$N$26,""))</f>
        <v/>
      </c>
      <c r="L20" s="46" t="str">
        <f>IF(COUNT(入力表1【実績】!$D$26:$D$27,入力表1【実績】!$D$37:$D$38,入力表1【実績】!$D$54:$D$55)&gt;2,"",IF(COUNT(入力表1【実績】!$D$26:$D$27)&gt;0,入力表1【実績】!D$27*入力表2【実績】!H20*各種係数!$N$26,""))</f>
        <v/>
      </c>
      <c r="M20" s="49" t="str">
        <f>IF(COUNT(入力表1【実績】!$D$26:$D$27,入力表1【実績】!$D$37:$D$38,入力表1【実績】!$D$54:$D$55)&gt;2,"",IF(COUNT(入力表1【実績】!$D$26:$D$27)&gt;0,SUM(K20:L20),""))</f>
        <v/>
      </c>
      <c r="N20" s="48" t="str">
        <f>IF(COUNT(入力表1【実績】!$D$26:$D$27,入力表1【実績】!$D$37:$D$38,入力表1【実績】!$D$54:$D$55)&gt;2,"",IF(COUNT(入力表1【実績】!$D$37:$D$38)&gt;0,入力表1【実績】!D$43*入力表2【実績】!I20/100,""))</f>
        <v/>
      </c>
      <c r="O20" s="46" t="str">
        <f>IF(COUNT(入力表1【実績】!$D$26:$D$27,入力表1【実績】!$D$37:$D$38,入力表1【実績】!$D$54:$D$55)&gt;2,"",IF(COUNT(入力表1【実績】!$D$37:$D$38)&gt;0,入力表1【実績】!D$44*入力表2【実績】!J20/100,""))</f>
        <v/>
      </c>
      <c r="P20" s="50" t="str">
        <f>IF(COUNT(入力表1【実績】!$D$26:$D$27,入力表1【実績】!$D$37:$D$38,入力表1【実績】!$D$54:$D$55)&gt;2,"",IF(COUNT(入力表1【実績】!$D$37:$D$38)&gt;0,SUM(N20:O20),""))</f>
        <v/>
      </c>
      <c r="Q20" s="59" t="str">
        <f>IF(COUNT(入力表1【実績】!$D$26:$D$27,入力表1【実績】!$D$37:$D$38,入力表1【実績】!$D$54:$D$55)&gt;2,"",IF(COUNT(入力表1【実績】!$D$54:$D$55)&gt;0,IFERROR(入力表1【実績】!E$60*入力表2【実績】!E20/SUM(入力表2【実績】!E$15:E$23),0),""))</f>
        <v/>
      </c>
      <c r="R20" s="47" t="str">
        <f>IF(COUNT(入力表1【実績】!$D$26:$D$27,入力表1【実績】!$D$37:$D$38,入力表1【実績】!$D$54:$D$55)&gt;2,"",IF(COUNT(入力表1【実績】!$D$54:$D$55)&gt;0,IFERROR(入力表1【実績】!E$61*入力表2【実績】!F20/SUM(入力表2【実績】!F$15:F$23),0),""))</f>
        <v/>
      </c>
      <c r="S20" s="50" t="str">
        <f>IF(COUNT(入力表1【実績】!$D$26:$D$27,入力表1【実績】!$D$37:$D$38,入力表1【実績】!$D$54:$D$55)&gt;2,"",IF(COUNT(入力表1【実績】!$D$54:$D$55)&gt;0,SUM(Q20:R20),""))</f>
        <v/>
      </c>
      <c r="T20" s="54" t="s">
        <v>199</v>
      </c>
    </row>
    <row r="21" spans="1:20" x14ac:dyDescent="0.15">
      <c r="B21" s="39">
        <v>7</v>
      </c>
      <c r="C21" s="40" t="s">
        <v>585</v>
      </c>
      <c r="D21" s="41"/>
      <c r="E21" s="55">
        <v>648</v>
      </c>
      <c r="F21" s="56">
        <v>392</v>
      </c>
      <c r="G21" s="57">
        <f t="shared" si="0"/>
        <v>2070.3867597488697</v>
      </c>
      <c r="H21" s="58">
        <f t="shared" si="1"/>
        <v>1345.3684318907231</v>
      </c>
      <c r="I21" s="46">
        <f t="shared" si="2"/>
        <v>6.0066740823136815</v>
      </c>
      <c r="J21" s="47">
        <f t="shared" si="3"/>
        <v>12.568130811157422</v>
      </c>
      <c r="K21" s="48" t="str">
        <f>IF(COUNT(入力表1【実績】!$D$26:$D$27,入力表1【実績】!$D$37:$D$38,入力表1【実績】!$D$54:$D$55)&gt;2,"",IF(COUNT(入力表1【実績】!$D$26:$D$27)&gt;0,入力表1【実績】!D$26*入力表2【実績】!G21*各種係数!$N$26,""))</f>
        <v/>
      </c>
      <c r="L21" s="46" t="str">
        <f>IF(COUNT(入力表1【実績】!$D$26:$D$27,入力表1【実績】!$D$37:$D$38,入力表1【実績】!$D$54:$D$55)&gt;2,"",IF(COUNT(入力表1【実績】!$D$26:$D$27)&gt;0,入力表1【実績】!D$27*入力表2【実績】!H21*各種係数!$N$26,""))</f>
        <v/>
      </c>
      <c r="M21" s="49" t="str">
        <f>IF(COUNT(入力表1【実績】!$D$26:$D$27,入力表1【実績】!$D$37:$D$38,入力表1【実績】!$D$54:$D$55)&gt;2,"",IF(COUNT(入力表1【実績】!$D$26:$D$27)&gt;0,SUM(K21:L21),""))</f>
        <v/>
      </c>
      <c r="N21" s="48" t="str">
        <f>IF(COUNT(入力表1【実績】!$D$26:$D$27,入力表1【実績】!$D$37:$D$38,入力表1【実績】!$D$54:$D$55)&gt;2,"",IF(COUNT(入力表1【実績】!$D$37:$D$38)&gt;0,入力表1【実績】!D$43*入力表2【実績】!I21/100,""))</f>
        <v/>
      </c>
      <c r="O21" s="46" t="str">
        <f>IF(COUNT(入力表1【実績】!$D$26:$D$27,入力表1【実績】!$D$37:$D$38,入力表1【実績】!$D$54:$D$55)&gt;2,"",IF(COUNT(入力表1【実績】!$D$37:$D$38)&gt;0,入力表1【実績】!D$44*入力表2【実績】!J21/100,""))</f>
        <v/>
      </c>
      <c r="P21" s="50" t="str">
        <f>IF(COUNT(入力表1【実績】!$D$26:$D$27,入力表1【実績】!$D$37:$D$38,入力表1【実績】!$D$54:$D$55)&gt;2,"",IF(COUNT(入力表1【実績】!$D$37:$D$38)&gt;0,SUM(N21:O21),""))</f>
        <v/>
      </c>
      <c r="Q21" s="59" t="str">
        <f>IF(COUNT(入力表1【実績】!$D$26:$D$27,入力表1【実績】!$D$37:$D$38,入力表1【実績】!$D$54:$D$55)&gt;2,"",IF(COUNT(入力表1【実績】!$D$54:$D$55)&gt;0,IFERROR(入力表1【実績】!E$60*入力表2【実績】!E21/SUM(入力表2【実績】!E$15:E$23),0),""))</f>
        <v/>
      </c>
      <c r="R21" s="47" t="str">
        <f>IF(COUNT(入力表1【実績】!$D$26:$D$27,入力表1【実績】!$D$37:$D$38,入力表1【実績】!$D$54:$D$55)&gt;2,"",IF(COUNT(入力表1【実績】!$D$54:$D$55)&gt;0,IFERROR(入力表1【実績】!E$61*入力表2【実績】!F21/SUM(入力表2【実績】!F$15:F$23),0),""))</f>
        <v/>
      </c>
      <c r="S21" s="50" t="str">
        <f>IF(COUNT(入力表1【実績】!$D$26:$D$27,入力表1【実績】!$D$37:$D$38,入力表1【実績】!$D$54:$D$55)&gt;2,"",IF(COUNT(入力表1【実績】!$D$54:$D$55)&gt;0,SUM(Q21:R21),""))</f>
        <v/>
      </c>
      <c r="T21" s="54" t="s">
        <v>158</v>
      </c>
    </row>
    <row r="22" spans="1:20" x14ac:dyDescent="0.15">
      <c r="B22" s="39">
        <v>8</v>
      </c>
      <c r="C22" s="40" t="s">
        <v>584</v>
      </c>
      <c r="D22" s="41"/>
      <c r="E22" s="55">
        <v>172</v>
      </c>
      <c r="F22" s="56">
        <v>96</v>
      </c>
      <c r="G22" s="57">
        <f t="shared" si="0"/>
        <v>549.54710289630498</v>
      </c>
      <c r="H22" s="58">
        <f t="shared" si="1"/>
        <v>329.47798332017709</v>
      </c>
      <c r="I22" s="46">
        <f t="shared" si="2"/>
        <v>1.5943641082684465</v>
      </c>
      <c r="J22" s="47">
        <f t="shared" si="3"/>
        <v>3.0779095864058994</v>
      </c>
      <c r="K22" s="48" t="str">
        <f>IF(COUNT(入力表1【実績】!$D$26:$D$27,入力表1【実績】!$D$37:$D$38,入力表1【実績】!$D$54:$D$55)&gt;2,"",IF(COUNT(入力表1【実績】!$D$26:$D$27)&gt;0,入力表1【実績】!D$26*入力表2【実績】!G22*各種係数!$N$26,""))</f>
        <v/>
      </c>
      <c r="L22" s="46" t="str">
        <f>IF(COUNT(入力表1【実績】!$D$26:$D$27,入力表1【実績】!$D$37:$D$38,入力表1【実績】!$D$54:$D$55)&gt;2,"",IF(COUNT(入力表1【実績】!$D$26:$D$27)&gt;0,入力表1【実績】!D$27*入力表2【実績】!H22*各種係数!$N$26,""))</f>
        <v/>
      </c>
      <c r="M22" s="49" t="str">
        <f>IF(COUNT(入力表1【実績】!$D$26:$D$27,入力表1【実績】!$D$37:$D$38,入力表1【実績】!$D$54:$D$55)&gt;2,"",IF(COUNT(入力表1【実績】!$D$26:$D$27)&gt;0,SUM(K22:L22),""))</f>
        <v/>
      </c>
      <c r="N22" s="48" t="str">
        <f>IF(COUNT(入力表1【実績】!$D$26:$D$27,入力表1【実績】!$D$37:$D$38,入力表1【実績】!$D$54:$D$55)&gt;2,"",IF(COUNT(入力表1【実績】!$D$37:$D$38)&gt;0,入力表1【実績】!D$43*入力表2【実績】!I22/100,""))</f>
        <v/>
      </c>
      <c r="O22" s="46" t="str">
        <f>IF(COUNT(入力表1【実績】!$D$26:$D$27,入力表1【実績】!$D$37:$D$38,入力表1【実績】!$D$54:$D$55)&gt;2,"",IF(COUNT(入力表1【実績】!$D$37:$D$38)&gt;0,入力表1【実績】!D$44*入力表2【実績】!J22/100,""))</f>
        <v/>
      </c>
      <c r="P22" s="50" t="str">
        <f>IF(COUNT(入力表1【実績】!$D$26:$D$27,入力表1【実績】!$D$37:$D$38,入力表1【実績】!$D$54:$D$55)&gt;2,"",IF(COUNT(入力表1【実績】!$D$37:$D$38)&gt;0,SUM(N22:O22),""))</f>
        <v/>
      </c>
      <c r="Q22" s="59" t="str">
        <f>IF(COUNT(入力表1【実績】!$D$26:$D$27,入力表1【実績】!$D$37:$D$38,入力表1【実績】!$D$54:$D$55)&gt;2,"",IF(COUNT(入力表1【実績】!$D$54:$D$55)&gt;0,IFERROR(入力表1【実績】!E$60*入力表2【実績】!E22/SUM(入力表2【実績】!E$15:E$23),0),""))</f>
        <v/>
      </c>
      <c r="R22" s="47" t="str">
        <f>IF(COUNT(入力表1【実績】!$D$26:$D$27,入力表1【実績】!$D$37:$D$38,入力表1【実績】!$D$54:$D$55)&gt;2,"",IF(COUNT(入力表1【実績】!$D$54:$D$55)&gt;0,IFERROR(入力表1【実績】!E$61*入力表2【実績】!F22/SUM(入力表2【実績】!F$15:F$23),0),""))</f>
        <v/>
      </c>
      <c r="S22" s="50" t="str">
        <f>IF(COUNT(入力表1【実績】!$D$26:$D$27,入力表1【実績】!$D$37:$D$38,入力表1【実績】!$D$54:$D$55)&gt;2,"",IF(COUNT(入力表1【実績】!$D$54:$D$55)&gt;0,SUM(Q22:R22),""))</f>
        <v/>
      </c>
      <c r="T22" s="54" t="s">
        <v>190</v>
      </c>
    </row>
    <row r="23" spans="1:20" x14ac:dyDescent="0.15">
      <c r="B23" s="60">
        <v>9</v>
      </c>
      <c r="C23" s="61" t="s">
        <v>583</v>
      </c>
      <c r="D23" s="62"/>
      <c r="E23" s="63">
        <v>554</v>
      </c>
      <c r="F23" s="64">
        <v>284</v>
      </c>
      <c r="G23" s="65">
        <f t="shared" si="0"/>
        <v>1770.0528779334472</v>
      </c>
      <c r="H23" s="66">
        <f t="shared" si="1"/>
        <v>974.70570065552397</v>
      </c>
      <c r="I23" s="67">
        <f t="shared" si="2"/>
        <v>5.135335558027438</v>
      </c>
      <c r="J23" s="68">
        <f t="shared" si="3"/>
        <v>9.1054825264507855</v>
      </c>
      <c r="K23" s="69" t="str">
        <f>IF(COUNT(入力表1【実績】!$D$26:$D$27,入力表1【実績】!$D$37:$D$38,入力表1【実績】!$D$54:$D$55)&gt;2,"",IF(COUNT(入力表1【実績】!$D$26:$D$27)&gt;0,入力表1【実績】!D$26*入力表2【実績】!G23*各種係数!$N$26,""))</f>
        <v/>
      </c>
      <c r="L23" s="67" t="str">
        <f>IF(COUNT(入力表1【実績】!$D$26:$D$27,入力表1【実績】!$D$37:$D$38,入力表1【実績】!$D$54:$D$55)&gt;2,"",IF(COUNT(入力表1【実績】!$D$26:$D$27)&gt;0,入力表1【実績】!D$27*入力表2【実績】!H23*各種係数!$N$26,""))</f>
        <v/>
      </c>
      <c r="M23" s="70" t="str">
        <f>IF(COUNT(入力表1【実績】!$D$26:$D$27,入力表1【実績】!$D$37:$D$38,入力表1【実績】!$D$54:$D$55)&gt;2,"",IF(COUNT(入力表1【実績】!$D$26:$D$27)&gt;0,SUM(K23:L23),""))</f>
        <v/>
      </c>
      <c r="N23" s="69" t="str">
        <f>IF(COUNT(入力表1【実績】!$D$26:$D$27,入力表1【実績】!$D$37:$D$38,入力表1【実績】!$D$54:$D$55)&gt;2,"",IF(COUNT(入力表1【実績】!$D$37:$D$38)&gt;0,入力表1【実績】!D$43*入力表2【実績】!I23/100,""))</f>
        <v/>
      </c>
      <c r="O23" s="67" t="str">
        <f>IF(COUNT(入力表1【実績】!$D$26:$D$27,入力表1【実績】!$D$37:$D$38,入力表1【実績】!$D$54:$D$55)&gt;2,"",IF(COUNT(入力表1【実績】!$D$37:$D$38)&gt;0,入力表1【実績】!D$44*入力表2【実績】!J23/100,""))</f>
        <v/>
      </c>
      <c r="P23" s="71" t="str">
        <f>IF(COUNT(入力表1【実績】!$D$26:$D$27,入力表1【実績】!$D$37:$D$38,入力表1【実績】!$D$54:$D$55)&gt;2,"",IF(COUNT(入力表1【実績】!$D$37:$D$38)&gt;0,SUM(N23:O23),""))</f>
        <v/>
      </c>
      <c r="Q23" s="72" t="str">
        <f>IF(COUNT(入力表1【実績】!$D$26:$D$27,入力表1【実績】!$D$37:$D$38,入力表1【実績】!$D$54:$D$55)&gt;2,"",IF(COUNT(入力表1【実績】!$D$54:$D$55)&gt;0,IFERROR(入力表1【実績】!E$60*入力表2【実績】!E23/SUM(入力表2【実績】!E$15:E$23),0),""))</f>
        <v/>
      </c>
      <c r="R23" s="68" t="str">
        <f>IF(COUNT(入力表1【実績】!$D$26:$D$27,入力表1【実績】!$D$37:$D$38,入力表1【実績】!$D$54:$D$55)&gt;2,"",IF(COUNT(入力表1【実績】!$D$54:$D$55)&gt;0,IFERROR(入力表1【実績】!E$61*入力表2【実績】!F23/SUM(入力表2【実績】!F$15:F$23),0),""))</f>
        <v/>
      </c>
      <c r="S23" s="71" t="str">
        <f>IF(COUNT(入力表1【実績】!$D$26:$D$27,入力表1【実績】!$D$37:$D$38,入力表1【実績】!$D$54:$D$55)&gt;2,"",IF(COUNT(入力表1【実績】!$D$54:$D$55)&gt;0,SUM(Q23:R23),""))</f>
        <v/>
      </c>
      <c r="T23" s="73" t="s">
        <v>190</v>
      </c>
    </row>
    <row r="24" spans="1:20" x14ac:dyDescent="0.15">
      <c r="B24" s="74">
        <v>10</v>
      </c>
      <c r="C24" s="75" t="s">
        <v>532</v>
      </c>
      <c r="D24" s="76" t="s">
        <v>440</v>
      </c>
      <c r="E24" s="63">
        <v>3506</v>
      </c>
      <c r="F24" s="64">
        <v>0</v>
      </c>
      <c r="G24" s="65">
        <f t="shared" si="0"/>
        <v>11201.814783456077</v>
      </c>
      <c r="H24" s="66">
        <f t="shared" si="1"/>
        <v>0</v>
      </c>
      <c r="I24" s="67">
        <f t="shared" si="2"/>
        <v>32.499073044123101</v>
      </c>
      <c r="J24" s="68">
        <f t="shared" si="3"/>
        <v>0</v>
      </c>
      <c r="K24" s="69" t="str">
        <f>IF(COUNT(入力表1【実績】!$D$26:$D$27,入力表1【実績】!$D$37:$D$38,入力表1【実績】!$D$54:$D$55)&gt;2,"",IF(COUNT(入力表1【実績】!$D$26:$D$27)&gt;0,入力表1【実績】!D$26*入力表2【実績】!G24*各種係数!$N$26,""))</f>
        <v/>
      </c>
      <c r="L24" s="67" t="str">
        <f>IF(COUNT(入力表1【実績】!$D$26:$D$27,入力表1【実績】!$D$37:$D$38,入力表1【実績】!$D$54:$D$55)&gt;2,"",IF(COUNT(入力表1【実績】!$D$26:$D$27)&gt;0,入力表1【実績】!D$27*入力表2【実績】!H24*各種係数!$N$26,""))</f>
        <v/>
      </c>
      <c r="M24" s="70" t="str">
        <f>IF(COUNT(入力表1【実績】!$D$26:$D$27,入力表1【実績】!$D$37:$D$38,入力表1【実績】!$D$54:$D$55)&gt;2,"",IF(COUNT(入力表1【実績】!$D$26:$D$27)&gt;0,SUM(K24:L24),""))</f>
        <v/>
      </c>
      <c r="N24" s="69" t="str">
        <f>IF(COUNT(入力表1【実績】!$D$26:$D$27,入力表1【実績】!$D$37:$D$38,入力表1【実績】!$D$54:$D$55)&gt;2,"",IF(COUNT(入力表1【実績】!$D$37:$D$38)&gt;0,入力表1【実績】!D$43*入力表2【実績】!I24/100,""))</f>
        <v/>
      </c>
      <c r="O24" s="67" t="str">
        <f>IF(COUNT(入力表1【実績】!$D$26:$D$27,入力表1【実績】!$D$37:$D$38,入力表1【実績】!$D$54:$D$55)&gt;2,"",IF(COUNT(入力表1【実績】!$D$37:$D$38)&gt;0,入力表1【実績】!D$44*入力表2【実績】!J24/100,""))</f>
        <v/>
      </c>
      <c r="P24" s="71" t="str">
        <f>IF(COUNT(入力表1【実績】!$D$26:$D$27,入力表1【実績】!$D$37:$D$38,入力表1【実績】!$D$54:$D$55)&gt;2,"",IF(COUNT(入力表1【実績】!$D$37:$D$38)&gt;0,SUM(N24:O24),""))</f>
        <v/>
      </c>
      <c r="Q24" s="69" t="str">
        <f>IF(COUNT(入力表1【実績】!$D$26:$D$27,入力表1【実績】!$D$37:$D$38,入力表1【実績】!$D$54:$D$55)&gt;2,"",IF(COUNT(入力表1【実績】!$D$54:$D$55)&gt;0,IFERROR(入力表1【実績】!F$60*入力表2【実績】!E24/入力表2【実績】!E24,0),""))</f>
        <v/>
      </c>
      <c r="R24" s="68" t="str">
        <f>IF(COUNT(入力表1【実績】!$D$26:$D$27,入力表1【実績】!$D$37:$D$38,入力表1【実績】!$D$54:$D$55)&gt;2,"",IF(COUNT(入力表1【実績】!$D$54:$D$55)&gt;0,IFERROR(入力表1【実績】!F$61*入力表2【実績】!F24/入力表2【実績】!F24,0),""))</f>
        <v/>
      </c>
      <c r="S24" s="71" t="str">
        <f>IF(COUNT(入力表1【実績】!$D$26:$D$27,入力表1【実績】!$D$37:$D$38,入力表1【実績】!$D$54:$D$55)&gt;2,"",IF(COUNT(入力表1【実績】!$D$54:$D$55)&gt;0,SUM(Q24:R24),""))</f>
        <v/>
      </c>
      <c r="T24" s="77" t="s">
        <v>200</v>
      </c>
    </row>
    <row r="25" spans="1:20" x14ac:dyDescent="0.15">
      <c r="B25" s="74">
        <v>11</v>
      </c>
      <c r="C25" s="78" t="s">
        <v>582</v>
      </c>
      <c r="D25" s="79" t="s">
        <v>581</v>
      </c>
      <c r="E25" s="63">
        <v>1888</v>
      </c>
      <c r="F25" s="64">
        <v>565</v>
      </c>
      <c r="G25" s="65">
        <f t="shared" si="0"/>
        <v>6032.2379666757197</v>
      </c>
      <c r="H25" s="66">
        <f t="shared" si="1"/>
        <v>1939.1152143322922</v>
      </c>
      <c r="I25" s="67">
        <f t="shared" si="2"/>
        <v>17.500926955876899</v>
      </c>
      <c r="J25" s="68">
        <f t="shared" si="3"/>
        <v>18.114780378326387</v>
      </c>
      <c r="K25" s="69" t="str">
        <f>IF(COUNT(入力表1【実績】!$D$26:$D$27,入力表1【実績】!$D$37:$D$38,入力表1【実績】!$D$54:$D$55)&gt;2,"",IF(COUNT(入力表1【実績】!$D$26:$D$27)&gt;0,入力表1【実績】!D$26*入力表2【実績】!G25*各種係数!$N$26,""))</f>
        <v/>
      </c>
      <c r="L25" s="67" t="str">
        <f>IF(COUNT(入力表1【実績】!$D$26:$D$27,入力表1【実績】!$D$37:$D$38,入力表1【実績】!$D$54:$D$55)&gt;2,"",IF(COUNT(入力表1【実績】!$D$26:$D$27)&gt;0,入力表1【実績】!D$27*入力表2【実績】!H25*各種係数!$N$26,""))</f>
        <v/>
      </c>
      <c r="M25" s="70" t="str">
        <f>IF(COUNT(入力表1【実績】!$D$26:$D$27,入力表1【実績】!$D$37:$D$38,入力表1【実績】!$D$54:$D$55)&gt;2,"",IF(COUNT(入力表1【実績】!$D$26:$D$27)&gt;0,SUM(K25:L25),""))</f>
        <v/>
      </c>
      <c r="N25" s="69" t="str">
        <f>IF(COUNT(入力表1【実績】!$D$26:$D$27,入力表1【実績】!$D$37:$D$38,入力表1【実績】!$D$54:$D$55)&gt;2,"",IF(COUNT(入力表1【実績】!$D$37:$D$38)&gt;0,入力表1【実績】!D$43*入力表2【実績】!I25/100,""))</f>
        <v/>
      </c>
      <c r="O25" s="67" t="str">
        <f>IF(COUNT(入力表1【実績】!$D$26:$D$27,入力表1【実績】!$D$37:$D$38,入力表1【実績】!$D$54:$D$55)&gt;2,"",IF(COUNT(入力表1【実績】!$D$37:$D$38)&gt;0,入力表1【実績】!D$44*入力表2【実績】!J25/100,""))</f>
        <v/>
      </c>
      <c r="P25" s="71" t="str">
        <f>IF(COUNT(入力表1【実績】!$D$26:$D$27,入力表1【実績】!$D$37:$D$38,入力表1【実績】!$D$54:$D$55)&gt;2,"",IF(COUNT(入力表1【実績】!$D$37:$D$38)&gt;0,SUM(N25:O25),""))</f>
        <v/>
      </c>
      <c r="Q25" s="69" t="str">
        <f>IF(COUNT(入力表1【実績】!$D$26:$D$27,入力表1【実績】!$D$37:$D$38,入力表1【実績】!$D$54:$D$55)&gt;2,"",IF(COUNT(入力表1【実績】!$D$54:$D$55)&gt;0,IFERROR(入力表1【実績】!G$60*入力表2【実績】!E25/入力表2【実績】!E25,0),""))</f>
        <v/>
      </c>
      <c r="R25" s="80" t="str">
        <f>IF(COUNT(入力表1【実績】!$D$26:$D$27,入力表1【実績】!$D$37:$D$38,入力表1【実績】!$D$54:$D$55)&gt;2,"",IF(COUNT(入力表1【実績】!$D$54:$D$55)&gt;0,IFERROR(入力表1【実績】!G$61*入力表2【実績】!F25/入力表2【実績】!F25,0),""))</f>
        <v/>
      </c>
      <c r="S25" s="71" t="str">
        <f>IF(COUNT(入力表1【実績】!$D$26:$D$27,入力表1【実績】!$D$37:$D$38,入力表1【実績】!$D$54:$D$55)&gt;2,"",IF(COUNT(入力表1【実績】!$D$54:$D$55)&gt;0,SUM(Q25:R25),""))</f>
        <v/>
      </c>
      <c r="T25" s="77" t="s">
        <v>201</v>
      </c>
    </row>
    <row r="26" spans="1:20" x14ac:dyDescent="0.15">
      <c r="B26" s="39">
        <v>12</v>
      </c>
      <c r="C26" s="40" t="s">
        <v>580</v>
      </c>
      <c r="D26" s="41" t="s">
        <v>579</v>
      </c>
      <c r="E26" s="55">
        <v>92</v>
      </c>
      <c r="F26" s="56">
        <v>65</v>
      </c>
      <c r="G26" s="57">
        <f t="shared" si="0"/>
        <v>293.94379922360497</v>
      </c>
      <c r="H26" s="58">
        <f t="shared" si="1"/>
        <v>223.08405120636991</v>
      </c>
      <c r="I26" s="46">
        <f t="shared" si="2"/>
        <v>0.85279940674823884</v>
      </c>
      <c r="J26" s="47">
        <f t="shared" si="3"/>
        <v>2.084001282462328</v>
      </c>
      <c r="K26" s="48" t="str">
        <f>IF(COUNT(入力表1【実績】!$D$26:$D$27,入力表1【実績】!$D$37:$D$38,入力表1【実績】!$D$54:$D$55)&gt;2,"",IF(COUNT(入力表1【実績】!$D$26:$D$27)&gt;0,入力表1【実績】!D$26*入力表2【実績】!G26*各種係数!$N$26,""))</f>
        <v/>
      </c>
      <c r="L26" s="46" t="str">
        <f>IF(COUNT(入力表1【実績】!$D$26:$D$27,入力表1【実績】!$D$37:$D$38,入力表1【実績】!$D$54:$D$55)&gt;2,"",IF(COUNT(入力表1【実績】!$D$26:$D$27)&gt;0,入力表1【実績】!D$27*入力表2【実績】!H26*各種係数!$N$26,""))</f>
        <v/>
      </c>
      <c r="M26" s="49" t="str">
        <f>IF(COUNT(入力表1【実績】!$D$26:$D$27,入力表1【実績】!$D$37:$D$38,入力表1【実績】!$D$54:$D$55)&gt;2,"",IF(COUNT(入力表1【実績】!$D$26:$D$27)&gt;0,SUM(K26:L26),""))</f>
        <v/>
      </c>
      <c r="N26" s="48" t="str">
        <f>IF(COUNT(入力表1【実績】!$D$26:$D$27,入力表1【実績】!$D$37:$D$38,入力表1【実績】!$D$54:$D$55)&gt;2,"",IF(COUNT(入力表1【実績】!$D$37:$D$38)&gt;0,入力表1【実績】!D$43*入力表2【実績】!I26/100,""))</f>
        <v/>
      </c>
      <c r="O26" s="46" t="str">
        <f>IF(COUNT(入力表1【実績】!$D$26:$D$27,入力表1【実績】!$D$37:$D$38,入力表1【実績】!$D$54:$D$55)&gt;2,"",IF(COUNT(入力表1【実績】!$D$37:$D$38)&gt;0,入力表1【実績】!D$44*入力表2【実績】!J26/100,""))</f>
        <v/>
      </c>
      <c r="P26" s="50" t="str">
        <f>IF(COUNT(入力表1【実績】!$D$26:$D$27,入力表1【実績】!$D$37:$D$38,入力表1【実績】!$D$54:$D$55)&gt;2,"",IF(COUNT(入力表1【実績】!$D$37:$D$38)&gt;0,SUM(N26:O26),""))</f>
        <v/>
      </c>
      <c r="Q26" s="48" t="str">
        <f>IF(COUNT(入力表1【実績】!$D$26:$D$27,入力表1【実績】!$D$37:$D$38,入力表1【実績】!$D$54:$D$55)&gt;2,"",IF(COUNT(入力表1【実績】!$D$54:$D$55)&gt;0,IFERROR(入力表1【実績】!H$60*入力表2【実績】!E26/SUM(入力表2【実績】!E$26:E$50),0),""))</f>
        <v/>
      </c>
      <c r="R26" s="47" t="str">
        <f>IF(COUNT(入力表1【実績】!$D$26:$D$27,入力表1【実績】!$D$37:$D$38,入力表1【実績】!$D$54:$D$55)&gt;2,"",IF(COUNT(入力表1【実績】!$D$54:$D$55)&gt;0,IFERROR(入力表1【実績】!H$61*入力表2【実績】!F26/SUM(入力表2【実績】!F$26:F$50),0),""))</f>
        <v/>
      </c>
      <c r="S26" s="50" t="str">
        <f>IF(COUNT(入力表1【実績】!$D$26:$D$27,入力表1【実績】!$D$37:$D$38,入力表1【実績】!$D$54:$D$55)&gt;2,"",IF(COUNT(入力表1【実績】!$D$54:$D$55)&gt;0,SUM(Q26:R26),""))</f>
        <v/>
      </c>
      <c r="T26" s="81" t="s">
        <v>141</v>
      </c>
    </row>
    <row r="27" spans="1:20" x14ac:dyDescent="0.15">
      <c r="B27" s="39">
        <v>13</v>
      </c>
      <c r="C27" s="40" t="s">
        <v>578</v>
      </c>
      <c r="D27" s="41" t="s">
        <v>577</v>
      </c>
      <c r="E27" s="55">
        <v>63</v>
      </c>
      <c r="F27" s="56">
        <v>31</v>
      </c>
      <c r="G27" s="57">
        <f t="shared" si="0"/>
        <v>201.28760164225125</v>
      </c>
      <c r="H27" s="58">
        <f t="shared" si="1"/>
        <v>106.39393211380718</v>
      </c>
      <c r="I27" s="46">
        <f t="shared" si="2"/>
        <v>0.58398220244716359</v>
      </c>
      <c r="J27" s="47">
        <f t="shared" si="3"/>
        <v>0.99390830394357166</v>
      </c>
      <c r="K27" s="48" t="str">
        <f>IF(COUNT(入力表1【実績】!$D$26:$D$27,入力表1【実績】!$D$37:$D$38,入力表1【実績】!$D$54:$D$55)&gt;2,"",IF(COUNT(入力表1【実績】!$D$26:$D$27)&gt;0,入力表1【実績】!D$26*入力表2【実績】!G27*各種係数!$N$26,""))</f>
        <v/>
      </c>
      <c r="L27" s="46" t="str">
        <f>IF(COUNT(入力表1【実績】!$D$26:$D$27,入力表1【実績】!$D$37:$D$38,入力表1【実績】!$D$54:$D$55)&gt;2,"",IF(COUNT(入力表1【実績】!$D$26:$D$27)&gt;0,入力表1【実績】!D$27*入力表2【実績】!H27*各種係数!$N$26,""))</f>
        <v/>
      </c>
      <c r="M27" s="49" t="str">
        <f>IF(COUNT(入力表1【実績】!$D$26:$D$27,入力表1【実績】!$D$37:$D$38,入力表1【実績】!$D$54:$D$55)&gt;2,"",IF(COUNT(入力表1【実績】!$D$26:$D$27)&gt;0,SUM(K27:L27),""))</f>
        <v/>
      </c>
      <c r="N27" s="48" t="str">
        <f>IF(COUNT(入力表1【実績】!$D$26:$D$27,入力表1【実績】!$D$37:$D$38,入力表1【実績】!$D$54:$D$55)&gt;2,"",IF(COUNT(入力表1【実績】!$D$37:$D$38)&gt;0,入力表1【実績】!D$43*入力表2【実績】!I27/100,""))</f>
        <v/>
      </c>
      <c r="O27" s="46" t="str">
        <f>IF(COUNT(入力表1【実績】!$D$26:$D$27,入力表1【実績】!$D$37:$D$38,入力表1【実績】!$D$54:$D$55)&gt;2,"",IF(COUNT(入力表1【実績】!$D$37:$D$38)&gt;0,入力表1【実績】!D$44*入力表2【実績】!J27/100,""))</f>
        <v/>
      </c>
      <c r="P27" s="50" t="str">
        <f>IF(COUNT(入力表1【実績】!$D$26:$D$27,入力表1【実績】!$D$37:$D$38,入力表1【実績】!$D$54:$D$55)&gt;2,"",IF(COUNT(入力表1【実績】!$D$37:$D$38)&gt;0,SUM(N27:O27),""))</f>
        <v/>
      </c>
      <c r="Q27" s="48" t="str">
        <f>IF(COUNT(入力表1【実績】!$D$26:$D$27,入力表1【実績】!$D$37:$D$38,入力表1【実績】!$D$54:$D$55)&gt;2,"",IF(COUNT(入力表1【実績】!$D$54:$D$55)&gt;0,IFERROR(入力表1【実績】!H$60*入力表2【実績】!E27/SUM(入力表2【実績】!E$26:E$50),0),""))</f>
        <v/>
      </c>
      <c r="R27" s="47" t="str">
        <f>IF(COUNT(入力表1【実績】!$D$26:$D$27,入力表1【実績】!$D$37:$D$38,入力表1【実績】!$D$54:$D$55)&gt;2,"",IF(COUNT(入力表1【実績】!$D$54:$D$55)&gt;0,IFERROR(入力表1【実績】!H$61*入力表2【実績】!F27/SUM(入力表2【実績】!F$26:F$50),0),""))</f>
        <v/>
      </c>
      <c r="S27" s="50" t="str">
        <f>IF(COUNT(入力表1【実績】!$D$26:$D$27,入力表1【実績】!$D$37:$D$38,入力表1【実績】!$D$54:$D$55)&gt;2,"",IF(COUNT(入力表1【実績】!$D$54:$D$55)&gt;0,SUM(Q27:R27),""))</f>
        <v/>
      </c>
      <c r="T27" s="54" t="s">
        <v>145</v>
      </c>
    </row>
    <row r="28" spans="1:20" x14ac:dyDescent="0.15">
      <c r="B28" s="39">
        <v>14</v>
      </c>
      <c r="C28" s="40" t="s">
        <v>576</v>
      </c>
      <c r="D28" s="41" t="s">
        <v>575</v>
      </c>
      <c r="E28" s="55">
        <v>113</v>
      </c>
      <c r="F28" s="56">
        <v>46</v>
      </c>
      <c r="G28" s="57">
        <f t="shared" si="0"/>
        <v>361.03966643768871</v>
      </c>
      <c r="H28" s="58">
        <f t="shared" si="1"/>
        <v>157.87486700758484</v>
      </c>
      <c r="I28" s="46">
        <f t="shared" si="2"/>
        <v>1.0474601408972934</v>
      </c>
      <c r="J28" s="47">
        <f t="shared" si="3"/>
        <v>1.4748316768194933</v>
      </c>
      <c r="K28" s="48" t="str">
        <f>IF(COUNT(入力表1【実績】!$D$26:$D$27,入力表1【実績】!$D$37:$D$38,入力表1【実績】!$D$54:$D$55)&gt;2,"",IF(COUNT(入力表1【実績】!$D$26:$D$27)&gt;0,入力表1【実績】!D$26*入力表2【実績】!G28*各種係数!$N$26,""))</f>
        <v/>
      </c>
      <c r="L28" s="46" t="str">
        <f>IF(COUNT(入力表1【実績】!$D$26:$D$27,入力表1【実績】!$D$37:$D$38,入力表1【実績】!$D$54:$D$55)&gt;2,"",IF(COUNT(入力表1【実績】!$D$26:$D$27)&gt;0,入力表1【実績】!D$27*入力表2【実績】!H28*各種係数!$N$26,""))</f>
        <v/>
      </c>
      <c r="M28" s="49" t="str">
        <f>IF(COUNT(入力表1【実績】!$D$26:$D$27,入力表1【実績】!$D$37:$D$38,入力表1【実績】!$D$54:$D$55)&gt;2,"",IF(COUNT(入力表1【実績】!$D$26:$D$27)&gt;0,SUM(K28:L28),""))</f>
        <v/>
      </c>
      <c r="N28" s="48" t="str">
        <f>IF(COUNT(入力表1【実績】!$D$26:$D$27,入力表1【実績】!$D$37:$D$38,入力表1【実績】!$D$54:$D$55)&gt;2,"",IF(COUNT(入力表1【実績】!$D$37:$D$38)&gt;0,入力表1【実績】!D$43*入力表2【実績】!I28/100,""))</f>
        <v/>
      </c>
      <c r="O28" s="46" t="str">
        <f>IF(COUNT(入力表1【実績】!$D$26:$D$27,入力表1【実績】!$D$37:$D$38,入力表1【実績】!$D$54:$D$55)&gt;2,"",IF(COUNT(入力表1【実績】!$D$37:$D$38)&gt;0,入力表1【実績】!D$44*入力表2【実績】!J28/100,""))</f>
        <v/>
      </c>
      <c r="P28" s="50" t="str">
        <f>IF(COUNT(入力表1【実績】!$D$26:$D$27,入力表1【実績】!$D$37:$D$38,入力表1【実績】!$D$54:$D$55)&gt;2,"",IF(COUNT(入力表1【実績】!$D$37:$D$38)&gt;0,SUM(N28:O28),""))</f>
        <v/>
      </c>
      <c r="Q28" s="48" t="str">
        <f>IF(COUNT(入力表1【実績】!$D$26:$D$27,入力表1【実績】!$D$37:$D$38,入力表1【実績】!$D$54:$D$55)&gt;2,"",IF(COUNT(入力表1【実績】!$D$54:$D$55)&gt;0,IFERROR(入力表1【実績】!H$60*入力表2【実績】!E28/SUM(入力表2【実績】!E$26:E$50),0),""))</f>
        <v/>
      </c>
      <c r="R28" s="47" t="str">
        <f>IF(COUNT(入力表1【実績】!$D$26:$D$27,入力表1【実績】!$D$37:$D$38,入力表1【実績】!$D$54:$D$55)&gt;2,"",IF(COUNT(入力表1【実績】!$D$54:$D$55)&gt;0,IFERROR(入力表1【実績】!H$61*入力表2【実績】!F28/SUM(入力表2【実績】!F$26:F$50),0),""))</f>
        <v/>
      </c>
      <c r="S28" s="50" t="str">
        <f>IF(COUNT(入力表1【実績】!$D$26:$D$27,入力表1【実績】!$D$37:$D$38,入力表1【実績】!$D$54:$D$55)&gt;2,"",IF(COUNT(入力表1【実績】!$D$54:$D$55)&gt;0,SUM(Q28:R28),""))</f>
        <v/>
      </c>
      <c r="T28" s="54" t="s">
        <v>144</v>
      </c>
    </row>
    <row r="29" spans="1:20" x14ac:dyDescent="0.15">
      <c r="B29" s="39">
        <v>15</v>
      </c>
      <c r="C29" s="40" t="s">
        <v>574</v>
      </c>
      <c r="D29" s="41" t="s">
        <v>573</v>
      </c>
      <c r="E29" s="55">
        <v>105</v>
      </c>
      <c r="F29" s="56">
        <v>45</v>
      </c>
      <c r="G29" s="57">
        <f t="shared" si="0"/>
        <v>335.4793360704187</v>
      </c>
      <c r="H29" s="58">
        <f t="shared" si="1"/>
        <v>154.442804681333</v>
      </c>
      <c r="I29" s="46">
        <f t="shared" si="2"/>
        <v>0.97330367074527258</v>
      </c>
      <c r="J29" s="47">
        <f t="shared" si="3"/>
        <v>1.4427701186277653</v>
      </c>
      <c r="K29" s="48" t="str">
        <f>IF(COUNT(入力表1【実績】!$D$26:$D$27,入力表1【実績】!$D$37:$D$38,入力表1【実績】!$D$54:$D$55)&gt;2,"",IF(COUNT(入力表1【実績】!$D$26:$D$27)&gt;0,入力表1【実績】!D$26*入力表2【実績】!G29*各種係数!$N$26,""))</f>
        <v/>
      </c>
      <c r="L29" s="46" t="str">
        <f>IF(COUNT(入力表1【実績】!$D$26:$D$27,入力表1【実績】!$D$37:$D$38,入力表1【実績】!$D$54:$D$55)&gt;2,"",IF(COUNT(入力表1【実績】!$D$26:$D$27)&gt;0,入力表1【実績】!D$27*入力表2【実績】!H29*各種係数!$N$26,""))</f>
        <v/>
      </c>
      <c r="M29" s="49" t="str">
        <f>IF(COUNT(入力表1【実績】!$D$26:$D$27,入力表1【実績】!$D$37:$D$38,入力表1【実績】!$D$54:$D$55)&gt;2,"",IF(COUNT(入力表1【実績】!$D$26:$D$27)&gt;0,SUM(K29:L29),""))</f>
        <v/>
      </c>
      <c r="N29" s="48" t="str">
        <f>IF(COUNT(入力表1【実績】!$D$26:$D$27,入力表1【実績】!$D$37:$D$38,入力表1【実績】!$D$54:$D$55)&gt;2,"",IF(COUNT(入力表1【実績】!$D$37:$D$38)&gt;0,入力表1【実績】!D$43*入力表2【実績】!I29/100,""))</f>
        <v/>
      </c>
      <c r="O29" s="46" t="str">
        <f>IF(COUNT(入力表1【実績】!$D$26:$D$27,入力表1【実績】!$D$37:$D$38,入力表1【実績】!$D$54:$D$55)&gt;2,"",IF(COUNT(入力表1【実績】!$D$37:$D$38)&gt;0,入力表1【実績】!D$44*入力表2【実績】!J29/100,""))</f>
        <v/>
      </c>
      <c r="P29" s="50" t="str">
        <f>IF(COUNT(入力表1【実績】!$D$26:$D$27,入力表1【実績】!$D$37:$D$38,入力表1【実績】!$D$54:$D$55)&gt;2,"",IF(COUNT(入力表1【実績】!$D$37:$D$38)&gt;0,SUM(N29:O29),""))</f>
        <v/>
      </c>
      <c r="Q29" s="48" t="str">
        <f>IF(COUNT(入力表1【実績】!$D$26:$D$27,入力表1【実績】!$D$37:$D$38,入力表1【実績】!$D$54:$D$55)&gt;2,"",IF(COUNT(入力表1【実績】!$D$54:$D$55)&gt;0,IFERROR(入力表1【実績】!H$60*入力表2【実績】!E29/SUM(入力表2【実績】!E$26:E$50),0),""))</f>
        <v/>
      </c>
      <c r="R29" s="47" t="str">
        <f>IF(COUNT(入力表1【実績】!$D$26:$D$27,入力表1【実績】!$D$37:$D$38,入力表1【実績】!$D$54:$D$55)&gt;2,"",IF(COUNT(入力表1【実績】!$D$54:$D$55)&gt;0,IFERROR(入力表1【実績】!H$61*入力表2【実績】!F29/SUM(入力表2【実績】!F$26:F$50),0),""))</f>
        <v/>
      </c>
      <c r="S29" s="50" t="str">
        <f>IF(COUNT(入力表1【実績】!$D$26:$D$27,入力表1【実績】!$D$37:$D$38,入力表1【実績】!$D$54:$D$55)&gt;2,"",IF(COUNT(入力表1【実績】!$D$54:$D$55)&gt;0,SUM(Q29:R29),""))</f>
        <v/>
      </c>
      <c r="T29" s="54" t="s">
        <v>145</v>
      </c>
    </row>
    <row r="30" spans="1:20" x14ac:dyDescent="0.15">
      <c r="B30" s="39">
        <v>16</v>
      </c>
      <c r="C30" s="40" t="s">
        <v>572</v>
      </c>
      <c r="D30" s="41"/>
      <c r="E30" s="55">
        <v>688</v>
      </c>
      <c r="F30" s="56">
        <v>255</v>
      </c>
      <c r="G30" s="57">
        <f t="shared" si="0"/>
        <v>2198.1884115852199</v>
      </c>
      <c r="H30" s="58">
        <f t="shared" si="1"/>
        <v>875.17589319422041</v>
      </c>
      <c r="I30" s="46">
        <f t="shared" si="2"/>
        <v>6.3774564330737862</v>
      </c>
      <c r="J30" s="47">
        <f t="shared" si="3"/>
        <v>8.1756973388906697</v>
      </c>
      <c r="K30" s="48" t="str">
        <f>IF(COUNT(入力表1【実績】!$D$26:$D$27,入力表1【実績】!$D$37:$D$38,入力表1【実績】!$D$54:$D$55)&gt;2,"",IF(COUNT(入力表1【実績】!$D$26:$D$27)&gt;0,入力表1【実績】!D$26*入力表2【実績】!G30*各種係数!$N$26,""))</f>
        <v/>
      </c>
      <c r="L30" s="46" t="str">
        <f>IF(COUNT(入力表1【実績】!$D$26:$D$27,入力表1【実績】!$D$37:$D$38,入力表1【実績】!$D$54:$D$55)&gt;2,"",IF(COUNT(入力表1【実績】!$D$26:$D$27)&gt;0,入力表1【実績】!D$27*入力表2【実績】!H30*各種係数!$N$26,""))</f>
        <v/>
      </c>
      <c r="M30" s="49" t="str">
        <f>IF(COUNT(入力表1【実績】!$D$26:$D$27,入力表1【実績】!$D$37:$D$38,入力表1【実績】!$D$54:$D$55)&gt;2,"",IF(COUNT(入力表1【実績】!$D$26:$D$27)&gt;0,SUM(K30:L30),""))</f>
        <v/>
      </c>
      <c r="N30" s="48" t="str">
        <f>IF(COUNT(入力表1【実績】!$D$26:$D$27,入力表1【実績】!$D$37:$D$38,入力表1【実績】!$D$54:$D$55)&gt;2,"",IF(COUNT(入力表1【実績】!$D$37:$D$38)&gt;0,入力表1【実績】!D$43*入力表2【実績】!I30/100,""))</f>
        <v/>
      </c>
      <c r="O30" s="46" t="str">
        <f>IF(COUNT(入力表1【実績】!$D$26:$D$27,入力表1【実績】!$D$37:$D$38,入力表1【実績】!$D$54:$D$55)&gt;2,"",IF(COUNT(入力表1【実績】!$D$37:$D$38)&gt;0,入力表1【実績】!D$44*入力表2【実績】!J30/100,""))</f>
        <v/>
      </c>
      <c r="P30" s="50" t="str">
        <f>IF(COUNT(入力表1【実績】!$D$26:$D$27,入力表1【実績】!$D$37:$D$38,入力表1【実績】!$D$54:$D$55)&gt;2,"",IF(COUNT(入力表1【実績】!$D$37:$D$38)&gt;0,SUM(N30:O30),""))</f>
        <v/>
      </c>
      <c r="Q30" s="48" t="str">
        <f>IF(COUNT(入力表1【実績】!$D$26:$D$27,入力表1【実績】!$D$37:$D$38,入力表1【実績】!$D$54:$D$55)&gt;2,"",IF(COUNT(入力表1【実績】!$D$54:$D$55)&gt;0,IFERROR(入力表1【実績】!H$60*入力表2【実績】!E30/SUM(入力表2【実績】!E$26:E$50),0),""))</f>
        <v/>
      </c>
      <c r="R30" s="47" t="str">
        <f>IF(COUNT(入力表1【実績】!$D$26:$D$27,入力表1【実績】!$D$37:$D$38,入力表1【実績】!$D$54:$D$55)&gt;2,"",IF(COUNT(入力表1【実績】!$D$54:$D$55)&gt;0,IFERROR(入力表1【実績】!H$61*入力表2【実績】!F30/SUM(入力表2【実績】!F$26:F$50),0),""))</f>
        <v/>
      </c>
      <c r="S30" s="50" t="str">
        <f>IF(COUNT(入力表1【実績】!$D$26:$D$27,入力表1【実績】!$D$37:$D$38,入力表1【実績】!$D$54:$D$55)&gt;2,"",IF(COUNT(入力表1【実績】!$D$54:$D$55)&gt;0,SUM(Q30:R30),""))</f>
        <v/>
      </c>
      <c r="T30" s="54" t="s">
        <v>145</v>
      </c>
    </row>
    <row r="31" spans="1:20" x14ac:dyDescent="0.15">
      <c r="A31" s="82"/>
      <c r="B31" s="39">
        <v>17</v>
      </c>
      <c r="C31" s="83" t="s">
        <v>454</v>
      </c>
      <c r="D31" s="41"/>
      <c r="E31" s="55">
        <f>365*各種係数!P33</f>
        <v>365</v>
      </c>
      <c r="F31" s="56">
        <f>159*各種係数!P33</f>
        <v>159</v>
      </c>
      <c r="G31" s="57">
        <f t="shared" si="0"/>
        <v>1166.1900730066936</v>
      </c>
      <c r="H31" s="58">
        <f t="shared" si="1"/>
        <v>545.69790987404338</v>
      </c>
      <c r="I31" s="46">
        <f t="shared" si="2"/>
        <v>3.3833889506859478</v>
      </c>
      <c r="J31" s="47">
        <f t="shared" si="3"/>
        <v>5.0977877524847708</v>
      </c>
      <c r="K31" s="48" t="str">
        <f>IF(COUNT(入力表1【実績】!$D$26:$D$27,入力表1【実績】!$D$37:$D$38,入力表1【実績】!$D$54:$D$55)&gt;2,"",IF(COUNT(入力表1【実績】!$D$26:$D$27)&gt;0,入力表1【実績】!D$26*入力表2【実績】!G31*各種係数!$N$26,""))</f>
        <v/>
      </c>
      <c r="L31" s="46" t="str">
        <f>IF(COUNT(入力表1【実績】!$D$26:$D$27,入力表1【実績】!$D$37:$D$38,入力表1【実績】!$D$54:$D$55)&gt;2,"",IF(COUNT(入力表1【実績】!$D$26:$D$27)&gt;0,入力表1【実績】!D$27*入力表2【実績】!H31*各種係数!$N$26,""))</f>
        <v/>
      </c>
      <c r="M31" s="49" t="str">
        <f>IF(COUNT(入力表1【実績】!$D$26:$D$27,入力表1【実績】!$D$37:$D$38,入力表1【実績】!$D$54:$D$55)&gt;2,"",IF(COUNT(入力表1【実績】!$D$26:$D$27)&gt;0,SUM(K31:L31),""))</f>
        <v/>
      </c>
      <c r="N31" s="48" t="str">
        <f>IF(COUNT(入力表1【実績】!$D$26:$D$27,入力表1【実績】!$D$37:$D$38,入力表1【実績】!$D$54:$D$55)&gt;2,"",IF(COUNT(入力表1【実績】!$D$37:$D$38)&gt;0,入力表1【実績】!D$43*入力表2【実績】!I31/100,""))</f>
        <v/>
      </c>
      <c r="O31" s="46" t="str">
        <f>IF(COUNT(入力表1【実績】!$D$26:$D$27,入力表1【実績】!$D$37:$D$38,入力表1【実績】!$D$54:$D$55)&gt;2,"",IF(COUNT(入力表1【実績】!$D$37:$D$38)&gt;0,入力表1【実績】!D$44*入力表2【実績】!J31/100,""))</f>
        <v/>
      </c>
      <c r="P31" s="50" t="str">
        <f>IF(COUNT(入力表1【実績】!$D$26:$D$27,入力表1【実績】!$D$37:$D$38,入力表1【実績】!$D$54:$D$55)&gt;2,"",IF(COUNT(入力表1【実績】!$D$37:$D$38)&gt;0,SUM(N31:O31),""))</f>
        <v/>
      </c>
      <c r="Q31" s="48" t="str">
        <f>IF(COUNT(入力表1【実績】!$D$26:$D$27,入力表1【実績】!$D$37:$D$38,入力表1【実績】!$D$54:$D$55)&gt;2,"",IF(COUNT(入力表1【実績】!$D$54:$D$55)&gt;0,IFERROR(入力表1【実績】!H$60*入力表2【実績】!E31/SUM(入力表2【実績】!E$26:E$50),0),""))</f>
        <v/>
      </c>
      <c r="R31" s="47" t="str">
        <f>IF(COUNT(入力表1【実績】!$D$26:$D$27,入力表1【実績】!$D$37:$D$38,入力表1【実績】!$D$54:$D$55)&gt;2,"",IF(COUNT(入力表1【実績】!$D$54:$D$55)&gt;0,IFERROR(入力表1【実績】!H$61*入力表2【実績】!F31/SUM(入力表2【実績】!F$26:F$50),0),""))</f>
        <v/>
      </c>
      <c r="S31" s="50" t="str">
        <f>IF(COUNT(入力表1【実績】!$D$26:$D$27,入力表1【実績】!$D$37:$D$38,入力表1【実績】!$D$54:$D$55)&gt;2,"",IF(COUNT(入力表1【実績】!$D$54:$D$55)&gt;0,SUM(Q31:R31),""))</f>
        <v/>
      </c>
      <c r="T31" s="54" t="s">
        <v>145</v>
      </c>
    </row>
    <row r="32" spans="1:20" x14ac:dyDescent="0.15">
      <c r="A32" s="82"/>
      <c r="B32" s="39">
        <v>18</v>
      </c>
      <c r="C32" s="83" t="s">
        <v>455</v>
      </c>
      <c r="D32" s="41"/>
      <c r="E32" s="55">
        <f>365*各種係数!P34</f>
        <v>0</v>
      </c>
      <c r="F32" s="56">
        <f>159*各種係数!P34</f>
        <v>0</v>
      </c>
      <c r="G32" s="57">
        <f t="shared" si="0"/>
        <v>0</v>
      </c>
      <c r="H32" s="58">
        <f t="shared" si="1"/>
        <v>0</v>
      </c>
      <c r="I32" s="46">
        <f t="shared" si="2"/>
        <v>0</v>
      </c>
      <c r="J32" s="47">
        <f t="shared" si="3"/>
        <v>0</v>
      </c>
      <c r="K32" s="48" t="str">
        <f>IF(COUNT(入力表1【実績】!$D$26:$D$27,入力表1【実績】!$D$37:$D$38,入力表1【実績】!$D$54:$D$55)&gt;2,"",IF(COUNT(入力表1【実績】!$D$26:$D$27)&gt;0,入力表1【実績】!D$26*入力表2【実績】!G32*各種係数!$N$26,""))</f>
        <v/>
      </c>
      <c r="L32" s="46" t="str">
        <f>IF(COUNT(入力表1【実績】!$D$26:$D$27,入力表1【実績】!$D$37:$D$38,入力表1【実績】!$D$54:$D$55)&gt;2,"",IF(COUNT(入力表1【実績】!$D$26:$D$27)&gt;0,入力表1【実績】!D$27*入力表2【実績】!H32*各種係数!$N$26,""))</f>
        <v/>
      </c>
      <c r="M32" s="49" t="str">
        <f>IF(COUNT(入力表1【実績】!$D$26:$D$27,入力表1【実績】!$D$37:$D$38,入力表1【実績】!$D$54:$D$55)&gt;2,"",IF(COUNT(入力表1【実績】!$D$26:$D$27)&gt;0,SUM(K32:L32),""))</f>
        <v/>
      </c>
      <c r="N32" s="48" t="str">
        <f>IF(COUNT(入力表1【実績】!$D$26:$D$27,入力表1【実績】!$D$37:$D$38,入力表1【実績】!$D$54:$D$55)&gt;2,"",IF(COUNT(入力表1【実績】!$D$37:$D$38)&gt;0,入力表1【実績】!D$43*入力表2【実績】!I32/100,""))</f>
        <v/>
      </c>
      <c r="O32" s="46" t="str">
        <f>IF(COUNT(入力表1【実績】!$D$26:$D$27,入力表1【実績】!$D$37:$D$38,入力表1【実績】!$D$54:$D$55)&gt;2,"",IF(COUNT(入力表1【実績】!$D$37:$D$38)&gt;0,入力表1【実績】!D$44*入力表2【実績】!J32/100,""))</f>
        <v/>
      </c>
      <c r="P32" s="50" t="str">
        <f>IF(COUNT(入力表1【実績】!$D$26:$D$27,入力表1【実績】!$D$37:$D$38,入力表1【実績】!$D$54:$D$55)&gt;2,"",IF(COUNT(入力表1【実績】!$D$37:$D$38)&gt;0,SUM(N32:O32),""))</f>
        <v/>
      </c>
      <c r="Q32" s="48" t="str">
        <f>IF(COUNT(入力表1【実績】!$D$26:$D$27,入力表1【実績】!$D$37:$D$38,入力表1【実績】!$D$54:$D$55)&gt;2,"",IF(COUNT(入力表1【実績】!$D$54:$D$55)&gt;0,IFERROR(入力表1【実績】!H$60*入力表2【実績】!E32/SUM(入力表2【実績】!E$26:E$50),0),""))</f>
        <v/>
      </c>
      <c r="R32" s="47" t="str">
        <f>IF(COUNT(入力表1【実績】!$D$26:$D$27,入力表1【実績】!$D$37:$D$38,入力表1【実績】!$D$54:$D$55)&gt;2,"",IF(COUNT(入力表1【実績】!$D$54:$D$55)&gt;0,IFERROR(入力表1【実績】!H$61*入力表2【実績】!F32/SUM(入力表2【実績】!F$26:F$50),0),""))</f>
        <v/>
      </c>
      <c r="S32" s="50" t="str">
        <f>IF(COUNT(入力表1【実績】!$D$26:$D$27,入力表1【実績】!$D$37:$D$38,入力表1【実績】!$D$54:$D$55)&gt;2,"",IF(COUNT(入力表1【実績】!$D$54:$D$55)&gt;0,SUM(Q32:R32),""))</f>
        <v/>
      </c>
      <c r="T32" s="54" t="s">
        <v>146</v>
      </c>
    </row>
    <row r="33" spans="1:20" x14ac:dyDescent="0.15">
      <c r="A33" s="82"/>
      <c r="B33" s="39">
        <v>19</v>
      </c>
      <c r="C33" s="40" t="s">
        <v>571</v>
      </c>
      <c r="D33" s="41" t="s">
        <v>570</v>
      </c>
      <c r="E33" s="55">
        <v>175</v>
      </c>
      <c r="F33" s="56">
        <v>94</v>
      </c>
      <c r="G33" s="57">
        <f t="shared" si="0"/>
        <v>559.13222678403122</v>
      </c>
      <c r="H33" s="58">
        <f t="shared" si="1"/>
        <v>322.61385866767341</v>
      </c>
      <c r="I33" s="46">
        <f t="shared" si="2"/>
        <v>1.6221727845754541</v>
      </c>
      <c r="J33" s="47">
        <f t="shared" si="3"/>
        <v>3.0137864700224433</v>
      </c>
      <c r="K33" s="48" t="str">
        <f>IF(COUNT(入力表1【実績】!$D$26:$D$27,入力表1【実績】!$D$37:$D$38,入力表1【実績】!$D$54:$D$55)&gt;2,"",IF(COUNT(入力表1【実績】!$D$26:$D$27)&gt;0,入力表1【実績】!D$26*入力表2【実績】!G33*各種係数!$N$26,""))</f>
        <v/>
      </c>
      <c r="L33" s="46" t="str">
        <f>IF(COUNT(入力表1【実績】!$D$26:$D$27,入力表1【実績】!$D$37:$D$38,入力表1【実績】!$D$54:$D$55)&gt;2,"",IF(COUNT(入力表1【実績】!$D$26:$D$27)&gt;0,入力表1【実績】!D$27*入力表2【実績】!H33*各種係数!$N$26,""))</f>
        <v/>
      </c>
      <c r="M33" s="49" t="str">
        <f>IF(COUNT(入力表1【実績】!$D$26:$D$27,入力表1【実績】!$D$37:$D$38,入力表1【実績】!$D$54:$D$55)&gt;2,"",IF(COUNT(入力表1【実績】!$D$26:$D$27)&gt;0,SUM(K33:L33),""))</f>
        <v/>
      </c>
      <c r="N33" s="48" t="str">
        <f>IF(COUNT(入力表1【実績】!$D$26:$D$27,入力表1【実績】!$D$37:$D$38,入力表1【実績】!$D$54:$D$55)&gt;2,"",IF(COUNT(入力表1【実績】!$D$37:$D$38)&gt;0,入力表1【実績】!D$43*入力表2【実績】!I33/100,""))</f>
        <v/>
      </c>
      <c r="O33" s="46" t="str">
        <f>IF(COUNT(入力表1【実績】!$D$26:$D$27,入力表1【実績】!$D$37:$D$38,入力表1【実績】!$D$54:$D$55)&gt;2,"",IF(COUNT(入力表1【実績】!$D$37:$D$38)&gt;0,入力表1【実績】!D$44*入力表2【実績】!J33/100,""))</f>
        <v/>
      </c>
      <c r="P33" s="50" t="str">
        <f>IF(COUNT(入力表1【実績】!$D$26:$D$27,入力表1【実績】!$D$37:$D$38,入力表1【実績】!$D$54:$D$55)&gt;2,"",IF(COUNT(入力表1【実績】!$D$37:$D$38)&gt;0,SUM(N33:O33),""))</f>
        <v/>
      </c>
      <c r="Q33" s="48" t="str">
        <f>IF(COUNT(入力表1【実績】!$D$26:$D$27,入力表1【実績】!$D$37:$D$38,入力表1【実績】!$D$54:$D$55)&gt;2,"",IF(COUNT(入力表1【実績】!$D$54:$D$55)&gt;0,IFERROR(入力表1【実績】!H$60*入力表2【実績】!E33/SUM(入力表2【実績】!E$26:E$50),0),""))</f>
        <v/>
      </c>
      <c r="R33" s="47" t="str">
        <f>IF(COUNT(入力表1【実績】!$D$26:$D$27,入力表1【実績】!$D$37:$D$38,入力表1【実績】!$D$54:$D$55)&gt;2,"",IF(COUNT(入力表1【実績】!$D$54:$D$55)&gt;0,IFERROR(入力表1【実績】!H$61*入力表2【実績】!F33/SUM(入力表2【実績】!F$26:F$50),0),""))</f>
        <v/>
      </c>
      <c r="S33" s="50" t="str">
        <f>IF(COUNT(入力表1【実績】!$D$26:$D$27,入力表1【実績】!$D$37:$D$38,入力表1【実績】!$D$54:$D$55)&gt;2,"",IF(COUNT(入力表1【実績】!$D$54:$D$55)&gt;0,SUM(Q33:R33),""))</f>
        <v/>
      </c>
      <c r="T33" s="54" t="s">
        <v>148</v>
      </c>
    </row>
    <row r="34" spans="1:20" x14ac:dyDescent="0.15">
      <c r="A34" s="82"/>
      <c r="B34" s="39">
        <v>20</v>
      </c>
      <c r="C34" s="40" t="s">
        <v>569</v>
      </c>
      <c r="D34" s="41"/>
      <c r="E34" s="55">
        <v>77</v>
      </c>
      <c r="F34" s="56">
        <v>48</v>
      </c>
      <c r="G34" s="57">
        <f t="shared" si="0"/>
        <v>246.01817978497371</v>
      </c>
      <c r="H34" s="58">
        <f t="shared" si="1"/>
        <v>164.73899166008854</v>
      </c>
      <c r="I34" s="46">
        <f t="shared" si="2"/>
        <v>0.71375602521319992</v>
      </c>
      <c r="J34" s="47">
        <f t="shared" si="3"/>
        <v>1.5389547932029497</v>
      </c>
      <c r="K34" s="48" t="str">
        <f>IF(COUNT(入力表1【実績】!$D$26:$D$27,入力表1【実績】!$D$37:$D$38,入力表1【実績】!$D$54:$D$55)&gt;2,"",IF(COUNT(入力表1【実績】!$D$26:$D$27)&gt;0,入力表1【実績】!D$26*入力表2【実績】!G34*各種係数!$N$26,""))</f>
        <v/>
      </c>
      <c r="L34" s="46" t="str">
        <f>IF(COUNT(入力表1【実績】!$D$26:$D$27,入力表1【実績】!$D$37:$D$38,入力表1【実績】!$D$54:$D$55)&gt;2,"",IF(COUNT(入力表1【実績】!$D$26:$D$27)&gt;0,入力表1【実績】!D$27*入力表2【実績】!H34*各種係数!$N$26,""))</f>
        <v/>
      </c>
      <c r="M34" s="49" t="str">
        <f>IF(COUNT(入力表1【実績】!$D$26:$D$27,入力表1【実績】!$D$37:$D$38,入力表1【実績】!$D$54:$D$55)&gt;2,"",IF(COUNT(入力表1【実績】!$D$26:$D$27)&gt;0,SUM(K34:L34),""))</f>
        <v/>
      </c>
      <c r="N34" s="48" t="str">
        <f>IF(COUNT(入力表1【実績】!$D$26:$D$27,入力表1【実績】!$D$37:$D$38,入力表1【実績】!$D$54:$D$55)&gt;2,"",IF(COUNT(入力表1【実績】!$D$37:$D$38)&gt;0,入力表1【実績】!D$43*入力表2【実績】!I34/100,""))</f>
        <v/>
      </c>
      <c r="O34" s="46" t="str">
        <f>IF(COUNT(入力表1【実績】!$D$26:$D$27,入力表1【実績】!$D$37:$D$38,入力表1【実績】!$D$54:$D$55)&gt;2,"",IF(COUNT(入力表1【実績】!$D$37:$D$38)&gt;0,入力表1【実績】!D$44*入力表2【実績】!J34/100,""))</f>
        <v/>
      </c>
      <c r="P34" s="50" t="str">
        <f>IF(COUNT(入力表1【実績】!$D$26:$D$27,入力表1【実績】!$D$37:$D$38,入力表1【実績】!$D$54:$D$55)&gt;2,"",IF(COUNT(入力表1【実績】!$D$37:$D$38)&gt;0,SUM(N34:O34),""))</f>
        <v/>
      </c>
      <c r="Q34" s="48" t="str">
        <f>IF(COUNT(入力表1【実績】!$D$26:$D$27,入力表1【実績】!$D$37:$D$38,入力表1【実績】!$D$54:$D$55)&gt;2,"",IF(COUNT(入力表1【実績】!$D$54:$D$55)&gt;0,IFERROR(入力表1【実績】!H$60*入力表2【実績】!E34/SUM(入力表2【実績】!E$26:E$50),0),""))</f>
        <v/>
      </c>
      <c r="R34" s="47" t="str">
        <f>IF(COUNT(入力表1【実績】!$D$26:$D$27,入力表1【実績】!$D$37:$D$38,入力表1【実績】!$D$54:$D$55)&gt;2,"",IF(COUNT(入力表1【実績】!$D$54:$D$55)&gt;0,IFERROR(入力表1【実績】!H$61*入力表2【実績】!F34/SUM(入力表2【実績】!F$26:F$50),0),""))</f>
        <v/>
      </c>
      <c r="S34" s="50" t="str">
        <f>IF(COUNT(入力表1【実績】!$D$26:$D$27,入力表1【実績】!$D$37:$D$38,入力表1【実績】!$D$54:$D$55)&gt;2,"",IF(COUNT(入力表1【実績】!$D$54:$D$55)&gt;0,SUM(Q34:R34),""))</f>
        <v/>
      </c>
      <c r="T34" s="54" t="s">
        <v>950</v>
      </c>
    </row>
    <row r="35" spans="1:20" x14ac:dyDescent="0.15">
      <c r="A35" s="82"/>
      <c r="B35" s="39">
        <v>21</v>
      </c>
      <c r="C35" s="83" t="s">
        <v>567</v>
      </c>
      <c r="D35" s="41"/>
      <c r="E35" s="55">
        <f>38*各種係数!P37</f>
        <v>38</v>
      </c>
      <c r="F35" s="56">
        <f>12*各種係数!P37</f>
        <v>12</v>
      </c>
      <c r="G35" s="57">
        <f t="shared" si="0"/>
        <v>121.41156924453249</v>
      </c>
      <c r="H35" s="58">
        <f t="shared" si="1"/>
        <v>41.184747915022136</v>
      </c>
      <c r="I35" s="46">
        <f t="shared" si="2"/>
        <v>0.35224323322209861</v>
      </c>
      <c r="J35" s="47">
        <f t="shared" si="3"/>
        <v>0.38473869830073743</v>
      </c>
      <c r="K35" s="48" t="str">
        <f>IF(COUNT(入力表1【実績】!$D$26:$D$27,入力表1【実績】!$D$37:$D$38,入力表1【実績】!$D$54:$D$55)&gt;2,"",IF(COUNT(入力表1【実績】!$D$26:$D$27)&gt;0,入力表1【実績】!D$26*入力表2【実績】!G35*各種係数!$N$26,""))</f>
        <v/>
      </c>
      <c r="L35" s="46" t="str">
        <f>IF(COUNT(入力表1【実績】!$D$26:$D$27,入力表1【実績】!$D$37:$D$38,入力表1【実績】!$D$54:$D$55)&gt;2,"",IF(COUNT(入力表1【実績】!$D$26:$D$27)&gt;0,入力表1【実績】!D$27*入力表2【実績】!H35*各種係数!$N$26,""))</f>
        <v/>
      </c>
      <c r="M35" s="49" t="str">
        <f>IF(COUNT(入力表1【実績】!$D$26:$D$27,入力表1【実績】!$D$37:$D$38,入力表1【実績】!$D$54:$D$55)&gt;2,"",IF(COUNT(入力表1【実績】!$D$26:$D$27)&gt;0,SUM(K35:L35),""))</f>
        <v/>
      </c>
      <c r="N35" s="48" t="str">
        <f>IF(COUNT(入力表1【実績】!$D$26:$D$27,入力表1【実績】!$D$37:$D$38,入力表1【実績】!$D$54:$D$55)&gt;2,"",IF(COUNT(入力表1【実績】!$D$37:$D$38)&gt;0,入力表1【実績】!D$43*入力表2【実績】!I35/100,""))</f>
        <v/>
      </c>
      <c r="O35" s="46" t="str">
        <f>IF(COUNT(入力表1【実績】!$D$26:$D$27,入力表1【実績】!$D$37:$D$38,入力表1【実績】!$D$54:$D$55)&gt;2,"",IF(COUNT(入力表1【実績】!$D$37:$D$38)&gt;0,入力表1【実績】!D$44*入力表2【実績】!J35/100,""))</f>
        <v/>
      </c>
      <c r="P35" s="50" t="str">
        <f>IF(COUNT(入力表1【実績】!$D$26:$D$27,入力表1【実績】!$D$37:$D$38,入力表1【実績】!$D$54:$D$55)&gt;2,"",IF(COUNT(入力表1【実績】!$D$37:$D$38)&gt;0,SUM(N35:O35),""))</f>
        <v/>
      </c>
      <c r="Q35" s="48" t="str">
        <f>IF(COUNT(入力表1【実績】!$D$26:$D$27,入力表1【実績】!$D$37:$D$38,入力表1【実績】!$D$54:$D$55)&gt;2,"",IF(COUNT(入力表1【実績】!$D$54:$D$55)&gt;0,IFERROR(入力表1【実績】!H$60*入力表2【実績】!E35/SUM(入力表2【実績】!E$26:E$50),0),""))</f>
        <v/>
      </c>
      <c r="R35" s="47" t="str">
        <f>IF(COUNT(入力表1【実績】!$D$26:$D$27,入力表1【実績】!$D$37:$D$38,入力表1【実績】!$D$54:$D$55)&gt;2,"",IF(COUNT(入力表1【実績】!$D$54:$D$55)&gt;0,IFERROR(入力表1【実績】!H$61*入力表2【実績】!F35/SUM(入力表2【実績】!F$26:F$50),0),""))</f>
        <v/>
      </c>
      <c r="S35" s="50" t="str">
        <f>IF(COUNT(入力表1【実績】!$D$26:$D$27,入力表1【実績】!$D$37:$D$38,入力表1【実績】!$D$54:$D$55)&gt;2,"",IF(COUNT(入力表1【実績】!$D$54:$D$55)&gt;0,SUM(Q35:R35),""))</f>
        <v/>
      </c>
      <c r="T35" s="54" t="s">
        <v>164</v>
      </c>
    </row>
    <row r="36" spans="1:20" x14ac:dyDescent="0.15">
      <c r="A36" s="82"/>
      <c r="B36" s="39">
        <v>22</v>
      </c>
      <c r="C36" s="83" t="s">
        <v>457</v>
      </c>
      <c r="D36" s="41"/>
      <c r="E36" s="55">
        <f>38*各種係数!P38</f>
        <v>0</v>
      </c>
      <c r="F36" s="56">
        <f>12*各種係数!P38</f>
        <v>0</v>
      </c>
      <c r="G36" s="57">
        <f t="shared" si="0"/>
        <v>0</v>
      </c>
      <c r="H36" s="58">
        <f t="shared" si="1"/>
        <v>0</v>
      </c>
      <c r="I36" s="46">
        <f t="shared" si="2"/>
        <v>0</v>
      </c>
      <c r="J36" s="47">
        <f t="shared" si="3"/>
        <v>0</v>
      </c>
      <c r="K36" s="48" t="str">
        <f>IF(COUNT(入力表1【実績】!$D$26:$D$27,入力表1【実績】!$D$37:$D$38,入力表1【実績】!$D$54:$D$55)&gt;2,"",IF(COUNT(入力表1【実績】!$D$26:$D$27)&gt;0,入力表1【実績】!D$26*入力表2【実績】!G36*各種係数!$N$26,""))</f>
        <v/>
      </c>
      <c r="L36" s="46" t="str">
        <f>IF(COUNT(入力表1【実績】!$D$26:$D$27,入力表1【実績】!$D$37:$D$38,入力表1【実績】!$D$54:$D$55)&gt;2,"",IF(COUNT(入力表1【実績】!$D$26:$D$27)&gt;0,入力表1【実績】!D$27*入力表2【実績】!H36*各種係数!$N$26,""))</f>
        <v/>
      </c>
      <c r="M36" s="49" t="str">
        <f>IF(COUNT(入力表1【実績】!$D$26:$D$27,入力表1【実績】!$D$37:$D$38,入力表1【実績】!$D$54:$D$55)&gt;2,"",IF(COUNT(入力表1【実績】!$D$26:$D$27)&gt;0,SUM(K36:L36),""))</f>
        <v/>
      </c>
      <c r="N36" s="48" t="str">
        <f>IF(COUNT(入力表1【実績】!$D$26:$D$27,入力表1【実績】!$D$37:$D$38,入力表1【実績】!$D$54:$D$55)&gt;2,"",IF(COUNT(入力表1【実績】!$D$37:$D$38)&gt;0,入力表1【実績】!D$43*入力表2【実績】!I36/100,""))</f>
        <v/>
      </c>
      <c r="O36" s="46" t="str">
        <f>IF(COUNT(入力表1【実績】!$D$26:$D$27,入力表1【実績】!$D$37:$D$38,入力表1【実績】!$D$54:$D$55)&gt;2,"",IF(COUNT(入力表1【実績】!$D$37:$D$38)&gt;0,入力表1【実績】!D$44*入力表2【実績】!J36/100,""))</f>
        <v/>
      </c>
      <c r="P36" s="50" t="str">
        <f>IF(COUNT(入力表1【実績】!$D$26:$D$27,入力表1【実績】!$D$37:$D$38,入力表1【実績】!$D$54:$D$55)&gt;2,"",IF(COUNT(入力表1【実績】!$D$37:$D$38)&gt;0,SUM(N36:O36),""))</f>
        <v/>
      </c>
      <c r="Q36" s="48" t="str">
        <f>IF(COUNT(入力表1【実績】!$D$26:$D$27,入力表1【実績】!$D$37:$D$38,入力表1【実績】!$D$54:$D$55)&gt;2,"",IF(COUNT(入力表1【実績】!$D$54:$D$55)&gt;0,IFERROR(入力表1【実績】!H$60*入力表2【実績】!E36/SUM(入力表2【実績】!E$26:E$50),0),""))</f>
        <v/>
      </c>
      <c r="R36" s="47" t="str">
        <f>IF(COUNT(入力表1【実績】!$D$26:$D$27,入力表1【実績】!$D$37:$D$38,入力表1【実績】!$D$54:$D$55)&gt;2,"",IF(COUNT(入力表1【実績】!$D$54:$D$55)&gt;0,IFERROR(入力表1【実績】!H$61*入力表2【実績】!F36/SUM(入力表2【実績】!F$26:F$50),0),""))</f>
        <v/>
      </c>
      <c r="S36" s="50" t="str">
        <f>IF(COUNT(入力表1【実績】!$D$26:$D$27,入力表1【実績】!$D$37:$D$38,入力表1【実績】!$D$54:$D$55)&gt;2,"",IF(COUNT(入力表1【実績】!$D$54:$D$55)&gt;0,SUM(Q36:R36),""))</f>
        <v/>
      </c>
      <c r="T36" s="54" t="s">
        <v>162</v>
      </c>
    </row>
    <row r="37" spans="1:20" x14ac:dyDescent="0.15">
      <c r="A37" s="82"/>
      <c r="B37" s="39">
        <v>23</v>
      </c>
      <c r="C37" s="40" t="s">
        <v>566</v>
      </c>
      <c r="D37" s="41" t="s">
        <v>564</v>
      </c>
      <c r="E37" s="55">
        <v>22</v>
      </c>
      <c r="F37" s="56">
        <v>7</v>
      </c>
      <c r="G37" s="57">
        <f t="shared" si="0"/>
        <v>70.290908509992491</v>
      </c>
      <c r="H37" s="58">
        <f t="shared" si="1"/>
        <v>24.024436283762913</v>
      </c>
      <c r="I37" s="46">
        <f t="shared" si="2"/>
        <v>0.20393029291805709</v>
      </c>
      <c r="J37" s="47">
        <f t="shared" si="3"/>
        <v>0.22443090734209684</v>
      </c>
      <c r="K37" s="48" t="str">
        <f>IF(COUNT(入力表1【実績】!$D$26:$D$27,入力表1【実績】!$D$37:$D$38,入力表1【実績】!$D$54:$D$55)&gt;2,"",IF(COUNT(入力表1【実績】!$D$26:$D$27)&gt;0,入力表1【実績】!D$26*入力表2【実績】!G37*各種係数!$N$26,""))</f>
        <v/>
      </c>
      <c r="L37" s="46" t="str">
        <f>IF(COUNT(入力表1【実績】!$D$26:$D$27,入力表1【実績】!$D$37:$D$38,入力表1【実績】!$D$54:$D$55)&gt;2,"",IF(COUNT(入力表1【実績】!$D$26:$D$27)&gt;0,入力表1【実績】!D$27*入力表2【実績】!H37*各種係数!$N$26,""))</f>
        <v/>
      </c>
      <c r="M37" s="49" t="str">
        <f>IF(COUNT(入力表1【実績】!$D$26:$D$27,入力表1【実績】!$D$37:$D$38,入力表1【実績】!$D$54:$D$55)&gt;2,"",IF(COUNT(入力表1【実績】!$D$26:$D$27)&gt;0,SUM(K37:L37),""))</f>
        <v/>
      </c>
      <c r="N37" s="48" t="str">
        <f>IF(COUNT(入力表1【実績】!$D$26:$D$27,入力表1【実績】!$D$37:$D$38,入力表1【実績】!$D$54:$D$55)&gt;2,"",IF(COUNT(入力表1【実績】!$D$37:$D$38)&gt;0,入力表1【実績】!D$43*入力表2【実績】!I37/100,""))</f>
        <v/>
      </c>
      <c r="O37" s="46" t="str">
        <f>IF(COUNT(入力表1【実績】!$D$26:$D$27,入力表1【実績】!$D$37:$D$38,入力表1【実績】!$D$54:$D$55)&gt;2,"",IF(COUNT(入力表1【実績】!$D$37:$D$38)&gt;0,入力表1【実績】!D$44*入力表2【実績】!J37/100,""))</f>
        <v/>
      </c>
      <c r="P37" s="50" t="str">
        <f>IF(COUNT(入力表1【実績】!$D$26:$D$27,入力表1【実績】!$D$37:$D$38,入力表1【実績】!$D$54:$D$55)&gt;2,"",IF(COUNT(入力表1【実績】!$D$37:$D$38)&gt;0,SUM(N37:O37),""))</f>
        <v/>
      </c>
      <c r="Q37" s="48" t="str">
        <f>IF(COUNT(入力表1【実績】!$D$26:$D$27,入力表1【実績】!$D$37:$D$38,入力表1【実績】!$D$54:$D$55)&gt;2,"",IF(COUNT(入力表1【実績】!$D$54:$D$55)&gt;0,IFERROR(入力表1【実績】!H$60*入力表2【実績】!E37/SUM(入力表2【実績】!E$26:E$50),0),""))</f>
        <v/>
      </c>
      <c r="R37" s="47" t="str">
        <f>IF(COUNT(入力表1【実績】!$D$26:$D$27,入力表1【実績】!$D$37:$D$38,入力表1【実績】!$D$54:$D$55)&gt;2,"",IF(COUNT(入力表1【実績】!$D$54:$D$55)&gt;0,IFERROR(入力表1【実績】!H$61*入力表2【実績】!F37/SUM(入力表2【実績】!F$26:F$50),0),""))</f>
        <v/>
      </c>
      <c r="S37" s="50" t="str">
        <f>IF(COUNT(入力表1【実績】!$D$26:$D$27,入力表1【実績】!$D$37:$D$38,入力表1【実績】!$D$54:$D$55)&gt;2,"",IF(COUNT(入力表1【実績】!$D$54:$D$55)&gt;0,SUM(Q37:R37),""))</f>
        <v/>
      </c>
      <c r="T37" s="54" t="s">
        <v>194</v>
      </c>
    </row>
    <row r="38" spans="1:20" x14ac:dyDescent="0.15">
      <c r="A38" s="82"/>
      <c r="B38" s="39">
        <v>24</v>
      </c>
      <c r="C38" s="83" t="s">
        <v>458</v>
      </c>
      <c r="D38" s="41"/>
      <c r="E38" s="55">
        <f>19*各種係数!P41</f>
        <v>0.15900122465641583</v>
      </c>
      <c r="F38" s="56">
        <f>15*各種係数!P41</f>
        <v>0.1255272826234862</v>
      </c>
      <c r="G38" s="57">
        <f t="shared" si="0"/>
        <v>0.50801547887731313</v>
      </c>
      <c r="H38" s="58">
        <f t="shared" si="1"/>
        <v>0.43081745760883483</v>
      </c>
      <c r="I38" s="46">
        <f t="shared" si="2"/>
        <v>1.4738711962960312E-3</v>
      </c>
      <c r="J38" s="47">
        <f t="shared" si="3"/>
        <v>4.0246002764824044E-3</v>
      </c>
      <c r="K38" s="48" t="str">
        <f>IF(COUNT(入力表1【実績】!$D$26:$D$27,入力表1【実績】!$D$37:$D$38,入力表1【実績】!$D$54:$D$55)&gt;2,"",IF(COUNT(入力表1【実績】!$D$26:$D$27)&gt;0,入力表1【実績】!D$26*入力表2【実績】!G38*各種係数!$N$26,""))</f>
        <v/>
      </c>
      <c r="L38" s="46" t="str">
        <f>IF(COUNT(入力表1【実績】!$D$26:$D$27,入力表1【実績】!$D$37:$D$38,入力表1【実績】!$D$54:$D$55)&gt;2,"",IF(COUNT(入力表1【実績】!$D$26:$D$27)&gt;0,入力表1【実績】!D$27*入力表2【実績】!H38*各種係数!$N$26,""))</f>
        <v/>
      </c>
      <c r="M38" s="49" t="str">
        <f>IF(COUNT(入力表1【実績】!$D$26:$D$27,入力表1【実績】!$D$37:$D$38,入力表1【実績】!$D$54:$D$55)&gt;2,"",IF(COUNT(入力表1【実績】!$D$26:$D$27)&gt;0,SUM(K38:L38),""))</f>
        <v/>
      </c>
      <c r="N38" s="48" t="str">
        <f>IF(COUNT(入力表1【実績】!$D$26:$D$27,入力表1【実績】!$D$37:$D$38,入力表1【実績】!$D$54:$D$55)&gt;2,"",IF(COUNT(入力表1【実績】!$D$37:$D$38)&gt;0,入力表1【実績】!D$43*入力表2【実績】!I38/100,""))</f>
        <v/>
      </c>
      <c r="O38" s="46" t="str">
        <f>IF(COUNT(入力表1【実績】!$D$26:$D$27,入力表1【実績】!$D$37:$D$38,入力表1【実績】!$D$54:$D$55)&gt;2,"",IF(COUNT(入力表1【実績】!$D$37:$D$38)&gt;0,入力表1【実績】!D$44*入力表2【実績】!J38/100,""))</f>
        <v/>
      </c>
      <c r="P38" s="50" t="str">
        <f>IF(COUNT(入力表1【実績】!$D$26:$D$27,入力表1【実績】!$D$37:$D$38,入力表1【実績】!$D$54:$D$55)&gt;2,"",IF(COUNT(入力表1【実績】!$D$37:$D$38)&gt;0,SUM(N38:O38),""))</f>
        <v/>
      </c>
      <c r="Q38" s="48" t="str">
        <f>IF(COUNT(入力表1【実績】!$D$26:$D$27,入力表1【実績】!$D$37:$D$38,入力表1【実績】!$D$54:$D$55)&gt;2,"",IF(COUNT(入力表1【実績】!$D$54:$D$55)&gt;0,IFERROR(入力表1【実績】!H$60*入力表2【実績】!E38/SUM(入力表2【実績】!E$26:E$50),0),""))</f>
        <v/>
      </c>
      <c r="R38" s="47" t="str">
        <f>IF(COUNT(入力表1【実績】!$D$26:$D$27,入力表1【実績】!$D$37:$D$38,入力表1【実績】!$D$54:$D$55)&gt;2,"",IF(COUNT(入力表1【実績】!$D$54:$D$55)&gt;0,IFERROR(入力表1【実績】!H$61*入力表2【実績】!F38/SUM(入力表2【実績】!F$26:F$50),0),""))</f>
        <v/>
      </c>
      <c r="S38" s="50" t="str">
        <f>IF(COUNT(入力表1【実績】!$D$26:$D$27,入力表1【実績】!$D$37:$D$38,入力表1【実績】!$D$54:$D$55)&gt;2,"",IF(COUNT(入力表1【実績】!$D$54:$D$55)&gt;0,SUM(Q38:R38),""))</f>
        <v/>
      </c>
      <c r="T38" s="54" t="s">
        <v>149</v>
      </c>
    </row>
    <row r="39" spans="1:20" x14ac:dyDescent="0.15">
      <c r="A39" s="82"/>
      <c r="B39" s="39">
        <v>25</v>
      </c>
      <c r="C39" s="83" t="s">
        <v>459</v>
      </c>
      <c r="D39" s="41"/>
      <c r="E39" s="55">
        <f>19*各種係数!P42</f>
        <v>17.045448360321132</v>
      </c>
      <c r="F39" s="56">
        <f>15*各種係数!P42</f>
        <v>13.456932916043</v>
      </c>
      <c r="G39" s="57">
        <f t="shared" si="0"/>
        <v>54.4609114185061</v>
      </c>
      <c r="H39" s="58">
        <f t="shared" si="1"/>
        <v>46.185032488049558</v>
      </c>
      <c r="I39" s="46">
        <f t="shared" si="2"/>
        <v>0.15800378531999565</v>
      </c>
      <c r="J39" s="47">
        <f t="shared" si="3"/>
        <v>0.43145023776989422</v>
      </c>
      <c r="K39" s="48" t="str">
        <f>IF(COUNT(入力表1【実績】!$D$26:$D$27,入力表1【実績】!$D$37:$D$38,入力表1【実績】!$D$54:$D$55)&gt;2,"",IF(COUNT(入力表1【実績】!$D$26:$D$27)&gt;0,入力表1【実績】!D$26*入力表2【実績】!G39*各種係数!$N$26,""))</f>
        <v/>
      </c>
      <c r="L39" s="46" t="str">
        <f>IF(COUNT(入力表1【実績】!$D$26:$D$27,入力表1【実績】!$D$37:$D$38,入力表1【実績】!$D$54:$D$55)&gt;2,"",IF(COUNT(入力表1【実績】!$D$26:$D$27)&gt;0,入力表1【実績】!D$27*入力表2【実績】!H39*各種係数!$N$26,""))</f>
        <v/>
      </c>
      <c r="M39" s="49" t="str">
        <f>IF(COUNT(入力表1【実績】!$D$26:$D$27,入力表1【実績】!$D$37:$D$38,入力表1【実績】!$D$54:$D$55)&gt;2,"",IF(COUNT(入力表1【実績】!$D$26:$D$27)&gt;0,SUM(K39:L39),""))</f>
        <v/>
      </c>
      <c r="N39" s="48" t="str">
        <f>IF(COUNT(入力表1【実績】!$D$26:$D$27,入力表1【実績】!$D$37:$D$38,入力表1【実績】!$D$54:$D$55)&gt;2,"",IF(COUNT(入力表1【実績】!$D$37:$D$38)&gt;0,入力表1【実績】!D$43*入力表2【実績】!I39/100,""))</f>
        <v/>
      </c>
      <c r="O39" s="46" t="str">
        <f>IF(COUNT(入力表1【実績】!$D$26:$D$27,入力表1【実績】!$D$37:$D$38,入力表1【実績】!$D$54:$D$55)&gt;2,"",IF(COUNT(入力表1【実績】!$D$37:$D$38)&gt;0,入力表1【実績】!D$44*入力表2【実績】!J39/100,""))</f>
        <v/>
      </c>
      <c r="P39" s="50" t="str">
        <f>IF(COUNT(入力表1【実績】!$D$26:$D$27,入力表1【実績】!$D$37:$D$38,入力表1【実績】!$D$54:$D$55)&gt;2,"",IF(COUNT(入力表1【実績】!$D$37:$D$38)&gt;0,SUM(N39:O39),""))</f>
        <v/>
      </c>
      <c r="Q39" s="48" t="str">
        <f>IF(COUNT(入力表1【実績】!$D$26:$D$27,入力表1【実績】!$D$37:$D$38,入力表1【実績】!$D$54:$D$55)&gt;2,"",IF(COUNT(入力表1【実績】!$D$54:$D$55)&gt;0,IFERROR(入力表1【実績】!H$60*入力表2【実績】!E39/SUM(入力表2【実績】!E$26:E$50),0),""))</f>
        <v/>
      </c>
      <c r="R39" s="47" t="str">
        <f>IF(COUNT(入力表1【実績】!$D$26:$D$27,入力表1【実績】!$D$37:$D$38,入力表1【実績】!$D$54:$D$55)&gt;2,"",IF(COUNT(入力表1【実績】!$D$54:$D$55)&gt;0,IFERROR(入力表1【実績】!H$61*入力表2【実績】!F39/SUM(入力表2【実績】!F$26:F$50),0),""))</f>
        <v/>
      </c>
      <c r="S39" s="50" t="str">
        <f>IF(COUNT(入力表1【実績】!$D$26:$D$27,入力表1【実績】!$D$37:$D$38,入力表1【実績】!$D$54:$D$55)&gt;2,"",IF(COUNT(入力表1【実績】!$D$54:$D$55)&gt;0,SUM(Q39:R39),""))</f>
        <v/>
      </c>
      <c r="T39" s="54" t="s">
        <v>150</v>
      </c>
    </row>
    <row r="40" spans="1:20" x14ac:dyDescent="0.15">
      <c r="A40" s="82"/>
      <c r="B40" s="39">
        <v>26</v>
      </c>
      <c r="C40" s="83" t="s">
        <v>460</v>
      </c>
      <c r="D40" s="41"/>
      <c r="E40" s="55">
        <f>19*各種係数!P43</f>
        <v>0</v>
      </c>
      <c r="F40" s="56">
        <f>15*各種係数!P43</f>
        <v>0</v>
      </c>
      <c r="G40" s="57">
        <f t="shared" si="0"/>
        <v>0</v>
      </c>
      <c r="H40" s="58">
        <f t="shared" si="1"/>
        <v>0</v>
      </c>
      <c r="I40" s="46">
        <f t="shared" si="2"/>
        <v>0</v>
      </c>
      <c r="J40" s="47">
        <f t="shared" si="3"/>
        <v>0</v>
      </c>
      <c r="K40" s="48" t="str">
        <f>IF(COUNT(入力表1【実績】!$D$26:$D$27,入力表1【実績】!$D$37:$D$38,入力表1【実績】!$D$54:$D$55)&gt;2,"",IF(COUNT(入力表1【実績】!$D$26:$D$27)&gt;0,入力表1【実績】!D$26*入力表2【実績】!G40*各種係数!$N$26,""))</f>
        <v/>
      </c>
      <c r="L40" s="46" t="str">
        <f>IF(COUNT(入力表1【実績】!$D$26:$D$27,入力表1【実績】!$D$37:$D$38,入力表1【実績】!$D$54:$D$55)&gt;2,"",IF(COUNT(入力表1【実績】!$D$26:$D$27)&gt;0,入力表1【実績】!D$27*入力表2【実績】!H40*各種係数!$N$26,""))</f>
        <v/>
      </c>
      <c r="M40" s="49" t="str">
        <f>IF(COUNT(入力表1【実績】!$D$26:$D$27,入力表1【実績】!$D$37:$D$38,入力表1【実績】!$D$54:$D$55)&gt;2,"",IF(COUNT(入力表1【実績】!$D$26:$D$27)&gt;0,SUM(K40:L40),""))</f>
        <v/>
      </c>
      <c r="N40" s="48" t="str">
        <f>IF(COUNT(入力表1【実績】!$D$26:$D$27,入力表1【実績】!$D$37:$D$38,入力表1【実績】!$D$54:$D$55)&gt;2,"",IF(COUNT(入力表1【実績】!$D$37:$D$38)&gt;0,入力表1【実績】!D$43*入力表2【実績】!I40/100,""))</f>
        <v/>
      </c>
      <c r="O40" s="46" t="str">
        <f>IF(COUNT(入力表1【実績】!$D$26:$D$27,入力表1【実績】!$D$37:$D$38,入力表1【実績】!$D$54:$D$55)&gt;2,"",IF(COUNT(入力表1【実績】!$D$37:$D$38)&gt;0,入力表1【実績】!D$44*入力表2【実績】!J40/100,""))</f>
        <v/>
      </c>
      <c r="P40" s="50" t="str">
        <f>IF(COUNT(入力表1【実績】!$D$26:$D$27,入力表1【実績】!$D$37:$D$38,入力表1【実績】!$D$54:$D$55)&gt;2,"",IF(COUNT(入力表1【実績】!$D$37:$D$38)&gt;0,SUM(N40:O40),""))</f>
        <v/>
      </c>
      <c r="Q40" s="48" t="str">
        <f>IF(COUNT(入力表1【実績】!$D$26:$D$27,入力表1【実績】!$D$37:$D$38,入力表1【実績】!$D$54:$D$55)&gt;2,"",IF(COUNT(入力表1【実績】!$D$54:$D$55)&gt;0,IFERROR(入力表1【実績】!H$60*入力表2【実績】!E40/SUM(入力表2【実績】!E$26:E$50),0),""))</f>
        <v/>
      </c>
      <c r="R40" s="47" t="str">
        <f>IF(COUNT(入力表1【実績】!$D$26:$D$27,入力表1【実績】!$D$37:$D$38,入力表1【実績】!$D$54:$D$55)&gt;2,"",IF(COUNT(入力表1【実績】!$D$54:$D$55)&gt;0,IFERROR(入力表1【実績】!H$61*入力表2【実績】!F40/SUM(入力表2【実績】!F$26:F$50),0),""))</f>
        <v/>
      </c>
      <c r="S40" s="50" t="str">
        <f>IF(COUNT(入力表1【実績】!$D$26:$D$27,入力表1【実績】!$D$37:$D$38,入力表1【実績】!$D$54:$D$55)&gt;2,"",IF(COUNT(入力表1【実績】!$D$54:$D$55)&gt;0,SUM(Q40:R40),""))</f>
        <v/>
      </c>
      <c r="T40" s="54" t="s">
        <v>151</v>
      </c>
    </row>
    <row r="41" spans="1:20" x14ac:dyDescent="0.15">
      <c r="A41" s="82"/>
      <c r="B41" s="39">
        <v>27</v>
      </c>
      <c r="C41" s="83" t="s">
        <v>461</v>
      </c>
      <c r="D41" s="41"/>
      <c r="E41" s="55">
        <f>19*各種係数!P44</f>
        <v>1.7955504150224522</v>
      </c>
      <c r="F41" s="56">
        <f>15*各種係数!P44</f>
        <v>1.4175398013335148</v>
      </c>
      <c r="G41" s="57">
        <f t="shared" si="0"/>
        <v>5.736857724882829</v>
      </c>
      <c r="H41" s="58">
        <f t="shared" si="1"/>
        <v>4.8650849481192804</v>
      </c>
      <c r="I41" s="46">
        <f t="shared" si="2"/>
        <v>1.6643960094757621E-2</v>
      </c>
      <c r="J41" s="47">
        <f t="shared" si="3"/>
        <v>4.5448534829545195E-2</v>
      </c>
      <c r="K41" s="48" t="str">
        <f>IF(COUNT(入力表1【実績】!$D$26:$D$27,入力表1【実績】!$D$37:$D$38,入力表1【実績】!$D$54:$D$55)&gt;2,"",IF(COUNT(入力表1【実績】!$D$26:$D$27)&gt;0,入力表1【実績】!D$26*入力表2【実績】!G41*各種係数!$N$26,""))</f>
        <v/>
      </c>
      <c r="L41" s="46" t="str">
        <f>IF(COUNT(入力表1【実績】!$D$26:$D$27,入力表1【実績】!$D$37:$D$38,入力表1【実績】!$D$54:$D$55)&gt;2,"",IF(COUNT(入力表1【実績】!$D$26:$D$27)&gt;0,入力表1【実績】!D$27*入力表2【実績】!H41*各種係数!$N$26,""))</f>
        <v/>
      </c>
      <c r="M41" s="49" t="str">
        <f>IF(COUNT(入力表1【実績】!$D$26:$D$27,入力表1【実績】!$D$37:$D$38,入力表1【実績】!$D$54:$D$55)&gt;2,"",IF(COUNT(入力表1【実績】!$D$26:$D$27)&gt;0,SUM(K41:L41),""))</f>
        <v/>
      </c>
      <c r="N41" s="48" t="str">
        <f>IF(COUNT(入力表1【実績】!$D$26:$D$27,入力表1【実績】!$D$37:$D$38,入力表1【実績】!$D$54:$D$55)&gt;2,"",IF(COUNT(入力表1【実績】!$D$37:$D$38)&gt;0,入力表1【実績】!D$43*入力表2【実績】!I41/100,""))</f>
        <v/>
      </c>
      <c r="O41" s="46" t="str">
        <f>IF(COUNT(入力表1【実績】!$D$26:$D$27,入力表1【実績】!$D$37:$D$38,入力表1【実績】!$D$54:$D$55)&gt;2,"",IF(COUNT(入力表1【実績】!$D$37:$D$38)&gt;0,入力表1【実績】!D$44*入力表2【実績】!J41/100,""))</f>
        <v/>
      </c>
      <c r="P41" s="50" t="str">
        <f>IF(COUNT(入力表1【実績】!$D$26:$D$27,入力表1【実績】!$D$37:$D$38,入力表1【実績】!$D$54:$D$55)&gt;2,"",IF(COUNT(入力表1【実績】!$D$37:$D$38)&gt;0,SUM(N41:O41),""))</f>
        <v/>
      </c>
      <c r="Q41" s="48" t="str">
        <f>IF(COUNT(入力表1【実績】!$D$26:$D$27,入力表1【実績】!$D$37:$D$38,入力表1【実績】!$D$54:$D$55)&gt;2,"",IF(COUNT(入力表1【実績】!$D$54:$D$55)&gt;0,IFERROR(入力表1【実績】!H$60*入力表2【実績】!E41/SUM(入力表2【実績】!E$26:E$50),0),""))</f>
        <v/>
      </c>
      <c r="R41" s="47" t="str">
        <f>IF(COUNT(入力表1【実績】!$D$26:$D$27,入力表1【実績】!$D$37:$D$38,入力表1【実績】!$D$54:$D$55)&gt;2,"",IF(COUNT(入力表1【実績】!$D$54:$D$55)&gt;0,IFERROR(入力表1【実績】!H$61*入力表2【実績】!F41/SUM(入力表2【実績】!F$26:F$50),0),""))</f>
        <v/>
      </c>
      <c r="S41" s="50" t="str">
        <f>IF(COUNT(入力表1【実績】!$D$26:$D$27,入力表1【実績】!$D$37:$D$38,入力表1【実績】!$D$54:$D$55)&gt;2,"",IF(COUNT(入力表1【実績】!$D$54:$D$55)&gt;0,SUM(Q41:R41),""))</f>
        <v/>
      </c>
      <c r="T41" s="54" t="s">
        <v>153</v>
      </c>
    </row>
    <row r="42" spans="1:20" x14ac:dyDescent="0.15">
      <c r="A42" s="82"/>
      <c r="B42" s="39">
        <v>28</v>
      </c>
      <c r="C42" s="83" t="s">
        <v>462</v>
      </c>
      <c r="D42" s="84"/>
      <c r="E42" s="55">
        <f>28*各種係数!P47</f>
        <v>11.342174740590655</v>
      </c>
      <c r="F42" s="56">
        <f>8*各種係数!P47</f>
        <v>3.2406213544544729</v>
      </c>
      <c r="G42" s="57">
        <f t="shared" si="0"/>
        <v>36.238716681600259</v>
      </c>
      <c r="H42" s="58">
        <f t="shared" si="1"/>
        <v>11.122014464270421</v>
      </c>
      <c r="I42" s="46">
        <f t="shared" si="2"/>
        <v>0.10513695532620186</v>
      </c>
      <c r="J42" s="47">
        <f t="shared" si="3"/>
        <v>0.10389937013319887</v>
      </c>
      <c r="K42" s="48" t="str">
        <f>IF(COUNT(入力表1【実績】!$D$26:$D$27,入力表1【実績】!$D$37:$D$38,入力表1【実績】!$D$54:$D$55)&gt;2,"",IF(COUNT(入力表1【実績】!$D$26:$D$27)&gt;0,入力表1【実績】!D$26*入力表2【実績】!G42*各種係数!$N$26,""))</f>
        <v/>
      </c>
      <c r="L42" s="46" t="str">
        <f>IF(COUNT(入力表1【実績】!$D$26:$D$27,入力表1【実績】!$D$37:$D$38,入力表1【実績】!$D$54:$D$55)&gt;2,"",IF(COUNT(入力表1【実績】!$D$26:$D$27)&gt;0,入力表1【実績】!D$27*入力表2【実績】!H42*各種係数!$N$26,""))</f>
        <v/>
      </c>
      <c r="M42" s="49" t="str">
        <f>IF(COUNT(入力表1【実績】!$D$26:$D$27,入力表1【実績】!$D$37:$D$38,入力表1【実績】!$D$54:$D$55)&gt;2,"",IF(COUNT(入力表1【実績】!$D$26:$D$27)&gt;0,SUM(K42:L42),""))</f>
        <v/>
      </c>
      <c r="N42" s="48" t="str">
        <f>IF(COUNT(入力表1【実績】!$D$26:$D$27,入力表1【実績】!$D$37:$D$38,入力表1【実績】!$D$54:$D$55)&gt;2,"",IF(COUNT(入力表1【実績】!$D$37:$D$38)&gt;0,入力表1【実績】!D$43*入力表2【実績】!I42/100,""))</f>
        <v/>
      </c>
      <c r="O42" s="46" t="str">
        <f>IF(COUNT(入力表1【実績】!$D$26:$D$27,入力表1【実績】!$D$37:$D$38,入力表1【実績】!$D$54:$D$55)&gt;2,"",IF(COUNT(入力表1【実績】!$D$37:$D$38)&gt;0,入力表1【実績】!D$44*入力表2【実績】!J42/100,""))</f>
        <v/>
      </c>
      <c r="P42" s="50" t="str">
        <f>IF(COUNT(入力表1【実績】!$D$26:$D$27,入力表1【実績】!$D$37:$D$38,入力表1【実績】!$D$54:$D$55)&gt;2,"",IF(COUNT(入力表1【実績】!$D$37:$D$38)&gt;0,SUM(N42:O42),""))</f>
        <v/>
      </c>
      <c r="Q42" s="48" t="str">
        <f>IF(COUNT(入力表1【実績】!$D$26:$D$27,入力表1【実績】!$D$37:$D$38,入力表1【実績】!$D$54:$D$55)&gt;2,"",IF(COUNT(入力表1【実績】!$D$54:$D$55)&gt;0,IFERROR(入力表1【実績】!H$60*入力表2【実績】!E42/SUM(入力表2【実績】!E$26:E$50),0),""))</f>
        <v/>
      </c>
      <c r="R42" s="47" t="str">
        <f>IF(COUNT(入力表1【実績】!$D$26:$D$27,入力表1【実績】!$D$37:$D$38,入力表1【実績】!$D$54:$D$55)&gt;2,"",IF(COUNT(入力表1【実績】!$D$54:$D$55)&gt;0,IFERROR(入力表1【実績】!H$61*入力表2【実績】!F42/SUM(入力表2【実績】!F$26:F$50),0),""))</f>
        <v/>
      </c>
      <c r="S42" s="50" t="str">
        <f>IF(COUNT(入力表1【実績】!$D$26:$D$27,入力表1【実績】!$D$37:$D$38,入力表1【実績】!$D$54:$D$55)&gt;2,"",IF(COUNT(入力表1【実績】!$D$54:$D$55)&gt;0,SUM(Q42:R42),""))</f>
        <v/>
      </c>
      <c r="T42" s="54" t="s">
        <v>157</v>
      </c>
    </row>
    <row r="43" spans="1:20" x14ac:dyDescent="0.15">
      <c r="A43" s="82"/>
      <c r="B43" s="39">
        <v>29</v>
      </c>
      <c r="C43" s="83" t="s">
        <v>463</v>
      </c>
      <c r="D43" s="84"/>
      <c r="E43" s="55">
        <f>28*各種係数!P48</f>
        <v>16.657825259409346</v>
      </c>
      <c r="F43" s="56">
        <f>8*各種係数!P48</f>
        <v>4.7593786455455271</v>
      </c>
      <c r="G43" s="57">
        <f t="shared" si="0"/>
        <v>53.222439603844741</v>
      </c>
      <c r="H43" s="58">
        <f t="shared" si="1"/>
        <v>16.334484145744334</v>
      </c>
      <c r="I43" s="46">
        <f t="shared" si="2"/>
        <v>0.15441069020587084</v>
      </c>
      <c r="J43" s="47">
        <f t="shared" si="3"/>
        <v>0.15259309540062607</v>
      </c>
      <c r="K43" s="48" t="str">
        <f>IF(COUNT(入力表1【実績】!$D$26:$D$27,入力表1【実績】!$D$37:$D$38,入力表1【実績】!$D$54:$D$55)&gt;2,"",IF(COUNT(入力表1【実績】!$D$26:$D$27)&gt;0,入力表1【実績】!D$26*入力表2【実績】!G43*各種係数!$N$26,""))</f>
        <v/>
      </c>
      <c r="L43" s="46" t="str">
        <f>IF(COUNT(入力表1【実績】!$D$26:$D$27,入力表1【実績】!$D$37:$D$38,入力表1【実績】!$D$54:$D$55)&gt;2,"",IF(COUNT(入力表1【実績】!$D$26:$D$27)&gt;0,入力表1【実績】!D$27*入力表2【実績】!H43*各種係数!$N$26,""))</f>
        <v/>
      </c>
      <c r="M43" s="49" t="str">
        <f>IF(COUNT(入力表1【実績】!$D$26:$D$27,入力表1【実績】!$D$37:$D$38,入力表1【実績】!$D$54:$D$55)&gt;2,"",IF(COUNT(入力表1【実績】!$D$26:$D$27)&gt;0,SUM(K43:L43),""))</f>
        <v/>
      </c>
      <c r="N43" s="48" t="str">
        <f>IF(COUNT(入力表1【実績】!$D$26:$D$27,入力表1【実績】!$D$37:$D$38,入力表1【実績】!$D$54:$D$55)&gt;2,"",IF(COUNT(入力表1【実績】!$D$37:$D$38)&gt;0,入力表1【実績】!D$43*入力表2【実績】!I43/100,""))</f>
        <v/>
      </c>
      <c r="O43" s="46" t="str">
        <f>IF(COUNT(入力表1【実績】!$D$26:$D$27,入力表1【実績】!$D$37:$D$38,入力表1【実績】!$D$54:$D$55)&gt;2,"",IF(COUNT(入力表1【実績】!$D$37:$D$38)&gt;0,入力表1【実績】!D$44*入力表2【実績】!J43/100,""))</f>
        <v/>
      </c>
      <c r="P43" s="50" t="str">
        <f>IF(COUNT(入力表1【実績】!$D$26:$D$27,入力表1【実績】!$D$37:$D$38,入力表1【実績】!$D$54:$D$55)&gt;2,"",IF(COUNT(入力表1【実績】!$D$37:$D$38)&gt;0,SUM(N43:O43),""))</f>
        <v/>
      </c>
      <c r="Q43" s="48" t="str">
        <f>IF(COUNT(入力表1【実績】!$D$26:$D$27,入力表1【実績】!$D$37:$D$38,入力表1【実績】!$D$54:$D$55)&gt;2,"",IF(COUNT(入力表1【実績】!$D$54:$D$55)&gt;0,IFERROR(入力表1【実績】!H$60*入力表2【実績】!E43/SUM(入力表2【実績】!E$26:E$50),0),""))</f>
        <v/>
      </c>
      <c r="R43" s="47" t="str">
        <f>IF(COUNT(入力表1【実績】!$D$26:$D$27,入力表1【実績】!$D$37:$D$38,入力表1【実績】!$D$54:$D$55)&gt;2,"",IF(COUNT(入力表1【実績】!$D$54:$D$55)&gt;0,IFERROR(入力表1【実績】!H$61*入力表2【実績】!F43/SUM(入力表2【実績】!F$26:F$50),0),""))</f>
        <v/>
      </c>
      <c r="S43" s="50" t="str">
        <f>IF(COUNT(入力表1【実績】!$D$26:$D$27,入力表1【実績】!$D$37:$D$38,入力表1【実績】!$D$54:$D$55)&gt;2,"",IF(COUNT(入力表1【実績】!$D$54:$D$55)&gt;0,SUM(Q43:R43),""))</f>
        <v/>
      </c>
      <c r="T43" s="54" t="s">
        <v>517</v>
      </c>
    </row>
    <row r="44" spans="1:20" x14ac:dyDescent="0.15">
      <c r="A44" s="82"/>
      <c r="B44" s="39">
        <v>30</v>
      </c>
      <c r="C44" s="40" t="s">
        <v>563</v>
      </c>
      <c r="D44" s="41"/>
      <c r="E44" s="55">
        <v>1</v>
      </c>
      <c r="F44" s="56">
        <v>1</v>
      </c>
      <c r="G44" s="57">
        <f t="shared" si="0"/>
        <v>3.1950412959087497</v>
      </c>
      <c r="H44" s="58">
        <f t="shared" si="1"/>
        <v>3.4320623262518444</v>
      </c>
      <c r="I44" s="46">
        <f t="shared" si="2"/>
        <v>9.2695587690025949E-3</v>
      </c>
      <c r="J44" s="47">
        <f t="shared" si="3"/>
        <v>3.2061558191728116E-2</v>
      </c>
      <c r="K44" s="48" t="str">
        <f>IF(COUNT(入力表1【実績】!$D$26:$D$27,入力表1【実績】!$D$37:$D$38,入力表1【実績】!$D$54:$D$55)&gt;2,"",IF(COUNT(入力表1【実績】!$D$26:$D$27)&gt;0,入力表1【実績】!D$26*入力表2【実績】!G44*各種係数!$N$26,""))</f>
        <v/>
      </c>
      <c r="L44" s="46" t="str">
        <f>IF(COUNT(入力表1【実績】!$D$26:$D$27,入力表1【実績】!$D$37:$D$38,入力表1【実績】!$D$54:$D$55)&gt;2,"",IF(COUNT(入力表1【実績】!$D$26:$D$27)&gt;0,入力表1【実績】!D$27*入力表2【実績】!H44*各種係数!$N$26,""))</f>
        <v/>
      </c>
      <c r="M44" s="49" t="str">
        <f>IF(COUNT(入力表1【実績】!$D$26:$D$27,入力表1【実績】!$D$37:$D$38,入力表1【実績】!$D$54:$D$55)&gt;2,"",IF(COUNT(入力表1【実績】!$D$26:$D$27)&gt;0,SUM(K44:L44),""))</f>
        <v/>
      </c>
      <c r="N44" s="48" t="str">
        <f>IF(COUNT(入力表1【実績】!$D$26:$D$27,入力表1【実績】!$D$37:$D$38,入力表1【実績】!$D$54:$D$55)&gt;2,"",IF(COUNT(入力表1【実績】!$D$37:$D$38)&gt;0,入力表1【実績】!D$43*入力表2【実績】!I44/100,""))</f>
        <v/>
      </c>
      <c r="O44" s="46" t="str">
        <f>IF(COUNT(入力表1【実績】!$D$26:$D$27,入力表1【実績】!$D$37:$D$38,入力表1【実績】!$D$54:$D$55)&gt;2,"",IF(COUNT(入力表1【実績】!$D$37:$D$38)&gt;0,入力表1【実績】!D$44*入力表2【実績】!J44/100,""))</f>
        <v/>
      </c>
      <c r="P44" s="50" t="str">
        <f>IF(COUNT(入力表1【実績】!$D$26:$D$27,入力表1【実績】!$D$37:$D$38,入力表1【実績】!$D$54:$D$55)&gt;2,"",IF(COUNT(入力表1【実績】!$D$37:$D$38)&gt;0,SUM(N44:O44),""))</f>
        <v/>
      </c>
      <c r="Q44" s="48" t="str">
        <f>IF(COUNT(入力表1【実績】!$D$26:$D$27,入力表1【実績】!$D$37:$D$38,入力表1【実績】!$D$54:$D$55)&gt;2,"",IF(COUNT(入力表1【実績】!$D$54:$D$55)&gt;0,IFERROR(入力表1【実績】!H$60*入力表2【実績】!E44/SUM(入力表2【実績】!E$26:E$50),0),""))</f>
        <v/>
      </c>
      <c r="R44" s="47" t="str">
        <f>IF(COUNT(入力表1【実績】!$D$26:$D$27,入力表1【実績】!$D$37:$D$38,入力表1【実績】!$D$54:$D$55)&gt;2,"",IF(COUNT(入力表1【実績】!$D$54:$D$55)&gt;0,IFERROR(入力表1【実績】!H$61*入力表2【実績】!F44/SUM(入力表2【実績】!F$26:F$50),0),""))</f>
        <v/>
      </c>
      <c r="S44" s="50" t="str">
        <f>IF(COUNT(入力表1【実績】!$D$26:$D$27,入力表1【実績】!$D$37:$D$38,入力表1【実績】!$D$54:$D$55)&gt;2,"",IF(COUNT(入力表1【実績】!$D$54:$D$55)&gt;0,SUM(Q44:R44),""))</f>
        <v/>
      </c>
      <c r="T44" s="54" t="s">
        <v>517</v>
      </c>
    </row>
    <row r="45" spans="1:20" x14ac:dyDescent="0.15">
      <c r="A45" s="82"/>
      <c r="B45" s="39">
        <v>31</v>
      </c>
      <c r="C45" s="83" t="s">
        <v>464</v>
      </c>
      <c r="D45" s="41"/>
      <c r="E45" s="55">
        <f>16*各種係数!P51</f>
        <v>1.6615302157309393E-2</v>
      </c>
      <c r="F45" s="56">
        <f>7*各種係数!P51</f>
        <v>7.2691946938228599E-3</v>
      </c>
      <c r="G45" s="57">
        <f t="shared" si="0"/>
        <v>5.308657653660525E-2</v>
      </c>
      <c r="H45" s="58">
        <f t="shared" si="1"/>
        <v>2.4948329250859252E-2</v>
      </c>
      <c r="I45" s="46">
        <f t="shared" si="2"/>
        <v>1.5401651981191504E-4</v>
      </c>
      <c r="J45" s="47">
        <f t="shared" si="3"/>
        <v>2.3306170868300289E-4</v>
      </c>
      <c r="K45" s="48" t="str">
        <f>IF(COUNT(入力表1【実績】!$D$26:$D$27,入力表1【実績】!$D$37:$D$38,入力表1【実績】!$D$54:$D$55)&gt;2,"",IF(COUNT(入力表1【実績】!$D$26:$D$27)&gt;0,入力表1【実績】!D$26*入力表2【実績】!G45*各種係数!$N$26,""))</f>
        <v/>
      </c>
      <c r="L45" s="46" t="str">
        <f>IF(COUNT(入力表1【実績】!$D$26:$D$27,入力表1【実績】!$D$37:$D$38,入力表1【実績】!$D$54:$D$55)&gt;2,"",IF(COUNT(入力表1【実績】!$D$26:$D$27)&gt;0,入力表1【実績】!D$27*入力表2【実績】!H45*各種係数!$N$26,""))</f>
        <v/>
      </c>
      <c r="M45" s="49" t="str">
        <f>IF(COUNT(入力表1【実績】!$D$26:$D$27,入力表1【実績】!$D$37:$D$38,入力表1【実績】!$D$54:$D$55)&gt;2,"",IF(COUNT(入力表1【実績】!$D$26:$D$27)&gt;0,SUM(K45:L45),""))</f>
        <v/>
      </c>
      <c r="N45" s="48" t="str">
        <f>IF(COUNT(入力表1【実績】!$D$26:$D$27,入力表1【実績】!$D$37:$D$38,入力表1【実績】!$D$54:$D$55)&gt;2,"",IF(COUNT(入力表1【実績】!$D$37:$D$38)&gt;0,入力表1【実績】!D$43*入力表2【実績】!I45/100,""))</f>
        <v/>
      </c>
      <c r="O45" s="46" t="str">
        <f>IF(COUNT(入力表1【実績】!$D$26:$D$27,入力表1【実績】!$D$37:$D$38,入力表1【実績】!$D$54:$D$55)&gt;2,"",IF(COUNT(入力表1【実績】!$D$37:$D$38)&gt;0,入力表1【実績】!D$44*入力表2【実績】!J45/100,""))</f>
        <v/>
      </c>
      <c r="P45" s="50" t="str">
        <f>IF(COUNT(入力表1【実績】!$D$26:$D$27,入力表1【実績】!$D$37:$D$38,入力表1【実績】!$D$54:$D$55)&gt;2,"",IF(COUNT(入力表1【実績】!$D$37:$D$38)&gt;0,SUM(N45:O45),""))</f>
        <v/>
      </c>
      <c r="Q45" s="48" t="str">
        <f>IF(COUNT(入力表1【実績】!$D$26:$D$27,入力表1【実績】!$D$37:$D$38,入力表1【実績】!$D$54:$D$55)&gt;2,"",IF(COUNT(入力表1【実績】!$D$54:$D$55)&gt;0,IFERROR(入力表1【実績】!H$60*入力表2【実績】!E45/SUM(入力表2【実績】!E$26:E$50),0),""))</f>
        <v/>
      </c>
      <c r="R45" s="47" t="str">
        <f>IF(COUNT(入力表1【実績】!$D$26:$D$27,入力表1【実績】!$D$37:$D$38,入力表1【実績】!$D$54:$D$55)&gt;2,"",IF(COUNT(入力表1【実績】!$D$54:$D$55)&gt;0,IFERROR(入力表1【実績】!H$61*入力表2【実績】!F45/SUM(入力表2【実績】!F$26:F$50),0),""))</f>
        <v/>
      </c>
      <c r="S45" s="50" t="str">
        <f>IF(COUNT(入力表1【実績】!$D$26:$D$27,入力表1【実績】!$D$37:$D$38,入力表1【実績】!$D$54:$D$55)&gt;2,"",IF(COUNT(入力表1【実績】!$D$54:$D$55)&gt;0,SUM(Q45:R45),""))</f>
        <v/>
      </c>
      <c r="T45" s="54" t="s">
        <v>951</v>
      </c>
    </row>
    <row r="46" spans="1:20" x14ac:dyDescent="0.15">
      <c r="A46" s="82"/>
      <c r="B46" s="39">
        <v>32</v>
      </c>
      <c r="C46" s="83" t="s">
        <v>465</v>
      </c>
      <c r="D46" s="41"/>
      <c r="E46" s="55">
        <f>16*各種係数!P52</f>
        <v>15.421680289427844</v>
      </c>
      <c r="F46" s="56">
        <f>7*各種係数!P52</f>
        <v>6.7469851266246819</v>
      </c>
      <c r="G46" s="57">
        <f t="shared" si="0"/>
        <v>49.27290537702396</v>
      </c>
      <c r="H46" s="58">
        <f t="shared" si="1"/>
        <v>23.156073468870105</v>
      </c>
      <c r="I46" s="46">
        <f t="shared" si="2"/>
        <v>0.14295217175962036</v>
      </c>
      <c r="J46" s="47">
        <f t="shared" si="3"/>
        <v>0.21631885625600134</v>
      </c>
      <c r="K46" s="48" t="str">
        <f>IF(COUNT(入力表1【実績】!$D$26:$D$27,入力表1【実績】!$D$37:$D$38,入力表1【実績】!$D$54:$D$55)&gt;2,"",IF(COUNT(入力表1【実績】!$D$26:$D$27)&gt;0,入力表1【実績】!D$26*入力表2【実績】!G46*各種係数!$N$26,""))</f>
        <v/>
      </c>
      <c r="L46" s="46" t="str">
        <f>IF(COUNT(入力表1【実績】!$D$26:$D$27,入力表1【実績】!$D$37:$D$38,入力表1【実績】!$D$54:$D$55)&gt;2,"",IF(COUNT(入力表1【実績】!$D$26:$D$27)&gt;0,入力表1【実績】!D$27*入力表2【実績】!H46*各種係数!$N$26,""))</f>
        <v/>
      </c>
      <c r="M46" s="49" t="str">
        <f>IF(COUNT(入力表1【実績】!$D$26:$D$27,入力表1【実績】!$D$37:$D$38,入力表1【実績】!$D$54:$D$55)&gt;2,"",IF(COUNT(入力表1【実績】!$D$26:$D$27)&gt;0,SUM(K46:L46),""))</f>
        <v/>
      </c>
      <c r="N46" s="48" t="str">
        <f>IF(COUNT(入力表1【実績】!$D$26:$D$27,入力表1【実績】!$D$37:$D$38,入力表1【実績】!$D$54:$D$55)&gt;2,"",IF(COUNT(入力表1【実績】!$D$37:$D$38)&gt;0,入力表1【実績】!D$43*入力表2【実績】!I46/100,""))</f>
        <v/>
      </c>
      <c r="O46" s="46" t="str">
        <f>IF(COUNT(入力表1【実績】!$D$26:$D$27,入力表1【実績】!$D$37:$D$38,入力表1【実績】!$D$54:$D$55)&gt;2,"",IF(COUNT(入力表1【実績】!$D$37:$D$38)&gt;0,入力表1【実績】!D$44*入力表2【実績】!J46/100,""))</f>
        <v/>
      </c>
      <c r="P46" s="50" t="str">
        <f>IF(COUNT(入力表1【実績】!$D$26:$D$27,入力表1【実績】!$D$37:$D$38,入力表1【実績】!$D$54:$D$55)&gt;2,"",IF(COUNT(入力表1【実績】!$D$37:$D$38)&gt;0,SUM(N46:O46),""))</f>
        <v/>
      </c>
      <c r="Q46" s="48" t="str">
        <f>IF(COUNT(入力表1【実績】!$D$26:$D$27,入力表1【実績】!$D$37:$D$38,入力表1【実績】!$D$54:$D$55)&gt;2,"",IF(COUNT(入力表1【実績】!$D$54:$D$55)&gt;0,IFERROR(入力表1【実績】!H$60*入力表2【実績】!E46/SUM(入力表2【実績】!E$26:E$50),0),""))</f>
        <v/>
      </c>
      <c r="R46" s="47" t="str">
        <f>IF(COUNT(入力表1【実績】!$D$26:$D$27,入力表1【実績】!$D$37:$D$38,入力表1【実績】!$D$54:$D$55)&gt;2,"",IF(COUNT(入力表1【実績】!$D$54:$D$55)&gt;0,IFERROR(入力表1【実績】!H$61*入力表2【実績】!F46/SUM(入力表2【実績】!F$26:F$50),0),""))</f>
        <v/>
      </c>
      <c r="S46" s="50" t="str">
        <f>IF(COUNT(入力表1【実績】!$D$26:$D$27,入力表1【実績】!$D$37:$D$38,入力表1【実績】!$D$54:$D$55)&gt;2,"",IF(COUNT(入力表1【実績】!$D$54:$D$55)&gt;0,SUM(Q46:R46),""))</f>
        <v/>
      </c>
      <c r="T46" s="54" t="s">
        <v>172</v>
      </c>
    </row>
    <row r="47" spans="1:20" x14ac:dyDescent="0.15">
      <c r="A47" s="82"/>
      <c r="B47" s="39">
        <v>33</v>
      </c>
      <c r="C47" s="83" t="s">
        <v>466</v>
      </c>
      <c r="D47" s="41"/>
      <c r="E47" s="55">
        <f>16*各種係数!P53</f>
        <v>0.56170440841484659</v>
      </c>
      <c r="F47" s="56">
        <f>7*各種係数!P53</f>
        <v>0.24574567868149538</v>
      </c>
      <c r="G47" s="57">
        <f t="shared" ref="G47:G74" si="4">E47/E$75*1000000</f>
        <v>1.7946687809794291</v>
      </c>
      <c r="H47" s="58">
        <f t="shared" ref="H47:H74" si="5">F47/F$75*1000000</f>
        <v>0.84341448564195143</v>
      </c>
      <c r="I47" s="46">
        <f t="shared" ref="I47:I74" si="6">E47/E$69*100</f>
        <v>5.2067520246092567E-3</v>
      </c>
      <c r="J47" s="47">
        <f t="shared" ref="J47:J74" si="7">F47/F$69*100</f>
        <v>7.8789893774124844E-3</v>
      </c>
      <c r="K47" s="48" t="str">
        <f>IF(COUNT(入力表1【実績】!$D$26:$D$27,入力表1【実績】!$D$37:$D$38,入力表1【実績】!$D$54:$D$55)&gt;2,"",IF(COUNT(入力表1【実績】!$D$26:$D$27)&gt;0,入力表1【実績】!D$26*入力表2【実績】!G47*各種係数!$N$26,""))</f>
        <v/>
      </c>
      <c r="L47" s="46" t="str">
        <f>IF(COUNT(入力表1【実績】!$D$26:$D$27,入力表1【実績】!$D$37:$D$38,入力表1【実績】!$D$54:$D$55)&gt;2,"",IF(COUNT(入力表1【実績】!$D$26:$D$27)&gt;0,入力表1【実績】!D$27*入力表2【実績】!H47*各種係数!$N$26,""))</f>
        <v/>
      </c>
      <c r="M47" s="49" t="str">
        <f>IF(COUNT(入力表1【実績】!$D$26:$D$27,入力表1【実績】!$D$37:$D$38,入力表1【実績】!$D$54:$D$55)&gt;2,"",IF(COUNT(入力表1【実績】!$D$26:$D$27)&gt;0,SUM(K47:L47),""))</f>
        <v/>
      </c>
      <c r="N47" s="48" t="str">
        <f>IF(COUNT(入力表1【実績】!$D$26:$D$27,入力表1【実績】!$D$37:$D$38,入力表1【実績】!$D$54:$D$55)&gt;2,"",IF(COUNT(入力表1【実績】!$D$37:$D$38)&gt;0,入力表1【実績】!D$43*入力表2【実績】!I47/100,""))</f>
        <v/>
      </c>
      <c r="O47" s="46" t="str">
        <f>IF(COUNT(入力表1【実績】!$D$26:$D$27,入力表1【実績】!$D$37:$D$38,入力表1【実績】!$D$54:$D$55)&gt;2,"",IF(COUNT(入力表1【実績】!$D$37:$D$38)&gt;0,入力表1【実績】!D$44*入力表2【実績】!J47/100,""))</f>
        <v/>
      </c>
      <c r="P47" s="50" t="str">
        <f>IF(COUNT(入力表1【実績】!$D$26:$D$27,入力表1【実績】!$D$37:$D$38,入力表1【実績】!$D$54:$D$55)&gt;2,"",IF(COUNT(入力表1【実績】!$D$37:$D$38)&gt;0,SUM(N47:O47),""))</f>
        <v/>
      </c>
      <c r="Q47" s="48" t="str">
        <f>IF(COUNT(入力表1【実績】!$D$26:$D$27,入力表1【実績】!$D$37:$D$38,入力表1【実績】!$D$54:$D$55)&gt;2,"",IF(COUNT(入力表1【実績】!$D$54:$D$55)&gt;0,IFERROR(入力表1【実績】!H$60*入力表2【実績】!E47/SUM(入力表2【実績】!E$26:E$50),0),""))</f>
        <v/>
      </c>
      <c r="R47" s="47" t="str">
        <f>IF(COUNT(入力表1【実績】!$D$26:$D$27,入力表1【実績】!$D$37:$D$38,入力表1【実績】!$D$54:$D$55)&gt;2,"",IF(COUNT(入力表1【実績】!$D$54:$D$55)&gt;0,IFERROR(入力表1【実績】!H$61*入力表2【実績】!F47/SUM(入力表2【実績】!F$26:F$50),0),""))</f>
        <v/>
      </c>
      <c r="S47" s="50" t="str">
        <f>IF(COUNT(入力表1【実績】!$D$26:$D$27,入力表1【実績】!$D$37:$D$38,入力表1【実績】!$D$54:$D$55)&gt;2,"",IF(COUNT(入力表1【実績】!$D$54:$D$55)&gt;0,SUM(Q47:R47),""))</f>
        <v/>
      </c>
      <c r="T47" s="54" t="s">
        <v>171</v>
      </c>
    </row>
    <row r="48" spans="1:20" x14ac:dyDescent="0.15">
      <c r="A48" s="82"/>
      <c r="B48" s="39">
        <v>34</v>
      </c>
      <c r="C48" s="83" t="s">
        <v>562</v>
      </c>
      <c r="D48" s="41" t="s">
        <v>561</v>
      </c>
      <c r="E48" s="55">
        <f>2*各種係数!P56</f>
        <v>1.3777969762419007</v>
      </c>
      <c r="F48" s="56">
        <f>6*各種係数!P56</f>
        <v>4.133390928725702</v>
      </c>
      <c r="G48" s="57">
        <f t="shared" si="4"/>
        <v>4.4021182364710789</v>
      </c>
      <c r="H48" s="58">
        <f t="shared" si="5"/>
        <v>14.186055286150607</v>
      </c>
      <c r="I48" s="46">
        <f t="shared" si="6"/>
        <v>1.2771570043028372E-2</v>
      </c>
      <c r="J48" s="47">
        <f t="shared" si="7"/>
        <v>0.13252295379050022</v>
      </c>
      <c r="K48" s="48" t="str">
        <f>IF(COUNT(入力表1【実績】!$D$26:$D$27,入力表1【実績】!$D$37:$D$38,入力表1【実績】!$D$54:$D$55)&gt;2,"",IF(COUNT(入力表1【実績】!$D$26:$D$27)&gt;0,入力表1【実績】!D$26*入力表2【実績】!G48*各種係数!$N$26,""))</f>
        <v/>
      </c>
      <c r="L48" s="46" t="str">
        <f>IF(COUNT(入力表1【実績】!$D$26:$D$27,入力表1【実績】!$D$37:$D$38,入力表1【実績】!$D$54:$D$55)&gt;2,"",IF(COUNT(入力表1【実績】!$D$26:$D$27)&gt;0,入力表1【実績】!D$27*入力表2【実績】!H48*各種係数!$N$26,""))</f>
        <v/>
      </c>
      <c r="M48" s="49" t="str">
        <f>IF(COUNT(入力表1【実績】!$D$26:$D$27,入力表1【実績】!$D$37:$D$38,入力表1【実績】!$D$54:$D$55)&gt;2,"",IF(COUNT(入力表1【実績】!$D$26:$D$27)&gt;0,SUM(K48:L48),""))</f>
        <v/>
      </c>
      <c r="N48" s="48" t="str">
        <f>IF(COUNT(入力表1【実績】!$D$26:$D$27,入力表1【実績】!$D$37:$D$38,入力表1【実績】!$D$54:$D$55)&gt;2,"",IF(COUNT(入力表1【実績】!$D$37:$D$38)&gt;0,入力表1【実績】!D$43*入力表2【実績】!I48/100,""))</f>
        <v/>
      </c>
      <c r="O48" s="46" t="str">
        <f>IF(COUNT(入力表1【実績】!$D$26:$D$27,入力表1【実績】!$D$37:$D$38,入力表1【実績】!$D$54:$D$55)&gt;2,"",IF(COUNT(入力表1【実績】!$D$37:$D$38)&gt;0,入力表1【実績】!D$44*入力表2【実績】!J48/100,""))</f>
        <v/>
      </c>
      <c r="P48" s="50" t="str">
        <f>IF(COUNT(入力表1【実績】!$D$26:$D$27,入力表1【実績】!$D$37:$D$38,入力表1【実績】!$D$54:$D$55)&gt;2,"",IF(COUNT(入力表1【実績】!$D$37:$D$38)&gt;0,SUM(N48:O48),""))</f>
        <v/>
      </c>
      <c r="Q48" s="48" t="str">
        <f>IF(COUNT(入力表1【実績】!$D$26:$D$27,入力表1【実績】!$D$37:$D$38,入力表1【実績】!$D$54:$D$55)&gt;2,"",IF(COUNT(入力表1【実績】!$D$54:$D$55)&gt;0,IFERROR(入力表1【実績】!H$60*入力表2【実績】!E48/SUM(入力表2【実績】!E$26:E$50),0),""))</f>
        <v/>
      </c>
      <c r="R48" s="47" t="str">
        <f>IF(COUNT(入力表1【実績】!$D$26:$D$27,入力表1【実績】!$D$37:$D$38,入力表1【実績】!$D$54:$D$55)&gt;2,"",IF(COUNT(入力表1【実績】!$D$54:$D$55)&gt;0,IFERROR(入力表1【実績】!H$61*入力表2【実績】!F48/SUM(入力表2【実績】!F$26:F$50),0),""))</f>
        <v/>
      </c>
      <c r="S48" s="50" t="str">
        <f>IF(COUNT(入力表1【実績】!$D$26:$D$27,入力表1【実績】!$D$37:$D$38,入力表1【実績】!$D$54:$D$55)&gt;2,"",IF(COUNT(入力表1【実績】!$D$54:$D$55)&gt;0,SUM(Q48:R48),""))</f>
        <v/>
      </c>
      <c r="T48" s="54" t="s">
        <v>170</v>
      </c>
    </row>
    <row r="49" spans="1:20" x14ac:dyDescent="0.15">
      <c r="A49" s="82"/>
      <c r="B49" s="39">
        <v>35</v>
      </c>
      <c r="C49" s="83" t="s">
        <v>560</v>
      </c>
      <c r="D49" s="41"/>
      <c r="E49" s="55">
        <f>2*各種係数!P57</f>
        <v>0.62220302375809933</v>
      </c>
      <c r="F49" s="56">
        <f>6*各種係数!P57</f>
        <v>1.866609071274298</v>
      </c>
      <c r="G49" s="57">
        <f t="shared" si="4"/>
        <v>1.9879643553464201</v>
      </c>
      <c r="H49" s="58">
        <f t="shared" si="5"/>
        <v>6.406318671360463</v>
      </c>
      <c r="I49" s="46">
        <f t="shared" si="6"/>
        <v>5.7675474949768204E-3</v>
      </c>
      <c r="J49" s="47">
        <f t="shared" si="7"/>
        <v>5.9846395359868486E-2</v>
      </c>
      <c r="K49" s="48" t="str">
        <f>IF(COUNT(入力表1【実績】!$D$26:$D$27,入力表1【実績】!$D$37:$D$38,入力表1【実績】!$D$54:$D$55)&gt;2,"",IF(COUNT(入力表1【実績】!$D$26:$D$27)&gt;0,入力表1【実績】!D$26*入力表2【実績】!G49*各種係数!$N$26,""))</f>
        <v/>
      </c>
      <c r="L49" s="46" t="str">
        <f>IF(COUNT(入力表1【実績】!$D$26:$D$27,入力表1【実績】!$D$37:$D$38,入力表1【実績】!$D$54:$D$55)&gt;2,"",IF(COUNT(入力表1【実績】!$D$26:$D$27)&gt;0,入力表1【実績】!D$27*入力表2【実績】!H49*各種係数!$N$26,""))</f>
        <v/>
      </c>
      <c r="M49" s="49" t="str">
        <f>IF(COUNT(入力表1【実績】!$D$26:$D$27,入力表1【実績】!$D$37:$D$38,入力表1【実績】!$D$54:$D$55)&gt;2,"",IF(COUNT(入力表1【実績】!$D$26:$D$27)&gt;0,SUM(K49:L49),""))</f>
        <v/>
      </c>
      <c r="N49" s="48" t="str">
        <f>IF(COUNT(入力表1【実績】!$D$26:$D$27,入力表1【実績】!$D$37:$D$38,入力表1【実績】!$D$54:$D$55)&gt;2,"",IF(COUNT(入力表1【実績】!$D$37:$D$38)&gt;0,入力表1【実績】!D$43*入力表2【実績】!I49/100,""))</f>
        <v/>
      </c>
      <c r="O49" s="46" t="str">
        <f>IF(COUNT(入力表1【実績】!$D$26:$D$27,入力表1【実績】!$D$37:$D$38,入力表1【実績】!$D$54:$D$55)&gt;2,"",IF(COUNT(入力表1【実績】!$D$37:$D$38)&gt;0,入力表1【実績】!D$44*入力表2【実績】!J49/100,""))</f>
        <v/>
      </c>
      <c r="P49" s="50" t="str">
        <f>IF(COUNT(入力表1【実績】!$D$26:$D$27,入力表1【実績】!$D$37:$D$38,入力表1【実績】!$D$54:$D$55)&gt;2,"",IF(COUNT(入力表1【実績】!$D$37:$D$38)&gt;0,SUM(N49:O49),""))</f>
        <v/>
      </c>
      <c r="Q49" s="48" t="str">
        <f>IF(COUNT(入力表1【実績】!$D$26:$D$27,入力表1【実績】!$D$37:$D$38,入力表1【実績】!$D$54:$D$55)&gt;2,"",IF(COUNT(入力表1【実績】!$D$54:$D$55)&gt;0,IFERROR(入力表1【実績】!H$60*入力表2【実績】!E49/SUM(入力表2【実績】!E$26:E$50),0),""))</f>
        <v/>
      </c>
      <c r="R49" s="47" t="str">
        <f>IF(COUNT(入力表1【実績】!$D$26:$D$27,入力表1【実績】!$D$37:$D$38,入力表1【実績】!$D$54:$D$55)&gt;2,"",IF(COUNT(入力表1【実績】!$D$54:$D$55)&gt;0,IFERROR(入力表1【実績】!H$61*入力表2【実績】!F49/SUM(入力表2【実績】!F$26:F$50),0),""))</f>
        <v/>
      </c>
      <c r="S49" s="50" t="str">
        <f>IF(COUNT(入力表1【実績】!$D$26:$D$27,入力表1【実績】!$D$37:$D$38,入力表1【実績】!$D$54:$D$55)&gt;2,"",IF(COUNT(入力表1【実績】!$D$54:$D$55)&gt;0,SUM(Q49:R49),""))</f>
        <v/>
      </c>
      <c r="T49" s="54" t="s">
        <v>175</v>
      </c>
    </row>
    <row r="50" spans="1:20" x14ac:dyDescent="0.15">
      <c r="A50" s="82"/>
      <c r="B50" s="60">
        <v>36</v>
      </c>
      <c r="C50" s="61" t="s">
        <v>559</v>
      </c>
      <c r="D50" s="62" t="s">
        <v>558</v>
      </c>
      <c r="E50" s="63">
        <v>59</v>
      </c>
      <c r="F50" s="64">
        <v>52</v>
      </c>
      <c r="G50" s="65">
        <f t="shared" si="4"/>
        <v>188.50743645861624</v>
      </c>
      <c r="H50" s="66">
        <f t="shared" si="5"/>
        <v>178.46724096509593</v>
      </c>
      <c r="I50" s="67">
        <f t="shared" si="6"/>
        <v>0.5469039673711531</v>
      </c>
      <c r="J50" s="68">
        <f t="shared" si="7"/>
        <v>1.6672010259698622</v>
      </c>
      <c r="K50" s="69" t="str">
        <f>IF(COUNT(入力表1【実績】!$D$26:$D$27,入力表1【実績】!$D$37:$D$38,入力表1【実績】!$D$54:$D$55)&gt;2,"",IF(COUNT(入力表1【実績】!$D$26:$D$27)&gt;0,入力表1【実績】!D$26*入力表2【実績】!G50*各種係数!$N$26,""))</f>
        <v/>
      </c>
      <c r="L50" s="67" t="str">
        <f>IF(COUNT(入力表1【実績】!$D$26:$D$27,入力表1【実績】!$D$37:$D$38,入力表1【実績】!$D$54:$D$55)&gt;2,"",IF(COUNT(入力表1【実績】!$D$26:$D$27)&gt;0,入力表1【実績】!D$27*入力表2【実績】!H50*各種係数!$N$26,""))</f>
        <v/>
      </c>
      <c r="M50" s="70" t="str">
        <f>IF(COUNT(入力表1【実績】!$D$26:$D$27,入力表1【実績】!$D$37:$D$38,入力表1【実績】!$D$54:$D$55)&gt;2,"",IF(COUNT(入力表1【実績】!$D$26:$D$27)&gt;0,SUM(K50:L50),""))</f>
        <v/>
      </c>
      <c r="N50" s="69" t="str">
        <f>IF(COUNT(入力表1【実績】!$D$26:$D$27,入力表1【実績】!$D$37:$D$38,入力表1【実績】!$D$54:$D$55)&gt;2,"",IF(COUNT(入力表1【実績】!$D$37:$D$38)&gt;0,入力表1【実績】!D$43*入力表2【実績】!I50/100,""))</f>
        <v/>
      </c>
      <c r="O50" s="67" t="str">
        <f>IF(COUNT(入力表1【実績】!$D$26:$D$27,入力表1【実績】!$D$37:$D$38,入力表1【実績】!$D$54:$D$55)&gt;2,"",IF(COUNT(入力表1【実績】!$D$37:$D$38)&gt;0,入力表1【実績】!D$44*入力表2【実績】!J50/100,""))</f>
        <v/>
      </c>
      <c r="P50" s="71" t="str">
        <f>IF(COUNT(入力表1【実績】!$D$26:$D$27,入力表1【実績】!$D$37:$D$38,入力表1【実績】!$D$54:$D$55)&gt;2,"",IF(COUNT(入力表1【実績】!$D$37:$D$38)&gt;0,SUM(N50:O50),""))</f>
        <v/>
      </c>
      <c r="Q50" s="69" t="str">
        <f>IF(COUNT(入力表1【実績】!$D$26:$D$27,入力表1【実績】!$D$37:$D$38,入力表1【実績】!$D$54:$D$55)&gt;2,"",IF(COUNT(入力表1【実績】!$D$54:$D$55)&gt;0,IFERROR(入力表1【実績】!H$60*入力表2【実績】!E50/SUM(入力表2【実績】!E$26:E$50),0),""))</f>
        <v/>
      </c>
      <c r="R50" s="68" t="str">
        <f>IF(COUNT(入力表1【実績】!$D$26:$D$27,入力表1【実績】!$D$37:$D$38,入力表1【実績】!$D$54:$D$55)&gt;2,"",IF(COUNT(入力表1【実績】!$D$54:$D$55)&gt;0,IFERROR(入力表1【実績】!H$61*入力表2【実績】!F50/SUM(入力表2【実績】!F$26:F$50),0),""))</f>
        <v/>
      </c>
      <c r="S50" s="71" t="str">
        <f>IF(COUNT(入力表1【実績】!$D$26:$D$27,入力表1【実績】!$D$37:$D$38,入力表1【実績】!$D$54:$D$55)&gt;2,"",IF(COUNT(入力表1【実績】!$D$54:$D$55)&gt;0,SUM(Q50:R50),""))</f>
        <v/>
      </c>
      <c r="T50" s="73" t="s">
        <v>175</v>
      </c>
    </row>
    <row r="51" spans="1:20" x14ac:dyDescent="0.15">
      <c r="A51" s="82"/>
      <c r="B51" s="39">
        <v>37</v>
      </c>
      <c r="C51" s="40" t="s">
        <v>557</v>
      </c>
      <c r="D51" s="41"/>
      <c r="E51" s="55">
        <v>62</v>
      </c>
      <c r="F51" s="56">
        <v>52</v>
      </c>
      <c r="G51" s="57">
        <f t="shared" si="4"/>
        <v>198.09256034634248</v>
      </c>
      <c r="H51" s="58">
        <f t="shared" si="5"/>
        <v>178.46724096509593</v>
      </c>
      <c r="I51" s="46">
        <f t="shared" si="6"/>
        <v>0.57471264367816088</v>
      </c>
      <c r="J51" s="47">
        <f t="shared" si="7"/>
        <v>1.6672010259698622</v>
      </c>
      <c r="K51" s="48" t="str">
        <f>IF(COUNT(入力表1【実績】!$D$26:$D$27,入力表1【実績】!$D$37:$D$38,入力表1【実績】!$D$54:$D$55)&gt;2,"",IF(COUNT(入力表1【実績】!$D$26:$D$27)&gt;0,入力表1【実績】!D$26*入力表2【実績】!G51*各種係数!$N$26,""))</f>
        <v/>
      </c>
      <c r="L51" s="46" t="str">
        <f>IF(COUNT(入力表1【実績】!$D$26:$D$27,入力表1【実績】!$D$37:$D$38,入力表1【実績】!$D$54:$D$55)&gt;2,"",IF(COUNT(入力表1【実績】!$D$26:$D$27)&gt;0,入力表1【実績】!D$27*入力表2【実績】!H51*各種係数!$N$26,""))</f>
        <v/>
      </c>
      <c r="M51" s="49" t="str">
        <f>IF(COUNT(入力表1【実績】!$D$26:$D$27,入力表1【実績】!$D$37:$D$38,入力表1【実績】!$D$54:$D$55)&gt;2,"",IF(COUNT(入力表1【実績】!$D$26:$D$27)&gt;0,SUM(K51:L51),""))</f>
        <v/>
      </c>
      <c r="N51" s="48" t="str">
        <f>IF(COUNT(入力表1【実績】!$D$26:$D$27,入力表1【実績】!$D$37:$D$38,入力表1【実績】!$D$54:$D$55)&gt;2,"",IF(COUNT(入力表1【実績】!$D$37:$D$38)&gt;0,入力表1【実績】!D$43*入力表2【実績】!I51/100,""))</f>
        <v/>
      </c>
      <c r="O51" s="46" t="str">
        <f>IF(COUNT(入力表1【実績】!$D$26:$D$27,入力表1【実績】!$D$37:$D$38,入力表1【実績】!$D$54:$D$55)&gt;2,"",IF(COUNT(入力表1【実績】!$D$37:$D$38)&gt;0,入力表1【実績】!D$44*入力表2【実績】!J51/100,""))</f>
        <v/>
      </c>
      <c r="P51" s="50" t="str">
        <f>IF(COUNT(入力表1【実績】!$D$26:$D$27,入力表1【実績】!$D$37:$D$38,入力表1【実績】!$D$54:$D$55)&gt;2,"",IF(COUNT(入力表1【実績】!$D$37:$D$38)&gt;0,SUM(N51:O51),""))</f>
        <v/>
      </c>
      <c r="Q51" s="48" t="str">
        <f>IF(COUNT(入力表1【実績】!$D$26:$D$27,入力表1【実績】!$D$37:$D$38,入力表1【実績】!$D$54:$D$55)&gt;2,"",IF(COUNT(入力表1【実績】!$D$54:$D$55)&gt;0,IFERROR(入力表1【実績】!I$60*入力表2【実績】!E51/SUM(入力表2【実績】!E$51:E$68),0),""))</f>
        <v/>
      </c>
      <c r="R51" s="47" t="str">
        <f>IF(COUNT(入力表1【実績】!$D$26:$D$27,入力表1【実績】!$D$37:$D$38,入力表1【実績】!$D$54:$D$55)&gt;2,"",IF(COUNT(入力表1【実績】!$D$54:$D$55)&gt;0,IFERROR(入力表1【実績】!I$61*入力表2【実績】!F51/SUM(入力表2【実績】!F$51:F$68),0),""))</f>
        <v/>
      </c>
      <c r="S51" s="50" t="str">
        <f>IF(COUNT(入力表1【実績】!$D$26:$D$27,入力表1【実績】!$D$37:$D$38,入力表1【実績】!$D$54:$D$55)&gt;2,"",IF(COUNT(入力表1【実績】!$D$54:$D$55)&gt;0,SUM(Q51:R51),""))</f>
        <v/>
      </c>
      <c r="T51" s="54" t="s">
        <v>202</v>
      </c>
    </row>
    <row r="52" spans="1:20" x14ac:dyDescent="0.15">
      <c r="A52" s="82"/>
      <c r="B52" s="39">
        <v>38</v>
      </c>
      <c r="C52" s="40" t="s">
        <v>555</v>
      </c>
      <c r="D52" s="41"/>
      <c r="E52" s="55">
        <v>98</v>
      </c>
      <c r="F52" s="56">
        <v>43</v>
      </c>
      <c r="G52" s="57">
        <f t="shared" si="4"/>
        <v>313.11404699905745</v>
      </c>
      <c r="H52" s="58">
        <f t="shared" si="5"/>
        <v>147.57868002882933</v>
      </c>
      <c r="I52" s="46">
        <f t="shared" si="6"/>
        <v>0.90841675936225441</v>
      </c>
      <c r="J52" s="47">
        <f t="shared" si="7"/>
        <v>1.3786470022443091</v>
      </c>
      <c r="K52" s="48" t="str">
        <f>IF(COUNT(入力表1【実績】!$D$26:$D$27,入力表1【実績】!$D$37:$D$38,入力表1【実績】!$D$54:$D$55)&gt;2,"",IF(COUNT(入力表1【実績】!$D$26:$D$27)&gt;0,入力表1【実績】!D$26*入力表2【実績】!G52*各種係数!$N$26,""))</f>
        <v/>
      </c>
      <c r="L52" s="46" t="str">
        <f>IF(COUNT(入力表1【実績】!$D$26:$D$27,入力表1【実績】!$D$37:$D$38,入力表1【実績】!$D$54:$D$55)&gt;2,"",IF(COUNT(入力表1【実績】!$D$26:$D$27)&gt;0,入力表1【実績】!D$27*入力表2【実績】!H52*各種係数!$N$26,""))</f>
        <v/>
      </c>
      <c r="M52" s="49" t="str">
        <f>IF(COUNT(入力表1【実績】!$D$26:$D$27,入力表1【実績】!$D$37:$D$38,入力表1【実績】!$D$54:$D$55)&gt;2,"",IF(COUNT(入力表1【実績】!$D$26:$D$27)&gt;0,SUM(K52:L52),""))</f>
        <v/>
      </c>
      <c r="N52" s="48" t="str">
        <f>IF(COUNT(入力表1【実績】!$D$26:$D$27,入力表1【実績】!$D$37:$D$38,入力表1【実績】!$D$54:$D$55)&gt;2,"",IF(COUNT(入力表1【実績】!$D$37:$D$38)&gt;0,入力表1【実績】!D$43*入力表2【実績】!I52/100,""))</f>
        <v/>
      </c>
      <c r="O52" s="46" t="str">
        <f>IF(COUNT(入力表1【実績】!$D$26:$D$27,入力表1【実績】!$D$37:$D$38,入力表1【実績】!$D$54:$D$55)&gt;2,"",IF(COUNT(入力表1【実績】!$D$37:$D$38)&gt;0,入力表1【実績】!D$44*入力表2【実績】!J52/100,""))</f>
        <v/>
      </c>
      <c r="P52" s="50" t="str">
        <f>IF(COUNT(入力表1【実績】!$D$26:$D$27,入力表1【実績】!$D$37:$D$38,入力表1【実績】!$D$54:$D$55)&gt;2,"",IF(COUNT(入力表1【実績】!$D$37:$D$38)&gt;0,SUM(N52:O52),""))</f>
        <v/>
      </c>
      <c r="Q52" s="48" t="str">
        <f>IF(COUNT(入力表1【実績】!$D$26:$D$27,入力表1【実績】!$D$37:$D$38,入力表1【実績】!$D$54:$D$55)&gt;2,"",IF(COUNT(入力表1【実績】!$D$54:$D$55)&gt;0,IFERROR(入力表1【実績】!I$60*入力表2【実績】!E52/SUM(入力表2【実績】!E$51:E$68),0),""))</f>
        <v/>
      </c>
      <c r="R52" s="47" t="str">
        <f>IF(COUNT(入力表1【実績】!$D$26:$D$27,入力表1【実績】!$D$37:$D$38,入力表1【実績】!$D$54:$D$55)&gt;2,"",IF(COUNT(入力表1【実績】!$D$54:$D$55)&gt;0,IFERROR(入力表1【実績】!I$61*入力表2【実績】!F52/SUM(入力表2【実績】!F$51:F$68),0),""))</f>
        <v/>
      </c>
      <c r="S52" s="50" t="str">
        <f>IF(COUNT(入力表1【実績】!$D$26:$D$27,入力表1【実績】!$D$37:$D$38,入力表1【実績】!$D$54:$D$55)&gt;2,"",IF(COUNT(入力表1【実績】!$D$54:$D$55)&gt;0,SUM(Q52:R52),""))</f>
        <v/>
      </c>
      <c r="T52" s="54" t="s">
        <v>196</v>
      </c>
    </row>
    <row r="53" spans="1:20" x14ac:dyDescent="0.15">
      <c r="A53" s="82"/>
      <c r="B53" s="39">
        <v>39</v>
      </c>
      <c r="C53" s="40" t="s">
        <v>424</v>
      </c>
      <c r="D53" s="41" t="s">
        <v>554</v>
      </c>
      <c r="E53" s="55">
        <v>63</v>
      </c>
      <c r="F53" s="56">
        <v>63</v>
      </c>
      <c r="G53" s="57">
        <f t="shared" si="4"/>
        <v>201.28760164225125</v>
      </c>
      <c r="H53" s="58">
        <f t="shared" si="5"/>
        <v>216.2199265538662</v>
      </c>
      <c r="I53" s="46">
        <f t="shared" si="6"/>
        <v>0.58398220244716359</v>
      </c>
      <c r="J53" s="47">
        <f t="shared" si="7"/>
        <v>2.0198781660788714</v>
      </c>
      <c r="K53" s="48" t="str">
        <f>IF(COUNT(入力表1【実績】!$D$26:$D$27,入力表1【実績】!$D$37:$D$38,入力表1【実績】!$D$54:$D$55)&gt;2,"",IF(COUNT(入力表1【実績】!$D$26:$D$27)&gt;0,入力表1【実績】!D$26*入力表2【実績】!G53*各種係数!$N$26,""))</f>
        <v/>
      </c>
      <c r="L53" s="46" t="str">
        <f>IF(COUNT(入力表1【実績】!$D$26:$D$27,入力表1【実績】!$D$37:$D$38,入力表1【実績】!$D$54:$D$55)&gt;2,"",IF(COUNT(入力表1【実績】!$D$26:$D$27)&gt;0,入力表1【実績】!D$27*入力表2【実績】!H53*各種係数!$N$26,""))</f>
        <v/>
      </c>
      <c r="M53" s="49" t="str">
        <f>IF(COUNT(入力表1【実績】!$D$26:$D$27,入力表1【実績】!$D$37:$D$38,入力表1【実績】!$D$54:$D$55)&gt;2,"",IF(COUNT(入力表1【実績】!$D$26:$D$27)&gt;0,SUM(K53:L53),""))</f>
        <v/>
      </c>
      <c r="N53" s="48" t="str">
        <f>IF(COUNT(入力表1【実績】!$D$26:$D$27,入力表1【実績】!$D$37:$D$38,入力表1【実績】!$D$54:$D$55)&gt;2,"",IF(COUNT(入力表1【実績】!$D$37:$D$38)&gt;0,入力表1【実績】!D$43*入力表2【実績】!I53/100,""))</f>
        <v/>
      </c>
      <c r="O53" s="46" t="str">
        <f>IF(COUNT(入力表1【実績】!$D$26:$D$27,入力表1【実績】!$D$37:$D$38,入力表1【実績】!$D$54:$D$55)&gt;2,"",IF(COUNT(入力表1【実績】!$D$37:$D$38)&gt;0,入力表1【実績】!D$44*入力表2【実績】!J53/100,""))</f>
        <v/>
      </c>
      <c r="P53" s="50" t="str">
        <f>IF(COUNT(入力表1【実績】!$D$26:$D$27,入力表1【実績】!$D$37:$D$38,入力表1【実績】!$D$54:$D$55)&gt;2,"",IF(COUNT(入力表1【実績】!$D$37:$D$38)&gt;0,SUM(N53:O53),""))</f>
        <v/>
      </c>
      <c r="Q53" s="48" t="str">
        <f>IF(COUNT(入力表1【実績】!$D$26:$D$27,入力表1【実績】!$D$37:$D$38,入力表1【実績】!$D$54:$D$55)&gt;2,"",IF(COUNT(入力表1【実績】!$D$54:$D$55)&gt;0,IFERROR(入力表1【実績】!I$60*入力表2【実績】!E53/SUM(入力表2【実績】!E$51:E$68),0),""))</f>
        <v/>
      </c>
      <c r="R53" s="47" t="str">
        <f>IF(COUNT(入力表1【実績】!$D$26:$D$27,入力表1【実績】!$D$37:$D$38,入力表1【実績】!$D$54:$D$55)&gt;2,"",IF(COUNT(入力表1【実績】!$D$54:$D$55)&gt;0,IFERROR(入力表1【実績】!I$61*入力表2【実績】!F53/SUM(入力表2【実績】!F$51:F$68),0),""))</f>
        <v/>
      </c>
      <c r="S53" s="50" t="str">
        <f>IF(COUNT(入力表1【実績】!$D$26:$D$27,入力表1【実績】!$D$37:$D$38,入力表1【実績】!$D$54:$D$55)&gt;2,"",IF(COUNT(入力表1【実績】!$D$54:$D$55)&gt;0,SUM(Q53:R53),""))</f>
        <v/>
      </c>
      <c r="T53" s="54" t="s">
        <v>203</v>
      </c>
    </row>
    <row r="54" spans="1:20" x14ac:dyDescent="0.15">
      <c r="A54" s="82"/>
      <c r="B54" s="39">
        <v>40</v>
      </c>
      <c r="C54" s="40" t="s">
        <v>553</v>
      </c>
      <c r="D54" s="41" t="s">
        <v>551</v>
      </c>
      <c r="E54" s="55">
        <v>240</v>
      </c>
      <c r="F54" s="56">
        <v>124</v>
      </c>
      <c r="G54" s="57">
        <f t="shared" si="4"/>
        <v>766.80991101809991</v>
      </c>
      <c r="H54" s="58">
        <f t="shared" si="5"/>
        <v>425.57572845522873</v>
      </c>
      <c r="I54" s="46">
        <f t="shared" si="6"/>
        <v>2.2246941045606228</v>
      </c>
      <c r="J54" s="47">
        <f t="shared" si="7"/>
        <v>3.9756332157742866</v>
      </c>
      <c r="K54" s="48" t="str">
        <f>IF(COUNT(入力表1【実績】!$D$26:$D$27,入力表1【実績】!$D$37:$D$38,入力表1【実績】!$D$54:$D$55)&gt;2,"",IF(COUNT(入力表1【実績】!$D$26:$D$27)&gt;0,入力表1【実績】!D$26*入力表2【実績】!G54*各種係数!$N$26,""))</f>
        <v/>
      </c>
      <c r="L54" s="46" t="str">
        <f>IF(COUNT(入力表1【実績】!$D$26:$D$27,入力表1【実績】!$D$37:$D$38,入力表1【実績】!$D$54:$D$55)&gt;2,"",IF(COUNT(入力表1【実績】!$D$26:$D$27)&gt;0,入力表1【実績】!D$27*入力表2【実績】!H54*各種係数!$N$26,""))</f>
        <v/>
      </c>
      <c r="M54" s="49" t="str">
        <f>IF(COUNT(入力表1【実績】!$D$26:$D$27,入力表1【実績】!$D$37:$D$38,入力表1【実績】!$D$54:$D$55)&gt;2,"",IF(COUNT(入力表1【実績】!$D$26:$D$27)&gt;0,SUM(K54:L54),""))</f>
        <v/>
      </c>
      <c r="N54" s="48" t="str">
        <f>IF(COUNT(入力表1【実績】!$D$26:$D$27,入力表1【実績】!$D$37:$D$38,入力表1【実績】!$D$54:$D$55)&gt;2,"",IF(COUNT(入力表1【実績】!$D$37:$D$38)&gt;0,入力表1【実績】!D$43*入力表2【実績】!I54/100,""))</f>
        <v/>
      </c>
      <c r="O54" s="46" t="str">
        <f>IF(COUNT(入力表1【実績】!$D$26:$D$27,入力表1【実績】!$D$37:$D$38,入力表1【実績】!$D$54:$D$55)&gt;2,"",IF(COUNT(入力表1【実績】!$D$37:$D$38)&gt;0,入力表1【実績】!D$44*入力表2【実績】!J54/100,""))</f>
        <v/>
      </c>
      <c r="P54" s="50" t="str">
        <f>IF(COUNT(入力表1【実績】!$D$26:$D$27,入力表1【実績】!$D$37:$D$38,入力表1【実績】!$D$54:$D$55)&gt;2,"",IF(COUNT(入力表1【実績】!$D$37:$D$38)&gt;0,SUM(N54:O54),""))</f>
        <v/>
      </c>
      <c r="Q54" s="48" t="str">
        <f>IF(COUNT(入力表1【実績】!$D$26:$D$27,入力表1【実績】!$D$37:$D$38,入力表1【実績】!$D$54:$D$55)&gt;2,"",IF(COUNT(入力表1【実績】!$D$54:$D$55)&gt;0,IFERROR(入力表1【実績】!I$60*入力表2【実績】!E54/SUM(入力表2【実績】!E$51:E$68),0),""))</f>
        <v/>
      </c>
      <c r="R54" s="47" t="str">
        <f>IF(COUNT(入力表1【実績】!$D$26:$D$27,入力表1【実績】!$D$37:$D$38,入力表1【実績】!$D$54:$D$55)&gt;2,"",IF(COUNT(入力表1【実績】!$D$54:$D$55)&gt;0,IFERROR(入力表1【実績】!I$61*入力表2【実績】!F54/SUM(入力表2【実績】!F$51:F$68),0),""))</f>
        <v/>
      </c>
      <c r="S54" s="50" t="str">
        <f>IF(COUNT(入力表1【実績】!$D$26:$D$27,入力表1【実績】!$D$37:$D$38,入力表1【実績】!$D$54:$D$55)&gt;2,"",IF(COUNT(入力表1【実績】!$D$54:$D$55)&gt;0,SUM(Q54:R54),""))</f>
        <v/>
      </c>
      <c r="T54" s="54" t="s">
        <v>203</v>
      </c>
    </row>
    <row r="55" spans="1:20" x14ac:dyDescent="0.15">
      <c r="A55" s="82"/>
      <c r="B55" s="39">
        <v>41</v>
      </c>
      <c r="C55" s="40" t="s">
        <v>550</v>
      </c>
      <c r="D55" s="41" t="s">
        <v>549</v>
      </c>
      <c r="E55" s="55">
        <v>80</v>
      </c>
      <c r="F55" s="56">
        <v>57</v>
      </c>
      <c r="G55" s="57">
        <f t="shared" si="4"/>
        <v>255.60330367269998</v>
      </c>
      <c r="H55" s="58">
        <f t="shared" si="5"/>
        <v>195.62755259635514</v>
      </c>
      <c r="I55" s="46">
        <f t="shared" si="6"/>
        <v>0.7415647015202077</v>
      </c>
      <c r="J55" s="47">
        <f t="shared" si="7"/>
        <v>1.827508816928503</v>
      </c>
      <c r="K55" s="48" t="str">
        <f>IF(COUNT(入力表1【実績】!$D$26:$D$27,入力表1【実績】!$D$37:$D$38,入力表1【実績】!$D$54:$D$55)&gt;2,"",IF(COUNT(入力表1【実績】!$D$26:$D$27)&gt;0,入力表1【実績】!D$26*入力表2【実績】!G55*各種係数!$N$26,""))</f>
        <v/>
      </c>
      <c r="L55" s="46" t="str">
        <f>IF(COUNT(入力表1【実績】!$D$26:$D$27,入力表1【実績】!$D$37:$D$38,入力表1【実績】!$D$54:$D$55)&gt;2,"",IF(COUNT(入力表1【実績】!$D$26:$D$27)&gt;0,入力表1【実績】!D$27*入力表2【実績】!H55*各種係数!$N$26,""))</f>
        <v/>
      </c>
      <c r="M55" s="49" t="str">
        <f>IF(COUNT(入力表1【実績】!$D$26:$D$27,入力表1【実績】!$D$37:$D$38,入力表1【実績】!$D$54:$D$55)&gt;2,"",IF(COUNT(入力表1【実績】!$D$26:$D$27)&gt;0,SUM(K55:L55),""))</f>
        <v/>
      </c>
      <c r="N55" s="48" t="str">
        <f>IF(COUNT(入力表1【実績】!$D$26:$D$27,入力表1【実績】!$D$37:$D$38,入力表1【実績】!$D$54:$D$55)&gt;2,"",IF(COUNT(入力表1【実績】!$D$37:$D$38)&gt;0,入力表1【実績】!D$43*入力表2【実績】!I55/100,""))</f>
        <v/>
      </c>
      <c r="O55" s="46" t="str">
        <f>IF(COUNT(入力表1【実績】!$D$26:$D$27,入力表1【実績】!$D$37:$D$38,入力表1【実績】!$D$54:$D$55)&gt;2,"",IF(COUNT(入力表1【実績】!$D$37:$D$38)&gt;0,入力表1【実績】!D$44*入力表2【実績】!J55/100,""))</f>
        <v/>
      </c>
      <c r="P55" s="50" t="str">
        <f>IF(COUNT(入力表1【実績】!$D$26:$D$27,入力表1【実績】!$D$37:$D$38,入力表1【実績】!$D$54:$D$55)&gt;2,"",IF(COUNT(入力表1【実績】!$D$37:$D$38)&gt;0,SUM(N55:O55),""))</f>
        <v/>
      </c>
      <c r="Q55" s="48" t="str">
        <f>IF(COUNT(入力表1【実績】!$D$26:$D$27,入力表1【実績】!$D$37:$D$38,入力表1【実績】!$D$54:$D$55)&gt;2,"",IF(COUNT(入力表1【実績】!$D$54:$D$55)&gt;0,IFERROR(入力表1【実績】!I$60*入力表2【実績】!E55/SUM(入力表2【実績】!E$51:E$68),0),""))</f>
        <v/>
      </c>
      <c r="R55" s="47" t="str">
        <f>IF(COUNT(入力表1【実績】!$D$26:$D$27,入力表1【実績】!$D$37:$D$38,入力表1【実績】!$D$54:$D$55)&gt;2,"",IF(COUNT(入力表1【実績】!$D$54:$D$55)&gt;0,IFERROR(入力表1【実績】!I$61*入力表2【実績】!F55/SUM(入力表2【実績】!F$51:F$68),0),""))</f>
        <v/>
      </c>
      <c r="S55" s="50" t="str">
        <f>IF(COUNT(入力表1【実績】!$D$26:$D$27,入力表1【実績】!$D$37:$D$38,入力表1【実績】!$D$54:$D$55)&gt;2,"",IF(COUNT(入力表1【実績】!$D$54:$D$55)&gt;0,SUM(Q55:R55),""))</f>
        <v/>
      </c>
      <c r="T55" s="54" t="s">
        <v>203</v>
      </c>
    </row>
    <row r="56" spans="1:20" x14ac:dyDescent="0.15">
      <c r="A56" s="82"/>
      <c r="B56" s="39">
        <v>42</v>
      </c>
      <c r="C56" s="40" t="s">
        <v>548</v>
      </c>
      <c r="D56" s="41"/>
      <c r="E56" s="55">
        <v>27</v>
      </c>
      <c r="F56" s="56">
        <v>15</v>
      </c>
      <c r="G56" s="57">
        <f t="shared" si="4"/>
        <v>86.266114989536234</v>
      </c>
      <c r="H56" s="58">
        <f t="shared" si="5"/>
        <v>51.480934893777672</v>
      </c>
      <c r="I56" s="46">
        <f t="shared" si="6"/>
        <v>0.25027808676307006</v>
      </c>
      <c r="J56" s="47">
        <f t="shared" si="7"/>
        <v>0.48092337287592174</v>
      </c>
      <c r="K56" s="48" t="str">
        <f>IF(COUNT(入力表1【実績】!$D$26:$D$27,入力表1【実績】!$D$37:$D$38,入力表1【実績】!$D$54:$D$55)&gt;2,"",IF(COUNT(入力表1【実績】!$D$26:$D$27)&gt;0,入力表1【実績】!D$26*入力表2【実績】!G56*各種係数!$N$26,""))</f>
        <v/>
      </c>
      <c r="L56" s="46" t="str">
        <f>IF(COUNT(入力表1【実績】!$D$26:$D$27,入力表1【実績】!$D$37:$D$38,入力表1【実績】!$D$54:$D$55)&gt;2,"",IF(COUNT(入力表1【実績】!$D$26:$D$27)&gt;0,入力表1【実績】!D$27*入力表2【実績】!H56*各種係数!$N$26,""))</f>
        <v/>
      </c>
      <c r="M56" s="49" t="str">
        <f>IF(COUNT(入力表1【実績】!$D$26:$D$27,入力表1【実績】!$D$37:$D$38,入力表1【実績】!$D$54:$D$55)&gt;2,"",IF(COUNT(入力表1【実績】!$D$26:$D$27)&gt;0,SUM(K56:L56),""))</f>
        <v/>
      </c>
      <c r="N56" s="48" t="str">
        <f>IF(COUNT(入力表1【実績】!$D$26:$D$27,入力表1【実績】!$D$37:$D$38,入力表1【実績】!$D$54:$D$55)&gt;2,"",IF(COUNT(入力表1【実績】!$D$37:$D$38)&gt;0,入力表1【実績】!D$43*入力表2【実績】!I56/100,""))</f>
        <v/>
      </c>
      <c r="O56" s="46" t="str">
        <f>IF(COUNT(入力表1【実績】!$D$26:$D$27,入力表1【実績】!$D$37:$D$38,入力表1【実績】!$D$54:$D$55)&gt;2,"",IF(COUNT(入力表1【実績】!$D$37:$D$38)&gt;0,入力表1【実績】!D$44*入力表2【実績】!J56/100,""))</f>
        <v/>
      </c>
      <c r="P56" s="50" t="str">
        <f>IF(COUNT(入力表1【実績】!$D$26:$D$27,入力表1【実績】!$D$37:$D$38,入力表1【実績】!$D$54:$D$55)&gt;2,"",IF(COUNT(入力表1【実績】!$D$37:$D$38)&gt;0,SUM(N56:O56),""))</f>
        <v/>
      </c>
      <c r="Q56" s="48" t="str">
        <f>IF(COUNT(入力表1【実績】!$D$26:$D$27,入力表1【実績】!$D$37:$D$38,入力表1【実績】!$D$54:$D$55)&gt;2,"",IF(COUNT(入力表1【実績】!$D$54:$D$55)&gt;0,IFERROR(入力表1【実績】!I$60*入力表2【実績】!E56/SUM(入力表2【実績】!E$51:E$68),0),""))</f>
        <v/>
      </c>
      <c r="R56" s="47" t="str">
        <f>IF(COUNT(入力表1【実績】!$D$26:$D$27,入力表1【実績】!$D$37:$D$38,入力表1【実績】!$D$54:$D$55)&gt;2,"",IF(COUNT(入力表1【実績】!$D$54:$D$55)&gt;0,IFERROR(入力表1【実績】!I$61*入力表2【実績】!F56/SUM(入力表2【実績】!F$51:F$68),0),""))</f>
        <v/>
      </c>
      <c r="S56" s="50" t="str">
        <f>IF(COUNT(入力表1【実績】!$D$26:$D$27,入力表1【実績】!$D$37:$D$38,入力表1【実績】!$D$54:$D$55)&gt;2,"",IF(COUNT(入力表1【実績】!$D$54:$D$55)&gt;0,SUM(Q56:R56),""))</f>
        <v/>
      </c>
      <c r="T56" s="54" t="s">
        <v>184</v>
      </c>
    </row>
    <row r="57" spans="1:20" x14ac:dyDescent="0.15">
      <c r="A57" s="82"/>
      <c r="B57" s="39">
        <v>43</v>
      </c>
      <c r="C57" s="40" t="s">
        <v>547</v>
      </c>
      <c r="D57" s="41"/>
      <c r="E57" s="55">
        <v>0</v>
      </c>
      <c r="F57" s="56">
        <v>1</v>
      </c>
      <c r="G57" s="57">
        <f t="shared" si="4"/>
        <v>0</v>
      </c>
      <c r="H57" s="58">
        <f t="shared" si="5"/>
        <v>3.4320623262518444</v>
      </c>
      <c r="I57" s="46">
        <f t="shared" si="6"/>
        <v>0</v>
      </c>
      <c r="J57" s="47">
        <f t="shared" si="7"/>
        <v>3.2061558191728116E-2</v>
      </c>
      <c r="K57" s="48" t="str">
        <f>IF(COUNT(入力表1【実績】!$D$26:$D$27,入力表1【実績】!$D$37:$D$38,入力表1【実績】!$D$54:$D$55)&gt;2,"",IF(COUNT(入力表1【実績】!$D$26:$D$27)&gt;0,入力表1【実績】!D$26*入力表2【実績】!G57*各種係数!$N$26,""))</f>
        <v/>
      </c>
      <c r="L57" s="46" t="str">
        <f>IF(COUNT(入力表1【実績】!$D$26:$D$27,入力表1【実績】!$D$37:$D$38,入力表1【実績】!$D$54:$D$55)&gt;2,"",IF(COUNT(入力表1【実績】!$D$26:$D$27)&gt;0,入力表1【実績】!D$27*入力表2【実績】!H57*各種係数!$N$26,""))</f>
        <v/>
      </c>
      <c r="M57" s="49" t="str">
        <f>IF(COUNT(入力表1【実績】!$D$26:$D$27,入力表1【実績】!$D$37:$D$38,入力表1【実績】!$D$54:$D$55)&gt;2,"",IF(COUNT(入力表1【実績】!$D$26:$D$27)&gt;0,SUM(K57:L57),""))</f>
        <v/>
      </c>
      <c r="N57" s="48" t="str">
        <f>IF(COUNT(入力表1【実績】!$D$26:$D$27,入力表1【実績】!$D$37:$D$38,入力表1【実績】!$D$54:$D$55)&gt;2,"",IF(COUNT(入力表1【実績】!$D$37:$D$38)&gt;0,入力表1【実績】!D$43*入力表2【実績】!I57/100,""))</f>
        <v/>
      </c>
      <c r="O57" s="46" t="str">
        <f>IF(COUNT(入力表1【実績】!$D$26:$D$27,入力表1【実績】!$D$37:$D$38,入力表1【実績】!$D$54:$D$55)&gt;2,"",IF(COUNT(入力表1【実績】!$D$37:$D$38)&gt;0,入力表1【実績】!D$44*入力表2【実績】!J57/100,""))</f>
        <v/>
      </c>
      <c r="P57" s="50" t="str">
        <f>IF(COUNT(入力表1【実績】!$D$26:$D$27,入力表1【実績】!$D$37:$D$38,入力表1【実績】!$D$54:$D$55)&gt;2,"",IF(COUNT(入力表1【実績】!$D$37:$D$38)&gt;0,SUM(N57:O57),""))</f>
        <v/>
      </c>
      <c r="Q57" s="48" t="str">
        <f>IF(COUNT(入力表1【実績】!$D$26:$D$27,入力表1【実績】!$D$37:$D$38,入力表1【実績】!$D$54:$D$55)&gt;2,"",IF(COUNT(入力表1【実績】!$D$54:$D$55)&gt;0,IFERROR(入力表1【実績】!I$60*入力表2【実績】!E57/SUM(入力表2【実績】!E$51:E$68),0),""))</f>
        <v/>
      </c>
      <c r="R57" s="47" t="str">
        <f>IF(COUNT(入力表1【実績】!$D$26:$D$27,入力表1【実績】!$D$37:$D$38,入力表1【実績】!$D$54:$D$55)&gt;2,"",IF(COUNT(入力表1【実績】!$D$54:$D$55)&gt;0,IFERROR(入力表1【実績】!I$61*入力表2【実績】!F57/SUM(入力表2【実績】!F$51:F$68),0),""))</f>
        <v/>
      </c>
      <c r="S57" s="50" t="str">
        <f>IF(COUNT(入力表1【実績】!$D$26:$D$27,入力表1【実績】!$D$37:$D$38,入力表1【実績】!$D$54:$D$55)&gt;2,"",IF(COUNT(入力表1【実績】!$D$54:$D$55)&gt;0,SUM(Q57:R57),""))</f>
        <v/>
      </c>
      <c r="T57" s="54" t="s">
        <v>203</v>
      </c>
    </row>
    <row r="58" spans="1:20" x14ac:dyDescent="0.15">
      <c r="A58" s="82"/>
      <c r="B58" s="39">
        <v>44</v>
      </c>
      <c r="C58" s="40" t="s">
        <v>429</v>
      </c>
      <c r="D58" s="41"/>
      <c r="E58" s="55">
        <v>12</v>
      </c>
      <c r="F58" s="56">
        <v>8</v>
      </c>
      <c r="G58" s="57">
        <f t="shared" si="4"/>
        <v>38.340495550904997</v>
      </c>
      <c r="H58" s="58">
        <f t="shared" si="5"/>
        <v>27.456498610014755</v>
      </c>
      <c r="I58" s="46">
        <f t="shared" si="6"/>
        <v>0.11123470522803114</v>
      </c>
      <c r="J58" s="47">
        <f t="shared" si="7"/>
        <v>0.25649246553382493</v>
      </c>
      <c r="K58" s="48" t="str">
        <f>IF(COUNT(入力表1【実績】!$D$26:$D$27,入力表1【実績】!$D$37:$D$38,入力表1【実績】!$D$54:$D$55)&gt;2,"",IF(COUNT(入力表1【実績】!$D$26:$D$27)&gt;0,入力表1【実績】!D$26*入力表2【実績】!G58*各種係数!$N$26,""))</f>
        <v/>
      </c>
      <c r="L58" s="46" t="str">
        <f>IF(COUNT(入力表1【実績】!$D$26:$D$27,入力表1【実績】!$D$37:$D$38,入力表1【実績】!$D$54:$D$55)&gt;2,"",IF(COUNT(入力表1【実績】!$D$26:$D$27)&gt;0,入力表1【実績】!D$27*入力表2【実績】!H58*各種係数!$N$26,""))</f>
        <v/>
      </c>
      <c r="M58" s="49" t="str">
        <f>IF(COUNT(入力表1【実績】!$D$26:$D$27,入力表1【実績】!$D$37:$D$38,入力表1【実績】!$D$54:$D$55)&gt;2,"",IF(COUNT(入力表1【実績】!$D$26:$D$27)&gt;0,SUM(K58:L58),""))</f>
        <v/>
      </c>
      <c r="N58" s="48" t="str">
        <f>IF(COUNT(入力表1【実績】!$D$26:$D$27,入力表1【実績】!$D$37:$D$38,入力表1【実績】!$D$54:$D$55)&gt;2,"",IF(COUNT(入力表1【実績】!$D$37:$D$38)&gt;0,入力表1【実績】!D$43*入力表2【実績】!I58/100,""))</f>
        <v/>
      </c>
      <c r="O58" s="46" t="str">
        <f>IF(COUNT(入力表1【実績】!$D$26:$D$27,入力表1【実績】!$D$37:$D$38,入力表1【実績】!$D$54:$D$55)&gt;2,"",IF(COUNT(入力表1【実績】!$D$37:$D$38)&gt;0,入力表1【実績】!D$44*入力表2【実績】!J58/100,""))</f>
        <v/>
      </c>
      <c r="P58" s="50" t="str">
        <f>IF(COUNT(入力表1【実績】!$D$26:$D$27,入力表1【実績】!$D$37:$D$38,入力表1【実績】!$D$54:$D$55)&gt;2,"",IF(COUNT(入力表1【実績】!$D$37:$D$38)&gt;0,SUM(N58:O58),""))</f>
        <v/>
      </c>
      <c r="Q58" s="48" t="str">
        <f>IF(COUNT(入力表1【実績】!$D$26:$D$27,入力表1【実績】!$D$37:$D$38,入力表1【実績】!$D$54:$D$55)&gt;2,"",IF(COUNT(入力表1【実績】!$D$54:$D$55)&gt;0,IFERROR(入力表1【実績】!I$60*入力表2【実績】!E58/SUM(入力表2【実績】!E$51:E$68),0),""))</f>
        <v/>
      </c>
      <c r="R58" s="47" t="str">
        <f>IF(COUNT(入力表1【実績】!$D$26:$D$27,入力表1【実績】!$D$37:$D$38,入力表1【実績】!$D$54:$D$55)&gt;2,"",IF(COUNT(入力表1【実績】!$D$54:$D$55)&gt;0,IFERROR(入力表1【実績】!I$61*入力表2【実績】!F58/SUM(入力表2【実績】!F$51:F$68),0),""))</f>
        <v/>
      </c>
      <c r="S58" s="50" t="str">
        <f>IF(COUNT(入力表1【実績】!$D$26:$D$27,入力表1【実績】!$D$37:$D$38,入力表1【実績】!$D$54:$D$55)&gt;2,"",IF(COUNT(入力表1【実績】!$D$54:$D$55)&gt;0,SUM(Q58:R58),""))</f>
        <v/>
      </c>
      <c r="T58" s="54" t="s">
        <v>952</v>
      </c>
    </row>
    <row r="59" spans="1:20" x14ac:dyDescent="0.15">
      <c r="A59" s="82"/>
      <c r="B59" s="39">
        <v>45</v>
      </c>
      <c r="C59" s="40" t="s">
        <v>546</v>
      </c>
      <c r="D59" s="41"/>
      <c r="E59" s="55">
        <v>8</v>
      </c>
      <c r="F59" s="56">
        <v>7</v>
      </c>
      <c r="G59" s="57">
        <f t="shared" si="4"/>
        <v>25.560330367269998</v>
      </c>
      <c r="H59" s="58">
        <f t="shared" si="5"/>
        <v>24.024436283762913</v>
      </c>
      <c r="I59" s="46">
        <f t="shared" si="6"/>
        <v>7.4156470152020759E-2</v>
      </c>
      <c r="J59" s="47">
        <f t="shared" si="7"/>
        <v>0.22443090734209684</v>
      </c>
      <c r="K59" s="48" t="str">
        <f>IF(COUNT(入力表1【実績】!$D$26:$D$27,入力表1【実績】!$D$37:$D$38,入力表1【実績】!$D$54:$D$55)&gt;2,"",IF(COUNT(入力表1【実績】!$D$26:$D$27)&gt;0,入力表1【実績】!D$26*入力表2【実績】!G59*各種係数!$N$26,""))</f>
        <v/>
      </c>
      <c r="L59" s="46" t="str">
        <f>IF(COUNT(入力表1【実績】!$D$26:$D$27,入力表1【実績】!$D$37:$D$38,入力表1【実績】!$D$54:$D$55)&gt;2,"",IF(COUNT(入力表1【実績】!$D$26:$D$27)&gt;0,入力表1【実績】!D$27*入力表2【実績】!H59*各種係数!$N$26,""))</f>
        <v/>
      </c>
      <c r="M59" s="49" t="str">
        <f>IF(COUNT(入力表1【実績】!$D$26:$D$27,入力表1【実績】!$D$37:$D$38,入力表1【実績】!$D$54:$D$55)&gt;2,"",IF(COUNT(入力表1【実績】!$D$26:$D$27)&gt;0,SUM(K59:L59),""))</f>
        <v/>
      </c>
      <c r="N59" s="48" t="str">
        <f>IF(COUNT(入力表1【実績】!$D$26:$D$27,入力表1【実績】!$D$37:$D$38,入力表1【実績】!$D$54:$D$55)&gt;2,"",IF(COUNT(入力表1【実績】!$D$37:$D$38)&gt;0,入力表1【実績】!D$43*入力表2【実績】!I59/100,""))</f>
        <v/>
      </c>
      <c r="O59" s="46" t="str">
        <f>IF(COUNT(入力表1【実績】!$D$26:$D$27,入力表1【実績】!$D$37:$D$38,入力表1【実績】!$D$54:$D$55)&gt;2,"",IF(COUNT(入力表1【実績】!$D$37:$D$38)&gt;0,入力表1【実績】!D$44*入力表2【実績】!J59/100,""))</f>
        <v/>
      </c>
      <c r="P59" s="50" t="str">
        <f>IF(COUNT(入力表1【実績】!$D$26:$D$27,入力表1【実績】!$D$37:$D$38,入力表1【実績】!$D$54:$D$55)&gt;2,"",IF(COUNT(入力表1【実績】!$D$37:$D$38)&gt;0,SUM(N59:O59),""))</f>
        <v/>
      </c>
      <c r="Q59" s="48" t="str">
        <f>IF(COUNT(入力表1【実績】!$D$26:$D$27,入力表1【実績】!$D$37:$D$38,入力表1【実績】!$D$54:$D$55)&gt;2,"",IF(COUNT(入力表1【実績】!$D$54:$D$55)&gt;0,IFERROR(入力表1【実績】!I$60*入力表2【実績】!E59/SUM(入力表2【実績】!E$51:E$68),0),""))</f>
        <v/>
      </c>
      <c r="R59" s="47" t="str">
        <f>IF(COUNT(入力表1【実績】!$D$26:$D$27,入力表1【実績】!$D$37:$D$38,入力表1【実績】!$D$54:$D$55)&gt;2,"",IF(COUNT(入力表1【実績】!$D$54:$D$55)&gt;0,IFERROR(入力表1【実績】!I$61*入力表2【実績】!F59/SUM(入力表2【実績】!F$51:F$68),0),""))</f>
        <v/>
      </c>
      <c r="S59" s="50" t="str">
        <f>IF(COUNT(入力表1【実績】!$D$26:$D$27,入力表1【実績】!$D$37:$D$38,入力表1【実績】!$D$54:$D$55)&gt;2,"",IF(COUNT(入力表1【実績】!$D$54:$D$55)&gt;0,SUM(Q59:R59),""))</f>
        <v/>
      </c>
      <c r="T59" s="54" t="s">
        <v>141</v>
      </c>
    </row>
    <row r="60" spans="1:20" x14ac:dyDescent="0.15">
      <c r="A60" s="82"/>
      <c r="B60" s="39">
        <v>46</v>
      </c>
      <c r="C60" s="40" t="s">
        <v>545</v>
      </c>
      <c r="D60" s="41" t="s">
        <v>544</v>
      </c>
      <c r="E60" s="55">
        <v>16</v>
      </c>
      <c r="F60" s="56">
        <v>10</v>
      </c>
      <c r="G60" s="57">
        <f t="shared" si="4"/>
        <v>51.120660734539996</v>
      </c>
      <c r="H60" s="58">
        <f t="shared" si="5"/>
        <v>34.320623262518446</v>
      </c>
      <c r="I60" s="46">
        <f t="shared" si="6"/>
        <v>0.14831294030404152</v>
      </c>
      <c r="J60" s="47">
        <f t="shared" si="7"/>
        <v>0.32061558191728118</v>
      </c>
      <c r="K60" s="48" t="str">
        <f>IF(COUNT(入力表1【実績】!$D$26:$D$27,入力表1【実績】!$D$37:$D$38,入力表1【実績】!$D$54:$D$55)&gt;2,"",IF(COUNT(入力表1【実績】!$D$26:$D$27)&gt;0,入力表1【実績】!D$26*入力表2【実績】!G60*各種係数!$N$26,""))</f>
        <v/>
      </c>
      <c r="L60" s="46" t="str">
        <f>IF(COUNT(入力表1【実績】!$D$26:$D$27,入力表1【実績】!$D$37:$D$38,入力表1【実績】!$D$54:$D$55)&gt;2,"",IF(COUNT(入力表1【実績】!$D$26:$D$27)&gt;0,入力表1【実績】!D$27*入力表2【実績】!H60*各種係数!$N$26,""))</f>
        <v/>
      </c>
      <c r="M60" s="49" t="str">
        <f>IF(COUNT(入力表1【実績】!$D$26:$D$27,入力表1【実績】!$D$37:$D$38,入力表1【実績】!$D$54:$D$55)&gt;2,"",IF(COUNT(入力表1【実績】!$D$26:$D$27)&gt;0,SUM(K60:L60),""))</f>
        <v/>
      </c>
      <c r="N60" s="48" t="str">
        <f>IF(COUNT(入力表1【実績】!$D$26:$D$27,入力表1【実績】!$D$37:$D$38,入力表1【実績】!$D$54:$D$55)&gt;2,"",IF(COUNT(入力表1【実績】!$D$37:$D$38)&gt;0,入力表1【実績】!D$43*入力表2【実績】!I60/100,""))</f>
        <v/>
      </c>
      <c r="O60" s="46" t="str">
        <f>IF(COUNT(入力表1【実績】!$D$26:$D$27,入力表1【実績】!$D$37:$D$38,入力表1【実績】!$D$54:$D$55)&gt;2,"",IF(COUNT(入力表1【実績】!$D$37:$D$38)&gt;0,入力表1【実績】!D$44*入力表2【実績】!J60/100,""))</f>
        <v/>
      </c>
      <c r="P60" s="50" t="str">
        <f>IF(COUNT(入力表1【実績】!$D$26:$D$27,入力表1【実績】!$D$37:$D$38,入力表1【実績】!$D$54:$D$55)&gt;2,"",IF(COUNT(入力表1【実績】!$D$37:$D$38)&gt;0,SUM(N60:O60),""))</f>
        <v/>
      </c>
      <c r="Q60" s="48" t="str">
        <f>IF(COUNT(入力表1【実績】!$D$26:$D$27,入力表1【実績】!$D$37:$D$38,入力表1【実績】!$D$54:$D$55)&gt;2,"",IF(COUNT(入力表1【実績】!$D$54:$D$55)&gt;0,IFERROR(入力表1【実績】!I$60*入力表2【実績】!E60/SUM(入力表2【実績】!E$51:E$68),0),""))</f>
        <v/>
      </c>
      <c r="R60" s="47" t="str">
        <f>IF(COUNT(入力表1【実績】!$D$26:$D$27,入力表1【実績】!$D$37:$D$38,入力表1【実績】!$D$54:$D$55)&gt;2,"",IF(COUNT(入力表1【実績】!$D$54:$D$55)&gt;0,IFERROR(入力表1【実績】!I$61*入力表2【実績】!F60/SUM(入力表2【実績】!F$51:F$68),0),""))</f>
        <v/>
      </c>
      <c r="S60" s="50" t="str">
        <f>IF(COUNT(入力表1【実績】!$D$26:$D$27,入力表1【実績】!$D$37:$D$38,入力表1【実績】!$D$54:$D$55)&gt;2,"",IF(COUNT(入力表1【実績】!$D$54:$D$55)&gt;0,SUM(Q60:R60),""))</f>
        <v/>
      </c>
      <c r="T60" s="54" t="s">
        <v>203</v>
      </c>
    </row>
    <row r="61" spans="1:20" x14ac:dyDescent="0.15">
      <c r="A61" s="82"/>
      <c r="B61" s="39">
        <v>47</v>
      </c>
      <c r="C61" s="40" t="s">
        <v>543</v>
      </c>
      <c r="D61" s="41" t="s">
        <v>542</v>
      </c>
      <c r="E61" s="55">
        <v>36</v>
      </c>
      <c r="F61" s="56">
        <v>4</v>
      </c>
      <c r="G61" s="57">
        <f t="shared" si="4"/>
        <v>115.02148665271498</v>
      </c>
      <c r="H61" s="58">
        <f t="shared" si="5"/>
        <v>13.728249305007378</v>
      </c>
      <c r="I61" s="46">
        <f t="shared" si="6"/>
        <v>0.33370411568409347</v>
      </c>
      <c r="J61" s="47">
        <f t="shared" si="7"/>
        <v>0.12824623276691247</v>
      </c>
      <c r="K61" s="48" t="str">
        <f>IF(COUNT(入力表1【実績】!$D$26:$D$27,入力表1【実績】!$D$37:$D$38,入力表1【実績】!$D$54:$D$55)&gt;2,"",IF(COUNT(入力表1【実績】!$D$26:$D$27)&gt;0,入力表1【実績】!D$26*入力表2【実績】!G61*各種係数!$N$26,""))</f>
        <v/>
      </c>
      <c r="L61" s="46" t="str">
        <f>IF(COUNT(入力表1【実績】!$D$26:$D$27,入力表1【実績】!$D$37:$D$38,入力表1【実績】!$D$54:$D$55)&gt;2,"",IF(COUNT(入力表1【実績】!$D$26:$D$27)&gt;0,入力表1【実績】!D$27*入力表2【実績】!H61*各種係数!$N$26,""))</f>
        <v/>
      </c>
      <c r="M61" s="49" t="str">
        <f>IF(COUNT(入力表1【実績】!$D$26:$D$27,入力表1【実績】!$D$37:$D$38,入力表1【実績】!$D$54:$D$55)&gt;2,"",IF(COUNT(入力表1【実績】!$D$26:$D$27)&gt;0,SUM(K61:L61),""))</f>
        <v/>
      </c>
      <c r="N61" s="48" t="str">
        <f>IF(COUNT(入力表1【実績】!$D$26:$D$27,入力表1【実績】!$D$37:$D$38,入力表1【実績】!$D$54:$D$55)&gt;2,"",IF(COUNT(入力表1【実績】!$D$37:$D$38)&gt;0,入力表1【実績】!D$43*入力表2【実績】!I61/100,""))</f>
        <v/>
      </c>
      <c r="O61" s="46" t="str">
        <f>IF(COUNT(入力表1【実績】!$D$26:$D$27,入力表1【実績】!$D$37:$D$38,入力表1【実績】!$D$54:$D$55)&gt;2,"",IF(COUNT(入力表1【実績】!$D$37:$D$38)&gt;0,入力表1【実績】!D$44*入力表2【実績】!J61/100,""))</f>
        <v/>
      </c>
      <c r="P61" s="50" t="str">
        <f>IF(COUNT(入力表1【実績】!$D$26:$D$27,入力表1【実績】!$D$37:$D$38,入力表1【実績】!$D$54:$D$55)&gt;2,"",IF(COUNT(入力表1【実績】!$D$37:$D$38)&gt;0,SUM(N61:O61),""))</f>
        <v/>
      </c>
      <c r="Q61" s="48" t="str">
        <f>IF(COUNT(入力表1【実績】!$D$26:$D$27,入力表1【実績】!$D$37:$D$38,入力表1【実績】!$D$54:$D$55)&gt;2,"",IF(COUNT(入力表1【実績】!$D$54:$D$55)&gt;0,IFERROR(入力表1【実績】!I$60*入力表2【実績】!E61/SUM(入力表2【実績】!E$51:E$68),0),""))</f>
        <v/>
      </c>
      <c r="R61" s="47" t="str">
        <f>IF(COUNT(入力表1【実績】!$D$26:$D$27,入力表1【実績】!$D$37:$D$38,入力表1【実績】!$D$54:$D$55)&gt;2,"",IF(COUNT(入力表1【実績】!$D$54:$D$55)&gt;0,IFERROR(入力表1【実績】!I$61*入力表2【実績】!F61/SUM(入力表2【実績】!F$51:F$68),0),""))</f>
        <v/>
      </c>
      <c r="S61" s="50" t="str">
        <f>IF(COUNT(入力表1【実績】!$D$26:$D$27,入力表1【実績】!$D$37:$D$38,入力表1【実績】!$D$54:$D$55)&gt;2,"",IF(COUNT(入力表1【実績】!$D$54:$D$55)&gt;0,SUM(Q61:R61),""))</f>
        <v/>
      </c>
      <c r="T61" s="54" t="s">
        <v>204</v>
      </c>
    </row>
    <row r="62" spans="1:20" x14ac:dyDescent="0.15">
      <c r="A62" s="82"/>
      <c r="B62" s="39">
        <v>48</v>
      </c>
      <c r="C62" s="40" t="s">
        <v>541</v>
      </c>
      <c r="D62" s="41" t="s">
        <v>823</v>
      </c>
      <c r="E62" s="55">
        <v>17</v>
      </c>
      <c r="F62" s="56">
        <v>7</v>
      </c>
      <c r="G62" s="57">
        <f t="shared" si="4"/>
        <v>54.315702030448747</v>
      </c>
      <c r="H62" s="58">
        <f t="shared" si="5"/>
        <v>24.024436283762913</v>
      </c>
      <c r="I62" s="46">
        <f t="shared" si="6"/>
        <v>0.15758249907304411</v>
      </c>
      <c r="J62" s="47">
        <f t="shared" si="7"/>
        <v>0.22443090734209684</v>
      </c>
      <c r="K62" s="48" t="str">
        <f>IF(COUNT(入力表1【実績】!$D$26:$D$27,入力表1【実績】!$D$37:$D$38,入力表1【実績】!$D$54:$D$55)&gt;2,"",IF(COUNT(入力表1【実績】!$D$26:$D$27)&gt;0,入力表1【実績】!D$26*入力表2【実績】!G62*各種係数!$N$26,""))</f>
        <v/>
      </c>
      <c r="L62" s="46" t="str">
        <f>IF(COUNT(入力表1【実績】!$D$26:$D$27,入力表1【実績】!$D$37:$D$38,入力表1【実績】!$D$54:$D$55)&gt;2,"",IF(COUNT(入力表1【実績】!$D$26:$D$27)&gt;0,入力表1【実績】!D$27*入力表2【実績】!H62*各種係数!$N$26,""))</f>
        <v/>
      </c>
      <c r="M62" s="49" t="str">
        <f>IF(COUNT(入力表1【実績】!$D$26:$D$27,入力表1【実績】!$D$37:$D$38,入力表1【実績】!$D$54:$D$55)&gt;2,"",IF(COUNT(入力表1【実績】!$D$26:$D$27)&gt;0,SUM(K62:L62),""))</f>
        <v/>
      </c>
      <c r="N62" s="48" t="str">
        <f>IF(COUNT(入力表1【実績】!$D$26:$D$27,入力表1【実績】!$D$37:$D$38,入力表1【実績】!$D$54:$D$55)&gt;2,"",IF(COUNT(入力表1【実績】!$D$37:$D$38)&gt;0,入力表1【実績】!D$43*入力表2【実績】!I62/100,""))</f>
        <v/>
      </c>
      <c r="O62" s="46" t="str">
        <f>IF(COUNT(入力表1【実績】!$D$26:$D$27,入力表1【実績】!$D$37:$D$38,入力表1【実績】!$D$54:$D$55)&gt;2,"",IF(COUNT(入力表1【実績】!$D$37:$D$38)&gt;0,入力表1【実績】!D$44*入力表2【実績】!J62/100,""))</f>
        <v/>
      </c>
      <c r="P62" s="50" t="str">
        <f>IF(COUNT(入力表1【実績】!$D$26:$D$27,入力表1【実績】!$D$37:$D$38,入力表1【実績】!$D$54:$D$55)&gt;2,"",IF(COUNT(入力表1【実績】!$D$37:$D$38)&gt;0,SUM(N62:O62),""))</f>
        <v/>
      </c>
      <c r="Q62" s="48" t="str">
        <f>IF(COUNT(入力表1【実績】!$D$26:$D$27,入力表1【実績】!$D$37:$D$38,入力表1【実績】!$D$54:$D$55)&gt;2,"",IF(COUNT(入力表1【実績】!$D$54:$D$55)&gt;0,IFERROR(入力表1【実績】!I$60*入力表2【実績】!E62/SUM(入力表2【実績】!E$51:E$68),0),""))</f>
        <v/>
      </c>
      <c r="R62" s="47" t="str">
        <f>IF(COUNT(入力表1【実績】!$D$26:$D$27,入力表1【実績】!$D$37:$D$38,入力表1【実績】!$D$54:$D$55)&gt;2,"",IF(COUNT(入力表1【実績】!$D$54:$D$55)&gt;0,IFERROR(入力表1【実績】!I$61*入力表2【実績】!F62/SUM(入力表2【実績】!F$51:F$68),0),""))</f>
        <v/>
      </c>
      <c r="S62" s="50" t="str">
        <f>IF(COUNT(入力表1【実績】!$D$26:$D$27,入力表1【実績】!$D$37:$D$38,入力表1【実績】!$D$54:$D$55)&gt;2,"",IF(COUNT(入力表1【実績】!$D$54:$D$55)&gt;0,SUM(Q62:R62),""))</f>
        <v/>
      </c>
      <c r="T62" s="54" t="s">
        <v>199</v>
      </c>
    </row>
    <row r="63" spans="1:20" x14ac:dyDescent="0.15">
      <c r="A63" s="82"/>
      <c r="B63" s="39">
        <v>49</v>
      </c>
      <c r="C63" s="40" t="s">
        <v>540</v>
      </c>
      <c r="D63" s="41"/>
      <c r="E63" s="55">
        <v>22</v>
      </c>
      <c r="F63" s="56">
        <v>8</v>
      </c>
      <c r="G63" s="57">
        <f t="shared" si="4"/>
        <v>70.290908509992491</v>
      </c>
      <c r="H63" s="58">
        <f t="shared" si="5"/>
        <v>27.456498610014755</v>
      </c>
      <c r="I63" s="46">
        <f t="shared" si="6"/>
        <v>0.20393029291805709</v>
      </c>
      <c r="J63" s="47">
        <f t="shared" si="7"/>
        <v>0.25649246553382493</v>
      </c>
      <c r="K63" s="48" t="str">
        <f>IF(COUNT(入力表1【実績】!$D$26:$D$27,入力表1【実績】!$D$37:$D$38,入力表1【実績】!$D$54:$D$55)&gt;2,"",IF(COUNT(入力表1【実績】!$D$26:$D$27)&gt;0,入力表1【実績】!D$26*入力表2【実績】!G63*各種係数!$N$26,""))</f>
        <v/>
      </c>
      <c r="L63" s="46" t="str">
        <f>IF(COUNT(入力表1【実績】!$D$26:$D$27,入力表1【実績】!$D$37:$D$38,入力表1【実績】!$D$54:$D$55)&gt;2,"",IF(COUNT(入力表1【実績】!$D$26:$D$27)&gt;0,入力表1【実績】!D$27*入力表2【実績】!H63*各種係数!$N$26,""))</f>
        <v/>
      </c>
      <c r="M63" s="49" t="str">
        <f>IF(COUNT(入力表1【実績】!$D$26:$D$27,入力表1【実績】!$D$37:$D$38,入力表1【実績】!$D$54:$D$55)&gt;2,"",IF(COUNT(入力表1【実績】!$D$26:$D$27)&gt;0,SUM(K63:L63),""))</f>
        <v/>
      </c>
      <c r="N63" s="48" t="str">
        <f>IF(COUNT(入力表1【実績】!$D$26:$D$27,入力表1【実績】!$D$37:$D$38,入力表1【実績】!$D$54:$D$55)&gt;2,"",IF(COUNT(入力表1【実績】!$D$37:$D$38)&gt;0,入力表1【実績】!D$43*入力表2【実績】!I63/100,""))</f>
        <v/>
      </c>
      <c r="O63" s="46" t="str">
        <f>IF(COUNT(入力表1【実績】!$D$26:$D$27,入力表1【実績】!$D$37:$D$38,入力表1【実績】!$D$54:$D$55)&gt;2,"",IF(COUNT(入力表1【実績】!$D$37:$D$38)&gt;0,入力表1【実績】!D$44*入力表2【実績】!J63/100,""))</f>
        <v/>
      </c>
      <c r="P63" s="50" t="str">
        <f>IF(COUNT(入力表1【実績】!$D$26:$D$27,入力表1【実績】!$D$37:$D$38,入力表1【実績】!$D$54:$D$55)&gt;2,"",IF(COUNT(入力表1【実績】!$D$37:$D$38)&gt;0,SUM(N63:O63),""))</f>
        <v/>
      </c>
      <c r="Q63" s="48" t="str">
        <f>IF(COUNT(入力表1【実績】!$D$26:$D$27,入力表1【実績】!$D$37:$D$38,入力表1【実績】!$D$54:$D$55)&gt;2,"",IF(COUNT(入力表1【実績】!$D$54:$D$55)&gt;0,IFERROR(入力表1【実績】!I$60*入力表2【実績】!E63/SUM(入力表2【実績】!E$51:E$68),0),""))</f>
        <v/>
      </c>
      <c r="R63" s="47" t="str">
        <f>IF(COUNT(入力表1【実績】!$D$26:$D$27,入力表1【実績】!$D$37:$D$38,入力表1【実績】!$D$54:$D$55)&gt;2,"",IF(COUNT(入力表1【実績】!$D$54:$D$55)&gt;0,IFERROR(入力表1【実績】!I$61*入力表2【実績】!F63/SUM(入力表2【実績】!F$51:F$68),0),""))</f>
        <v/>
      </c>
      <c r="S63" s="50" t="str">
        <f>IF(COUNT(入力表1【実績】!$D$26:$D$27,入力表1【実績】!$D$37:$D$38,入力表1【実績】!$D$54:$D$55)&gt;2,"",IF(COUNT(入力表1【実績】!$D$54:$D$55)&gt;0,SUM(Q63:R63),""))</f>
        <v/>
      </c>
      <c r="T63" s="54" t="s">
        <v>198</v>
      </c>
    </row>
    <row r="64" spans="1:20" x14ac:dyDescent="0.15">
      <c r="A64" s="82"/>
      <c r="B64" s="39">
        <v>50</v>
      </c>
      <c r="C64" s="40" t="s">
        <v>539</v>
      </c>
      <c r="D64" s="41"/>
      <c r="E64" s="55">
        <v>13</v>
      </c>
      <c r="F64" s="56">
        <v>5</v>
      </c>
      <c r="G64" s="57">
        <f t="shared" si="4"/>
        <v>41.535536846813741</v>
      </c>
      <c r="H64" s="58">
        <f t="shared" si="5"/>
        <v>17.160311631259223</v>
      </c>
      <c r="I64" s="46">
        <f t="shared" si="6"/>
        <v>0.12050426399703375</v>
      </c>
      <c r="J64" s="47">
        <f t="shared" si="7"/>
        <v>0.16030779095864059</v>
      </c>
      <c r="K64" s="48" t="str">
        <f>IF(COUNT(入力表1【実績】!$D$26:$D$27,入力表1【実績】!$D$37:$D$38,入力表1【実績】!$D$54:$D$55)&gt;2,"",IF(COUNT(入力表1【実績】!$D$26:$D$27)&gt;0,入力表1【実績】!D$26*入力表2【実績】!G64*各種係数!$N$26,""))</f>
        <v/>
      </c>
      <c r="L64" s="46" t="str">
        <f>IF(COUNT(入力表1【実績】!$D$26:$D$27,入力表1【実績】!$D$37:$D$38,入力表1【実績】!$D$54:$D$55)&gt;2,"",IF(COUNT(入力表1【実績】!$D$26:$D$27)&gt;0,入力表1【実績】!D$27*入力表2【実績】!H64*各種係数!$N$26,""))</f>
        <v/>
      </c>
      <c r="M64" s="49" t="str">
        <f>IF(COUNT(入力表1【実績】!$D$26:$D$27,入力表1【実績】!$D$37:$D$38,入力表1【実績】!$D$54:$D$55)&gt;2,"",IF(COUNT(入力表1【実績】!$D$26:$D$27)&gt;0,SUM(K64:L64),""))</f>
        <v/>
      </c>
      <c r="N64" s="48" t="str">
        <f>IF(COUNT(入力表1【実績】!$D$26:$D$27,入力表1【実績】!$D$37:$D$38,入力表1【実績】!$D$54:$D$55)&gt;2,"",IF(COUNT(入力表1【実績】!$D$37:$D$38)&gt;0,入力表1【実績】!D$43*入力表2【実績】!I64/100,""))</f>
        <v/>
      </c>
      <c r="O64" s="46" t="str">
        <f>IF(COUNT(入力表1【実績】!$D$26:$D$27,入力表1【実績】!$D$37:$D$38,入力表1【実績】!$D$54:$D$55)&gt;2,"",IF(COUNT(入力表1【実績】!$D$37:$D$38)&gt;0,入力表1【実績】!D$44*入力表2【実績】!J64/100,""))</f>
        <v/>
      </c>
      <c r="P64" s="50" t="str">
        <f>IF(COUNT(入力表1【実績】!$D$26:$D$27,入力表1【実績】!$D$37:$D$38,入力表1【実績】!$D$54:$D$55)&gt;2,"",IF(COUNT(入力表1【実績】!$D$37:$D$38)&gt;0,SUM(N64:O64),""))</f>
        <v/>
      </c>
      <c r="Q64" s="48" t="str">
        <f>IF(COUNT(入力表1【実績】!$D$26:$D$27,入力表1【実績】!$D$37:$D$38,入力表1【実績】!$D$54:$D$55)&gt;2,"",IF(COUNT(入力表1【実績】!$D$54:$D$55)&gt;0,IFERROR(入力表1【実績】!I$60*入力表2【実績】!E64/SUM(入力表2【実績】!E$51:E$68),0),""))</f>
        <v/>
      </c>
      <c r="R64" s="47" t="str">
        <f>IF(COUNT(入力表1【実績】!$D$26:$D$27,入力表1【実績】!$D$37:$D$38,入力表1【実績】!$D$54:$D$55)&gt;2,"",IF(COUNT(入力表1【実績】!$D$54:$D$55)&gt;0,IFERROR(入力表1【実績】!I$61*入力表2【実績】!F64/SUM(入力表2【実績】!F$51:F$68),0),""))</f>
        <v/>
      </c>
      <c r="S64" s="50" t="str">
        <f>IF(COUNT(入力表1【実績】!$D$26:$D$27,入力表1【実績】!$D$37:$D$38,入力表1【実績】!$D$54:$D$55)&gt;2,"",IF(COUNT(入力表1【実績】!$D$54:$D$55)&gt;0,SUM(Q64:R64),""))</f>
        <v/>
      </c>
      <c r="T64" s="54" t="s">
        <v>204</v>
      </c>
    </row>
    <row r="65" spans="1:20" x14ac:dyDescent="0.15">
      <c r="A65" s="82"/>
      <c r="B65" s="39">
        <v>51</v>
      </c>
      <c r="C65" s="83" t="s">
        <v>537</v>
      </c>
      <c r="D65" s="41"/>
      <c r="E65" s="55">
        <f>2*各種係数!P60</f>
        <v>1.2220672555400589</v>
      </c>
      <c r="F65" s="56">
        <f>0*各種係数!P60</f>
        <v>0</v>
      </c>
      <c r="G65" s="57">
        <f t="shared" si="4"/>
        <v>3.9045553478283592</v>
      </c>
      <c r="H65" s="58">
        <f t="shared" si="5"/>
        <v>0</v>
      </c>
      <c r="I65" s="46">
        <f t="shared" si="6"/>
        <v>1.132802424490229E-2</v>
      </c>
      <c r="J65" s="47">
        <f t="shared" si="7"/>
        <v>0</v>
      </c>
      <c r="K65" s="48" t="str">
        <f>IF(COUNT(入力表1【実績】!$D$26:$D$27,入力表1【実績】!$D$37:$D$38,入力表1【実績】!$D$54:$D$55)&gt;2,"",IF(COUNT(入力表1【実績】!$D$26:$D$27)&gt;0,入力表1【実績】!D$26*入力表2【実績】!G65*各種係数!$N$26,""))</f>
        <v/>
      </c>
      <c r="L65" s="46" t="str">
        <f>IF(COUNT(入力表1【実績】!$D$26:$D$27,入力表1【実績】!$D$37:$D$38,入力表1【実績】!$D$54:$D$55)&gt;2,"",IF(COUNT(入力表1【実績】!$D$26:$D$27)&gt;0,入力表1【実績】!D$27*入力表2【実績】!H65*各種係数!$N$26,""))</f>
        <v/>
      </c>
      <c r="M65" s="49" t="str">
        <f>IF(COUNT(入力表1【実績】!$D$26:$D$27,入力表1【実績】!$D$37:$D$38,入力表1【実績】!$D$54:$D$55)&gt;2,"",IF(COUNT(入力表1【実績】!$D$26:$D$27)&gt;0,SUM(K65:L65),""))</f>
        <v/>
      </c>
      <c r="N65" s="48" t="str">
        <f>IF(COUNT(入力表1【実績】!$D$26:$D$27,入力表1【実績】!$D$37:$D$38,入力表1【実績】!$D$54:$D$55)&gt;2,"",IF(COUNT(入力表1【実績】!$D$37:$D$38)&gt;0,入力表1【実績】!D$43*入力表2【実績】!I65/100,""))</f>
        <v/>
      </c>
      <c r="O65" s="46" t="str">
        <f>IF(COUNT(入力表1【実績】!$D$26:$D$27,入力表1【実績】!$D$37:$D$38,入力表1【実績】!$D$54:$D$55)&gt;2,"",IF(COUNT(入力表1【実績】!$D$37:$D$38)&gt;0,入力表1【実績】!D$44*入力表2【実績】!J65/100,""))</f>
        <v/>
      </c>
      <c r="P65" s="50" t="str">
        <f>IF(COUNT(入力表1【実績】!$D$26:$D$27,入力表1【実績】!$D$37:$D$38,入力表1【実績】!$D$54:$D$55)&gt;2,"",IF(COUNT(入力表1【実績】!$D$37:$D$38)&gt;0,SUM(N65:O65),""))</f>
        <v/>
      </c>
      <c r="Q65" s="48" t="str">
        <f>IF(COUNT(入力表1【実績】!$D$26:$D$27,入力表1【実績】!$D$37:$D$38,入力表1【実績】!$D$54:$D$55)&gt;2,"",IF(COUNT(入力表1【実績】!$D$54:$D$55)&gt;0,IFERROR(入力表1【実績】!I$60*入力表2【実績】!E65/SUM(入力表2【実績】!E$51:E$68),0),""))</f>
        <v/>
      </c>
      <c r="R65" s="47" t="str">
        <f>IF(COUNT(入力表1【実績】!$D$26:$D$27,入力表1【実績】!$D$37:$D$38,入力表1【実績】!$D$54:$D$55)&gt;2,"",IF(COUNT(入力表1【実績】!$D$54:$D$55)&gt;0,IFERROR(入力表1【実績】!I$61*入力表2【実績】!F65/SUM(入力表2【実績】!F$51:F$68),0),""))</f>
        <v/>
      </c>
      <c r="S65" s="50" t="str">
        <f>IF(COUNT(入力表1【実績】!$D$26:$D$27,入力表1【実績】!$D$37:$D$38,入力表1【実績】!$D$54:$D$55)&gt;2,"",IF(COUNT(入力表1【実績】!$D$54:$D$55)&gt;0,SUM(Q65:R65),""))</f>
        <v/>
      </c>
      <c r="T65" s="54" t="s">
        <v>191</v>
      </c>
    </row>
    <row r="66" spans="1:20" x14ac:dyDescent="0.15">
      <c r="A66" s="82"/>
      <c r="B66" s="39">
        <v>52</v>
      </c>
      <c r="C66" s="83" t="s">
        <v>536</v>
      </c>
      <c r="D66" s="41"/>
      <c r="E66" s="55">
        <f>2*各種係数!P61</f>
        <v>0.77793274445994109</v>
      </c>
      <c r="F66" s="56">
        <f>0*各種係数!P61</f>
        <v>0</v>
      </c>
      <c r="G66" s="57">
        <f t="shared" si="4"/>
        <v>2.4855272439891407</v>
      </c>
      <c r="H66" s="58">
        <f t="shared" si="5"/>
        <v>0</v>
      </c>
      <c r="I66" s="46">
        <f t="shared" si="6"/>
        <v>7.2110932931029022E-3</v>
      </c>
      <c r="J66" s="47">
        <f t="shared" si="7"/>
        <v>0</v>
      </c>
      <c r="K66" s="48" t="str">
        <f>IF(COUNT(入力表1【実績】!$D$26:$D$27,入力表1【実績】!$D$37:$D$38,入力表1【実績】!$D$54:$D$55)&gt;2,"",IF(COUNT(入力表1【実績】!$D$26:$D$27)&gt;0,入力表1【実績】!D$26*入力表2【実績】!G66*各種係数!$N$26,""))</f>
        <v/>
      </c>
      <c r="L66" s="46" t="str">
        <f>IF(COUNT(入力表1【実績】!$D$26:$D$27,入力表1【実績】!$D$37:$D$38,入力表1【実績】!$D$54:$D$55)&gt;2,"",IF(COUNT(入力表1【実績】!$D$26:$D$27)&gt;0,入力表1【実績】!D$27*入力表2【実績】!H66*各種係数!$N$26,""))</f>
        <v/>
      </c>
      <c r="M66" s="49" t="str">
        <f>IF(COUNT(入力表1【実績】!$D$26:$D$27,入力表1【実績】!$D$37:$D$38,入力表1【実績】!$D$54:$D$55)&gt;2,"",IF(COUNT(入力表1【実績】!$D$26:$D$27)&gt;0,SUM(K66:L66),""))</f>
        <v/>
      </c>
      <c r="N66" s="48" t="str">
        <f>IF(COUNT(入力表1【実績】!$D$26:$D$27,入力表1【実績】!$D$37:$D$38,入力表1【実績】!$D$54:$D$55)&gt;2,"",IF(COUNT(入力表1【実績】!$D$37:$D$38)&gt;0,入力表1【実績】!D$43*入力表2【実績】!I66/100,""))</f>
        <v/>
      </c>
      <c r="O66" s="46" t="str">
        <f>IF(COUNT(入力表1【実績】!$D$26:$D$27,入力表1【実績】!$D$37:$D$38,入力表1【実績】!$D$54:$D$55)&gt;2,"",IF(COUNT(入力表1【実績】!$D$37:$D$38)&gt;0,入力表1【実績】!D$44*入力表2【実績】!J66/100,""))</f>
        <v/>
      </c>
      <c r="P66" s="50" t="str">
        <f>IF(COUNT(入力表1【実績】!$D$26:$D$27,入力表1【実績】!$D$37:$D$38,入力表1【実績】!$D$54:$D$55)&gt;2,"",IF(COUNT(入力表1【実績】!$D$37:$D$38)&gt;0,SUM(N66:O66),""))</f>
        <v/>
      </c>
      <c r="Q66" s="48" t="str">
        <f>IF(COUNT(入力表1【実績】!$D$26:$D$27,入力表1【実績】!$D$37:$D$38,入力表1【実績】!$D$54:$D$55)&gt;2,"",IF(COUNT(入力表1【実績】!$D$54:$D$55)&gt;0,IFERROR(入力表1【実績】!I$60*入力表2【実績】!E66/SUM(入力表2【実績】!E$51:E$68),0),""))</f>
        <v/>
      </c>
      <c r="R66" s="47" t="str">
        <f>IF(COUNT(入力表1【実績】!$D$26:$D$27,入力表1【実績】!$D$37:$D$38,入力表1【実績】!$D$54:$D$55)&gt;2,"",IF(COUNT(入力表1【実績】!$D$54:$D$55)&gt;0,IFERROR(入力表1【実績】!I$61*入力表2【実績】!F66/SUM(入力表2【実績】!F$51:F$68),0),""))</f>
        <v/>
      </c>
      <c r="S66" s="50" t="str">
        <f>IF(COUNT(入力表1【実績】!$D$26:$D$27,入力表1【実績】!$D$37:$D$38,入力表1【実績】!$D$54:$D$55)&gt;2,"",IF(COUNT(入力表1【実績】!$D$54:$D$55)&gt;0,SUM(Q66:R66),""))</f>
        <v/>
      </c>
      <c r="T66" s="54" t="s">
        <v>192</v>
      </c>
    </row>
    <row r="67" spans="1:20" x14ac:dyDescent="0.15">
      <c r="B67" s="39">
        <v>53</v>
      </c>
      <c r="C67" s="40" t="s">
        <v>535</v>
      </c>
      <c r="D67" s="41"/>
      <c r="E67" s="55">
        <v>41</v>
      </c>
      <c r="F67" s="56">
        <v>4</v>
      </c>
      <c r="G67" s="57">
        <f t="shared" si="4"/>
        <v>130.99669313225874</v>
      </c>
      <c r="H67" s="58">
        <f t="shared" si="5"/>
        <v>13.728249305007378</v>
      </c>
      <c r="I67" s="46">
        <f t="shared" si="6"/>
        <v>0.38005190952910639</v>
      </c>
      <c r="J67" s="47">
        <f t="shared" si="7"/>
        <v>0.12824623276691247</v>
      </c>
      <c r="K67" s="48" t="str">
        <f>IF(COUNT(入力表1【実績】!$D$26:$D$27,入力表1【実績】!$D$37:$D$38,入力表1【実績】!$D$54:$D$55)&gt;2,"",IF(COUNT(入力表1【実績】!$D$26:$D$27)&gt;0,入力表1【実績】!D$26*入力表2【実績】!G67*各種係数!$N$26,""))</f>
        <v/>
      </c>
      <c r="L67" s="46" t="str">
        <f>IF(COUNT(入力表1【実績】!$D$26:$D$27,入力表1【実績】!$D$37:$D$38,入力表1【実績】!$D$54:$D$55)&gt;2,"",IF(COUNT(入力表1【実績】!$D$26:$D$27)&gt;0,入力表1【実績】!D$27*入力表2【実績】!H67*各種係数!$N$26,""))</f>
        <v/>
      </c>
      <c r="M67" s="49" t="str">
        <f>IF(COUNT(入力表1【実績】!$D$26:$D$27,入力表1【実績】!$D$37:$D$38,入力表1【実績】!$D$54:$D$55)&gt;2,"",IF(COUNT(入力表1【実績】!$D$26:$D$27)&gt;0,SUM(K67:L67),""))</f>
        <v/>
      </c>
      <c r="N67" s="48" t="str">
        <f>IF(COUNT(入力表1【実績】!$D$26:$D$27,入力表1【実績】!$D$37:$D$38,入力表1【実績】!$D$54:$D$55)&gt;2,"",IF(COUNT(入力表1【実績】!$D$37:$D$38)&gt;0,入力表1【実績】!D$43*入力表2【実績】!I67/100,""))</f>
        <v/>
      </c>
      <c r="O67" s="46" t="str">
        <f>IF(COUNT(入力表1【実績】!$D$26:$D$27,入力表1【実績】!$D$37:$D$38,入力表1【実績】!$D$54:$D$55)&gt;2,"",IF(COUNT(入力表1【実績】!$D$37:$D$38)&gt;0,入力表1【実績】!D$44*入力表2【実績】!J67/100,""))</f>
        <v/>
      </c>
      <c r="P67" s="50" t="str">
        <f>IF(COUNT(入力表1【実績】!$D$26:$D$27,入力表1【実績】!$D$37:$D$38,入力表1【実績】!$D$54:$D$55)&gt;2,"",IF(COUNT(入力表1【実績】!$D$37:$D$38)&gt;0,SUM(N67:O67),""))</f>
        <v/>
      </c>
      <c r="Q67" s="48" t="str">
        <f>IF(COUNT(入力表1【実績】!$D$26:$D$27,入力表1【実績】!$D$37:$D$38,入力表1【実績】!$D$54:$D$55)&gt;2,"",IF(COUNT(入力表1【実績】!$D$54:$D$55)&gt;0,IFERROR(入力表1【実績】!I$60*入力表2【実績】!E67/SUM(入力表2【実績】!E$51:E$68),0),""))</f>
        <v/>
      </c>
      <c r="R67" s="47" t="str">
        <f>IF(COUNT(入力表1【実績】!$D$26:$D$27,入力表1【実績】!$D$37:$D$38,入力表1【実績】!$D$54:$D$55)&gt;2,"",IF(COUNT(入力表1【実績】!$D$54:$D$55)&gt;0,IFERROR(入力表1【実績】!I$61*入力表2【実績】!F67/SUM(入力表2【実績】!F$51:F$68),0),""))</f>
        <v/>
      </c>
      <c r="S67" s="50" t="str">
        <f>IF(COUNT(入力表1【実績】!$D$26:$D$27,入力表1【実績】!$D$37:$D$38,入力表1【実績】!$D$54:$D$55)&gt;2,"",IF(COUNT(入力表1【実績】!$D$54:$D$55)&gt;0,SUM(Q67:R67),""))</f>
        <v/>
      </c>
      <c r="T67" s="54" t="s">
        <v>185</v>
      </c>
    </row>
    <row r="68" spans="1:20" ht="19.5" thickBot="1" x14ac:dyDescent="0.2">
      <c r="B68" s="133">
        <v>54</v>
      </c>
      <c r="C68" s="86" t="s">
        <v>534</v>
      </c>
      <c r="D68" s="87"/>
      <c r="E68" s="88">
        <v>18</v>
      </c>
      <c r="F68" s="89">
        <v>7</v>
      </c>
      <c r="G68" s="57">
        <f t="shared" si="4"/>
        <v>57.510743326357492</v>
      </c>
      <c r="H68" s="58">
        <f t="shared" si="5"/>
        <v>24.024436283762913</v>
      </c>
      <c r="I68" s="46">
        <f t="shared" si="6"/>
        <v>0.16685205784204674</v>
      </c>
      <c r="J68" s="47">
        <f t="shared" si="7"/>
        <v>0.22443090734209684</v>
      </c>
      <c r="K68" s="90" t="str">
        <f>IF(COUNT(入力表1【実績】!$D$26:$D$27,入力表1【実績】!$D$37:$D$38,入力表1【実績】!$D$54:$D$55)&gt;2,"",IF(COUNT(入力表1【実績】!$D$26:$D$27)&gt;0,入力表1【実績】!D$26*入力表2【実績】!G68*各種係数!$N$26,""))</f>
        <v/>
      </c>
      <c r="L68" s="91" t="str">
        <f>IF(COUNT(入力表1【実績】!$D$26:$D$27,入力表1【実績】!$D$37:$D$38,入力表1【実績】!$D$54:$D$55)&gt;2,"",IF(COUNT(入力表1【実績】!$D$26:$D$27)&gt;0,入力表1【実績】!D$27*入力表2【実績】!H68*各種係数!$N$26,""))</f>
        <v/>
      </c>
      <c r="M68" s="92" t="str">
        <f>IF(COUNT(入力表1【実績】!$D$26:$D$27,入力表1【実績】!$D$37:$D$38,入力表1【実績】!$D$54:$D$55)&gt;2,"",IF(COUNT(入力表1【実績】!$D$26:$D$27)&gt;0,SUM(K68:L68),""))</f>
        <v/>
      </c>
      <c r="N68" s="90" t="str">
        <f>IF(COUNT(入力表1【実績】!$D$26:$D$27,入力表1【実績】!$D$37:$D$38,入力表1【実績】!$D$54:$D$55)&gt;2,"",IF(COUNT(入力表1【実績】!$D$37:$D$38)&gt;0,入力表1【実績】!D$43*入力表2【実績】!I68/100,""))</f>
        <v/>
      </c>
      <c r="O68" s="91" t="str">
        <f>IF(COUNT(入力表1【実績】!$D$26:$D$27,入力表1【実績】!$D$37:$D$38,入力表1【実績】!$D$54:$D$55)&gt;2,"",IF(COUNT(入力表1【実績】!$D$37:$D$38)&gt;0,入力表1【実績】!D$44*入力表2【実績】!J68/100,""))</f>
        <v/>
      </c>
      <c r="P68" s="93" t="str">
        <f>IF(COUNT(入力表1【実績】!$D$26:$D$27,入力表1【実績】!$D$37:$D$38,入力表1【実績】!$D$54:$D$55)&gt;2,"",IF(COUNT(入力表1【実績】!$D$37:$D$38)&gt;0,SUM(N68:O68),""))</f>
        <v/>
      </c>
      <c r="Q68" s="90" t="str">
        <f>IF(COUNT(入力表1【実績】!$D$26:$D$27,入力表1【実績】!$D$37:$D$38,入力表1【実績】!$D$54:$D$55)&gt;2,"",IF(COUNT(入力表1【実績】!$D$54:$D$55)&gt;0,IFERROR(入力表1【実績】!I$60*入力表2【実績】!E68/SUM(入力表2【実績】!E$51:E$68),0),""))</f>
        <v/>
      </c>
      <c r="R68" s="94" t="str">
        <f>IF(COUNT(入力表1【実績】!$D$26:$D$27,入力表1【実績】!$D$37:$D$38,入力表1【実績】!$D$54:$D$55)&gt;2,"",IF(COUNT(入力表1【実績】!$D$54:$D$55)&gt;0,IFERROR(入力表1【実績】!I$61*入力表2【実績】!F68/SUM(入力表2【実績】!F$51:F$68),0),""))</f>
        <v/>
      </c>
      <c r="S68" s="93" t="str">
        <f>IF(COUNT(入力表1【実績】!$D$26:$D$27,入力表1【実績】!$D$37:$D$38,入力表1【実績】!$D$54:$D$55)&gt;2,"",IF(COUNT(入力表1【実績】!$D$54:$D$55)&gt;0,SUM(Q68:R68),""))</f>
        <v/>
      </c>
      <c r="T68" s="95" t="s">
        <v>204</v>
      </c>
    </row>
    <row r="69" spans="1:20" ht="19.5" thickTop="1" x14ac:dyDescent="0.15">
      <c r="B69" s="29"/>
      <c r="C69" s="432" t="s">
        <v>824</v>
      </c>
      <c r="D69" s="432"/>
      <c r="E69" s="96">
        <f>SUM(E15:E68)</f>
        <v>10788</v>
      </c>
      <c r="F69" s="96">
        <f>SUM(F15:F68)</f>
        <v>3119</v>
      </c>
      <c r="G69" s="25">
        <f t="shared" si="4"/>
        <v>34468.105500263591</v>
      </c>
      <c r="H69" s="97">
        <f t="shared" si="5"/>
        <v>10704.602395579504</v>
      </c>
      <c r="I69" s="138">
        <f t="shared" si="6"/>
        <v>100</v>
      </c>
      <c r="J69" s="423">
        <f t="shared" si="7"/>
        <v>100</v>
      </c>
      <c r="K69" s="90" t="str">
        <f>IF(COUNT(入力表1【実績】!$D$26:$D$27,入力表1【実績】!$D$37:$D$38,入力表1【実績】!$D$54:$D$55)&gt;2,"",IF(COUNT(入力表1【実績】!$D$26:$D$27)&gt;0,入力表1【実績】!D$26*入力表2【実績】!G69*各種係数!$N$26,""))</f>
        <v/>
      </c>
      <c r="L69" s="91" t="str">
        <f>IF(COUNT(入力表1【実績】!$D$26:$D$27,入力表1【実績】!$D$37:$D$38,入力表1【実績】!$D$54:$D$55)&gt;2,"",IF(COUNT(入力表1【実績】!$D$26:$D$27)&gt;0,入力表1【実績】!D$27*入力表2【実績】!H69*各種係数!$N$26,""))</f>
        <v/>
      </c>
      <c r="M69" s="92" t="str">
        <f>IF(COUNT(入力表1【実績】!$D$26:$D$27,入力表1【実績】!$D$37:$D$38,入力表1【実績】!$D$54:$D$55)&gt;2,"",IF(COUNT(入力表1【実績】!$D$26:$D$27)&gt;0,SUM(K69:L69),""))</f>
        <v/>
      </c>
      <c r="N69" s="90" t="str">
        <f>IF(COUNT(入力表1【実績】!$D$26:$D$27,入力表1【実績】!$D$37:$D$38,入力表1【実績】!$D$54:$D$55)&gt;2,"",IF(COUNT(入力表1【実績】!$D$37:$D$38)&gt;0,入力表1【実績】!D$43*入力表2【実績】!I69/100,""))</f>
        <v/>
      </c>
      <c r="O69" s="91" t="str">
        <f>IF(COUNT(入力表1【実績】!$D$26:$D$27,入力表1【実績】!$D$37:$D$38,入力表1【実績】!$D$54:$D$55)&gt;2,"",IF(COUNT(入力表1【実績】!$D$37:$D$38)&gt;0,入力表1【実績】!D$44*入力表2【実績】!J69/100,""))</f>
        <v/>
      </c>
      <c r="P69" s="93" t="str">
        <f>IF(COUNT(入力表1【実績】!$D$26:$D$27,入力表1【実績】!$D$37:$D$38,入力表1【実績】!$D$54:$D$55)&gt;2,"",IF(COUNT(入力表1【実績】!$D$37:$D$38)&gt;0,SUM(N69:O69),""))</f>
        <v/>
      </c>
      <c r="Q69" s="90" t="str">
        <f>IF(COUNT(入力表1【実績】!$D$26:$D$27,入力表1【実績】!$D$37:$D$38,入力表1【実績】!$D$54:$D$55)&gt;2,"",IF(COUNT(入力表1【実績】!$D$54:$D$55)&gt;0,SUM(Q15:Q68),""))</f>
        <v/>
      </c>
      <c r="R69" s="94" t="str">
        <f>IF(COUNT(入力表1【実績】!$D$26:$D$27,入力表1【実績】!$D$37:$D$38,入力表1【実績】!$D$54:$D$55)&gt;2,"",IF(COUNT(入力表1【実績】!$D$54:$D$55)&gt;0,SUM(R15:R68),""))</f>
        <v/>
      </c>
      <c r="S69" s="93" t="str">
        <f>IF(COUNT(入力表1【実績】!$D$26:$D$27,入力表1【実績】!$D$37:$D$38,入力表1【実績】!$D$54:$D$55)&gt;2,"",IF(COUNT(入力表1【実績】!$D$54:$D$55)&gt;0,SUM(Q69:R69),""))</f>
        <v/>
      </c>
    </row>
    <row r="70" spans="1:20" x14ac:dyDescent="0.15">
      <c r="B70" s="100" t="s">
        <v>533</v>
      </c>
      <c r="C70" s="101" t="s">
        <v>397</v>
      </c>
      <c r="D70" s="102"/>
      <c r="E70" s="103">
        <f>SUM(E15:E23)</f>
        <v>2776</v>
      </c>
      <c r="F70" s="103">
        <f>SUM(F15:F23)</f>
        <v>1288</v>
      </c>
      <c r="G70" s="104">
        <f t="shared" si="4"/>
        <v>8869.4346374426896</v>
      </c>
      <c r="H70" s="58">
        <f t="shared" si="5"/>
        <v>4420.496276212376</v>
      </c>
      <c r="I70" s="46">
        <f t="shared" si="6"/>
        <v>25.732295142751205</v>
      </c>
      <c r="J70" s="47">
        <f t="shared" si="7"/>
        <v>41.295286950945815</v>
      </c>
      <c r="K70" s="48" t="str">
        <f>IF(COUNT(入力表1【実績】!$D$26:$D$27,入力表1【実績】!$D$37:$D$38,入力表1【実績】!$D$54:$D$55)&gt;2,"",IF(COUNT(入力表1【実績】!$D$26:$D$27)&gt;0,入力表1【実績】!D$26*入力表2【実績】!G70*各種係数!$N$26,""))</f>
        <v/>
      </c>
      <c r="L70" s="46" t="str">
        <f>IF(COUNT(入力表1【実績】!$D$26:$D$27,入力表1【実績】!$D$37:$D$38,入力表1【実績】!$D$54:$D$55)&gt;2,"",IF(COUNT(入力表1【実績】!$D$26:$D$27)&gt;0,入力表1【実績】!D$27*入力表2【実績】!H70*各種係数!$N$26,""))</f>
        <v/>
      </c>
      <c r="M70" s="49" t="str">
        <f>IF(COUNT(入力表1【実績】!$D$26:$D$27,入力表1【実績】!$D$37:$D$38,入力表1【実績】!$D$54:$D$55)&gt;2,"",IF(COUNT(入力表1【実績】!$D$26:$D$27)&gt;0,SUM(K70:L70),""))</f>
        <v/>
      </c>
      <c r="N70" s="48" t="str">
        <f>IF(COUNT(入力表1【実績】!$D$26:$D$27,入力表1【実績】!$D$37:$D$38,入力表1【実績】!$D$54:$D$55)&gt;2,"",IF(COUNT(入力表1【実績】!$D$37:$D$38)&gt;0,入力表1【実績】!D$43*入力表2【実績】!I70/100,""))</f>
        <v/>
      </c>
      <c r="O70" s="46" t="str">
        <f>IF(COUNT(入力表1【実績】!$D$26:$D$27,入力表1【実績】!$D$37:$D$38,入力表1【実績】!$D$54:$D$55)&gt;2,"",IF(COUNT(入力表1【実績】!$D$37:$D$38)&gt;0,入力表1【実績】!D$44*入力表2【実績】!J70/100,""))</f>
        <v/>
      </c>
      <c r="P70" s="50" t="str">
        <f>IF(COUNT(入力表1【実績】!$D$26:$D$27,入力表1【実績】!$D$37:$D$38,入力表1【実績】!$D$54:$D$55)&gt;2,"",IF(COUNT(入力表1【実績】!$D$37:$D$38)&gt;0,SUM(N70:O70),""))</f>
        <v/>
      </c>
      <c r="Q70" s="48" t="str">
        <f>IF(COUNT(入力表1【実績】!$D$26:$D$27,入力表1【実績】!$D$37:$D$38,入力表1【実績】!$D$54:$D$55)&gt;2,"",IF(COUNT(入力表1【実績】!$D$54:$D$55)&gt;0,SUM(Q15:Q23),""))</f>
        <v/>
      </c>
      <c r="R70" s="47" t="str">
        <f>IF(COUNT(入力表1【実績】!$D$26:$D$27,入力表1【実績】!$D$37:$D$38,入力表1【実績】!$D$54:$D$55)&gt;2,"",IF(COUNT(入力表1【実績】!$D$54:$D$55)&gt;0,SUM(R15:R23),""))</f>
        <v/>
      </c>
      <c r="S70" s="50" t="str">
        <f>IF(COUNT(入力表1【実績】!$D$26:$D$27,入力表1【実績】!$D$37:$D$38,入力表1【実績】!$D$54:$D$55)&gt;2,"",IF(COUNT(入力表1【実績】!$D$54:$D$55)&gt;0,SUM(Q70:R70),""))</f>
        <v/>
      </c>
    </row>
    <row r="71" spans="1:20" x14ac:dyDescent="0.15">
      <c r="B71" s="100">
        <v>10</v>
      </c>
      <c r="C71" s="105" t="s">
        <v>532</v>
      </c>
      <c r="D71" s="54"/>
      <c r="E71" s="104">
        <f>E24</f>
        <v>3506</v>
      </c>
      <c r="F71" s="104">
        <f>F24</f>
        <v>0</v>
      </c>
      <c r="G71" s="104">
        <f t="shared" si="4"/>
        <v>11201.814783456077</v>
      </c>
      <c r="H71" s="58">
        <f t="shared" si="5"/>
        <v>0</v>
      </c>
      <c r="I71" s="46">
        <f t="shared" si="6"/>
        <v>32.499073044123101</v>
      </c>
      <c r="J71" s="47">
        <f t="shared" si="7"/>
        <v>0</v>
      </c>
      <c r="K71" s="48" t="str">
        <f>IF(COUNT(入力表1【実績】!$D$26:$D$27,入力表1【実績】!$D$37:$D$38,入力表1【実績】!$D$54:$D$55)&gt;2,"",IF(COUNT(入力表1【実績】!$D$26:$D$27)&gt;0,入力表1【実績】!D$26*入力表2【実績】!G71*各種係数!$N$26,""))</f>
        <v/>
      </c>
      <c r="L71" s="46" t="str">
        <f>IF(COUNT(入力表1【実績】!$D$26:$D$27,入力表1【実績】!$D$37:$D$38,入力表1【実績】!$D$54:$D$55)&gt;2,"",IF(COUNT(入力表1【実績】!$D$26:$D$27)&gt;0,入力表1【実績】!D$27*入力表2【実績】!H71*各種係数!$N$26,""))</f>
        <v/>
      </c>
      <c r="M71" s="49" t="str">
        <f>IF(COUNT(入力表1【実績】!$D$26:$D$27,入力表1【実績】!$D$37:$D$38,入力表1【実績】!$D$54:$D$55)&gt;2,"",IF(COUNT(入力表1【実績】!$D$26:$D$27)&gt;0,SUM(K71:L71),""))</f>
        <v/>
      </c>
      <c r="N71" s="48" t="str">
        <f>IF(COUNT(入力表1【実績】!$D$26:$D$27,入力表1【実績】!$D$37:$D$38,入力表1【実績】!$D$54:$D$55)&gt;2,"",IF(COUNT(入力表1【実績】!$D$37:$D$38)&gt;0,入力表1【実績】!D$43*入力表2【実績】!I71/100,""))</f>
        <v/>
      </c>
      <c r="O71" s="46" t="str">
        <f>IF(COUNT(入力表1【実績】!$D$26:$D$27,入力表1【実績】!$D$37:$D$38,入力表1【実績】!$D$54:$D$55)&gt;2,"",IF(COUNT(入力表1【実績】!$D$37:$D$38)&gt;0,入力表1【実績】!D$44*入力表2【実績】!J71/100,""))</f>
        <v/>
      </c>
      <c r="P71" s="50" t="str">
        <f>IF(COUNT(入力表1【実績】!$D$26:$D$27,入力表1【実績】!$D$37:$D$38,入力表1【実績】!$D$54:$D$55)&gt;2,"",IF(COUNT(入力表1【実績】!$D$37:$D$38)&gt;0,SUM(N71:O71),""))</f>
        <v/>
      </c>
      <c r="Q71" s="48" t="str">
        <f>IF(COUNT(入力表1【実績】!$D$26:$D$27,入力表1【実績】!$D$37:$D$38,入力表1【実績】!$D$54:$D$55)&gt;2,"",IF(COUNT(入力表1【実績】!$D$54:$D$55)&gt;0,Q24,""))</f>
        <v/>
      </c>
      <c r="R71" s="47" t="str">
        <f>IF(COUNT(入力表1【実績】!$D$26:$D$27,入力表1【実績】!$D$37:$D$38,入力表1【実績】!$D$54:$D$55)&gt;2,"",IF(COUNT(入力表1【実績】!$D$54:$D$55)&gt;0,R24,""))</f>
        <v/>
      </c>
      <c r="S71" s="50" t="str">
        <f>IF(COUNT(入力表1【実績】!$D$26:$D$27,入力表1【実績】!$D$37:$D$38,入力表1【実績】!$D$54:$D$55)&gt;2,"",IF(COUNT(入力表1【実績】!$D$54:$D$55)&gt;0,SUM(Q71:R71),""))</f>
        <v/>
      </c>
    </row>
    <row r="72" spans="1:20" x14ac:dyDescent="0.15">
      <c r="B72" s="100">
        <v>11</v>
      </c>
      <c r="C72" s="105" t="s">
        <v>411</v>
      </c>
      <c r="D72" s="54"/>
      <c r="E72" s="104">
        <f>E25</f>
        <v>1888</v>
      </c>
      <c r="F72" s="104">
        <f>F25</f>
        <v>565</v>
      </c>
      <c r="G72" s="104">
        <f t="shared" si="4"/>
        <v>6032.2379666757197</v>
      </c>
      <c r="H72" s="58">
        <f t="shared" si="5"/>
        <v>1939.1152143322922</v>
      </c>
      <c r="I72" s="46">
        <f t="shared" si="6"/>
        <v>17.500926955876899</v>
      </c>
      <c r="J72" s="47">
        <f t="shared" si="7"/>
        <v>18.114780378326387</v>
      </c>
      <c r="K72" s="48" t="str">
        <f>IF(COUNT(入力表1【実績】!$D$26:$D$27,入力表1【実績】!$D$37:$D$38,入力表1【実績】!$D$54:$D$55)&gt;2,"",IF(COUNT(入力表1【実績】!$D$26:$D$27)&gt;0,入力表1【実績】!D$26*入力表2【実績】!G72*各種係数!$N$26,""))</f>
        <v/>
      </c>
      <c r="L72" s="46" t="str">
        <f>IF(COUNT(入力表1【実績】!$D$26:$D$27,入力表1【実績】!$D$37:$D$38,入力表1【実績】!$D$54:$D$55)&gt;2,"",IF(COUNT(入力表1【実績】!$D$26:$D$27)&gt;0,入力表1【実績】!D$27*入力表2【実績】!H72*各種係数!$N$26,""))</f>
        <v/>
      </c>
      <c r="M72" s="49" t="str">
        <f>IF(COUNT(入力表1【実績】!$D$26:$D$27,入力表1【実績】!$D$37:$D$38,入力表1【実績】!$D$54:$D$55)&gt;2,"",IF(COUNT(入力表1【実績】!$D$26:$D$27)&gt;0,SUM(K72:L72),""))</f>
        <v/>
      </c>
      <c r="N72" s="48" t="str">
        <f>IF(COUNT(入力表1【実績】!$D$26:$D$27,入力表1【実績】!$D$37:$D$38,入力表1【実績】!$D$54:$D$55)&gt;2,"",IF(COUNT(入力表1【実績】!$D$37:$D$38)&gt;0,入力表1【実績】!D$43*入力表2【実績】!I72/100,""))</f>
        <v/>
      </c>
      <c r="O72" s="46" t="str">
        <f>IF(COUNT(入力表1【実績】!$D$26:$D$27,入力表1【実績】!$D$37:$D$38,入力表1【実績】!$D$54:$D$55)&gt;2,"",IF(COUNT(入力表1【実績】!$D$37:$D$38)&gt;0,入力表1【実績】!D$44*入力表2【実績】!J72/100,""))</f>
        <v/>
      </c>
      <c r="P72" s="50" t="str">
        <f>IF(COUNT(入力表1【実績】!$D$26:$D$27,入力表1【実績】!$D$37:$D$38,入力表1【実績】!$D$54:$D$55)&gt;2,"",IF(COUNT(入力表1【実績】!$D$37:$D$38)&gt;0,SUM(N72:O72),""))</f>
        <v/>
      </c>
      <c r="Q72" s="48" t="str">
        <f>IF(COUNT(入力表1【実績】!$D$26:$D$27,入力表1【実績】!$D$37:$D$38,入力表1【実績】!$D$54:$D$55)&gt;2,"",IF(COUNT(入力表1【実績】!$D$54:$D$55)&gt;0,Q25,""))</f>
        <v/>
      </c>
      <c r="R72" s="47" t="str">
        <f>IF(COUNT(入力表1【実績】!$D$26:$D$27,入力表1【実績】!$D$37:$D$38,入力表1【実績】!$D$54:$D$55)&gt;2,"",IF(COUNT(入力表1【実績】!$D$54:$D$55)&gt;0,R25,""))</f>
        <v/>
      </c>
      <c r="S72" s="50" t="str">
        <f>IF(COUNT(入力表1【実績】!$D$26:$D$27,入力表1【実績】!$D$37:$D$38,入力表1【実績】!$D$54:$D$55)&gt;2,"",IF(COUNT(入力表1【実績】!$D$54:$D$55)&gt;0,SUM(Q72:R72),""))</f>
        <v/>
      </c>
    </row>
    <row r="73" spans="1:20" x14ac:dyDescent="0.15">
      <c r="B73" s="100" t="s">
        <v>531</v>
      </c>
      <c r="C73" s="105" t="s">
        <v>475</v>
      </c>
      <c r="D73" s="54"/>
      <c r="E73" s="104">
        <f>SUM(E26:E50)</f>
        <v>1863</v>
      </c>
      <c r="F73" s="104">
        <f>SUM(F26:F50)</f>
        <v>851</v>
      </c>
      <c r="G73" s="104">
        <f t="shared" si="4"/>
        <v>5952.3619342780003</v>
      </c>
      <c r="H73" s="58">
        <f t="shared" si="5"/>
        <v>2920.6850396403197</v>
      </c>
      <c r="I73" s="46">
        <f t="shared" si="6"/>
        <v>17.269187986651836</v>
      </c>
      <c r="J73" s="47">
        <f t="shared" si="7"/>
        <v>27.284386021160628</v>
      </c>
      <c r="K73" s="48" t="str">
        <f>IF(COUNT(入力表1【実績】!$D$26:$D$27,入力表1【実績】!$D$37:$D$38,入力表1【実績】!$D$54:$D$55)&gt;2,"",IF(COUNT(入力表1【実績】!$D$26:$D$27)&gt;0,入力表1【実績】!D$26*入力表2【実績】!G73*各種係数!$N$26,""))</f>
        <v/>
      </c>
      <c r="L73" s="46" t="str">
        <f>IF(COUNT(入力表1【実績】!$D$26:$D$27,入力表1【実績】!$D$37:$D$38,入力表1【実績】!$D$54:$D$55)&gt;2,"",IF(COUNT(入力表1【実績】!$D$26:$D$27)&gt;0,入力表1【実績】!D$27*入力表2【実績】!H73*各種係数!$N$26,""))</f>
        <v/>
      </c>
      <c r="M73" s="49" t="str">
        <f>IF(COUNT(入力表1【実績】!$D$26:$D$27,入力表1【実績】!$D$37:$D$38,入力表1【実績】!$D$54:$D$55)&gt;2,"",IF(COUNT(入力表1【実績】!$D$26:$D$27)&gt;0,SUM(K73:L73),""))</f>
        <v/>
      </c>
      <c r="N73" s="48" t="str">
        <f>IF(COUNT(入力表1【実績】!$D$26:$D$27,入力表1【実績】!$D$37:$D$38,入力表1【実績】!$D$54:$D$55)&gt;2,"",IF(COUNT(入力表1【実績】!$D$37:$D$38)&gt;0,入力表1【実績】!D$43*入力表2【実績】!I73/100,""))</f>
        <v/>
      </c>
      <c r="O73" s="46" t="str">
        <f>IF(COUNT(入力表1【実績】!$D$26:$D$27,入力表1【実績】!$D$37:$D$38,入力表1【実績】!$D$54:$D$55)&gt;2,"",IF(COUNT(入力表1【実績】!$D$37:$D$38)&gt;0,入力表1【実績】!D$44*入力表2【実績】!J73/100,""))</f>
        <v/>
      </c>
      <c r="P73" s="50" t="str">
        <f>IF(COUNT(入力表1【実績】!$D$26:$D$27,入力表1【実績】!$D$37:$D$38,入力表1【実績】!$D$54:$D$55)&gt;2,"",IF(COUNT(入力表1【実績】!$D$37:$D$38)&gt;0,SUM(N73:O73),""))</f>
        <v/>
      </c>
      <c r="Q73" s="48" t="str">
        <f>IF(COUNT(入力表1【実績】!$D$26:$D$27,入力表1【実績】!$D$37:$D$38,入力表1【実績】!$D$54:$D$55)&gt;2,"",IF(COUNT(入力表1【実績】!$D$54:$D$55)&gt;0,SUM(Q26:Q50),""))</f>
        <v/>
      </c>
      <c r="R73" s="47" t="str">
        <f>IF(COUNT(入力表1【実績】!$D$26:$D$27,入力表1【実績】!$D$37:$D$38,入力表1【実績】!$D$54:$D$55)&gt;2,"",IF(COUNT(入力表1【実績】!$D$54:$D$55)&gt;0,SUM(R26:R50),""))</f>
        <v/>
      </c>
      <c r="S73" s="50" t="str">
        <f>IF(COUNT(入力表1【実績】!$D$26:$D$27,入力表1【実績】!$D$37:$D$38,入力表1【実績】!$D$54:$D$55)&gt;2,"",IF(COUNT(入力表1【実績】!$D$54:$D$55)&gt;0,SUM(Q73:R73),""))</f>
        <v/>
      </c>
    </row>
    <row r="74" spans="1:20" ht="19.5" thickBot="1" x14ac:dyDescent="0.2">
      <c r="B74" s="106" t="s">
        <v>530</v>
      </c>
      <c r="C74" s="107" t="s">
        <v>476</v>
      </c>
      <c r="D74" s="95"/>
      <c r="E74" s="96">
        <f>SUM(E51:E68)</f>
        <v>755</v>
      </c>
      <c r="F74" s="96">
        <f>SUM(F51:F68)</f>
        <v>415</v>
      </c>
      <c r="G74" s="96">
        <f t="shared" si="4"/>
        <v>2412.2561784111058</v>
      </c>
      <c r="H74" s="108">
        <f t="shared" si="5"/>
        <v>1424.3058653945156</v>
      </c>
      <c r="I74" s="91">
        <f t="shared" si="6"/>
        <v>6.9985168705969603</v>
      </c>
      <c r="J74" s="94">
        <f t="shared" si="7"/>
        <v>13.305546649567168</v>
      </c>
      <c r="K74" s="109" t="str">
        <f>IF(COUNT(入力表1【実績】!$D$26:$D$27,入力表1【実績】!$D$37:$D$38,入力表1【実績】!$D$54:$D$55)&gt;2,"",IF(COUNT(入力表1【実績】!$D$26:$D$27)&gt;0,入力表1【実績】!D$26*入力表2【実績】!G74*各種係数!$N$26,""))</f>
        <v/>
      </c>
      <c r="L74" s="110" t="str">
        <f>IF(COUNT(入力表1【実績】!$D$26:$D$27,入力表1【実績】!$D$37:$D$38,入力表1【実績】!$D$54:$D$55)&gt;2,"",IF(COUNT(入力表1【実績】!$D$26:$D$27)&gt;0,入力表1【実績】!D$27*入力表2【実績】!H74*各種係数!$N$26,""))</f>
        <v/>
      </c>
      <c r="M74" s="111" t="str">
        <f>IF(COUNT(入力表1【実績】!$D$26:$D$27,入力表1【実績】!$D$37:$D$38,入力表1【実績】!$D$54:$D$55)&gt;2,"",IF(COUNT(入力表1【実績】!$D$26:$D$27)&gt;0,SUM(K74:L74),""))</f>
        <v/>
      </c>
      <c r="N74" s="109" t="str">
        <f>IF(COUNT(入力表1【実績】!$D$26:$D$27,入力表1【実績】!$D$37:$D$38,入力表1【実績】!$D$54:$D$55)&gt;2,"",IF(COUNT(入力表1【実績】!$D$37:$D$38)&gt;0,入力表1【実績】!D$43*入力表2【実績】!I74/100,""))</f>
        <v/>
      </c>
      <c r="O74" s="110" t="str">
        <f>IF(COUNT(入力表1【実績】!$D$26:$D$27,入力表1【実績】!$D$37:$D$38,入力表1【実績】!$D$54:$D$55)&gt;2,"",IF(COUNT(入力表1【実績】!$D$37:$D$38)&gt;0,入力表1【実績】!D$44*入力表2【実績】!J74/100,""))</f>
        <v/>
      </c>
      <c r="P74" s="112" t="str">
        <f>IF(COUNT(入力表1【実績】!$D$26:$D$27,入力表1【実績】!$D$37:$D$38,入力表1【実績】!$D$54:$D$55)&gt;2,"",IF(COUNT(入力表1【実績】!$D$37:$D$38)&gt;0,SUM(N74:O74),""))</f>
        <v/>
      </c>
      <c r="Q74" s="109" t="str">
        <f>IF(COUNT(入力表1【実績】!$D$26:$D$27,入力表1【実績】!$D$37:$D$38,入力表1【実績】!$D$54:$D$55)&gt;2,"",IF(COUNT(入力表1【実績】!$D$54:$D$55)&gt;0,SUM(Q51:Q68),""))</f>
        <v/>
      </c>
      <c r="R74" s="113" t="str">
        <f>IF(COUNT(入力表1【実績】!$D$26:$D$27,入力表1【実績】!$D$37:$D$38,入力表1【実績】!$D$54:$D$55)&gt;2,"",IF(COUNT(入力表1【実績】!$D$54:$D$55)&gt;0,SUM(R51:R68),""))</f>
        <v/>
      </c>
      <c r="S74" s="112" t="str">
        <f>IF(COUNT(入力表1【実績】!$D$26:$D$27,入力表1【実績】!$D$37:$D$38,入力表1【実績】!$D$54:$D$55)&gt;2,"",IF(COUNT(入力表1【実績】!$D$54:$D$55)&gt;0,SUM(Q74:R74),""))</f>
        <v/>
      </c>
    </row>
    <row r="75" spans="1:20" ht="19.5" thickTop="1" x14ac:dyDescent="0.15">
      <c r="B75" s="431" t="s">
        <v>474</v>
      </c>
      <c r="C75" s="432"/>
      <c r="D75" s="433"/>
      <c r="E75" s="114">
        <v>312985</v>
      </c>
      <c r="F75" s="115">
        <v>291370</v>
      </c>
    </row>
    <row r="77" spans="1:20" x14ac:dyDescent="0.15">
      <c r="B77" s="2" t="s">
        <v>953</v>
      </c>
    </row>
  </sheetData>
  <mergeCells count="18">
    <mergeCell ref="T12:T14"/>
    <mergeCell ref="N12:P12"/>
    <mergeCell ref="N13:P13"/>
    <mergeCell ref="Q12:S12"/>
    <mergeCell ref="Q13:S13"/>
    <mergeCell ref="G13:H13"/>
    <mergeCell ref="B75:D75"/>
    <mergeCell ref="C69:D69"/>
    <mergeCell ref="K12:M12"/>
    <mergeCell ref="K13:M13"/>
    <mergeCell ref="B12:B14"/>
    <mergeCell ref="C12:C14"/>
    <mergeCell ref="D12:D14"/>
    <mergeCell ref="E12:F12"/>
    <mergeCell ref="E13:F13"/>
    <mergeCell ref="G12:H12"/>
    <mergeCell ref="I12:J12"/>
    <mergeCell ref="I13:J13"/>
  </mergeCells>
  <phoneticPr fontId="1"/>
  <conditionalFormatting sqref="B15:J68">
    <cfRule type="expression" dxfId="27" priority="1">
      <formula>OR(ISBLANK($E15),ISBLANK($F15))</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5:G68"/>
  <sheetViews>
    <sheetView showGridLines="0" workbookViewId="0"/>
  </sheetViews>
  <sheetFormatPr defaultColWidth="8.75" defaultRowHeight="18.75" x14ac:dyDescent="0.15"/>
  <cols>
    <col min="1" max="1" width="1.625" style="2" customWidth="1"/>
    <col min="2" max="2" width="5.625" style="2" customWidth="1"/>
    <col min="3" max="3" width="35.375" style="2" bestFit="1" customWidth="1"/>
    <col min="4" max="4" width="51.125" style="2" bestFit="1" customWidth="1"/>
    <col min="5" max="5" width="33.125" style="2" bestFit="1" customWidth="1"/>
    <col min="6" max="7" width="30.625" style="2" customWidth="1"/>
    <col min="8" max="16384" width="8.75" style="2"/>
  </cols>
  <sheetData>
    <row r="5" spans="2:7" ht="19.5" x14ac:dyDescent="0.15">
      <c r="B5" s="1" t="s">
        <v>954</v>
      </c>
    </row>
    <row r="7" spans="2:7" x14ac:dyDescent="0.15">
      <c r="B7" s="2" t="s">
        <v>825</v>
      </c>
    </row>
    <row r="8" spans="2:7" x14ac:dyDescent="0.15">
      <c r="B8" s="2" t="s">
        <v>506</v>
      </c>
    </row>
    <row r="9" spans="2:7" x14ac:dyDescent="0.15">
      <c r="B9" s="2" t="s">
        <v>827</v>
      </c>
    </row>
    <row r="10" spans="2:7" x14ac:dyDescent="0.15">
      <c r="B10" s="2" t="s">
        <v>828</v>
      </c>
    </row>
    <row r="12" spans="2:7" ht="19.5" thickBot="1" x14ac:dyDescent="0.2"/>
    <row r="13" spans="2:7" ht="19.5" thickTop="1" x14ac:dyDescent="0.15">
      <c r="B13" s="26" t="s">
        <v>594</v>
      </c>
      <c r="C13" s="26" t="s">
        <v>401</v>
      </c>
      <c r="D13" s="26" t="s">
        <v>438</v>
      </c>
      <c r="E13" s="26" t="s">
        <v>487</v>
      </c>
      <c r="F13" s="355" t="s">
        <v>826</v>
      </c>
      <c r="G13" s="118" t="s">
        <v>508</v>
      </c>
    </row>
    <row r="14" spans="2:7" x14ac:dyDescent="0.15">
      <c r="B14" s="39">
        <v>1</v>
      </c>
      <c r="C14" s="40" t="s">
        <v>626</v>
      </c>
      <c r="D14" s="40"/>
      <c r="E14" s="41" t="s">
        <v>190</v>
      </c>
      <c r="F14" s="122">
        <f>VLOOKUP(E14,各種係数!$C$8:$G$114,5,FALSE)</f>
        <v>0.4251686800955784</v>
      </c>
      <c r="G14" s="127"/>
    </row>
    <row r="15" spans="2:7" x14ac:dyDescent="0.15">
      <c r="B15" s="39">
        <v>2</v>
      </c>
      <c r="C15" s="40" t="s">
        <v>625</v>
      </c>
      <c r="D15" s="40" t="s">
        <v>439</v>
      </c>
      <c r="E15" s="41" t="s">
        <v>184</v>
      </c>
      <c r="F15" s="123">
        <f>VLOOKUP(E15,各種係数!$C$8:$G$114,5,FALSE)</f>
        <v>0.32318007585040065</v>
      </c>
      <c r="G15" s="127">
        <v>1</v>
      </c>
    </row>
    <row r="16" spans="2:7" x14ac:dyDescent="0.15">
      <c r="B16" s="39">
        <v>3</v>
      </c>
      <c r="C16" s="40" t="s">
        <v>624</v>
      </c>
      <c r="D16" s="40"/>
      <c r="E16" s="41" t="s">
        <v>185</v>
      </c>
      <c r="F16" s="123">
        <f>VLOOKUP(E16,各種係数!$C$8:$G$114,5,FALSE)</f>
        <v>0.35320994765320268</v>
      </c>
      <c r="G16" s="127">
        <v>1</v>
      </c>
    </row>
    <row r="17" spans="1:7" x14ac:dyDescent="0.15">
      <c r="B17" s="39">
        <v>4</v>
      </c>
      <c r="C17" s="40" t="s">
        <v>588</v>
      </c>
      <c r="D17" s="40"/>
      <c r="E17" s="41" t="s">
        <v>185</v>
      </c>
      <c r="F17" s="123">
        <f>VLOOKUP(E17,各種係数!$C$8:$G$114,5,FALSE)</f>
        <v>0.35320994765320268</v>
      </c>
      <c r="G17" s="127">
        <v>1</v>
      </c>
    </row>
    <row r="18" spans="1:7" x14ac:dyDescent="0.15">
      <c r="B18" s="39">
        <v>5</v>
      </c>
      <c r="C18" s="40" t="s">
        <v>822</v>
      </c>
      <c r="D18" s="40" t="s">
        <v>623</v>
      </c>
      <c r="E18" s="41" t="s">
        <v>186</v>
      </c>
      <c r="F18" s="123">
        <f>VLOOKUP(E18,各種係数!$C$8:$G$114,5,FALSE)</f>
        <v>7.733712705332918E-2</v>
      </c>
      <c r="G18" s="127">
        <v>1</v>
      </c>
    </row>
    <row r="19" spans="1:7" x14ac:dyDescent="0.15">
      <c r="B19" s="39">
        <v>6</v>
      </c>
      <c r="C19" s="40" t="s">
        <v>622</v>
      </c>
      <c r="D19" s="40"/>
      <c r="E19" s="41" t="s">
        <v>199</v>
      </c>
      <c r="F19" s="123">
        <f>VLOOKUP(E19,各種係数!$C$8:$G$114,5,FALSE)</f>
        <v>0.28524124881740753</v>
      </c>
      <c r="G19" s="127">
        <v>1</v>
      </c>
    </row>
    <row r="20" spans="1:7" x14ac:dyDescent="0.15">
      <c r="B20" s="39">
        <v>7</v>
      </c>
      <c r="C20" s="40" t="s">
        <v>621</v>
      </c>
      <c r="D20" s="40"/>
      <c r="E20" s="41" t="s">
        <v>158</v>
      </c>
      <c r="F20" s="123">
        <f>VLOOKUP(E20,各種係数!$C$8:$G$114,5,FALSE)</f>
        <v>0</v>
      </c>
      <c r="G20" s="127"/>
    </row>
    <row r="21" spans="1:7" x14ac:dyDescent="0.15">
      <c r="B21" s="39">
        <v>8</v>
      </c>
      <c r="C21" s="40" t="s">
        <v>620</v>
      </c>
      <c r="D21" s="40"/>
      <c r="E21" s="41" t="s">
        <v>190</v>
      </c>
      <c r="F21" s="123">
        <f>VLOOKUP(E21,各種係数!$C$8:$G$114,5,FALSE)</f>
        <v>0.4251686800955784</v>
      </c>
      <c r="G21" s="127">
        <v>1</v>
      </c>
    </row>
    <row r="22" spans="1:7" x14ac:dyDescent="0.15">
      <c r="B22" s="60">
        <v>9</v>
      </c>
      <c r="C22" s="61" t="s">
        <v>619</v>
      </c>
      <c r="D22" s="61"/>
      <c r="E22" s="62" t="s">
        <v>190</v>
      </c>
      <c r="F22" s="124">
        <f>VLOOKUP(E22,各種係数!$C$8:$G$114,5,FALSE)</f>
        <v>0.4251686800955784</v>
      </c>
      <c r="G22" s="128">
        <v>1</v>
      </c>
    </row>
    <row r="23" spans="1:7" x14ac:dyDescent="0.15">
      <c r="B23" s="74">
        <v>10</v>
      </c>
      <c r="C23" s="75" t="s">
        <v>618</v>
      </c>
      <c r="D23" s="75" t="s">
        <v>440</v>
      </c>
      <c r="E23" s="79" t="s">
        <v>200</v>
      </c>
      <c r="F23" s="124">
        <f>VLOOKUP(E23,各種係数!$C$8:$G$114,5,FALSE)</f>
        <v>5.3450781886490772E-2</v>
      </c>
      <c r="G23" s="129">
        <v>1</v>
      </c>
    </row>
    <row r="24" spans="1:7" x14ac:dyDescent="0.15">
      <c r="B24" s="74">
        <v>11</v>
      </c>
      <c r="C24" s="78" t="s">
        <v>582</v>
      </c>
      <c r="D24" s="78" t="s">
        <v>581</v>
      </c>
      <c r="E24" s="79" t="s">
        <v>201</v>
      </c>
      <c r="F24" s="124">
        <f>VLOOKUP(E24,各種係数!$C$8:$G$114,5,FALSE)</f>
        <v>0.61210933687632885</v>
      </c>
      <c r="G24" s="129">
        <v>1</v>
      </c>
    </row>
    <row r="25" spans="1:7" x14ac:dyDescent="0.15">
      <c r="B25" s="119">
        <v>12</v>
      </c>
      <c r="C25" s="120" t="s">
        <v>617</v>
      </c>
      <c r="D25" s="120" t="s">
        <v>616</v>
      </c>
      <c r="E25" s="116" t="s">
        <v>141</v>
      </c>
      <c r="F25" s="123">
        <f>VLOOKUP(E25,各種係数!$C$8:$G$114,5,FALSE)</f>
        <v>2.5266919715310809E-2</v>
      </c>
      <c r="G25" s="130"/>
    </row>
    <row r="26" spans="1:7" x14ac:dyDescent="0.15">
      <c r="B26" s="39">
        <v>13</v>
      </c>
      <c r="C26" s="40" t="s">
        <v>578</v>
      </c>
      <c r="D26" s="40" t="s">
        <v>615</v>
      </c>
      <c r="E26" s="41" t="s">
        <v>145</v>
      </c>
      <c r="F26" s="123">
        <f>VLOOKUP(E26,各種係数!$C$8:$G$114,5,FALSE)</f>
        <v>0.19738855547056144</v>
      </c>
      <c r="G26" s="127"/>
    </row>
    <row r="27" spans="1:7" x14ac:dyDescent="0.15">
      <c r="B27" s="39">
        <v>14</v>
      </c>
      <c r="C27" s="40" t="s">
        <v>614</v>
      </c>
      <c r="D27" s="40" t="s">
        <v>613</v>
      </c>
      <c r="E27" s="41" t="s">
        <v>144</v>
      </c>
      <c r="F27" s="123">
        <f>VLOOKUP(E27,各種係数!$C$8:$G$114,5,FALSE)</f>
        <v>3.7688224204705856E-2</v>
      </c>
      <c r="G27" s="127"/>
    </row>
    <row r="28" spans="1:7" x14ac:dyDescent="0.15">
      <c r="B28" s="39">
        <v>15</v>
      </c>
      <c r="C28" s="40" t="s">
        <v>612</v>
      </c>
      <c r="D28" s="40" t="s">
        <v>611</v>
      </c>
      <c r="E28" s="41" t="s">
        <v>145</v>
      </c>
      <c r="F28" s="123">
        <f>VLOOKUP(E28,各種係数!$C$8:$G$114,5,FALSE)</f>
        <v>0.19738855547056144</v>
      </c>
      <c r="G28" s="127"/>
    </row>
    <row r="29" spans="1:7" x14ac:dyDescent="0.15">
      <c r="B29" s="39">
        <v>16</v>
      </c>
      <c r="C29" s="40" t="s">
        <v>610</v>
      </c>
      <c r="D29" s="40"/>
      <c r="E29" s="41" t="s">
        <v>145</v>
      </c>
      <c r="F29" s="123">
        <f>VLOOKUP(E29,各種係数!$C$8:$G$114,5,FALSE)</f>
        <v>0.19738855547056144</v>
      </c>
      <c r="G29" s="127"/>
    </row>
    <row r="30" spans="1:7" x14ac:dyDescent="0.15">
      <c r="A30" s="82"/>
      <c r="B30" s="39">
        <v>17</v>
      </c>
      <c r="C30" s="83" t="s">
        <v>454</v>
      </c>
      <c r="D30" s="40"/>
      <c r="E30" s="41" t="s">
        <v>145</v>
      </c>
      <c r="F30" s="123">
        <f>VLOOKUP(E30,各種係数!$C$8:$G$114,5,FALSE)</f>
        <v>0.19738855547056144</v>
      </c>
      <c r="G30" s="127"/>
    </row>
    <row r="31" spans="1:7" x14ac:dyDescent="0.15">
      <c r="A31" s="82"/>
      <c r="B31" s="39">
        <v>18</v>
      </c>
      <c r="C31" s="83" t="s">
        <v>455</v>
      </c>
      <c r="D31" s="40"/>
      <c r="E31" s="41" t="s">
        <v>146</v>
      </c>
      <c r="F31" s="123">
        <f>VLOOKUP(E31,各種係数!$C$8:$G$114,5,FALSE)</f>
        <v>0</v>
      </c>
      <c r="G31" s="127"/>
    </row>
    <row r="32" spans="1:7" x14ac:dyDescent="0.15">
      <c r="B32" s="39">
        <v>19</v>
      </c>
      <c r="C32" s="40" t="s">
        <v>609</v>
      </c>
      <c r="D32" s="40" t="s">
        <v>608</v>
      </c>
      <c r="E32" s="41" t="s">
        <v>148</v>
      </c>
      <c r="F32" s="123">
        <f>VLOOKUP(E32,各種係数!$C$8:$G$114,5,FALSE)</f>
        <v>0</v>
      </c>
      <c r="G32" s="127"/>
    </row>
    <row r="33" spans="1:7" x14ac:dyDescent="0.15">
      <c r="B33" s="39">
        <v>20</v>
      </c>
      <c r="C33" s="40" t="s">
        <v>568</v>
      </c>
      <c r="D33" s="40"/>
      <c r="E33" s="41" t="s">
        <v>950</v>
      </c>
      <c r="F33" s="123">
        <f>VLOOKUP(E33,各種係数!$C$8:$G$114,5,FALSE)</f>
        <v>0</v>
      </c>
      <c r="G33" s="127"/>
    </row>
    <row r="34" spans="1:7" x14ac:dyDescent="0.15">
      <c r="A34" s="82"/>
      <c r="B34" s="39">
        <v>21</v>
      </c>
      <c r="C34" s="83" t="s">
        <v>473</v>
      </c>
      <c r="D34" s="40"/>
      <c r="E34" s="41" t="s">
        <v>164</v>
      </c>
      <c r="F34" s="123">
        <f>VLOOKUP(E34,各種係数!$C$8:$G$114,5,FALSE)</f>
        <v>1.7912086324699539E-3</v>
      </c>
      <c r="G34" s="127"/>
    </row>
    <row r="35" spans="1:7" x14ac:dyDescent="0.15">
      <c r="A35" s="82"/>
      <c r="B35" s="39">
        <v>22</v>
      </c>
      <c r="C35" s="83" t="s">
        <v>457</v>
      </c>
      <c r="D35" s="40"/>
      <c r="E35" s="41" t="s">
        <v>162</v>
      </c>
      <c r="F35" s="123">
        <f>VLOOKUP(E35,各種係数!$C$8:$G$114,5,FALSE)</f>
        <v>0</v>
      </c>
      <c r="G35" s="127"/>
    </row>
    <row r="36" spans="1:7" x14ac:dyDescent="0.15">
      <c r="B36" s="39">
        <v>23</v>
      </c>
      <c r="C36" s="40" t="s">
        <v>565</v>
      </c>
      <c r="D36" s="40" t="s">
        <v>607</v>
      </c>
      <c r="E36" s="41" t="s">
        <v>194</v>
      </c>
      <c r="F36" s="123">
        <f>VLOOKUP(E36,各種係数!$C$8:$G$114,5,FALSE)</f>
        <v>8.1037763027242637E-2</v>
      </c>
      <c r="G36" s="127"/>
    </row>
    <row r="37" spans="1:7" x14ac:dyDescent="0.15">
      <c r="A37" s="82"/>
      <c r="B37" s="39">
        <v>24</v>
      </c>
      <c r="C37" s="83" t="s">
        <v>458</v>
      </c>
      <c r="D37" s="40"/>
      <c r="E37" s="41" t="s">
        <v>149</v>
      </c>
      <c r="F37" s="123">
        <f>VLOOKUP(E37,各種係数!$C$8:$G$114,5,FALSE)</f>
        <v>1.2532956823507968E-2</v>
      </c>
      <c r="G37" s="127"/>
    </row>
    <row r="38" spans="1:7" x14ac:dyDescent="0.15">
      <c r="A38" s="82"/>
      <c r="B38" s="39">
        <v>25</v>
      </c>
      <c r="C38" s="83" t="s">
        <v>459</v>
      </c>
      <c r="D38" s="40"/>
      <c r="E38" s="41" t="s">
        <v>150</v>
      </c>
      <c r="F38" s="123">
        <f>VLOOKUP(E38,各種係数!$C$8:$G$114,5,FALSE)</f>
        <v>5.5353470239739799E-2</v>
      </c>
      <c r="G38" s="127"/>
    </row>
    <row r="39" spans="1:7" x14ac:dyDescent="0.15">
      <c r="A39" s="82"/>
      <c r="B39" s="39">
        <v>26</v>
      </c>
      <c r="C39" s="83" t="s">
        <v>460</v>
      </c>
      <c r="D39" s="40"/>
      <c r="E39" s="41" t="s">
        <v>151</v>
      </c>
      <c r="F39" s="123">
        <f>VLOOKUP(E39,各種係数!$C$8:$G$114,5,FALSE)</f>
        <v>0</v>
      </c>
      <c r="G39" s="127"/>
    </row>
    <row r="40" spans="1:7" x14ac:dyDescent="0.15">
      <c r="A40" s="82"/>
      <c r="B40" s="39">
        <v>27</v>
      </c>
      <c r="C40" s="83" t="s">
        <v>461</v>
      </c>
      <c r="D40" s="40"/>
      <c r="E40" s="41" t="s">
        <v>153</v>
      </c>
      <c r="F40" s="123">
        <f>VLOOKUP(E40,各種係数!$C$8:$G$114,5,FALSE)</f>
        <v>1.269531883879238E-2</v>
      </c>
      <c r="G40" s="127"/>
    </row>
    <row r="41" spans="1:7" x14ac:dyDescent="0.15">
      <c r="A41" s="82"/>
      <c r="B41" s="39">
        <v>28</v>
      </c>
      <c r="C41" s="83" t="s">
        <v>462</v>
      </c>
      <c r="D41" s="121"/>
      <c r="E41" s="41" t="s">
        <v>157</v>
      </c>
      <c r="F41" s="123">
        <f>VLOOKUP(E41,各種係数!$C$8:$G$114,5,FALSE)</f>
        <v>2.8307649635109344E-2</v>
      </c>
      <c r="G41" s="127"/>
    </row>
    <row r="42" spans="1:7" x14ac:dyDescent="0.15">
      <c r="A42" s="82"/>
      <c r="B42" s="39">
        <v>29</v>
      </c>
      <c r="C42" s="83" t="s">
        <v>463</v>
      </c>
      <c r="D42" s="121"/>
      <c r="E42" s="41" t="s">
        <v>517</v>
      </c>
      <c r="F42" s="123">
        <f>VLOOKUP(E42,各種係数!$C$8:$G$114,5,FALSE)</f>
        <v>7.4207497342212325E-2</v>
      </c>
      <c r="G42" s="127"/>
    </row>
    <row r="43" spans="1:7" x14ac:dyDescent="0.15">
      <c r="B43" s="39">
        <v>30</v>
      </c>
      <c r="C43" s="40" t="s">
        <v>606</v>
      </c>
      <c r="D43" s="40"/>
      <c r="E43" s="41" t="s">
        <v>517</v>
      </c>
      <c r="F43" s="123">
        <f>VLOOKUP(E43,各種係数!$C$8:$G$114,5,FALSE)</f>
        <v>7.4207497342212325E-2</v>
      </c>
      <c r="G43" s="127"/>
    </row>
    <row r="44" spans="1:7" x14ac:dyDescent="0.15">
      <c r="A44" s="82"/>
      <c r="B44" s="39">
        <v>31</v>
      </c>
      <c r="C44" s="83" t="s">
        <v>464</v>
      </c>
      <c r="D44" s="40"/>
      <c r="E44" s="41" t="s">
        <v>951</v>
      </c>
      <c r="F44" s="123">
        <f>VLOOKUP(E44,各種係数!$C$8:$G$114,5,FALSE)</f>
        <v>2.2742915282625287E-4</v>
      </c>
      <c r="G44" s="127"/>
    </row>
    <row r="45" spans="1:7" x14ac:dyDescent="0.15">
      <c r="A45" s="82"/>
      <c r="B45" s="39">
        <v>32</v>
      </c>
      <c r="C45" s="83" t="s">
        <v>465</v>
      </c>
      <c r="D45" s="40"/>
      <c r="E45" s="41" t="s">
        <v>172</v>
      </c>
      <c r="F45" s="123">
        <f>VLOOKUP(E45,各種係数!$C$8:$G$114,5,FALSE)</f>
        <v>2.021526319808542E-2</v>
      </c>
      <c r="G45" s="127"/>
    </row>
    <row r="46" spans="1:7" x14ac:dyDescent="0.15">
      <c r="A46" s="82"/>
      <c r="B46" s="39">
        <v>33</v>
      </c>
      <c r="C46" s="83" t="s">
        <v>466</v>
      </c>
      <c r="D46" s="40"/>
      <c r="E46" s="41" t="s">
        <v>171</v>
      </c>
      <c r="F46" s="123">
        <f>VLOOKUP(E46,各種係数!$C$8:$G$114,5,FALSE)</f>
        <v>0</v>
      </c>
      <c r="G46" s="127"/>
    </row>
    <row r="47" spans="1:7" x14ac:dyDescent="0.15">
      <c r="A47" s="82"/>
      <c r="B47" s="39">
        <v>34</v>
      </c>
      <c r="C47" s="83" t="s">
        <v>467</v>
      </c>
      <c r="D47" s="40" t="s">
        <v>561</v>
      </c>
      <c r="E47" s="41" t="s">
        <v>170</v>
      </c>
      <c r="F47" s="123">
        <f>VLOOKUP(E47,各種係数!$C$8:$G$114,5,FALSE)</f>
        <v>9.2006594852051315E-2</v>
      </c>
      <c r="G47" s="127"/>
    </row>
    <row r="48" spans="1:7" x14ac:dyDescent="0.15">
      <c r="A48" s="82"/>
      <c r="B48" s="39">
        <v>35</v>
      </c>
      <c r="C48" s="83" t="s">
        <v>560</v>
      </c>
      <c r="D48" s="40"/>
      <c r="E48" s="41" t="s">
        <v>175</v>
      </c>
      <c r="F48" s="123">
        <f>VLOOKUP(E48,各種係数!$C$8:$G$114,5,FALSE)</f>
        <v>4.2137479686312651E-2</v>
      </c>
      <c r="G48" s="127"/>
    </row>
    <row r="49" spans="1:7" x14ac:dyDescent="0.15">
      <c r="B49" s="60">
        <v>36</v>
      </c>
      <c r="C49" s="61" t="s">
        <v>559</v>
      </c>
      <c r="D49" s="61" t="s">
        <v>605</v>
      </c>
      <c r="E49" s="62" t="s">
        <v>175</v>
      </c>
      <c r="F49" s="124">
        <f>VLOOKUP(E49,各種係数!$C$8:$G$114,5,FALSE)</f>
        <v>4.2137479686312651E-2</v>
      </c>
      <c r="G49" s="128"/>
    </row>
    <row r="50" spans="1:7" x14ac:dyDescent="0.15">
      <c r="B50" s="39">
        <v>37</v>
      </c>
      <c r="C50" s="40" t="s">
        <v>556</v>
      </c>
      <c r="D50" s="40"/>
      <c r="E50" s="41" t="s">
        <v>202</v>
      </c>
      <c r="F50" s="123">
        <f>VLOOKUP(E50,各種係数!$C$8:$G$114,5,FALSE)</f>
        <v>0.82153772012830617</v>
      </c>
      <c r="G50" s="127">
        <v>1</v>
      </c>
    </row>
    <row r="51" spans="1:7" x14ac:dyDescent="0.15">
      <c r="B51" s="39">
        <v>38</v>
      </c>
      <c r="C51" s="40" t="s">
        <v>555</v>
      </c>
      <c r="D51" s="40"/>
      <c r="E51" s="41" t="s">
        <v>196</v>
      </c>
      <c r="F51" s="123">
        <f>VLOOKUP(E51,各種係数!$C$8:$G$114,5,FALSE)</f>
        <v>0.38447994310225053</v>
      </c>
      <c r="G51" s="127">
        <v>1</v>
      </c>
    </row>
    <row r="52" spans="1:7" x14ac:dyDescent="0.15">
      <c r="B52" s="39">
        <v>39</v>
      </c>
      <c r="C52" s="40" t="s">
        <v>424</v>
      </c>
      <c r="D52" s="40" t="s">
        <v>554</v>
      </c>
      <c r="E52" s="41" t="s">
        <v>203</v>
      </c>
      <c r="F52" s="123">
        <f>VLOOKUP(E52,各種係数!$C$8:$G$114,5,FALSE)</f>
        <v>0.67252470247852236</v>
      </c>
      <c r="G52" s="127">
        <v>1</v>
      </c>
    </row>
    <row r="53" spans="1:7" x14ac:dyDescent="0.15">
      <c r="B53" s="39">
        <v>40</v>
      </c>
      <c r="C53" s="40" t="s">
        <v>604</v>
      </c>
      <c r="D53" s="40" t="s">
        <v>551</v>
      </c>
      <c r="E53" s="41" t="s">
        <v>203</v>
      </c>
      <c r="F53" s="123">
        <f>VLOOKUP(E53,各種係数!$C$8:$G$114,5,FALSE)</f>
        <v>0.67252470247852236</v>
      </c>
      <c r="G53" s="127">
        <v>1</v>
      </c>
    </row>
    <row r="54" spans="1:7" x14ac:dyDescent="0.15">
      <c r="B54" s="39">
        <v>41</v>
      </c>
      <c r="C54" s="40" t="s">
        <v>550</v>
      </c>
      <c r="D54" s="40" t="s">
        <v>549</v>
      </c>
      <c r="E54" s="41" t="s">
        <v>203</v>
      </c>
      <c r="F54" s="123">
        <f>VLOOKUP(E54,各種係数!$C$8:$G$114,5,FALSE)</f>
        <v>0.67252470247852236</v>
      </c>
      <c r="G54" s="127">
        <v>1</v>
      </c>
    </row>
    <row r="55" spans="1:7" x14ac:dyDescent="0.15">
      <c r="B55" s="39">
        <v>42</v>
      </c>
      <c r="C55" s="40" t="s">
        <v>603</v>
      </c>
      <c r="D55" s="40"/>
      <c r="E55" s="41" t="s">
        <v>184</v>
      </c>
      <c r="F55" s="123">
        <f>VLOOKUP(E55,各種係数!$C$8:$G$114,5,FALSE)</f>
        <v>0.32318007585040065</v>
      </c>
      <c r="G55" s="127">
        <v>1</v>
      </c>
    </row>
    <row r="56" spans="1:7" x14ac:dyDescent="0.15">
      <c r="B56" s="39">
        <v>43</v>
      </c>
      <c r="C56" s="40" t="s">
        <v>547</v>
      </c>
      <c r="D56" s="40"/>
      <c r="E56" s="41" t="s">
        <v>203</v>
      </c>
      <c r="F56" s="123">
        <f>VLOOKUP(E56,各種係数!$C$8:$G$114,5,FALSE)</f>
        <v>0.67252470247852236</v>
      </c>
      <c r="G56" s="127">
        <v>1</v>
      </c>
    </row>
    <row r="57" spans="1:7" x14ac:dyDescent="0.15">
      <c r="B57" s="39">
        <v>44</v>
      </c>
      <c r="C57" s="40" t="s">
        <v>602</v>
      </c>
      <c r="D57" s="40"/>
      <c r="E57" s="41" t="s">
        <v>952</v>
      </c>
      <c r="F57" s="123">
        <f>VLOOKUP(E57,各種係数!$C$8:$G$114,5,FALSE)</f>
        <v>0.58435907325786496</v>
      </c>
      <c r="G57" s="127">
        <v>1</v>
      </c>
    </row>
    <row r="58" spans="1:7" x14ac:dyDescent="0.15">
      <c r="B58" s="39">
        <v>45</v>
      </c>
      <c r="C58" s="40" t="s">
        <v>601</v>
      </c>
      <c r="D58" s="40"/>
      <c r="E58" s="41" t="s">
        <v>141</v>
      </c>
      <c r="F58" s="123">
        <f>VLOOKUP(E58,各種係数!$C$8:$G$114,5,FALSE)</f>
        <v>2.5266919715310809E-2</v>
      </c>
      <c r="G58" s="127">
        <v>1</v>
      </c>
    </row>
    <row r="59" spans="1:7" x14ac:dyDescent="0.15">
      <c r="B59" s="39">
        <v>46</v>
      </c>
      <c r="C59" s="40" t="s">
        <v>600</v>
      </c>
      <c r="D59" s="40" t="s">
        <v>544</v>
      </c>
      <c r="E59" s="41" t="s">
        <v>203</v>
      </c>
      <c r="F59" s="123">
        <f>VLOOKUP(E59,各種係数!$C$8:$G$114,5,FALSE)</f>
        <v>0.67252470247852236</v>
      </c>
      <c r="G59" s="127">
        <v>1</v>
      </c>
    </row>
    <row r="60" spans="1:7" x14ac:dyDescent="0.15">
      <c r="B60" s="39">
        <v>47</v>
      </c>
      <c r="C60" s="40" t="s">
        <v>599</v>
      </c>
      <c r="D60" s="40" t="s">
        <v>542</v>
      </c>
      <c r="E60" s="41" t="s">
        <v>204</v>
      </c>
      <c r="F60" s="123">
        <f>VLOOKUP(E60,各種係数!$C$8:$G$114,5,FALSE)</f>
        <v>0.61109142378582648</v>
      </c>
      <c r="G60" s="127">
        <v>1</v>
      </c>
    </row>
    <row r="61" spans="1:7" x14ac:dyDescent="0.15">
      <c r="B61" s="39">
        <v>48</v>
      </c>
      <c r="C61" s="40" t="s">
        <v>598</v>
      </c>
      <c r="D61" s="40" t="s">
        <v>823</v>
      </c>
      <c r="E61" s="41" t="s">
        <v>199</v>
      </c>
      <c r="F61" s="123">
        <f>VLOOKUP(E61,各種係数!$C$8:$G$114,5,FALSE)</f>
        <v>0.28524124881740753</v>
      </c>
      <c r="G61" s="127">
        <v>1</v>
      </c>
    </row>
    <row r="62" spans="1:7" x14ac:dyDescent="0.15">
      <c r="B62" s="39">
        <v>49</v>
      </c>
      <c r="C62" s="40" t="s">
        <v>597</v>
      </c>
      <c r="D62" s="40"/>
      <c r="E62" s="41" t="s">
        <v>198</v>
      </c>
      <c r="F62" s="123">
        <f>VLOOKUP(E62,各種係数!$C$8:$G$114,5,FALSE)</f>
        <v>0.25966331315638091</v>
      </c>
      <c r="G62" s="127">
        <v>1</v>
      </c>
    </row>
    <row r="63" spans="1:7" x14ac:dyDescent="0.15">
      <c r="B63" s="39">
        <v>50</v>
      </c>
      <c r="C63" s="40" t="s">
        <v>538</v>
      </c>
      <c r="D63" s="40"/>
      <c r="E63" s="41" t="s">
        <v>204</v>
      </c>
      <c r="F63" s="123">
        <f>VLOOKUP(E63,各種係数!$C$8:$G$114,5,FALSE)</f>
        <v>0.61109142378582648</v>
      </c>
      <c r="G63" s="127">
        <v>1</v>
      </c>
    </row>
    <row r="64" spans="1:7" x14ac:dyDescent="0.15">
      <c r="A64" s="82"/>
      <c r="B64" s="39">
        <v>51</v>
      </c>
      <c r="C64" s="83" t="s">
        <v>537</v>
      </c>
      <c r="D64" s="40"/>
      <c r="E64" s="41" t="s">
        <v>191</v>
      </c>
      <c r="F64" s="123">
        <f>VLOOKUP(E64,各種係数!$C$8:$G$114,5,FALSE)</f>
        <v>0.60875438942217519</v>
      </c>
      <c r="G64" s="127">
        <v>1</v>
      </c>
    </row>
    <row r="65" spans="1:7" x14ac:dyDescent="0.15">
      <c r="A65" s="82"/>
      <c r="B65" s="39">
        <v>52</v>
      </c>
      <c r="C65" s="83" t="s">
        <v>536</v>
      </c>
      <c r="D65" s="40"/>
      <c r="E65" s="41" t="s">
        <v>192</v>
      </c>
      <c r="F65" s="123">
        <f>VLOOKUP(E65,各種係数!$C$8:$G$114,5,FALSE)</f>
        <v>6.0826602542223496E-2</v>
      </c>
      <c r="G65" s="127"/>
    </row>
    <row r="66" spans="1:7" x14ac:dyDescent="0.15">
      <c r="B66" s="39">
        <v>53</v>
      </c>
      <c r="C66" s="40" t="s">
        <v>535</v>
      </c>
      <c r="D66" s="40"/>
      <c r="E66" s="41" t="s">
        <v>185</v>
      </c>
      <c r="F66" s="123">
        <f>VLOOKUP(E66,各種係数!$C$8:$G$114,5,FALSE)</f>
        <v>0.35320994765320268</v>
      </c>
      <c r="G66" s="127">
        <v>1</v>
      </c>
    </row>
    <row r="67" spans="1:7" ht="19.5" thickBot="1" x14ac:dyDescent="0.2">
      <c r="B67" s="133">
        <v>54</v>
      </c>
      <c r="C67" s="86" t="s">
        <v>596</v>
      </c>
      <c r="D67" s="86"/>
      <c r="E67" s="87" t="s">
        <v>204</v>
      </c>
      <c r="F67" s="126">
        <f>VLOOKUP(E67,各種係数!$C$8:$G$114,5,FALSE)</f>
        <v>0.61109142378582648</v>
      </c>
      <c r="G67" s="131">
        <v>1</v>
      </c>
    </row>
    <row r="68" spans="1:7" ht="19.5" thickTop="1" x14ac:dyDescent="0.15"/>
  </sheetData>
  <phoneticPr fontId="1"/>
  <conditionalFormatting sqref="B14:G67">
    <cfRule type="expression" dxfId="26" priority="1">
      <formula>ISNUMBER($G14)</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sheetPr>
  <dimension ref="A4:L66"/>
  <sheetViews>
    <sheetView showGridLines="0" workbookViewId="0"/>
  </sheetViews>
  <sheetFormatPr defaultColWidth="8.75" defaultRowHeight="18.75" x14ac:dyDescent="0.15"/>
  <cols>
    <col min="1" max="1" width="1.625" style="2" customWidth="1"/>
    <col min="2" max="2" width="5.625" style="2" customWidth="1"/>
    <col min="3" max="3" width="35.375" style="2" bestFit="1" customWidth="1"/>
    <col min="4" max="4" width="33.125" style="2" bestFit="1" customWidth="1"/>
    <col min="5" max="12" width="18.625" style="2" customWidth="1"/>
    <col min="13" max="16384" width="8.75" style="2"/>
  </cols>
  <sheetData>
    <row r="4" spans="2:12" x14ac:dyDescent="0.15">
      <c r="E4" s="10" t="str">
        <f>入力表1【実績】!E41</f>
        <v>（単位：千円)</v>
      </c>
      <c r="H4" s="10" t="str">
        <f>入力表1【実績】!E41</f>
        <v>（単位：千円)</v>
      </c>
      <c r="I4" s="10" t="str">
        <f>入力表1【実績】!E41</f>
        <v>（単位：千円)</v>
      </c>
      <c r="J4" s="10" t="str">
        <f>入力表1【実績】!E41</f>
        <v>（単位：千円)</v>
      </c>
      <c r="L4" s="10" t="str">
        <f>入力表1【実績】!E41</f>
        <v>（単位：千円)</v>
      </c>
    </row>
    <row r="5" spans="2:12" ht="17.45" customHeight="1" x14ac:dyDescent="0.15">
      <c r="B5" s="460" t="s">
        <v>661</v>
      </c>
      <c r="C5" s="460" t="s">
        <v>401</v>
      </c>
      <c r="D5" s="460" t="s">
        <v>487</v>
      </c>
      <c r="E5" s="463" t="s">
        <v>503</v>
      </c>
      <c r="F5" s="461" t="s">
        <v>483</v>
      </c>
      <c r="G5" s="461" t="s">
        <v>484</v>
      </c>
      <c r="H5" s="461" t="s">
        <v>489</v>
      </c>
      <c r="I5" s="460" t="s">
        <v>490</v>
      </c>
      <c r="J5" s="458" t="s">
        <v>497</v>
      </c>
      <c r="K5" s="461" t="s">
        <v>491</v>
      </c>
      <c r="L5" s="458" t="s">
        <v>8</v>
      </c>
    </row>
    <row r="6" spans="2:12" x14ac:dyDescent="0.15">
      <c r="B6" s="459"/>
      <c r="C6" s="459"/>
      <c r="D6" s="459"/>
      <c r="E6" s="462"/>
      <c r="F6" s="462"/>
      <c r="G6" s="462"/>
      <c r="H6" s="462"/>
      <c r="I6" s="459"/>
      <c r="J6" s="459"/>
      <c r="K6" s="462"/>
      <c r="L6" s="459"/>
    </row>
    <row r="7" spans="2:12" x14ac:dyDescent="0.15">
      <c r="B7" s="39">
        <v>1</v>
      </c>
      <c r="C7" s="40" t="s">
        <v>660</v>
      </c>
      <c r="D7" s="41" t="s">
        <v>190</v>
      </c>
      <c r="E7" s="134">
        <f>IF(COUNT(入力表1【実績】!$D$26:$D$27,入力表1【実績】!$D$37:$D$38,入力表1【実績】!$D$54:$D$55)&gt;2,0,IF(COUNT(入力表1【実績】!$D$26:$D$27)&gt;0,入力表2【実績】!M15,IF(COUNT(入力表1【実績】!$D$37:$D$38)&gt;0,入力表2【実績】!P15,IF(COUNT(入力表1【実績】!$D$54:$D$55)&gt;0,入力表2【実績】!S15,0))))</f>
        <v>0</v>
      </c>
      <c r="F7" s="141">
        <f>VLOOKUP(D7,各種係数!$C$8:$E$114,2,FALSE)</f>
        <v>0</v>
      </c>
      <c r="G7" s="142">
        <f>VLOOKUP(D7,各種係数!$C$8:$E$114,3,FALSE)</f>
        <v>0</v>
      </c>
      <c r="H7" s="46">
        <f t="shared" ref="H7:H38" si="0">E7*F7</f>
        <v>0</v>
      </c>
      <c r="I7" s="47">
        <f>I$65*G7</f>
        <v>0</v>
      </c>
      <c r="J7" s="47">
        <f>E7+(I7*1/3)</f>
        <v>0</v>
      </c>
      <c r="K7" s="147">
        <f>IF(入力表3【実績】!G14="",入力表3【実績】!F14,入力表3【実績】!G14)</f>
        <v>0.4251686800955784</v>
      </c>
      <c r="L7" s="135">
        <f t="shared" ref="L7:L38" si="1">J7*K7</f>
        <v>0</v>
      </c>
    </row>
    <row r="8" spans="2:12" x14ac:dyDescent="0.15">
      <c r="B8" s="39">
        <v>2</v>
      </c>
      <c r="C8" s="40" t="s">
        <v>625</v>
      </c>
      <c r="D8" s="41" t="s">
        <v>184</v>
      </c>
      <c r="E8" s="46">
        <f>IF(COUNT(入力表1【実績】!$D$26:$D$27,入力表1【実績】!$D$37:$D$38,入力表1【実績】!$D$54:$D$55)&gt;2,0,IF(COUNT(入力表1【実績】!$D$26:$D$27)&gt;0,入力表2【実績】!M16,IF(COUNT(入力表1【実績】!$D$37:$D$38)&gt;0,入力表2【実績】!P16,IF(COUNT(入力表1【実績】!$D$54:$D$55)&gt;0,入力表2【実績】!S16,0))))</f>
        <v>0</v>
      </c>
      <c r="F8" s="141">
        <f>VLOOKUP(D8,各種係数!$C$8:$E$114,2,FALSE)</f>
        <v>0</v>
      </c>
      <c r="G8" s="142">
        <f>VLOOKUP(D8,各種係数!$C$8:$E$114,3,FALSE)</f>
        <v>7.6895075728465895E-3</v>
      </c>
      <c r="H8" s="46">
        <f t="shared" si="0"/>
        <v>0</v>
      </c>
      <c r="I8" s="47">
        <f>I$65*G8</f>
        <v>0</v>
      </c>
      <c r="J8" s="47">
        <f>E8+(I8*1/2)</f>
        <v>0</v>
      </c>
      <c r="K8" s="147">
        <f>IF(入力表3【実績】!G15="",入力表3【実績】!F15,入力表3【実績】!G15)</f>
        <v>1</v>
      </c>
      <c r="L8" s="135">
        <f t="shared" si="1"/>
        <v>0</v>
      </c>
    </row>
    <row r="9" spans="2:12" x14ac:dyDescent="0.15">
      <c r="B9" s="39">
        <v>3</v>
      </c>
      <c r="C9" s="40" t="s">
        <v>659</v>
      </c>
      <c r="D9" s="41" t="s">
        <v>185</v>
      </c>
      <c r="E9" s="46">
        <f>IF(COUNT(入力表1【実績】!$D$26:$D$27,入力表1【実績】!$D$37:$D$38,入力表1【実績】!$D$54:$D$55)&gt;2,0,IF(COUNT(入力表1【実績】!$D$26:$D$27)&gt;0,入力表2【実績】!M17,IF(COUNT(入力表1【実績】!$D$37:$D$38)&gt;0,入力表2【実績】!P17,IF(COUNT(入力表1【実績】!$D$54:$D$55)&gt;0,入力表2【実績】!S17,0))))</f>
        <v>0</v>
      </c>
      <c r="F9" s="141">
        <f>VLOOKUP(D9,各種係数!$C$8:$E$114,2,FALSE)</f>
        <v>0</v>
      </c>
      <c r="G9" s="142">
        <f>VLOOKUP(D9,各種係数!$C$8:$E$114,3,FALSE)</f>
        <v>0.71690131797459899</v>
      </c>
      <c r="H9" s="46">
        <f t="shared" si="0"/>
        <v>0</v>
      </c>
      <c r="I9" s="47">
        <f>I$65*G9</f>
        <v>0</v>
      </c>
      <c r="J9" s="47">
        <f>E9+(I9*1/3)</f>
        <v>0</v>
      </c>
      <c r="K9" s="147">
        <f>IF(入力表3【実績】!G16="",入力表3【実績】!F16,入力表3【実績】!G16)</f>
        <v>1</v>
      </c>
      <c r="L9" s="135">
        <f t="shared" si="1"/>
        <v>0</v>
      </c>
    </row>
    <row r="10" spans="2:12" x14ac:dyDescent="0.15">
      <c r="B10" s="39">
        <v>4</v>
      </c>
      <c r="C10" s="40" t="s">
        <v>658</v>
      </c>
      <c r="D10" s="41" t="s">
        <v>185</v>
      </c>
      <c r="E10" s="46">
        <f>IF(COUNT(入力表1【実績】!$D$26:$D$27,入力表1【実績】!$D$37:$D$38,入力表1【実績】!$D$54:$D$55)&gt;2,0,IF(COUNT(入力表1【実績】!$D$26:$D$27)&gt;0,入力表2【実績】!M18,IF(COUNT(入力表1【実績】!$D$37:$D$38)&gt;0,入力表2【実績】!P18,IF(COUNT(入力表1【実績】!$D$54:$D$55)&gt;0,入力表2【実績】!S18,0))))</f>
        <v>0</v>
      </c>
      <c r="F10" s="141">
        <f>VLOOKUP(D10,各種係数!$C$8:$E$114,2,FALSE)</f>
        <v>0</v>
      </c>
      <c r="G10" s="142">
        <f>VLOOKUP(D10,各種係数!$C$8:$E$114,3,FALSE)</f>
        <v>0.71690131797459899</v>
      </c>
      <c r="H10" s="46">
        <f t="shared" si="0"/>
        <v>0</v>
      </c>
      <c r="I10" s="47">
        <f>I$65*G10</f>
        <v>0</v>
      </c>
      <c r="J10" s="47">
        <f>E10+(I10*1/3)</f>
        <v>0</v>
      </c>
      <c r="K10" s="147">
        <f>IF(入力表3【実績】!G17="",入力表3【実績】!F17,入力表3【実績】!G17)</f>
        <v>1</v>
      </c>
      <c r="L10" s="135">
        <f t="shared" si="1"/>
        <v>0</v>
      </c>
    </row>
    <row r="11" spans="2:12" x14ac:dyDescent="0.15">
      <c r="B11" s="39">
        <v>5</v>
      </c>
      <c r="C11" s="40" t="s">
        <v>822</v>
      </c>
      <c r="D11" s="41" t="s">
        <v>186</v>
      </c>
      <c r="E11" s="46">
        <f>IF(COUNT(入力表1【実績】!$D$26:$D$27,入力表1【実績】!$D$37:$D$38,入力表1【実績】!$D$54:$D$55)&gt;2,0,IF(COUNT(入力表1【実績】!$D$26:$D$27)&gt;0,入力表2【実績】!M19,IF(COUNT(入力表1【実績】!$D$37:$D$38)&gt;0,入力表2【実績】!P19,IF(COUNT(入力表1【実績】!$D$54:$D$55)&gt;0,入力表2【実績】!S19,0))))</f>
        <v>0</v>
      </c>
      <c r="F11" s="141">
        <f>VLOOKUP(D11,各種係数!$C$8:$E$114,2,FALSE)</f>
        <v>0</v>
      </c>
      <c r="G11" s="142">
        <f>VLOOKUP(D11,各種係数!$C$8:$E$114,3,FALSE)</f>
        <v>8.7067968899366854E-2</v>
      </c>
      <c r="H11" s="46">
        <f t="shared" si="0"/>
        <v>0</v>
      </c>
      <c r="I11" s="47">
        <f>I$65*G11</f>
        <v>0</v>
      </c>
      <c r="J11" s="47">
        <f>E11+I11</f>
        <v>0</v>
      </c>
      <c r="K11" s="147">
        <f>IF(入力表3【実績】!G18="",入力表3【実績】!F18,入力表3【実績】!G18)</f>
        <v>1</v>
      </c>
      <c r="L11" s="135">
        <f t="shared" si="1"/>
        <v>0</v>
      </c>
    </row>
    <row r="12" spans="2:12" x14ac:dyDescent="0.15">
      <c r="B12" s="39">
        <v>6</v>
      </c>
      <c r="C12" s="40" t="s">
        <v>657</v>
      </c>
      <c r="D12" s="41" t="s">
        <v>199</v>
      </c>
      <c r="E12" s="46">
        <f>IF(COUNT(入力表1【実績】!$D$26:$D$27,入力表1【実績】!$D$37:$D$38,入力表1【実績】!$D$54:$D$55)&gt;2,0,IF(COUNT(入力表1【実績】!$D$26:$D$27)&gt;0,入力表2【実績】!M20,IF(COUNT(入力表1【実績】!$D$37:$D$38)&gt;0,入力表2【実績】!P20,IF(COUNT(入力表1【実績】!$D$54:$D$55)&gt;0,入力表2【実績】!S20,0))))</f>
        <v>0</v>
      </c>
      <c r="F12" s="141">
        <f>VLOOKUP(D12,各種係数!$C$8:$E$114,2,FALSE)</f>
        <v>0</v>
      </c>
      <c r="G12" s="141">
        <f>VLOOKUP(D12,各種係数!$C$8:$E$114,3,FALSE)</f>
        <v>0</v>
      </c>
      <c r="H12" s="46">
        <f t="shared" si="0"/>
        <v>0</v>
      </c>
      <c r="I12" s="47">
        <f t="shared" ref="I12:I60" si="2">E12*G12</f>
        <v>0</v>
      </c>
      <c r="J12" s="47">
        <f>E12-H12-I12</f>
        <v>0</v>
      </c>
      <c r="K12" s="147">
        <f>IF(入力表3【実績】!G19="",入力表3【実績】!F19,入力表3【実績】!G19)</f>
        <v>1</v>
      </c>
      <c r="L12" s="135">
        <f t="shared" si="1"/>
        <v>0</v>
      </c>
    </row>
    <row r="13" spans="2:12" x14ac:dyDescent="0.15">
      <c r="B13" s="39">
        <v>7</v>
      </c>
      <c r="C13" s="40" t="s">
        <v>656</v>
      </c>
      <c r="D13" s="41" t="s">
        <v>158</v>
      </c>
      <c r="E13" s="46">
        <f>IF(COUNT(入力表1【実績】!$D$26:$D$27,入力表1【実績】!$D$37:$D$38,入力表1【実績】!$D$54:$D$55)&gt;2,0,IF(COUNT(入力表1【実績】!$D$26:$D$27)&gt;0,入力表2【実績】!M21,IF(COUNT(入力表1【実績】!$D$37:$D$38)&gt;0,入力表2【実績】!P21,IF(COUNT(入力表1【実績】!$D$54:$D$55)&gt;0,入力表2【実績】!S21,0))))</f>
        <v>0</v>
      </c>
      <c r="F13" s="141">
        <f>VLOOKUP(D13,各種係数!$C$8:$E$114,2,FALSE)</f>
        <v>0.33247744366539334</v>
      </c>
      <c r="G13" s="141">
        <f>VLOOKUP(D13,各種係数!$C$8:$E$114,3,FALSE)</f>
        <v>1.5412806459017195E-2</v>
      </c>
      <c r="H13" s="46">
        <f t="shared" si="0"/>
        <v>0</v>
      </c>
      <c r="I13" s="47">
        <f t="shared" si="2"/>
        <v>0</v>
      </c>
      <c r="J13" s="47">
        <f>E13-H13-I13</f>
        <v>0</v>
      </c>
      <c r="K13" s="147">
        <f>IF(入力表3【実績】!G20="",入力表3【実績】!F20,入力表3【実績】!G20)</f>
        <v>0</v>
      </c>
      <c r="L13" s="135">
        <f t="shared" si="1"/>
        <v>0</v>
      </c>
    </row>
    <row r="14" spans="2:12" x14ac:dyDescent="0.15">
      <c r="B14" s="39">
        <v>8</v>
      </c>
      <c r="C14" s="40" t="s">
        <v>655</v>
      </c>
      <c r="D14" s="41" t="s">
        <v>190</v>
      </c>
      <c r="E14" s="46">
        <f>IF(COUNT(入力表1【実績】!$D$26:$D$27,入力表1【実績】!$D$37:$D$38,入力表1【実績】!$D$54:$D$55)&gt;2,0,IF(COUNT(入力表1【実績】!$D$26:$D$27)&gt;0,入力表2【実績】!M22,IF(COUNT(入力表1【実績】!$D$37:$D$38)&gt;0,入力表2【実績】!P22,IF(COUNT(入力表1【実績】!$D$54:$D$55)&gt;0,入力表2【実績】!S22,0))))</f>
        <v>0</v>
      </c>
      <c r="F14" s="141">
        <f>VLOOKUP(D14,各種係数!$C$8:$E$114,2,FALSE)</f>
        <v>0</v>
      </c>
      <c r="G14" s="142">
        <f>VLOOKUP(D14,各種係数!$C$8:$E$114,3,FALSE)</f>
        <v>0</v>
      </c>
      <c r="H14" s="46">
        <f t="shared" si="0"/>
        <v>0</v>
      </c>
      <c r="I14" s="47">
        <f>I$65*G14</f>
        <v>0</v>
      </c>
      <c r="J14" s="47">
        <f>E14+(I14*1/3)</f>
        <v>0</v>
      </c>
      <c r="K14" s="147">
        <f>IF(入力表3【実績】!G21="",入力表3【実績】!F21,入力表3【実績】!G21)</f>
        <v>1</v>
      </c>
      <c r="L14" s="135">
        <f t="shared" si="1"/>
        <v>0</v>
      </c>
    </row>
    <row r="15" spans="2:12" x14ac:dyDescent="0.15">
      <c r="B15" s="60">
        <v>9</v>
      </c>
      <c r="C15" s="61" t="s">
        <v>654</v>
      </c>
      <c r="D15" s="62" t="s">
        <v>190</v>
      </c>
      <c r="E15" s="67">
        <f>IF(COUNT(入力表1【実績】!$D$26:$D$27,入力表1【実績】!$D$37:$D$38,入力表1【実績】!$D$54:$D$55)&gt;2,0,IF(COUNT(入力表1【実績】!$D$26:$D$27)&gt;0,入力表2【実績】!M23,IF(COUNT(入力表1【実績】!$D$37:$D$38)&gt;0,入力表2【実績】!P23,IF(COUNT(入力表1【実績】!$D$54:$D$55)&gt;0,入力表2【実績】!S23,0))))</f>
        <v>0</v>
      </c>
      <c r="F15" s="143">
        <f>VLOOKUP(D15,各種係数!$C$8:$E$114,2,FALSE)</f>
        <v>0</v>
      </c>
      <c r="G15" s="144">
        <f>VLOOKUP(D15,各種係数!$C$8:$E$114,3,FALSE)</f>
        <v>0</v>
      </c>
      <c r="H15" s="67">
        <f t="shared" si="0"/>
        <v>0</v>
      </c>
      <c r="I15" s="68">
        <f>I$65*G15</f>
        <v>0</v>
      </c>
      <c r="J15" s="67">
        <f>E15+(I15*1/3)</f>
        <v>0</v>
      </c>
      <c r="K15" s="148">
        <f>IF(入力表3【実績】!G22="",入力表3【実績】!F22,入力表3【実績】!G22)</f>
        <v>1</v>
      </c>
      <c r="L15" s="67">
        <f t="shared" si="1"/>
        <v>0</v>
      </c>
    </row>
    <row r="16" spans="2:12" x14ac:dyDescent="0.15">
      <c r="B16" s="74">
        <v>10</v>
      </c>
      <c r="C16" s="75" t="s">
        <v>653</v>
      </c>
      <c r="D16" s="79" t="s">
        <v>200</v>
      </c>
      <c r="E16" s="67">
        <f>IF(COUNT(入力表1【実績】!$D$26:$D$27,入力表1【実績】!$D$37:$D$38,入力表1【実績】!$D$54:$D$55)&gt;2,0,IF(COUNT(入力表1【実績】!$D$26:$D$27)&gt;0,入力表2【実績】!M24,IF(COUNT(入力表1【実績】!$D$37:$D$38)&gt;0,入力表2【実績】!P24,IF(COUNT(入力表1【実績】!$D$54:$D$55)&gt;0,入力表2【実績】!S24,0))))</f>
        <v>0</v>
      </c>
      <c r="F16" s="143">
        <f>VLOOKUP(D16,各種係数!$C$8:$E$114,2,FALSE)</f>
        <v>0</v>
      </c>
      <c r="G16" s="143">
        <f>VLOOKUP(D16,各種係数!$C$8:$E$114,3,FALSE)</f>
        <v>0</v>
      </c>
      <c r="H16" s="67">
        <f t="shared" si="0"/>
        <v>0</v>
      </c>
      <c r="I16" s="68">
        <f t="shared" si="2"/>
        <v>0</v>
      </c>
      <c r="J16" s="424">
        <f t="shared" ref="J16:J47" si="3">E16-H16-I16</f>
        <v>0</v>
      </c>
      <c r="K16" s="149">
        <f>IF(入力表3【実績】!G23="",入力表3【実績】!F23,入力表3【実績】!G23)</f>
        <v>1</v>
      </c>
      <c r="L16" s="67">
        <f t="shared" si="1"/>
        <v>0</v>
      </c>
    </row>
    <row r="17" spans="1:12" x14ac:dyDescent="0.15">
      <c r="B17" s="74">
        <v>11</v>
      </c>
      <c r="C17" s="78" t="s">
        <v>652</v>
      </c>
      <c r="D17" s="79" t="s">
        <v>201</v>
      </c>
      <c r="E17" s="67">
        <f>IF(COUNT(入力表1【実績】!$D$26:$D$27,入力表1【実績】!$D$37:$D$38,入力表1【実績】!$D$54:$D$55)&gt;2,0,IF(COUNT(入力表1【実績】!$D$26:$D$27)&gt;0,入力表2【実績】!M25,IF(COUNT(入力表1【実績】!$D$37:$D$38)&gt;0,入力表2【実績】!P25,IF(COUNT(入力表1【実績】!$D$54:$D$55)&gt;0,入力表2【実績】!S25,0))))</f>
        <v>0</v>
      </c>
      <c r="F17" s="143">
        <f>VLOOKUP(D17,各種係数!$C$8:$E$114,2,FALSE)</f>
        <v>0</v>
      </c>
      <c r="G17" s="143">
        <f>VLOOKUP(D17,各種係数!$C$8:$E$114,3,FALSE)</f>
        <v>0</v>
      </c>
      <c r="H17" s="67">
        <f t="shared" si="0"/>
        <v>0</v>
      </c>
      <c r="I17" s="68">
        <f t="shared" si="2"/>
        <v>0</v>
      </c>
      <c r="J17" s="424">
        <f t="shared" si="3"/>
        <v>0</v>
      </c>
      <c r="K17" s="149">
        <f>IF(入力表3【実績】!G24="",入力表3【実績】!F24,入力表3【実績】!G24)</f>
        <v>1</v>
      </c>
      <c r="L17" s="67">
        <f t="shared" si="1"/>
        <v>0</v>
      </c>
    </row>
    <row r="18" spans="1:12" x14ac:dyDescent="0.15">
      <c r="B18" s="119">
        <v>12</v>
      </c>
      <c r="C18" s="120" t="s">
        <v>651</v>
      </c>
      <c r="D18" s="116" t="s">
        <v>141</v>
      </c>
      <c r="E18" s="46">
        <f>IF(COUNT(入力表1【実績】!$D$26:$D$27,入力表1【実績】!$D$37:$D$38,入力表1【実績】!$D$54:$D$55)&gt;2,0,IF(COUNT(入力表1【実績】!$D$26:$D$27)&gt;0,入力表2【実績】!M26,IF(COUNT(入力表1【実績】!$D$37:$D$38)&gt;0,入力表2【実績】!P26,IF(COUNT(入力表1【実績】!$D$54:$D$55)&gt;0,入力表2【実績】!S26,0))))</f>
        <v>0</v>
      </c>
      <c r="F18" s="141">
        <f>VLOOKUP(D18,各種係数!$C$8:$E$114,2,FALSE)</f>
        <v>0.48983980769325469</v>
      </c>
      <c r="G18" s="141">
        <f>VLOOKUP(D18,各種係数!$C$8:$E$114,3,FALSE)</f>
        <v>4.0472106868972388E-2</v>
      </c>
      <c r="H18" s="46">
        <f t="shared" si="0"/>
        <v>0</v>
      </c>
      <c r="I18" s="47">
        <f t="shared" si="2"/>
        <v>0</v>
      </c>
      <c r="J18" s="47">
        <f t="shared" si="3"/>
        <v>0</v>
      </c>
      <c r="K18" s="147">
        <f>IF(入力表3【実績】!G25="",入力表3【実績】!F25,入力表3【実績】!G25)</f>
        <v>2.5266919715310809E-2</v>
      </c>
      <c r="L18" s="135">
        <f t="shared" si="1"/>
        <v>0</v>
      </c>
    </row>
    <row r="19" spans="1:12" x14ac:dyDescent="0.15">
      <c r="B19" s="39">
        <v>13</v>
      </c>
      <c r="C19" s="40" t="s">
        <v>650</v>
      </c>
      <c r="D19" s="41" t="s">
        <v>145</v>
      </c>
      <c r="E19" s="46">
        <f>IF(COUNT(入力表1【実績】!$D$26:$D$27,入力表1【実績】!$D$37:$D$38,入力表1【実績】!$D$54:$D$55)&gt;2,0,IF(COUNT(入力表1【実績】!$D$26:$D$27)&gt;0,入力表2【実績】!M27,IF(COUNT(入力表1【実績】!$D$37:$D$38)&gt;0,入力表2【実績】!P27,IF(COUNT(入力表1【実績】!$D$54:$D$55)&gt;0,入力表2【実績】!S27,0))))</f>
        <v>0</v>
      </c>
      <c r="F19" s="141">
        <f>VLOOKUP(D19,各種係数!$C$8:$E$114,2,FALSE)</f>
        <v>0.39446835471269331</v>
      </c>
      <c r="G19" s="141">
        <f>VLOOKUP(D19,各種係数!$C$8:$E$114,3,FALSE)</f>
        <v>2.4324724854210295E-2</v>
      </c>
      <c r="H19" s="46">
        <f t="shared" si="0"/>
        <v>0</v>
      </c>
      <c r="I19" s="47">
        <f t="shared" si="2"/>
        <v>0</v>
      </c>
      <c r="J19" s="47">
        <f t="shared" si="3"/>
        <v>0</v>
      </c>
      <c r="K19" s="147">
        <f>IF(入力表3【実績】!G26="",入力表3【実績】!F26,入力表3【実績】!G26)</f>
        <v>0.19738855547056144</v>
      </c>
      <c r="L19" s="135">
        <f t="shared" si="1"/>
        <v>0</v>
      </c>
    </row>
    <row r="20" spans="1:12" x14ac:dyDescent="0.15">
      <c r="B20" s="39">
        <v>14</v>
      </c>
      <c r="C20" s="40" t="s">
        <v>649</v>
      </c>
      <c r="D20" s="41" t="s">
        <v>144</v>
      </c>
      <c r="E20" s="46">
        <f>IF(COUNT(入力表1【実績】!$D$26:$D$27,入力表1【実績】!$D$37:$D$38,入力表1【実績】!$D$54:$D$55)&gt;2,0,IF(COUNT(入力表1【実績】!$D$26:$D$27)&gt;0,入力表2【実績】!M28,IF(COUNT(入力表1【実績】!$D$37:$D$38)&gt;0,入力表2【実績】!P28,IF(COUNT(入力表1【実績】!$D$54:$D$55)&gt;0,入力表2【実績】!S28,0))))</f>
        <v>0</v>
      </c>
      <c r="F20" s="141">
        <f>VLOOKUP(D20,各種係数!$C$8:$E$114,2,FALSE)</f>
        <v>0.46442694190471312</v>
      </c>
      <c r="G20" s="141">
        <f>VLOOKUP(D20,各種係数!$C$8:$E$114,3,FALSE)</f>
        <v>2.3938940873812486E-2</v>
      </c>
      <c r="H20" s="46">
        <f t="shared" si="0"/>
        <v>0</v>
      </c>
      <c r="I20" s="47">
        <f t="shared" si="2"/>
        <v>0</v>
      </c>
      <c r="J20" s="47">
        <f t="shared" si="3"/>
        <v>0</v>
      </c>
      <c r="K20" s="147">
        <f>IF(入力表3【実績】!G27="",入力表3【実績】!F27,入力表3【実績】!G27)</f>
        <v>3.7688224204705856E-2</v>
      </c>
      <c r="L20" s="135">
        <f t="shared" si="1"/>
        <v>0</v>
      </c>
    </row>
    <row r="21" spans="1:12" x14ac:dyDescent="0.15">
      <c r="B21" s="39">
        <v>15</v>
      </c>
      <c r="C21" s="40" t="s">
        <v>574</v>
      </c>
      <c r="D21" s="41" t="s">
        <v>145</v>
      </c>
      <c r="E21" s="46">
        <f>IF(COUNT(入力表1【実績】!$D$26:$D$27,入力表1【実績】!$D$37:$D$38,入力表1【実績】!$D$54:$D$55)&gt;2,0,IF(COUNT(入力表1【実績】!$D$26:$D$27)&gt;0,入力表2【実績】!M29,IF(COUNT(入力表1【実績】!$D$37:$D$38)&gt;0,入力表2【実績】!P29,IF(COUNT(入力表1【実績】!$D$54:$D$55)&gt;0,入力表2【実績】!S29,0))))</f>
        <v>0</v>
      </c>
      <c r="F21" s="141">
        <f>VLOOKUP(D21,各種係数!$C$8:$E$114,2,FALSE)</f>
        <v>0.39446835471269331</v>
      </c>
      <c r="G21" s="141">
        <f>VLOOKUP(D21,各種係数!$C$8:$E$114,3,FALSE)</f>
        <v>2.4324724854210295E-2</v>
      </c>
      <c r="H21" s="46">
        <f t="shared" si="0"/>
        <v>0</v>
      </c>
      <c r="I21" s="47">
        <f t="shared" si="2"/>
        <v>0</v>
      </c>
      <c r="J21" s="47">
        <f t="shared" si="3"/>
        <v>0</v>
      </c>
      <c r="K21" s="147">
        <f>IF(入力表3【実績】!G28="",入力表3【実績】!F28,入力表3【実績】!G28)</f>
        <v>0.19738855547056144</v>
      </c>
      <c r="L21" s="135">
        <f t="shared" si="1"/>
        <v>0</v>
      </c>
    </row>
    <row r="22" spans="1:12" x14ac:dyDescent="0.15">
      <c r="B22" s="39">
        <v>16</v>
      </c>
      <c r="C22" s="40" t="s">
        <v>610</v>
      </c>
      <c r="D22" s="41" t="s">
        <v>145</v>
      </c>
      <c r="E22" s="46">
        <f>IF(COUNT(入力表1【実績】!$D$26:$D$27,入力表1【実績】!$D$37:$D$38,入力表1【実績】!$D$54:$D$55)&gt;2,0,IF(COUNT(入力表1【実績】!$D$26:$D$27)&gt;0,入力表2【実績】!M30,IF(COUNT(入力表1【実績】!$D$37:$D$38)&gt;0,入力表2【実績】!P30,IF(COUNT(入力表1【実績】!$D$54:$D$55)&gt;0,入力表2【実績】!S30,0))))</f>
        <v>0</v>
      </c>
      <c r="F22" s="141">
        <f>VLOOKUP(D22,各種係数!$C$8:$E$114,2,FALSE)</f>
        <v>0.39446835471269331</v>
      </c>
      <c r="G22" s="141">
        <f>VLOOKUP(D22,各種係数!$C$8:$E$114,3,FALSE)</f>
        <v>2.4324724854210295E-2</v>
      </c>
      <c r="H22" s="46">
        <f t="shared" si="0"/>
        <v>0</v>
      </c>
      <c r="I22" s="47">
        <f t="shared" si="2"/>
        <v>0</v>
      </c>
      <c r="J22" s="47">
        <f t="shared" si="3"/>
        <v>0</v>
      </c>
      <c r="K22" s="147">
        <f>IF(入力表3【実績】!G29="",入力表3【実績】!F29,入力表3【実績】!G29)</f>
        <v>0.19738855547056144</v>
      </c>
      <c r="L22" s="135">
        <f t="shared" si="1"/>
        <v>0</v>
      </c>
    </row>
    <row r="23" spans="1:12" x14ac:dyDescent="0.15">
      <c r="A23" s="82"/>
      <c r="B23" s="39">
        <v>17</v>
      </c>
      <c r="C23" s="83" t="s">
        <v>454</v>
      </c>
      <c r="D23" s="41" t="s">
        <v>145</v>
      </c>
      <c r="E23" s="46">
        <f>IF(COUNT(入力表1【実績】!$D$26:$D$27,入力表1【実績】!$D$37:$D$38,入力表1【実績】!$D$54:$D$55)&gt;2,0,IF(COUNT(入力表1【実績】!$D$26:$D$27)&gt;0,入力表2【実績】!M31,IF(COUNT(入力表1【実績】!$D$37:$D$38)&gt;0,入力表2【実績】!P31,IF(COUNT(入力表1【実績】!$D$54:$D$55)&gt;0,入力表2【実績】!S31,0))))</f>
        <v>0</v>
      </c>
      <c r="F23" s="141">
        <f>VLOOKUP(D23,各種係数!$C$8:$E$114,2,FALSE)</f>
        <v>0.39446835471269331</v>
      </c>
      <c r="G23" s="141">
        <f>VLOOKUP(D23,各種係数!$C$8:$E$114,3,FALSE)</f>
        <v>2.4324724854210295E-2</v>
      </c>
      <c r="H23" s="46">
        <f t="shared" si="0"/>
        <v>0</v>
      </c>
      <c r="I23" s="47">
        <f t="shared" si="2"/>
        <v>0</v>
      </c>
      <c r="J23" s="47">
        <f t="shared" si="3"/>
        <v>0</v>
      </c>
      <c r="K23" s="147">
        <f>IF(入力表3【実績】!G30="",入力表3【実績】!F30,入力表3【実績】!G30)</f>
        <v>0.19738855547056144</v>
      </c>
      <c r="L23" s="135">
        <f t="shared" si="1"/>
        <v>0</v>
      </c>
    </row>
    <row r="24" spans="1:12" x14ac:dyDescent="0.15">
      <c r="A24" s="82"/>
      <c r="B24" s="39">
        <v>18</v>
      </c>
      <c r="C24" s="83" t="s">
        <v>455</v>
      </c>
      <c r="D24" s="41" t="s">
        <v>146</v>
      </c>
      <c r="E24" s="46">
        <f>IF(COUNT(入力表1【実績】!$D$26:$D$27,入力表1【実績】!$D$37:$D$38,入力表1【実績】!$D$54:$D$55)&gt;2,0,IF(COUNT(入力表1【実績】!$D$26:$D$27)&gt;0,入力表2【実績】!M32,IF(COUNT(入力表1【実績】!$D$37:$D$38)&gt;0,入力表2【実績】!P32,IF(COUNT(入力表1【実績】!$D$54:$D$55)&gt;0,入力表2【実績】!S32,0))))</f>
        <v>0</v>
      </c>
      <c r="F24" s="141">
        <f>VLOOKUP(D24,各種係数!$C$8:$E$114,2,FALSE)</f>
        <v>0.3541939860247062</v>
      </c>
      <c r="G24" s="141">
        <f>VLOOKUP(D24,各種係数!$C$8:$E$114,3,FALSE)</f>
        <v>4.1420505400153379E-2</v>
      </c>
      <c r="H24" s="46">
        <f t="shared" si="0"/>
        <v>0</v>
      </c>
      <c r="I24" s="47">
        <f t="shared" si="2"/>
        <v>0</v>
      </c>
      <c r="J24" s="47">
        <f t="shared" si="3"/>
        <v>0</v>
      </c>
      <c r="K24" s="147">
        <f>IF(入力表3【実績】!G31="",入力表3【実績】!F31,入力表3【実績】!G31)</f>
        <v>0</v>
      </c>
      <c r="L24" s="135">
        <f t="shared" si="1"/>
        <v>0</v>
      </c>
    </row>
    <row r="25" spans="1:12" x14ac:dyDescent="0.15">
      <c r="B25" s="39">
        <v>19</v>
      </c>
      <c r="C25" s="40" t="s">
        <v>648</v>
      </c>
      <c r="D25" s="41" t="s">
        <v>148</v>
      </c>
      <c r="E25" s="46">
        <f>IF(COUNT(入力表1【実績】!$D$26:$D$27,入力表1【実績】!$D$37:$D$38,入力表1【実績】!$D$54:$D$55)&gt;2,0,IF(COUNT(入力表1【実績】!$D$26:$D$27)&gt;0,入力表2【実績】!M33,IF(COUNT(入力表1【実績】!$D$37:$D$38)&gt;0,入力表2【実績】!P33,IF(COUNT(入力表1【実績】!$D$54:$D$55)&gt;0,入力表2【実績】!S33,0))))</f>
        <v>0</v>
      </c>
      <c r="F25" s="141">
        <f>VLOOKUP(D25,各種係数!$C$8:$E$114,2,FALSE)</f>
        <v>0.55865224329933405</v>
      </c>
      <c r="G25" s="141">
        <f>VLOOKUP(D25,各種係数!$C$8:$E$114,3,FALSE)</f>
        <v>2.1265803654867077E-2</v>
      </c>
      <c r="H25" s="46">
        <f t="shared" si="0"/>
        <v>0</v>
      </c>
      <c r="I25" s="47">
        <f t="shared" si="2"/>
        <v>0</v>
      </c>
      <c r="J25" s="47">
        <f t="shared" si="3"/>
        <v>0</v>
      </c>
      <c r="K25" s="147">
        <f>IF(入力表3【実績】!G32="",入力表3【実績】!F32,入力表3【実績】!G32)</f>
        <v>0</v>
      </c>
      <c r="L25" s="135">
        <f t="shared" si="1"/>
        <v>0</v>
      </c>
    </row>
    <row r="26" spans="1:12" x14ac:dyDescent="0.15">
      <c r="B26" s="39">
        <v>20</v>
      </c>
      <c r="C26" s="40" t="s">
        <v>569</v>
      </c>
      <c r="D26" s="41" t="s">
        <v>950</v>
      </c>
      <c r="E26" s="46">
        <f>IF(COUNT(入力表1【実績】!$D$26:$D$27,入力表1【実績】!$D$37:$D$38,入力表1【実績】!$D$54:$D$55)&gt;2,0,IF(COUNT(入力表1【実績】!$D$26:$D$27)&gt;0,入力表2【実績】!M34,IF(COUNT(入力表1【実績】!$D$37:$D$38)&gt;0,入力表2【実績】!P34,IF(COUNT(入力表1【実績】!$D$54:$D$55)&gt;0,入力表2【実績】!S34,0))))</f>
        <v>0</v>
      </c>
      <c r="F26" s="141">
        <f>VLOOKUP(D26,各種係数!$C$8:$E$114,2,FALSE)</f>
        <v>0.44310238869487661</v>
      </c>
      <c r="G26" s="141">
        <f>VLOOKUP(D26,各種係数!$C$8:$E$114,3,FALSE)</f>
        <v>1.5691882641514759E-2</v>
      </c>
      <c r="H26" s="46">
        <f t="shared" si="0"/>
        <v>0</v>
      </c>
      <c r="I26" s="47">
        <f t="shared" si="2"/>
        <v>0</v>
      </c>
      <c r="J26" s="47">
        <f t="shared" si="3"/>
        <v>0</v>
      </c>
      <c r="K26" s="147">
        <f>IF(入力表3【実績】!G33="",入力表3【実績】!F33,入力表3【実績】!G33)</f>
        <v>0</v>
      </c>
      <c r="L26" s="135">
        <f t="shared" si="1"/>
        <v>0</v>
      </c>
    </row>
    <row r="27" spans="1:12" x14ac:dyDescent="0.15">
      <c r="A27" s="82"/>
      <c r="B27" s="39">
        <v>21</v>
      </c>
      <c r="C27" s="83" t="s">
        <v>567</v>
      </c>
      <c r="D27" s="41" t="s">
        <v>164</v>
      </c>
      <c r="E27" s="46">
        <f>IF(COUNT(入力表1【実績】!$D$26:$D$27,入力表1【実績】!$D$37:$D$38,入力表1【実績】!$D$54:$D$55)&gt;2,0,IF(COUNT(入力表1【実績】!$D$26:$D$27)&gt;0,入力表2【実績】!M35,IF(COUNT(入力表1【実績】!$D$37:$D$38)&gt;0,入力表2【実績】!P35,IF(COUNT(入力表1【実績】!$D$54:$D$55)&gt;0,入力表2【実績】!S35,0))))</f>
        <v>0</v>
      </c>
      <c r="F27" s="141">
        <f>VLOOKUP(D27,各種係数!$C$8:$E$114,2,FALSE)</f>
        <v>0.6356423173803526</v>
      </c>
      <c r="G27" s="141">
        <f>VLOOKUP(D27,各種係数!$C$8:$E$114,3,FALSE)</f>
        <v>1.8041561712846349E-2</v>
      </c>
      <c r="H27" s="46">
        <f t="shared" si="0"/>
        <v>0</v>
      </c>
      <c r="I27" s="47">
        <f t="shared" si="2"/>
        <v>0</v>
      </c>
      <c r="J27" s="47">
        <f t="shared" si="3"/>
        <v>0</v>
      </c>
      <c r="K27" s="147">
        <f>IF(入力表3【実績】!G34="",入力表3【実績】!F34,入力表3【実績】!G34)</f>
        <v>1.7912086324699539E-3</v>
      </c>
      <c r="L27" s="135">
        <f t="shared" si="1"/>
        <v>0</v>
      </c>
    </row>
    <row r="28" spans="1:12" x14ac:dyDescent="0.15">
      <c r="A28" s="82"/>
      <c r="B28" s="39">
        <v>22</v>
      </c>
      <c r="C28" s="83" t="s">
        <v>647</v>
      </c>
      <c r="D28" s="41" t="s">
        <v>162</v>
      </c>
      <c r="E28" s="46">
        <f>IF(COUNT(入力表1【実績】!$D$26:$D$27,入力表1【実績】!$D$37:$D$38,入力表1【実績】!$D$54:$D$55)&gt;2,0,IF(COUNT(入力表1【実績】!$D$26:$D$27)&gt;0,入力表2【実績】!M36,IF(COUNT(入力表1【実績】!$D$37:$D$38)&gt;0,入力表2【実績】!P36,IF(COUNT(入力表1【実績】!$D$54:$D$55)&gt;0,入力表2【実績】!S36,0))))</f>
        <v>0</v>
      </c>
      <c r="F28" s="141">
        <f>VLOOKUP(D28,各種係数!$C$8:$E$114,2,FALSE)</f>
        <v>0.80454150997975127</v>
      </c>
      <c r="G28" s="141">
        <f>VLOOKUP(D28,各種係数!$C$8:$E$114,3,FALSE)</f>
        <v>2.097194098929708E-2</v>
      </c>
      <c r="H28" s="46">
        <f t="shared" si="0"/>
        <v>0</v>
      </c>
      <c r="I28" s="47">
        <f t="shared" si="2"/>
        <v>0</v>
      </c>
      <c r="J28" s="47">
        <f t="shared" si="3"/>
        <v>0</v>
      </c>
      <c r="K28" s="147">
        <f>IF(入力表3【実績】!G35="",入力表3【実績】!F35,入力表3【実績】!G35)</f>
        <v>0</v>
      </c>
      <c r="L28" s="135">
        <f t="shared" si="1"/>
        <v>0</v>
      </c>
    </row>
    <row r="29" spans="1:12" x14ac:dyDescent="0.15">
      <c r="B29" s="39">
        <v>23</v>
      </c>
      <c r="C29" s="40" t="s">
        <v>566</v>
      </c>
      <c r="D29" s="41" t="s">
        <v>194</v>
      </c>
      <c r="E29" s="46">
        <f>IF(COUNT(入力表1【実績】!$D$26:$D$27,入力表1【実績】!$D$37:$D$38,入力表1【実績】!$D$54:$D$55)&gt;2,0,IF(COUNT(入力表1【実績】!$D$26:$D$27)&gt;0,入力表2【実績】!M37,IF(COUNT(入力表1【実績】!$D$37:$D$38)&gt;0,入力表2【実績】!P37,IF(COUNT(入力表1【実績】!$D$54:$D$55)&gt;0,入力表2【実績】!S37,0))))</f>
        <v>0</v>
      </c>
      <c r="F29" s="141">
        <f>VLOOKUP(D29,各種係数!$C$8:$E$114,2,FALSE)</f>
        <v>0.41870702167654128</v>
      </c>
      <c r="G29" s="141">
        <f>VLOOKUP(D29,各種係数!$C$8:$E$114,3,FALSE)</f>
        <v>3.0484066104024703E-2</v>
      </c>
      <c r="H29" s="46">
        <f t="shared" si="0"/>
        <v>0</v>
      </c>
      <c r="I29" s="47">
        <f t="shared" si="2"/>
        <v>0</v>
      </c>
      <c r="J29" s="47">
        <f t="shared" si="3"/>
        <v>0</v>
      </c>
      <c r="K29" s="147">
        <f>IF(入力表3【実績】!G36="",入力表3【実績】!F36,入力表3【実績】!G36)</f>
        <v>8.1037763027242637E-2</v>
      </c>
      <c r="L29" s="135">
        <f t="shared" si="1"/>
        <v>0</v>
      </c>
    </row>
    <row r="30" spans="1:12" x14ac:dyDescent="0.15">
      <c r="A30" s="82"/>
      <c r="B30" s="39">
        <v>24</v>
      </c>
      <c r="C30" s="83" t="s">
        <v>458</v>
      </c>
      <c r="D30" s="41" t="s">
        <v>149</v>
      </c>
      <c r="E30" s="46">
        <f>IF(COUNT(入力表1【実績】!$D$26:$D$27,入力表1【実績】!$D$37:$D$38,入力表1【実績】!$D$54:$D$55)&gt;2,0,IF(COUNT(入力表1【実績】!$D$26:$D$27)&gt;0,入力表2【実績】!M38,IF(COUNT(入力表1【実績】!$D$37:$D$38)&gt;0,入力表2【実績】!P38,IF(COUNT(入力表1【実績】!$D$54:$D$55)&gt;0,入力表2【実績】!S38,0))))</f>
        <v>0</v>
      </c>
      <c r="F30" s="141">
        <f>VLOOKUP(D30,各種係数!$C$8:$E$114,2,FALSE)</f>
        <v>0.55683718834224505</v>
      </c>
      <c r="G30" s="141">
        <f>VLOOKUP(D30,各種係数!$C$8:$E$114,3,FALSE)</f>
        <v>3.2844849251674739E-2</v>
      </c>
      <c r="H30" s="46">
        <f t="shared" si="0"/>
        <v>0</v>
      </c>
      <c r="I30" s="47">
        <f t="shared" si="2"/>
        <v>0</v>
      </c>
      <c r="J30" s="47">
        <f t="shared" si="3"/>
        <v>0</v>
      </c>
      <c r="K30" s="147">
        <f>IF(入力表3【実績】!G37="",入力表3【実績】!F37,入力表3【実績】!G37)</f>
        <v>1.2532956823507968E-2</v>
      </c>
      <c r="L30" s="135">
        <f t="shared" si="1"/>
        <v>0</v>
      </c>
    </row>
    <row r="31" spans="1:12" x14ac:dyDescent="0.15">
      <c r="A31" s="82"/>
      <c r="B31" s="39">
        <v>25</v>
      </c>
      <c r="C31" s="83" t="s">
        <v>459</v>
      </c>
      <c r="D31" s="41" t="s">
        <v>150</v>
      </c>
      <c r="E31" s="46">
        <f>IF(COUNT(入力表1【実績】!$D$26:$D$27,入力表1【実績】!$D$37:$D$38,入力表1【実績】!$D$54:$D$55)&gt;2,0,IF(COUNT(入力表1【実績】!$D$26:$D$27)&gt;0,入力表2【実績】!M39,IF(COUNT(入力表1【実績】!$D$37:$D$38)&gt;0,入力表2【実績】!P39,IF(COUNT(入力表1【実績】!$D$54:$D$55)&gt;0,入力表2【実績】!S39,0))))</f>
        <v>0</v>
      </c>
      <c r="F31" s="141">
        <f>VLOOKUP(D31,各種係数!$C$8:$E$114,2,FALSE)</f>
        <v>0.71592709904776786</v>
      </c>
      <c r="G31" s="141">
        <f>VLOOKUP(D31,各種係数!$C$8:$E$114,3,FALSE)</f>
        <v>9.217799308013936E-3</v>
      </c>
      <c r="H31" s="46">
        <f t="shared" si="0"/>
        <v>0</v>
      </c>
      <c r="I31" s="47">
        <f t="shared" si="2"/>
        <v>0</v>
      </c>
      <c r="J31" s="47">
        <f t="shared" si="3"/>
        <v>0</v>
      </c>
      <c r="K31" s="147">
        <f>IF(入力表3【実績】!G38="",入力表3【実績】!F38,入力表3【実績】!G38)</f>
        <v>5.5353470239739799E-2</v>
      </c>
      <c r="L31" s="135">
        <f t="shared" si="1"/>
        <v>0</v>
      </c>
    </row>
    <row r="32" spans="1:12" x14ac:dyDescent="0.15">
      <c r="A32" s="82"/>
      <c r="B32" s="39">
        <v>26</v>
      </c>
      <c r="C32" s="83" t="s">
        <v>460</v>
      </c>
      <c r="D32" s="41" t="s">
        <v>151</v>
      </c>
      <c r="E32" s="46">
        <f>IF(COUNT(入力表1【実績】!$D$26:$D$27,入力表1【実績】!$D$37:$D$38,入力表1【実績】!$D$54:$D$55)&gt;2,0,IF(COUNT(入力表1【実績】!$D$26:$D$27)&gt;0,入力表2【実績】!M40,IF(COUNT(入力表1【実績】!$D$37:$D$38)&gt;0,入力表2【実績】!P40,IF(COUNT(入力表1【実績】!$D$54:$D$55)&gt;0,入力表2【実績】!S40,0))))</f>
        <v>0</v>
      </c>
      <c r="F32" s="141">
        <f>VLOOKUP(D32,各種係数!$C$8:$E$114,2,FALSE)</f>
        <v>-7.0325271059216012</v>
      </c>
      <c r="G32" s="141">
        <f>VLOOKUP(D32,各種係数!$C$8:$E$114,3,FALSE)</f>
        <v>-0.29941618015012511</v>
      </c>
      <c r="H32" s="46">
        <f t="shared" si="0"/>
        <v>0</v>
      </c>
      <c r="I32" s="47">
        <f t="shared" si="2"/>
        <v>0</v>
      </c>
      <c r="J32" s="47">
        <f t="shared" si="3"/>
        <v>0</v>
      </c>
      <c r="K32" s="147">
        <f>IF(入力表3【実績】!G39="",入力表3【実績】!F39,入力表3【実績】!G39)</f>
        <v>0</v>
      </c>
      <c r="L32" s="135">
        <f t="shared" si="1"/>
        <v>0</v>
      </c>
    </row>
    <row r="33" spans="1:12" x14ac:dyDescent="0.15">
      <c r="A33" s="82"/>
      <c r="B33" s="39">
        <v>27</v>
      </c>
      <c r="C33" s="83" t="s">
        <v>461</v>
      </c>
      <c r="D33" s="41" t="s">
        <v>153</v>
      </c>
      <c r="E33" s="46">
        <f>IF(COUNT(入力表1【実績】!$D$26:$D$27,入力表1【実績】!$D$37:$D$38,入力表1【実績】!$D$54:$D$55)&gt;2,0,IF(COUNT(入力表1【実績】!$D$26:$D$27)&gt;0,入力表2【実績】!M41,IF(COUNT(入力表1【実績】!$D$37:$D$38)&gt;0,入力表2【実績】!P41,IF(COUNT(入力表1【実績】!$D$54:$D$55)&gt;0,入力表2【実績】!S41,0))))</f>
        <v>0</v>
      </c>
      <c r="F33" s="141">
        <f>VLOOKUP(D33,各種係数!$C$8:$E$114,2,FALSE)</f>
        <v>0.60565359159472287</v>
      </c>
      <c r="G33" s="141">
        <f>VLOOKUP(D33,各種係数!$C$8:$E$114,3,FALSE)</f>
        <v>1.4606731644383964E-2</v>
      </c>
      <c r="H33" s="46">
        <f t="shared" si="0"/>
        <v>0</v>
      </c>
      <c r="I33" s="47">
        <f t="shared" si="2"/>
        <v>0</v>
      </c>
      <c r="J33" s="47">
        <f t="shared" si="3"/>
        <v>0</v>
      </c>
      <c r="K33" s="147">
        <f>IF(入力表3【実績】!G40="",入力表3【実績】!F40,入力表3【実績】!G40)</f>
        <v>1.269531883879238E-2</v>
      </c>
      <c r="L33" s="135">
        <f t="shared" si="1"/>
        <v>0</v>
      </c>
    </row>
    <row r="34" spans="1:12" x14ac:dyDescent="0.15">
      <c r="A34" s="82"/>
      <c r="B34" s="39">
        <v>28</v>
      </c>
      <c r="C34" s="83" t="s">
        <v>646</v>
      </c>
      <c r="D34" s="41" t="s">
        <v>157</v>
      </c>
      <c r="E34" s="46">
        <f>IF(COUNT(入力表1【実績】!$D$26:$D$27,入力表1【実績】!$D$37:$D$38,入力表1【実績】!$D$54:$D$55)&gt;2,0,IF(COUNT(入力表1【実績】!$D$26:$D$27)&gt;0,入力表2【実績】!M42,IF(COUNT(入力表1【実績】!$D$37:$D$38)&gt;0,入力表2【実績】!P42,IF(COUNT(入力表1【実績】!$D$54:$D$55)&gt;0,入力表2【実績】!S42,0))))</f>
        <v>0</v>
      </c>
      <c r="F34" s="141">
        <f>VLOOKUP(D34,各種係数!$C$8:$E$114,2,FALSE)</f>
        <v>0.53436119199626853</v>
      </c>
      <c r="G34" s="141">
        <f>VLOOKUP(D34,各種係数!$C$8:$E$114,3,FALSE)</f>
        <v>1.6884112454810168E-2</v>
      </c>
      <c r="H34" s="46">
        <f t="shared" si="0"/>
        <v>0</v>
      </c>
      <c r="I34" s="47">
        <f t="shared" si="2"/>
        <v>0</v>
      </c>
      <c r="J34" s="47">
        <f t="shared" si="3"/>
        <v>0</v>
      </c>
      <c r="K34" s="147">
        <f>IF(入力表3【実績】!G41="",入力表3【実績】!F41,入力表3【実績】!G41)</f>
        <v>2.8307649635109344E-2</v>
      </c>
      <c r="L34" s="135">
        <f t="shared" si="1"/>
        <v>0</v>
      </c>
    </row>
    <row r="35" spans="1:12" x14ac:dyDescent="0.15">
      <c r="A35" s="82"/>
      <c r="B35" s="39">
        <v>29</v>
      </c>
      <c r="C35" s="83" t="s">
        <v>463</v>
      </c>
      <c r="D35" s="41" t="s">
        <v>517</v>
      </c>
      <c r="E35" s="46">
        <f>IF(COUNT(入力表1【実績】!$D$26:$D$27,入力表1【実績】!$D$37:$D$38,入力表1【実績】!$D$54:$D$55)&gt;2,0,IF(COUNT(入力表1【実績】!$D$26:$D$27)&gt;0,入力表2【実績】!M43,IF(COUNT(入力表1【実績】!$D$37:$D$38)&gt;0,入力表2【実績】!P43,IF(COUNT(入力表1【実績】!$D$54:$D$55)&gt;0,入力表2【実績】!S43,0))))</f>
        <v>0</v>
      </c>
      <c r="F35" s="141">
        <f>VLOOKUP(D35,各種係数!$C$8:$E$114,2,FALSE)</f>
        <v>0.55796567479946202</v>
      </c>
      <c r="G35" s="141">
        <f>VLOOKUP(D35,各種係数!$C$8:$E$114,3,FALSE)</f>
        <v>9.7336610154617649E-3</v>
      </c>
      <c r="H35" s="46">
        <f t="shared" si="0"/>
        <v>0</v>
      </c>
      <c r="I35" s="47">
        <f t="shared" si="2"/>
        <v>0</v>
      </c>
      <c r="J35" s="47">
        <f t="shared" si="3"/>
        <v>0</v>
      </c>
      <c r="K35" s="147">
        <f>IF(入力表3【実績】!G42="",入力表3【実績】!F42,入力表3【実績】!G42)</f>
        <v>7.4207497342212325E-2</v>
      </c>
      <c r="L35" s="135">
        <f t="shared" si="1"/>
        <v>0</v>
      </c>
    </row>
    <row r="36" spans="1:12" x14ac:dyDescent="0.15">
      <c r="B36" s="39">
        <v>30</v>
      </c>
      <c r="C36" s="40" t="s">
        <v>645</v>
      </c>
      <c r="D36" s="41" t="s">
        <v>517</v>
      </c>
      <c r="E36" s="46">
        <f>IF(COUNT(入力表1【実績】!$D$26:$D$27,入力表1【実績】!$D$37:$D$38,入力表1【実績】!$D$54:$D$55)&gt;2,0,IF(COUNT(入力表1【実績】!$D$26:$D$27)&gt;0,入力表2【実績】!M44,IF(COUNT(入力表1【実績】!$D$37:$D$38)&gt;0,入力表2【実績】!P44,IF(COUNT(入力表1【実績】!$D$54:$D$55)&gt;0,入力表2【実績】!S44,0))))</f>
        <v>0</v>
      </c>
      <c r="F36" s="141">
        <f>VLOOKUP(D36,各種係数!$C$8:$E$114,2,FALSE)</f>
        <v>0.55796567479946202</v>
      </c>
      <c r="G36" s="141">
        <f>VLOOKUP(D36,各種係数!$C$8:$E$114,3,FALSE)</f>
        <v>9.7336610154617649E-3</v>
      </c>
      <c r="H36" s="46">
        <f t="shared" si="0"/>
        <v>0</v>
      </c>
      <c r="I36" s="47">
        <f t="shared" si="2"/>
        <v>0</v>
      </c>
      <c r="J36" s="47">
        <f t="shared" si="3"/>
        <v>0</v>
      </c>
      <c r="K36" s="147">
        <f>IF(入力表3【実績】!G43="",入力表3【実績】!F43,入力表3【実績】!G43)</f>
        <v>7.4207497342212325E-2</v>
      </c>
      <c r="L36" s="135">
        <f t="shared" si="1"/>
        <v>0</v>
      </c>
    </row>
    <row r="37" spans="1:12" x14ac:dyDescent="0.15">
      <c r="A37" s="82"/>
      <c r="B37" s="39">
        <v>31</v>
      </c>
      <c r="C37" s="83" t="s">
        <v>464</v>
      </c>
      <c r="D37" s="41" t="s">
        <v>951</v>
      </c>
      <c r="E37" s="46">
        <f>IF(COUNT(入力表1【実績】!$D$26:$D$27,入力表1【実績】!$D$37:$D$38,入力表1【実績】!$D$54:$D$55)&gt;2,0,IF(COUNT(入力表1【実績】!$D$26:$D$27)&gt;0,入力表2【実績】!M45,IF(COUNT(入力表1【実績】!$D$37:$D$38)&gt;0,入力表2【実績】!P45,IF(COUNT(入力表1【実績】!$D$54:$D$55)&gt;0,入力表2【実績】!S45,0))))</f>
        <v>0</v>
      </c>
      <c r="F37" s="141">
        <f>VLOOKUP(D37,各種係数!$C$8:$E$114,2,FALSE)</f>
        <v>0.25594447963568945</v>
      </c>
      <c r="G37" s="141">
        <f>VLOOKUP(D37,各種係数!$C$8:$E$114,3,FALSE)</f>
        <v>8.1788517819464026E-3</v>
      </c>
      <c r="H37" s="46">
        <f t="shared" si="0"/>
        <v>0</v>
      </c>
      <c r="I37" s="47">
        <f t="shared" si="2"/>
        <v>0</v>
      </c>
      <c r="J37" s="47">
        <f t="shared" si="3"/>
        <v>0</v>
      </c>
      <c r="K37" s="147">
        <f>IF(入力表3【実績】!G44="",入力表3【実績】!F44,入力表3【実績】!G44)</f>
        <v>2.2742915282625287E-4</v>
      </c>
      <c r="L37" s="135">
        <f t="shared" si="1"/>
        <v>0</v>
      </c>
    </row>
    <row r="38" spans="1:12" x14ac:dyDescent="0.15">
      <c r="A38" s="82"/>
      <c r="B38" s="39">
        <v>32</v>
      </c>
      <c r="C38" s="83" t="s">
        <v>644</v>
      </c>
      <c r="D38" s="41" t="s">
        <v>172</v>
      </c>
      <c r="E38" s="46">
        <f>IF(COUNT(入力表1【実績】!$D$26:$D$27,入力表1【実績】!$D$37:$D$38,入力表1【実績】!$D$54:$D$55)&gt;2,0,IF(COUNT(入力表1【実績】!$D$26:$D$27)&gt;0,入力表2【実績】!M46,IF(COUNT(入力表1【実績】!$D$37:$D$38)&gt;0,入力表2【実績】!P46,IF(COUNT(入力表1【実績】!$D$54:$D$55)&gt;0,入力表2【実績】!S46,0))))</f>
        <v>0</v>
      </c>
      <c r="F38" s="141">
        <f>VLOOKUP(D38,各種係数!$C$8:$E$114,2,FALSE)</f>
        <v>0.32729577745202715</v>
      </c>
      <c r="G38" s="141">
        <f>VLOOKUP(D38,各種係数!$C$8:$E$114,3,FALSE)</f>
        <v>7.0083014360137492E-3</v>
      </c>
      <c r="H38" s="46">
        <f t="shared" si="0"/>
        <v>0</v>
      </c>
      <c r="I38" s="47">
        <f t="shared" si="2"/>
        <v>0</v>
      </c>
      <c r="J38" s="47">
        <f t="shared" si="3"/>
        <v>0</v>
      </c>
      <c r="K38" s="147">
        <f>IF(入力表3【実績】!G45="",入力表3【実績】!F45,入力表3【実績】!G45)</f>
        <v>2.021526319808542E-2</v>
      </c>
      <c r="L38" s="135">
        <f t="shared" si="1"/>
        <v>0</v>
      </c>
    </row>
    <row r="39" spans="1:12" x14ac:dyDescent="0.15">
      <c r="A39" s="82"/>
      <c r="B39" s="39">
        <v>33</v>
      </c>
      <c r="C39" s="83" t="s">
        <v>643</v>
      </c>
      <c r="D39" s="41" t="s">
        <v>171</v>
      </c>
      <c r="E39" s="46">
        <f>IF(COUNT(入力表1【実績】!$D$26:$D$27,入力表1【実績】!$D$37:$D$38,入力表1【実績】!$D$54:$D$55)&gt;2,0,IF(COUNT(入力表1【実績】!$D$26:$D$27)&gt;0,入力表2【実績】!M47,IF(COUNT(入力表1【実績】!$D$37:$D$38)&gt;0,入力表2【実績】!P47,IF(COUNT(入力表1【実績】!$D$54:$D$55)&gt;0,入力表2【実績】!S47,0))))</f>
        <v>0</v>
      </c>
      <c r="F39" s="141">
        <f>VLOOKUP(D39,各種係数!$C$8:$E$114,2,FALSE)</f>
        <v>0.26374269279552931</v>
      </c>
      <c r="G39" s="141">
        <f>VLOOKUP(D39,各種係数!$C$8:$E$114,3,FALSE)</f>
        <v>1.1204770217964139E-2</v>
      </c>
      <c r="H39" s="46">
        <f t="shared" ref="H39:H60" si="4">E39*F39</f>
        <v>0</v>
      </c>
      <c r="I39" s="47">
        <f t="shared" si="2"/>
        <v>0</v>
      </c>
      <c r="J39" s="47">
        <f t="shared" si="3"/>
        <v>0</v>
      </c>
      <c r="K39" s="147">
        <f>IF(入力表3【実績】!G46="",入力表3【実績】!F46,入力表3【実績】!G46)</f>
        <v>0</v>
      </c>
      <c r="L39" s="135">
        <f t="shared" ref="L39:L60" si="5">J39*K39</f>
        <v>0</v>
      </c>
    </row>
    <row r="40" spans="1:12" x14ac:dyDescent="0.15">
      <c r="A40" s="82"/>
      <c r="B40" s="39">
        <v>34</v>
      </c>
      <c r="C40" s="83" t="s">
        <v>642</v>
      </c>
      <c r="D40" s="41" t="s">
        <v>170</v>
      </c>
      <c r="E40" s="46">
        <f>IF(COUNT(入力表1【実績】!$D$26:$D$27,入力表1【実績】!$D$37:$D$38,入力表1【実績】!$D$54:$D$55)&gt;2,0,IF(COUNT(入力表1【実績】!$D$26:$D$27)&gt;0,入力表2【実績】!M48,IF(COUNT(入力表1【実績】!$D$37:$D$38)&gt;0,入力表2【実績】!P48,IF(COUNT(入力表1【実績】!$D$54:$D$55)&gt;0,入力表2【実績】!S48,0))))</f>
        <v>0</v>
      </c>
      <c r="F40" s="141">
        <f>VLOOKUP(D40,各種係数!$C$8:$E$114,2,FALSE)</f>
        <v>0.70589278410667244</v>
      </c>
      <c r="G40" s="141">
        <f>VLOOKUP(D40,各種係数!$C$8:$E$114,3,FALSE)</f>
        <v>4.8994511356258456E-3</v>
      </c>
      <c r="H40" s="46">
        <f t="shared" si="4"/>
        <v>0</v>
      </c>
      <c r="I40" s="47">
        <f t="shared" si="2"/>
        <v>0</v>
      </c>
      <c r="J40" s="47">
        <f t="shared" si="3"/>
        <v>0</v>
      </c>
      <c r="K40" s="147">
        <f>IF(入力表3【実績】!G47="",入力表3【実績】!F47,入力表3【実績】!G47)</f>
        <v>9.2006594852051315E-2</v>
      </c>
      <c r="L40" s="135">
        <f t="shared" si="5"/>
        <v>0</v>
      </c>
    </row>
    <row r="41" spans="1:12" x14ac:dyDescent="0.15">
      <c r="A41" s="82"/>
      <c r="B41" s="39">
        <v>35</v>
      </c>
      <c r="C41" s="83" t="s">
        <v>641</v>
      </c>
      <c r="D41" s="41" t="s">
        <v>175</v>
      </c>
      <c r="E41" s="46">
        <f>IF(COUNT(入力表1【実績】!$D$26:$D$27,入力表1【実績】!$D$37:$D$38,入力表1【実績】!$D$54:$D$55)&gt;2,0,IF(COUNT(入力表1【実績】!$D$26:$D$27)&gt;0,入力表2【実績】!M49,IF(COUNT(入力表1【実績】!$D$37:$D$38)&gt;0,入力表2【実績】!P49,IF(COUNT(入力表1【実績】!$D$54:$D$55)&gt;0,入力表2【実績】!S49,0))))</f>
        <v>0</v>
      </c>
      <c r="F41" s="141">
        <f>VLOOKUP(D41,各種係数!$C$8:$E$114,2,FALSE)</f>
        <v>0.5913956101580643</v>
      </c>
      <c r="G41" s="141">
        <f>VLOOKUP(D41,各種係数!$C$8:$E$114,3,FALSE)</f>
        <v>2.0196911486146635E-2</v>
      </c>
      <c r="H41" s="46">
        <f t="shared" si="4"/>
        <v>0</v>
      </c>
      <c r="I41" s="47">
        <f t="shared" si="2"/>
        <v>0</v>
      </c>
      <c r="J41" s="47">
        <f t="shared" si="3"/>
        <v>0</v>
      </c>
      <c r="K41" s="147">
        <f>IF(入力表3【実績】!G48="",入力表3【実績】!F48,入力表3【実績】!G48)</f>
        <v>4.2137479686312651E-2</v>
      </c>
      <c r="L41" s="135">
        <f t="shared" si="5"/>
        <v>0</v>
      </c>
    </row>
    <row r="42" spans="1:12" x14ac:dyDescent="0.15">
      <c r="B42" s="60">
        <v>36</v>
      </c>
      <c r="C42" s="61" t="s">
        <v>640</v>
      </c>
      <c r="D42" s="62" t="s">
        <v>175</v>
      </c>
      <c r="E42" s="67">
        <f>IF(COUNT(入力表1【実績】!$D$26:$D$27,入力表1【実績】!$D$37:$D$38,入力表1【実績】!$D$54:$D$55)&gt;2,0,IF(COUNT(入力表1【実績】!$D$26:$D$27)&gt;0,入力表2【実績】!M50,IF(COUNT(入力表1【実績】!$D$37:$D$38)&gt;0,入力表2【実績】!P50,IF(COUNT(入力表1【実績】!$D$54:$D$55)&gt;0,入力表2【実績】!S50,0))))</f>
        <v>0</v>
      </c>
      <c r="F42" s="143">
        <f>VLOOKUP(D42,各種係数!$C$8:$E$114,2,FALSE)</f>
        <v>0.5913956101580643</v>
      </c>
      <c r="G42" s="143">
        <f>VLOOKUP(D42,各種係数!$C$8:$E$114,3,FALSE)</f>
        <v>2.0196911486146635E-2</v>
      </c>
      <c r="H42" s="67">
        <f t="shared" si="4"/>
        <v>0</v>
      </c>
      <c r="I42" s="68">
        <f t="shared" si="2"/>
        <v>0</v>
      </c>
      <c r="J42" s="67">
        <f t="shared" si="3"/>
        <v>0</v>
      </c>
      <c r="K42" s="148">
        <f>IF(入力表3【実績】!G49="",入力表3【実績】!F49,入力表3【実績】!G49)</f>
        <v>4.2137479686312651E-2</v>
      </c>
      <c r="L42" s="67">
        <f t="shared" si="5"/>
        <v>0</v>
      </c>
    </row>
    <row r="43" spans="1:12" x14ac:dyDescent="0.15">
      <c r="B43" s="39">
        <v>37</v>
      </c>
      <c r="C43" s="40" t="s">
        <v>639</v>
      </c>
      <c r="D43" s="41" t="s">
        <v>202</v>
      </c>
      <c r="E43" s="46">
        <f>IF(COUNT(入力表1【実績】!$D$26:$D$27,入力表1【実績】!$D$37:$D$38,入力表1【実績】!$D$54:$D$55)&gt;2,0,IF(COUNT(入力表1【実績】!$D$26:$D$27)&gt;0,入力表2【実績】!M51,IF(COUNT(入力表1【実績】!$D$37:$D$38)&gt;0,入力表2【実績】!P51,IF(COUNT(入力表1【実績】!$D$54:$D$55)&gt;0,入力表2【実績】!S51,0))))</f>
        <v>0</v>
      </c>
      <c r="F43" s="141">
        <f>VLOOKUP(D43,各種係数!$C$8:$E$114,2,FALSE)</f>
        <v>0</v>
      </c>
      <c r="G43" s="141">
        <f>VLOOKUP(D43,各種係数!$C$8:$E$114,3,FALSE)</f>
        <v>0</v>
      </c>
      <c r="H43" s="46">
        <f t="shared" si="4"/>
        <v>0</v>
      </c>
      <c r="I43" s="47">
        <f t="shared" si="2"/>
        <v>0</v>
      </c>
      <c r="J43" s="47">
        <f t="shared" si="3"/>
        <v>0</v>
      </c>
      <c r="K43" s="147">
        <f>IF(入力表3【実績】!G50="",入力表3【実績】!F50,入力表3【実績】!G50)</f>
        <v>1</v>
      </c>
      <c r="L43" s="135">
        <f t="shared" si="5"/>
        <v>0</v>
      </c>
    </row>
    <row r="44" spans="1:12" x14ac:dyDescent="0.15">
      <c r="B44" s="39">
        <v>38</v>
      </c>
      <c r="C44" s="40" t="s">
        <v>638</v>
      </c>
      <c r="D44" s="41" t="s">
        <v>196</v>
      </c>
      <c r="E44" s="46">
        <f>IF(COUNT(入力表1【実績】!$D$26:$D$27,入力表1【実績】!$D$37:$D$38,入力表1【実績】!$D$54:$D$55)&gt;2,0,IF(COUNT(入力表1【実績】!$D$26:$D$27)&gt;0,入力表2【実績】!M52,IF(COUNT(入力表1【実績】!$D$37:$D$38)&gt;0,入力表2【実績】!P52,IF(COUNT(入力表1【実績】!$D$54:$D$55)&gt;0,入力表2【実績】!S52,0))))</f>
        <v>0</v>
      </c>
      <c r="F44" s="141">
        <f>VLOOKUP(D44,各種係数!$C$8:$E$114,2,FALSE)</f>
        <v>0</v>
      </c>
      <c r="G44" s="141">
        <f>VLOOKUP(D44,各種係数!$C$8:$E$114,3,FALSE)</f>
        <v>1.2386003725709921E-5</v>
      </c>
      <c r="H44" s="46">
        <f t="shared" si="4"/>
        <v>0</v>
      </c>
      <c r="I44" s="47">
        <f t="shared" si="2"/>
        <v>0</v>
      </c>
      <c r="J44" s="47">
        <f t="shared" si="3"/>
        <v>0</v>
      </c>
      <c r="K44" s="147">
        <f>IF(入力表3【実績】!G51="",入力表3【実績】!F51,入力表3【実績】!G51)</f>
        <v>1</v>
      </c>
      <c r="L44" s="135">
        <f t="shared" si="5"/>
        <v>0</v>
      </c>
    </row>
    <row r="45" spans="1:12" x14ac:dyDescent="0.15">
      <c r="B45" s="39">
        <v>39</v>
      </c>
      <c r="C45" s="40" t="s">
        <v>424</v>
      </c>
      <c r="D45" s="41" t="s">
        <v>203</v>
      </c>
      <c r="E45" s="46">
        <f>IF(COUNT(入力表1【実績】!$D$26:$D$27,入力表1【実績】!$D$37:$D$38,入力表1【実績】!$D$54:$D$55)&gt;2,0,IF(COUNT(入力表1【実績】!$D$26:$D$27)&gt;0,入力表2【実績】!M53,IF(COUNT(入力表1【実績】!$D$37:$D$38)&gt;0,入力表2【実績】!P53,IF(COUNT(入力表1【実績】!$D$54:$D$55)&gt;0,入力表2【実績】!S53,0))))</f>
        <v>0</v>
      </c>
      <c r="F45" s="141">
        <f>VLOOKUP(D45,各種係数!$C$8:$E$114,2,FALSE)</f>
        <v>0</v>
      </c>
      <c r="G45" s="141">
        <f>VLOOKUP(D45,各種係数!$C$8:$E$114,3,FALSE)</f>
        <v>0</v>
      </c>
      <c r="H45" s="46">
        <f t="shared" si="4"/>
        <v>0</v>
      </c>
      <c r="I45" s="47">
        <f t="shared" si="2"/>
        <v>0</v>
      </c>
      <c r="J45" s="47">
        <f t="shared" si="3"/>
        <v>0</v>
      </c>
      <c r="K45" s="147">
        <f>IF(入力表3【実績】!G52="",入力表3【実績】!F52,入力表3【実績】!G52)</f>
        <v>1</v>
      </c>
      <c r="L45" s="135">
        <f t="shared" si="5"/>
        <v>0</v>
      </c>
    </row>
    <row r="46" spans="1:12" x14ac:dyDescent="0.15">
      <c r="B46" s="39">
        <v>40</v>
      </c>
      <c r="C46" s="40" t="s">
        <v>552</v>
      </c>
      <c r="D46" s="41" t="s">
        <v>203</v>
      </c>
      <c r="E46" s="46">
        <f>IF(COUNT(入力表1【実績】!$D$26:$D$27,入力表1【実績】!$D$37:$D$38,入力表1【実績】!$D$54:$D$55)&gt;2,0,IF(COUNT(入力表1【実績】!$D$26:$D$27)&gt;0,入力表2【実績】!M54,IF(COUNT(入力表1【実績】!$D$37:$D$38)&gt;0,入力表2【実績】!P54,IF(COUNT(入力表1【実績】!$D$54:$D$55)&gt;0,入力表2【実績】!S54,0))))</f>
        <v>0</v>
      </c>
      <c r="F46" s="141">
        <f>VLOOKUP(D46,各種係数!$C$8:$E$114,2,FALSE)</f>
        <v>0</v>
      </c>
      <c r="G46" s="141">
        <f>VLOOKUP(D46,各種係数!$C$8:$E$114,3,FALSE)</f>
        <v>0</v>
      </c>
      <c r="H46" s="46">
        <f t="shared" si="4"/>
        <v>0</v>
      </c>
      <c r="I46" s="47">
        <f t="shared" si="2"/>
        <v>0</v>
      </c>
      <c r="J46" s="47">
        <f t="shared" si="3"/>
        <v>0</v>
      </c>
      <c r="K46" s="147">
        <f>IF(入力表3【実績】!G53="",入力表3【実績】!F53,入力表3【実績】!G53)</f>
        <v>1</v>
      </c>
      <c r="L46" s="135">
        <f t="shared" si="5"/>
        <v>0</v>
      </c>
    </row>
    <row r="47" spans="1:12" x14ac:dyDescent="0.15">
      <c r="B47" s="39">
        <v>41</v>
      </c>
      <c r="C47" s="40" t="s">
        <v>637</v>
      </c>
      <c r="D47" s="41" t="s">
        <v>203</v>
      </c>
      <c r="E47" s="46">
        <f>IF(COUNT(入力表1【実績】!$D$26:$D$27,入力表1【実績】!$D$37:$D$38,入力表1【実績】!$D$54:$D$55)&gt;2,0,IF(COUNT(入力表1【実績】!$D$26:$D$27)&gt;0,入力表2【実績】!M55,IF(COUNT(入力表1【実績】!$D$37:$D$38)&gt;0,入力表2【実績】!P55,IF(COUNT(入力表1【実績】!$D$54:$D$55)&gt;0,入力表2【実績】!S55,0))))</f>
        <v>0</v>
      </c>
      <c r="F47" s="141">
        <f>VLOOKUP(D47,各種係数!$C$8:$E$114,2,FALSE)</f>
        <v>0</v>
      </c>
      <c r="G47" s="141">
        <f>VLOOKUP(D47,各種係数!$C$8:$E$114,3,FALSE)</f>
        <v>0</v>
      </c>
      <c r="H47" s="46">
        <f t="shared" si="4"/>
        <v>0</v>
      </c>
      <c r="I47" s="47">
        <f t="shared" si="2"/>
        <v>0</v>
      </c>
      <c r="J47" s="47">
        <f t="shared" si="3"/>
        <v>0</v>
      </c>
      <c r="K47" s="147">
        <f>IF(入力表3【実績】!G54="",入力表3【実績】!F54,入力表3【実績】!G54)</f>
        <v>1</v>
      </c>
      <c r="L47" s="135">
        <f t="shared" si="5"/>
        <v>0</v>
      </c>
    </row>
    <row r="48" spans="1:12" x14ac:dyDescent="0.15">
      <c r="B48" s="39">
        <v>42</v>
      </c>
      <c r="C48" s="40" t="s">
        <v>636</v>
      </c>
      <c r="D48" s="41" t="s">
        <v>184</v>
      </c>
      <c r="E48" s="46">
        <f>IF(COUNT(入力表1【実績】!$D$26:$D$27,入力表1【実績】!$D$37:$D$38,入力表1【実績】!$D$54:$D$55)&gt;2,0,IF(COUNT(入力表1【実績】!$D$26:$D$27)&gt;0,入力表2【実績】!M56,IF(COUNT(入力表1【実績】!$D$37:$D$38)&gt;0,入力表2【実績】!P56,IF(COUNT(入力表1【実績】!$D$54:$D$55)&gt;0,入力表2【実績】!S56,0))))</f>
        <v>0</v>
      </c>
      <c r="F48" s="141">
        <f>VLOOKUP(D48,各種係数!$C$8:$E$114,2,FALSE)</f>
        <v>0</v>
      </c>
      <c r="G48" s="142">
        <f>VLOOKUP(D48,各種係数!$C$8:$E$114,3,FALSE)</f>
        <v>7.6895075728465895E-3</v>
      </c>
      <c r="H48" s="46">
        <f t="shared" si="4"/>
        <v>0</v>
      </c>
      <c r="I48" s="47">
        <f>I$65*G48</f>
        <v>0</v>
      </c>
      <c r="J48" s="47">
        <f>E48+(I48*1/2)</f>
        <v>0</v>
      </c>
      <c r="K48" s="147">
        <f>IF(入力表3【実績】!G55="",入力表3【実績】!F55,入力表3【実績】!G55)</f>
        <v>1</v>
      </c>
      <c r="L48" s="135">
        <f t="shared" si="5"/>
        <v>0</v>
      </c>
    </row>
    <row r="49" spans="1:12" x14ac:dyDescent="0.15">
      <c r="B49" s="39">
        <v>43</v>
      </c>
      <c r="C49" s="40" t="s">
        <v>635</v>
      </c>
      <c r="D49" s="41" t="s">
        <v>203</v>
      </c>
      <c r="E49" s="46">
        <f>IF(COUNT(入力表1【実績】!$D$26:$D$27,入力表1【実績】!$D$37:$D$38,入力表1【実績】!$D$54:$D$55)&gt;2,0,IF(COUNT(入力表1【実績】!$D$26:$D$27)&gt;0,入力表2【実績】!M57,IF(COUNT(入力表1【実績】!$D$37:$D$38)&gt;0,入力表2【実績】!P57,IF(COUNT(入力表1【実績】!$D$54:$D$55)&gt;0,入力表2【実績】!S57,0))))</f>
        <v>0</v>
      </c>
      <c r="F49" s="141">
        <f>VLOOKUP(D49,各種係数!$C$8:$E$114,2,FALSE)</f>
        <v>0</v>
      </c>
      <c r="G49" s="141">
        <f>VLOOKUP(D49,各種係数!$C$8:$E$114,3,FALSE)</f>
        <v>0</v>
      </c>
      <c r="H49" s="46">
        <f t="shared" si="4"/>
        <v>0</v>
      </c>
      <c r="I49" s="47">
        <f t="shared" si="2"/>
        <v>0</v>
      </c>
      <c r="J49" s="47">
        <f t="shared" ref="J49:J58" si="6">E49-H49-I49</f>
        <v>0</v>
      </c>
      <c r="K49" s="147">
        <f>IF(入力表3【実績】!G56="",入力表3【実績】!F56,入力表3【実績】!G56)</f>
        <v>1</v>
      </c>
      <c r="L49" s="135">
        <f t="shared" si="5"/>
        <v>0</v>
      </c>
    </row>
    <row r="50" spans="1:12" x14ac:dyDescent="0.15">
      <c r="B50" s="39">
        <v>44</v>
      </c>
      <c r="C50" s="40" t="s">
        <v>634</v>
      </c>
      <c r="D50" s="41" t="s">
        <v>952</v>
      </c>
      <c r="E50" s="46">
        <f>IF(COUNT(入力表1【実績】!$D$26:$D$27,入力表1【実績】!$D$37:$D$38,入力表1【実績】!$D$54:$D$55)&gt;2,0,IF(COUNT(入力表1【実績】!$D$26:$D$27)&gt;0,入力表2【実績】!M58,IF(COUNT(入力表1【実績】!$D$37:$D$38)&gt;0,入力表2【実績】!P58,IF(COUNT(入力表1【実績】!$D$54:$D$55)&gt;0,入力表2【実績】!S58,0))))</f>
        <v>0</v>
      </c>
      <c r="F50" s="141">
        <f>VLOOKUP(D50,各種係数!$C$8:$E$114,2,FALSE)</f>
        <v>0</v>
      </c>
      <c r="G50" s="141">
        <f>VLOOKUP(D50,各種係数!$C$8:$E$114,3,FALSE)</f>
        <v>0</v>
      </c>
      <c r="H50" s="46">
        <f t="shared" si="4"/>
        <v>0</v>
      </c>
      <c r="I50" s="47">
        <f t="shared" si="2"/>
        <v>0</v>
      </c>
      <c r="J50" s="47">
        <f t="shared" si="6"/>
        <v>0</v>
      </c>
      <c r="K50" s="147">
        <f>IF(入力表3【実績】!G57="",入力表3【実績】!F57,入力表3【実績】!G57)</f>
        <v>1</v>
      </c>
      <c r="L50" s="135">
        <f t="shared" si="5"/>
        <v>0</v>
      </c>
    </row>
    <row r="51" spans="1:12" x14ac:dyDescent="0.15">
      <c r="B51" s="39">
        <v>45</v>
      </c>
      <c r="C51" s="40" t="s">
        <v>546</v>
      </c>
      <c r="D51" s="41" t="s">
        <v>141</v>
      </c>
      <c r="E51" s="46">
        <f>IF(COUNT(入力表1【実績】!$D$26:$D$27,入力表1【実績】!$D$37:$D$38,入力表1【実績】!$D$54:$D$55)&gt;2,0,IF(COUNT(入力表1【実績】!$D$26:$D$27)&gt;0,入力表2【実績】!M59,IF(COUNT(入力表1【実績】!$D$37:$D$38)&gt;0,入力表2【実績】!P59,IF(COUNT(入力表1【実績】!$D$54:$D$55)&gt;0,入力表2【実績】!S59,0))))</f>
        <v>0</v>
      </c>
      <c r="F51" s="141">
        <f>VLOOKUP(D51,各種係数!$C$8:$E$114,2,FALSE)</f>
        <v>0.48983980769325469</v>
      </c>
      <c r="G51" s="141">
        <f>VLOOKUP(D51,各種係数!$C$8:$E$114,3,FALSE)</f>
        <v>4.0472106868972388E-2</v>
      </c>
      <c r="H51" s="46">
        <f t="shared" si="4"/>
        <v>0</v>
      </c>
      <c r="I51" s="47">
        <f t="shared" si="2"/>
        <v>0</v>
      </c>
      <c r="J51" s="47">
        <f t="shared" si="6"/>
        <v>0</v>
      </c>
      <c r="K51" s="147">
        <f>IF(入力表3【実績】!G58="",入力表3【実績】!F58,入力表3【実績】!G58)</f>
        <v>1</v>
      </c>
      <c r="L51" s="135">
        <f t="shared" si="5"/>
        <v>0</v>
      </c>
    </row>
    <row r="52" spans="1:12" x14ac:dyDescent="0.15">
      <c r="B52" s="39">
        <v>46</v>
      </c>
      <c r="C52" s="40" t="s">
        <v>633</v>
      </c>
      <c r="D52" s="41" t="s">
        <v>203</v>
      </c>
      <c r="E52" s="46">
        <f>IF(COUNT(入力表1【実績】!$D$26:$D$27,入力表1【実績】!$D$37:$D$38,入力表1【実績】!$D$54:$D$55)&gt;2,0,IF(COUNT(入力表1【実績】!$D$26:$D$27)&gt;0,入力表2【実績】!M60,IF(COUNT(入力表1【実績】!$D$37:$D$38)&gt;0,入力表2【実績】!P60,IF(COUNT(入力表1【実績】!$D$54:$D$55)&gt;0,入力表2【実績】!S60,0))))</f>
        <v>0</v>
      </c>
      <c r="F52" s="141">
        <f>VLOOKUP(D52,各種係数!$C$8:$E$114,2,FALSE)</f>
        <v>0</v>
      </c>
      <c r="G52" s="141">
        <f>VLOOKUP(D52,各種係数!$C$8:$E$114,3,FALSE)</f>
        <v>0</v>
      </c>
      <c r="H52" s="46">
        <f t="shared" si="4"/>
        <v>0</v>
      </c>
      <c r="I52" s="47">
        <f t="shared" si="2"/>
        <v>0</v>
      </c>
      <c r="J52" s="47">
        <f t="shared" si="6"/>
        <v>0</v>
      </c>
      <c r="K52" s="147">
        <f>IF(入力表3【実績】!G59="",入力表3【実績】!F59,入力表3【実績】!G59)</f>
        <v>1</v>
      </c>
      <c r="L52" s="135">
        <f t="shared" si="5"/>
        <v>0</v>
      </c>
    </row>
    <row r="53" spans="1:12" x14ac:dyDescent="0.15">
      <c r="B53" s="39">
        <v>47</v>
      </c>
      <c r="C53" s="40" t="s">
        <v>632</v>
      </c>
      <c r="D53" s="41" t="s">
        <v>204</v>
      </c>
      <c r="E53" s="46">
        <f>IF(COUNT(入力表1【実績】!$D$26:$D$27,入力表1【実績】!$D$37:$D$38,入力表1【実績】!$D$54:$D$55)&gt;2,0,IF(COUNT(入力表1【実績】!$D$26:$D$27)&gt;0,入力表2【実績】!M61,IF(COUNT(入力表1【実績】!$D$37:$D$38)&gt;0,入力表2【実績】!P61,IF(COUNT(入力表1【実績】!$D$54:$D$55)&gt;0,入力表2【実績】!S61,0))))</f>
        <v>0</v>
      </c>
      <c r="F53" s="141">
        <f>VLOOKUP(D53,各種係数!$C$8:$E$114,2,FALSE)</f>
        <v>0</v>
      </c>
      <c r="G53" s="141">
        <f>VLOOKUP(D53,各種係数!$C$8:$E$114,3,FALSE)</f>
        <v>0</v>
      </c>
      <c r="H53" s="46">
        <f t="shared" si="4"/>
        <v>0</v>
      </c>
      <c r="I53" s="47">
        <f t="shared" si="2"/>
        <v>0</v>
      </c>
      <c r="J53" s="47">
        <f t="shared" si="6"/>
        <v>0</v>
      </c>
      <c r="K53" s="147">
        <f>IF(入力表3【実績】!G60="",入力表3【実績】!F60,入力表3【実績】!G60)</f>
        <v>1</v>
      </c>
      <c r="L53" s="135">
        <f t="shared" si="5"/>
        <v>0</v>
      </c>
    </row>
    <row r="54" spans="1:12" x14ac:dyDescent="0.15">
      <c r="B54" s="39">
        <v>48</v>
      </c>
      <c r="C54" s="40" t="s">
        <v>631</v>
      </c>
      <c r="D54" s="41" t="s">
        <v>199</v>
      </c>
      <c r="E54" s="46">
        <f>IF(COUNT(入力表1【実績】!$D$26:$D$27,入力表1【実績】!$D$37:$D$38,入力表1【実績】!$D$54:$D$55)&gt;2,0,IF(COUNT(入力表1【実績】!$D$26:$D$27)&gt;0,入力表2【実績】!M62,IF(COUNT(入力表1【実績】!$D$37:$D$38)&gt;0,入力表2【実績】!P62,IF(COUNT(入力表1【実績】!$D$54:$D$55)&gt;0,入力表2【実績】!S62,0))))</f>
        <v>0</v>
      </c>
      <c r="F54" s="141">
        <f>VLOOKUP(D54,各種係数!$C$8:$E$114,2,FALSE)</f>
        <v>0</v>
      </c>
      <c r="G54" s="141">
        <f>VLOOKUP(D54,各種係数!$C$8:$E$114,3,FALSE)</f>
        <v>0</v>
      </c>
      <c r="H54" s="46">
        <f t="shared" si="4"/>
        <v>0</v>
      </c>
      <c r="I54" s="47">
        <f t="shared" si="2"/>
        <v>0</v>
      </c>
      <c r="J54" s="47">
        <f t="shared" si="6"/>
        <v>0</v>
      </c>
      <c r="K54" s="147">
        <f>IF(入力表3【実績】!G61="",入力表3【実績】!F61,入力表3【実績】!G61)</f>
        <v>1</v>
      </c>
      <c r="L54" s="135">
        <f t="shared" si="5"/>
        <v>0</v>
      </c>
    </row>
    <row r="55" spans="1:12" x14ac:dyDescent="0.15">
      <c r="B55" s="39">
        <v>49</v>
      </c>
      <c r="C55" s="40" t="s">
        <v>630</v>
      </c>
      <c r="D55" s="41" t="s">
        <v>198</v>
      </c>
      <c r="E55" s="46">
        <f>IF(COUNT(入力表1【実績】!$D$26:$D$27,入力表1【実績】!$D$37:$D$38,入力表1【実績】!$D$54:$D$55)&gt;2,0,IF(COUNT(入力表1【実績】!$D$26:$D$27)&gt;0,入力表2【実績】!M63,IF(COUNT(入力表1【実績】!$D$37:$D$38)&gt;0,入力表2【実績】!P63,IF(COUNT(入力表1【実績】!$D$54:$D$55)&gt;0,入力表2【実績】!S63,0))))</f>
        <v>0</v>
      </c>
      <c r="F55" s="141">
        <f>VLOOKUP(D55,各種係数!$C$8:$E$114,2,FALSE)</f>
        <v>0</v>
      </c>
      <c r="G55" s="141">
        <f>VLOOKUP(D55,各種係数!$C$8:$E$114,3,FALSE)</f>
        <v>0</v>
      </c>
      <c r="H55" s="46">
        <f t="shared" si="4"/>
        <v>0</v>
      </c>
      <c r="I55" s="47">
        <f t="shared" si="2"/>
        <v>0</v>
      </c>
      <c r="J55" s="47">
        <f t="shared" si="6"/>
        <v>0</v>
      </c>
      <c r="K55" s="147">
        <f>IF(入力表3【実績】!G62="",入力表3【実績】!F62,入力表3【実績】!G62)</f>
        <v>1</v>
      </c>
      <c r="L55" s="135">
        <f t="shared" si="5"/>
        <v>0</v>
      </c>
    </row>
    <row r="56" spans="1:12" x14ac:dyDescent="0.15">
      <c r="B56" s="39">
        <v>50</v>
      </c>
      <c r="C56" s="40" t="s">
        <v>538</v>
      </c>
      <c r="D56" s="41" t="s">
        <v>204</v>
      </c>
      <c r="E56" s="46">
        <f>IF(COUNT(入力表1【実績】!$D$26:$D$27,入力表1【実績】!$D$37:$D$38,入力表1【実績】!$D$54:$D$55)&gt;2,0,IF(COUNT(入力表1【実績】!$D$26:$D$27)&gt;0,入力表2【実績】!M64,IF(COUNT(入力表1【実績】!$D$37:$D$38)&gt;0,入力表2【実績】!P64,IF(COUNT(入力表1【実績】!$D$54:$D$55)&gt;0,入力表2【実績】!S64,0))))</f>
        <v>0</v>
      </c>
      <c r="F56" s="141">
        <f>VLOOKUP(D56,各種係数!$C$8:$E$114,2,FALSE)</f>
        <v>0</v>
      </c>
      <c r="G56" s="141">
        <f>VLOOKUP(D56,各種係数!$C$8:$E$114,3,FALSE)</f>
        <v>0</v>
      </c>
      <c r="H56" s="46">
        <f t="shared" si="4"/>
        <v>0</v>
      </c>
      <c r="I56" s="47">
        <f t="shared" si="2"/>
        <v>0</v>
      </c>
      <c r="J56" s="47">
        <f t="shared" si="6"/>
        <v>0</v>
      </c>
      <c r="K56" s="147">
        <f>IF(入力表3【実績】!G63="",入力表3【実績】!F63,入力表3【実績】!G63)</f>
        <v>1</v>
      </c>
      <c r="L56" s="135">
        <f t="shared" si="5"/>
        <v>0</v>
      </c>
    </row>
    <row r="57" spans="1:12" x14ac:dyDescent="0.15">
      <c r="A57" s="82"/>
      <c r="B57" s="39">
        <v>51</v>
      </c>
      <c r="C57" s="83" t="s">
        <v>537</v>
      </c>
      <c r="D57" s="41" t="s">
        <v>191</v>
      </c>
      <c r="E57" s="46">
        <f>IF(COUNT(入力表1【実績】!$D$26:$D$27,入力表1【実績】!$D$37:$D$38,入力表1【実績】!$D$54:$D$55)&gt;2,0,IF(COUNT(入力表1【実績】!$D$26:$D$27)&gt;0,入力表2【実績】!M65,IF(COUNT(入力表1【実績】!$D$37:$D$38)&gt;0,入力表2【実績】!P65,IF(COUNT(入力表1【実績】!$D$54:$D$55)&gt;0,入力表2【実績】!S65,0))))</f>
        <v>0</v>
      </c>
      <c r="F57" s="141">
        <f>VLOOKUP(D57,各種係数!$C$8:$E$114,2,FALSE)</f>
        <v>0</v>
      </c>
      <c r="G57" s="141">
        <f>VLOOKUP(D57,各種係数!$C$8:$E$114,3,FALSE)</f>
        <v>0</v>
      </c>
      <c r="H57" s="46">
        <f t="shared" si="4"/>
        <v>0</v>
      </c>
      <c r="I57" s="47">
        <f t="shared" si="2"/>
        <v>0</v>
      </c>
      <c r="J57" s="47">
        <f t="shared" si="6"/>
        <v>0</v>
      </c>
      <c r="K57" s="147">
        <f>IF(入力表3【実績】!G64="",入力表3【実績】!F64,入力表3【実績】!G64)</f>
        <v>1</v>
      </c>
      <c r="L57" s="135">
        <f t="shared" si="5"/>
        <v>0</v>
      </c>
    </row>
    <row r="58" spans="1:12" x14ac:dyDescent="0.15">
      <c r="A58" s="82"/>
      <c r="B58" s="39">
        <v>52</v>
      </c>
      <c r="C58" s="83" t="s">
        <v>629</v>
      </c>
      <c r="D58" s="41" t="s">
        <v>192</v>
      </c>
      <c r="E58" s="46">
        <f>IF(COUNT(入力表1【実績】!$D$26:$D$27,入力表1【実績】!$D$37:$D$38,入力表1【実績】!$D$54:$D$55)&gt;2,0,IF(COUNT(入力表1【実績】!$D$26:$D$27)&gt;0,入力表2【実績】!M66,IF(COUNT(入力表1【実績】!$D$37:$D$38)&gt;0,入力表2【実績】!P66,IF(COUNT(入力表1【実績】!$D$54:$D$55)&gt;0,入力表2【実績】!S66,0))))</f>
        <v>0</v>
      </c>
      <c r="F58" s="141">
        <f>VLOOKUP(D58,各種係数!$C$8:$E$114,2,FALSE)</f>
        <v>0</v>
      </c>
      <c r="G58" s="141">
        <f>VLOOKUP(D58,各種係数!$C$8:$E$114,3,FALSE)</f>
        <v>0</v>
      </c>
      <c r="H58" s="46">
        <f t="shared" si="4"/>
        <v>0</v>
      </c>
      <c r="I58" s="47">
        <f t="shared" si="2"/>
        <v>0</v>
      </c>
      <c r="J58" s="47">
        <f t="shared" si="6"/>
        <v>0</v>
      </c>
      <c r="K58" s="147">
        <f>IF(入力表3【実績】!G65="",入力表3【実績】!F65,入力表3【実績】!G65)</f>
        <v>6.0826602542223496E-2</v>
      </c>
      <c r="L58" s="135">
        <f t="shared" si="5"/>
        <v>0</v>
      </c>
    </row>
    <row r="59" spans="1:12" x14ac:dyDescent="0.15">
      <c r="B59" s="39">
        <v>53</v>
      </c>
      <c r="C59" s="40" t="s">
        <v>628</v>
      </c>
      <c r="D59" s="41" t="s">
        <v>185</v>
      </c>
      <c r="E59" s="46">
        <f>IF(COUNT(入力表1【実績】!$D$26:$D$27,入力表1【実績】!$D$37:$D$38,入力表1【実績】!$D$54:$D$55)&gt;2,0,IF(COUNT(入力表1【実績】!$D$26:$D$27)&gt;0,入力表2【実績】!M67,IF(COUNT(入力表1【実績】!$D$37:$D$38)&gt;0,入力表2【実績】!P67,IF(COUNT(入力表1【実績】!$D$54:$D$55)&gt;0,入力表2【実績】!S67,0))))</f>
        <v>0</v>
      </c>
      <c r="F59" s="141">
        <f>VLOOKUP(D59,各種係数!$C$8:$E$114,2,FALSE)</f>
        <v>0</v>
      </c>
      <c r="G59" s="142">
        <f>VLOOKUP(D59,各種係数!$C$8:$E$114,3,FALSE)</f>
        <v>0.71690131797459899</v>
      </c>
      <c r="H59" s="46">
        <f t="shared" si="4"/>
        <v>0</v>
      </c>
      <c r="I59" s="47">
        <f>I$65*G59</f>
        <v>0</v>
      </c>
      <c r="J59" s="47">
        <f>E59+(I59*1/3)</f>
        <v>0</v>
      </c>
      <c r="K59" s="147">
        <f>IF(入力表3【実績】!G66="",入力表3【実績】!F66,入力表3【実績】!G66)</f>
        <v>1</v>
      </c>
      <c r="L59" s="135">
        <f t="shared" si="5"/>
        <v>0</v>
      </c>
    </row>
    <row r="60" spans="1:12" x14ac:dyDescent="0.15">
      <c r="B60" s="133">
        <v>54</v>
      </c>
      <c r="C60" s="86" t="s">
        <v>627</v>
      </c>
      <c r="D60" s="87" t="s">
        <v>204</v>
      </c>
      <c r="E60" s="91">
        <f>IF(COUNT(入力表1【実績】!$D$26:$D$27,入力表1【実績】!$D$37:$D$38,入力表1【実績】!$D$54:$D$55)&gt;2,0,IF(COUNT(入力表1【実績】!$D$26:$D$27)&gt;0,入力表2【実績】!M68,IF(COUNT(入力表1【実績】!$D$37:$D$38)&gt;0,入力表2【実績】!P68,IF(COUNT(入力表1【実績】!$D$54:$D$55)&gt;0,入力表2【実績】!S68,0))))</f>
        <v>0</v>
      </c>
      <c r="F60" s="145">
        <f>VLOOKUP(D60,各種係数!$C$8:$E$114,2,FALSE)</f>
        <v>0</v>
      </c>
      <c r="G60" s="145">
        <f>VLOOKUP(D60,各種係数!$C$8:$E$114,3,FALSE)</f>
        <v>0</v>
      </c>
      <c r="H60" s="91">
        <f t="shared" si="4"/>
        <v>0</v>
      </c>
      <c r="I60" s="47">
        <f t="shared" si="2"/>
        <v>0</v>
      </c>
      <c r="J60" s="47">
        <f>E60-H60-I60</f>
        <v>0</v>
      </c>
      <c r="K60" s="150">
        <f>IF(入力表3【実績】!G67="",入力表3【実績】!F67,入力表3【実績】!G67)</f>
        <v>1</v>
      </c>
      <c r="L60" s="91">
        <f t="shared" si="5"/>
        <v>0</v>
      </c>
    </row>
    <row r="61" spans="1:12" x14ac:dyDescent="0.15">
      <c r="B61" s="120"/>
      <c r="C61" s="120"/>
      <c r="D61" s="120" t="s">
        <v>212</v>
      </c>
      <c r="E61" s="136">
        <v>0</v>
      </c>
      <c r="F61" s="141">
        <f>VLOOKUP(D61,各種係数!$C$8:$E$114,2,FALSE)</f>
        <v>0</v>
      </c>
      <c r="G61" s="142">
        <f>VLOOKUP(D61,各種係数!$C$8:$E$114,3,FALSE)</f>
        <v>0</v>
      </c>
      <c r="H61" s="136">
        <f>E61*F61</f>
        <v>0</v>
      </c>
      <c r="I61" s="136">
        <f>I$65*G61</f>
        <v>0</v>
      </c>
      <c r="J61" s="136">
        <f>I61</f>
        <v>0</v>
      </c>
      <c r="K61" s="151">
        <f>各種係数!G84</f>
        <v>1</v>
      </c>
      <c r="L61" s="136">
        <f>J61*K61</f>
        <v>0</v>
      </c>
    </row>
    <row r="62" spans="1:12" x14ac:dyDescent="0.15">
      <c r="B62" s="40"/>
      <c r="C62" s="40"/>
      <c r="D62" s="40" t="s">
        <v>187</v>
      </c>
      <c r="E62" s="46">
        <v>0</v>
      </c>
      <c r="F62" s="141">
        <f>VLOOKUP(D62,各種係数!$C$8:$E$114,2,FALSE)</f>
        <v>0</v>
      </c>
      <c r="G62" s="142">
        <f>VLOOKUP(D62,各種係数!$C$8:$E$114,3,FALSE)</f>
        <v>2.2674571017087665E-3</v>
      </c>
      <c r="H62" s="46">
        <f>E62*F62</f>
        <v>0</v>
      </c>
      <c r="I62" s="46">
        <f t="shared" ref="I62:I64" si="7">I$65*G62</f>
        <v>0</v>
      </c>
      <c r="J62" s="46">
        <f>I62</f>
        <v>0</v>
      </c>
      <c r="K62" s="147">
        <f>各種係数!G86</f>
        <v>0</v>
      </c>
      <c r="L62" s="46">
        <f>J62*K62</f>
        <v>0</v>
      </c>
    </row>
    <row r="63" spans="1:12" x14ac:dyDescent="0.15">
      <c r="B63" s="40"/>
      <c r="C63" s="40"/>
      <c r="D63" s="40" t="s">
        <v>188</v>
      </c>
      <c r="E63" s="46">
        <v>0</v>
      </c>
      <c r="F63" s="141">
        <f>VLOOKUP(D63,各種係数!$C$8:$E$114,2,FALSE)</f>
        <v>0</v>
      </c>
      <c r="G63" s="142">
        <f>VLOOKUP(D63,各種係数!$C$8:$E$114,3,FALSE)</f>
        <v>5.9777753031158634E-2</v>
      </c>
      <c r="H63" s="46">
        <f>E63*F63</f>
        <v>0</v>
      </c>
      <c r="I63" s="46">
        <f t="shared" si="7"/>
        <v>0</v>
      </c>
      <c r="J63" s="46">
        <f>I63</f>
        <v>0</v>
      </c>
      <c r="K63" s="147">
        <f>各種係数!G87</f>
        <v>8.9308055047637724E-2</v>
      </c>
      <c r="L63" s="46">
        <f>J63*K63</f>
        <v>0</v>
      </c>
    </row>
    <row r="64" spans="1:12" x14ac:dyDescent="0.15">
      <c r="B64" s="86"/>
      <c r="C64" s="86"/>
      <c r="D64" s="86" t="s">
        <v>189</v>
      </c>
      <c r="E64" s="91">
        <v>0</v>
      </c>
      <c r="F64" s="145">
        <f>VLOOKUP(D64,各種係数!$C$8:$E$114,2,FALSE)</f>
        <v>0</v>
      </c>
      <c r="G64" s="146">
        <f>VLOOKUP(D64,各種係数!$C$8:$E$114,3,FALSE)</f>
        <v>0.12629599542032013</v>
      </c>
      <c r="H64" s="91">
        <f>E64*F64</f>
        <v>0</v>
      </c>
      <c r="I64" s="46">
        <f t="shared" si="7"/>
        <v>0</v>
      </c>
      <c r="J64" s="91">
        <f>I64</f>
        <v>0</v>
      </c>
      <c r="K64" s="150">
        <f>各種係数!G88</f>
        <v>0.10865355070364435</v>
      </c>
      <c r="L64" s="91">
        <f>J64*K64</f>
        <v>0</v>
      </c>
    </row>
    <row r="65" spans="4:12" x14ac:dyDescent="0.15">
      <c r="D65" s="137" t="s">
        <v>480</v>
      </c>
      <c r="E65" s="138">
        <f>SUM(E7:E64)</f>
        <v>0</v>
      </c>
      <c r="F65" s="139" t="s">
        <v>829</v>
      </c>
      <c r="G65" s="139" t="s">
        <v>830</v>
      </c>
      <c r="H65" s="91">
        <f>SUM(H7:H64)</f>
        <v>0</v>
      </c>
      <c r="I65" s="138">
        <f>SUM(I12:I13,I16:I47,I49:I58,I60)</f>
        <v>0</v>
      </c>
      <c r="J65" s="138">
        <f>SUM(J7:J64)</f>
        <v>0</v>
      </c>
      <c r="K65" s="139" t="s">
        <v>829</v>
      </c>
      <c r="L65" s="138">
        <f>SUM(L7:L64)+H65*各種係数!G77</f>
        <v>0</v>
      </c>
    </row>
    <row r="66" spans="4:12" ht="37.5" x14ac:dyDescent="0.15">
      <c r="G66" s="140" t="s">
        <v>496</v>
      </c>
    </row>
  </sheetData>
  <mergeCells count="11">
    <mergeCell ref="J5:J6"/>
    <mergeCell ref="L5:L6"/>
    <mergeCell ref="B5:B6"/>
    <mergeCell ref="C5:C6"/>
    <mergeCell ref="D5:D6"/>
    <mergeCell ref="G5:G6"/>
    <mergeCell ref="H5:H6"/>
    <mergeCell ref="I5:I6"/>
    <mergeCell ref="E5:E6"/>
    <mergeCell ref="F5:F6"/>
    <mergeCell ref="K5:K6"/>
  </mergeCells>
  <phoneticPr fontId="1"/>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pageSetUpPr fitToPage="1"/>
  </sheetPr>
  <dimension ref="B5:L58"/>
  <sheetViews>
    <sheetView showGridLines="0" zoomScaleNormal="100" workbookViewId="0"/>
  </sheetViews>
  <sheetFormatPr defaultColWidth="8.75" defaultRowHeight="18.75" x14ac:dyDescent="0.15"/>
  <cols>
    <col min="1" max="1" width="1.625" style="2" customWidth="1"/>
    <col min="2" max="2" width="5" style="2" customWidth="1"/>
    <col min="3" max="3" width="8.75" style="2" customWidth="1"/>
    <col min="4" max="4" width="24.625" style="2" customWidth="1"/>
    <col min="5" max="5" width="15.625" style="2" customWidth="1"/>
    <col min="6" max="7" width="17.625" style="2" customWidth="1"/>
    <col min="8" max="9" width="16.625" style="2" customWidth="1"/>
    <col min="10" max="10" width="5.625" style="2" customWidth="1"/>
    <col min="11" max="16384" width="8.75" style="2"/>
  </cols>
  <sheetData>
    <row r="5" spans="2:12" ht="12.95" customHeight="1" x14ac:dyDescent="0.15">
      <c r="B5" s="1" t="s">
        <v>2</v>
      </c>
      <c r="D5" s="6"/>
      <c r="E5" s="6"/>
      <c r="F5" s="6"/>
      <c r="G5" s="6"/>
      <c r="H5" s="6"/>
      <c r="I5" s="188">
        <f ca="1">TODAY()</f>
        <v>44362</v>
      </c>
      <c r="J5" s="6"/>
    </row>
    <row r="6" spans="2:12" ht="13.5" customHeight="1" x14ac:dyDescent="0.15">
      <c r="C6" s="6"/>
      <c r="D6" s="6"/>
      <c r="E6" s="6"/>
      <c r="F6" s="6"/>
      <c r="G6" s="6"/>
      <c r="H6" s="6"/>
      <c r="J6" s="189"/>
      <c r="L6" s="6"/>
    </row>
    <row r="7" spans="2:12" ht="13.5" customHeight="1" x14ac:dyDescent="0.15">
      <c r="B7" s="474" t="str">
        <f>IF(入力表1【実績】!E7="","",入力表1【実績】!E7)</f>
        <v/>
      </c>
      <c r="C7" s="475"/>
      <c r="D7" s="475"/>
      <c r="E7" s="475"/>
      <c r="F7" s="475"/>
      <c r="G7" s="476"/>
      <c r="H7" s="6"/>
      <c r="I7" s="6"/>
      <c r="J7" s="189"/>
      <c r="L7" s="190"/>
    </row>
    <row r="8" spans="2:12" ht="13.5" customHeight="1" x14ac:dyDescent="0.15">
      <c r="B8" s="477"/>
      <c r="C8" s="478"/>
      <c r="D8" s="478"/>
      <c r="E8" s="478"/>
      <c r="F8" s="478"/>
      <c r="G8" s="479"/>
      <c r="H8" s="6"/>
      <c r="I8" s="6"/>
      <c r="J8" s="189"/>
      <c r="L8" s="190"/>
    </row>
    <row r="9" spans="2:12" ht="9" customHeight="1" x14ac:dyDescent="0.15">
      <c r="B9" s="6"/>
      <c r="C9" s="6"/>
      <c r="D9" s="6"/>
      <c r="F9" s="6"/>
      <c r="G9" s="6"/>
      <c r="H9" s="6"/>
      <c r="I9" s="6"/>
    </row>
    <row r="10" spans="2:12" ht="9" customHeight="1" x14ac:dyDescent="0.15"/>
    <row r="11" spans="2:12" ht="19.5" x14ac:dyDescent="0.15">
      <c r="B11" s="1" t="s">
        <v>3</v>
      </c>
    </row>
    <row r="13" spans="2:12" x14ac:dyDescent="0.15">
      <c r="B13" s="480" t="str">
        <f>IF(入力表1【実績】!E10="","",入力表1【実績】!E10)</f>
        <v/>
      </c>
      <c r="C13" s="481"/>
      <c r="D13" s="481"/>
      <c r="E13" s="481"/>
      <c r="F13" s="481"/>
      <c r="G13" s="482"/>
      <c r="H13" s="6"/>
      <c r="I13" s="6"/>
      <c r="J13" s="6"/>
      <c r="K13" s="6"/>
    </row>
    <row r="14" spans="2:12" x14ac:dyDescent="0.15">
      <c r="B14" s="483"/>
      <c r="C14" s="484"/>
      <c r="D14" s="484"/>
      <c r="E14" s="484"/>
      <c r="F14" s="484"/>
      <c r="G14" s="485"/>
      <c r="H14" s="6"/>
      <c r="I14" s="6"/>
      <c r="J14" s="6"/>
      <c r="K14" s="6"/>
    </row>
    <row r="15" spans="2:12" x14ac:dyDescent="0.15">
      <c r="B15" s="483"/>
      <c r="C15" s="484"/>
      <c r="D15" s="484"/>
      <c r="E15" s="484"/>
      <c r="F15" s="484"/>
      <c r="G15" s="485"/>
      <c r="H15" s="6"/>
      <c r="I15" s="6"/>
      <c r="J15" s="6"/>
      <c r="K15" s="6"/>
    </row>
    <row r="16" spans="2:12" x14ac:dyDescent="0.15">
      <c r="B16" s="483"/>
      <c r="C16" s="484"/>
      <c r="D16" s="484"/>
      <c r="E16" s="484"/>
      <c r="F16" s="484"/>
      <c r="G16" s="485"/>
      <c r="H16" s="6"/>
      <c r="I16" s="6"/>
      <c r="J16" s="6"/>
      <c r="K16" s="6"/>
    </row>
    <row r="17" spans="2:11" x14ac:dyDescent="0.15">
      <c r="B17" s="486"/>
      <c r="C17" s="487"/>
      <c r="D17" s="487"/>
      <c r="E17" s="487"/>
      <c r="F17" s="487"/>
      <c r="G17" s="488"/>
      <c r="H17" s="6"/>
      <c r="I17" s="6"/>
      <c r="J17" s="6"/>
      <c r="K17" s="6"/>
    </row>
    <row r="18" spans="2:11" ht="9" customHeight="1" x14ac:dyDescent="0.15"/>
    <row r="19" spans="2:11" ht="9" customHeight="1" x14ac:dyDescent="0.15"/>
    <row r="20" spans="2:11" ht="19.5" x14ac:dyDescent="0.15">
      <c r="B20" s="1" t="s">
        <v>4</v>
      </c>
    </row>
    <row r="21" spans="2:11" x14ac:dyDescent="0.15">
      <c r="E21" s="10" t="str">
        <f>"（単位："&amp;入力表1【実績】!L15&amp;"）"</f>
        <v>（単位：千円）</v>
      </c>
    </row>
    <row r="22" spans="2:11" x14ac:dyDescent="0.15">
      <c r="B22" s="434" t="s">
        <v>507</v>
      </c>
      <c r="C22" s="434"/>
      <c r="D22" s="434"/>
      <c r="E22" s="27">
        <f>詳細表【実績】!F117</f>
        <v>0</v>
      </c>
      <c r="F22" s="6"/>
    </row>
    <row r="23" spans="2:11" x14ac:dyDescent="0.15">
      <c r="B23" s="434" t="s">
        <v>12</v>
      </c>
      <c r="C23" s="434"/>
      <c r="D23" s="434"/>
      <c r="E23" s="27">
        <f>詳細表【実績】!G117</f>
        <v>0</v>
      </c>
      <c r="F23" s="6"/>
    </row>
    <row r="24" spans="2:11" x14ac:dyDescent="0.15">
      <c r="B24" s="434" t="s">
        <v>237</v>
      </c>
      <c r="C24" s="434"/>
      <c r="D24" s="434"/>
      <c r="E24" s="191">
        <f>各種係数!P8</f>
        <v>0.60899999999999999</v>
      </c>
      <c r="F24" s="6"/>
    </row>
    <row r="25" spans="2:11" ht="4.5" customHeight="1" x14ac:dyDescent="0.15">
      <c r="B25" s="6"/>
      <c r="C25" s="6"/>
      <c r="D25" s="6"/>
      <c r="E25" s="6"/>
      <c r="F25" s="6"/>
    </row>
    <row r="26" spans="2:11" x14ac:dyDescent="0.15">
      <c r="B26" s="2" t="s">
        <v>1013</v>
      </c>
      <c r="C26" s="6"/>
      <c r="D26" s="6"/>
      <c r="E26" s="168"/>
      <c r="F26" s="168"/>
    </row>
    <row r="27" spans="2:11" ht="9" customHeight="1" x14ac:dyDescent="0.15"/>
    <row r="28" spans="2:11" ht="9" customHeight="1" x14ac:dyDescent="0.15"/>
    <row r="29" spans="2:11" ht="19.5" x14ac:dyDescent="0.15">
      <c r="B29" s="1" t="s">
        <v>5</v>
      </c>
    </row>
    <row r="30" spans="2:11" x14ac:dyDescent="0.15">
      <c r="H30" s="473" t="str">
        <f>"（単位："&amp;入力表1【実績】!L15&amp;"、人、倍）"</f>
        <v>（単位：千円、人、倍）</v>
      </c>
      <c r="I30" s="473"/>
    </row>
    <row r="31" spans="2:11" ht="18" customHeight="1" x14ac:dyDescent="0.15">
      <c r="B31" s="192"/>
      <c r="C31" s="443"/>
      <c r="D31" s="455"/>
      <c r="E31" s="193" t="s">
        <v>364</v>
      </c>
      <c r="F31" s="175"/>
      <c r="G31" s="102"/>
      <c r="H31" s="193" t="s">
        <v>6</v>
      </c>
      <c r="I31" s="102"/>
    </row>
    <row r="32" spans="2:11" ht="18" customHeight="1" x14ac:dyDescent="0.45">
      <c r="B32" s="194"/>
      <c r="C32" s="472"/>
      <c r="D32" s="457"/>
      <c r="E32" s="195"/>
      <c r="F32" s="196" t="s">
        <v>228</v>
      </c>
      <c r="G32" s="197"/>
      <c r="H32" s="195"/>
      <c r="I32" s="198" t="s">
        <v>836</v>
      </c>
    </row>
    <row r="33" spans="2:9" ht="18" customHeight="1" x14ac:dyDescent="0.45">
      <c r="B33" s="199"/>
      <c r="C33" s="445"/>
      <c r="D33" s="456"/>
      <c r="E33" s="200"/>
      <c r="F33" s="201"/>
      <c r="G33" s="202" t="s">
        <v>835</v>
      </c>
      <c r="H33" s="200"/>
      <c r="I33" s="203"/>
    </row>
    <row r="34" spans="2:9" x14ac:dyDescent="0.15">
      <c r="B34" s="194"/>
      <c r="C34" s="437" t="s">
        <v>831</v>
      </c>
      <c r="D34" s="436"/>
      <c r="E34" s="204">
        <f>'結果表（107部門）【実績】'!S118</f>
        <v>0</v>
      </c>
      <c r="F34" s="204">
        <f>'結果表（107部門）【実績】'!T118</f>
        <v>0</v>
      </c>
      <c r="G34" s="204">
        <f>'結果表（107部門）【実績】'!U118</f>
        <v>0</v>
      </c>
      <c r="H34" s="204">
        <f>'結果表（107部門）【実績】'!V118</f>
        <v>0</v>
      </c>
      <c r="I34" s="204">
        <f>'結果表（107部門）【実績】'!W118</f>
        <v>0</v>
      </c>
    </row>
    <row r="35" spans="2:9" x14ac:dyDescent="0.15">
      <c r="B35" s="466"/>
      <c r="C35" s="468" t="s">
        <v>8</v>
      </c>
      <c r="D35" s="469"/>
      <c r="E35" s="205">
        <f>'結果表（107部門）【実績】'!D118</f>
        <v>0</v>
      </c>
      <c r="F35" s="205">
        <f>'結果表（107部門）【実績】'!E118</f>
        <v>0</v>
      </c>
      <c r="G35" s="205">
        <f>'結果表（107部門）【実績】'!F118</f>
        <v>0</v>
      </c>
      <c r="H35" s="205">
        <f>'結果表（107部門）【実績】'!G118</f>
        <v>0</v>
      </c>
      <c r="I35" s="205">
        <f>'結果表（107部門）【実績】'!H118</f>
        <v>0</v>
      </c>
    </row>
    <row r="36" spans="2:9" x14ac:dyDescent="0.15">
      <c r="B36" s="466"/>
      <c r="C36" s="470" t="s">
        <v>832</v>
      </c>
      <c r="D36" s="471"/>
      <c r="E36" s="206">
        <f>'結果表（107部門）【実績】'!I118</f>
        <v>0</v>
      </c>
      <c r="F36" s="206">
        <f>'結果表（107部門）【実績】'!J118</f>
        <v>0</v>
      </c>
      <c r="G36" s="206">
        <f>'結果表（107部門）【実績】'!K118</f>
        <v>0</v>
      </c>
      <c r="H36" s="206">
        <f>'結果表（107部門）【実績】'!L118</f>
        <v>0</v>
      </c>
      <c r="I36" s="206">
        <f>'結果表（107部門）【実績】'!M118</f>
        <v>0</v>
      </c>
    </row>
    <row r="37" spans="2:9" x14ac:dyDescent="0.15">
      <c r="B37" s="467"/>
      <c r="C37" s="464" t="s">
        <v>833</v>
      </c>
      <c r="D37" s="465"/>
      <c r="E37" s="207">
        <f>'結果表（107部門）【実績】'!N118</f>
        <v>0</v>
      </c>
      <c r="F37" s="208">
        <f>'結果表（107部門）【実績】'!O118</f>
        <v>0</v>
      </c>
      <c r="G37" s="208">
        <f>'結果表（107部門）【実績】'!P118</f>
        <v>0</v>
      </c>
      <c r="H37" s="208">
        <f>'結果表（107部門）【実績】'!Q118</f>
        <v>0</v>
      </c>
      <c r="I37" s="208">
        <f>'結果表（107部門）【実績】'!R118</f>
        <v>0</v>
      </c>
    </row>
    <row r="38" spans="2:9" x14ac:dyDescent="0.15">
      <c r="B38" s="434" t="s">
        <v>834</v>
      </c>
      <c r="C38" s="434"/>
      <c r="D38" s="435"/>
      <c r="E38" s="209" t="str">
        <f>IF(OR(E34=0,E35=0),"",E34/E35)</f>
        <v/>
      </c>
      <c r="F38" s="210" t="s">
        <v>10</v>
      </c>
    </row>
    <row r="39" spans="2:9" ht="9" customHeight="1" x14ac:dyDescent="0.15"/>
    <row r="40" spans="2:9" ht="9" customHeight="1" x14ac:dyDescent="0.15"/>
    <row r="41" spans="2:9" x14ac:dyDescent="0.15">
      <c r="I41" s="10" t="str">
        <f>入力表1【実績】!E41</f>
        <v>（単位：千円)</v>
      </c>
    </row>
    <row r="58" spans="9:9" x14ac:dyDescent="0.15">
      <c r="I58" s="10" t="s">
        <v>9</v>
      </c>
    </row>
  </sheetData>
  <mergeCells count="13">
    <mergeCell ref="B22:D22"/>
    <mergeCell ref="B23:D23"/>
    <mergeCell ref="H30:I30"/>
    <mergeCell ref="C31:D33"/>
    <mergeCell ref="B7:G8"/>
    <mergeCell ref="B13:G17"/>
    <mergeCell ref="C37:D37"/>
    <mergeCell ref="B38:D38"/>
    <mergeCell ref="B35:B37"/>
    <mergeCell ref="B24:D24"/>
    <mergeCell ref="C35:D35"/>
    <mergeCell ref="C36:D36"/>
    <mergeCell ref="C34:D34"/>
  </mergeCells>
  <phoneticPr fontId="1"/>
  <pageMargins left="0.70866141732283472" right="0.70866141732283472" top="0.74803149606299213" bottom="0.74803149606299213" header="0.31496062992125984" footer="0.31496062992125984"/>
  <pageSetup paperSize="9" scale="76"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pageSetUpPr fitToPage="1"/>
  </sheetPr>
  <dimension ref="A1:R73"/>
  <sheetViews>
    <sheetView showGridLines="0" zoomScaleNormal="100" workbookViewId="0"/>
  </sheetViews>
  <sheetFormatPr defaultColWidth="7.625" defaultRowHeight="18.75" x14ac:dyDescent="0.15"/>
  <cols>
    <col min="1" max="1" width="1.625" style="211" customWidth="1"/>
    <col min="2" max="3" width="3.25" style="211" customWidth="1"/>
    <col min="4" max="7" width="7.625" style="211" customWidth="1"/>
    <col min="8" max="8" width="6.875" style="211" customWidth="1"/>
    <col min="9" max="9" width="8.625" style="211" customWidth="1"/>
    <col min="10" max="11" width="7.625" style="211" customWidth="1"/>
    <col min="12" max="12" width="6.5" style="211" customWidth="1"/>
    <col min="13" max="13" width="8.625" style="211" customWidth="1"/>
    <col min="14" max="14" width="4.125" style="211" customWidth="1"/>
    <col min="15" max="15" width="3.625" style="211" customWidth="1"/>
    <col min="16" max="16" width="11.875" style="211" bestFit="1" customWidth="1"/>
    <col min="17" max="17" width="13.5" style="211" customWidth="1"/>
    <col min="18" max="18" width="8.625" style="211" customWidth="1"/>
    <col min="19" max="19" width="7.125" style="211" customWidth="1"/>
    <col min="20" max="16384" width="7.625" style="211"/>
  </cols>
  <sheetData>
    <row r="1" spans="4:18" ht="13.5" customHeight="1" x14ac:dyDescent="0.15"/>
    <row r="2" spans="4:18" ht="13.5" customHeight="1" x14ac:dyDescent="0.15">
      <c r="Q2" s="212"/>
    </row>
    <row r="3" spans="4:18" ht="12.95" customHeight="1" x14ac:dyDescent="0.15">
      <c r="E3" s="213"/>
      <c r="F3" s="213"/>
      <c r="G3" s="213"/>
      <c r="H3" s="213"/>
      <c r="I3" s="213"/>
      <c r="J3" s="213"/>
      <c r="K3" s="213"/>
      <c r="L3" s="213"/>
      <c r="M3" s="213"/>
      <c r="N3" s="213"/>
      <c r="O3" s="213"/>
      <c r="P3" s="213"/>
      <c r="Q3" s="213"/>
    </row>
    <row r="4" spans="4:18" ht="12.95" customHeight="1" x14ac:dyDescent="0.15">
      <c r="E4" s="213"/>
      <c r="F4" s="213"/>
      <c r="G4" s="213"/>
      <c r="H4" s="213"/>
      <c r="I4" s="213"/>
      <c r="J4" s="213"/>
      <c r="K4" s="213"/>
      <c r="L4" s="213"/>
      <c r="M4" s="213"/>
      <c r="N4" s="213"/>
      <c r="O4" s="213"/>
      <c r="P4" s="213"/>
      <c r="Q4" s="213"/>
    </row>
    <row r="5" spans="4:18" ht="13.5" customHeight="1" x14ac:dyDescent="0.15">
      <c r="Q5" s="212"/>
      <c r="R5" s="212" t="str">
        <f>"（単位："&amp;入力表1【実績】!L15&amp;"、人）"</f>
        <v>（単位：千円、人）</v>
      </c>
    </row>
    <row r="6" spans="4:18" ht="15.95" customHeight="1" x14ac:dyDescent="0.15">
      <c r="D6" s="214" t="s">
        <v>502</v>
      </c>
      <c r="E6" s="215"/>
      <c r="F6" s="215"/>
      <c r="G6" s="215"/>
      <c r="H6" s="215"/>
      <c r="I6" s="215"/>
      <c r="J6" s="215"/>
      <c r="K6" s="215"/>
      <c r="L6" s="215"/>
      <c r="M6" s="216"/>
      <c r="Q6" s="212"/>
      <c r="R6" s="212"/>
    </row>
    <row r="7" spans="4:18" ht="15.95" customHeight="1" x14ac:dyDescent="0.15">
      <c r="D7" s="217"/>
      <c r="E7" s="218"/>
      <c r="F7" s="218"/>
      <c r="G7" s="218">
        <f>価格変換【実績】!E65</f>
        <v>0</v>
      </c>
      <c r="H7" s="218"/>
      <c r="I7" s="218"/>
      <c r="J7" s="218"/>
      <c r="K7" s="218"/>
      <c r="L7" s="218"/>
      <c r="M7" s="219"/>
      <c r="Q7" s="212"/>
      <c r="R7" s="212"/>
    </row>
    <row r="8" spans="4:18" ht="9" customHeight="1" x14ac:dyDescent="0.15">
      <c r="Q8" s="212"/>
      <c r="R8" s="212"/>
    </row>
    <row r="9" spans="4:18" ht="15.95" customHeight="1" x14ac:dyDescent="0.15">
      <c r="E9" s="211" t="s">
        <v>500</v>
      </c>
      <c r="Q9" s="212"/>
      <c r="R9" s="212"/>
    </row>
    <row r="10" spans="4:18" ht="15.95" customHeight="1" x14ac:dyDescent="0.15">
      <c r="E10" s="211" t="s">
        <v>499</v>
      </c>
      <c r="Q10" s="212"/>
      <c r="R10" s="212"/>
    </row>
    <row r="11" spans="4:18" ht="9" customHeight="1" x14ac:dyDescent="0.15">
      <c r="Q11" s="212"/>
      <c r="R11" s="212"/>
    </row>
    <row r="12" spans="4:18" ht="15.95" customHeight="1" x14ac:dyDescent="0.15">
      <c r="D12" s="214" t="s">
        <v>501</v>
      </c>
      <c r="E12" s="220"/>
      <c r="F12" s="220"/>
      <c r="G12" s="215"/>
      <c r="H12" s="215"/>
      <c r="I12" s="215"/>
      <c r="J12" s="215"/>
      <c r="K12" s="215"/>
      <c r="L12" s="215"/>
      <c r="M12" s="216"/>
      <c r="N12" s="221"/>
      <c r="O12" s="221"/>
    </row>
    <row r="13" spans="4:18" ht="15.95" customHeight="1" x14ac:dyDescent="0.15">
      <c r="D13" s="222"/>
      <c r="E13" s="223"/>
      <c r="F13" s="223"/>
      <c r="G13" s="223">
        <f>詳細表【実績】!F117</f>
        <v>0</v>
      </c>
      <c r="H13" s="218"/>
      <c r="I13" s="218"/>
      <c r="J13" s="218"/>
      <c r="K13" s="218"/>
      <c r="L13" s="218"/>
      <c r="M13" s="219"/>
      <c r="N13" s="221"/>
      <c r="O13" s="221"/>
    </row>
    <row r="14" spans="4:18" ht="9" customHeight="1" x14ac:dyDescent="0.15">
      <c r="D14" s="224"/>
      <c r="E14" s="224"/>
      <c r="F14" s="224"/>
      <c r="G14" s="224"/>
    </row>
    <row r="15" spans="4:18" ht="13.5" customHeight="1" x14ac:dyDescent="0.15">
      <c r="D15" s="224"/>
      <c r="E15" s="224" t="s">
        <v>273</v>
      </c>
      <c r="G15" s="224"/>
    </row>
    <row r="16" spans="4:18" ht="9" customHeight="1" thickBot="1" x14ac:dyDescent="0.2">
      <c r="D16" s="224"/>
      <c r="E16" s="224"/>
      <c r="F16" s="224"/>
      <c r="G16" s="224"/>
    </row>
    <row r="17" spans="1:18" ht="20.100000000000001" customHeight="1" x14ac:dyDescent="0.15">
      <c r="A17" s="221"/>
      <c r="B17" s="489" t="s">
        <v>13</v>
      </c>
      <c r="C17" s="225"/>
      <c r="D17" s="226"/>
      <c r="E17" s="226"/>
      <c r="F17" s="226"/>
      <c r="G17" s="226"/>
      <c r="H17" s="227"/>
      <c r="I17" s="227"/>
      <c r="J17" s="227"/>
      <c r="K17" s="227"/>
      <c r="L17" s="227"/>
      <c r="M17" s="227"/>
      <c r="N17" s="228"/>
    </row>
    <row r="18" spans="1:18" ht="20.100000000000001" customHeight="1" x14ac:dyDescent="0.15">
      <c r="B18" s="490"/>
      <c r="C18" s="229"/>
      <c r="D18" s="230" t="s">
        <v>19</v>
      </c>
      <c r="E18" s="231"/>
      <c r="F18" s="231"/>
      <c r="G18" s="232"/>
      <c r="H18" s="232"/>
      <c r="I18" s="232"/>
      <c r="J18" s="232"/>
      <c r="K18" s="232"/>
      <c r="L18" s="232"/>
      <c r="M18" s="233"/>
      <c r="N18" s="234"/>
      <c r="O18" s="221" t="s">
        <v>20</v>
      </c>
      <c r="Q18" s="235" t="s">
        <v>14</v>
      </c>
      <c r="R18" s="236">
        <f>詳細表【実績】!AA117</f>
        <v>0</v>
      </c>
    </row>
    <row r="19" spans="1:18" ht="20.100000000000001" customHeight="1" x14ac:dyDescent="0.15">
      <c r="B19" s="490"/>
      <c r="C19" s="229"/>
      <c r="D19" s="237"/>
      <c r="E19" s="238"/>
      <c r="F19" s="238"/>
      <c r="G19" s="238">
        <f>詳細表【実績】!G117</f>
        <v>0</v>
      </c>
      <c r="H19" s="239"/>
      <c r="I19" s="239"/>
      <c r="J19" s="239"/>
      <c r="K19" s="239"/>
      <c r="L19" s="239"/>
      <c r="M19" s="240"/>
      <c r="N19" s="234"/>
      <c r="O19" s="221" t="s">
        <v>21</v>
      </c>
      <c r="Q19" s="235" t="s">
        <v>15</v>
      </c>
      <c r="R19" s="236">
        <f>詳細表【実績】!AE117</f>
        <v>0</v>
      </c>
    </row>
    <row r="20" spans="1:18" ht="20.100000000000001" customHeight="1" x14ac:dyDescent="0.15">
      <c r="B20" s="490"/>
      <c r="C20" s="229"/>
      <c r="D20" s="241"/>
      <c r="E20" s="241"/>
      <c r="F20" s="241"/>
      <c r="G20" s="242"/>
      <c r="H20" s="241"/>
      <c r="I20" s="242"/>
      <c r="J20" s="242"/>
      <c r="K20" s="242"/>
      <c r="L20" s="242"/>
      <c r="M20" s="242"/>
      <c r="N20" s="234"/>
      <c r="O20" s="221"/>
      <c r="Q20" s="221"/>
      <c r="R20" s="221"/>
    </row>
    <row r="21" spans="1:18" ht="20.100000000000001" customHeight="1" x14ac:dyDescent="0.15">
      <c r="B21" s="490"/>
      <c r="C21" s="229"/>
      <c r="D21" s="241"/>
      <c r="E21" s="241"/>
      <c r="F21" s="241"/>
      <c r="G21" s="241"/>
      <c r="H21" s="242"/>
      <c r="I21" s="242"/>
      <c r="J21" s="242"/>
      <c r="K21" s="242"/>
      <c r="L21" s="242"/>
      <c r="M21" s="242"/>
      <c r="N21" s="234"/>
    </row>
    <row r="22" spans="1:18" ht="20.100000000000001" customHeight="1" x14ac:dyDescent="0.15">
      <c r="B22" s="490"/>
      <c r="C22" s="229"/>
      <c r="D22" s="241"/>
      <c r="E22" s="241" t="s">
        <v>388</v>
      </c>
      <c r="F22" s="242"/>
      <c r="G22" s="241"/>
      <c r="H22" s="242"/>
      <c r="I22" s="242" t="s">
        <v>663</v>
      </c>
      <c r="J22" s="242"/>
      <c r="K22" s="243"/>
      <c r="L22" s="242"/>
      <c r="M22" s="242"/>
      <c r="N22" s="234"/>
    </row>
    <row r="23" spans="1:18" ht="20.100000000000001" customHeight="1" x14ac:dyDescent="0.15">
      <c r="B23" s="490"/>
      <c r="C23" s="229"/>
      <c r="D23" s="241"/>
      <c r="E23" s="241"/>
      <c r="F23" s="241"/>
      <c r="G23" s="241"/>
      <c r="H23" s="242"/>
      <c r="I23" s="242" t="s">
        <v>662</v>
      </c>
      <c r="J23" s="242"/>
      <c r="K23" s="243"/>
      <c r="L23" s="242"/>
      <c r="M23" s="242"/>
      <c r="N23" s="234"/>
    </row>
    <row r="24" spans="1:18" ht="20.100000000000001" customHeight="1" thickBot="1" x14ac:dyDescent="0.2">
      <c r="B24" s="490"/>
      <c r="C24" s="229"/>
      <c r="D24" s="230" t="s">
        <v>837</v>
      </c>
      <c r="E24" s="232"/>
      <c r="F24" s="231"/>
      <c r="G24" s="244"/>
      <c r="H24" s="245" t="s">
        <v>284</v>
      </c>
      <c r="I24" s="246"/>
      <c r="J24" s="427"/>
      <c r="K24" s="232"/>
      <c r="L24" s="232"/>
      <c r="M24" s="233">
        <f>詳細表【実績】!H117</f>
        <v>0</v>
      </c>
      <c r="N24" s="234"/>
      <c r="O24" s="221"/>
    </row>
    <row r="25" spans="1:18" ht="20.100000000000001" customHeight="1" thickBot="1" x14ac:dyDescent="0.2">
      <c r="B25" s="490"/>
      <c r="C25" s="229"/>
      <c r="D25" s="237"/>
      <c r="E25" s="238"/>
      <c r="F25" s="238">
        <f>詳細表【実績】!J117</f>
        <v>0</v>
      </c>
      <c r="G25" s="247"/>
      <c r="H25" s="248"/>
      <c r="I25" s="249" t="s">
        <v>285</v>
      </c>
      <c r="J25" s="251"/>
      <c r="K25" s="250"/>
      <c r="L25" s="250"/>
      <c r="M25" s="252">
        <f>詳細表【実績】!I117</f>
        <v>0</v>
      </c>
      <c r="N25" s="234"/>
      <c r="O25" s="221"/>
    </row>
    <row r="26" spans="1:18" ht="20.100000000000001" customHeight="1" thickBot="1" x14ac:dyDescent="0.2">
      <c r="B26" s="491"/>
      <c r="C26" s="253"/>
      <c r="D26" s="254"/>
      <c r="E26" s="254"/>
      <c r="F26" s="254"/>
      <c r="G26" s="254"/>
      <c r="H26" s="255"/>
      <c r="I26" s="255"/>
      <c r="J26" s="255"/>
      <c r="K26" s="255"/>
      <c r="L26" s="255"/>
      <c r="M26" s="255"/>
      <c r="N26" s="256"/>
      <c r="O26" s="221"/>
    </row>
    <row r="27" spans="1:18" ht="13.5" customHeight="1" x14ac:dyDescent="0.15">
      <c r="E27" s="224"/>
      <c r="F27" s="224"/>
    </row>
    <row r="28" spans="1:18" ht="13.5" customHeight="1" x14ac:dyDescent="0.15">
      <c r="E28" s="224" t="s">
        <v>22</v>
      </c>
      <c r="G28" s="211" t="s">
        <v>26</v>
      </c>
    </row>
    <row r="29" spans="1:18" ht="13.5" customHeight="1" x14ac:dyDescent="0.15">
      <c r="E29" s="224"/>
      <c r="F29" s="224"/>
    </row>
    <row r="30" spans="1:18" ht="13.5" customHeight="1" x14ac:dyDescent="0.15">
      <c r="D30" s="257" t="s">
        <v>23</v>
      </c>
      <c r="E30" s="216"/>
      <c r="F30" s="257" t="s">
        <v>18</v>
      </c>
      <c r="G30" s="216"/>
    </row>
    <row r="31" spans="1:18" ht="13.5" customHeight="1" x14ac:dyDescent="0.15">
      <c r="D31" s="217"/>
      <c r="E31" s="219">
        <f>詳細表【実績】!K117</f>
        <v>0</v>
      </c>
      <c r="F31" s="217"/>
      <c r="G31" s="219">
        <f>詳細表【実績】!L117</f>
        <v>0</v>
      </c>
    </row>
    <row r="32" spans="1:18" ht="9" customHeight="1" x14ac:dyDescent="0.15"/>
    <row r="33" spans="2:18" ht="13.5" customHeight="1" x14ac:dyDescent="0.15">
      <c r="E33" s="211" t="s">
        <v>28</v>
      </c>
    </row>
    <row r="34" spans="2:18" ht="9" customHeight="1" thickBot="1" x14ac:dyDescent="0.2"/>
    <row r="35" spans="2:18" ht="20.100000000000001" customHeight="1" x14ac:dyDescent="0.15">
      <c r="B35" s="492" t="s">
        <v>838</v>
      </c>
      <c r="C35" s="258"/>
      <c r="D35" s="259"/>
      <c r="E35" s="259"/>
      <c r="F35" s="259"/>
      <c r="G35" s="259"/>
      <c r="H35" s="259"/>
      <c r="I35" s="259"/>
      <c r="J35" s="259"/>
      <c r="K35" s="259"/>
      <c r="L35" s="260"/>
    </row>
    <row r="36" spans="2:18" ht="20.100000000000001" customHeight="1" x14ac:dyDescent="0.15">
      <c r="B36" s="493"/>
      <c r="C36" s="261"/>
      <c r="D36" s="262" t="s">
        <v>839</v>
      </c>
      <c r="E36" s="263"/>
      <c r="F36" s="263"/>
      <c r="G36" s="263"/>
      <c r="H36" s="263"/>
      <c r="I36" s="263"/>
      <c r="J36" s="263"/>
      <c r="K36" s="264"/>
      <c r="L36" s="265"/>
      <c r="O36" s="221" t="s">
        <v>24</v>
      </c>
      <c r="Q36" s="235" t="s">
        <v>14</v>
      </c>
      <c r="R36" s="236">
        <f>詳細表【実績】!AB117</f>
        <v>0</v>
      </c>
    </row>
    <row r="37" spans="2:18" ht="20.100000000000001" customHeight="1" x14ac:dyDescent="0.15">
      <c r="B37" s="493"/>
      <c r="C37" s="261"/>
      <c r="D37" s="266" t="s">
        <v>840</v>
      </c>
      <c r="E37" s="267"/>
      <c r="F37" s="267"/>
      <c r="G37" s="267"/>
      <c r="H37" s="267"/>
      <c r="I37" s="267"/>
      <c r="J37" s="267"/>
      <c r="K37" s="268">
        <f>詳細表【実績】!M117</f>
        <v>0</v>
      </c>
      <c r="L37" s="265"/>
      <c r="O37" s="221" t="s">
        <v>25</v>
      </c>
      <c r="Q37" s="235" t="s">
        <v>15</v>
      </c>
      <c r="R37" s="236">
        <f>詳細表【実績】!AF117</f>
        <v>0</v>
      </c>
    </row>
    <row r="38" spans="2:18" ht="20.100000000000001" customHeight="1" x14ac:dyDescent="0.15">
      <c r="B38" s="493"/>
      <c r="C38" s="261"/>
      <c r="D38" s="269"/>
      <c r="E38" s="269"/>
      <c r="F38" s="269"/>
      <c r="G38" s="269"/>
      <c r="H38" s="269"/>
      <c r="I38" s="269"/>
      <c r="J38" s="269"/>
      <c r="K38" s="269"/>
      <c r="L38" s="265"/>
    </row>
    <row r="39" spans="2:18" ht="20.100000000000001" customHeight="1" x14ac:dyDescent="0.15">
      <c r="B39" s="493"/>
      <c r="C39" s="261"/>
      <c r="D39" s="269"/>
      <c r="E39" s="269" t="s">
        <v>29</v>
      </c>
      <c r="F39" s="269"/>
      <c r="G39" s="269"/>
      <c r="H39" s="269"/>
      <c r="I39" s="269"/>
      <c r="J39" s="269"/>
      <c r="K39" s="269"/>
      <c r="L39" s="265"/>
    </row>
    <row r="40" spans="2:18" ht="20.100000000000001" customHeight="1" x14ac:dyDescent="0.15">
      <c r="B40" s="493"/>
      <c r="C40" s="261"/>
      <c r="D40" s="269"/>
      <c r="E40" s="269" t="s">
        <v>30</v>
      </c>
      <c r="F40" s="269"/>
      <c r="G40" s="269"/>
      <c r="H40" s="269"/>
      <c r="I40" s="269"/>
      <c r="J40" s="269"/>
      <c r="K40" s="269"/>
      <c r="L40" s="265"/>
    </row>
    <row r="41" spans="2:18" ht="20.100000000000001" customHeight="1" x14ac:dyDescent="0.15">
      <c r="B41" s="493"/>
      <c r="C41" s="261"/>
      <c r="D41" s="269"/>
      <c r="E41" s="269"/>
      <c r="F41" s="269"/>
      <c r="G41" s="269"/>
      <c r="H41" s="269"/>
      <c r="I41" s="269"/>
      <c r="J41" s="269"/>
      <c r="K41" s="269"/>
      <c r="L41" s="265"/>
    </row>
    <row r="42" spans="2:18" ht="20.100000000000001" customHeight="1" thickBot="1" x14ac:dyDescent="0.2">
      <c r="B42" s="493"/>
      <c r="C42" s="261"/>
      <c r="D42" s="262" t="s">
        <v>16</v>
      </c>
      <c r="E42" s="263"/>
      <c r="F42" s="263"/>
      <c r="G42" s="263"/>
      <c r="H42" s="263"/>
      <c r="I42" s="263"/>
      <c r="J42" s="264">
        <f>詳細表【実績】!N117</f>
        <v>0</v>
      </c>
      <c r="K42" s="269"/>
      <c r="L42" s="265"/>
    </row>
    <row r="43" spans="2:18" ht="20.100000000000001" customHeight="1" thickBot="1" x14ac:dyDescent="0.2">
      <c r="B43" s="493"/>
      <c r="C43" s="261"/>
      <c r="D43" s="266"/>
      <c r="E43" s="270" t="s">
        <v>17</v>
      </c>
      <c r="F43" s="271"/>
      <c r="G43" s="271"/>
      <c r="H43" s="271"/>
      <c r="I43" s="271"/>
      <c r="J43" s="272">
        <f>詳細表【実績】!O117</f>
        <v>0</v>
      </c>
      <c r="K43" s="269"/>
      <c r="L43" s="265"/>
    </row>
    <row r="44" spans="2:18" ht="20.100000000000001" customHeight="1" thickBot="1" x14ac:dyDescent="0.2">
      <c r="B44" s="494"/>
      <c r="C44" s="273"/>
      <c r="D44" s="274"/>
      <c r="E44" s="274"/>
      <c r="F44" s="274"/>
      <c r="G44" s="274"/>
      <c r="H44" s="274"/>
      <c r="I44" s="274"/>
      <c r="J44" s="274"/>
      <c r="K44" s="274"/>
      <c r="L44" s="275"/>
    </row>
    <row r="45" spans="2:18" ht="13.5" customHeight="1" x14ac:dyDescent="0.15">
      <c r="B45" s="276"/>
    </row>
    <row r="46" spans="2:18" ht="13.5" customHeight="1" thickBot="1" x14ac:dyDescent="0.2"/>
    <row r="47" spans="2:18" ht="13.5" customHeight="1" x14ac:dyDescent="0.15">
      <c r="D47" s="277" t="s">
        <v>17</v>
      </c>
      <c r="E47" s="278"/>
      <c r="F47" s="278"/>
      <c r="G47" s="278"/>
      <c r="H47" s="278"/>
      <c r="I47" s="278"/>
      <c r="J47" s="278"/>
      <c r="K47" s="279"/>
    </row>
    <row r="48" spans="2:18" ht="13.5" customHeight="1" thickBot="1" x14ac:dyDescent="0.2">
      <c r="D48" s="280" t="s">
        <v>841</v>
      </c>
      <c r="E48" s="281"/>
      <c r="F48" s="281"/>
      <c r="G48" s="281"/>
      <c r="H48" s="281"/>
      <c r="I48" s="281"/>
      <c r="J48" s="281"/>
      <c r="K48" s="282">
        <f>M25+J43</f>
        <v>0</v>
      </c>
    </row>
    <row r="49" spans="2:12" ht="13.5" customHeight="1" x14ac:dyDescent="0.15"/>
    <row r="50" spans="2:12" ht="13.5" customHeight="1" x14ac:dyDescent="0.15">
      <c r="F50" s="211" t="s">
        <v>27</v>
      </c>
      <c r="K50" s="283"/>
    </row>
    <row r="51" spans="2:12" ht="13.5" customHeight="1" x14ac:dyDescent="0.15"/>
    <row r="52" spans="2:12" ht="13.5" customHeight="1" x14ac:dyDescent="0.15">
      <c r="D52" s="257" t="s">
        <v>274</v>
      </c>
      <c r="E52" s="215"/>
      <c r="F52" s="215"/>
      <c r="G52" s="215"/>
      <c r="H52" s="215"/>
      <c r="I52" s="216"/>
      <c r="J52" s="257" t="s">
        <v>32</v>
      </c>
      <c r="K52" s="216"/>
    </row>
    <row r="53" spans="2:12" ht="13.5" customHeight="1" x14ac:dyDescent="0.15">
      <c r="D53" s="217"/>
      <c r="E53" s="218"/>
      <c r="F53" s="218"/>
      <c r="G53" s="218"/>
      <c r="H53" s="218"/>
      <c r="I53" s="219">
        <f>詳細表【実績】!Q117</f>
        <v>0</v>
      </c>
      <c r="J53" s="217"/>
      <c r="K53" s="219">
        <f>K48-I53</f>
        <v>0</v>
      </c>
    </row>
    <row r="54" spans="2:12" ht="8.1" customHeight="1" x14ac:dyDescent="0.15">
      <c r="D54" s="221"/>
      <c r="E54" s="221"/>
      <c r="F54" s="221"/>
      <c r="G54" s="221"/>
      <c r="H54" s="221"/>
      <c r="I54" s="221"/>
      <c r="J54" s="221"/>
      <c r="K54" s="221"/>
    </row>
    <row r="55" spans="2:12" ht="13.5" customHeight="1" x14ac:dyDescent="0.15">
      <c r="D55" s="221"/>
      <c r="E55" s="224" t="s">
        <v>383</v>
      </c>
      <c r="F55" s="221"/>
      <c r="G55" s="221"/>
      <c r="H55" s="221"/>
      <c r="I55" s="221"/>
    </row>
    <row r="56" spans="2:12" ht="13.5" customHeight="1" x14ac:dyDescent="0.15">
      <c r="F56" s="224"/>
    </row>
    <row r="57" spans="2:12" ht="13.5" customHeight="1" x14ac:dyDescent="0.15">
      <c r="E57" s="224" t="s">
        <v>31</v>
      </c>
      <c r="H57" s="211" t="s">
        <v>524</v>
      </c>
    </row>
    <row r="58" spans="2:12" ht="13.5" customHeight="1" x14ac:dyDescent="0.15">
      <c r="F58" s="224"/>
    </row>
    <row r="59" spans="2:12" ht="13.5" customHeight="1" x14ac:dyDescent="0.15">
      <c r="D59" s="257" t="s">
        <v>23</v>
      </c>
      <c r="E59" s="215"/>
      <c r="F59" s="216"/>
      <c r="G59" s="216" t="s">
        <v>18</v>
      </c>
      <c r="H59" s="215"/>
      <c r="I59" s="216"/>
    </row>
    <row r="60" spans="2:12" ht="13.5" customHeight="1" x14ac:dyDescent="0.15">
      <c r="D60" s="217"/>
      <c r="E60" s="218"/>
      <c r="F60" s="219">
        <f>詳細表【実績】!S117</f>
        <v>0</v>
      </c>
      <c r="G60" s="218"/>
      <c r="H60" s="218"/>
      <c r="I60" s="219">
        <f>詳細表【実績】!T117</f>
        <v>0</v>
      </c>
    </row>
    <row r="61" spans="2:12" ht="9" customHeight="1" x14ac:dyDescent="0.15">
      <c r="F61" s="221"/>
      <c r="G61" s="221"/>
    </row>
    <row r="62" spans="2:12" ht="13.5" customHeight="1" x14ac:dyDescent="0.15">
      <c r="E62" s="211" t="s">
        <v>28</v>
      </c>
    </row>
    <row r="63" spans="2:12" ht="9" customHeight="1" thickBot="1" x14ac:dyDescent="0.2"/>
    <row r="64" spans="2:12" ht="20.100000000000001" customHeight="1" x14ac:dyDescent="0.15">
      <c r="B64" s="495" t="s">
        <v>842</v>
      </c>
      <c r="C64" s="284"/>
      <c r="D64" s="285"/>
      <c r="E64" s="285"/>
      <c r="F64" s="285"/>
      <c r="G64" s="285"/>
      <c r="H64" s="285"/>
      <c r="I64" s="285"/>
      <c r="J64" s="285"/>
      <c r="K64" s="285"/>
      <c r="L64" s="286"/>
    </row>
    <row r="65" spans="2:18" ht="20.100000000000001" customHeight="1" x14ac:dyDescent="0.15">
      <c r="B65" s="496"/>
      <c r="C65" s="287"/>
      <c r="D65" s="288" t="s">
        <v>843</v>
      </c>
      <c r="E65" s="289"/>
      <c r="F65" s="289"/>
      <c r="G65" s="289"/>
      <c r="H65" s="289"/>
      <c r="I65" s="289"/>
      <c r="J65" s="289"/>
      <c r="K65" s="290"/>
      <c r="L65" s="291"/>
      <c r="O65" s="221" t="s">
        <v>20</v>
      </c>
      <c r="Q65" s="235" t="s">
        <v>14</v>
      </c>
      <c r="R65" s="236">
        <f>詳細表【実績】!AC117</f>
        <v>0</v>
      </c>
    </row>
    <row r="66" spans="2:18" ht="20.100000000000001" customHeight="1" x14ac:dyDescent="0.15">
      <c r="B66" s="496"/>
      <c r="C66" s="287"/>
      <c r="D66" s="292" t="s">
        <v>840</v>
      </c>
      <c r="E66" s="293"/>
      <c r="F66" s="293"/>
      <c r="G66" s="293"/>
      <c r="H66" s="293"/>
      <c r="I66" s="293"/>
      <c r="J66" s="293"/>
      <c r="K66" s="294">
        <f>詳細表【実績】!U117</f>
        <v>0</v>
      </c>
      <c r="L66" s="291"/>
      <c r="O66" s="221" t="s">
        <v>21</v>
      </c>
      <c r="Q66" s="235" t="s">
        <v>15</v>
      </c>
      <c r="R66" s="236">
        <f>詳細表【実績】!AG117</f>
        <v>0</v>
      </c>
    </row>
    <row r="67" spans="2:18" ht="20.100000000000001" customHeight="1" x14ac:dyDescent="0.15">
      <c r="B67" s="496"/>
      <c r="C67" s="287"/>
      <c r="D67" s="295"/>
      <c r="E67" s="295"/>
      <c r="F67" s="295"/>
      <c r="G67" s="295"/>
      <c r="H67" s="295"/>
      <c r="I67" s="295"/>
      <c r="J67" s="295"/>
      <c r="K67" s="295"/>
      <c r="L67" s="291"/>
    </row>
    <row r="68" spans="2:18" ht="20.100000000000001" customHeight="1" x14ac:dyDescent="0.15">
      <c r="B68" s="496"/>
      <c r="C68" s="287"/>
      <c r="D68" s="295"/>
      <c r="E68" s="295" t="s">
        <v>29</v>
      </c>
      <c r="F68" s="295"/>
      <c r="G68" s="295"/>
      <c r="H68" s="295"/>
      <c r="I68" s="295"/>
      <c r="J68" s="295"/>
      <c r="K68" s="295"/>
      <c r="L68" s="291"/>
    </row>
    <row r="69" spans="2:18" ht="20.100000000000001" customHeight="1" x14ac:dyDescent="0.15">
      <c r="B69" s="496"/>
      <c r="C69" s="287"/>
      <c r="D69" s="295"/>
      <c r="E69" s="295" t="s">
        <v>30</v>
      </c>
      <c r="F69" s="295"/>
      <c r="G69" s="295"/>
      <c r="H69" s="295"/>
      <c r="I69" s="295"/>
      <c r="J69" s="295"/>
      <c r="K69" s="295"/>
      <c r="L69" s="291"/>
    </row>
    <row r="70" spans="2:18" ht="20.100000000000001" customHeight="1" x14ac:dyDescent="0.15">
      <c r="B70" s="496"/>
      <c r="C70" s="287"/>
      <c r="D70" s="295"/>
      <c r="E70" s="295"/>
      <c r="F70" s="295"/>
      <c r="G70" s="295"/>
      <c r="H70" s="295"/>
      <c r="I70" s="295"/>
      <c r="J70" s="295"/>
      <c r="K70" s="295"/>
      <c r="L70" s="291"/>
    </row>
    <row r="71" spans="2:18" ht="20.100000000000001" customHeight="1" x14ac:dyDescent="0.15">
      <c r="B71" s="496"/>
      <c r="C71" s="287"/>
      <c r="D71" s="288" t="s">
        <v>16</v>
      </c>
      <c r="E71" s="289"/>
      <c r="F71" s="289"/>
      <c r="G71" s="289"/>
      <c r="H71" s="289"/>
      <c r="I71" s="289"/>
      <c r="J71" s="290">
        <f>詳細表【実績】!V117</f>
        <v>0</v>
      </c>
      <c r="K71" s="295"/>
      <c r="L71" s="291"/>
    </row>
    <row r="72" spans="2:18" ht="20.100000000000001" customHeight="1" x14ac:dyDescent="0.15">
      <c r="B72" s="496"/>
      <c r="C72" s="287"/>
      <c r="D72" s="292"/>
      <c r="E72" s="296" t="s">
        <v>17</v>
      </c>
      <c r="F72" s="297"/>
      <c r="G72" s="297"/>
      <c r="H72" s="297"/>
      <c r="I72" s="297"/>
      <c r="J72" s="298">
        <f>詳細表【実績】!W117</f>
        <v>0</v>
      </c>
      <c r="K72" s="295"/>
      <c r="L72" s="291"/>
    </row>
    <row r="73" spans="2:18" ht="20.100000000000001" customHeight="1" thickBot="1" x14ac:dyDescent="0.2">
      <c r="B73" s="497"/>
      <c r="C73" s="299"/>
      <c r="D73" s="300"/>
      <c r="E73" s="300"/>
      <c r="F73" s="300"/>
      <c r="G73" s="300"/>
      <c r="H73" s="300"/>
      <c r="I73" s="300"/>
      <c r="J73" s="300"/>
      <c r="K73" s="300"/>
      <c r="L73" s="301"/>
    </row>
  </sheetData>
  <mergeCells count="3">
    <mergeCell ref="B17:B26"/>
    <mergeCell ref="B35:B44"/>
    <mergeCell ref="B64:B73"/>
  </mergeCells>
  <phoneticPr fontId="1"/>
  <printOptions horizontalCentered="1"/>
  <pageMargins left="0.70866141732283472" right="0.70866141732283472" top="0.74803149606299213" bottom="0.74803149606299213" header="0.31496062992125984" footer="0.31496062992125984"/>
  <pageSetup paperSize="9" scale="82"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B5:AH117"/>
  <sheetViews>
    <sheetView showGridLines="0" workbookViewId="0">
      <pane xSplit="5" ySplit="9" topLeftCell="F10" activePane="bottomRight" state="frozen"/>
      <selection pane="topRight"/>
      <selection pane="bottomLeft"/>
      <selection pane="bottomRight"/>
    </sheetView>
  </sheetViews>
  <sheetFormatPr defaultColWidth="8.75" defaultRowHeight="18.75" x14ac:dyDescent="0.15"/>
  <cols>
    <col min="1" max="1" width="1.625" style="2" customWidth="1"/>
    <col min="2" max="2" width="4.625" style="2" customWidth="1"/>
    <col min="3" max="3" width="6.625" style="2" hidden="1" customWidth="1"/>
    <col min="4" max="4" width="7.625" style="2" hidden="1" customWidth="1"/>
    <col min="5" max="5" width="60.625" style="2" customWidth="1"/>
    <col min="6" max="34" width="20.625" style="2" customWidth="1"/>
    <col min="35" max="16384" width="8.75" style="2"/>
  </cols>
  <sheetData>
    <row r="5" spans="2:34" x14ac:dyDescent="0.15">
      <c r="I5" s="10" t="str">
        <f>入力表1【実績】!E41</f>
        <v>（単位：千円)</v>
      </c>
      <c r="O5" s="10" t="str">
        <f>入力表1【実績】!E41</f>
        <v>（単位：千円)</v>
      </c>
      <c r="W5" s="10" t="str">
        <f>入力表1【実績】!E41</f>
        <v>（単位：千円)</v>
      </c>
      <c r="Z5" s="10" t="str">
        <f>入力表1【実績】!E41</f>
        <v>（単位：千円)</v>
      </c>
      <c r="AD5" s="10" t="s">
        <v>9</v>
      </c>
      <c r="AH5" s="10" t="s">
        <v>9</v>
      </c>
    </row>
    <row r="6" spans="2:34" ht="17.45" customHeight="1" x14ac:dyDescent="0.15">
      <c r="B6" s="460" t="s">
        <v>33</v>
      </c>
      <c r="C6" s="458" t="s">
        <v>325</v>
      </c>
      <c r="D6" s="458" t="s">
        <v>326</v>
      </c>
      <c r="E6" s="460" t="s">
        <v>525</v>
      </c>
      <c r="F6" s="458" t="s">
        <v>498</v>
      </c>
      <c r="G6" s="499" t="s">
        <v>277</v>
      </c>
      <c r="H6" s="500"/>
      <c r="I6" s="501"/>
      <c r="J6" s="463" t="s">
        <v>844</v>
      </c>
      <c r="K6" s="463" t="s">
        <v>243</v>
      </c>
      <c r="L6" s="508" t="s">
        <v>225</v>
      </c>
      <c r="M6" s="510" t="s">
        <v>845</v>
      </c>
      <c r="N6" s="511"/>
      <c r="O6" s="512"/>
      <c r="P6" s="460" t="s">
        <v>237</v>
      </c>
      <c r="Q6" s="460" t="s">
        <v>275</v>
      </c>
      <c r="R6" s="461" t="s">
        <v>241</v>
      </c>
      <c r="S6" s="461" t="s">
        <v>244</v>
      </c>
      <c r="T6" s="461" t="s">
        <v>225</v>
      </c>
      <c r="U6" s="505" t="s">
        <v>847</v>
      </c>
      <c r="V6" s="506"/>
      <c r="W6" s="507"/>
      <c r="X6" s="513" t="s">
        <v>278</v>
      </c>
      <c r="Y6" s="514"/>
      <c r="Z6" s="515"/>
      <c r="AA6" s="26" t="s">
        <v>8</v>
      </c>
      <c r="AB6" s="26" t="s">
        <v>848</v>
      </c>
      <c r="AC6" s="26" t="s">
        <v>849</v>
      </c>
      <c r="AD6" s="460" t="s">
        <v>266</v>
      </c>
      <c r="AE6" s="26" t="s">
        <v>8</v>
      </c>
      <c r="AF6" s="26" t="s">
        <v>848</v>
      </c>
      <c r="AG6" s="26" t="s">
        <v>849</v>
      </c>
      <c r="AH6" s="460" t="s">
        <v>271</v>
      </c>
    </row>
    <row r="7" spans="2:34" x14ac:dyDescent="0.15">
      <c r="B7" s="498"/>
      <c r="C7" s="498"/>
      <c r="D7" s="498"/>
      <c r="E7" s="498"/>
      <c r="F7" s="459"/>
      <c r="G7" s="302" t="s">
        <v>230</v>
      </c>
      <c r="H7" s="302" t="s">
        <v>228</v>
      </c>
      <c r="I7" s="302" t="s">
        <v>286</v>
      </c>
      <c r="J7" s="502"/>
      <c r="K7" s="502"/>
      <c r="L7" s="509"/>
      <c r="M7" s="303" t="s">
        <v>846</v>
      </c>
      <c r="N7" s="304" t="s">
        <v>228</v>
      </c>
      <c r="O7" s="304" t="s">
        <v>229</v>
      </c>
      <c r="P7" s="459"/>
      <c r="Q7" s="459"/>
      <c r="R7" s="462"/>
      <c r="S7" s="462"/>
      <c r="T7" s="462"/>
      <c r="U7" s="305" t="s">
        <v>257</v>
      </c>
      <c r="V7" s="305" t="s">
        <v>249</v>
      </c>
      <c r="W7" s="305" t="s">
        <v>250</v>
      </c>
      <c r="X7" s="306" t="s">
        <v>257</v>
      </c>
      <c r="Y7" s="306" t="s">
        <v>249</v>
      </c>
      <c r="Z7" s="306" t="s">
        <v>250</v>
      </c>
      <c r="AA7" s="182" t="s">
        <v>262</v>
      </c>
      <c r="AB7" s="182" t="s">
        <v>262</v>
      </c>
      <c r="AC7" s="182" t="s">
        <v>262</v>
      </c>
      <c r="AD7" s="498"/>
      <c r="AE7" s="182" t="s">
        <v>267</v>
      </c>
      <c r="AF7" s="182" t="s">
        <v>267</v>
      </c>
      <c r="AG7" s="182" t="s">
        <v>267</v>
      </c>
      <c r="AH7" s="498"/>
    </row>
    <row r="8" spans="2:34" x14ac:dyDescent="0.15">
      <c r="B8" s="498"/>
      <c r="C8" s="498"/>
      <c r="D8" s="498"/>
      <c r="E8" s="498"/>
      <c r="F8" s="132" t="s">
        <v>706</v>
      </c>
      <c r="G8" s="307" t="s">
        <v>705</v>
      </c>
      <c r="H8" s="308" t="s">
        <v>704</v>
      </c>
      <c r="I8" s="307" t="s">
        <v>703</v>
      </c>
      <c r="J8" s="132" t="s">
        <v>702</v>
      </c>
      <c r="K8" s="132" t="s">
        <v>701</v>
      </c>
      <c r="L8" s="37" t="s">
        <v>700</v>
      </c>
      <c r="M8" s="309" t="s">
        <v>699</v>
      </c>
      <c r="N8" s="309" t="s">
        <v>698</v>
      </c>
      <c r="O8" s="309" t="s">
        <v>697</v>
      </c>
      <c r="P8" s="132" t="s">
        <v>696</v>
      </c>
      <c r="Q8" s="132" t="s">
        <v>695</v>
      </c>
      <c r="R8" s="132" t="s">
        <v>694</v>
      </c>
      <c r="S8" s="132" t="s">
        <v>693</v>
      </c>
      <c r="T8" s="132" t="s">
        <v>692</v>
      </c>
      <c r="U8" s="310" t="s">
        <v>691</v>
      </c>
      <c r="V8" s="310" t="s">
        <v>690</v>
      </c>
      <c r="W8" s="310" t="s">
        <v>689</v>
      </c>
      <c r="X8" s="516" t="s">
        <v>688</v>
      </c>
      <c r="Y8" s="516" t="s">
        <v>687</v>
      </c>
      <c r="Z8" s="516" t="s">
        <v>686</v>
      </c>
      <c r="AA8" s="442" t="s">
        <v>263</v>
      </c>
      <c r="AB8" s="442" t="s">
        <v>264</v>
      </c>
      <c r="AC8" s="460" t="s">
        <v>265</v>
      </c>
      <c r="AD8" s="498"/>
      <c r="AE8" s="442" t="s">
        <v>268</v>
      </c>
      <c r="AF8" s="442" t="s">
        <v>269</v>
      </c>
      <c r="AG8" s="460" t="s">
        <v>270</v>
      </c>
      <c r="AH8" s="498"/>
    </row>
    <row r="9" spans="2:34" ht="30.6" customHeight="1" x14ac:dyDescent="0.15">
      <c r="B9" s="459"/>
      <c r="C9" s="459"/>
      <c r="D9" s="459"/>
      <c r="E9" s="459"/>
      <c r="F9" s="311"/>
      <c r="G9" s="312" t="s">
        <v>217</v>
      </c>
      <c r="H9" s="356" t="s">
        <v>220</v>
      </c>
      <c r="I9" s="357" t="s">
        <v>221</v>
      </c>
      <c r="J9" s="315" t="s">
        <v>387</v>
      </c>
      <c r="K9" s="311" t="s">
        <v>224</v>
      </c>
      <c r="L9" s="358" t="s">
        <v>227</v>
      </c>
      <c r="M9" s="318" t="s">
        <v>232</v>
      </c>
      <c r="N9" s="359" t="s">
        <v>235</v>
      </c>
      <c r="O9" s="359" t="s">
        <v>236</v>
      </c>
      <c r="P9" s="311"/>
      <c r="Q9" s="311" t="s">
        <v>685</v>
      </c>
      <c r="R9" s="425" t="s">
        <v>1050</v>
      </c>
      <c r="S9" s="311" t="s">
        <v>246</v>
      </c>
      <c r="T9" s="311" t="s">
        <v>248</v>
      </c>
      <c r="U9" s="319" t="s">
        <v>254</v>
      </c>
      <c r="V9" s="360" t="s">
        <v>255</v>
      </c>
      <c r="W9" s="360" t="s">
        <v>256</v>
      </c>
      <c r="X9" s="517"/>
      <c r="Y9" s="517"/>
      <c r="Z9" s="517"/>
      <c r="AA9" s="553"/>
      <c r="AB9" s="553"/>
      <c r="AC9" s="498"/>
      <c r="AD9" s="459"/>
      <c r="AE9" s="553"/>
      <c r="AF9" s="553"/>
      <c r="AG9" s="498"/>
      <c r="AH9" s="459"/>
    </row>
    <row r="10" spans="2:34" x14ac:dyDescent="0.15">
      <c r="B10" s="320" t="s">
        <v>34</v>
      </c>
      <c r="C10" s="320" t="s">
        <v>288</v>
      </c>
      <c r="D10" s="320" t="s">
        <v>288</v>
      </c>
      <c r="E10" s="101" t="s">
        <v>141</v>
      </c>
      <c r="F10" s="361">
        <f>SUMIF(価格変換【実績】!$D$7:$D$64,E10,価格変換【実績】!$J$7:$J$64)</f>
        <v>0</v>
      </c>
      <c r="G10" s="321">
        <f>SUMIF(価格変換【実績】!$D$7:$D$64,E10,価格変換【実績】!$L$7:$L$64)</f>
        <v>0</v>
      </c>
      <c r="H10" s="322">
        <f>G10*各種係数!H8</f>
        <v>0</v>
      </c>
      <c r="I10" s="321">
        <f>G10*各種係数!I8</f>
        <v>0</v>
      </c>
      <c r="J10" s="362">
        <f t="array" ref="J10:J116">MMULT(各種係数!AD8:EF114,詳細表【実績】!G10:G116)</f>
        <v>0</v>
      </c>
      <c r="K10" s="134">
        <f>J10*各種係数!G8</f>
        <v>0</v>
      </c>
      <c r="L10" s="134">
        <f>J10*各種係数!F8</f>
        <v>0</v>
      </c>
      <c r="M10" s="362">
        <f t="array" ref="M10:M116">MMULT(各種係数!EK8:IM114,詳細表【実績】!K10:K116)</f>
        <v>0</v>
      </c>
      <c r="N10" s="46">
        <f>M10*各種係数!H8</f>
        <v>0</v>
      </c>
      <c r="O10" s="46">
        <f>M10*各種係数!I8</f>
        <v>0</v>
      </c>
      <c r="P10" s="102"/>
      <c r="Q10" s="101"/>
      <c r="R10" s="134">
        <f>Q$117*各種係数!J8</f>
        <v>0</v>
      </c>
      <c r="S10" s="134">
        <f>R10*各種係数!G8</f>
        <v>0</v>
      </c>
      <c r="T10" s="134">
        <f>R10*各種係数!F8</f>
        <v>0</v>
      </c>
      <c r="U10" s="362">
        <f t="array" ref="U10:U116">MMULT(各種係数!EK8:IM114,詳細表【実績】!S10:S116)</f>
        <v>0</v>
      </c>
      <c r="V10" s="134">
        <f>U10*各種係数!H8</f>
        <v>0</v>
      </c>
      <c r="W10" s="134">
        <f>U10*各種係数!I8</f>
        <v>0</v>
      </c>
      <c r="X10" s="323">
        <f t="shared" ref="X10:X41" si="0">G10+M10+U10</f>
        <v>0</v>
      </c>
      <c r="Y10" s="134">
        <f t="shared" ref="Y10:Y41" si="1">H10+N10+V10</f>
        <v>0</v>
      </c>
      <c r="Z10" s="52">
        <f t="shared" ref="Z10:Z41" si="2">I10+O10+W10</f>
        <v>0</v>
      </c>
      <c r="AA10" s="134">
        <f>G10*各種係数!K8*各種係数!$N$16</f>
        <v>0</v>
      </c>
      <c r="AB10" s="134">
        <f>M10*各種係数!K8*各種係数!$N$16</f>
        <v>0</v>
      </c>
      <c r="AC10" s="134">
        <f>U10*各種係数!K8*各種係数!$N$16</f>
        <v>0</v>
      </c>
      <c r="AD10" s="362">
        <f t="shared" ref="AD10:AD41" si="3">SUM(AA10:AC10)</f>
        <v>0</v>
      </c>
      <c r="AE10" s="134">
        <f>G10*各種係数!L8*各種係数!$N$16</f>
        <v>0</v>
      </c>
      <c r="AF10" s="134">
        <f>M10*各種係数!L8*各種係数!$N$16</f>
        <v>0</v>
      </c>
      <c r="AG10" s="134">
        <f>U10*各種係数!L8*各種係数!$N$16</f>
        <v>0</v>
      </c>
      <c r="AH10" s="323">
        <f t="shared" ref="AH10:AH41" si="4">SUM(AE10:AG10)</f>
        <v>0</v>
      </c>
    </row>
    <row r="11" spans="2:34" x14ac:dyDescent="0.15">
      <c r="B11" s="155" t="s">
        <v>35</v>
      </c>
      <c r="C11" s="155" t="s">
        <v>288</v>
      </c>
      <c r="D11" s="155" t="s">
        <v>288</v>
      </c>
      <c r="E11" s="41" t="s">
        <v>205</v>
      </c>
      <c r="F11" s="363">
        <f>SUMIF(価格変換【実績】!$D$7:$D$64,E11,価格変換【実績】!$J$7:$J$64)</f>
        <v>0</v>
      </c>
      <c r="G11" s="324">
        <f>SUMIF(価格変換【実績】!$D$7:$D$64,E11,価格変換【実績】!$L$7:$L$64)</f>
        <v>0</v>
      </c>
      <c r="H11" s="325">
        <f>G11*各種係数!H9</f>
        <v>0</v>
      </c>
      <c r="I11" s="324">
        <f>G11*各種係数!I9</f>
        <v>0</v>
      </c>
      <c r="J11" s="364">
        <v>0</v>
      </c>
      <c r="K11" s="46">
        <f>J11*各種係数!G9</f>
        <v>0</v>
      </c>
      <c r="L11" s="46">
        <f>J11*各種係数!F9</f>
        <v>0</v>
      </c>
      <c r="M11" s="364">
        <v>0</v>
      </c>
      <c r="N11" s="46">
        <f>M11*各種係数!H9</f>
        <v>0</v>
      </c>
      <c r="O11" s="46">
        <f>M11*各種係数!I9</f>
        <v>0</v>
      </c>
      <c r="P11" s="54"/>
      <c r="Q11" s="41"/>
      <c r="R11" s="46">
        <f>Q$117*各種係数!J9</f>
        <v>0</v>
      </c>
      <c r="S11" s="46">
        <f>R11*各種係数!G9</f>
        <v>0</v>
      </c>
      <c r="T11" s="46">
        <f>R11*各種係数!F9</f>
        <v>0</v>
      </c>
      <c r="U11" s="364">
        <v>0</v>
      </c>
      <c r="V11" s="46">
        <f>U11*各種係数!H9</f>
        <v>0</v>
      </c>
      <c r="W11" s="46">
        <f>U11*各種係数!I9</f>
        <v>0</v>
      </c>
      <c r="X11" s="135">
        <f t="shared" si="0"/>
        <v>0</v>
      </c>
      <c r="Y11" s="46">
        <f t="shared" si="1"/>
        <v>0</v>
      </c>
      <c r="Z11" s="47">
        <f t="shared" si="2"/>
        <v>0</v>
      </c>
      <c r="AA11" s="46">
        <f>G11*各種係数!K9*各種係数!$N$16</f>
        <v>0</v>
      </c>
      <c r="AB11" s="46">
        <f>M11*各種係数!K9*各種係数!$N$16</f>
        <v>0</v>
      </c>
      <c r="AC11" s="46">
        <f>U11*各種係数!K9*各種係数!$N$16</f>
        <v>0</v>
      </c>
      <c r="AD11" s="364">
        <f t="shared" si="3"/>
        <v>0</v>
      </c>
      <c r="AE11" s="46">
        <f>G11*各種係数!L9*各種係数!$N$16</f>
        <v>0</v>
      </c>
      <c r="AF11" s="46">
        <f>M11*各種係数!L9*各種係数!$N$16</f>
        <v>0</v>
      </c>
      <c r="AG11" s="46">
        <f>U11*各種係数!L9*各種係数!$N$16</f>
        <v>0</v>
      </c>
      <c r="AH11" s="135">
        <f t="shared" si="4"/>
        <v>0</v>
      </c>
    </row>
    <row r="12" spans="2:34" x14ac:dyDescent="0.15">
      <c r="B12" s="155" t="s">
        <v>36</v>
      </c>
      <c r="C12" s="155" t="s">
        <v>288</v>
      </c>
      <c r="D12" s="155" t="s">
        <v>288</v>
      </c>
      <c r="E12" s="41" t="s">
        <v>142</v>
      </c>
      <c r="F12" s="363">
        <f>SUMIF(価格変換【実績】!$D$7:$D$64,E12,価格変換【実績】!$J$7:$J$64)</f>
        <v>0</v>
      </c>
      <c r="G12" s="324">
        <f>SUMIF(価格変換【実績】!$D$7:$D$64,E12,価格変換【実績】!$L$7:$L$64)</f>
        <v>0</v>
      </c>
      <c r="H12" s="325">
        <f>G12*各種係数!H10</f>
        <v>0</v>
      </c>
      <c r="I12" s="324">
        <f>G12*各種係数!I10</f>
        <v>0</v>
      </c>
      <c r="J12" s="364">
        <v>0</v>
      </c>
      <c r="K12" s="46">
        <f>J12*各種係数!G10</f>
        <v>0</v>
      </c>
      <c r="L12" s="46">
        <f>J12*各種係数!F10</f>
        <v>0</v>
      </c>
      <c r="M12" s="364">
        <v>0</v>
      </c>
      <c r="N12" s="46">
        <f>M12*各種係数!H10</f>
        <v>0</v>
      </c>
      <c r="O12" s="46">
        <f>M12*各種係数!I10</f>
        <v>0</v>
      </c>
      <c r="P12" s="54"/>
      <c r="Q12" s="41"/>
      <c r="R12" s="46">
        <f>Q$117*各種係数!J10</f>
        <v>0</v>
      </c>
      <c r="S12" s="46">
        <f>R12*各種係数!G10</f>
        <v>0</v>
      </c>
      <c r="T12" s="46">
        <f>R12*各種係数!F10</f>
        <v>0</v>
      </c>
      <c r="U12" s="364">
        <v>0</v>
      </c>
      <c r="V12" s="46">
        <f>U12*各種係数!H10</f>
        <v>0</v>
      </c>
      <c r="W12" s="46">
        <f>U12*各種係数!I10</f>
        <v>0</v>
      </c>
      <c r="X12" s="135">
        <f t="shared" si="0"/>
        <v>0</v>
      </c>
      <c r="Y12" s="46">
        <f t="shared" si="1"/>
        <v>0</v>
      </c>
      <c r="Z12" s="47">
        <f t="shared" si="2"/>
        <v>0</v>
      </c>
      <c r="AA12" s="46">
        <f>G12*各種係数!K10*各種係数!$N$16</f>
        <v>0</v>
      </c>
      <c r="AB12" s="46">
        <f>M12*各種係数!K10*各種係数!$N$16</f>
        <v>0</v>
      </c>
      <c r="AC12" s="46">
        <f>U12*各種係数!K10*各種係数!$N$16</f>
        <v>0</v>
      </c>
      <c r="AD12" s="364">
        <f t="shared" si="3"/>
        <v>0</v>
      </c>
      <c r="AE12" s="46">
        <f>G12*各種係数!L10*各種係数!$N$16</f>
        <v>0</v>
      </c>
      <c r="AF12" s="46">
        <f>M12*各種係数!L10*各種係数!$N$16</f>
        <v>0</v>
      </c>
      <c r="AG12" s="46">
        <f>U12*各種係数!L10*各種係数!$N$16</f>
        <v>0</v>
      </c>
      <c r="AH12" s="135">
        <f t="shared" si="4"/>
        <v>0</v>
      </c>
    </row>
    <row r="13" spans="2:34" x14ac:dyDescent="0.15">
      <c r="B13" s="155" t="s">
        <v>37</v>
      </c>
      <c r="C13" s="155" t="s">
        <v>288</v>
      </c>
      <c r="D13" s="155" t="s">
        <v>288</v>
      </c>
      <c r="E13" s="41" t="s">
        <v>143</v>
      </c>
      <c r="F13" s="363">
        <f>SUMIF(価格変換【実績】!$D$7:$D$64,E13,価格変換【実績】!$J$7:$J$64)</f>
        <v>0</v>
      </c>
      <c r="G13" s="324">
        <f>SUMIF(価格変換【実績】!$D$7:$D$64,E13,価格変換【実績】!$L$7:$L$64)</f>
        <v>0</v>
      </c>
      <c r="H13" s="325">
        <f>G13*各種係数!H11</f>
        <v>0</v>
      </c>
      <c r="I13" s="324">
        <f>G13*各種係数!I11</f>
        <v>0</v>
      </c>
      <c r="J13" s="364">
        <v>0</v>
      </c>
      <c r="K13" s="46">
        <f>J13*各種係数!G11</f>
        <v>0</v>
      </c>
      <c r="L13" s="46">
        <f>J13*各種係数!F11</f>
        <v>0</v>
      </c>
      <c r="M13" s="364">
        <v>0</v>
      </c>
      <c r="N13" s="46">
        <f>M13*各種係数!H11</f>
        <v>0</v>
      </c>
      <c r="O13" s="46">
        <f>M13*各種係数!I11</f>
        <v>0</v>
      </c>
      <c r="P13" s="54"/>
      <c r="Q13" s="41"/>
      <c r="R13" s="46">
        <f>Q$117*各種係数!J11</f>
        <v>0</v>
      </c>
      <c r="S13" s="46">
        <f>R13*各種係数!G11</f>
        <v>0</v>
      </c>
      <c r="T13" s="46">
        <f>R13*各種係数!F11</f>
        <v>0</v>
      </c>
      <c r="U13" s="364">
        <v>0</v>
      </c>
      <c r="V13" s="46">
        <f>U13*各種係数!H11</f>
        <v>0</v>
      </c>
      <c r="W13" s="46">
        <f>U13*各種係数!I11</f>
        <v>0</v>
      </c>
      <c r="X13" s="135">
        <f t="shared" si="0"/>
        <v>0</v>
      </c>
      <c r="Y13" s="46">
        <f t="shared" si="1"/>
        <v>0</v>
      </c>
      <c r="Z13" s="47">
        <f t="shared" si="2"/>
        <v>0</v>
      </c>
      <c r="AA13" s="46">
        <f>G13*各種係数!K11*各種係数!$N$16</f>
        <v>0</v>
      </c>
      <c r="AB13" s="46">
        <f>M13*各種係数!K11*各種係数!$N$16</f>
        <v>0</v>
      </c>
      <c r="AC13" s="46">
        <f>U13*各種係数!K11*各種係数!$N$16</f>
        <v>0</v>
      </c>
      <c r="AD13" s="364">
        <f t="shared" si="3"/>
        <v>0</v>
      </c>
      <c r="AE13" s="46">
        <f>G13*各種係数!L11*各種係数!$N$16</f>
        <v>0</v>
      </c>
      <c r="AF13" s="46">
        <f>M13*各種係数!L11*各種係数!$N$16</f>
        <v>0</v>
      </c>
      <c r="AG13" s="46">
        <f>U13*各種係数!L11*各種係数!$N$16</f>
        <v>0</v>
      </c>
      <c r="AH13" s="135">
        <f t="shared" si="4"/>
        <v>0</v>
      </c>
    </row>
    <row r="14" spans="2:34" x14ac:dyDescent="0.15">
      <c r="B14" s="155" t="s">
        <v>38</v>
      </c>
      <c r="C14" s="155" t="s">
        <v>288</v>
      </c>
      <c r="D14" s="155" t="s">
        <v>288</v>
      </c>
      <c r="E14" s="41" t="s">
        <v>144</v>
      </c>
      <c r="F14" s="365">
        <f>SUMIF(価格変換【実績】!$D$7:$D$64,E14,価格変換【実績】!$J$7:$J$64)</f>
        <v>0</v>
      </c>
      <c r="G14" s="326">
        <f>SUMIF(価格変換【実績】!$D$7:$D$64,E14,価格変換【実績】!$L$7:$L$64)</f>
        <v>0</v>
      </c>
      <c r="H14" s="327">
        <f>G14*各種係数!H12</f>
        <v>0</v>
      </c>
      <c r="I14" s="326">
        <f>G14*各種係数!I12</f>
        <v>0</v>
      </c>
      <c r="J14" s="364">
        <v>0</v>
      </c>
      <c r="K14" s="67">
        <f>J14*各種係数!G12</f>
        <v>0</v>
      </c>
      <c r="L14" s="67">
        <f>J14*各種係数!F12</f>
        <v>0</v>
      </c>
      <c r="M14" s="364">
        <v>0</v>
      </c>
      <c r="N14" s="67">
        <f>M14*各種係数!H12</f>
        <v>0</v>
      </c>
      <c r="O14" s="67">
        <f>M14*各種係数!I12</f>
        <v>0</v>
      </c>
      <c r="P14" s="54"/>
      <c r="Q14" s="41"/>
      <c r="R14" s="67">
        <f>Q$117*各種係数!J12</f>
        <v>0</v>
      </c>
      <c r="S14" s="67">
        <f>R14*各種係数!G12</f>
        <v>0</v>
      </c>
      <c r="T14" s="67">
        <f>R14*各種係数!F12</f>
        <v>0</v>
      </c>
      <c r="U14" s="364">
        <v>0</v>
      </c>
      <c r="V14" s="67">
        <f>U14*各種係数!H12</f>
        <v>0</v>
      </c>
      <c r="W14" s="67">
        <f>U14*各種係数!I12</f>
        <v>0</v>
      </c>
      <c r="X14" s="135">
        <f t="shared" si="0"/>
        <v>0</v>
      </c>
      <c r="Y14" s="46">
        <f t="shared" si="1"/>
        <v>0</v>
      </c>
      <c r="Z14" s="47">
        <f t="shared" si="2"/>
        <v>0</v>
      </c>
      <c r="AA14" s="67">
        <f>G14*各種係数!K12*各種係数!$N$16</f>
        <v>0</v>
      </c>
      <c r="AB14" s="67">
        <f>M14*各種係数!K12*各種係数!$N$16</f>
        <v>0</v>
      </c>
      <c r="AC14" s="67">
        <f>U14*各種係数!K12*各種係数!$N$16</f>
        <v>0</v>
      </c>
      <c r="AD14" s="364">
        <f t="shared" si="3"/>
        <v>0</v>
      </c>
      <c r="AE14" s="67">
        <f>G14*各種係数!L12*各種係数!$N$16</f>
        <v>0</v>
      </c>
      <c r="AF14" s="67">
        <f>M14*各種係数!L12*各種係数!$N$16</f>
        <v>0</v>
      </c>
      <c r="AG14" s="67">
        <f>U14*各種係数!L12*各種係数!$N$16</f>
        <v>0</v>
      </c>
      <c r="AH14" s="135">
        <f t="shared" si="4"/>
        <v>0</v>
      </c>
    </row>
    <row r="15" spans="2:34" x14ac:dyDescent="0.15">
      <c r="B15" s="162" t="s">
        <v>39</v>
      </c>
      <c r="C15" s="162" t="s">
        <v>289</v>
      </c>
      <c r="D15" s="162" t="s">
        <v>289</v>
      </c>
      <c r="E15" s="116" t="s">
        <v>206</v>
      </c>
      <c r="F15" s="363">
        <f>SUMIF(価格変換【実績】!$D$7:$D$64,E15,価格変換【実績】!$J$7:$J$64)</f>
        <v>0</v>
      </c>
      <c r="G15" s="324">
        <f>SUMIF(価格変換【実績】!$D$7:$D$64,E15,価格変換【実績】!$L$7:$L$64)</f>
        <v>0</v>
      </c>
      <c r="H15" s="325">
        <f>G15*各種係数!H13</f>
        <v>0</v>
      </c>
      <c r="I15" s="324">
        <f>G15*各種係数!I13</f>
        <v>0</v>
      </c>
      <c r="J15" s="366">
        <v>0</v>
      </c>
      <c r="K15" s="46">
        <f>J15*各種係数!G13</f>
        <v>0</v>
      </c>
      <c r="L15" s="46">
        <f>J15*各種係数!F13</f>
        <v>0</v>
      </c>
      <c r="M15" s="366">
        <v>0</v>
      </c>
      <c r="N15" s="46">
        <f>M15*各種係数!H13</f>
        <v>0</v>
      </c>
      <c r="O15" s="46">
        <f>M15*各種係数!I13</f>
        <v>0</v>
      </c>
      <c r="P15" s="54"/>
      <c r="Q15" s="41"/>
      <c r="R15" s="46">
        <f>Q$117*各種係数!J13</f>
        <v>0</v>
      </c>
      <c r="S15" s="46">
        <f>R15*各種係数!G13</f>
        <v>0</v>
      </c>
      <c r="T15" s="46">
        <f>R15*各種係数!F13</f>
        <v>0</v>
      </c>
      <c r="U15" s="366">
        <v>0</v>
      </c>
      <c r="V15" s="46">
        <f>U15*各種係数!H13</f>
        <v>0</v>
      </c>
      <c r="W15" s="46">
        <f>U15*各種係数!I13</f>
        <v>0</v>
      </c>
      <c r="X15" s="328">
        <f t="shared" si="0"/>
        <v>0</v>
      </c>
      <c r="Y15" s="136">
        <f t="shared" si="1"/>
        <v>0</v>
      </c>
      <c r="Z15" s="329">
        <f t="shared" si="2"/>
        <v>0</v>
      </c>
      <c r="AA15" s="46">
        <f>G15*各種係数!K13*各種係数!$N$16</f>
        <v>0</v>
      </c>
      <c r="AB15" s="46">
        <f>M15*各種係数!K13*各種係数!$N$16</f>
        <v>0</v>
      </c>
      <c r="AC15" s="46">
        <f>U15*各種係数!K13*各種係数!$N$16</f>
        <v>0</v>
      </c>
      <c r="AD15" s="366">
        <f t="shared" si="3"/>
        <v>0</v>
      </c>
      <c r="AE15" s="46">
        <f>G15*各種係数!L13*各種係数!$N$16</f>
        <v>0</v>
      </c>
      <c r="AF15" s="46">
        <f>M15*各種係数!L13*各種係数!$N$16</f>
        <v>0</v>
      </c>
      <c r="AG15" s="46">
        <f>U15*各種係数!L13*各種係数!$N$16</f>
        <v>0</v>
      </c>
      <c r="AH15" s="328">
        <f t="shared" si="4"/>
        <v>0</v>
      </c>
    </row>
    <row r="16" spans="2:34" x14ac:dyDescent="0.15">
      <c r="B16" s="155" t="s">
        <v>40</v>
      </c>
      <c r="C16" s="155" t="s">
        <v>289</v>
      </c>
      <c r="D16" s="155" t="s">
        <v>289</v>
      </c>
      <c r="E16" s="41" t="s">
        <v>956</v>
      </c>
      <c r="F16" s="363">
        <f>SUMIF(価格変換【実績】!$D$7:$D$64,E16,価格変換【実績】!$J$7:$J$64)</f>
        <v>0</v>
      </c>
      <c r="G16" s="324">
        <f>SUMIF(価格変換【実績】!$D$7:$D$64,E16,価格変換【実績】!$L$7:$L$64)</f>
        <v>0</v>
      </c>
      <c r="H16" s="325">
        <f>G16*各種係数!H14</f>
        <v>0</v>
      </c>
      <c r="I16" s="324">
        <f>G16*各種係数!I14</f>
        <v>0</v>
      </c>
      <c r="J16" s="364">
        <v>0</v>
      </c>
      <c r="K16" s="46">
        <f>J16*各種係数!G14</f>
        <v>0</v>
      </c>
      <c r="L16" s="46">
        <f>J16*各種係数!F14</f>
        <v>0</v>
      </c>
      <c r="M16" s="364">
        <v>0</v>
      </c>
      <c r="N16" s="46">
        <f>M16*各種係数!H14</f>
        <v>0</v>
      </c>
      <c r="O16" s="46">
        <f>M16*各種係数!I14</f>
        <v>0</v>
      </c>
      <c r="P16" s="54"/>
      <c r="Q16" s="41"/>
      <c r="R16" s="46">
        <f>Q$117*各種係数!J14</f>
        <v>0</v>
      </c>
      <c r="S16" s="46">
        <f>R16*各種係数!G14</f>
        <v>0</v>
      </c>
      <c r="T16" s="46">
        <f>R16*各種係数!F14</f>
        <v>0</v>
      </c>
      <c r="U16" s="364">
        <v>0</v>
      </c>
      <c r="V16" s="46">
        <f>U16*各種係数!H14</f>
        <v>0</v>
      </c>
      <c r="W16" s="46">
        <f>U16*各種係数!I14</f>
        <v>0</v>
      </c>
      <c r="X16" s="135">
        <f t="shared" si="0"/>
        <v>0</v>
      </c>
      <c r="Y16" s="46">
        <f t="shared" si="1"/>
        <v>0</v>
      </c>
      <c r="Z16" s="47">
        <f t="shared" si="2"/>
        <v>0</v>
      </c>
      <c r="AA16" s="46">
        <f>G16*各種係数!K14*各種係数!$N$16</f>
        <v>0</v>
      </c>
      <c r="AB16" s="46">
        <f>M16*各種係数!K14*各種係数!$N$16</f>
        <v>0</v>
      </c>
      <c r="AC16" s="46">
        <f>U16*各種係数!K14*各種係数!$N$16</f>
        <v>0</v>
      </c>
      <c r="AD16" s="364">
        <f t="shared" si="3"/>
        <v>0</v>
      </c>
      <c r="AE16" s="46">
        <f>G16*各種係数!L14*各種係数!$N$16</f>
        <v>0</v>
      </c>
      <c r="AF16" s="46">
        <f>M16*各種係数!L14*各種係数!$N$16</f>
        <v>0</v>
      </c>
      <c r="AG16" s="46">
        <f>U16*各種係数!L14*各種係数!$N$16</f>
        <v>0</v>
      </c>
      <c r="AH16" s="135">
        <f t="shared" si="4"/>
        <v>0</v>
      </c>
    </row>
    <row r="17" spans="2:34" x14ac:dyDescent="0.15">
      <c r="B17" s="155" t="s">
        <v>41</v>
      </c>
      <c r="C17" s="155" t="s">
        <v>290</v>
      </c>
      <c r="D17" s="155" t="s">
        <v>290</v>
      </c>
      <c r="E17" s="41" t="s">
        <v>145</v>
      </c>
      <c r="F17" s="363">
        <f>SUMIF(価格変換【実績】!$D$7:$D$64,E17,価格変換【実績】!$J$7:$J$64)</f>
        <v>0</v>
      </c>
      <c r="G17" s="324">
        <f>SUMIF(価格変換【実績】!$D$7:$D$64,E17,価格変換【実績】!$L$7:$L$64)</f>
        <v>0</v>
      </c>
      <c r="H17" s="325">
        <f>G17*各種係数!H15</f>
        <v>0</v>
      </c>
      <c r="I17" s="324">
        <f>G17*各種係数!I15</f>
        <v>0</v>
      </c>
      <c r="J17" s="364">
        <v>0</v>
      </c>
      <c r="K17" s="46">
        <f>J17*各種係数!G15</f>
        <v>0</v>
      </c>
      <c r="L17" s="46">
        <f>J17*各種係数!F15</f>
        <v>0</v>
      </c>
      <c r="M17" s="364">
        <v>0</v>
      </c>
      <c r="N17" s="46">
        <f>M17*各種係数!H15</f>
        <v>0</v>
      </c>
      <c r="O17" s="46">
        <f>M17*各種係数!I15</f>
        <v>0</v>
      </c>
      <c r="P17" s="54"/>
      <c r="Q17" s="41"/>
      <c r="R17" s="46">
        <f>Q$117*各種係数!J15</f>
        <v>0</v>
      </c>
      <c r="S17" s="46">
        <f>R17*各種係数!G15</f>
        <v>0</v>
      </c>
      <c r="T17" s="46">
        <f>R17*各種係数!F15</f>
        <v>0</v>
      </c>
      <c r="U17" s="364">
        <v>0</v>
      </c>
      <c r="V17" s="46">
        <f>U17*各種係数!H15</f>
        <v>0</v>
      </c>
      <c r="W17" s="46">
        <f>U17*各種係数!I15</f>
        <v>0</v>
      </c>
      <c r="X17" s="135">
        <f t="shared" si="0"/>
        <v>0</v>
      </c>
      <c r="Y17" s="46">
        <f t="shared" si="1"/>
        <v>0</v>
      </c>
      <c r="Z17" s="47">
        <f t="shared" si="2"/>
        <v>0</v>
      </c>
      <c r="AA17" s="46">
        <f>G17*各種係数!K15*各種係数!$N$16</f>
        <v>0</v>
      </c>
      <c r="AB17" s="46">
        <f>M17*各種係数!K15*各種係数!$N$16</f>
        <v>0</v>
      </c>
      <c r="AC17" s="46">
        <f>U17*各種係数!K15*各種係数!$N$16</f>
        <v>0</v>
      </c>
      <c r="AD17" s="364">
        <f t="shared" si="3"/>
        <v>0</v>
      </c>
      <c r="AE17" s="46">
        <f>G17*各種係数!L15*各種係数!$N$16</f>
        <v>0</v>
      </c>
      <c r="AF17" s="46">
        <f>M17*各種係数!L15*各種係数!$N$16</f>
        <v>0</v>
      </c>
      <c r="AG17" s="46">
        <f>U17*各種係数!L15*各種係数!$N$16</f>
        <v>0</v>
      </c>
      <c r="AH17" s="135">
        <f t="shared" si="4"/>
        <v>0</v>
      </c>
    </row>
    <row r="18" spans="2:34" x14ac:dyDescent="0.15">
      <c r="B18" s="155" t="s">
        <v>42</v>
      </c>
      <c r="C18" s="155" t="s">
        <v>290</v>
      </c>
      <c r="D18" s="155" t="s">
        <v>290</v>
      </c>
      <c r="E18" s="41" t="s">
        <v>957</v>
      </c>
      <c r="F18" s="363">
        <f>SUMIF(価格変換【実績】!$D$7:$D$64,E18,価格変換【実績】!$J$7:$J$64)</f>
        <v>0</v>
      </c>
      <c r="G18" s="324">
        <f>SUMIF(価格変換【実績】!$D$7:$D$64,E18,価格変換【実績】!$L$7:$L$64)</f>
        <v>0</v>
      </c>
      <c r="H18" s="325">
        <f>G18*各種係数!H16</f>
        <v>0</v>
      </c>
      <c r="I18" s="324">
        <f>G18*各種係数!I16</f>
        <v>0</v>
      </c>
      <c r="J18" s="364">
        <v>0</v>
      </c>
      <c r="K18" s="46">
        <f>J18*各種係数!G16</f>
        <v>0</v>
      </c>
      <c r="L18" s="46">
        <f>J18*各種係数!F16</f>
        <v>0</v>
      </c>
      <c r="M18" s="364">
        <v>0</v>
      </c>
      <c r="N18" s="46">
        <f>M18*各種係数!H16</f>
        <v>0</v>
      </c>
      <c r="O18" s="46">
        <f>M18*各種係数!I16</f>
        <v>0</v>
      </c>
      <c r="P18" s="54"/>
      <c r="Q18" s="41"/>
      <c r="R18" s="46">
        <f>Q$117*各種係数!J16</f>
        <v>0</v>
      </c>
      <c r="S18" s="46">
        <f>R18*各種係数!G16</f>
        <v>0</v>
      </c>
      <c r="T18" s="46">
        <f>R18*各種係数!F16</f>
        <v>0</v>
      </c>
      <c r="U18" s="364">
        <v>0</v>
      </c>
      <c r="V18" s="46">
        <f>U18*各種係数!H16</f>
        <v>0</v>
      </c>
      <c r="W18" s="46">
        <f>U18*各種係数!I16</f>
        <v>0</v>
      </c>
      <c r="X18" s="135">
        <f t="shared" si="0"/>
        <v>0</v>
      </c>
      <c r="Y18" s="46">
        <f t="shared" si="1"/>
        <v>0</v>
      </c>
      <c r="Z18" s="47">
        <f t="shared" si="2"/>
        <v>0</v>
      </c>
      <c r="AA18" s="46">
        <f>G18*各種係数!K16*各種係数!$N$16</f>
        <v>0</v>
      </c>
      <c r="AB18" s="46">
        <f>M18*各種係数!K16*各種係数!$N$16</f>
        <v>0</v>
      </c>
      <c r="AC18" s="46">
        <f>U18*各種係数!K16*各種係数!$N$16</f>
        <v>0</v>
      </c>
      <c r="AD18" s="364">
        <f t="shared" si="3"/>
        <v>0</v>
      </c>
      <c r="AE18" s="46">
        <f>G18*各種係数!L16*各種係数!$N$16</f>
        <v>0</v>
      </c>
      <c r="AF18" s="46">
        <f>M18*各種係数!L16*各種係数!$N$16</f>
        <v>0</v>
      </c>
      <c r="AG18" s="46">
        <f>U18*各種係数!L16*各種係数!$N$16</f>
        <v>0</v>
      </c>
      <c r="AH18" s="135">
        <f t="shared" si="4"/>
        <v>0</v>
      </c>
    </row>
    <row r="19" spans="2:34" x14ac:dyDescent="0.15">
      <c r="B19" s="163" t="s">
        <v>43</v>
      </c>
      <c r="C19" s="163" t="s">
        <v>290</v>
      </c>
      <c r="D19" s="163" t="s">
        <v>290</v>
      </c>
      <c r="E19" s="62" t="s">
        <v>958</v>
      </c>
      <c r="F19" s="365">
        <f>SUMIF(価格変換【実績】!$D$7:$D$64,E19,価格変換【実績】!$J$7:$J$64)</f>
        <v>0</v>
      </c>
      <c r="G19" s="326">
        <f>SUMIF(価格変換【実績】!$D$7:$D$64,E19,価格変換【実績】!$L$7:$L$64)</f>
        <v>0</v>
      </c>
      <c r="H19" s="327">
        <f>G19*各種係数!H17</f>
        <v>0</v>
      </c>
      <c r="I19" s="326">
        <f>G19*各種係数!I17</f>
        <v>0</v>
      </c>
      <c r="J19" s="80">
        <v>0</v>
      </c>
      <c r="K19" s="67">
        <f>J19*各種係数!G17</f>
        <v>0</v>
      </c>
      <c r="L19" s="67">
        <f>J19*各種係数!F17</f>
        <v>0</v>
      </c>
      <c r="M19" s="80">
        <v>0</v>
      </c>
      <c r="N19" s="67">
        <f>M19*各種係数!H17</f>
        <v>0</v>
      </c>
      <c r="O19" s="67">
        <f>M19*各種係数!I17</f>
        <v>0</v>
      </c>
      <c r="P19" s="54"/>
      <c r="Q19" s="41"/>
      <c r="R19" s="67">
        <f>Q$117*各種係数!J17</f>
        <v>0</v>
      </c>
      <c r="S19" s="67">
        <f>R19*各種係数!G17</f>
        <v>0</v>
      </c>
      <c r="T19" s="67">
        <f>R19*各種係数!F17</f>
        <v>0</v>
      </c>
      <c r="U19" s="80">
        <v>0</v>
      </c>
      <c r="V19" s="67">
        <f>U19*各種係数!H17</f>
        <v>0</v>
      </c>
      <c r="W19" s="67">
        <f>U19*各種係数!I17</f>
        <v>0</v>
      </c>
      <c r="X19" s="330">
        <f t="shared" si="0"/>
        <v>0</v>
      </c>
      <c r="Y19" s="67">
        <f t="shared" si="1"/>
        <v>0</v>
      </c>
      <c r="Z19" s="68">
        <f t="shared" si="2"/>
        <v>0</v>
      </c>
      <c r="AA19" s="67">
        <f>G19*各種係数!K17*各種係数!$N$16</f>
        <v>0</v>
      </c>
      <c r="AB19" s="67">
        <f>M19*各種係数!K17*各種係数!$N$16</f>
        <v>0</v>
      </c>
      <c r="AC19" s="67">
        <f>U19*各種係数!K17*各種係数!$N$16</f>
        <v>0</v>
      </c>
      <c r="AD19" s="80">
        <f t="shared" si="3"/>
        <v>0</v>
      </c>
      <c r="AE19" s="67">
        <f>G19*各種係数!L17*各種係数!$N$16</f>
        <v>0</v>
      </c>
      <c r="AF19" s="67">
        <f>M19*各種係数!L17*各種係数!$N$16</f>
        <v>0</v>
      </c>
      <c r="AG19" s="67">
        <f>U19*各種係数!L17*各種係数!$N$16</f>
        <v>0</v>
      </c>
      <c r="AH19" s="330">
        <f t="shared" si="4"/>
        <v>0</v>
      </c>
    </row>
    <row r="20" spans="2:34" x14ac:dyDescent="0.15">
      <c r="B20" s="155" t="s">
        <v>44</v>
      </c>
      <c r="C20" s="155" t="s">
        <v>290</v>
      </c>
      <c r="D20" s="155" t="s">
        <v>290</v>
      </c>
      <c r="E20" s="41" t="s">
        <v>207</v>
      </c>
      <c r="F20" s="363">
        <f>SUMIF(価格変換【実績】!$D$7:$D$64,E20,価格変換【実績】!$J$7:$J$64)</f>
        <v>0</v>
      </c>
      <c r="G20" s="324">
        <f>SUMIF(価格変換【実績】!$D$7:$D$64,E20,価格変換【実績】!$L$7:$L$64)</f>
        <v>0</v>
      </c>
      <c r="H20" s="325">
        <f>G20*各種係数!H18</f>
        <v>0</v>
      </c>
      <c r="I20" s="324">
        <f>G20*各種係数!I18</f>
        <v>0</v>
      </c>
      <c r="J20" s="366">
        <v>0</v>
      </c>
      <c r="K20" s="46">
        <f>J20*各種係数!G18</f>
        <v>0</v>
      </c>
      <c r="L20" s="46">
        <f>J20*各種係数!F18</f>
        <v>0</v>
      </c>
      <c r="M20" s="366">
        <v>0</v>
      </c>
      <c r="N20" s="46">
        <f>M20*各種係数!H18</f>
        <v>0</v>
      </c>
      <c r="O20" s="46">
        <f>M20*各種係数!I18</f>
        <v>0</v>
      </c>
      <c r="P20" s="54"/>
      <c r="Q20" s="41"/>
      <c r="R20" s="46">
        <f>Q$117*各種係数!J18</f>
        <v>0</v>
      </c>
      <c r="S20" s="46">
        <f>R20*各種係数!G18</f>
        <v>0</v>
      </c>
      <c r="T20" s="46">
        <f>R20*各種係数!F18</f>
        <v>0</v>
      </c>
      <c r="U20" s="366">
        <v>0</v>
      </c>
      <c r="V20" s="46">
        <f>U20*各種係数!H18</f>
        <v>0</v>
      </c>
      <c r="W20" s="46">
        <f>U20*各種係数!I18</f>
        <v>0</v>
      </c>
      <c r="X20" s="328">
        <f t="shared" si="0"/>
        <v>0</v>
      </c>
      <c r="Y20" s="136">
        <f t="shared" si="1"/>
        <v>0</v>
      </c>
      <c r="Z20" s="329">
        <f t="shared" si="2"/>
        <v>0</v>
      </c>
      <c r="AA20" s="46">
        <f>G20*各種係数!K18*各種係数!$N$16</f>
        <v>0</v>
      </c>
      <c r="AB20" s="46">
        <f>M20*各種係数!K18*各種係数!$N$16</f>
        <v>0</v>
      </c>
      <c r="AC20" s="46">
        <f>U20*各種係数!K18*各種係数!$N$16</f>
        <v>0</v>
      </c>
      <c r="AD20" s="366">
        <f t="shared" si="3"/>
        <v>0</v>
      </c>
      <c r="AE20" s="46">
        <f>G20*各種係数!L18*各種係数!$N$16</f>
        <v>0</v>
      </c>
      <c r="AF20" s="46">
        <f>M20*各種係数!L18*各種係数!$N$16</f>
        <v>0</v>
      </c>
      <c r="AG20" s="46">
        <f>U20*各種係数!L18*各種係数!$N$16</f>
        <v>0</v>
      </c>
      <c r="AH20" s="328">
        <f t="shared" si="4"/>
        <v>0</v>
      </c>
    </row>
    <row r="21" spans="2:34" x14ac:dyDescent="0.15">
      <c r="B21" s="155" t="s">
        <v>45</v>
      </c>
      <c r="C21" s="155" t="s">
        <v>291</v>
      </c>
      <c r="D21" s="155" t="s">
        <v>290</v>
      </c>
      <c r="E21" s="41" t="s">
        <v>147</v>
      </c>
      <c r="F21" s="363">
        <f>SUMIF(価格変換【実績】!$D$7:$D$64,E21,価格変換【実績】!$J$7:$J$64)</f>
        <v>0</v>
      </c>
      <c r="G21" s="324">
        <f>SUMIF(価格変換【実績】!$D$7:$D$64,E21,価格変換【実績】!$L$7:$L$64)</f>
        <v>0</v>
      </c>
      <c r="H21" s="325">
        <f>G21*各種係数!H19</f>
        <v>0</v>
      </c>
      <c r="I21" s="324">
        <f>G21*各種係数!I19</f>
        <v>0</v>
      </c>
      <c r="J21" s="364">
        <v>0</v>
      </c>
      <c r="K21" s="46">
        <f>J21*各種係数!G19</f>
        <v>0</v>
      </c>
      <c r="L21" s="46">
        <f>J21*各種係数!F19</f>
        <v>0</v>
      </c>
      <c r="M21" s="364">
        <v>0</v>
      </c>
      <c r="N21" s="46">
        <f>M21*各種係数!H19</f>
        <v>0</v>
      </c>
      <c r="O21" s="46">
        <f>M21*各種係数!I19</f>
        <v>0</v>
      </c>
      <c r="P21" s="54"/>
      <c r="Q21" s="41"/>
      <c r="R21" s="46">
        <f>Q$117*各種係数!J19</f>
        <v>0</v>
      </c>
      <c r="S21" s="46">
        <f>R21*各種係数!G19</f>
        <v>0</v>
      </c>
      <c r="T21" s="46">
        <f>R21*各種係数!F19</f>
        <v>0</v>
      </c>
      <c r="U21" s="364">
        <v>0</v>
      </c>
      <c r="V21" s="46">
        <f>U21*各種係数!H19</f>
        <v>0</v>
      </c>
      <c r="W21" s="46">
        <f>U21*各種係数!I19</f>
        <v>0</v>
      </c>
      <c r="X21" s="135">
        <f t="shared" si="0"/>
        <v>0</v>
      </c>
      <c r="Y21" s="46">
        <f t="shared" si="1"/>
        <v>0</v>
      </c>
      <c r="Z21" s="47">
        <f t="shared" si="2"/>
        <v>0</v>
      </c>
      <c r="AA21" s="46">
        <f>G21*各種係数!K19*各種係数!$N$16</f>
        <v>0</v>
      </c>
      <c r="AB21" s="46">
        <f>M21*各種係数!K19*各種係数!$N$16</f>
        <v>0</v>
      </c>
      <c r="AC21" s="46">
        <f>U21*各種係数!K19*各種係数!$N$16</f>
        <v>0</v>
      </c>
      <c r="AD21" s="364">
        <f t="shared" si="3"/>
        <v>0</v>
      </c>
      <c r="AE21" s="46">
        <f>G21*各種係数!L19*各種係数!$N$16</f>
        <v>0</v>
      </c>
      <c r="AF21" s="46">
        <f>M21*各種係数!L19*各種係数!$N$16</f>
        <v>0</v>
      </c>
      <c r="AG21" s="46">
        <f>U21*各種係数!L19*各種係数!$N$16</f>
        <v>0</v>
      </c>
      <c r="AH21" s="135">
        <f t="shared" si="4"/>
        <v>0</v>
      </c>
    </row>
    <row r="22" spans="2:34" x14ac:dyDescent="0.15">
      <c r="B22" s="155" t="s">
        <v>46</v>
      </c>
      <c r="C22" s="155" t="s">
        <v>291</v>
      </c>
      <c r="D22" s="155" t="s">
        <v>290</v>
      </c>
      <c r="E22" s="41" t="s">
        <v>959</v>
      </c>
      <c r="F22" s="363">
        <f>SUMIF(価格変換【実績】!$D$7:$D$64,E22,価格変換【実績】!$J$7:$J$64)</f>
        <v>0</v>
      </c>
      <c r="G22" s="324">
        <f>SUMIF(価格変換【実績】!$D$7:$D$64,E22,価格変換【実績】!$L$7:$L$64)</f>
        <v>0</v>
      </c>
      <c r="H22" s="325">
        <f>G22*各種係数!H20</f>
        <v>0</v>
      </c>
      <c r="I22" s="324">
        <f>G22*各種係数!I20</f>
        <v>0</v>
      </c>
      <c r="J22" s="364">
        <v>0</v>
      </c>
      <c r="K22" s="46">
        <f>J22*各種係数!G20</f>
        <v>0</v>
      </c>
      <c r="L22" s="46">
        <f>J22*各種係数!F20</f>
        <v>0</v>
      </c>
      <c r="M22" s="364">
        <v>0</v>
      </c>
      <c r="N22" s="46">
        <f>M22*各種係数!H20</f>
        <v>0</v>
      </c>
      <c r="O22" s="46">
        <f>M22*各種係数!I20</f>
        <v>0</v>
      </c>
      <c r="P22" s="54"/>
      <c r="Q22" s="41"/>
      <c r="R22" s="46">
        <f>Q$117*各種係数!J20</f>
        <v>0</v>
      </c>
      <c r="S22" s="46">
        <f>R22*各種係数!G20</f>
        <v>0</v>
      </c>
      <c r="T22" s="46">
        <f>R22*各種係数!F20</f>
        <v>0</v>
      </c>
      <c r="U22" s="364">
        <v>0</v>
      </c>
      <c r="V22" s="46">
        <f>U22*各種係数!H20</f>
        <v>0</v>
      </c>
      <c r="W22" s="46">
        <f>U22*各種係数!I20</f>
        <v>0</v>
      </c>
      <c r="X22" s="135">
        <f t="shared" si="0"/>
        <v>0</v>
      </c>
      <c r="Y22" s="46">
        <f t="shared" si="1"/>
        <v>0</v>
      </c>
      <c r="Z22" s="47">
        <f t="shared" si="2"/>
        <v>0</v>
      </c>
      <c r="AA22" s="46">
        <f>G22*各種係数!K20*各種係数!$N$16</f>
        <v>0</v>
      </c>
      <c r="AB22" s="46">
        <f>M22*各種係数!K20*各種係数!$N$16</f>
        <v>0</v>
      </c>
      <c r="AC22" s="46">
        <f>U22*各種係数!K20*各種係数!$N$16</f>
        <v>0</v>
      </c>
      <c r="AD22" s="364">
        <f t="shared" si="3"/>
        <v>0</v>
      </c>
      <c r="AE22" s="46">
        <f>G22*各種係数!L20*各種係数!$N$16</f>
        <v>0</v>
      </c>
      <c r="AF22" s="46">
        <f>M22*各種係数!L20*各種係数!$N$16</f>
        <v>0</v>
      </c>
      <c r="AG22" s="46">
        <f>U22*各種係数!L20*各種係数!$N$16</f>
        <v>0</v>
      </c>
      <c r="AH22" s="135">
        <f t="shared" si="4"/>
        <v>0</v>
      </c>
    </row>
    <row r="23" spans="2:34" x14ac:dyDescent="0.15">
      <c r="B23" s="155" t="s">
        <v>47</v>
      </c>
      <c r="C23" s="155" t="s">
        <v>292</v>
      </c>
      <c r="D23" s="155" t="s">
        <v>290</v>
      </c>
      <c r="E23" s="41" t="s">
        <v>960</v>
      </c>
      <c r="F23" s="363">
        <f>SUMIF(価格変換【実績】!$D$7:$D$64,E23,価格変換【実績】!$J$7:$J$64)</f>
        <v>0</v>
      </c>
      <c r="G23" s="324">
        <f>SUMIF(価格変換【実績】!$D$7:$D$64,E23,価格変換【実績】!$L$7:$L$64)</f>
        <v>0</v>
      </c>
      <c r="H23" s="325">
        <f>G23*各種係数!H21</f>
        <v>0</v>
      </c>
      <c r="I23" s="324">
        <f>G23*各種係数!I21</f>
        <v>0</v>
      </c>
      <c r="J23" s="364">
        <v>0</v>
      </c>
      <c r="K23" s="46">
        <f>J23*各種係数!G21</f>
        <v>0</v>
      </c>
      <c r="L23" s="46">
        <f>J23*各種係数!F21</f>
        <v>0</v>
      </c>
      <c r="M23" s="364">
        <v>0</v>
      </c>
      <c r="N23" s="46">
        <f>M23*各種係数!H21</f>
        <v>0</v>
      </c>
      <c r="O23" s="46">
        <f>M23*各種係数!I21</f>
        <v>0</v>
      </c>
      <c r="P23" s="54"/>
      <c r="Q23" s="41"/>
      <c r="R23" s="46">
        <f>Q$117*各種係数!J21</f>
        <v>0</v>
      </c>
      <c r="S23" s="46">
        <f>R23*各種係数!G21</f>
        <v>0</v>
      </c>
      <c r="T23" s="46">
        <f>R23*各種係数!F21</f>
        <v>0</v>
      </c>
      <c r="U23" s="364">
        <v>0</v>
      </c>
      <c r="V23" s="46">
        <f>U23*各種係数!H21</f>
        <v>0</v>
      </c>
      <c r="W23" s="46">
        <f>U23*各種係数!I21</f>
        <v>0</v>
      </c>
      <c r="X23" s="135">
        <f t="shared" si="0"/>
        <v>0</v>
      </c>
      <c r="Y23" s="46">
        <f t="shared" si="1"/>
        <v>0</v>
      </c>
      <c r="Z23" s="47">
        <f t="shared" si="2"/>
        <v>0</v>
      </c>
      <c r="AA23" s="46">
        <f>G23*各種係数!K21*各種係数!$N$16</f>
        <v>0</v>
      </c>
      <c r="AB23" s="46">
        <f>M23*各種係数!K21*各種係数!$N$16</f>
        <v>0</v>
      </c>
      <c r="AC23" s="46">
        <f>U23*各種係数!K21*各種係数!$N$16</f>
        <v>0</v>
      </c>
      <c r="AD23" s="364">
        <f t="shared" si="3"/>
        <v>0</v>
      </c>
      <c r="AE23" s="46">
        <f>G23*各種係数!L21*各種係数!$N$16</f>
        <v>0</v>
      </c>
      <c r="AF23" s="46">
        <f>M23*各種係数!L21*各種係数!$N$16</f>
        <v>0</v>
      </c>
      <c r="AG23" s="46">
        <f>U23*各種係数!L21*各種係数!$N$16</f>
        <v>0</v>
      </c>
      <c r="AH23" s="135">
        <f t="shared" si="4"/>
        <v>0</v>
      </c>
    </row>
    <row r="24" spans="2:34" x14ac:dyDescent="0.15">
      <c r="B24" s="155" t="s">
        <v>48</v>
      </c>
      <c r="C24" s="155" t="s">
        <v>292</v>
      </c>
      <c r="D24" s="155" t="s">
        <v>290</v>
      </c>
      <c r="E24" s="41" t="s">
        <v>150</v>
      </c>
      <c r="F24" s="365">
        <f>SUMIF(価格変換【実績】!$D$7:$D$64,E24,価格変換【実績】!$J$7:$J$64)</f>
        <v>0</v>
      </c>
      <c r="G24" s="326">
        <f>SUMIF(価格変換【実績】!$D$7:$D$64,E24,価格変換【実績】!$L$7:$L$64)</f>
        <v>0</v>
      </c>
      <c r="H24" s="327">
        <f>G24*各種係数!H22</f>
        <v>0</v>
      </c>
      <c r="I24" s="326">
        <f>G24*各種係数!I22</f>
        <v>0</v>
      </c>
      <c r="J24" s="80">
        <v>0</v>
      </c>
      <c r="K24" s="67">
        <f>J24*各種係数!G22</f>
        <v>0</v>
      </c>
      <c r="L24" s="67">
        <f>J24*各種係数!F22</f>
        <v>0</v>
      </c>
      <c r="M24" s="80">
        <v>0</v>
      </c>
      <c r="N24" s="67">
        <f>M24*各種係数!H22</f>
        <v>0</v>
      </c>
      <c r="O24" s="67">
        <f>M24*各種係数!I22</f>
        <v>0</v>
      </c>
      <c r="P24" s="54"/>
      <c r="Q24" s="41"/>
      <c r="R24" s="67">
        <f>Q$117*各種係数!J22</f>
        <v>0</v>
      </c>
      <c r="S24" s="67">
        <f>R24*各種係数!G22</f>
        <v>0</v>
      </c>
      <c r="T24" s="67">
        <f>R24*各種係数!F22</f>
        <v>0</v>
      </c>
      <c r="U24" s="80">
        <v>0</v>
      </c>
      <c r="V24" s="67">
        <f>U24*各種係数!H22</f>
        <v>0</v>
      </c>
      <c r="W24" s="67">
        <f>U24*各種係数!I22</f>
        <v>0</v>
      </c>
      <c r="X24" s="330">
        <f t="shared" si="0"/>
        <v>0</v>
      </c>
      <c r="Y24" s="67">
        <f t="shared" si="1"/>
        <v>0</v>
      </c>
      <c r="Z24" s="68">
        <f t="shared" si="2"/>
        <v>0</v>
      </c>
      <c r="AA24" s="67">
        <f>G24*各種係数!K22*各種係数!$N$16</f>
        <v>0</v>
      </c>
      <c r="AB24" s="67">
        <f>M24*各種係数!K22*各種係数!$N$16</f>
        <v>0</v>
      </c>
      <c r="AC24" s="67">
        <f>U24*各種係数!K22*各種係数!$N$16</f>
        <v>0</v>
      </c>
      <c r="AD24" s="80">
        <f t="shared" si="3"/>
        <v>0</v>
      </c>
      <c r="AE24" s="67">
        <f>G24*各種係数!L22*各種係数!$N$16</f>
        <v>0</v>
      </c>
      <c r="AF24" s="67">
        <f>M24*各種係数!L22*各種係数!$N$16</f>
        <v>0</v>
      </c>
      <c r="AG24" s="67">
        <f>U24*各種係数!L22*各種係数!$N$16</f>
        <v>0</v>
      </c>
      <c r="AH24" s="330">
        <f t="shared" si="4"/>
        <v>0</v>
      </c>
    </row>
    <row r="25" spans="2:34" x14ac:dyDescent="0.15">
      <c r="B25" s="162" t="s">
        <v>49</v>
      </c>
      <c r="C25" s="162" t="s">
        <v>292</v>
      </c>
      <c r="D25" s="162" t="s">
        <v>290</v>
      </c>
      <c r="E25" s="116" t="s">
        <v>151</v>
      </c>
      <c r="F25" s="363">
        <f>SUMIF(価格変換【実績】!$D$7:$D$64,E25,価格変換【実績】!$J$7:$J$64)</f>
        <v>0</v>
      </c>
      <c r="G25" s="324">
        <f>SUMIF(価格変換【実績】!$D$7:$D$64,E25,価格変換【実績】!$L$7:$L$64)</f>
        <v>0</v>
      </c>
      <c r="H25" s="325">
        <f>G25*各種係数!H23</f>
        <v>0</v>
      </c>
      <c r="I25" s="324">
        <f>G25*各種係数!I23</f>
        <v>0</v>
      </c>
      <c r="J25" s="366">
        <v>0</v>
      </c>
      <c r="K25" s="46">
        <f>J25*各種係数!G23</f>
        <v>0</v>
      </c>
      <c r="L25" s="46">
        <f>J25*各種係数!F23</f>
        <v>0</v>
      </c>
      <c r="M25" s="366">
        <v>0</v>
      </c>
      <c r="N25" s="46">
        <f>M25*各種係数!H23</f>
        <v>0</v>
      </c>
      <c r="O25" s="46">
        <f>M25*各種係数!I23</f>
        <v>0</v>
      </c>
      <c r="P25" s="54"/>
      <c r="Q25" s="41"/>
      <c r="R25" s="46">
        <f>Q$117*各種係数!J23</f>
        <v>0</v>
      </c>
      <c r="S25" s="46">
        <f>R25*各種係数!G23</f>
        <v>0</v>
      </c>
      <c r="T25" s="46">
        <f>R25*各種係数!F23</f>
        <v>0</v>
      </c>
      <c r="U25" s="366">
        <v>0</v>
      </c>
      <c r="V25" s="46">
        <f>U25*各種係数!H23</f>
        <v>0</v>
      </c>
      <c r="W25" s="46">
        <f>U25*各種係数!I23</f>
        <v>0</v>
      </c>
      <c r="X25" s="328">
        <f t="shared" si="0"/>
        <v>0</v>
      </c>
      <c r="Y25" s="136">
        <f t="shared" si="1"/>
        <v>0</v>
      </c>
      <c r="Z25" s="329">
        <f t="shared" si="2"/>
        <v>0</v>
      </c>
      <c r="AA25" s="46">
        <f>G25*各種係数!K23*各種係数!$N$16</f>
        <v>0</v>
      </c>
      <c r="AB25" s="46">
        <f>M25*各種係数!K23*各種係数!$N$16</f>
        <v>0</v>
      </c>
      <c r="AC25" s="46">
        <f>U25*各種係数!K23*各種係数!$N$16</f>
        <v>0</v>
      </c>
      <c r="AD25" s="366">
        <f t="shared" si="3"/>
        <v>0</v>
      </c>
      <c r="AE25" s="46">
        <f>G25*各種係数!L23*各種係数!$N$16</f>
        <v>0</v>
      </c>
      <c r="AF25" s="46">
        <f>M25*各種係数!L23*各種係数!$N$16</f>
        <v>0</v>
      </c>
      <c r="AG25" s="46">
        <f>U25*各種係数!L23*各種係数!$N$16</f>
        <v>0</v>
      </c>
      <c r="AH25" s="328">
        <f t="shared" si="4"/>
        <v>0</v>
      </c>
    </row>
    <row r="26" spans="2:34" x14ac:dyDescent="0.15">
      <c r="B26" s="155" t="s">
        <v>50</v>
      </c>
      <c r="C26" s="155" t="s">
        <v>292</v>
      </c>
      <c r="D26" s="155" t="s">
        <v>290</v>
      </c>
      <c r="E26" s="41" t="s">
        <v>152</v>
      </c>
      <c r="F26" s="363">
        <f>SUMIF(価格変換【実績】!$D$7:$D$64,E26,価格変換【実績】!$J$7:$J$64)</f>
        <v>0</v>
      </c>
      <c r="G26" s="324">
        <f>SUMIF(価格変換【実績】!$D$7:$D$64,E26,価格変換【実績】!$L$7:$L$64)</f>
        <v>0</v>
      </c>
      <c r="H26" s="325">
        <f>G26*各種係数!H24</f>
        <v>0</v>
      </c>
      <c r="I26" s="324">
        <f>G26*各種係数!I24</f>
        <v>0</v>
      </c>
      <c r="J26" s="364">
        <v>0</v>
      </c>
      <c r="K26" s="46">
        <f>J26*各種係数!G24</f>
        <v>0</v>
      </c>
      <c r="L26" s="46">
        <f>J26*各種係数!F24</f>
        <v>0</v>
      </c>
      <c r="M26" s="364">
        <v>0</v>
      </c>
      <c r="N26" s="46">
        <f>M26*各種係数!H24</f>
        <v>0</v>
      </c>
      <c r="O26" s="46">
        <f>M26*各種係数!I24</f>
        <v>0</v>
      </c>
      <c r="P26" s="54"/>
      <c r="Q26" s="41"/>
      <c r="R26" s="46">
        <f>Q$117*各種係数!J24</f>
        <v>0</v>
      </c>
      <c r="S26" s="46">
        <f>R26*各種係数!G24</f>
        <v>0</v>
      </c>
      <c r="T26" s="46">
        <f>R26*各種係数!F24</f>
        <v>0</v>
      </c>
      <c r="U26" s="364">
        <v>0</v>
      </c>
      <c r="V26" s="46">
        <f>U26*各種係数!H24</f>
        <v>0</v>
      </c>
      <c r="W26" s="46">
        <f>U26*各種係数!I24</f>
        <v>0</v>
      </c>
      <c r="X26" s="135">
        <f t="shared" si="0"/>
        <v>0</v>
      </c>
      <c r="Y26" s="46">
        <f t="shared" si="1"/>
        <v>0</v>
      </c>
      <c r="Z26" s="47">
        <f t="shared" si="2"/>
        <v>0</v>
      </c>
      <c r="AA26" s="46">
        <f>G26*各種係数!K24*各種係数!$N$16</f>
        <v>0</v>
      </c>
      <c r="AB26" s="46">
        <f>M26*各種係数!K24*各種係数!$N$16</f>
        <v>0</v>
      </c>
      <c r="AC26" s="46">
        <f>U26*各種係数!K24*各種係数!$N$16</f>
        <v>0</v>
      </c>
      <c r="AD26" s="364">
        <f t="shared" si="3"/>
        <v>0</v>
      </c>
      <c r="AE26" s="46">
        <f>G26*各種係数!L24*各種係数!$N$16</f>
        <v>0</v>
      </c>
      <c r="AF26" s="46">
        <f>M26*各種係数!L24*各種係数!$N$16</f>
        <v>0</v>
      </c>
      <c r="AG26" s="46">
        <f>U26*各種係数!L24*各種係数!$N$16</f>
        <v>0</v>
      </c>
      <c r="AH26" s="135">
        <f t="shared" si="4"/>
        <v>0</v>
      </c>
    </row>
    <row r="27" spans="2:34" x14ac:dyDescent="0.15">
      <c r="B27" s="155" t="s">
        <v>51</v>
      </c>
      <c r="C27" s="155" t="s">
        <v>293</v>
      </c>
      <c r="D27" s="155" t="s">
        <v>290</v>
      </c>
      <c r="E27" s="41" t="s">
        <v>961</v>
      </c>
      <c r="F27" s="363">
        <f>SUMIF(価格変換【実績】!$D$7:$D$64,E27,価格変換【実績】!$J$7:$J$64)</f>
        <v>0</v>
      </c>
      <c r="G27" s="324">
        <f>SUMIF(価格変換【実績】!$D$7:$D$64,E27,価格変換【実績】!$L$7:$L$64)</f>
        <v>0</v>
      </c>
      <c r="H27" s="325">
        <f>G27*各種係数!H25</f>
        <v>0</v>
      </c>
      <c r="I27" s="324">
        <f>G27*各種係数!I25</f>
        <v>0</v>
      </c>
      <c r="J27" s="364">
        <v>0</v>
      </c>
      <c r="K27" s="46">
        <f>J27*各種係数!G25</f>
        <v>0</v>
      </c>
      <c r="L27" s="46">
        <f>J27*各種係数!F25</f>
        <v>0</v>
      </c>
      <c r="M27" s="364">
        <v>0</v>
      </c>
      <c r="N27" s="46">
        <f>M27*各種係数!H25</f>
        <v>0</v>
      </c>
      <c r="O27" s="46">
        <f>M27*各種係数!I25</f>
        <v>0</v>
      </c>
      <c r="P27" s="54"/>
      <c r="Q27" s="41"/>
      <c r="R27" s="46">
        <f>Q$117*各種係数!J25</f>
        <v>0</v>
      </c>
      <c r="S27" s="46">
        <f>R27*各種係数!G25</f>
        <v>0</v>
      </c>
      <c r="T27" s="46">
        <f>R27*各種係数!F25</f>
        <v>0</v>
      </c>
      <c r="U27" s="364">
        <v>0</v>
      </c>
      <c r="V27" s="46">
        <f>U27*各種係数!H25</f>
        <v>0</v>
      </c>
      <c r="W27" s="46">
        <f>U27*各種係数!I25</f>
        <v>0</v>
      </c>
      <c r="X27" s="135">
        <f t="shared" si="0"/>
        <v>0</v>
      </c>
      <c r="Y27" s="46">
        <f t="shared" si="1"/>
        <v>0</v>
      </c>
      <c r="Z27" s="47">
        <f t="shared" si="2"/>
        <v>0</v>
      </c>
      <c r="AA27" s="46">
        <f>G27*各種係数!K25*各種係数!$N$16</f>
        <v>0</v>
      </c>
      <c r="AB27" s="46">
        <f>M27*各種係数!K25*各種係数!$N$16</f>
        <v>0</v>
      </c>
      <c r="AC27" s="46">
        <f>U27*各種係数!K25*各種係数!$N$16</f>
        <v>0</v>
      </c>
      <c r="AD27" s="364">
        <f t="shared" si="3"/>
        <v>0</v>
      </c>
      <c r="AE27" s="46">
        <f>G27*各種係数!L25*各種係数!$N$16</f>
        <v>0</v>
      </c>
      <c r="AF27" s="46">
        <f>M27*各種係数!L25*各種係数!$N$16</f>
        <v>0</v>
      </c>
      <c r="AG27" s="46">
        <f>U27*各種係数!L25*各種係数!$N$16</f>
        <v>0</v>
      </c>
      <c r="AH27" s="135">
        <f t="shared" si="4"/>
        <v>0</v>
      </c>
    </row>
    <row r="28" spans="2:34" x14ac:dyDescent="0.15">
      <c r="B28" s="155" t="s">
        <v>52</v>
      </c>
      <c r="C28" s="155" t="s">
        <v>294</v>
      </c>
      <c r="D28" s="155" t="s">
        <v>290</v>
      </c>
      <c r="E28" s="41" t="s">
        <v>154</v>
      </c>
      <c r="F28" s="363">
        <f>SUMIF(価格変換【実績】!$D$7:$D$64,E28,価格変換【実績】!$J$7:$J$64)</f>
        <v>0</v>
      </c>
      <c r="G28" s="324">
        <f>SUMIF(価格変換【実績】!$D$7:$D$64,E28,価格変換【実績】!$L$7:$L$64)</f>
        <v>0</v>
      </c>
      <c r="H28" s="325">
        <f>G28*各種係数!H26</f>
        <v>0</v>
      </c>
      <c r="I28" s="324">
        <f>G28*各種係数!I26</f>
        <v>0</v>
      </c>
      <c r="J28" s="364">
        <v>0</v>
      </c>
      <c r="K28" s="46">
        <f>J28*各種係数!G26</f>
        <v>0</v>
      </c>
      <c r="L28" s="46">
        <f>J28*各種係数!F26</f>
        <v>0</v>
      </c>
      <c r="M28" s="364">
        <v>0</v>
      </c>
      <c r="N28" s="46">
        <f>M28*各種係数!H26</f>
        <v>0</v>
      </c>
      <c r="O28" s="46">
        <f>M28*各種係数!I26</f>
        <v>0</v>
      </c>
      <c r="P28" s="54"/>
      <c r="Q28" s="41"/>
      <c r="R28" s="46">
        <f>Q$117*各種係数!J26</f>
        <v>0</v>
      </c>
      <c r="S28" s="46">
        <f>R28*各種係数!G26</f>
        <v>0</v>
      </c>
      <c r="T28" s="46">
        <f>R28*各種係数!F26</f>
        <v>0</v>
      </c>
      <c r="U28" s="364">
        <v>0</v>
      </c>
      <c r="V28" s="46">
        <f>U28*各種係数!H26</f>
        <v>0</v>
      </c>
      <c r="W28" s="46">
        <f>U28*各種係数!I26</f>
        <v>0</v>
      </c>
      <c r="X28" s="135">
        <f t="shared" si="0"/>
        <v>0</v>
      </c>
      <c r="Y28" s="46">
        <f t="shared" si="1"/>
        <v>0</v>
      </c>
      <c r="Z28" s="47">
        <f t="shared" si="2"/>
        <v>0</v>
      </c>
      <c r="AA28" s="46">
        <f>G28*各種係数!K26*各種係数!$N$16</f>
        <v>0</v>
      </c>
      <c r="AB28" s="46">
        <f>M28*各種係数!K26*各種係数!$N$16</f>
        <v>0</v>
      </c>
      <c r="AC28" s="46">
        <f>U28*各種係数!K26*各種係数!$N$16</f>
        <v>0</v>
      </c>
      <c r="AD28" s="364">
        <f t="shared" si="3"/>
        <v>0</v>
      </c>
      <c r="AE28" s="46">
        <f>G28*各種係数!L26*各種係数!$N$16</f>
        <v>0</v>
      </c>
      <c r="AF28" s="46">
        <f>M28*各種係数!L26*各種係数!$N$16</f>
        <v>0</v>
      </c>
      <c r="AG28" s="46">
        <f>U28*各種係数!L26*各種係数!$N$16</f>
        <v>0</v>
      </c>
      <c r="AH28" s="135">
        <f t="shared" si="4"/>
        <v>0</v>
      </c>
    </row>
    <row r="29" spans="2:34" x14ac:dyDescent="0.15">
      <c r="B29" s="163" t="s">
        <v>53</v>
      </c>
      <c r="C29" s="163" t="s">
        <v>294</v>
      </c>
      <c r="D29" s="163" t="s">
        <v>290</v>
      </c>
      <c r="E29" s="62" t="s">
        <v>962</v>
      </c>
      <c r="F29" s="365">
        <f>SUMIF(価格変換【実績】!$D$7:$D$64,E29,価格変換【実績】!$J$7:$J$64)</f>
        <v>0</v>
      </c>
      <c r="G29" s="326">
        <f>SUMIF(価格変換【実績】!$D$7:$D$64,E29,価格変換【実績】!$L$7:$L$64)</f>
        <v>0</v>
      </c>
      <c r="H29" s="327">
        <f>G29*各種係数!H27</f>
        <v>0</v>
      </c>
      <c r="I29" s="326">
        <f>G29*各種係数!I27</f>
        <v>0</v>
      </c>
      <c r="J29" s="80">
        <v>0</v>
      </c>
      <c r="K29" s="67">
        <f>J29*各種係数!G27</f>
        <v>0</v>
      </c>
      <c r="L29" s="67">
        <f>J29*各種係数!F27</f>
        <v>0</v>
      </c>
      <c r="M29" s="80">
        <v>0</v>
      </c>
      <c r="N29" s="67">
        <f>M29*各種係数!H27</f>
        <v>0</v>
      </c>
      <c r="O29" s="67">
        <f>M29*各種係数!I27</f>
        <v>0</v>
      </c>
      <c r="P29" s="54"/>
      <c r="Q29" s="41"/>
      <c r="R29" s="67">
        <f>Q$117*各種係数!J27</f>
        <v>0</v>
      </c>
      <c r="S29" s="67">
        <f>R29*各種係数!G27</f>
        <v>0</v>
      </c>
      <c r="T29" s="67">
        <f>R29*各種係数!F27</f>
        <v>0</v>
      </c>
      <c r="U29" s="80">
        <v>0</v>
      </c>
      <c r="V29" s="67">
        <f>U29*各種係数!H27</f>
        <v>0</v>
      </c>
      <c r="W29" s="67">
        <f>U29*各種係数!I27</f>
        <v>0</v>
      </c>
      <c r="X29" s="330">
        <f t="shared" si="0"/>
        <v>0</v>
      </c>
      <c r="Y29" s="67">
        <f t="shared" si="1"/>
        <v>0</v>
      </c>
      <c r="Z29" s="68">
        <f t="shared" si="2"/>
        <v>0</v>
      </c>
      <c r="AA29" s="67">
        <f>G29*各種係数!K27*各種係数!$N$16</f>
        <v>0</v>
      </c>
      <c r="AB29" s="67">
        <f>M29*各種係数!K27*各種係数!$N$16</f>
        <v>0</v>
      </c>
      <c r="AC29" s="67">
        <f>U29*各種係数!K27*各種係数!$N$16</f>
        <v>0</v>
      </c>
      <c r="AD29" s="80">
        <f t="shared" si="3"/>
        <v>0</v>
      </c>
      <c r="AE29" s="67">
        <f>G29*各種係数!L27*各種係数!$N$16</f>
        <v>0</v>
      </c>
      <c r="AF29" s="67">
        <f>M29*各種係数!L27*各種係数!$N$16</f>
        <v>0</v>
      </c>
      <c r="AG29" s="67">
        <f>U29*各種係数!L27*各種係数!$N$16</f>
        <v>0</v>
      </c>
      <c r="AH29" s="330">
        <f t="shared" si="4"/>
        <v>0</v>
      </c>
    </row>
    <row r="30" spans="2:34" x14ac:dyDescent="0.15">
      <c r="B30" s="155" t="s">
        <v>54</v>
      </c>
      <c r="C30" s="155" t="s">
        <v>294</v>
      </c>
      <c r="D30" s="155" t="s">
        <v>290</v>
      </c>
      <c r="E30" s="41" t="s">
        <v>963</v>
      </c>
      <c r="F30" s="363">
        <f>SUMIF(価格変換【実績】!$D$7:$D$64,E30,価格変換【実績】!$J$7:$J$64)</f>
        <v>0</v>
      </c>
      <c r="G30" s="324">
        <f>SUMIF(価格変換【実績】!$D$7:$D$64,E30,価格変換【実績】!$L$7:$L$64)</f>
        <v>0</v>
      </c>
      <c r="H30" s="325">
        <f>G30*各種係数!H28</f>
        <v>0</v>
      </c>
      <c r="I30" s="324">
        <f>G30*各種係数!I28</f>
        <v>0</v>
      </c>
      <c r="J30" s="366">
        <v>0</v>
      </c>
      <c r="K30" s="46">
        <f>J30*各種係数!G28</f>
        <v>0</v>
      </c>
      <c r="L30" s="46">
        <f>J30*各種係数!F28</f>
        <v>0</v>
      </c>
      <c r="M30" s="366">
        <v>0</v>
      </c>
      <c r="N30" s="46">
        <f>M30*各種係数!H28</f>
        <v>0</v>
      </c>
      <c r="O30" s="46">
        <f>M30*各種係数!I28</f>
        <v>0</v>
      </c>
      <c r="P30" s="54"/>
      <c r="Q30" s="41"/>
      <c r="R30" s="46">
        <f>Q$117*各種係数!J28</f>
        <v>0</v>
      </c>
      <c r="S30" s="46">
        <f>R30*各種係数!G28</f>
        <v>0</v>
      </c>
      <c r="T30" s="46">
        <f>R30*各種係数!F28</f>
        <v>0</v>
      </c>
      <c r="U30" s="366">
        <v>0</v>
      </c>
      <c r="V30" s="46">
        <f>U30*各種係数!H28</f>
        <v>0</v>
      </c>
      <c r="W30" s="46">
        <f>U30*各種係数!I28</f>
        <v>0</v>
      </c>
      <c r="X30" s="328">
        <f t="shared" si="0"/>
        <v>0</v>
      </c>
      <c r="Y30" s="136">
        <f t="shared" si="1"/>
        <v>0</v>
      </c>
      <c r="Z30" s="329">
        <f t="shared" si="2"/>
        <v>0</v>
      </c>
      <c r="AA30" s="46">
        <f>G30*各種係数!K28*各種係数!$N$16</f>
        <v>0</v>
      </c>
      <c r="AB30" s="46">
        <f>M30*各種係数!K28*各種係数!$N$16</f>
        <v>0</v>
      </c>
      <c r="AC30" s="46">
        <f>U30*各種係数!K28*各種係数!$N$16</f>
        <v>0</v>
      </c>
      <c r="AD30" s="366">
        <f t="shared" si="3"/>
        <v>0</v>
      </c>
      <c r="AE30" s="46">
        <f>G30*各種係数!L28*各種係数!$N$16</f>
        <v>0</v>
      </c>
      <c r="AF30" s="46">
        <f>M30*各種係数!L28*各種係数!$N$16</f>
        <v>0</v>
      </c>
      <c r="AG30" s="46">
        <f>U30*各種係数!L28*各種係数!$N$16</f>
        <v>0</v>
      </c>
      <c r="AH30" s="328">
        <f t="shared" si="4"/>
        <v>0</v>
      </c>
    </row>
    <row r="31" spans="2:34" x14ac:dyDescent="0.15">
      <c r="B31" s="155" t="s">
        <v>55</v>
      </c>
      <c r="C31" s="155" t="s">
        <v>294</v>
      </c>
      <c r="D31" s="155" t="s">
        <v>290</v>
      </c>
      <c r="E31" s="41" t="s">
        <v>964</v>
      </c>
      <c r="F31" s="363">
        <f>SUMIF(価格変換【実績】!$D$7:$D$64,E31,価格変換【実績】!$J$7:$J$64)</f>
        <v>0</v>
      </c>
      <c r="G31" s="324">
        <f>SUMIF(価格変換【実績】!$D$7:$D$64,E31,価格変換【実績】!$L$7:$L$64)</f>
        <v>0</v>
      </c>
      <c r="H31" s="325">
        <f>G31*各種係数!H29</f>
        <v>0</v>
      </c>
      <c r="I31" s="324">
        <f>G31*各種係数!I29</f>
        <v>0</v>
      </c>
      <c r="J31" s="364">
        <v>0</v>
      </c>
      <c r="K31" s="46">
        <f>J31*各種係数!G29</f>
        <v>0</v>
      </c>
      <c r="L31" s="46">
        <f>J31*各種係数!F29</f>
        <v>0</v>
      </c>
      <c r="M31" s="364">
        <v>0</v>
      </c>
      <c r="N31" s="46">
        <f>M31*各種係数!H29</f>
        <v>0</v>
      </c>
      <c r="O31" s="46">
        <f>M31*各種係数!I29</f>
        <v>0</v>
      </c>
      <c r="P31" s="54"/>
      <c r="Q31" s="41"/>
      <c r="R31" s="46">
        <f>Q$117*各種係数!J29</f>
        <v>0</v>
      </c>
      <c r="S31" s="46">
        <f>R31*各種係数!G29</f>
        <v>0</v>
      </c>
      <c r="T31" s="46">
        <f>R31*各種係数!F29</f>
        <v>0</v>
      </c>
      <c r="U31" s="364">
        <v>0</v>
      </c>
      <c r="V31" s="46">
        <f>U31*各種係数!H29</f>
        <v>0</v>
      </c>
      <c r="W31" s="46">
        <f>U31*各種係数!I29</f>
        <v>0</v>
      </c>
      <c r="X31" s="135">
        <f t="shared" si="0"/>
        <v>0</v>
      </c>
      <c r="Y31" s="46">
        <f t="shared" si="1"/>
        <v>0</v>
      </c>
      <c r="Z31" s="47">
        <f t="shared" si="2"/>
        <v>0</v>
      </c>
      <c r="AA31" s="46">
        <f>G31*各種係数!K29*各種係数!$N$16</f>
        <v>0</v>
      </c>
      <c r="AB31" s="46">
        <f>M31*各種係数!K29*各種係数!$N$16</f>
        <v>0</v>
      </c>
      <c r="AC31" s="46">
        <f>U31*各種係数!K29*各種係数!$N$16</f>
        <v>0</v>
      </c>
      <c r="AD31" s="364">
        <f t="shared" si="3"/>
        <v>0</v>
      </c>
      <c r="AE31" s="46">
        <f>G31*各種係数!L29*各種係数!$N$16</f>
        <v>0</v>
      </c>
      <c r="AF31" s="46">
        <f>M31*各種係数!L29*各種係数!$N$16</f>
        <v>0</v>
      </c>
      <c r="AG31" s="46">
        <f>U31*各種係数!L29*各種係数!$N$16</f>
        <v>0</v>
      </c>
      <c r="AH31" s="135">
        <f t="shared" si="4"/>
        <v>0</v>
      </c>
    </row>
    <row r="32" spans="2:34" x14ac:dyDescent="0.15">
      <c r="B32" s="155" t="s">
        <v>56</v>
      </c>
      <c r="C32" s="155" t="s">
        <v>294</v>
      </c>
      <c r="D32" s="155" t="s">
        <v>290</v>
      </c>
      <c r="E32" s="41" t="s">
        <v>155</v>
      </c>
      <c r="F32" s="363">
        <f>SUMIF(価格変換【実績】!$D$7:$D$64,E32,価格変換【実績】!$J$7:$J$64)</f>
        <v>0</v>
      </c>
      <c r="G32" s="324">
        <f>SUMIF(価格変換【実績】!$D$7:$D$64,E32,価格変換【実績】!$L$7:$L$64)</f>
        <v>0</v>
      </c>
      <c r="H32" s="325">
        <f>G32*各種係数!H30</f>
        <v>0</v>
      </c>
      <c r="I32" s="324">
        <f>G32*各種係数!I30</f>
        <v>0</v>
      </c>
      <c r="J32" s="364">
        <v>0</v>
      </c>
      <c r="K32" s="46">
        <f>J32*各種係数!G30</f>
        <v>0</v>
      </c>
      <c r="L32" s="46">
        <f>J32*各種係数!F30</f>
        <v>0</v>
      </c>
      <c r="M32" s="364">
        <v>0</v>
      </c>
      <c r="N32" s="46">
        <f>M32*各種係数!H30</f>
        <v>0</v>
      </c>
      <c r="O32" s="46">
        <f>M32*各種係数!I30</f>
        <v>0</v>
      </c>
      <c r="P32" s="54"/>
      <c r="Q32" s="41"/>
      <c r="R32" s="46">
        <f>Q$117*各種係数!J30</f>
        <v>0</v>
      </c>
      <c r="S32" s="46">
        <f>R32*各種係数!G30</f>
        <v>0</v>
      </c>
      <c r="T32" s="46">
        <f>R32*各種係数!F30</f>
        <v>0</v>
      </c>
      <c r="U32" s="364">
        <v>0</v>
      </c>
      <c r="V32" s="46">
        <f>U32*各種係数!H30</f>
        <v>0</v>
      </c>
      <c r="W32" s="46">
        <f>U32*各種係数!I30</f>
        <v>0</v>
      </c>
      <c r="X32" s="135">
        <f t="shared" si="0"/>
        <v>0</v>
      </c>
      <c r="Y32" s="46">
        <f t="shared" si="1"/>
        <v>0</v>
      </c>
      <c r="Z32" s="47">
        <f t="shared" si="2"/>
        <v>0</v>
      </c>
      <c r="AA32" s="46">
        <f>G32*各種係数!K30*各種係数!$N$16</f>
        <v>0</v>
      </c>
      <c r="AB32" s="46">
        <f>M32*各種係数!K30*各種係数!$N$16</f>
        <v>0</v>
      </c>
      <c r="AC32" s="46">
        <f>U32*各種係数!K30*各種係数!$N$16</f>
        <v>0</v>
      </c>
      <c r="AD32" s="364">
        <f t="shared" si="3"/>
        <v>0</v>
      </c>
      <c r="AE32" s="46">
        <f>G32*各種係数!L30*各種係数!$N$16</f>
        <v>0</v>
      </c>
      <c r="AF32" s="46">
        <f>M32*各種係数!L30*各種係数!$N$16</f>
        <v>0</v>
      </c>
      <c r="AG32" s="46">
        <f>U32*各種係数!L30*各種係数!$N$16</f>
        <v>0</v>
      </c>
      <c r="AH32" s="135">
        <f t="shared" si="4"/>
        <v>0</v>
      </c>
    </row>
    <row r="33" spans="2:34" x14ac:dyDescent="0.15">
      <c r="B33" s="155" t="s">
        <v>57</v>
      </c>
      <c r="C33" s="155" t="s">
        <v>294</v>
      </c>
      <c r="D33" s="155" t="s">
        <v>290</v>
      </c>
      <c r="E33" s="41" t="s">
        <v>156</v>
      </c>
      <c r="F33" s="363">
        <f>SUMIF(価格変換【実績】!$D$7:$D$64,E33,価格変換【実績】!$J$7:$J$64)</f>
        <v>0</v>
      </c>
      <c r="G33" s="324">
        <f>SUMIF(価格変換【実績】!$D$7:$D$64,E33,価格変換【実績】!$L$7:$L$64)</f>
        <v>0</v>
      </c>
      <c r="H33" s="325">
        <f>G33*各種係数!H31</f>
        <v>0</v>
      </c>
      <c r="I33" s="324">
        <f>G33*各種係数!I31</f>
        <v>0</v>
      </c>
      <c r="J33" s="364">
        <v>0</v>
      </c>
      <c r="K33" s="46">
        <f>J33*各種係数!G31</f>
        <v>0</v>
      </c>
      <c r="L33" s="46">
        <f>J33*各種係数!F31</f>
        <v>0</v>
      </c>
      <c r="M33" s="364">
        <v>0</v>
      </c>
      <c r="N33" s="46">
        <f>M33*各種係数!H31</f>
        <v>0</v>
      </c>
      <c r="O33" s="46">
        <f>M33*各種係数!I31</f>
        <v>0</v>
      </c>
      <c r="P33" s="54"/>
      <c r="Q33" s="41"/>
      <c r="R33" s="46">
        <f>Q$117*各種係数!J31</f>
        <v>0</v>
      </c>
      <c r="S33" s="46">
        <f>R33*各種係数!G31</f>
        <v>0</v>
      </c>
      <c r="T33" s="46">
        <f>R33*各種係数!F31</f>
        <v>0</v>
      </c>
      <c r="U33" s="364">
        <v>0</v>
      </c>
      <c r="V33" s="46">
        <f>U33*各種係数!H31</f>
        <v>0</v>
      </c>
      <c r="W33" s="46">
        <f>U33*各種係数!I31</f>
        <v>0</v>
      </c>
      <c r="X33" s="135">
        <f t="shared" si="0"/>
        <v>0</v>
      </c>
      <c r="Y33" s="46">
        <f t="shared" si="1"/>
        <v>0</v>
      </c>
      <c r="Z33" s="47">
        <f t="shared" si="2"/>
        <v>0</v>
      </c>
      <c r="AA33" s="46">
        <f>G33*各種係数!K31*各種係数!$N$16</f>
        <v>0</v>
      </c>
      <c r="AB33" s="46">
        <f>M33*各種係数!K31*各種係数!$N$16</f>
        <v>0</v>
      </c>
      <c r="AC33" s="46">
        <f>U33*各種係数!K31*各種係数!$N$16</f>
        <v>0</v>
      </c>
      <c r="AD33" s="364">
        <f t="shared" si="3"/>
        <v>0</v>
      </c>
      <c r="AE33" s="46">
        <f>G33*各種係数!L31*各種係数!$N$16</f>
        <v>0</v>
      </c>
      <c r="AF33" s="46">
        <f>M33*各種係数!L31*各種係数!$N$16</f>
        <v>0</v>
      </c>
      <c r="AG33" s="46">
        <f>U33*各種係数!L31*各種係数!$N$16</f>
        <v>0</v>
      </c>
      <c r="AH33" s="135">
        <f t="shared" si="4"/>
        <v>0</v>
      </c>
    </row>
    <row r="34" spans="2:34" x14ac:dyDescent="0.15">
      <c r="B34" s="155" t="s">
        <v>58</v>
      </c>
      <c r="C34" s="155" t="s">
        <v>294</v>
      </c>
      <c r="D34" s="155" t="s">
        <v>290</v>
      </c>
      <c r="E34" s="41" t="s">
        <v>965</v>
      </c>
      <c r="F34" s="365">
        <f>SUMIF(価格変換【実績】!$D$7:$D$64,E34,価格変換【実績】!$J$7:$J$64)</f>
        <v>0</v>
      </c>
      <c r="G34" s="326">
        <f>SUMIF(価格変換【実績】!$D$7:$D$64,E34,価格変換【実績】!$L$7:$L$64)</f>
        <v>0</v>
      </c>
      <c r="H34" s="327">
        <f>G34*各種係数!H32</f>
        <v>0</v>
      </c>
      <c r="I34" s="326">
        <f>G34*各種係数!I32</f>
        <v>0</v>
      </c>
      <c r="J34" s="80">
        <v>0</v>
      </c>
      <c r="K34" s="67">
        <f>J34*各種係数!G32</f>
        <v>0</v>
      </c>
      <c r="L34" s="67">
        <f>J34*各種係数!F32</f>
        <v>0</v>
      </c>
      <c r="M34" s="80">
        <v>0</v>
      </c>
      <c r="N34" s="67">
        <f>M34*各種係数!H32</f>
        <v>0</v>
      </c>
      <c r="O34" s="67">
        <f>M34*各種係数!I32</f>
        <v>0</v>
      </c>
      <c r="P34" s="54"/>
      <c r="Q34" s="41"/>
      <c r="R34" s="67">
        <f>Q$117*各種係数!J32</f>
        <v>0</v>
      </c>
      <c r="S34" s="67">
        <f>R34*各種係数!G32</f>
        <v>0</v>
      </c>
      <c r="T34" s="67">
        <f>R34*各種係数!F32</f>
        <v>0</v>
      </c>
      <c r="U34" s="80">
        <v>0</v>
      </c>
      <c r="V34" s="67">
        <f>U34*各種係数!H32</f>
        <v>0</v>
      </c>
      <c r="W34" s="67">
        <f>U34*各種係数!I32</f>
        <v>0</v>
      </c>
      <c r="X34" s="330">
        <f t="shared" si="0"/>
        <v>0</v>
      </c>
      <c r="Y34" s="67">
        <f t="shared" si="1"/>
        <v>0</v>
      </c>
      <c r="Z34" s="68">
        <f t="shared" si="2"/>
        <v>0</v>
      </c>
      <c r="AA34" s="67">
        <f>G34*各種係数!K32*各種係数!$N$16</f>
        <v>0</v>
      </c>
      <c r="AB34" s="67">
        <f>M34*各種係数!K32*各種係数!$N$16</f>
        <v>0</v>
      </c>
      <c r="AC34" s="67">
        <f>U34*各種係数!K32*各種係数!$N$16</f>
        <v>0</v>
      </c>
      <c r="AD34" s="80">
        <f t="shared" si="3"/>
        <v>0</v>
      </c>
      <c r="AE34" s="67">
        <f>G34*各種係数!L32*各種係数!$N$16</f>
        <v>0</v>
      </c>
      <c r="AF34" s="67">
        <f>M34*各種係数!L32*各種係数!$N$16</f>
        <v>0</v>
      </c>
      <c r="AG34" s="67">
        <f>U34*各種係数!L32*各種係数!$N$16</f>
        <v>0</v>
      </c>
      <c r="AH34" s="330">
        <f t="shared" si="4"/>
        <v>0</v>
      </c>
    </row>
    <row r="35" spans="2:34" x14ac:dyDescent="0.15">
      <c r="B35" s="162" t="s">
        <v>59</v>
      </c>
      <c r="C35" s="162" t="s">
        <v>294</v>
      </c>
      <c r="D35" s="162" t="s">
        <v>290</v>
      </c>
      <c r="E35" s="116" t="s">
        <v>517</v>
      </c>
      <c r="F35" s="363">
        <f>SUMIF(価格変換【実績】!$D$7:$D$64,E35,価格変換【実績】!$J$7:$J$64)</f>
        <v>0</v>
      </c>
      <c r="G35" s="324">
        <f>SUMIF(価格変換【実績】!$D$7:$D$64,E35,価格変換【実績】!$L$7:$L$64)</f>
        <v>0</v>
      </c>
      <c r="H35" s="325">
        <f>G35*各種係数!H33</f>
        <v>0</v>
      </c>
      <c r="I35" s="324">
        <f>G35*各種係数!I33</f>
        <v>0</v>
      </c>
      <c r="J35" s="366">
        <v>0</v>
      </c>
      <c r="K35" s="46">
        <f>J35*各種係数!G33</f>
        <v>0</v>
      </c>
      <c r="L35" s="46">
        <f>J35*各種係数!F33</f>
        <v>0</v>
      </c>
      <c r="M35" s="366">
        <v>0</v>
      </c>
      <c r="N35" s="46">
        <f>M35*各種係数!H33</f>
        <v>0</v>
      </c>
      <c r="O35" s="46">
        <f>M35*各種係数!I33</f>
        <v>0</v>
      </c>
      <c r="P35" s="54"/>
      <c r="Q35" s="41"/>
      <c r="R35" s="46">
        <f>Q$117*各種係数!J33</f>
        <v>0</v>
      </c>
      <c r="S35" s="46">
        <f>R35*各種係数!G33</f>
        <v>0</v>
      </c>
      <c r="T35" s="46">
        <f>R35*各種係数!F33</f>
        <v>0</v>
      </c>
      <c r="U35" s="366">
        <v>0</v>
      </c>
      <c r="V35" s="46">
        <f>U35*各種係数!H33</f>
        <v>0</v>
      </c>
      <c r="W35" s="46">
        <f>U35*各種係数!I33</f>
        <v>0</v>
      </c>
      <c r="X35" s="328">
        <f t="shared" si="0"/>
        <v>0</v>
      </c>
      <c r="Y35" s="136">
        <f t="shared" si="1"/>
        <v>0</v>
      </c>
      <c r="Z35" s="329">
        <f t="shared" si="2"/>
        <v>0</v>
      </c>
      <c r="AA35" s="46">
        <f>G35*各種係数!K33*各種係数!$N$16</f>
        <v>0</v>
      </c>
      <c r="AB35" s="46">
        <f>M35*各種係数!K33*各種係数!$N$16</f>
        <v>0</v>
      </c>
      <c r="AC35" s="46">
        <f>U35*各種係数!K33*各種係数!$N$16</f>
        <v>0</v>
      </c>
      <c r="AD35" s="366">
        <f t="shared" si="3"/>
        <v>0</v>
      </c>
      <c r="AE35" s="46">
        <f>G35*各種係数!L33*各種係数!$N$16</f>
        <v>0</v>
      </c>
      <c r="AF35" s="46">
        <f>M35*各種係数!L33*各種係数!$N$16</f>
        <v>0</v>
      </c>
      <c r="AG35" s="46">
        <f>U35*各種係数!L33*各種係数!$N$16</f>
        <v>0</v>
      </c>
      <c r="AH35" s="328">
        <f t="shared" si="4"/>
        <v>0</v>
      </c>
    </row>
    <row r="36" spans="2:34" x14ac:dyDescent="0.15">
      <c r="B36" s="155" t="s">
        <v>60</v>
      </c>
      <c r="C36" s="155" t="s">
        <v>295</v>
      </c>
      <c r="D36" s="155" t="s">
        <v>290</v>
      </c>
      <c r="E36" s="41" t="s">
        <v>158</v>
      </c>
      <c r="F36" s="363">
        <f>SUMIF(価格変換【実績】!$D$7:$D$64,E36,価格変換【実績】!$J$7:$J$64)</f>
        <v>0</v>
      </c>
      <c r="G36" s="324">
        <f>SUMIF(価格変換【実績】!$D$7:$D$64,E36,価格変換【実績】!$L$7:$L$64)</f>
        <v>0</v>
      </c>
      <c r="H36" s="325">
        <f>G36*各種係数!H34</f>
        <v>0</v>
      </c>
      <c r="I36" s="324">
        <f>G36*各種係数!I34</f>
        <v>0</v>
      </c>
      <c r="J36" s="364">
        <v>0</v>
      </c>
      <c r="K36" s="46">
        <f>J36*各種係数!G34</f>
        <v>0</v>
      </c>
      <c r="L36" s="46">
        <f>J36*各種係数!F34</f>
        <v>0</v>
      </c>
      <c r="M36" s="364">
        <v>0</v>
      </c>
      <c r="N36" s="46">
        <f>M36*各種係数!H34</f>
        <v>0</v>
      </c>
      <c r="O36" s="46">
        <f>M36*各種係数!I34</f>
        <v>0</v>
      </c>
      <c r="P36" s="54"/>
      <c r="Q36" s="41"/>
      <c r="R36" s="46">
        <f>Q$117*各種係数!J34</f>
        <v>0</v>
      </c>
      <c r="S36" s="46">
        <f>R36*各種係数!G34</f>
        <v>0</v>
      </c>
      <c r="T36" s="46">
        <f>R36*各種係数!F34</f>
        <v>0</v>
      </c>
      <c r="U36" s="364">
        <v>0</v>
      </c>
      <c r="V36" s="46">
        <f>U36*各種係数!H34</f>
        <v>0</v>
      </c>
      <c r="W36" s="46">
        <f>U36*各種係数!I34</f>
        <v>0</v>
      </c>
      <c r="X36" s="135">
        <f t="shared" si="0"/>
        <v>0</v>
      </c>
      <c r="Y36" s="46">
        <f t="shared" si="1"/>
        <v>0</v>
      </c>
      <c r="Z36" s="47">
        <f t="shared" si="2"/>
        <v>0</v>
      </c>
      <c r="AA36" s="46">
        <f>G36*各種係数!K34*各種係数!$N$16</f>
        <v>0</v>
      </c>
      <c r="AB36" s="46">
        <f>M36*各種係数!K34*各種係数!$N$16</f>
        <v>0</v>
      </c>
      <c r="AC36" s="46">
        <f>U36*各種係数!K34*各種係数!$N$16</f>
        <v>0</v>
      </c>
      <c r="AD36" s="364">
        <f t="shared" si="3"/>
        <v>0</v>
      </c>
      <c r="AE36" s="46">
        <f>G36*各種係数!L34*各種係数!$N$16</f>
        <v>0</v>
      </c>
      <c r="AF36" s="46">
        <f>M36*各種係数!L34*各種係数!$N$16</f>
        <v>0</v>
      </c>
      <c r="AG36" s="46">
        <f>U36*各種係数!L34*各種係数!$N$16</f>
        <v>0</v>
      </c>
      <c r="AH36" s="135">
        <f t="shared" si="4"/>
        <v>0</v>
      </c>
    </row>
    <row r="37" spans="2:34" x14ac:dyDescent="0.15">
      <c r="B37" s="155" t="s">
        <v>61</v>
      </c>
      <c r="C37" s="155" t="s">
        <v>295</v>
      </c>
      <c r="D37" s="155" t="s">
        <v>290</v>
      </c>
      <c r="E37" s="41" t="s">
        <v>159</v>
      </c>
      <c r="F37" s="363">
        <f>SUMIF(価格変換【実績】!$D$7:$D$64,E37,価格変換【実績】!$J$7:$J$64)</f>
        <v>0</v>
      </c>
      <c r="G37" s="324">
        <f>SUMIF(価格変換【実績】!$D$7:$D$64,E37,価格変換【実績】!$L$7:$L$64)</f>
        <v>0</v>
      </c>
      <c r="H37" s="325">
        <f>G37*各種係数!H35</f>
        <v>0</v>
      </c>
      <c r="I37" s="324">
        <f>G37*各種係数!I35</f>
        <v>0</v>
      </c>
      <c r="J37" s="364">
        <v>0</v>
      </c>
      <c r="K37" s="46">
        <f>J37*各種係数!G35</f>
        <v>0</v>
      </c>
      <c r="L37" s="46">
        <f>J37*各種係数!F35</f>
        <v>0</v>
      </c>
      <c r="M37" s="364">
        <v>0</v>
      </c>
      <c r="N37" s="46">
        <f>M37*各種係数!H35</f>
        <v>0</v>
      </c>
      <c r="O37" s="46">
        <f>M37*各種係数!I35</f>
        <v>0</v>
      </c>
      <c r="P37" s="54"/>
      <c r="Q37" s="41"/>
      <c r="R37" s="46">
        <f>Q$117*各種係数!J35</f>
        <v>0</v>
      </c>
      <c r="S37" s="46">
        <f>R37*各種係数!G35</f>
        <v>0</v>
      </c>
      <c r="T37" s="46">
        <f>R37*各種係数!F35</f>
        <v>0</v>
      </c>
      <c r="U37" s="364">
        <v>0</v>
      </c>
      <c r="V37" s="46">
        <f>U37*各種係数!H35</f>
        <v>0</v>
      </c>
      <c r="W37" s="46">
        <f>U37*各種係数!I35</f>
        <v>0</v>
      </c>
      <c r="X37" s="135">
        <f t="shared" si="0"/>
        <v>0</v>
      </c>
      <c r="Y37" s="46">
        <f t="shared" si="1"/>
        <v>0</v>
      </c>
      <c r="Z37" s="47">
        <f t="shared" si="2"/>
        <v>0</v>
      </c>
      <c r="AA37" s="46">
        <f>G37*各種係数!K35*各種係数!$N$16</f>
        <v>0</v>
      </c>
      <c r="AB37" s="46">
        <f>M37*各種係数!K35*各種係数!$N$16</f>
        <v>0</v>
      </c>
      <c r="AC37" s="46">
        <f>U37*各種係数!K35*各種係数!$N$16</f>
        <v>0</v>
      </c>
      <c r="AD37" s="364">
        <f t="shared" si="3"/>
        <v>0</v>
      </c>
      <c r="AE37" s="46">
        <f>G37*各種係数!L35*各種係数!$N$16</f>
        <v>0</v>
      </c>
      <c r="AF37" s="46">
        <f>M37*各種係数!L35*各種係数!$N$16</f>
        <v>0</v>
      </c>
      <c r="AG37" s="46">
        <f>U37*各種係数!L35*各種係数!$N$16</f>
        <v>0</v>
      </c>
      <c r="AH37" s="135">
        <f t="shared" si="4"/>
        <v>0</v>
      </c>
    </row>
    <row r="38" spans="2:34" x14ac:dyDescent="0.15">
      <c r="B38" s="155" t="s">
        <v>62</v>
      </c>
      <c r="C38" s="155" t="s">
        <v>296</v>
      </c>
      <c r="D38" s="155" t="s">
        <v>290</v>
      </c>
      <c r="E38" s="41" t="s">
        <v>160</v>
      </c>
      <c r="F38" s="363">
        <f>SUMIF(価格変換【実績】!$D$7:$D$64,E38,価格変換【実績】!$J$7:$J$64)</f>
        <v>0</v>
      </c>
      <c r="G38" s="324">
        <f>SUMIF(価格変換【実績】!$D$7:$D$64,E38,価格変換【実績】!$L$7:$L$64)</f>
        <v>0</v>
      </c>
      <c r="H38" s="325">
        <f>G38*各種係数!H36</f>
        <v>0</v>
      </c>
      <c r="I38" s="324">
        <f>G38*各種係数!I36</f>
        <v>0</v>
      </c>
      <c r="J38" s="364">
        <v>0</v>
      </c>
      <c r="K38" s="46">
        <f>J38*各種係数!G36</f>
        <v>0</v>
      </c>
      <c r="L38" s="46">
        <f>J38*各種係数!F36</f>
        <v>0</v>
      </c>
      <c r="M38" s="364">
        <v>0</v>
      </c>
      <c r="N38" s="46">
        <f>M38*各種係数!H36</f>
        <v>0</v>
      </c>
      <c r="O38" s="46">
        <f>M38*各種係数!I36</f>
        <v>0</v>
      </c>
      <c r="P38" s="54"/>
      <c r="Q38" s="41"/>
      <c r="R38" s="46">
        <f>Q$117*各種係数!J36</f>
        <v>0</v>
      </c>
      <c r="S38" s="46">
        <f>R38*各種係数!G36</f>
        <v>0</v>
      </c>
      <c r="T38" s="46">
        <f>R38*各種係数!F36</f>
        <v>0</v>
      </c>
      <c r="U38" s="364">
        <v>0</v>
      </c>
      <c r="V38" s="46">
        <f>U38*各種係数!H36</f>
        <v>0</v>
      </c>
      <c r="W38" s="46">
        <f>U38*各種係数!I36</f>
        <v>0</v>
      </c>
      <c r="X38" s="135">
        <f t="shared" si="0"/>
        <v>0</v>
      </c>
      <c r="Y38" s="46">
        <f t="shared" si="1"/>
        <v>0</v>
      </c>
      <c r="Z38" s="47">
        <f t="shared" si="2"/>
        <v>0</v>
      </c>
      <c r="AA38" s="46">
        <f>G38*各種係数!K36*各種係数!$N$16</f>
        <v>0</v>
      </c>
      <c r="AB38" s="46">
        <f>M38*各種係数!K36*各種係数!$N$16</f>
        <v>0</v>
      </c>
      <c r="AC38" s="46">
        <f>U38*各種係数!K36*各種係数!$N$16</f>
        <v>0</v>
      </c>
      <c r="AD38" s="364">
        <f t="shared" si="3"/>
        <v>0</v>
      </c>
      <c r="AE38" s="46">
        <f>G38*各種係数!L36*各種係数!$N$16</f>
        <v>0</v>
      </c>
      <c r="AF38" s="46">
        <f>M38*各種係数!L36*各種係数!$N$16</f>
        <v>0</v>
      </c>
      <c r="AG38" s="46">
        <f>U38*各種係数!L36*各種係数!$N$16</f>
        <v>0</v>
      </c>
      <c r="AH38" s="135">
        <f t="shared" si="4"/>
        <v>0</v>
      </c>
    </row>
    <row r="39" spans="2:34" x14ac:dyDescent="0.15">
      <c r="B39" s="163" t="s">
        <v>63</v>
      </c>
      <c r="C39" s="163" t="s">
        <v>296</v>
      </c>
      <c r="D39" s="163" t="s">
        <v>290</v>
      </c>
      <c r="E39" s="62" t="s">
        <v>161</v>
      </c>
      <c r="F39" s="365">
        <f>SUMIF(価格変換【実績】!$D$7:$D$64,E39,価格変換【実績】!$J$7:$J$64)</f>
        <v>0</v>
      </c>
      <c r="G39" s="326">
        <f>SUMIF(価格変換【実績】!$D$7:$D$64,E39,価格変換【実績】!$L$7:$L$64)</f>
        <v>0</v>
      </c>
      <c r="H39" s="327">
        <f>G39*各種係数!H37</f>
        <v>0</v>
      </c>
      <c r="I39" s="326">
        <f>G39*各種係数!I37</f>
        <v>0</v>
      </c>
      <c r="J39" s="80">
        <v>0</v>
      </c>
      <c r="K39" s="67">
        <f>J39*各種係数!G37</f>
        <v>0</v>
      </c>
      <c r="L39" s="67">
        <f>J39*各種係数!F37</f>
        <v>0</v>
      </c>
      <c r="M39" s="80">
        <v>0</v>
      </c>
      <c r="N39" s="67">
        <f>M39*各種係数!H37</f>
        <v>0</v>
      </c>
      <c r="O39" s="67">
        <f>M39*各種係数!I37</f>
        <v>0</v>
      </c>
      <c r="P39" s="54"/>
      <c r="Q39" s="41"/>
      <c r="R39" s="67">
        <f>Q$117*各種係数!J37</f>
        <v>0</v>
      </c>
      <c r="S39" s="67">
        <f>R39*各種係数!G37</f>
        <v>0</v>
      </c>
      <c r="T39" s="67">
        <f>R39*各種係数!F37</f>
        <v>0</v>
      </c>
      <c r="U39" s="80">
        <v>0</v>
      </c>
      <c r="V39" s="67">
        <f>U39*各種係数!H37</f>
        <v>0</v>
      </c>
      <c r="W39" s="67">
        <f>U39*各種係数!I37</f>
        <v>0</v>
      </c>
      <c r="X39" s="330">
        <f t="shared" si="0"/>
        <v>0</v>
      </c>
      <c r="Y39" s="67">
        <f t="shared" si="1"/>
        <v>0</v>
      </c>
      <c r="Z39" s="68">
        <f t="shared" si="2"/>
        <v>0</v>
      </c>
      <c r="AA39" s="67">
        <f>G39*各種係数!K37*各種係数!$N$16</f>
        <v>0</v>
      </c>
      <c r="AB39" s="67">
        <f>M39*各種係数!K37*各種係数!$N$16</f>
        <v>0</v>
      </c>
      <c r="AC39" s="67">
        <f>U39*各種係数!K37*各種係数!$N$16</f>
        <v>0</v>
      </c>
      <c r="AD39" s="80">
        <f t="shared" si="3"/>
        <v>0</v>
      </c>
      <c r="AE39" s="67">
        <f>G39*各種係数!L37*各種係数!$N$16</f>
        <v>0</v>
      </c>
      <c r="AF39" s="67">
        <f>M39*各種係数!L37*各種係数!$N$16</f>
        <v>0</v>
      </c>
      <c r="AG39" s="67">
        <f>U39*各種係数!L37*各種係数!$N$16</f>
        <v>0</v>
      </c>
      <c r="AH39" s="330">
        <f t="shared" si="4"/>
        <v>0</v>
      </c>
    </row>
    <row r="40" spans="2:34" x14ac:dyDescent="0.15">
      <c r="B40" s="155" t="s">
        <v>64</v>
      </c>
      <c r="C40" s="155" t="s">
        <v>293</v>
      </c>
      <c r="D40" s="155" t="s">
        <v>290</v>
      </c>
      <c r="E40" s="41" t="s">
        <v>950</v>
      </c>
      <c r="F40" s="363">
        <f>SUMIF(価格変換【実績】!$D$7:$D$64,E40,価格変換【実績】!$J$7:$J$64)</f>
        <v>0</v>
      </c>
      <c r="G40" s="324">
        <f>SUMIF(価格変換【実績】!$D$7:$D$64,E40,価格変換【実績】!$L$7:$L$64)</f>
        <v>0</v>
      </c>
      <c r="H40" s="325">
        <f>G40*各種係数!H38</f>
        <v>0</v>
      </c>
      <c r="I40" s="324">
        <f>G40*各種係数!I38</f>
        <v>0</v>
      </c>
      <c r="J40" s="366">
        <v>0</v>
      </c>
      <c r="K40" s="46">
        <f>J40*各種係数!G38</f>
        <v>0</v>
      </c>
      <c r="L40" s="46">
        <f>J40*各種係数!F38</f>
        <v>0</v>
      </c>
      <c r="M40" s="366">
        <v>0</v>
      </c>
      <c r="N40" s="46">
        <f>M40*各種係数!H38</f>
        <v>0</v>
      </c>
      <c r="O40" s="46">
        <f>M40*各種係数!I38</f>
        <v>0</v>
      </c>
      <c r="P40" s="54"/>
      <c r="Q40" s="41"/>
      <c r="R40" s="46">
        <f>Q$117*各種係数!J38</f>
        <v>0</v>
      </c>
      <c r="S40" s="46">
        <f>R40*各種係数!G38</f>
        <v>0</v>
      </c>
      <c r="T40" s="46">
        <f>R40*各種係数!F38</f>
        <v>0</v>
      </c>
      <c r="U40" s="366">
        <v>0</v>
      </c>
      <c r="V40" s="46">
        <f>U40*各種係数!H38</f>
        <v>0</v>
      </c>
      <c r="W40" s="46">
        <f>U40*各種係数!I38</f>
        <v>0</v>
      </c>
      <c r="X40" s="328">
        <f t="shared" si="0"/>
        <v>0</v>
      </c>
      <c r="Y40" s="136">
        <f t="shared" si="1"/>
        <v>0</v>
      </c>
      <c r="Z40" s="329">
        <f t="shared" si="2"/>
        <v>0</v>
      </c>
      <c r="AA40" s="46">
        <f>G40*各種係数!K38*各種係数!$N$16</f>
        <v>0</v>
      </c>
      <c r="AB40" s="46">
        <f>M40*各種係数!K38*各種係数!$N$16</f>
        <v>0</v>
      </c>
      <c r="AC40" s="46">
        <f>U40*各種係数!K38*各種係数!$N$16</f>
        <v>0</v>
      </c>
      <c r="AD40" s="366">
        <f t="shared" si="3"/>
        <v>0</v>
      </c>
      <c r="AE40" s="46">
        <f>G40*各種係数!L38*各種係数!$N$16</f>
        <v>0</v>
      </c>
      <c r="AF40" s="46">
        <f>M40*各種係数!L38*各種係数!$N$16</f>
        <v>0</v>
      </c>
      <c r="AG40" s="46">
        <f>U40*各種係数!L38*各種係数!$N$16</f>
        <v>0</v>
      </c>
      <c r="AH40" s="328">
        <f t="shared" si="4"/>
        <v>0</v>
      </c>
    </row>
    <row r="41" spans="2:34" x14ac:dyDescent="0.15">
      <c r="B41" s="155" t="s">
        <v>65</v>
      </c>
      <c r="C41" s="155" t="s">
        <v>297</v>
      </c>
      <c r="D41" s="155" t="s">
        <v>290</v>
      </c>
      <c r="E41" s="41" t="s">
        <v>162</v>
      </c>
      <c r="F41" s="363">
        <f>SUMIF(価格変換【実績】!$D$7:$D$64,E41,価格変換【実績】!$J$7:$J$64)</f>
        <v>0</v>
      </c>
      <c r="G41" s="324">
        <f>SUMIF(価格変換【実績】!$D$7:$D$64,E41,価格変換【実績】!$L$7:$L$64)</f>
        <v>0</v>
      </c>
      <c r="H41" s="325">
        <f>G41*各種係数!H39</f>
        <v>0</v>
      </c>
      <c r="I41" s="324">
        <f>G41*各種係数!I39</f>
        <v>0</v>
      </c>
      <c r="J41" s="364">
        <v>0</v>
      </c>
      <c r="K41" s="46">
        <f>J41*各種係数!G39</f>
        <v>0</v>
      </c>
      <c r="L41" s="46">
        <f>J41*各種係数!F39</f>
        <v>0</v>
      </c>
      <c r="M41" s="364">
        <v>0</v>
      </c>
      <c r="N41" s="46">
        <f>M41*各種係数!H39</f>
        <v>0</v>
      </c>
      <c r="O41" s="46">
        <f>M41*各種係数!I39</f>
        <v>0</v>
      </c>
      <c r="P41" s="54"/>
      <c r="Q41" s="41"/>
      <c r="R41" s="46">
        <f>Q$117*各種係数!J39</f>
        <v>0</v>
      </c>
      <c r="S41" s="46">
        <f>R41*各種係数!G39</f>
        <v>0</v>
      </c>
      <c r="T41" s="46">
        <f>R41*各種係数!F39</f>
        <v>0</v>
      </c>
      <c r="U41" s="364">
        <v>0</v>
      </c>
      <c r="V41" s="46">
        <f>U41*各種係数!H39</f>
        <v>0</v>
      </c>
      <c r="W41" s="46">
        <f>U41*各種係数!I39</f>
        <v>0</v>
      </c>
      <c r="X41" s="135">
        <f t="shared" si="0"/>
        <v>0</v>
      </c>
      <c r="Y41" s="46">
        <f t="shared" si="1"/>
        <v>0</v>
      </c>
      <c r="Z41" s="47">
        <f t="shared" si="2"/>
        <v>0</v>
      </c>
      <c r="AA41" s="46">
        <f>G41*各種係数!K39*各種係数!$N$16</f>
        <v>0</v>
      </c>
      <c r="AB41" s="46">
        <f>M41*各種係数!K39*各種係数!$N$16</f>
        <v>0</v>
      </c>
      <c r="AC41" s="46">
        <f>U41*各種係数!K39*各種係数!$N$16</f>
        <v>0</v>
      </c>
      <c r="AD41" s="364">
        <f t="shared" si="3"/>
        <v>0</v>
      </c>
      <c r="AE41" s="46">
        <f>G41*各種係数!L39*各種係数!$N$16</f>
        <v>0</v>
      </c>
      <c r="AF41" s="46">
        <f>M41*各種係数!L39*各種係数!$N$16</f>
        <v>0</v>
      </c>
      <c r="AG41" s="46">
        <f>U41*各種係数!L39*各種係数!$N$16</f>
        <v>0</v>
      </c>
      <c r="AH41" s="135">
        <f t="shared" si="4"/>
        <v>0</v>
      </c>
    </row>
    <row r="42" spans="2:34" x14ac:dyDescent="0.15">
      <c r="B42" s="155" t="s">
        <v>66</v>
      </c>
      <c r="C42" s="155" t="s">
        <v>297</v>
      </c>
      <c r="D42" s="155" t="s">
        <v>290</v>
      </c>
      <c r="E42" s="41" t="s">
        <v>163</v>
      </c>
      <c r="F42" s="363">
        <f>SUMIF(価格変換【実績】!$D$7:$D$64,E42,価格変換【実績】!$J$7:$J$64)</f>
        <v>0</v>
      </c>
      <c r="G42" s="324">
        <f>SUMIF(価格変換【実績】!$D$7:$D$64,E42,価格変換【実績】!$L$7:$L$64)</f>
        <v>0</v>
      </c>
      <c r="H42" s="325">
        <f>G42*各種係数!H40</f>
        <v>0</v>
      </c>
      <c r="I42" s="324">
        <f>G42*各種係数!I40</f>
        <v>0</v>
      </c>
      <c r="J42" s="364">
        <v>0</v>
      </c>
      <c r="K42" s="46">
        <f>J42*各種係数!G40</f>
        <v>0</v>
      </c>
      <c r="L42" s="46">
        <f>J42*各種係数!F40</f>
        <v>0</v>
      </c>
      <c r="M42" s="364">
        <v>0</v>
      </c>
      <c r="N42" s="46">
        <f>M42*各種係数!H40</f>
        <v>0</v>
      </c>
      <c r="O42" s="46">
        <f>M42*各種係数!I40</f>
        <v>0</v>
      </c>
      <c r="P42" s="54"/>
      <c r="Q42" s="41"/>
      <c r="R42" s="46">
        <f>Q$117*各種係数!J40</f>
        <v>0</v>
      </c>
      <c r="S42" s="46">
        <f>R42*各種係数!G40</f>
        <v>0</v>
      </c>
      <c r="T42" s="46">
        <f>R42*各種係数!F40</f>
        <v>0</v>
      </c>
      <c r="U42" s="364">
        <v>0</v>
      </c>
      <c r="V42" s="46">
        <f>U42*各種係数!H40</f>
        <v>0</v>
      </c>
      <c r="W42" s="46">
        <f>U42*各種係数!I40</f>
        <v>0</v>
      </c>
      <c r="X42" s="135">
        <f t="shared" ref="X42:X73" si="5">G42+M42+U42</f>
        <v>0</v>
      </c>
      <c r="Y42" s="46">
        <f t="shared" ref="Y42:Y73" si="6">H42+N42+V42</f>
        <v>0</v>
      </c>
      <c r="Z42" s="47">
        <f t="shared" ref="Z42:Z73" si="7">I42+O42+W42</f>
        <v>0</v>
      </c>
      <c r="AA42" s="46">
        <f>G42*各種係数!K40*各種係数!$N$16</f>
        <v>0</v>
      </c>
      <c r="AB42" s="46">
        <f>M42*各種係数!K40*各種係数!$N$16</f>
        <v>0</v>
      </c>
      <c r="AC42" s="46">
        <f>U42*各種係数!K40*各種係数!$N$16</f>
        <v>0</v>
      </c>
      <c r="AD42" s="364">
        <f t="shared" ref="AD42:AD73" si="8">SUM(AA42:AC42)</f>
        <v>0</v>
      </c>
      <c r="AE42" s="46">
        <f>G42*各種係数!L40*各種係数!$N$16</f>
        <v>0</v>
      </c>
      <c r="AF42" s="46">
        <f>M42*各種係数!L40*各種係数!$N$16</f>
        <v>0</v>
      </c>
      <c r="AG42" s="46">
        <f>U42*各種係数!L40*各種係数!$N$16</f>
        <v>0</v>
      </c>
      <c r="AH42" s="135">
        <f t="shared" ref="AH42:AH73" si="9">SUM(AE42:AG42)</f>
        <v>0</v>
      </c>
    </row>
    <row r="43" spans="2:34" x14ac:dyDescent="0.15">
      <c r="B43" s="155" t="s">
        <v>67</v>
      </c>
      <c r="C43" s="155" t="s">
        <v>297</v>
      </c>
      <c r="D43" s="155" t="s">
        <v>290</v>
      </c>
      <c r="E43" s="41" t="s">
        <v>164</v>
      </c>
      <c r="F43" s="363">
        <f>SUMIF(価格変換【実績】!$D$7:$D$64,E43,価格変換【実績】!$J$7:$J$64)</f>
        <v>0</v>
      </c>
      <c r="G43" s="324">
        <f>SUMIF(価格変換【実績】!$D$7:$D$64,E43,価格変換【実績】!$L$7:$L$64)</f>
        <v>0</v>
      </c>
      <c r="H43" s="325">
        <f>G43*各種係数!H41</f>
        <v>0</v>
      </c>
      <c r="I43" s="324">
        <f>G43*各種係数!I41</f>
        <v>0</v>
      </c>
      <c r="J43" s="364">
        <v>0</v>
      </c>
      <c r="K43" s="46">
        <f>J43*各種係数!G41</f>
        <v>0</v>
      </c>
      <c r="L43" s="46">
        <f>J43*各種係数!F41</f>
        <v>0</v>
      </c>
      <c r="M43" s="364">
        <v>0</v>
      </c>
      <c r="N43" s="46">
        <f>M43*各種係数!H41</f>
        <v>0</v>
      </c>
      <c r="O43" s="46">
        <f>M43*各種係数!I41</f>
        <v>0</v>
      </c>
      <c r="P43" s="54"/>
      <c r="Q43" s="41"/>
      <c r="R43" s="46">
        <f>Q$117*各種係数!J41</f>
        <v>0</v>
      </c>
      <c r="S43" s="46">
        <f>R43*各種係数!G41</f>
        <v>0</v>
      </c>
      <c r="T43" s="46">
        <f>R43*各種係数!F41</f>
        <v>0</v>
      </c>
      <c r="U43" s="364">
        <v>0</v>
      </c>
      <c r="V43" s="46">
        <f>U43*各種係数!H41</f>
        <v>0</v>
      </c>
      <c r="W43" s="46">
        <f>U43*各種係数!I41</f>
        <v>0</v>
      </c>
      <c r="X43" s="135">
        <f t="shared" si="5"/>
        <v>0</v>
      </c>
      <c r="Y43" s="46">
        <f t="shared" si="6"/>
        <v>0</v>
      </c>
      <c r="Z43" s="47">
        <f t="shared" si="7"/>
        <v>0</v>
      </c>
      <c r="AA43" s="46">
        <f>G43*各種係数!K41*各種係数!$N$16</f>
        <v>0</v>
      </c>
      <c r="AB43" s="46">
        <f>M43*各種係数!K41*各種係数!$N$16</f>
        <v>0</v>
      </c>
      <c r="AC43" s="46">
        <f>U43*各種係数!K41*各種係数!$N$16</f>
        <v>0</v>
      </c>
      <c r="AD43" s="364">
        <f t="shared" si="8"/>
        <v>0</v>
      </c>
      <c r="AE43" s="46">
        <f>G43*各種係数!L41*各種係数!$N$16</f>
        <v>0</v>
      </c>
      <c r="AF43" s="46">
        <f>M43*各種係数!L41*各種係数!$N$16</f>
        <v>0</v>
      </c>
      <c r="AG43" s="46">
        <f>U43*各種係数!L41*各種係数!$N$16</f>
        <v>0</v>
      </c>
      <c r="AH43" s="135">
        <f t="shared" si="9"/>
        <v>0</v>
      </c>
    </row>
    <row r="44" spans="2:34" x14ac:dyDescent="0.15">
      <c r="B44" s="155" t="s">
        <v>68</v>
      </c>
      <c r="C44" s="155" t="s">
        <v>297</v>
      </c>
      <c r="D44" s="155" t="s">
        <v>290</v>
      </c>
      <c r="E44" s="41" t="s">
        <v>208</v>
      </c>
      <c r="F44" s="365">
        <f>SUMIF(価格変換【実績】!$D$7:$D$64,E44,価格変換【実績】!$J$7:$J$64)</f>
        <v>0</v>
      </c>
      <c r="G44" s="326">
        <f>SUMIF(価格変換【実績】!$D$7:$D$64,E44,価格変換【実績】!$L$7:$L$64)</f>
        <v>0</v>
      </c>
      <c r="H44" s="327">
        <f>G44*各種係数!H42</f>
        <v>0</v>
      </c>
      <c r="I44" s="326">
        <f>G44*各種係数!I42</f>
        <v>0</v>
      </c>
      <c r="J44" s="80">
        <v>0</v>
      </c>
      <c r="K44" s="67">
        <f>J44*各種係数!G42</f>
        <v>0</v>
      </c>
      <c r="L44" s="67">
        <f>J44*各種係数!F42</f>
        <v>0</v>
      </c>
      <c r="M44" s="80">
        <v>0</v>
      </c>
      <c r="N44" s="67">
        <f>M44*各種係数!H42</f>
        <v>0</v>
      </c>
      <c r="O44" s="67">
        <f>M44*各種係数!I42</f>
        <v>0</v>
      </c>
      <c r="P44" s="54"/>
      <c r="Q44" s="41"/>
      <c r="R44" s="67">
        <f>Q$117*各種係数!J42</f>
        <v>0</v>
      </c>
      <c r="S44" s="67">
        <f>R44*各種係数!G42</f>
        <v>0</v>
      </c>
      <c r="T44" s="67">
        <f>R44*各種係数!F42</f>
        <v>0</v>
      </c>
      <c r="U44" s="80">
        <v>0</v>
      </c>
      <c r="V44" s="67">
        <f>U44*各種係数!H42</f>
        <v>0</v>
      </c>
      <c r="W44" s="67">
        <f>U44*各種係数!I42</f>
        <v>0</v>
      </c>
      <c r="X44" s="330">
        <f t="shared" si="5"/>
        <v>0</v>
      </c>
      <c r="Y44" s="67">
        <f t="shared" si="6"/>
        <v>0</v>
      </c>
      <c r="Z44" s="68">
        <f t="shared" si="7"/>
        <v>0</v>
      </c>
      <c r="AA44" s="67">
        <f>G44*各種係数!K42*各種係数!$N$16</f>
        <v>0</v>
      </c>
      <c r="AB44" s="67">
        <f>M44*各種係数!K42*各種係数!$N$16</f>
        <v>0</v>
      </c>
      <c r="AC44" s="67">
        <f>U44*各種係数!K42*各種係数!$N$16</f>
        <v>0</v>
      </c>
      <c r="AD44" s="80">
        <f t="shared" si="8"/>
        <v>0</v>
      </c>
      <c r="AE44" s="67">
        <f>G44*各種係数!L42*各種係数!$N$16</f>
        <v>0</v>
      </c>
      <c r="AF44" s="67">
        <f>M44*各種係数!L42*各種係数!$N$16</f>
        <v>0</v>
      </c>
      <c r="AG44" s="67">
        <f>U44*各種係数!L42*各種係数!$N$16</f>
        <v>0</v>
      </c>
      <c r="AH44" s="330">
        <f t="shared" si="9"/>
        <v>0</v>
      </c>
    </row>
    <row r="45" spans="2:34" x14ac:dyDescent="0.15">
      <c r="B45" s="162" t="s">
        <v>69</v>
      </c>
      <c r="C45" s="162" t="s">
        <v>298</v>
      </c>
      <c r="D45" s="162" t="s">
        <v>290</v>
      </c>
      <c r="E45" s="116" t="s">
        <v>165</v>
      </c>
      <c r="F45" s="363">
        <f>SUMIF(価格変換【実績】!$D$7:$D$64,E45,価格変換【実績】!$J$7:$J$64)</f>
        <v>0</v>
      </c>
      <c r="G45" s="324">
        <f>SUMIF(価格変換【実績】!$D$7:$D$64,E45,価格変換【実績】!$L$7:$L$64)</f>
        <v>0</v>
      </c>
      <c r="H45" s="325">
        <f>G45*各種係数!H43</f>
        <v>0</v>
      </c>
      <c r="I45" s="324">
        <f>G45*各種係数!I43</f>
        <v>0</v>
      </c>
      <c r="J45" s="366">
        <v>0</v>
      </c>
      <c r="K45" s="46">
        <f>J45*各種係数!G43</f>
        <v>0</v>
      </c>
      <c r="L45" s="46">
        <f>J45*各種係数!F43</f>
        <v>0</v>
      </c>
      <c r="M45" s="366">
        <v>0</v>
      </c>
      <c r="N45" s="46">
        <f>M45*各種係数!H43</f>
        <v>0</v>
      </c>
      <c r="O45" s="46">
        <f>M45*各種係数!I43</f>
        <v>0</v>
      </c>
      <c r="P45" s="54"/>
      <c r="Q45" s="41"/>
      <c r="R45" s="46">
        <f>Q$117*各種係数!J43</f>
        <v>0</v>
      </c>
      <c r="S45" s="46">
        <f>R45*各種係数!G43</f>
        <v>0</v>
      </c>
      <c r="T45" s="46">
        <f>R45*各種係数!F43</f>
        <v>0</v>
      </c>
      <c r="U45" s="366">
        <v>0</v>
      </c>
      <c r="V45" s="46">
        <f>U45*各種係数!H43</f>
        <v>0</v>
      </c>
      <c r="W45" s="46">
        <f>U45*各種係数!I43</f>
        <v>0</v>
      </c>
      <c r="X45" s="328">
        <f t="shared" si="5"/>
        <v>0</v>
      </c>
      <c r="Y45" s="136">
        <f t="shared" si="6"/>
        <v>0</v>
      </c>
      <c r="Z45" s="329">
        <f t="shared" si="7"/>
        <v>0</v>
      </c>
      <c r="AA45" s="46">
        <f>G45*各種係数!K43*各種係数!$N$16</f>
        <v>0</v>
      </c>
      <c r="AB45" s="46">
        <f>M45*各種係数!K43*各種係数!$N$16</f>
        <v>0</v>
      </c>
      <c r="AC45" s="46">
        <f>U45*各種係数!K43*各種係数!$N$16</f>
        <v>0</v>
      </c>
      <c r="AD45" s="366">
        <f t="shared" si="8"/>
        <v>0</v>
      </c>
      <c r="AE45" s="46">
        <f>G45*各種係数!L43*各種係数!$N$16</f>
        <v>0</v>
      </c>
      <c r="AF45" s="46">
        <f>M45*各種係数!L43*各種係数!$N$16</f>
        <v>0</v>
      </c>
      <c r="AG45" s="46">
        <f>U45*各種係数!L43*各種係数!$N$16</f>
        <v>0</v>
      </c>
      <c r="AH45" s="328">
        <f t="shared" si="9"/>
        <v>0</v>
      </c>
    </row>
    <row r="46" spans="2:34" x14ac:dyDescent="0.15">
      <c r="B46" s="155" t="s">
        <v>70</v>
      </c>
      <c r="C46" s="155" t="s">
        <v>298</v>
      </c>
      <c r="D46" s="155" t="s">
        <v>290</v>
      </c>
      <c r="E46" s="41" t="s">
        <v>166</v>
      </c>
      <c r="F46" s="363">
        <f>SUMIF(価格変換【実績】!$D$7:$D$64,E46,価格変換【実績】!$J$7:$J$64)</f>
        <v>0</v>
      </c>
      <c r="G46" s="324">
        <f>SUMIF(価格変換【実績】!$D$7:$D$64,E46,価格変換【実績】!$L$7:$L$64)</f>
        <v>0</v>
      </c>
      <c r="H46" s="325">
        <f>G46*各種係数!H44</f>
        <v>0</v>
      </c>
      <c r="I46" s="324">
        <f>G46*各種係数!I44</f>
        <v>0</v>
      </c>
      <c r="J46" s="364">
        <v>0</v>
      </c>
      <c r="K46" s="46">
        <f>J46*各種係数!G44</f>
        <v>0</v>
      </c>
      <c r="L46" s="46">
        <f>J46*各種係数!F44</f>
        <v>0</v>
      </c>
      <c r="M46" s="364">
        <v>0</v>
      </c>
      <c r="N46" s="46">
        <f>M46*各種係数!H44</f>
        <v>0</v>
      </c>
      <c r="O46" s="46">
        <f>M46*各種係数!I44</f>
        <v>0</v>
      </c>
      <c r="P46" s="54"/>
      <c r="Q46" s="41"/>
      <c r="R46" s="46">
        <f>Q$117*各種係数!J44</f>
        <v>0</v>
      </c>
      <c r="S46" s="46">
        <f>R46*各種係数!G44</f>
        <v>0</v>
      </c>
      <c r="T46" s="46">
        <f>R46*各種係数!F44</f>
        <v>0</v>
      </c>
      <c r="U46" s="364">
        <v>0</v>
      </c>
      <c r="V46" s="46">
        <f>U46*各種係数!H44</f>
        <v>0</v>
      </c>
      <c r="W46" s="46">
        <f>U46*各種係数!I44</f>
        <v>0</v>
      </c>
      <c r="X46" s="135">
        <f t="shared" si="5"/>
        <v>0</v>
      </c>
      <c r="Y46" s="46">
        <f t="shared" si="6"/>
        <v>0</v>
      </c>
      <c r="Z46" s="47">
        <f t="shared" si="7"/>
        <v>0</v>
      </c>
      <c r="AA46" s="46">
        <f>G46*各種係数!K44*各種係数!$N$16</f>
        <v>0</v>
      </c>
      <c r="AB46" s="46">
        <f>M46*各種係数!K44*各種係数!$N$16</f>
        <v>0</v>
      </c>
      <c r="AC46" s="46">
        <f>U46*各種係数!K44*各種係数!$N$16</f>
        <v>0</v>
      </c>
      <c r="AD46" s="364">
        <f t="shared" si="8"/>
        <v>0</v>
      </c>
      <c r="AE46" s="46">
        <f>G46*各種係数!L44*各種係数!$N$16</f>
        <v>0</v>
      </c>
      <c r="AF46" s="46">
        <f>M46*各種係数!L44*各種係数!$N$16</f>
        <v>0</v>
      </c>
      <c r="AG46" s="46">
        <f>U46*各種係数!L44*各種係数!$N$16</f>
        <v>0</v>
      </c>
      <c r="AH46" s="135">
        <f t="shared" si="9"/>
        <v>0</v>
      </c>
    </row>
    <row r="47" spans="2:34" x14ac:dyDescent="0.15">
      <c r="B47" s="155" t="s">
        <v>71</v>
      </c>
      <c r="C47" s="155" t="s">
        <v>298</v>
      </c>
      <c r="D47" s="155" t="s">
        <v>290</v>
      </c>
      <c r="E47" s="41" t="s">
        <v>966</v>
      </c>
      <c r="F47" s="363">
        <f>SUMIF(価格変換【実績】!$D$7:$D$64,E47,価格変換【実績】!$J$7:$J$64)</f>
        <v>0</v>
      </c>
      <c r="G47" s="324">
        <f>SUMIF(価格変換【実績】!$D$7:$D$64,E47,価格変換【実績】!$L$7:$L$64)</f>
        <v>0</v>
      </c>
      <c r="H47" s="325">
        <f>G47*各種係数!H45</f>
        <v>0</v>
      </c>
      <c r="I47" s="324">
        <f>G47*各種係数!I45</f>
        <v>0</v>
      </c>
      <c r="J47" s="364">
        <v>0</v>
      </c>
      <c r="K47" s="46">
        <f>J47*各種係数!G45</f>
        <v>0</v>
      </c>
      <c r="L47" s="46">
        <f>J47*各種係数!F45</f>
        <v>0</v>
      </c>
      <c r="M47" s="364">
        <v>0</v>
      </c>
      <c r="N47" s="46">
        <f>M47*各種係数!H45</f>
        <v>0</v>
      </c>
      <c r="O47" s="46">
        <f>M47*各種係数!I45</f>
        <v>0</v>
      </c>
      <c r="P47" s="54"/>
      <c r="Q47" s="41"/>
      <c r="R47" s="46">
        <f>Q$117*各種係数!J45</f>
        <v>0</v>
      </c>
      <c r="S47" s="46">
        <f>R47*各種係数!G45</f>
        <v>0</v>
      </c>
      <c r="T47" s="46">
        <f>R47*各種係数!F45</f>
        <v>0</v>
      </c>
      <c r="U47" s="364">
        <v>0</v>
      </c>
      <c r="V47" s="46">
        <f>U47*各種係数!H45</f>
        <v>0</v>
      </c>
      <c r="W47" s="46">
        <f>U47*各種係数!I45</f>
        <v>0</v>
      </c>
      <c r="X47" s="135">
        <f t="shared" si="5"/>
        <v>0</v>
      </c>
      <c r="Y47" s="46">
        <f t="shared" si="6"/>
        <v>0</v>
      </c>
      <c r="Z47" s="47">
        <f t="shared" si="7"/>
        <v>0</v>
      </c>
      <c r="AA47" s="46">
        <f>G47*各種係数!K45*各種係数!$N$16</f>
        <v>0</v>
      </c>
      <c r="AB47" s="46">
        <f>M47*各種係数!K45*各種係数!$N$16</f>
        <v>0</v>
      </c>
      <c r="AC47" s="46">
        <f>U47*各種係数!K45*各種係数!$N$16</f>
        <v>0</v>
      </c>
      <c r="AD47" s="364">
        <f t="shared" si="8"/>
        <v>0</v>
      </c>
      <c r="AE47" s="46">
        <f>G47*各種係数!L45*各種係数!$N$16</f>
        <v>0</v>
      </c>
      <c r="AF47" s="46">
        <f>M47*各種係数!L45*各種係数!$N$16</f>
        <v>0</v>
      </c>
      <c r="AG47" s="46">
        <f>U47*各種係数!L45*各種係数!$N$16</f>
        <v>0</v>
      </c>
      <c r="AH47" s="135">
        <f t="shared" si="9"/>
        <v>0</v>
      </c>
    </row>
    <row r="48" spans="2:34" x14ac:dyDescent="0.15">
      <c r="B48" s="155" t="s">
        <v>72</v>
      </c>
      <c r="C48" s="155" t="s">
        <v>298</v>
      </c>
      <c r="D48" s="155" t="s">
        <v>290</v>
      </c>
      <c r="E48" s="41" t="s">
        <v>967</v>
      </c>
      <c r="F48" s="363">
        <f>SUMIF(価格変換【実績】!$D$7:$D$64,E48,価格変換【実績】!$J$7:$J$64)</f>
        <v>0</v>
      </c>
      <c r="G48" s="324">
        <f>SUMIF(価格変換【実績】!$D$7:$D$64,E48,価格変換【実績】!$L$7:$L$64)</f>
        <v>0</v>
      </c>
      <c r="H48" s="325">
        <f>G48*各種係数!H46</f>
        <v>0</v>
      </c>
      <c r="I48" s="324">
        <f>G48*各種係数!I46</f>
        <v>0</v>
      </c>
      <c r="J48" s="364">
        <v>0</v>
      </c>
      <c r="K48" s="46">
        <f>J48*各種係数!G46</f>
        <v>0</v>
      </c>
      <c r="L48" s="46">
        <f>J48*各種係数!F46</f>
        <v>0</v>
      </c>
      <c r="M48" s="364">
        <v>0</v>
      </c>
      <c r="N48" s="46">
        <f>M48*各種係数!H46</f>
        <v>0</v>
      </c>
      <c r="O48" s="46">
        <f>M48*各種係数!I46</f>
        <v>0</v>
      </c>
      <c r="P48" s="54"/>
      <c r="Q48" s="41"/>
      <c r="R48" s="46">
        <f>Q$117*各種係数!J46</f>
        <v>0</v>
      </c>
      <c r="S48" s="46">
        <f>R48*各種係数!G46</f>
        <v>0</v>
      </c>
      <c r="T48" s="46">
        <f>R48*各種係数!F46</f>
        <v>0</v>
      </c>
      <c r="U48" s="364">
        <v>0</v>
      </c>
      <c r="V48" s="46">
        <f>U48*各種係数!H46</f>
        <v>0</v>
      </c>
      <c r="W48" s="46">
        <f>U48*各種係数!I46</f>
        <v>0</v>
      </c>
      <c r="X48" s="135">
        <f t="shared" si="5"/>
        <v>0</v>
      </c>
      <c r="Y48" s="46">
        <f t="shared" si="6"/>
        <v>0</v>
      </c>
      <c r="Z48" s="47">
        <f t="shared" si="7"/>
        <v>0</v>
      </c>
      <c r="AA48" s="46">
        <f>G48*各種係数!K46*各種係数!$N$16</f>
        <v>0</v>
      </c>
      <c r="AB48" s="46">
        <f>M48*各種係数!K46*各種係数!$N$16</f>
        <v>0</v>
      </c>
      <c r="AC48" s="46">
        <f>U48*各種係数!K46*各種係数!$N$16</f>
        <v>0</v>
      </c>
      <c r="AD48" s="364">
        <f t="shared" si="8"/>
        <v>0</v>
      </c>
      <c r="AE48" s="46">
        <f>G48*各種係数!L46*各種係数!$N$16</f>
        <v>0</v>
      </c>
      <c r="AF48" s="46">
        <f>M48*各種係数!L46*各種係数!$N$16</f>
        <v>0</v>
      </c>
      <c r="AG48" s="46">
        <f>U48*各種係数!L46*各種係数!$N$16</f>
        <v>0</v>
      </c>
      <c r="AH48" s="135">
        <f t="shared" si="9"/>
        <v>0</v>
      </c>
    </row>
    <row r="49" spans="2:34" x14ac:dyDescent="0.15">
      <c r="B49" s="163" t="s">
        <v>73</v>
      </c>
      <c r="C49" s="163" t="s">
        <v>299</v>
      </c>
      <c r="D49" s="163" t="s">
        <v>290</v>
      </c>
      <c r="E49" s="62" t="s">
        <v>167</v>
      </c>
      <c r="F49" s="365">
        <f>SUMIF(価格変換【実績】!$D$7:$D$64,E49,価格変換【実績】!$J$7:$J$64)</f>
        <v>0</v>
      </c>
      <c r="G49" s="326">
        <f>SUMIF(価格変換【実績】!$D$7:$D$64,E49,価格変換【実績】!$L$7:$L$64)</f>
        <v>0</v>
      </c>
      <c r="H49" s="327">
        <f>G49*各種係数!H47</f>
        <v>0</v>
      </c>
      <c r="I49" s="326">
        <f>G49*各種係数!I47</f>
        <v>0</v>
      </c>
      <c r="J49" s="80">
        <v>0</v>
      </c>
      <c r="K49" s="67">
        <f>J49*各種係数!G47</f>
        <v>0</v>
      </c>
      <c r="L49" s="67">
        <f>J49*各種係数!F47</f>
        <v>0</v>
      </c>
      <c r="M49" s="80">
        <v>0</v>
      </c>
      <c r="N49" s="67">
        <f>M49*各種係数!H47</f>
        <v>0</v>
      </c>
      <c r="O49" s="67">
        <f>M49*各種係数!I47</f>
        <v>0</v>
      </c>
      <c r="P49" s="54"/>
      <c r="Q49" s="41"/>
      <c r="R49" s="67">
        <f>Q$117*各種係数!J47</f>
        <v>0</v>
      </c>
      <c r="S49" s="67">
        <f>R49*各種係数!G47</f>
        <v>0</v>
      </c>
      <c r="T49" s="67">
        <f>R49*各種係数!F47</f>
        <v>0</v>
      </c>
      <c r="U49" s="80">
        <v>0</v>
      </c>
      <c r="V49" s="67">
        <f>U49*各種係数!H47</f>
        <v>0</v>
      </c>
      <c r="W49" s="67">
        <f>U49*各種係数!I47</f>
        <v>0</v>
      </c>
      <c r="X49" s="330">
        <f t="shared" si="5"/>
        <v>0</v>
      </c>
      <c r="Y49" s="67">
        <f t="shared" si="6"/>
        <v>0</v>
      </c>
      <c r="Z49" s="68">
        <f t="shared" si="7"/>
        <v>0</v>
      </c>
      <c r="AA49" s="67">
        <f>G49*各種係数!K47*各種係数!$N$16</f>
        <v>0</v>
      </c>
      <c r="AB49" s="67">
        <f>M49*各種係数!K47*各種係数!$N$16</f>
        <v>0</v>
      </c>
      <c r="AC49" s="67">
        <f>U49*各種係数!K47*各種係数!$N$16</f>
        <v>0</v>
      </c>
      <c r="AD49" s="80">
        <f t="shared" si="8"/>
        <v>0</v>
      </c>
      <c r="AE49" s="67">
        <f>G49*各種係数!L47*各種係数!$N$16</f>
        <v>0</v>
      </c>
      <c r="AF49" s="67">
        <f>M49*各種係数!L47*各種係数!$N$16</f>
        <v>0</v>
      </c>
      <c r="AG49" s="67">
        <f>U49*各種係数!L47*各種係数!$N$16</f>
        <v>0</v>
      </c>
      <c r="AH49" s="330">
        <f t="shared" si="9"/>
        <v>0</v>
      </c>
    </row>
    <row r="50" spans="2:34" x14ac:dyDescent="0.15">
      <c r="B50" s="155" t="s">
        <v>74</v>
      </c>
      <c r="C50" s="155" t="s">
        <v>299</v>
      </c>
      <c r="D50" s="155" t="s">
        <v>290</v>
      </c>
      <c r="E50" s="41" t="s">
        <v>168</v>
      </c>
      <c r="F50" s="363">
        <f>SUMIF(価格変換【実績】!$D$7:$D$64,E50,価格変換【実績】!$J$7:$J$64)</f>
        <v>0</v>
      </c>
      <c r="G50" s="324">
        <f>SUMIF(価格変換【実績】!$D$7:$D$64,E50,価格変換【実績】!$L$7:$L$64)</f>
        <v>0</v>
      </c>
      <c r="H50" s="325">
        <f>G50*各種係数!H48</f>
        <v>0</v>
      </c>
      <c r="I50" s="324">
        <f>G50*各種係数!I48</f>
        <v>0</v>
      </c>
      <c r="J50" s="366">
        <v>0</v>
      </c>
      <c r="K50" s="46">
        <f>J50*各種係数!G48</f>
        <v>0</v>
      </c>
      <c r="L50" s="46">
        <f>J50*各種係数!F48</f>
        <v>0</v>
      </c>
      <c r="M50" s="366">
        <v>0</v>
      </c>
      <c r="N50" s="46">
        <f>M50*各種係数!H48</f>
        <v>0</v>
      </c>
      <c r="O50" s="46">
        <f>M50*各種係数!I48</f>
        <v>0</v>
      </c>
      <c r="P50" s="54"/>
      <c r="Q50" s="41"/>
      <c r="R50" s="46">
        <f>Q$117*各種係数!J48</f>
        <v>0</v>
      </c>
      <c r="S50" s="46">
        <f>R50*各種係数!G48</f>
        <v>0</v>
      </c>
      <c r="T50" s="46">
        <f>R50*各種係数!F48</f>
        <v>0</v>
      </c>
      <c r="U50" s="366">
        <v>0</v>
      </c>
      <c r="V50" s="46">
        <f>U50*各種係数!H48</f>
        <v>0</v>
      </c>
      <c r="W50" s="46">
        <f>U50*各種係数!I48</f>
        <v>0</v>
      </c>
      <c r="X50" s="328">
        <f t="shared" si="5"/>
        <v>0</v>
      </c>
      <c r="Y50" s="136">
        <f t="shared" si="6"/>
        <v>0</v>
      </c>
      <c r="Z50" s="329">
        <f t="shared" si="7"/>
        <v>0</v>
      </c>
      <c r="AA50" s="46">
        <f>G50*各種係数!K48*各種係数!$N$16</f>
        <v>0</v>
      </c>
      <c r="AB50" s="46">
        <f>M50*各種係数!K48*各種係数!$N$16</f>
        <v>0</v>
      </c>
      <c r="AC50" s="46">
        <f>U50*各種係数!K48*各種係数!$N$16</f>
        <v>0</v>
      </c>
      <c r="AD50" s="366">
        <f t="shared" si="8"/>
        <v>0</v>
      </c>
      <c r="AE50" s="46">
        <f>G50*各種係数!L48*各種係数!$N$16</f>
        <v>0</v>
      </c>
      <c r="AF50" s="46">
        <f>M50*各種係数!L48*各種係数!$N$16</f>
        <v>0</v>
      </c>
      <c r="AG50" s="46">
        <f>U50*各種係数!L48*各種係数!$N$16</f>
        <v>0</v>
      </c>
      <c r="AH50" s="328">
        <f t="shared" si="9"/>
        <v>0</v>
      </c>
    </row>
    <row r="51" spans="2:34" x14ac:dyDescent="0.15">
      <c r="B51" s="155" t="s">
        <v>75</v>
      </c>
      <c r="C51" s="155" t="s">
        <v>300</v>
      </c>
      <c r="D51" s="155" t="s">
        <v>290</v>
      </c>
      <c r="E51" s="41" t="s">
        <v>968</v>
      </c>
      <c r="F51" s="363">
        <f>SUMIF(価格変換【実績】!$D$7:$D$64,E51,価格変換【実績】!$J$7:$J$64)</f>
        <v>0</v>
      </c>
      <c r="G51" s="324">
        <f>SUMIF(価格変換【実績】!$D$7:$D$64,E51,価格変換【実績】!$L$7:$L$64)</f>
        <v>0</v>
      </c>
      <c r="H51" s="325">
        <f>G51*各種係数!H49</f>
        <v>0</v>
      </c>
      <c r="I51" s="324">
        <f>G51*各種係数!I49</f>
        <v>0</v>
      </c>
      <c r="J51" s="364">
        <v>0</v>
      </c>
      <c r="K51" s="46">
        <f>J51*各種係数!G49</f>
        <v>0</v>
      </c>
      <c r="L51" s="46">
        <f>J51*各種係数!F49</f>
        <v>0</v>
      </c>
      <c r="M51" s="364">
        <v>0</v>
      </c>
      <c r="N51" s="46">
        <f>M51*各種係数!H49</f>
        <v>0</v>
      </c>
      <c r="O51" s="46">
        <f>M51*各種係数!I49</f>
        <v>0</v>
      </c>
      <c r="P51" s="54"/>
      <c r="Q51" s="41"/>
      <c r="R51" s="46">
        <f>Q$117*各種係数!J49</f>
        <v>0</v>
      </c>
      <c r="S51" s="46">
        <f>R51*各種係数!G49</f>
        <v>0</v>
      </c>
      <c r="T51" s="46">
        <f>R51*各種係数!F49</f>
        <v>0</v>
      </c>
      <c r="U51" s="364">
        <v>0</v>
      </c>
      <c r="V51" s="46">
        <f>U51*各種係数!H49</f>
        <v>0</v>
      </c>
      <c r="W51" s="46">
        <f>U51*各種係数!I49</f>
        <v>0</v>
      </c>
      <c r="X51" s="135">
        <f t="shared" si="5"/>
        <v>0</v>
      </c>
      <c r="Y51" s="46">
        <f t="shared" si="6"/>
        <v>0</v>
      </c>
      <c r="Z51" s="47">
        <f t="shared" si="7"/>
        <v>0</v>
      </c>
      <c r="AA51" s="46">
        <f>G51*各種係数!K49*各種係数!$N$16</f>
        <v>0</v>
      </c>
      <c r="AB51" s="46">
        <f>M51*各種係数!K49*各種係数!$N$16</f>
        <v>0</v>
      </c>
      <c r="AC51" s="46">
        <f>U51*各種係数!K49*各種係数!$N$16</f>
        <v>0</v>
      </c>
      <c r="AD51" s="364">
        <f t="shared" si="8"/>
        <v>0</v>
      </c>
      <c r="AE51" s="46">
        <f>G51*各種係数!L49*各種係数!$N$16</f>
        <v>0</v>
      </c>
      <c r="AF51" s="46">
        <f>M51*各種係数!L49*各種係数!$N$16</f>
        <v>0</v>
      </c>
      <c r="AG51" s="46">
        <f>U51*各種係数!L49*各種係数!$N$16</f>
        <v>0</v>
      </c>
      <c r="AH51" s="135">
        <f t="shared" si="9"/>
        <v>0</v>
      </c>
    </row>
    <row r="52" spans="2:34" x14ac:dyDescent="0.15">
      <c r="B52" s="155" t="s">
        <v>76</v>
      </c>
      <c r="C52" s="155" t="s">
        <v>300</v>
      </c>
      <c r="D52" s="155" t="s">
        <v>290</v>
      </c>
      <c r="E52" s="41" t="s">
        <v>169</v>
      </c>
      <c r="F52" s="363">
        <f>SUMIF(価格変換【実績】!$D$7:$D$64,E52,価格変換【実績】!$J$7:$J$64)</f>
        <v>0</v>
      </c>
      <c r="G52" s="324">
        <f>SUMIF(価格変換【実績】!$D$7:$D$64,E52,価格変換【実績】!$L$7:$L$64)</f>
        <v>0</v>
      </c>
      <c r="H52" s="325">
        <f>G52*各種係数!H50</f>
        <v>0</v>
      </c>
      <c r="I52" s="324">
        <f>G52*各種係数!I50</f>
        <v>0</v>
      </c>
      <c r="J52" s="364">
        <v>0</v>
      </c>
      <c r="K52" s="46">
        <f>J52*各種係数!G50</f>
        <v>0</v>
      </c>
      <c r="L52" s="46">
        <f>J52*各種係数!F50</f>
        <v>0</v>
      </c>
      <c r="M52" s="364">
        <v>0</v>
      </c>
      <c r="N52" s="46">
        <f>M52*各種係数!H50</f>
        <v>0</v>
      </c>
      <c r="O52" s="46">
        <f>M52*各種係数!I50</f>
        <v>0</v>
      </c>
      <c r="P52" s="54"/>
      <c r="Q52" s="41"/>
      <c r="R52" s="46">
        <f>Q$117*各種係数!J50</f>
        <v>0</v>
      </c>
      <c r="S52" s="46">
        <f>R52*各種係数!G50</f>
        <v>0</v>
      </c>
      <c r="T52" s="46">
        <f>R52*各種係数!F50</f>
        <v>0</v>
      </c>
      <c r="U52" s="364">
        <v>0</v>
      </c>
      <c r="V52" s="46">
        <f>U52*各種係数!H50</f>
        <v>0</v>
      </c>
      <c r="W52" s="46">
        <f>U52*各種係数!I50</f>
        <v>0</v>
      </c>
      <c r="X52" s="135">
        <f t="shared" si="5"/>
        <v>0</v>
      </c>
      <c r="Y52" s="46">
        <f t="shared" si="6"/>
        <v>0</v>
      </c>
      <c r="Z52" s="47">
        <f t="shared" si="7"/>
        <v>0</v>
      </c>
      <c r="AA52" s="46">
        <f>G52*各種係数!K50*各種係数!$N$16</f>
        <v>0</v>
      </c>
      <c r="AB52" s="46">
        <f>M52*各種係数!K50*各種係数!$N$16</f>
        <v>0</v>
      </c>
      <c r="AC52" s="46">
        <f>U52*各種係数!K50*各種係数!$N$16</f>
        <v>0</v>
      </c>
      <c r="AD52" s="364">
        <f t="shared" si="8"/>
        <v>0</v>
      </c>
      <c r="AE52" s="46">
        <f>G52*各種係数!L50*各種係数!$N$16</f>
        <v>0</v>
      </c>
      <c r="AF52" s="46">
        <f>M52*各種係数!L50*各種係数!$N$16</f>
        <v>0</v>
      </c>
      <c r="AG52" s="46">
        <f>U52*各種係数!L50*各種係数!$N$16</f>
        <v>0</v>
      </c>
      <c r="AH52" s="135">
        <f t="shared" si="9"/>
        <v>0</v>
      </c>
    </row>
    <row r="53" spans="2:34" x14ac:dyDescent="0.15">
      <c r="B53" s="155" t="s">
        <v>77</v>
      </c>
      <c r="C53" s="155" t="s">
        <v>301</v>
      </c>
      <c r="D53" s="155" t="s">
        <v>290</v>
      </c>
      <c r="E53" s="41" t="s">
        <v>969</v>
      </c>
      <c r="F53" s="363">
        <f>SUMIF(価格変換【実績】!$D$7:$D$64,E53,価格変換【実績】!$J$7:$J$64)</f>
        <v>0</v>
      </c>
      <c r="G53" s="324">
        <f>SUMIF(価格変換【実績】!$D$7:$D$64,E53,価格変換【実績】!$L$7:$L$64)</f>
        <v>0</v>
      </c>
      <c r="H53" s="325">
        <f>G53*各種係数!H51</f>
        <v>0</v>
      </c>
      <c r="I53" s="324">
        <f>G53*各種係数!I51</f>
        <v>0</v>
      </c>
      <c r="J53" s="364">
        <v>0</v>
      </c>
      <c r="K53" s="46">
        <f>J53*各種係数!G51</f>
        <v>0</v>
      </c>
      <c r="L53" s="46">
        <f>J53*各種係数!F51</f>
        <v>0</v>
      </c>
      <c r="M53" s="364">
        <v>0</v>
      </c>
      <c r="N53" s="46">
        <f>M53*各種係数!H51</f>
        <v>0</v>
      </c>
      <c r="O53" s="46">
        <f>M53*各種係数!I51</f>
        <v>0</v>
      </c>
      <c r="P53" s="54"/>
      <c r="Q53" s="41"/>
      <c r="R53" s="46">
        <f>Q$117*各種係数!J51</f>
        <v>0</v>
      </c>
      <c r="S53" s="46">
        <f>R53*各種係数!G51</f>
        <v>0</v>
      </c>
      <c r="T53" s="46">
        <f>R53*各種係数!F51</f>
        <v>0</v>
      </c>
      <c r="U53" s="364">
        <v>0</v>
      </c>
      <c r="V53" s="46">
        <f>U53*各種係数!H51</f>
        <v>0</v>
      </c>
      <c r="W53" s="46">
        <f>U53*各種係数!I51</f>
        <v>0</v>
      </c>
      <c r="X53" s="135">
        <f t="shared" si="5"/>
        <v>0</v>
      </c>
      <c r="Y53" s="46">
        <f t="shared" si="6"/>
        <v>0</v>
      </c>
      <c r="Z53" s="47">
        <f t="shared" si="7"/>
        <v>0</v>
      </c>
      <c r="AA53" s="46">
        <f>G53*各種係数!K51*各種係数!$N$16</f>
        <v>0</v>
      </c>
      <c r="AB53" s="46">
        <f>M53*各種係数!K51*各種係数!$N$16</f>
        <v>0</v>
      </c>
      <c r="AC53" s="46">
        <f>U53*各種係数!K51*各種係数!$N$16</f>
        <v>0</v>
      </c>
      <c r="AD53" s="364">
        <f t="shared" si="8"/>
        <v>0</v>
      </c>
      <c r="AE53" s="46">
        <f>G53*各種係数!L51*各種係数!$N$16</f>
        <v>0</v>
      </c>
      <c r="AF53" s="46">
        <f>M53*各種係数!L51*各種係数!$N$16</f>
        <v>0</v>
      </c>
      <c r="AG53" s="46">
        <f>U53*各種係数!L51*各種係数!$N$16</f>
        <v>0</v>
      </c>
      <c r="AH53" s="135">
        <f t="shared" si="9"/>
        <v>0</v>
      </c>
    </row>
    <row r="54" spans="2:34" x14ac:dyDescent="0.15">
      <c r="B54" s="155" t="s">
        <v>78</v>
      </c>
      <c r="C54" s="155" t="s">
        <v>302</v>
      </c>
      <c r="D54" s="155" t="s">
        <v>290</v>
      </c>
      <c r="E54" s="41" t="s">
        <v>970</v>
      </c>
      <c r="F54" s="365">
        <f>SUMIF(価格変換【実績】!$D$7:$D$64,E54,価格変換【実績】!$J$7:$J$64)</f>
        <v>0</v>
      </c>
      <c r="G54" s="326">
        <f>SUMIF(価格変換【実績】!$D$7:$D$64,E54,価格変換【実績】!$L$7:$L$64)</f>
        <v>0</v>
      </c>
      <c r="H54" s="327">
        <f>G54*各種係数!H52</f>
        <v>0</v>
      </c>
      <c r="I54" s="326">
        <f>G54*各種係数!I52</f>
        <v>0</v>
      </c>
      <c r="J54" s="80">
        <v>0</v>
      </c>
      <c r="K54" s="67">
        <f>J54*各種係数!G52</f>
        <v>0</v>
      </c>
      <c r="L54" s="67">
        <f>J54*各種係数!F52</f>
        <v>0</v>
      </c>
      <c r="M54" s="80">
        <v>0</v>
      </c>
      <c r="N54" s="67">
        <f>M54*各種係数!H52</f>
        <v>0</v>
      </c>
      <c r="O54" s="67">
        <f>M54*各種係数!I52</f>
        <v>0</v>
      </c>
      <c r="P54" s="54"/>
      <c r="Q54" s="41"/>
      <c r="R54" s="67">
        <f>Q$117*各種係数!J52</f>
        <v>0</v>
      </c>
      <c r="S54" s="67">
        <f>R54*各種係数!G52</f>
        <v>0</v>
      </c>
      <c r="T54" s="67">
        <f>R54*各種係数!F52</f>
        <v>0</v>
      </c>
      <c r="U54" s="80">
        <v>0</v>
      </c>
      <c r="V54" s="67">
        <f>U54*各種係数!H52</f>
        <v>0</v>
      </c>
      <c r="W54" s="67">
        <f>U54*各種係数!I52</f>
        <v>0</v>
      </c>
      <c r="X54" s="330">
        <f t="shared" si="5"/>
        <v>0</v>
      </c>
      <c r="Y54" s="67">
        <f t="shared" si="6"/>
        <v>0</v>
      </c>
      <c r="Z54" s="68">
        <f t="shared" si="7"/>
        <v>0</v>
      </c>
      <c r="AA54" s="67">
        <f>G54*各種係数!K52*各種係数!$N$16</f>
        <v>0</v>
      </c>
      <c r="AB54" s="67">
        <f>M54*各種係数!K52*各種係数!$N$16</f>
        <v>0</v>
      </c>
      <c r="AC54" s="67">
        <f>U54*各種係数!K52*各種係数!$N$16</f>
        <v>0</v>
      </c>
      <c r="AD54" s="80">
        <f t="shared" si="8"/>
        <v>0</v>
      </c>
      <c r="AE54" s="67">
        <f>G54*各種係数!L52*各種係数!$N$16</f>
        <v>0</v>
      </c>
      <c r="AF54" s="67">
        <f>M54*各種係数!L52*各種係数!$N$16</f>
        <v>0</v>
      </c>
      <c r="AG54" s="67">
        <f>U54*各種係数!L52*各種係数!$N$16</f>
        <v>0</v>
      </c>
      <c r="AH54" s="330">
        <f t="shared" si="9"/>
        <v>0</v>
      </c>
    </row>
    <row r="55" spans="2:34" x14ac:dyDescent="0.15">
      <c r="B55" s="162" t="s">
        <v>79</v>
      </c>
      <c r="C55" s="162" t="s">
        <v>303</v>
      </c>
      <c r="D55" s="162" t="s">
        <v>290</v>
      </c>
      <c r="E55" s="116" t="s">
        <v>971</v>
      </c>
      <c r="F55" s="363">
        <f>SUMIF(価格変換【実績】!$D$7:$D$64,E55,価格変換【実績】!$J$7:$J$64)</f>
        <v>0</v>
      </c>
      <c r="G55" s="324">
        <f>SUMIF(価格変換【実績】!$D$7:$D$64,E55,価格変換【実績】!$L$7:$L$64)</f>
        <v>0</v>
      </c>
      <c r="H55" s="325">
        <f>G55*各種係数!H53</f>
        <v>0</v>
      </c>
      <c r="I55" s="324">
        <f>G55*各種係数!I53</f>
        <v>0</v>
      </c>
      <c r="J55" s="366">
        <v>0</v>
      </c>
      <c r="K55" s="46">
        <f>J55*各種係数!G53</f>
        <v>0</v>
      </c>
      <c r="L55" s="46">
        <f>J55*各種係数!F53</f>
        <v>0</v>
      </c>
      <c r="M55" s="366">
        <v>0</v>
      </c>
      <c r="N55" s="46">
        <f>M55*各種係数!H53</f>
        <v>0</v>
      </c>
      <c r="O55" s="46">
        <f>M55*各種係数!I53</f>
        <v>0</v>
      </c>
      <c r="P55" s="54"/>
      <c r="Q55" s="41"/>
      <c r="R55" s="46">
        <f>Q$117*各種係数!J53</f>
        <v>0</v>
      </c>
      <c r="S55" s="46">
        <f>R55*各種係数!G53</f>
        <v>0</v>
      </c>
      <c r="T55" s="46">
        <f>R55*各種係数!F53</f>
        <v>0</v>
      </c>
      <c r="U55" s="366">
        <v>0</v>
      </c>
      <c r="V55" s="46">
        <f>U55*各種係数!H53</f>
        <v>0</v>
      </c>
      <c r="W55" s="46">
        <f>U55*各種係数!I53</f>
        <v>0</v>
      </c>
      <c r="X55" s="328">
        <f t="shared" si="5"/>
        <v>0</v>
      </c>
      <c r="Y55" s="136">
        <f t="shared" si="6"/>
        <v>0</v>
      </c>
      <c r="Z55" s="329">
        <f t="shared" si="7"/>
        <v>0</v>
      </c>
      <c r="AA55" s="46">
        <f>G55*各種係数!K53*各種係数!$N$16</f>
        <v>0</v>
      </c>
      <c r="AB55" s="46">
        <f>M55*各種係数!K53*各種係数!$N$16</f>
        <v>0</v>
      </c>
      <c r="AC55" s="46">
        <f>U55*各種係数!K53*各種係数!$N$16</f>
        <v>0</v>
      </c>
      <c r="AD55" s="366">
        <f t="shared" si="8"/>
        <v>0</v>
      </c>
      <c r="AE55" s="46">
        <f>G55*各種係数!L53*各種係数!$N$16</f>
        <v>0</v>
      </c>
      <c r="AF55" s="46">
        <f>M55*各種係数!L53*各種係数!$N$16</f>
        <v>0</v>
      </c>
      <c r="AG55" s="46">
        <f>U55*各種係数!L53*各種係数!$N$16</f>
        <v>0</v>
      </c>
      <c r="AH55" s="328">
        <f t="shared" si="9"/>
        <v>0</v>
      </c>
    </row>
    <row r="56" spans="2:34" x14ac:dyDescent="0.15">
      <c r="B56" s="155" t="s">
        <v>80</v>
      </c>
      <c r="C56" s="155" t="s">
        <v>304</v>
      </c>
      <c r="D56" s="155" t="s">
        <v>290</v>
      </c>
      <c r="E56" s="41" t="s">
        <v>972</v>
      </c>
      <c r="F56" s="363">
        <f>SUMIF(価格変換【実績】!$D$7:$D$64,E56,価格変換【実績】!$J$7:$J$64)</f>
        <v>0</v>
      </c>
      <c r="G56" s="324">
        <f>SUMIF(価格変換【実績】!$D$7:$D$64,E56,価格変換【実績】!$L$7:$L$64)</f>
        <v>0</v>
      </c>
      <c r="H56" s="325">
        <f>G56*各種係数!H54</f>
        <v>0</v>
      </c>
      <c r="I56" s="324">
        <f>G56*各種係数!I54</f>
        <v>0</v>
      </c>
      <c r="J56" s="364">
        <v>0</v>
      </c>
      <c r="K56" s="46">
        <f>J56*各種係数!G54</f>
        <v>0</v>
      </c>
      <c r="L56" s="46">
        <f>J56*各種係数!F54</f>
        <v>0</v>
      </c>
      <c r="M56" s="364">
        <v>0</v>
      </c>
      <c r="N56" s="46">
        <f>M56*各種係数!H54</f>
        <v>0</v>
      </c>
      <c r="O56" s="46">
        <f>M56*各種係数!I54</f>
        <v>0</v>
      </c>
      <c r="P56" s="54"/>
      <c r="Q56" s="41"/>
      <c r="R56" s="46">
        <f>Q$117*各種係数!J54</f>
        <v>0</v>
      </c>
      <c r="S56" s="46">
        <f>R56*各種係数!G54</f>
        <v>0</v>
      </c>
      <c r="T56" s="46">
        <f>R56*各種係数!F54</f>
        <v>0</v>
      </c>
      <c r="U56" s="364">
        <v>0</v>
      </c>
      <c r="V56" s="46">
        <f>U56*各種係数!H54</f>
        <v>0</v>
      </c>
      <c r="W56" s="46">
        <f>U56*各種係数!I54</f>
        <v>0</v>
      </c>
      <c r="X56" s="135">
        <f t="shared" si="5"/>
        <v>0</v>
      </c>
      <c r="Y56" s="46">
        <f t="shared" si="6"/>
        <v>0</v>
      </c>
      <c r="Z56" s="47">
        <f t="shared" si="7"/>
        <v>0</v>
      </c>
      <c r="AA56" s="46">
        <f>G56*各種係数!K54*各種係数!$N$16</f>
        <v>0</v>
      </c>
      <c r="AB56" s="46">
        <f>M56*各種係数!K54*各種係数!$N$16</f>
        <v>0</v>
      </c>
      <c r="AC56" s="46">
        <f>U56*各種係数!K54*各種係数!$N$16</f>
        <v>0</v>
      </c>
      <c r="AD56" s="364">
        <f t="shared" si="8"/>
        <v>0</v>
      </c>
      <c r="AE56" s="46">
        <f>G56*各種係数!L54*各種係数!$N$16</f>
        <v>0</v>
      </c>
      <c r="AF56" s="46">
        <f>M56*各種係数!L54*各種係数!$N$16</f>
        <v>0</v>
      </c>
      <c r="AG56" s="46">
        <f>U56*各種係数!L54*各種係数!$N$16</f>
        <v>0</v>
      </c>
      <c r="AH56" s="135">
        <f t="shared" si="9"/>
        <v>0</v>
      </c>
    </row>
    <row r="57" spans="2:34" x14ac:dyDescent="0.15">
      <c r="B57" s="155" t="s">
        <v>81</v>
      </c>
      <c r="C57" s="155" t="s">
        <v>304</v>
      </c>
      <c r="D57" s="155" t="s">
        <v>290</v>
      </c>
      <c r="E57" s="41" t="s">
        <v>973</v>
      </c>
      <c r="F57" s="363">
        <f>SUMIF(価格変換【実績】!$D$7:$D$64,E57,価格変換【実績】!$J$7:$J$64)</f>
        <v>0</v>
      </c>
      <c r="G57" s="324">
        <f>SUMIF(価格変換【実績】!$D$7:$D$64,E57,価格変換【実績】!$L$7:$L$64)</f>
        <v>0</v>
      </c>
      <c r="H57" s="325">
        <f>G57*各種係数!H55</f>
        <v>0</v>
      </c>
      <c r="I57" s="324">
        <f>G57*各種係数!I55</f>
        <v>0</v>
      </c>
      <c r="J57" s="364">
        <v>0</v>
      </c>
      <c r="K57" s="46">
        <f>J57*各種係数!G55</f>
        <v>0</v>
      </c>
      <c r="L57" s="46">
        <f>J57*各種係数!F55</f>
        <v>0</v>
      </c>
      <c r="M57" s="364">
        <v>0</v>
      </c>
      <c r="N57" s="46">
        <f>M57*各種係数!H55</f>
        <v>0</v>
      </c>
      <c r="O57" s="46">
        <f>M57*各種係数!I55</f>
        <v>0</v>
      </c>
      <c r="P57" s="54"/>
      <c r="Q57" s="41"/>
      <c r="R57" s="46">
        <f>Q$117*各種係数!J55</f>
        <v>0</v>
      </c>
      <c r="S57" s="46">
        <f>R57*各種係数!G55</f>
        <v>0</v>
      </c>
      <c r="T57" s="46">
        <f>R57*各種係数!F55</f>
        <v>0</v>
      </c>
      <c r="U57" s="364">
        <v>0</v>
      </c>
      <c r="V57" s="46">
        <f>U57*各種係数!H55</f>
        <v>0</v>
      </c>
      <c r="W57" s="46">
        <f>U57*各種係数!I55</f>
        <v>0</v>
      </c>
      <c r="X57" s="135">
        <f t="shared" si="5"/>
        <v>0</v>
      </c>
      <c r="Y57" s="46">
        <f t="shared" si="6"/>
        <v>0</v>
      </c>
      <c r="Z57" s="47">
        <f t="shared" si="7"/>
        <v>0</v>
      </c>
      <c r="AA57" s="46">
        <f>G57*各種係数!K55*各種係数!$N$16</f>
        <v>0</v>
      </c>
      <c r="AB57" s="46">
        <f>M57*各種係数!K55*各種係数!$N$16</f>
        <v>0</v>
      </c>
      <c r="AC57" s="46">
        <f>U57*各種係数!K55*各種係数!$N$16</f>
        <v>0</v>
      </c>
      <c r="AD57" s="364">
        <f t="shared" si="8"/>
        <v>0</v>
      </c>
      <c r="AE57" s="46">
        <f>G57*各種係数!L55*各種係数!$N$16</f>
        <v>0</v>
      </c>
      <c r="AF57" s="46">
        <f>M57*各種係数!L55*各種係数!$N$16</f>
        <v>0</v>
      </c>
      <c r="AG57" s="46">
        <f>U57*各種係数!L55*各種係数!$N$16</f>
        <v>0</v>
      </c>
      <c r="AH57" s="135">
        <f t="shared" si="9"/>
        <v>0</v>
      </c>
    </row>
    <row r="58" spans="2:34" x14ac:dyDescent="0.15">
      <c r="B58" s="155" t="s">
        <v>82</v>
      </c>
      <c r="C58" s="155" t="s">
        <v>305</v>
      </c>
      <c r="D58" s="155" t="s">
        <v>290</v>
      </c>
      <c r="E58" s="41" t="s">
        <v>974</v>
      </c>
      <c r="F58" s="363">
        <f>SUMIF(価格変換【実績】!$D$7:$D$64,E58,価格変換【実績】!$J$7:$J$64)</f>
        <v>0</v>
      </c>
      <c r="G58" s="324">
        <f>SUMIF(価格変換【実績】!$D$7:$D$64,E58,価格変換【実績】!$L$7:$L$64)</f>
        <v>0</v>
      </c>
      <c r="H58" s="325">
        <f>G58*各種係数!H56</f>
        <v>0</v>
      </c>
      <c r="I58" s="324">
        <f>G58*各種係数!I56</f>
        <v>0</v>
      </c>
      <c r="J58" s="364">
        <v>0</v>
      </c>
      <c r="K58" s="46">
        <f>J58*各種係数!G56</f>
        <v>0</v>
      </c>
      <c r="L58" s="46">
        <f>J58*各種係数!F56</f>
        <v>0</v>
      </c>
      <c r="M58" s="364">
        <v>0</v>
      </c>
      <c r="N58" s="46">
        <f>M58*各種係数!H56</f>
        <v>0</v>
      </c>
      <c r="O58" s="46">
        <f>M58*各種係数!I56</f>
        <v>0</v>
      </c>
      <c r="P58" s="54"/>
      <c r="Q58" s="41"/>
      <c r="R58" s="46">
        <f>Q$117*各種係数!J56</f>
        <v>0</v>
      </c>
      <c r="S58" s="46">
        <f>R58*各種係数!G56</f>
        <v>0</v>
      </c>
      <c r="T58" s="46">
        <f>R58*各種係数!F56</f>
        <v>0</v>
      </c>
      <c r="U58" s="364">
        <v>0</v>
      </c>
      <c r="V58" s="46">
        <f>U58*各種係数!H56</f>
        <v>0</v>
      </c>
      <c r="W58" s="46">
        <f>U58*各種係数!I56</f>
        <v>0</v>
      </c>
      <c r="X58" s="135">
        <f t="shared" si="5"/>
        <v>0</v>
      </c>
      <c r="Y58" s="46">
        <f t="shared" si="6"/>
        <v>0</v>
      </c>
      <c r="Z58" s="47">
        <f t="shared" si="7"/>
        <v>0</v>
      </c>
      <c r="AA58" s="46">
        <f>G58*各種係数!K56*各種係数!$N$16</f>
        <v>0</v>
      </c>
      <c r="AB58" s="46">
        <f>M58*各種係数!K56*各種係数!$N$16</f>
        <v>0</v>
      </c>
      <c r="AC58" s="46">
        <f>U58*各種係数!K56*各種係数!$N$16</f>
        <v>0</v>
      </c>
      <c r="AD58" s="364">
        <f t="shared" si="8"/>
        <v>0</v>
      </c>
      <c r="AE58" s="46">
        <f>G58*各種係数!L56*各種係数!$N$16</f>
        <v>0</v>
      </c>
      <c r="AF58" s="46">
        <f>M58*各種係数!L56*各種係数!$N$16</f>
        <v>0</v>
      </c>
      <c r="AG58" s="46">
        <f>U58*各種係数!L56*各種係数!$N$16</f>
        <v>0</v>
      </c>
      <c r="AH58" s="135">
        <f t="shared" si="9"/>
        <v>0</v>
      </c>
    </row>
    <row r="59" spans="2:34" x14ac:dyDescent="0.15">
      <c r="B59" s="163" t="s">
        <v>83</v>
      </c>
      <c r="C59" s="163" t="s">
        <v>305</v>
      </c>
      <c r="D59" s="163" t="s">
        <v>290</v>
      </c>
      <c r="E59" s="62" t="s">
        <v>975</v>
      </c>
      <c r="F59" s="365">
        <f>SUMIF(価格変換【実績】!$D$7:$D$64,E59,価格変換【実績】!$J$7:$J$64)</f>
        <v>0</v>
      </c>
      <c r="G59" s="326">
        <f>SUMIF(価格変換【実績】!$D$7:$D$64,E59,価格変換【実績】!$L$7:$L$64)</f>
        <v>0</v>
      </c>
      <c r="H59" s="327">
        <f>G59*各種係数!H57</f>
        <v>0</v>
      </c>
      <c r="I59" s="326">
        <f>G59*各種係数!I57</f>
        <v>0</v>
      </c>
      <c r="J59" s="80">
        <v>0</v>
      </c>
      <c r="K59" s="67">
        <f>J59*各種係数!G57</f>
        <v>0</v>
      </c>
      <c r="L59" s="67">
        <f>J59*各種係数!F57</f>
        <v>0</v>
      </c>
      <c r="M59" s="80">
        <v>0</v>
      </c>
      <c r="N59" s="67">
        <f>M59*各種係数!H57</f>
        <v>0</v>
      </c>
      <c r="O59" s="67">
        <f>M59*各種係数!I57</f>
        <v>0</v>
      </c>
      <c r="P59" s="54"/>
      <c r="Q59" s="41"/>
      <c r="R59" s="67">
        <f>Q$117*各種係数!J57</f>
        <v>0</v>
      </c>
      <c r="S59" s="67">
        <f>R59*各種係数!G57</f>
        <v>0</v>
      </c>
      <c r="T59" s="67">
        <f>R59*各種係数!F57</f>
        <v>0</v>
      </c>
      <c r="U59" s="80">
        <v>0</v>
      </c>
      <c r="V59" s="67">
        <f>U59*各種係数!H57</f>
        <v>0</v>
      </c>
      <c r="W59" s="67">
        <f>U59*各種係数!I57</f>
        <v>0</v>
      </c>
      <c r="X59" s="330">
        <f t="shared" si="5"/>
        <v>0</v>
      </c>
      <c r="Y59" s="67">
        <f t="shared" si="6"/>
        <v>0</v>
      </c>
      <c r="Z59" s="68">
        <f t="shared" si="7"/>
        <v>0</v>
      </c>
      <c r="AA59" s="67">
        <f>G59*各種係数!K57*各種係数!$N$16</f>
        <v>0</v>
      </c>
      <c r="AB59" s="67">
        <f>M59*各種係数!K57*各種係数!$N$16</f>
        <v>0</v>
      </c>
      <c r="AC59" s="67">
        <f>U59*各種係数!K57*各種係数!$N$16</f>
        <v>0</v>
      </c>
      <c r="AD59" s="80">
        <f t="shared" si="8"/>
        <v>0</v>
      </c>
      <c r="AE59" s="67">
        <f>G59*各種係数!L57*各種係数!$N$16</f>
        <v>0</v>
      </c>
      <c r="AF59" s="67">
        <f>M59*各種係数!L57*各種係数!$N$16</f>
        <v>0</v>
      </c>
      <c r="AG59" s="67">
        <f>U59*各種係数!L57*各種係数!$N$16</f>
        <v>0</v>
      </c>
      <c r="AH59" s="330">
        <f t="shared" si="9"/>
        <v>0</v>
      </c>
    </row>
    <row r="60" spans="2:34" x14ac:dyDescent="0.15">
      <c r="B60" s="155" t="s">
        <v>84</v>
      </c>
      <c r="C60" s="155" t="s">
        <v>305</v>
      </c>
      <c r="D60" s="155" t="s">
        <v>290</v>
      </c>
      <c r="E60" s="41" t="s">
        <v>976</v>
      </c>
      <c r="F60" s="363">
        <f>SUMIF(価格変換【実績】!$D$7:$D$64,E60,価格変換【実績】!$J$7:$J$64)</f>
        <v>0</v>
      </c>
      <c r="G60" s="324">
        <f>SUMIF(価格変換【実績】!$D$7:$D$64,E60,価格変換【実績】!$L$7:$L$64)</f>
        <v>0</v>
      </c>
      <c r="H60" s="325">
        <f>G60*各種係数!H58</f>
        <v>0</v>
      </c>
      <c r="I60" s="324">
        <f>G60*各種係数!I58</f>
        <v>0</v>
      </c>
      <c r="J60" s="366">
        <v>0</v>
      </c>
      <c r="K60" s="46">
        <f>J60*各種係数!G58</f>
        <v>0</v>
      </c>
      <c r="L60" s="46">
        <f>J60*各種係数!F58</f>
        <v>0</v>
      </c>
      <c r="M60" s="366">
        <v>0</v>
      </c>
      <c r="N60" s="46">
        <f>M60*各種係数!H58</f>
        <v>0</v>
      </c>
      <c r="O60" s="46">
        <f>M60*各種係数!I58</f>
        <v>0</v>
      </c>
      <c r="P60" s="54"/>
      <c r="Q60" s="41"/>
      <c r="R60" s="46">
        <f>Q$117*各種係数!J58</f>
        <v>0</v>
      </c>
      <c r="S60" s="46">
        <f>R60*各種係数!G58</f>
        <v>0</v>
      </c>
      <c r="T60" s="46">
        <f>R60*各種係数!F58</f>
        <v>0</v>
      </c>
      <c r="U60" s="366">
        <v>0</v>
      </c>
      <c r="V60" s="46">
        <f>U60*各種係数!H58</f>
        <v>0</v>
      </c>
      <c r="W60" s="46">
        <f>U60*各種係数!I58</f>
        <v>0</v>
      </c>
      <c r="X60" s="328">
        <f t="shared" si="5"/>
        <v>0</v>
      </c>
      <c r="Y60" s="136">
        <f t="shared" si="6"/>
        <v>0</v>
      </c>
      <c r="Z60" s="329">
        <f t="shared" si="7"/>
        <v>0</v>
      </c>
      <c r="AA60" s="46">
        <f>G60*各種係数!K58*各種係数!$N$16</f>
        <v>0</v>
      </c>
      <c r="AB60" s="46">
        <f>M60*各種係数!K58*各種係数!$N$16</f>
        <v>0</v>
      </c>
      <c r="AC60" s="46">
        <f>U60*各種係数!K58*各種係数!$N$16</f>
        <v>0</v>
      </c>
      <c r="AD60" s="366">
        <f t="shared" si="8"/>
        <v>0</v>
      </c>
      <c r="AE60" s="46">
        <f>G60*各種係数!L58*各種係数!$N$16</f>
        <v>0</v>
      </c>
      <c r="AF60" s="46">
        <f>M60*各種係数!L58*各種係数!$N$16</f>
        <v>0</v>
      </c>
      <c r="AG60" s="46">
        <f>U60*各種係数!L58*各種係数!$N$16</f>
        <v>0</v>
      </c>
      <c r="AH60" s="328">
        <f t="shared" si="9"/>
        <v>0</v>
      </c>
    </row>
    <row r="61" spans="2:34" x14ac:dyDescent="0.15">
      <c r="B61" s="155" t="s">
        <v>85</v>
      </c>
      <c r="C61" s="155" t="s">
        <v>305</v>
      </c>
      <c r="D61" s="155" t="s">
        <v>290</v>
      </c>
      <c r="E61" s="41" t="s">
        <v>977</v>
      </c>
      <c r="F61" s="363">
        <f>SUMIF(価格変換【実績】!$D$7:$D$64,E61,価格変換【実績】!$J$7:$J$64)</f>
        <v>0</v>
      </c>
      <c r="G61" s="324">
        <f>SUMIF(価格変換【実績】!$D$7:$D$64,E61,価格変換【実績】!$L$7:$L$64)</f>
        <v>0</v>
      </c>
      <c r="H61" s="325">
        <f>G61*各種係数!H59</f>
        <v>0</v>
      </c>
      <c r="I61" s="324">
        <f>G61*各種係数!I59</f>
        <v>0</v>
      </c>
      <c r="J61" s="364">
        <v>0</v>
      </c>
      <c r="K61" s="46">
        <f>J61*各種係数!G59</f>
        <v>0</v>
      </c>
      <c r="L61" s="46">
        <f>J61*各種係数!F59</f>
        <v>0</v>
      </c>
      <c r="M61" s="364">
        <v>0</v>
      </c>
      <c r="N61" s="46">
        <f>M61*各種係数!H59</f>
        <v>0</v>
      </c>
      <c r="O61" s="46">
        <f>M61*各種係数!I59</f>
        <v>0</v>
      </c>
      <c r="P61" s="54"/>
      <c r="Q61" s="41"/>
      <c r="R61" s="46">
        <f>Q$117*各種係数!J59</f>
        <v>0</v>
      </c>
      <c r="S61" s="46">
        <f>R61*各種係数!G59</f>
        <v>0</v>
      </c>
      <c r="T61" s="46">
        <f>R61*各種係数!F59</f>
        <v>0</v>
      </c>
      <c r="U61" s="364">
        <v>0</v>
      </c>
      <c r="V61" s="46">
        <f>U61*各種係数!H59</f>
        <v>0</v>
      </c>
      <c r="W61" s="46">
        <f>U61*各種係数!I59</f>
        <v>0</v>
      </c>
      <c r="X61" s="135">
        <f t="shared" si="5"/>
        <v>0</v>
      </c>
      <c r="Y61" s="46">
        <f t="shared" si="6"/>
        <v>0</v>
      </c>
      <c r="Z61" s="47">
        <f t="shared" si="7"/>
        <v>0</v>
      </c>
      <c r="AA61" s="46">
        <f>G61*各種係数!K59*各種係数!$N$16</f>
        <v>0</v>
      </c>
      <c r="AB61" s="46">
        <f>M61*各種係数!K59*各種係数!$N$16</f>
        <v>0</v>
      </c>
      <c r="AC61" s="46">
        <f>U61*各種係数!K59*各種係数!$N$16</f>
        <v>0</v>
      </c>
      <c r="AD61" s="364">
        <f t="shared" si="8"/>
        <v>0</v>
      </c>
      <c r="AE61" s="46">
        <f>G61*各種係数!L59*各種係数!$N$16</f>
        <v>0</v>
      </c>
      <c r="AF61" s="46">
        <f>M61*各種係数!L59*各種係数!$N$16</f>
        <v>0</v>
      </c>
      <c r="AG61" s="46">
        <f>U61*各種係数!L59*各種係数!$N$16</f>
        <v>0</v>
      </c>
      <c r="AH61" s="135">
        <f t="shared" si="9"/>
        <v>0</v>
      </c>
    </row>
    <row r="62" spans="2:34" x14ac:dyDescent="0.15">
      <c r="B62" s="155" t="s">
        <v>86</v>
      </c>
      <c r="C62" s="155" t="s">
        <v>306</v>
      </c>
      <c r="D62" s="155" t="s">
        <v>290</v>
      </c>
      <c r="E62" s="41" t="s">
        <v>951</v>
      </c>
      <c r="F62" s="363">
        <f>SUMIF(価格変換【実績】!$D$7:$D$64,E62,価格変換【実績】!$J$7:$J$64)</f>
        <v>0</v>
      </c>
      <c r="G62" s="324">
        <f>SUMIF(価格変換【実績】!$D$7:$D$64,E62,価格変換【実績】!$L$7:$L$64)</f>
        <v>0</v>
      </c>
      <c r="H62" s="325">
        <f>G62*各種係数!H60</f>
        <v>0</v>
      </c>
      <c r="I62" s="324">
        <f>G62*各種係数!I60</f>
        <v>0</v>
      </c>
      <c r="J62" s="364">
        <v>0</v>
      </c>
      <c r="K62" s="46">
        <f>J62*各種係数!G60</f>
        <v>0</v>
      </c>
      <c r="L62" s="46">
        <f>J62*各種係数!F60</f>
        <v>0</v>
      </c>
      <c r="M62" s="364">
        <v>0</v>
      </c>
      <c r="N62" s="46">
        <f>M62*各種係数!H60</f>
        <v>0</v>
      </c>
      <c r="O62" s="46">
        <f>M62*各種係数!I60</f>
        <v>0</v>
      </c>
      <c r="P62" s="54"/>
      <c r="Q62" s="41"/>
      <c r="R62" s="46">
        <f>Q$117*各種係数!J60</f>
        <v>0</v>
      </c>
      <c r="S62" s="46">
        <f>R62*各種係数!G60</f>
        <v>0</v>
      </c>
      <c r="T62" s="46">
        <f>R62*各種係数!F60</f>
        <v>0</v>
      </c>
      <c r="U62" s="364">
        <v>0</v>
      </c>
      <c r="V62" s="46">
        <f>U62*各種係数!H60</f>
        <v>0</v>
      </c>
      <c r="W62" s="46">
        <f>U62*各種係数!I60</f>
        <v>0</v>
      </c>
      <c r="X62" s="135">
        <f t="shared" si="5"/>
        <v>0</v>
      </c>
      <c r="Y62" s="46">
        <f t="shared" si="6"/>
        <v>0</v>
      </c>
      <c r="Z62" s="47">
        <f t="shared" si="7"/>
        <v>0</v>
      </c>
      <c r="AA62" s="46">
        <f>G62*各種係数!K60*各種係数!$N$16</f>
        <v>0</v>
      </c>
      <c r="AB62" s="46">
        <f>M62*各種係数!K60*各種係数!$N$16</f>
        <v>0</v>
      </c>
      <c r="AC62" s="46">
        <f>U62*各種係数!K60*各種係数!$N$16</f>
        <v>0</v>
      </c>
      <c r="AD62" s="364">
        <f t="shared" si="8"/>
        <v>0</v>
      </c>
      <c r="AE62" s="46">
        <f>G62*各種係数!L60*各種係数!$N$16</f>
        <v>0</v>
      </c>
      <c r="AF62" s="46">
        <f>M62*各種係数!L60*各種係数!$N$16</f>
        <v>0</v>
      </c>
      <c r="AG62" s="46">
        <f>U62*各種係数!L60*各種係数!$N$16</f>
        <v>0</v>
      </c>
      <c r="AH62" s="135">
        <f t="shared" si="9"/>
        <v>0</v>
      </c>
    </row>
    <row r="63" spans="2:34" x14ac:dyDescent="0.15">
      <c r="B63" s="155" t="s">
        <v>87</v>
      </c>
      <c r="C63" s="155" t="s">
        <v>306</v>
      </c>
      <c r="D63" s="155" t="s">
        <v>290</v>
      </c>
      <c r="E63" s="41" t="s">
        <v>978</v>
      </c>
      <c r="F63" s="363">
        <f>SUMIF(価格変換【実績】!$D$7:$D$64,E63,価格変換【実績】!$J$7:$J$64)</f>
        <v>0</v>
      </c>
      <c r="G63" s="324">
        <f>SUMIF(価格変換【実績】!$D$7:$D$64,E63,価格変換【実績】!$L$7:$L$64)</f>
        <v>0</v>
      </c>
      <c r="H63" s="325">
        <f>G63*各種係数!H61</f>
        <v>0</v>
      </c>
      <c r="I63" s="324">
        <f>G63*各種係数!I61</f>
        <v>0</v>
      </c>
      <c r="J63" s="364">
        <v>0</v>
      </c>
      <c r="K63" s="46">
        <f>J63*各種係数!G61</f>
        <v>0</v>
      </c>
      <c r="L63" s="46">
        <f>J63*各種係数!F61</f>
        <v>0</v>
      </c>
      <c r="M63" s="364">
        <v>0</v>
      </c>
      <c r="N63" s="46">
        <f>M63*各種係数!H61</f>
        <v>0</v>
      </c>
      <c r="O63" s="46">
        <f>M63*各種係数!I61</f>
        <v>0</v>
      </c>
      <c r="P63" s="54"/>
      <c r="Q63" s="41"/>
      <c r="R63" s="46">
        <f>Q$117*各種係数!J61</f>
        <v>0</v>
      </c>
      <c r="S63" s="46">
        <f>R63*各種係数!G61</f>
        <v>0</v>
      </c>
      <c r="T63" s="46">
        <f>R63*各種係数!F61</f>
        <v>0</v>
      </c>
      <c r="U63" s="364">
        <v>0</v>
      </c>
      <c r="V63" s="46">
        <f>U63*各種係数!H61</f>
        <v>0</v>
      </c>
      <c r="W63" s="46">
        <f>U63*各種係数!I61</f>
        <v>0</v>
      </c>
      <c r="X63" s="135">
        <f t="shared" si="5"/>
        <v>0</v>
      </c>
      <c r="Y63" s="46">
        <f t="shared" si="6"/>
        <v>0</v>
      </c>
      <c r="Z63" s="47">
        <f t="shared" si="7"/>
        <v>0</v>
      </c>
      <c r="AA63" s="46">
        <f>G63*各種係数!K61*各種係数!$N$16</f>
        <v>0</v>
      </c>
      <c r="AB63" s="46">
        <f>M63*各種係数!K61*各種係数!$N$16</f>
        <v>0</v>
      </c>
      <c r="AC63" s="46">
        <f>U63*各種係数!K61*各種係数!$N$16</f>
        <v>0</v>
      </c>
      <c r="AD63" s="364">
        <f t="shared" si="8"/>
        <v>0</v>
      </c>
      <c r="AE63" s="46">
        <f>G63*各種係数!L61*各種係数!$N$16</f>
        <v>0</v>
      </c>
      <c r="AF63" s="46">
        <f>M63*各種係数!L61*各種係数!$N$16</f>
        <v>0</v>
      </c>
      <c r="AG63" s="46">
        <f>U63*各種係数!L61*各種係数!$N$16</f>
        <v>0</v>
      </c>
      <c r="AH63" s="135">
        <f t="shared" si="9"/>
        <v>0</v>
      </c>
    </row>
    <row r="64" spans="2:34" x14ac:dyDescent="0.15">
      <c r="B64" s="155" t="s">
        <v>88</v>
      </c>
      <c r="C64" s="155" t="s">
        <v>307</v>
      </c>
      <c r="D64" s="155" t="s">
        <v>290</v>
      </c>
      <c r="E64" s="41" t="s">
        <v>979</v>
      </c>
      <c r="F64" s="365">
        <f>SUMIF(価格変換【実績】!$D$7:$D$64,E64,価格変換【実績】!$J$7:$J$64)</f>
        <v>0</v>
      </c>
      <c r="G64" s="326">
        <f>SUMIF(価格変換【実績】!$D$7:$D$64,E64,価格変換【実績】!$L$7:$L$64)</f>
        <v>0</v>
      </c>
      <c r="H64" s="327">
        <f>G64*各種係数!H62</f>
        <v>0</v>
      </c>
      <c r="I64" s="326">
        <f>G64*各種係数!I62</f>
        <v>0</v>
      </c>
      <c r="J64" s="80">
        <v>0</v>
      </c>
      <c r="K64" s="67">
        <f>J64*各種係数!G62</f>
        <v>0</v>
      </c>
      <c r="L64" s="67">
        <f>J64*各種係数!F62</f>
        <v>0</v>
      </c>
      <c r="M64" s="80">
        <v>0</v>
      </c>
      <c r="N64" s="67">
        <f>M64*各種係数!H62</f>
        <v>0</v>
      </c>
      <c r="O64" s="67">
        <f>M64*各種係数!I62</f>
        <v>0</v>
      </c>
      <c r="P64" s="54"/>
      <c r="Q64" s="41"/>
      <c r="R64" s="67">
        <f>Q$117*各種係数!J62</f>
        <v>0</v>
      </c>
      <c r="S64" s="67">
        <f>R64*各種係数!G62</f>
        <v>0</v>
      </c>
      <c r="T64" s="67">
        <f>R64*各種係数!F62</f>
        <v>0</v>
      </c>
      <c r="U64" s="80">
        <v>0</v>
      </c>
      <c r="V64" s="67">
        <f>U64*各種係数!H62</f>
        <v>0</v>
      </c>
      <c r="W64" s="67">
        <f>U64*各種係数!I62</f>
        <v>0</v>
      </c>
      <c r="X64" s="330">
        <f t="shared" si="5"/>
        <v>0</v>
      </c>
      <c r="Y64" s="67">
        <f t="shared" si="6"/>
        <v>0</v>
      </c>
      <c r="Z64" s="68">
        <f t="shared" si="7"/>
        <v>0</v>
      </c>
      <c r="AA64" s="67">
        <f>G64*各種係数!K62*各種係数!$N$16</f>
        <v>0</v>
      </c>
      <c r="AB64" s="67">
        <f>M64*各種係数!K62*各種係数!$N$16</f>
        <v>0</v>
      </c>
      <c r="AC64" s="67">
        <f>U64*各種係数!K62*各種係数!$N$16</f>
        <v>0</v>
      </c>
      <c r="AD64" s="80">
        <f t="shared" si="8"/>
        <v>0</v>
      </c>
      <c r="AE64" s="67">
        <f>G64*各種係数!L62*各種係数!$N$16</f>
        <v>0</v>
      </c>
      <c r="AF64" s="67">
        <f>M64*各種係数!L62*各種係数!$N$16</f>
        <v>0</v>
      </c>
      <c r="AG64" s="67">
        <f>U64*各種係数!L62*各種係数!$N$16</f>
        <v>0</v>
      </c>
      <c r="AH64" s="330">
        <f t="shared" si="9"/>
        <v>0</v>
      </c>
    </row>
    <row r="65" spans="2:34" x14ac:dyDescent="0.15">
      <c r="B65" s="162" t="s">
        <v>89</v>
      </c>
      <c r="C65" s="162" t="s">
        <v>307</v>
      </c>
      <c r="D65" s="162" t="s">
        <v>290</v>
      </c>
      <c r="E65" s="116" t="s">
        <v>980</v>
      </c>
      <c r="F65" s="363">
        <f>SUMIF(価格変換【実績】!$D$7:$D$64,E65,価格変換【実績】!$J$7:$J$64)</f>
        <v>0</v>
      </c>
      <c r="G65" s="324">
        <f>SUMIF(価格変換【実績】!$D$7:$D$64,E65,価格変換【実績】!$L$7:$L$64)</f>
        <v>0</v>
      </c>
      <c r="H65" s="325">
        <f>G65*各種係数!H63</f>
        <v>0</v>
      </c>
      <c r="I65" s="324">
        <f>G65*各種係数!I63</f>
        <v>0</v>
      </c>
      <c r="J65" s="366">
        <v>0</v>
      </c>
      <c r="K65" s="46">
        <f>J65*各種係数!G63</f>
        <v>0</v>
      </c>
      <c r="L65" s="46">
        <f>J65*各種係数!F63</f>
        <v>0</v>
      </c>
      <c r="M65" s="366">
        <v>0</v>
      </c>
      <c r="N65" s="46">
        <f>M65*各種係数!H63</f>
        <v>0</v>
      </c>
      <c r="O65" s="46">
        <f>M65*各種係数!I63</f>
        <v>0</v>
      </c>
      <c r="P65" s="54"/>
      <c r="Q65" s="41"/>
      <c r="R65" s="46">
        <f>Q$117*各種係数!J63</f>
        <v>0</v>
      </c>
      <c r="S65" s="46">
        <f>R65*各種係数!G63</f>
        <v>0</v>
      </c>
      <c r="T65" s="46">
        <f>R65*各種係数!F63</f>
        <v>0</v>
      </c>
      <c r="U65" s="366">
        <v>0</v>
      </c>
      <c r="V65" s="46">
        <f>U65*各種係数!H63</f>
        <v>0</v>
      </c>
      <c r="W65" s="46">
        <f>U65*各種係数!I63</f>
        <v>0</v>
      </c>
      <c r="X65" s="328">
        <f t="shared" si="5"/>
        <v>0</v>
      </c>
      <c r="Y65" s="136">
        <f t="shared" si="6"/>
        <v>0</v>
      </c>
      <c r="Z65" s="329">
        <f t="shared" si="7"/>
        <v>0</v>
      </c>
      <c r="AA65" s="46">
        <f>G65*各種係数!K63*各種係数!$N$16</f>
        <v>0</v>
      </c>
      <c r="AB65" s="46">
        <f>M65*各種係数!K63*各種係数!$N$16</f>
        <v>0</v>
      </c>
      <c r="AC65" s="46">
        <f>U65*各種係数!K63*各種係数!$N$16</f>
        <v>0</v>
      </c>
      <c r="AD65" s="366">
        <f t="shared" si="8"/>
        <v>0</v>
      </c>
      <c r="AE65" s="46">
        <f>G65*各種係数!L63*各種係数!$N$16</f>
        <v>0</v>
      </c>
      <c r="AF65" s="46">
        <f>M65*各種係数!L63*各種係数!$N$16</f>
        <v>0</v>
      </c>
      <c r="AG65" s="46">
        <f>U65*各種係数!L63*各種係数!$N$16</f>
        <v>0</v>
      </c>
      <c r="AH65" s="328">
        <f t="shared" si="9"/>
        <v>0</v>
      </c>
    </row>
    <row r="66" spans="2:34" x14ac:dyDescent="0.15">
      <c r="B66" s="155" t="s">
        <v>90</v>
      </c>
      <c r="C66" s="155" t="s">
        <v>307</v>
      </c>
      <c r="D66" s="155" t="s">
        <v>290</v>
      </c>
      <c r="E66" s="41" t="s">
        <v>209</v>
      </c>
      <c r="F66" s="363">
        <f>SUMIF(価格変換【実績】!$D$7:$D$64,E66,価格変換【実績】!$J$7:$J$64)</f>
        <v>0</v>
      </c>
      <c r="G66" s="324">
        <f>SUMIF(価格変換【実績】!$D$7:$D$64,E66,価格変換【実績】!$L$7:$L$64)</f>
        <v>0</v>
      </c>
      <c r="H66" s="325">
        <f>G66*各種係数!H64</f>
        <v>0</v>
      </c>
      <c r="I66" s="324">
        <f>G66*各種係数!I64</f>
        <v>0</v>
      </c>
      <c r="J66" s="364">
        <v>0</v>
      </c>
      <c r="K66" s="46">
        <f>J66*各種係数!G64</f>
        <v>0</v>
      </c>
      <c r="L66" s="46">
        <f>J66*各種係数!F64</f>
        <v>0</v>
      </c>
      <c r="M66" s="364">
        <v>0</v>
      </c>
      <c r="N66" s="46">
        <f>M66*各種係数!H64</f>
        <v>0</v>
      </c>
      <c r="O66" s="46">
        <f>M66*各種係数!I64</f>
        <v>0</v>
      </c>
      <c r="P66" s="54"/>
      <c r="Q66" s="41"/>
      <c r="R66" s="46">
        <f>Q$117*各種係数!J64</f>
        <v>0</v>
      </c>
      <c r="S66" s="46">
        <f>R66*各種係数!G64</f>
        <v>0</v>
      </c>
      <c r="T66" s="46">
        <f>R66*各種係数!F64</f>
        <v>0</v>
      </c>
      <c r="U66" s="364">
        <v>0</v>
      </c>
      <c r="V66" s="46">
        <f>U66*各種係数!H64</f>
        <v>0</v>
      </c>
      <c r="W66" s="46">
        <f>U66*各種係数!I64</f>
        <v>0</v>
      </c>
      <c r="X66" s="135">
        <f t="shared" si="5"/>
        <v>0</v>
      </c>
      <c r="Y66" s="46">
        <f t="shared" si="6"/>
        <v>0</v>
      </c>
      <c r="Z66" s="47">
        <f t="shared" si="7"/>
        <v>0</v>
      </c>
      <c r="AA66" s="46">
        <f>G66*各種係数!K64*各種係数!$N$16</f>
        <v>0</v>
      </c>
      <c r="AB66" s="46">
        <f>M66*各種係数!K64*各種係数!$N$16</f>
        <v>0</v>
      </c>
      <c r="AC66" s="46">
        <f>U66*各種係数!K64*各種係数!$N$16</f>
        <v>0</v>
      </c>
      <c r="AD66" s="364">
        <f t="shared" si="8"/>
        <v>0</v>
      </c>
      <c r="AE66" s="46">
        <f>G66*各種係数!L64*各種係数!$N$16</f>
        <v>0</v>
      </c>
      <c r="AF66" s="46">
        <f>M66*各種係数!L64*各種係数!$N$16</f>
        <v>0</v>
      </c>
      <c r="AG66" s="46">
        <f>U66*各種係数!L64*各種係数!$N$16</f>
        <v>0</v>
      </c>
      <c r="AH66" s="135">
        <f t="shared" si="9"/>
        <v>0</v>
      </c>
    </row>
    <row r="67" spans="2:34" x14ac:dyDescent="0.15">
      <c r="B67" s="155" t="s">
        <v>91</v>
      </c>
      <c r="C67" s="155" t="s">
        <v>307</v>
      </c>
      <c r="D67" s="155" t="s">
        <v>290</v>
      </c>
      <c r="E67" s="41" t="s">
        <v>173</v>
      </c>
      <c r="F67" s="363">
        <f>SUMIF(価格変換【実績】!$D$7:$D$64,E67,価格変換【実績】!$J$7:$J$64)</f>
        <v>0</v>
      </c>
      <c r="G67" s="324">
        <f>SUMIF(価格変換【実績】!$D$7:$D$64,E67,価格変換【実績】!$L$7:$L$64)</f>
        <v>0</v>
      </c>
      <c r="H67" s="325">
        <f>G67*各種係数!H65</f>
        <v>0</v>
      </c>
      <c r="I67" s="324">
        <f>G67*各種係数!I65</f>
        <v>0</v>
      </c>
      <c r="J67" s="364">
        <v>0</v>
      </c>
      <c r="K67" s="46">
        <f>J67*各種係数!G65</f>
        <v>0</v>
      </c>
      <c r="L67" s="46">
        <f>J67*各種係数!F65</f>
        <v>0</v>
      </c>
      <c r="M67" s="364">
        <v>0</v>
      </c>
      <c r="N67" s="46">
        <f>M67*各種係数!H65</f>
        <v>0</v>
      </c>
      <c r="O67" s="46">
        <f>M67*各種係数!I65</f>
        <v>0</v>
      </c>
      <c r="P67" s="54"/>
      <c r="Q67" s="41"/>
      <c r="R67" s="46">
        <f>Q$117*各種係数!J65</f>
        <v>0</v>
      </c>
      <c r="S67" s="46">
        <f>R67*各種係数!G65</f>
        <v>0</v>
      </c>
      <c r="T67" s="46">
        <f>R67*各種係数!F65</f>
        <v>0</v>
      </c>
      <c r="U67" s="364">
        <v>0</v>
      </c>
      <c r="V67" s="46">
        <f>U67*各種係数!H65</f>
        <v>0</v>
      </c>
      <c r="W67" s="46">
        <f>U67*各種係数!I65</f>
        <v>0</v>
      </c>
      <c r="X67" s="135">
        <f t="shared" si="5"/>
        <v>0</v>
      </c>
      <c r="Y67" s="46">
        <f t="shared" si="6"/>
        <v>0</v>
      </c>
      <c r="Z67" s="47">
        <f t="shared" si="7"/>
        <v>0</v>
      </c>
      <c r="AA67" s="46">
        <f>G67*各種係数!K65*各種係数!$N$16</f>
        <v>0</v>
      </c>
      <c r="AB67" s="46">
        <f>M67*各種係数!K65*各種係数!$N$16</f>
        <v>0</v>
      </c>
      <c r="AC67" s="46">
        <f>U67*各種係数!K65*各種係数!$N$16</f>
        <v>0</v>
      </c>
      <c r="AD67" s="364">
        <f t="shared" si="8"/>
        <v>0</v>
      </c>
      <c r="AE67" s="46">
        <f>G67*各種係数!L65*各種係数!$N$16</f>
        <v>0</v>
      </c>
      <c r="AF67" s="46">
        <f>M67*各種係数!L65*各種係数!$N$16</f>
        <v>0</v>
      </c>
      <c r="AG67" s="46">
        <f>U67*各種係数!L65*各種係数!$N$16</f>
        <v>0</v>
      </c>
      <c r="AH67" s="135">
        <f t="shared" si="9"/>
        <v>0</v>
      </c>
    </row>
    <row r="68" spans="2:34" x14ac:dyDescent="0.15">
      <c r="B68" s="155" t="s">
        <v>92</v>
      </c>
      <c r="C68" s="155" t="s">
        <v>307</v>
      </c>
      <c r="D68" s="155" t="s">
        <v>290</v>
      </c>
      <c r="E68" s="41" t="s">
        <v>174</v>
      </c>
      <c r="F68" s="363">
        <f>SUMIF(価格変換【実績】!$D$7:$D$64,E68,価格変換【実績】!$J$7:$J$64)</f>
        <v>0</v>
      </c>
      <c r="G68" s="324">
        <f>SUMIF(価格変換【実績】!$D$7:$D$64,E68,価格変換【実績】!$L$7:$L$64)</f>
        <v>0</v>
      </c>
      <c r="H68" s="325">
        <f>G68*各種係数!H66</f>
        <v>0</v>
      </c>
      <c r="I68" s="324">
        <f>G68*各種係数!I66</f>
        <v>0</v>
      </c>
      <c r="J68" s="364">
        <v>0</v>
      </c>
      <c r="K68" s="46">
        <f>J68*各種係数!G66</f>
        <v>0</v>
      </c>
      <c r="L68" s="46">
        <f>J68*各種係数!F66</f>
        <v>0</v>
      </c>
      <c r="M68" s="364">
        <v>0</v>
      </c>
      <c r="N68" s="46">
        <f>M68*各種係数!H66</f>
        <v>0</v>
      </c>
      <c r="O68" s="46">
        <f>M68*各種係数!I66</f>
        <v>0</v>
      </c>
      <c r="P68" s="54"/>
      <c r="Q68" s="41"/>
      <c r="R68" s="46">
        <f>Q$117*各種係数!J66</f>
        <v>0</v>
      </c>
      <c r="S68" s="46">
        <f>R68*各種係数!G66</f>
        <v>0</v>
      </c>
      <c r="T68" s="46">
        <f>R68*各種係数!F66</f>
        <v>0</v>
      </c>
      <c r="U68" s="364">
        <v>0</v>
      </c>
      <c r="V68" s="46">
        <f>U68*各種係数!H66</f>
        <v>0</v>
      </c>
      <c r="W68" s="46">
        <f>U68*各種係数!I66</f>
        <v>0</v>
      </c>
      <c r="X68" s="135">
        <f t="shared" si="5"/>
        <v>0</v>
      </c>
      <c r="Y68" s="46">
        <f t="shared" si="6"/>
        <v>0</v>
      </c>
      <c r="Z68" s="47">
        <f t="shared" si="7"/>
        <v>0</v>
      </c>
      <c r="AA68" s="46">
        <f>G68*各種係数!K66*各種係数!$N$16</f>
        <v>0</v>
      </c>
      <c r="AB68" s="46">
        <f>M68*各種係数!K66*各種係数!$N$16</f>
        <v>0</v>
      </c>
      <c r="AC68" s="46">
        <f>U68*各種係数!K66*各種係数!$N$16</f>
        <v>0</v>
      </c>
      <c r="AD68" s="364">
        <f t="shared" si="8"/>
        <v>0</v>
      </c>
      <c r="AE68" s="46">
        <f>G68*各種係数!L66*各種係数!$N$16</f>
        <v>0</v>
      </c>
      <c r="AF68" s="46">
        <f>M68*各種係数!L66*各種係数!$N$16</f>
        <v>0</v>
      </c>
      <c r="AG68" s="46">
        <f>U68*各種係数!L66*各種係数!$N$16</f>
        <v>0</v>
      </c>
      <c r="AH68" s="135">
        <f t="shared" si="9"/>
        <v>0</v>
      </c>
    </row>
    <row r="69" spans="2:34" x14ac:dyDescent="0.15">
      <c r="B69" s="163" t="s">
        <v>93</v>
      </c>
      <c r="C69" s="163" t="s">
        <v>293</v>
      </c>
      <c r="D69" s="163" t="s">
        <v>290</v>
      </c>
      <c r="E69" s="62" t="s">
        <v>175</v>
      </c>
      <c r="F69" s="365">
        <f>SUMIF(価格変換【実績】!$D$7:$D$64,E69,価格変換【実績】!$J$7:$J$64)</f>
        <v>0</v>
      </c>
      <c r="G69" s="326">
        <f>SUMIF(価格変換【実績】!$D$7:$D$64,E69,価格変換【実績】!$L$7:$L$64)</f>
        <v>0</v>
      </c>
      <c r="H69" s="327">
        <f>G69*各種係数!H67</f>
        <v>0</v>
      </c>
      <c r="I69" s="326">
        <f>G69*各種係数!I67</f>
        <v>0</v>
      </c>
      <c r="J69" s="80">
        <v>0</v>
      </c>
      <c r="K69" s="67">
        <f>J69*各種係数!G67</f>
        <v>0</v>
      </c>
      <c r="L69" s="67">
        <f>J69*各種係数!F67</f>
        <v>0</v>
      </c>
      <c r="M69" s="80">
        <v>0</v>
      </c>
      <c r="N69" s="67">
        <f>M69*各種係数!H67</f>
        <v>0</v>
      </c>
      <c r="O69" s="67">
        <f>M69*各種係数!I67</f>
        <v>0</v>
      </c>
      <c r="P69" s="54"/>
      <c r="Q69" s="41"/>
      <c r="R69" s="67">
        <f>Q$117*各種係数!J67</f>
        <v>0</v>
      </c>
      <c r="S69" s="67">
        <f>R69*各種係数!G67</f>
        <v>0</v>
      </c>
      <c r="T69" s="67">
        <f>R69*各種係数!F67</f>
        <v>0</v>
      </c>
      <c r="U69" s="80">
        <v>0</v>
      </c>
      <c r="V69" s="67">
        <f>U69*各種係数!H67</f>
        <v>0</v>
      </c>
      <c r="W69" s="67">
        <f>U69*各種係数!I67</f>
        <v>0</v>
      </c>
      <c r="X69" s="330">
        <f t="shared" si="5"/>
        <v>0</v>
      </c>
      <c r="Y69" s="67">
        <f t="shared" si="6"/>
        <v>0</v>
      </c>
      <c r="Z69" s="68">
        <f t="shared" si="7"/>
        <v>0</v>
      </c>
      <c r="AA69" s="67">
        <f>G69*各種係数!K67*各種係数!$N$16</f>
        <v>0</v>
      </c>
      <c r="AB69" s="67">
        <f>M69*各種係数!K67*各種係数!$N$16</f>
        <v>0</v>
      </c>
      <c r="AC69" s="67">
        <f>U69*各種係数!K67*各種係数!$N$16</f>
        <v>0</v>
      </c>
      <c r="AD69" s="80">
        <f t="shared" si="8"/>
        <v>0</v>
      </c>
      <c r="AE69" s="67">
        <f>G69*各種係数!L67*各種係数!$N$16</f>
        <v>0</v>
      </c>
      <c r="AF69" s="67">
        <f>M69*各種係数!L67*各種係数!$N$16</f>
        <v>0</v>
      </c>
      <c r="AG69" s="67">
        <f>U69*各種係数!L67*各種係数!$N$16</f>
        <v>0</v>
      </c>
      <c r="AH69" s="330">
        <f t="shared" si="9"/>
        <v>0</v>
      </c>
    </row>
    <row r="70" spans="2:34" x14ac:dyDescent="0.15">
      <c r="B70" s="155" t="s">
        <v>94</v>
      </c>
      <c r="C70" s="155" t="s">
        <v>293</v>
      </c>
      <c r="D70" s="155" t="s">
        <v>290</v>
      </c>
      <c r="E70" s="41" t="s">
        <v>981</v>
      </c>
      <c r="F70" s="363">
        <f>SUMIF(価格変換【実績】!$D$7:$D$64,E70,価格変換【実績】!$J$7:$J$64)</f>
        <v>0</v>
      </c>
      <c r="G70" s="324">
        <f>SUMIF(価格変換【実績】!$D$7:$D$64,E70,価格変換【実績】!$L$7:$L$64)</f>
        <v>0</v>
      </c>
      <c r="H70" s="325">
        <f>G70*各種係数!H68</f>
        <v>0</v>
      </c>
      <c r="I70" s="324">
        <f>G70*各種係数!I68</f>
        <v>0</v>
      </c>
      <c r="J70" s="366">
        <v>0</v>
      </c>
      <c r="K70" s="46">
        <f>J70*各種係数!G68</f>
        <v>0</v>
      </c>
      <c r="L70" s="46">
        <f>J70*各種係数!F68</f>
        <v>0</v>
      </c>
      <c r="M70" s="366">
        <v>0</v>
      </c>
      <c r="N70" s="46">
        <f>M70*各種係数!H68</f>
        <v>0</v>
      </c>
      <c r="O70" s="46">
        <f>M70*各種係数!I68</f>
        <v>0</v>
      </c>
      <c r="P70" s="54"/>
      <c r="Q70" s="41"/>
      <c r="R70" s="46">
        <f>Q$117*各種係数!J68</f>
        <v>0</v>
      </c>
      <c r="S70" s="46">
        <f>R70*各種係数!G68</f>
        <v>0</v>
      </c>
      <c r="T70" s="46">
        <f>R70*各種係数!F68</f>
        <v>0</v>
      </c>
      <c r="U70" s="366">
        <v>0</v>
      </c>
      <c r="V70" s="46">
        <f>U70*各種係数!H68</f>
        <v>0</v>
      </c>
      <c r="W70" s="46">
        <f>U70*各種係数!I68</f>
        <v>0</v>
      </c>
      <c r="X70" s="328">
        <f t="shared" si="5"/>
        <v>0</v>
      </c>
      <c r="Y70" s="136">
        <f t="shared" si="6"/>
        <v>0</v>
      </c>
      <c r="Z70" s="329">
        <f t="shared" si="7"/>
        <v>0</v>
      </c>
      <c r="AA70" s="46">
        <f>G70*各種係数!K68*各種係数!$N$16</f>
        <v>0</v>
      </c>
      <c r="AB70" s="46">
        <f>M70*各種係数!K68*各種係数!$N$16</f>
        <v>0</v>
      </c>
      <c r="AC70" s="46">
        <f>U70*各種係数!K68*各種係数!$N$16</f>
        <v>0</v>
      </c>
      <c r="AD70" s="366">
        <f t="shared" si="8"/>
        <v>0</v>
      </c>
      <c r="AE70" s="46">
        <f>G70*各種係数!L68*各種係数!$N$16</f>
        <v>0</v>
      </c>
      <c r="AF70" s="46">
        <f>M70*各種係数!L68*各種係数!$N$16</f>
        <v>0</v>
      </c>
      <c r="AG70" s="46">
        <f>U70*各種係数!L68*各種係数!$N$16</f>
        <v>0</v>
      </c>
      <c r="AH70" s="328">
        <f t="shared" si="9"/>
        <v>0</v>
      </c>
    </row>
    <row r="71" spans="2:34" x14ac:dyDescent="0.15">
      <c r="B71" s="155" t="s">
        <v>95</v>
      </c>
      <c r="C71" s="155" t="s">
        <v>308</v>
      </c>
      <c r="D71" s="155" t="s">
        <v>291</v>
      </c>
      <c r="E71" s="41" t="s">
        <v>210</v>
      </c>
      <c r="F71" s="363">
        <f>SUMIF(価格変換【実績】!$D$7:$D$64,E71,価格変換【実績】!$J$7:$J$64)</f>
        <v>0</v>
      </c>
      <c r="G71" s="324">
        <f>SUMIF(価格変換【実績】!$D$7:$D$64,E71,価格変換【実績】!$L$7:$L$64)</f>
        <v>0</v>
      </c>
      <c r="H71" s="325">
        <f>G71*各種係数!H69</f>
        <v>0</v>
      </c>
      <c r="I71" s="324">
        <f>G71*各種係数!I69</f>
        <v>0</v>
      </c>
      <c r="J71" s="364">
        <v>0</v>
      </c>
      <c r="K71" s="46">
        <f>J71*各種係数!G69</f>
        <v>0</v>
      </c>
      <c r="L71" s="46">
        <f>J71*各種係数!F69</f>
        <v>0</v>
      </c>
      <c r="M71" s="364">
        <v>0</v>
      </c>
      <c r="N71" s="46">
        <f>M71*各種係数!H69</f>
        <v>0</v>
      </c>
      <c r="O71" s="46">
        <f>M71*各種係数!I69</f>
        <v>0</v>
      </c>
      <c r="P71" s="54"/>
      <c r="Q71" s="41"/>
      <c r="R71" s="46">
        <f>Q$117*各種係数!J69</f>
        <v>0</v>
      </c>
      <c r="S71" s="46">
        <f>R71*各種係数!G69</f>
        <v>0</v>
      </c>
      <c r="T71" s="46">
        <f>R71*各種係数!F69</f>
        <v>0</v>
      </c>
      <c r="U71" s="364">
        <v>0</v>
      </c>
      <c r="V71" s="46">
        <f>U71*各種係数!H69</f>
        <v>0</v>
      </c>
      <c r="W71" s="46">
        <f>U71*各種係数!I69</f>
        <v>0</v>
      </c>
      <c r="X71" s="135">
        <f t="shared" si="5"/>
        <v>0</v>
      </c>
      <c r="Y71" s="46">
        <f t="shared" si="6"/>
        <v>0</v>
      </c>
      <c r="Z71" s="47">
        <f t="shared" si="7"/>
        <v>0</v>
      </c>
      <c r="AA71" s="46">
        <f>G71*各種係数!K69*各種係数!$N$16</f>
        <v>0</v>
      </c>
      <c r="AB71" s="46">
        <f>M71*各種係数!K69*各種係数!$N$16</f>
        <v>0</v>
      </c>
      <c r="AC71" s="46">
        <f>U71*各種係数!K69*各種係数!$N$16</f>
        <v>0</v>
      </c>
      <c r="AD71" s="364">
        <f t="shared" si="8"/>
        <v>0</v>
      </c>
      <c r="AE71" s="46">
        <f>G71*各種係数!L69*各種係数!$N$16</f>
        <v>0</v>
      </c>
      <c r="AF71" s="46">
        <f>M71*各種係数!L69*各種係数!$N$16</f>
        <v>0</v>
      </c>
      <c r="AG71" s="46">
        <f>U71*各種係数!L69*各種係数!$N$16</f>
        <v>0</v>
      </c>
      <c r="AH71" s="135">
        <f t="shared" si="9"/>
        <v>0</v>
      </c>
    </row>
    <row r="72" spans="2:34" x14ac:dyDescent="0.15">
      <c r="B72" s="155" t="s">
        <v>96</v>
      </c>
      <c r="C72" s="155" t="s">
        <v>308</v>
      </c>
      <c r="D72" s="155" t="s">
        <v>291</v>
      </c>
      <c r="E72" s="41" t="s">
        <v>176</v>
      </c>
      <c r="F72" s="363">
        <f>SUMIF(価格変換【実績】!$D$7:$D$64,E72,価格変換【実績】!$J$7:$J$64)</f>
        <v>0</v>
      </c>
      <c r="G72" s="324">
        <f>SUMIF(価格変換【実績】!$D$7:$D$64,E72,価格変換【実績】!$L$7:$L$64)</f>
        <v>0</v>
      </c>
      <c r="H72" s="325">
        <f>G72*各種係数!H70</f>
        <v>0</v>
      </c>
      <c r="I72" s="324">
        <f>G72*各種係数!I70</f>
        <v>0</v>
      </c>
      <c r="J72" s="364">
        <v>0</v>
      </c>
      <c r="K72" s="46">
        <f>J72*各種係数!G70</f>
        <v>0</v>
      </c>
      <c r="L72" s="46">
        <f>J72*各種係数!F70</f>
        <v>0</v>
      </c>
      <c r="M72" s="364">
        <v>0</v>
      </c>
      <c r="N72" s="46">
        <f>M72*各種係数!H70</f>
        <v>0</v>
      </c>
      <c r="O72" s="46">
        <f>M72*各種係数!I70</f>
        <v>0</v>
      </c>
      <c r="P72" s="54"/>
      <c r="Q72" s="41"/>
      <c r="R72" s="46">
        <f>Q$117*各種係数!J70</f>
        <v>0</v>
      </c>
      <c r="S72" s="46">
        <f>R72*各種係数!G70</f>
        <v>0</v>
      </c>
      <c r="T72" s="46">
        <f>R72*各種係数!F70</f>
        <v>0</v>
      </c>
      <c r="U72" s="364">
        <v>0</v>
      </c>
      <c r="V72" s="46">
        <f>U72*各種係数!H70</f>
        <v>0</v>
      </c>
      <c r="W72" s="46">
        <f>U72*各種係数!I70</f>
        <v>0</v>
      </c>
      <c r="X72" s="135">
        <f t="shared" si="5"/>
        <v>0</v>
      </c>
      <c r="Y72" s="46">
        <f t="shared" si="6"/>
        <v>0</v>
      </c>
      <c r="Z72" s="47">
        <f t="shared" si="7"/>
        <v>0</v>
      </c>
      <c r="AA72" s="46">
        <f>G72*各種係数!K70*各種係数!$N$16</f>
        <v>0</v>
      </c>
      <c r="AB72" s="46">
        <f>M72*各種係数!K70*各種係数!$N$16</f>
        <v>0</v>
      </c>
      <c r="AC72" s="46">
        <f>U72*各種係数!K70*各種係数!$N$16</f>
        <v>0</v>
      </c>
      <c r="AD72" s="364">
        <f t="shared" si="8"/>
        <v>0</v>
      </c>
      <c r="AE72" s="46">
        <f>G72*各種係数!L70*各種係数!$N$16</f>
        <v>0</v>
      </c>
      <c r="AF72" s="46">
        <f>M72*各種係数!L70*各種係数!$N$16</f>
        <v>0</v>
      </c>
      <c r="AG72" s="46">
        <f>U72*各種係数!L70*各種係数!$N$16</f>
        <v>0</v>
      </c>
      <c r="AH72" s="135">
        <f t="shared" si="9"/>
        <v>0</v>
      </c>
    </row>
    <row r="73" spans="2:34" x14ac:dyDescent="0.15">
      <c r="B73" s="155" t="s">
        <v>97</v>
      </c>
      <c r="C73" s="155" t="s">
        <v>308</v>
      </c>
      <c r="D73" s="155" t="s">
        <v>291</v>
      </c>
      <c r="E73" s="41" t="s">
        <v>982</v>
      </c>
      <c r="F73" s="363">
        <f>SUMIF(価格変換【実績】!$D$7:$D$64,E73,価格変換【実績】!$J$7:$J$64)</f>
        <v>0</v>
      </c>
      <c r="G73" s="324">
        <f>SUMIF(価格変換【実績】!$D$7:$D$64,E73,価格変換【実績】!$L$7:$L$64)</f>
        <v>0</v>
      </c>
      <c r="H73" s="325">
        <f>G73*各種係数!H71</f>
        <v>0</v>
      </c>
      <c r="I73" s="324">
        <f>G73*各種係数!I71</f>
        <v>0</v>
      </c>
      <c r="J73" s="364">
        <v>0</v>
      </c>
      <c r="K73" s="46">
        <f>J73*各種係数!G71</f>
        <v>0</v>
      </c>
      <c r="L73" s="46">
        <f>J73*各種係数!F71</f>
        <v>0</v>
      </c>
      <c r="M73" s="364">
        <v>0</v>
      </c>
      <c r="N73" s="46">
        <f>M73*各種係数!H71</f>
        <v>0</v>
      </c>
      <c r="O73" s="46">
        <f>M73*各種係数!I71</f>
        <v>0</v>
      </c>
      <c r="P73" s="54"/>
      <c r="Q73" s="41"/>
      <c r="R73" s="46">
        <f>Q$117*各種係数!J71</f>
        <v>0</v>
      </c>
      <c r="S73" s="46">
        <f>R73*各種係数!G71</f>
        <v>0</v>
      </c>
      <c r="T73" s="46">
        <f>R73*各種係数!F71</f>
        <v>0</v>
      </c>
      <c r="U73" s="364">
        <v>0</v>
      </c>
      <c r="V73" s="46">
        <f>U73*各種係数!H71</f>
        <v>0</v>
      </c>
      <c r="W73" s="46">
        <f>U73*各種係数!I71</f>
        <v>0</v>
      </c>
      <c r="X73" s="135">
        <f t="shared" si="5"/>
        <v>0</v>
      </c>
      <c r="Y73" s="46">
        <f t="shared" si="6"/>
        <v>0</v>
      </c>
      <c r="Z73" s="47">
        <f t="shared" si="7"/>
        <v>0</v>
      </c>
      <c r="AA73" s="46">
        <f>G73*各種係数!K71*各種係数!$N$16</f>
        <v>0</v>
      </c>
      <c r="AB73" s="46">
        <f>M73*各種係数!K71*各種係数!$N$16</f>
        <v>0</v>
      </c>
      <c r="AC73" s="46">
        <f>U73*各種係数!K71*各種係数!$N$16</f>
        <v>0</v>
      </c>
      <c r="AD73" s="364">
        <f t="shared" si="8"/>
        <v>0</v>
      </c>
      <c r="AE73" s="46">
        <f>G73*各種係数!L71*各種係数!$N$16</f>
        <v>0</v>
      </c>
      <c r="AF73" s="46">
        <f>M73*各種係数!L71*各種係数!$N$16</f>
        <v>0</v>
      </c>
      <c r="AG73" s="46">
        <f>U73*各種係数!L71*各種係数!$N$16</f>
        <v>0</v>
      </c>
      <c r="AH73" s="135">
        <f t="shared" si="9"/>
        <v>0</v>
      </c>
    </row>
    <row r="74" spans="2:34" x14ac:dyDescent="0.15">
      <c r="B74" s="155" t="s">
        <v>98</v>
      </c>
      <c r="C74" s="155" t="s">
        <v>308</v>
      </c>
      <c r="D74" s="155" t="s">
        <v>291</v>
      </c>
      <c r="E74" s="41" t="s">
        <v>983</v>
      </c>
      <c r="F74" s="365">
        <f>SUMIF(価格変換【実績】!$D$7:$D$64,E74,価格変換【実績】!$J$7:$J$64)</f>
        <v>0</v>
      </c>
      <c r="G74" s="326">
        <f>SUMIF(価格変換【実績】!$D$7:$D$64,E74,価格変換【実績】!$L$7:$L$64)</f>
        <v>0</v>
      </c>
      <c r="H74" s="327">
        <f>G74*各種係数!H72</f>
        <v>0</v>
      </c>
      <c r="I74" s="326">
        <f>G74*各種係数!I72</f>
        <v>0</v>
      </c>
      <c r="J74" s="80">
        <v>0</v>
      </c>
      <c r="K74" s="67">
        <f>J74*各種係数!G72</f>
        <v>0</v>
      </c>
      <c r="L74" s="67">
        <f>J74*各種係数!F72</f>
        <v>0</v>
      </c>
      <c r="M74" s="80">
        <v>0</v>
      </c>
      <c r="N74" s="67">
        <f>M74*各種係数!H72</f>
        <v>0</v>
      </c>
      <c r="O74" s="67">
        <f>M74*各種係数!I72</f>
        <v>0</v>
      </c>
      <c r="P74" s="54"/>
      <c r="Q74" s="41"/>
      <c r="R74" s="67">
        <f>Q$117*各種係数!J72</f>
        <v>0</v>
      </c>
      <c r="S74" s="67">
        <f>R74*各種係数!G72</f>
        <v>0</v>
      </c>
      <c r="T74" s="67">
        <f>R74*各種係数!F72</f>
        <v>0</v>
      </c>
      <c r="U74" s="80">
        <v>0</v>
      </c>
      <c r="V74" s="67">
        <f>U74*各種係数!H72</f>
        <v>0</v>
      </c>
      <c r="W74" s="67">
        <f>U74*各種係数!I72</f>
        <v>0</v>
      </c>
      <c r="X74" s="330">
        <f t="shared" ref="X74:X105" si="10">G74+M74+U74</f>
        <v>0</v>
      </c>
      <c r="Y74" s="67">
        <f t="shared" ref="Y74:Y105" si="11">H74+N74+V74</f>
        <v>0</v>
      </c>
      <c r="Z74" s="68">
        <f t="shared" ref="Z74:Z105" si="12">I74+O74+W74</f>
        <v>0</v>
      </c>
      <c r="AA74" s="67">
        <f>G74*各種係数!K72*各種係数!$N$16</f>
        <v>0</v>
      </c>
      <c r="AB74" s="67">
        <f>M74*各種係数!K72*各種係数!$N$16</f>
        <v>0</v>
      </c>
      <c r="AC74" s="67">
        <f>U74*各種係数!K72*各種係数!$N$16</f>
        <v>0</v>
      </c>
      <c r="AD74" s="80">
        <f t="shared" ref="AD74:AD105" si="13">SUM(AA74:AC74)</f>
        <v>0</v>
      </c>
      <c r="AE74" s="67">
        <f>G74*各種係数!L72*各種係数!$N$16</f>
        <v>0</v>
      </c>
      <c r="AF74" s="67">
        <f>M74*各種係数!L72*各種係数!$N$16</f>
        <v>0</v>
      </c>
      <c r="AG74" s="67">
        <f>U74*各種係数!L72*各種係数!$N$16</f>
        <v>0</v>
      </c>
      <c r="AH74" s="330">
        <f t="shared" ref="AH74:AH105" si="14">SUM(AE74:AG74)</f>
        <v>0</v>
      </c>
    </row>
    <row r="75" spans="2:34" x14ac:dyDescent="0.15">
      <c r="B75" s="162" t="s">
        <v>99</v>
      </c>
      <c r="C75" s="162" t="s">
        <v>309</v>
      </c>
      <c r="D75" s="162" t="s">
        <v>292</v>
      </c>
      <c r="E75" s="116" t="s">
        <v>177</v>
      </c>
      <c r="F75" s="363">
        <f>SUMIF(価格変換【実績】!$D$7:$D$64,E75,価格変換【実績】!$J$7:$J$64)</f>
        <v>0</v>
      </c>
      <c r="G75" s="324">
        <f>SUMIF(価格変換【実績】!$D$7:$D$64,E75,価格変換【実績】!$L$7:$L$64)</f>
        <v>0</v>
      </c>
      <c r="H75" s="325">
        <f>G75*各種係数!H73</f>
        <v>0</v>
      </c>
      <c r="I75" s="324">
        <f>G75*各種係数!I73</f>
        <v>0</v>
      </c>
      <c r="J75" s="366">
        <v>0</v>
      </c>
      <c r="K75" s="46">
        <f>J75*各種係数!G73</f>
        <v>0</v>
      </c>
      <c r="L75" s="46">
        <f>J75*各種係数!F73</f>
        <v>0</v>
      </c>
      <c r="M75" s="366">
        <v>0</v>
      </c>
      <c r="N75" s="46">
        <f>M75*各種係数!H73</f>
        <v>0</v>
      </c>
      <c r="O75" s="46">
        <f>M75*各種係数!I73</f>
        <v>0</v>
      </c>
      <c r="P75" s="54"/>
      <c r="Q75" s="41"/>
      <c r="R75" s="46">
        <f>Q$117*各種係数!J73</f>
        <v>0</v>
      </c>
      <c r="S75" s="46">
        <f>R75*各種係数!G73</f>
        <v>0</v>
      </c>
      <c r="T75" s="46">
        <f>R75*各種係数!F73</f>
        <v>0</v>
      </c>
      <c r="U75" s="366">
        <v>0</v>
      </c>
      <c r="V75" s="46">
        <f>U75*各種係数!H73</f>
        <v>0</v>
      </c>
      <c r="W75" s="46">
        <f>U75*各種係数!I73</f>
        <v>0</v>
      </c>
      <c r="X75" s="328">
        <f t="shared" si="10"/>
        <v>0</v>
      </c>
      <c r="Y75" s="136">
        <f t="shared" si="11"/>
        <v>0</v>
      </c>
      <c r="Z75" s="329">
        <f t="shared" si="12"/>
        <v>0</v>
      </c>
      <c r="AA75" s="46">
        <f>G75*各種係数!K73*各種係数!$N$16</f>
        <v>0</v>
      </c>
      <c r="AB75" s="46">
        <f>M75*各種係数!K73*各種係数!$N$16</f>
        <v>0</v>
      </c>
      <c r="AC75" s="46">
        <f>U75*各種係数!K73*各種係数!$N$16</f>
        <v>0</v>
      </c>
      <c r="AD75" s="366">
        <f t="shared" si="13"/>
        <v>0</v>
      </c>
      <c r="AE75" s="46">
        <f>G75*各種係数!L73*各種係数!$N$16</f>
        <v>0</v>
      </c>
      <c r="AF75" s="46">
        <f>M75*各種係数!L73*各種係数!$N$16</f>
        <v>0</v>
      </c>
      <c r="AG75" s="46">
        <f>U75*各種係数!L73*各種係数!$N$16</f>
        <v>0</v>
      </c>
      <c r="AH75" s="328">
        <f t="shared" si="14"/>
        <v>0</v>
      </c>
    </row>
    <row r="76" spans="2:34" x14ac:dyDescent="0.15">
      <c r="B76" s="155" t="s">
        <v>100</v>
      </c>
      <c r="C76" s="155" t="s">
        <v>309</v>
      </c>
      <c r="D76" s="155" t="s">
        <v>292</v>
      </c>
      <c r="E76" s="41" t="s">
        <v>178</v>
      </c>
      <c r="F76" s="363">
        <f>SUMIF(価格変換【実績】!$D$7:$D$64,E76,価格変換【実績】!$J$7:$J$64)</f>
        <v>0</v>
      </c>
      <c r="G76" s="324">
        <f>SUMIF(価格変換【実績】!$D$7:$D$64,E76,価格変換【実績】!$L$7:$L$64)</f>
        <v>0</v>
      </c>
      <c r="H76" s="325">
        <f>G76*各種係数!H74</f>
        <v>0</v>
      </c>
      <c r="I76" s="324">
        <f>G76*各種係数!I74</f>
        <v>0</v>
      </c>
      <c r="J76" s="364">
        <v>0</v>
      </c>
      <c r="K76" s="46">
        <f>J76*各種係数!G74</f>
        <v>0</v>
      </c>
      <c r="L76" s="46">
        <f>J76*各種係数!F74</f>
        <v>0</v>
      </c>
      <c r="M76" s="364">
        <v>0</v>
      </c>
      <c r="N76" s="46">
        <f>M76*各種係数!H74</f>
        <v>0</v>
      </c>
      <c r="O76" s="46">
        <f>M76*各種係数!I74</f>
        <v>0</v>
      </c>
      <c r="P76" s="54"/>
      <c r="Q76" s="41"/>
      <c r="R76" s="46">
        <f>Q$117*各種係数!J74</f>
        <v>0</v>
      </c>
      <c r="S76" s="46">
        <f>R76*各種係数!G74</f>
        <v>0</v>
      </c>
      <c r="T76" s="46">
        <f>R76*各種係数!F74</f>
        <v>0</v>
      </c>
      <c r="U76" s="364">
        <v>0</v>
      </c>
      <c r="V76" s="46">
        <f>U76*各種係数!H74</f>
        <v>0</v>
      </c>
      <c r="W76" s="46">
        <f>U76*各種係数!I74</f>
        <v>0</v>
      </c>
      <c r="X76" s="135">
        <f t="shared" si="10"/>
        <v>0</v>
      </c>
      <c r="Y76" s="46">
        <f t="shared" si="11"/>
        <v>0</v>
      </c>
      <c r="Z76" s="47">
        <f t="shared" si="12"/>
        <v>0</v>
      </c>
      <c r="AA76" s="46">
        <f>G76*各種係数!K74*各種係数!$N$16</f>
        <v>0</v>
      </c>
      <c r="AB76" s="46">
        <f>M76*各種係数!K74*各種係数!$N$16</f>
        <v>0</v>
      </c>
      <c r="AC76" s="46">
        <f>U76*各種係数!K74*各種係数!$N$16</f>
        <v>0</v>
      </c>
      <c r="AD76" s="364">
        <f t="shared" si="13"/>
        <v>0</v>
      </c>
      <c r="AE76" s="46">
        <f>G76*各種係数!L74*各種係数!$N$16</f>
        <v>0</v>
      </c>
      <c r="AF76" s="46">
        <f>M76*各種係数!L74*各種係数!$N$16</f>
        <v>0</v>
      </c>
      <c r="AG76" s="46">
        <f>U76*各種係数!L74*各種係数!$N$16</f>
        <v>0</v>
      </c>
      <c r="AH76" s="135">
        <f t="shared" si="14"/>
        <v>0</v>
      </c>
    </row>
    <row r="77" spans="2:34" x14ac:dyDescent="0.15">
      <c r="B77" s="155" t="s">
        <v>101</v>
      </c>
      <c r="C77" s="155" t="s">
        <v>310</v>
      </c>
      <c r="D77" s="155" t="s">
        <v>292</v>
      </c>
      <c r="E77" s="41" t="s">
        <v>179</v>
      </c>
      <c r="F77" s="363">
        <f>SUMIF(価格変換【実績】!$D$7:$D$64,E77,価格変換【実績】!$J$7:$J$64)</f>
        <v>0</v>
      </c>
      <c r="G77" s="324">
        <f>SUMIF(価格変換【実績】!$D$7:$D$64,E77,価格変換【実績】!$L$7:$L$64)</f>
        <v>0</v>
      </c>
      <c r="H77" s="325">
        <f>G77*各種係数!H75</f>
        <v>0</v>
      </c>
      <c r="I77" s="324">
        <f>G77*各種係数!I75</f>
        <v>0</v>
      </c>
      <c r="J77" s="364">
        <v>0</v>
      </c>
      <c r="K77" s="46">
        <f>J77*各種係数!G75</f>
        <v>0</v>
      </c>
      <c r="L77" s="46">
        <f>J77*各種係数!F75</f>
        <v>0</v>
      </c>
      <c r="M77" s="364">
        <v>0</v>
      </c>
      <c r="N77" s="46">
        <f>M77*各種係数!H75</f>
        <v>0</v>
      </c>
      <c r="O77" s="46">
        <f>M77*各種係数!I75</f>
        <v>0</v>
      </c>
      <c r="P77" s="54"/>
      <c r="Q77" s="41"/>
      <c r="R77" s="46">
        <f>Q$117*各種係数!J75</f>
        <v>0</v>
      </c>
      <c r="S77" s="46">
        <f>R77*各種係数!G75</f>
        <v>0</v>
      </c>
      <c r="T77" s="46">
        <f>R77*各種係数!F75</f>
        <v>0</v>
      </c>
      <c r="U77" s="364">
        <v>0</v>
      </c>
      <c r="V77" s="46">
        <f>U77*各種係数!H75</f>
        <v>0</v>
      </c>
      <c r="W77" s="46">
        <f>U77*各種係数!I75</f>
        <v>0</v>
      </c>
      <c r="X77" s="135">
        <f t="shared" si="10"/>
        <v>0</v>
      </c>
      <c r="Y77" s="46">
        <f t="shared" si="11"/>
        <v>0</v>
      </c>
      <c r="Z77" s="47">
        <f t="shared" si="12"/>
        <v>0</v>
      </c>
      <c r="AA77" s="46">
        <f>G77*各種係数!K75*各種係数!$N$16</f>
        <v>0</v>
      </c>
      <c r="AB77" s="46">
        <f>M77*各種係数!K75*各種係数!$N$16</f>
        <v>0</v>
      </c>
      <c r="AC77" s="46">
        <f>U77*各種係数!K75*各種係数!$N$16</f>
        <v>0</v>
      </c>
      <c r="AD77" s="364">
        <f t="shared" si="13"/>
        <v>0</v>
      </c>
      <c r="AE77" s="46">
        <f>G77*各種係数!L75*各種係数!$N$16</f>
        <v>0</v>
      </c>
      <c r="AF77" s="46">
        <f>M77*各種係数!L75*各種係数!$N$16</f>
        <v>0</v>
      </c>
      <c r="AG77" s="46">
        <f>U77*各種係数!L75*各種係数!$N$16</f>
        <v>0</v>
      </c>
      <c r="AH77" s="135">
        <f t="shared" si="14"/>
        <v>0</v>
      </c>
    </row>
    <row r="78" spans="2:34" x14ac:dyDescent="0.15">
      <c r="B78" s="155" t="s">
        <v>102</v>
      </c>
      <c r="C78" s="155" t="s">
        <v>311</v>
      </c>
      <c r="D78" s="155" t="s">
        <v>300</v>
      </c>
      <c r="E78" s="41" t="s">
        <v>180</v>
      </c>
      <c r="F78" s="363">
        <f>SUMIF(価格変換【実績】!$D$7:$D$64,E78,価格変換【実績】!$J$7:$J$64)</f>
        <v>0</v>
      </c>
      <c r="G78" s="324">
        <f>SUMIF(価格変換【実績】!$D$7:$D$64,E78,価格変換【実績】!$L$7:$L$64)</f>
        <v>0</v>
      </c>
      <c r="H78" s="325">
        <f>G78*各種係数!H76</f>
        <v>0</v>
      </c>
      <c r="I78" s="324">
        <f>G78*各種係数!I76</f>
        <v>0</v>
      </c>
      <c r="J78" s="364">
        <v>0</v>
      </c>
      <c r="K78" s="46">
        <f>J78*各種係数!G76</f>
        <v>0</v>
      </c>
      <c r="L78" s="46">
        <f>J78*各種係数!F76</f>
        <v>0</v>
      </c>
      <c r="M78" s="364">
        <v>0</v>
      </c>
      <c r="N78" s="46">
        <f>M78*各種係数!H76</f>
        <v>0</v>
      </c>
      <c r="O78" s="46">
        <f>M78*各種係数!I76</f>
        <v>0</v>
      </c>
      <c r="P78" s="54"/>
      <c r="Q78" s="41"/>
      <c r="R78" s="46">
        <f>Q$117*各種係数!J76</f>
        <v>0</v>
      </c>
      <c r="S78" s="46">
        <f>R78*各種係数!G76</f>
        <v>0</v>
      </c>
      <c r="T78" s="46">
        <f>R78*各種係数!F76</f>
        <v>0</v>
      </c>
      <c r="U78" s="364">
        <v>0</v>
      </c>
      <c r="V78" s="46">
        <f>U78*各種係数!H76</f>
        <v>0</v>
      </c>
      <c r="W78" s="46">
        <f>U78*各種係数!I76</f>
        <v>0</v>
      </c>
      <c r="X78" s="135">
        <f t="shared" si="10"/>
        <v>0</v>
      </c>
      <c r="Y78" s="46">
        <f t="shared" si="11"/>
        <v>0</v>
      </c>
      <c r="Z78" s="47">
        <f t="shared" si="12"/>
        <v>0</v>
      </c>
      <c r="AA78" s="46">
        <f>G78*各種係数!K76*各種係数!$N$16</f>
        <v>0</v>
      </c>
      <c r="AB78" s="46">
        <f>M78*各種係数!K76*各種係数!$N$16</f>
        <v>0</v>
      </c>
      <c r="AC78" s="46">
        <f>U78*各種係数!K76*各種係数!$N$16</f>
        <v>0</v>
      </c>
      <c r="AD78" s="364">
        <f t="shared" si="13"/>
        <v>0</v>
      </c>
      <c r="AE78" s="46">
        <f>G78*各種係数!L76*各種係数!$N$16</f>
        <v>0</v>
      </c>
      <c r="AF78" s="46">
        <f>M78*各種係数!L76*各種係数!$N$16</f>
        <v>0</v>
      </c>
      <c r="AG78" s="46">
        <f>U78*各種係数!L76*各種係数!$N$16</f>
        <v>0</v>
      </c>
      <c r="AH78" s="135">
        <f t="shared" si="14"/>
        <v>0</v>
      </c>
    </row>
    <row r="79" spans="2:34" x14ac:dyDescent="0.15">
      <c r="B79" s="163" t="s">
        <v>103</v>
      </c>
      <c r="C79" s="163" t="s">
        <v>312</v>
      </c>
      <c r="D79" s="163" t="s">
        <v>294</v>
      </c>
      <c r="E79" s="62" t="s">
        <v>181</v>
      </c>
      <c r="F79" s="365">
        <f>価格変換【実績】!H65</f>
        <v>0</v>
      </c>
      <c r="G79" s="326">
        <f>F79*各種係数!G77</f>
        <v>0</v>
      </c>
      <c r="H79" s="327">
        <f>G79*各種係数!H77</f>
        <v>0</v>
      </c>
      <c r="I79" s="326">
        <f>G79*各種係数!I77</f>
        <v>0</v>
      </c>
      <c r="J79" s="80">
        <v>0</v>
      </c>
      <c r="K79" s="67">
        <f>J79*各種係数!G77</f>
        <v>0</v>
      </c>
      <c r="L79" s="67">
        <f>J79*各種係数!F77</f>
        <v>0</v>
      </c>
      <c r="M79" s="80">
        <v>0</v>
      </c>
      <c r="N79" s="67">
        <f>M79*各種係数!H77</f>
        <v>0</v>
      </c>
      <c r="O79" s="67">
        <f>M79*各種係数!I77</f>
        <v>0</v>
      </c>
      <c r="P79" s="54"/>
      <c r="Q79" s="41"/>
      <c r="R79" s="67">
        <f>Q$117*各種係数!J77</f>
        <v>0</v>
      </c>
      <c r="S79" s="67">
        <f>R79*各種係数!G77</f>
        <v>0</v>
      </c>
      <c r="T79" s="67">
        <f>R79*各種係数!F77</f>
        <v>0</v>
      </c>
      <c r="U79" s="80">
        <v>0</v>
      </c>
      <c r="V79" s="67">
        <f>U79*各種係数!H77</f>
        <v>0</v>
      </c>
      <c r="W79" s="67">
        <f>U79*各種係数!I77</f>
        <v>0</v>
      </c>
      <c r="X79" s="330">
        <f t="shared" si="10"/>
        <v>0</v>
      </c>
      <c r="Y79" s="67">
        <f t="shared" si="11"/>
        <v>0</v>
      </c>
      <c r="Z79" s="68">
        <f t="shared" si="12"/>
        <v>0</v>
      </c>
      <c r="AA79" s="67">
        <f>G79*各種係数!K77*各種係数!$N$16</f>
        <v>0</v>
      </c>
      <c r="AB79" s="67">
        <f>M79*各種係数!K77*各種係数!$N$16</f>
        <v>0</v>
      </c>
      <c r="AC79" s="67">
        <f>U79*各種係数!K77*各種係数!$N$16</f>
        <v>0</v>
      </c>
      <c r="AD79" s="80">
        <f t="shared" si="13"/>
        <v>0</v>
      </c>
      <c r="AE79" s="67">
        <f>G79*各種係数!L77*各種係数!$N$16</f>
        <v>0</v>
      </c>
      <c r="AF79" s="67">
        <f>M79*各種係数!L77*各種係数!$N$16</f>
        <v>0</v>
      </c>
      <c r="AG79" s="67">
        <f>U79*各種係数!L77*各種係数!$N$16</f>
        <v>0</v>
      </c>
      <c r="AH79" s="330">
        <f t="shared" si="14"/>
        <v>0</v>
      </c>
    </row>
    <row r="80" spans="2:34" x14ac:dyDescent="0.15">
      <c r="B80" s="155" t="s">
        <v>104</v>
      </c>
      <c r="C80" s="155" t="s">
        <v>313</v>
      </c>
      <c r="D80" s="155" t="s">
        <v>295</v>
      </c>
      <c r="E80" s="41" t="s">
        <v>182</v>
      </c>
      <c r="F80" s="363">
        <f>SUMIF(価格変換【実績】!$D$7:$D$64,E80,価格変換【実績】!$J$7:$J$64)</f>
        <v>0</v>
      </c>
      <c r="G80" s="324">
        <f>SUMIF(価格変換【実績】!$D$7:$D$64,E80,価格変換【実績】!$L$7:$L$64)</f>
        <v>0</v>
      </c>
      <c r="H80" s="325">
        <f>G80*各種係数!H78</f>
        <v>0</v>
      </c>
      <c r="I80" s="324">
        <f>G80*各種係数!I78</f>
        <v>0</v>
      </c>
      <c r="J80" s="366">
        <v>0</v>
      </c>
      <c r="K80" s="46">
        <f>J80*各種係数!G78</f>
        <v>0</v>
      </c>
      <c r="L80" s="46">
        <f>J80*各種係数!F78</f>
        <v>0</v>
      </c>
      <c r="M80" s="366">
        <v>0</v>
      </c>
      <c r="N80" s="46">
        <f>M80*各種係数!H78</f>
        <v>0</v>
      </c>
      <c r="O80" s="46">
        <f>M80*各種係数!I78</f>
        <v>0</v>
      </c>
      <c r="P80" s="54"/>
      <c r="Q80" s="41"/>
      <c r="R80" s="46">
        <f>Q$117*各種係数!J78</f>
        <v>0</v>
      </c>
      <c r="S80" s="46">
        <f>R80*各種係数!G78</f>
        <v>0</v>
      </c>
      <c r="T80" s="46">
        <f>R80*各種係数!F78</f>
        <v>0</v>
      </c>
      <c r="U80" s="366">
        <v>0</v>
      </c>
      <c r="V80" s="46">
        <f>U80*各種係数!H78</f>
        <v>0</v>
      </c>
      <c r="W80" s="46">
        <f>U80*各種係数!I78</f>
        <v>0</v>
      </c>
      <c r="X80" s="328">
        <f t="shared" si="10"/>
        <v>0</v>
      </c>
      <c r="Y80" s="136">
        <f t="shared" si="11"/>
        <v>0</v>
      </c>
      <c r="Z80" s="329">
        <f t="shared" si="12"/>
        <v>0</v>
      </c>
      <c r="AA80" s="46">
        <f>G80*各種係数!K78*各種係数!$N$16</f>
        <v>0</v>
      </c>
      <c r="AB80" s="46">
        <f>M80*各種係数!K78*各種係数!$N$16</f>
        <v>0</v>
      </c>
      <c r="AC80" s="46">
        <f>U80*各種係数!K78*各種係数!$N$16</f>
        <v>0</v>
      </c>
      <c r="AD80" s="366">
        <f t="shared" si="13"/>
        <v>0</v>
      </c>
      <c r="AE80" s="46">
        <f>G80*各種係数!L78*各種係数!$N$16</f>
        <v>0</v>
      </c>
      <c r="AF80" s="46">
        <f>M80*各種係数!L78*各種係数!$N$16</f>
        <v>0</v>
      </c>
      <c r="AG80" s="46">
        <f>U80*各種係数!L78*各種係数!$N$16</f>
        <v>0</v>
      </c>
      <c r="AH80" s="328">
        <f t="shared" si="14"/>
        <v>0</v>
      </c>
    </row>
    <row r="81" spans="2:34" x14ac:dyDescent="0.15">
      <c r="B81" s="155" t="s">
        <v>105</v>
      </c>
      <c r="C81" s="155" t="s">
        <v>314</v>
      </c>
      <c r="D81" s="155" t="s">
        <v>296</v>
      </c>
      <c r="E81" s="41" t="s">
        <v>183</v>
      </c>
      <c r="F81" s="363">
        <f>SUMIF(価格変換【実績】!$D$7:$D$64,E81,価格変換【実績】!$J$7:$J$64)</f>
        <v>0</v>
      </c>
      <c r="G81" s="324">
        <f>SUMIF(価格変換【実績】!$D$7:$D$64,E81,価格変換【実績】!$L$7:$L$64)</f>
        <v>0</v>
      </c>
      <c r="H81" s="325">
        <f>G81*各種係数!H79</f>
        <v>0</v>
      </c>
      <c r="I81" s="324">
        <f>G81*各種係数!I79</f>
        <v>0</v>
      </c>
      <c r="J81" s="364">
        <v>0</v>
      </c>
      <c r="K81" s="46">
        <f>J81*各種係数!G79</f>
        <v>0</v>
      </c>
      <c r="L81" s="46">
        <f>J81*各種係数!F79</f>
        <v>0</v>
      </c>
      <c r="M81" s="364">
        <v>0</v>
      </c>
      <c r="N81" s="46">
        <f>M81*各種係数!H79</f>
        <v>0</v>
      </c>
      <c r="O81" s="46">
        <f>M81*各種係数!I79</f>
        <v>0</v>
      </c>
      <c r="P81" s="54"/>
      <c r="Q81" s="41"/>
      <c r="R81" s="46">
        <f>Q$117*各種係数!J79</f>
        <v>0</v>
      </c>
      <c r="S81" s="46">
        <f>R81*各種係数!G79</f>
        <v>0</v>
      </c>
      <c r="T81" s="46">
        <f>R81*各種係数!F79</f>
        <v>0</v>
      </c>
      <c r="U81" s="364">
        <v>0</v>
      </c>
      <c r="V81" s="46">
        <f>U81*各種係数!H79</f>
        <v>0</v>
      </c>
      <c r="W81" s="46">
        <f>U81*各種係数!I79</f>
        <v>0</v>
      </c>
      <c r="X81" s="135">
        <f t="shared" si="10"/>
        <v>0</v>
      </c>
      <c r="Y81" s="46">
        <f t="shared" si="11"/>
        <v>0</v>
      </c>
      <c r="Z81" s="47">
        <f t="shared" si="12"/>
        <v>0</v>
      </c>
      <c r="AA81" s="46">
        <f>G81*各種係数!K79*各種係数!$N$16</f>
        <v>0</v>
      </c>
      <c r="AB81" s="46">
        <f>M81*各種係数!K79*各種係数!$N$16</f>
        <v>0</v>
      </c>
      <c r="AC81" s="46">
        <f>U81*各種係数!K79*各種係数!$N$16</f>
        <v>0</v>
      </c>
      <c r="AD81" s="364">
        <f t="shared" si="13"/>
        <v>0</v>
      </c>
      <c r="AE81" s="46">
        <f>G81*各種係数!L79*各種係数!$N$16</f>
        <v>0</v>
      </c>
      <c r="AF81" s="46">
        <f>M81*各種係数!L79*各種係数!$N$16</f>
        <v>0</v>
      </c>
      <c r="AG81" s="46">
        <f>U81*各種係数!L79*各種係数!$N$16</f>
        <v>0</v>
      </c>
      <c r="AH81" s="135">
        <f t="shared" si="14"/>
        <v>0</v>
      </c>
    </row>
    <row r="82" spans="2:34" x14ac:dyDescent="0.15">
      <c r="B82" s="155" t="s">
        <v>106</v>
      </c>
      <c r="C82" s="155" t="s">
        <v>314</v>
      </c>
      <c r="D82" s="155" t="s">
        <v>296</v>
      </c>
      <c r="E82" s="41" t="s">
        <v>211</v>
      </c>
      <c r="F82" s="363">
        <f>SUMIF(価格変換【実績】!$D$7:$D$64,E82,価格変換【実績】!$J$7:$J$64)</f>
        <v>0</v>
      </c>
      <c r="G82" s="324">
        <f>SUMIF(価格変換【実績】!$D$7:$D$64,E82,価格変換【実績】!$L$7:$L$64)</f>
        <v>0</v>
      </c>
      <c r="H82" s="325">
        <f>G82*各種係数!H80</f>
        <v>0</v>
      </c>
      <c r="I82" s="324">
        <f>G82*各種係数!I80</f>
        <v>0</v>
      </c>
      <c r="J82" s="364">
        <v>0</v>
      </c>
      <c r="K82" s="46">
        <f>J82*各種係数!G80</f>
        <v>0</v>
      </c>
      <c r="L82" s="46">
        <f>J82*各種係数!F80</f>
        <v>0</v>
      </c>
      <c r="M82" s="364">
        <v>0</v>
      </c>
      <c r="N82" s="46">
        <f>M82*各種係数!H80</f>
        <v>0</v>
      </c>
      <c r="O82" s="46">
        <f>M82*各種係数!I80</f>
        <v>0</v>
      </c>
      <c r="P82" s="54"/>
      <c r="Q82" s="41"/>
      <c r="R82" s="46">
        <f>Q$117*各種係数!J80</f>
        <v>0</v>
      </c>
      <c r="S82" s="46">
        <f>R82*各種係数!G80</f>
        <v>0</v>
      </c>
      <c r="T82" s="46">
        <f>R82*各種係数!F80</f>
        <v>0</v>
      </c>
      <c r="U82" s="364">
        <v>0</v>
      </c>
      <c r="V82" s="46">
        <f>U82*各種係数!H80</f>
        <v>0</v>
      </c>
      <c r="W82" s="46">
        <f>U82*各種係数!I80</f>
        <v>0</v>
      </c>
      <c r="X82" s="135">
        <f t="shared" si="10"/>
        <v>0</v>
      </c>
      <c r="Y82" s="46">
        <f t="shared" si="11"/>
        <v>0</v>
      </c>
      <c r="Z82" s="47">
        <f t="shared" si="12"/>
        <v>0</v>
      </c>
      <c r="AA82" s="46">
        <f>G82*各種係数!K80*各種係数!$N$16</f>
        <v>0</v>
      </c>
      <c r="AB82" s="46">
        <f>M82*各種係数!K80*各種係数!$N$16</f>
        <v>0</v>
      </c>
      <c r="AC82" s="46">
        <f>U82*各種係数!K80*各種係数!$N$16</f>
        <v>0</v>
      </c>
      <c r="AD82" s="364">
        <f t="shared" si="13"/>
        <v>0</v>
      </c>
      <c r="AE82" s="46">
        <f>G82*各種係数!L80*各種係数!$N$16</f>
        <v>0</v>
      </c>
      <c r="AF82" s="46">
        <f>M82*各種係数!L80*各種係数!$N$16</f>
        <v>0</v>
      </c>
      <c r="AG82" s="46">
        <f>U82*各種係数!L80*各種係数!$N$16</f>
        <v>0</v>
      </c>
      <c r="AH82" s="135">
        <f t="shared" si="14"/>
        <v>0</v>
      </c>
    </row>
    <row r="83" spans="2:34" x14ac:dyDescent="0.15">
      <c r="B83" s="155" t="s">
        <v>107</v>
      </c>
      <c r="C83" s="155" t="s">
        <v>314</v>
      </c>
      <c r="D83" s="155" t="s">
        <v>296</v>
      </c>
      <c r="E83" s="41" t="s">
        <v>984</v>
      </c>
      <c r="F83" s="363">
        <f>SUMIF(価格変換【実績】!$D$7:$D$64,E83,価格変換【実績】!$J$7:$J$64)</f>
        <v>0</v>
      </c>
      <c r="G83" s="324">
        <f>SUMIF(価格変換【実績】!$D$7:$D$64,E83,価格変換【実績】!$L$7:$L$64)</f>
        <v>0</v>
      </c>
      <c r="H83" s="325">
        <f>G83*各種係数!H81</f>
        <v>0</v>
      </c>
      <c r="I83" s="324">
        <f>G83*各種係数!I81</f>
        <v>0</v>
      </c>
      <c r="J83" s="364">
        <v>0</v>
      </c>
      <c r="K83" s="46">
        <f>J83*各種係数!G81</f>
        <v>0</v>
      </c>
      <c r="L83" s="46">
        <f>J83*各種係数!F81</f>
        <v>0</v>
      </c>
      <c r="M83" s="364">
        <v>0</v>
      </c>
      <c r="N83" s="46">
        <f>M83*各種係数!H81</f>
        <v>0</v>
      </c>
      <c r="O83" s="46">
        <f>M83*各種係数!I81</f>
        <v>0</v>
      </c>
      <c r="P83" s="54"/>
      <c r="Q83" s="41"/>
      <c r="R83" s="46">
        <f>Q$117*各種係数!J81</f>
        <v>0</v>
      </c>
      <c r="S83" s="46">
        <f>R83*各種係数!G81</f>
        <v>0</v>
      </c>
      <c r="T83" s="46">
        <f>R83*各種係数!F81</f>
        <v>0</v>
      </c>
      <c r="U83" s="364">
        <v>0</v>
      </c>
      <c r="V83" s="46">
        <f>U83*各種係数!H81</f>
        <v>0</v>
      </c>
      <c r="W83" s="46">
        <f>U83*各種係数!I81</f>
        <v>0</v>
      </c>
      <c r="X83" s="135">
        <f t="shared" si="10"/>
        <v>0</v>
      </c>
      <c r="Y83" s="46">
        <f t="shared" si="11"/>
        <v>0</v>
      </c>
      <c r="Z83" s="47">
        <f t="shared" si="12"/>
        <v>0</v>
      </c>
      <c r="AA83" s="46">
        <f>G83*各種係数!K81*各種係数!$N$16</f>
        <v>0</v>
      </c>
      <c r="AB83" s="46">
        <f>M83*各種係数!K81*各種係数!$N$16</f>
        <v>0</v>
      </c>
      <c r="AC83" s="46">
        <f>U83*各種係数!K81*各種係数!$N$16</f>
        <v>0</v>
      </c>
      <c r="AD83" s="364">
        <f t="shared" si="13"/>
        <v>0</v>
      </c>
      <c r="AE83" s="46">
        <f>G83*各種係数!L81*各種係数!$N$16</f>
        <v>0</v>
      </c>
      <c r="AF83" s="46">
        <f>M83*各種係数!L81*各種係数!$N$16</f>
        <v>0</v>
      </c>
      <c r="AG83" s="46">
        <f>U83*各種係数!L81*各種係数!$N$16</f>
        <v>0</v>
      </c>
      <c r="AH83" s="135">
        <f t="shared" si="14"/>
        <v>0</v>
      </c>
    </row>
    <row r="84" spans="2:34" x14ac:dyDescent="0.15">
      <c r="B84" s="155" t="s">
        <v>108</v>
      </c>
      <c r="C84" s="155" t="s">
        <v>315</v>
      </c>
      <c r="D84" s="155" t="s">
        <v>297</v>
      </c>
      <c r="E84" s="41" t="s">
        <v>184</v>
      </c>
      <c r="F84" s="365">
        <f>SUMIF(価格変換【実績】!$D$7:$D$64,E84,価格変換【実績】!$J$7:$J$64)</f>
        <v>0</v>
      </c>
      <c r="G84" s="326">
        <f>SUMIF(価格変換【実績】!$D$7:$D$64,E84,価格変換【実績】!$L$7:$L$64)</f>
        <v>0</v>
      </c>
      <c r="H84" s="327">
        <f>G84*各種係数!H82</f>
        <v>0</v>
      </c>
      <c r="I84" s="326">
        <f>G84*各種係数!I82</f>
        <v>0</v>
      </c>
      <c r="J84" s="80">
        <v>0</v>
      </c>
      <c r="K84" s="67">
        <f>J84*各種係数!G82</f>
        <v>0</v>
      </c>
      <c r="L84" s="67">
        <f>J84*各種係数!F82</f>
        <v>0</v>
      </c>
      <c r="M84" s="80">
        <v>0</v>
      </c>
      <c r="N84" s="67">
        <f>M84*各種係数!H82</f>
        <v>0</v>
      </c>
      <c r="O84" s="67">
        <f>M84*各種係数!I82</f>
        <v>0</v>
      </c>
      <c r="P84" s="54"/>
      <c r="Q84" s="41"/>
      <c r="R84" s="67">
        <f>Q$117*各種係数!J82</f>
        <v>0</v>
      </c>
      <c r="S84" s="67">
        <f>R84*各種係数!G82</f>
        <v>0</v>
      </c>
      <c r="T84" s="67">
        <f>R84*各種係数!F82</f>
        <v>0</v>
      </c>
      <c r="U84" s="80">
        <v>0</v>
      </c>
      <c r="V84" s="67">
        <f>U84*各種係数!H82</f>
        <v>0</v>
      </c>
      <c r="W84" s="67">
        <f>U84*各種係数!I82</f>
        <v>0</v>
      </c>
      <c r="X84" s="330">
        <f t="shared" si="10"/>
        <v>0</v>
      </c>
      <c r="Y84" s="67">
        <f t="shared" si="11"/>
        <v>0</v>
      </c>
      <c r="Z84" s="68">
        <f t="shared" si="12"/>
        <v>0</v>
      </c>
      <c r="AA84" s="67">
        <f>G84*各種係数!K82*各種係数!$N$16</f>
        <v>0</v>
      </c>
      <c r="AB84" s="67">
        <f>M84*各種係数!K82*各種係数!$N$16</f>
        <v>0</v>
      </c>
      <c r="AC84" s="67">
        <f>U84*各種係数!K82*各種係数!$N$16</f>
        <v>0</v>
      </c>
      <c r="AD84" s="80">
        <f t="shared" si="13"/>
        <v>0</v>
      </c>
      <c r="AE84" s="67">
        <f>G84*各種係数!L82*各種係数!$N$16</f>
        <v>0</v>
      </c>
      <c r="AF84" s="67">
        <f>M84*各種係数!L82*各種係数!$N$16</f>
        <v>0</v>
      </c>
      <c r="AG84" s="67">
        <f>U84*各種係数!L82*各種係数!$N$16</f>
        <v>0</v>
      </c>
      <c r="AH84" s="330">
        <f t="shared" si="14"/>
        <v>0</v>
      </c>
    </row>
    <row r="85" spans="2:34" x14ac:dyDescent="0.15">
      <c r="B85" s="162" t="s">
        <v>109</v>
      </c>
      <c r="C85" s="162" t="s">
        <v>315</v>
      </c>
      <c r="D85" s="162" t="s">
        <v>297</v>
      </c>
      <c r="E85" s="116" t="s">
        <v>985</v>
      </c>
      <c r="F85" s="363">
        <f>SUMIF(価格変換【実績】!$D$7:$D$64,E85,価格変換【実績】!$J$7:$J$64)</f>
        <v>0</v>
      </c>
      <c r="G85" s="324">
        <f>SUMIF(価格変換【実績】!$D$7:$D$64,E85,価格変換【実績】!$L$7:$L$64)</f>
        <v>0</v>
      </c>
      <c r="H85" s="325">
        <f>G85*各種係数!H83</f>
        <v>0</v>
      </c>
      <c r="I85" s="324">
        <f>G85*各種係数!I83</f>
        <v>0</v>
      </c>
      <c r="J85" s="366">
        <v>0</v>
      </c>
      <c r="K85" s="46">
        <f>J85*各種係数!G83</f>
        <v>0</v>
      </c>
      <c r="L85" s="46">
        <f>J85*各種係数!F83</f>
        <v>0</v>
      </c>
      <c r="M85" s="366">
        <v>0</v>
      </c>
      <c r="N85" s="46">
        <f>M85*各種係数!H83</f>
        <v>0</v>
      </c>
      <c r="O85" s="46">
        <f>M85*各種係数!I83</f>
        <v>0</v>
      </c>
      <c r="P85" s="54"/>
      <c r="Q85" s="41"/>
      <c r="R85" s="46">
        <f>Q$117*各種係数!J83</f>
        <v>0</v>
      </c>
      <c r="S85" s="46">
        <f>R85*各種係数!G83</f>
        <v>0</v>
      </c>
      <c r="T85" s="46">
        <f>R85*各種係数!F83</f>
        <v>0</v>
      </c>
      <c r="U85" s="366">
        <v>0</v>
      </c>
      <c r="V85" s="46">
        <f>U85*各種係数!H83</f>
        <v>0</v>
      </c>
      <c r="W85" s="46">
        <f>U85*各種係数!I83</f>
        <v>0</v>
      </c>
      <c r="X85" s="328">
        <f t="shared" si="10"/>
        <v>0</v>
      </c>
      <c r="Y85" s="136">
        <f t="shared" si="11"/>
        <v>0</v>
      </c>
      <c r="Z85" s="329">
        <f t="shared" si="12"/>
        <v>0</v>
      </c>
      <c r="AA85" s="46">
        <f>G85*各種係数!K83*各種係数!$N$16</f>
        <v>0</v>
      </c>
      <c r="AB85" s="46">
        <f>M85*各種係数!K83*各種係数!$N$16</f>
        <v>0</v>
      </c>
      <c r="AC85" s="46">
        <f>U85*各種係数!K83*各種係数!$N$16</f>
        <v>0</v>
      </c>
      <c r="AD85" s="366">
        <f t="shared" si="13"/>
        <v>0</v>
      </c>
      <c r="AE85" s="46">
        <f>G85*各種係数!L83*各種係数!$N$16</f>
        <v>0</v>
      </c>
      <c r="AF85" s="46">
        <f>M85*各種係数!L83*各種係数!$N$16</f>
        <v>0</v>
      </c>
      <c r="AG85" s="46">
        <f>U85*各種係数!L83*各種係数!$N$16</f>
        <v>0</v>
      </c>
      <c r="AH85" s="328">
        <f t="shared" si="14"/>
        <v>0</v>
      </c>
    </row>
    <row r="86" spans="2:34" x14ac:dyDescent="0.15">
      <c r="B86" s="155" t="s">
        <v>110</v>
      </c>
      <c r="C86" s="155" t="s">
        <v>315</v>
      </c>
      <c r="D86" s="155" t="s">
        <v>297</v>
      </c>
      <c r="E86" s="41" t="s">
        <v>212</v>
      </c>
      <c r="F86" s="363">
        <f>SUMIF(価格変換【実績】!$D$7:$D$64,E86,価格変換【実績】!$J$7:$J$64)</f>
        <v>0</v>
      </c>
      <c r="G86" s="324">
        <f>SUMIF(価格変換【実績】!$D$7:$D$64,E86,価格変換【実績】!$L$7:$L$64)</f>
        <v>0</v>
      </c>
      <c r="H86" s="325">
        <f>G86*各種係数!H84</f>
        <v>0</v>
      </c>
      <c r="I86" s="324">
        <f>G86*各種係数!I84</f>
        <v>0</v>
      </c>
      <c r="J86" s="364">
        <v>0</v>
      </c>
      <c r="K86" s="46">
        <f>J86*各種係数!G84</f>
        <v>0</v>
      </c>
      <c r="L86" s="46">
        <f>J86*各種係数!F84</f>
        <v>0</v>
      </c>
      <c r="M86" s="364">
        <v>0</v>
      </c>
      <c r="N86" s="46">
        <f>M86*各種係数!H84</f>
        <v>0</v>
      </c>
      <c r="O86" s="46">
        <f>M86*各種係数!I84</f>
        <v>0</v>
      </c>
      <c r="P86" s="54"/>
      <c r="Q86" s="41"/>
      <c r="R86" s="46">
        <f>Q$117*各種係数!J84</f>
        <v>0</v>
      </c>
      <c r="S86" s="46">
        <f>R86*各種係数!G84</f>
        <v>0</v>
      </c>
      <c r="T86" s="46">
        <f>R86*各種係数!F84</f>
        <v>0</v>
      </c>
      <c r="U86" s="364">
        <v>0</v>
      </c>
      <c r="V86" s="46">
        <f>U86*各種係数!H84</f>
        <v>0</v>
      </c>
      <c r="W86" s="46">
        <f>U86*各種係数!I84</f>
        <v>0</v>
      </c>
      <c r="X86" s="135">
        <f t="shared" si="10"/>
        <v>0</v>
      </c>
      <c r="Y86" s="46">
        <f t="shared" si="11"/>
        <v>0</v>
      </c>
      <c r="Z86" s="47">
        <f t="shared" si="12"/>
        <v>0</v>
      </c>
      <c r="AA86" s="46">
        <f>G86*各種係数!K84*各種係数!$N$16</f>
        <v>0</v>
      </c>
      <c r="AB86" s="46">
        <f>M86*各種係数!K84*各種係数!$N$16</f>
        <v>0</v>
      </c>
      <c r="AC86" s="46">
        <f>U86*各種係数!K84*各種係数!$N$16</f>
        <v>0</v>
      </c>
      <c r="AD86" s="364">
        <f t="shared" si="13"/>
        <v>0</v>
      </c>
      <c r="AE86" s="46">
        <f>G86*各種係数!L84*各種係数!$N$16</f>
        <v>0</v>
      </c>
      <c r="AF86" s="46">
        <f>M86*各種係数!L84*各種係数!$N$16</f>
        <v>0</v>
      </c>
      <c r="AG86" s="46">
        <f>U86*各種係数!L84*各種係数!$N$16</f>
        <v>0</v>
      </c>
      <c r="AH86" s="135">
        <f t="shared" si="14"/>
        <v>0</v>
      </c>
    </row>
    <row r="87" spans="2:34" x14ac:dyDescent="0.15">
      <c r="B87" s="155" t="s">
        <v>111</v>
      </c>
      <c r="C87" s="155" t="s">
        <v>315</v>
      </c>
      <c r="D87" s="155" t="s">
        <v>297</v>
      </c>
      <c r="E87" s="41" t="s">
        <v>186</v>
      </c>
      <c r="F87" s="363">
        <f>SUMIF(価格変換【実績】!$D$7:$D$64,E87,価格変換【実績】!$J$7:$J$64)</f>
        <v>0</v>
      </c>
      <c r="G87" s="324">
        <f>SUMIF(価格変換【実績】!$D$7:$D$64,E87,価格変換【実績】!$L$7:$L$64)</f>
        <v>0</v>
      </c>
      <c r="H87" s="325">
        <f>G87*各種係数!H85</f>
        <v>0</v>
      </c>
      <c r="I87" s="324">
        <f>G87*各種係数!I85</f>
        <v>0</v>
      </c>
      <c r="J87" s="364">
        <v>0</v>
      </c>
      <c r="K87" s="46">
        <f>J87*各種係数!G85</f>
        <v>0</v>
      </c>
      <c r="L87" s="46">
        <f>J87*各種係数!F85</f>
        <v>0</v>
      </c>
      <c r="M87" s="364">
        <v>0</v>
      </c>
      <c r="N87" s="46">
        <f>M87*各種係数!H85</f>
        <v>0</v>
      </c>
      <c r="O87" s="46">
        <f>M87*各種係数!I85</f>
        <v>0</v>
      </c>
      <c r="P87" s="54"/>
      <c r="Q87" s="41"/>
      <c r="R87" s="46">
        <f>Q$117*各種係数!J85</f>
        <v>0</v>
      </c>
      <c r="S87" s="46">
        <f>R87*各種係数!G85</f>
        <v>0</v>
      </c>
      <c r="T87" s="46">
        <f>R87*各種係数!F85</f>
        <v>0</v>
      </c>
      <c r="U87" s="364">
        <v>0</v>
      </c>
      <c r="V87" s="46">
        <f>U87*各種係数!H85</f>
        <v>0</v>
      </c>
      <c r="W87" s="46">
        <f>U87*各種係数!I85</f>
        <v>0</v>
      </c>
      <c r="X87" s="135">
        <f t="shared" si="10"/>
        <v>0</v>
      </c>
      <c r="Y87" s="46">
        <f t="shared" si="11"/>
        <v>0</v>
      </c>
      <c r="Z87" s="47">
        <f t="shared" si="12"/>
        <v>0</v>
      </c>
      <c r="AA87" s="46">
        <f>G87*各種係数!K85*各種係数!$N$16</f>
        <v>0</v>
      </c>
      <c r="AB87" s="46">
        <f>M87*各種係数!K85*各種係数!$N$16</f>
        <v>0</v>
      </c>
      <c r="AC87" s="46">
        <f>U87*各種係数!K85*各種係数!$N$16</f>
        <v>0</v>
      </c>
      <c r="AD87" s="364">
        <f t="shared" si="13"/>
        <v>0</v>
      </c>
      <c r="AE87" s="46">
        <f>G87*各種係数!L85*各種係数!$N$16</f>
        <v>0</v>
      </c>
      <c r="AF87" s="46">
        <f>M87*各種係数!L85*各種係数!$N$16</f>
        <v>0</v>
      </c>
      <c r="AG87" s="46">
        <f>U87*各種係数!L85*各種係数!$N$16</f>
        <v>0</v>
      </c>
      <c r="AH87" s="135">
        <f t="shared" si="14"/>
        <v>0</v>
      </c>
    </row>
    <row r="88" spans="2:34" x14ac:dyDescent="0.15">
      <c r="B88" s="155" t="s">
        <v>112</v>
      </c>
      <c r="C88" s="155" t="s">
        <v>315</v>
      </c>
      <c r="D88" s="155" t="s">
        <v>297</v>
      </c>
      <c r="E88" s="41" t="s">
        <v>187</v>
      </c>
      <c r="F88" s="363">
        <f>SUMIF(価格変換【実績】!$D$7:$D$64,E88,価格変換【実績】!$J$7:$J$64)</f>
        <v>0</v>
      </c>
      <c r="G88" s="324">
        <f>SUMIF(価格変換【実績】!$D$7:$D$64,E88,価格変換【実績】!$L$7:$L$64)</f>
        <v>0</v>
      </c>
      <c r="H88" s="325">
        <f>G88*各種係数!H86</f>
        <v>0</v>
      </c>
      <c r="I88" s="324">
        <f>G88*各種係数!I86</f>
        <v>0</v>
      </c>
      <c r="J88" s="364">
        <v>0</v>
      </c>
      <c r="K88" s="46">
        <f>J88*各種係数!G86</f>
        <v>0</v>
      </c>
      <c r="L88" s="46">
        <f>J88*各種係数!F86</f>
        <v>0</v>
      </c>
      <c r="M88" s="364">
        <v>0</v>
      </c>
      <c r="N88" s="46">
        <f>M88*各種係数!H86</f>
        <v>0</v>
      </c>
      <c r="O88" s="46">
        <f>M88*各種係数!I86</f>
        <v>0</v>
      </c>
      <c r="P88" s="54"/>
      <c r="Q88" s="41"/>
      <c r="R88" s="46">
        <f>Q$117*各種係数!J86</f>
        <v>0</v>
      </c>
      <c r="S88" s="46">
        <f>R88*各種係数!G86</f>
        <v>0</v>
      </c>
      <c r="T88" s="46">
        <f>R88*各種係数!F86</f>
        <v>0</v>
      </c>
      <c r="U88" s="364">
        <v>0</v>
      </c>
      <c r="V88" s="46">
        <f>U88*各種係数!H86</f>
        <v>0</v>
      </c>
      <c r="W88" s="46">
        <f>U88*各種係数!I86</f>
        <v>0</v>
      </c>
      <c r="X88" s="135">
        <f t="shared" si="10"/>
        <v>0</v>
      </c>
      <c r="Y88" s="46">
        <f t="shared" si="11"/>
        <v>0</v>
      </c>
      <c r="Z88" s="47">
        <f t="shared" si="12"/>
        <v>0</v>
      </c>
      <c r="AA88" s="46">
        <f>G88*各種係数!K86*各種係数!$N$16</f>
        <v>0</v>
      </c>
      <c r="AB88" s="46">
        <f>M88*各種係数!K86*各種係数!$N$16</f>
        <v>0</v>
      </c>
      <c r="AC88" s="46">
        <f>U88*各種係数!K86*各種係数!$N$16</f>
        <v>0</v>
      </c>
      <c r="AD88" s="364">
        <f t="shared" si="13"/>
        <v>0</v>
      </c>
      <c r="AE88" s="46">
        <f>G88*各種係数!L86*各種係数!$N$16</f>
        <v>0</v>
      </c>
      <c r="AF88" s="46">
        <f>M88*各種係数!L86*各種係数!$N$16</f>
        <v>0</v>
      </c>
      <c r="AG88" s="46">
        <f>U88*各種係数!L86*各種係数!$N$16</f>
        <v>0</v>
      </c>
      <c r="AH88" s="135">
        <f t="shared" si="14"/>
        <v>0</v>
      </c>
    </row>
    <row r="89" spans="2:34" x14ac:dyDescent="0.15">
      <c r="B89" s="163" t="s">
        <v>113</v>
      </c>
      <c r="C89" s="163" t="s">
        <v>315</v>
      </c>
      <c r="D89" s="163" t="s">
        <v>297</v>
      </c>
      <c r="E89" s="62" t="s">
        <v>986</v>
      </c>
      <c r="F89" s="365">
        <f>SUMIF(価格変換【実績】!$D$7:$D$64,E89,価格変換【実績】!$J$7:$J$64)</f>
        <v>0</v>
      </c>
      <c r="G89" s="326">
        <f>SUMIF(価格変換【実績】!$D$7:$D$64,E89,価格変換【実績】!$L$7:$L$64)</f>
        <v>0</v>
      </c>
      <c r="H89" s="327">
        <f>G89*各種係数!H87</f>
        <v>0</v>
      </c>
      <c r="I89" s="326">
        <f>G89*各種係数!I87</f>
        <v>0</v>
      </c>
      <c r="J89" s="80">
        <v>0</v>
      </c>
      <c r="K89" s="67">
        <f>J89*各種係数!G87</f>
        <v>0</v>
      </c>
      <c r="L89" s="67">
        <f>J89*各種係数!F87</f>
        <v>0</v>
      </c>
      <c r="M89" s="80">
        <v>0</v>
      </c>
      <c r="N89" s="67">
        <f>M89*各種係数!H87</f>
        <v>0</v>
      </c>
      <c r="O89" s="67">
        <f>M89*各種係数!I87</f>
        <v>0</v>
      </c>
      <c r="P89" s="54"/>
      <c r="Q89" s="41"/>
      <c r="R89" s="67">
        <f>Q$117*各種係数!J87</f>
        <v>0</v>
      </c>
      <c r="S89" s="67">
        <f>R89*各種係数!G87</f>
        <v>0</v>
      </c>
      <c r="T89" s="67">
        <f>R89*各種係数!F87</f>
        <v>0</v>
      </c>
      <c r="U89" s="80">
        <v>0</v>
      </c>
      <c r="V89" s="67">
        <f>U89*各種係数!H87</f>
        <v>0</v>
      </c>
      <c r="W89" s="67">
        <f>U89*各種係数!I87</f>
        <v>0</v>
      </c>
      <c r="X89" s="330">
        <f t="shared" si="10"/>
        <v>0</v>
      </c>
      <c r="Y89" s="67">
        <f t="shared" si="11"/>
        <v>0</v>
      </c>
      <c r="Z89" s="68">
        <f t="shared" si="12"/>
        <v>0</v>
      </c>
      <c r="AA89" s="67">
        <f>G89*各種係数!K87*各種係数!$N$16</f>
        <v>0</v>
      </c>
      <c r="AB89" s="67">
        <f>M89*各種係数!K87*各種係数!$N$16</f>
        <v>0</v>
      </c>
      <c r="AC89" s="67">
        <f>U89*各種係数!K87*各種係数!$N$16</f>
        <v>0</v>
      </c>
      <c r="AD89" s="80">
        <f t="shared" si="13"/>
        <v>0</v>
      </c>
      <c r="AE89" s="67">
        <f>G89*各種係数!L87*各種係数!$N$16</f>
        <v>0</v>
      </c>
      <c r="AF89" s="67">
        <f>M89*各種係数!L87*各種係数!$N$16</f>
        <v>0</v>
      </c>
      <c r="AG89" s="67">
        <f>U89*各種係数!L87*各種係数!$N$16</f>
        <v>0</v>
      </c>
      <c r="AH89" s="330">
        <f t="shared" si="14"/>
        <v>0</v>
      </c>
    </row>
    <row r="90" spans="2:34" x14ac:dyDescent="0.15">
      <c r="B90" s="155" t="s">
        <v>114</v>
      </c>
      <c r="C90" s="155" t="s">
        <v>315</v>
      </c>
      <c r="D90" s="155" t="s">
        <v>297</v>
      </c>
      <c r="E90" s="41" t="s">
        <v>189</v>
      </c>
      <c r="F90" s="363">
        <f>SUMIF(価格変換【実績】!$D$7:$D$64,E90,価格変換【実績】!$J$7:$J$64)</f>
        <v>0</v>
      </c>
      <c r="G90" s="324">
        <f>SUMIF(価格変換【実績】!$D$7:$D$64,E90,価格変換【実績】!$L$7:$L$64)</f>
        <v>0</v>
      </c>
      <c r="H90" s="325">
        <f>G90*各種係数!H88</f>
        <v>0</v>
      </c>
      <c r="I90" s="324">
        <f>G90*各種係数!I88</f>
        <v>0</v>
      </c>
      <c r="J90" s="366">
        <v>0</v>
      </c>
      <c r="K90" s="46">
        <f>J90*各種係数!G88</f>
        <v>0</v>
      </c>
      <c r="L90" s="46">
        <f>J90*各種係数!F88</f>
        <v>0</v>
      </c>
      <c r="M90" s="366">
        <v>0</v>
      </c>
      <c r="N90" s="46">
        <f>M90*各種係数!H88</f>
        <v>0</v>
      </c>
      <c r="O90" s="46">
        <f>M90*各種係数!I88</f>
        <v>0</v>
      </c>
      <c r="P90" s="54"/>
      <c r="Q90" s="41"/>
      <c r="R90" s="46">
        <f>Q$117*各種係数!J88</f>
        <v>0</v>
      </c>
      <c r="S90" s="46">
        <f>R90*各種係数!G88</f>
        <v>0</v>
      </c>
      <c r="T90" s="46">
        <f>R90*各種係数!F88</f>
        <v>0</v>
      </c>
      <c r="U90" s="366">
        <v>0</v>
      </c>
      <c r="V90" s="46">
        <f>U90*各種係数!H88</f>
        <v>0</v>
      </c>
      <c r="W90" s="46">
        <f>U90*各種係数!I88</f>
        <v>0</v>
      </c>
      <c r="X90" s="328">
        <f t="shared" si="10"/>
        <v>0</v>
      </c>
      <c r="Y90" s="136">
        <f t="shared" si="11"/>
        <v>0</v>
      </c>
      <c r="Z90" s="329">
        <f t="shared" si="12"/>
        <v>0</v>
      </c>
      <c r="AA90" s="46">
        <f>G90*各種係数!K88*各種係数!$N$16</f>
        <v>0</v>
      </c>
      <c r="AB90" s="46">
        <f>M90*各種係数!K88*各種係数!$N$16</f>
        <v>0</v>
      </c>
      <c r="AC90" s="46">
        <f>U90*各種係数!K88*各種係数!$N$16</f>
        <v>0</v>
      </c>
      <c r="AD90" s="366">
        <f t="shared" si="13"/>
        <v>0</v>
      </c>
      <c r="AE90" s="46">
        <f>G90*各種係数!L88*各種係数!$N$16</f>
        <v>0</v>
      </c>
      <c r="AF90" s="46">
        <f>M90*各種係数!L88*各種係数!$N$16</f>
        <v>0</v>
      </c>
      <c r="AG90" s="46">
        <f>U90*各種係数!L88*各種係数!$N$16</f>
        <v>0</v>
      </c>
      <c r="AH90" s="328">
        <f t="shared" si="14"/>
        <v>0</v>
      </c>
    </row>
    <row r="91" spans="2:34" x14ac:dyDescent="0.15">
      <c r="B91" s="155" t="s">
        <v>115</v>
      </c>
      <c r="C91" s="155" t="s">
        <v>315</v>
      </c>
      <c r="D91" s="155" t="s">
        <v>297</v>
      </c>
      <c r="E91" s="41" t="s">
        <v>987</v>
      </c>
      <c r="F91" s="363">
        <f>SUMIF(価格変換【実績】!$D$7:$D$64,E91,価格変換【実績】!$J$7:$J$64)</f>
        <v>0</v>
      </c>
      <c r="G91" s="324">
        <f>SUMIF(価格変換【実績】!$D$7:$D$64,E91,価格変換【実績】!$L$7:$L$64)</f>
        <v>0</v>
      </c>
      <c r="H91" s="325">
        <f>G91*各種係数!H89</f>
        <v>0</v>
      </c>
      <c r="I91" s="324">
        <f>G91*各種係数!I89</f>
        <v>0</v>
      </c>
      <c r="J91" s="364">
        <v>0</v>
      </c>
      <c r="K91" s="46">
        <f>J91*各種係数!G89</f>
        <v>0</v>
      </c>
      <c r="L91" s="46">
        <f>J91*各種係数!F89</f>
        <v>0</v>
      </c>
      <c r="M91" s="364">
        <v>0</v>
      </c>
      <c r="N91" s="46">
        <f>M91*各種係数!H89</f>
        <v>0</v>
      </c>
      <c r="O91" s="46">
        <f>M91*各種係数!I89</f>
        <v>0</v>
      </c>
      <c r="P91" s="54"/>
      <c r="Q91" s="41"/>
      <c r="R91" s="46">
        <f>Q$117*各種係数!J89</f>
        <v>0</v>
      </c>
      <c r="S91" s="46">
        <f>R91*各種係数!G89</f>
        <v>0</v>
      </c>
      <c r="T91" s="46">
        <f>R91*各種係数!F89</f>
        <v>0</v>
      </c>
      <c r="U91" s="364">
        <v>0</v>
      </c>
      <c r="V91" s="46">
        <f>U91*各種係数!H89</f>
        <v>0</v>
      </c>
      <c r="W91" s="46">
        <f>U91*各種係数!I89</f>
        <v>0</v>
      </c>
      <c r="X91" s="135">
        <f t="shared" si="10"/>
        <v>0</v>
      </c>
      <c r="Y91" s="46">
        <f t="shared" si="11"/>
        <v>0</v>
      </c>
      <c r="Z91" s="47">
        <f t="shared" si="12"/>
        <v>0</v>
      </c>
      <c r="AA91" s="46">
        <f>G91*各種係数!K89*各種係数!$N$16</f>
        <v>0</v>
      </c>
      <c r="AB91" s="46">
        <f>M91*各種係数!K89*各種係数!$N$16</f>
        <v>0</v>
      </c>
      <c r="AC91" s="46">
        <f>U91*各種係数!K89*各種係数!$N$16</f>
        <v>0</v>
      </c>
      <c r="AD91" s="364">
        <f t="shared" si="13"/>
        <v>0</v>
      </c>
      <c r="AE91" s="46">
        <f>G91*各種係数!L89*各種係数!$N$16</f>
        <v>0</v>
      </c>
      <c r="AF91" s="46">
        <f>M91*各種係数!L89*各種係数!$N$16</f>
        <v>0</v>
      </c>
      <c r="AG91" s="46">
        <f>U91*各種係数!L89*各種係数!$N$16</f>
        <v>0</v>
      </c>
      <c r="AH91" s="135">
        <f t="shared" si="14"/>
        <v>0</v>
      </c>
    </row>
    <row r="92" spans="2:34" x14ac:dyDescent="0.15">
      <c r="B92" s="155" t="s">
        <v>116</v>
      </c>
      <c r="C92" s="155" t="s">
        <v>315</v>
      </c>
      <c r="D92" s="155" t="s">
        <v>297</v>
      </c>
      <c r="E92" s="41" t="s">
        <v>988</v>
      </c>
      <c r="F92" s="363">
        <f>SUMIF(価格変換【実績】!$D$7:$D$64,E92,価格変換【実績】!$J$7:$J$64)</f>
        <v>0</v>
      </c>
      <c r="G92" s="324">
        <f>SUMIF(価格変換【実績】!$D$7:$D$64,E92,価格変換【実績】!$L$7:$L$64)</f>
        <v>0</v>
      </c>
      <c r="H92" s="325">
        <f>G92*各種係数!H90</f>
        <v>0</v>
      </c>
      <c r="I92" s="324">
        <f>G92*各種係数!I90</f>
        <v>0</v>
      </c>
      <c r="J92" s="364">
        <v>0</v>
      </c>
      <c r="K92" s="46">
        <f>J92*各種係数!G90</f>
        <v>0</v>
      </c>
      <c r="L92" s="46">
        <f>J92*各種係数!F90</f>
        <v>0</v>
      </c>
      <c r="M92" s="364">
        <v>0</v>
      </c>
      <c r="N92" s="46">
        <f>M92*各種係数!H90</f>
        <v>0</v>
      </c>
      <c r="O92" s="46">
        <f>M92*各種係数!I90</f>
        <v>0</v>
      </c>
      <c r="P92" s="54"/>
      <c r="Q92" s="41"/>
      <c r="R92" s="46">
        <f>Q$117*各種係数!J90</f>
        <v>0</v>
      </c>
      <c r="S92" s="46">
        <f>R92*各種係数!G90</f>
        <v>0</v>
      </c>
      <c r="T92" s="46">
        <f>R92*各種係数!F90</f>
        <v>0</v>
      </c>
      <c r="U92" s="364">
        <v>0</v>
      </c>
      <c r="V92" s="46">
        <f>U92*各種係数!H90</f>
        <v>0</v>
      </c>
      <c r="W92" s="46">
        <f>U92*各種係数!I90</f>
        <v>0</v>
      </c>
      <c r="X92" s="135">
        <f t="shared" si="10"/>
        <v>0</v>
      </c>
      <c r="Y92" s="46">
        <f t="shared" si="11"/>
        <v>0</v>
      </c>
      <c r="Z92" s="47">
        <f t="shared" si="12"/>
        <v>0</v>
      </c>
      <c r="AA92" s="46">
        <f>G92*各種係数!K90*各種係数!$N$16</f>
        <v>0</v>
      </c>
      <c r="AB92" s="46">
        <f>M92*各種係数!K90*各種係数!$N$16</f>
        <v>0</v>
      </c>
      <c r="AC92" s="46">
        <f>U92*各種係数!K90*各種係数!$N$16</f>
        <v>0</v>
      </c>
      <c r="AD92" s="364">
        <f t="shared" si="13"/>
        <v>0</v>
      </c>
      <c r="AE92" s="46">
        <f>G92*各種係数!L90*各種係数!$N$16</f>
        <v>0</v>
      </c>
      <c r="AF92" s="46">
        <f>M92*各種係数!L90*各種係数!$N$16</f>
        <v>0</v>
      </c>
      <c r="AG92" s="46">
        <f>U92*各種係数!L90*各種係数!$N$16</f>
        <v>0</v>
      </c>
      <c r="AH92" s="135">
        <f t="shared" si="14"/>
        <v>0</v>
      </c>
    </row>
    <row r="93" spans="2:34" x14ac:dyDescent="0.15">
      <c r="B93" s="155" t="s">
        <v>117</v>
      </c>
      <c r="C93" s="155" t="s">
        <v>316</v>
      </c>
      <c r="D93" s="155" t="s">
        <v>298</v>
      </c>
      <c r="E93" s="41" t="s">
        <v>989</v>
      </c>
      <c r="F93" s="363">
        <f>SUMIF(価格変換【実績】!$D$7:$D$64,E93,価格変換【実績】!$J$7:$J$64)</f>
        <v>0</v>
      </c>
      <c r="G93" s="324">
        <f>SUMIF(価格変換【実績】!$D$7:$D$64,E93,価格変換【実績】!$L$7:$L$64)</f>
        <v>0</v>
      </c>
      <c r="H93" s="325">
        <f>G93*各種係数!H91</f>
        <v>0</v>
      </c>
      <c r="I93" s="324">
        <f>G93*各種係数!I91</f>
        <v>0</v>
      </c>
      <c r="J93" s="364">
        <v>0</v>
      </c>
      <c r="K93" s="46">
        <f>J93*各種係数!G91</f>
        <v>0</v>
      </c>
      <c r="L93" s="46">
        <f>J93*各種係数!F91</f>
        <v>0</v>
      </c>
      <c r="M93" s="364">
        <v>0</v>
      </c>
      <c r="N93" s="46">
        <f>M93*各種係数!H91</f>
        <v>0</v>
      </c>
      <c r="O93" s="46">
        <f>M93*各種係数!I91</f>
        <v>0</v>
      </c>
      <c r="P93" s="54"/>
      <c r="Q93" s="41"/>
      <c r="R93" s="46">
        <f>Q$117*各種係数!J91</f>
        <v>0</v>
      </c>
      <c r="S93" s="46">
        <f>R93*各種係数!G91</f>
        <v>0</v>
      </c>
      <c r="T93" s="46">
        <f>R93*各種係数!F91</f>
        <v>0</v>
      </c>
      <c r="U93" s="364">
        <v>0</v>
      </c>
      <c r="V93" s="46">
        <f>U93*各種係数!H91</f>
        <v>0</v>
      </c>
      <c r="W93" s="46">
        <f>U93*各種係数!I91</f>
        <v>0</v>
      </c>
      <c r="X93" s="135">
        <f t="shared" si="10"/>
        <v>0</v>
      </c>
      <c r="Y93" s="46">
        <f t="shared" si="11"/>
        <v>0</v>
      </c>
      <c r="Z93" s="47">
        <f t="shared" si="12"/>
        <v>0</v>
      </c>
      <c r="AA93" s="46">
        <f>G93*各種係数!K91*各種係数!$N$16</f>
        <v>0</v>
      </c>
      <c r="AB93" s="46">
        <f>M93*各種係数!K91*各種係数!$N$16</f>
        <v>0</v>
      </c>
      <c r="AC93" s="46">
        <f>U93*各種係数!K91*各種係数!$N$16</f>
        <v>0</v>
      </c>
      <c r="AD93" s="364">
        <f t="shared" si="13"/>
        <v>0</v>
      </c>
      <c r="AE93" s="46">
        <f>G93*各種係数!L91*各種係数!$N$16</f>
        <v>0</v>
      </c>
      <c r="AF93" s="46">
        <f>M93*各種係数!L91*各種係数!$N$16</f>
        <v>0</v>
      </c>
      <c r="AG93" s="46">
        <f>U93*各種係数!L91*各種係数!$N$16</f>
        <v>0</v>
      </c>
      <c r="AH93" s="135">
        <f t="shared" si="14"/>
        <v>0</v>
      </c>
    </row>
    <row r="94" spans="2:34" x14ac:dyDescent="0.15">
      <c r="B94" s="155" t="s">
        <v>118</v>
      </c>
      <c r="C94" s="155" t="s">
        <v>316</v>
      </c>
      <c r="D94" s="155" t="s">
        <v>298</v>
      </c>
      <c r="E94" s="41" t="s">
        <v>193</v>
      </c>
      <c r="F94" s="365">
        <f>SUMIF(価格変換【実績】!$D$7:$D$64,E94,価格変換【実績】!$J$7:$J$64)</f>
        <v>0</v>
      </c>
      <c r="G94" s="326">
        <f>SUMIF(価格変換【実績】!$D$7:$D$64,E94,価格変換【実績】!$L$7:$L$64)</f>
        <v>0</v>
      </c>
      <c r="H94" s="327">
        <f>G94*各種係数!H92</f>
        <v>0</v>
      </c>
      <c r="I94" s="326">
        <f>G94*各種係数!I92</f>
        <v>0</v>
      </c>
      <c r="J94" s="80">
        <v>0</v>
      </c>
      <c r="K94" s="67">
        <f>J94*各種係数!G92</f>
        <v>0</v>
      </c>
      <c r="L94" s="67">
        <f>J94*各種係数!F92</f>
        <v>0</v>
      </c>
      <c r="M94" s="80">
        <v>0</v>
      </c>
      <c r="N94" s="67">
        <f>M94*各種係数!H92</f>
        <v>0</v>
      </c>
      <c r="O94" s="67">
        <f>M94*各種係数!I92</f>
        <v>0</v>
      </c>
      <c r="P94" s="54"/>
      <c r="Q94" s="41"/>
      <c r="R94" s="67">
        <f>Q$117*各種係数!J92</f>
        <v>0</v>
      </c>
      <c r="S94" s="67">
        <f>R94*各種係数!G92</f>
        <v>0</v>
      </c>
      <c r="T94" s="67">
        <f>R94*各種係数!F92</f>
        <v>0</v>
      </c>
      <c r="U94" s="80">
        <v>0</v>
      </c>
      <c r="V94" s="67">
        <f>U94*各種係数!H92</f>
        <v>0</v>
      </c>
      <c r="W94" s="67">
        <f>U94*各種係数!I92</f>
        <v>0</v>
      </c>
      <c r="X94" s="330">
        <f t="shared" si="10"/>
        <v>0</v>
      </c>
      <c r="Y94" s="67">
        <f t="shared" si="11"/>
        <v>0</v>
      </c>
      <c r="Z94" s="68">
        <f t="shared" si="12"/>
        <v>0</v>
      </c>
      <c r="AA94" s="67">
        <f>G94*各種係数!K92*各種係数!$N$16</f>
        <v>0</v>
      </c>
      <c r="AB94" s="67">
        <f>M94*各種係数!K92*各種係数!$N$16</f>
        <v>0</v>
      </c>
      <c r="AC94" s="67">
        <f>U94*各種係数!K92*各種係数!$N$16</f>
        <v>0</v>
      </c>
      <c r="AD94" s="80">
        <f t="shared" si="13"/>
        <v>0</v>
      </c>
      <c r="AE94" s="67">
        <f>G94*各種係数!L92*各種係数!$N$16</f>
        <v>0</v>
      </c>
      <c r="AF94" s="67">
        <f>M94*各種係数!L92*各種係数!$N$16</f>
        <v>0</v>
      </c>
      <c r="AG94" s="67">
        <f>U94*各種係数!L92*各種係数!$N$16</f>
        <v>0</v>
      </c>
      <c r="AH94" s="330">
        <f t="shared" si="14"/>
        <v>0</v>
      </c>
    </row>
    <row r="95" spans="2:34" x14ac:dyDescent="0.15">
      <c r="B95" s="162" t="s">
        <v>119</v>
      </c>
      <c r="C95" s="162" t="s">
        <v>316</v>
      </c>
      <c r="D95" s="162" t="s">
        <v>298</v>
      </c>
      <c r="E95" s="116" t="s">
        <v>990</v>
      </c>
      <c r="F95" s="363">
        <f>SUMIF(価格変換【実績】!$D$7:$D$64,E95,価格変換【実績】!$J$7:$J$64)</f>
        <v>0</v>
      </c>
      <c r="G95" s="324">
        <f>SUMIF(価格変換【実績】!$D$7:$D$64,E95,価格変換【実績】!$L$7:$L$64)</f>
        <v>0</v>
      </c>
      <c r="H95" s="325">
        <f>G95*各種係数!H93</f>
        <v>0</v>
      </c>
      <c r="I95" s="324">
        <f>G95*各種係数!I93</f>
        <v>0</v>
      </c>
      <c r="J95" s="366">
        <v>0</v>
      </c>
      <c r="K95" s="46">
        <f>J95*各種係数!G93</f>
        <v>0</v>
      </c>
      <c r="L95" s="46">
        <f>J95*各種係数!F93</f>
        <v>0</v>
      </c>
      <c r="M95" s="366">
        <v>0</v>
      </c>
      <c r="N95" s="46">
        <f>M95*各種係数!H93</f>
        <v>0</v>
      </c>
      <c r="O95" s="46">
        <f>M95*各種係数!I93</f>
        <v>0</v>
      </c>
      <c r="P95" s="54"/>
      <c r="Q95" s="41"/>
      <c r="R95" s="46">
        <f>Q$117*各種係数!J93</f>
        <v>0</v>
      </c>
      <c r="S95" s="46">
        <f>R95*各種係数!G93</f>
        <v>0</v>
      </c>
      <c r="T95" s="46">
        <f>R95*各種係数!F93</f>
        <v>0</v>
      </c>
      <c r="U95" s="366">
        <v>0</v>
      </c>
      <c r="V95" s="46">
        <f>U95*各種係数!H93</f>
        <v>0</v>
      </c>
      <c r="W95" s="46">
        <f>U95*各種係数!I93</f>
        <v>0</v>
      </c>
      <c r="X95" s="328">
        <f t="shared" si="10"/>
        <v>0</v>
      </c>
      <c r="Y95" s="136">
        <f t="shared" si="11"/>
        <v>0</v>
      </c>
      <c r="Z95" s="329">
        <f t="shared" si="12"/>
        <v>0</v>
      </c>
      <c r="AA95" s="46">
        <f>G95*各種係数!K93*各種係数!$N$16</f>
        <v>0</v>
      </c>
      <c r="AB95" s="46">
        <f>M95*各種係数!K93*各種係数!$N$16</f>
        <v>0</v>
      </c>
      <c r="AC95" s="46">
        <f>U95*各種係数!K93*各種係数!$N$16</f>
        <v>0</v>
      </c>
      <c r="AD95" s="366">
        <f t="shared" si="13"/>
        <v>0</v>
      </c>
      <c r="AE95" s="46">
        <f>G95*各種係数!L93*各種係数!$N$16</f>
        <v>0</v>
      </c>
      <c r="AF95" s="46">
        <f>M95*各種係数!L93*各種係数!$N$16</f>
        <v>0</v>
      </c>
      <c r="AG95" s="46">
        <f>U95*各種係数!L93*各種係数!$N$16</f>
        <v>0</v>
      </c>
      <c r="AH95" s="328">
        <f t="shared" si="14"/>
        <v>0</v>
      </c>
    </row>
    <row r="96" spans="2:34" x14ac:dyDescent="0.15">
      <c r="B96" s="155" t="s">
        <v>120</v>
      </c>
      <c r="C96" s="155" t="s">
        <v>316</v>
      </c>
      <c r="D96" s="155" t="s">
        <v>298</v>
      </c>
      <c r="E96" s="41" t="s">
        <v>991</v>
      </c>
      <c r="F96" s="363">
        <f>SUMIF(価格変換【実績】!$D$7:$D$64,E96,価格変換【実績】!$J$7:$J$64)</f>
        <v>0</v>
      </c>
      <c r="G96" s="324">
        <f>SUMIF(価格変換【実績】!$D$7:$D$64,E96,価格変換【実績】!$L$7:$L$64)</f>
        <v>0</v>
      </c>
      <c r="H96" s="325">
        <f>G96*各種係数!H94</f>
        <v>0</v>
      </c>
      <c r="I96" s="324">
        <f>G96*各種係数!I94</f>
        <v>0</v>
      </c>
      <c r="J96" s="364">
        <v>0</v>
      </c>
      <c r="K96" s="46">
        <f>J96*各種係数!G94</f>
        <v>0</v>
      </c>
      <c r="L96" s="46">
        <f>J96*各種係数!F94</f>
        <v>0</v>
      </c>
      <c r="M96" s="364">
        <v>0</v>
      </c>
      <c r="N96" s="46">
        <f>M96*各種係数!H94</f>
        <v>0</v>
      </c>
      <c r="O96" s="46">
        <f>M96*各種係数!I94</f>
        <v>0</v>
      </c>
      <c r="P96" s="54"/>
      <c r="Q96" s="41"/>
      <c r="R96" s="46">
        <f>Q$117*各種係数!J94</f>
        <v>0</v>
      </c>
      <c r="S96" s="46">
        <f>R96*各種係数!G94</f>
        <v>0</v>
      </c>
      <c r="T96" s="46">
        <f>R96*各種係数!F94</f>
        <v>0</v>
      </c>
      <c r="U96" s="364">
        <v>0</v>
      </c>
      <c r="V96" s="46">
        <f>U96*各種係数!H94</f>
        <v>0</v>
      </c>
      <c r="W96" s="46">
        <f>U96*各種係数!I94</f>
        <v>0</v>
      </c>
      <c r="X96" s="135">
        <f t="shared" si="10"/>
        <v>0</v>
      </c>
      <c r="Y96" s="46">
        <f t="shared" si="11"/>
        <v>0</v>
      </c>
      <c r="Z96" s="47">
        <f t="shared" si="12"/>
        <v>0</v>
      </c>
      <c r="AA96" s="46">
        <f>G96*各種係数!K94*各種係数!$N$16</f>
        <v>0</v>
      </c>
      <c r="AB96" s="46">
        <f>M96*各種係数!K94*各種係数!$N$16</f>
        <v>0</v>
      </c>
      <c r="AC96" s="46">
        <f>U96*各種係数!K94*各種係数!$N$16</f>
        <v>0</v>
      </c>
      <c r="AD96" s="364">
        <f t="shared" si="13"/>
        <v>0</v>
      </c>
      <c r="AE96" s="46">
        <f>G96*各種係数!L94*各種係数!$N$16</f>
        <v>0</v>
      </c>
      <c r="AF96" s="46">
        <f>M96*各種係数!L94*各種係数!$N$16</f>
        <v>0</v>
      </c>
      <c r="AG96" s="46">
        <f>U96*各種係数!L94*各種係数!$N$16</f>
        <v>0</v>
      </c>
      <c r="AH96" s="135">
        <f t="shared" si="14"/>
        <v>0</v>
      </c>
    </row>
    <row r="97" spans="2:34" x14ac:dyDescent="0.15">
      <c r="B97" s="155" t="s">
        <v>121</v>
      </c>
      <c r="C97" s="155" t="s">
        <v>316</v>
      </c>
      <c r="D97" s="155" t="s">
        <v>298</v>
      </c>
      <c r="E97" s="41" t="s">
        <v>992</v>
      </c>
      <c r="F97" s="363">
        <f>SUMIF(価格変換【実績】!$D$7:$D$64,E97,価格変換【実績】!$J$7:$J$64)</f>
        <v>0</v>
      </c>
      <c r="G97" s="324">
        <f>SUMIF(価格変換【実績】!$D$7:$D$64,E97,価格変換【実績】!$L$7:$L$64)</f>
        <v>0</v>
      </c>
      <c r="H97" s="325">
        <f>G97*各種係数!H95</f>
        <v>0</v>
      </c>
      <c r="I97" s="324">
        <f>G97*各種係数!I95</f>
        <v>0</v>
      </c>
      <c r="J97" s="364">
        <v>0</v>
      </c>
      <c r="K97" s="46">
        <f>J97*各種係数!G95</f>
        <v>0</v>
      </c>
      <c r="L97" s="46">
        <f>J97*各種係数!F95</f>
        <v>0</v>
      </c>
      <c r="M97" s="364">
        <v>0</v>
      </c>
      <c r="N97" s="46">
        <f>M97*各種係数!H95</f>
        <v>0</v>
      </c>
      <c r="O97" s="46">
        <f>M97*各種係数!I95</f>
        <v>0</v>
      </c>
      <c r="P97" s="54"/>
      <c r="Q97" s="41"/>
      <c r="R97" s="46">
        <f>Q$117*各種係数!J95</f>
        <v>0</v>
      </c>
      <c r="S97" s="46">
        <f>R97*各種係数!G95</f>
        <v>0</v>
      </c>
      <c r="T97" s="46">
        <f>R97*各種係数!F95</f>
        <v>0</v>
      </c>
      <c r="U97" s="364">
        <v>0</v>
      </c>
      <c r="V97" s="46">
        <f>U97*各種係数!H95</f>
        <v>0</v>
      </c>
      <c r="W97" s="46">
        <f>U97*各種係数!I95</f>
        <v>0</v>
      </c>
      <c r="X97" s="135">
        <f t="shared" si="10"/>
        <v>0</v>
      </c>
      <c r="Y97" s="46">
        <f t="shared" si="11"/>
        <v>0</v>
      </c>
      <c r="Z97" s="47">
        <f t="shared" si="12"/>
        <v>0</v>
      </c>
      <c r="AA97" s="46">
        <f>G97*各種係数!K95*各種係数!$N$16</f>
        <v>0</v>
      </c>
      <c r="AB97" s="46">
        <f>M97*各種係数!K95*各種係数!$N$16</f>
        <v>0</v>
      </c>
      <c r="AC97" s="46">
        <f>U97*各種係数!K95*各種係数!$N$16</f>
        <v>0</v>
      </c>
      <c r="AD97" s="364">
        <f t="shared" si="13"/>
        <v>0</v>
      </c>
      <c r="AE97" s="46">
        <f>G97*各種係数!L95*各種係数!$N$16</f>
        <v>0</v>
      </c>
      <c r="AF97" s="46">
        <f>M97*各種係数!L95*各種係数!$N$16</f>
        <v>0</v>
      </c>
      <c r="AG97" s="46">
        <f>U97*各種係数!L95*各種係数!$N$16</f>
        <v>0</v>
      </c>
      <c r="AH97" s="135">
        <f t="shared" si="14"/>
        <v>0</v>
      </c>
    </row>
    <row r="98" spans="2:34" x14ac:dyDescent="0.15">
      <c r="B98" s="155" t="s">
        <v>122</v>
      </c>
      <c r="C98" s="155" t="s">
        <v>317</v>
      </c>
      <c r="D98" s="155" t="s">
        <v>299</v>
      </c>
      <c r="E98" s="41" t="s">
        <v>195</v>
      </c>
      <c r="F98" s="363">
        <f>SUMIF(価格変換【実績】!$D$7:$D$64,E98,価格変換【実績】!$J$7:$J$64)</f>
        <v>0</v>
      </c>
      <c r="G98" s="324">
        <f>SUMIF(価格変換【実績】!$D$7:$D$64,E98,価格変換【実績】!$L$7:$L$64)</f>
        <v>0</v>
      </c>
      <c r="H98" s="325">
        <f>G98*各種係数!H96</f>
        <v>0</v>
      </c>
      <c r="I98" s="324">
        <f>G98*各種係数!I96</f>
        <v>0</v>
      </c>
      <c r="J98" s="364">
        <v>0</v>
      </c>
      <c r="K98" s="46">
        <f>J98*各種係数!G96</f>
        <v>0</v>
      </c>
      <c r="L98" s="46">
        <f>J98*各種係数!F96</f>
        <v>0</v>
      </c>
      <c r="M98" s="364">
        <v>0</v>
      </c>
      <c r="N98" s="46">
        <f>M98*各種係数!H96</f>
        <v>0</v>
      </c>
      <c r="O98" s="46">
        <f>M98*各種係数!I96</f>
        <v>0</v>
      </c>
      <c r="P98" s="54"/>
      <c r="Q98" s="41"/>
      <c r="R98" s="46">
        <f>Q$117*各種係数!J96</f>
        <v>0</v>
      </c>
      <c r="S98" s="46">
        <f>R98*各種係数!G96</f>
        <v>0</v>
      </c>
      <c r="T98" s="46">
        <f>R98*各種係数!F96</f>
        <v>0</v>
      </c>
      <c r="U98" s="364">
        <v>0</v>
      </c>
      <c r="V98" s="46">
        <f>U98*各種係数!H96</f>
        <v>0</v>
      </c>
      <c r="W98" s="46">
        <f>U98*各種係数!I96</f>
        <v>0</v>
      </c>
      <c r="X98" s="135">
        <f t="shared" si="10"/>
        <v>0</v>
      </c>
      <c r="Y98" s="46">
        <f t="shared" si="11"/>
        <v>0</v>
      </c>
      <c r="Z98" s="47">
        <f t="shared" si="12"/>
        <v>0</v>
      </c>
      <c r="AA98" s="46">
        <f>G98*各種係数!K96*各種係数!$N$16</f>
        <v>0</v>
      </c>
      <c r="AB98" s="46">
        <f>M98*各種係数!K96*各種係数!$N$16</f>
        <v>0</v>
      </c>
      <c r="AC98" s="46">
        <f>U98*各種係数!K96*各種係数!$N$16</f>
        <v>0</v>
      </c>
      <c r="AD98" s="364">
        <f t="shared" si="13"/>
        <v>0</v>
      </c>
      <c r="AE98" s="46">
        <f>G98*各種係数!L96*各種係数!$N$16</f>
        <v>0</v>
      </c>
      <c r="AF98" s="46">
        <f>M98*各種係数!L96*各種係数!$N$16</f>
        <v>0</v>
      </c>
      <c r="AG98" s="46">
        <f>U98*各種係数!L96*各種係数!$N$16</f>
        <v>0</v>
      </c>
      <c r="AH98" s="135">
        <f t="shared" si="14"/>
        <v>0</v>
      </c>
    </row>
    <row r="99" spans="2:34" x14ac:dyDescent="0.15">
      <c r="B99" s="163" t="s">
        <v>123</v>
      </c>
      <c r="C99" s="163" t="s">
        <v>318</v>
      </c>
      <c r="D99" s="163" t="s">
        <v>300</v>
      </c>
      <c r="E99" s="62" t="s">
        <v>196</v>
      </c>
      <c r="F99" s="365">
        <f>SUMIF(価格変換【実績】!$D$7:$D$64,E99,価格変換【実績】!$J$7:$J$64)</f>
        <v>0</v>
      </c>
      <c r="G99" s="326">
        <f>SUMIF(価格変換【実績】!$D$7:$D$64,E99,価格変換【実績】!$L$7:$L$64)</f>
        <v>0</v>
      </c>
      <c r="H99" s="327">
        <f>G99*各種係数!H97</f>
        <v>0</v>
      </c>
      <c r="I99" s="326">
        <f>G99*各種係数!I97</f>
        <v>0</v>
      </c>
      <c r="J99" s="80">
        <v>0</v>
      </c>
      <c r="K99" s="67">
        <f>J99*各種係数!G97</f>
        <v>0</v>
      </c>
      <c r="L99" s="67">
        <f>J99*各種係数!F97</f>
        <v>0</v>
      </c>
      <c r="M99" s="80">
        <v>0</v>
      </c>
      <c r="N99" s="67">
        <f>M99*各種係数!H97</f>
        <v>0</v>
      </c>
      <c r="O99" s="67">
        <f>M99*各種係数!I97</f>
        <v>0</v>
      </c>
      <c r="P99" s="54"/>
      <c r="Q99" s="41"/>
      <c r="R99" s="67">
        <f>Q$117*各種係数!J97</f>
        <v>0</v>
      </c>
      <c r="S99" s="67">
        <f>R99*各種係数!G97</f>
        <v>0</v>
      </c>
      <c r="T99" s="67">
        <f>R99*各種係数!F97</f>
        <v>0</v>
      </c>
      <c r="U99" s="80">
        <v>0</v>
      </c>
      <c r="V99" s="67">
        <f>U99*各種係数!H97</f>
        <v>0</v>
      </c>
      <c r="W99" s="67">
        <f>U99*各種係数!I97</f>
        <v>0</v>
      </c>
      <c r="X99" s="330">
        <f t="shared" si="10"/>
        <v>0</v>
      </c>
      <c r="Y99" s="67">
        <f t="shared" si="11"/>
        <v>0</v>
      </c>
      <c r="Z99" s="68">
        <f t="shared" si="12"/>
        <v>0</v>
      </c>
      <c r="AA99" s="67">
        <f>G99*各種係数!K97*各種係数!$N$16</f>
        <v>0</v>
      </c>
      <c r="AB99" s="67">
        <f>M99*各種係数!K97*各種係数!$N$16</f>
        <v>0</v>
      </c>
      <c r="AC99" s="67">
        <f>U99*各種係数!K97*各種係数!$N$16</f>
        <v>0</v>
      </c>
      <c r="AD99" s="80">
        <f t="shared" si="13"/>
        <v>0</v>
      </c>
      <c r="AE99" s="67">
        <f>G99*各種係数!L97*各種係数!$N$16</f>
        <v>0</v>
      </c>
      <c r="AF99" s="67">
        <f>M99*各種係数!L97*各種係数!$N$16</f>
        <v>0</v>
      </c>
      <c r="AG99" s="67">
        <f>U99*各種係数!L97*各種係数!$N$16</f>
        <v>0</v>
      </c>
      <c r="AH99" s="330">
        <f t="shared" si="14"/>
        <v>0</v>
      </c>
    </row>
    <row r="100" spans="2:34" x14ac:dyDescent="0.15">
      <c r="B100" s="155" t="s">
        <v>124</v>
      </c>
      <c r="C100" s="155" t="s">
        <v>318</v>
      </c>
      <c r="D100" s="155" t="s">
        <v>300</v>
      </c>
      <c r="E100" s="41" t="s">
        <v>197</v>
      </c>
      <c r="F100" s="363">
        <f>SUMIF(価格変換【実績】!$D$7:$D$64,E100,価格変換【実績】!$J$7:$J$64)</f>
        <v>0</v>
      </c>
      <c r="G100" s="324">
        <f>SUMIF(価格変換【実績】!$D$7:$D$64,E100,価格変換【実績】!$L$7:$L$64)</f>
        <v>0</v>
      </c>
      <c r="H100" s="325">
        <f>G100*各種係数!H98</f>
        <v>0</v>
      </c>
      <c r="I100" s="324">
        <f>G100*各種係数!I98</f>
        <v>0</v>
      </c>
      <c r="J100" s="366">
        <v>0</v>
      </c>
      <c r="K100" s="46">
        <f>J100*各種係数!G98</f>
        <v>0</v>
      </c>
      <c r="L100" s="46">
        <f>J100*各種係数!F98</f>
        <v>0</v>
      </c>
      <c r="M100" s="366">
        <v>0</v>
      </c>
      <c r="N100" s="46">
        <f>M100*各種係数!H98</f>
        <v>0</v>
      </c>
      <c r="O100" s="46">
        <f>M100*各種係数!I98</f>
        <v>0</v>
      </c>
      <c r="P100" s="54"/>
      <c r="Q100" s="41"/>
      <c r="R100" s="46">
        <f>Q$117*各種係数!J98</f>
        <v>0</v>
      </c>
      <c r="S100" s="46">
        <f>R100*各種係数!G98</f>
        <v>0</v>
      </c>
      <c r="T100" s="46">
        <f>R100*各種係数!F98</f>
        <v>0</v>
      </c>
      <c r="U100" s="366">
        <v>0</v>
      </c>
      <c r="V100" s="46">
        <f>U100*各種係数!H98</f>
        <v>0</v>
      </c>
      <c r="W100" s="46">
        <f>U100*各種係数!I98</f>
        <v>0</v>
      </c>
      <c r="X100" s="328">
        <f t="shared" si="10"/>
        <v>0</v>
      </c>
      <c r="Y100" s="136">
        <f t="shared" si="11"/>
        <v>0</v>
      </c>
      <c r="Z100" s="329">
        <f t="shared" si="12"/>
        <v>0</v>
      </c>
      <c r="AA100" s="46">
        <f>G100*各種係数!K98*各種係数!$N$16</f>
        <v>0</v>
      </c>
      <c r="AB100" s="46">
        <f>M100*各種係数!K98*各種係数!$N$16</f>
        <v>0</v>
      </c>
      <c r="AC100" s="46">
        <f>U100*各種係数!K98*各種係数!$N$16</f>
        <v>0</v>
      </c>
      <c r="AD100" s="366">
        <f t="shared" si="13"/>
        <v>0</v>
      </c>
      <c r="AE100" s="46">
        <f>G100*各種係数!L98*各種係数!$N$16</f>
        <v>0</v>
      </c>
      <c r="AF100" s="46">
        <f>M100*各種係数!L98*各種係数!$N$16</f>
        <v>0</v>
      </c>
      <c r="AG100" s="46">
        <f>U100*各種係数!L98*各種係数!$N$16</f>
        <v>0</v>
      </c>
      <c r="AH100" s="328">
        <f t="shared" si="14"/>
        <v>0</v>
      </c>
    </row>
    <row r="101" spans="2:34" x14ac:dyDescent="0.15">
      <c r="B101" s="155" t="s">
        <v>125</v>
      </c>
      <c r="C101" s="155" t="s">
        <v>319</v>
      </c>
      <c r="D101" s="155" t="s">
        <v>300</v>
      </c>
      <c r="E101" s="41" t="s">
        <v>993</v>
      </c>
      <c r="F101" s="363">
        <f>SUMIF(価格変換【実績】!$D$7:$D$64,E101,価格変換【実績】!$J$7:$J$64)</f>
        <v>0</v>
      </c>
      <c r="G101" s="324">
        <f>SUMIF(価格変換【実績】!$D$7:$D$64,E101,価格変換【実績】!$L$7:$L$64)</f>
        <v>0</v>
      </c>
      <c r="H101" s="325">
        <f>G101*各種係数!H99</f>
        <v>0</v>
      </c>
      <c r="I101" s="324">
        <f>G101*各種係数!I99</f>
        <v>0</v>
      </c>
      <c r="J101" s="364">
        <v>0</v>
      </c>
      <c r="K101" s="46">
        <f>J101*各種係数!G99</f>
        <v>0</v>
      </c>
      <c r="L101" s="46">
        <f>J101*各種係数!F99</f>
        <v>0</v>
      </c>
      <c r="M101" s="364">
        <v>0</v>
      </c>
      <c r="N101" s="46">
        <f>M101*各種係数!H99</f>
        <v>0</v>
      </c>
      <c r="O101" s="46">
        <f>M101*各種係数!I99</f>
        <v>0</v>
      </c>
      <c r="P101" s="54"/>
      <c r="Q101" s="41"/>
      <c r="R101" s="46">
        <f>Q$117*各種係数!J99</f>
        <v>0</v>
      </c>
      <c r="S101" s="46">
        <f>R101*各種係数!G99</f>
        <v>0</v>
      </c>
      <c r="T101" s="46">
        <f>R101*各種係数!F99</f>
        <v>0</v>
      </c>
      <c r="U101" s="364">
        <v>0</v>
      </c>
      <c r="V101" s="46">
        <f>U101*各種係数!H99</f>
        <v>0</v>
      </c>
      <c r="W101" s="46">
        <f>U101*各種係数!I99</f>
        <v>0</v>
      </c>
      <c r="X101" s="135">
        <f t="shared" si="10"/>
        <v>0</v>
      </c>
      <c r="Y101" s="46">
        <f t="shared" si="11"/>
        <v>0</v>
      </c>
      <c r="Z101" s="47">
        <f t="shared" si="12"/>
        <v>0</v>
      </c>
      <c r="AA101" s="46">
        <f>G101*各種係数!K99*各種係数!$N$16</f>
        <v>0</v>
      </c>
      <c r="AB101" s="46">
        <f>M101*各種係数!K99*各種係数!$N$16</f>
        <v>0</v>
      </c>
      <c r="AC101" s="46">
        <f>U101*各種係数!K99*各種係数!$N$16</f>
        <v>0</v>
      </c>
      <c r="AD101" s="364">
        <f t="shared" si="13"/>
        <v>0</v>
      </c>
      <c r="AE101" s="46">
        <f>G101*各種係数!L99*各種係数!$N$16</f>
        <v>0</v>
      </c>
      <c r="AF101" s="46">
        <f>M101*各種係数!L99*各種係数!$N$16</f>
        <v>0</v>
      </c>
      <c r="AG101" s="46">
        <f>U101*各種係数!L99*各種係数!$N$16</f>
        <v>0</v>
      </c>
      <c r="AH101" s="135">
        <f t="shared" si="14"/>
        <v>0</v>
      </c>
    </row>
    <row r="102" spans="2:34" x14ac:dyDescent="0.15">
      <c r="B102" s="155" t="s">
        <v>126</v>
      </c>
      <c r="C102" s="155" t="s">
        <v>319</v>
      </c>
      <c r="D102" s="155" t="s">
        <v>300</v>
      </c>
      <c r="E102" s="41" t="s">
        <v>994</v>
      </c>
      <c r="F102" s="363">
        <f>SUMIF(価格変換【実績】!$D$7:$D$64,E102,価格変換【実績】!$J$7:$J$64)</f>
        <v>0</v>
      </c>
      <c r="G102" s="324">
        <f>SUMIF(価格変換【実績】!$D$7:$D$64,E102,価格変換【実績】!$L$7:$L$64)</f>
        <v>0</v>
      </c>
      <c r="H102" s="325">
        <f>G102*各種係数!H100</f>
        <v>0</v>
      </c>
      <c r="I102" s="324">
        <f>G102*各種係数!I100</f>
        <v>0</v>
      </c>
      <c r="J102" s="364">
        <v>0</v>
      </c>
      <c r="K102" s="46">
        <f>J102*各種係数!G100</f>
        <v>0</v>
      </c>
      <c r="L102" s="46">
        <f>J102*各種係数!F100</f>
        <v>0</v>
      </c>
      <c r="M102" s="364">
        <v>0</v>
      </c>
      <c r="N102" s="46">
        <f>M102*各種係数!H100</f>
        <v>0</v>
      </c>
      <c r="O102" s="46">
        <f>M102*各種係数!I100</f>
        <v>0</v>
      </c>
      <c r="P102" s="54"/>
      <c r="Q102" s="41"/>
      <c r="R102" s="46">
        <f>Q$117*各種係数!J100</f>
        <v>0</v>
      </c>
      <c r="S102" s="46">
        <f>R102*各種係数!G100</f>
        <v>0</v>
      </c>
      <c r="T102" s="46">
        <f>R102*各種係数!F100</f>
        <v>0</v>
      </c>
      <c r="U102" s="364">
        <v>0</v>
      </c>
      <c r="V102" s="46">
        <f>U102*各種係数!H100</f>
        <v>0</v>
      </c>
      <c r="W102" s="46">
        <f>U102*各種係数!I100</f>
        <v>0</v>
      </c>
      <c r="X102" s="135">
        <f t="shared" si="10"/>
        <v>0</v>
      </c>
      <c r="Y102" s="46">
        <f t="shared" si="11"/>
        <v>0</v>
      </c>
      <c r="Z102" s="47">
        <f t="shared" si="12"/>
        <v>0</v>
      </c>
      <c r="AA102" s="46">
        <f>G102*各種係数!K100*各種係数!$N$16</f>
        <v>0</v>
      </c>
      <c r="AB102" s="46">
        <f>M102*各種係数!K100*各種係数!$N$16</f>
        <v>0</v>
      </c>
      <c r="AC102" s="46">
        <f>U102*各種係数!K100*各種係数!$N$16</f>
        <v>0</v>
      </c>
      <c r="AD102" s="364">
        <f t="shared" si="13"/>
        <v>0</v>
      </c>
      <c r="AE102" s="46">
        <f>G102*各種係数!L100*各種係数!$N$16</f>
        <v>0</v>
      </c>
      <c r="AF102" s="46">
        <f>M102*各種係数!L100*各種係数!$N$16</f>
        <v>0</v>
      </c>
      <c r="AG102" s="46">
        <f>U102*各種係数!L100*各種係数!$N$16</f>
        <v>0</v>
      </c>
      <c r="AH102" s="135">
        <f t="shared" si="14"/>
        <v>0</v>
      </c>
    </row>
    <row r="103" spans="2:34" x14ac:dyDescent="0.15">
      <c r="B103" s="155" t="s">
        <v>127</v>
      </c>
      <c r="C103" s="155" t="s">
        <v>319</v>
      </c>
      <c r="D103" s="155" t="s">
        <v>300</v>
      </c>
      <c r="E103" s="41" t="s">
        <v>995</v>
      </c>
      <c r="F103" s="363">
        <f>SUMIF(価格変換【実績】!$D$7:$D$64,E103,価格変換【実績】!$J$7:$J$64)</f>
        <v>0</v>
      </c>
      <c r="G103" s="324">
        <f>SUMIF(価格変換【実績】!$D$7:$D$64,E103,価格変換【実績】!$L$7:$L$64)</f>
        <v>0</v>
      </c>
      <c r="H103" s="325">
        <f>G103*各種係数!H101</f>
        <v>0</v>
      </c>
      <c r="I103" s="324">
        <f>G103*各種係数!I101</f>
        <v>0</v>
      </c>
      <c r="J103" s="364">
        <v>0</v>
      </c>
      <c r="K103" s="46">
        <f>J103*各種係数!G101</f>
        <v>0</v>
      </c>
      <c r="L103" s="46">
        <f>J103*各種係数!F101</f>
        <v>0</v>
      </c>
      <c r="M103" s="364">
        <v>0</v>
      </c>
      <c r="N103" s="46">
        <f>M103*各種係数!H101</f>
        <v>0</v>
      </c>
      <c r="O103" s="46">
        <f>M103*各種係数!I101</f>
        <v>0</v>
      </c>
      <c r="P103" s="54"/>
      <c r="Q103" s="41"/>
      <c r="R103" s="46">
        <f>Q$117*各種係数!J101</f>
        <v>0</v>
      </c>
      <c r="S103" s="46">
        <f>R103*各種係数!G101</f>
        <v>0</v>
      </c>
      <c r="T103" s="46">
        <f>R103*各種係数!F101</f>
        <v>0</v>
      </c>
      <c r="U103" s="364">
        <v>0</v>
      </c>
      <c r="V103" s="46">
        <f>U103*各種係数!H101</f>
        <v>0</v>
      </c>
      <c r="W103" s="46">
        <f>U103*各種係数!I101</f>
        <v>0</v>
      </c>
      <c r="X103" s="135">
        <f t="shared" si="10"/>
        <v>0</v>
      </c>
      <c r="Y103" s="46">
        <f t="shared" si="11"/>
        <v>0</v>
      </c>
      <c r="Z103" s="47">
        <f t="shared" si="12"/>
        <v>0</v>
      </c>
      <c r="AA103" s="46">
        <f>G103*各種係数!K101*各種係数!$N$16</f>
        <v>0</v>
      </c>
      <c r="AB103" s="46">
        <f>M103*各種係数!K101*各種係数!$N$16</f>
        <v>0</v>
      </c>
      <c r="AC103" s="46">
        <f>U103*各種係数!K101*各種係数!$N$16</f>
        <v>0</v>
      </c>
      <c r="AD103" s="364">
        <f t="shared" si="13"/>
        <v>0</v>
      </c>
      <c r="AE103" s="46">
        <f>G103*各種係数!L101*各種係数!$N$16</f>
        <v>0</v>
      </c>
      <c r="AF103" s="46">
        <f>M103*各種係数!L101*各種係数!$N$16</f>
        <v>0</v>
      </c>
      <c r="AG103" s="46">
        <f>U103*各種係数!L101*各種係数!$N$16</f>
        <v>0</v>
      </c>
      <c r="AH103" s="135">
        <f t="shared" si="14"/>
        <v>0</v>
      </c>
    </row>
    <row r="104" spans="2:34" x14ac:dyDescent="0.15">
      <c r="B104" s="155" t="s">
        <v>128</v>
      </c>
      <c r="C104" s="155" t="s">
        <v>319</v>
      </c>
      <c r="D104" s="155" t="s">
        <v>300</v>
      </c>
      <c r="E104" s="41" t="s">
        <v>996</v>
      </c>
      <c r="F104" s="365">
        <f>SUMIF(価格変換【実績】!$D$7:$D$64,E104,価格変換【実績】!$J$7:$J$64)</f>
        <v>0</v>
      </c>
      <c r="G104" s="326">
        <f>SUMIF(価格変換【実績】!$D$7:$D$64,E104,価格変換【実績】!$L$7:$L$64)</f>
        <v>0</v>
      </c>
      <c r="H104" s="327">
        <f>G104*各種係数!H102</f>
        <v>0</v>
      </c>
      <c r="I104" s="326">
        <f>G104*各種係数!I102</f>
        <v>0</v>
      </c>
      <c r="J104" s="80">
        <v>0</v>
      </c>
      <c r="K104" s="67">
        <f>J104*各種係数!G102</f>
        <v>0</v>
      </c>
      <c r="L104" s="67">
        <f>J104*各種係数!F102</f>
        <v>0</v>
      </c>
      <c r="M104" s="80">
        <v>0</v>
      </c>
      <c r="N104" s="67">
        <f>M104*各種係数!H102</f>
        <v>0</v>
      </c>
      <c r="O104" s="67">
        <f>M104*各種係数!I102</f>
        <v>0</v>
      </c>
      <c r="P104" s="54"/>
      <c r="Q104" s="41"/>
      <c r="R104" s="67">
        <f>Q$117*各種係数!J102</f>
        <v>0</v>
      </c>
      <c r="S104" s="67">
        <f>R104*各種係数!G102</f>
        <v>0</v>
      </c>
      <c r="T104" s="67">
        <f>R104*各種係数!F102</f>
        <v>0</v>
      </c>
      <c r="U104" s="80">
        <v>0</v>
      </c>
      <c r="V104" s="67">
        <f>U104*各種係数!H102</f>
        <v>0</v>
      </c>
      <c r="W104" s="67">
        <f>U104*各種係数!I102</f>
        <v>0</v>
      </c>
      <c r="X104" s="330">
        <f t="shared" si="10"/>
        <v>0</v>
      </c>
      <c r="Y104" s="67">
        <f t="shared" si="11"/>
        <v>0</v>
      </c>
      <c r="Z104" s="68">
        <f t="shared" si="12"/>
        <v>0</v>
      </c>
      <c r="AA104" s="67">
        <f>G104*各種係数!K102*各種係数!$N$16</f>
        <v>0</v>
      </c>
      <c r="AB104" s="67">
        <f>M104*各種係数!K102*各種係数!$N$16</f>
        <v>0</v>
      </c>
      <c r="AC104" s="67">
        <f>U104*各種係数!K102*各種係数!$N$16</f>
        <v>0</v>
      </c>
      <c r="AD104" s="80">
        <f t="shared" si="13"/>
        <v>0</v>
      </c>
      <c r="AE104" s="67">
        <f>G104*各種係数!L102*各種係数!$N$16</f>
        <v>0</v>
      </c>
      <c r="AF104" s="67">
        <f>M104*各種係数!L102*各種係数!$N$16</f>
        <v>0</v>
      </c>
      <c r="AG104" s="67">
        <f>U104*各種係数!L102*各種係数!$N$16</f>
        <v>0</v>
      </c>
      <c r="AH104" s="330">
        <f t="shared" si="14"/>
        <v>0</v>
      </c>
    </row>
    <row r="105" spans="2:34" x14ac:dyDescent="0.15">
      <c r="B105" s="162" t="s">
        <v>129</v>
      </c>
      <c r="C105" s="162" t="s">
        <v>320</v>
      </c>
      <c r="D105" s="162" t="s">
        <v>300</v>
      </c>
      <c r="E105" s="116" t="s">
        <v>952</v>
      </c>
      <c r="F105" s="363">
        <f>SUMIF(価格変換【実績】!$D$7:$D$64,E105,価格変換【実績】!$J$7:$J$64)</f>
        <v>0</v>
      </c>
      <c r="G105" s="324">
        <f>SUMIF(価格変換【実績】!$D$7:$D$64,E105,価格変換【実績】!$L$7:$L$64)</f>
        <v>0</v>
      </c>
      <c r="H105" s="325">
        <f>G105*各種係数!H103</f>
        <v>0</v>
      </c>
      <c r="I105" s="324">
        <f>G105*各種係数!I103</f>
        <v>0</v>
      </c>
      <c r="J105" s="366">
        <v>0</v>
      </c>
      <c r="K105" s="46">
        <f>J105*各種係数!G103</f>
        <v>0</v>
      </c>
      <c r="L105" s="46">
        <f>J105*各種係数!F103</f>
        <v>0</v>
      </c>
      <c r="M105" s="366">
        <v>0</v>
      </c>
      <c r="N105" s="46">
        <f>M105*各種係数!H103</f>
        <v>0</v>
      </c>
      <c r="O105" s="46">
        <f>M105*各種係数!I103</f>
        <v>0</v>
      </c>
      <c r="P105" s="54"/>
      <c r="Q105" s="41"/>
      <c r="R105" s="46">
        <f>Q$117*各種係数!J103</f>
        <v>0</v>
      </c>
      <c r="S105" s="46">
        <f>R105*各種係数!G103</f>
        <v>0</v>
      </c>
      <c r="T105" s="46">
        <f>R105*各種係数!F103</f>
        <v>0</v>
      </c>
      <c r="U105" s="366">
        <v>0</v>
      </c>
      <c r="V105" s="46">
        <f>U105*各種係数!H103</f>
        <v>0</v>
      </c>
      <c r="W105" s="46">
        <f>U105*各種係数!I103</f>
        <v>0</v>
      </c>
      <c r="X105" s="328">
        <f t="shared" si="10"/>
        <v>0</v>
      </c>
      <c r="Y105" s="136">
        <f t="shared" si="11"/>
        <v>0</v>
      </c>
      <c r="Z105" s="329">
        <f t="shared" si="12"/>
        <v>0</v>
      </c>
      <c r="AA105" s="46">
        <f>G105*各種係数!K103*各種係数!$N$16</f>
        <v>0</v>
      </c>
      <c r="AB105" s="46">
        <f>M105*各種係数!K103*各種係数!$N$16</f>
        <v>0</v>
      </c>
      <c r="AC105" s="46">
        <f>U105*各種係数!K103*各種係数!$N$16</f>
        <v>0</v>
      </c>
      <c r="AD105" s="366">
        <f t="shared" si="13"/>
        <v>0</v>
      </c>
      <c r="AE105" s="46">
        <f>G105*各種係数!L103*各種係数!$N$16</f>
        <v>0</v>
      </c>
      <c r="AF105" s="46">
        <f>M105*各種係数!L103*各種係数!$N$16</f>
        <v>0</v>
      </c>
      <c r="AG105" s="46">
        <f>U105*各種係数!L103*各種係数!$N$16</f>
        <v>0</v>
      </c>
      <c r="AH105" s="328">
        <f t="shared" si="14"/>
        <v>0</v>
      </c>
    </row>
    <row r="106" spans="2:34" x14ac:dyDescent="0.15">
      <c r="B106" s="155" t="s">
        <v>130</v>
      </c>
      <c r="C106" s="155" t="s">
        <v>321</v>
      </c>
      <c r="D106" s="155" t="s">
        <v>300</v>
      </c>
      <c r="E106" s="41" t="s">
        <v>199</v>
      </c>
      <c r="F106" s="363">
        <f>SUMIF(価格変換【実績】!$D$7:$D$64,E106,価格変換【実績】!$J$7:$J$64)</f>
        <v>0</v>
      </c>
      <c r="G106" s="324">
        <f>SUMIF(価格変換【実績】!$D$7:$D$64,E106,価格変換【実績】!$L$7:$L$64)</f>
        <v>0</v>
      </c>
      <c r="H106" s="325">
        <f>G106*各種係数!H104</f>
        <v>0</v>
      </c>
      <c r="I106" s="324">
        <f>G106*各種係数!I104</f>
        <v>0</v>
      </c>
      <c r="J106" s="364">
        <v>0</v>
      </c>
      <c r="K106" s="46">
        <f>J106*各種係数!G104</f>
        <v>0</v>
      </c>
      <c r="L106" s="46">
        <f>J106*各種係数!F104</f>
        <v>0</v>
      </c>
      <c r="M106" s="364">
        <v>0</v>
      </c>
      <c r="N106" s="46">
        <f>M106*各種係数!H104</f>
        <v>0</v>
      </c>
      <c r="O106" s="46">
        <f>M106*各種係数!I104</f>
        <v>0</v>
      </c>
      <c r="P106" s="54"/>
      <c r="Q106" s="41"/>
      <c r="R106" s="46">
        <f>Q$117*各種係数!J104</f>
        <v>0</v>
      </c>
      <c r="S106" s="46">
        <f>R106*各種係数!G104</f>
        <v>0</v>
      </c>
      <c r="T106" s="46">
        <f>R106*各種係数!F104</f>
        <v>0</v>
      </c>
      <c r="U106" s="364">
        <v>0</v>
      </c>
      <c r="V106" s="46">
        <f>U106*各種係数!H104</f>
        <v>0</v>
      </c>
      <c r="W106" s="46">
        <f>U106*各種係数!I104</f>
        <v>0</v>
      </c>
      <c r="X106" s="135">
        <f t="shared" ref="X106:X116" si="15">G106+M106+U106</f>
        <v>0</v>
      </c>
      <c r="Y106" s="46">
        <f t="shared" ref="Y106:Y116" si="16">H106+N106+V106</f>
        <v>0</v>
      </c>
      <c r="Z106" s="47">
        <f t="shared" ref="Z106:Z116" si="17">I106+O106+W106</f>
        <v>0</v>
      </c>
      <c r="AA106" s="46">
        <f>G106*各種係数!K104*各種係数!$N$16</f>
        <v>0</v>
      </c>
      <c r="AB106" s="46">
        <f>M106*各種係数!K104*各種係数!$N$16</f>
        <v>0</v>
      </c>
      <c r="AC106" s="46">
        <f>U106*各種係数!K104*各種係数!$N$16</f>
        <v>0</v>
      </c>
      <c r="AD106" s="364">
        <f t="shared" ref="AD106:AD116" si="18">SUM(AA106:AC106)</f>
        <v>0</v>
      </c>
      <c r="AE106" s="46">
        <f>G106*各種係数!L104*各種係数!$N$16</f>
        <v>0</v>
      </c>
      <c r="AF106" s="46">
        <f>M106*各種係数!L104*各種係数!$N$16</f>
        <v>0</v>
      </c>
      <c r="AG106" s="46">
        <f>U106*各種係数!L104*各種係数!$N$16</f>
        <v>0</v>
      </c>
      <c r="AH106" s="135">
        <f t="shared" ref="AH106:AH116" si="19">SUM(AE106:AG106)</f>
        <v>0</v>
      </c>
    </row>
    <row r="107" spans="2:34" x14ac:dyDescent="0.15">
      <c r="B107" s="155" t="s">
        <v>131</v>
      </c>
      <c r="C107" s="155" t="s">
        <v>321</v>
      </c>
      <c r="D107" s="155" t="s">
        <v>300</v>
      </c>
      <c r="E107" s="41" t="s">
        <v>213</v>
      </c>
      <c r="F107" s="363">
        <f>SUMIF(価格変換【実績】!$D$7:$D$64,E107,価格変換【実績】!$J$7:$J$64)</f>
        <v>0</v>
      </c>
      <c r="G107" s="324">
        <f>SUMIF(価格変換【実績】!$D$7:$D$64,E107,価格変換【実績】!$L$7:$L$64)</f>
        <v>0</v>
      </c>
      <c r="H107" s="325">
        <f>G107*各種係数!H105</f>
        <v>0</v>
      </c>
      <c r="I107" s="324">
        <f>G107*各種係数!I105</f>
        <v>0</v>
      </c>
      <c r="J107" s="364">
        <v>0</v>
      </c>
      <c r="K107" s="46">
        <f>J107*各種係数!G105</f>
        <v>0</v>
      </c>
      <c r="L107" s="46">
        <f>J107*各種係数!F105</f>
        <v>0</v>
      </c>
      <c r="M107" s="364">
        <v>0</v>
      </c>
      <c r="N107" s="46">
        <f>M107*各種係数!H105</f>
        <v>0</v>
      </c>
      <c r="O107" s="46">
        <f>M107*各種係数!I105</f>
        <v>0</v>
      </c>
      <c r="P107" s="54"/>
      <c r="Q107" s="41"/>
      <c r="R107" s="46">
        <f>Q$117*各種係数!J105</f>
        <v>0</v>
      </c>
      <c r="S107" s="46">
        <f>R107*各種係数!G105</f>
        <v>0</v>
      </c>
      <c r="T107" s="46">
        <f>R107*各種係数!F105</f>
        <v>0</v>
      </c>
      <c r="U107" s="364">
        <v>0</v>
      </c>
      <c r="V107" s="46">
        <f>U107*各種係数!H105</f>
        <v>0</v>
      </c>
      <c r="W107" s="46">
        <f>U107*各種係数!I105</f>
        <v>0</v>
      </c>
      <c r="X107" s="135">
        <f t="shared" si="15"/>
        <v>0</v>
      </c>
      <c r="Y107" s="46">
        <f t="shared" si="16"/>
        <v>0</v>
      </c>
      <c r="Z107" s="47">
        <f t="shared" si="17"/>
        <v>0</v>
      </c>
      <c r="AA107" s="46">
        <f>G107*各種係数!K105*各種係数!$N$16</f>
        <v>0</v>
      </c>
      <c r="AB107" s="46">
        <f>M107*各種係数!K105*各種係数!$N$16</f>
        <v>0</v>
      </c>
      <c r="AC107" s="46">
        <f>U107*各種係数!K105*各種係数!$N$16</f>
        <v>0</v>
      </c>
      <c r="AD107" s="364">
        <f t="shared" si="18"/>
        <v>0</v>
      </c>
      <c r="AE107" s="46">
        <f>G107*各種係数!L105*各種係数!$N$16</f>
        <v>0</v>
      </c>
      <c r="AF107" s="46">
        <f>M107*各種係数!L105*各種係数!$N$16</f>
        <v>0</v>
      </c>
      <c r="AG107" s="46">
        <f>U107*各種係数!L105*各種係数!$N$16</f>
        <v>0</v>
      </c>
      <c r="AH107" s="135">
        <f t="shared" si="19"/>
        <v>0</v>
      </c>
    </row>
    <row r="108" spans="2:34" x14ac:dyDescent="0.15">
      <c r="B108" s="155" t="s">
        <v>132</v>
      </c>
      <c r="C108" s="155" t="s">
        <v>321</v>
      </c>
      <c r="D108" s="155" t="s">
        <v>300</v>
      </c>
      <c r="E108" s="41" t="s">
        <v>214</v>
      </c>
      <c r="F108" s="363">
        <f>SUMIF(価格変換【実績】!$D$7:$D$64,E108,価格変換【実績】!$J$7:$J$64)</f>
        <v>0</v>
      </c>
      <c r="G108" s="324">
        <f>SUMIF(価格変換【実績】!$D$7:$D$64,E108,価格変換【実績】!$L$7:$L$64)</f>
        <v>0</v>
      </c>
      <c r="H108" s="325">
        <f>G108*各種係数!H106</f>
        <v>0</v>
      </c>
      <c r="I108" s="324">
        <f>G108*各種係数!I106</f>
        <v>0</v>
      </c>
      <c r="J108" s="364">
        <v>0</v>
      </c>
      <c r="K108" s="46">
        <f>J108*各種係数!G106</f>
        <v>0</v>
      </c>
      <c r="L108" s="46">
        <f>J108*各種係数!F106</f>
        <v>0</v>
      </c>
      <c r="M108" s="364">
        <v>0</v>
      </c>
      <c r="N108" s="46">
        <f>M108*各種係数!H106</f>
        <v>0</v>
      </c>
      <c r="O108" s="46">
        <f>M108*各種係数!I106</f>
        <v>0</v>
      </c>
      <c r="P108" s="54"/>
      <c r="Q108" s="41"/>
      <c r="R108" s="46">
        <f>Q$117*各種係数!J106</f>
        <v>0</v>
      </c>
      <c r="S108" s="46">
        <f>R108*各種係数!G106</f>
        <v>0</v>
      </c>
      <c r="T108" s="46">
        <f>R108*各種係数!F106</f>
        <v>0</v>
      </c>
      <c r="U108" s="364">
        <v>0</v>
      </c>
      <c r="V108" s="46">
        <f>U108*各種係数!H106</f>
        <v>0</v>
      </c>
      <c r="W108" s="46">
        <f>U108*各種係数!I106</f>
        <v>0</v>
      </c>
      <c r="X108" s="135">
        <f t="shared" si="15"/>
        <v>0</v>
      </c>
      <c r="Y108" s="46">
        <f t="shared" si="16"/>
        <v>0</v>
      </c>
      <c r="Z108" s="47">
        <f t="shared" si="17"/>
        <v>0</v>
      </c>
      <c r="AA108" s="46">
        <f>G108*各種係数!K106*各種係数!$N$16</f>
        <v>0</v>
      </c>
      <c r="AB108" s="46">
        <f>M108*各種係数!K106*各種係数!$N$16</f>
        <v>0</v>
      </c>
      <c r="AC108" s="46">
        <f>U108*各種係数!K106*各種係数!$N$16</f>
        <v>0</v>
      </c>
      <c r="AD108" s="364">
        <f t="shared" si="18"/>
        <v>0</v>
      </c>
      <c r="AE108" s="46">
        <f>G108*各種係数!L106*各種係数!$N$16</f>
        <v>0</v>
      </c>
      <c r="AF108" s="46">
        <f>M108*各種係数!L106*各種係数!$N$16</f>
        <v>0</v>
      </c>
      <c r="AG108" s="46">
        <f>U108*各種係数!L106*各種係数!$N$16</f>
        <v>0</v>
      </c>
      <c r="AH108" s="135">
        <f t="shared" si="19"/>
        <v>0</v>
      </c>
    </row>
    <row r="109" spans="2:34" x14ac:dyDescent="0.15">
      <c r="B109" s="163" t="s">
        <v>133</v>
      </c>
      <c r="C109" s="163" t="s">
        <v>321</v>
      </c>
      <c r="D109" s="163" t="s">
        <v>300</v>
      </c>
      <c r="E109" s="62" t="s">
        <v>997</v>
      </c>
      <c r="F109" s="365">
        <f>SUMIF(価格変換【実績】!$D$7:$D$64,E109,価格変換【実績】!$J$7:$J$64)</f>
        <v>0</v>
      </c>
      <c r="G109" s="326">
        <f>SUMIF(価格変換【実績】!$D$7:$D$64,E109,価格変換【実績】!$L$7:$L$64)</f>
        <v>0</v>
      </c>
      <c r="H109" s="327">
        <f>G109*各種係数!H107</f>
        <v>0</v>
      </c>
      <c r="I109" s="326">
        <f>G109*各種係数!I107</f>
        <v>0</v>
      </c>
      <c r="J109" s="80">
        <v>0</v>
      </c>
      <c r="K109" s="67">
        <f>J109*各種係数!G107</f>
        <v>0</v>
      </c>
      <c r="L109" s="67">
        <f>J109*各種係数!F107</f>
        <v>0</v>
      </c>
      <c r="M109" s="80">
        <v>0</v>
      </c>
      <c r="N109" s="67">
        <f>M109*各種係数!H107</f>
        <v>0</v>
      </c>
      <c r="O109" s="67">
        <f>M109*各種係数!I107</f>
        <v>0</v>
      </c>
      <c r="P109" s="54"/>
      <c r="Q109" s="41"/>
      <c r="R109" s="67">
        <f>Q$117*各種係数!J107</f>
        <v>0</v>
      </c>
      <c r="S109" s="67">
        <f>R109*各種係数!G107</f>
        <v>0</v>
      </c>
      <c r="T109" s="67">
        <f>R109*各種係数!F107</f>
        <v>0</v>
      </c>
      <c r="U109" s="80">
        <v>0</v>
      </c>
      <c r="V109" s="67">
        <f>U109*各種係数!H107</f>
        <v>0</v>
      </c>
      <c r="W109" s="67">
        <f>U109*各種係数!I107</f>
        <v>0</v>
      </c>
      <c r="X109" s="330">
        <f t="shared" si="15"/>
        <v>0</v>
      </c>
      <c r="Y109" s="67">
        <f t="shared" si="16"/>
        <v>0</v>
      </c>
      <c r="Z109" s="68">
        <f t="shared" si="17"/>
        <v>0</v>
      </c>
      <c r="AA109" s="67">
        <f>G109*各種係数!K107*各種係数!$N$16</f>
        <v>0</v>
      </c>
      <c r="AB109" s="67">
        <f>M109*各種係数!K107*各種係数!$N$16</f>
        <v>0</v>
      </c>
      <c r="AC109" s="67">
        <f>U109*各種係数!K107*各種係数!$N$16</f>
        <v>0</v>
      </c>
      <c r="AD109" s="80">
        <f t="shared" si="18"/>
        <v>0</v>
      </c>
      <c r="AE109" s="67">
        <f>G109*各種係数!L107*各種係数!$N$16</f>
        <v>0</v>
      </c>
      <c r="AF109" s="67">
        <f>M109*各種係数!L107*各種係数!$N$16</f>
        <v>0</v>
      </c>
      <c r="AG109" s="67">
        <f>U109*各種係数!L107*各種係数!$N$16</f>
        <v>0</v>
      </c>
      <c r="AH109" s="330">
        <f t="shared" si="19"/>
        <v>0</v>
      </c>
    </row>
    <row r="110" spans="2:34" x14ac:dyDescent="0.15">
      <c r="B110" s="162" t="s">
        <v>134</v>
      </c>
      <c r="C110" s="162" t="s">
        <v>322</v>
      </c>
      <c r="D110" s="162" t="s">
        <v>300</v>
      </c>
      <c r="E110" s="116" t="s">
        <v>998</v>
      </c>
      <c r="F110" s="363">
        <f>SUMIF(価格変換【実績】!$D$7:$D$64,E110,価格変換【実績】!$J$7:$J$64)</f>
        <v>0</v>
      </c>
      <c r="G110" s="324">
        <f>SUMIF(価格変換【実績】!$D$7:$D$64,E110,価格変換【実績】!$L$7:$L$64)</f>
        <v>0</v>
      </c>
      <c r="H110" s="325">
        <f>G110*各種係数!H108</f>
        <v>0</v>
      </c>
      <c r="I110" s="324">
        <f>G110*各種係数!I108</f>
        <v>0</v>
      </c>
      <c r="J110" s="366">
        <v>0</v>
      </c>
      <c r="K110" s="46">
        <f>J110*各種係数!G108</f>
        <v>0</v>
      </c>
      <c r="L110" s="46">
        <f>J110*各種係数!F108</f>
        <v>0</v>
      </c>
      <c r="M110" s="366">
        <v>0</v>
      </c>
      <c r="N110" s="46">
        <f>M110*各種係数!H108</f>
        <v>0</v>
      </c>
      <c r="O110" s="46">
        <f>M110*各種係数!I108</f>
        <v>0</v>
      </c>
      <c r="P110" s="54"/>
      <c r="Q110" s="41"/>
      <c r="R110" s="46">
        <f>Q$117*各種係数!J108</f>
        <v>0</v>
      </c>
      <c r="S110" s="46">
        <f>R110*各種係数!G108</f>
        <v>0</v>
      </c>
      <c r="T110" s="46">
        <f>R110*各種係数!F108</f>
        <v>0</v>
      </c>
      <c r="U110" s="366">
        <v>0</v>
      </c>
      <c r="V110" s="46">
        <f>U110*各種係数!H108</f>
        <v>0</v>
      </c>
      <c r="W110" s="46">
        <f>U110*各種係数!I108</f>
        <v>0</v>
      </c>
      <c r="X110" s="328">
        <f t="shared" si="15"/>
        <v>0</v>
      </c>
      <c r="Y110" s="136">
        <f t="shared" si="16"/>
        <v>0</v>
      </c>
      <c r="Z110" s="329">
        <f t="shared" si="17"/>
        <v>0</v>
      </c>
      <c r="AA110" s="46">
        <f>G110*各種係数!K108*各種係数!$N$16</f>
        <v>0</v>
      </c>
      <c r="AB110" s="46">
        <f>M110*各種係数!K108*各種係数!$N$16</f>
        <v>0</v>
      </c>
      <c r="AC110" s="46">
        <f>U110*各種係数!K108*各種係数!$N$16</f>
        <v>0</v>
      </c>
      <c r="AD110" s="366">
        <f t="shared" si="18"/>
        <v>0</v>
      </c>
      <c r="AE110" s="46">
        <f>G110*各種係数!L108*各種係数!$N$16</f>
        <v>0</v>
      </c>
      <c r="AF110" s="46">
        <f>M110*各種係数!L108*各種係数!$N$16</f>
        <v>0</v>
      </c>
      <c r="AG110" s="46">
        <f>U110*各種係数!L108*各種係数!$N$16</f>
        <v>0</v>
      </c>
      <c r="AH110" s="328">
        <f t="shared" si="19"/>
        <v>0</v>
      </c>
    </row>
    <row r="111" spans="2:34" x14ac:dyDescent="0.15">
      <c r="B111" s="155" t="s">
        <v>135</v>
      </c>
      <c r="C111" s="155" t="s">
        <v>322</v>
      </c>
      <c r="D111" s="155" t="s">
        <v>300</v>
      </c>
      <c r="E111" s="41" t="s">
        <v>999</v>
      </c>
      <c r="F111" s="363">
        <f>SUMIF(価格変換【実績】!$D$7:$D$64,E111,価格変換【実績】!$J$7:$J$64)</f>
        <v>0</v>
      </c>
      <c r="G111" s="324">
        <f>SUMIF(価格変換【実績】!$D$7:$D$64,E111,価格変換【実績】!$L$7:$L$64)</f>
        <v>0</v>
      </c>
      <c r="H111" s="325">
        <f>G111*各種係数!H109</f>
        <v>0</v>
      </c>
      <c r="I111" s="324">
        <f>G111*各種係数!I109</f>
        <v>0</v>
      </c>
      <c r="J111" s="364">
        <v>0</v>
      </c>
      <c r="K111" s="46">
        <f>J111*各種係数!G109</f>
        <v>0</v>
      </c>
      <c r="L111" s="46">
        <f>J111*各種係数!F109</f>
        <v>0</v>
      </c>
      <c r="M111" s="364">
        <v>0</v>
      </c>
      <c r="N111" s="46">
        <f>M111*各種係数!H109</f>
        <v>0</v>
      </c>
      <c r="O111" s="46">
        <f>M111*各種係数!I109</f>
        <v>0</v>
      </c>
      <c r="P111" s="54"/>
      <c r="Q111" s="41"/>
      <c r="R111" s="46">
        <f>Q$117*各種係数!J109</f>
        <v>0</v>
      </c>
      <c r="S111" s="46">
        <f>R111*各種係数!G109</f>
        <v>0</v>
      </c>
      <c r="T111" s="46">
        <f>R111*各種係数!F109</f>
        <v>0</v>
      </c>
      <c r="U111" s="364">
        <v>0</v>
      </c>
      <c r="V111" s="46">
        <f>U111*各種係数!H109</f>
        <v>0</v>
      </c>
      <c r="W111" s="46">
        <f>U111*各種係数!I109</f>
        <v>0</v>
      </c>
      <c r="X111" s="135">
        <f t="shared" si="15"/>
        <v>0</v>
      </c>
      <c r="Y111" s="46">
        <f t="shared" si="16"/>
        <v>0</v>
      </c>
      <c r="Z111" s="47">
        <f t="shared" si="17"/>
        <v>0</v>
      </c>
      <c r="AA111" s="46">
        <f>G111*各種係数!K109*各種係数!$N$16</f>
        <v>0</v>
      </c>
      <c r="AB111" s="46">
        <f>M111*各種係数!K109*各種係数!$N$16</f>
        <v>0</v>
      </c>
      <c r="AC111" s="46">
        <f>U111*各種係数!K109*各種係数!$N$16</f>
        <v>0</v>
      </c>
      <c r="AD111" s="364">
        <f t="shared" si="18"/>
        <v>0</v>
      </c>
      <c r="AE111" s="46">
        <f>G111*各種係数!L109*各種係数!$N$16</f>
        <v>0</v>
      </c>
      <c r="AF111" s="46">
        <f>M111*各種係数!L109*各種係数!$N$16</f>
        <v>0</v>
      </c>
      <c r="AG111" s="46">
        <f>U111*各種係数!L109*各種係数!$N$16</f>
        <v>0</v>
      </c>
      <c r="AH111" s="135">
        <f t="shared" si="19"/>
        <v>0</v>
      </c>
    </row>
    <row r="112" spans="2:34" x14ac:dyDescent="0.15">
      <c r="B112" s="155" t="s">
        <v>136</v>
      </c>
      <c r="C112" s="155" t="s">
        <v>322</v>
      </c>
      <c r="D112" s="155" t="s">
        <v>300</v>
      </c>
      <c r="E112" s="41" t="s">
        <v>1000</v>
      </c>
      <c r="F112" s="363">
        <f>SUMIF(価格変換【実績】!$D$7:$D$64,E112,価格変換【実績】!$J$7:$J$64)</f>
        <v>0</v>
      </c>
      <c r="G112" s="324">
        <f>SUMIF(価格変換【実績】!$D$7:$D$64,E112,価格変換【実績】!$L$7:$L$64)</f>
        <v>0</v>
      </c>
      <c r="H112" s="325">
        <f>G112*各種係数!H110</f>
        <v>0</v>
      </c>
      <c r="I112" s="324">
        <f>G112*各種係数!I110</f>
        <v>0</v>
      </c>
      <c r="J112" s="364">
        <v>0</v>
      </c>
      <c r="K112" s="46">
        <f>J112*各種係数!G110</f>
        <v>0</v>
      </c>
      <c r="L112" s="46">
        <f>J112*各種係数!F110</f>
        <v>0</v>
      </c>
      <c r="M112" s="364">
        <v>0</v>
      </c>
      <c r="N112" s="46">
        <f>M112*各種係数!H110</f>
        <v>0</v>
      </c>
      <c r="O112" s="46">
        <f>M112*各種係数!I110</f>
        <v>0</v>
      </c>
      <c r="P112" s="54"/>
      <c r="Q112" s="41"/>
      <c r="R112" s="46">
        <f>Q$117*各種係数!J110</f>
        <v>0</v>
      </c>
      <c r="S112" s="46">
        <f>R112*各種係数!G110</f>
        <v>0</v>
      </c>
      <c r="T112" s="46">
        <f>R112*各種係数!F110</f>
        <v>0</v>
      </c>
      <c r="U112" s="364">
        <v>0</v>
      </c>
      <c r="V112" s="46">
        <f>U112*各種係数!H110</f>
        <v>0</v>
      </c>
      <c r="W112" s="46">
        <f>U112*各種係数!I110</f>
        <v>0</v>
      </c>
      <c r="X112" s="135">
        <f t="shared" si="15"/>
        <v>0</v>
      </c>
      <c r="Y112" s="46">
        <f t="shared" si="16"/>
        <v>0</v>
      </c>
      <c r="Z112" s="47">
        <f t="shared" si="17"/>
        <v>0</v>
      </c>
      <c r="AA112" s="46">
        <f>G112*各種係数!K110*各種係数!$N$16</f>
        <v>0</v>
      </c>
      <c r="AB112" s="46">
        <f>M112*各種係数!K110*各種係数!$N$16</f>
        <v>0</v>
      </c>
      <c r="AC112" s="46">
        <f>U112*各種係数!K110*各種係数!$N$16</f>
        <v>0</v>
      </c>
      <c r="AD112" s="364">
        <f t="shared" si="18"/>
        <v>0</v>
      </c>
      <c r="AE112" s="46">
        <f>G112*各種係数!L110*各種係数!$N$16</f>
        <v>0</v>
      </c>
      <c r="AF112" s="46">
        <f>M112*各種係数!L110*各種係数!$N$16</f>
        <v>0</v>
      </c>
      <c r="AG112" s="46">
        <f>U112*各種係数!L110*各種係数!$N$16</f>
        <v>0</v>
      </c>
      <c r="AH112" s="135">
        <f t="shared" si="19"/>
        <v>0</v>
      </c>
    </row>
    <row r="113" spans="2:34" x14ac:dyDescent="0.15">
      <c r="B113" s="155" t="s">
        <v>137</v>
      </c>
      <c r="C113" s="155" t="s">
        <v>322</v>
      </c>
      <c r="D113" s="155" t="s">
        <v>300</v>
      </c>
      <c r="E113" s="41" t="s">
        <v>1001</v>
      </c>
      <c r="F113" s="363">
        <f>SUMIF(価格変換【実績】!$D$7:$D$64,E113,価格変換【実績】!$J$7:$J$64)</f>
        <v>0</v>
      </c>
      <c r="G113" s="324">
        <f>SUMIF(価格変換【実績】!$D$7:$D$64,E113,価格変換【実績】!$L$7:$L$64)</f>
        <v>0</v>
      </c>
      <c r="H113" s="325">
        <f>G113*各種係数!H111</f>
        <v>0</v>
      </c>
      <c r="I113" s="324">
        <f>G113*各種係数!I111</f>
        <v>0</v>
      </c>
      <c r="J113" s="364">
        <v>0</v>
      </c>
      <c r="K113" s="46">
        <f>J113*各種係数!G111</f>
        <v>0</v>
      </c>
      <c r="L113" s="46">
        <f>J113*各種係数!F111</f>
        <v>0</v>
      </c>
      <c r="M113" s="364">
        <v>0</v>
      </c>
      <c r="N113" s="46">
        <f>M113*各種係数!H111</f>
        <v>0</v>
      </c>
      <c r="O113" s="46">
        <f>M113*各種係数!I111</f>
        <v>0</v>
      </c>
      <c r="P113" s="54"/>
      <c r="Q113" s="41"/>
      <c r="R113" s="46">
        <f>Q$117*各種係数!J111</f>
        <v>0</v>
      </c>
      <c r="S113" s="46">
        <f>R113*各種係数!G111</f>
        <v>0</v>
      </c>
      <c r="T113" s="46">
        <f>R113*各種係数!F111</f>
        <v>0</v>
      </c>
      <c r="U113" s="364">
        <v>0</v>
      </c>
      <c r="V113" s="46">
        <f>U113*各種係数!H111</f>
        <v>0</v>
      </c>
      <c r="W113" s="46">
        <f>U113*各種係数!I111</f>
        <v>0</v>
      </c>
      <c r="X113" s="135">
        <f t="shared" si="15"/>
        <v>0</v>
      </c>
      <c r="Y113" s="46">
        <f t="shared" si="16"/>
        <v>0</v>
      </c>
      <c r="Z113" s="47">
        <f t="shared" si="17"/>
        <v>0</v>
      </c>
      <c r="AA113" s="46">
        <f>G113*各種係数!K111*各種係数!$N$16</f>
        <v>0</v>
      </c>
      <c r="AB113" s="46">
        <f>M113*各種係数!K111*各種係数!$N$16</f>
        <v>0</v>
      </c>
      <c r="AC113" s="46">
        <f>U113*各種係数!K111*各種係数!$N$16</f>
        <v>0</v>
      </c>
      <c r="AD113" s="364">
        <f t="shared" si="18"/>
        <v>0</v>
      </c>
      <c r="AE113" s="46">
        <f>G113*各種係数!L111*各種係数!$N$16</f>
        <v>0</v>
      </c>
      <c r="AF113" s="46">
        <f>M113*各種係数!L111*各種係数!$N$16</f>
        <v>0</v>
      </c>
      <c r="AG113" s="46">
        <f>U113*各種係数!L111*各種係数!$N$16</f>
        <v>0</v>
      </c>
      <c r="AH113" s="135">
        <f t="shared" si="19"/>
        <v>0</v>
      </c>
    </row>
    <row r="114" spans="2:34" x14ac:dyDescent="0.15">
      <c r="B114" s="163" t="s">
        <v>138</v>
      </c>
      <c r="C114" s="163" t="s">
        <v>322</v>
      </c>
      <c r="D114" s="163" t="s">
        <v>300</v>
      </c>
      <c r="E114" s="62" t="s">
        <v>204</v>
      </c>
      <c r="F114" s="365">
        <f>SUMIF(価格変換【実績】!$D$7:$D$64,E114,価格変換【実績】!$J$7:$J$64)</f>
        <v>0</v>
      </c>
      <c r="G114" s="326">
        <f>SUMIF(価格変換【実績】!$D$7:$D$64,E114,価格変換【実績】!$L$7:$L$64)</f>
        <v>0</v>
      </c>
      <c r="H114" s="327">
        <f>G114*各種係数!H112</f>
        <v>0</v>
      </c>
      <c r="I114" s="326">
        <f>G114*各種係数!I112</f>
        <v>0</v>
      </c>
      <c r="J114" s="80">
        <v>0</v>
      </c>
      <c r="K114" s="67">
        <f>J114*各種係数!G112</f>
        <v>0</v>
      </c>
      <c r="L114" s="67">
        <f>J114*各種係数!F112</f>
        <v>0</v>
      </c>
      <c r="M114" s="80">
        <v>0</v>
      </c>
      <c r="N114" s="67">
        <f>M114*各種係数!H112</f>
        <v>0</v>
      </c>
      <c r="O114" s="67">
        <f>M114*各種係数!I112</f>
        <v>0</v>
      </c>
      <c r="P114" s="54"/>
      <c r="Q114" s="41"/>
      <c r="R114" s="67">
        <f>Q$117*各種係数!J112</f>
        <v>0</v>
      </c>
      <c r="S114" s="67">
        <f>R114*各種係数!G112</f>
        <v>0</v>
      </c>
      <c r="T114" s="67">
        <f>R114*各種係数!F112</f>
        <v>0</v>
      </c>
      <c r="U114" s="80">
        <v>0</v>
      </c>
      <c r="V114" s="67">
        <f>U114*各種係数!H112</f>
        <v>0</v>
      </c>
      <c r="W114" s="67">
        <f>U114*各種係数!I112</f>
        <v>0</v>
      </c>
      <c r="X114" s="330">
        <f t="shared" si="15"/>
        <v>0</v>
      </c>
      <c r="Y114" s="67">
        <f t="shared" si="16"/>
        <v>0</v>
      </c>
      <c r="Z114" s="68">
        <f t="shared" si="17"/>
        <v>0</v>
      </c>
      <c r="AA114" s="67">
        <f>G114*各種係数!K112*各種係数!$N$16</f>
        <v>0</v>
      </c>
      <c r="AB114" s="67">
        <f>M114*各種係数!K112*各種係数!$N$16</f>
        <v>0</v>
      </c>
      <c r="AC114" s="67">
        <f>U114*各種係数!K112*各種係数!$N$16</f>
        <v>0</v>
      </c>
      <c r="AD114" s="80">
        <f t="shared" si="18"/>
        <v>0</v>
      </c>
      <c r="AE114" s="67">
        <f>G114*各種係数!L112*各種係数!$N$16</f>
        <v>0</v>
      </c>
      <c r="AF114" s="67">
        <f>M114*各種係数!L112*各種係数!$N$16</f>
        <v>0</v>
      </c>
      <c r="AG114" s="67">
        <f>U114*各種係数!L112*各種係数!$N$16</f>
        <v>0</v>
      </c>
      <c r="AH114" s="330">
        <f t="shared" si="19"/>
        <v>0</v>
      </c>
    </row>
    <row r="115" spans="2:34" x14ac:dyDescent="0.15">
      <c r="B115" s="155" t="s">
        <v>139</v>
      </c>
      <c r="C115" s="155" t="s">
        <v>323</v>
      </c>
      <c r="D115" s="155" t="s">
        <v>290</v>
      </c>
      <c r="E115" s="41" t="s">
        <v>1002</v>
      </c>
      <c r="F115" s="363">
        <f>SUMIF(価格変換【実績】!$D$7:$D$64,E115,価格変換【実績】!$J$7:$J$64)</f>
        <v>0</v>
      </c>
      <c r="G115" s="324">
        <f>SUMIF(価格変換【実績】!$D$7:$D$64,E115,価格変換【実績】!$L$7:$L$64)</f>
        <v>0</v>
      </c>
      <c r="H115" s="325">
        <f>G115*各種係数!H113</f>
        <v>0</v>
      </c>
      <c r="I115" s="324">
        <f>G115*各種係数!I113</f>
        <v>0</v>
      </c>
      <c r="J115" s="364">
        <v>0</v>
      </c>
      <c r="K115" s="46">
        <f>J115*各種係数!G113</f>
        <v>0</v>
      </c>
      <c r="L115" s="46">
        <f>J115*各種係数!F113</f>
        <v>0</v>
      </c>
      <c r="M115" s="364">
        <v>0</v>
      </c>
      <c r="N115" s="46">
        <f>M115*各種係数!H113</f>
        <v>0</v>
      </c>
      <c r="O115" s="46">
        <f>M115*各種係数!I113</f>
        <v>0</v>
      </c>
      <c r="P115" s="54"/>
      <c r="Q115" s="41"/>
      <c r="R115" s="46">
        <f>Q$117*各種係数!J113</f>
        <v>0</v>
      </c>
      <c r="S115" s="46">
        <f>R115*各種係数!G113</f>
        <v>0</v>
      </c>
      <c r="T115" s="46">
        <f>R115*各種係数!F113</f>
        <v>0</v>
      </c>
      <c r="U115" s="364">
        <v>0</v>
      </c>
      <c r="V115" s="46">
        <f>U115*各種係数!H113</f>
        <v>0</v>
      </c>
      <c r="W115" s="46">
        <f>U115*各種係数!I113</f>
        <v>0</v>
      </c>
      <c r="X115" s="135">
        <f t="shared" si="15"/>
        <v>0</v>
      </c>
      <c r="Y115" s="46">
        <f t="shared" si="16"/>
        <v>0</v>
      </c>
      <c r="Z115" s="47">
        <f t="shared" si="17"/>
        <v>0</v>
      </c>
      <c r="AA115" s="46">
        <f>G115*各種係数!K113*各種係数!$N$16</f>
        <v>0</v>
      </c>
      <c r="AB115" s="46">
        <f>M115*各種係数!K113*各種係数!$N$16</f>
        <v>0</v>
      </c>
      <c r="AC115" s="46">
        <f>U115*各種係数!K113*各種係数!$N$16</f>
        <v>0</v>
      </c>
      <c r="AD115" s="364">
        <f t="shared" si="18"/>
        <v>0</v>
      </c>
      <c r="AE115" s="46">
        <f>G115*各種係数!L113*各種係数!$N$16</f>
        <v>0</v>
      </c>
      <c r="AF115" s="46">
        <f>M115*各種係数!L113*各種係数!$N$16</f>
        <v>0</v>
      </c>
      <c r="AG115" s="46">
        <f>U115*各種係数!L113*各種係数!$N$16</f>
        <v>0</v>
      </c>
      <c r="AH115" s="135">
        <f t="shared" si="19"/>
        <v>0</v>
      </c>
    </row>
    <row r="116" spans="2:34" x14ac:dyDescent="0.15">
      <c r="B116" s="173" t="s">
        <v>955</v>
      </c>
      <c r="C116" s="173" t="s">
        <v>324</v>
      </c>
      <c r="D116" s="173" t="s">
        <v>301</v>
      </c>
      <c r="E116" s="87" t="s">
        <v>1003</v>
      </c>
      <c r="F116" s="367">
        <f>SUMIF(価格変換【実績】!$D$7:$D$64,E116,価格変換【実績】!$J$7:$J$64)</f>
        <v>0</v>
      </c>
      <c r="G116" s="333">
        <f>SUMIF(価格変換【実績】!$D$7:$D$64,E116,価格変換【実績】!$L$7:$L$64)</f>
        <v>0</v>
      </c>
      <c r="H116" s="334">
        <f>G116*各種係数!H114</f>
        <v>0</v>
      </c>
      <c r="I116" s="333">
        <f>G116*各種係数!I114</f>
        <v>0</v>
      </c>
      <c r="J116" s="368">
        <v>0</v>
      </c>
      <c r="K116" s="91">
        <f>J116*各種係数!G114</f>
        <v>0</v>
      </c>
      <c r="L116" s="91">
        <f>J116*各種係数!F114</f>
        <v>0</v>
      </c>
      <c r="M116" s="368">
        <v>0</v>
      </c>
      <c r="N116" s="46">
        <f>M116*各種係数!H114</f>
        <v>0</v>
      </c>
      <c r="O116" s="46">
        <f>M116*各種係数!I114</f>
        <v>0</v>
      </c>
      <c r="P116" s="95"/>
      <c r="Q116" s="87"/>
      <c r="R116" s="91">
        <f>Q$117*各種係数!J114</f>
        <v>0</v>
      </c>
      <c r="S116" s="91">
        <f>R116*各種係数!G114</f>
        <v>0</v>
      </c>
      <c r="T116" s="91">
        <f>R116*各種係数!F114</f>
        <v>0</v>
      </c>
      <c r="U116" s="368">
        <v>0</v>
      </c>
      <c r="V116" s="91">
        <f>U116*各種係数!H114</f>
        <v>0</v>
      </c>
      <c r="W116" s="91">
        <f>U116*各種係数!I114</f>
        <v>0</v>
      </c>
      <c r="X116" s="335">
        <f t="shared" si="15"/>
        <v>0</v>
      </c>
      <c r="Y116" s="91">
        <f t="shared" si="16"/>
        <v>0</v>
      </c>
      <c r="Z116" s="94">
        <f t="shared" si="17"/>
        <v>0</v>
      </c>
      <c r="AA116" s="91">
        <f>G116*各種係数!K114*各種係数!$N$16</f>
        <v>0</v>
      </c>
      <c r="AB116" s="91">
        <f>M116*各種係数!K114*各種係数!$N$16</f>
        <v>0</v>
      </c>
      <c r="AC116" s="91">
        <f>U116*各種係数!K114*各種係数!$N$16</f>
        <v>0</v>
      </c>
      <c r="AD116" s="368">
        <f t="shared" si="18"/>
        <v>0</v>
      </c>
      <c r="AE116" s="91">
        <f>G116*各種係数!L114*各種係数!$N$16</f>
        <v>0</v>
      </c>
      <c r="AF116" s="91">
        <f>M116*各種係数!L114*各種係数!$N$16</f>
        <v>0</v>
      </c>
      <c r="AG116" s="91">
        <f>U116*各種係数!L114*各種係数!$N$16</f>
        <v>0</v>
      </c>
      <c r="AH116" s="335">
        <f t="shared" si="19"/>
        <v>0</v>
      </c>
    </row>
    <row r="117" spans="2:34" x14ac:dyDescent="0.15">
      <c r="B117" s="477"/>
      <c r="C117" s="478"/>
      <c r="D117" s="478"/>
      <c r="E117" s="95" t="s">
        <v>272</v>
      </c>
      <c r="F117" s="91">
        <f t="shared" ref="F117:O117" si="20">SUM(F10:F116)</f>
        <v>0</v>
      </c>
      <c r="G117" s="91">
        <f t="shared" si="20"/>
        <v>0</v>
      </c>
      <c r="H117" s="91">
        <f t="shared" si="20"/>
        <v>0</v>
      </c>
      <c r="I117" s="91">
        <f t="shared" si="20"/>
        <v>0</v>
      </c>
      <c r="J117" s="91">
        <f t="shared" si="20"/>
        <v>0</v>
      </c>
      <c r="K117" s="91">
        <f t="shared" si="20"/>
        <v>0</v>
      </c>
      <c r="L117" s="91">
        <f t="shared" si="20"/>
        <v>0</v>
      </c>
      <c r="M117" s="91">
        <f t="shared" si="20"/>
        <v>0</v>
      </c>
      <c r="N117" s="138">
        <f t="shared" si="20"/>
        <v>0</v>
      </c>
      <c r="O117" s="138">
        <f t="shared" si="20"/>
        <v>0</v>
      </c>
      <c r="P117" s="336">
        <f>各種係数!P8</f>
        <v>0.60899999999999999</v>
      </c>
      <c r="Q117" s="91">
        <f>(I117+O117)*P117</f>
        <v>0</v>
      </c>
      <c r="R117" s="91">
        <f t="shared" ref="R117:AH117" si="21">SUM(R10:R116)</f>
        <v>0</v>
      </c>
      <c r="S117" s="91">
        <f t="shared" si="21"/>
        <v>0</v>
      </c>
      <c r="T117" s="91">
        <f t="shared" si="21"/>
        <v>0</v>
      </c>
      <c r="U117" s="91">
        <f t="shared" si="21"/>
        <v>0</v>
      </c>
      <c r="V117" s="91">
        <f t="shared" si="21"/>
        <v>0</v>
      </c>
      <c r="W117" s="91">
        <f t="shared" si="21"/>
        <v>0</v>
      </c>
      <c r="X117" s="91">
        <f t="shared" si="21"/>
        <v>0</v>
      </c>
      <c r="Y117" s="91">
        <f t="shared" si="21"/>
        <v>0</v>
      </c>
      <c r="Z117" s="91">
        <f t="shared" si="21"/>
        <v>0</v>
      </c>
      <c r="AA117" s="91">
        <f t="shared" si="21"/>
        <v>0</v>
      </c>
      <c r="AB117" s="91">
        <f t="shared" si="21"/>
        <v>0</v>
      </c>
      <c r="AC117" s="91">
        <f t="shared" si="21"/>
        <v>0</v>
      </c>
      <c r="AD117" s="91">
        <f t="shared" si="21"/>
        <v>0</v>
      </c>
      <c r="AE117" s="91">
        <f t="shared" si="21"/>
        <v>0</v>
      </c>
      <c r="AF117" s="91">
        <f t="shared" si="21"/>
        <v>0</v>
      </c>
      <c r="AG117" s="91">
        <f t="shared" si="21"/>
        <v>0</v>
      </c>
      <c r="AH117" s="91">
        <f t="shared" si="21"/>
        <v>0</v>
      </c>
    </row>
  </sheetData>
  <mergeCells count="29">
    <mergeCell ref="B117:D117"/>
    <mergeCell ref="AH6:AH9"/>
    <mergeCell ref="AG8:AG9"/>
    <mergeCell ref="AB8:AB9"/>
    <mergeCell ref="AC8:AC9"/>
    <mergeCell ref="AE8:AE9"/>
    <mergeCell ref="AF8:AF9"/>
    <mergeCell ref="AD6:AD9"/>
    <mergeCell ref="X6:Z6"/>
    <mergeCell ref="X8:X9"/>
    <mergeCell ref="Y8:Y9"/>
    <mergeCell ref="Z8:Z9"/>
    <mergeCell ref="AA8:AA9"/>
    <mergeCell ref="Q6:Q7"/>
    <mergeCell ref="R6:R7"/>
    <mergeCell ref="S6:S7"/>
    <mergeCell ref="T6:T7"/>
    <mergeCell ref="U6:W6"/>
    <mergeCell ref="B6:B9"/>
    <mergeCell ref="E6:E9"/>
    <mergeCell ref="F6:F7"/>
    <mergeCell ref="G6:I6"/>
    <mergeCell ref="J6:J7"/>
    <mergeCell ref="C6:C9"/>
    <mergeCell ref="D6:D9"/>
    <mergeCell ref="K6:K7"/>
    <mergeCell ref="L6:L7"/>
    <mergeCell ref="M6:O6"/>
    <mergeCell ref="P6:P7"/>
  </mergeCells>
  <phoneticPr fontId="1"/>
  <pageMargins left="0.7" right="0.7" top="0.75" bottom="0.75"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B5:W119"/>
  <sheetViews>
    <sheetView showGridLines="0" workbookViewId="0">
      <pane xSplit="3" ySplit="10" topLeftCell="D11" activePane="bottomRight" state="frozen"/>
      <selection pane="topRight"/>
      <selection pane="bottomLeft"/>
      <selection pane="bottomRight"/>
    </sheetView>
  </sheetViews>
  <sheetFormatPr defaultColWidth="8.75" defaultRowHeight="18.75" x14ac:dyDescent="0.15"/>
  <cols>
    <col min="1" max="1" width="1.625" style="2" customWidth="1"/>
    <col min="2" max="2" width="4.625" style="2" customWidth="1"/>
    <col min="3" max="3" width="60.625" style="2" customWidth="1"/>
    <col min="4" max="23" width="12.625" style="2" customWidth="1"/>
    <col min="24" max="16384" width="8.75" style="2"/>
  </cols>
  <sheetData>
    <row r="5" spans="2:23" x14ac:dyDescent="0.15">
      <c r="W5" s="10" t="str">
        <f>"（単位："&amp;入力表1【実績】!L15&amp;"、人）"</f>
        <v>（単位：千円、人）</v>
      </c>
    </row>
    <row r="6" spans="2:23" x14ac:dyDescent="0.15">
      <c r="B6" s="460" t="s">
        <v>593</v>
      </c>
      <c r="C6" s="460" t="s">
        <v>525</v>
      </c>
      <c r="D6" s="337" t="s">
        <v>8</v>
      </c>
      <c r="E6" s="338"/>
      <c r="F6" s="338"/>
      <c r="G6" s="338"/>
      <c r="H6" s="339"/>
      <c r="I6" s="340" t="s">
        <v>854</v>
      </c>
      <c r="J6" s="341"/>
      <c r="K6" s="341"/>
      <c r="L6" s="341"/>
      <c r="M6" s="342"/>
      <c r="N6" s="343" t="s">
        <v>833</v>
      </c>
      <c r="O6" s="344"/>
      <c r="P6" s="344"/>
      <c r="Q6" s="344"/>
      <c r="R6" s="345"/>
      <c r="S6" s="346" t="s">
        <v>366</v>
      </c>
      <c r="T6" s="347"/>
      <c r="U6" s="347"/>
      <c r="V6" s="347"/>
      <c r="W6" s="348"/>
    </row>
    <row r="7" spans="2:23" x14ac:dyDescent="0.15">
      <c r="B7" s="498"/>
      <c r="C7" s="498"/>
      <c r="D7" s="349"/>
      <c r="E7" s="338"/>
      <c r="F7" s="339"/>
      <c r="G7" s="349"/>
      <c r="H7" s="339"/>
      <c r="I7" s="350"/>
      <c r="J7" s="341"/>
      <c r="K7" s="342"/>
      <c r="L7" s="350"/>
      <c r="M7" s="342"/>
      <c r="N7" s="351"/>
      <c r="O7" s="344"/>
      <c r="P7" s="345"/>
      <c r="Q7" s="351"/>
      <c r="R7" s="345"/>
      <c r="S7" s="352"/>
      <c r="T7" s="347"/>
      <c r="U7" s="348"/>
      <c r="V7" s="352"/>
      <c r="W7" s="348"/>
    </row>
    <row r="8" spans="2:23" ht="12.95" customHeight="1" x14ac:dyDescent="0.15">
      <c r="B8" s="498"/>
      <c r="C8" s="498"/>
      <c r="D8" s="519" t="s">
        <v>364</v>
      </c>
      <c r="E8" s="520" t="s">
        <v>228</v>
      </c>
      <c r="F8" s="521" t="s">
        <v>365</v>
      </c>
      <c r="G8" s="527" t="s">
        <v>368</v>
      </c>
      <c r="H8" s="543" t="s">
        <v>367</v>
      </c>
      <c r="I8" s="545" t="s">
        <v>364</v>
      </c>
      <c r="J8" s="546" t="s">
        <v>228</v>
      </c>
      <c r="K8" s="547" t="s">
        <v>365</v>
      </c>
      <c r="L8" s="529" t="s">
        <v>368</v>
      </c>
      <c r="M8" s="531" t="s">
        <v>367</v>
      </c>
      <c r="N8" s="549" t="s">
        <v>364</v>
      </c>
      <c r="O8" s="518" t="s">
        <v>228</v>
      </c>
      <c r="P8" s="537" t="s">
        <v>365</v>
      </c>
      <c r="Q8" s="533" t="s">
        <v>368</v>
      </c>
      <c r="R8" s="535" t="s">
        <v>367</v>
      </c>
      <c r="S8" s="539" t="s">
        <v>364</v>
      </c>
      <c r="T8" s="540" t="s">
        <v>228</v>
      </c>
      <c r="U8" s="541" t="s">
        <v>365</v>
      </c>
      <c r="V8" s="523" t="s">
        <v>368</v>
      </c>
      <c r="W8" s="525" t="s">
        <v>367</v>
      </c>
    </row>
    <row r="9" spans="2:23" x14ac:dyDescent="0.15">
      <c r="B9" s="498"/>
      <c r="C9" s="498"/>
      <c r="D9" s="519"/>
      <c r="E9" s="520"/>
      <c r="F9" s="522"/>
      <c r="G9" s="528"/>
      <c r="H9" s="544"/>
      <c r="I9" s="545"/>
      <c r="J9" s="546"/>
      <c r="K9" s="548"/>
      <c r="L9" s="530"/>
      <c r="M9" s="532"/>
      <c r="N9" s="549"/>
      <c r="O9" s="518"/>
      <c r="P9" s="538"/>
      <c r="Q9" s="534"/>
      <c r="R9" s="536"/>
      <c r="S9" s="539"/>
      <c r="T9" s="540"/>
      <c r="U9" s="542"/>
      <c r="V9" s="524"/>
      <c r="W9" s="526"/>
    </row>
    <row r="10" spans="2:23" x14ac:dyDescent="0.15">
      <c r="B10" s="459"/>
      <c r="C10" s="459"/>
      <c r="D10" s="519"/>
      <c r="E10" s="520"/>
      <c r="F10" s="522"/>
      <c r="G10" s="528"/>
      <c r="H10" s="544"/>
      <c r="I10" s="545"/>
      <c r="J10" s="546"/>
      <c r="K10" s="548"/>
      <c r="L10" s="530"/>
      <c r="M10" s="532"/>
      <c r="N10" s="549"/>
      <c r="O10" s="518"/>
      <c r="P10" s="538"/>
      <c r="Q10" s="534"/>
      <c r="R10" s="536"/>
      <c r="S10" s="539"/>
      <c r="T10" s="540"/>
      <c r="U10" s="542"/>
      <c r="V10" s="524"/>
      <c r="W10" s="526"/>
    </row>
    <row r="11" spans="2:23" x14ac:dyDescent="0.15">
      <c r="B11" s="155" t="s">
        <v>684</v>
      </c>
      <c r="C11" s="41" t="s">
        <v>141</v>
      </c>
      <c r="D11" s="134">
        <f>詳細表【実績】!G10</f>
        <v>0</v>
      </c>
      <c r="E11" s="134">
        <f>詳細表【実績】!H10</f>
        <v>0</v>
      </c>
      <c r="F11" s="134">
        <f>詳細表【実績】!I10</f>
        <v>0</v>
      </c>
      <c r="G11" s="134">
        <f>詳細表【実績】!AA10</f>
        <v>0</v>
      </c>
      <c r="H11" s="134">
        <f>詳細表【実績】!AE10</f>
        <v>0</v>
      </c>
      <c r="I11" s="134">
        <f>詳細表【実績】!M10</f>
        <v>0</v>
      </c>
      <c r="J11" s="134">
        <f>詳細表【実績】!N10</f>
        <v>0</v>
      </c>
      <c r="K11" s="134">
        <f>詳細表【実績】!O10</f>
        <v>0</v>
      </c>
      <c r="L11" s="134">
        <f>詳細表【実績】!AB10</f>
        <v>0</v>
      </c>
      <c r="M11" s="134">
        <f>詳細表【実績】!AF10</f>
        <v>0</v>
      </c>
      <c r="N11" s="134">
        <f>詳細表【実績】!U10</f>
        <v>0</v>
      </c>
      <c r="O11" s="134">
        <f>詳細表【実績】!V10</f>
        <v>0</v>
      </c>
      <c r="P11" s="134">
        <f>詳細表【実績】!W10</f>
        <v>0</v>
      </c>
      <c r="Q11" s="134">
        <f>詳細表【実績】!AC10</f>
        <v>0</v>
      </c>
      <c r="R11" s="134">
        <f>詳細表【実績】!AG10</f>
        <v>0</v>
      </c>
      <c r="S11" s="134">
        <f t="shared" ref="S11:S42" si="0">D11+I11+N11</f>
        <v>0</v>
      </c>
      <c r="T11" s="134">
        <f t="shared" ref="T11:T42" si="1">E11+J11+O11</f>
        <v>0</v>
      </c>
      <c r="U11" s="134">
        <f t="shared" ref="U11:U42" si="2">F11+K11+P11</f>
        <v>0</v>
      </c>
      <c r="V11" s="134">
        <f t="shared" ref="V11:V42" si="3">G11+L11+Q11</f>
        <v>0</v>
      </c>
      <c r="W11" s="134">
        <f t="shared" ref="W11:W42" si="4">H11+M11+R11</f>
        <v>0</v>
      </c>
    </row>
    <row r="12" spans="2:23" x14ac:dyDescent="0.15">
      <c r="B12" s="155" t="s">
        <v>683</v>
      </c>
      <c r="C12" s="41" t="s">
        <v>205</v>
      </c>
      <c r="D12" s="46">
        <f>詳細表【実績】!G11</f>
        <v>0</v>
      </c>
      <c r="E12" s="46">
        <f>詳細表【実績】!H11</f>
        <v>0</v>
      </c>
      <c r="F12" s="46">
        <f>詳細表【実績】!I11</f>
        <v>0</v>
      </c>
      <c r="G12" s="46">
        <f>詳細表【実績】!AA11</f>
        <v>0</v>
      </c>
      <c r="H12" s="46">
        <f>詳細表【実績】!AE11</f>
        <v>0</v>
      </c>
      <c r="I12" s="46">
        <f>詳細表【実績】!M11</f>
        <v>0</v>
      </c>
      <c r="J12" s="46">
        <f>詳細表【実績】!N11</f>
        <v>0</v>
      </c>
      <c r="K12" s="46">
        <f>詳細表【実績】!O11</f>
        <v>0</v>
      </c>
      <c r="L12" s="46">
        <f>詳細表【実績】!AB11</f>
        <v>0</v>
      </c>
      <c r="M12" s="46">
        <f>詳細表【実績】!AF11</f>
        <v>0</v>
      </c>
      <c r="N12" s="46">
        <f>詳細表【実績】!U11</f>
        <v>0</v>
      </c>
      <c r="O12" s="46">
        <f>詳細表【実績】!V11</f>
        <v>0</v>
      </c>
      <c r="P12" s="46">
        <f>詳細表【実績】!W11</f>
        <v>0</v>
      </c>
      <c r="Q12" s="46">
        <f>詳細表【実績】!AC11</f>
        <v>0</v>
      </c>
      <c r="R12" s="46">
        <f>詳細表【実績】!AG11</f>
        <v>0</v>
      </c>
      <c r="S12" s="46">
        <f t="shared" si="0"/>
        <v>0</v>
      </c>
      <c r="T12" s="46">
        <f t="shared" si="1"/>
        <v>0</v>
      </c>
      <c r="U12" s="46">
        <f t="shared" si="2"/>
        <v>0</v>
      </c>
      <c r="V12" s="46">
        <f t="shared" si="3"/>
        <v>0</v>
      </c>
      <c r="W12" s="46">
        <f t="shared" si="4"/>
        <v>0</v>
      </c>
    </row>
    <row r="13" spans="2:23" x14ac:dyDescent="0.15">
      <c r="B13" s="155" t="s">
        <v>36</v>
      </c>
      <c r="C13" s="41" t="s">
        <v>142</v>
      </c>
      <c r="D13" s="46">
        <f>詳細表【実績】!G12</f>
        <v>0</v>
      </c>
      <c r="E13" s="46">
        <f>詳細表【実績】!H12</f>
        <v>0</v>
      </c>
      <c r="F13" s="46">
        <f>詳細表【実績】!I12</f>
        <v>0</v>
      </c>
      <c r="G13" s="46">
        <f>詳細表【実績】!AA12</f>
        <v>0</v>
      </c>
      <c r="H13" s="46">
        <f>詳細表【実績】!AE12</f>
        <v>0</v>
      </c>
      <c r="I13" s="46">
        <f>詳細表【実績】!M12</f>
        <v>0</v>
      </c>
      <c r="J13" s="46">
        <f>詳細表【実績】!N12</f>
        <v>0</v>
      </c>
      <c r="K13" s="46">
        <f>詳細表【実績】!O12</f>
        <v>0</v>
      </c>
      <c r="L13" s="46">
        <f>詳細表【実績】!AB12</f>
        <v>0</v>
      </c>
      <c r="M13" s="46">
        <f>詳細表【実績】!AF12</f>
        <v>0</v>
      </c>
      <c r="N13" s="46">
        <f>詳細表【実績】!U12</f>
        <v>0</v>
      </c>
      <c r="O13" s="46">
        <f>詳細表【実績】!V12</f>
        <v>0</v>
      </c>
      <c r="P13" s="46">
        <f>詳細表【実績】!W12</f>
        <v>0</v>
      </c>
      <c r="Q13" s="46">
        <f>詳細表【実績】!AC12</f>
        <v>0</v>
      </c>
      <c r="R13" s="46">
        <f>詳細表【実績】!AG12</f>
        <v>0</v>
      </c>
      <c r="S13" s="46">
        <f t="shared" si="0"/>
        <v>0</v>
      </c>
      <c r="T13" s="46">
        <f t="shared" si="1"/>
        <v>0</v>
      </c>
      <c r="U13" s="46">
        <f t="shared" si="2"/>
        <v>0</v>
      </c>
      <c r="V13" s="46">
        <f t="shared" si="3"/>
        <v>0</v>
      </c>
      <c r="W13" s="46">
        <f t="shared" si="4"/>
        <v>0</v>
      </c>
    </row>
    <row r="14" spans="2:23" x14ac:dyDescent="0.15">
      <c r="B14" s="155" t="s">
        <v>37</v>
      </c>
      <c r="C14" s="41" t="s">
        <v>143</v>
      </c>
      <c r="D14" s="46">
        <f>詳細表【実績】!G13</f>
        <v>0</v>
      </c>
      <c r="E14" s="46">
        <f>詳細表【実績】!H13</f>
        <v>0</v>
      </c>
      <c r="F14" s="46">
        <f>詳細表【実績】!I13</f>
        <v>0</v>
      </c>
      <c r="G14" s="46">
        <f>詳細表【実績】!AA13</f>
        <v>0</v>
      </c>
      <c r="H14" s="46">
        <f>詳細表【実績】!AE13</f>
        <v>0</v>
      </c>
      <c r="I14" s="46">
        <f>詳細表【実績】!M13</f>
        <v>0</v>
      </c>
      <c r="J14" s="46">
        <f>詳細表【実績】!N13</f>
        <v>0</v>
      </c>
      <c r="K14" s="46">
        <f>詳細表【実績】!O13</f>
        <v>0</v>
      </c>
      <c r="L14" s="46">
        <f>詳細表【実績】!AB13</f>
        <v>0</v>
      </c>
      <c r="M14" s="46">
        <f>詳細表【実績】!AF13</f>
        <v>0</v>
      </c>
      <c r="N14" s="46">
        <f>詳細表【実績】!U13</f>
        <v>0</v>
      </c>
      <c r="O14" s="46">
        <f>詳細表【実績】!V13</f>
        <v>0</v>
      </c>
      <c r="P14" s="46">
        <f>詳細表【実績】!W13</f>
        <v>0</v>
      </c>
      <c r="Q14" s="46">
        <f>詳細表【実績】!AC13</f>
        <v>0</v>
      </c>
      <c r="R14" s="46">
        <f>詳細表【実績】!AG13</f>
        <v>0</v>
      </c>
      <c r="S14" s="46">
        <f t="shared" si="0"/>
        <v>0</v>
      </c>
      <c r="T14" s="46">
        <f t="shared" si="1"/>
        <v>0</v>
      </c>
      <c r="U14" s="46">
        <f t="shared" si="2"/>
        <v>0</v>
      </c>
      <c r="V14" s="46">
        <f t="shared" si="3"/>
        <v>0</v>
      </c>
      <c r="W14" s="46">
        <f t="shared" si="4"/>
        <v>0</v>
      </c>
    </row>
    <row r="15" spans="2:23" x14ac:dyDescent="0.15">
      <c r="B15" s="155" t="s">
        <v>38</v>
      </c>
      <c r="C15" s="41" t="s">
        <v>144</v>
      </c>
      <c r="D15" s="67">
        <f>詳細表【実績】!G14</f>
        <v>0</v>
      </c>
      <c r="E15" s="67">
        <f>詳細表【実績】!H14</f>
        <v>0</v>
      </c>
      <c r="F15" s="67">
        <f>詳細表【実績】!I14</f>
        <v>0</v>
      </c>
      <c r="G15" s="67">
        <f>詳細表【実績】!AA14</f>
        <v>0</v>
      </c>
      <c r="H15" s="67">
        <f>詳細表【実績】!AE14</f>
        <v>0</v>
      </c>
      <c r="I15" s="67">
        <f>詳細表【実績】!M14</f>
        <v>0</v>
      </c>
      <c r="J15" s="67">
        <f>詳細表【実績】!N14</f>
        <v>0</v>
      </c>
      <c r="K15" s="67">
        <f>詳細表【実績】!O14</f>
        <v>0</v>
      </c>
      <c r="L15" s="67">
        <f>詳細表【実績】!AB14</f>
        <v>0</v>
      </c>
      <c r="M15" s="67">
        <f>詳細表【実績】!AF14</f>
        <v>0</v>
      </c>
      <c r="N15" s="67">
        <f>詳細表【実績】!U14</f>
        <v>0</v>
      </c>
      <c r="O15" s="67">
        <f>詳細表【実績】!V14</f>
        <v>0</v>
      </c>
      <c r="P15" s="67">
        <f>詳細表【実績】!W14</f>
        <v>0</v>
      </c>
      <c r="Q15" s="67">
        <f>詳細表【実績】!AC14</f>
        <v>0</v>
      </c>
      <c r="R15" s="67">
        <f>詳細表【実績】!AG14</f>
        <v>0</v>
      </c>
      <c r="S15" s="67">
        <f t="shared" si="0"/>
        <v>0</v>
      </c>
      <c r="T15" s="67">
        <f t="shared" si="1"/>
        <v>0</v>
      </c>
      <c r="U15" s="67">
        <f t="shared" si="2"/>
        <v>0</v>
      </c>
      <c r="V15" s="67">
        <f t="shared" si="3"/>
        <v>0</v>
      </c>
      <c r="W15" s="67">
        <f t="shared" si="4"/>
        <v>0</v>
      </c>
    </row>
    <row r="16" spans="2:23" x14ac:dyDescent="0.15">
      <c r="B16" s="162" t="s">
        <v>39</v>
      </c>
      <c r="C16" s="116" t="s">
        <v>206</v>
      </c>
      <c r="D16" s="46">
        <f>詳細表【実績】!G15</f>
        <v>0</v>
      </c>
      <c r="E16" s="46">
        <f>詳細表【実績】!H15</f>
        <v>0</v>
      </c>
      <c r="F16" s="46">
        <f>詳細表【実績】!I15</f>
        <v>0</v>
      </c>
      <c r="G16" s="46">
        <f>詳細表【実績】!AA15</f>
        <v>0</v>
      </c>
      <c r="H16" s="46">
        <f>詳細表【実績】!AE15</f>
        <v>0</v>
      </c>
      <c r="I16" s="46">
        <f>詳細表【実績】!M15</f>
        <v>0</v>
      </c>
      <c r="J16" s="46">
        <f>詳細表【実績】!N15</f>
        <v>0</v>
      </c>
      <c r="K16" s="46">
        <f>詳細表【実績】!O15</f>
        <v>0</v>
      </c>
      <c r="L16" s="46">
        <f>詳細表【実績】!AB15</f>
        <v>0</v>
      </c>
      <c r="M16" s="46">
        <f>詳細表【実績】!AF15</f>
        <v>0</v>
      </c>
      <c r="N16" s="46">
        <f>詳細表【実績】!U15</f>
        <v>0</v>
      </c>
      <c r="O16" s="46">
        <f>詳細表【実績】!V15</f>
        <v>0</v>
      </c>
      <c r="P16" s="46">
        <f>詳細表【実績】!W15</f>
        <v>0</v>
      </c>
      <c r="Q16" s="46">
        <f>詳細表【実績】!AC15</f>
        <v>0</v>
      </c>
      <c r="R16" s="46">
        <f>詳細表【実績】!AG15</f>
        <v>0</v>
      </c>
      <c r="S16" s="46">
        <f t="shared" si="0"/>
        <v>0</v>
      </c>
      <c r="T16" s="46">
        <f t="shared" si="1"/>
        <v>0</v>
      </c>
      <c r="U16" s="46">
        <f t="shared" si="2"/>
        <v>0</v>
      </c>
      <c r="V16" s="46">
        <f t="shared" si="3"/>
        <v>0</v>
      </c>
      <c r="W16" s="46">
        <f t="shared" si="4"/>
        <v>0</v>
      </c>
    </row>
    <row r="17" spans="2:23" x14ac:dyDescent="0.15">
      <c r="B17" s="155" t="s">
        <v>40</v>
      </c>
      <c r="C17" s="41" t="s">
        <v>956</v>
      </c>
      <c r="D17" s="46">
        <f>詳細表【実績】!G16</f>
        <v>0</v>
      </c>
      <c r="E17" s="46">
        <f>詳細表【実績】!H16</f>
        <v>0</v>
      </c>
      <c r="F17" s="46">
        <f>詳細表【実績】!I16</f>
        <v>0</v>
      </c>
      <c r="G17" s="46">
        <f>詳細表【実績】!AA16</f>
        <v>0</v>
      </c>
      <c r="H17" s="46">
        <f>詳細表【実績】!AE16</f>
        <v>0</v>
      </c>
      <c r="I17" s="46">
        <f>詳細表【実績】!M16</f>
        <v>0</v>
      </c>
      <c r="J17" s="46">
        <f>詳細表【実績】!N16</f>
        <v>0</v>
      </c>
      <c r="K17" s="46">
        <f>詳細表【実績】!O16</f>
        <v>0</v>
      </c>
      <c r="L17" s="46">
        <f>詳細表【実績】!AB16</f>
        <v>0</v>
      </c>
      <c r="M17" s="46">
        <f>詳細表【実績】!AF16</f>
        <v>0</v>
      </c>
      <c r="N17" s="46">
        <f>詳細表【実績】!U16</f>
        <v>0</v>
      </c>
      <c r="O17" s="46">
        <f>詳細表【実績】!V16</f>
        <v>0</v>
      </c>
      <c r="P17" s="46">
        <f>詳細表【実績】!W16</f>
        <v>0</v>
      </c>
      <c r="Q17" s="46">
        <f>詳細表【実績】!AC16</f>
        <v>0</v>
      </c>
      <c r="R17" s="46">
        <f>詳細表【実績】!AG16</f>
        <v>0</v>
      </c>
      <c r="S17" s="46">
        <f t="shared" si="0"/>
        <v>0</v>
      </c>
      <c r="T17" s="46">
        <f t="shared" si="1"/>
        <v>0</v>
      </c>
      <c r="U17" s="46">
        <f t="shared" si="2"/>
        <v>0</v>
      </c>
      <c r="V17" s="46">
        <f t="shared" si="3"/>
        <v>0</v>
      </c>
      <c r="W17" s="46">
        <f t="shared" si="4"/>
        <v>0</v>
      </c>
    </row>
    <row r="18" spans="2:23" x14ac:dyDescent="0.15">
      <c r="B18" s="155" t="s">
        <v>41</v>
      </c>
      <c r="C18" s="41" t="s">
        <v>145</v>
      </c>
      <c r="D18" s="46">
        <f>詳細表【実績】!G17</f>
        <v>0</v>
      </c>
      <c r="E18" s="46">
        <f>詳細表【実績】!H17</f>
        <v>0</v>
      </c>
      <c r="F18" s="46">
        <f>詳細表【実績】!I17</f>
        <v>0</v>
      </c>
      <c r="G18" s="46">
        <f>詳細表【実績】!AA17</f>
        <v>0</v>
      </c>
      <c r="H18" s="46">
        <f>詳細表【実績】!AE17</f>
        <v>0</v>
      </c>
      <c r="I18" s="46">
        <f>詳細表【実績】!M17</f>
        <v>0</v>
      </c>
      <c r="J18" s="46">
        <f>詳細表【実績】!N17</f>
        <v>0</v>
      </c>
      <c r="K18" s="46">
        <f>詳細表【実績】!O17</f>
        <v>0</v>
      </c>
      <c r="L18" s="46">
        <f>詳細表【実績】!AB17</f>
        <v>0</v>
      </c>
      <c r="M18" s="46">
        <f>詳細表【実績】!AF17</f>
        <v>0</v>
      </c>
      <c r="N18" s="46">
        <f>詳細表【実績】!U17</f>
        <v>0</v>
      </c>
      <c r="O18" s="46">
        <f>詳細表【実績】!V17</f>
        <v>0</v>
      </c>
      <c r="P18" s="46">
        <f>詳細表【実績】!W17</f>
        <v>0</v>
      </c>
      <c r="Q18" s="46">
        <f>詳細表【実績】!AC17</f>
        <v>0</v>
      </c>
      <c r="R18" s="46">
        <f>詳細表【実績】!AG17</f>
        <v>0</v>
      </c>
      <c r="S18" s="46">
        <f t="shared" si="0"/>
        <v>0</v>
      </c>
      <c r="T18" s="46">
        <f t="shared" si="1"/>
        <v>0</v>
      </c>
      <c r="U18" s="46">
        <f t="shared" si="2"/>
        <v>0</v>
      </c>
      <c r="V18" s="46">
        <f t="shared" si="3"/>
        <v>0</v>
      </c>
      <c r="W18" s="46">
        <f t="shared" si="4"/>
        <v>0</v>
      </c>
    </row>
    <row r="19" spans="2:23" x14ac:dyDescent="0.15">
      <c r="B19" s="155" t="s">
        <v>42</v>
      </c>
      <c r="C19" s="41" t="s">
        <v>957</v>
      </c>
      <c r="D19" s="46">
        <f>詳細表【実績】!G18</f>
        <v>0</v>
      </c>
      <c r="E19" s="46">
        <f>詳細表【実績】!H18</f>
        <v>0</v>
      </c>
      <c r="F19" s="46">
        <f>詳細表【実績】!I18</f>
        <v>0</v>
      </c>
      <c r="G19" s="46">
        <f>詳細表【実績】!AA18</f>
        <v>0</v>
      </c>
      <c r="H19" s="46">
        <f>詳細表【実績】!AE18</f>
        <v>0</v>
      </c>
      <c r="I19" s="46">
        <f>詳細表【実績】!M18</f>
        <v>0</v>
      </c>
      <c r="J19" s="46">
        <f>詳細表【実績】!N18</f>
        <v>0</v>
      </c>
      <c r="K19" s="46">
        <f>詳細表【実績】!O18</f>
        <v>0</v>
      </c>
      <c r="L19" s="46">
        <f>詳細表【実績】!AB18</f>
        <v>0</v>
      </c>
      <c r="M19" s="46">
        <f>詳細表【実績】!AF18</f>
        <v>0</v>
      </c>
      <c r="N19" s="46">
        <f>詳細表【実績】!U18</f>
        <v>0</v>
      </c>
      <c r="O19" s="46">
        <f>詳細表【実績】!V18</f>
        <v>0</v>
      </c>
      <c r="P19" s="46">
        <f>詳細表【実績】!W18</f>
        <v>0</v>
      </c>
      <c r="Q19" s="46">
        <f>詳細表【実績】!AC18</f>
        <v>0</v>
      </c>
      <c r="R19" s="46">
        <f>詳細表【実績】!AG18</f>
        <v>0</v>
      </c>
      <c r="S19" s="46">
        <f t="shared" si="0"/>
        <v>0</v>
      </c>
      <c r="T19" s="46">
        <f t="shared" si="1"/>
        <v>0</v>
      </c>
      <c r="U19" s="46">
        <f t="shared" si="2"/>
        <v>0</v>
      </c>
      <c r="V19" s="46">
        <f t="shared" si="3"/>
        <v>0</v>
      </c>
      <c r="W19" s="46">
        <f t="shared" si="4"/>
        <v>0</v>
      </c>
    </row>
    <row r="20" spans="2:23" x14ac:dyDescent="0.15">
      <c r="B20" s="163" t="s">
        <v>43</v>
      </c>
      <c r="C20" s="62" t="s">
        <v>958</v>
      </c>
      <c r="D20" s="67">
        <f>詳細表【実績】!G19</f>
        <v>0</v>
      </c>
      <c r="E20" s="67">
        <f>詳細表【実績】!H19</f>
        <v>0</v>
      </c>
      <c r="F20" s="67">
        <f>詳細表【実績】!I19</f>
        <v>0</v>
      </c>
      <c r="G20" s="67">
        <f>詳細表【実績】!AA19</f>
        <v>0</v>
      </c>
      <c r="H20" s="67">
        <f>詳細表【実績】!AE19</f>
        <v>0</v>
      </c>
      <c r="I20" s="67">
        <f>詳細表【実績】!M19</f>
        <v>0</v>
      </c>
      <c r="J20" s="67">
        <f>詳細表【実績】!N19</f>
        <v>0</v>
      </c>
      <c r="K20" s="67">
        <f>詳細表【実績】!O19</f>
        <v>0</v>
      </c>
      <c r="L20" s="67">
        <f>詳細表【実績】!AB19</f>
        <v>0</v>
      </c>
      <c r="M20" s="67">
        <f>詳細表【実績】!AF19</f>
        <v>0</v>
      </c>
      <c r="N20" s="67">
        <f>詳細表【実績】!U19</f>
        <v>0</v>
      </c>
      <c r="O20" s="67">
        <f>詳細表【実績】!V19</f>
        <v>0</v>
      </c>
      <c r="P20" s="67">
        <f>詳細表【実績】!W19</f>
        <v>0</v>
      </c>
      <c r="Q20" s="67">
        <f>詳細表【実績】!AC19</f>
        <v>0</v>
      </c>
      <c r="R20" s="67">
        <f>詳細表【実績】!AG19</f>
        <v>0</v>
      </c>
      <c r="S20" s="67">
        <f t="shared" si="0"/>
        <v>0</v>
      </c>
      <c r="T20" s="67">
        <f t="shared" si="1"/>
        <v>0</v>
      </c>
      <c r="U20" s="67">
        <f t="shared" si="2"/>
        <v>0</v>
      </c>
      <c r="V20" s="67">
        <f t="shared" si="3"/>
        <v>0</v>
      </c>
      <c r="W20" s="67">
        <f t="shared" si="4"/>
        <v>0</v>
      </c>
    </row>
    <row r="21" spans="2:23" x14ac:dyDescent="0.15">
      <c r="B21" s="155" t="s">
        <v>44</v>
      </c>
      <c r="C21" s="41" t="s">
        <v>207</v>
      </c>
      <c r="D21" s="46">
        <f>詳細表【実績】!G20</f>
        <v>0</v>
      </c>
      <c r="E21" s="46">
        <f>詳細表【実績】!H20</f>
        <v>0</v>
      </c>
      <c r="F21" s="46">
        <f>詳細表【実績】!I20</f>
        <v>0</v>
      </c>
      <c r="G21" s="46">
        <f>詳細表【実績】!AA20</f>
        <v>0</v>
      </c>
      <c r="H21" s="46">
        <f>詳細表【実績】!AE20</f>
        <v>0</v>
      </c>
      <c r="I21" s="46">
        <f>詳細表【実績】!M20</f>
        <v>0</v>
      </c>
      <c r="J21" s="46">
        <f>詳細表【実績】!N20</f>
        <v>0</v>
      </c>
      <c r="K21" s="46">
        <f>詳細表【実績】!O20</f>
        <v>0</v>
      </c>
      <c r="L21" s="46">
        <f>詳細表【実績】!AB20</f>
        <v>0</v>
      </c>
      <c r="M21" s="46">
        <f>詳細表【実績】!AF20</f>
        <v>0</v>
      </c>
      <c r="N21" s="46">
        <f>詳細表【実績】!U20</f>
        <v>0</v>
      </c>
      <c r="O21" s="46">
        <f>詳細表【実績】!V20</f>
        <v>0</v>
      </c>
      <c r="P21" s="46">
        <f>詳細表【実績】!W20</f>
        <v>0</v>
      </c>
      <c r="Q21" s="46">
        <f>詳細表【実績】!AC20</f>
        <v>0</v>
      </c>
      <c r="R21" s="46">
        <f>詳細表【実績】!AG20</f>
        <v>0</v>
      </c>
      <c r="S21" s="46">
        <f t="shared" si="0"/>
        <v>0</v>
      </c>
      <c r="T21" s="46">
        <f t="shared" si="1"/>
        <v>0</v>
      </c>
      <c r="U21" s="46">
        <f t="shared" si="2"/>
        <v>0</v>
      </c>
      <c r="V21" s="46">
        <f t="shared" si="3"/>
        <v>0</v>
      </c>
      <c r="W21" s="46">
        <f t="shared" si="4"/>
        <v>0</v>
      </c>
    </row>
    <row r="22" spans="2:23" x14ac:dyDescent="0.15">
      <c r="B22" s="155" t="s">
        <v>45</v>
      </c>
      <c r="C22" s="41" t="s">
        <v>147</v>
      </c>
      <c r="D22" s="46">
        <f>詳細表【実績】!G21</f>
        <v>0</v>
      </c>
      <c r="E22" s="46">
        <f>詳細表【実績】!H21</f>
        <v>0</v>
      </c>
      <c r="F22" s="46">
        <f>詳細表【実績】!I21</f>
        <v>0</v>
      </c>
      <c r="G22" s="46">
        <f>詳細表【実績】!AA21</f>
        <v>0</v>
      </c>
      <c r="H22" s="46">
        <f>詳細表【実績】!AE21</f>
        <v>0</v>
      </c>
      <c r="I22" s="46">
        <f>詳細表【実績】!M21</f>
        <v>0</v>
      </c>
      <c r="J22" s="46">
        <f>詳細表【実績】!N21</f>
        <v>0</v>
      </c>
      <c r="K22" s="46">
        <f>詳細表【実績】!O21</f>
        <v>0</v>
      </c>
      <c r="L22" s="46">
        <f>詳細表【実績】!AB21</f>
        <v>0</v>
      </c>
      <c r="M22" s="46">
        <f>詳細表【実績】!AF21</f>
        <v>0</v>
      </c>
      <c r="N22" s="46">
        <f>詳細表【実績】!U21</f>
        <v>0</v>
      </c>
      <c r="O22" s="46">
        <f>詳細表【実績】!V21</f>
        <v>0</v>
      </c>
      <c r="P22" s="46">
        <f>詳細表【実績】!W21</f>
        <v>0</v>
      </c>
      <c r="Q22" s="46">
        <f>詳細表【実績】!AC21</f>
        <v>0</v>
      </c>
      <c r="R22" s="46">
        <f>詳細表【実績】!AG21</f>
        <v>0</v>
      </c>
      <c r="S22" s="46">
        <f t="shared" si="0"/>
        <v>0</v>
      </c>
      <c r="T22" s="46">
        <f t="shared" si="1"/>
        <v>0</v>
      </c>
      <c r="U22" s="46">
        <f t="shared" si="2"/>
        <v>0</v>
      </c>
      <c r="V22" s="46">
        <f t="shared" si="3"/>
        <v>0</v>
      </c>
      <c r="W22" s="46">
        <f t="shared" si="4"/>
        <v>0</v>
      </c>
    </row>
    <row r="23" spans="2:23" x14ac:dyDescent="0.15">
      <c r="B23" s="155" t="s">
        <v>46</v>
      </c>
      <c r="C23" s="41" t="s">
        <v>959</v>
      </c>
      <c r="D23" s="46">
        <f>詳細表【実績】!G22</f>
        <v>0</v>
      </c>
      <c r="E23" s="46">
        <f>詳細表【実績】!H22</f>
        <v>0</v>
      </c>
      <c r="F23" s="46">
        <f>詳細表【実績】!I22</f>
        <v>0</v>
      </c>
      <c r="G23" s="46">
        <f>詳細表【実績】!AA22</f>
        <v>0</v>
      </c>
      <c r="H23" s="46">
        <f>詳細表【実績】!AE22</f>
        <v>0</v>
      </c>
      <c r="I23" s="46">
        <f>詳細表【実績】!M22</f>
        <v>0</v>
      </c>
      <c r="J23" s="46">
        <f>詳細表【実績】!N22</f>
        <v>0</v>
      </c>
      <c r="K23" s="46">
        <f>詳細表【実績】!O22</f>
        <v>0</v>
      </c>
      <c r="L23" s="46">
        <f>詳細表【実績】!AB22</f>
        <v>0</v>
      </c>
      <c r="M23" s="46">
        <f>詳細表【実績】!AF22</f>
        <v>0</v>
      </c>
      <c r="N23" s="46">
        <f>詳細表【実績】!U22</f>
        <v>0</v>
      </c>
      <c r="O23" s="46">
        <f>詳細表【実績】!V22</f>
        <v>0</v>
      </c>
      <c r="P23" s="46">
        <f>詳細表【実績】!W22</f>
        <v>0</v>
      </c>
      <c r="Q23" s="46">
        <f>詳細表【実績】!AC22</f>
        <v>0</v>
      </c>
      <c r="R23" s="46">
        <f>詳細表【実績】!AG22</f>
        <v>0</v>
      </c>
      <c r="S23" s="46">
        <f t="shared" si="0"/>
        <v>0</v>
      </c>
      <c r="T23" s="46">
        <f t="shared" si="1"/>
        <v>0</v>
      </c>
      <c r="U23" s="46">
        <f t="shared" si="2"/>
        <v>0</v>
      </c>
      <c r="V23" s="46">
        <f t="shared" si="3"/>
        <v>0</v>
      </c>
      <c r="W23" s="46">
        <f t="shared" si="4"/>
        <v>0</v>
      </c>
    </row>
    <row r="24" spans="2:23" x14ac:dyDescent="0.15">
      <c r="B24" s="155" t="s">
        <v>47</v>
      </c>
      <c r="C24" s="41" t="s">
        <v>960</v>
      </c>
      <c r="D24" s="46">
        <f>詳細表【実績】!G23</f>
        <v>0</v>
      </c>
      <c r="E24" s="46">
        <f>詳細表【実績】!H23</f>
        <v>0</v>
      </c>
      <c r="F24" s="46">
        <f>詳細表【実績】!I23</f>
        <v>0</v>
      </c>
      <c r="G24" s="46">
        <f>詳細表【実績】!AA23</f>
        <v>0</v>
      </c>
      <c r="H24" s="46">
        <f>詳細表【実績】!AE23</f>
        <v>0</v>
      </c>
      <c r="I24" s="46">
        <f>詳細表【実績】!M23</f>
        <v>0</v>
      </c>
      <c r="J24" s="46">
        <f>詳細表【実績】!N23</f>
        <v>0</v>
      </c>
      <c r="K24" s="46">
        <f>詳細表【実績】!O23</f>
        <v>0</v>
      </c>
      <c r="L24" s="46">
        <f>詳細表【実績】!AB23</f>
        <v>0</v>
      </c>
      <c r="M24" s="46">
        <f>詳細表【実績】!AF23</f>
        <v>0</v>
      </c>
      <c r="N24" s="46">
        <f>詳細表【実績】!U23</f>
        <v>0</v>
      </c>
      <c r="O24" s="46">
        <f>詳細表【実績】!V23</f>
        <v>0</v>
      </c>
      <c r="P24" s="46">
        <f>詳細表【実績】!W23</f>
        <v>0</v>
      </c>
      <c r="Q24" s="46">
        <f>詳細表【実績】!AC23</f>
        <v>0</v>
      </c>
      <c r="R24" s="46">
        <f>詳細表【実績】!AG23</f>
        <v>0</v>
      </c>
      <c r="S24" s="46">
        <f t="shared" si="0"/>
        <v>0</v>
      </c>
      <c r="T24" s="46">
        <f t="shared" si="1"/>
        <v>0</v>
      </c>
      <c r="U24" s="46">
        <f t="shared" si="2"/>
        <v>0</v>
      </c>
      <c r="V24" s="46">
        <f t="shared" si="3"/>
        <v>0</v>
      </c>
      <c r="W24" s="46">
        <f t="shared" si="4"/>
        <v>0</v>
      </c>
    </row>
    <row r="25" spans="2:23" x14ac:dyDescent="0.15">
      <c r="B25" s="155" t="s">
        <v>48</v>
      </c>
      <c r="C25" s="41" t="s">
        <v>150</v>
      </c>
      <c r="D25" s="67">
        <f>詳細表【実績】!G24</f>
        <v>0</v>
      </c>
      <c r="E25" s="67">
        <f>詳細表【実績】!H24</f>
        <v>0</v>
      </c>
      <c r="F25" s="67">
        <f>詳細表【実績】!I24</f>
        <v>0</v>
      </c>
      <c r="G25" s="67">
        <f>詳細表【実績】!AA24</f>
        <v>0</v>
      </c>
      <c r="H25" s="67">
        <f>詳細表【実績】!AE24</f>
        <v>0</v>
      </c>
      <c r="I25" s="67">
        <f>詳細表【実績】!M24</f>
        <v>0</v>
      </c>
      <c r="J25" s="67">
        <f>詳細表【実績】!N24</f>
        <v>0</v>
      </c>
      <c r="K25" s="67">
        <f>詳細表【実績】!O24</f>
        <v>0</v>
      </c>
      <c r="L25" s="67">
        <f>詳細表【実績】!AB24</f>
        <v>0</v>
      </c>
      <c r="M25" s="67">
        <f>詳細表【実績】!AF24</f>
        <v>0</v>
      </c>
      <c r="N25" s="67">
        <f>詳細表【実績】!U24</f>
        <v>0</v>
      </c>
      <c r="O25" s="67">
        <f>詳細表【実績】!V24</f>
        <v>0</v>
      </c>
      <c r="P25" s="67">
        <f>詳細表【実績】!W24</f>
        <v>0</v>
      </c>
      <c r="Q25" s="67">
        <f>詳細表【実績】!AC24</f>
        <v>0</v>
      </c>
      <c r="R25" s="67">
        <f>詳細表【実績】!AG24</f>
        <v>0</v>
      </c>
      <c r="S25" s="67">
        <f t="shared" si="0"/>
        <v>0</v>
      </c>
      <c r="T25" s="67">
        <f t="shared" si="1"/>
        <v>0</v>
      </c>
      <c r="U25" s="67">
        <f t="shared" si="2"/>
        <v>0</v>
      </c>
      <c r="V25" s="67">
        <f t="shared" si="3"/>
        <v>0</v>
      </c>
      <c r="W25" s="67">
        <f t="shared" si="4"/>
        <v>0</v>
      </c>
    </row>
    <row r="26" spans="2:23" x14ac:dyDescent="0.15">
      <c r="B26" s="162" t="s">
        <v>49</v>
      </c>
      <c r="C26" s="116" t="s">
        <v>151</v>
      </c>
      <c r="D26" s="46">
        <f>詳細表【実績】!G25</f>
        <v>0</v>
      </c>
      <c r="E26" s="46">
        <f>詳細表【実績】!H25</f>
        <v>0</v>
      </c>
      <c r="F26" s="46">
        <f>詳細表【実績】!I25</f>
        <v>0</v>
      </c>
      <c r="G26" s="46">
        <f>詳細表【実績】!AA25</f>
        <v>0</v>
      </c>
      <c r="H26" s="46">
        <f>詳細表【実績】!AE25</f>
        <v>0</v>
      </c>
      <c r="I26" s="46">
        <f>詳細表【実績】!M25</f>
        <v>0</v>
      </c>
      <c r="J26" s="46">
        <f>詳細表【実績】!N25</f>
        <v>0</v>
      </c>
      <c r="K26" s="46">
        <f>詳細表【実績】!O25</f>
        <v>0</v>
      </c>
      <c r="L26" s="46">
        <f>詳細表【実績】!AB25</f>
        <v>0</v>
      </c>
      <c r="M26" s="46">
        <f>詳細表【実績】!AF25</f>
        <v>0</v>
      </c>
      <c r="N26" s="46">
        <f>詳細表【実績】!U25</f>
        <v>0</v>
      </c>
      <c r="O26" s="46">
        <f>詳細表【実績】!V25</f>
        <v>0</v>
      </c>
      <c r="P26" s="46">
        <f>詳細表【実績】!W25</f>
        <v>0</v>
      </c>
      <c r="Q26" s="46">
        <f>詳細表【実績】!AC25</f>
        <v>0</v>
      </c>
      <c r="R26" s="46">
        <f>詳細表【実績】!AG25</f>
        <v>0</v>
      </c>
      <c r="S26" s="46">
        <f t="shared" si="0"/>
        <v>0</v>
      </c>
      <c r="T26" s="46">
        <f t="shared" si="1"/>
        <v>0</v>
      </c>
      <c r="U26" s="46">
        <f t="shared" si="2"/>
        <v>0</v>
      </c>
      <c r="V26" s="46">
        <f t="shared" si="3"/>
        <v>0</v>
      </c>
      <c r="W26" s="46">
        <f t="shared" si="4"/>
        <v>0</v>
      </c>
    </row>
    <row r="27" spans="2:23" x14ac:dyDescent="0.15">
      <c r="B27" s="155" t="s">
        <v>50</v>
      </c>
      <c r="C27" s="41" t="s">
        <v>152</v>
      </c>
      <c r="D27" s="46">
        <f>詳細表【実績】!G26</f>
        <v>0</v>
      </c>
      <c r="E27" s="46">
        <f>詳細表【実績】!H26</f>
        <v>0</v>
      </c>
      <c r="F27" s="46">
        <f>詳細表【実績】!I26</f>
        <v>0</v>
      </c>
      <c r="G27" s="46">
        <f>詳細表【実績】!AA26</f>
        <v>0</v>
      </c>
      <c r="H27" s="46">
        <f>詳細表【実績】!AE26</f>
        <v>0</v>
      </c>
      <c r="I27" s="46">
        <f>詳細表【実績】!M26</f>
        <v>0</v>
      </c>
      <c r="J27" s="46">
        <f>詳細表【実績】!N26</f>
        <v>0</v>
      </c>
      <c r="K27" s="46">
        <f>詳細表【実績】!O26</f>
        <v>0</v>
      </c>
      <c r="L27" s="46">
        <f>詳細表【実績】!AB26</f>
        <v>0</v>
      </c>
      <c r="M27" s="46">
        <f>詳細表【実績】!AF26</f>
        <v>0</v>
      </c>
      <c r="N27" s="46">
        <f>詳細表【実績】!U26</f>
        <v>0</v>
      </c>
      <c r="O27" s="46">
        <f>詳細表【実績】!V26</f>
        <v>0</v>
      </c>
      <c r="P27" s="46">
        <f>詳細表【実績】!W26</f>
        <v>0</v>
      </c>
      <c r="Q27" s="46">
        <f>詳細表【実績】!AC26</f>
        <v>0</v>
      </c>
      <c r="R27" s="46">
        <f>詳細表【実績】!AG26</f>
        <v>0</v>
      </c>
      <c r="S27" s="46">
        <f t="shared" si="0"/>
        <v>0</v>
      </c>
      <c r="T27" s="46">
        <f t="shared" si="1"/>
        <v>0</v>
      </c>
      <c r="U27" s="46">
        <f t="shared" si="2"/>
        <v>0</v>
      </c>
      <c r="V27" s="46">
        <f t="shared" si="3"/>
        <v>0</v>
      </c>
      <c r="W27" s="46">
        <f t="shared" si="4"/>
        <v>0</v>
      </c>
    </row>
    <row r="28" spans="2:23" x14ac:dyDescent="0.15">
      <c r="B28" s="155" t="s">
        <v>51</v>
      </c>
      <c r="C28" s="41" t="s">
        <v>961</v>
      </c>
      <c r="D28" s="46">
        <f>詳細表【実績】!G27</f>
        <v>0</v>
      </c>
      <c r="E28" s="46">
        <f>詳細表【実績】!H27</f>
        <v>0</v>
      </c>
      <c r="F28" s="46">
        <f>詳細表【実績】!I27</f>
        <v>0</v>
      </c>
      <c r="G28" s="46">
        <f>詳細表【実績】!AA27</f>
        <v>0</v>
      </c>
      <c r="H28" s="46">
        <f>詳細表【実績】!AE27</f>
        <v>0</v>
      </c>
      <c r="I28" s="46">
        <f>詳細表【実績】!M27</f>
        <v>0</v>
      </c>
      <c r="J28" s="46">
        <f>詳細表【実績】!N27</f>
        <v>0</v>
      </c>
      <c r="K28" s="46">
        <f>詳細表【実績】!O27</f>
        <v>0</v>
      </c>
      <c r="L28" s="46">
        <f>詳細表【実績】!AB27</f>
        <v>0</v>
      </c>
      <c r="M28" s="46">
        <f>詳細表【実績】!AF27</f>
        <v>0</v>
      </c>
      <c r="N28" s="46">
        <f>詳細表【実績】!U27</f>
        <v>0</v>
      </c>
      <c r="O28" s="46">
        <f>詳細表【実績】!V27</f>
        <v>0</v>
      </c>
      <c r="P28" s="46">
        <f>詳細表【実績】!W27</f>
        <v>0</v>
      </c>
      <c r="Q28" s="46">
        <f>詳細表【実績】!AC27</f>
        <v>0</v>
      </c>
      <c r="R28" s="46">
        <f>詳細表【実績】!AG27</f>
        <v>0</v>
      </c>
      <c r="S28" s="46">
        <f t="shared" si="0"/>
        <v>0</v>
      </c>
      <c r="T28" s="46">
        <f t="shared" si="1"/>
        <v>0</v>
      </c>
      <c r="U28" s="46">
        <f t="shared" si="2"/>
        <v>0</v>
      </c>
      <c r="V28" s="46">
        <f t="shared" si="3"/>
        <v>0</v>
      </c>
      <c r="W28" s="46">
        <f t="shared" si="4"/>
        <v>0</v>
      </c>
    </row>
    <row r="29" spans="2:23" x14ac:dyDescent="0.15">
      <c r="B29" s="155" t="s">
        <v>52</v>
      </c>
      <c r="C29" s="41" t="s">
        <v>154</v>
      </c>
      <c r="D29" s="46">
        <f>詳細表【実績】!G28</f>
        <v>0</v>
      </c>
      <c r="E29" s="46">
        <f>詳細表【実績】!H28</f>
        <v>0</v>
      </c>
      <c r="F29" s="46">
        <f>詳細表【実績】!I28</f>
        <v>0</v>
      </c>
      <c r="G29" s="46">
        <f>詳細表【実績】!AA28</f>
        <v>0</v>
      </c>
      <c r="H29" s="46">
        <f>詳細表【実績】!AE28</f>
        <v>0</v>
      </c>
      <c r="I29" s="46">
        <f>詳細表【実績】!M28</f>
        <v>0</v>
      </c>
      <c r="J29" s="46">
        <f>詳細表【実績】!N28</f>
        <v>0</v>
      </c>
      <c r="K29" s="46">
        <f>詳細表【実績】!O28</f>
        <v>0</v>
      </c>
      <c r="L29" s="46">
        <f>詳細表【実績】!AB28</f>
        <v>0</v>
      </c>
      <c r="M29" s="46">
        <f>詳細表【実績】!AF28</f>
        <v>0</v>
      </c>
      <c r="N29" s="46">
        <f>詳細表【実績】!U28</f>
        <v>0</v>
      </c>
      <c r="O29" s="46">
        <f>詳細表【実績】!V28</f>
        <v>0</v>
      </c>
      <c r="P29" s="46">
        <f>詳細表【実績】!W28</f>
        <v>0</v>
      </c>
      <c r="Q29" s="46">
        <f>詳細表【実績】!AC28</f>
        <v>0</v>
      </c>
      <c r="R29" s="46">
        <f>詳細表【実績】!AG28</f>
        <v>0</v>
      </c>
      <c r="S29" s="46">
        <f t="shared" si="0"/>
        <v>0</v>
      </c>
      <c r="T29" s="46">
        <f t="shared" si="1"/>
        <v>0</v>
      </c>
      <c r="U29" s="46">
        <f t="shared" si="2"/>
        <v>0</v>
      </c>
      <c r="V29" s="46">
        <f t="shared" si="3"/>
        <v>0</v>
      </c>
      <c r="W29" s="46">
        <f t="shared" si="4"/>
        <v>0</v>
      </c>
    </row>
    <row r="30" spans="2:23" x14ac:dyDescent="0.15">
      <c r="B30" s="163" t="s">
        <v>53</v>
      </c>
      <c r="C30" s="62" t="s">
        <v>962</v>
      </c>
      <c r="D30" s="67">
        <f>詳細表【実績】!G29</f>
        <v>0</v>
      </c>
      <c r="E30" s="67">
        <f>詳細表【実績】!H29</f>
        <v>0</v>
      </c>
      <c r="F30" s="67">
        <f>詳細表【実績】!I29</f>
        <v>0</v>
      </c>
      <c r="G30" s="67">
        <f>詳細表【実績】!AA29</f>
        <v>0</v>
      </c>
      <c r="H30" s="67">
        <f>詳細表【実績】!AE29</f>
        <v>0</v>
      </c>
      <c r="I30" s="67">
        <f>詳細表【実績】!M29</f>
        <v>0</v>
      </c>
      <c r="J30" s="67">
        <f>詳細表【実績】!N29</f>
        <v>0</v>
      </c>
      <c r="K30" s="67">
        <f>詳細表【実績】!O29</f>
        <v>0</v>
      </c>
      <c r="L30" s="67">
        <f>詳細表【実績】!AB29</f>
        <v>0</v>
      </c>
      <c r="M30" s="67">
        <f>詳細表【実績】!AF29</f>
        <v>0</v>
      </c>
      <c r="N30" s="67">
        <f>詳細表【実績】!U29</f>
        <v>0</v>
      </c>
      <c r="O30" s="67">
        <f>詳細表【実績】!V29</f>
        <v>0</v>
      </c>
      <c r="P30" s="67">
        <f>詳細表【実績】!W29</f>
        <v>0</v>
      </c>
      <c r="Q30" s="67">
        <f>詳細表【実績】!AC29</f>
        <v>0</v>
      </c>
      <c r="R30" s="67">
        <f>詳細表【実績】!AG29</f>
        <v>0</v>
      </c>
      <c r="S30" s="67">
        <f t="shared" si="0"/>
        <v>0</v>
      </c>
      <c r="T30" s="67">
        <f t="shared" si="1"/>
        <v>0</v>
      </c>
      <c r="U30" s="67">
        <f t="shared" si="2"/>
        <v>0</v>
      </c>
      <c r="V30" s="67">
        <f t="shared" si="3"/>
        <v>0</v>
      </c>
      <c r="W30" s="67">
        <f t="shared" si="4"/>
        <v>0</v>
      </c>
    </row>
    <row r="31" spans="2:23" x14ac:dyDescent="0.15">
      <c r="B31" s="155" t="s">
        <v>54</v>
      </c>
      <c r="C31" s="41" t="s">
        <v>963</v>
      </c>
      <c r="D31" s="46">
        <f>詳細表【実績】!G30</f>
        <v>0</v>
      </c>
      <c r="E31" s="46">
        <f>詳細表【実績】!H30</f>
        <v>0</v>
      </c>
      <c r="F31" s="46">
        <f>詳細表【実績】!I30</f>
        <v>0</v>
      </c>
      <c r="G31" s="46">
        <f>詳細表【実績】!AA30</f>
        <v>0</v>
      </c>
      <c r="H31" s="46">
        <f>詳細表【実績】!AE30</f>
        <v>0</v>
      </c>
      <c r="I31" s="46">
        <f>詳細表【実績】!M30</f>
        <v>0</v>
      </c>
      <c r="J31" s="46">
        <f>詳細表【実績】!N30</f>
        <v>0</v>
      </c>
      <c r="K31" s="46">
        <f>詳細表【実績】!O30</f>
        <v>0</v>
      </c>
      <c r="L31" s="46">
        <f>詳細表【実績】!AB30</f>
        <v>0</v>
      </c>
      <c r="M31" s="46">
        <f>詳細表【実績】!AF30</f>
        <v>0</v>
      </c>
      <c r="N31" s="46">
        <f>詳細表【実績】!U30</f>
        <v>0</v>
      </c>
      <c r="O31" s="46">
        <f>詳細表【実績】!V30</f>
        <v>0</v>
      </c>
      <c r="P31" s="46">
        <f>詳細表【実績】!W30</f>
        <v>0</v>
      </c>
      <c r="Q31" s="46">
        <f>詳細表【実績】!AC30</f>
        <v>0</v>
      </c>
      <c r="R31" s="46">
        <f>詳細表【実績】!AG30</f>
        <v>0</v>
      </c>
      <c r="S31" s="46">
        <f t="shared" si="0"/>
        <v>0</v>
      </c>
      <c r="T31" s="46">
        <f t="shared" si="1"/>
        <v>0</v>
      </c>
      <c r="U31" s="46">
        <f t="shared" si="2"/>
        <v>0</v>
      </c>
      <c r="V31" s="46">
        <f t="shared" si="3"/>
        <v>0</v>
      </c>
      <c r="W31" s="46">
        <f t="shared" si="4"/>
        <v>0</v>
      </c>
    </row>
    <row r="32" spans="2:23" x14ac:dyDescent="0.15">
      <c r="B32" s="155" t="s">
        <v>55</v>
      </c>
      <c r="C32" s="41" t="s">
        <v>964</v>
      </c>
      <c r="D32" s="46">
        <f>詳細表【実績】!G31</f>
        <v>0</v>
      </c>
      <c r="E32" s="46">
        <f>詳細表【実績】!H31</f>
        <v>0</v>
      </c>
      <c r="F32" s="46">
        <f>詳細表【実績】!I31</f>
        <v>0</v>
      </c>
      <c r="G32" s="46">
        <f>詳細表【実績】!AA31</f>
        <v>0</v>
      </c>
      <c r="H32" s="46">
        <f>詳細表【実績】!AE31</f>
        <v>0</v>
      </c>
      <c r="I32" s="46">
        <f>詳細表【実績】!M31</f>
        <v>0</v>
      </c>
      <c r="J32" s="46">
        <f>詳細表【実績】!N31</f>
        <v>0</v>
      </c>
      <c r="K32" s="46">
        <f>詳細表【実績】!O31</f>
        <v>0</v>
      </c>
      <c r="L32" s="46">
        <f>詳細表【実績】!AB31</f>
        <v>0</v>
      </c>
      <c r="M32" s="46">
        <f>詳細表【実績】!AF31</f>
        <v>0</v>
      </c>
      <c r="N32" s="46">
        <f>詳細表【実績】!U31</f>
        <v>0</v>
      </c>
      <c r="O32" s="46">
        <f>詳細表【実績】!V31</f>
        <v>0</v>
      </c>
      <c r="P32" s="46">
        <f>詳細表【実績】!W31</f>
        <v>0</v>
      </c>
      <c r="Q32" s="46">
        <f>詳細表【実績】!AC31</f>
        <v>0</v>
      </c>
      <c r="R32" s="46">
        <f>詳細表【実績】!AG31</f>
        <v>0</v>
      </c>
      <c r="S32" s="46">
        <f t="shared" si="0"/>
        <v>0</v>
      </c>
      <c r="T32" s="46">
        <f t="shared" si="1"/>
        <v>0</v>
      </c>
      <c r="U32" s="46">
        <f t="shared" si="2"/>
        <v>0</v>
      </c>
      <c r="V32" s="46">
        <f t="shared" si="3"/>
        <v>0</v>
      </c>
      <c r="W32" s="46">
        <f t="shared" si="4"/>
        <v>0</v>
      </c>
    </row>
    <row r="33" spans="2:23" x14ac:dyDescent="0.15">
      <c r="B33" s="155" t="s">
        <v>56</v>
      </c>
      <c r="C33" s="41" t="s">
        <v>155</v>
      </c>
      <c r="D33" s="46">
        <f>詳細表【実績】!G32</f>
        <v>0</v>
      </c>
      <c r="E33" s="46">
        <f>詳細表【実績】!H32</f>
        <v>0</v>
      </c>
      <c r="F33" s="46">
        <f>詳細表【実績】!I32</f>
        <v>0</v>
      </c>
      <c r="G33" s="46">
        <f>詳細表【実績】!AA32</f>
        <v>0</v>
      </c>
      <c r="H33" s="46">
        <f>詳細表【実績】!AE32</f>
        <v>0</v>
      </c>
      <c r="I33" s="46">
        <f>詳細表【実績】!M32</f>
        <v>0</v>
      </c>
      <c r="J33" s="46">
        <f>詳細表【実績】!N32</f>
        <v>0</v>
      </c>
      <c r="K33" s="46">
        <f>詳細表【実績】!O32</f>
        <v>0</v>
      </c>
      <c r="L33" s="46">
        <f>詳細表【実績】!AB32</f>
        <v>0</v>
      </c>
      <c r="M33" s="46">
        <f>詳細表【実績】!AF32</f>
        <v>0</v>
      </c>
      <c r="N33" s="46">
        <f>詳細表【実績】!U32</f>
        <v>0</v>
      </c>
      <c r="O33" s="46">
        <f>詳細表【実績】!V32</f>
        <v>0</v>
      </c>
      <c r="P33" s="46">
        <f>詳細表【実績】!W32</f>
        <v>0</v>
      </c>
      <c r="Q33" s="46">
        <f>詳細表【実績】!AC32</f>
        <v>0</v>
      </c>
      <c r="R33" s="46">
        <f>詳細表【実績】!AG32</f>
        <v>0</v>
      </c>
      <c r="S33" s="46">
        <f t="shared" si="0"/>
        <v>0</v>
      </c>
      <c r="T33" s="46">
        <f t="shared" si="1"/>
        <v>0</v>
      </c>
      <c r="U33" s="46">
        <f t="shared" si="2"/>
        <v>0</v>
      </c>
      <c r="V33" s="46">
        <f t="shared" si="3"/>
        <v>0</v>
      </c>
      <c r="W33" s="46">
        <f t="shared" si="4"/>
        <v>0</v>
      </c>
    </row>
    <row r="34" spans="2:23" x14ac:dyDescent="0.15">
      <c r="B34" s="155" t="s">
        <v>57</v>
      </c>
      <c r="C34" s="41" t="s">
        <v>156</v>
      </c>
      <c r="D34" s="46">
        <f>詳細表【実績】!G33</f>
        <v>0</v>
      </c>
      <c r="E34" s="46">
        <f>詳細表【実績】!H33</f>
        <v>0</v>
      </c>
      <c r="F34" s="46">
        <f>詳細表【実績】!I33</f>
        <v>0</v>
      </c>
      <c r="G34" s="46">
        <f>詳細表【実績】!AA33</f>
        <v>0</v>
      </c>
      <c r="H34" s="46">
        <f>詳細表【実績】!AE33</f>
        <v>0</v>
      </c>
      <c r="I34" s="46">
        <f>詳細表【実績】!M33</f>
        <v>0</v>
      </c>
      <c r="J34" s="46">
        <f>詳細表【実績】!N33</f>
        <v>0</v>
      </c>
      <c r="K34" s="46">
        <f>詳細表【実績】!O33</f>
        <v>0</v>
      </c>
      <c r="L34" s="46">
        <f>詳細表【実績】!AB33</f>
        <v>0</v>
      </c>
      <c r="M34" s="46">
        <f>詳細表【実績】!AF33</f>
        <v>0</v>
      </c>
      <c r="N34" s="46">
        <f>詳細表【実績】!U33</f>
        <v>0</v>
      </c>
      <c r="O34" s="46">
        <f>詳細表【実績】!V33</f>
        <v>0</v>
      </c>
      <c r="P34" s="46">
        <f>詳細表【実績】!W33</f>
        <v>0</v>
      </c>
      <c r="Q34" s="46">
        <f>詳細表【実績】!AC33</f>
        <v>0</v>
      </c>
      <c r="R34" s="46">
        <f>詳細表【実績】!AG33</f>
        <v>0</v>
      </c>
      <c r="S34" s="46">
        <f t="shared" si="0"/>
        <v>0</v>
      </c>
      <c r="T34" s="46">
        <f t="shared" si="1"/>
        <v>0</v>
      </c>
      <c r="U34" s="46">
        <f t="shared" si="2"/>
        <v>0</v>
      </c>
      <c r="V34" s="46">
        <f t="shared" si="3"/>
        <v>0</v>
      </c>
      <c r="W34" s="46">
        <f t="shared" si="4"/>
        <v>0</v>
      </c>
    </row>
    <row r="35" spans="2:23" x14ac:dyDescent="0.15">
      <c r="B35" s="155" t="s">
        <v>58</v>
      </c>
      <c r="C35" s="41" t="s">
        <v>965</v>
      </c>
      <c r="D35" s="67">
        <f>詳細表【実績】!G34</f>
        <v>0</v>
      </c>
      <c r="E35" s="67">
        <f>詳細表【実績】!H34</f>
        <v>0</v>
      </c>
      <c r="F35" s="67">
        <f>詳細表【実績】!I34</f>
        <v>0</v>
      </c>
      <c r="G35" s="67">
        <f>詳細表【実績】!AA34</f>
        <v>0</v>
      </c>
      <c r="H35" s="67">
        <f>詳細表【実績】!AE34</f>
        <v>0</v>
      </c>
      <c r="I35" s="67">
        <f>詳細表【実績】!M34</f>
        <v>0</v>
      </c>
      <c r="J35" s="67">
        <f>詳細表【実績】!N34</f>
        <v>0</v>
      </c>
      <c r="K35" s="67">
        <f>詳細表【実績】!O34</f>
        <v>0</v>
      </c>
      <c r="L35" s="67">
        <f>詳細表【実績】!AB34</f>
        <v>0</v>
      </c>
      <c r="M35" s="67">
        <f>詳細表【実績】!AF34</f>
        <v>0</v>
      </c>
      <c r="N35" s="67">
        <f>詳細表【実績】!U34</f>
        <v>0</v>
      </c>
      <c r="O35" s="67">
        <f>詳細表【実績】!V34</f>
        <v>0</v>
      </c>
      <c r="P35" s="67">
        <f>詳細表【実績】!W34</f>
        <v>0</v>
      </c>
      <c r="Q35" s="67">
        <f>詳細表【実績】!AC34</f>
        <v>0</v>
      </c>
      <c r="R35" s="67">
        <f>詳細表【実績】!AG34</f>
        <v>0</v>
      </c>
      <c r="S35" s="67">
        <f t="shared" si="0"/>
        <v>0</v>
      </c>
      <c r="T35" s="67">
        <f t="shared" si="1"/>
        <v>0</v>
      </c>
      <c r="U35" s="67">
        <f t="shared" si="2"/>
        <v>0</v>
      </c>
      <c r="V35" s="67">
        <f t="shared" si="3"/>
        <v>0</v>
      </c>
      <c r="W35" s="67">
        <f t="shared" si="4"/>
        <v>0</v>
      </c>
    </row>
    <row r="36" spans="2:23" x14ac:dyDescent="0.15">
      <c r="B36" s="162" t="s">
        <v>59</v>
      </c>
      <c r="C36" s="116" t="s">
        <v>517</v>
      </c>
      <c r="D36" s="46">
        <f>詳細表【実績】!G35</f>
        <v>0</v>
      </c>
      <c r="E36" s="46">
        <f>詳細表【実績】!H35</f>
        <v>0</v>
      </c>
      <c r="F36" s="46">
        <f>詳細表【実績】!I35</f>
        <v>0</v>
      </c>
      <c r="G36" s="46">
        <f>詳細表【実績】!AA35</f>
        <v>0</v>
      </c>
      <c r="H36" s="46">
        <f>詳細表【実績】!AE35</f>
        <v>0</v>
      </c>
      <c r="I36" s="46">
        <f>詳細表【実績】!M35</f>
        <v>0</v>
      </c>
      <c r="J36" s="46">
        <f>詳細表【実績】!N35</f>
        <v>0</v>
      </c>
      <c r="K36" s="46">
        <f>詳細表【実績】!O35</f>
        <v>0</v>
      </c>
      <c r="L36" s="46">
        <f>詳細表【実績】!AB35</f>
        <v>0</v>
      </c>
      <c r="M36" s="46">
        <f>詳細表【実績】!AF35</f>
        <v>0</v>
      </c>
      <c r="N36" s="46">
        <f>詳細表【実績】!U35</f>
        <v>0</v>
      </c>
      <c r="O36" s="46">
        <f>詳細表【実績】!V35</f>
        <v>0</v>
      </c>
      <c r="P36" s="46">
        <f>詳細表【実績】!W35</f>
        <v>0</v>
      </c>
      <c r="Q36" s="46">
        <f>詳細表【実績】!AC35</f>
        <v>0</v>
      </c>
      <c r="R36" s="46">
        <f>詳細表【実績】!AG35</f>
        <v>0</v>
      </c>
      <c r="S36" s="46">
        <f t="shared" si="0"/>
        <v>0</v>
      </c>
      <c r="T36" s="46">
        <f t="shared" si="1"/>
        <v>0</v>
      </c>
      <c r="U36" s="46">
        <f t="shared" si="2"/>
        <v>0</v>
      </c>
      <c r="V36" s="46">
        <f t="shared" si="3"/>
        <v>0</v>
      </c>
      <c r="W36" s="46">
        <f t="shared" si="4"/>
        <v>0</v>
      </c>
    </row>
    <row r="37" spans="2:23" x14ac:dyDescent="0.15">
      <c r="B37" s="155" t="s">
        <v>60</v>
      </c>
      <c r="C37" s="41" t="s">
        <v>158</v>
      </c>
      <c r="D37" s="46">
        <f>詳細表【実績】!G36</f>
        <v>0</v>
      </c>
      <c r="E37" s="46">
        <f>詳細表【実績】!H36</f>
        <v>0</v>
      </c>
      <c r="F37" s="46">
        <f>詳細表【実績】!I36</f>
        <v>0</v>
      </c>
      <c r="G37" s="46">
        <f>詳細表【実績】!AA36</f>
        <v>0</v>
      </c>
      <c r="H37" s="46">
        <f>詳細表【実績】!AE36</f>
        <v>0</v>
      </c>
      <c r="I37" s="46">
        <f>詳細表【実績】!M36</f>
        <v>0</v>
      </c>
      <c r="J37" s="46">
        <f>詳細表【実績】!N36</f>
        <v>0</v>
      </c>
      <c r="K37" s="46">
        <f>詳細表【実績】!O36</f>
        <v>0</v>
      </c>
      <c r="L37" s="46">
        <f>詳細表【実績】!AB36</f>
        <v>0</v>
      </c>
      <c r="M37" s="46">
        <f>詳細表【実績】!AF36</f>
        <v>0</v>
      </c>
      <c r="N37" s="46">
        <f>詳細表【実績】!U36</f>
        <v>0</v>
      </c>
      <c r="O37" s="46">
        <f>詳細表【実績】!V36</f>
        <v>0</v>
      </c>
      <c r="P37" s="46">
        <f>詳細表【実績】!W36</f>
        <v>0</v>
      </c>
      <c r="Q37" s="46">
        <f>詳細表【実績】!AC36</f>
        <v>0</v>
      </c>
      <c r="R37" s="46">
        <f>詳細表【実績】!AG36</f>
        <v>0</v>
      </c>
      <c r="S37" s="46">
        <f t="shared" si="0"/>
        <v>0</v>
      </c>
      <c r="T37" s="46">
        <f t="shared" si="1"/>
        <v>0</v>
      </c>
      <c r="U37" s="46">
        <f t="shared" si="2"/>
        <v>0</v>
      </c>
      <c r="V37" s="46">
        <f t="shared" si="3"/>
        <v>0</v>
      </c>
      <c r="W37" s="46">
        <f t="shared" si="4"/>
        <v>0</v>
      </c>
    </row>
    <row r="38" spans="2:23" x14ac:dyDescent="0.15">
      <c r="B38" s="155" t="s">
        <v>61</v>
      </c>
      <c r="C38" s="41" t="s">
        <v>159</v>
      </c>
      <c r="D38" s="46">
        <f>詳細表【実績】!G37</f>
        <v>0</v>
      </c>
      <c r="E38" s="46">
        <f>詳細表【実績】!H37</f>
        <v>0</v>
      </c>
      <c r="F38" s="46">
        <f>詳細表【実績】!I37</f>
        <v>0</v>
      </c>
      <c r="G38" s="46">
        <f>詳細表【実績】!AA37</f>
        <v>0</v>
      </c>
      <c r="H38" s="46">
        <f>詳細表【実績】!AE37</f>
        <v>0</v>
      </c>
      <c r="I38" s="46">
        <f>詳細表【実績】!M37</f>
        <v>0</v>
      </c>
      <c r="J38" s="46">
        <f>詳細表【実績】!N37</f>
        <v>0</v>
      </c>
      <c r="K38" s="46">
        <f>詳細表【実績】!O37</f>
        <v>0</v>
      </c>
      <c r="L38" s="46">
        <f>詳細表【実績】!AB37</f>
        <v>0</v>
      </c>
      <c r="M38" s="46">
        <f>詳細表【実績】!AF37</f>
        <v>0</v>
      </c>
      <c r="N38" s="46">
        <f>詳細表【実績】!U37</f>
        <v>0</v>
      </c>
      <c r="O38" s="46">
        <f>詳細表【実績】!V37</f>
        <v>0</v>
      </c>
      <c r="P38" s="46">
        <f>詳細表【実績】!W37</f>
        <v>0</v>
      </c>
      <c r="Q38" s="46">
        <f>詳細表【実績】!AC37</f>
        <v>0</v>
      </c>
      <c r="R38" s="46">
        <f>詳細表【実績】!AG37</f>
        <v>0</v>
      </c>
      <c r="S38" s="46">
        <f t="shared" si="0"/>
        <v>0</v>
      </c>
      <c r="T38" s="46">
        <f t="shared" si="1"/>
        <v>0</v>
      </c>
      <c r="U38" s="46">
        <f t="shared" si="2"/>
        <v>0</v>
      </c>
      <c r="V38" s="46">
        <f t="shared" si="3"/>
        <v>0</v>
      </c>
      <c r="W38" s="46">
        <f t="shared" si="4"/>
        <v>0</v>
      </c>
    </row>
    <row r="39" spans="2:23" x14ac:dyDescent="0.15">
      <c r="B39" s="155" t="s">
        <v>62</v>
      </c>
      <c r="C39" s="41" t="s">
        <v>160</v>
      </c>
      <c r="D39" s="46">
        <f>詳細表【実績】!G38</f>
        <v>0</v>
      </c>
      <c r="E39" s="46">
        <f>詳細表【実績】!H38</f>
        <v>0</v>
      </c>
      <c r="F39" s="46">
        <f>詳細表【実績】!I38</f>
        <v>0</v>
      </c>
      <c r="G39" s="46">
        <f>詳細表【実績】!AA38</f>
        <v>0</v>
      </c>
      <c r="H39" s="46">
        <f>詳細表【実績】!AE38</f>
        <v>0</v>
      </c>
      <c r="I39" s="46">
        <f>詳細表【実績】!M38</f>
        <v>0</v>
      </c>
      <c r="J39" s="46">
        <f>詳細表【実績】!N38</f>
        <v>0</v>
      </c>
      <c r="K39" s="46">
        <f>詳細表【実績】!O38</f>
        <v>0</v>
      </c>
      <c r="L39" s="46">
        <f>詳細表【実績】!AB38</f>
        <v>0</v>
      </c>
      <c r="M39" s="46">
        <f>詳細表【実績】!AF38</f>
        <v>0</v>
      </c>
      <c r="N39" s="46">
        <f>詳細表【実績】!U38</f>
        <v>0</v>
      </c>
      <c r="O39" s="46">
        <f>詳細表【実績】!V38</f>
        <v>0</v>
      </c>
      <c r="P39" s="46">
        <f>詳細表【実績】!W38</f>
        <v>0</v>
      </c>
      <c r="Q39" s="46">
        <f>詳細表【実績】!AC38</f>
        <v>0</v>
      </c>
      <c r="R39" s="46">
        <f>詳細表【実績】!AG38</f>
        <v>0</v>
      </c>
      <c r="S39" s="46">
        <f t="shared" si="0"/>
        <v>0</v>
      </c>
      <c r="T39" s="46">
        <f t="shared" si="1"/>
        <v>0</v>
      </c>
      <c r="U39" s="46">
        <f t="shared" si="2"/>
        <v>0</v>
      </c>
      <c r="V39" s="46">
        <f t="shared" si="3"/>
        <v>0</v>
      </c>
      <c r="W39" s="46">
        <f t="shared" si="4"/>
        <v>0</v>
      </c>
    </row>
    <row r="40" spans="2:23" x14ac:dyDescent="0.15">
      <c r="B40" s="163" t="s">
        <v>63</v>
      </c>
      <c r="C40" s="62" t="s">
        <v>161</v>
      </c>
      <c r="D40" s="67">
        <f>詳細表【実績】!G39</f>
        <v>0</v>
      </c>
      <c r="E40" s="67">
        <f>詳細表【実績】!H39</f>
        <v>0</v>
      </c>
      <c r="F40" s="67">
        <f>詳細表【実績】!I39</f>
        <v>0</v>
      </c>
      <c r="G40" s="67">
        <f>詳細表【実績】!AA39</f>
        <v>0</v>
      </c>
      <c r="H40" s="67">
        <f>詳細表【実績】!AE39</f>
        <v>0</v>
      </c>
      <c r="I40" s="67">
        <f>詳細表【実績】!M39</f>
        <v>0</v>
      </c>
      <c r="J40" s="67">
        <f>詳細表【実績】!N39</f>
        <v>0</v>
      </c>
      <c r="K40" s="67">
        <f>詳細表【実績】!O39</f>
        <v>0</v>
      </c>
      <c r="L40" s="67">
        <f>詳細表【実績】!AB39</f>
        <v>0</v>
      </c>
      <c r="M40" s="67">
        <f>詳細表【実績】!AF39</f>
        <v>0</v>
      </c>
      <c r="N40" s="67">
        <f>詳細表【実績】!U39</f>
        <v>0</v>
      </c>
      <c r="O40" s="67">
        <f>詳細表【実績】!V39</f>
        <v>0</v>
      </c>
      <c r="P40" s="67">
        <f>詳細表【実績】!W39</f>
        <v>0</v>
      </c>
      <c r="Q40" s="67">
        <f>詳細表【実績】!AC39</f>
        <v>0</v>
      </c>
      <c r="R40" s="67">
        <f>詳細表【実績】!AG39</f>
        <v>0</v>
      </c>
      <c r="S40" s="67">
        <f t="shared" si="0"/>
        <v>0</v>
      </c>
      <c r="T40" s="67">
        <f t="shared" si="1"/>
        <v>0</v>
      </c>
      <c r="U40" s="67">
        <f t="shared" si="2"/>
        <v>0</v>
      </c>
      <c r="V40" s="67">
        <f t="shared" si="3"/>
        <v>0</v>
      </c>
      <c r="W40" s="67">
        <f t="shared" si="4"/>
        <v>0</v>
      </c>
    </row>
    <row r="41" spans="2:23" x14ac:dyDescent="0.15">
      <c r="B41" s="155" t="s">
        <v>64</v>
      </c>
      <c r="C41" s="41" t="s">
        <v>950</v>
      </c>
      <c r="D41" s="46">
        <f>詳細表【実績】!G40</f>
        <v>0</v>
      </c>
      <c r="E41" s="46">
        <f>詳細表【実績】!H40</f>
        <v>0</v>
      </c>
      <c r="F41" s="46">
        <f>詳細表【実績】!I40</f>
        <v>0</v>
      </c>
      <c r="G41" s="46">
        <f>詳細表【実績】!AA40</f>
        <v>0</v>
      </c>
      <c r="H41" s="46">
        <f>詳細表【実績】!AE40</f>
        <v>0</v>
      </c>
      <c r="I41" s="46">
        <f>詳細表【実績】!M40</f>
        <v>0</v>
      </c>
      <c r="J41" s="46">
        <f>詳細表【実績】!N40</f>
        <v>0</v>
      </c>
      <c r="K41" s="46">
        <f>詳細表【実績】!O40</f>
        <v>0</v>
      </c>
      <c r="L41" s="46">
        <f>詳細表【実績】!AB40</f>
        <v>0</v>
      </c>
      <c r="M41" s="46">
        <f>詳細表【実績】!AF40</f>
        <v>0</v>
      </c>
      <c r="N41" s="46">
        <f>詳細表【実績】!U40</f>
        <v>0</v>
      </c>
      <c r="O41" s="46">
        <f>詳細表【実績】!V40</f>
        <v>0</v>
      </c>
      <c r="P41" s="46">
        <f>詳細表【実績】!W40</f>
        <v>0</v>
      </c>
      <c r="Q41" s="46">
        <f>詳細表【実績】!AC40</f>
        <v>0</v>
      </c>
      <c r="R41" s="46">
        <f>詳細表【実績】!AG40</f>
        <v>0</v>
      </c>
      <c r="S41" s="46">
        <f t="shared" si="0"/>
        <v>0</v>
      </c>
      <c r="T41" s="46">
        <f t="shared" si="1"/>
        <v>0</v>
      </c>
      <c r="U41" s="46">
        <f t="shared" si="2"/>
        <v>0</v>
      </c>
      <c r="V41" s="46">
        <f t="shared" si="3"/>
        <v>0</v>
      </c>
      <c r="W41" s="46">
        <f t="shared" si="4"/>
        <v>0</v>
      </c>
    </row>
    <row r="42" spans="2:23" x14ac:dyDescent="0.15">
      <c r="B42" s="155" t="s">
        <v>65</v>
      </c>
      <c r="C42" s="41" t="s">
        <v>162</v>
      </c>
      <c r="D42" s="46">
        <f>詳細表【実績】!G41</f>
        <v>0</v>
      </c>
      <c r="E42" s="46">
        <f>詳細表【実績】!H41</f>
        <v>0</v>
      </c>
      <c r="F42" s="46">
        <f>詳細表【実績】!I41</f>
        <v>0</v>
      </c>
      <c r="G42" s="46">
        <f>詳細表【実績】!AA41</f>
        <v>0</v>
      </c>
      <c r="H42" s="46">
        <f>詳細表【実績】!AE41</f>
        <v>0</v>
      </c>
      <c r="I42" s="46">
        <f>詳細表【実績】!M41</f>
        <v>0</v>
      </c>
      <c r="J42" s="46">
        <f>詳細表【実績】!N41</f>
        <v>0</v>
      </c>
      <c r="K42" s="46">
        <f>詳細表【実績】!O41</f>
        <v>0</v>
      </c>
      <c r="L42" s="46">
        <f>詳細表【実績】!AB41</f>
        <v>0</v>
      </c>
      <c r="M42" s="46">
        <f>詳細表【実績】!AF41</f>
        <v>0</v>
      </c>
      <c r="N42" s="46">
        <f>詳細表【実績】!U41</f>
        <v>0</v>
      </c>
      <c r="O42" s="46">
        <f>詳細表【実績】!V41</f>
        <v>0</v>
      </c>
      <c r="P42" s="46">
        <f>詳細表【実績】!W41</f>
        <v>0</v>
      </c>
      <c r="Q42" s="46">
        <f>詳細表【実績】!AC41</f>
        <v>0</v>
      </c>
      <c r="R42" s="46">
        <f>詳細表【実績】!AG41</f>
        <v>0</v>
      </c>
      <c r="S42" s="46">
        <f t="shared" si="0"/>
        <v>0</v>
      </c>
      <c r="T42" s="46">
        <f t="shared" si="1"/>
        <v>0</v>
      </c>
      <c r="U42" s="46">
        <f t="shared" si="2"/>
        <v>0</v>
      </c>
      <c r="V42" s="46">
        <f t="shared" si="3"/>
        <v>0</v>
      </c>
      <c r="W42" s="46">
        <f t="shared" si="4"/>
        <v>0</v>
      </c>
    </row>
    <row r="43" spans="2:23" x14ac:dyDescent="0.15">
      <c r="B43" s="155" t="s">
        <v>66</v>
      </c>
      <c r="C43" s="41" t="s">
        <v>163</v>
      </c>
      <c r="D43" s="46">
        <f>詳細表【実績】!G42</f>
        <v>0</v>
      </c>
      <c r="E43" s="46">
        <f>詳細表【実績】!H42</f>
        <v>0</v>
      </c>
      <c r="F43" s="46">
        <f>詳細表【実績】!I42</f>
        <v>0</v>
      </c>
      <c r="G43" s="46">
        <f>詳細表【実績】!AA42</f>
        <v>0</v>
      </c>
      <c r="H43" s="46">
        <f>詳細表【実績】!AE42</f>
        <v>0</v>
      </c>
      <c r="I43" s="46">
        <f>詳細表【実績】!M42</f>
        <v>0</v>
      </c>
      <c r="J43" s="46">
        <f>詳細表【実績】!N42</f>
        <v>0</v>
      </c>
      <c r="K43" s="46">
        <f>詳細表【実績】!O42</f>
        <v>0</v>
      </c>
      <c r="L43" s="46">
        <f>詳細表【実績】!AB42</f>
        <v>0</v>
      </c>
      <c r="M43" s="46">
        <f>詳細表【実績】!AF42</f>
        <v>0</v>
      </c>
      <c r="N43" s="46">
        <f>詳細表【実績】!U42</f>
        <v>0</v>
      </c>
      <c r="O43" s="46">
        <f>詳細表【実績】!V42</f>
        <v>0</v>
      </c>
      <c r="P43" s="46">
        <f>詳細表【実績】!W42</f>
        <v>0</v>
      </c>
      <c r="Q43" s="46">
        <f>詳細表【実績】!AC42</f>
        <v>0</v>
      </c>
      <c r="R43" s="46">
        <f>詳細表【実績】!AG42</f>
        <v>0</v>
      </c>
      <c r="S43" s="46">
        <f t="shared" ref="S43:S74" si="5">D43+I43+N43</f>
        <v>0</v>
      </c>
      <c r="T43" s="46">
        <f t="shared" ref="T43:T74" si="6">E43+J43+O43</f>
        <v>0</v>
      </c>
      <c r="U43" s="46">
        <f t="shared" ref="U43:U74" si="7">F43+K43+P43</f>
        <v>0</v>
      </c>
      <c r="V43" s="46">
        <f t="shared" ref="V43:V74" si="8">G43+L43+Q43</f>
        <v>0</v>
      </c>
      <c r="W43" s="46">
        <f t="shared" ref="W43:W74" si="9">H43+M43+R43</f>
        <v>0</v>
      </c>
    </row>
    <row r="44" spans="2:23" x14ac:dyDescent="0.15">
      <c r="B44" s="155" t="s">
        <v>67</v>
      </c>
      <c r="C44" s="41" t="s">
        <v>164</v>
      </c>
      <c r="D44" s="46">
        <f>詳細表【実績】!G43</f>
        <v>0</v>
      </c>
      <c r="E44" s="46">
        <f>詳細表【実績】!H43</f>
        <v>0</v>
      </c>
      <c r="F44" s="46">
        <f>詳細表【実績】!I43</f>
        <v>0</v>
      </c>
      <c r="G44" s="46">
        <f>詳細表【実績】!AA43</f>
        <v>0</v>
      </c>
      <c r="H44" s="46">
        <f>詳細表【実績】!AE43</f>
        <v>0</v>
      </c>
      <c r="I44" s="46">
        <f>詳細表【実績】!M43</f>
        <v>0</v>
      </c>
      <c r="J44" s="46">
        <f>詳細表【実績】!N43</f>
        <v>0</v>
      </c>
      <c r="K44" s="46">
        <f>詳細表【実績】!O43</f>
        <v>0</v>
      </c>
      <c r="L44" s="46">
        <f>詳細表【実績】!AB43</f>
        <v>0</v>
      </c>
      <c r="M44" s="46">
        <f>詳細表【実績】!AF43</f>
        <v>0</v>
      </c>
      <c r="N44" s="46">
        <f>詳細表【実績】!U43</f>
        <v>0</v>
      </c>
      <c r="O44" s="46">
        <f>詳細表【実績】!V43</f>
        <v>0</v>
      </c>
      <c r="P44" s="46">
        <f>詳細表【実績】!W43</f>
        <v>0</v>
      </c>
      <c r="Q44" s="46">
        <f>詳細表【実績】!AC43</f>
        <v>0</v>
      </c>
      <c r="R44" s="46">
        <f>詳細表【実績】!AG43</f>
        <v>0</v>
      </c>
      <c r="S44" s="46">
        <f t="shared" si="5"/>
        <v>0</v>
      </c>
      <c r="T44" s="46">
        <f t="shared" si="6"/>
        <v>0</v>
      </c>
      <c r="U44" s="46">
        <f t="shared" si="7"/>
        <v>0</v>
      </c>
      <c r="V44" s="46">
        <f t="shared" si="8"/>
        <v>0</v>
      </c>
      <c r="W44" s="46">
        <f t="shared" si="9"/>
        <v>0</v>
      </c>
    </row>
    <row r="45" spans="2:23" x14ac:dyDescent="0.15">
      <c r="B45" s="155" t="s">
        <v>68</v>
      </c>
      <c r="C45" s="41" t="s">
        <v>208</v>
      </c>
      <c r="D45" s="67">
        <f>詳細表【実績】!G44</f>
        <v>0</v>
      </c>
      <c r="E45" s="67">
        <f>詳細表【実績】!H44</f>
        <v>0</v>
      </c>
      <c r="F45" s="67">
        <f>詳細表【実績】!I44</f>
        <v>0</v>
      </c>
      <c r="G45" s="67">
        <f>詳細表【実績】!AA44</f>
        <v>0</v>
      </c>
      <c r="H45" s="67">
        <f>詳細表【実績】!AE44</f>
        <v>0</v>
      </c>
      <c r="I45" s="67">
        <f>詳細表【実績】!M44</f>
        <v>0</v>
      </c>
      <c r="J45" s="67">
        <f>詳細表【実績】!N44</f>
        <v>0</v>
      </c>
      <c r="K45" s="67">
        <f>詳細表【実績】!O44</f>
        <v>0</v>
      </c>
      <c r="L45" s="67">
        <f>詳細表【実績】!AB44</f>
        <v>0</v>
      </c>
      <c r="M45" s="67">
        <f>詳細表【実績】!AF44</f>
        <v>0</v>
      </c>
      <c r="N45" s="67">
        <f>詳細表【実績】!U44</f>
        <v>0</v>
      </c>
      <c r="O45" s="67">
        <f>詳細表【実績】!V44</f>
        <v>0</v>
      </c>
      <c r="P45" s="67">
        <f>詳細表【実績】!W44</f>
        <v>0</v>
      </c>
      <c r="Q45" s="67">
        <f>詳細表【実績】!AC44</f>
        <v>0</v>
      </c>
      <c r="R45" s="67">
        <f>詳細表【実績】!AG44</f>
        <v>0</v>
      </c>
      <c r="S45" s="67">
        <f t="shared" si="5"/>
        <v>0</v>
      </c>
      <c r="T45" s="67">
        <f t="shared" si="6"/>
        <v>0</v>
      </c>
      <c r="U45" s="67">
        <f t="shared" si="7"/>
        <v>0</v>
      </c>
      <c r="V45" s="67">
        <f t="shared" si="8"/>
        <v>0</v>
      </c>
      <c r="W45" s="67">
        <f t="shared" si="9"/>
        <v>0</v>
      </c>
    </row>
    <row r="46" spans="2:23" x14ac:dyDescent="0.15">
      <c r="B46" s="162" t="s">
        <v>69</v>
      </c>
      <c r="C46" s="116" t="s">
        <v>165</v>
      </c>
      <c r="D46" s="46">
        <f>詳細表【実績】!G45</f>
        <v>0</v>
      </c>
      <c r="E46" s="46">
        <f>詳細表【実績】!H45</f>
        <v>0</v>
      </c>
      <c r="F46" s="46">
        <f>詳細表【実績】!I45</f>
        <v>0</v>
      </c>
      <c r="G46" s="46">
        <f>詳細表【実績】!AA45</f>
        <v>0</v>
      </c>
      <c r="H46" s="46">
        <f>詳細表【実績】!AE45</f>
        <v>0</v>
      </c>
      <c r="I46" s="46">
        <f>詳細表【実績】!M45</f>
        <v>0</v>
      </c>
      <c r="J46" s="46">
        <f>詳細表【実績】!N45</f>
        <v>0</v>
      </c>
      <c r="K46" s="46">
        <f>詳細表【実績】!O45</f>
        <v>0</v>
      </c>
      <c r="L46" s="46">
        <f>詳細表【実績】!AB45</f>
        <v>0</v>
      </c>
      <c r="M46" s="46">
        <f>詳細表【実績】!AF45</f>
        <v>0</v>
      </c>
      <c r="N46" s="46">
        <f>詳細表【実績】!U45</f>
        <v>0</v>
      </c>
      <c r="O46" s="46">
        <f>詳細表【実績】!V45</f>
        <v>0</v>
      </c>
      <c r="P46" s="46">
        <f>詳細表【実績】!W45</f>
        <v>0</v>
      </c>
      <c r="Q46" s="46">
        <f>詳細表【実績】!AC45</f>
        <v>0</v>
      </c>
      <c r="R46" s="46">
        <f>詳細表【実績】!AG45</f>
        <v>0</v>
      </c>
      <c r="S46" s="46">
        <f t="shared" si="5"/>
        <v>0</v>
      </c>
      <c r="T46" s="46">
        <f t="shared" si="6"/>
        <v>0</v>
      </c>
      <c r="U46" s="46">
        <f t="shared" si="7"/>
        <v>0</v>
      </c>
      <c r="V46" s="46">
        <f t="shared" si="8"/>
        <v>0</v>
      </c>
      <c r="W46" s="46">
        <f t="shared" si="9"/>
        <v>0</v>
      </c>
    </row>
    <row r="47" spans="2:23" x14ac:dyDescent="0.15">
      <c r="B47" s="155" t="s">
        <v>70</v>
      </c>
      <c r="C47" s="41" t="s">
        <v>166</v>
      </c>
      <c r="D47" s="46">
        <f>詳細表【実績】!G46</f>
        <v>0</v>
      </c>
      <c r="E47" s="46">
        <f>詳細表【実績】!H46</f>
        <v>0</v>
      </c>
      <c r="F47" s="46">
        <f>詳細表【実績】!I46</f>
        <v>0</v>
      </c>
      <c r="G47" s="46">
        <f>詳細表【実績】!AA46</f>
        <v>0</v>
      </c>
      <c r="H47" s="46">
        <f>詳細表【実績】!AE46</f>
        <v>0</v>
      </c>
      <c r="I47" s="46">
        <f>詳細表【実績】!M46</f>
        <v>0</v>
      </c>
      <c r="J47" s="46">
        <f>詳細表【実績】!N46</f>
        <v>0</v>
      </c>
      <c r="K47" s="46">
        <f>詳細表【実績】!O46</f>
        <v>0</v>
      </c>
      <c r="L47" s="46">
        <f>詳細表【実績】!AB46</f>
        <v>0</v>
      </c>
      <c r="M47" s="46">
        <f>詳細表【実績】!AF46</f>
        <v>0</v>
      </c>
      <c r="N47" s="46">
        <f>詳細表【実績】!U46</f>
        <v>0</v>
      </c>
      <c r="O47" s="46">
        <f>詳細表【実績】!V46</f>
        <v>0</v>
      </c>
      <c r="P47" s="46">
        <f>詳細表【実績】!W46</f>
        <v>0</v>
      </c>
      <c r="Q47" s="46">
        <f>詳細表【実績】!AC46</f>
        <v>0</v>
      </c>
      <c r="R47" s="46">
        <f>詳細表【実績】!AG46</f>
        <v>0</v>
      </c>
      <c r="S47" s="46">
        <f t="shared" si="5"/>
        <v>0</v>
      </c>
      <c r="T47" s="46">
        <f t="shared" si="6"/>
        <v>0</v>
      </c>
      <c r="U47" s="46">
        <f t="shared" si="7"/>
        <v>0</v>
      </c>
      <c r="V47" s="46">
        <f t="shared" si="8"/>
        <v>0</v>
      </c>
      <c r="W47" s="46">
        <f t="shared" si="9"/>
        <v>0</v>
      </c>
    </row>
    <row r="48" spans="2:23" x14ac:dyDescent="0.15">
      <c r="B48" s="155" t="s">
        <v>71</v>
      </c>
      <c r="C48" s="41" t="s">
        <v>966</v>
      </c>
      <c r="D48" s="46">
        <f>詳細表【実績】!G47</f>
        <v>0</v>
      </c>
      <c r="E48" s="46">
        <f>詳細表【実績】!H47</f>
        <v>0</v>
      </c>
      <c r="F48" s="46">
        <f>詳細表【実績】!I47</f>
        <v>0</v>
      </c>
      <c r="G48" s="46">
        <f>詳細表【実績】!AA47</f>
        <v>0</v>
      </c>
      <c r="H48" s="46">
        <f>詳細表【実績】!AE47</f>
        <v>0</v>
      </c>
      <c r="I48" s="46">
        <f>詳細表【実績】!M47</f>
        <v>0</v>
      </c>
      <c r="J48" s="46">
        <f>詳細表【実績】!N47</f>
        <v>0</v>
      </c>
      <c r="K48" s="46">
        <f>詳細表【実績】!O47</f>
        <v>0</v>
      </c>
      <c r="L48" s="46">
        <f>詳細表【実績】!AB47</f>
        <v>0</v>
      </c>
      <c r="M48" s="46">
        <f>詳細表【実績】!AF47</f>
        <v>0</v>
      </c>
      <c r="N48" s="46">
        <f>詳細表【実績】!U47</f>
        <v>0</v>
      </c>
      <c r="O48" s="46">
        <f>詳細表【実績】!V47</f>
        <v>0</v>
      </c>
      <c r="P48" s="46">
        <f>詳細表【実績】!W47</f>
        <v>0</v>
      </c>
      <c r="Q48" s="46">
        <f>詳細表【実績】!AC47</f>
        <v>0</v>
      </c>
      <c r="R48" s="46">
        <f>詳細表【実績】!AG47</f>
        <v>0</v>
      </c>
      <c r="S48" s="46">
        <f t="shared" si="5"/>
        <v>0</v>
      </c>
      <c r="T48" s="46">
        <f t="shared" si="6"/>
        <v>0</v>
      </c>
      <c r="U48" s="46">
        <f t="shared" si="7"/>
        <v>0</v>
      </c>
      <c r="V48" s="46">
        <f t="shared" si="8"/>
        <v>0</v>
      </c>
      <c r="W48" s="46">
        <f t="shared" si="9"/>
        <v>0</v>
      </c>
    </row>
    <row r="49" spans="2:23" x14ac:dyDescent="0.15">
      <c r="B49" s="155" t="s">
        <v>72</v>
      </c>
      <c r="C49" s="41" t="s">
        <v>967</v>
      </c>
      <c r="D49" s="46">
        <f>詳細表【実績】!G48</f>
        <v>0</v>
      </c>
      <c r="E49" s="46">
        <f>詳細表【実績】!H48</f>
        <v>0</v>
      </c>
      <c r="F49" s="46">
        <f>詳細表【実績】!I48</f>
        <v>0</v>
      </c>
      <c r="G49" s="46">
        <f>詳細表【実績】!AA48</f>
        <v>0</v>
      </c>
      <c r="H49" s="46">
        <f>詳細表【実績】!AE48</f>
        <v>0</v>
      </c>
      <c r="I49" s="46">
        <f>詳細表【実績】!M48</f>
        <v>0</v>
      </c>
      <c r="J49" s="46">
        <f>詳細表【実績】!N48</f>
        <v>0</v>
      </c>
      <c r="K49" s="46">
        <f>詳細表【実績】!O48</f>
        <v>0</v>
      </c>
      <c r="L49" s="46">
        <f>詳細表【実績】!AB48</f>
        <v>0</v>
      </c>
      <c r="M49" s="46">
        <f>詳細表【実績】!AF48</f>
        <v>0</v>
      </c>
      <c r="N49" s="46">
        <f>詳細表【実績】!U48</f>
        <v>0</v>
      </c>
      <c r="O49" s="46">
        <f>詳細表【実績】!V48</f>
        <v>0</v>
      </c>
      <c r="P49" s="46">
        <f>詳細表【実績】!W48</f>
        <v>0</v>
      </c>
      <c r="Q49" s="46">
        <f>詳細表【実績】!AC48</f>
        <v>0</v>
      </c>
      <c r="R49" s="46">
        <f>詳細表【実績】!AG48</f>
        <v>0</v>
      </c>
      <c r="S49" s="46">
        <f t="shared" si="5"/>
        <v>0</v>
      </c>
      <c r="T49" s="46">
        <f t="shared" si="6"/>
        <v>0</v>
      </c>
      <c r="U49" s="46">
        <f t="shared" si="7"/>
        <v>0</v>
      </c>
      <c r="V49" s="46">
        <f t="shared" si="8"/>
        <v>0</v>
      </c>
      <c r="W49" s="46">
        <f t="shared" si="9"/>
        <v>0</v>
      </c>
    </row>
    <row r="50" spans="2:23" x14ac:dyDescent="0.15">
      <c r="B50" s="163" t="s">
        <v>73</v>
      </c>
      <c r="C50" s="62" t="s">
        <v>167</v>
      </c>
      <c r="D50" s="67">
        <f>詳細表【実績】!G49</f>
        <v>0</v>
      </c>
      <c r="E50" s="67">
        <f>詳細表【実績】!H49</f>
        <v>0</v>
      </c>
      <c r="F50" s="67">
        <f>詳細表【実績】!I49</f>
        <v>0</v>
      </c>
      <c r="G50" s="67">
        <f>詳細表【実績】!AA49</f>
        <v>0</v>
      </c>
      <c r="H50" s="67">
        <f>詳細表【実績】!AE49</f>
        <v>0</v>
      </c>
      <c r="I50" s="67">
        <f>詳細表【実績】!M49</f>
        <v>0</v>
      </c>
      <c r="J50" s="67">
        <f>詳細表【実績】!N49</f>
        <v>0</v>
      </c>
      <c r="K50" s="67">
        <f>詳細表【実績】!O49</f>
        <v>0</v>
      </c>
      <c r="L50" s="67">
        <f>詳細表【実績】!AB49</f>
        <v>0</v>
      </c>
      <c r="M50" s="67">
        <f>詳細表【実績】!AF49</f>
        <v>0</v>
      </c>
      <c r="N50" s="67">
        <f>詳細表【実績】!U49</f>
        <v>0</v>
      </c>
      <c r="O50" s="67">
        <f>詳細表【実績】!V49</f>
        <v>0</v>
      </c>
      <c r="P50" s="67">
        <f>詳細表【実績】!W49</f>
        <v>0</v>
      </c>
      <c r="Q50" s="67">
        <f>詳細表【実績】!AC49</f>
        <v>0</v>
      </c>
      <c r="R50" s="67">
        <f>詳細表【実績】!AG49</f>
        <v>0</v>
      </c>
      <c r="S50" s="67">
        <f t="shared" si="5"/>
        <v>0</v>
      </c>
      <c r="T50" s="67">
        <f t="shared" si="6"/>
        <v>0</v>
      </c>
      <c r="U50" s="67">
        <f t="shared" si="7"/>
        <v>0</v>
      </c>
      <c r="V50" s="67">
        <f t="shared" si="8"/>
        <v>0</v>
      </c>
      <c r="W50" s="67">
        <f t="shared" si="9"/>
        <v>0</v>
      </c>
    </row>
    <row r="51" spans="2:23" x14ac:dyDescent="0.15">
      <c r="B51" s="155" t="s">
        <v>74</v>
      </c>
      <c r="C51" s="41" t="s">
        <v>168</v>
      </c>
      <c r="D51" s="46">
        <f>詳細表【実績】!G50</f>
        <v>0</v>
      </c>
      <c r="E51" s="46">
        <f>詳細表【実績】!H50</f>
        <v>0</v>
      </c>
      <c r="F51" s="46">
        <f>詳細表【実績】!I50</f>
        <v>0</v>
      </c>
      <c r="G51" s="46">
        <f>詳細表【実績】!AA50</f>
        <v>0</v>
      </c>
      <c r="H51" s="46">
        <f>詳細表【実績】!AE50</f>
        <v>0</v>
      </c>
      <c r="I51" s="46">
        <f>詳細表【実績】!M50</f>
        <v>0</v>
      </c>
      <c r="J51" s="46">
        <f>詳細表【実績】!N50</f>
        <v>0</v>
      </c>
      <c r="K51" s="46">
        <f>詳細表【実績】!O50</f>
        <v>0</v>
      </c>
      <c r="L51" s="46">
        <f>詳細表【実績】!AB50</f>
        <v>0</v>
      </c>
      <c r="M51" s="46">
        <f>詳細表【実績】!AF50</f>
        <v>0</v>
      </c>
      <c r="N51" s="46">
        <f>詳細表【実績】!U50</f>
        <v>0</v>
      </c>
      <c r="O51" s="46">
        <f>詳細表【実績】!V50</f>
        <v>0</v>
      </c>
      <c r="P51" s="46">
        <f>詳細表【実績】!W50</f>
        <v>0</v>
      </c>
      <c r="Q51" s="46">
        <f>詳細表【実績】!AC50</f>
        <v>0</v>
      </c>
      <c r="R51" s="46">
        <f>詳細表【実績】!AG50</f>
        <v>0</v>
      </c>
      <c r="S51" s="46">
        <f t="shared" si="5"/>
        <v>0</v>
      </c>
      <c r="T51" s="46">
        <f t="shared" si="6"/>
        <v>0</v>
      </c>
      <c r="U51" s="46">
        <f t="shared" si="7"/>
        <v>0</v>
      </c>
      <c r="V51" s="46">
        <f t="shared" si="8"/>
        <v>0</v>
      </c>
      <c r="W51" s="46">
        <f t="shared" si="9"/>
        <v>0</v>
      </c>
    </row>
    <row r="52" spans="2:23" x14ac:dyDescent="0.15">
      <c r="B52" s="155" t="s">
        <v>75</v>
      </c>
      <c r="C52" s="41" t="s">
        <v>968</v>
      </c>
      <c r="D52" s="46">
        <f>詳細表【実績】!G51</f>
        <v>0</v>
      </c>
      <c r="E52" s="46">
        <f>詳細表【実績】!H51</f>
        <v>0</v>
      </c>
      <c r="F52" s="46">
        <f>詳細表【実績】!I51</f>
        <v>0</v>
      </c>
      <c r="G52" s="46">
        <f>詳細表【実績】!AA51</f>
        <v>0</v>
      </c>
      <c r="H52" s="46">
        <f>詳細表【実績】!AE51</f>
        <v>0</v>
      </c>
      <c r="I52" s="46">
        <f>詳細表【実績】!M51</f>
        <v>0</v>
      </c>
      <c r="J52" s="46">
        <f>詳細表【実績】!N51</f>
        <v>0</v>
      </c>
      <c r="K52" s="46">
        <f>詳細表【実績】!O51</f>
        <v>0</v>
      </c>
      <c r="L52" s="46">
        <f>詳細表【実績】!AB51</f>
        <v>0</v>
      </c>
      <c r="M52" s="46">
        <f>詳細表【実績】!AF51</f>
        <v>0</v>
      </c>
      <c r="N52" s="46">
        <f>詳細表【実績】!U51</f>
        <v>0</v>
      </c>
      <c r="O52" s="46">
        <f>詳細表【実績】!V51</f>
        <v>0</v>
      </c>
      <c r="P52" s="46">
        <f>詳細表【実績】!W51</f>
        <v>0</v>
      </c>
      <c r="Q52" s="46">
        <f>詳細表【実績】!AC51</f>
        <v>0</v>
      </c>
      <c r="R52" s="46">
        <f>詳細表【実績】!AG51</f>
        <v>0</v>
      </c>
      <c r="S52" s="46">
        <f t="shared" si="5"/>
        <v>0</v>
      </c>
      <c r="T52" s="46">
        <f t="shared" si="6"/>
        <v>0</v>
      </c>
      <c r="U52" s="46">
        <f t="shared" si="7"/>
        <v>0</v>
      </c>
      <c r="V52" s="46">
        <f t="shared" si="8"/>
        <v>0</v>
      </c>
      <c r="W52" s="46">
        <f t="shared" si="9"/>
        <v>0</v>
      </c>
    </row>
    <row r="53" spans="2:23" x14ac:dyDescent="0.15">
      <c r="B53" s="155" t="s">
        <v>76</v>
      </c>
      <c r="C53" s="41" t="s">
        <v>169</v>
      </c>
      <c r="D53" s="46">
        <f>詳細表【実績】!G52</f>
        <v>0</v>
      </c>
      <c r="E53" s="46">
        <f>詳細表【実績】!H52</f>
        <v>0</v>
      </c>
      <c r="F53" s="46">
        <f>詳細表【実績】!I52</f>
        <v>0</v>
      </c>
      <c r="G53" s="46">
        <f>詳細表【実績】!AA52</f>
        <v>0</v>
      </c>
      <c r="H53" s="46">
        <f>詳細表【実績】!AE52</f>
        <v>0</v>
      </c>
      <c r="I53" s="46">
        <f>詳細表【実績】!M52</f>
        <v>0</v>
      </c>
      <c r="J53" s="46">
        <f>詳細表【実績】!N52</f>
        <v>0</v>
      </c>
      <c r="K53" s="46">
        <f>詳細表【実績】!O52</f>
        <v>0</v>
      </c>
      <c r="L53" s="46">
        <f>詳細表【実績】!AB52</f>
        <v>0</v>
      </c>
      <c r="M53" s="46">
        <f>詳細表【実績】!AF52</f>
        <v>0</v>
      </c>
      <c r="N53" s="46">
        <f>詳細表【実績】!U52</f>
        <v>0</v>
      </c>
      <c r="O53" s="46">
        <f>詳細表【実績】!V52</f>
        <v>0</v>
      </c>
      <c r="P53" s="46">
        <f>詳細表【実績】!W52</f>
        <v>0</v>
      </c>
      <c r="Q53" s="46">
        <f>詳細表【実績】!AC52</f>
        <v>0</v>
      </c>
      <c r="R53" s="46">
        <f>詳細表【実績】!AG52</f>
        <v>0</v>
      </c>
      <c r="S53" s="46">
        <f t="shared" si="5"/>
        <v>0</v>
      </c>
      <c r="T53" s="46">
        <f t="shared" si="6"/>
        <v>0</v>
      </c>
      <c r="U53" s="46">
        <f t="shared" si="7"/>
        <v>0</v>
      </c>
      <c r="V53" s="46">
        <f t="shared" si="8"/>
        <v>0</v>
      </c>
      <c r="W53" s="46">
        <f t="shared" si="9"/>
        <v>0</v>
      </c>
    </row>
    <row r="54" spans="2:23" x14ac:dyDescent="0.15">
      <c r="B54" s="155" t="s">
        <v>77</v>
      </c>
      <c r="C54" s="41" t="s">
        <v>969</v>
      </c>
      <c r="D54" s="46">
        <f>詳細表【実績】!G53</f>
        <v>0</v>
      </c>
      <c r="E54" s="46">
        <f>詳細表【実績】!H53</f>
        <v>0</v>
      </c>
      <c r="F54" s="46">
        <f>詳細表【実績】!I53</f>
        <v>0</v>
      </c>
      <c r="G54" s="46">
        <f>詳細表【実績】!AA53</f>
        <v>0</v>
      </c>
      <c r="H54" s="46">
        <f>詳細表【実績】!AE53</f>
        <v>0</v>
      </c>
      <c r="I54" s="46">
        <f>詳細表【実績】!M53</f>
        <v>0</v>
      </c>
      <c r="J54" s="46">
        <f>詳細表【実績】!N53</f>
        <v>0</v>
      </c>
      <c r="K54" s="46">
        <f>詳細表【実績】!O53</f>
        <v>0</v>
      </c>
      <c r="L54" s="46">
        <f>詳細表【実績】!AB53</f>
        <v>0</v>
      </c>
      <c r="M54" s="46">
        <f>詳細表【実績】!AF53</f>
        <v>0</v>
      </c>
      <c r="N54" s="46">
        <f>詳細表【実績】!U53</f>
        <v>0</v>
      </c>
      <c r="O54" s="46">
        <f>詳細表【実績】!V53</f>
        <v>0</v>
      </c>
      <c r="P54" s="46">
        <f>詳細表【実績】!W53</f>
        <v>0</v>
      </c>
      <c r="Q54" s="46">
        <f>詳細表【実績】!AC53</f>
        <v>0</v>
      </c>
      <c r="R54" s="46">
        <f>詳細表【実績】!AG53</f>
        <v>0</v>
      </c>
      <c r="S54" s="46">
        <f t="shared" si="5"/>
        <v>0</v>
      </c>
      <c r="T54" s="46">
        <f t="shared" si="6"/>
        <v>0</v>
      </c>
      <c r="U54" s="46">
        <f t="shared" si="7"/>
        <v>0</v>
      </c>
      <c r="V54" s="46">
        <f t="shared" si="8"/>
        <v>0</v>
      </c>
      <c r="W54" s="46">
        <f t="shared" si="9"/>
        <v>0</v>
      </c>
    </row>
    <row r="55" spans="2:23" x14ac:dyDescent="0.15">
      <c r="B55" s="155" t="s">
        <v>78</v>
      </c>
      <c r="C55" s="41" t="s">
        <v>970</v>
      </c>
      <c r="D55" s="67">
        <f>詳細表【実績】!G54</f>
        <v>0</v>
      </c>
      <c r="E55" s="67">
        <f>詳細表【実績】!H54</f>
        <v>0</v>
      </c>
      <c r="F55" s="67">
        <f>詳細表【実績】!I54</f>
        <v>0</v>
      </c>
      <c r="G55" s="67">
        <f>詳細表【実績】!AA54</f>
        <v>0</v>
      </c>
      <c r="H55" s="67">
        <f>詳細表【実績】!AE54</f>
        <v>0</v>
      </c>
      <c r="I55" s="67">
        <f>詳細表【実績】!M54</f>
        <v>0</v>
      </c>
      <c r="J55" s="67">
        <f>詳細表【実績】!N54</f>
        <v>0</v>
      </c>
      <c r="K55" s="67">
        <f>詳細表【実績】!O54</f>
        <v>0</v>
      </c>
      <c r="L55" s="67">
        <f>詳細表【実績】!AB54</f>
        <v>0</v>
      </c>
      <c r="M55" s="67">
        <f>詳細表【実績】!AF54</f>
        <v>0</v>
      </c>
      <c r="N55" s="67">
        <f>詳細表【実績】!U54</f>
        <v>0</v>
      </c>
      <c r="O55" s="67">
        <f>詳細表【実績】!V54</f>
        <v>0</v>
      </c>
      <c r="P55" s="67">
        <f>詳細表【実績】!W54</f>
        <v>0</v>
      </c>
      <c r="Q55" s="67">
        <f>詳細表【実績】!AC54</f>
        <v>0</v>
      </c>
      <c r="R55" s="67">
        <f>詳細表【実績】!AG54</f>
        <v>0</v>
      </c>
      <c r="S55" s="67">
        <f t="shared" si="5"/>
        <v>0</v>
      </c>
      <c r="T55" s="67">
        <f t="shared" si="6"/>
        <v>0</v>
      </c>
      <c r="U55" s="67">
        <f t="shared" si="7"/>
        <v>0</v>
      </c>
      <c r="V55" s="67">
        <f t="shared" si="8"/>
        <v>0</v>
      </c>
      <c r="W55" s="67">
        <f t="shared" si="9"/>
        <v>0</v>
      </c>
    </row>
    <row r="56" spans="2:23" x14ac:dyDescent="0.15">
      <c r="B56" s="162" t="s">
        <v>79</v>
      </c>
      <c r="C56" s="116" t="s">
        <v>971</v>
      </c>
      <c r="D56" s="46">
        <f>詳細表【実績】!G55</f>
        <v>0</v>
      </c>
      <c r="E56" s="46">
        <f>詳細表【実績】!H55</f>
        <v>0</v>
      </c>
      <c r="F56" s="46">
        <f>詳細表【実績】!I55</f>
        <v>0</v>
      </c>
      <c r="G56" s="46">
        <f>詳細表【実績】!AA55</f>
        <v>0</v>
      </c>
      <c r="H56" s="46">
        <f>詳細表【実績】!AE55</f>
        <v>0</v>
      </c>
      <c r="I56" s="46">
        <f>詳細表【実績】!M55</f>
        <v>0</v>
      </c>
      <c r="J56" s="46">
        <f>詳細表【実績】!N55</f>
        <v>0</v>
      </c>
      <c r="K56" s="46">
        <f>詳細表【実績】!O55</f>
        <v>0</v>
      </c>
      <c r="L56" s="46">
        <f>詳細表【実績】!AB55</f>
        <v>0</v>
      </c>
      <c r="M56" s="46">
        <f>詳細表【実績】!AF55</f>
        <v>0</v>
      </c>
      <c r="N56" s="46">
        <f>詳細表【実績】!U55</f>
        <v>0</v>
      </c>
      <c r="O56" s="46">
        <f>詳細表【実績】!V55</f>
        <v>0</v>
      </c>
      <c r="P56" s="46">
        <f>詳細表【実績】!W55</f>
        <v>0</v>
      </c>
      <c r="Q56" s="46">
        <f>詳細表【実績】!AC55</f>
        <v>0</v>
      </c>
      <c r="R56" s="46">
        <f>詳細表【実績】!AG55</f>
        <v>0</v>
      </c>
      <c r="S56" s="46">
        <f t="shared" si="5"/>
        <v>0</v>
      </c>
      <c r="T56" s="46">
        <f t="shared" si="6"/>
        <v>0</v>
      </c>
      <c r="U56" s="46">
        <f t="shared" si="7"/>
        <v>0</v>
      </c>
      <c r="V56" s="46">
        <f t="shared" si="8"/>
        <v>0</v>
      </c>
      <c r="W56" s="46">
        <f t="shared" si="9"/>
        <v>0</v>
      </c>
    </row>
    <row r="57" spans="2:23" x14ac:dyDescent="0.15">
      <c r="B57" s="155" t="s">
        <v>80</v>
      </c>
      <c r="C57" s="41" t="s">
        <v>972</v>
      </c>
      <c r="D57" s="46">
        <f>詳細表【実績】!G56</f>
        <v>0</v>
      </c>
      <c r="E57" s="46">
        <f>詳細表【実績】!H56</f>
        <v>0</v>
      </c>
      <c r="F57" s="46">
        <f>詳細表【実績】!I56</f>
        <v>0</v>
      </c>
      <c r="G57" s="46">
        <f>詳細表【実績】!AA56</f>
        <v>0</v>
      </c>
      <c r="H57" s="46">
        <f>詳細表【実績】!AE56</f>
        <v>0</v>
      </c>
      <c r="I57" s="46">
        <f>詳細表【実績】!M56</f>
        <v>0</v>
      </c>
      <c r="J57" s="46">
        <f>詳細表【実績】!N56</f>
        <v>0</v>
      </c>
      <c r="K57" s="46">
        <f>詳細表【実績】!O56</f>
        <v>0</v>
      </c>
      <c r="L57" s="46">
        <f>詳細表【実績】!AB56</f>
        <v>0</v>
      </c>
      <c r="M57" s="46">
        <f>詳細表【実績】!AF56</f>
        <v>0</v>
      </c>
      <c r="N57" s="46">
        <f>詳細表【実績】!U56</f>
        <v>0</v>
      </c>
      <c r="O57" s="46">
        <f>詳細表【実績】!V56</f>
        <v>0</v>
      </c>
      <c r="P57" s="46">
        <f>詳細表【実績】!W56</f>
        <v>0</v>
      </c>
      <c r="Q57" s="46">
        <f>詳細表【実績】!AC56</f>
        <v>0</v>
      </c>
      <c r="R57" s="46">
        <f>詳細表【実績】!AG56</f>
        <v>0</v>
      </c>
      <c r="S57" s="46">
        <f t="shared" si="5"/>
        <v>0</v>
      </c>
      <c r="T57" s="46">
        <f t="shared" si="6"/>
        <v>0</v>
      </c>
      <c r="U57" s="46">
        <f t="shared" si="7"/>
        <v>0</v>
      </c>
      <c r="V57" s="46">
        <f t="shared" si="8"/>
        <v>0</v>
      </c>
      <c r="W57" s="46">
        <f t="shared" si="9"/>
        <v>0</v>
      </c>
    </row>
    <row r="58" spans="2:23" x14ac:dyDescent="0.15">
      <c r="B58" s="155" t="s">
        <v>81</v>
      </c>
      <c r="C58" s="41" t="s">
        <v>973</v>
      </c>
      <c r="D58" s="46">
        <f>詳細表【実績】!G57</f>
        <v>0</v>
      </c>
      <c r="E58" s="46">
        <f>詳細表【実績】!H57</f>
        <v>0</v>
      </c>
      <c r="F58" s="46">
        <f>詳細表【実績】!I57</f>
        <v>0</v>
      </c>
      <c r="G58" s="46">
        <f>詳細表【実績】!AA57</f>
        <v>0</v>
      </c>
      <c r="H58" s="46">
        <f>詳細表【実績】!AE57</f>
        <v>0</v>
      </c>
      <c r="I58" s="46">
        <f>詳細表【実績】!M57</f>
        <v>0</v>
      </c>
      <c r="J58" s="46">
        <f>詳細表【実績】!N57</f>
        <v>0</v>
      </c>
      <c r="K58" s="46">
        <f>詳細表【実績】!O57</f>
        <v>0</v>
      </c>
      <c r="L58" s="46">
        <f>詳細表【実績】!AB57</f>
        <v>0</v>
      </c>
      <c r="M58" s="46">
        <f>詳細表【実績】!AF57</f>
        <v>0</v>
      </c>
      <c r="N58" s="46">
        <f>詳細表【実績】!U57</f>
        <v>0</v>
      </c>
      <c r="O58" s="46">
        <f>詳細表【実績】!V57</f>
        <v>0</v>
      </c>
      <c r="P58" s="46">
        <f>詳細表【実績】!W57</f>
        <v>0</v>
      </c>
      <c r="Q58" s="46">
        <f>詳細表【実績】!AC57</f>
        <v>0</v>
      </c>
      <c r="R58" s="46">
        <f>詳細表【実績】!AG57</f>
        <v>0</v>
      </c>
      <c r="S58" s="46">
        <f t="shared" si="5"/>
        <v>0</v>
      </c>
      <c r="T58" s="46">
        <f t="shared" si="6"/>
        <v>0</v>
      </c>
      <c r="U58" s="46">
        <f t="shared" si="7"/>
        <v>0</v>
      </c>
      <c r="V58" s="46">
        <f t="shared" si="8"/>
        <v>0</v>
      </c>
      <c r="W58" s="46">
        <f t="shared" si="9"/>
        <v>0</v>
      </c>
    </row>
    <row r="59" spans="2:23" x14ac:dyDescent="0.15">
      <c r="B59" s="155" t="s">
        <v>82</v>
      </c>
      <c r="C59" s="41" t="s">
        <v>974</v>
      </c>
      <c r="D59" s="46">
        <f>詳細表【実績】!G58</f>
        <v>0</v>
      </c>
      <c r="E59" s="46">
        <f>詳細表【実績】!H58</f>
        <v>0</v>
      </c>
      <c r="F59" s="46">
        <f>詳細表【実績】!I58</f>
        <v>0</v>
      </c>
      <c r="G59" s="46">
        <f>詳細表【実績】!AA58</f>
        <v>0</v>
      </c>
      <c r="H59" s="46">
        <f>詳細表【実績】!AE58</f>
        <v>0</v>
      </c>
      <c r="I59" s="46">
        <f>詳細表【実績】!M58</f>
        <v>0</v>
      </c>
      <c r="J59" s="46">
        <f>詳細表【実績】!N58</f>
        <v>0</v>
      </c>
      <c r="K59" s="46">
        <f>詳細表【実績】!O58</f>
        <v>0</v>
      </c>
      <c r="L59" s="46">
        <f>詳細表【実績】!AB58</f>
        <v>0</v>
      </c>
      <c r="M59" s="46">
        <f>詳細表【実績】!AF58</f>
        <v>0</v>
      </c>
      <c r="N59" s="46">
        <f>詳細表【実績】!U58</f>
        <v>0</v>
      </c>
      <c r="O59" s="46">
        <f>詳細表【実績】!V58</f>
        <v>0</v>
      </c>
      <c r="P59" s="46">
        <f>詳細表【実績】!W58</f>
        <v>0</v>
      </c>
      <c r="Q59" s="46">
        <f>詳細表【実績】!AC58</f>
        <v>0</v>
      </c>
      <c r="R59" s="46">
        <f>詳細表【実績】!AG58</f>
        <v>0</v>
      </c>
      <c r="S59" s="46">
        <f t="shared" si="5"/>
        <v>0</v>
      </c>
      <c r="T59" s="46">
        <f t="shared" si="6"/>
        <v>0</v>
      </c>
      <c r="U59" s="46">
        <f t="shared" si="7"/>
        <v>0</v>
      </c>
      <c r="V59" s="46">
        <f t="shared" si="8"/>
        <v>0</v>
      </c>
      <c r="W59" s="46">
        <f t="shared" si="9"/>
        <v>0</v>
      </c>
    </row>
    <row r="60" spans="2:23" x14ac:dyDescent="0.15">
      <c r="B60" s="163" t="s">
        <v>83</v>
      </c>
      <c r="C60" s="62" t="s">
        <v>975</v>
      </c>
      <c r="D60" s="67">
        <f>詳細表【実績】!G59</f>
        <v>0</v>
      </c>
      <c r="E60" s="67">
        <f>詳細表【実績】!H59</f>
        <v>0</v>
      </c>
      <c r="F60" s="67">
        <f>詳細表【実績】!I59</f>
        <v>0</v>
      </c>
      <c r="G60" s="67">
        <f>詳細表【実績】!AA59</f>
        <v>0</v>
      </c>
      <c r="H60" s="67">
        <f>詳細表【実績】!AE59</f>
        <v>0</v>
      </c>
      <c r="I60" s="67">
        <f>詳細表【実績】!M59</f>
        <v>0</v>
      </c>
      <c r="J60" s="67">
        <f>詳細表【実績】!N59</f>
        <v>0</v>
      </c>
      <c r="K60" s="67">
        <f>詳細表【実績】!O59</f>
        <v>0</v>
      </c>
      <c r="L60" s="67">
        <f>詳細表【実績】!AB59</f>
        <v>0</v>
      </c>
      <c r="M60" s="67">
        <f>詳細表【実績】!AF59</f>
        <v>0</v>
      </c>
      <c r="N60" s="67">
        <f>詳細表【実績】!U59</f>
        <v>0</v>
      </c>
      <c r="O60" s="67">
        <f>詳細表【実績】!V59</f>
        <v>0</v>
      </c>
      <c r="P60" s="67">
        <f>詳細表【実績】!W59</f>
        <v>0</v>
      </c>
      <c r="Q60" s="67">
        <f>詳細表【実績】!AC59</f>
        <v>0</v>
      </c>
      <c r="R60" s="67">
        <f>詳細表【実績】!AG59</f>
        <v>0</v>
      </c>
      <c r="S60" s="67">
        <f t="shared" si="5"/>
        <v>0</v>
      </c>
      <c r="T60" s="67">
        <f t="shared" si="6"/>
        <v>0</v>
      </c>
      <c r="U60" s="67">
        <f t="shared" si="7"/>
        <v>0</v>
      </c>
      <c r="V60" s="67">
        <f t="shared" si="8"/>
        <v>0</v>
      </c>
      <c r="W60" s="67">
        <f t="shared" si="9"/>
        <v>0</v>
      </c>
    </row>
    <row r="61" spans="2:23" x14ac:dyDescent="0.15">
      <c r="B61" s="155" t="s">
        <v>84</v>
      </c>
      <c r="C61" s="41" t="s">
        <v>976</v>
      </c>
      <c r="D61" s="46">
        <f>詳細表【実績】!G60</f>
        <v>0</v>
      </c>
      <c r="E61" s="46">
        <f>詳細表【実績】!H60</f>
        <v>0</v>
      </c>
      <c r="F61" s="46">
        <f>詳細表【実績】!I60</f>
        <v>0</v>
      </c>
      <c r="G61" s="46">
        <f>詳細表【実績】!AA60</f>
        <v>0</v>
      </c>
      <c r="H61" s="46">
        <f>詳細表【実績】!AE60</f>
        <v>0</v>
      </c>
      <c r="I61" s="46">
        <f>詳細表【実績】!M60</f>
        <v>0</v>
      </c>
      <c r="J61" s="46">
        <f>詳細表【実績】!N60</f>
        <v>0</v>
      </c>
      <c r="K61" s="46">
        <f>詳細表【実績】!O60</f>
        <v>0</v>
      </c>
      <c r="L61" s="46">
        <f>詳細表【実績】!AB60</f>
        <v>0</v>
      </c>
      <c r="M61" s="46">
        <f>詳細表【実績】!AF60</f>
        <v>0</v>
      </c>
      <c r="N61" s="46">
        <f>詳細表【実績】!U60</f>
        <v>0</v>
      </c>
      <c r="O61" s="46">
        <f>詳細表【実績】!V60</f>
        <v>0</v>
      </c>
      <c r="P61" s="46">
        <f>詳細表【実績】!W60</f>
        <v>0</v>
      </c>
      <c r="Q61" s="46">
        <f>詳細表【実績】!AC60</f>
        <v>0</v>
      </c>
      <c r="R61" s="46">
        <f>詳細表【実績】!AG60</f>
        <v>0</v>
      </c>
      <c r="S61" s="46">
        <f t="shared" si="5"/>
        <v>0</v>
      </c>
      <c r="T61" s="46">
        <f t="shared" si="6"/>
        <v>0</v>
      </c>
      <c r="U61" s="46">
        <f t="shared" si="7"/>
        <v>0</v>
      </c>
      <c r="V61" s="46">
        <f t="shared" si="8"/>
        <v>0</v>
      </c>
      <c r="W61" s="46">
        <f t="shared" si="9"/>
        <v>0</v>
      </c>
    </row>
    <row r="62" spans="2:23" x14ac:dyDescent="0.15">
      <c r="B62" s="155" t="s">
        <v>85</v>
      </c>
      <c r="C62" s="41" t="s">
        <v>977</v>
      </c>
      <c r="D62" s="46">
        <f>詳細表【実績】!G61</f>
        <v>0</v>
      </c>
      <c r="E62" s="46">
        <f>詳細表【実績】!H61</f>
        <v>0</v>
      </c>
      <c r="F62" s="46">
        <f>詳細表【実績】!I61</f>
        <v>0</v>
      </c>
      <c r="G62" s="46">
        <f>詳細表【実績】!AA61</f>
        <v>0</v>
      </c>
      <c r="H62" s="46">
        <f>詳細表【実績】!AE61</f>
        <v>0</v>
      </c>
      <c r="I62" s="46">
        <f>詳細表【実績】!M61</f>
        <v>0</v>
      </c>
      <c r="J62" s="46">
        <f>詳細表【実績】!N61</f>
        <v>0</v>
      </c>
      <c r="K62" s="46">
        <f>詳細表【実績】!O61</f>
        <v>0</v>
      </c>
      <c r="L62" s="46">
        <f>詳細表【実績】!AB61</f>
        <v>0</v>
      </c>
      <c r="M62" s="46">
        <f>詳細表【実績】!AF61</f>
        <v>0</v>
      </c>
      <c r="N62" s="46">
        <f>詳細表【実績】!U61</f>
        <v>0</v>
      </c>
      <c r="O62" s="46">
        <f>詳細表【実績】!V61</f>
        <v>0</v>
      </c>
      <c r="P62" s="46">
        <f>詳細表【実績】!W61</f>
        <v>0</v>
      </c>
      <c r="Q62" s="46">
        <f>詳細表【実績】!AC61</f>
        <v>0</v>
      </c>
      <c r="R62" s="46">
        <f>詳細表【実績】!AG61</f>
        <v>0</v>
      </c>
      <c r="S62" s="46">
        <f t="shared" si="5"/>
        <v>0</v>
      </c>
      <c r="T62" s="46">
        <f t="shared" si="6"/>
        <v>0</v>
      </c>
      <c r="U62" s="46">
        <f t="shared" si="7"/>
        <v>0</v>
      </c>
      <c r="V62" s="46">
        <f t="shared" si="8"/>
        <v>0</v>
      </c>
      <c r="W62" s="46">
        <f t="shared" si="9"/>
        <v>0</v>
      </c>
    </row>
    <row r="63" spans="2:23" x14ac:dyDescent="0.15">
      <c r="B63" s="155" t="s">
        <v>86</v>
      </c>
      <c r="C63" s="41" t="s">
        <v>951</v>
      </c>
      <c r="D63" s="46">
        <f>詳細表【実績】!G62</f>
        <v>0</v>
      </c>
      <c r="E63" s="46">
        <f>詳細表【実績】!H62</f>
        <v>0</v>
      </c>
      <c r="F63" s="46">
        <f>詳細表【実績】!I62</f>
        <v>0</v>
      </c>
      <c r="G63" s="46">
        <f>詳細表【実績】!AA62</f>
        <v>0</v>
      </c>
      <c r="H63" s="46">
        <f>詳細表【実績】!AE62</f>
        <v>0</v>
      </c>
      <c r="I63" s="46">
        <f>詳細表【実績】!M62</f>
        <v>0</v>
      </c>
      <c r="J63" s="46">
        <f>詳細表【実績】!N62</f>
        <v>0</v>
      </c>
      <c r="K63" s="46">
        <f>詳細表【実績】!O62</f>
        <v>0</v>
      </c>
      <c r="L63" s="46">
        <f>詳細表【実績】!AB62</f>
        <v>0</v>
      </c>
      <c r="M63" s="46">
        <f>詳細表【実績】!AF62</f>
        <v>0</v>
      </c>
      <c r="N63" s="46">
        <f>詳細表【実績】!U62</f>
        <v>0</v>
      </c>
      <c r="O63" s="46">
        <f>詳細表【実績】!V62</f>
        <v>0</v>
      </c>
      <c r="P63" s="46">
        <f>詳細表【実績】!W62</f>
        <v>0</v>
      </c>
      <c r="Q63" s="46">
        <f>詳細表【実績】!AC62</f>
        <v>0</v>
      </c>
      <c r="R63" s="46">
        <f>詳細表【実績】!AG62</f>
        <v>0</v>
      </c>
      <c r="S63" s="46">
        <f t="shared" si="5"/>
        <v>0</v>
      </c>
      <c r="T63" s="46">
        <f t="shared" si="6"/>
        <v>0</v>
      </c>
      <c r="U63" s="46">
        <f t="shared" si="7"/>
        <v>0</v>
      </c>
      <c r="V63" s="46">
        <f t="shared" si="8"/>
        <v>0</v>
      </c>
      <c r="W63" s="46">
        <f t="shared" si="9"/>
        <v>0</v>
      </c>
    </row>
    <row r="64" spans="2:23" x14ac:dyDescent="0.15">
      <c r="B64" s="155" t="s">
        <v>87</v>
      </c>
      <c r="C64" s="41" t="s">
        <v>978</v>
      </c>
      <c r="D64" s="46">
        <f>詳細表【実績】!G63</f>
        <v>0</v>
      </c>
      <c r="E64" s="46">
        <f>詳細表【実績】!H63</f>
        <v>0</v>
      </c>
      <c r="F64" s="46">
        <f>詳細表【実績】!I63</f>
        <v>0</v>
      </c>
      <c r="G64" s="46">
        <f>詳細表【実績】!AA63</f>
        <v>0</v>
      </c>
      <c r="H64" s="46">
        <f>詳細表【実績】!AE63</f>
        <v>0</v>
      </c>
      <c r="I64" s="46">
        <f>詳細表【実績】!M63</f>
        <v>0</v>
      </c>
      <c r="J64" s="46">
        <f>詳細表【実績】!N63</f>
        <v>0</v>
      </c>
      <c r="K64" s="46">
        <f>詳細表【実績】!O63</f>
        <v>0</v>
      </c>
      <c r="L64" s="46">
        <f>詳細表【実績】!AB63</f>
        <v>0</v>
      </c>
      <c r="M64" s="46">
        <f>詳細表【実績】!AF63</f>
        <v>0</v>
      </c>
      <c r="N64" s="46">
        <f>詳細表【実績】!U63</f>
        <v>0</v>
      </c>
      <c r="O64" s="46">
        <f>詳細表【実績】!V63</f>
        <v>0</v>
      </c>
      <c r="P64" s="46">
        <f>詳細表【実績】!W63</f>
        <v>0</v>
      </c>
      <c r="Q64" s="46">
        <f>詳細表【実績】!AC63</f>
        <v>0</v>
      </c>
      <c r="R64" s="46">
        <f>詳細表【実績】!AG63</f>
        <v>0</v>
      </c>
      <c r="S64" s="46">
        <f t="shared" si="5"/>
        <v>0</v>
      </c>
      <c r="T64" s="46">
        <f t="shared" si="6"/>
        <v>0</v>
      </c>
      <c r="U64" s="46">
        <f t="shared" si="7"/>
        <v>0</v>
      </c>
      <c r="V64" s="46">
        <f t="shared" si="8"/>
        <v>0</v>
      </c>
      <c r="W64" s="46">
        <f t="shared" si="9"/>
        <v>0</v>
      </c>
    </row>
    <row r="65" spans="2:23" x14ac:dyDescent="0.15">
      <c r="B65" s="155" t="s">
        <v>88</v>
      </c>
      <c r="C65" s="41" t="s">
        <v>979</v>
      </c>
      <c r="D65" s="67">
        <f>詳細表【実績】!G64</f>
        <v>0</v>
      </c>
      <c r="E65" s="67">
        <f>詳細表【実績】!H64</f>
        <v>0</v>
      </c>
      <c r="F65" s="67">
        <f>詳細表【実績】!I64</f>
        <v>0</v>
      </c>
      <c r="G65" s="67">
        <f>詳細表【実績】!AA64</f>
        <v>0</v>
      </c>
      <c r="H65" s="67">
        <f>詳細表【実績】!AE64</f>
        <v>0</v>
      </c>
      <c r="I65" s="67">
        <f>詳細表【実績】!M64</f>
        <v>0</v>
      </c>
      <c r="J65" s="67">
        <f>詳細表【実績】!N64</f>
        <v>0</v>
      </c>
      <c r="K65" s="67">
        <f>詳細表【実績】!O64</f>
        <v>0</v>
      </c>
      <c r="L65" s="67">
        <f>詳細表【実績】!AB64</f>
        <v>0</v>
      </c>
      <c r="M65" s="67">
        <f>詳細表【実績】!AF64</f>
        <v>0</v>
      </c>
      <c r="N65" s="67">
        <f>詳細表【実績】!U64</f>
        <v>0</v>
      </c>
      <c r="O65" s="67">
        <f>詳細表【実績】!V64</f>
        <v>0</v>
      </c>
      <c r="P65" s="67">
        <f>詳細表【実績】!W64</f>
        <v>0</v>
      </c>
      <c r="Q65" s="67">
        <f>詳細表【実績】!AC64</f>
        <v>0</v>
      </c>
      <c r="R65" s="67">
        <f>詳細表【実績】!AG64</f>
        <v>0</v>
      </c>
      <c r="S65" s="67">
        <f t="shared" si="5"/>
        <v>0</v>
      </c>
      <c r="T65" s="67">
        <f t="shared" si="6"/>
        <v>0</v>
      </c>
      <c r="U65" s="67">
        <f t="shared" si="7"/>
        <v>0</v>
      </c>
      <c r="V65" s="67">
        <f t="shared" si="8"/>
        <v>0</v>
      </c>
      <c r="W65" s="67">
        <f t="shared" si="9"/>
        <v>0</v>
      </c>
    </row>
    <row r="66" spans="2:23" x14ac:dyDescent="0.15">
      <c r="B66" s="162" t="s">
        <v>89</v>
      </c>
      <c r="C66" s="116" t="s">
        <v>980</v>
      </c>
      <c r="D66" s="46">
        <f>詳細表【実績】!G65</f>
        <v>0</v>
      </c>
      <c r="E66" s="46">
        <f>詳細表【実績】!H65</f>
        <v>0</v>
      </c>
      <c r="F66" s="46">
        <f>詳細表【実績】!I65</f>
        <v>0</v>
      </c>
      <c r="G66" s="46">
        <f>詳細表【実績】!AA65</f>
        <v>0</v>
      </c>
      <c r="H66" s="46">
        <f>詳細表【実績】!AE65</f>
        <v>0</v>
      </c>
      <c r="I66" s="46">
        <f>詳細表【実績】!M65</f>
        <v>0</v>
      </c>
      <c r="J66" s="46">
        <f>詳細表【実績】!N65</f>
        <v>0</v>
      </c>
      <c r="K66" s="46">
        <f>詳細表【実績】!O65</f>
        <v>0</v>
      </c>
      <c r="L66" s="46">
        <f>詳細表【実績】!AB65</f>
        <v>0</v>
      </c>
      <c r="M66" s="46">
        <f>詳細表【実績】!AF65</f>
        <v>0</v>
      </c>
      <c r="N66" s="46">
        <f>詳細表【実績】!U65</f>
        <v>0</v>
      </c>
      <c r="O66" s="46">
        <f>詳細表【実績】!V65</f>
        <v>0</v>
      </c>
      <c r="P66" s="46">
        <f>詳細表【実績】!W65</f>
        <v>0</v>
      </c>
      <c r="Q66" s="46">
        <f>詳細表【実績】!AC65</f>
        <v>0</v>
      </c>
      <c r="R66" s="46">
        <f>詳細表【実績】!AG65</f>
        <v>0</v>
      </c>
      <c r="S66" s="46">
        <f t="shared" si="5"/>
        <v>0</v>
      </c>
      <c r="T66" s="46">
        <f t="shared" si="6"/>
        <v>0</v>
      </c>
      <c r="U66" s="46">
        <f t="shared" si="7"/>
        <v>0</v>
      </c>
      <c r="V66" s="46">
        <f t="shared" si="8"/>
        <v>0</v>
      </c>
      <c r="W66" s="46">
        <f t="shared" si="9"/>
        <v>0</v>
      </c>
    </row>
    <row r="67" spans="2:23" x14ac:dyDescent="0.15">
      <c r="B67" s="155" t="s">
        <v>90</v>
      </c>
      <c r="C67" s="41" t="s">
        <v>209</v>
      </c>
      <c r="D67" s="46">
        <f>詳細表【実績】!G66</f>
        <v>0</v>
      </c>
      <c r="E67" s="46">
        <f>詳細表【実績】!H66</f>
        <v>0</v>
      </c>
      <c r="F67" s="46">
        <f>詳細表【実績】!I66</f>
        <v>0</v>
      </c>
      <c r="G67" s="46">
        <f>詳細表【実績】!AA66</f>
        <v>0</v>
      </c>
      <c r="H67" s="46">
        <f>詳細表【実績】!AE66</f>
        <v>0</v>
      </c>
      <c r="I67" s="46">
        <f>詳細表【実績】!M66</f>
        <v>0</v>
      </c>
      <c r="J67" s="46">
        <f>詳細表【実績】!N66</f>
        <v>0</v>
      </c>
      <c r="K67" s="46">
        <f>詳細表【実績】!O66</f>
        <v>0</v>
      </c>
      <c r="L67" s="46">
        <f>詳細表【実績】!AB66</f>
        <v>0</v>
      </c>
      <c r="M67" s="46">
        <f>詳細表【実績】!AF66</f>
        <v>0</v>
      </c>
      <c r="N67" s="46">
        <f>詳細表【実績】!U66</f>
        <v>0</v>
      </c>
      <c r="O67" s="46">
        <f>詳細表【実績】!V66</f>
        <v>0</v>
      </c>
      <c r="P67" s="46">
        <f>詳細表【実績】!W66</f>
        <v>0</v>
      </c>
      <c r="Q67" s="46">
        <f>詳細表【実績】!AC66</f>
        <v>0</v>
      </c>
      <c r="R67" s="46">
        <f>詳細表【実績】!AG66</f>
        <v>0</v>
      </c>
      <c r="S67" s="46">
        <f t="shared" si="5"/>
        <v>0</v>
      </c>
      <c r="T67" s="46">
        <f t="shared" si="6"/>
        <v>0</v>
      </c>
      <c r="U67" s="46">
        <f t="shared" si="7"/>
        <v>0</v>
      </c>
      <c r="V67" s="46">
        <f t="shared" si="8"/>
        <v>0</v>
      </c>
      <c r="W67" s="46">
        <f t="shared" si="9"/>
        <v>0</v>
      </c>
    </row>
    <row r="68" spans="2:23" x14ac:dyDescent="0.15">
      <c r="B68" s="155" t="s">
        <v>91</v>
      </c>
      <c r="C68" s="41" t="s">
        <v>173</v>
      </c>
      <c r="D68" s="46">
        <f>詳細表【実績】!G67</f>
        <v>0</v>
      </c>
      <c r="E68" s="46">
        <f>詳細表【実績】!H67</f>
        <v>0</v>
      </c>
      <c r="F68" s="46">
        <f>詳細表【実績】!I67</f>
        <v>0</v>
      </c>
      <c r="G68" s="46">
        <f>詳細表【実績】!AA67</f>
        <v>0</v>
      </c>
      <c r="H68" s="46">
        <f>詳細表【実績】!AE67</f>
        <v>0</v>
      </c>
      <c r="I68" s="46">
        <f>詳細表【実績】!M67</f>
        <v>0</v>
      </c>
      <c r="J68" s="46">
        <f>詳細表【実績】!N67</f>
        <v>0</v>
      </c>
      <c r="K68" s="46">
        <f>詳細表【実績】!O67</f>
        <v>0</v>
      </c>
      <c r="L68" s="46">
        <f>詳細表【実績】!AB67</f>
        <v>0</v>
      </c>
      <c r="M68" s="46">
        <f>詳細表【実績】!AF67</f>
        <v>0</v>
      </c>
      <c r="N68" s="46">
        <f>詳細表【実績】!U67</f>
        <v>0</v>
      </c>
      <c r="O68" s="46">
        <f>詳細表【実績】!V67</f>
        <v>0</v>
      </c>
      <c r="P68" s="46">
        <f>詳細表【実績】!W67</f>
        <v>0</v>
      </c>
      <c r="Q68" s="46">
        <f>詳細表【実績】!AC67</f>
        <v>0</v>
      </c>
      <c r="R68" s="46">
        <f>詳細表【実績】!AG67</f>
        <v>0</v>
      </c>
      <c r="S68" s="46">
        <f t="shared" si="5"/>
        <v>0</v>
      </c>
      <c r="T68" s="46">
        <f t="shared" si="6"/>
        <v>0</v>
      </c>
      <c r="U68" s="46">
        <f t="shared" si="7"/>
        <v>0</v>
      </c>
      <c r="V68" s="46">
        <f t="shared" si="8"/>
        <v>0</v>
      </c>
      <c r="W68" s="46">
        <f t="shared" si="9"/>
        <v>0</v>
      </c>
    </row>
    <row r="69" spans="2:23" x14ac:dyDescent="0.15">
      <c r="B69" s="155" t="s">
        <v>92</v>
      </c>
      <c r="C69" s="41" t="s">
        <v>174</v>
      </c>
      <c r="D69" s="46">
        <f>詳細表【実績】!G68</f>
        <v>0</v>
      </c>
      <c r="E69" s="46">
        <f>詳細表【実績】!H68</f>
        <v>0</v>
      </c>
      <c r="F69" s="46">
        <f>詳細表【実績】!I68</f>
        <v>0</v>
      </c>
      <c r="G69" s="46">
        <f>詳細表【実績】!AA68</f>
        <v>0</v>
      </c>
      <c r="H69" s="46">
        <f>詳細表【実績】!AE68</f>
        <v>0</v>
      </c>
      <c r="I69" s="46">
        <f>詳細表【実績】!M68</f>
        <v>0</v>
      </c>
      <c r="J69" s="46">
        <f>詳細表【実績】!N68</f>
        <v>0</v>
      </c>
      <c r="K69" s="46">
        <f>詳細表【実績】!O68</f>
        <v>0</v>
      </c>
      <c r="L69" s="46">
        <f>詳細表【実績】!AB68</f>
        <v>0</v>
      </c>
      <c r="M69" s="46">
        <f>詳細表【実績】!AF68</f>
        <v>0</v>
      </c>
      <c r="N69" s="46">
        <f>詳細表【実績】!U68</f>
        <v>0</v>
      </c>
      <c r="O69" s="46">
        <f>詳細表【実績】!V68</f>
        <v>0</v>
      </c>
      <c r="P69" s="46">
        <f>詳細表【実績】!W68</f>
        <v>0</v>
      </c>
      <c r="Q69" s="46">
        <f>詳細表【実績】!AC68</f>
        <v>0</v>
      </c>
      <c r="R69" s="46">
        <f>詳細表【実績】!AG68</f>
        <v>0</v>
      </c>
      <c r="S69" s="46">
        <f t="shared" si="5"/>
        <v>0</v>
      </c>
      <c r="T69" s="46">
        <f t="shared" si="6"/>
        <v>0</v>
      </c>
      <c r="U69" s="46">
        <f t="shared" si="7"/>
        <v>0</v>
      </c>
      <c r="V69" s="46">
        <f t="shared" si="8"/>
        <v>0</v>
      </c>
      <c r="W69" s="46">
        <f t="shared" si="9"/>
        <v>0</v>
      </c>
    </row>
    <row r="70" spans="2:23" x14ac:dyDescent="0.15">
      <c r="B70" s="163" t="s">
        <v>93</v>
      </c>
      <c r="C70" s="62" t="s">
        <v>175</v>
      </c>
      <c r="D70" s="67">
        <f>詳細表【実績】!G69</f>
        <v>0</v>
      </c>
      <c r="E70" s="67">
        <f>詳細表【実績】!H69</f>
        <v>0</v>
      </c>
      <c r="F70" s="67">
        <f>詳細表【実績】!I69</f>
        <v>0</v>
      </c>
      <c r="G70" s="67">
        <f>詳細表【実績】!AA69</f>
        <v>0</v>
      </c>
      <c r="H70" s="67">
        <f>詳細表【実績】!AE69</f>
        <v>0</v>
      </c>
      <c r="I70" s="67">
        <f>詳細表【実績】!M69</f>
        <v>0</v>
      </c>
      <c r="J70" s="67">
        <f>詳細表【実績】!N69</f>
        <v>0</v>
      </c>
      <c r="K70" s="67">
        <f>詳細表【実績】!O69</f>
        <v>0</v>
      </c>
      <c r="L70" s="67">
        <f>詳細表【実績】!AB69</f>
        <v>0</v>
      </c>
      <c r="M70" s="67">
        <f>詳細表【実績】!AF69</f>
        <v>0</v>
      </c>
      <c r="N70" s="67">
        <f>詳細表【実績】!U69</f>
        <v>0</v>
      </c>
      <c r="O70" s="67">
        <f>詳細表【実績】!V69</f>
        <v>0</v>
      </c>
      <c r="P70" s="67">
        <f>詳細表【実績】!W69</f>
        <v>0</v>
      </c>
      <c r="Q70" s="67">
        <f>詳細表【実績】!AC69</f>
        <v>0</v>
      </c>
      <c r="R70" s="67">
        <f>詳細表【実績】!AG69</f>
        <v>0</v>
      </c>
      <c r="S70" s="67">
        <f t="shared" si="5"/>
        <v>0</v>
      </c>
      <c r="T70" s="67">
        <f t="shared" si="6"/>
        <v>0</v>
      </c>
      <c r="U70" s="67">
        <f t="shared" si="7"/>
        <v>0</v>
      </c>
      <c r="V70" s="67">
        <f t="shared" si="8"/>
        <v>0</v>
      </c>
      <c r="W70" s="67">
        <f t="shared" si="9"/>
        <v>0</v>
      </c>
    </row>
    <row r="71" spans="2:23" x14ac:dyDescent="0.15">
      <c r="B71" s="155" t="s">
        <v>94</v>
      </c>
      <c r="C71" s="41" t="s">
        <v>981</v>
      </c>
      <c r="D71" s="46">
        <f>詳細表【実績】!G70</f>
        <v>0</v>
      </c>
      <c r="E71" s="46">
        <f>詳細表【実績】!H70</f>
        <v>0</v>
      </c>
      <c r="F71" s="46">
        <f>詳細表【実績】!I70</f>
        <v>0</v>
      </c>
      <c r="G71" s="46">
        <f>詳細表【実績】!AA70</f>
        <v>0</v>
      </c>
      <c r="H71" s="46">
        <f>詳細表【実績】!AE70</f>
        <v>0</v>
      </c>
      <c r="I71" s="46">
        <f>詳細表【実績】!M70</f>
        <v>0</v>
      </c>
      <c r="J71" s="46">
        <f>詳細表【実績】!N70</f>
        <v>0</v>
      </c>
      <c r="K71" s="46">
        <f>詳細表【実績】!O70</f>
        <v>0</v>
      </c>
      <c r="L71" s="46">
        <f>詳細表【実績】!AB70</f>
        <v>0</v>
      </c>
      <c r="M71" s="46">
        <f>詳細表【実績】!AF70</f>
        <v>0</v>
      </c>
      <c r="N71" s="46">
        <f>詳細表【実績】!U70</f>
        <v>0</v>
      </c>
      <c r="O71" s="46">
        <f>詳細表【実績】!V70</f>
        <v>0</v>
      </c>
      <c r="P71" s="46">
        <f>詳細表【実績】!W70</f>
        <v>0</v>
      </c>
      <c r="Q71" s="46">
        <f>詳細表【実績】!AC70</f>
        <v>0</v>
      </c>
      <c r="R71" s="46">
        <f>詳細表【実績】!AG70</f>
        <v>0</v>
      </c>
      <c r="S71" s="46">
        <f t="shared" si="5"/>
        <v>0</v>
      </c>
      <c r="T71" s="46">
        <f t="shared" si="6"/>
        <v>0</v>
      </c>
      <c r="U71" s="46">
        <f t="shared" si="7"/>
        <v>0</v>
      </c>
      <c r="V71" s="46">
        <f t="shared" si="8"/>
        <v>0</v>
      </c>
      <c r="W71" s="46">
        <f t="shared" si="9"/>
        <v>0</v>
      </c>
    </row>
    <row r="72" spans="2:23" x14ac:dyDescent="0.15">
      <c r="B72" s="155" t="s">
        <v>95</v>
      </c>
      <c r="C72" s="41" t="s">
        <v>210</v>
      </c>
      <c r="D72" s="46">
        <f>詳細表【実績】!G71</f>
        <v>0</v>
      </c>
      <c r="E72" s="46">
        <f>詳細表【実績】!H71</f>
        <v>0</v>
      </c>
      <c r="F72" s="46">
        <f>詳細表【実績】!I71</f>
        <v>0</v>
      </c>
      <c r="G72" s="46">
        <f>詳細表【実績】!AA71</f>
        <v>0</v>
      </c>
      <c r="H72" s="46">
        <f>詳細表【実績】!AE71</f>
        <v>0</v>
      </c>
      <c r="I72" s="46">
        <f>詳細表【実績】!M71</f>
        <v>0</v>
      </c>
      <c r="J72" s="46">
        <f>詳細表【実績】!N71</f>
        <v>0</v>
      </c>
      <c r="K72" s="46">
        <f>詳細表【実績】!O71</f>
        <v>0</v>
      </c>
      <c r="L72" s="46">
        <f>詳細表【実績】!AB71</f>
        <v>0</v>
      </c>
      <c r="M72" s="46">
        <f>詳細表【実績】!AF71</f>
        <v>0</v>
      </c>
      <c r="N72" s="46">
        <f>詳細表【実績】!U71</f>
        <v>0</v>
      </c>
      <c r="O72" s="46">
        <f>詳細表【実績】!V71</f>
        <v>0</v>
      </c>
      <c r="P72" s="46">
        <f>詳細表【実績】!W71</f>
        <v>0</v>
      </c>
      <c r="Q72" s="46">
        <f>詳細表【実績】!AC71</f>
        <v>0</v>
      </c>
      <c r="R72" s="46">
        <f>詳細表【実績】!AG71</f>
        <v>0</v>
      </c>
      <c r="S72" s="46">
        <f t="shared" si="5"/>
        <v>0</v>
      </c>
      <c r="T72" s="46">
        <f t="shared" si="6"/>
        <v>0</v>
      </c>
      <c r="U72" s="46">
        <f t="shared" si="7"/>
        <v>0</v>
      </c>
      <c r="V72" s="46">
        <f t="shared" si="8"/>
        <v>0</v>
      </c>
      <c r="W72" s="46">
        <f t="shared" si="9"/>
        <v>0</v>
      </c>
    </row>
    <row r="73" spans="2:23" x14ac:dyDescent="0.15">
      <c r="B73" s="155" t="s">
        <v>96</v>
      </c>
      <c r="C73" s="41" t="s">
        <v>176</v>
      </c>
      <c r="D73" s="46">
        <f>詳細表【実績】!G72</f>
        <v>0</v>
      </c>
      <c r="E73" s="46">
        <f>詳細表【実績】!H72</f>
        <v>0</v>
      </c>
      <c r="F73" s="46">
        <f>詳細表【実績】!I72</f>
        <v>0</v>
      </c>
      <c r="G73" s="46">
        <f>詳細表【実績】!AA72</f>
        <v>0</v>
      </c>
      <c r="H73" s="46">
        <f>詳細表【実績】!AE72</f>
        <v>0</v>
      </c>
      <c r="I73" s="46">
        <f>詳細表【実績】!M72</f>
        <v>0</v>
      </c>
      <c r="J73" s="46">
        <f>詳細表【実績】!N72</f>
        <v>0</v>
      </c>
      <c r="K73" s="46">
        <f>詳細表【実績】!O72</f>
        <v>0</v>
      </c>
      <c r="L73" s="46">
        <f>詳細表【実績】!AB72</f>
        <v>0</v>
      </c>
      <c r="M73" s="46">
        <f>詳細表【実績】!AF72</f>
        <v>0</v>
      </c>
      <c r="N73" s="46">
        <f>詳細表【実績】!U72</f>
        <v>0</v>
      </c>
      <c r="O73" s="46">
        <f>詳細表【実績】!V72</f>
        <v>0</v>
      </c>
      <c r="P73" s="46">
        <f>詳細表【実績】!W72</f>
        <v>0</v>
      </c>
      <c r="Q73" s="46">
        <f>詳細表【実績】!AC72</f>
        <v>0</v>
      </c>
      <c r="R73" s="46">
        <f>詳細表【実績】!AG72</f>
        <v>0</v>
      </c>
      <c r="S73" s="46">
        <f t="shared" si="5"/>
        <v>0</v>
      </c>
      <c r="T73" s="46">
        <f t="shared" si="6"/>
        <v>0</v>
      </c>
      <c r="U73" s="46">
        <f t="shared" si="7"/>
        <v>0</v>
      </c>
      <c r="V73" s="46">
        <f t="shared" si="8"/>
        <v>0</v>
      </c>
      <c r="W73" s="46">
        <f t="shared" si="9"/>
        <v>0</v>
      </c>
    </row>
    <row r="74" spans="2:23" x14ac:dyDescent="0.15">
      <c r="B74" s="155" t="s">
        <v>97</v>
      </c>
      <c r="C74" s="41" t="s">
        <v>982</v>
      </c>
      <c r="D74" s="46">
        <f>詳細表【実績】!G73</f>
        <v>0</v>
      </c>
      <c r="E74" s="46">
        <f>詳細表【実績】!H73</f>
        <v>0</v>
      </c>
      <c r="F74" s="46">
        <f>詳細表【実績】!I73</f>
        <v>0</v>
      </c>
      <c r="G74" s="46">
        <f>詳細表【実績】!AA73</f>
        <v>0</v>
      </c>
      <c r="H74" s="46">
        <f>詳細表【実績】!AE73</f>
        <v>0</v>
      </c>
      <c r="I74" s="46">
        <f>詳細表【実績】!M73</f>
        <v>0</v>
      </c>
      <c r="J74" s="46">
        <f>詳細表【実績】!N73</f>
        <v>0</v>
      </c>
      <c r="K74" s="46">
        <f>詳細表【実績】!O73</f>
        <v>0</v>
      </c>
      <c r="L74" s="46">
        <f>詳細表【実績】!AB73</f>
        <v>0</v>
      </c>
      <c r="M74" s="46">
        <f>詳細表【実績】!AF73</f>
        <v>0</v>
      </c>
      <c r="N74" s="46">
        <f>詳細表【実績】!U73</f>
        <v>0</v>
      </c>
      <c r="O74" s="46">
        <f>詳細表【実績】!V73</f>
        <v>0</v>
      </c>
      <c r="P74" s="46">
        <f>詳細表【実績】!W73</f>
        <v>0</v>
      </c>
      <c r="Q74" s="46">
        <f>詳細表【実績】!AC73</f>
        <v>0</v>
      </c>
      <c r="R74" s="46">
        <f>詳細表【実績】!AG73</f>
        <v>0</v>
      </c>
      <c r="S74" s="46">
        <f t="shared" si="5"/>
        <v>0</v>
      </c>
      <c r="T74" s="46">
        <f t="shared" si="6"/>
        <v>0</v>
      </c>
      <c r="U74" s="46">
        <f t="shared" si="7"/>
        <v>0</v>
      </c>
      <c r="V74" s="46">
        <f t="shared" si="8"/>
        <v>0</v>
      </c>
      <c r="W74" s="46">
        <f t="shared" si="9"/>
        <v>0</v>
      </c>
    </row>
    <row r="75" spans="2:23" x14ac:dyDescent="0.15">
      <c r="B75" s="155" t="s">
        <v>98</v>
      </c>
      <c r="C75" s="41" t="s">
        <v>983</v>
      </c>
      <c r="D75" s="67">
        <f>詳細表【実績】!G74</f>
        <v>0</v>
      </c>
      <c r="E75" s="67">
        <f>詳細表【実績】!H74</f>
        <v>0</v>
      </c>
      <c r="F75" s="67">
        <f>詳細表【実績】!I74</f>
        <v>0</v>
      </c>
      <c r="G75" s="67">
        <f>詳細表【実績】!AA74</f>
        <v>0</v>
      </c>
      <c r="H75" s="67">
        <f>詳細表【実績】!AE74</f>
        <v>0</v>
      </c>
      <c r="I75" s="67">
        <f>詳細表【実績】!M74</f>
        <v>0</v>
      </c>
      <c r="J75" s="67">
        <f>詳細表【実績】!N74</f>
        <v>0</v>
      </c>
      <c r="K75" s="67">
        <f>詳細表【実績】!O74</f>
        <v>0</v>
      </c>
      <c r="L75" s="67">
        <f>詳細表【実績】!AB74</f>
        <v>0</v>
      </c>
      <c r="M75" s="67">
        <f>詳細表【実績】!AF74</f>
        <v>0</v>
      </c>
      <c r="N75" s="67">
        <f>詳細表【実績】!U74</f>
        <v>0</v>
      </c>
      <c r="O75" s="67">
        <f>詳細表【実績】!V74</f>
        <v>0</v>
      </c>
      <c r="P75" s="67">
        <f>詳細表【実績】!W74</f>
        <v>0</v>
      </c>
      <c r="Q75" s="67">
        <f>詳細表【実績】!AC74</f>
        <v>0</v>
      </c>
      <c r="R75" s="67">
        <f>詳細表【実績】!AG74</f>
        <v>0</v>
      </c>
      <c r="S75" s="67">
        <f t="shared" ref="S75:S106" si="10">D75+I75+N75</f>
        <v>0</v>
      </c>
      <c r="T75" s="67">
        <f t="shared" ref="T75:T106" si="11">E75+J75+O75</f>
        <v>0</v>
      </c>
      <c r="U75" s="67">
        <f t="shared" ref="U75:U106" si="12">F75+K75+P75</f>
        <v>0</v>
      </c>
      <c r="V75" s="67">
        <f t="shared" ref="V75:V106" si="13">G75+L75+Q75</f>
        <v>0</v>
      </c>
      <c r="W75" s="67">
        <f t="shared" ref="W75:W106" si="14">H75+M75+R75</f>
        <v>0</v>
      </c>
    </row>
    <row r="76" spans="2:23" x14ac:dyDescent="0.15">
      <c r="B76" s="162" t="s">
        <v>99</v>
      </c>
      <c r="C76" s="116" t="s">
        <v>177</v>
      </c>
      <c r="D76" s="46">
        <f>詳細表【実績】!G75</f>
        <v>0</v>
      </c>
      <c r="E76" s="46">
        <f>詳細表【実績】!H75</f>
        <v>0</v>
      </c>
      <c r="F76" s="46">
        <f>詳細表【実績】!I75</f>
        <v>0</v>
      </c>
      <c r="G76" s="46">
        <f>詳細表【実績】!AA75</f>
        <v>0</v>
      </c>
      <c r="H76" s="46">
        <f>詳細表【実績】!AE75</f>
        <v>0</v>
      </c>
      <c r="I76" s="46">
        <f>詳細表【実績】!M75</f>
        <v>0</v>
      </c>
      <c r="J76" s="46">
        <f>詳細表【実績】!N75</f>
        <v>0</v>
      </c>
      <c r="K76" s="46">
        <f>詳細表【実績】!O75</f>
        <v>0</v>
      </c>
      <c r="L76" s="46">
        <f>詳細表【実績】!AB75</f>
        <v>0</v>
      </c>
      <c r="M76" s="46">
        <f>詳細表【実績】!AF75</f>
        <v>0</v>
      </c>
      <c r="N76" s="46">
        <f>詳細表【実績】!U75</f>
        <v>0</v>
      </c>
      <c r="O76" s="46">
        <f>詳細表【実績】!V75</f>
        <v>0</v>
      </c>
      <c r="P76" s="46">
        <f>詳細表【実績】!W75</f>
        <v>0</v>
      </c>
      <c r="Q76" s="46">
        <f>詳細表【実績】!AC75</f>
        <v>0</v>
      </c>
      <c r="R76" s="46">
        <f>詳細表【実績】!AG75</f>
        <v>0</v>
      </c>
      <c r="S76" s="46">
        <f t="shared" si="10"/>
        <v>0</v>
      </c>
      <c r="T76" s="46">
        <f t="shared" si="11"/>
        <v>0</v>
      </c>
      <c r="U76" s="46">
        <f t="shared" si="12"/>
        <v>0</v>
      </c>
      <c r="V76" s="46">
        <f t="shared" si="13"/>
        <v>0</v>
      </c>
      <c r="W76" s="46">
        <f t="shared" si="14"/>
        <v>0</v>
      </c>
    </row>
    <row r="77" spans="2:23" x14ac:dyDescent="0.15">
      <c r="B77" s="155" t="s">
        <v>100</v>
      </c>
      <c r="C77" s="41" t="s">
        <v>178</v>
      </c>
      <c r="D77" s="46">
        <f>詳細表【実績】!G76</f>
        <v>0</v>
      </c>
      <c r="E77" s="46">
        <f>詳細表【実績】!H76</f>
        <v>0</v>
      </c>
      <c r="F77" s="46">
        <f>詳細表【実績】!I76</f>
        <v>0</v>
      </c>
      <c r="G77" s="46">
        <f>詳細表【実績】!AA76</f>
        <v>0</v>
      </c>
      <c r="H77" s="46">
        <f>詳細表【実績】!AE76</f>
        <v>0</v>
      </c>
      <c r="I77" s="46">
        <f>詳細表【実績】!M76</f>
        <v>0</v>
      </c>
      <c r="J77" s="46">
        <f>詳細表【実績】!N76</f>
        <v>0</v>
      </c>
      <c r="K77" s="46">
        <f>詳細表【実績】!O76</f>
        <v>0</v>
      </c>
      <c r="L77" s="46">
        <f>詳細表【実績】!AB76</f>
        <v>0</v>
      </c>
      <c r="M77" s="46">
        <f>詳細表【実績】!AF76</f>
        <v>0</v>
      </c>
      <c r="N77" s="46">
        <f>詳細表【実績】!U76</f>
        <v>0</v>
      </c>
      <c r="O77" s="46">
        <f>詳細表【実績】!V76</f>
        <v>0</v>
      </c>
      <c r="P77" s="46">
        <f>詳細表【実績】!W76</f>
        <v>0</v>
      </c>
      <c r="Q77" s="46">
        <f>詳細表【実績】!AC76</f>
        <v>0</v>
      </c>
      <c r="R77" s="46">
        <f>詳細表【実績】!AG76</f>
        <v>0</v>
      </c>
      <c r="S77" s="46">
        <f t="shared" si="10"/>
        <v>0</v>
      </c>
      <c r="T77" s="46">
        <f t="shared" si="11"/>
        <v>0</v>
      </c>
      <c r="U77" s="46">
        <f t="shared" si="12"/>
        <v>0</v>
      </c>
      <c r="V77" s="46">
        <f t="shared" si="13"/>
        <v>0</v>
      </c>
      <c r="W77" s="46">
        <f t="shared" si="14"/>
        <v>0</v>
      </c>
    </row>
    <row r="78" spans="2:23" x14ac:dyDescent="0.15">
      <c r="B78" s="155" t="s">
        <v>101</v>
      </c>
      <c r="C78" s="41" t="s">
        <v>179</v>
      </c>
      <c r="D78" s="46">
        <f>詳細表【実績】!G77</f>
        <v>0</v>
      </c>
      <c r="E78" s="46">
        <f>詳細表【実績】!H77</f>
        <v>0</v>
      </c>
      <c r="F78" s="46">
        <f>詳細表【実績】!I77</f>
        <v>0</v>
      </c>
      <c r="G78" s="46">
        <f>詳細表【実績】!AA77</f>
        <v>0</v>
      </c>
      <c r="H78" s="46">
        <f>詳細表【実績】!AE77</f>
        <v>0</v>
      </c>
      <c r="I78" s="46">
        <f>詳細表【実績】!M77</f>
        <v>0</v>
      </c>
      <c r="J78" s="46">
        <f>詳細表【実績】!N77</f>
        <v>0</v>
      </c>
      <c r="K78" s="46">
        <f>詳細表【実績】!O77</f>
        <v>0</v>
      </c>
      <c r="L78" s="46">
        <f>詳細表【実績】!AB77</f>
        <v>0</v>
      </c>
      <c r="M78" s="46">
        <f>詳細表【実績】!AF77</f>
        <v>0</v>
      </c>
      <c r="N78" s="46">
        <f>詳細表【実績】!U77</f>
        <v>0</v>
      </c>
      <c r="O78" s="46">
        <f>詳細表【実績】!V77</f>
        <v>0</v>
      </c>
      <c r="P78" s="46">
        <f>詳細表【実績】!W77</f>
        <v>0</v>
      </c>
      <c r="Q78" s="46">
        <f>詳細表【実績】!AC77</f>
        <v>0</v>
      </c>
      <c r="R78" s="46">
        <f>詳細表【実績】!AG77</f>
        <v>0</v>
      </c>
      <c r="S78" s="46">
        <f t="shared" si="10"/>
        <v>0</v>
      </c>
      <c r="T78" s="46">
        <f t="shared" si="11"/>
        <v>0</v>
      </c>
      <c r="U78" s="46">
        <f t="shared" si="12"/>
        <v>0</v>
      </c>
      <c r="V78" s="46">
        <f t="shared" si="13"/>
        <v>0</v>
      </c>
      <c r="W78" s="46">
        <f t="shared" si="14"/>
        <v>0</v>
      </c>
    </row>
    <row r="79" spans="2:23" x14ac:dyDescent="0.15">
      <c r="B79" s="155" t="s">
        <v>102</v>
      </c>
      <c r="C79" s="41" t="s">
        <v>180</v>
      </c>
      <c r="D79" s="46">
        <f>詳細表【実績】!G78</f>
        <v>0</v>
      </c>
      <c r="E79" s="46">
        <f>詳細表【実績】!H78</f>
        <v>0</v>
      </c>
      <c r="F79" s="46">
        <f>詳細表【実績】!I78</f>
        <v>0</v>
      </c>
      <c r="G79" s="46">
        <f>詳細表【実績】!AA78</f>
        <v>0</v>
      </c>
      <c r="H79" s="46">
        <f>詳細表【実績】!AE78</f>
        <v>0</v>
      </c>
      <c r="I79" s="46">
        <f>詳細表【実績】!M78</f>
        <v>0</v>
      </c>
      <c r="J79" s="46">
        <f>詳細表【実績】!N78</f>
        <v>0</v>
      </c>
      <c r="K79" s="46">
        <f>詳細表【実績】!O78</f>
        <v>0</v>
      </c>
      <c r="L79" s="46">
        <f>詳細表【実績】!AB78</f>
        <v>0</v>
      </c>
      <c r="M79" s="46">
        <f>詳細表【実績】!AF78</f>
        <v>0</v>
      </c>
      <c r="N79" s="46">
        <f>詳細表【実績】!U78</f>
        <v>0</v>
      </c>
      <c r="O79" s="46">
        <f>詳細表【実績】!V78</f>
        <v>0</v>
      </c>
      <c r="P79" s="46">
        <f>詳細表【実績】!W78</f>
        <v>0</v>
      </c>
      <c r="Q79" s="46">
        <f>詳細表【実績】!AC78</f>
        <v>0</v>
      </c>
      <c r="R79" s="46">
        <f>詳細表【実績】!AG78</f>
        <v>0</v>
      </c>
      <c r="S79" s="46">
        <f t="shared" si="10"/>
        <v>0</v>
      </c>
      <c r="T79" s="46">
        <f t="shared" si="11"/>
        <v>0</v>
      </c>
      <c r="U79" s="46">
        <f t="shared" si="12"/>
        <v>0</v>
      </c>
      <c r="V79" s="46">
        <f t="shared" si="13"/>
        <v>0</v>
      </c>
      <c r="W79" s="46">
        <f t="shared" si="14"/>
        <v>0</v>
      </c>
    </row>
    <row r="80" spans="2:23" x14ac:dyDescent="0.15">
      <c r="B80" s="163" t="s">
        <v>103</v>
      </c>
      <c r="C80" s="62" t="s">
        <v>181</v>
      </c>
      <c r="D80" s="67">
        <f>詳細表【実績】!G79</f>
        <v>0</v>
      </c>
      <c r="E80" s="67">
        <f>詳細表【実績】!H79</f>
        <v>0</v>
      </c>
      <c r="F80" s="67">
        <f>詳細表【実績】!I79</f>
        <v>0</v>
      </c>
      <c r="G80" s="67">
        <f>詳細表【実績】!AA79</f>
        <v>0</v>
      </c>
      <c r="H80" s="67">
        <f>詳細表【実績】!AE79</f>
        <v>0</v>
      </c>
      <c r="I80" s="67">
        <f>詳細表【実績】!M79</f>
        <v>0</v>
      </c>
      <c r="J80" s="67">
        <f>詳細表【実績】!N79</f>
        <v>0</v>
      </c>
      <c r="K80" s="67">
        <f>詳細表【実績】!O79</f>
        <v>0</v>
      </c>
      <c r="L80" s="67">
        <f>詳細表【実績】!AB79</f>
        <v>0</v>
      </c>
      <c r="M80" s="67">
        <f>詳細表【実績】!AF79</f>
        <v>0</v>
      </c>
      <c r="N80" s="67">
        <f>詳細表【実績】!U79</f>
        <v>0</v>
      </c>
      <c r="O80" s="67">
        <f>詳細表【実績】!V79</f>
        <v>0</v>
      </c>
      <c r="P80" s="67">
        <f>詳細表【実績】!W79</f>
        <v>0</v>
      </c>
      <c r="Q80" s="67">
        <f>詳細表【実績】!AC79</f>
        <v>0</v>
      </c>
      <c r="R80" s="67">
        <f>詳細表【実績】!AG79</f>
        <v>0</v>
      </c>
      <c r="S80" s="67">
        <f t="shared" si="10"/>
        <v>0</v>
      </c>
      <c r="T80" s="67">
        <f t="shared" si="11"/>
        <v>0</v>
      </c>
      <c r="U80" s="67">
        <f t="shared" si="12"/>
        <v>0</v>
      </c>
      <c r="V80" s="67">
        <f t="shared" si="13"/>
        <v>0</v>
      </c>
      <c r="W80" s="67">
        <f t="shared" si="14"/>
        <v>0</v>
      </c>
    </row>
    <row r="81" spans="2:23" x14ac:dyDescent="0.15">
      <c r="B81" s="155" t="s">
        <v>104</v>
      </c>
      <c r="C81" s="41" t="s">
        <v>182</v>
      </c>
      <c r="D81" s="46">
        <f>詳細表【実績】!G80</f>
        <v>0</v>
      </c>
      <c r="E81" s="46">
        <f>詳細表【実績】!H80</f>
        <v>0</v>
      </c>
      <c r="F81" s="46">
        <f>詳細表【実績】!I80</f>
        <v>0</v>
      </c>
      <c r="G81" s="46">
        <f>詳細表【実績】!AA80</f>
        <v>0</v>
      </c>
      <c r="H81" s="46">
        <f>詳細表【実績】!AE80</f>
        <v>0</v>
      </c>
      <c r="I81" s="46">
        <f>詳細表【実績】!M80</f>
        <v>0</v>
      </c>
      <c r="J81" s="46">
        <f>詳細表【実績】!N80</f>
        <v>0</v>
      </c>
      <c r="K81" s="46">
        <f>詳細表【実績】!O80</f>
        <v>0</v>
      </c>
      <c r="L81" s="46">
        <f>詳細表【実績】!AB80</f>
        <v>0</v>
      </c>
      <c r="M81" s="46">
        <f>詳細表【実績】!AF80</f>
        <v>0</v>
      </c>
      <c r="N81" s="46">
        <f>詳細表【実績】!U80</f>
        <v>0</v>
      </c>
      <c r="O81" s="46">
        <f>詳細表【実績】!V80</f>
        <v>0</v>
      </c>
      <c r="P81" s="46">
        <f>詳細表【実績】!W80</f>
        <v>0</v>
      </c>
      <c r="Q81" s="46">
        <f>詳細表【実績】!AC80</f>
        <v>0</v>
      </c>
      <c r="R81" s="46">
        <f>詳細表【実績】!AG80</f>
        <v>0</v>
      </c>
      <c r="S81" s="46">
        <f t="shared" si="10"/>
        <v>0</v>
      </c>
      <c r="T81" s="46">
        <f t="shared" si="11"/>
        <v>0</v>
      </c>
      <c r="U81" s="46">
        <f t="shared" si="12"/>
        <v>0</v>
      </c>
      <c r="V81" s="46">
        <f t="shared" si="13"/>
        <v>0</v>
      </c>
      <c r="W81" s="46">
        <f t="shared" si="14"/>
        <v>0</v>
      </c>
    </row>
    <row r="82" spans="2:23" x14ac:dyDescent="0.15">
      <c r="B82" s="155" t="s">
        <v>105</v>
      </c>
      <c r="C82" s="41" t="s">
        <v>183</v>
      </c>
      <c r="D82" s="46">
        <f>詳細表【実績】!G81</f>
        <v>0</v>
      </c>
      <c r="E82" s="46">
        <f>詳細表【実績】!H81</f>
        <v>0</v>
      </c>
      <c r="F82" s="46">
        <f>詳細表【実績】!I81</f>
        <v>0</v>
      </c>
      <c r="G82" s="46">
        <f>詳細表【実績】!AA81</f>
        <v>0</v>
      </c>
      <c r="H82" s="46">
        <f>詳細表【実績】!AE81</f>
        <v>0</v>
      </c>
      <c r="I82" s="46">
        <f>詳細表【実績】!M81</f>
        <v>0</v>
      </c>
      <c r="J82" s="46">
        <f>詳細表【実績】!N81</f>
        <v>0</v>
      </c>
      <c r="K82" s="46">
        <f>詳細表【実績】!O81</f>
        <v>0</v>
      </c>
      <c r="L82" s="46">
        <f>詳細表【実績】!AB81</f>
        <v>0</v>
      </c>
      <c r="M82" s="46">
        <f>詳細表【実績】!AF81</f>
        <v>0</v>
      </c>
      <c r="N82" s="46">
        <f>詳細表【実績】!U81</f>
        <v>0</v>
      </c>
      <c r="O82" s="46">
        <f>詳細表【実績】!V81</f>
        <v>0</v>
      </c>
      <c r="P82" s="46">
        <f>詳細表【実績】!W81</f>
        <v>0</v>
      </c>
      <c r="Q82" s="46">
        <f>詳細表【実績】!AC81</f>
        <v>0</v>
      </c>
      <c r="R82" s="46">
        <f>詳細表【実績】!AG81</f>
        <v>0</v>
      </c>
      <c r="S82" s="46">
        <f t="shared" si="10"/>
        <v>0</v>
      </c>
      <c r="T82" s="46">
        <f t="shared" si="11"/>
        <v>0</v>
      </c>
      <c r="U82" s="46">
        <f t="shared" si="12"/>
        <v>0</v>
      </c>
      <c r="V82" s="46">
        <f t="shared" si="13"/>
        <v>0</v>
      </c>
      <c r="W82" s="46">
        <f t="shared" si="14"/>
        <v>0</v>
      </c>
    </row>
    <row r="83" spans="2:23" x14ac:dyDescent="0.15">
      <c r="B83" s="155" t="s">
        <v>106</v>
      </c>
      <c r="C83" s="41" t="s">
        <v>211</v>
      </c>
      <c r="D83" s="46">
        <f>詳細表【実績】!G82</f>
        <v>0</v>
      </c>
      <c r="E83" s="46">
        <f>詳細表【実績】!H82</f>
        <v>0</v>
      </c>
      <c r="F83" s="46">
        <f>詳細表【実績】!I82</f>
        <v>0</v>
      </c>
      <c r="G83" s="46">
        <f>詳細表【実績】!AA82</f>
        <v>0</v>
      </c>
      <c r="H83" s="46">
        <f>詳細表【実績】!AE82</f>
        <v>0</v>
      </c>
      <c r="I83" s="46">
        <f>詳細表【実績】!M82</f>
        <v>0</v>
      </c>
      <c r="J83" s="46">
        <f>詳細表【実績】!N82</f>
        <v>0</v>
      </c>
      <c r="K83" s="46">
        <f>詳細表【実績】!O82</f>
        <v>0</v>
      </c>
      <c r="L83" s="46">
        <f>詳細表【実績】!AB82</f>
        <v>0</v>
      </c>
      <c r="M83" s="46">
        <f>詳細表【実績】!AF82</f>
        <v>0</v>
      </c>
      <c r="N83" s="46">
        <f>詳細表【実績】!U82</f>
        <v>0</v>
      </c>
      <c r="O83" s="46">
        <f>詳細表【実績】!V82</f>
        <v>0</v>
      </c>
      <c r="P83" s="46">
        <f>詳細表【実績】!W82</f>
        <v>0</v>
      </c>
      <c r="Q83" s="46">
        <f>詳細表【実績】!AC82</f>
        <v>0</v>
      </c>
      <c r="R83" s="46">
        <f>詳細表【実績】!AG82</f>
        <v>0</v>
      </c>
      <c r="S83" s="46">
        <f t="shared" si="10"/>
        <v>0</v>
      </c>
      <c r="T83" s="46">
        <f t="shared" si="11"/>
        <v>0</v>
      </c>
      <c r="U83" s="46">
        <f t="shared" si="12"/>
        <v>0</v>
      </c>
      <c r="V83" s="46">
        <f t="shared" si="13"/>
        <v>0</v>
      </c>
      <c r="W83" s="46">
        <f t="shared" si="14"/>
        <v>0</v>
      </c>
    </row>
    <row r="84" spans="2:23" x14ac:dyDescent="0.15">
      <c r="B84" s="155" t="s">
        <v>107</v>
      </c>
      <c r="C84" s="41" t="s">
        <v>984</v>
      </c>
      <c r="D84" s="46">
        <f>詳細表【実績】!G83</f>
        <v>0</v>
      </c>
      <c r="E84" s="46">
        <f>詳細表【実績】!H83</f>
        <v>0</v>
      </c>
      <c r="F84" s="46">
        <f>詳細表【実績】!I83</f>
        <v>0</v>
      </c>
      <c r="G84" s="46">
        <f>詳細表【実績】!AA83</f>
        <v>0</v>
      </c>
      <c r="H84" s="46">
        <f>詳細表【実績】!AE83</f>
        <v>0</v>
      </c>
      <c r="I84" s="46">
        <f>詳細表【実績】!M83</f>
        <v>0</v>
      </c>
      <c r="J84" s="46">
        <f>詳細表【実績】!N83</f>
        <v>0</v>
      </c>
      <c r="K84" s="46">
        <f>詳細表【実績】!O83</f>
        <v>0</v>
      </c>
      <c r="L84" s="46">
        <f>詳細表【実績】!AB83</f>
        <v>0</v>
      </c>
      <c r="M84" s="46">
        <f>詳細表【実績】!AF83</f>
        <v>0</v>
      </c>
      <c r="N84" s="46">
        <f>詳細表【実績】!U83</f>
        <v>0</v>
      </c>
      <c r="O84" s="46">
        <f>詳細表【実績】!V83</f>
        <v>0</v>
      </c>
      <c r="P84" s="46">
        <f>詳細表【実績】!W83</f>
        <v>0</v>
      </c>
      <c r="Q84" s="46">
        <f>詳細表【実績】!AC83</f>
        <v>0</v>
      </c>
      <c r="R84" s="46">
        <f>詳細表【実績】!AG83</f>
        <v>0</v>
      </c>
      <c r="S84" s="46">
        <f t="shared" si="10"/>
        <v>0</v>
      </c>
      <c r="T84" s="46">
        <f t="shared" si="11"/>
        <v>0</v>
      </c>
      <c r="U84" s="46">
        <f t="shared" si="12"/>
        <v>0</v>
      </c>
      <c r="V84" s="46">
        <f t="shared" si="13"/>
        <v>0</v>
      </c>
      <c r="W84" s="46">
        <f t="shared" si="14"/>
        <v>0</v>
      </c>
    </row>
    <row r="85" spans="2:23" x14ac:dyDescent="0.15">
      <c r="B85" s="155" t="s">
        <v>108</v>
      </c>
      <c r="C85" s="41" t="s">
        <v>184</v>
      </c>
      <c r="D85" s="67">
        <f>詳細表【実績】!G84</f>
        <v>0</v>
      </c>
      <c r="E85" s="67">
        <f>詳細表【実績】!H84</f>
        <v>0</v>
      </c>
      <c r="F85" s="67">
        <f>詳細表【実績】!I84</f>
        <v>0</v>
      </c>
      <c r="G85" s="67">
        <f>詳細表【実績】!AA84</f>
        <v>0</v>
      </c>
      <c r="H85" s="67">
        <f>詳細表【実績】!AE84</f>
        <v>0</v>
      </c>
      <c r="I85" s="67">
        <f>詳細表【実績】!M84</f>
        <v>0</v>
      </c>
      <c r="J85" s="67">
        <f>詳細表【実績】!N84</f>
        <v>0</v>
      </c>
      <c r="K85" s="67">
        <f>詳細表【実績】!O84</f>
        <v>0</v>
      </c>
      <c r="L85" s="67">
        <f>詳細表【実績】!AB84</f>
        <v>0</v>
      </c>
      <c r="M85" s="67">
        <f>詳細表【実績】!AF84</f>
        <v>0</v>
      </c>
      <c r="N85" s="67">
        <f>詳細表【実績】!U84</f>
        <v>0</v>
      </c>
      <c r="O85" s="67">
        <f>詳細表【実績】!V84</f>
        <v>0</v>
      </c>
      <c r="P85" s="67">
        <f>詳細表【実績】!W84</f>
        <v>0</v>
      </c>
      <c r="Q85" s="67">
        <f>詳細表【実績】!AC84</f>
        <v>0</v>
      </c>
      <c r="R85" s="67">
        <f>詳細表【実績】!AG84</f>
        <v>0</v>
      </c>
      <c r="S85" s="67">
        <f t="shared" si="10"/>
        <v>0</v>
      </c>
      <c r="T85" s="67">
        <f t="shared" si="11"/>
        <v>0</v>
      </c>
      <c r="U85" s="67">
        <f t="shared" si="12"/>
        <v>0</v>
      </c>
      <c r="V85" s="67">
        <f t="shared" si="13"/>
        <v>0</v>
      </c>
      <c r="W85" s="67">
        <f t="shared" si="14"/>
        <v>0</v>
      </c>
    </row>
    <row r="86" spans="2:23" x14ac:dyDescent="0.15">
      <c r="B86" s="162" t="s">
        <v>109</v>
      </c>
      <c r="C86" s="116" t="s">
        <v>985</v>
      </c>
      <c r="D86" s="46">
        <f>詳細表【実績】!G85</f>
        <v>0</v>
      </c>
      <c r="E86" s="46">
        <f>詳細表【実績】!H85</f>
        <v>0</v>
      </c>
      <c r="F86" s="46">
        <f>詳細表【実績】!I85</f>
        <v>0</v>
      </c>
      <c r="G86" s="46">
        <f>詳細表【実績】!AA85</f>
        <v>0</v>
      </c>
      <c r="H86" s="46">
        <f>詳細表【実績】!AE85</f>
        <v>0</v>
      </c>
      <c r="I86" s="46">
        <f>詳細表【実績】!M85</f>
        <v>0</v>
      </c>
      <c r="J86" s="46">
        <f>詳細表【実績】!N85</f>
        <v>0</v>
      </c>
      <c r="K86" s="46">
        <f>詳細表【実績】!O85</f>
        <v>0</v>
      </c>
      <c r="L86" s="46">
        <f>詳細表【実績】!AB85</f>
        <v>0</v>
      </c>
      <c r="M86" s="46">
        <f>詳細表【実績】!AF85</f>
        <v>0</v>
      </c>
      <c r="N86" s="46">
        <f>詳細表【実績】!U85</f>
        <v>0</v>
      </c>
      <c r="O86" s="46">
        <f>詳細表【実績】!V85</f>
        <v>0</v>
      </c>
      <c r="P86" s="46">
        <f>詳細表【実績】!W85</f>
        <v>0</v>
      </c>
      <c r="Q86" s="46">
        <f>詳細表【実績】!AC85</f>
        <v>0</v>
      </c>
      <c r="R86" s="46">
        <f>詳細表【実績】!AG85</f>
        <v>0</v>
      </c>
      <c r="S86" s="46">
        <f t="shared" si="10"/>
        <v>0</v>
      </c>
      <c r="T86" s="46">
        <f t="shared" si="11"/>
        <v>0</v>
      </c>
      <c r="U86" s="46">
        <f t="shared" si="12"/>
        <v>0</v>
      </c>
      <c r="V86" s="46">
        <f t="shared" si="13"/>
        <v>0</v>
      </c>
      <c r="W86" s="46">
        <f t="shared" si="14"/>
        <v>0</v>
      </c>
    </row>
    <row r="87" spans="2:23" x14ac:dyDescent="0.15">
      <c r="B87" s="155" t="s">
        <v>110</v>
      </c>
      <c r="C87" s="41" t="s">
        <v>212</v>
      </c>
      <c r="D87" s="46">
        <f>詳細表【実績】!G86</f>
        <v>0</v>
      </c>
      <c r="E87" s="46">
        <f>詳細表【実績】!H86</f>
        <v>0</v>
      </c>
      <c r="F87" s="46">
        <f>詳細表【実績】!I86</f>
        <v>0</v>
      </c>
      <c r="G87" s="46">
        <f>詳細表【実績】!AA86</f>
        <v>0</v>
      </c>
      <c r="H87" s="46">
        <f>詳細表【実績】!AE86</f>
        <v>0</v>
      </c>
      <c r="I87" s="46">
        <f>詳細表【実績】!M86</f>
        <v>0</v>
      </c>
      <c r="J87" s="46">
        <f>詳細表【実績】!N86</f>
        <v>0</v>
      </c>
      <c r="K87" s="46">
        <f>詳細表【実績】!O86</f>
        <v>0</v>
      </c>
      <c r="L87" s="46">
        <f>詳細表【実績】!AB86</f>
        <v>0</v>
      </c>
      <c r="M87" s="46">
        <f>詳細表【実績】!AF86</f>
        <v>0</v>
      </c>
      <c r="N87" s="46">
        <f>詳細表【実績】!U86</f>
        <v>0</v>
      </c>
      <c r="O87" s="46">
        <f>詳細表【実績】!V86</f>
        <v>0</v>
      </c>
      <c r="P87" s="46">
        <f>詳細表【実績】!W86</f>
        <v>0</v>
      </c>
      <c r="Q87" s="46">
        <f>詳細表【実績】!AC86</f>
        <v>0</v>
      </c>
      <c r="R87" s="46">
        <f>詳細表【実績】!AG86</f>
        <v>0</v>
      </c>
      <c r="S87" s="46">
        <f t="shared" si="10"/>
        <v>0</v>
      </c>
      <c r="T87" s="46">
        <f t="shared" si="11"/>
        <v>0</v>
      </c>
      <c r="U87" s="46">
        <f t="shared" si="12"/>
        <v>0</v>
      </c>
      <c r="V87" s="46">
        <f t="shared" si="13"/>
        <v>0</v>
      </c>
      <c r="W87" s="46">
        <f t="shared" si="14"/>
        <v>0</v>
      </c>
    </row>
    <row r="88" spans="2:23" x14ac:dyDescent="0.15">
      <c r="B88" s="155" t="s">
        <v>111</v>
      </c>
      <c r="C88" s="41" t="s">
        <v>186</v>
      </c>
      <c r="D88" s="46">
        <f>詳細表【実績】!G87</f>
        <v>0</v>
      </c>
      <c r="E88" s="46">
        <f>詳細表【実績】!H87</f>
        <v>0</v>
      </c>
      <c r="F88" s="46">
        <f>詳細表【実績】!I87</f>
        <v>0</v>
      </c>
      <c r="G88" s="46">
        <f>詳細表【実績】!AA87</f>
        <v>0</v>
      </c>
      <c r="H88" s="46">
        <f>詳細表【実績】!AE87</f>
        <v>0</v>
      </c>
      <c r="I88" s="46">
        <f>詳細表【実績】!M87</f>
        <v>0</v>
      </c>
      <c r="J88" s="46">
        <f>詳細表【実績】!N87</f>
        <v>0</v>
      </c>
      <c r="K88" s="46">
        <f>詳細表【実績】!O87</f>
        <v>0</v>
      </c>
      <c r="L88" s="46">
        <f>詳細表【実績】!AB87</f>
        <v>0</v>
      </c>
      <c r="M88" s="46">
        <f>詳細表【実績】!AF87</f>
        <v>0</v>
      </c>
      <c r="N88" s="46">
        <f>詳細表【実績】!U87</f>
        <v>0</v>
      </c>
      <c r="O88" s="46">
        <f>詳細表【実績】!V87</f>
        <v>0</v>
      </c>
      <c r="P88" s="46">
        <f>詳細表【実績】!W87</f>
        <v>0</v>
      </c>
      <c r="Q88" s="46">
        <f>詳細表【実績】!AC87</f>
        <v>0</v>
      </c>
      <c r="R88" s="46">
        <f>詳細表【実績】!AG87</f>
        <v>0</v>
      </c>
      <c r="S88" s="46">
        <f t="shared" si="10"/>
        <v>0</v>
      </c>
      <c r="T88" s="46">
        <f t="shared" si="11"/>
        <v>0</v>
      </c>
      <c r="U88" s="46">
        <f t="shared" si="12"/>
        <v>0</v>
      </c>
      <c r="V88" s="46">
        <f t="shared" si="13"/>
        <v>0</v>
      </c>
      <c r="W88" s="46">
        <f t="shared" si="14"/>
        <v>0</v>
      </c>
    </row>
    <row r="89" spans="2:23" x14ac:dyDescent="0.15">
      <c r="B89" s="155" t="s">
        <v>112</v>
      </c>
      <c r="C89" s="41" t="s">
        <v>187</v>
      </c>
      <c r="D89" s="46">
        <f>詳細表【実績】!G88</f>
        <v>0</v>
      </c>
      <c r="E89" s="46">
        <f>詳細表【実績】!H88</f>
        <v>0</v>
      </c>
      <c r="F89" s="46">
        <f>詳細表【実績】!I88</f>
        <v>0</v>
      </c>
      <c r="G89" s="46">
        <f>詳細表【実績】!AA88</f>
        <v>0</v>
      </c>
      <c r="H89" s="46">
        <f>詳細表【実績】!AE88</f>
        <v>0</v>
      </c>
      <c r="I89" s="46">
        <f>詳細表【実績】!M88</f>
        <v>0</v>
      </c>
      <c r="J89" s="46">
        <f>詳細表【実績】!N88</f>
        <v>0</v>
      </c>
      <c r="K89" s="46">
        <f>詳細表【実績】!O88</f>
        <v>0</v>
      </c>
      <c r="L89" s="46">
        <f>詳細表【実績】!AB88</f>
        <v>0</v>
      </c>
      <c r="M89" s="46">
        <f>詳細表【実績】!AF88</f>
        <v>0</v>
      </c>
      <c r="N89" s="46">
        <f>詳細表【実績】!U88</f>
        <v>0</v>
      </c>
      <c r="O89" s="46">
        <f>詳細表【実績】!V88</f>
        <v>0</v>
      </c>
      <c r="P89" s="46">
        <f>詳細表【実績】!W88</f>
        <v>0</v>
      </c>
      <c r="Q89" s="46">
        <f>詳細表【実績】!AC88</f>
        <v>0</v>
      </c>
      <c r="R89" s="46">
        <f>詳細表【実績】!AG88</f>
        <v>0</v>
      </c>
      <c r="S89" s="46">
        <f t="shared" si="10"/>
        <v>0</v>
      </c>
      <c r="T89" s="46">
        <f t="shared" si="11"/>
        <v>0</v>
      </c>
      <c r="U89" s="46">
        <f t="shared" si="12"/>
        <v>0</v>
      </c>
      <c r="V89" s="46">
        <f t="shared" si="13"/>
        <v>0</v>
      </c>
      <c r="W89" s="46">
        <f t="shared" si="14"/>
        <v>0</v>
      </c>
    </row>
    <row r="90" spans="2:23" x14ac:dyDescent="0.15">
      <c r="B90" s="163" t="s">
        <v>113</v>
      </c>
      <c r="C90" s="62" t="s">
        <v>986</v>
      </c>
      <c r="D90" s="67">
        <f>詳細表【実績】!G89</f>
        <v>0</v>
      </c>
      <c r="E90" s="67">
        <f>詳細表【実績】!H89</f>
        <v>0</v>
      </c>
      <c r="F90" s="67">
        <f>詳細表【実績】!I89</f>
        <v>0</v>
      </c>
      <c r="G90" s="67">
        <f>詳細表【実績】!AA89</f>
        <v>0</v>
      </c>
      <c r="H90" s="67">
        <f>詳細表【実績】!AE89</f>
        <v>0</v>
      </c>
      <c r="I90" s="67">
        <f>詳細表【実績】!M89</f>
        <v>0</v>
      </c>
      <c r="J90" s="67">
        <f>詳細表【実績】!N89</f>
        <v>0</v>
      </c>
      <c r="K90" s="67">
        <f>詳細表【実績】!O89</f>
        <v>0</v>
      </c>
      <c r="L90" s="67">
        <f>詳細表【実績】!AB89</f>
        <v>0</v>
      </c>
      <c r="M90" s="67">
        <f>詳細表【実績】!AF89</f>
        <v>0</v>
      </c>
      <c r="N90" s="67">
        <f>詳細表【実績】!U89</f>
        <v>0</v>
      </c>
      <c r="O90" s="67">
        <f>詳細表【実績】!V89</f>
        <v>0</v>
      </c>
      <c r="P90" s="67">
        <f>詳細表【実績】!W89</f>
        <v>0</v>
      </c>
      <c r="Q90" s="67">
        <f>詳細表【実績】!AC89</f>
        <v>0</v>
      </c>
      <c r="R90" s="67">
        <f>詳細表【実績】!AG89</f>
        <v>0</v>
      </c>
      <c r="S90" s="67">
        <f t="shared" si="10"/>
        <v>0</v>
      </c>
      <c r="T90" s="67">
        <f t="shared" si="11"/>
        <v>0</v>
      </c>
      <c r="U90" s="67">
        <f t="shared" si="12"/>
        <v>0</v>
      </c>
      <c r="V90" s="67">
        <f t="shared" si="13"/>
        <v>0</v>
      </c>
      <c r="W90" s="67">
        <f t="shared" si="14"/>
        <v>0</v>
      </c>
    </row>
    <row r="91" spans="2:23" x14ac:dyDescent="0.15">
      <c r="B91" s="155" t="s">
        <v>114</v>
      </c>
      <c r="C91" s="41" t="s">
        <v>189</v>
      </c>
      <c r="D91" s="46">
        <f>詳細表【実績】!G90</f>
        <v>0</v>
      </c>
      <c r="E91" s="46">
        <f>詳細表【実績】!H90</f>
        <v>0</v>
      </c>
      <c r="F91" s="46">
        <f>詳細表【実績】!I90</f>
        <v>0</v>
      </c>
      <c r="G91" s="46">
        <f>詳細表【実績】!AA90</f>
        <v>0</v>
      </c>
      <c r="H91" s="46">
        <f>詳細表【実績】!AE90</f>
        <v>0</v>
      </c>
      <c r="I91" s="46">
        <f>詳細表【実績】!M90</f>
        <v>0</v>
      </c>
      <c r="J91" s="46">
        <f>詳細表【実績】!N90</f>
        <v>0</v>
      </c>
      <c r="K91" s="46">
        <f>詳細表【実績】!O90</f>
        <v>0</v>
      </c>
      <c r="L91" s="46">
        <f>詳細表【実績】!AB90</f>
        <v>0</v>
      </c>
      <c r="M91" s="46">
        <f>詳細表【実績】!AF90</f>
        <v>0</v>
      </c>
      <c r="N91" s="46">
        <f>詳細表【実績】!U90</f>
        <v>0</v>
      </c>
      <c r="O91" s="46">
        <f>詳細表【実績】!V90</f>
        <v>0</v>
      </c>
      <c r="P91" s="46">
        <f>詳細表【実績】!W90</f>
        <v>0</v>
      </c>
      <c r="Q91" s="46">
        <f>詳細表【実績】!AC90</f>
        <v>0</v>
      </c>
      <c r="R91" s="46">
        <f>詳細表【実績】!AG90</f>
        <v>0</v>
      </c>
      <c r="S91" s="46">
        <f t="shared" si="10"/>
        <v>0</v>
      </c>
      <c r="T91" s="46">
        <f t="shared" si="11"/>
        <v>0</v>
      </c>
      <c r="U91" s="46">
        <f t="shared" si="12"/>
        <v>0</v>
      </c>
      <c r="V91" s="46">
        <f t="shared" si="13"/>
        <v>0</v>
      </c>
      <c r="W91" s="46">
        <f t="shared" si="14"/>
        <v>0</v>
      </c>
    </row>
    <row r="92" spans="2:23" x14ac:dyDescent="0.15">
      <c r="B92" s="155" t="s">
        <v>115</v>
      </c>
      <c r="C92" s="41" t="s">
        <v>987</v>
      </c>
      <c r="D92" s="46">
        <f>詳細表【実績】!G91</f>
        <v>0</v>
      </c>
      <c r="E92" s="46">
        <f>詳細表【実績】!H91</f>
        <v>0</v>
      </c>
      <c r="F92" s="46">
        <f>詳細表【実績】!I91</f>
        <v>0</v>
      </c>
      <c r="G92" s="46">
        <f>詳細表【実績】!AA91</f>
        <v>0</v>
      </c>
      <c r="H92" s="46">
        <f>詳細表【実績】!AE91</f>
        <v>0</v>
      </c>
      <c r="I92" s="46">
        <f>詳細表【実績】!M91</f>
        <v>0</v>
      </c>
      <c r="J92" s="46">
        <f>詳細表【実績】!N91</f>
        <v>0</v>
      </c>
      <c r="K92" s="46">
        <f>詳細表【実績】!O91</f>
        <v>0</v>
      </c>
      <c r="L92" s="46">
        <f>詳細表【実績】!AB91</f>
        <v>0</v>
      </c>
      <c r="M92" s="46">
        <f>詳細表【実績】!AF91</f>
        <v>0</v>
      </c>
      <c r="N92" s="46">
        <f>詳細表【実績】!U91</f>
        <v>0</v>
      </c>
      <c r="O92" s="46">
        <f>詳細表【実績】!V91</f>
        <v>0</v>
      </c>
      <c r="P92" s="46">
        <f>詳細表【実績】!W91</f>
        <v>0</v>
      </c>
      <c r="Q92" s="46">
        <f>詳細表【実績】!AC91</f>
        <v>0</v>
      </c>
      <c r="R92" s="46">
        <f>詳細表【実績】!AG91</f>
        <v>0</v>
      </c>
      <c r="S92" s="46">
        <f t="shared" si="10"/>
        <v>0</v>
      </c>
      <c r="T92" s="46">
        <f t="shared" si="11"/>
        <v>0</v>
      </c>
      <c r="U92" s="46">
        <f t="shared" si="12"/>
        <v>0</v>
      </c>
      <c r="V92" s="46">
        <f t="shared" si="13"/>
        <v>0</v>
      </c>
      <c r="W92" s="46">
        <f t="shared" si="14"/>
        <v>0</v>
      </c>
    </row>
    <row r="93" spans="2:23" x14ac:dyDescent="0.15">
      <c r="B93" s="155" t="s">
        <v>116</v>
      </c>
      <c r="C93" s="41" t="s">
        <v>988</v>
      </c>
      <c r="D93" s="46">
        <f>詳細表【実績】!G92</f>
        <v>0</v>
      </c>
      <c r="E93" s="46">
        <f>詳細表【実績】!H92</f>
        <v>0</v>
      </c>
      <c r="F93" s="46">
        <f>詳細表【実績】!I92</f>
        <v>0</v>
      </c>
      <c r="G93" s="46">
        <f>詳細表【実績】!AA92</f>
        <v>0</v>
      </c>
      <c r="H93" s="46">
        <f>詳細表【実績】!AE92</f>
        <v>0</v>
      </c>
      <c r="I93" s="46">
        <f>詳細表【実績】!M92</f>
        <v>0</v>
      </c>
      <c r="J93" s="46">
        <f>詳細表【実績】!N92</f>
        <v>0</v>
      </c>
      <c r="K93" s="46">
        <f>詳細表【実績】!O92</f>
        <v>0</v>
      </c>
      <c r="L93" s="46">
        <f>詳細表【実績】!AB92</f>
        <v>0</v>
      </c>
      <c r="M93" s="46">
        <f>詳細表【実績】!AF92</f>
        <v>0</v>
      </c>
      <c r="N93" s="46">
        <f>詳細表【実績】!U92</f>
        <v>0</v>
      </c>
      <c r="O93" s="46">
        <f>詳細表【実績】!V92</f>
        <v>0</v>
      </c>
      <c r="P93" s="46">
        <f>詳細表【実績】!W92</f>
        <v>0</v>
      </c>
      <c r="Q93" s="46">
        <f>詳細表【実績】!AC92</f>
        <v>0</v>
      </c>
      <c r="R93" s="46">
        <f>詳細表【実績】!AG92</f>
        <v>0</v>
      </c>
      <c r="S93" s="46">
        <f t="shared" si="10"/>
        <v>0</v>
      </c>
      <c r="T93" s="46">
        <f t="shared" si="11"/>
        <v>0</v>
      </c>
      <c r="U93" s="46">
        <f t="shared" si="12"/>
        <v>0</v>
      </c>
      <c r="V93" s="46">
        <f t="shared" si="13"/>
        <v>0</v>
      </c>
      <c r="W93" s="46">
        <f t="shared" si="14"/>
        <v>0</v>
      </c>
    </row>
    <row r="94" spans="2:23" x14ac:dyDescent="0.15">
      <c r="B94" s="155" t="s">
        <v>117</v>
      </c>
      <c r="C94" s="41" t="s">
        <v>989</v>
      </c>
      <c r="D94" s="46">
        <f>詳細表【実績】!G93</f>
        <v>0</v>
      </c>
      <c r="E94" s="46">
        <f>詳細表【実績】!H93</f>
        <v>0</v>
      </c>
      <c r="F94" s="46">
        <f>詳細表【実績】!I93</f>
        <v>0</v>
      </c>
      <c r="G94" s="46">
        <f>詳細表【実績】!AA93</f>
        <v>0</v>
      </c>
      <c r="H94" s="46">
        <f>詳細表【実績】!AE93</f>
        <v>0</v>
      </c>
      <c r="I94" s="46">
        <f>詳細表【実績】!M93</f>
        <v>0</v>
      </c>
      <c r="J94" s="46">
        <f>詳細表【実績】!N93</f>
        <v>0</v>
      </c>
      <c r="K94" s="46">
        <f>詳細表【実績】!O93</f>
        <v>0</v>
      </c>
      <c r="L94" s="46">
        <f>詳細表【実績】!AB93</f>
        <v>0</v>
      </c>
      <c r="M94" s="46">
        <f>詳細表【実績】!AF93</f>
        <v>0</v>
      </c>
      <c r="N94" s="46">
        <f>詳細表【実績】!U93</f>
        <v>0</v>
      </c>
      <c r="O94" s="46">
        <f>詳細表【実績】!V93</f>
        <v>0</v>
      </c>
      <c r="P94" s="46">
        <f>詳細表【実績】!W93</f>
        <v>0</v>
      </c>
      <c r="Q94" s="46">
        <f>詳細表【実績】!AC93</f>
        <v>0</v>
      </c>
      <c r="R94" s="46">
        <f>詳細表【実績】!AG93</f>
        <v>0</v>
      </c>
      <c r="S94" s="46">
        <f t="shared" si="10"/>
        <v>0</v>
      </c>
      <c r="T94" s="46">
        <f t="shared" si="11"/>
        <v>0</v>
      </c>
      <c r="U94" s="46">
        <f t="shared" si="12"/>
        <v>0</v>
      </c>
      <c r="V94" s="46">
        <f t="shared" si="13"/>
        <v>0</v>
      </c>
      <c r="W94" s="46">
        <f t="shared" si="14"/>
        <v>0</v>
      </c>
    </row>
    <row r="95" spans="2:23" x14ac:dyDescent="0.15">
      <c r="B95" s="155" t="s">
        <v>118</v>
      </c>
      <c r="C95" s="41" t="s">
        <v>193</v>
      </c>
      <c r="D95" s="67">
        <f>詳細表【実績】!G94</f>
        <v>0</v>
      </c>
      <c r="E95" s="67">
        <f>詳細表【実績】!H94</f>
        <v>0</v>
      </c>
      <c r="F95" s="67">
        <f>詳細表【実績】!I94</f>
        <v>0</v>
      </c>
      <c r="G95" s="67">
        <f>詳細表【実績】!AA94</f>
        <v>0</v>
      </c>
      <c r="H95" s="67">
        <f>詳細表【実績】!AE94</f>
        <v>0</v>
      </c>
      <c r="I95" s="67">
        <f>詳細表【実績】!M94</f>
        <v>0</v>
      </c>
      <c r="J95" s="67">
        <f>詳細表【実績】!N94</f>
        <v>0</v>
      </c>
      <c r="K95" s="67">
        <f>詳細表【実績】!O94</f>
        <v>0</v>
      </c>
      <c r="L95" s="67">
        <f>詳細表【実績】!AB94</f>
        <v>0</v>
      </c>
      <c r="M95" s="67">
        <f>詳細表【実績】!AF94</f>
        <v>0</v>
      </c>
      <c r="N95" s="67">
        <f>詳細表【実績】!U94</f>
        <v>0</v>
      </c>
      <c r="O95" s="67">
        <f>詳細表【実績】!V94</f>
        <v>0</v>
      </c>
      <c r="P95" s="67">
        <f>詳細表【実績】!W94</f>
        <v>0</v>
      </c>
      <c r="Q95" s="67">
        <f>詳細表【実績】!AC94</f>
        <v>0</v>
      </c>
      <c r="R95" s="67">
        <f>詳細表【実績】!AG94</f>
        <v>0</v>
      </c>
      <c r="S95" s="67">
        <f t="shared" si="10"/>
        <v>0</v>
      </c>
      <c r="T95" s="67">
        <f t="shared" si="11"/>
        <v>0</v>
      </c>
      <c r="U95" s="67">
        <f t="shared" si="12"/>
        <v>0</v>
      </c>
      <c r="V95" s="67">
        <f t="shared" si="13"/>
        <v>0</v>
      </c>
      <c r="W95" s="67">
        <f t="shared" si="14"/>
        <v>0</v>
      </c>
    </row>
    <row r="96" spans="2:23" x14ac:dyDescent="0.15">
      <c r="B96" s="162" t="s">
        <v>119</v>
      </c>
      <c r="C96" s="116" t="s">
        <v>990</v>
      </c>
      <c r="D96" s="46">
        <f>詳細表【実績】!G95</f>
        <v>0</v>
      </c>
      <c r="E96" s="46">
        <f>詳細表【実績】!H95</f>
        <v>0</v>
      </c>
      <c r="F96" s="46">
        <f>詳細表【実績】!I95</f>
        <v>0</v>
      </c>
      <c r="G96" s="46">
        <f>詳細表【実績】!AA95</f>
        <v>0</v>
      </c>
      <c r="H96" s="46">
        <f>詳細表【実績】!AE95</f>
        <v>0</v>
      </c>
      <c r="I96" s="46">
        <f>詳細表【実績】!M95</f>
        <v>0</v>
      </c>
      <c r="J96" s="46">
        <f>詳細表【実績】!N95</f>
        <v>0</v>
      </c>
      <c r="K96" s="46">
        <f>詳細表【実績】!O95</f>
        <v>0</v>
      </c>
      <c r="L96" s="46">
        <f>詳細表【実績】!AB95</f>
        <v>0</v>
      </c>
      <c r="M96" s="46">
        <f>詳細表【実績】!AF95</f>
        <v>0</v>
      </c>
      <c r="N96" s="46">
        <f>詳細表【実績】!U95</f>
        <v>0</v>
      </c>
      <c r="O96" s="46">
        <f>詳細表【実績】!V95</f>
        <v>0</v>
      </c>
      <c r="P96" s="46">
        <f>詳細表【実績】!W95</f>
        <v>0</v>
      </c>
      <c r="Q96" s="46">
        <f>詳細表【実績】!AC95</f>
        <v>0</v>
      </c>
      <c r="R96" s="46">
        <f>詳細表【実績】!AG95</f>
        <v>0</v>
      </c>
      <c r="S96" s="46">
        <f t="shared" si="10"/>
        <v>0</v>
      </c>
      <c r="T96" s="46">
        <f t="shared" si="11"/>
        <v>0</v>
      </c>
      <c r="U96" s="46">
        <f t="shared" si="12"/>
        <v>0</v>
      </c>
      <c r="V96" s="46">
        <f t="shared" si="13"/>
        <v>0</v>
      </c>
      <c r="W96" s="46">
        <f t="shared" si="14"/>
        <v>0</v>
      </c>
    </row>
    <row r="97" spans="2:23" x14ac:dyDescent="0.15">
      <c r="B97" s="155" t="s">
        <v>120</v>
      </c>
      <c r="C97" s="41" t="s">
        <v>991</v>
      </c>
      <c r="D97" s="46">
        <f>詳細表【実績】!G96</f>
        <v>0</v>
      </c>
      <c r="E97" s="46">
        <f>詳細表【実績】!H96</f>
        <v>0</v>
      </c>
      <c r="F97" s="46">
        <f>詳細表【実績】!I96</f>
        <v>0</v>
      </c>
      <c r="G97" s="46">
        <f>詳細表【実績】!AA96</f>
        <v>0</v>
      </c>
      <c r="H97" s="46">
        <f>詳細表【実績】!AE96</f>
        <v>0</v>
      </c>
      <c r="I97" s="46">
        <f>詳細表【実績】!M96</f>
        <v>0</v>
      </c>
      <c r="J97" s="46">
        <f>詳細表【実績】!N96</f>
        <v>0</v>
      </c>
      <c r="K97" s="46">
        <f>詳細表【実績】!O96</f>
        <v>0</v>
      </c>
      <c r="L97" s="46">
        <f>詳細表【実績】!AB96</f>
        <v>0</v>
      </c>
      <c r="M97" s="46">
        <f>詳細表【実績】!AF96</f>
        <v>0</v>
      </c>
      <c r="N97" s="46">
        <f>詳細表【実績】!U96</f>
        <v>0</v>
      </c>
      <c r="O97" s="46">
        <f>詳細表【実績】!V96</f>
        <v>0</v>
      </c>
      <c r="P97" s="46">
        <f>詳細表【実績】!W96</f>
        <v>0</v>
      </c>
      <c r="Q97" s="46">
        <f>詳細表【実績】!AC96</f>
        <v>0</v>
      </c>
      <c r="R97" s="46">
        <f>詳細表【実績】!AG96</f>
        <v>0</v>
      </c>
      <c r="S97" s="46">
        <f t="shared" si="10"/>
        <v>0</v>
      </c>
      <c r="T97" s="46">
        <f t="shared" si="11"/>
        <v>0</v>
      </c>
      <c r="U97" s="46">
        <f t="shared" si="12"/>
        <v>0</v>
      </c>
      <c r="V97" s="46">
        <f t="shared" si="13"/>
        <v>0</v>
      </c>
      <c r="W97" s="46">
        <f t="shared" si="14"/>
        <v>0</v>
      </c>
    </row>
    <row r="98" spans="2:23" x14ac:dyDescent="0.15">
      <c r="B98" s="155" t="s">
        <v>121</v>
      </c>
      <c r="C98" s="41" t="s">
        <v>992</v>
      </c>
      <c r="D98" s="46">
        <f>詳細表【実績】!G97</f>
        <v>0</v>
      </c>
      <c r="E98" s="46">
        <f>詳細表【実績】!H97</f>
        <v>0</v>
      </c>
      <c r="F98" s="46">
        <f>詳細表【実績】!I97</f>
        <v>0</v>
      </c>
      <c r="G98" s="46">
        <f>詳細表【実績】!AA97</f>
        <v>0</v>
      </c>
      <c r="H98" s="46">
        <f>詳細表【実績】!AE97</f>
        <v>0</v>
      </c>
      <c r="I98" s="46">
        <f>詳細表【実績】!M97</f>
        <v>0</v>
      </c>
      <c r="J98" s="46">
        <f>詳細表【実績】!N97</f>
        <v>0</v>
      </c>
      <c r="K98" s="46">
        <f>詳細表【実績】!O97</f>
        <v>0</v>
      </c>
      <c r="L98" s="46">
        <f>詳細表【実績】!AB97</f>
        <v>0</v>
      </c>
      <c r="M98" s="46">
        <f>詳細表【実績】!AF97</f>
        <v>0</v>
      </c>
      <c r="N98" s="46">
        <f>詳細表【実績】!U97</f>
        <v>0</v>
      </c>
      <c r="O98" s="46">
        <f>詳細表【実績】!V97</f>
        <v>0</v>
      </c>
      <c r="P98" s="46">
        <f>詳細表【実績】!W97</f>
        <v>0</v>
      </c>
      <c r="Q98" s="46">
        <f>詳細表【実績】!AC97</f>
        <v>0</v>
      </c>
      <c r="R98" s="46">
        <f>詳細表【実績】!AG97</f>
        <v>0</v>
      </c>
      <c r="S98" s="46">
        <f t="shared" si="10"/>
        <v>0</v>
      </c>
      <c r="T98" s="46">
        <f t="shared" si="11"/>
        <v>0</v>
      </c>
      <c r="U98" s="46">
        <f t="shared" si="12"/>
        <v>0</v>
      </c>
      <c r="V98" s="46">
        <f t="shared" si="13"/>
        <v>0</v>
      </c>
      <c r="W98" s="46">
        <f t="shared" si="14"/>
        <v>0</v>
      </c>
    </row>
    <row r="99" spans="2:23" x14ac:dyDescent="0.15">
      <c r="B99" s="155" t="s">
        <v>122</v>
      </c>
      <c r="C99" s="41" t="s">
        <v>195</v>
      </c>
      <c r="D99" s="46">
        <f>詳細表【実績】!G98</f>
        <v>0</v>
      </c>
      <c r="E99" s="46">
        <f>詳細表【実績】!H98</f>
        <v>0</v>
      </c>
      <c r="F99" s="46">
        <f>詳細表【実績】!I98</f>
        <v>0</v>
      </c>
      <c r="G99" s="46">
        <f>詳細表【実績】!AA98</f>
        <v>0</v>
      </c>
      <c r="H99" s="46">
        <f>詳細表【実績】!AE98</f>
        <v>0</v>
      </c>
      <c r="I99" s="46">
        <f>詳細表【実績】!M98</f>
        <v>0</v>
      </c>
      <c r="J99" s="46">
        <f>詳細表【実績】!N98</f>
        <v>0</v>
      </c>
      <c r="K99" s="46">
        <f>詳細表【実績】!O98</f>
        <v>0</v>
      </c>
      <c r="L99" s="46">
        <f>詳細表【実績】!AB98</f>
        <v>0</v>
      </c>
      <c r="M99" s="46">
        <f>詳細表【実績】!AF98</f>
        <v>0</v>
      </c>
      <c r="N99" s="46">
        <f>詳細表【実績】!U98</f>
        <v>0</v>
      </c>
      <c r="O99" s="46">
        <f>詳細表【実績】!V98</f>
        <v>0</v>
      </c>
      <c r="P99" s="46">
        <f>詳細表【実績】!W98</f>
        <v>0</v>
      </c>
      <c r="Q99" s="46">
        <f>詳細表【実績】!AC98</f>
        <v>0</v>
      </c>
      <c r="R99" s="46">
        <f>詳細表【実績】!AG98</f>
        <v>0</v>
      </c>
      <c r="S99" s="46">
        <f t="shared" si="10"/>
        <v>0</v>
      </c>
      <c r="T99" s="46">
        <f t="shared" si="11"/>
        <v>0</v>
      </c>
      <c r="U99" s="46">
        <f t="shared" si="12"/>
        <v>0</v>
      </c>
      <c r="V99" s="46">
        <f t="shared" si="13"/>
        <v>0</v>
      </c>
      <c r="W99" s="46">
        <f t="shared" si="14"/>
        <v>0</v>
      </c>
    </row>
    <row r="100" spans="2:23" x14ac:dyDescent="0.15">
      <c r="B100" s="163" t="s">
        <v>123</v>
      </c>
      <c r="C100" s="62" t="s">
        <v>196</v>
      </c>
      <c r="D100" s="67">
        <f>詳細表【実績】!G99</f>
        <v>0</v>
      </c>
      <c r="E100" s="67">
        <f>詳細表【実績】!H99</f>
        <v>0</v>
      </c>
      <c r="F100" s="67">
        <f>詳細表【実績】!I99</f>
        <v>0</v>
      </c>
      <c r="G100" s="67">
        <f>詳細表【実績】!AA99</f>
        <v>0</v>
      </c>
      <c r="H100" s="67">
        <f>詳細表【実績】!AE99</f>
        <v>0</v>
      </c>
      <c r="I100" s="67">
        <f>詳細表【実績】!M99</f>
        <v>0</v>
      </c>
      <c r="J100" s="67">
        <f>詳細表【実績】!N99</f>
        <v>0</v>
      </c>
      <c r="K100" s="67">
        <f>詳細表【実績】!O99</f>
        <v>0</v>
      </c>
      <c r="L100" s="67">
        <f>詳細表【実績】!AB99</f>
        <v>0</v>
      </c>
      <c r="M100" s="67">
        <f>詳細表【実績】!AF99</f>
        <v>0</v>
      </c>
      <c r="N100" s="67">
        <f>詳細表【実績】!U99</f>
        <v>0</v>
      </c>
      <c r="O100" s="67">
        <f>詳細表【実績】!V99</f>
        <v>0</v>
      </c>
      <c r="P100" s="67">
        <f>詳細表【実績】!W99</f>
        <v>0</v>
      </c>
      <c r="Q100" s="67">
        <f>詳細表【実績】!AC99</f>
        <v>0</v>
      </c>
      <c r="R100" s="67">
        <f>詳細表【実績】!AG99</f>
        <v>0</v>
      </c>
      <c r="S100" s="67">
        <f t="shared" si="10"/>
        <v>0</v>
      </c>
      <c r="T100" s="67">
        <f t="shared" si="11"/>
        <v>0</v>
      </c>
      <c r="U100" s="67">
        <f t="shared" si="12"/>
        <v>0</v>
      </c>
      <c r="V100" s="67">
        <f t="shared" si="13"/>
        <v>0</v>
      </c>
      <c r="W100" s="67">
        <f t="shared" si="14"/>
        <v>0</v>
      </c>
    </row>
    <row r="101" spans="2:23" x14ac:dyDescent="0.15">
      <c r="B101" s="155" t="s">
        <v>124</v>
      </c>
      <c r="C101" s="41" t="s">
        <v>197</v>
      </c>
      <c r="D101" s="46">
        <f>詳細表【実績】!G100</f>
        <v>0</v>
      </c>
      <c r="E101" s="46">
        <f>詳細表【実績】!H100</f>
        <v>0</v>
      </c>
      <c r="F101" s="46">
        <f>詳細表【実績】!I100</f>
        <v>0</v>
      </c>
      <c r="G101" s="46">
        <f>詳細表【実績】!AA100</f>
        <v>0</v>
      </c>
      <c r="H101" s="46">
        <f>詳細表【実績】!AE100</f>
        <v>0</v>
      </c>
      <c r="I101" s="46">
        <f>詳細表【実績】!M100</f>
        <v>0</v>
      </c>
      <c r="J101" s="46">
        <f>詳細表【実績】!N100</f>
        <v>0</v>
      </c>
      <c r="K101" s="46">
        <f>詳細表【実績】!O100</f>
        <v>0</v>
      </c>
      <c r="L101" s="46">
        <f>詳細表【実績】!AB100</f>
        <v>0</v>
      </c>
      <c r="M101" s="46">
        <f>詳細表【実績】!AF100</f>
        <v>0</v>
      </c>
      <c r="N101" s="46">
        <f>詳細表【実績】!U100</f>
        <v>0</v>
      </c>
      <c r="O101" s="46">
        <f>詳細表【実績】!V100</f>
        <v>0</v>
      </c>
      <c r="P101" s="46">
        <f>詳細表【実績】!W100</f>
        <v>0</v>
      </c>
      <c r="Q101" s="46">
        <f>詳細表【実績】!AC100</f>
        <v>0</v>
      </c>
      <c r="R101" s="46">
        <f>詳細表【実績】!AG100</f>
        <v>0</v>
      </c>
      <c r="S101" s="46">
        <f t="shared" si="10"/>
        <v>0</v>
      </c>
      <c r="T101" s="46">
        <f t="shared" si="11"/>
        <v>0</v>
      </c>
      <c r="U101" s="46">
        <f t="shared" si="12"/>
        <v>0</v>
      </c>
      <c r="V101" s="46">
        <f t="shared" si="13"/>
        <v>0</v>
      </c>
      <c r="W101" s="46">
        <f t="shared" si="14"/>
        <v>0</v>
      </c>
    </row>
    <row r="102" spans="2:23" x14ac:dyDescent="0.15">
      <c r="B102" s="155" t="s">
        <v>125</v>
      </c>
      <c r="C102" s="41" t="s">
        <v>993</v>
      </c>
      <c r="D102" s="46">
        <f>詳細表【実績】!G101</f>
        <v>0</v>
      </c>
      <c r="E102" s="46">
        <f>詳細表【実績】!H101</f>
        <v>0</v>
      </c>
      <c r="F102" s="46">
        <f>詳細表【実績】!I101</f>
        <v>0</v>
      </c>
      <c r="G102" s="46">
        <f>詳細表【実績】!AA101</f>
        <v>0</v>
      </c>
      <c r="H102" s="46">
        <f>詳細表【実績】!AE101</f>
        <v>0</v>
      </c>
      <c r="I102" s="46">
        <f>詳細表【実績】!M101</f>
        <v>0</v>
      </c>
      <c r="J102" s="46">
        <f>詳細表【実績】!N101</f>
        <v>0</v>
      </c>
      <c r="K102" s="46">
        <f>詳細表【実績】!O101</f>
        <v>0</v>
      </c>
      <c r="L102" s="46">
        <f>詳細表【実績】!AB101</f>
        <v>0</v>
      </c>
      <c r="M102" s="46">
        <f>詳細表【実績】!AF101</f>
        <v>0</v>
      </c>
      <c r="N102" s="46">
        <f>詳細表【実績】!U101</f>
        <v>0</v>
      </c>
      <c r="O102" s="46">
        <f>詳細表【実績】!V101</f>
        <v>0</v>
      </c>
      <c r="P102" s="46">
        <f>詳細表【実績】!W101</f>
        <v>0</v>
      </c>
      <c r="Q102" s="46">
        <f>詳細表【実績】!AC101</f>
        <v>0</v>
      </c>
      <c r="R102" s="46">
        <f>詳細表【実績】!AG101</f>
        <v>0</v>
      </c>
      <c r="S102" s="46">
        <f t="shared" si="10"/>
        <v>0</v>
      </c>
      <c r="T102" s="46">
        <f t="shared" si="11"/>
        <v>0</v>
      </c>
      <c r="U102" s="46">
        <f t="shared" si="12"/>
        <v>0</v>
      </c>
      <c r="V102" s="46">
        <f t="shared" si="13"/>
        <v>0</v>
      </c>
      <c r="W102" s="46">
        <f t="shared" si="14"/>
        <v>0</v>
      </c>
    </row>
    <row r="103" spans="2:23" x14ac:dyDescent="0.15">
      <c r="B103" s="155" t="s">
        <v>126</v>
      </c>
      <c r="C103" s="41" t="s">
        <v>994</v>
      </c>
      <c r="D103" s="46">
        <f>詳細表【実績】!G102</f>
        <v>0</v>
      </c>
      <c r="E103" s="46">
        <f>詳細表【実績】!H102</f>
        <v>0</v>
      </c>
      <c r="F103" s="46">
        <f>詳細表【実績】!I102</f>
        <v>0</v>
      </c>
      <c r="G103" s="46">
        <f>詳細表【実績】!AA102</f>
        <v>0</v>
      </c>
      <c r="H103" s="46">
        <f>詳細表【実績】!AE102</f>
        <v>0</v>
      </c>
      <c r="I103" s="46">
        <f>詳細表【実績】!M102</f>
        <v>0</v>
      </c>
      <c r="J103" s="46">
        <f>詳細表【実績】!N102</f>
        <v>0</v>
      </c>
      <c r="K103" s="46">
        <f>詳細表【実績】!O102</f>
        <v>0</v>
      </c>
      <c r="L103" s="46">
        <f>詳細表【実績】!AB102</f>
        <v>0</v>
      </c>
      <c r="M103" s="46">
        <f>詳細表【実績】!AF102</f>
        <v>0</v>
      </c>
      <c r="N103" s="46">
        <f>詳細表【実績】!U102</f>
        <v>0</v>
      </c>
      <c r="O103" s="46">
        <f>詳細表【実績】!V102</f>
        <v>0</v>
      </c>
      <c r="P103" s="46">
        <f>詳細表【実績】!W102</f>
        <v>0</v>
      </c>
      <c r="Q103" s="46">
        <f>詳細表【実績】!AC102</f>
        <v>0</v>
      </c>
      <c r="R103" s="46">
        <f>詳細表【実績】!AG102</f>
        <v>0</v>
      </c>
      <c r="S103" s="46">
        <f t="shared" si="10"/>
        <v>0</v>
      </c>
      <c r="T103" s="46">
        <f t="shared" si="11"/>
        <v>0</v>
      </c>
      <c r="U103" s="46">
        <f t="shared" si="12"/>
        <v>0</v>
      </c>
      <c r="V103" s="46">
        <f t="shared" si="13"/>
        <v>0</v>
      </c>
      <c r="W103" s="46">
        <f t="shared" si="14"/>
        <v>0</v>
      </c>
    </row>
    <row r="104" spans="2:23" x14ac:dyDescent="0.15">
      <c r="B104" s="155" t="s">
        <v>127</v>
      </c>
      <c r="C104" s="41" t="s">
        <v>995</v>
      </c>
      <c r="D104" s="46">
        <f>詳細表【実績】!G103</f>
        <v>0</v>
      </c>
      <c r="E104" s="46">
        <f>詳細表【実績】!H103</f>
        <v>0</v>
      </c>
      <c r="F104" s="46">
        <f>詳細表【実績】!I103</f>
        <v>0</v>
      </c>
      <c r="G104" s="46">
        <f>詳細表【実績】!AA103</f>
        <v>0</v>
      </c>
      <c r="H104" s="46">
        <f>詳細表【実績】!AE103</f>
        <v>0</v>
      </c>
      <c r="I104" s="46">
        <f>詳細表【実績】!M103</f>
        <v>0</v>
      </c>
      <c r="J104" s="46">
        <f>詳細表【実績】!N103</f>
        <v>0</v>
      </c>
      <c r="K104" s="46">
        <f>詳細表【実績】!O103</f>
        <v>0</v>
      </c>
      <c r="L104" s="46">
        <f>詳細表【実績】!AB103</f>
        <v>0</v>
      </c>
      <c r="M104" s="46">
        <f>詳細表【実績】!AF103</f>
        <v>0</v>
      </c>
      <c r="N104" s="46">
        <f>詳細表【実績】!U103</f>
        <v>0</v>
      </c>
      <c r="O104" s="46">
        <f>詳細表【実績】!V103</f>
        <v>0</v>
      </c>
      <c r="P104" s="46">
        <f>詳細表【実績】!W103</f>
        <v>0</v>
      </c>
      <c r="Q104" s="46">
        <f>詳細表【実績】!AC103</f>
        <v>0</v>
      </c>
      <c r="R104" s="46">
        <f>詳細表【実績】!AG103</f>
        <v>0</v>
      </c>
      <c r="S104" s="46">
        <f t="shared" si="10"/>
        <v>0</v>
      </c>
      <c r="T104" s="46">
        <f t="shared" si="11"/>
        <v>0</v>
      </c>
      <c r="U104" s="46">
        <f t="shared" si="12"/>
        <v>0</v>
      </c>
      <c r="V104" s="46">
        <f t="shared" si="13"/>
        <v>0</v>
      </c>
      <c r="W104" s="46">
        <f t="shared" si="14"/>
        <v>0</v>
      </c>
    </row>
    <row r="105" spans="2:23" x14ac:dyDescent="0.15">
      <c r="B105" s="155" t="s">
        <v>128</v>
      </c>
      <c r="C105" s="41" t="s">
        <v>996</v>
      </c>
      <c r="D105" s="67">
        <f>詳細表【実績】!G104</f>
        <v>0</v>
      </c>
      <c r="E105" s="67">
        <f>詳細表【実績】!H104</f>
        <v>0</v>
      </c>
      <c r="F105" s="67">
        <f>詳細表【実績】!I104</f>
        <v>0</v>
      </c>
      <c r="G105" s="67">
        <f>詳細表【実績】!AA104</f>
        <v>0</v>
      </c>
      <c r="H105" s="67">
        <f>詳細表【実績】!AE104</f>
        <v>0</v>
      </c>
      <c r="I105" s="67">
        <f>詳細表【実績】!M104</f>
        <v>0</v>
      </c>
      <c r="J105" s="67">
        <f>詳細表【実績】!N104</f>
        <v>0</v>
      </c>
      <c r="K105" s="67">
        <f>詳細表【実績】!O104</f>
        <v>0</v>
      </c>
      <c r="L105" s="67">
        <f>詳細表【実績】!AB104</f>
        <v>0</v>
      </c>
      <c r="M105" s="67">
        <f>詳細表【実績】!AF104</f>
        <v>0</v>
      </c>
      <c r="N105" s="67">
        <f>詳細表【実績】!U104</f>
        <v>0</v>
      </c>
      <c r="O105" s="67">
        <f>詳細表【実績】!V104</f>
        <v>0</v>
      </c>
      <c r="P105" s="67">
        <f>詳細表【実績】!W104</f>
        <v>0</v>
      </c>
      <c r="Q105" s="67">
        <f>詳細表【実績】!AC104</f>
        <v>0</v>
      </c>
      <c r="R105" s="67">
        <f>詳細表【実績】!AG104</f>
        <v>0</v>
      </c>
      <c r="S105" s="67">
        <f t="shared" si="10"/>
        <v>0</v>
      </c>
      <c r="T105" s="67">
        <f t="shared" si="11"/>
        <v>0</v>
      </c>
      <c r="U105" s="67">
        <f t="shared" si="12"/>
        <v>0</v>
      </c>
      <c r="V105" s="67">
        <f t="shared" si="13"/>
        <v>0</v>
      </c>
      <c r="W105" s="67">
        <f t="shared" si="14"/>
        <v>0</v>
      </c>
    </row>
    <row r="106" spans="2:23" x14ac:dyDescent="0.15">
      <c r="B106" s="162" t="s">
        <v>129</v>
      </c>
      <c r="C106" s="116" t="s">
        <v>952</v>
      </c>
      <c r="D106" s="46">
        <f>詳細表【実績】!G105</f>
        <v>0</v>
      </c>
      <c r="E106" s="46">
        <f>詳細表【実績】!H105</f>
        <v>0</v>
      </c>
      <c r="F106" s="46">
        <f>詳細表【実績】!I105</f>
        <v>0</v>
      </c>
      <c r="G106" s="46">
        <f>詳細表【実績】!AA105</f>
        <v>0</v>
      </c>
      <c r="H106" s="46">
        <f>詳細表【実績】!AE105</f>
        <v>0</v>
      </c>
      <c r="I106" s="46">
        <f>詳細表【実績】!M105</f>
        <v>0</v>
      </c>
      <c r="J106" s="46">
        <f>詳細表【実績】!N105</f>
        <v>0</v>
      </c>
      <c r="K106" s="46">
        <f>詳細表【実績】!O105</f>
        <v>0</v>
      </c>
      <c r="L106" s="46">
        <f>詳細表【実績】!AB105</f>
        <v>0</v>
      </c>
      <c r="M106" s="46">
        <f>詳細表【実績】!AF105</f>
        <v>0</v>
      </c>
      <c r="N106" s="46">
        <f>詳細表【実績】!U105</f>
        <v>0</v>
      </c>
      <c r="O106" s="46">
        <f>詳細表【実績】!V105</f>
        <v>0</v>
      </c>
      <c r="P106" s="46">
        <f>詳細表【実績】!W105</f>
        <v>0</v>
      </c>
      <c r="Q106" s="46">
        <f>詳細表【実績】!AC105</f>
        <v>0</v>
      </c>
      <c r="R106" s="46">
        <f>詳細表【実績】!AG105</f>
        <v>0</v>
      </c>
      <c r="S106" s="46">
        <f t="shared" si="10"/>
        <v>0</v>
      </c>
      <c r="T106" s="46">
        <f t="shared" si="11"/>
        <v>0</v>
      </c>
      <c r="U106" s="46">
        <f t="shared" si="12"/>
        <v>0</v>
      </c>
      <c r="V106" s="46">
        <f t="shared" si="13"/>
        <v>0</v>
      </c>
      <c r="W106" s="46">
        <f t="shared" si="14"/>
        <v>0</v>
      </c>
    </row>
    <row r="107" spans="2:23" x14ac:dyDescent="0.15">
      <c r="B107" s="155" t="s">
        <v>130</v>
      </c>
      <c r="C107" s="41" t="s">
        <v>199</v>
      </c>
      <c r="D107" s="46">
        <f>詳細表【実績】!G106</f>
        <v>0</v>
      </c>
      <c r="E107" s="46">
        <f>詳細表【実績】!H106</f>
        <v>0</v>
      </c>
      <c r="F107" s="46">
        <f>詳細表【実績】!I106</f>
        <v>0</v>
      </c>
      <c r="G107" s="46">
        <f>詳細表【実績】!AA106</f>
        <v>0</v>
      </c>
      <c r="H107" s="46">
        <f>詳細表【実績】!AE106</f>
        <v>0</v>
      </c>
      <c r="I107" s="46">
        <f>詳細表【実績】!M106</f>
        <v>0</v>
      </c>
      <c r="J107" s="46">
        <f>詳細表【実績】!N106</f>
        <v>0</v>
      </c>
      <c r="K107" s="46">
        <f>詳細表【実績】!O106</f>
        <v>0</v>
      </c>
      <c r="L107" s="46">
        <f>詳細表【実績】!AB106</f>
        <v>0</v>
      </c>
      <c r="M107" s="46">
        <f>詳細表【実績】!AF106</f>
        <v>0</v>
      </c>
      <c r="N107" s="46">
        <f>詳細表【実績】!U106</f>
        <v>0</v>
      </c>
      <c r="O107" s="46">
        <f>詳細表【実績】!V106</f>
        <v>0</v>
      </c>
      <c r="P107" s="46">
        <f>詳細表【実績】!W106</f>
        <v>0</v>
      </c>
      <c r="Q107" s="46">
        <f>詳細表【実績】!AC106</f>
        <v>0</v>
      </c>
      <c r="R107" s="46">
        <f>詳細表【実績】!AG106</f>
        <v>0</v>
      </c>
      <c r="S107" s="46">
        <f t="shared" ref="S107:S117" si="15">D107+I107+N107</f>
        <v>0</v>
      </c>
      <c r="T107" s="46">
        <f t="shared" ref="T107:T117" si="16">E107+J107+O107</f>
        <v>0</v>
      </c>
      <c r="U107" s="46">
        <f t="shared" ref="U107:U117" si="17">F107+K107+P107</f>
        <v>0</v>
      </c>
      <c r="V107" s="46">
        <f t="shared" ref="V107:V117" si="18">G107+L107+Q107</f>
        <v>0</v>
      </c>
      <c r="W107" s="46">
        <f t="shared" ref="W107:W117" si="19">H107+M107+R107</f>
        <v>0</v>
      </c>
    </row>
    <row r="108" spans="2:23" x14ac:dyDescent="0.15">
      <c r="B108" s="155" t="s">
        <v>131</v>
      </c>
      <c r="C108" s="41" t="s">
        <v>213</v>
      </c>
      <c r="D108" s="46">
        <f>詳細表【実績】!G107</f>
        <v>0</v>
      </c>
      <c r="E108" s="46">
        <f>詳細表【実績】!H107</f>
        <v>0</v>
      </c>
      <c r="F108" s="46">
        <f>詳細表【実績】!I107</f>
        <v>0</v>
      </c>
      <c r="G108" s="46">
        <f>詳細表【実績】!AA107</f>
        <v>0</v>
      </c>
      <c r="H108" s="46">
        <f>詳細表【実績】!AE107</f>
        <v>0</v>
      </c>
      <c r="I108" s="46">
        <f>詳細表【実績】!M107</f>
        <v>0</v>
      </c>
      <c r="J108" s="46">
        <f>詳細表【実績】!N107</f>
        <v>0</v>
      </c>
      <c r="K108" s="46">
        <f>詳細表【実績】!O107</f>
        <v>0</v>
      </c>
      <c r="L108" s="46">
        <f>詳細表【実績】!AB107</f>
        <v>0</v>
      </c>
      <c r="M108" s="46">
        <f>詳細表【実績】!AF107</f>
        <v>0</v>
      </c>
      <c r="N108" s="46">
        <f>詳細表【実績】!U107</f>
        <v>0</v>
      </c>
      <c r="O108" s="46">
        <f>詳細表【実績】!V107</f>
        <v>0</v>
      </c>
      <c r="P108" s="46">
        <f>詳細表【実績】!W107</f>
        <v>0</v>
      </c>
      <c r="Q108" s="46">
        <f>詳細表【実績】!AC107</f>
        <v>0</v>
      </c>
      <c r="R108" s="46">
        <f>詳細表【実績】!AG107</f>
        <v>0</v>
      </c>
      <c r="S108" s="46">
        <f t="shared" si="15"/>
        <v>0</v>
      </c>
      <c r="T108" s="46">
        <f t="shared" si="16"/>
        <v>0</v>
      </c>
      <c r="U108" s="46">
        <f t="shared" si="17"/>
        <v>0</v>
      </c>
      <c r="V108" s="46">
        <f t="shared" si="18"/>
        <v>0</v>
      </c>
      <c r="W108" s="46">
        <f t="shared" si="19"/>
        <v>0</v>
      </c>
    </row>
    <row r="109" spans="2:23" x14ac:dyDescent="0.15">
      <c r="B109" s="155" t="s">
        <v>132</v>
      </c>
      <c r="C109" s="41" t="s">
        <v>214</v>
      </c>
      <c r="D109" s="46">
        <f>詳細表【実績】!G108</f>
        <v>0</v>
      </c>
      <c r="E109" s="46">
        <f>詳細表【実績】!H108</f>
        <v>0</v>
      </c>
      <c r="F109" s="46">
        <f>詳細表【実績】!I108</f>
        <v>0</v>
      </c>
      <c r="G109" s="46">
        <f>詳細表【実績】!AA108</f>
        <v>0</v>
      </c>
      <c r="H109" s="46">
        <f>詳細表【実績】!AE108</f>
        <v>0</v>
      </c>
      <c r="I109" s="46">
        <f>詳細表【実績】!M108</f>
        <v>0</v>
      </c>
      <c r="J109" s="46">
        <f>詳細表【実績】!N108</f>
        <v>0</v>
      </c>
      <c r="K109" s="46">
        <f>詳細表【実績】!O108</f>
        <v>0</v>
      </c>
      <c r="L109" s="46">
        <f>詳細表【実績】!AB108</f>
        <v>0</v>
      </c>
      <c r="M109" s="46">
        <f>詳細表【実績】!AF108</f>
        <v>0</v>
      </c>
      <c r="N109" s="46">
        <f>詳細表【実績】!U108</f>
        <v>0</v>
      </c>
      <c r="O109" s="46">
        <f>詳細表【実績】!V108</f>
        <v>0</v>
      </c>
      <c r="P109" s="46">
        <f>詳細表【実績】!W108</f>
        <v>0</v>
      </c>
      <c r="Q109" s="46">
        <f>詳細表【実績】!AC108</f>
        <v>0</v>
      </c>
      <c r="R109" s="46">
        <f>詳細表【実績】!AG108</f>
        <v>0</v>
      </c>
      <c r="S109" s="46">
        <f t="shared" si="15"/>
        <v>0</v>
      </c>
      <c r="T109" s="46">
        <f t="shared" si="16"/>
        <v>0</v>
      </c>
      <c r="U109" s="46">
        <f t="shared" si="17"/>
        <v>0</v>
      </c>
      <c r="V109" s="46">
        <f t="shared" si="18"/>
        <v>0</v>
      </c>
      <c r="W109" s="46">
        <f t="shared" si="19"/>
        <v>0</v>
      </c>
    </row>
    <row r="110" spans="2:23" x14ac:dyDescent="0.15">
      <c r="B110" s="163" t="s">
        <v>133</v>
      </c>
      <c r="C110" s="62" t="s">
        <v>997</v>
      </c>
      <c r="D110" s="67">
        <f>詳細表【実績】!G109</f>
        <v>0</v>
      </c>
      <c r="E110" s="67">
        <f>詳細表【実績】!H109</f>
        <v>0</v>
      </c>
      <c r="F110" s="67">
        <f>詳細表【実績】!I109</f>
        <v>0</v>
      </c>
      <c r="G110" s="67">
        <f>詳細表【実績】!AA109</f>
        <v>0</v>
      </c>
      <c r="H110" s="67">
        <f>詳細表【実績】!AE109</f>
        <v>0</v>
      </c>
      <c r="I110" s="67">
        <f>詳細表【実績】!M109</f>
        <v>0</v>
      </c>
      <c r="J110" s="67">
        <f>詳細表【実績】!N109</f>
        <v>0</v>
      </c>
      <c r="K110" s="67">
        <f>詳細表【実績】!O109</f>
        <v>0</v>
      </c>
      <c r="L110" s="67">
        <f>詳細表【実績】!AB109</f>
        <v>0</v>
      </c>
      <c r="M110" s="67">
        <f>詳細表【実績】!AF109</f>
        <v>0</v>
      </c>
      <c r="N110" s="67">
        <f>詳細表【実績】!U109</f>
        <v>0</v>
      </c>
      <c r="O110" s="67">
        <f>詳細表【実績】!V109</f>
        <v>0</v>
      </c>
      <c r="P110" s="67">
        <f>詳細表【実績】!W109</f>
        <v>0</v>
      </c>
      <c r="Q110" s="67">
        <f>詳細表【実績】!AC109</f>
        <v>0</v>
      </c>
      <c r="R110" s="67">
        <f>詳細表【実績】!AG109</f>
        <v>0</v>
      </c>
      <c r="S110" s="67">
        <f t="shared" si="15"/>
        <v>0</v>
      </c>
      <c r="T110" s="67">
        <f t="shared" si="16"/>
        <v>0</v>
      </c>
      <c r="U110" s="67">
        <f t="shared" si="17"/>
        <v>0</v>
      </c>
      <c r="V110" s="67">
        <f t="shared" si="18"/>
        <v>0</v>
      </c>
      <c r="W110" s="67">
        <f t="shared" si="19"/>
        <v>0</v>
      </c>
    </row>
    <row r="111" spans="2:23" x14ac:dyDescent="0.15">
      <c r="B111" s="162" t="s">
        <v>134</v>
      </c>
      <c r="C111" s="116" t="s">
        <v>998</v>
      </c>
      <c r="D111" s="46">
        <f>詳細表【実績】!G110</f>
        <v>0</v>
      </c>
      <c r="E111" s="46">
        <f>詳細表【実績】!H110</f>
        <v>0</v>
      </c>
      <c r="F111" s="46">
        <f>詳細表【実績】!I110</f>
        <v>0</v>
      </c>
      <c r="G111" s="46">
        <f>詳細表【実績】!AA110</f>
        <v>0</v>
      </c>
      <c r="H111" s="46">
        <f>詳細表【実績】!AE110</f>
        <v>0</v>
      </c>
      <c r="I111" s="46">
        <f>詳細表【実績】!M110</f>
        <v>0</v>
      </c>
      <c r="J111" s="46">
        <f>詳細表【実績】!N110</f>
        <v>0</v>
      </c>
      <c r="K111" s="46">
        <f>詳細表【実績】!O110</f>
        <v>0</v>
      </c>
      <c r="L111" s="46">
        <f>詳細表【実績】!AB110</f>
        <v>0</v>
      </c>
      <c r="M111" s="46">
        <f>詳細表【実績】!AF110</f>
        <v>0</v>
      </c>
      <c r="N111" s="46">
        <f>詳細表【実績】!U110</f>
        <v>0</v>
      </c>
      <c r="O111" s="46">
        <f>詳細表【実績】!V110</f>
        <v>0</v>
      </c>
      <c r="P111" s="46">
        <f>詳細表【実績】!W110</f>
        <v>0</v>
      </c>
      <c r="Q111" s="46">
        <f>詳細表【実績】!AC110</f>
        <v>0</v>
      </c>
      <c r="R111" s="46">
        <f>詳細表【実績】!AG110</f>
        <v>0</v>
      </c>
      <c r="S111" s="46">
        <f t="shared" si="15"/>
        <v>0</v>
      </c>
      <c r="T111" s="46">
        <f t="shared" si="16"/>
        <v>0</v>
      </c>
      <c r="U111" s="46">
        <f t="shared" si="17"/>
        <v>0</v>
      </c>
      <c r="V111" s="46">
        <f t="shared" si="18"/>
        <v>0</v>
      </c>
      <c r="W111" s="46">
        <f t="shared" si="19"/>
        <v>0</v>
      </c>
    </row>
    <row r="112" spans="2:23" x14ac:dyDescent="0.15">
      <c r="B112" s="155" t="s">
        <v>135</v>
      </c>
      <c r="C112" s="41" t="s">
        <v>999</v>
      </c>
      <c r="D112" s="46">
        <f>詳細表【実績】!G111</f>
        <v>0</v>
      </c>
      <c r="E112" s="46">
        <f>詳細表【実績】!H111</f>
        <v>0</v>
      </c>
      <c r="F112" s="46">
        <f>詳細表【実績】!I111</f>
        <v>0</v>
      </c>
      <c r="G112" s="46">
        <f>詳細表【実績】!AA111</f>
        <v>0</v>
      </c>
      <c r="H112" s="46">
        <f>詳細表【実績】!AE111</f>
        <v>0</v>
      </c>
      <c r="I112" s="46">
        <f>詳細表【実績】!M111</f>
        <v>0</v>
      </c>
      <c r="J112" s="46">
        <f>詳細表【実績】!N111</f>
        <v>0</v>
      </c>
      <c r="K112" s="46">
        <f>詳細表【実績】!O111</f>
        <v>0</v>
      </c>
      <c r="L112" s="46">
        <f>詳細表【実績】!AB111</f>
        <v>0</v>
      </c>
      <c r="M112" s="46">
        <f>詳細表【実績】!AF111</f>
        <v>0</v>
      </c>
      <c r="N112" s="46">
        <f>詳細表【実績】!U111</f>
        <v>0</v>
      </c>
      <c r="O112" s="46">
        <f>詳細表【実績】!V111</f>
        <v>0</v>
      </c>
      <c r="P112" s="46">
        <f>詳細表【実績】!W111</f>
        <v>0</v>
      </c>
      <c r="Q112" s="46">
        <f>詳細表【実績】!AC111</f>
        <v>0</v>
      </c>
      <c r="R112" s="46">
        <f>詳細表【実績】!AG111</f>
        <v>0</v>
      </c>
      <c r="S112" s="46">
        <f t="shared" si="15"/>
        <v>0</v>
      </c>
      <c r="T112" s="46">
        <f t="shared" si="16"/>
        <v>0</v>
      </c>
      <c r="U112" s="46">
        <f t="shared" si="17"/>
        <v>0</v>
      </c>
      <c r="V112" s="46">
        <f t="shared" si="18"/>
        <v>0</v>
      </c>
      <c r="W112" s="46">
        <f t="shared" si="19"/>
        <v>0</v>
      </c>
    </row>
    <row r="113" spans="2:23" x14ac:dyDescent="0.15">
      <c r="B113" s="155" t="s">
        <v>136</v>
      </c>
      <c r="C113" s="41" t="s">
        <v>1000</v>
      </c>
      <c r="D113" s="46">
        <f>詳細表【実績】!G112</f>
        <v>0</v>
      </c>
      <c r="E113" s="46">
        <f>詳細表【実績】!H112</f>
        <v>0</v>
      </c>
      <c r="F113" s="46">
        <f>詳細表【実績】!I112</f>
        <v>0</v>
      </c>
      <c r="G113" s="46">
        <f>詳細表【実績】!AA112</f>
        <v>0</v>
      </c>
      <c r="H113" s="46">
        <f>詳細表【実績】!AE112</f>
        <v>0</v>
      </c>
      <c r="I113" s="46">
        <f>詳細表【実績】!M112</f>
        <v>0</v>
      </c>
      <c r="J113" s="46">
        <f>詳細表【実績】!N112</f>
        <v>0</v>
      </c>
      <c r="K113" s="46">
        <f>詳細表【実績】!O112</f>
        <v>0</v>
      </c>
      <c r="L113" s="46">
        <f>詳細表【実績】!AB112</f>
        <v>0</v>
      </c>
      <c r="M113" s="46">
        <f>詳細表【実績】!AF112</f>
        <v>0</v>
      </c>
      <c r="N113" s="46">
        <f>詳細表【実績】!U112</f>
        <v>0</v>
      </c>
      <c r="O113" s="46">
        <f>詳細表【実績】!V112</f>
        <v>0</v>
      </c>
      <c r="P113" s="46">
        <f>詳細表【実績】!W112</f>
        <v>0</v>
      </c>
      <c r="Q113" s="46">
        <f>詳細表【実績】!AC112</f>
        <v>0</v>
      </c>
      <c r="R113" s="46">
        <f>詳細表【実績】!AG112</f>
        <v>0</v>
      </c>
      <c r="S113" s="46">
        <f t="shared" si="15"/>
        <v>0</v>
      </c>
      <c r="T113" s="46">
        <f t="shared" si="16"/>
        <v>0</v>
      </c>
      <c r="U113" s="46">
        <f t="shared" si="17"/>
        <v>0</v>
      </c>
      <c r="V113" s="46">
        <f t="shared" si="18"/>
        <v>0</v>
      </c>
      <c r="W113" s="46">
        <f t="shared" si="19"/>
        <v>0</v>
      </c>
    </row>
    <row r="114" spans="2:23" x14ac:dyDescent="0.15">
      <c r="B114" s="155" t="s">
        <v>137</v>
      </c>
      <c r="C114" s="41" t="s">
        <v>1001</v>
      </c>
      <c r="D114" s="46">
        <f>詳細表【実績】!G113</f>
        <v>0</v>
      </c>
      <c r="E114" s="46">
        <f>詳細表【実績】!H113</f>
        <v>0</v>
      </c>
      <c r="F114" s="46">
        <f>詳細表【実績】!I113</f>
        <v>0</v>
      </c>
      <c r="G114" s="46">
        <f>詳細表【実績】!AA113</f>
        <v>0</v>
      </c>
      <c r="H114" s="46">
        <f>詳細表【実績】!AE113</f>
        <v>0</v>
      </c>
      <c r="I114" s="46">
        <f>詳細表【実績】!M113</f>
        <v>0</v>
      </c>
      <c r="J114" s="46">
        <f>詳細表【実績】!N113</f>
        <v>0</v>
      </c>
      <c r="K114" s="46">
        <f>詳細表【実績】!O113</f>
        <v>0</v>
      </c>
      <c r="L114" s="46">
        <f>詳細表【実績】!AB113</f>
        <v>0</v>
      </c>
      <c r="M114" s="46">
        <f>詳細表【実績】!AF113</f>
        <v>0</v>
      </c>
      <c r="N114" s="46">
        <f>詳細表【実績】!U113</f>
        <v>0</v>
      </c>
      <c r="O114" s="46">
        <f>詳細表【実績】!V113</f>
        <v>0</v>
      </c>
      <c r="P114" s="46">
        <f>詳細表【実績】!W113</f>
        <v>0</v>
      </c>
      <c r="Q114" s="46">
        <f>詳細表【実績】!AC113</f>
        <v>0</v>
      </c>
      <c r="R114" s="46">
        <f>詳細表【実績】!AG113</f>
        <v>0</v>
      </c>
      <c r="S114" s="46">
        <f t="shared" si="15"/>
        <v>0</v>
      </c>
      <c r="T114" s="46">
        <f t="shared" si="16"/>
        <v>0</v>
      </c>
      <c r="U114" s="46">
        <f t="shared" si="17"/>
        <v>0</v>
      </c>
      <c r="V114" s="46">
        <f t="shared" si="18"/>
        <v>0</v>
      </c>
      <c r="W114" s="46">
        <f t="shared" si="19"/>
        <v>0</v>
      </c>
    </row>
    <row r="115" spans="2:23" x14ac:dyDescent="0.15">
      <c r="B115" s="163" t="s">
        <v>138</v>
      </c>
      <c r="C115" s="62" t="s">
        <v>204</v>
      </c>
      <c r="D115" s="67">
        <f>詳細表【実績】!G114</f>
        <v>0</v>
      </c>
      <c r="E115" s="67">
        <f>詳細表【実績】!H114</f>
        <v>0</v>
      </c>
      <c r="F115" s="67">
        <f>詳細表【実績】!I114</f>
        <v>0</v>
      </c>
      <c r="G115" s="67">
        <f>詳細表【実績】!AA114</f>
        <v>0</v>
      </c>
      <c r="H115" s="67">
        <f>詳細表【実績】!AE114</f>
        <v>0</v>
      </c>
      <c r="I115" s="67">
        <f>詳細表【実績】!M114</f>
        <v>0</v>
      </c>
      <c r="J115" s="67">
        <f>詳細表【実績】!N114</f>
        <v>0</v>
      </c>
      <c r="K115" s="67">
        <f>詳細表【実績】!O114</f>
        <v>0</v>
      </c>
      <c r="L115" s="67">
        <f>詳細表【実績】!AB114</f>
        <v>0</v>
      </c>
      <c r="M115" s="67">
        <f>詳細表【実績】!AF114</f>
        <v>0</v>
      </c>
      <c r="N115" s="67">
        <f>詳細表【実績】!U114</f>
        <v>0</v>
      </c>
      <c r="O115" s="67">
        <f>詳細表【実績】!V114</f>
        <v>0</v>
      </c>
      <c r="P115" s="67">
        <f>詳細表【実績】!W114</f>
        <v>0</v>
      </c>
      <c r="Q115" s="67">
        <f>詳細表【実績】!AC114</f>
        <v>0</v>
      </c>
      <c r="R115" s="67">
        <f>詳細表【実績】!AG114</f>
        <v>0</v>
      </c>
      <c r="S115" s="67">
        <f t="shared" si="15"/>
        <v>0</v>
      </c>
      <c r="T115" s="67">
        <f t="shared" si="16"/>
        <v>0</v>
      </c>
      <c r="U115" s="67">
        <f t="shared" si="17"/>
        <v>0</v>
      </c>
      <c r="V115" s="67">
        <f t="shared" si="18"/>
        <v>0</v>
      </c>
      <c r="W115" s="67">
        <f t="shared" si="19"/>
        <v>0</v>
      </c>
    </row>
    <row r="116" spans="2:23" x14ac:dyDescent="0.15">
      <c r="B116" s="155" t="s">
        <v>139</v>
      </c>
      <c r="C116" s="41" t="s">
        <v>1002</v>
      </c>
      <c r="D116" s="46">
        <f>詳細表【実績】!G115</f>
        <v>0</v>
      </c>
      <c r="E116" s="46">
        <f>詳細表【実績】!H115</f>
        <v>0</v>
      </c>
      <c r="F116" s="46">
        <f>詳細表【実績】!I115</f>
        <v>0</v>
      </c>
      <c r="G116" s="46">
        <f>詳細表【実績】!AA115</f>
        <v>0</v>
      </c>
      <c r="H116" s="46">
        <f>詳細表【実績】!AE115</f>
        <v>0</v>
      </c>
      <c r="I116" s="46">
        <f>詳細表【実績】!M115</f>
        <v>0</v>
      </c>
      <c r="J116" s="46">
        <f>詳細表【実績】!N115</f>
        <v>0</v>
      </c>
      <c r="K116" s="46">
        <f>詳細表【実績】!O115</f>
        <v>0</v>
      </c>
      <c r="L116" s="46">
        <f>詳細表【実績】!AB115</f>
        <v>0</v>
      </c>
      <c r="M116" s="46">
        <f>詳細表【実績】!AF115</f>
        <v>0</v>
      </c>
      <c r="N116" s="46">
        <f>詳細表【実績】!U115</f>
        <v>0</v>
      </c>
      <c r="O116" s="46">
        <f>詳細表【実績】!V115</f>
        <v>0</v>
      </c>
      <c r="P116" s="46">
        <f>詳細表【実績】!W115</f>
        <v>0</v>
      </c>
      <c r="Q116" s="46">
        <f>詳細表【実績】!AC115</f>
        <v>0</v>
      </c>
      <c r="R116" s="46">
        <f>詳細表【実績】!AG115</f>
        <v>0</v>
      </c>
      <c r="S116" s="46">
        <f t="shared" si="15"/>
        <v>0</v>
      </c>
      <c r="T116" s="46">
        <f t="shared" si="16"/>
        <v>0</v>
      </c>
      <c r="U116" s="46">
        <f t="shared" si="17"/>
        <v>0</v>
      </c>
      <c r="V116" s="46">
        <f t="shared" si="18"/>
        <v>0</v>
      </c>
      <c r="W116" s="46">
        <f t="shared" si="19"/>
        <v>0</v>
      </c>
    </row>
    <row r="117" spans="2:23" x14ac:dyDescent="0.15">
      <c r="B117" s="155" t="s">
        <v>955</v>
      </c>
      <c r="C117" s="41" t="s">
        <v>1003</v>
      </c>
      <c r="D117" s="91">
        <f>詳細表【実績】!G116</f>
        <v>0</v>
      </c>
      <c r="E117" s="91">
        <f>詳細表【実績】!H116</f>
        <v>0</v>
      </c>
      <c r="F117" s="91">
        <f>詳細表【実績】!I116</f>
        <v>0</v>
      </c>
      <c r="G117" s="91">
        <f>詳細表【実績】!AA116</f>
        <v>0</v>
      </c>
      <c r="H117" s="91">
        <f>詳細表【実績】!AE116</f>
        <v>0</v>
      </c>
      <c r="I117" s="91">
        <f>詳細表【実績】!M116</f>
        <v>0</v>
      </c>
      <c r="J117" s="91">
        <f>詳細表【実績】!N116</f>
        <v>0</v>
      </c>
      <c r="K117" s="91">
        <f>詳細表【実績】!O116</f>
        <v>0</v>
      </c>
      <c r="L117" s="91">
        <f>詳細表【実績】!AB116</f>
        <v>0</v>
      </c>
      <c r="M117" s="91">
        <f>詳細表【実績】!AF116</f>
        <v>0</v>
      </c>
      <c r="N117" s="91">
        <f>詳細表【実績】!U116</f>
        <v>0</v>
      </c>
      <c r="O117" s="91">
        <f>詳細表【実績】!V116</f>
        <v>0</v>
      </c>
      <c r="P117" s="91">
        <f>詳細表【実績】!W116</f>
        <v>0</v>
      </c>
      <c r="Q117" s="91">
        <f>詳細表【実績】!AC116</f>
        <v>0</v>
      </c>
      <c r="R117" s="91">
        <f>詳細表【実績】!AG116</f>
        <v>0</v>
      </c>
      <c r="S117" s="91">
        <f t="shared" si="15"/>
        <v>0</v>
      </c>
      <c r="T117" s="91">
        <f t="shared" si="16"/>
        <v>0</v>
      </c>
      <c r="U117" s="91">
        <f t="shared" si="17"/>
        <v>0</v>
      </c>
      <c r="V117" s="91">
        <f t="shared" si="18"/>
        <v>0</v>
      </c>
      <c r="W117" s="91">
        <f t="shared" si="19"/>
        <v>0</v>
      </c>
    </row>
    <row r="118" spans="2:23" x14ac:dyDescent="0.15">
      <c r="B118" s="160"/>
      <c r="C118" s="353" t="s">
        <v>272</v>
      </c>
      <c r="D118" s="138">
        <f t="shared" ref="D118:W118" si="20">SUM(D11:D117)</f>
        <v>0</v>
      </c>
      <c r="E118" s="138">
        <f t="shared" si="20"/>
        <v>0</v>
      </c>
      <c r="F118" s="138">
        <f t="shared" si="20"/>
        <v>0</v>
      </c>
      <c r="G118" s="138">
        <f t="shared" si="20"/>
        <v>0</v>
      </c>
      <c r="H118" s="138">
        <f t="shared" si="20"/>
        <v>0</v>
      </c>
      <c r="I118" s="138">
        <f t="shared" si="20"/>
        <v>0</v>
      </c>
      <c r="J118" s="138">
        <f t="shared" si="20"/>
        <v>0</v>
      </c>
      <c r="K118" s="138">
        <f t="shared" si="20"/>
        <v>0</v>
      </c>
      <c r="L118" s="138">
        <f t="shared" si="20"/>
        <v>0</v>
      </c>
      <c r="M118" s="138">
        <f t="shared" si="20"/>
        <v>0</v>
      </c>
      <c r="N118" s="138">
        <f t="shared" si="20"/>
        <v>0</v>
      </c>
      <c r="O118" s="138">
        <f t="shared" si="20"/>
        <v>0</v>
      </c>
      <c r="P118" s="138">
        <f t="shared" si="20"/>
        <v>0</v>
      </c>
      <c r="Q118" s="138">
        <f t="shared" si="20"/>
        <v>0</v>
      </c>
      <c r="R118" s="138">
        <f t="shared" si="20"/>
        <v>0</v>
      </c>
      <c r="S118" s="138">
        <f t="shared" si="20"/>
        <v>0</v>
      </c>
      <c r="T118" s="138">
        <f t="shared" si="20"/>
        <v>0</v>
      </c>
      <c r="U118" s="138">
        <f t="shared" si="20"/>
        <v>0</v>
      </c>
      <c r="V118" s="138">
        <f t="shared" si="20"/>
        <v>0</v>
      </c>
      <c r="W118" s="138">
        <f t="shared" si="20"/>
        <v>0</v>
      </c>
    </row>
    <row r="119" spans="2:23" x14ac:dyDescent="0.15">
      <c r="B119" s="354" t="s">
        <v>287</v>
      </c>
    </row>
  </sheetData>
  <mergeCells count="22">
    <mergeCell ref="V8:V10"/>
    <mergeCell ref="W8:W10"/>
    <mergeCell ref="G8:G10"/>
    <mergeCell ref="L8:L10"/>
    <mergeCell ref="M8:M10"/>
    <mergeCell ref="Q8:Q10"/>
    <mergeCell ref="R8:R10"/>
    <mergeCell ref="P8:P10"/>
    <mergeCell ref="S8:S10"/>
    <mergeCell ref="T8:T10"/>
    <mergeCell ref="U8:U10"/>
    <mergeCell ref="H8:H10"/>
    <mergeCell ref="I8:I10"/>
    <mergeCell ref="J8:J10"/>
    <mergeCell ref="K8:K10"/>
    <mergeCell ref="N8:N10"/>
    <mergeCell ref="O8:O10"/>
    <mergeCell ref="B6:B10"/>
    <mergeCell ref="C6:C10"/>
    <mergeCell ref="D8:D10"/>
    <mergeCell ref="E8:E10"/>
    <mergeCell ref="F8:F10"/>
  </mergeCells>
  <phoneticPr fontId="1"/>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B5:W49"/>
  <sheetViews>
    <sheetView showGridLines="0" workbookViewId="0">
      <pane xSplit="3" ySplit="10" topLeftCell="D11" activePane="bottomRight" state="frozen"/>
      <selection pane="topRight"/>
      <selection pane="bottomLeft"/>
      <selection pane="bottomRight"/>
    </sheetView>
  </sheetViews>
  <sheetFormatPr defaultColWidth="8.75" defaultRowHeight="18.75" x14ac:dyDescent="0.15"/>
  <cols>
    <col min="1" max="1" width="1.625" style="2" customWidth="1"/>
    <col min="2" max="2" width="4.625" style="2" customWidth="1"/>
    <col min="3" max="3" width="60.625" style="2" customWidth="1"/>
    <col min="4" max="23" width="12.625" style="2" customWidth="1"/>
    <col min="24" max="16384" width="8.75" style="2"/>
  </cols>
  <sheetData>
    <row r="5" spans="2:23" x14ac:dyDescent="0.15">
      <c r="W5" s="10" t="str">
        <f>"（単位："&amp;入力表1【実績】!L15&amp;"、人）"</f>
        <v>（単位：千円、人）</v>
      </c>
    </row>
    <row r="6" spans="2:23" x14ac:dyDescent="0.15">
      <c r="B6" s="460" t="s">
        <v>593</v>
      </c>
      <c r="C6" s="460" t="s">
        <v>525</v>
      </c>
      <c r="D6" s="337" t="s">
        <v>8</v>
      </c>
      <c r="E6" s="338"/>
      <c r="F6" s="338"/>
      <c r="G6" s="338"/>
      <c r="H6" s="339"/>
      <c r="I6" s="340" t="s">
        <v>854</v>
      </c>
      <c r="J6" s="341"/>
      <c r="K6" s="341"/>
      <c r="L6" s="341"/>
      <c r="M6" s="342"/>
      <c r="N6" s="343" t="s">
        <v>833</v>
      </c>
      <c r="O6" s="344"/>
      <c r="P6" s="344"/>
      <c r="Q6" s="344"/>
      <c r="R6" s="345"/>
      <c r="S6" s="346" t="s">
        <v>366</v>
      </c>
      <c r="T6" s="347"/>
      <c r="U6" s="347"/>
      <c r="V6" s="347"/>
      <c r="W6" s="348"/>
    </row>
    <row r="7" spans="2:23" x14ac:dyDescent="0.15">
      <c r="B7" s="498"/>
      <c r="C7" s="498"/>
      <c r="D7" s="349"/>
      <c r="E7" s="338"/>
      <c r="F7" s="339"/>
      <c r="G7" s="349"/>
      <c r="H7" s="339"/>
      <c r="I7" s="350"/>
      <c r="J7" s="341"/>
      <c r="K7" s="342"/>
      <c r="L7" s="350"/>
      <c r="M7" s="342"/>
      <c r="N7" s="351"/>
      <c r="O7" s="344"/>
      <c r="P7" s="345"/>
      <c r="Q7" s="351"/>
      <c r="R7" s="345"/>
      <c r="S7" s="352"/>
      <c r="T7" s="347"/>
      <c r="U7" s="348"/>
      <c r="V7" s="352"/>
      <c r="W7" s="348"/>
    </row>
    <row r="8" spans="2:23" ht="12.95" customHeight="1" x14ac:dyDescent="0.15">
      <c r="B8" s="498"/>
      <c r="C8" s="498"/>
      <c r="D8" s="519" t="s">
        <v>364</v>
      </c>
      <c r="E8" s="520" t="s">
        <v>228</v>
      </c>
      <c r="F8" s="521" t="s">
        <v>365</v>
      </c>
      <c r="G8" s="527" t="s">
        <v>368</v>
      </c>
      <c r="H8" s="543" t="s">
        <v>367</v>
      </c>
      <c r="I8" s="545" t="s">
        <v>364</v>
      </c>
      <c r="J8" s="546" t="s">
        <v>228</v>
      </c>
      <c r="K8" s="547" t="s">
        <v>365</v>
      </c>
      <c r="L8" s="529" t="s">
        <v>368</v>
      </c>
      <c r="M8" s="531" t="s">
        <v>367</v>
      </c>
      <c r="N8" s="549" t="s">
        <v>364</v>
      </c>
      <c r="O8" s="518" t="s">
        <v>228</v>
      </c>
      <c r="P8" s="537" t="s">
        <v>365</v>
      </c>
      <c r="Q8" s="533" t="s">
        <v>368</v>
      </c>
      <c r="R8" s="535" t="s">
        <v>367</v>
      </c>
      <c r="S8" s="539" t="s">
        <v>364</v>
      </c>
      <c r="T8" s="540" t="s">
        <v>228</v>
      </c>
      <c r="U8" s="541" t="s">
        <v>365</v>
      </c>
      <c r="V8" s="523" t="s">
        <v>368</v>
      </c>
      <c r="W8" s="525" t="s">
        <v>367</v>
      </c>
    </row>
    <row r="9" spans="2:23" x14ac:dyDescent="0.15">
      <c r="B9" s="498"/>
      <c r="C9" s="498"/>
      <c r="D9" s="519"/>
      <c r="E9" s="520"/>
      <c r="F9" s="522"/>
      <c r="G9" s="528"/>
      <c r="H9" s="544"/>
      <c r="I9" s="545"/>
      <c r="J9" s="546"/>
      <c r="K9" s="548"/>
      <c r="L9" s="530"/>
      <c r="M9" s="532"/>
      <c r="N9" s="549"/>
      <c r="O9" s="518"/>
      <c r="P9" s="538"/>
      <c r="Q9" s="534"/>
      <c r="R9" s="536"/>
      <c r="S9" s="539"/>
      <c r="T9" s="540"/>
      <c r="U9" s="542"/>
      <c r="V9" s="524"/>
      <c r="W9" s="526"/>
    </row>
    <row r="10" spans="2:23" x14ac:dyDescent="0.15">
      <c r="B10" s="459"/>
      <c r="C10" s="459"/>
      <c r="D10" s="519"/>
      <c r="E10" s="520"/>
      <c r="F10" s="522"/>
      <c r="G10" s="528"/>
      <c r="H10" s="544"/>
      <c r="I10" s="545"/>
      <c r="J10" s="546"/>
      <c r="K10" s="548"/>
      <c r="L10" s="530"/>
      <c r="M10" s="532"/>
      <c r="N10" s="549"/>
      <c r="O10" s="518"/>
      <c r="P10" s="538"/>
      <c r="Q10" s="534"/>
      <c r="R10" s="536"/>
      <c r="S10" s="539"/>
      <c r="T10" s="540"/>
      <c r="U10" s="542"/>
      <c r="V10" s="524"/>
      <c r="W10" s="526"/>
    </row>
    <row r="11" spans="2:23" x14ac:dyDescent="0.15">
      <c r="B11" s="155" t="s">
        <v>721</v>
      </c>
      <c r="C11" s="41" t="s">
        <v>1014</v>
      </c>
      <c r="D11" s="134">
        <f>SUMIF(詳細表【実績】!$C$10:$C$116,'結果表（37部門）【実績】'!$B11,詳細表【実績】!G$10:G$116)</f>
        <v>0</v>
      </c>
      <c r="E11" s="134">
        <f>SUMIF(詳細表【実績】!$C$10:$C$116,'結果表（37部門）【実績】'!$B11,詳細表【実績】!H$10:H$116)</f>
        <v>0</v>
      </c>
      <c r="F11" s="134">
        <f>SUMIF(詳細表【実績】!$C$10:$C$116,'結果表（37部門）【実績】'!$B11,詳細表【実績】!I$10:I$116)</f>
        <v>0</v>
      </c>
      <c r="G11" s="134">
        <f>SUMIF(詳細表【実績】!$C$10:$C$116,'結果表（37部門）【実績】'!$B11,詳細表【実績】!AA$10:AA$116)</f>
        <v>0</v>
      </c>
      <c r="H11" s="134">
        <f>SUMIF(詳細表【実績】!$C$10:$C$116,'結果表（37部門）【実績】'!$B11,詳細表【実績】!AE$10:AE$116)</f>
        <v>0</v>
      </c>
      <c r="I11" s="134">
        <f>SUMIF(詳細表【実績】!$C$10:$C$116,'結果表（37部門）【実績】'!$B11,詳細表【実績】!M$10:M$116)</f>
        <v>0</v>
      </c>
      <c r="J11" s="134">
        <f>SUMIF(詳細表【実績】!$C$10:$C$116,'結果表（37部門）【実績】'!$B11,詳細表【実績】!N$10:N$116)</f>
        <v>0</v>
      </c>
      <c r="K11" s="134">
        <f>SUMIF(詳細表【実績】!$C$10:$C$116,'結果表（37部門）【実績】'!$B11,詳細表【実績】!O$10:O$116)</f>
        <v>0</v>
      </c>
      <c r="L11" s="134">
        <f>SUMIF(詳細表【実績】!$C$10:$C$116,'結果表（37部門）【実績】'!$B11,詳細表【実績】!AB$10:AB$116)</f>
        <v>0</v>
      </c>
      <c r="M11" s="134">
        <f>SUMIF(詳細表【実績】!$C$10:$C$116,'結果表（37部門）【実績】'!$B11,詳細表【実績】!AF$10:AF$116)</f>
        <v>0</v>
      </c>
      <c r="N11" s="134">
        <f>SUMIF(詳細表【実績】!$C$10:$C$116,'結果表（37部門）【実績】'!$B11,詳細表【実績】!U$10:U$116)</f>
        <v>0</v>
      </c>
      <c r="O11" s="134">
        <f>SUMIF(詳細表【実績】!$C$10:$C$116,'結果表（37部門）【実績】'!$B11,詳細表【実績】!V$10:V$116)</f>
        <v>0</v>
      </c>
      <c r="P11" s="134">
        <f>SUMIF(詳細表【実績】!$C$10:$C$116,'結果表（37部門）【実績】'!$B11,詳細表【実績】!W$10:W$116)</f>
        <v>0</v>
      </c>
      <c r="Q11" s="134">
        <f>SUMIF(詳細表【実績】!$C$10:$C$116,'結果表（37部門）【実績】'!$B11,詳細表【実績】!AC$10:AC$116)</f>
        <v>0</v>
      </c>
      <c r="R11" s="134">
        <f>SUMIF(詳細表【実績】!$C$10:$C$116,'結果表（37部門）【実績】'!$B11,詳細表【実績】!AG$10:AG$116)</f>
        <v>0</v>
      </c>
      <c r="S11" s="134">
        <f>SUMIF(詳細表【実績】!$C$10:$C$116,'結果表（37部門）【実績】'!$B11,詳細表【実績】!X$10:X$116)</f>
        <v>0</v>
      </c>
      <c r="T11" s="134">
        <f>SUMIF(詳細表【実績】!$C$10:$C$116,'結果表（37部門）【実績】'!$B11,詳細表【実績】!Y$10:Y$116)</f>
        <v>0</v>
      </c>
      <c r="U11" s="134">
        <f>SUMIF(詳細表【実績】!$C$10:$C$116,'結果表（37部門）【実績】'!$B11,詳細表【実績】!Z$10:Z$116)</f>
        <v>0</v>
      </c>
      <c r="V11" s="134">
        <f>SUMIF(詳細表【実績】!$C$10:$C$116,'結果表（37部門）【実績】'!$B11,詳細表【実績】!AD$10:AD$116)</f>
        <v>0</v>
      </c>
      <c r="W11" s="134">
        <f>SUMIF(詳細表【実績】!$C$10:$C$116,'結果表（37部門）【実績】'!$B11,詳細表【実績】!AH$10:AH$116)</f>
        <v>0</v>
      </c>
    </row>
    <row r="12" spans="2:23" x14ac:dyDescent="0.15">
      <c r="B12" s="155" t="s">
        <v>720</v>
      </c>
      <c r="C12" s="41" t="s">
        <v>1017</v>
      </c>
      <c r="D12" s="46">
        <f>SUMIF(詳細表【実績】!$C$10:$C$116,'結果表（37部門）【実績】'!$B12,詳細表【実績】!G$10:G$116)</f>
        <v>0</v>
      </c>
      <c r="E12" s="46">
        <f>SUMIF(詳細表【実績】!$C$10:$C$116,'結果表（37部門）【実績】'!$B12,詳細表【実績】!H$10:H$116)</f>
        <v>0</v>
      </c>
      <c r="F12" s="46">
        <f>SUMIF(詳細表【実績】!$C$10:$C$116,'結果表（37部門）【実績】'!$B12,詳細表【実績】!I$10:I$116)</f>
        <v>0</v>
      </c>
      <c r="G12" s="46">
        <f>SUMIF(詳細表【実績】!$C$10:$C$116,'結果表（37部門）【実績】'!$B12,詳細表【実績】!AA$10:AA$116)</f>
        <v>0</v>
      </c>
      <c r="H12" s="46">
        <f>SUMIF(詳細表【実績】!$C$10:$C$116,'結果表（37部門）【実績】'!$B12,詳細表【実績】!AE$10:AE$116)</f>
        <v>0</v>
      </c>
      <c r="I12" s="46">
        <f>SUMIF(詳細表【実績】!$C$10:$C$116,'結果表（37部門）【実績】'!$B12,詳細表【実績】!M$10:M$116)</f>
        <v>0</v>
      </c>
      <c r="J12" s="46">
        <f>SUMIF(詳細表【実績】!$C$10:$C$116,'結果表（37部門）【実績】'!$B12,詳細表【実績】!N$10:N$116)</f>
        <v>0</v>
      </c>
      <c r="K12" s="46">
        <f>SUMIF(詳細表【実績】!$C$10:$C$116,'結果表（37部門）【実績】'!$B12,詳細表【実績】!O$10:O$116)</f>
        <v>0</v>
      </c>
      <c r="L12" s="46">
        <f>SUMIF(詳細表【実績】!$C$10:$C$116,'結果表（37部門）【実績】'!$B12,詳細表【実績】!AB$10:AB$116)</f>
        <v>0</v>
      </c>
      <c r="M12" s="46">
        <f>SUMIF(詳細表【実績】!$C$10:$C$116,'結果表（37部門）【実績】'!$B12,詳細表【実績】!AF$10:AF$116)</f>
        <v>0</v>
      </c>
      <c r="N12" s="46">
        <f>SUMIF(詳細表【実績】!$C$10:$C$116,'結果表（37部門）【実績】'!$B12,詳細表【実績】!U$10:U$116)</f>
        <v>0</v>
      </c>
      <c r="O12" s="46">
        <f>SUMIF(詳細表【実績】!$C$10:$C$116,'結果表（37部門）【実績】'!$B12,詳細表【実績】!V$10:V$116)</f>
        <v>0</v>
      </c>
      <c r="P12" s="46">
        <f>SUMIF(詳細表【実績】!$C$10:$C$116,'結果表（37部門）【実績】'!$B12,詳細表【実績】!W$10:W$116)</f>
        <v>0</v>
      </c>
      <c r="Q12" s="46">
        <f>SUMIF(詳細表【実績】!$C$10:$C$116,'結果表（37部門）【実績】'!$B12,詳細表【実績】!AC$10:AC$116)</f>
        <v>0</v>
      </c>
      <c r="R12" s="46">
        <f>SUMIF(詳細表【実績】!$C$10:$C$116,'結果表（37部門）【実績】'!$B12,詳細表【実績】!AG$10:AG$116)</f>
        <v>0</v>
      </c>
      <c r="S12" s="46">
        <f>SUMIF(詳細表【実績】!$C$10:$C$116,'結果表（37部門）【実績】'!$B12,詳細表【実績】!X$10:X$116)</f>
        <v>0</v>
      </c>
      <c r="T12" s="46">
        <f>SUMIF(詳細表【実績】!$C$10:$C$116,'結果表（37部門）【実績】'!$B12,詳細表【実績】!Y$10:Y$116)</f>
        <v>0</v>
      </c>
      <c r="U12" s="46">
        <f>SUMIF(詳細表【実績】!$C$10:$C$116,'結果表（37部門）【実績】'!$B12,詳細表【実績】!Z$10:Z$116)</f>
        <v>0</v>
      </c>
      <c r="V12" s="46">
        <f>SUMIF(詳細表【実績】!$C$10:$C$116,'結果表（37部門）【実績】'!$B12,詳細表【実績】!AD$10:AD$116)</f>
        <v>0</v>
      </c>
      <c r="W12" s="46">
        <f>SUMIF(詳細表【実績】!$C$10:$C$116,'結果表（37部門）【実績】'!$B12,詳細表【実績】!AH$10:AH$116)</f>
        <v>0</v>
      </c>
    </row>
    <row r="13" spans="2:23" x14ac:dyDescent="0.15">
      <c r="B13" s="155" t="s">
        <v>681</v>
      </c>
      <c r="C13" s="41" t="s">
        <v>1018</v>
      </c>
      <c r="D13" s="46">
        <f>SUMIF(詳細表【実績】!$C$10:$C$116,'結果表（37部門）【実績】'!$B13,詳細表【実績】!G$10:G$116)</f>
        <v>0</v>
      </c>
      <c r="E13" s="46">
        <f>SUMIF(詳細表【実績】!$C$10:$C$116,'結果表（37部門）【実績】'!$B13,詳細表【実績】!H$10:H$116)</f>
        <v>0</v>
      </c>
      <c r="F13" s="46">
        <f>SUMIF(詳細表【実績】!$C$10:$C$116,'結果表（37部門）【実績】'!$B13,詳細表【実績】!I$10:I$116)</f>
        <v>0</v>
      </c>
      <c r="G13" s="46">
        <f>SUMIF(詳細表【実績】!$C$10:$C$116,'結果表（37部門）【実績】'!$B13,詳細表【実績】!AA$10:AA$116)</f>
        <v>0</v>
      </c>
      <c r="H13" s="46">
        <f>SUMIF(詳細表【実績】!$C$10:$C$116,'結果表（37部門）【実績】'!$B13,詳細表【実績】!AE$10:AE$116)</f>
        <v>0</v>
      </c>
      <c r="I13" s="46">
        <f>SUMIF(詳細表【実績】!$C$10:$C$116,'結果表（37部門）【実績】'!$B13,詳細表【実績】!M$10:M$116)</f>
        <v>0</v>
      </c>
      <c r="J13" s="46">
        <f>SUMIF(詳細表【実績】!$C$10:$C$116,'結果表（37部門）【実績】'!$B13,詳細表【実績】!N$10:N$116)</f>
        <v>0</v>
      </c>
      <c r="K13" s="46">
        <f>SUMIF(詳細表【実績】!$C$10:$C$116,'結果表（37部門）【実績】'!$B13,詳細表【実績】!O$10:O$116)</f>
        <v>0</v>
      </c>
      <c r="L13" s="46">
        <f>SUMIF(詳細表【実績】!$C$10:$C$116,'結果表（37部門）【実績】'!$B13,詳細表【実績】!AB$10:AB$116)</f>
        <v>0</v>
      </c>
      <c r="M13" s="46">
        <f>SUMIF(詳細表【実績】!$C$10:$C$116,'結果表（37部門）【実績】'!$B13,詳細表【実績】!AF$10:AF$116)</f>
        <v>0</v>
      </c>
      <c r="N13" s="46">
        <f>SUMIF(詳細表【実績】!$C$10:$C$116,'結果表（37部門）【実績】'!$B13,詳細表【実績】!U$10:U$116)</f>
        <v>0</v>
      </c>
      <c r="O13" s="46">
        <f>SUMIF(詳細表【実績】!$C$10:$C$116,'結果表（37部門）【実績】'!$B13,詳細表【実績】!V$10:V$116)</f>
        <v>0</v>
      </c>
      <c r="P13" s="46">
        <f>SUMIF(詳細表【実績】!$C$10:$C$116,'結果表（37部門）【実績】'!$B13,詳細表【実績】!W$10:W$116)</f>
        <v>0</v>
      </c>
      <c r="Q13" s="46">
        <f>SUMIF(詳細表【実績】!$C$10:$C$116,'結果表（37部門）【実績】'!$B13,詳細表【実績】!AC$10:AC$116)</f>
        <v>0</v>
      </c>
      <c r="R13" s="46">
        <f>SUMIF(詳細表【実績】!$C$10:$C$116,'結果表（37部門）【実績】'!$B13,詳細表【実績】!AG$10:AG$116)</f>
        <v>0</v>
      </c>
      <c r="S13" s="46">
        <f>SUMIF(詳細表【実績】!$C$10:$C$116,'結果表（37部門）【実績】'!$B13,詳細表【実績】!X$10:X$116)</f>
        <v>0</v>
      </c>
      <c r="T13" s="46">
        <f>SUMIF(詳細表【実績】!$C$10:$C$116,'結果表（37部門）【実績】'!$B13,詳細表【実績】!Y$10:Y$116)</f>
        <v>0</v>
      </c>
      <c r="U13" s="46">
        <f>SUMIF(詳細表【実績】!$C$10:$C$116,'結果表（37部門）【実績】'!$B13,詳細表【実績】!Z$10:Z$116)</f>
        <v>0</v>
      </c>
      <c r="V13" s="46">
        <f>SUMIF(詳細表【実績】!$C$10:$C$116,'結果表（37部門）【実績】'!$B13,詳細表【実績】!AD$10:AD$116)</f>
        <v>0</v>
      </c>
      <c r="W13" s="46">
        <f>SUMIF(詳細表【実績】!$C$10:$C$116,'結果表（37部門）【実績】'!$B13,詳細表【実績】!AH$10:AH$116)</f>
        <v>0</v>
      </c>
    </row>
    <row r="14" spans="2:23" x14ac:dyDescent="0.15">
      <c r="B14" s="155" t="s">
        <v>679</v>
      </c>
      <c r="C14" s="41" t="s">
        <v>1019</v>
      </c>
      <c r="D14" s="46">
        <f>SUMIF(詳細表【実績】!$C$10:$C$116,'結果表（37部門）【実績】'!$B14,詳細表【実績】!G$10:G$116)</f>
        <v>0</v>
      </c>
      <c r="E14" s="46">
        <f>SUMIF(詳細表【実績】!$C$10:$C$116,'結果表（37部門）【実績】'!$B14,詳細表【実績】!H$10:H$116)</f>
        <v>0</v>
      </c>
      <c r="F14" s="46">
        <f>SUMIF(詳細表【実績】!$C$10:$C$116,'結果表（37部門）【実績】'!$B14,詳細表【実績】!I$10:I$116)</f>
        <v>0</v>
      </c>
      <c r="G14" s="46">
        <f>SUMIF(詳細表【実績】!$C$10:$C$116,'結果表（37部門）【実績】'!$B14,詳細表【実績】!AA$10:AA$116)</f>
        <v>0</v>
      </c>
      <c r="H14" s="46">
        <f>SUMIF(詳細表【実績】!$C$10:$C$116,'結果表（37部門）【実績】'!$B14,詳細表【実績】!AE$10:AE$116)</f>
        <v>0</v>
      </c>
      <c r="I14" s="46">
        <f>SUMIF(詳細表【実績】!$C$10:$C$116,'結果表（37部門）【実績】'!$B14,詳細表【実績】!M$10:M$116)</f>
        <v>0</v>
      </c>
      <c r="J14" s="46">
        <f>SUMIF(詳細表【実績】!$C$10:$C$116,'結果表（37部門）【実績】'!$B14,詳細表【実績】!N$10:N$116)</f>
        <v>0</v>
      </c>
      <c r="K14" s="46">
        <f>SUMIF(詳細表【実績】!$C$10:$C$116,'結果表（37部門）【実績】'!$B14,詳細表【実績】!O$10:O$116)</f>
        <v>0</v>
      </c>
      <c r="L14" s="46">
        <f>SUMIF(詳細表【実績】!$C$10:$C$116,'結果表（37部門）【実績】'!$B14,詳細表【実績】!AB$10:AB$116)</f>
        <v>0</v>
      </c>
      <c r="M14" s="46">
        <f>SUMIF(詳細表【実績】!$C$10:$C$116,'結果表（37部門）【実績】'!$B14,詳細表【実績】!AF$10:AF$116)</f>
        <v>0</v>
      </c>
      <c r="N14" s="46">
        <f>SUMIF(詳細表【実績】!$C$10:$C$116,'結果表（37部門）【実績】'!$B14,詳細表【実績】!U$10:U$116)</f>
        <v>0</v>
      </c>
      <c r="O14" s="46">
        <f>SUMIF(詳細表【実績】!$C$10:$C$116,'結果表（37部門）【実績】'!$B14,詳細表【実績】!V$10:V$116)</f>
        <v>0</v>
      </c>
      <c r="P14" s="46">
        <f>SUMIF(詳細表【実績】!$C$10:$C$116,'結果表（37部門）【実績】'!$B14,詳細表【実績】!W$10:W$116)</f>
        <v>0</v>
      </c>
      <c r="Q14" s="46">
        <f>SUMIF(詳細表【実績】!$C$10:$C$116,'結果表（37部門）【実績】'!$B14,詳細表【実績】!AC$10:AC$116)</f>
        <v>0</v>
      </c>
      <c r="R14" s="46">
        <f>SUMIF(詳細表【実績】!$C$10:$C$116,'結果表（37部門）【実績】'!$B14,詳細表【実績】!AG$10:AG$116)</f>
        <v>0</v>
      </c>
      <c r="S14" s="46">
        <f>SUMIF(詳細表【実績】!$C$10:$C$116,'結果表（37部門）【実績】'!$B14,詳細表【実績】!X$10:X$116)</f>
        <v>0</v>
      </c>
      <c r="T14" s="46">
        <f>SUMIF(詳細表【実績】!$C$10:$C$116,'結果表（37部門）【実績】'!$B14,詳細表【実績】!Y$10:Y$116)</f>
        <v>0</v>
      </c>
      <c r="U14" s="46">
        <f>SUMIF(詳細表【実績】!$C$10:$C$116,'結果表（37部門）【実績】'!$B14,詳細表【実績】!Z$10:Z$116)</f>
        <v>0</v>
      </c>
      <c r="V14" s="46">
        <f>SUMIF(詳細表【実績】!$C$10:$C$116,'結果表（37部門）【実績】'!$B14,詳細表【実績】!AD$10:AD$116)</f>
        <v>0</v>
      </c>
      <c r="W14" s="46">
        <f>SUMIF(詳細表【実績】!$C$10:$C$116,'結果表（37部門）【実績】'!$B14,詳細表【実績】!AH$10:AH$116)</f>
        <v>0</v>
      </c>
    </row>
    <row r="15" spans="2:23" x14ac:dyDescent="0.15">
      <c r="B15" s="155" t="s">
        <v>678</v>
      </c>
      <c r="C15" s="41" t="s">
        <v>1020</v>
      </c>
      <c r="D15" s="67">
        <f>SUMIF(詳細表【実績】!$C$10:$C$116,'結果表（37部門）【実績】'!$B15,詳細表【実績】!G$10:G$116)</f>
        <v>0</v>
      </c>
      <c r="E15" s="67">
        <f>SUMIF(詳細表【実績】!$C$10:$C$116,'結果表（37部門）【実績】'!$B15,詳細表【実績】!H$10:H$116)</f>
        <v>0</v>
      </c>
      <c r="F15" s="67">
        <f>SUMIF(詳細表【実績】!$C$10:$C$116,'結果表（37部門）【実績】'!$B15,詳細表【実績】!I$10:I$116)</f>
        <v>0</v>
      </c>
      <c r="G15" s="67">
        <f>SUMIF(詳細表【実績】!$C$10:$C$116,'結果表（37部門）【実績】'!$B15,詳細表【実績】!AA$10:AA$116)</f>
        <v>0</v>
      </c>
      <c r="H15" s="67">
        <f>SUMIF(詳細表【実績】!$C$10:$C$116,'結果表（37部門）【実績】'!$B15,詳細表【実績】!AE$10:AE$116)</f>
        <v>0</v>
      </c>
      <c r="I15" s="67">
        <f>SUMIF(詳細表【実績】!$C$10:$C$116,'結果表（37部門）【実績】'!$B15,詳細表【実績】!M$10:M$116)</f>
        <v>0</v>
      </c>
      <c r="J15" s="67">
        <f>SUMIF(詳細表【実績】!$C$10:$C$116,'結果表（37部門）【実績】'!$B15,詳細表【実績】!N$10:N$116)</f>
        <v>0</v>
      </c>
      <c r="K15" s="67">
        <f>SUMIF(詳細表【実績】!$C$10:$C$116,'結果表（37部門）【実績】'!$B15,詳細表【実績】!O$10:O$116)</f>
        <v>0</v>
      </c>
      <c r="L15" s="67">
        <f>SUMIF(詳細表【実績】!$C$10:$C$116,'結果表（37部門）【実績】'!$B15,詳細表【実績】!AB$10:AB$116)</f>
        <v>0</v>
      </c>
      <c r="M15" s="67">
        <f>SUMIF(詳細表【実績】!$C$10:$C$116,'結果表（37部門）【実績】'!$B15,詳細表【実績】!AF$10:AF$116)</f>
        <v>0</v>
      </c>
      <c r="N15" s="67">
        <f>SUMIF(詳細表【実績】!$C$10:$C$116,'結果表（37部門）【実績】'!$B15,詳細表【実績】!U$10:U$116)</f>
        <v>0</v>
      </c>
      <c r="O15" s="67">
        <f>SUMIF(詳細表【実績】!$C$10:$C$116,'結果表（37部門）【実績】'!$B15,詳細表【実績】!V$10:V$116)</f>
        <v>0</v>
      </c>
      <c r="P15" s="67">
        <f>SUMIF(詳細表【実績】!$C$10:$C$116,'結果表（37部門）【実績】'!$B15,詳細表【実績】!W$10:W$116)</f>
        <v>0</v>
      </c>
      <c r="Q15" s="67">
        <f>SUMIF(詳細表【実績】!$C$10:$C$116,'結果表（37部門）【実績】'!$B15,詳細表【実績】!AC$10:AC$116)</f>
        <v>0</v>
      </c>
      <c r="R15" s="67">
        <f>SUMIF(詳細表【実績】!$C$10:$C$116,'結果表（37部門）【実績】'!$B15,詳細表【実績】!AG$10:AG$116)</f>
        <v>0</v>
      </c>
      <c r="S15" s="67">
        <f>SUMIF(詳細表【実績】!$C$10:$C$116,'結果表（37部門）【実績】'!$B15,詳細表【実績】!X$10:X$116)</f>
        <v>0</v>
      </c>
      <c r="T15" s="67">
        <f>SUMIF(詳細表【実績】!$C$10:$C$116,'結果表（37部門）【実績】'!$B15,詳細表【実績】!Y$10:Y$116)</f>
        <v>0</v>
      </c>
      <c r="U15" s="67">
        <f>SUMIF(詳細表【実績】!$C$10:$C$116,'結果表（37部門）【実績】'!$B15,詳細表【実績】!Z$10:Z$116)</f>
        <v>0</v>
      </c>
      <c r="V15" s="67">
        <f>SUMIF(詳細表【実績】!$C$10:$C$116,'結果表（37部門）【実績】'!$B15,詳細表【実績】!AD$10:AD$116)</f>
        <v>0</v>
      </c>
      <c r="W15" s="67">
        <f>SUMIF(詳細表【実績】!$C$10:$C$116,'結果表（37部門）【実績】'!$B15,詳細表【実績】!AH$10:AH$116)</f>
        <v>0</v>
      </c>
    </row>
    <row r="16" spans="2:23" x14ac:dyDescent="0.15">
      <c r="B16" s="162" t="s">
        <v>675</v>
      </c>
      <c r="C16" s="116" t="s">
        <v>1021</v>
      </c>
      <c r="D16" s="46">
        <f>SUMIF(詳細表【実績】!$C$10:$C$116,'結果表（37部門）【実績】'!$B16,詳細表【実績】!G$10:G$116)</f>
        <v>0</v>
      </c>
      <c r="E16" s="46">
        <f>SUMIF(詳細表【実績】!$C$10:$C$116,'結果表（37部門）【実績】'!$B16,詳細表【実績】!H$10:H$116)</f>
        <v>0</v>
      </c>
      <c r="F16" s="46">
        <f>SUMIF(詳細表【実績】!$C$10:$C$116,'結果表（37部門）【実績】'!$B16,詳細表【実績】!I$10:I$116)</f>
        <v>0</v>
      </c>
      <c r="G16" s="46">
        <f>SUMIF(詳細表【実績】!$C$10:$C$116,'結果表（37部門）【実績】'!$B16,詳細表【実績】!AA$10:AA$116)</f>
        <v>0</v>
      </c>
      <c r="H16" s="46">
        <f>SUMIF(詳細表【実績】!$C$10:$C$116,'結果表（37部門）【実績】'!$B16,詳細表【実績】!AE$10:AE$116)</f>
        <v>0</v>
      </c>
      <c r="I16" s="46">
        <f>SUMIF(詳細表【実績】!$C$10:$C$116,'結果表（37部門）【実績】'!$B16,詳細表【実績】!M$10:M$116)</f>
        <v>0</v>
      </c>
      <c r="J16" s="46">
        <f>SUMIF(詳細表【実績】!$C$10:$C$116,'結果表（37部門）【実績】'!$B16,詳細表【実績】!N$10:N$116)</f>
        <v>0</v>
      </c>
      <c r="K16" s="46">
        <f>SUMIF(詳細表【実績】!$C$10:$C$116,'結果表（37部門）【実績】'!$B16,詳細表【実績】!O$10:O$116)</f>
        <v>0</v>
      </c>
      <c r="L16" s="46">
        <f>SUMIF(詳細表【実績】!$C$10:$C$116,'結果表（37部門）【実績】'!$B16,詳細表【実績】!AB$10:AB$116)</f>
        <v>0</v>
      </c>
      <c r="M16" s="46">
        <f>SUMIF(詳細表【実績】!$C$10:$C$116,'結果表（37部門）【実績】'!$B16,詳細表【実績】!AF$10:AF$116)</f>
        <v>0</v>
      </c>
      <c r="N16" s="46">
        <f>SUMIF(詳細表【実績】!$C$10:$C$116,'結果表（37部門）【実績】'!$B16,詳細表【実績】!U$10:U$116)</f>
        <v>0</v>
      </c>
      <c r="O16" s="46">
        <f>SUMIF(詳細表【実績】!$C$10:$C$116,'結果表（37部門）【実績】'!$B16,詳細表【実績】!V$10:V$116)</f>
        <v>0</v>
      </c>
      <c r="P16" s="46">
        <f>SUMIF(詳細表【実績】!$C$10:$C$116,'結果表（37部門）【実績】'!$B16,詳細表【実績】!W$10:W$116)</f>
        <v>0</v>
      </c>
      <c r="Q16" s="46">
        <f>SUMIF(詳細表【実績】!$C$10:$C$116,'結果表（37部門）【実績】'!$B16,詳細表【実績】!AC$10:AC$116)</f>
        <v>0</v>
      </c>
      <c r="R16" s="46">
        <f>SUMIF(詳細表【実績】!$C$10:$C$116,'結果表（37部門）【実績】'!$B16,詳細表【実績】!AG$10:AG$116)</f>
        <v>0</v>
      </c>
      <c r="S16" s="46">
        <f>SUMIF(詳細表【実績】!$C$10:$C$116,'結果表（37部門）【実績】'!$B16,詳細表【実績】!X$10:X$116)</f>
        <v>0</v>
      </c>
      <c r="T16" s="46">
        <f>SUMIF(詳細表【実績】!$C$10:$C$116,'結果表（37部門）【実績】'!$B16,詳細表【実績】!Y$10:Y$116)</f>
        <v>0</v>
      </c>
      <c r="U16" s="46">
        <f>SUMIF(詳細表【実績】!$C$10:$C$116,'結果表（37部門）【実績】'!$B16,詳細表【実績】!Z$10:Z$116)</f>
        <v>0</v>
      </c>
      <c r="V16" s="46">
        <f>SUMIF(詳細表【実績】!$C$10:$C$116,'結果表（37部門）【実績】'!$B16,詳細表【実績】!AD$10:AD$116)</f>
        <v>0</v>
      </c>
      <c r="W16" s="46">
        <f>SUMIF(詳細表【実績】!$C$10:$C$116,'結果表（37部門）【実績】'!$B16,詳細表【実績】!AH$10:AH$116)</f>
        <v>0</v>
      </c>
    </row>
    <row r="17" spans="2:23" x14ac:dyDescent="0.15">
      <c r="B17" s="155" t="s">
        <v>719</v>
      </c>
      <c r="C17" s="41" t="s">
        <v>1022</v>
      </c>
      <c r="D17" s="46">
        <f>SUMIF(詳細表【実績】!$C$10:$C$116,'結果表（37部門）【実績】'!$B17,詳細表【実績】!G$10:G$116)</f>
        <v>0</v>
      </c>
      <c r="E17" s="46">
        <f>SUMIF(詳細表【実績】!$C$10:$C$116,'結果表（37部門）【実績】'!$B17,詳細表【実績】!H$10:H$116)</f>
        <v>0</v>
      </c>
      <c r="F17" s="46">
        <f>SUMIF(詳細表【実績】!$C$10:$C$116,'結果表（37部門）【実績】'!$B17,詳細表【実績】!I$10:I$116)</f>
        <v>0</v>
      </c>
      <c r="G17" s="46">
        <f>SUMIF(詳細表【実績】!$C$10:$C$116,'結果表（37部門）【実績】'!$B17,詳細表【実績】!AA$10:AA$116)</f>
        <v>0</v>
      </c>
      <c r="H17" s="46">
        <f>SUMIF(詳細表【実績】!$C$10:$C$116,'結果表（37部門）【実績】'!$B17,詳細表【実績】!AE$10:AE$116)</f>
        <v>0</v>
      </c>
      <c r="I17" s="46">
        <f>SUMIF(詳細表【実績】!$C$10:$C$116,'結果表（37部門）【実績】'!$B17,詳細表【実績】!M$10:M$116)</f>
        <v>0</v>
      </c>
      <c r="J17" s="46">
        <f>SUMIF(詳細表【実績】!$C$10:$C$116,'結果表（37部門）【実績】'!$B17,詳細表【実績】!N$10:N$116)</f>
        <v>0</v>
      </c>
      <c r="K17" s="46">
        <f>SUMIF(詳細表【実績】!$C$10:$C$116,'結果表（37部門）【実績】'!$B17,詳細表【実績】!O$10:O$116)</f>
        <v>0</v>
      </c>
      <c r="L17" s="46">
        <f>SUMIF(詳細表【実績】!$C$10:$C$116,'結果表（37部門）【実績】'!$B17,詳細表【実績】!AB$10:AB$116)</f>
        <v>0</v>
      </c>
      <c r="M17" s="46">
        <f>SUMIF(詳細表【実績】!$C$10:$C$116,'結果表（37部門）【実績】'!$B17,詳細表【実績】!AF$10:AF$116)</f>
        <v>0</v>
      </c>
      <c r="N17" s="46">
        <f>SUMIF(詳細表【実績】!$C$10:$C$116,'結果表（37部門）【実績】'!$B17,詳細表【実績】!U$10:U$116)</f>
        <v>0</v>
      </c>
      <c r="O17" s="46">
        <f>SUMIF(詳細表【実績】!$C$10:$C$116,'結果表（37部門）【実績】'!$B17,詳細表【実績】!V$10:V$116)</f>
        <v>0</v>
      </c>
      <c r="P17" s="46">
        <f>SUMIF(詳細表【実績】!$C$10:$C$116,'結果表（37部門）【実績】'!$B17,詳細表【実績】!W$10:W$116)</f>
        <v>0</v>
      </c>
      <c r="Q17" s="46">
        <f>SUMIF(詳細表【実績】!$C$10:$C$116,'結果表（37部門）【実績】'!$B17,詳細表【実績】!AC$10:AC$116)</f>
        <v>0</v>
      </c>
      <c r="R17" s="46">
        <f>SUMIF(詳細表【実績】!$C$10:$C$116,'結果表（37部門）【実績】'!$B17,詳細表【実績】!AG$10:AG$116)</f>
        <v>0</v>
      </c>
      <c r="S17" s="46">
        <f>SUMIF(詳細表【実績】!$C$10:$C$116,'結果表（37部門）【実績】'!$B17,詳細表【実績】!X$10:X$116)</f>
        <v>0</v>
      </c>
      <c r="T17" s="46">
        <f>SUMIF(詳細表【実績】!$C$10:$C$116,'結果表（37部門）【実績】'!$B17,詳細表【実績】!Y$10:Y$116)</f>
        <v>0</v>
      </c>
      <c r="U17" s="46">
        <f>SUMIF(詳細表【実績】!$C$10:$C$116,'結果表（37部門）【実績】'!$B17,詳細表【実績】!Z$10:Z$116)</f>
        <v>0</v>
      </c>
      <c r="V17" s="46">
        <f>SUMIF(詳細表【実績】!$C$10:$C$116,'結果表（37部門）【実績】'!$B17,詳細表【実績】!AD$10:AD$116)</f>
        <v>0</v>
      </c>
      <c r="W17" s="46">
        <f>SUMIF(詳細表【実績】!$C$10:$C$116,'結果表（37部門）【実績】'!$B17,詳細表【実績】!AH$10:AH$116)</f>
        <v>0</v>
      </c>
    </row>
    <row r="18" spans="2:23" x14ac:dyDescent="0.15">
      <c r="B18" s="155" t="s">
        <v>673</v>
      </c>
      <c r="C18" s="41" t="s">
        <v>1015</v>
      </c>
      <c r="D18" s="46">
        <f>SUMIF(詳細表【実績】!$C$10:$C$116,'結果表（37部門）【実績】'!$B18,詳細表【実績】!G$10:G$116)</f>
        <v>0</v>
      </c>
      <c r="E18" s="46">
        <f>SUMIF(詳細表【実績】!$C$10:$C$116,'結果表（37部門）【実績】'!$B18,詳細表【実績】!H$10:H$116)</f>
        <v>0</v>
      </c>
      <c r="F18" s="46">
        <f>SUMIF(詳細表【実績】!$C$10:$C$116,'結果表（37部門）【実績】'!$B18,詳細表【実績】!I$10:I$116)</f>
        <v>0</v>
      </c>
      <c r="G18" s="46">
        <f>SUMIF(詳細表【実績】!$C$10:$C$116,'結果表（37部門）【実績】'!$B18,詳細表【実績】!AA$10:AA$116)</f>
        <v>0</v>
      </c>
      <c r="H18" s="46">
        <f>SUMIF(詳細表【実績】!$C$10:$C$116,'結果表（37部門）【実績】'!$B18,詳細表【実績】!AE$10:AE$116)</f>
        <v>0</v>
      </c>
      <c r="I18" s="46">
        <f>SUMIF(詳細表【実績】!$C$10:$C$116,'結果表（37部門）【実績】'!$B18,詳細表【実績】!M$10:M$116)</f>
        <v>0</v>
      </c>
      <c r="J18" s="46">
        <f>SUMIF(詳細表【実績】!$C$10:$C$116,'結果表（37部門）【実績】'!$B18,詳細表【実績】!N$10:N$116)</f>
        <v>0</v>
      </c>
      <c r="K18" s="46">
        <f>SUMIF(詳細表【実績】!$C$10:$C$116,'結果表（37部門）【実績】'!$B18,詳細表【実績】!O$10:O$116)</f>
        <v>0</v>
      </c>
      <c r="L18" s="46">
        <f>SUMIF(詳細表【実績】!$C$10:$C$116,'結果表（37部門）【実績】'!$B18,詳細表【実績】!AB$10:AB$116)</f>
        <v>0</v>
      </c>
      <c r="M18" s="46">
        <f>SUMIF(詳細表【実績】!$C$10:$C$116,'結果表（37部門）【実績】'!$B18,詳細表【実績】!AF$10:AF$116)</f>
        <v>0</v>
      </c>
      <c r="N18" s="46">
        <f>SUMIF(詳細表【実績】!$C$10:$C$116,'結果表（37部門）【実績】'!$B18,詳細表【実績】!U$10:U$116)</f>
        <v>0</v>
      </c>
      <c r="O18" s="46">
        <f>SUMIF(詳細表【実績】!$C$10:$C$116,'結果表（37部門）【実績】'!$B18,詳細表【実績】!V$10:V$116)</f>
        <v>0</v>
      </c>
      <c r="P18" s="46">
        <f>SUMIF(詳細表【実績】!$C$10:$C$116,'結果表（37部門）【実績】'!$B18,詳細表【実績】!W$10:W$116)</f>
        <v>0</v>
      </c>
      <c r="Q18" s="46">
        <f>SUMIF(詳細表【実績】!$C$10:$C$116,'結果表（37部門）【実績】'!$B18,詳細表【実績】!AC$10:AC$116)</f>
        <v>0</v>
      </c>
      <c r="R18" s="46">
        <f>SUMIF(詳細表【実績】!$C$10:$C$116,'結果表（37部門）【実績】'!$B18,詳細表【実績】!AG$10:AG$116)</f>
        <v>0</v>
      </c>
      <c r="S18" s="46">
        <f>SUMIF(詳細表【実績】!$C$10:$C$116,'結果表（37部門）【実績】'!$B18,詳細表【実績】!X$10:X$116)</f>
        <v>0</v>
      </c>
      <c r="T18" s="46">
        <f>SUMIF(詳細表【実績】!$C$10:$C$116,'結果表（37部門）【実績】'!$B18,詳細表【実績】!Y$10:Y$116)</f>
        <v>0</v>
      </c>
      <c r="U18" s="46">
        <f>SUMIF(詳細表【実績】!$C$10:$C$116,'結果表（37部門）【実績】'!$B18,詳細表【実績】!Z$10:Z$116)</f>
        <v>0</v>
      </c>
      <c r="V18" s="46">
        <f>SUMIF(詳細表【実績】!$C$10:$C$116,'結果表（37部門）【実績】'!$B18,詳細表【実績】!AD$10:AD$116)</f>
        <v>0</v>
      </c>
      <c r="W18" s="46">
        <f>SUMIF(詳細表【実績】!$C$10:$C$116,'結果表（37部門）【実績】'!$B18,詳細表【実績】!AH$10:AH$116)</f>
        <v>0</v>
      </c>
    </row>
    <row r="19" spans="2:23" x14ac:dyDescent="0.15">
      <c r="B19" s="155" t="s">
        <v>672</v>
      </c>
      <c r="C19" s="41" t="s">
        <v>1023</v>
      </c>
      <c r="D19" s="46">
        <f>SUMIF(詳細表【実績】!$C$10:$C$116,'結果表（37部門）【実績】'!$B19,詳細表【実績】!G$10:G$116)</f>
        <v>0</v>
      </c>
      <c r="E19" s="46">
        <f>SUMIF(詳細表【実績】!$C$10:$C$116,'結果表（37部門）【実績】'!$B19,詳細表【実績】!H$10:H$116)</f>
        <v>0</v>
      </c>
      <c r="F19" s="46">
        <f>SUMIF(詳細表【実績】!$C$10:$C$116,'結果表（37部門）【実績】'!$B19,詳細表【実績】!I$10:I$116)</f>
        <v>0</v>
      </c>
      <c r="G19" s="46">
        <f>SUMIF(詳細表【実績】!$C$10:$C$116,'結果表（37部門）【実績】'!$B19,詳細表【実績】!AA$10:AA$116)</f>
        <v>0</v>
      </c>
      <c r="H19" s="46">
        <f>SUMIF(詳細表【実績】!$C$10:$C$116,'結果表（37部門）【実績】'!$B19,詳細表【実績】!AE$10:AE$116)</f>
        <v>0</v>
      </c>
      <c r="I19" s="46">
        <f>SUMIF(詳細表【実績】!$C$10:$C$116,'結果表（37部門）【実績】'!$B19,詳細表【実績】!M$10:M$116)</f>
        <v>0</v>
      </c>
      <c r="J19" s="46">
        <f>SUMIF(詳細表【実績】!$C$10:$C$116,'結果表（37部門）【実績】'!$B19,詳細表【実績】!N$10:N$116)</f>
        <v>0</v>
      </c>
      <c r="K19" s="46">
        <f>SUMIF(詳細表【実績】!$C$10:$C$116,'結果表（37部門）【実績】'!$B19,詳細表【実績】!O$10:O$116)</f>
        <v>0</v>
      </c>
      <c r="L19" s="46">
        <f>SUMIF(詳細表【実績】!$C$10:$C$116,'結果表（37部門）【実績】'!$B19,詳細表【実績】!AB$10:AB$116)</f>
        <v>0</v>
      </c>
      <c r="M19" s="46">
        <f>SUMIF(詳細表【実績】!$C$10:$C$116,'結果表（37部門）【実績】'!$B19,詳細表【実績】!AF$10:AF$116)</f>
        <v>0</v>
      </c>
      <c r="N19" s="46">
        <f>SUMIF(詳細表【実績】!$C$10:$C$116,'結果表（37部門）【実績】'!$B19,詳細表【実績】!U$10:U$116)</f>
        <v>0</v>
      </c>
      <c r="O19" s="46">
        <f>SUMIF(詳細表【実績】!$C$10:$C$116,'結果表（37部門）【実績】'!$B19,詳細表【実績】!V$10:V$116)</f>
        <v>0</v>
      </c>
      <c r="P19" s="46">
        <f>SUMIF(詳細表【実績】!$C$10:$C$116,'結果表（37部門）【実績】'!$B19,詳細表【実績】!W$10:W$116)</f>
        <v>0</v>
      </c>
      <c r="Q19" s="46">
        <f>SUMIF(詳細表【実績】!$C$10:$C$116,'結果表（37部門）【実績】'!$B19,詳細表【実績】!AC$10:AC$116)</f>
        <v>0</v>
      </c>
      <c r="R19" s="46">
        <f>SUMIF(詳細表【実績】!$C$10:$C$116,'結果表（37部門）【実績】'!$B19,詳細表【実績】!AG$10:AG$116)</f>
        <v>0</v>
      </c>
      <c r="S19" s="46">
        <f>SUMIF(詳細表【実績】!$C$10:$C$116,'結果表（37部門）【実績】'!$B19,詳細表【実績】!X$10:X$116)</f>
        <v>0</v>
      </c>
      <c r="T19" s="46">
        <f>SUMIF(詳細表【実績】!$C$10:$C$116,'結果表（37部門）【実績】'!$B19,詳細表【実績】!Y$10:Y$116)</f>
        <v>0</v>
      </c>
      <c r="U19" s="46">
        <f>SUMIF(詳細表【実績】!$C$10:$C$116,'結果表（37部門）【実績】'!$B19,詳細表【実績】!Z$10:Z$116)</f>
        <v>0</v>
      </c>
      <c r="V19" s="46">
        <f>SUMIF(詳細表【実績】!$C$10:$C$116,'結果表（37部門）【実績】'!$B19,詳細表【実績】!AD$10:AD$116)</f>
        <v>0</v>
      </c>
      <c r="W19" s="46">
        <f>SUMIF(詳細表【実績】!$C$10:$C$116,'結果表（37部門）【実績】'!$B19,詳細表【実績】!AH$10:AH$116)</f>
        <v>0</v>
      </c>
    </row>
    <row r="20" spans="2:23" x14ac:dyDescent="0.15">
      <c r="B20" s="163" t="s">
        <v>669</v>
      </c>
      <c r="C20" s="62" t="s">
        <v>1024</v>
      </c>
      <c r="D20" s="67">
        <f>SUMIF(詳細表【実績】!$C$10:$C$116,'結果表（37部門）【実績】'!$B20,詳細表【実績】!G$10:G$116)</f>
        <v>0</v>
      </c>
      <c r="E20" s="67">
        <f>SUMIF(詳細表【実績】!$C$10:$C$116,'結果表（37部門）【実績】'!$B20,詳細表【実績】!H$10:H$116)</f>
        <v>0</v>
      </c>
      <c r="F20" s="67">
        <f>SUMIF(詳細表【実績】!$C$10:$C$116,'結果表（37部門）【実績】'!$B20,詳細表【実績】!I$10:I$116)</f>
        <v>0</v>
      </c>
      <c r="G20" s="67">
        <f>SUMIF(詳細表【実績】!$C$10:$C$116,'結果表（37部門）【実績】'!$B20,詳細表【実績】!AA$10:AA$116)</f>
        <v>0</v>
      </c>
      <c r="H20" s="67">
        <f>SUMIF(詳細表【実績】!$C$10:$C$116,'結果表（37部門）【実績】'!$B20,詳細表【実績】!AE$10:AE$116)</f>
        <v>0</v>
      </c>
      <c r="I20" s="67">
        <f>SUMIF(詳細表【実績】!$C$10:$C$116,'結果表（37部門）【実績】'!$B20,詳細表【実績】!M$10:M$116)</f>
        <v>0</v>
      </c>
      <c r="J20" s="67">
        <f>SUMIF(詳細表【実績】!$C$10:$C$116,'結果表（37部門）【実績】'!$B20,詳細表【実績】!N$10:N$116)</f>
        <v>0</v>
      </c>
      <c r="K20" s="67">
        <f>SUMIF(詳細表【実績】!$C$10:$C$116,'結果表（37部門）【実績】'!$B20,詳細表【実績】!O$10:O$116)</f>
        <v>0</v>
      </c>
      <c r="L20" s="67">
        <f>SUMIF(詳細表【実績】!$C$10:$C$116,'結果表（37部門）【実績】'!$B20,詳細表【実績】!AB$10:AB$116)</f>
        <v>0</v>
      </c>
      <c r="M20" s="67">
        <f>SUMIF(詳細表【実績】!$C$10:$C$116,'結果表（37部門）【実績】'!$B20,詳細表【実績】!AF$10:AF$116)</f>
        <v>0</v>
      </c>
      <c r="N20" s="67">
        <f>SUMIF(詳細表【実績】!$C$10:$C$116,'結果表（37部門）【実績】'!$B20,詳細表【実績】!U$10:U$116)</f>
        <v>0</v>
      </c>
      <c r="O20" s="67">
        <f>SUMIF(詳細表【実績】!$C$10:$C$116,'結果表（37部門）【実績】'!$B20,詳細表【実績】!V$10:V$116)</f>
        <v>0</v>
      </c>
      <c r="P20" s="67">
        <f>SUMIF(詳細表【実績】!$C$10:$C$116,'結果表（37部門）【実績】'!$B20,詳細表【実績】!W$10:W$116)</f>
        <v>0</v>
      </c>
      <c r="Q20" s="67">
        <f>SUMIF(詳細表【実績】!$C$10:$C$116,'結果表（37部門）【実績】'!$B20,詳細表【実績】!AC$10:AC$116)</f>
        <v>0</v>
      </c>
      <c r="R20" s="67">
        <f>SUMIF(詳細表【実績】!$C$10:$C$116,'結果表（37部門）【実績】'!$B20,詳細表【実績】!AG$10:AG$116)</f>
        <v>0</v>
      </c>
      <c r="S20" s="67">
        <f>SUMIF(詳細表【実績】!$C$10:$C$116,'結果表（37部門）【実績】'!$B20,詳細表【実績】!X$10:X$116)</f>
        <v>0</v>
      </c>
      <c r="T20" s="67">
        <f>SUMIF(詳細表【実績】!$C$10:$C$116,'結果表（37部門）【実績】'!$B20,詳細表【実績】!Y$10:Y$116)</f>
        <v>0</v>
      </c>
      <c r="U20" s="67">
        <f>SUMIF(詳細表【実績】!$C$10:$C$116,'結果表（37部門）【実績】'!$B20,詳細表【実績】!Z$10:Z$116)</f>
        <v>0</v>
      </c>
      <c r="V20" s="67">
        <f>SUMIF(詳細表【実績】!$C$10:$C$116,'結果表（37部門）【実績】'!$B20,詳細表【実績】!AD$10:AD$116)</f>
        <v>0</v>
      </c>
      <c r="W20" s="67">
        <f>SUMIF(詳細表【実績】!$C$10:$C$116,'結果表（37部門）【実績】'!$B20,詳細表【実績】!AH$10:AH$116)</f>
        <v>0</v>
      </c>
    </row>
    <row r="21" spans="2:23" x14ac:dyDescent="0.15">
      <c r="B21" s="155" t="s">
        <v>718</v>
      </c>
      <c r="C21" s="41" t="s">
        <v>1025</v>
      </c>
      <c r="D21" s="46">
        <f>SUMIF(詳細表【実績】!$C$10:$C$116,'結果表（37部門）【実績】'!$B21,詳細表【実績】!G$10:G$116)</f>
        <v>0</v>
      </c>
      <c r="E21" s="46">
        <f>SUMIF(詳細表【実績】!$C$10:$C$116,'結果表（37部門）【実績】'!$B21,詳細表【実績】!H$10:H$116)</f>
        <v>0</v>
      </c>
      <c r="F21" s="46">
        <f>SUMIF(詳細表【実績】!$C$10:$C$116,'結果表（37部門）【実績】'!$B21,詳細表【実績】!I$10:I$116)</f>
        <v>0</v>
      </c>
      <c r="G21" s="46">
        <f>SUMIF(詳細表【実績】!$C$10:$C$116,'結果表（37部門）【実績】'!$B21,詳細表【実績】!AA$10:AA$116)</f>
        <v>0</v>
      </c>
      <c r="H21" s="46">
        <f>SUMIF(詳細表【実績】!$C$10:$C$116,'結果表（37部門）【実績】'!$B21,詳細表【実績】!AE$10:AE$116)</f>
        <v>0</v>
      </c>
      <c r="I21" s="46">
        <f>SUMIF(詳細表【実績】!$C$10:$C$116,'結果表（37部門）【実績】'!$B21,詳細表【実績】!M$10:M$116)</f>
        <v>0</v>
      </c>
      <c r="J21" s="46">
        <f>SUMIF(詳細表【実績】!$C$10:$C$116,'結果表（37部門）【実績】'!$B21,詳細表【実績】!N$10:N$116)</f>
        <v>0</v>
      </c>
      <c r="K21" s="46">
        <f>SUMIF(詳細表【実績】!$C$10:$C$116,'結果表（37部門）【実績】'!$B21,詳細表【実績】!O$10:O$116)</f>
        <v>0</v>
      </c>
      <c r="L21" s="46">
        <f>SUMIF(詳細表【実績】!$C$10:$C$116,'結果表（37部門）【実績】'!$B21,詳細表【実績】!AB$10:AB$116)</f>
        <v>0</v>
      </c>
      <c r="M21" s="46">
        <f>SUMIF(詳細表【実績】!$C$10:$C$116,'結果表（37部門）【実績】'!$B21,詳細表【実績】!AF$10:AF$116)</f>
        <v>0</v>
      </c>
      <c r="N21" s="46">
        <f>SUMIF(詳細表【実績】!$C$10:$C$116,'結果表（37部門）【実績】'!$B21,詳細表【実績】!U$10:U$116)</f>
        <v>0</v>
      </c>
      <c r="O21" s="46">
        <f>SUMIF(詳細表【実績】!$C$10:$C$116,'結果表（37部門）【実績】'!$B21,詳細表【実績】!V$10:V$116)</f>
        <v>0</v>
      </c>
      <c r="P21" s="46">
        <f>SUMIF(詳細表【実績】!$C$10:$C$116,'結果表（37部門）【実績】'!$B21,詳細表【実績】!W$10:W$116)</f>
        <v>0</v>
      </c>
      <c r="Q21" s="46">
        <f>SUMIF(詳細表【実績】!$C$10:$C$116,'結果表（37部門）【実績】'!$B21,詳細表【実績】!AC$10:AC$116)</f>
        <v>0</v>
      </c>
      <c r="R21" s="46">
        <f>SUMIF(詳細表【実績】!$C$10:$C$116,'結果表（37部門）【実績】'!$B21,詳細表【実績】!AG$10:AG$116)</f>
        <v>0</v>
      </c>
      <c r="S21" s="46">
        <f>SUMIF(詳細表【実績】!$C$10:$C$116,'結果表（37部門）【実績】'!$B21,詳細表【実績】!X$10:X$116)</f>
        <v>0</v>
      </c>
      <c r="T21" s="46">
        <f>SUMIF(詳細表【実績】!$C$10:$C$116,'結果表（37部門）【実績】'!$B21,詳細表【実績】!Y$10:Y$116)</f>
        <v>0</v>
      </c>
      <c r="U21" s="46">
        <f>SUMIF(詳細表【実績】!$C$10:$C$116,'結果表（37部門）【実績】'!$B21,詳細表【実績】!Z$10:Z$116)</f>
        <v>0</v>
      </c>
      <c r="V21" s="46">
        <f>SUMIF(詳細表【実績】!$C$10:$C$116,'結果表（37部門）【実績】'!$B21,詳細表【実績】!AD$10:AD$116)</f>
        <v>0</v>
      </c>
      <c r="W21" s="46">
        <f>SUMIF(詳細表【実績】!$C$10:$C$116,'結果表（37部門）【実績】'!$B21,詳細表【実績】!AH$10:AH$116)</f>
        <v>0</v>
      </c>
    </row>
    <row r="22" spans="2:23" x14ac:dyDescent="0.15">
      <c r="B22" s="155" t="s">
        <v>664</v>
      </c>
      <c r="C22" s="41" t="s">
        <v>1026</v>
      </c>
      <c r="D22" s="46">
        <f>SUMIF(詳細表【実績】!$C$10:$C$116,'結果表（37部門）【実績】'!$B22,詳細表【実績】!G$10:G$116)</f>
        <v>0</v>
      </c>
      <c r="E22" s="46">
        <f>SUMIF(詳細表【実績】!$C$10:$C$116,'結果表（37部門）【実績】'!$B22,詳細表【実績】!H$10:H$116)</f>
        <v>0</v>
      </c>
      <c r="F22" s="46">
        <f>SUMIF(詳細表【実績】!$C$10:$C$116,'結果表（37部門）【実績】'!$B22,詳細表【実績】!I$10:I$116)</f>
        <v>0</v>
      </c>
      <c r="G22" s="46">
        <f>SUMIF(詳細表【実績】!$C$10:$C$116,'結果表（37部門）【実績】'!$B22,詳細表【実績】!AA$10:AA$116)</f>
        <v>0</v>
      </c>
      <c r="H22" s="46">
        <f>SUMIF(詳細表【実績】!$C$10:$C$116,'結果表（37部門）【実績】'!$B22,詳細表【実績】!AE$10:AE$116)</f>
        <v>0</v>
      </c>
      <c r="I22" s="46">
        <f>SUMIF(詳細表【実績】!$C$10:$C$116,'結果表（37部門）【実績】'!$B22,詳細表【実績】!M$10:M$116)</f>
        <v>0</v>
      </c>
      <c r="J22" s="46">
        <f>SUMIF(詳細表【実績】!$C$10:$C$116,'結果表（37部門）【実績】'!$B22,詳細表【実績】!N$10:N$116)</f>
        <v>0</v>
      </c>
      <c r="K22" s="46">
        <f>SUMIF(詳細表【実績】!$C$10:$C$116,'結果表（37部門）【実績】'!$B22,詳細表【実績】!O$10:O$116)</f>
        <v>0</v>
      </c>
      <c r="L22" s="46">
        <f>SUMIF(詳細表【実績】!$C$10:$C$116,'結果表（37部門）【実績】'!$B22,詳細表【実績】!AB$10:AB$116)</f>
        <v>0</v>
      </c>
      <c r="M22" s="46">
        <f>SUMIF(詳細表【実績】!$C$10:$C$116,'結果表（37部門）【実績】'!$B22,詳細表【実績】!AF$10:AF$116)</f>
        <v>0</v>
      </c>
      <c r="N22" s="46">
        <f>SUMIF(詳細表【実績】!$C$10:$C$116,'結果表（37部門）【実績】'!$B22,詳細表【実績】!U$10:U$116)</f>
        <v>0</v>
      </c>
      <c r="O22" s="46">
        <f>SUMIF(詳細表【実績】!$C$10:$C$116,'結果表（37部門）【実績】'!$B22,詳細表【実績】!V$10:V$116)</f>
        <v>0</v>
      </c>
      <c r="P22" s="46">
        <f>SUMIF(詳細表【実績】!$C$10:$C$116,'結果表（37部門）【実績】'!$B22,詳細表【実績】!W$10:W$116)</f>
        <v>0</v>
      </c>
      <c r="Q22" s="46">
        <f>SUMIF(詳細表【実績】!$C$10:$C$116,'結果表（37部門）【実績】'!$B22,詳細表【実績】!AC$10:AC$116)</f>
        <v>0</v>
      </c>
      <c r="R22" s="46">
        <f>SUMIF(詳細表【実績】!$C$10:$C$116,'結果表（37部門）【実績】'!$B22,詳細表【実績】!AG$10:AG$116)</f>
        <v>0</v>
      </c>
      <c r="S22" s="46">
        <f>SUMIF(詳細表【実績】!$C$10:$C$116,'結果表（37部門）【実績】'!$B22,詳細表【実績】!X$10:X$116)</f>
        <v>0</v>
      </c>
      <c r="T22" s="46">
        <f>SUMIF(詳細表【実績】!$C$10:$C$116,'結果表（37部門）【実績】'!$B22,詳細表【実績】!Y$10:Y$116)</f>
        <v>0</v>
      </c>
      <c r="U22" s="46">
        <f>SUMIF(詳細表【実績】!$C$10:$C$116,'結果表（37部門）【実績】'!$B22,詳細表【実績】!Z$10:Z$116)</f>
        <v>0</v>
      </c>
      <c r="V22" s="46">
        <f>SUMIF(詳細表【実績】!$C$10:$C$116,'結果表（37部門）【実績】'!$B22,詳細表【実績】!AD$10:AD$116)</f>
        <v>0</v>
      </c>
      <c r="W22" s="46">
        <f>SUMIF(詳細表【実績】!$C$10:$C$116,'結果表（37部門）【実績】'!$B22,詳細表【実績】!AH$10:AH$116)</f>
        <v>0</v>
      </c>
    </row>
    <row r="23" spans="2:23" x14ac:dyDescent="0.15">
      <c r="B23" s="155" t="s">
        <v>301</v>
      </c>
      <c r="C23" s="41" t="s">
        <v>969</v>
      </c>
      <c r="D23" s="46">
        <f>SUMIF(詳細表【実績】!$C$10:$C$116,'結果表（37部門）【実績】'!$B23,詳細表【実績】!G$10:G$116)</f>
        <v>0</v>
      </c>
      <c r="E23" s="46">
        <f>SUMIF(詳細表【実績】!$C$10:$C$116,'結果表（37部門）【実績】'!$B23,詳細表【実績】!H$10:H$116)</f>
        <v>0</v>
      </c>
      <c r="F23" s="46">
        <f>SUMIF(詳細表【実績】!$C$10:$C$116,'結果表（37部門）【実績】'!$B23,詳細表【実績】!I$10:I$116)</f>
        <v>0</v>
      </c>
      <c r="G23" s="46">
        <f>SUMIF(詳細表【実績】!$C$10:$C$116,'結果表（37部門）【実績】'!$B23,詳細表【実績】!AA$10:AA$116)</f>
        <v>0</v>
      </c>
      <c r="H23" s="46">
        <f>SUMIF(詳細表【実績】!$C$10:$C$116,'結果表（37部門）【実績】'!$B23,詳細表【実績】!AE$10:AE$116)</f>
        <v>0</v>
      </c>
      <c r="I23" s="46">
        <f>SUMIF(詳細表【実績】!$C$10:$C$116,'結果表（37部門）【実績】'!$B23,詳細表【実績】!M$10:M$116)</f>
        <v>0</v>
      </c>
      <c r="J23" s="46">
        <f>SUMIF(詳細表【実績】!$C$10:$C$116,'結果表（37部門）【実績】'!$B23,詳細表【実績】!N$10:N$116)</f>
        <v>0</v>
      </c>
      <c r="K23" s="46">
        <f>SUMIF(詳細表【実績】!$C$10:$C$116,'結果表（37部門）【実績】'!$B23,詳細表【実績】!O$10:O$116)</f>
        <v>0</v>
      </c>
      <c r="L23" s="46">
        <f>SUMIF(詳細表【実績】!$C$10:$C$116,'結果表（37部門）【実績】'!$B23,詳細表【実績】!AB$10:AB$116)</f>
        <v>0</v>
      </c>
      <c r="M23" s="46">
        <f>SUMIF(詳細表【実績】!$C$10:$C$116,'結果表（37部門）【実績】'!$B23,詳細表【実績】!AF$10:AF$116)</f>
        <v>0</v>
      </c>
      <c r="N23" s="46">
        <f>SUMIF(詳細表【実績】!$C$10:$C$116,'結果表（37部門）【実績】'!$B23,詳細表【実績】!U$10:U$116)</f>
        <v>0</v>
      </c>
      <c r="O23" s="46">
        <f>SUMIF(詳細表【実績】!$C$10:$C$116,'結果表（37部門）【実績】'!$B23,詳細表【実績】!V$10:V$116)</f>
        <v>0</v>
      </c>
      <c r="P23" s="46">
        <f>SUMIF(詳細表【実績】!$C$10:$C$116,'結果表（37部門）【実績】'!$B23,詳細表【実績】!W$10:W$116)</f>
        <v>0</v>
      </c>
      <c r="Q23" s="46">
        <f>SUMIF(詳細表【実績】!$C$10:$C$116,'結果表（37部門）【実績】'!$B23,詳細表【実績】!AC$10:AC$116)</f>
        <v>0</v>
      </c>
      <c r="R23" s="46">
        <f>SUMIF(詳細表【実績】!$C$10:$C$116,'結果表（37部門）【実績】'!$B23,詳細表【実績】!AG$10:AG$116)</f>
        <v>0</v>
      </c>
      <c r="S23" s="46">
        <f>SUMIF(詳細表【実績】!$C$10:$C$116,'結果表（37部門）【実績】'!$B23,詳細表【実績】!X$10:X$116)</f>
        <v>0</v>
      </c>
      <c r="T23" s="46">
        <f>SUMIF(詳細表【実績】!$C$10:$C$116,'結果表（37部門）【実績】'!$B23,詳細表【実績】!Y$10:Y$116)</f>
        <v>0</v>
      </c>
      <c r="U23" s="46">
        <f>SUMIF(詳細表【実績】!$C$10:$C$116,'結果表（37部門）【実績】'!$B23,詳細表【実績】!Z$10:Z$116)</f>
        <v>0</v>
      </c>
      <c r="V23" s="46">
        <f>SUMIF(詳細表【実績】!$C$10:$C$116,'結果表（37部門）【実績】'!$B23,詳細表【実績】!AD$10:AD$116)</f>
        <v>0</v>
      </c>
      <c r="W23" s="46">
        <f>SUMIF(詳細表【実績】!$C$10:$C$116,'結果表（37部門）【実績】'!$B23,詳細表【実績】!AH$10:AH$116)</f>
        <v>0</v>
      </c>
    </row>
    <row r="24" spans="2:23" x14ac:dyDescent="0.15">
      <c r="B24" s="155" t="s">
        <v>717</v>
      </c>
      <c r="C24" s="41" t="s">
        <v>970</v>
      </c>
      <c r="D24" s="46">
        <f>SUMIF(詳細表【実績】!$C$10:$C$116,'結果表（37部門）【実績】'!$B24,詳細表【実績】!G$10:G$116)</f>
        <v>0</v>
      </c>
      <c r="E24" s="46">
        <f>SUMIF(詳細表【実績】!$C$10:$C$116,'結果表（37部門）【実績】'!$B24,詳細表【実績】!H$10:H$116)</f>
        <v>0</v>
      </c>
      <c r="F24" s="46">
        <f>SUMIF(詳細表【実績】!$C$10:$C$116,'結果表（37部門）【実績】'!$B24,詳細表【実績】!I$10:I$116)</f>
        <v>0</v>
      </c>
      <c r="G24" s="46">
        <f>SUMIF(詳細表【実績】!$C$10:$C$116,'結果表（37部門）【実績】'!$B24,詳細表【実績】!AA$10:AA$116)</f>
        <v>0</v>
      </c>
      <c r="H24" s="46">
        <f>SUMIF(詳細表【実績】!$C$10:$C$116,'結果表（37部門）【実績】'!$B24,詳細表【実績】!AE$10:AE$116)</f>
        <v>0</v>
      </c>
      <c r="I24" s="46">
        <f>SUMIF(詳細表【実績】!$C$10:$C$116,'結果表（37部門）【実績】'!$B24,詳細表【実績】!M$10:M$116)</f>
        <v>0</v>
      </c>
      <c r="J24" s="46">
        <f>SUMIF(詳細表【実績】!$C$10:$C$116,'結果表（37部門）【実績】'!$B24,詳細表【実績】!N$10:N$116)</f>
        <v>0</v>
      </c>
      <c r="K24" s="46">
        <f>SUMIF(詳細表【実績】!$C$10:$C$116,'結果表（37部門）【実績】'!$B24,詳細表【実績】!O$10:O$116)</f>
        <v>0</v>
      </c>
      <c r="L24" s="46">
        <f>SUMIF(詳細表【実績】!$C$10:$C$116,'結果表（37部門）【実績】'!$B24,詳細表【実績】!AB$10:AB$116)</f>
        <v>0</v>
      </c>
      <c r="M24" s="46">
        <f>SUMIF(詳細表【実績】!$C$10:$C$116,'結果表（37部門）【実績】'!$B24,詳細表【実績】!AF$10:AF$116)</f>
        <v>0</v>
      </c>
      <c r="N24" s="46">
        <f>SUMIF(詳細表【実績】!$C$10:$C$116,'結果表（37部門）【実績】'!$B24,詳細表【実績】!U$10:U$116)</f>
        <v>0</v>
      </c>
      <c r="O24" s="46">
        <f>SUMIF(詳細表【実績】!$C$10:$C$116,'結果表（37部門）【実績】'!$B24,詳細表【実績】!V$10:V$116)</f>
        <v>0</v>
      </c>
      <c r="P24" s="46">
        <f>SUMIF(詳細表【実績】!$C$10:$C$116,'結果表（37部門）【実績】'!$B24,詳細表【実績】!W$10:W$116)</f>
        <v>0</v>
      </c>
      <c r="Q24" s="46">
        <f>SUMIF(詳細表【実績】!$C$10:$C$116,'結果表（37部門）【実績】'!$B24,詳細表【実績】!AC$10:AC$116)</f>
        <v>0</v>
      </c>
      <c r="R24" s="46">
        <f>SUMIF(詳細表【実績】!$C$10:$C$116,'結果表（37部門）【実績】'!$B24,詳細表【実績】!AG$10:AG$116)</f>
        <v>0</v>
      </c>
      <c r="S24" s="46">
        <f>SUMIF(詳細表【実績】!$C$10:$C$116,'結果表（37部門）【実績】'!$B24,詳細表【実績】!X$10:X$116)</f>
        <v>0</v>
      </c>
      <c r="T24" s="46">
        <f>SUMIF(詳細表【実績】!$C$10:$C$116,'結果表（37部門）【実績】'!$B24,詳細表【実績】!Y$10:Y$116)</f>
        <v>0</v>
      </c>
      <c r="U24" s="46">
        <f>SUMIF(詳細表【実績】!$C$10:$C$116,'結果表（37部門）【実績】'!$B24,詳細表【実績】!Z$10:Z$116)</f>
        <v>0</v>
      </c>
      <c r="V24" s="46">
        <f>SUMIF(詳細表【実績】!$C$10:$C$116,'結果表（37部門）【実績】'!$B24,詳細表【実績】!AD$10:AD$116)</f>
        <v>0</v>
      </c>
      <c r="W24" s="46">
        <f>SUMIF(詳細表【実績】!$C$10:$C$116,'結果表（37部門）【実績】'!$B24,詳細表【実績】!AH$10:AH$116)</f>
        <v>0</v>
      </c>
    </row>
    <row r="25" spans="2:23" x14ac:dyDescent="0.15">
      <c r="B25" s="155" t="s">
        <v>716</v>
      </c>
      <c r="C25" s="41" t="s">
        <v>971</v>
      </c>
      <c r="D25" s="67">
        <f>SUMIF(詳細表【実績】!$C$10:$C$116,'結果表（37部門）【実績】'!$B25,詳細表【実績】!G$10:G$116)</f>
        <v>0</v>
      </c>
      <c r="E25" s="67">
        <f>SUMIF(詳細表【実績】!$C$10:$C$116,'結果表（37部門）【実績】'!$B25,詳細表【実績】!H$10:H$116)</f>
        <v>0</v>
      </c>
      <c r="F25" s="67">
        <f>SUMIF(詳細表【実績】!$C$10:$C$116,'結果表（37部門）【実績】'!$B25,詳細表【実績】!I$10:I$116)</f>
        <v>0</v>
      </c>
      <c r="G25" s="67">
        <f>SUMIF(詳細表【実績】!$C$10:$C$116,'結果表（37部門）【実績】'!$B25,詳細表【実績】!AA$10:AA$116)</f>
        <v>0</v>
      </c>
      <c r="H25" s="67">
        <f>SUMIF(詳細表【実績】!$C$10:$C$116,'結果表（37部門）【実績】'!$B25,詳細表【実績】!AE$10:AE$116)</f>
        <v>0</v>
      </c>
      <c r="I25" s="67">
        <f>SUMIF(詳細表【実績】!$C$10:$C$116,'結果表（37部門）【実績】'!$B25,詳細表【実績】!M$10:M$116)</f>
        <v>0</v>
      </c>
      <c r="J25" s="67">
        <f>SUMIF(詳細表【実績】!$C$10:$C$116,'結果表（37部門）【実績】'!$B25,詳細表【実績】!N$10:N$116)</f>
        <v>0</v>
      </c>
      <c r="K25" s="67">
        <f>SUMIF(詳細表【実績】!$C$10:$C$116,'結果表（37部門）【実績】'!$B25,詳細表【実績】!O$10:O$116)</f>
        <v>0</v>
      </c>
      <c r="L25" s="67">
        <f>SUMIF(詳細表【実績】!$C$10:$C$116,'結果表（37部門）【実績】'!$B25,詳細表【実績】!AB$10:AB$116)</f>
        <v>0</v>
      </c>
      <c r="M25" s="67">
        <f>SUMIF(詳細表【実績】!$C$10:$C$116,'結果表（37部門）【実績】'!$B25,詳細表【実績】!AF$10:AF$116)</f>
        <v>0</v>
      </c>
      <c r="N25" s="67">
        <f>SUMIF(詳細表【実績】!$C$10:$C$116,'結果表（37部門）【実績】'!$B25,詳細表【実績】!U$10:U$116)</f>
        <v>0</v>
      </c>
      <c r="O25" s="67">
        <f>SUMIF(詳細表【実績】!$C$10:$C$116,'結果表（37部門）【実績】'!$B25,詳細表【実績】!V$10:V$116)</f>
        <v>0</v>
      </c>
      <c r="P25" s="67">
        <f>SUMIF(詳細表【実績】!$C$10:$C$116,'結果表（37部門）【実績】'!$B25,詳細表【実績】!W$10:W$116)</f>
        <v>0</v>
      </c>
      <c r="Q25" s="67">
        <f>SUMIF(詳細表【実績】!$C$10:$C$116,'結果表（37部門）【実績】'!$B25,詳細表【実績】!AC$10:AC$116)</f>
        <v>0</v>
      </c>
      <c r="R25" s="67">
        <f>SUMIF(詳細表【実績】!$C$10:$C$116,'結果表（37部門）【実績】'!$B25,詳細表【実績】!AG$10:AG$116)</f>
        <v>0</v>
      </c>
      <c r="S25" s="67">
        <f>SUMIF(詳細表【実績】!$C$10:$C$116,'結果表（37部門）【実績】'!$B25,詳細表【実績】!X$10:X$116)</f>
        <v>0</v>
      </c>
      <c r="T25" s="67">
        <f>SUMIF(詳細表【実績】!$C$10:$C$116,'結果表（37部門）【実績】'!$B25,詳細表【実績】!Y$10:Y$116)</f>
        <v>0</v>
      </c>
      <c r="U25" s="67">
        <f>SUMIF(詳細表【実績】!$C$10:$C$116,'結果表（37部門）【実績】'!$B25,詳細表【実績】!Z$10:Z$116)</f>
        <v>0</v>
      </c>
      <c r="V25" s="67">
        <f>SUMIF(詳細表【実績】!$C$10:$C$116,'結果表（37部門）【実績】'!$B25,詳細表【実績】!AD$10:AD$116)</f>
        <v>0</v>
      </c>
      <c r="W25" s="67">
        <f>SUMIF(詳細表【実績】!$C$10:$C$116,'結果表（37部門）【実績】'!$B25,詳細表【実績】!AH$10:AH$116)</f>
        <v>0</v>
      </c>
    </row>
    <row r="26" spans="2:23" x14ac:dyDescent="0.15">
      <c r="B26" s="162" t="s">
        <v>715</v>
      </c>
      <c r="C26" s="116" t="s">
        <v>1027</v>
      </c>
      <c r="D26" s="46">
        <f>SUMIF(詳細表【実績】!$C$10:$C$116,'結果表（37部門）【実績】'!$B26,詳細表【実績】!G$10:G$116)</f>
        <v>0</v>
      </c>
      <c r="E26" s="46">
        <f>SUMIF(詳細表【実績】!$C$10:$C$116,'結果表（37部門）【実績】'!$B26,詳細表【実績】!H$10:H$116)</f>
        <v>0</v>
      </c>
      <c r="F26" s="46">
        <f>SUMIF(詳細表【実績】!$C$10:$C$116,'結果表（37部門）【実績】'!$B26,詳細表【実績】!I$10:I$116)</f>
        <v>0</v>
      </c>
      <c r="G26" s="46">
        <f>SUMIF(詳細表【実績】!$C$10:$C$116,'結果表（37部門）【実績】'!$B26,詳細表【実績】!AA$10:AA$116)</f>
        <v>0</v>
      </c>
      <c r="H26" s="46">
        <f>SUMIF(詳細表【実績】!$C$10:$C$116,'結果表（37部門）【実績】'!$B26,詳細表【実績】!AE$10:AE$116)</f>
        <v>0</v>
      </c>
      <c r="I26" s="46">
        <f>SUMIF(詳細表【実績】!$C$10:$C$116,'結果表（37部門）【実績】'!$B26,詳細表【実績】!M$10:M$116)</f>
        <v>0</v>
      </c>
      <c r="J26" s="46">
        <f>SUMIF(詳細表【実績】!$C$10:$C$116,'結果表（37部門）【実績】'!$B26,詳細表【実績】!N$10:N$116)</f>
        <v>0</v>
      </c>
      <c r="K26" s="46">
        <f>SUMIF(詳細表【実績】!$C$10:$C$116,'結果表（37部門）【実績】'!$B26,詳細表【実績】!O$10:O$116)</f>
        <v>0</v>
      </c>
      <c r="L26" s="46">
        <f>SUMIF(詳細表【実績】!$C$10:$C$116,'結果表（37部門）【実績】'!$B26,詳細表【実績】!AB$10:AB$116)</f>
        <v>0</v>
      </c>
      <c r="M26" s="46">
        <f>SUMIF(詳細表【実績】!$C$10:$C$116,'結果表（37部門）【実績】'!$B26,詳細表【実績】!AF$10:AF$116)</f>
        <v>0</v>
      </c>
      <c r="N26" s="46">
        <f>SUMIF(詳細表【実績】!$C$10:$C$116,'結果表（37部門）【実績】'!$B26,詳細表【実績】!U$10:U$116)</f>
        <v>0</v>
      </c>
      <c r="O26" s="46">
        <f>SUMIF(詳細表【実績】!$C$10:$C$116,'結果表（37部門）【実績】'!$B26,詳細表【実績】!V$10:V$116)</f>
        <v>0</v>
      </c>
      <c r="P26" s="46">
        <f>SUMIF(詳細表【実績】!$C$10:$C$116,'結果表（37部門）【実績】'!$B26,詳細表【実績】!W$10:W$116)</f>
        <v>0</v>
      </c>
      <c r="Q26" s="46">
        <f>SUMIF(詳細表【実績】!$C$10:$C$116,'結果表（37部門）【実績】'!$B26,詳細表【実績】!AC$10:AC$116)</f>
        <v>0</v>
      </c>
      <c r="R26" s="46">
        <f>SUMIF(詳細表【実績】!$C$10:$C$116,'結果表（37部門）【実績】'!$B26,詳細表【実績】!AG$10:AG$116)</f>
        <v>0</v>
      </c>
      <c r="S26" s="46">
        <f>SUMIF(詳細表【実績】!$C$10:$C$116,'結果表（37部門）【実績】'!$B26,詳細表【実績】!X$10:X$116)</f>
        <v>0</v>
      </c>
      <c r="T26" s="46">
        <f>SUMIF(詳細表【実績】!$C$10:$C$116,'結果表（37部門）【実績】'!$B26,詳細表【実績】!Y$10:Y$116)</f>
        <v>0</v>
      </c>
      <c r="U26" s="46">
        <f>SUMIF(詳細表【実績】!$C$10:$C$116,'結果表（37部門）【実績】'!$B26,詳細表【実績】!Z$10:Z$116)</f>
        <v>0</v>
      </c>
      <c r="V26" s="46">
        <f>SUMIF(詳細表【実績】!$C$10:$C$116,'結果表（37部門）【実績】'!$B26,詳細表【実績】!AD$10:AD$116)</f>
        <v>0</v>
      </c>
      <c r="W26" s="46">
        <f>SUMIF(詳細表【実績】!$C$10:$C$116,'結果表（37部門）【実績】'!$B26,詳細表【実績】!AH$10:AH$116)</f>
        <v>0</v>
      </c>
    </row>
    <row r="27" spans="2:23" x14ac:dyDescent="0.15">
      <c r="B27" s="155" t="s">
        <v>305</v>
      </c>
      <c r="C27" s="41" t="s">
        <v>1028</v>
      </c>
      <c r="D27" s="46">
        <f>SUMIF(詳細表【実績】!$C$10:$C$116,'結果表（37部門）【実績】'!$B27,詳細表【実績】!G$10:G$116)</f>
        <v>0</v>
      </c>
      <c r="E27" s="46">
        <f>SUMIF(詳細表【実績】!$C$10:$C$116,'結果表（37部門）【実績】'!$B27,詳細表【実績】!H$10:H$116)</f>
        <v>0</v>
      </c>
      <c r="F27" s="46">
        <f>SUMIF(詳細表【実績】!$C$10:$C$116,'結果表（37部門）【実績】'!$B27,詳細表【実績】!I$10:I$116)</f>
        <v>0</v>
      </c>
      <c r="G27" s="46">
        <f>SUMIF(詳細表【実績】!$C$10:$C$116,'結果表（37部門）【実績】'!$B27,詳細表【実績】!AA$10:AA$116)</f>
        <v>0</v>
      </c>
      <c r="H27" s="46">
        <f>SUMIF(詳細表【実績】!$C$10:$C$116,'結果表（37部門）【実績】'!$B27,詳細表【実績】!AE$10:AE$116)</f>
        <v>0</v>
      </c>
      <c r="I27" s="46">
        <f>SUMIF(詳細表【実績】!$C$10:$C$116,'結果表（37部門）【実績】'!$B27,詳細表【実績】!M$10:M$116)</f>
        <v>0</v>
      </c>
      <c r="J27" s="46">
        <f>SUMIF(詳細表【実績】!$C$10:$C$116,'結果表（37部門）【実績】'!$B27,詳細表【実績】!N$10:N$116)</f>
        <v>0</v>
      </c>
      <c r="K27" s="46">
        <f>SUMIF(詳細表【実績】!$C$10:$C$116,'結果表（37部門）【実績】'!$B27,詳細表【実績】!O$10:O$116)</f>
        <v>0</v>
      </c>
      <c r="L27" s="46">
        <f>SUMIF(詳細表【実績】!$C$10:$C$116,'結果表（37部門）【実績】'!$B27,詳細表【実績】!AB$10:AB$116)</f>
        <v>0</v>
      </c>
      <c r="M27" s="46">
        <f>SUMIF(詳細表【実績】!$C$10:$C$116,'結果表（37部門）【実績】'!$B27,詳細表【実績】!AF$10:AF$116)</f>
        <v>0</v>
      </c>
      <c r="N27" s="46">
        <f>SUMIF(詳細表【実績】!$C$10:$C$116,'結果表（37部門）【実績】'!$B27,詳細表【実績】!U$10:U$116)</f>
        <v>0</v>
      </c>
      <c r="O27" s="46">
        <f>SUMIF(詳細表【実績】!$C$10:$C$116,'結果表（37部門）【実績】'!$B27,詳細表【実績】!V$10:V$116)</f>
        <v>0</v>
      </c>
      <c r="P27" s="46">
        <f>SUMIF(詳細表【実績】!$C$10:$C$116,'結果表（37部門）【実績】'!$B27,詳細表【実績】!W$10:W$116)</f>
        <v>0</v>
      </c>
      <c r="Q27" s="46">
        <f>SUMIF(詳細表【実績】!$C$10:$C$116,'結果表（37部門）【実績】'!$B27,詳細表【実績】!AC$10:AC$116)</f>
        <v>0</v>
      </c>
      <c r="R27" s="46">
        <f>SUMIF(詳細表【実績】!$C$10:$C$116,'結果表（37部門）【実績】'!$B27,詳細表【実績】!AG$10:AG$116)</f>
        <v>0</v>
      </c>
      <c r="S27" s="46">
        <f>SUMIF(詳細表【実績】!$C$10:$C$116,'結果表（37部門）【実績】'!$B27,詳細表【実績】!X$10:X$116)</f>
        <v>0</v>
      </c>
      <c r="T27" s="46">
        <f>SUMIF(詳細表【実績】!$C$10:$C$116,'結果表（37部門）【実績】'!$B27,詳細表【実績】!Y$10:Y$116)</f>
        <v>0</v>
      </c>
      <c r="U27" s="46">
        <f>SUMIF(詳細表【実績】!$C$10:$C$116,'結果表（37部門）【実績】'!$B27,詳細表【実績】!Z$10:Z$116)</f>
        <v>0</v>
      </c>
      <c r="V27" s="46">
        <f>SUMIF(詳細表【実績】!$C$10:$C$116,'結果表（37部門）【実績】'!$B27,詳細表【実績】!AD$10:AD$116)</f>
        <v>0</v>
      </c>
      <c r="W27" s="46">
        <f>SUMIF(詳細表【実績】!$C$10:$C$116,'結果表（37部門）【実績】'!$B27,詳細表【実績】!AH$10:AH$116)</f>
        <v>0</v>
      </c>
    </row>
    <row r="28" spans="2:23" x14ac:dyDescent="0.15">
      <c r="B28" s="155" t="s">
        <v>714</v>
      </c>
      <c r="C28" s="41" t="s">
        <v>1029</v>
      </c>
      <c r="D28" s="46">
        <f>SUMIF(詳細表【実績】!$C$10:$C$116,'結果表（37部門）【実績】'!$B28,詳細表【実績】!G$10:G$116)</f>
        <v>0</v>
      </c>
      <c r="E28" s="46">
        <f>SUMIF(詳細表【実績】!$C$10:$C$116,'結果表（37部門）【実績】'!$B28,詳細表【実績】!H$10:H$116)</f>
        <v>0</v>
      </c>
      <c r="F28" s="46">
        <f>SUMIF(詳細表【実績】!$C$10:$C$116,'結果表（37部門）【実績】'!$B28,詳細表【実績】!I$10:I$116)</f>
        <v>0</v>
      </c>
      <c r="G28" s="46">
        <f>SUMIF(詳細表【実績】!$C$10:$C$116,'結果表（37部門）【実績】'!$B28,詳細表【実績】!AA$10:AA$116)</f>
        <v>0</v>
      </c>
      <c r="H28" s="46">
        <f>SUMIF(詳細表【実績】!$C$10:$C$116,'結果表（37部門）【実績】'!$B28,詳細表【実績】!AE$10:AE$116)</f>
        <v>0</v>
      </c>
      <c r="I28" s="46">
        <f>SUMIF(詳細表【実績】!$C$10:$C$116,'結果表（37部門）【実績】'!$B28,詳細表【実績】!M$10:M$116)</f>
        <v>0</v>
      </c>
      <c r="J28" s="46">
        <f>SUMIF(詳細表【実績】!$C$10:$C$116,'結果表（37部門）【実績】'!$B28,詳細表【実績】!N$10:N$116)</f>
        <v>0</v>
      </c>
      <c r="K28" s="46">
        <f>SUMIF(詳細表【実績】!$C$10:$C$116,'結果表（37部門）【実績】'!$B28,詳細表【実績】!O$10:O$116)</f>
        <v>0</v>
      </c>
      <c r="L28" s="46">
        <f>SUMIF(詳細表【実績】!$C$10:$C$116,'結果表（37部門）【実績】'!$B28,詳細表【実績】!AB$10:AB$116)</f>
        <v>0</v>
      </c>
      <c r="M28" s="46">
        <f>SUMIF(詳細表【実績】!$C$10:$C$116,'結果表（37部門）【実績】'!$B28,詳細表【実績】!AF$10:AF$116)</f>
        <v>0</v>
      </c>
      <c r="N28" s="46">
        <f>SUMIF(詳細表【実績】!$C$10:$C$116,'結果表（37部門）【実績】'!$B28,詳細表【実績】!U$10:U$116)</f>
        <v>0</v>
      </c>
      <c r="O28" s="46">
        <f>SUMIF(詳細表【実績】!$C$10:$C$116,'結果表（37部門）【実績】'!$B28,詳細表【実績】!V$10:V$116)</f>
        <v>0</v>
      </c>
      <c r="P28" s="46">
        <f>SUMIF(詳細表【実績】!$C$10:$C$116,'結果表（37部門）【実績】'!$B28,詳細表【実績】!W$10:W$116)</f>
        <v>0</v>
      </c>
      <c r="Q28" s="46">
        <f>SUMIF(詳細表【実績】!$C$10:$C$116,'結果表（37部門）【実績】'!$B28,詳細表【実績】!AC$10:AC$116)</f>
        <v>0</v>
      </c>
      <c r="R28" s="46">
        <f>SUMIF(詳細表【実績】!$C$10:$C$116,'結果表（37部門）【実績】'!$B28,詳細表【実績】!AG$10:AG$116)</f>
        <v>0</v>
      </c>
      <c r="S28" s="46">
        <f>SUMIF(詳細表【実績】!$C$10:$C$116,'結果表（37部門）【実績】'!$B28,詳細表【実績】!X$10:X$116)</f>
        <v>0</v>
      </c>
      <c r="T28" s="46">
        <f>SUMIF(詳細表【実績】!$C$10:$C$116,'結果表（37部門）【実績】'!$B28,詳細表【実績】!Y$10:Y$116)</f>
        <v>0</v>
      </c>
      <c r="U28" s="46">
        <f>SUMIF(詳細表【実績】!$C$10:$C$116,'結果表（37部門）【実績】'!$B28,詳細表【実績】!Z$10:Z$116)</f>
        <v>0</v>
      </c>
      <c r="V28" s="46">
        <f>SUMIF(詳細表【実績】!$C$10:$C$116,'結果表（37部門）【実績】'!$B28,詳細表【実績】!AD$10:AD$116)</f>
        <v>0</v>
      </c>
      <c r="W28" s="46">
        <f>SUMIF(詳細表【実績】!$C$10:$C$116,'結果表（37部門）【実績】'!$B28,詳細表【実績】!AH$10:AH$116)</f>
        <v>0</v>
      </c>
    </row>
    <row r="29" spans="2:23" x14ac:dyDescent="0.15">
      <c r="B29" s="155" t="s">
        <v>682</v>
      </c>
      <c r="C29" s="41" t="s">
        <v>1030</v>
      </c>
      <c r="D29" s="46">
        <f>SUMIF(詳細表【実績】!$C$10:$C$116,'結果表（37部門）【実績】'!$B29,詳細表【実績】!G$10:G$116)</f>
        <v>0</v>
      </c>
      <c r="E29" s="46">
        <f>SUMIF(詳細表【実績】!$C$10:$C$116,'結果表（37部門）【実績】'!$B29,詳細表【実績】!H$10:H$116)</f>
        <v>0</v>
      </c>
      <c r="F29" s="46">
        <f>SUMIF(詳細表【実績】!$C$10:$C$116,'結果表（37部門）【実績】'!$B29,詳細表【実績】!I$10:I$116)</f>
        <v>0</v>
      </c>
      <c r="G29" s="46">
        <f>SUMIF(詳細表【実績】!$C$10:$C$116,'結果表（37部門）【実績】'!$B29,詳細表【実績】!AA$10:AA$116)</f>
        <v>0</v>
      </c>
      <c r="H29" s="46">
        <f>SUMIF(詳細表【実績】!$C$10:$C$116,'結果表（37部門）【実績】'!$B29,詳細表【実績】!AE$10:AE$116)</f>
        <v>0</v>
      </c>
      <c r="I29" s="46">
        <f>SUMIF(詳細表【実績】!$C$10:$C$116,'結果表（37部門）【実績】'!$B29,詳細表【実績】!M$10:M$116)</f>
        <v>0</v>
      </c>
      <c r="J29" s="46">
        <f>SUMIF(詳細表【実績】!$C$10:$C$116,'結果表（37部門）【実績】'!$B29,詳細表【実績】!N$10:N$116)</f>
        <v>0</v>
      </c>
      <c r="K29" s="46">
        <f>SUMIF(詳細表【実績】!$C$10:$C$116,'結果表（37部門）【実績】'!$B29,詳細表【実績】!O$10:O$116)</f>
        <v>0</v>
      </c>
      <c r="L29" s="46">
        <f>SUMIF(詳細表【実績】!$C$10:$C$116,'結果表（37部門）【実績】'!$B29,詳細表【実績】!AB$10:AB$116)</f>
        <v>0</v>
      </c>
      <c r="M29" s="46">
        <f>SUMIF(詳細表【実績】!$C$10:$C$116,'結果表（37部門）【実績】'!$B29,詳細表【実績】!AF$10:AF$116)</f>
        <v>0</v>
      </c>
      <c r="N29" s="46">
        <f>SUMIF(詳細表【実績】!$C$10:$C$116,'結果表（37部門）【実績】'!$B29,詳細表【実績】!U$10:U$116)</f>
        <v>0</v>
      </c>
      <c r="O29" s="46">
        <f>SUMIF(詳細表【実績】!$C$10:$C$116,'結果表（37部門）【実績】'!$B29,詳細表【実績】!V$10:V$116)</f>
        <v>0</v>
      </c>
      <c r="P29" s="46">
        <f>SUMIF(詳細表【実績】!$C$10:$C$116,'結果表（37部門）【実績】'!$B29,詳細表【実績】!W$10:W$116)</f>
        <v>0</v>
      </c>
      <c r="Q29" s="46">
        <f>SUMIF(詳細表【実績】!$C$10:$C$116,'結果表（37部門）【実績】'!$B29,詳細表【実績】!AC$10:AC$116)</f>
        <v>0</v>
      </c>
      <c r="R29" s="46">
        <f>SUMIF(詳細表【実績】!$C$10:$C$116,'結果表（37部門）【実績】'!$B29,詳細表【実績】!AG$10:AG$116)</f>
        <v>0</v>
      </c>
      <c r="S29" s="46">
        <f>SUMIF(詳細表【実績】!$C$10:$C$116,'結果表（37部門）【実績】'!$B29,詳細表【実績】!X$10:X$116)</f>
        <v>0</v>
      </c>
      <c r="T29" s="46">
        <f>SUMIF(詳細表【実績】!$C$10:$C$116,'結果表（37部門）【実績】'!$B29,詳細表【実績】!Y$10:Y$116)</f>
        <v>0</v>
      </c>
      <c r="U29" s="46">
        <f>SUMIF(詳細表【実績】!$C$10:$C$116,'結果表（37部門）【実績】'!$B29,詳細表【実績】!Z$10:Z$116)</f>
        <v>0</v>
      </c>
      <c r="V29" s="46">
        <f>SUMIF(詳細表【実績】!$C$10:$C$116,'結果表（37部門）【実績】'!$B29,詳細表【実績】!AD$10:AD$116)</f>
        <v>0</v>
      </c>
      <c r="W29" s="46">
        <f>SUMIF(詳細表【実績】!$C$10:$C$116,'結果表（37部門）【実績】'!$B29,詳細表【実績】!AH$10:AH$116)</f>
        <v>0</v>
      </c>
    </row>
    <row r="30" spans="2:23" x14ac:dyDescent="0.15">
      <c r="B30" s="163" t="s">
        <v>713</v>
      </c>
      <c r="C30" s="62" t="s">
        <v>175</v>
      </c>
      <c r="D30" s="67">
        <f>SUMIF(詳細表【実績】!$C$10:$C$116,'結果表（37部門）【実績】'!$B30,詳細表【実績】!G$10:G$116)</f>
        <v>0</v>
      </c>
      <c r="E30" s="67">
        <f>SUMIF(詳細表【実績】!$C$10:$C$116,'結果表（37部門）【実績】'!$B30,詳細表【実績】!H$10:H$116)</f>
        <v>0</v>
      </c>
      <c r="F30" s="67">
        <f>SUMIF(詳細表【実績】!$C$10:$C$116,'結果表（37部門）【実績】'!$B30,詳細表【実績】!I$10:I$116)</f>
        <v>0</v>
      </c>
      <c r="G30" s="67">
        <f>SUMIF(詳細表【実績】!$C$10:$C$116,'結果表（37部門）【実績】'!$B30,詳細表【実績】!AA$10:AA$116)</f>
        <v>0</v>
      </c>
      <c r="H30" s="67">
        <f>SUMIF(詳細表【実績】!$C$10:$C$116,'結果表（37部門）【実績】'!$B30,詳細表【実績】!AE$10:AE$116)</f>
        <v>0</v>
      </c>
      <c r="I30" s="67">
        <f>SUMIF(詳細表【実績】!$C$10:$C$116,'結果表（37部門）【実績】'!$B30,詳細表【実績】!M$10:M$116)</f>
        <v>0</v>
      </c>
      <c r="J30" s="67">
        <f>SUMIF(詳細表【実績】!$C$10:$C$116,'結果表（37部門）【実績】'!$B30,詳細表【実績】!N$10:N$116)</f>
        <v>0</v>
      </c>
      <c r="K30" s="67">
        <f>SUMIF(詳細表【実績】!$C$10:$C$116,'結果表（37部門）【実績】'!$B30,詳細表【実績】!O$10:O$116)</f>
        <v>0</v>
      </c>
      <c r="L30" s="67">
        <f>SUMIF(詳細表【実績】!$C$10:$C$116,'結果表（37部門）【実績】'!$B30,詳細表【実績】!AB$10:AB$116)</f>
        <v>0</v>
      </c>
      <c r="M30" s="67">
        <f>SUMIF(詳細表【実績】!$C$10:$C$116,'結果表（37部門）【実績】'!$B30,詳細表【実績】!AF$10:AF$116)</f>
        <v>0</v>
      </c>
      <c r="N30" s="67">
        <f>SUMIF(詳細表【実績】!$C$10:$C$116,'結果表（37部門）【実績】'!$B30,詳細表【実績】!U$10:U$116)</f>
        <v>0</v>
      </c>
      <c r="O30" s="67">
        <f>SUMIF(詳細表【実績】!$C$10:$C$116,'結果表（37部門）【実績】'!$B30,詳細表【実績】!V$10:V$116)</f>
        <v>0</v>
      </c>
      <c r="P30" s="67">
        <f>SUMIF(詳細表【実績】!$C$10:$C$116,'結果表（37部門）【実績】'!$B30,詳細表【実績】!W$10:W$116)</f>
        <v>0</v>
      </c>
      <c r="Q30" s="67">
        <f>SUMIF(詳細表【実績】!$C$10:$C$116,'結果表（37部門）【実績】'!$B30,詳細表【実績】!AC$10:AC$116)</f>
        <v>0</v>
      </c>
      <c r="R30" s="67">
        <f>SUMIF(詳細表【実績】!$C$10:$C$116,'結果表（37部門）【実績】'!$B30,詳細表【実績】!AG$10:AG$116)</f>
        <v>0</v>
      </c>
      <c r="S30" s="67">
        <f>SUMIF(詳細表【実績】!$C$10:$C$116,'結果表（37部門）【実績】'!$B30,詳細表【実績】!X$10:X$116)</f>
        <v>0</v>
      </c>
      <c r="T30" s="67">
        <f>SUMIF(詳細表【実績】!$C$10:$C$116,'結果表（37部門）【実績】'!$B30,詳細表【実績】!Y$10:Y$116)</f>
        <v>0</v>
      </c>
      <c r="U30" s="67">
        <f>SUMIF(詳細表【実績】!$C$10:$C$116,'結果表（37部門）【実績】'!$B30,詳細表【実績】!Z$10:Z$116)</f>
        <v>0</v>
      </c>
      <c r="V30" s="67">
        <f>SUMIF(詳細表【実績】!$C$10:$C$116,'結果表（37部門）【実績】'!$B30,詳細表【実績】!AD$10:AD$116)</f>
        <v>0</v>
      </c>
      <c r="W30" s="67">
        <f>SUMIF(詳細表【実績】!$C$10:$C$116,'結果表（37部門）【実績】'!$B30,詳細表【実績】!AH$10:AH$116)</f>
        <v>0</v>
      </c>
    </row>
    <row r="31" spans="2:23" x14ac:dyDescent="0.15">
      <c r="B31" s="155" t="s">
        <v>680</v>
      </c>
      <c r="C31" s="41" t="s">
        <v>1031</v>
      </c>
      <c r="D31" s="46">
        <f>SUMIF(詳細表【実績】!$C$10:$C$116,'結果表（37部門）【実績】'!$B31,詳細表【実績】!G$10:G$116)</f>
        <v>0</v>
      </c>
      <c r="E31" s="46">
        <f>SUMIF(詳細表【実績】!$C$10:$C$116,'結果表（37部門）【実績】'!$B31,詳細表【実績】!H$10:H$116)</f>
        <v>0</v>
      </c>
      <c r="F31" s="46">
        <f>SUMIF(詳細表【実績】!$C$10:$C$116,'結果表（37部門）【実績】'!$B31,詳細表【実績】!I$10:I$116)</f>
        <v>0</v>
      </c>
      <c r="G31" s="46">
        <f>SUMIF(詳細表【実績】!$C$10:$C$116,'結果表（37部門）【実績】'!$B31,詳細表【実績】!AA$10:AA$116)</f>
        <v>0</v>
      </c>
      <c r="H31" s="46">
        <f>SUMIF(詳細表【実績】!$C$10:$C$116,'結果表（37部門）【実績】'!$B31,詳細表【実績】!AE$10:AE$116)</f>
        <v>0</v>
      </c>
      <c r="I31" s="46">
        <f>SUMIF(詳細表【実績】!$C$10:$C$116,'結果表（37部門）【実績】'!$B31,詳細表【実績】!M$10:M$116)</f>
        <v>0</v>
      </c>
      <c r="J31" s="46">
        <f>SUMIF(詳細表【実績】!$C$10:$C$116,'結果表（37部門）【実績】'!$B31,詳細表【実績】!N$10:N$116)</f>
        <v>0</v>
      </c>
      <c r="K31" s="46">
        <f>SUMIF(詳細表【実績】!$C$10:$C$116,'結果表（37部門）【実績】'!$B31,詳細表【実績】!O$10:O$116)</f>
        <v>0</v>
      </c>
      <c r="L31" s="46">
        <f>SUMIF(詳細表【実績】!$C$10:$C$116,'結果表（37部門）【実績】'!$B31,詳細表【実績】!AB$10:AB$116)</f>
        <v>0</v>
      </c>
      <c r="M31" s="46">
        <f>SUMIF(詳細表【実績】!$C$10:$C$116,'結果表（37部門）【実績】'!$B31,詳細表【実績】!AF$10:AF$116)</f>
        <v>0</v>
      </c>
      <c r="N31" s="46">
        <f>SUMIF(詳細表【実績】!$C$10:$C$116,'結果表（37部門）【実績】'!$B31,詳細表【実績】!U$10:U$116)</f>
        <v>0</v>
      </c>
      <c r="O31" s="46">
        <f>SUMIF(詳細表【実績】!$C$10:$C$116,'結果表（37部門）【実績】'!$B31,詳細表【実績】!V$10:V$116)</f>
        <v>0</v>
      </c>
      <c r="P31" s="46">
        <f>SUMIF(詳細表【実績】!$C$10:$C$116,'結果表（37部門）【実績】'!$B31,詳細表【実績】!W$10:W$116)</f>
        <v>0</v>
      </c>
      <c r="Q31" s="46">
        <f>SUMIF(詳細表【実績】!$C$10:$C$116,'結果表（37部門）【実績】'!$B31,詳細表【実績】!AC$10:AC$116)</f>
        <v>0</v>
      </c>
      <c r="R31" s="46">
        <f>SUMIF(詳細表【実績】!$C$10:$C$116,'結果表（37部門）【実績】'!$B31,詳細表【実績】!AG$10:AG$116)</f>
        <v>0</v>
      </c>
      <c r="S31" s="46">
        <f>SUMIF(詳細表【実績】!$C$10:$C$116,'結果表（37部門）【実績】'!$B31,詳細表【実績】!X$10:X$116)</f>
        <v>0</v>
      </c>
      <c r="T31" s="46">
        <f>SUMIF(詳細表【実績】!$C$10:$C$116,'結果表（37部門）【実績】'!$B31,詳細表【実績】!Y$10:Y$116)</f>
        <v>0</v>
      </c>
      <c r="U31" s="46">
        <f>SUMIF(詳細表【実績】!$C$10:$C$116,'結果表（37部門）【実績】'!$B31,詳細表【実績】!Z$10:Z$116)</f>
        <v>0</v>
      </c>
      <c r="V31" s="46">
        <f>SUMIF(詳細表【実績】!$C$10:$C$116,'結果表（37部門）【実績】'!$B31,詳細表【実績】!AD$10:AD$116)</f>
        <v>0</v>
      </c>
      <c r="W31" s="46">
        <f>SUMIF(詳細表【実績】!$C$10:$C$116,'結果表（37部門）【実績】'!$B31,詳細表【実績】!AH$10:AH$116)</f>
        <v>0</v>
      </c>
    </row>
    <row r="32" spans="2:23" x14ac:dyDescent="0.15">
      <c r="B32" s="155" t="s">
        <v>677</v>
      </c>
      <c r="C32" s="41" t="s">
        <v>1032</v>
      </c>
      <c r="D32" s="46">
        <f>SUMIF(詳細表【実績】!$C$10:$C$116,'結果表（37部門）【実績】'!$B32,詳細表【実績】!G$10:G$116)</f>
        <v>0</v>
      </c>
      <c r="E32" s="46">
        <f>SUMIF(詳細表【実績】!$C$10:$C$116,'結果表（37部門）【実績】'!$B32,詳細表【実績】!H$10:H$116)</f>
        <v>0</v>
      </c>
      <c r="F32" s="46">
        <f>SUMIF(詳細表【実績】!$C$10:$C$116,'結果表（37部門）【実績】'!$B32,詳細表【実績】!I$10:I$116)</f>
        <v>0</v>
      </c>
      <c r="G32" s="46">
        <f>SUMIF(詳細表【実績】!$C$10:$C$116,'結果表（37部門）【実績】'!$B32,詳細表【実績】!AA$10:AA$116)</f>
        <v>0</v>
      </c>
      <c r="H32" s="46">
        <f>SUMIF(詳細表【実績】!$C$10:$C$116,'結果表（37部門）【実績】'!$B32,詳細表【実績】!AE$10:AE$116)</f>
        <v>0</v>
      </c>
      <c r="I32" s="46">
        <f>SUMIF(詳細表【実績】!$C$10:$C$116,'結果表（37部門）【実績】'!$B32,詳細表【実績】!M$10:M$116)</f>
        <v>0</v>
      </c>
      <c r="J32" s="46">
        <f>SUMIF(詳細表【実績】!$C$10:$C$116,'結果表（37部門）【実績】'!$B32,詳細表【実績】!N$10:N$116)</f>
        <v>0</v>
      </c>
      <c r="K32" s="46">
        <f>SUMIF(詳細表【実績】!$C$10:$C$116,'結果表（37部門）【実績】'!$B32,詳細表【実績】!O$10:O$116)</f>
        <v>0</v>
      </c>
      <c r="L32" s="46">
        <f>SUMIF(詳細表【実績】!$C$10:$C$116,'結果表（37部門）【実績】'!$B32,詳細表【実績】!AB$10:AB$116)</f>
        <v>0</v>
      </c>
      <c r="M32" s="46">
        <f>SUMIF(詳細表【実績】!$C$10:$C$116,'結果表（37部門）【実績】'!$B32,詳細表【実績】!AF$10:AF$116)</f>
        <v>0</v>
      </c>
      <c r="N32" s="46">
        <f>SUMIF(詳細表【実績】!$C$10:$C$116,'結果表（37部門）【実績】'!$B32,詳細表【実績】!U$10:U$116)</f>
        <v>0</v>
      </c>
      <c r="O32" s="46">
        <f>SUMIF(詳細表【実績】!$C$10:$C$116,'結果表（37部門）【実績】'!$B32,詳細表【実績】!V$10:V$116)</f>
        <v>0</v>
      </c>
      <c r="P32" s="46">
        <f>SUMIF(詳細表【実績】!$C$10:$C$116,'結果表（37部門）【実績】'!$B32,詳細表【実績】!W$10:W$116)</f>
        <v>0</v>
      </c>
      <c r="Q32" s="46">
        <f>SUMIF(詳細表【実績】!$C$10:$C$116,'結果表（37部門）【実績】'!$B32,詳細表【実績】!AC$10:AC$116)</f>
        <v>0</v>
      </c>
      <c r="R32" s="46">
        <f>SUMIF(詳細表【実績】!$C$10:$C$116,'結果表（37部門）【実績】'!$B32,詳細表【実績】!AG$10:AG$116)</f>
        <v>0</v>
      </c>
      <c r="S32" s="46">
        <f>SUMIF(詳細表【実績】!$C$10:$C$116,'結果表（37部門）【実績】'!$B32,詳細表【実績】!X$10:X$116)</f>
        <v>0</v>
      </c>
      <c r="T32" s="46">
        <f>SUMIF(詳細表【実績】!$C$10:$C$116,'結果表（37部門）【実績】'!$B32,詳細表【実績】!Y$10:Y$116)</f>
        <v>0</v>
      </c>
      <c r="U32" s="46">
        <f>SUMIF(詳細表【実績】!$C$10:$C$116,'結果表（37部門）【実績】'!$B32,詳細表【実績】!Z$10:Z$116)</f>
        <v>0</v>
      </c>
      <c r="V32" s="46">
        <f>SUMIF(詳細表【実績】!$C$10:$C$116,'結果表（37部門）【実績】'!$B32,詳細表【実績】!AD$10:AD$116)</f>
        <v>0</v>
      </c>
      <c r="W32" s="46">
        <f>SUMIF(詳細表【実績】!$C$10:$C$116,'結果表（37部門）【実績】'!$B32,詳細表【実績】!AH$10:AH$116)</f>
        <v>0</v>
      </c>
    </row>
    <row r="33" spans="2:23" x14ac:dyDescent="0.15">
      <c r="B33" s="155" t="s">
        <v>712</v>
      </c>
      <c r="C33" s="41" t="s">
        <v>179</v>
      </c>
      <c r="D33" s="46">
        <f>SUMIF(詳細表【実績】!$C$10:$C$116,'結果表（37部門）【実績】'!$B33,詳細表【実績】!G$10:G$116)</f>
        <v>0</v>
      </c>
      <c r="E33" s="46">
        <f>SUMIF(詳細表【実績】!$C$10:$C$116,'結果表（37部門）【実績】'!$B33,詳細表【実績】!H$10:H$116)</f>
        <v>0</v>
      </c>
      <c r="F33" s="46">
        <f>SUMIF(詳細表【実績】!$C$10:$C$116,'結果表（37部門）【実績】'!$B33,詳細表【実績】!I$10:I$116)</f>
        <v>0</v>
      </c>
      <c r="G33" s="46">
        <f>SUMIF(詳細表【実績】!$C$10:$C$116,'結果表（37部門）【実績】'!$B33,詳細表【実績】!AA$10:AA$116)</f>
        <v>0</v>
      </c>
      <c r="H33" s="46">
        <f>SUMIF(詳細表【実績】!$C$10:$C$116,'結果表（37部門）【実績】'!$B33,詳細表【実績】!AE$10:AE$116)</f>
        <v>0</v>
      </c>
      <c r="I33" s="46">
        <f>SUMIF(詳細表【実績】!$C$10:$C$116,'結果表（37部門）【実績】'!$B33,詳細表【実績】!M$10:M$116)</f>
        <v>0</v>
      </c>
      <c r="J33" s="46">
        <f>SUMIF(詳細表【実績】!$C$10:$C$116,'結果表（37部門）【実績】'!$B33,詳細表【実績】!N$10:N$116)</f>
        <v>0</v>
      </c>
      <c r="K33" s="46">
        <f>SUMIF(詳細表【実績】!$C$10:$C$116,'結果表（37部門）【実績】'!$B33,詳細表【実績】!O$10:O$116)</f>
        <v>0</v>
      </c>
      <c r="L33" s="46">
        <f>SUMIF(詳細表【実績】!$C$10:$C$116,'結果表（37部門）【実績】'!$B33,詳細表【実績】!AB$10:AB$116)</f>
        <v>0</v>
      </c>
      <c r="M33" s="46">
        <f>SUMIF(詳細表【実績】!$C$10:$C$116,'結果表（37部門）【実績】'!$B33,詳細表【実績】!AF$10:AF$116)</f>
        <v>0</v>
      </c>
      <c r="N33" s="46">
        <f>SUMIF(詳細表【実績】!$C$10:$C$116,'結果表（37部門）【実績】'!$B33,詳細表【実績】!U$10:U$116)</f>
        <v>0</v>
      </c>
      <c r="O33" s="46">
        <f>SUMIF(詳細表【実績】!$C$10:$C$116,'結果表（37部門）【実績】'!$B33,詳細表【実績】!V$10:V$116)</f>
        <v>0</v>
      </c>
      <c r="P33" s="46">
        <f>SUMIF(詳細表【実績】!$C$10:$C$116,'結果表（37部門）【実績】'!$B33,詳細表【実績】!W$10:W$116)</f>
        <v>0</v>
      </c>
      <c r="Q33" s="46">
        <f>SUMIF(詳細表【実績】!$C$10:$C$116,'結果表（37部門）【実績】'!$B33,詳細表【実績】!AC$10:AC$116)</f>
        <v>0</v>
      </c>
      <c r="R33" s="46">
        <f>SUMIF(詳細表【実績】!$C$10:$C$116,'結果表（37部門）【実績】'!$B33,詳細表【実績】!AG$10:AG$116)</f>
        <v>0</v>
      </c>
      <c r="S33" s="46">
        <f>SUMIF(詳細表【実績】!$C$10:$C$116,'結果表（37部門）【実績】'!$B33,詳細表【実績】!X$10:X$116)</f>
        <v>0</v>
      </c>
      <c r="T33" s="46">
        <f>SUMIF(詳細表【実績】!$C$10:$C$116,'結果表（37部門）【実績】'!$B33,詳細表【実績】!Y$10:Y$116)</f>
        <v>0</v>
      </c>
      <c r="U33" s="46">
        <f>SUMIF(詳細表【実績】!$C$10:$C$116,'結果表（37部門）【実績】'!$B33,詳細表【実績】!Z$10:Z$116)</f>
        <v>0</v>
      </c>
      <c r="V33" s="46">
        <f>SUMIF(詳細表【実績】!$C$10:$C$116,'結果表（37部門）【実績】'!$B33,詳細表【実績】!AD$10:AD$116)</f>
        <v>0</v>
      </c>
      <c r="W33" s="46">
        <f>SUMIF(詳細表【実績】!$C$10:$C$116,'結果表（37部門）【実績】'!$B33,詳細表【実績】!AH$10:AH$116)</f>
        <v>0</v>
      </c>
    </row>
    <row r="34" spans="2:23" x14ac:dyDescent="0.15">
      <c r="B34" s="155" t="s">
        <v>676</v>
      </c>
      <c r="C34" s="41" t="s">
        <v>180</v>
      </c>
      <c r="D34" s="46">
        <f>SUMIF(詳細表【実績】!$C$10:$C$116,'結果表（37部門）【実績】'!$B34,詳細表【実績】!G$10:G$116)</f>
        <v>0</v>
      </c>
      <c r="E34" s="46">
        <f>SUMIF(詳細表【実績】!$C$10:$C$116,'結果表（37部門）【実績】'!$B34,詳細表【実績】!H$10:H$116)</f>
        <v>0</v>
      </c>
      <c r="F34" s="46">
        <f>SUMIF(詳細表【実績】!$C$10:$C$116,'結果表（37部門）【実績】'!$B34,詳細表【実績】!I$10:I$116)</f>
        <v>0</v>
      </c>
      <c r="G34" s="46">
        <f>SUMIF(詳細表【実績】!$C$10:$C$116,'結果表（37部門）【実績】'!$B34,詳細表【実績】!AA$10:AA$116)</f>
        <v>0</v>
      </c>
      <c r="H34" s="46">
        <f>SUMIF(詳細表【実績】!$C$10:$C$116,'結果表（37部門）【実績】'!$B34,詳細表【実績】!AE$10:AE$116)</f>
        <v>0</v>
      </c>
      <c r="I34" s="46">
        <f>SUMIF(詳細表【実績】!$C$10:$C$116,'結果表（37部門）【実績】'!$B34,詳細表【実績】!M$10:M$116)</f>
        <v>0</v>
      </c>
      <c r="J34" s="46">
        <f>SUMIF(詳細表【実績】!$C$10:$C$116,'結果表（37部門）【実績】'!$B34,詳細表【実績】!N$10:N$116)</f>
        <v>0</v>
      </c>
      <c r="K34" s="46">
        <f>SUMIF(詳細表【実績】!$C$10:$C$116,'結果表（37部門）【実績】'!$B34,詳細表【実績】!O$10:O$116)</f>
        <v>0</v>
      </c>
      <c r="L34" s="46">
        <f>SUMIF(詳細表【実績】!$C$10:$C$116,'結果表（37部門）【実績】'!$B34,詳細表【実績】!AB$10:AB$116)</f>
        <v>0</v>
      </c>
      <c r="M34" s="46">
        <f>SUMIF(詳細表【実績】!$C$10:$C$116,'結果表（37部門）【実績】'!$B34,詳細表【実績】!AF$10:AF$116)</f>
        <v>0</v>
      </c>
      <c r="N34" s="46">
        <f>SUMIF(詳細表【実績】!$C$10:$C$116,'結果表（37部門）【実績】'!$B34,詳細表【実績】!U$10:U$116)</f>
        <v>0</v>
      </c>
      <c r="O34" s="46">
        <f>SUMIF(詳細表【実績】!$C$10:$C$116,'結果表（37部門）【実績】'!$B34,詳細表【実績】!V$10:V$116)</f>
        <v>0</v>
      </c>
      <c r="P34" s="46">
        <f>SUMIF(詳細表【実績】!$C$10:$C$116,'結果表（37部門）【実績】'!$B34,詳細表【実績】!W$10:W$116)</f>
        <v>0</v>
      </c>
      <c r="Q34" s="46">
        <f>SUMIF(詳細表【実績】!$C$10:$C$116,'結果表（37部門）【実績】'!$B34,詳細表【実績】!AC$10:AC$116)</f>
        <v>0</v>
      </c>
      <c r="R34" s="46">
        <f>SUMIF(詳細表【実績】!$C$10:$C$116,'結果表（37部門）【実績】'!$B34,詳細表【実績】!AG$10:AG$116)</f>
        <v>0</v>
      </c>
      <c r="S34" s="46">
        <f>SUMIF(詳細表【実績】!$C$10:$C$116,'結果表（37部門）【実績】'!$B34,詳細表【実績】!X$10:X$116)</f>
        <v>0</v>
      </c>
      <c r="T34" s="46">
        <f>SUMIF(詳細表【実績】!$C$10:$C$116,'結果表（37部門）【実績】'!$B34,詳細表【実績】!Y$10:Y$116)</f>
        <v>0</v>
      </c>
      <c r="U34" s="46">
        <f>SUMIF(詳細表【実績】!$C$10:$C$116,'結果表（37部門）【実績】'!$B34,詳細表【実績】!Z$10:Z$116)</f>
        <v>0</v>
      </c>
      <c r="V34" s="46">
        <f>SUMIF(詳細表【実績】!$C$10:$C$116,'結果表（37部門）【実績】'!$B34,詳細表【実績】!AD$10:AD$116)</f>
        <v>0</v>
      </c>
      <c r="W34" s="46">
        <f>SUMIF(詳細表【実績】!$C$10:$C$116,'結果表（37部門）【実績】'!$B34,詳細表【実績】!AH$10:AH$116)</f>
        <v>0</v>
      </c>
    </row>
    <row r="35" spans="2:23" x14ac:dyDescent="0.15">
      <c r="B35" s="155" t="s">
        <v>711</v>
      </c>
      <c r="C35" s="41" t="s">
        <v>181</v>
      </c>
      <c r="D35" s="67">
        <f>SUMIF(詳細表【実績】!$C$10:$C$116,'結果表（37部門）【実績】'!$B35,詳細表【実績】!G$10:G$116)</f>
        <v>0</v>
      </c>
      <c r="E35" s="67">
        <f>SUMIF(詳細表【実績】!$C$10:$C$116,'結果表（37部門）【実績】'!$B35,詳細表【実績】!H$10:H$116)</f>
        <v>0</v>
      </c>
      <c r="F35" s="67">
        <f>SUMIF(詳細表【実績】!$C$10:$C$116,'結果表（37部門）【実績】'!$B35,詳細表【実績】!I$10:I$116)</f>
        <v>0</v>
      </c>
      <c r="G35" s="67">
        <f>SUMIF(詳細表【実績】!$C$10:$C$116,'結果表（37部門）【実績】'!$B35,詳細表【実績】!AA$10:AA$116)</f>
        <v>0</v>
      </c>
      <c r="H35" s="67">
        <f>SUMIF(詳細表【実績】!$C$10:$C$116,'結果表（37部門）【実績】'!$B35,詳細表【実績】!AE$10:AE$116)</f>
        <v>0</v>
      </c>
      <c r="I35" s="67">
        <f>SUMIF(詳細表【実績】!$C$10:$C$116,'結果表（37部門）【実績】'!$B35,詳細表【実績】!M$10:M$116)</f>
        <v>0</v>
      </c>
      <c r="J35" s="67">
        <f>SUMIF(詳細表【実績】!$C$10:$C$116,'結果表（37部門）【実績】'!$B35,詳細表【実績】!N$10:N$116)</f>
        <v>0</v>
      </c>
      <c r="K35" s="67">
        <f>SUMIF(詳細表【実績】!$C$10:$C$116,'結果表（37部門）【実績】'!$B35,詳細表【実績】!O$10:O$116)</f>
        <v>0</v>
      </c>
      <c r="L35" s="67">
        <f>SUMIF(詳細表【実績】!$C$10:$C$116,'結果表（37部門）【実績】'!$B35,詳細表【実績】!AB$10:AB$116)</f>
        <v>0</v>
      </c>
      <c r="M35" s="67">
        <f>SUMIF(詳細表【実績】!$C$10:$C$116,'結果表（37部門）【実績】'!$B35,詳細表【実績】!AF$10:AF$116)</f>
        <v>0</v>
      </c>
      <c r="N35" s="67">
        <f>SUMIF(詳細表【実績】!$C$10:$C$116,'結果表（37部門）【実績】'!$B35,詳細表【実績】!U$10:U$116)</f>
        <v>0</v>
      </c>
      <c r="O35" s="67">
        <f>SUMIF(詳細表【実績】!$C$10:$C$116,'結果表（37部門）【実績】'!$B35,詳細表【実績】!V$10:V$116)</f>
        <v>0</v>
      </c>
      <c r="P35" s="67">
        <f>SUMIF(詳細表【実績】!$C$10:$C$116,'結果表（37部門）【実績】'!$B35,詳細表【実績】!W$10:W$116)</f>
        <v>0</v>
      </c>
      <c r="Q35" s="67">
        <f>SUMIF(詳細表【実績】!$C$10:$C$116,'結果表（37部門）【実績】'!$B35,詳細表【実績】!AC$10:AC$116)</f>
        <v>0</v>
      </c>
      <c r="R35" s="67">
        <f>SUMIF(詳細表【実績】!$C$10:$C$116,'結果表（37部門）【実績】'!$B35,詳細表【実績】!AG$10:AG$116)</f>
        <v>0</v>
      </c>
      <c r="S35" s="67">
        <f>SUMIF(詳細表【実績】!$C$10:$C$116,'結果表（37部門）【実績】'!$B35,詳細表【実績】!X$10:X$116)</f>
        <v>0</v>
      </c>
      <c r="T35" s="67">
        <f>SUMIF(詳細表【実績】!$C$10:$C$116,'結果表（37部門）【実績】'!$B35,詳細表【実績】!Y$10:Y$116)</f>
        <v>0</v>
      </c>
      <c r="U35" s="67">
        <f>SUMIF(詳細表【実績】!$C$10:$C$116,'結果表（37部門）【実績】'!$B35,詳細表【実績】!Z$10:Z$116)</f>
        <v>0</v>
      </c>
      <c r="V35" s="67">
        <f>SUMIF(詳細表【実績】!$C$10:$C$116,'結果表（37部門）【実績】'!$B35,詳細表【実績】!AD$10:AD$116)</f>
        <v>0</v>
      </c>
      <c r="W35" s="67">
        <f>SUMIF(詳細表【実績】!$C$10:$C$116,'結果表（37部門）【実績】'!$B35,詳細表【実績】!AH$10:AH$116)</f>
        <v>0</v>
      </c>
    </row>
    <row r="36" spans="2:23" x14ac:dyDescent="0.15">
      <c r="B36" s="162" t="s">
        <v>313</v>
      </c>
      <c r="C36" s="116" t="s">
        <v>182</v>
      </c>
      <c r="D36" s="46">
        <f>SUMIF(詳細表【実績】!$C$10:$C$116,'結果表（37部門）【実績】'!$B36,詳細表【実績】!G$10:G$116)</f>
        <v>0</v>
      </c>
      <c r="E36" s="46">
        <f>SUMIF(詳細表【実績】!$C$10:$C$116,'結果表（37部門）【実績】'!$B36,詳細表【実績】!H$10:H$116)</f>
        <v>0</v>
      </c>
      <c r="F36" s="46">
        <f>SUMIF(詳細表【実績】!$C$10:$C$116,'結果表（37部門）【実績】'!$B36,詳細表【実績】!I$10:I$116)</f>
        <v>0</v>
      </c>
      <c r="G36" s="46">
        <f>SUMIF(詳細表【実績】!$C$10:$C$116,'結果表（37部門）【実績】'!$B36,詳細表【実績】!AA$10:AA$116)</f>
        <v>0</v>
      </c>
      <c r="H36" s="46">
        <f>SUMIF(詳細表【実績】!$C$10:$C$116,'結果表（37部門）【実績】'!$B36,詳細表【実績】!AE$10:AE$116)</f>
        <v>0</v>
      </c>
      <c r="I36" s="46">
        <f>SUMIF(詳細表【実績】!$C$10:$C$116,'結果表（37部門）【実績】'!$B36,詳細表【実績】!M$10:M$116)</f>
        <v>0</v>
      </c>
      <c r="J36" s="46">
        <f>SUMIF(詳細表【実績】!$C$10:$C$116,'結果表（37部門）【実績】'!$B36,詳細表【実績】!N$10:N$116)</f>
        <v>0</v>
      </c>
      <c r="K36" s="46">
        <f>SUMIF(詳細表【実績】!$C$10:$C$116,'結果表（37部門）【実績】'!$B36,詳細表【実績】!O$10:O$116)</f>
        <v>0</v>
      </c>
      <c r="L36" s="46">
        <f>SUMIF(詳細表【実績】!$C$10:$C$116,'結果表（37部門）【実績】'!$B36,詳細表【実績】!AB$10:AB$116)</f>
        <v>0</v>
      </c>
      <c r="M36" s="46">
        <f>SUMIF(詳細表【実績】!$C$10:$C$116,'結果表（37部門）【実績】'!$B36,詳細表【実績】!AF$10:AF$116)</f>
        <v>0</v>
      </c>
      <c r="N36" s="46">
        <f>SUMIF(詳細表【実績】!$C$10:$C$116,'結果表（37部門）【実績】'!$B36,詳細表【実績】!U$10:U$116)</f>
        <v>0</v>
      </c>
      <c r="O36" s="46">
        <f>SUMIF(詳細表【実績】!$C$10:$C$116,'結果表（37部門）【実績】'!$B36,詳細表【実績】!V$10:V$116)</f>
        <v>0</v>
      </c>
      <c r="P36" s="46">
        <f>SUMIF(詳細表【実績】!$C$10:$C$116,'結果表（37部門）【実績】'!$B36,詳細表【実績】!W$10:W$116)</f>
        <v>0</v>
      </c>
      <c r="Q36" s="46">
        <f>SUMIF(詳細表【実績】!$C$10:$C$116,'結果表（37部門）【実績】'!$B36,詳細表【実績】!AC$10:AC$116)</f>
        <v>0</v>
      </c>
      <c r="R36" s="46">
        <f>SUMIF(詳細表【実績】!$C$10:$C$116,'結果表（37部門）【実績】'!$B36,詳細表【実績】!AG$10:AG$116)</f>
        <v>0</v>
      </c>
      <c r="S36" s="46">
        <f>SUMIF(詳細表【実績】!$C$10:$C$116,'結果表（37部門）【実績】'!$B36,詳細表【実績】!X$10:X$116)</f>
        <v>0</v>
      </c>
      <c r="T36" s="46">
        <f>SUMIF(詳細表【実績】!$C$10:$C$116,'結果表（37部門）【実績】'!$B36,詳細表【実績】!Y$10:Y$116)</f>
        <v>0</v>
      </c>
      <c r="U36" s="46">
        <f>SUMIF(詳細表【実績】!$C$10:$C$116,'結果表（37部門）【実績】'!$B36,詳細表【実績】!Z$10:Z$116)</f>
        <v>0</v>
      </c>
      <c r="V36" s="46">
        <f>SUMIF(詳細表【実績】!$C$10:$C$116,'結果表（37部門）【実績】'!$B36,詳細表【実績】!AD$10:AD$116)</f>
        <v>0</v>
      </c>
      <c r="W36" s="46">
        <f>SUMIF(詳細表【実績】!$C$10:$C$116,'結果表（37部門）【実績】'!$B36,詳細表【実績】!AH$10:AH$116)</f>
        <v>0</v>
      </c>
    </row>
    <row r="37" spans="2:23" x14ac:dyDescent="0.15">
      <c r="B37" s="155" t="s">
        <v>674</v>
      </c>
      <c r="C37" s="41" t="s">
        <v>1033</v>
      </c>
      <c r="D37" s="46">
        <f>SUMIF(詳細表【実績】!$C$10:$C$116,'結果表（37部門）【実績】'!$B37,詳細表【実績】!G$10:G$116)</f>
        <v>0</v>
      </c>
      <c r="E37" s="46">
        <f>SUMIF(詳細表【実績】!$C$10:$C$116,'結果表（37部門）【実績】'!$B37,詳細表【実績】!H$10:H$116)</f>
        <v>0</v>
      </c>
      <c r="F37" s="46">
        <f>SUMIF(詳細表【実績】!$C$10:$C$116,'結果表（37部門）【実績】'!$B37,詳細表【実績】!I$10:I$116)</f>
        <v>0</v>
      </c>
      <c r="G37" s="46">
        <f>SUMIF(詳細表【実績】!$C$10:$C$116,'結果表（37部門）【実績】'!$B37,詳細表【実績】!AA$10:AA$116)</f>
        <v>0</v>
      </c>
      <c r="H37" s="46">
        <f>SUMIF(詳細表【実績】!$C$10:$C$116,'結果表（37部門）【実績】'!$B37,詳細表【実績】!AE$10:AE$116)</f>
        <v>0</v>
      </c>
      <c r="I37" s="46">
        <f>SUMIF(詳細表【実績】!$C$10:$C$116,'結果表（37部門）【実績】'!$B37,詳細表【実績】!M$10:M$116)</f>
        <v>0</v>
      </c>
      <c r="J37" s="46">
        <f>SUMIF(詳細表【実績】!$C$10:$C$116,'結果表（37部門）【実績】'!$B37,詳細表【実績】!N$10:N$116)</f>
        <v>0</v>
      </c>
      <c r="K37" s="46">
        <f>SUMIF(詳細表【実績】!$C$10:$C$116,'結果表（37部門）【実績】'!$B37,詳細表【実績】!O$10:O$116)</f>
        <v>0</v>
      </c>
      <c r="L37" s="46">
        <f>SUMIF(詳細表【実績】!$C$10:$C$116,'結果表（37部門）【実績】'!$B37,詳細表【実績】!AB$10:AB$116)</f>
        <v>0</v>
      </c>
      <c r="M37" s="46">
        <f>SUMIF(詳細表【実績】!$C$10:$C$116,'結果表（37部門）【実績】'!$B37,詳細表【実績】!AF$10:AF$116)</f>
        <v>0</v>
      </c>
      <c r="N37" s="46">
        <f>SUMIF(詳細表【実績】!$C$10:$C$116,'結果表（37部門）【実績】'!$B37,詳細表【実績】!U$10:U$116)</f>
        <v>0</v>
      </c>
      <c r="O37" s="46">
        <f>SUMIF(詳細表【実績】!$C$10:$C$116,'結果表（37部門）【実績】'!$B37,詳細表【実績】!V$10:V$116)</f>
        <v>0</v>
      </c>
      <c r="P37" s="46">
        <f>SUMIF(詳細表【実績】!$C$10:$C$116,'結果表（37部門）【実績】'!$B37,詳細表【実績】!W$10:W$116)</f>
        <v>0</v>
      </c>
      <c r="Q37" s="46">
        <f>SUMIF(詳細表【実績】!$C$10:$C$116,'結果表（37部門）【実績】'!$B37,詳細表【実績】!AC$10:AC$116)</f>
        <v>0</v>
      </c>
      <c r="R37" s="46">
        <f>SUMIF(詳細表【実績】!$C$10:$C$116,'結果表（37部門）【実績】'!$B37,詳細表【実績】!AG$10:AG$116)</f>
        <v>0</v>
      </c>
      <c r="S37" s="46">
        <f>SUMIF(詳細表【実績】!$C$10:$C$116,'結果表（37部門）【実績】'!$B37,詳細表【実績】!X$10:X$116)</f>
        <v>0</v>
      </c>
      <c r="T37" s="46">
        <f>SUMIF(詳細表【実績】!$C$10:$C$116,'結果表（37部門）【実績】'!$B37,詳細表【実績】!Y$10:Y$116)</f>
        <v>0</v>
      </c>
      <c r="U37" s="46">
        <f>SUMIF(詳細表【実績】!$C$10:$C$116,'結果表（37部門）【実績】'!$B37,詳細表【実績】!Z$10:Z$116)</f>
        <v>0</v>
      </c>
      <c r="V37" s="46">
        <f>SUMIF(詳細表【実績】!$C$10:$C$116,'結果表（37部門）【実績】'!$B37,詳細表【実績】!AD$10:AD$116)</f>
        <v>0</v>
      </c>
      <c r="W37" s="46">
        <f>SUMIF(詳細表【実績】!$C$10:$C$116,'結果表（37部門）【実績】'!$B37,詳細表【実績】!AH$10:AH$116)</f>
        <v>0</v>
      </c>
    </row>
    <row r="38" spans="2:23" x14ac:dyDescent="0.15">
      <c r="B38" s="155" t="s">
        <v>671</v>
      </c>
      <c r="C38" s="41" t="s">
        <v>1034</v>
      </c>
      <c r="D38" s="46">
        <f>SUMIF(詳細表【実績】!$C$10:$C$116,'結果表（37部門）【実績】'!$B38,詳細表【実績】!G$10:G$116)</f>
        <v>0</v>
      </c>
      <c r="E38" s="46">
        <f>SUMIF(詳細表【実績】!$C$10:$C$116,'結果表（37部門）【実績】'!$B38,詳細表【実績】!H$10:H$116)</f>
        <v>0</v>
      </c>
      <c r="F38" s="46">
        <f>SUMIF(詳細表【実績】!$C$10:$C$116,'結果表（37部門）【実績】'!$B38,詳細表【実績】!I$10:I$116)</f>
        <v>0</v>
      </c>
      <c r="G38" s="46">
        <f>SUMIF(詳細表【実績】!$C$10:$C$116,'結果表（37部門）【実績】'!$B38,詳細表【実績】!AA$10:AA$116)</f>
        <v>0</v>
      </c>
      <c r="H38" s="46">
        <f>SUMIF(詳細表【実績】!$C$10:$C$116,'結果表（37部門）【実績】'!$B38,詳細表【実績】!AE$10:AE$116)</f>
        <v>0</v>
      </c>
      <c r="I38" s="46">
        <f>SUMIF(詳細表【実績】!$C$10:$C$116,'結果表（37部門）【実績】'!$B38,詳細表【実績】!M$10:M$116)</f>
        <v>0</v>
      </c>
      <c r="J38" s="46">
        <f>SUMIF(詳細表【実績】!$C$10:$C$116,'結果表（37部門）【実績】'!$B38,詳細表【実績】!N$10:N$116)</f>
        <v>0</v>
      </c>
      <c r="K38" s="46">
        <f>SUMIF(詳細表【実績】!$C$10:$C$116,'結果表（37部門）【実績】'!$B38,詳細表【実績】!O$10:O$116)</f>
        <v>0</v>
      </c>
      <c r="L38" s="46">
        <f>SUMIF(詳細表【実績】!$C$10:$C$116,'結果表（37部門）【実績】'!$B38,詳細表【実績】!AB$10:AB$116)</f>
        <v>0</v>
      </c>
      <c r="M38" s="46">
        <f>SUMIF(詳細表【実績】!$C$10:$C$116,'結果表（37部門）【実績】'!$B38,詳細表【実績】!AF$10:AF$116)</f>
        <v>0</v>
      </c>
      <c r="N38" s="46">
        <f>SUMIF(詳細表【実績】!$C$10:$C$116,'結果表（37部門）【実績】'!$B38,詳細表【実績】!U$10:U$116)</f>
        <v>0</v>
      </c>
      <c r="O38" s="46">
        <f>SUMIF(詳細表【実績】!$C$10:$C$116,'結果表（37部門）【実績】'!$B38,詳細表【実績】!V$10:V$116)</f>
        <v>0</v>
      </c>
      <c r="P38" s="46">
        <f>SUMIF(詳細表【実績】!$C$10:$C$116,'結果表（37部門）【実績】'!$B38,詳細表【実績】!W$10:W$116)</f>
        <v>0</v>
      </c>
      <c r="Q38" s="46">
        <f>SUMIF(詳細表【実績】!$C$10:$C$116,'結果表（37部門）【実績】'!$B38,詳細表【実績】!AC$10:AC$116)</f>
        <v>0</v>
      </c>
      <c r="R38" s="46">
        <f>SUMIF(詳細表【実績】!$C$10:$C$116,'結果表（37部門）【実績】'!$B38,詳細表【実績】!AG$10:AG$116)</f>
        <v>0</v>
      </c>
      <c r="S38" s="46">
        <f>SUMIF(詳細表【実績】!$C$10:$C$116,'結果表（37部門）【実績】'!$B38,詳細表【実績】!X$10:X$116)</f>
        <v>0</v>
      </c>
      <c r="T38" s="46">
        <f>SUMIF(詳細表【実績】!$C$10:$C$116,'結果表（37部門）【実績】'!$B38,詳細表【実績】!Y$10:Y$116)</f>
        <v>0</v>
      </c>
      <c r="U38" s="46">
        <f>SUMIF(詳細表【実績】!$C$10:$C$116,'結果表（37部門）【実績】'!$B38,詳細表【実績】!Z$10:Z$116)</f>
        <v>0</v>
      </c>
      <c r="V38" s="46">
        <f>SUMIF(詳細表【実績】!$C$10:$C$116,'結果表（37部門）【実績】'!$B38,詳細表【実績】!AD$10:AD$116)</f>
        <v>0</v>
      </c>
      <c r="W38" s="46">
        <f>SUMIF(詳細表【実績】!$C$10:$C$116,'結果表（37部門）【実績】'!$B38,詳細表【実績】!AH$10:AH$116)</f>
        <v>0</v>
      </c>
    </row>
    <row r="39" spans="2:23" x14ac:dyDescent="0.15">
      <c r="B39" s="155" t="s">
        <v>670</v>
      </c>
      <c r="C39" s="41" t="s">
        <v>1035</v>
      </c>
      <c r="D39" s="46">
        <f>SUMIF(詳細表【実績】!$C$10:$C$116,'結果表（37部門）【実績】'!$B39,詳細表【実績】!G$10:G$116)</f>
        <v>0</v>
      </c>
      <c r="E39" s="46">
        <f>SUMIF(詳細表【実績】!$C$10:$C$116,'結果表（37部門）【実績】'!$B39,詳細表【実績】!H$10:H$116)</f>
        <v>0</v>
      </c>
      <c r="F39" s="46">
        <f>SUMIF(詳細表【実績】!$C$10:$C$116,'結果表（37部門）【実績】'!$B39,詳細表【実績】!I$10:I$116)</f>
        <v>0</v>
      </c>
      <c r="G39" s="46">
        <f>SUMIF(詳細表【実績】!$C$10:$C$116,'結果表（37部門）【実績】'!$B39,詳細表【実績】!AA$10:AA$116)</f>
        <v>0</v>
      </c>
      <c r="H39" s="46">
        <f>SUMIF(詳細表【実績】!$C$10:$C$116,'結果表（37部門）【実績】'!$B39,詳細表【実績】!AE$10:AE$116)</f>
        <v>0</v>
      </c>
      <c r="I39" s="46">
        <f>SUMIF(詳細表【実績】!$C$10:$C$116,'結果表（37部門）【実績】'!$B39,詳細表【実績】!M$10:M$116)</f>
        <v>0</v>
      </c>
      <c r="J39" s="46">
        <f>SUMIF(詳細表【実績】!$C$10:$C$116,'結果表（37部門）【実績】'!$B39,詳細表【実績】!N$10:N$116)</f>
        <v>0</v>
      </c>
      <c r="K39" s="46">
        <f>SUMIF(詳細表【実績】!$C$10:$C$116,'結果表（37部門）【実績】'!$B39,詳細表【実績】!O$10:O$116)</f>
        <v>0</v>
      </c>
      <c r="L39" s="46">
        <f>SUMIF(詳細表【実績】!$C$10:$C$116,'結果表（37部門）【実績】'!$B39,詳細表【実績】!AB$10:AB$116)</f>
        <v>0</v>
      </c>
      <c r="M39" s="46">
        <f>SUMIF(詳細表【実績】!$C$10:$C$116,'結果表（37部門）【実績】'!$B39,詳細表【実績】!AF$10:AF$116)</f>
        <v>0</v>
      </c>
      <c r="N39" s="46">
        <f>SUMIF(詳細表【実績】!$C$10:$C$116,'結果表（37部門）【実績】'!$B39,詳細表【実績】!U$10:U$116)</f>
        <v>0</v>
      </c>
      <c r="O39" s="46">
        <f>SUMIF(詳細表【実績】!$C$10:$C$116,'結果表（37部門）【実績】'!$B39,詳細表【実績】!V$10:V$116)</f>
        <v>0</v>
      </c>
      <c r="P39" s="46">
        <f>SUMIF(詳細表【実績】!$C$10:$C$116,'結果表（37部門）【実績】'!$B39,詳細表【実績】!W$10:W$116)</f>
        <v>0</v>
      </c>
      <c r="Q39" s="46">
        <f>SUMIF(詳細表【実績】!$C$10:$C$116,'結果表（37部門）【実績】'!$B39,詳細表【実績】!AC$10:AC$116)</f>
        <v>0</v>
      </c>
      <c r="R39" s="46">
        <f>SUMIF(詳細表【実績】!$C$10:$C$116,'結果表（37部門）【実績】'!$B39,詳細表【実績】!AG$10:AG$116)</f>
        <v>0</v>
      </c>
      <c r="S39" s="46">
        <f>SUMIF(詳細表【実績】!$C$10:$C$116,'結果表（37部門）【実績】'!$B39,詳細表【実績】!X$10:X$116)</f>
        <v>0</v>
      </c>
      <c r="T39" s="46">
        <f>SUMIF(詳細表【実績】!$C$10:$C$116,'結果表（37部門）【実績】'!$B39,詳細表【実績】!Y$10:Y$116)</f>
        <v>0</v>
      </c>
      <c r="U39" s="46">
        <f>SUMIF(詳細表【実績】!$C$10:$C$116,'結果表（37部門）【実績】'!$B39,詳細表【実績】!Z$10:Z$116)</f>
        <v>0</v>
      </c>
      <c r="V39" s="46">
        <f>SUMIF(詳細表【実績】!$C$10:$C$116,'結果表（37部門）【実績】'!$B39,詳細表【実績】!AD$10:AD$116)</f>
        <v>0</v>
      </c>
      <c r="W39" s="46">
        <f>SUMIF(詳細表【実績】!$C$10:$C$116,'結果表（37部門）【実績】'!$B39,詳細表【実績】!AH$10:AH$116)</f>
        <v>0</v>
      </c>
    </row>
    <row r="40" spans="2:23" x14ac:dyDescent="0.15">
      <c r="B40" s="163" t="s">
        <v>710</v>
      </c>
      <c r="C40" s="62" t="s">
        <v>195</v>
      </c>
      <c r="D40" s="67">
        <f>SUMIF(詳細表【実績】!$C$10:$C$116,'結果表（37部門）【実績】'!$B40,詳細表【実績】!G$10:G$116)</f>
        <v>0</v>
      </c>
      <c r="E40" s="67">
        <f>SUMIF(詳細表【実績】!$C$10:$C$116,'結果表（37部門）【実績】'!$B40,詳細表【実績】!H$10:H$116)</f>
        <v>0</v>
      </c>
      <c r="F40" s="67">
        <f>SUMIF(詳細表【実績】!$C$10:$C$116,'結果表（37部門）【実績】'!$B40,詳細表【実績】!I$10:I$116)</f>
        <v>0</v>
      </c>
      <c r="G40" s="67">
        <f>SUMIF(詳細表【実績】!$C$10:$C$116,'結果表（37部門）【実績】'!$B40,詳細表【実績】!AA$10:AA$116)</f>
        <v>0</v>
      </c>
      <c r="H40" s="67">
        <f>SUMIF(詳細表【実績】!$C$10:$C$116,'結果表（37部門）【実績】'!$B40,詳細表【実績】!AE$10:AE$116)</f>
        <v>0</v>
      </c>
      <c r="I40" s="67">
        <f>SUMIF(詳細表【実績】!$C$10:$C$116,'結果表（37部門）【実績】'!$B40,詳細表【実績】!M$10:M$116)</f>
        <v>0</v>
      </c>
      <c r="J40" s="67">
        <f>SUMIF(詳細表【実績】!$C$10:$C$116,'結果表（37部門）【実績】'!$B40,詳細表【実績】!N$10:N$116)</f>
        <v>0</v>
      </c>
      <c r="K40" s="67">
        <f>SUMIF(詳細表【実績】!$C$10:$C$116,'結果表（37部門）【実績】'!$B40,詳細表【実績】!O$10:O$116)</f>
        <v>0</v>
      </c>
      <c r="L40" s="67">
        <f>SUMIF(詳細表【実績】!$C$10:$C$116,'結果表（37部門）【実績】'!$B40,詳細表【実績】!AB$10:AB$116)</f>
        <v>0</v>
      </c>
      <c r="M40" s="67">
        <f>SUMIF(詳細表【実績】!$C$10:$C$116,'結果表（37部門）【実績】'!$B40,詳細表【実績】!AF$10:AF$116)</f>
        <v>0</v>
      </c>
      <c r="N40" s="67">
        <f>SUMIF(詳細表【実績】!$C$10:$C$116,'結果表（37部門）【実績】'!$B40,詳細表【実績】!U$10:U$116)</f>
        <v>0</v>
      </c>
      <c r="O40" s="67">
        <f>SUMIF(詳細表【実績】!$C$10:$C$116,'結果表（37部門）【実績】'!$B40,詳細表【実績】!V$10:V$116)</f>
        <v>0</v>
      </c>
      <c r="P40" s="67">
        <f>SUMIF(詳細表【実績】!$C$10:$C$116,'結果表（37部門）【実績】'!$B40,詳細表【実績】!W$10:W$116)</f>
        <v>0</v>
      </c>
      <c r="Q40" s="67">
        <f>SUMIF(詳細表【実績】!$C$10:$C$116,'結果表（37部門）【実績】'!$B40,詳細表【実績】!AC$10:AC$116)</f>
        <v>0</v>
      </c>
      <c r="R40" s="67">
        <f>SUMIF(詳細表【実績】!$C$10:$C$116,'結果表（37部門）【実績】'!$B40,詳細表【実績】!AG$10:AG$116)</f>
        <v>0</v>
      </c>
      <c r="S40" s="67">
        <f>SUMIF(詳細表【実績】!$C$10:$C$116,'結果表（37部門）【実績】'!$B40,詳細表【実績】!X$10:X$116)</f>
        <v>0</v>
      </c>
      <c r="T40" s="67">
        <f>SUMIF(詳細表【実績】!$C$10:$C$116,'結果表（37部門）【実績】'!$B40,詳細表【実績】!Y$10:Y$116)</f>
        <v>0</v>
      </c>
      <c r="U40" s="67">
        <f>SUMIF(詳細表【実績】!$C$10:$C$116,'結果表（37部門）【実績】'!$B40,詳細表【実績】!Z$10:Z$116)</f>
        <v>0</v>
      </c>
      <c r="V40" s="67">
        <f>SUMIF(詳細表【実績】!$C$10:$C$116,'結果表（37部門）【実績】'!$B40,詳細表【実績】!AD$10:AD$116)</f>
        <v>0</v>
      </c>
      <c r="W40" s="67">
        <f>SUMIF(詳細表【実績】!$C$10:$C$116,'結果表（37部門）【実績】'!$B40,詳細表【実績】!AH$10:AH$116)</f>
        <v>0</v>
      </c>
    </row>
    <row r="41" spans="2:23" x14ac:dyDescent="0.15">
      <c r="B41" s="155" t="s">
        <v>668</v>
      </c>
      <c r="C41" s="41" t="s">
        <v>1036</v>
      </c>
      <c r="D41" s="46">
        <f>SUMIF(詳細表【実績】!$C$10:$C$116,'結果表（37部門）【実績】'!$B41,詳細表【実績】!G$10:G$116)</f>
        <v>0</v>
      </c>
      <c r="E41" s="46">
        <f>SUMIF(詳細表【実績】!$C$10:$C$116,'結果表（37部門）【実績】'!$B41,詳細表【実績】!H$10:H$116)</f>
        <v>0</v>
      </c>
      <c r="F41" s="46">
        <f>SUMIF(詳細表【実績】!$C$10:$C$116,'結果表（37部門）【実績】'!$B41,詳細表【実績】!I$10:I$116)</f>
        <v>0</v>
      </c>
      <c r="G41" s="46">
        <f>SUMIF(詳細表【実績】!$C$10:$C$116,'結果表（37部門）【実績】'!$B41,詳細表【実績】!AA$10:AA$116)</f>
        <v>0</v>
      </c>
      <c r="H41" s="46">
        <f>SUMIF(詳細表【実績】!$C$10:$C$116,'結果表（37部門）【実績】'!$B41,詳細表【実績】!AE$10:AE$116)</f>
        <v>0</v>
      </c>
      <c r="I41" s="46">
        <f>SUMIF(詳細表【実績】!$C$10:$C$116,'結果表（37部門）【実績】'!$B41,詳細表【実績】!M$10:M$116)</f>
        <v>0</v>
      </c>
      <c r="J41" s="46">
        <f>SUMIF(詳細表【実績】!$C$10:$C$116,'結果表（37部門）【実績】'!$B41,詳細表【実績】!N$10:N$116)</f>
        <v>0</v>
      </c>
      <c r="K41" s="46">
        <f>SUMIF(詳細表【実績】!$C$10:$C$116,'結果表（37部門）【実績】'!$B41,詳細表【実績】!O$10:O$116)</f>
        <v>0</v>
      </c>
      <c r="L41" s="46">
        <f>SUMIF(詳細表【実績】!$C$10:$C$116,'結果表（37部門）【実績】'!$B41,詳細表【実績】!AB$10:AB$116)</f>
        <v>0</v>
      </c>
      <c r="M41" s="46">
        <f>SUMIF(詳細表【実績】!$C$10:$C$116,'結果表（37部門）【実績】'!$B41,詳細表【実績】!AF$10:AF$116)</f>
        <v>0</v>
      </c>
      <c r="N41" s="46">
        <f>SUMIF(詳細表【実績】!$C$10:$C$116,'結果表（37部門）【実績】'!$B41,詳細表【実績】!U$10:U$116)</f>
        <v>0</v>
      </c>
      <c r="O41" s="46">
        <f>SUMIF(詳細表【実績】!$C$10:$C$116,'結果表（37部門）【実績】'!$B41,詳細表【実績】!V$10:V$116)</f>
        <v>0</v>
      </c>
      <c r="P41" s="46">
        <f>SUMIF(詳細表【実績】!$C$10:$C$116,'結果表（37部門）【実績】'!$B41,詳細表【実績】!W$10:W$116)</f>
        <v>0</v>
      </c>
      <c r="Q41" s="46">
        <f>SUMIF(詳細表【実績】!$C$10:$C$116,'結果表（37部門）【実績】'!$B41,詳細表【実績】!AC$10:AC$116)</f>
        <v>0</v>
      </c>
      <c r="R41" s="46">
        <f>SUMIF(詳細表【実績】!$C$10:$C$116,'結果表（37部門）【実績】'!$B41,詳細表【実績】!AG$10:AG$116)</f>
        <v>0</v>
      </c>
      <c r="S41" s="46">
        <f>SUMIF(詳細表【実績】!$C$10:$C$116,'結果表（37部門）【実績】'!$B41,詳細表【実績】!X$10:X$116)</f>
        <v>0</v>
      </c>
      <c r="T41" s="46">
        <f>SUMIF(詳細表【実績】!$C$10:$C$116,'結果表（37部門）【実績】'!$B41,詳細表【実績】!Y$10:Y$116)</f>
        <v>0</v>
      </c>
      <c r="U41" s="46">
        <f>SUMIF(詳細表【実績】!$C$10:$C$116,'結果表（37部門）【実績】'!$B41,詳細表【実績】!Z$10:Z$116)</f>
        <v>0</v>
      </c>
      <c r="V41" s="46">
        <f>SUMIF(詳細表【実績】!$C$10:$C$116,'結果表（37部門）【実績】'!$B41,詳細表【実績】!AD$10:AD$116)</f>
        <v>0</v>
      </c>
      <c r="W41" s="46">
        <f>SUMIF(詳細表【実績】!$C$10:$C$116,'結果表（37部門）【実績】'!$B41,詳細表【実績】!AH$10:AH$116)</f>
        <v>0</v>
      </c>
    </row>
    <row r="42" spans="2:23" x14ac:dyDescent="0.15">
      <c r="B42" s="155" t="s">
        <v>667</v>
      </c>
      <c r="C42" s="41" t="s">
        <v>1037</v>
      </c>
      <c r="D42" s="46">
        <f>SUMIF(詳細表【実績】!$C$10:$C$116,'結果表（37部門）【実績】'!$B42,詳細表【実績】!G$10:G$116)</f>
        <v>0</v>
      </c>
      <c r="E42" s="46">
        <f>SUMIF(詳細表【実績】!$C$10:$C$116,'結果表（37部門）【実績】'!$B42,詳細表【実績】!H$10:H$116)</f>
        <v>0</v>
      </c>
      <c r="F42" s="46">
        <f>SUMIF(詳細表【実績】!$C$10:$C$116,'結果表（37部門）【実績】'!$B42,詳細表【実績】!I$10:I$116)</f>
        <v>0</v>
      </c>
      <c r="G42" s="46">
        <f>SUMIF(詳細表【実績】!$C$10:$C$116,'結果表（37部門）【実績】'!$B42,詳細表【実績】!AA$10:AA$116)</f>
        <v>0</v>
      </c>
      <c r="H42" s="46">
        <f>SUMIF(詳細表【実績】!$C$10:$C$116,'結果表（37部門）【実績】'!$B42,詳細表【実績】!AE$10:AE$116)</f>
        <v>0</v>
      </c>
      <c r="I42" s="46">
        <f>SUMIF(詳細表【実績】!$C$10:$C$116,'結果表（37部門）【実績】'!$B42,詳細表【実績】!M$10:M$116)</f>
        <v>0</v>
      </c>
      <c r="J42" s="46">
        <f>SUMIF(詳細表【実績】!$C$10:$C$116,'結果表（37部門）【実績】'!$B42,詳細表【実績】!N$10:N$116)</f>
        <v>0</v>
      </c>
      <c r="K42" s="46">
        <f>SUMIF(詳細表【実績】!$C$10:$C$116,'結果表（37部門）【実績】'!$B42,詳細表【実績】!O$10:O$116)</f>
        <v>0</v>
      </c>
      <c r="L42" s="46">
        <f>SUMIF(詳細表【実績】!$C$10:$C$116,'結果表（37部門）【実績】'!$B42,詳細表【実績】!AB$10:AB$116)</f>
        <v>0</v>
      </c>
      <c r="M42" s="46">
        <f>SUMIF(詳細表【実績】!$C$10:$C$116,'結果表（37部門）【実績】'!$B42,詳細表【実績】!AF$10:AF$116)</f>
        <v>0</v>
      </c>
      <c r="N42" s="46">
        <f>SUMIF(詳細表【実績】!$C$10:$C$116,'結果表（37部門）【実績】'!$B42,詳細表【実績】!U$10:U$116)</f>
        <v>0</v>
      </c>
      <c r="O42" s="46">
        <f>SUMIF(詳細表【実績】!$C$10:$C$116,'結果表（37部門）【実績】'!$B42,詳細表【実績】!V$10:V$116)</f>
        <v>0</v>
      </c>
      <c r="P42" s="46">
        <f>SUMIF(詳細表【実績】!$C$10:$C$116,'結果表（37部門）【実績】'!$B42,詳細表【実績】!W$10:W$116)</f>
        <v>0</v>
      </c>
      <c r="Q42" s="46">
        <f>SUMIF(詳細表【実績】!$C$10:$C$116,'結果表（37部門）【実績】'!$B42,詳細表【実績】!AC$10:AC$116)</f>
        <v>0</v>
      </c>
      <c r="R42" s="46">
        <f>SUMIF(詳細表【実績】!$C$10:$C$116,'結果表（37部門）【実績】'!$B42,詳細表【実績】!AG$10:AG$116)</f>
        <v>0</v>
      </c>
      <c r="S42" s="46">
        <f>SUMIF(詳細表【実績】!$C$10:$C$116,'結果表（37部門）【実績】'!$B42,詳細表【実績】!X$10:X$116)</f>
        <v>0</v>
      </c>
      <c r="T42" s="46">
        <f>SUMIF(詳細表【実績】!$C$10:$C$116,'結果表（37部門）【実績】'!$B42,詳細表【実績】!Y$10:Y$116)</f>
        <v>0</v>
      </c>
      <c r="U42" s="46">
        <f>SUMIF(詳細表【実績】!$C$10:$C$116,'結果表（37部門）【実績】'!$B42,詳細表【実績】!Z$10:Z$116)</f>
        <v>0</v>
      </c>
      <c r="V42" s="46">
        <f>SUMIF(詳細表【実績】!$C$10:$C$116,'結果表（37部門）【実績】'!$B42,詳細表【実績】!AD$10:AD$116)</f>
        <v>0</v>
      </c>
      <c r="W42" s="46">
        <f>SUMIF(詳細表【実績】!$C$10:$C$116,'結果表（37部門）【実績】'!$B42,詳細表【実績】!AH$10:AH$116)</f>
        <v>0</v>
      </c>
    </row>
    <row r="43" spans="2:23" x14ac:dyDescent="0.15">
      <c r="B43" s="155" t="s">
        <v>709</v>
      </c>
      <c r="C43" s="41" t="s">
        <v>1016</v>
      </c>
      <c r="D43" s="46">
        <f>SUMIF(詳細表【実績】!$C$10:$C$116,'結果表（37部門）【実績】'!$B43,詳細表【実績】!G$10:G$116)</f>
        <v>0</v>
      </c>
      <c r="E43" s="46">
        <f>SUMIF(詳細表【実績】!$C$10:$C$116,'結果表（37部門）【実績】'!$B43,詳細表【実績】!H$10:H$116)</f>
        <v>0</v>
      </c>
      <c r="F43" s="46">
        <f>SUMIF(詳細表【実績】!$C$10:$C$116,'結果表（37部門）【実績】'!$B43,詳細表【実績】!I$10:I$116)</f>
        <v>0</v>
      </c>
      <c r="G43" s="46">
        <f>SUMIF(詳細表【実績】!$C$10:$C$116,'結果表（37部門）【実績】'!$B43,詳細表【実績】!AA$10:AA$116)</f>
        <v>0</v>
      </c>
      <c r="H43" s="46">
        <f>SUMIF(詳細表【実績】!$C$10:$C$116,'結果表（37部門）【実績】'!$B43,詳細表【実績】!AE$10:AE$116)</f>
        <v>0</v>
      </c>
      <c r="I43" s="46">
        <f>SUMIF(詳細表【実績】!$C$10:$C$116,'結果表（37部門）【実績】'!$B43,詳細表【実績】!M$10:M$116)</f>
        <v>0</v>
      </c>
      <c r="J43" s="46">
        <f>SUMIF(詳細表【実績】!$C$10:$C$116,'結果表（37部門）【実績】'!$B43,詳細表【実績】!N$10:N$116)</f>
        <v>0</v>
      </c>
      <c r="K43" s="46">
        <f>SUMIF(詳細表【実績】!$C$10:$C$116,'結果表（37部門）【実績】'!$B43,詳細表【実績】!O$10:O$116)</f>
        <v>0</v>
      </c>
      <c r="L43" s="46">
        <f>SUMIF(詳細表【実績】!$C$10:$C$116,'結果表（37部門）【実績】'!$B43,詳細表【実績】!AB$10:AB$116)</f>
        <v>0</v>
      </c>
      <c r="M43" s="46">
        <f>SUMIF(詳細表【実績】!$C$10:$C$116,'結果表（37部門）【実績】'!$B43,詳細表【実績】!AF$10:AF$116)</f>
        <v>0</v>
      </c>
      <c r="N43" s="46">
        <f>SUMIF(詳細表【実績】!$C$10:$C$116,'結果表（37部門）【実績】'!$B43,詳細表【実績】!U$10:U$116)</f>
        <v>0</v>
      </c>
      <c r="O43" s="46">
        <f>SUMIF(詳細表【実績】!$C$10:$C$116,'結果表（37部門）【実績】'!$B43,詳細表【実績】!V$10:V$116)</f>
        <v>0</v>
      </c>
      <c r="P43" s="46">
        <f>SUMIF(詳細表【実績】!$C$10:$C$116,'結果表（37部門）【実績】'!$B43,詳細表【実績】!W$10:W$116)</f>
        <v>0</v>
      </c>
      <c r="Q43" s="46">
        <f>SUMIF(詳細表【実績】!$C$10:$C$116,'結果表（37部門）【実績】'!$B43,詳細表【実績】!AC$10:AC$116)</f>
        <v>0</v>
      </c>
      <c r="R43" s="46">
        <f>SUMIF(詳細表【実績】!$C$10:$C$116,'結果表（37部門）【実績】'!$B43,詳細表【実績】!AG$10:AG$116)</f>
        <v>0</v>
      </c>
      <c r="S43" s="46">
        <f>SUMIF(詳細表【実績】!$C$10:$C$116,'結果表（37部門）【実績】'!$B43,詳細表【実績】!X$10:X$116)</f>
        <v>0</v>
      </c>
      <c r="T43" s="46">
        <f>SUMIF(詳細表【実績】!$C$10:$C$116,'結果表（37部門）【実績】'!$B43,詳細表【実績】!Y$10:Y$116)</f>
        <v>0</v>
      </c>
      <c r="U43" s="46">
        <f>SUMIF(詳細表【実績】!$C$10:$C$116,'結果表（37部門）【実績】'!$B43,詳細表【実績】!Z$10:Z$116)</f>
        <v>0</v>
      </c>
      <c r="V43" s="46">
        <f>SUMIF(詳細表【実績】!$C$10:$C$116,'結果表（37部門）【実績】'!$B43,詳細表【実績】!AD$10:AD$116)</f>
        <v>0</v>
      </c>
      <c r="W43" s="46">
        <f>SUMIF(詳細表【実績】!$C$10:$C$116,'結果表（37部門）【実績】'!$B43,詳細表【実績】!AH$10:AH$116)</f>
        <v>0</v>
      </c>
    </row>
    <row r="44" spans="2:23" x14ac:dyDescent="0.15">
      <c r="B44" s="155" t="s">
        <v>666</v>
      </c>
      <c r="C44" s="41" t="s">
        <v>1038</v>
      </c>
      <c r="D44" s="46">
        <f>SUMIF(詳細表【実績】!$C$10:$C$116,'結果表（37部門）【実績】'!$B44,詳細表【実績】!G$10:G$116)</f>
        <v>0</v>
      </c>
      <c r="E44" s="46">
        <f>SUMIF(詳細表【実績】!$C$10:$C$116,'結果表（37部門）【実績】'!$B44,詳細表【実績】!H$10:H$116)</f>
        <v>0</v>
      </c>
      <c r="F44" s="46">
        <f>SUMIF(詳細表【実績】!$C$10:$C$116,'結果表（37部門）【実績】'!$B44,詳細表【実績】!I$10:I$116)</f>
        <v>0</v>
      </c>
      <c r="G44" s="46">
        <f>SUMIF(詳細表【実績】!$C$10:$C$116,'結果表（37部門）【実績】'!$B44,詳細表【実績】!AA$10:AA$116)</f>
        <v>0</v>
      </c>
      <c r="H44" s="46">
        <f>SUMIF(詳細表【実績】!$C$10:$C$116,'結果表（37部門）【実績】'!$B44,詳細表【実績】!AE$10:AE$116)</f>
        <v>0</v>
      </c>
      <c r="I44" s="46">
        <f>SUMIF(詳細表【実績】!$C$10:$C$116,'結果表（37部門）【実績】'!$B44,詳細表【実績】!M$10:M$116)</f>
        <v>0</v>
      </c>
      <c r="J44" s="46">
        <f>SUMIF(詳細表【実績】!$C$10:$C$116,'結果表（37部門）【実績】'!$B44,詳細表【実績】!N$10:N$116)</f>
        <v>0</v>
      </c>
      <c r="K44" s="46">
        <f>SUMIF(詳細表【実績】!$C$10:$C$116,'結果表（37部門）【実績】'!$B44,詳細表【実績】!O$10:O$116)</f>
        <v>0</v>
      </c>
      <c r="L44" s="46">
        <f>SUMIF(詳細表【実績】!$C$10:$C$116,'結果表（37部門）【実績】'!$B44,詳細表【実績】!AB$10:AB$116)</f>
        <v>0</v>
      </c>
      <c r="M44" s="46">
        <f>SUMIF(詳細表【実績】!$C$10:$C$116,'結果表（37部門）【実績】'!$B44,詳細表【実績】!AF$10:AF$116)</f>
        <v>0</v>
      </c>
      <c r="N44" s="46">
        <f>SUMIF(詳細表【実績】!$C$10:$C$116,'結果表（37部門）【実績】'!$B44,詳細表【実績】!U$10:U$116)</f>
        <v>0</v>
      </c>
      <c r="O44" s="46">
        <f>SUMIF(詳細表【実績】!$C$10:$C$116,'結果表（37部門）【実績】'!$B44,詳細表【実績】!V$10:V$116)</f>
        <v>0</v>
      </c>
      <c r="P44" s="46">
        <f>SUMIF(詳細表【実績】!$C$10:$C$116,'結果表（37部門）【実績】'!$B44,詳細表【実績】!W$10:W$116)</f>
        <v>0</v>
      </c>
      <c r="Q44" s="46">
        <f>SUMIF(詳細表【実績】!$C$10:$C$116,'結果表（37部門）【実績】'!$B44,詳細表【実績】!AC$10:AC$116)</f>
        <v>0</v>
      </c>
      <c r="R44" s="46">
        <f>SUMIF(詳細表【実績】!$C$10:$C$116,'結果表（37部門）【実績】'!$B44,詳細表【実績】!AG$10:AG$116)</f>
        <v>0</v>
      </c>
      <c r="S44" s="46">
        <f>SUMIF(詳細表【実績】!$C$10:$C$116,'結果表（37部門）【実績】'!$B44,詳細表【実績】!X$10:X$116)</f>
        <v>0</v>
      </c>
      <c r="T44" s="46">
        <f>SUMIF(詳細表【実績】!$C$10:$C$116,'結果表（37部門）【実績】'!$B44,詳細表【実績】!Y$10:Y$116)</f>
        <v>0</v>
      </c>
      <c r="U44" s="46">
        <f>SUMIF(詳細表【実績】!$C$10:$C$116,'結果表（37部門）【実績】'!$B44,詳細表【実績】!Z$10:Z$116)</f>
        <v>0</v>
      </c>
      <c r="V44" s="46">
        <f>SUMIF(詳細表【実績】!$C$10:$C$116,'結果表（37部門）【実績】'!$B44,詳細表【実績】!AD$10:AD$116)</f>
        <v>0</v>
      </c>
      <c r="W44" s="46">
        <f>SUMIF(詳細表【実績】!$C$10:$C$116,'結果表（37部門）【実績】'!$B44,詳細表【実績】!AH$10:AH$116)</f>
        <v>0</v>
      </c>
    </row>
    <row r="45" spans="2:23" x14ac:dyDescent="0.15">
      <c r="B45" s="155" t="s">
        <v>665</v>
      </c>
      <c r="C45" s="41" t="s">
        <v>1039</v>
      </c>
      <c r="D45" s="67">
        <f>SUMIF(詳細表【実績】!$C$10:$C$116,'結果表（37部門）【実績】'!$B45,詳細表【実績】!G$10:G$116)</f>
        <v>0</v>
      </c>
      <c r="E45" s="67">
        <f>SUMIF(詳細表【実績】!$C$10:$C$116,'結果表（37部門）【実績】'!$B45,詳細表【実績】!H$10:H$116)</f>
        <v>0</v>
      </c>
      <c r="F45" s="67">
        <f>SUMIF(詳細表【実績】!$C$10:$C$116,'結果表（37部門）【実績】'!$B45,詳細表【実績】!I$10:I$116)</f>
        <v>0</v>
      </c>
      <c r="G45" s="67">
        <f>SUMIF(詳細表【実績】!$C$10:$C$116,'結果表（37部門）【実績】'!$B45,詳細表【実績】!AA$10:AA$116)</f>
        <v>0</v>
      </c>
      <c r="H45" s="67">
        <f>SUMIF(詳細表【実績】!$C$10:$C$116,'結果表（37部門）【実績】'!$B45,詳細表【実績】!AE$10:AE$116)</f>
        <v>0</v>
      </c>
      <c r="I45" s="67">
        <f>SUMIF(詳細表【実績】!$C$10:$C$116,'結果表（37部門）【実績】'!$B45,詳細表【実績】!M$10:M$116)</f>
        <v>0</v>
      </c>
      <c r="J45" s="67">
        <f>SUMIF(詳細表【実績】!$C$10:$C$116,'結果表（37部門）【実績】'!$B45,詳細表【実績】!N$10:N$116)</f>
        <v>0</v>
      </c>
      <c r="K45" s="67">
        <f>SUMIF(詳細表【実績】!$C$10:$C$116,'結果表（37部門）【実績】'!$B45,詳細表【実績】!O$10:O$116)</f>
        <v>0</v>
      </c>
      <c r="L45" s="67">
        <f>SUMIF(詳細表【実績】!$C$10:$C$116,'結果表（37部門）【実績】'!$B45,詳細表【実績】!AB$10:AB$116)</f>
        <v>0</v>
      </c>
      <c r="M45" s="67">
        <f>SUMIF(詳細表【実績】!$C$10:$C$116,'結果表（37部門）【実績】'!$B45,詳細表【実績】!AF$10:AF$116)</f>
        <v>0</v>
      </c>
      <c r="N45" s="67">
        <f>SUMIF(詳細表【実績】!$C$10:$C$116,'結果表（37部門）【実績】'!$B45,詳細表【実績】!U$10:U$116)</f>
        <v>0</v>
      </c>
      <c r="O45" s="67">
        <f>SUMIF(詳細表【実績】!$C$10:$C$116,'結果表（37部門）【実績】'!$B45,詳細表【実績】!V$10:V$116)</f>
        <v>0</v>
      </c>
      <c r="P45" s="67">
        <f>SUMIF(詳細表【実績】!$C$10:$C$116,'結果表（37部門）【実績】'!$B45,詳細表【実績】!W$10:W$116)</f>
        <v>0</v>
      </c>
      <c r="Q45" s="67">
        <f>SUMIF(詳細表【実績】!$C$10:$C$116,'結果表（37部門）【実績】'!$B45,詳細表【実績】!AC$10:AC$116)</f>
        <v>0</v>
      </c>
      <c r="R45" s="67">
        <f>SUMIF(詳細表【実績】!$C$10:$C$116,'結果表（37部門）【実績】'!$B45,詳細表【実績】!AG$10:AG$116)</f>
        <v>0</v>
      </c>
      <c r="S45" s="67">
        <f>SUMIF(詳細表【実績】!$C$10:$C$116,'結果表（37部門）【実績】'!$B45,詳細表【実績】!X$10:X$116)</f>
        <v>0</v>
      </c>
      <c r="T45" s="67">
        <f>SUMIF(詳細表【実績】!$C$10:$C$116,'結果表（37部門）【実績】'!$B45,詳細表【実績】!Y$10:Y$116)</f>
        <v>0</v>
      </c>
      <c r="U45" s="67">
        <f>SUMIF(詳細表【実績】!$C$10:$C$116,'結果表（37部門）【実績】'!$B45,詳細表【実績】!Z$10:Z$116)</f>
        <v>0</v>
      </c>
      <c r="V45" s="67">
        <f>SUMIF(詳細表【実績】!$C$10:$C$116,'結果表（37部門）【実績】'!$B45,詳細表【実績】!AD$10:AD$116)</f>
        <v>0</v>
      </c>
      <c r="W45" s="67">
        <f>SUMIF(詳細表【実績】!$C$10:$C$116,'結果表（37部門）【実績】'!$B45,詳細表【実績】!AH$10:AH$116)</f>
        <v>0</v>
      </c>
    </row>
    <row r="46" spans="2:23" x14ac:dyDescent="0.15">
      <c r="B46" s="162" t="s">
        <v>708</v>
      </c>
      <c r="C46" s="116" t="s">
        <v>1002</v>
      </c>
      <c r="D46" s="46">
        <f>SUMIF(詳細表【実績】!$C$10:$C$116,'結果表（37部門）【実績】'!$B46,詳細表【実績】!G$10:G$116)</f>
        <v>0</v>
      </c>
      <c r="E46" s="46">
        <f>SUMIF(詳細表【実績】!$C$10:$C$116,'結果表（37部門）【実績】'!$B46,詳細表【実績】!H$10:H$116)</f>
        <v>0</v>
      </c>
      <c r="F46" s="46">
        <f>SUMIF(詳細表【実績】!$C$10:$C$116,'結果表（37部門）【実績】'!$B46,詳細表【実績】!I$10:I$116)</f>
        <v>0</v>
      </c>
      <c r="G46" s="46">
        <f>SUMIF(詳細表【実績】!$C$10:$C$116,'結果表（37部門）【実績】'!$B46,詳細表【実績】!AA$10:AA$116)</f>
        <v>0</v>
      </c>
      <c r="H46" s="46">
        <f>SUMIF(詳細表【実績】!$C$10:$C$116,'結果表（37部門）【実績】'!$B46,詳細表【実績】!AE$10:AE$116)</f>
        <v>0</v>
      </c>
      <c r="I46" s="46">
        <f>SUMIF(詳細表【実績】!$C$10:$C$116,'結果表（37部門）【実績】'!$B46,詳細表【実績】!M$10:M$116)</f>
        <v>0</v>
      </c>
      <c r="J46" s="46">
        <f>SUMIF(詳細表【実績】!$C$10:$C$116,'結果表（37部門）【実績】'!$B46,詳細表【実績】!N$10:N$116)</f>
        <v>0</v>
      </c>
      <c r="K46" s="46">
        <f>SUMIF(詳細表【実績】!$C$10:$C$116,'結果表（37部門）【実績】'!$B46,詳細表【実績】!O$10:O$116)</f>
        <v>0</v>
      </c>
      <c r="L46" s="46">
        <f>SUMIF(詳細表【実績】!$C$10:$C$116,'結果表（37部門）【実績】'!$B46,詳細表【実績】!AB$10:AB$116)</f>
        <v>0</v>
      </c>
      <c r="M46" s="46">
        <f>SUMIF(詳細表【実績】!$C$10:$C$116,'結果表（37部門）【実績】'!$B46,詳細表【実績】!AF$10:AF$116)</f>
        <v>0</v>
      </c>
      <c r="N46" s="46">
        <f>SUMIF(詳細表【実績】!$C$10:$C$116,'結果表（37部門）【実績】'!$B46,詳細表【実績】!U$10:U$116)</f>
        <v>0</v>
      </c>
      <c r="O46" s="46">
        <f>SUMIF(詳細表【実績】!$C$10:$C$116,'結果表（37部門）【実績】'!$B46,詳細表【実績】!V$10:V$116)</f>
        <v>0</v>
      </c>
      <c r="P46" s="46">
        <f>SUMIF(詳細表【実績】!$C$10:$C$116,'結果表（37部門）【実績】'!$B46,詳細表【実績】!W$10:W$116)</f>
        <v>0</v>
      </c>
      <c r="Q46" s="46">
        <f>SUMIF(詳細表【実績】!$C$10:$C$116,'結果表（37部門）【実績】'!$B46,詳細表【実績】!AC$10:AC$116)</f>
        <v>0</v>
      </c>
      <c r="R46" s="46">
        <f>SUMIF(詳細表【実績】!$C$10:$C$116,'結果表（37部門）【実績】'!$B46,詳細表【実績】!AG$10:AG$116)</f>
        <v>0</v>
      </c>
      <c r="S46" s="46">
        <f>SUMIF(詳細表【実績】!$C$10:$C$116,'結果表（37部門）【実績】'!$B46,詳細表【実績】!X$10:X$116)</f>
        <v>0</v>
      </c>
      <c r="T46" s="46">
        <f>SUMIF(詳細表【実績】!$C$10:$C$116,'結果表（37部門）【実績】'!$B46,詳細表【実績】!Y$10:Y$116)</f>
        <v>0</v>
      </c>
      <c r="U46" s="46">
        <f>SUMIF(詳細表【実績】!$C$10:$C$116,'結果表（37部門）【実績】'!$B46,詳細表【実績】!Z$10:Z$116)</f>
        <v>0</v>
      </c>
      <c r="V46" s="46">
        <f>SUMIF(詳細表【実績】!$C$10:$C$116,'結果表（37部門）【実績】'!$B46,詳細表【実績】!AD$10:AD$116)</f>
        <v>0</v>
      </c>
      <c r="W46" s="46">
        <f>SUMIF(詳細表【実績】!$C$10:$C$116,'結果表（37部門）【実績】'!$B46,詳細表【実績】!AH$10:AH$116)</f>
        <v>0</v>
      </c>
    </row>
    <row r="47" spans="2:23" x14ac:dyDescent="0.15">
      <c r="B47" s="155" t="s">
        <v>707</v>
      </c>
      <c r="C47" s="41" t="s">
        <v>1003</v>
      </c>
      <c r="D47" s="46">
        <f>SUMIF(詳細表【実績】!$C$10:$C$116,'結果表（37部門）【実績】'!$B47,詳細表【実績】!G$10:G$116)</f>
        <v>0</v>
      </c>
      <c r="E47" s="46">
        <f>SUMIF(詳細表【実績】!$C$10:$C$116,'結果表（37部門）【実績】'!$B47,詳細表【実績】!H$10:H$116)</f>
        <v>0</v>
      </c>
      <c r="F47" s="46">
        <f>SUMIF(詳細表【実績】!$C$10:$C$116,'結果表（37部門）【実績】'!$B47,詳細表【実績】!I$10:I$116)</f>
        <v>0</v>
      </c>
      <c r="G47" s="46">
        <f>SUMIF(詳細表【実績】!$C$10:$C$116,'結果表（37部門）【実績】'!$B47,詳細表【実績】!AA$10:AA$116)</f>
        <v>0</v>
      </c>
      <c r="H47" s="46">
        <f>SUMIF(詳細表【実績】!$C$10:$C$116,'結果表（37部門）【実績】'!$B47,詳細表【実績】!AE$10:AE$116)</f>
        <v>0</v>
      </c>
      <c r="I47" s="46">
        <f>SUMIF(詳細表【実績】!$C$10:$C$116,'結果表（37部門）【実績】'!$B47,詳細表【実績】!M$10:M$116)</f>
        <v>0</v>
      </c>
      <c r="J47" s="46">
        <f>SUMIF(詳細表【実績】!$C$10:$C$116,'結果表（37部門）【実績】'!$B47,詳細表【実績】!N$10:N$116)</f>
        <v>0</v>
      </c>
      <c r="K47" s="46">
        <f>SUMIF(詳細表【実績】!$C$10:$C$116,'結果表（37部門）【実績】'!$B47,詳細表【実績】!O$10:O$116)</f>
        <v>0</v>
      </c>
      <c r="L47" s="46">
        <f>SUMIF(詳細表【実績】!$C$10:$C$116,'結果表（37部門）【実績】'!$B47,詳細表【実績】!AB$10:AB$116)</f>
        <v>0</v>
      </c>
      <c r="M47" s="46">
        <f>SUMIF(詳細表【実績】!$C$10:$C$116,'結果表（37部門）【実績】'!$B47,詳細表【実績】!AF$10:AF$116)</f>
        <v>0</v>
      </c>
      <c r="N47" s="46">
        <f>SUMIF(詳細表【実績】!$C$10:$C$116,'結果表（37部門）【実績】'!$B47,詳細表【実績】!U$10:U$116)</f>
        <v>0</v>
      </c>
      <c r="O47" s="46">
        <f>SUMIF(詳細表【実績】!$C$10:$C$116,'結果表（37部門）【実績】'!$B47,詳細表【実績】!V$10:V$116)</f>
        <v>0</v>
      </c>
      <c r="P47" s="46">
        <f>SUMIF(詳細表【実績】!$C$10:$C$116,'結果表（37部門）【実績】'!$B47,詳細表【実績】!W$10:W$116)</f>
        <v>0</v>
      </c>
      <c r="Q47" s="46">
        <f>SUMIF(詳細表【実績】!$C$10:$C$116,'結果表（37部門）【実績】'!$B47,詳細表【実績】!AC$10:AC$116)</f>
        <v>0</v>
      </c>
      <c r="R47" s="46">
        <f>SUMIF(詳細表【実績】!$C$10:$C$116,'結果表（37部門）【実績】'!$B47,詳細表【実績】!AG$10:AG$116)</f>
        <v>0</v>
      </c>
      <c r="S47" s="46">
        <f>SUMIF(詳細表【実績】!$C$10:$C$116,'結果表（37部門）【実績】'!$B47,詳細表【実績】!X$10:X$116)</f>
        <v>0</v>
      </c>
      <c r="T47" s="46">
        <f>SUMIF(詳細表【実績】!$C$10:$C$116,'結果表（37部門）【実績】'!$B47,詳細表【実績】!Y$10:Y$116)</f>
        <v>0</v>
      </c>
      <c r="U47" s="46">
        <f>SUMIF(詳細表【実績】!$C$10:$C$116,'結果表（37部門）【実績】'!$B47,詳細表【実績】!Z$10:Z$116)</f>
        <v>0</v>
      </c>
      <c r="V47" s="46">
        <f>SUMIF(詳細表【実績】!$C$10:$C$116,'結果表（37部門）【実績】'!$B47,詳細表【実績】!AD$10:AD$116)</f>
        <v>0</v>
      </c>
      <c r="W47" s="46">
        <f>SUMIF(詳細表【実績】!$C$10:$C$116,'結果表（37部門）【実績】'!$B47,詳細表【実績】!AH$10:AH$116)</f>
        <v>0</v>
      </c>
    </row>
    <row r="48" spans="2:23" x14ac:dyDescent="0.15">
      <c r="B48" s="160"/>
      <c r="C48" s="353" t="s">
        <v>272</v>
      </c>
      <c r="D48" s="138">
        <f t="shared" ref="D48:W48" si="0">SUM(D11:D47)</f>
        <v>0</v>
      </c>
      <c r="E48" s="138">
        <f t="shared" si="0"/>
        <v>0</v>
      </c>
      <c r="F48" s="138">
        <f t="shared" si="0"/>
        <v>0</v>
      </c>
      <c r="G48" s="138">
        <f t="shared" si="0"/>
        <v>0</v>
      </c>
      <c r="H48" s="138">
        <f t="shared" si="0"/>
        <v>0</v>
      </c>
      <c r="I48" s="138">
        <f t="shared" si="0"/>
        <v>0</v>
      </c>
      <c r="J48" s="138">
        <f t="shared" si="0"/>
        <v>0</v>
      </c>
      <c r="K48" s="138">
        <f t="shared" si="0"/>
        <v>0</v>
      </c>
      <c r="L48" s="138">
        <f t="shared" si="0"/>
        <v>0</v>
      </c>
      <c r="M48" s="138">
        <f t="shared" si="0"/>
        <v>0</v>
      </c>
      <c r="N48" s="138">
        <f t="shared" si="0"/>
        <v>0</v>
      </c>
      <c r="O48" s="138">
        <f t="shared" si="0"/>
        <v>0</v>
      </c>
      <c r="P48" s="138">
        <f t="shared" si="0"/>
        <v>0</v>
      </c>
      <c r="Q48" s="138">
        <f t="shared" si="0"/>
        <v>0</v>
      </c>
      <c r="R48" s="138">
        <f t="shared" si="0"/>
        <v>0</v>
      </c>
      <c r="S48" s="138">
        <f t="shared" si="0"/>
        <v>0</v>
      </c>
      <c r="T48" s="138">
        <f t="shared" si="0"/>
        <v>0</v>
      </c>
      <c r="U48" s="138">
        <f t="shared" si="0"/>
        <v>0</v>
      </c>
      <c r="V48" s="138">
        <f t="shared" si="0"/>
        <v>0</v>
      </c>
      <c r="W48" s="138">
        <f t="shared" si="0"/>
        <v>0</v>
      </c>
    </row>
    <row r="49" spans="2:2" x14ac:dyDescent="0.15">
      <c r="B49" s="354" t="s">
        <v>287</v>
      </c>
    </row>
  </sheetData>
  <mergeCells count="22">
    <mergeCell ref="V8:V10"/>
    <mergeCell ref="W8:W10"/>
    <mergeCell ref="Q8:Q10"/>
    <mergeCell ref="R8:R10"/>
    <mergeCell ref="S8:S10"/>
    <mergeCell ref="T8:T10"/>
    <mergeCell ref="U8:U10"/>
    <mergeCell ref="G8:G10"/>
    <mergeCell ref="H8:H10"/>
    <mergeCell ref="I8:I10"/>
    <mergeCell ref="J8:J10"/>
    <mergeCell ref="K8:K10"/>
    <mergeCell ref="L8:L10"/>
    <mergeCell ref="M8:M10"/>
    <mergeCell ref="N8:N10"/>
    <mergeCell ref="O8:O10"/>
    <mergeCell ref="P8:P10"/>
    <mergeCell ref="B6:B10"/>
    <mergeCell ref="C6:C10"/>
    <mergeCell ref="D8:D10"/>
    <mergeCell ref="E8:E10"/>
    <mergeCell ref="F8:F10"/>
  </mergeCells>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5:T77"/>
  <sheetViews>
    <sheetView showGridLines="0" zoomScaleNormal="100" workbookViewId="0"/>
  </sheetViews>
  <sheetFormatPr defaultColWidth="8.75" defaultRowHeight="18.75" x14ac:dyDescent="0.15"/>
  <cols>
    <col min="1" max="1" width="1.625" style="2" customWidth="1"/>
    <col min="2" max="2" width="7.625" style="2" customWidth="1"/>
    <col min="3" max="3" width="35.375" style="2" bestFit="1" customWidth="1"/>
    <col min="4" max="4" width="51.125" style="2" bestFit="1" customWidth="1"/>
    <col min="5" max="19" width="9.625" style="2" customWidth="1"/>
    <col min="20" max="20" width="33.125" style="2" bestFit="1" customWidth="1"/>
    <col min="21" max="16384" width="8.75" style="2"/>
  </cols>
  <sheetData>
    <row r="5" spans="2:20" ht="19.5" x14ac:dyDescent="0.15">
      <c r="B5" s="1" t="s">
        <v>944</v>
      </c>
    </row>
    <row r="7" spans="2:20" x14ac:dyDescent="0.15">
      <c r="B7" s="2" t="s">
        <v>505</v>
      </c>
    </row>
    <row r="8" spans="2:20" x14ac:dyDescent="0.15">
      <c r="B8" s="2" t="s">
        <v>504</v>
      </c>
    </row>
    <row r="9" spans="2:20" x14ac:dyDescent="0.15">
      <c r="B9" s="2" t="s">
        <v>821</v>
      </c>
    </row>
    <row r="11" spans="2:20" ht="20.25" thickBot="1" x14ac:dyDescent="0.2">
      <c r="L11" s="28" t="s">
        <v>493</v>
      </c>
      <c r="O11" s="28" t="s">
        <v>494</v>
      </c>
      <c r="R11" s="28" t="s">
        <v>495</v>
      </c>
    </row>
    <row r="12" spans="2:20" ht="19.5" thickTop="1" x14ac:dyDescent="0.15">
      <c r="B12" s="440" t="s">
        <v>33</v>
      </c>
      <c r="C12" s="440" t="s">
        <v>401</v>
      </c>
      <c r="D12" s="431" t="s">
        <v>438</v>
      </c>
      <c r="E12" s="451" t="s">
        <v>946</v>
      </c>
      <c r="F12" s="452"/>
      <c r="G12" s="443" t="s">
        <v>948</v>
      </c>
      <c r="H12" s="455"/>
      <c r="I12" s="442" t="s">
        <v>946</v>
      </c>
      <c r="J12" s="443"/>
      <c r="K12" s="446" t="s">
        <v>492</v>
      </c>
      <c r="L12" s="447"/>
      <c r="M12" s="448"/>
      <c r="N12" s="446" t="s">
        <v>492</v>
      </c>
      <c r="O12" s="447"/>
      <c r="P12" s="448"/>
      <c r="Q12" s="446" t="s">
        <v>492</v>
      </c>
      <c r="R12" s="447"/>
      <c r="S12" s="448"/>
      <c r="T12" s="455" t="s">
        <v>487</v>
      </c>
    </row>
    <row r="13" spans="2:20" x14ac:dyDescent="0.15">
      <c r="B13" s="440"/>
      <c r="C13" s="440"/>
      <c r="D13" s="431"/>
      <c r="E13" s="453" t="s">
        <v>945</v>
      </c>
      <c r="F13" s="454"/>
      <c r="G13" s="445" t="s">
        <v>947</v>
      </c>
      <c r="H13" s="456"/>
      <c r="I13" s="444" t="s">
        <v>949</v>
      </c>
      <c r="J13" s="445"/>
      <c r="K13" s="449" t="str">
        <f>入力表1【予測】!E41</f>
        <v>（単位：千円)</v>
      </c>
      <c r="L13" s="445"/>
      <c r="M13" s="450"/>
      <c r="N13" s="449" t="str">
        <f>入力表1【予測】!E41</f>
        <v>（単位：千円)</v>
      </c>
      <c r="O13" s="445"/>
      <c r="P13" s="450"/>
      <c r="Q13" s="449" t="str">
        <f>入力表1【予測】!E41</f>
        <v>（単位：千円)</v>
      </c>
      <c r="R13" s="445"/>
      <c r="S13" s="450"/>
      <c r="T13" s="457"/>
    </row>
    <row r="14" spans="2:20" x14ac:dyDescent="0.15">
      <c r="B14" s="440"/>
      <c r="C14" s="440"/>
      <c r="D14" s="431"/>
      <c r="E14" s="30" t="s">
        <v>481</v>
      </c>
      <c r="F14" s="31" t="s">
        <v>482</v>
      </c>
      <c r="G14" s="32" t="s">
        <v>481</v>
      </c>
      <c r="H14" s="23" t="s">
        <v>482</v>
      </c>
      <c r="I14" s="23" t="s">
        <v>481</v>
      </c>
      <c r="J14" s="24" t="s">
        <v>482</v>
      </c>
      <c r="K14" s="33" t="s">
        <v>481</v>
      </c>
      <c r="L14" s="23" t="s">
        <v>482</v>
      </c>
      <c r="M14" s="34" t="s">
        <v>480</v>
      </c>
      <c r="N14" s="33" t="s">
        <v>481</v>
      </c>
      <c r="O14" s="23" t="s">
        <v>482</v>
      </c>
      <c r="P14" s="35" t="s">
        <v>480</v>
      </c>
      <c r="Q14" s="36" t="s">
        <v>481</v>
      </c>
      <c r="R14" s="37" t="s">
        <v>482</v>
      </c>
      <c r="S14" s="38" t="s">
        <v>480</v>
      </c>
      <c r="T14" s="456"/>
    </row>
    <row r="15" spans="2:20" x14ac:dyDescent="0.15">
      <c r="B15" s="39">
        <v>1</v>
      </c>
      <c r="C15" s="40" t="s">
        <v>402</v>
      </c>
      <c r="D15" s="41"/>
      <c r="E15" s="42">
        <v>251</v>
      </c>
      <c r="F15" s="43">
        <v>33</v>
      </c>
      <c r="G15" s="44">
        <f>E15/E$75*1000000</f>
        <v>801.95536527309616</v>
      </c>
      <c r="H15" s="45">
        <f>F15/F$75*1000000</f>
        <v>113.25805676631089</v>
      </c>
      <c r="I15" s="46">
        <f>E15/E$69*100</f>
        <v>2.3266592510196515</v>
      </c>
      <c r="J15" s="47">
        <f>F15/F$69*100</f>
        <v>1.058031420327028</v>
      </c>
      <c r="K15" s="48" t="str">
        <f>IF(COUNT(入力表1【予測】!$D$26:$D$27,入力表1【予測】!$D$37:$D$38,入力表1【予測】!$D$54:$D$55)&gt;2,"",IF(COUNT(入力表1【予測】!$D$26:$D$27)&gt;0,入力表1【予測】!D$26*入力表2【予測】!G15*各種係数!$N$26,""))</f>
        <v/>
      </c>
      <c r="L15" s="46" t="str">
        <f>IF(COUNT(入力表1【予測】!$D$26:$D$27,入力表1【予測】!$D$37:$D$38,入力表1【予測】!$D$54:$D$55)&gt;2,"",IF(COUNT(入力表1【予測】!$D$26:$D$27)&gt;0,入力表1【予測】!D$27*入力表2【予測】!H15*各種係数!$N$26,""))</f>
        <v/>
      </c>
      <c r="M15" s="49" t="str">
        <f>IF(COUNT(入力表1【予測】!$D$26:$D$27,入力表1【予測】!$D$37:$D$38,入力表1【予測】!$D$54:$D$55)&gt;2,"",IF(COUNT(入力表1【予測】!$D$26:$D$27)&gt;0,SUM(K15:L15),""))</f>
        <v/>
      </c>
      <c r="N15" s="48" t="str">
        <f>IF(COUNT(入力表1【予測】!$D$26:$D$27,入力表1【予測】!$D$37:$D$38,入力表1【予測】!$D$54:$D$55)&gt;2,"",IF(COUNT(入力表1【予測】!$D$37:$D$38)&gt;0,入力表1【予測】!D$43*入力表2【予測】!I15/100,""))</f>
        <v/>
      </c>
      <c r="O15" s="46" t="str">
        <f>IF(COUNT(入力表1【予測】!$D$26:$D$27,入力表1【予測】!$D$37:$D$38,入力表1【予測】!$D$54:$D$55)&gt;2,"",IF(COUNT(入力表1【予測】!$D$37:$D$38)&gt;0,入力表1【予測】!D$44*入力表2【予測】!J15/100,""))</f>
        <v/>
      </c>
      <c r="P15" s="50" t="str">
        <f>IF(COUNT(入力表1【予測】!$D$26:$D$27,入力表1【予測】!$D$37:$D$38,入力表1【予測】!$D$54:$D$55)&gt;2,"",IF(COUNT(入力表1【予測】!$D$37:$D$38)&gt;0,SUM(N15:O15),""))</f>
        <v/>
      </c>
      <c r="Q15" s="51" t="str">
        <f>IF(COUNT(入力表1【予測】!$D$26:$D$27,入力表1【予測】!$D$37:$D$38,入力表1【予測】!$D$54:$D$55)&gt;2,"",IF(COUNT(入力表1【予測】!$D$54:$D$55)&gt;0,IFERROR(入力表1【予測】!E$60*入力表2【予測】!E15/SUM(入力表2【予測】!E$15:E$23),0),""))</f>
        <v/>
      </c>
      <c r="R15" s="52" t="str">
        <f>IF(COUNT(入力表1【予測】!$D$26:$D$27,入力表1【予測】!$D$37:$D$38,入力表1【予測】!$D$54:$D$55)&gt;2,"",IF(COUNT(入力表1【予測】!$D$54:$D$55)&gt;0,IFERROR(入力表1【予測】!E$61*入力表2【予測】!F15/SUM(入力表2【予測】!F$15:F$23),0),""))</f>
        <v/>
      </c>
      <c r="S15" s="53" t="str">
        <f>IF(COUNT(入力表1【予測】!$D$26:$D$27,入力表1【予測】!$D$37:$D$38,入力表1【予測】!$D$54:$D$55)&gt;2,"",IF(COUNT(入力表1【予測】!$D$54:$D$55)&gt;0,SUM(Q15:R15),""))</f>
        <v/>
      </c>
      <c r="T15" s="54" t="s">
        <v>190</v>
      </c>
    </row>
    <row r="16" spans="2:20" x14ac:dyDescent="0.15">
      <c r="B16" s="39">
        <v>2</v>
      </c>
      <c r="C16" s="40" t="s">
        <v>409</v>
      </c>
      <c r="D16" s="41" t="s">
        <v>439</v>
      </c>
      <c r="E16" s="55">
        <v>478</v>
      </c>
      <c r="F16" s="56">
        <v>254</v>
      </c>
      <c r="G16" s="57">
        <f t="shared" ref="G16:G74" si="0">E16/E$75*1000000</f>
        <v>1527.2297394443824</v>
      </c>
      <c r="H16" s="58">
        <f t="shared" ref="H16:H74" si="1">F16/F$75*1000000</f>
        <v>871.74383086796854</v>
      </c>
      <c r="I16" s="46">
        <f t="shared" ref="I16:I74" si="2">E16/E$69*100</f>
        <v>4.4308490915832408</v>
      </c>
      <c r="J16" s="47">
        <f t="shared" ref="J16:J74" si="3">F16/F$69*100</f>
        <v>8.1436357806989417</v>
      </c>
      <c r="K16" s="48" t="str">
        <f>IF(COUNT(入力表1【予測】!$D$26:$D$27,入力表1【予測】!$D$37:$D$38,入力表1【予測】!$D$54:$D$55)&gt;2,"",IF(COUNT(入力表1【予測】!$D$26:$D$27)&gt;0,入力表1【予測】!D$26*入力表2【予測】!G16*各種係数!$N$26,""))</f>
        <v/>
      </c>
      <c r="L16" s="46" t="str">
        <f>IF(COUNT(入力表1【予測】!$D$26:$D$27,入力表1【予測】!$D$37:$D$38,入力表1【予測】!$D$54:$D$55)&gt;2,"",IF(COUNT(入力表1【予測】!$D$26:$D$27)&gt;0,入力表1【予測】!D$27*入力表2【予測】!H16*各種係数!$N$26,""))</f>
        <v/>
      </c>
      <c r="M16" s="49" t="str">
        <f>IF(COUNT(入力表1【予測】!$D$26:$D$27,入力表1【予測】!$D$37:$D$38,入力表1【予測】!$D$54:$D$55)&gt;2,"",IF(COUNT(入力表1【予測】!$D$26:$D$27)&gt;0,SUM(K16:L16),""))</f>
        <v/>
      </c>
      <c r="N16" s="48" t="str">
        <f>IF(COUNT(入力表1【予測】!$D$26:$D$27,入力表1【予測】!$D$37:$D$38,入力表1【予測】!$D$54:$D$55)&gt;2,"",IF(COUNT(入力表1【予測】!$D$37:$D$38)&gt;0,入力表1【予測】!D$43*入力表2【予測】!I16/100,""))</f>
        <v/>
      </c>
      <c r="O16" s="46" t="str">
        <f>IF(COUNT(入力表1【予測】!$D$26:$D$27,入力表1【予測】!$D$37:$D$38,入力表1【予測】!$D$54:$D$55)&gt;2,"",IF(COUNT(入力表1【予測】!$D$37:$D$38)&gt;0,入力表1【予測】!D$44*入力表2【予測】!J16/100,""))</f>
        <v/>
      </c>
      <c r="P16" s="50" t="str">
        <f>IF(COUNT(入力表1【予測】!$D$26:$D$27,入力表1【予測】!$D$37:$D$38,入力表1【予測】!$D$54:$D$55)&gt;2,"",IF(COUNT(入力表1【予測】!$D$37:$D$38)&gt;0,SUM(N16:O16),""))</f>
        <v/>
      </c>
      <c r="Q16" s="59" t="str">
        <f>IF(COUNT(入力表1【予測】!$D$26:$D$27,入力表1【予測】!$D$37:$D$38,入力表1【予測】!$D$54:$D$55)&gt;2,"",IF(COUNT(入力表1【予測】!$D$54:$D$55)&gt;0,IFERROR(入力表1【予測】!E$60*入力表2【予測】!E16/SUM(入力表2【予測】!E$15:E$23),0),""))</f>
        <v/>
      </c>
      <c r="R16" s="47" t="str">
        <f>IF(COUNT(入力表1【予測】!$D$26:$D$27,入力表1【予測】!$D$37:$D$38,入力表1【予測】!$D$54:$D$55)&gt;2,"",IF(COUNT(入力表1【予測】!$D$54:$D$55)&gt;0,IFERROR(入力表1【予測】!E$61*入力表2【予測】!F16/SUM(入力表2【予測】!F$15:F$23),0),""))</f>
        <v/>
      </c>
      <c r="S16" s="50" t="str">
        <f>IF(COUNT(入力表1【予測】!$D$26:$D$27,入力表1【予測】!$D$37:$D$38,入力表1【予測】!$D$54:$D$55)&gt;2,"",IF(COUNT(入力表1【予測】!$D$54:$D$55)&gt;0,SUM(Q16:R16),""))</f>
        <v/>
      </c>
      <c r="T16" s="54" t="s">
        <v>184</v>
      </c>
    </row>
    <row r="17" spans="1:20" x14ac:dyDescent="0.15">
      <c r="B17" s="39">
        <v>3</v>
      </c>
      <c r="C17" s="40" t="s">
        <v>403</v>
      </c>
      <c r="D17" s="41"/>
      <c r="E17" s="55">
        <v>245</v>
      </c>
      <c r="F17" s="56">
        <v>138</v>
      </c>
      <c r="G17" s="57">
        <f t="shared" si="0"/>
        <v>782.78511749764368</v>
      </c>
      <c r="H17" s="58">
        <f t="shared" si="1"/>
        <v>473.62460102275458</v>
      </c>
      <c r="I17" s="46">
        <f t="shared" si="2"/>
        <v>2.271041898405636</v>
      </c>
      <c r="J17" s="47">
        <f t="shared" si="3"/>
        <v>4.4244950304584796</v>
      </c>
      <c r="K17" s="48" t="str">
        <f>IF(COUNT(入力表1【予測】!$D$26:$D$27,入力表1【予測】!$D$37:$D$38,入力表1【予測】!$D$54:$D$55)&gt;2,"",IF(COUNT(入力表1【予測】!$D$26:$D$27)&gt;0,入力表1【予測】!D$26*入力表2【予測】!G17*各種係数!$N$26,""))</f>
        <v/>
      </c>
      <c r="L17" s="46" t="str">
        <f>IF(COUNT(入力表1【予測】!$D$26:$D$27,入力表1【予測】!$D$37:$D$38,入力表1【予測】!$D$54:$D$55)&gt;2,"",IF(COUNT(入力表1【予測】!$D$26:$D$27)&gt;0,入力表1【予測】!D$27*入力表2【予測】!H17*各種係数!$N$26,""))</f>
        <v/>
      </c>
      <c r="M17" s="49" t="str">
        <f>IF(COUNT(入力表1【予測】!$D$26:$D$27,入力表1【予測】!$D$37:$D$38,入力表1【予測】!$D$54:$D$55)&gt;2,"",IF(COUNT(入力表1【予測】!$D$26:$D$27)&gt;0,SUM(K17:L17),""))</f>
        <v/>
      </c>
      <c r="N17" s="48" t="str">
        <f>IF(COUNT(入力表1【予測】!$D$26:$D$27,入力表1【予測】!$D$37:$D$38,入力表1【予測】!$D$54:$D$55)&gt;2,"",IF(COUNT(入力表1【予測】!$D$37:$D$38)&gt;0,入力表1【予測】!D$43*入力表2【予測】!I17/100,""))</f>
        <v/>
      </c>
      <c r="O17" s="46" t="str">
        <f>IF(COUNT(入力表1【予測】!$D$26:$D$27,入力表1【予測】!$D$37:$D$38,入力表1【予測】!$D$54:$D$55)&gt;2,"",IF(COUNT(入力表1【予測】!$D$37:$D$38)&gt;0,入力表1【予測】!D$44*入力表2【予測】!J17/100,""))</f>
        <v/>
      </c>
      <c r="P17" s="50" t="str">
        <f>IF(COUNT(入力表1【予測】!$D$26:$D$27,入力表1【予測】!$D$37:$D$38,入力表1【予測】!$D$54:$D$55)&gt;2,"",IF(COUNT(入力表1【予測】!$D$37:$D$38)&gt;0,SUM(N17:O17),""))</f>
        <v/>
      </c>
      <c r="Q17" s="59" t="str">
        <f>IF(COUNT(入力表1【予測】!$D$26:$D$27,入力表1【予測】!$D$37:$D$38,入力表1【予測】!$D$54:$D$55)&gt;2,"",IF(COUNT(入力表1【予測】!$D$54:$D$55)&gt;0,IFERROR(入力表1【予測】!E$60*入力表2【予測】!E17/SUM(入力表2【予測】!E$15:E$23),0),""))</f>
        <v/>
      </c>
      <c r="R17" s="47" t="str">
        <f>IF(COUNT(入力表1【予測】!$D$26:$D$27,入力表1【予測】!$D$37:$D$38,入力表1【予測】!$D$54:$D$55)&gt;2,"",IF(COUNT(入力表1【予測】!$D$54:$D$55)&gt;0,IFERROR(入力表1【予測】!E$61*入力表2【予測】!F17/SUM(入力表2【予測】!F$15:F$23),0),""))</f>
        <v/>
      </c>
      <c r="S17" s="50" t="str">
        <f>IF(COUNT(入力表1【予測】!$D$26:$D$27,入力表1【予測】!$D$37:$D$38,入力表1【予測】!$D$54:$D$55)&gt;2,"",IF(COUNT(入力表1【予測】!$D$54:$D$55)&gt;0,SUM(Q17:R17),""))</f>
        <v/>
      </c>
      <c r="T17" s="54" t="s">
        <v>185</v>
      </c>
    </row>
    <row r="18" spans="1:20" x14ac:dyDescent="0.15">
      <c r="B18" s="39">
        <v>4</v>
      </c>
      <c r="C18" s="40" t="s">
        <v>404</v>
      </c>
      <c r="D18" s="41"/>
      <c r="E18" s="55">
        <v>105</v>
      </c>
      <c r="F18" s="56">
        <v>34</v>
      </c>
      <c r="G18" s="57">
        <f t="shared" si="0"/>
        <v>335.4793360704187</v>
      </c>
      <c r="H18" s="58">
        <f t="shared" si="1"/>
        <v>116.69011909256272</v>
      </c>
      <c r="I18" s="46">
        <f t="shared" si="2"/>
        <v>0.97330367074527258</v>
      </c>
      <c r="J18" s="47">
        <f t="shared" si="3"/>
        <v>1.0900929785187561</v>
      </c>
      <c r="K18" s="48" t="str">
        <f>IF(COUNT(入力表1【予測】!$D$26:$D$27,入力表1【予測】!$D$37:$D$38,入力表1【予測】!$D$54:$D$55)&gt;2,"",IF(COUNT(入力表1【予測】!$D$26:$D$27)&gt;0,入力表1【予測】!D$26*入力表2【予測】!G18*各種係数!$N$26,""))</f>
        <v/>
      </c>
      <c r="L18" s="46" t="str">
        <f>IF(COUNT(入力表1【予測】!$D$26:$D$27,入力表1【予測】!$D$37:$D$38,入力表1【予測】!$D$54:$D$55)&gt;2,"",IF(COUNT(入力表1【予測】!$D$26:$D$27)&gt;0,入力表1【予測】!D$27*入力表2【予測】!H18*各種係数!$N$26,""))</f>
        <v/>
      </c>
      <c r="M18" s="49" t="str">
        <f>IF(COUNT(入力表1【予測】!$D$26:$D$27,入力表1【予測】!$D$37:$D$38,入力表1【予測】!$D$54:$D$55)&gt;2,"",IF(COUNT(入力表1【予測】!$D$26:$D$27)&gt;0,SUM(K18:L18),""))</f>
        <v/>
      </c>
      <c r="N18" s="48" t="str">
        <f>IF(COUNT(入力表1【予測】!$D$26:$D$27,入力表1【予測】!$D$37:$D$38,入力表1【予測】!$D$54:$D$55)&gt;2,"",IF(COUNT(入力表1【予測】!$D$37:$D$38)&gt;0,入力表1【予測】!D$43*入力表2【予測】!I18/100,""))</f>
        <v/>
      </c>
      <c r="O18" s="46" t="str">
        <f>IF(COUNT(入力表1【予測】!$D$26:$D$27,入力表1【予測】!$D$37:$D$38,入力表1【予測】!$D$54:$D$55)&gt;2,"",IF(COUNT(入力表1【予測】!$D$37:$D$38)&gt;0,入力表1【予測】!D$44*入力表2【予測】!J18/100,""))</f>
        <v/>
      </c>
      <c r="P18" s="50" t="str">
        <f>IF(COUNT(入力表1【予測】!$D$26:$D$27,入力表1【予測】!$D$37:$D$38,入力表1【予測】!$D$54:$D$55)&gt;2,"",IF(COUNT(入力表1【予測】!$D$37:$D$38)&gt;0,SUM(N18:O18),""))</f>
        <v/>
      </c>
      <c r="Q18" s="59" t="str">
        <f>IF(COUNT(入力表1【予測】!$D$26:$D$27,入力表1【予測】!$D$37:$D$38,入力表1【予測】!$D$54:$D$55)&gt;2,"",IF(COUNT(入力表1【予測】!$D$54:$D$55)&gt;0,IFERROR(入力表1【予測】!E$60*入力表2【予測】!E18/SUM(入力表2【予測】!E$15:E$23),0),""))</f>
        <v/>
      </c>
      <c r="R18" s="47" t="str">
        <f>IF(COUNT(入力表1【予測】!$D$26:$D$27,入力表1【予測】!$D$37:$D$38,入力表1【予測】!$D$54:$D$55)&gt;2,"",IF(COUNT(入力表1【予測】!$D$54:$D$55)&gt;0,IFERROR(入力表1【予測】!E$61*入力表2【予測】!F18/SUM(入力表2【予測】!F$15:F$23),0),""))</f>
        <v/>
      </c>
      <c r="S18" s="50" t="str">
        <f>IF(COUNT(入力表1【予測】!$D$26:$D$27,入力表1【予測】!$D$37:$D$38,入力表1【予測】!$D$54:$D$55)&gt;2,"",IF(COUNT(入力表1【予測】!$D$54:$D$55)&gt;0,SUM(Q18:R18),""))</f>
        <v/>
      </c>
      <c r="T18" s="54" t="s">
        <v>185</v>
      </c>
    </row>
    <row r="19" spans="1:20" x14ac:dyDescent="0.15">
      <c r="B19" s="39">
        <v>5</v>
      </c>
      <c r="C19" s="40" t="s">
        <v>822</v>
      </c>
      <c r="D19" s="41" t="s">
        <v>472</v>
      </c>
      <c r="E19" s="55">
        <v>92</v>
      </c>
      <c r="F19" s="56">
        <v>14</v>
      </c>
      <c r="G19" s="57">
        <f t="shared" si="0"/>
        <v>293.94379922360497</v>
      </c>
      <c r="H19" s="58">
        <f t="shared" si="1"/>
        <v>48.048872567525827</v>
      </c>
      <c r="I19" s="46">
        <f t="shared" si="2"/>
        <v>0.85279940674823884</v>
      </c>
      <c r="J19" s="47">
        <f t="shared" si="3"/>
        <v>0.44886181468419367</v>
      </c>
      <c r="K19" s="48" t="str">
        <f>IF(COUNT(入力表1【予測】!$D$26:$D$27,入力表1【予測】!$D$37:$D$38,入力表1【予測】!$D$54:$D$55)&gt;2,"",IF(COUNT(入力表1【予測】!$D$26:$D$27)&gt;0,入力表1【予測】!D$26*入力表2【予測】!G19*各種係数!$N$26,""))</f>
        <v/>
      </c>
      <c r="L19" s="46" t="str">
        <f>IF(COUNT(入力表1【予測】!$D$26:$D$27,入力表1【予測】!$D$37:$D$38,入力表1【予測】!$D$54:$D$55)&gt;2,"",IF(COUNT(入力表1【予測】!$D$26:$D$27)&gt;0,入力表1【予測】!D$27*入力表2【予測】!H19*各種係数!$N$26,""))</f>
        <v/>
      </c>
      <c r="M19" s="49" t="str">
        <f>IF(COUNT(入力表1【予測】!$D$26:$D$27,入力表1【予測】!$D$37:$D$38,入力表1【予測】!$D$54:$D$55)&gt;2,"",IF(COUNT(入力表1【予測】!$D$26:$D$27)&gt;0,SUM(K19:L19),""))</f>
        <v/>
      </c>
      <c r="N19" s="48" t="str">
        <f>IF(COUNT(入力表1【予測】!$D$26:$D$27,入力表1【予測】!$D$37:$D$38,入力表1【予測】!$D$54:$D$55)&gt;2,"",IF(COUNT(入力表1【予測】!$D$37:$D$38)&gt;0,入力表1【予測】!D$43*入力表2【予測】!I19/100,""))</f>
        <v/>
      </c>
      <c r="O19" s="46" t="str">
        <f>IF(COUNT(入力表1【予測】!$D$26:$D$27,入力表1【予測】!$D$37:$D$38,入力表1【予測】!$D$54:$D$55)&gt;2,"",IF(COUNT(入力表1【予測】!$D$37:$D$38)&gt;0,入力表1【予測】!D$44*入力表2【予測】!J19/100,""))</f>
        <v/>
      </c>
      <c r="P19" s="50" t="str">
        <f>IF(COUNT(入力表1【予測】!$D$26:$D$27,入力表1【予測】!$D$37:$D$38,入力表1【予測】!$D$54:$D$55)&gt;2,"",IF(COUNT(入力表1【予測】!$D$37:$D$38)&gt;0,SUM(N19:O19),""))</f>
        <v/>
      </c>
      <c r="Q19" s="59" t="str">
        <f>IF(COUNT(入力表1【予測】!$D$26:$D$27,入力表1【予測】!$D$37:$D$38,入力表1【予測】!$D$54:$D$55)&gt;2,"",IF(COUNT(入力表1【予測】!$D$54:$D$55)&gt;0,IFERROR(入力表1【予測】!E$60*入力表2【予測】!E19/SUM(入力表2【予測】!E$15:E$23),0),""))</f>
        <v/>
      </c>
      <c r="R19" s="47" t="str">
        <f>IF(COUNT(入力表1【予測】!$D$26:$D$27,入力表1【予測】!$D$37:$D$38,入力表1【予測】!$D$54:$D$55)&gt;2,"",IF(COUNT(入力表1【予測】!$D$54:$D$55)&gt;0,IFERROR(入力表1【予測】!E$61*入力表2【予測】!F19/SUM(入力表2【予測】!F$15:F$23),0),""))</f>
        <v/>
      </c>
      <c r="S19" s="50" t="str">
        <f>IF(COUNT(入力表1【予測】!$D$26:$D$27,入力表1【予測】!$D$37:$D$38,入力表1【予測】!$D$54:$D$55)&gt;2,"",IF(COUNT(入力表1【予測】!$D$54:$D$55)&gt;0,SUM(Q19:R19),""))</f>
        <v/>
      </c>
      <c r="T19" s="54" t="s">
        <v>186</v>
      </c>
    </row>
    <row r="20" spans="1:20" x14ac:dyDescent="0.15">
      <c r="B20" s="39">
        <v>6</v>
      </c>
      <c r="C20" s="40" t="s">
        <v>405</v>
      </c>
      <c r="D20" s="41"/>
      <c r="E20" s="55">
        <v>231</v>
      </c>
      <c r="F20" s="56">
        <v>43</v>
      </c>
      <c r="G20" s="57">
        <f t="shared" si="0"/>
        <v>738.05453935492108</v>
      </c>
      <c r="H20" s="58">
        <f t="shared" si="1"/>
        <v>147.57868002882933</v>
      </c>
      <c r="I20" s="46">
        <f t="shared" si="2"/>
        <v>2.1412680756395996</v>
      </c>
      <c r="J20" s="47">
        <f t="shared" si="3"/>
        <v>1.3786470022443091</v>
      </c>
      <c r="K20" s="48" t="str">
        <f>IF(COUNT(入力表1【予測】!$D$26:$D$27,入力表1【予測】!$D$37:$D$38,入力表1【予測】!$D$54:$D$55)&gt;2,"",IF(COUNT(入力表1【予測】!$D$26:$D$27)&gt;0,入力表1【予測】!D$26*入力表2【予測】!G20*各種係数!$N$26,""))</f>
        <v/>
      </c>
      <c r="L20" s="46" t="str">
        <f>IF(COUNT(入力表1【予測】!$D$26:$D$27,入力表1【予測】!$D$37:$D$38,入力表1【予測】!$D$54:$D$55)&gt;2,"",IF(COUNT(入力表1【予測】!$D$26:$D$27)&gt;0,入力表1【予測】!D$27*入力表2【予測】!H20*各種係数!$N$26,""))</f>
        <v/>
      </c>
      <c r="M20" s="49" t="str">
        <f>IF(COUNT(入力表1【予測】!$D$26:$D$27,入力表1【予測】!$D$37:$D$38,入力表1【予測】!$D$54:$D$55)&gt;2,"",IF(COUNT(入力表1【予測】!$D$26:$D$27)&gt;0,SUM(K20:L20),""))</f>
        <v/>
      </c>
      <c r="N20" s="48" t="str">
        <f>IF(COUNT(入力表1【予測】!$D$26:$D$27,入力表1【予測】!$D$37:$D$38,入力表1【予測】!$D$54:$D$55)&gt;2,"",IF(COUNT(入力表1【予測】!$D$37:$D$38)&gt;0,入力表1【予測】!D$43*入力表2【予測】!I20/100,""))</f>
        <v/>
      </c>
      <c r="O20" s="46" t="str">
        <f>IF(COUNT(入力表1【予測】!$D$26:$D$27,入力表1【予測】!$D$37:$D$38,入力表1【予測】!$D$54:$D$55)&gt;2,"",IF(COUNT(入力表1【予測】!$D$37:$D$38)&gt;0,入力表1【予測】!D$44*入力表2【予測】!J20/100,""))</f>
        <v/>
      </c>
      <c r="P20" s="50" t="str">
        <f>IF(COUNT(入力表1【予測】!$D$26:$D$27,入力表1【予測】!$D$37:$D$38,入力表1【予測】!$D$54:$D$55)&gt;2,"",IF(COUNT(入力表1【予測】!$D$37:$D$38)&gt;0,SUM(N20:O20),""))</f>
        <v/>
      </c>
      <c r="Q20" s="59" t="str">
        <f>IF(COUNT(入力表1【予測】!$D$26:$D$27,入力表1【予測】!$D$37:$D$38,入力表1【予測】!$D$54:$D$55)&gt;2,"",IF(COUNT(入力表1【予測】!$D$54:$D$55)&gt;0,IFERROR(入力表1【予測】!E$60*入力表2【予測】!E20/SUM(入力表2【予測】!E$15:E$23),0),""))</f>
        <v/>
      </c>
      <c r="R20" s="47" t="str">
        <f>IF(COUNT(入力表1【予測】!$D$26:$D$27,入力表1【予測】!$D$37:$D$38,入力表1【予測】!$D$54:$D$55)&gt;2,"",IF(COUNT(入力表1【予測】!$D$54:$D$55)&gt;0,IFERROR(入力表1【予測】!E$61*入力表2【予測】!F20/SUM(入力表2【予測】!F$15:F$23),0),""))</f>
        <v/>
      </c>
      <c r="S20" s="50" t="str">
        <f>IF(COUNT(入力表1【予測】!$D$26:$D$27,入力表1【予測】!$D$37:$D$38,入力表1【予測】!$D$54:$D$55)&gt;2,"",IF(COUNT(入力表1【予測】!$D$54:$D$55)&gt;0,SUM(Q20:R20),""))</f>
        <v/>
      </c>
      <c r="T20" s="54" t="s">
        <v>199</v>
      </c>
    </row>
    <row r="21" spans="1:20" x14ac:dyDescent="0.15">
      <c r="B21" s="39">
        <v>7</v>
      </c>
      <c r="C21" s="40" t="s">
        <v>406</v>
      </c>
      <c r="D21" s="41"/>
      <c r="E21" s="55">
        <v>648</v>
      </c>
      <c r="F21" s="56">
        <v>392</v>
      </c>
      <c r="G21" s="57">
        <f t="shared" si="0"/>
        <v>2070.3867597488697</v>
      </c>
      <c r="H21" s="58">
        <f t="shared" si="1"/>
        <v>1345.3684318907231</v>
      </c>
      <c r="I21" s="46">
        <f t="shared" si="2"/>
        <v>6.0066740823136815</v>
      </c>
      <c r="J21" s="47">
        <f t="shared" si="3"/>
        <v>12.568130811157422</v>
      </c>
      <c r="K21" s="48" t="str">
        <f>IF(COUNT(入力表1【予測】!$D$26:$D$27,入力表1【予測】!$D$37:$D$38,入力表1【予測】!$D$54:$D$55)&gt;2,"",IF(COUNT(入力表1【予測】!$D$26:$D$27)&gt;0,入力表1【予測】!D$26*入力表2【予測】!G21*各種係数!$N$26,""))</f>
        <v/>
      </c>
      <c r="L21" s="46" t="str">
        <f>IF(COUNT(入力表1【予測】!$D$26:$D$27,入力表1【予測】!$D$37:$D$38,入力表1【予測】!$D$54:$D$55)&gt;2,"",IF(COUNT(入力表1【予測】!$D$26:$D$27)&gt;0,入力表1【予測】!D$27*入力表2【予測】!H21*各種係数!$N$26,""))</f>
        <v/>
      </c>
      <c r="M21" s="49" t="str">
        <f>IF(COUNT(入力表1【予測】!$D$26:$D$27,入力表1【予測】!$D$37:$D$38,入力表1【予測】!$D$54:$D$55)&gt;2,"",IF(COUNT(入力表1【予測】!$D$26:$D$27)&gt;0,SUM(K21:L21),""))</f>
        <v/>
      </c>
      <c r="N21" s="48" t="str">
        <f>IF(COUNT(入力表1【予測】!$D$26:$D$27,入力表1【予測】!$D$37:$D$38,入力表1【予測】!$D$54:$D$55)&gt;2,"",IF(COUNT(入力表1【予測】!$D$37:$D$38)&gt;0,入力表1【予測】!D$43*入力表2【予測】!I21/100,""))</f>
        <v/>
      </c>
      <c r="O21" s="46" t="str">
        <f>IF(COUNT(入力表1【予測】!$D$26:$D$27,入力表1【予測】!$D$37:$D$38,入力表1【予測】!$D$54:$D$55)&gt;2,"",IF(COUNT(入力表1【予測】!$D$37:$D$38)&gt;0,入力表1【予測】!D$44*入力表2【予測】!J21/100,""))</f>
        <v/>
      </c>
      <c r="P21" s="50" t="str">
        <f>IF(COUNT(入力表1【予測】!$D$26:$D$27,入力表1【予測】!$D$37:$D$38,入力表1【予測】!$D$54:$D$55)&gt;2,"",IF(COUNT(入力表1【予測】!$D$37:$D$38)&gt;0,SUM(N21:O21),""))</f>
        <v/>
      </c>
      <c r="Q21" s="59" t="str">
        <f>IF(COUNT(入力表1【予測】!$D$26:$D$27,入力表1【予測】!$D$37:$D$38,入力表1【予測】!$D$54:$D$55)&gt;2,"",IF(COUNT(入力表1【予測】!$D$54:$D$55)&gt;0,IFERROR(入力表1【予測】!E$60*入力表2【予測】!E21/SUM(入力表2【予測】!E$15:E$23),0),""))</f>
        <v/>
      </c>
      <c r="R21" s="47" t="str">
        <f>IF(COUNT(入力表1【予測】!$D$26:$D$27,入力表1【予測】!$D$37:$D$38,入力表1【予測】!$D$54:$D$55)&gt;2,"",IF(COUNT(入力表1【予測】!$D$54:$D$55)&gt;0,IFERROR(入力表1【予測】!E$61*入力表2【予測】!F21/SUM(入力表2【予測】!F$15:F$23),0),""))</f>
        <v/>
      </c>
      <c r="S21" s="50" t="str">
        <f>IF(COUNT(入力表1【予測】!$D$26:$D$27,入力表1【予測】!$D$37:$D$38,入力表1【予測】!$D$54:$D$55)&gt;2,"",IF(COUNT(入力表1【予測】!$D$54:$D$55)&gt;0,SUM(Q21:R21),""))</f>
        <v/>
      </c>
      <c r="T21" s="54" t="s">
        <v>158</v>
      </c>
    </row>
    <row r="22" spans="1:20" x14ac:dyDescent="0.15">
      <c r="B22" s="39">
        <v>8</v>
      </c>
      <c r="C22" s="40" t="s">
        <v>408</v>
      </c>
      <c r="D22" s="41"/>
      <c r="E22" s="55">
        <v>172</v>
      </c>
      <c r="F22" s="56">
        <v>96</v>
      </c>
      <c r="G22" s="57">
        <f t="shared" si="0"/>
        <v>549.54710289630498</v>
      </c>
      <c r="H22" s="58">
        <f t="shared" si="1"/>
        <v>329.47798332017709</v>
      </c>
      <c r="I22" s="46">
        <f t="shared" si="2"/>
        <v>1.5943641082684465</v>
      </c>
      <c r="J22" s="47">
        <f t="shared" si="3"/>
        <v>3.0779095864058994</v>
      </c>
      <c r="K22" s="48" t="str">
        <f>IF(COUNT(入力表1【予測】!$D$26:$D$27,入力表1【予測】!$D$37:$D$38,入力表1【予測】!$D$54:$D$55)&gt;2,"",IF(COUNT(入力表1【予測】!$D$26:$D$27)&gt;0,入力表1【予測】!D$26*入力表2【予測】!G22*各種係数!$N$26,""))</f>
        <v/>
      </c>
      <c r="L22" s="46" t="str">
        <f>IF(COUNT(入力表1【予測】!$D$26:$D$27,入力表1【予測】!$D$37:$D$38,入力表1【予測】!$D$54:$D$55)&gt;2,"",IF(COUNT(入力表1【予測】!$D$26:$D$27)&gt;0,入力表1【予測】!D$27*入力表2【予測】!H22*各種係数!$N$26,""))</f>
        <v/>
      </c>
      <c r="M22" s="49" t="str">
        <f>IF(COUNT(入力表1【予測】!$D$26:$D$27,入力表1【予測】!$D$37:$D$38,入力表1【予測】!$D$54:$D$55)&gt;2,"",IF(COUNT(入力表1【予測】!$D$26:$D$27)&gt;0,SUM(K22:L22),""))</f>
        <v/>
      </c>
      <c r="N22" s="48" t="str">
        <f>IF(COUNT(入力表1【予測】!$D$26:$D$27,入力表1【予測】!$D$37:$D$38,入力表1【予測】!$D$54:$D$55)&gt;2,"",IF(COUNT(入力表1【予測】!$D$37:$D$38)&gt;0,入力表1【予測】!D$43*入力表2【予測】!I22/100,""))</f>
        <v/>
      </c>
      <c r="O22" s="46" t="str">
        <f>IF(COUNT(入力表1【予測】!$D$26:$D$27,入力表1【予測】!$D$37:$D$38,入力表1【予測】!$D$54:$D$55)&gt;2,"",IF(COUNT(入力表1【予測】!$D$37:$D$38)&gt;0,入力表1【予測】!D$44*入力表2【予測】!J22/100,""))</f>
        <v/>
      </c>
      <c r="P22" s="50" t="str">
        <f>IF(COUNT(入力表1【予測】!$D$26:$D$27,入力表1【予測】!$D$37:$D$38,入力表1【予測】!$D$54:$D$55)&gt;2,"",IF(COUNT(入力表1【予測】!$D$37:$D$38)&gt;0,SUM(N22:O22),""))</f>
        <v/>
      </c>
      <c r="Q22" s="59" t="str">
        <f>IF(COUNT(入力表1【予測】!$D$26:$D$27,入力表1【予測】!$D$37:$D$38,入力表1【予測】!$D$54:$D$55)&gt;2,"",IF(COUNT(入力表1【予測】!$D$54:$D$55)&gt;0,IFERROR(入力表1【予測】!E$60*入力表2【予測】!E22/SUM(入力表2【予測】!E$15:E$23),0),""))</f>
        <v/>
      </c>
      <c r="R22" s="47" t="str">
        <f>IF(COUNT(入力表1【予測】!$D$26:$D$27,入力表1【予測】!$D$37:$D$38,入力表1【予測】!$D$54:$D$55)&gt;2,"",IF(COUNT(入力表1【予測】!$D$54:$D$55)&gt;0,IFERROR(入力表1【予測】!E$61*入力表2【予測】!F22/SUM(入力表2【予測】!F$15:F$23),0),""))</f>
        <v/>
      </c>
      <c r="S22" s="50" t="str">
        <f>IF(COUNT(入力表1【予測】!$D$26:$D$27,入力表1【予測】!$D$37:$D$38,入力表1【予測】!$D$54:$D$55)&gt;2,"",IF(COUNT(入力表1【予測】!$D$54:$D$55)&gt;0,SUM(Q22:R22),""))</f>
        <v/>
      </c>
      <c r="T22" s="54" t="s">
        <v>190</v>
      </c>
    </row>
    <row r="23" spans="1:20" x14ac:dyDescent="0.15">
      <c r="B23" s="60">
        <v>9</v>
      </c>
      <c r="C23" s="61" t="s">
        <v>407</v>
      </c>
      <c r="D23" s="62"/>
      <c r="E23" s="63">
        <v>554</v>
      </c>
      <c r="F23" s="64">
        <v>284</v>
      </c>
      <c r="G23" s="65">
        <f t="shared" si="0"/>
        <v>1770.0528779334472</v>
      </c>
      <c r="H23" s="66">
        <f t="shared" si="1"/>
        <v>974.70570065552397</v>
      </c>
      <c r="I23" s="67">
        <f t="shared" si="2"/>
        <v>5.135335558027438</v>
      </c>
      <c r="J23" s="68">
        <f t="shared" si="3"/>
        <v>9.1054825264507855</v>
      </c>
      <c r="K23" s="69" t="str">
        <f>IF(COUNT(入力表1【予測】!$D$26:$D$27,入力表1【予測】!$D$37:$D$38,入力表1【予測】!$D$54:$D$55)&gt;2,"",IF(COUNT(入力表1【予測】!$D$26:$D$27)&gt;0,入力表1【予測】!D$26*入力表2【予測】!G23*各種係数!$N$26,""))</f>
        <v/>
      </c>
      <c r="L23" s="67" t="str">
        <f>IF(COUNT(入力表1【予測】!$D$26:$D$27,入力表1【予測】!$D$37:$D$38,入力表1【予測】!$D$54:$D$55)&gt;2,"",IF(COUNT(入力表1【予測】!$D$26:$D$27)&gt;0,入力表1【予測】!D$27*入力表2【予測】!H23*各種係数!$N$26,""))</f>
        <v/>
      </c>
      <c r="M23" s="70" t="str">
        <f>IF(COUNT(入力表1【予測】!$D$26:$D$27,入力表1【予測】!$D$37:$D$38,入力表1【予測】!$D$54:$D$55)&gt;2,"",IF(COUNT(入力表1【予測】!$D$26:$D$27)&gt;0,SUM(K23:L23),""))</f>
        <v/>
      </c>
      <c r="N23" s="69" t="str">
        <f>IF(COUNT(入力表1【予測】!$D$26:$D$27,入力表1【予測】!$D$37:$D$38,入力表1【予測】!$D$54:$D$55)&gt;2,"",IF(COUNT(入力表1【予測】!$D$37:$D$38)&gt;0,入力表1【予測】!D$43*入力表2【予測】!I23/100,""))</f>
        <v/>
      </c>
      <c r="O23" s="67" t="str">
        <f>IF(COUNT(入力表1【予測】!$D$26:$D$27,入力表1【予測】!$D$37:$D$38,入力表1【予測】!$D$54:$D$55)&gt;2,"",IF(COUNT(入力表1【予測】!$D$37:$D$38)&gt;0,入力表1【予測】!D$44*入力表2【予測】!J23/100,""))</f>
        <v/>
      </c>
      <c r="P23" s="71" t="str">
        <f>IF(COUNT(入力表1【予測】!$D$26:$D$27,入力表1【予測】!$D$37:$D$38,入力表1【予測】!$D$54:$D$55)&gt;2,"",IF(COUNT(入力表1【予測】!$D$37:$D$38)&gt;0,SUM(N23:O23),""))</f>
        <v/>
      </c>
      <c r="Q23" s="72" t="str">
        <f>IF(COUNT(入力表1【予測】!$D$26:$D$27,入力表1【予測】!$D$37:$D$38,入力表1【予測】!$D$54:$D$55)&gt;2,"",IF(COUNT(入力表1【予測】!$D$54:$D$55)&gt;0,IFERROR(入力表1【予測】!E$60*入力表2【予測】!E23/SUM(入力表2【予測】!E$15:E$23),0),""))</f>
        <v/>
      </c>
      <c r="R23" s="68" t="str">
        <f>IF(COUNT(入力表1【予測】!$D$26:$D$27,入力表1【予測】!$D$37:$D$38,入力表1【予測】!$D$54:$D$55)&gt;2,"",IF(COUNT(入力表1【予測】!$D$54:$D$55)&gt;0,IFERROR(入力表1【予測】!E$61*入力表2【予測】!F23/SUM(入力表2【予測】!F$15:F$23),0),""))</f>
        <v/>
      </c>
      <c r="S23" s="71" t="str">
        <f>IF(COUNT(入力表1【予測】!$D$26:$D$27,入力表1【予測】!$D$37:$D$38,入力表1【予測】!$D$54:$D$55)&gt;2,"",IF(COUNT(入力表1【予測】!$D$54:$D$55)&gt;0,SUM(Q23:R23),""))</f>
        <v/>
      </c>
      <c r="T23" s="73" t="s">
        <v>190</v>
      </c>
    </row>
    <row r="24" spans="1:20" x14ac:dyDescent="0.15">
      <c r="B24" s="74">
        <v>10</v>
      </c>
      <c r="C24" s="75" t="s">
        <v>410</v>
      </c>
      <c r="D24" s="76" t="s">
        <v>440</v>
      </c>
      <c r="E24" s="63">
        <v>3506</v>
      </c>
      <c r="F24" s="64">
        <v>0</v>
      </c>
      <c r="G24" s="65">
        <f t="shared" si="0"/>
        <v>11201.814783456077</v>
      </c>
      <c r="H24" s="66">
        <f t="shared" si="1"/>
        <v>0</v>
      </c>
      <c r="I24" s="67">
        <f t="shared" si="2"/>
        <v>32.499073044123101</v>
      </c>
      <c r="J24" s="68">
        <f t="shared" si="3"/>
        <v>0</v>
      </c>
      <c r="K24" s="69" t="str">
        <f>IF(COUNT(入力表1【予測】!$D$26:$D$27,入力表1【予測】!$D$37:$D$38,入力表1【予測】!$D$54:$D$55)&gt;2,"",IF(COUNT(入力表1【予測】!$D$26:$D$27)&gt;0,入力表1【予測】!D$26*入力表2【予測】!G24*各種係数!$N$26,""))</f>
        <v/>
      </c>
      <c r="L24" s="67" t="str">
        <f>IF(COUNT(入力表1【予測】!$D$26:$D$27,入力表1【予測】!$D$37:$D$38,入力表1【予測】!$D$54:$D$55)&gt;2,"",IF(COUNT(入力表1【予測】!$D$26:$D$27)&gt;0,入力表1【予測】!D$27*入力表2【予測】!H24*各種係数!$N$26,""))</f>
        <v/>
      </c>
      <c r="M24" s="70" t="str">
        <f>IF(COUNT(入力表1【予測】!$D$26:$D$27,入力表1【予測】!$D$37:$D$38,入力表1【予測】!$D$54:$D$55)&gt;2,"",IF(COUNT(入力表1【予測】!$D$26:$D$27)&gt;0,SUM(K24:L24),""))</f>
        <v/>
      </c>
      <c r="N24" s="69" t="str">
        <f>IF(COUNT(入力表1【予測】!$D$26:$D$27,入力表1【予測】!$D$37:$D$38,入力表1【予測】!$D$54:$D$55)&gt;2,"",IF(COUNT(入力表1【予測】!$D$37:$D$38)&gt;0,入力表1【予測】!D$43*入力表2【予測】!I24/100,""))</f>
        <v/>
      </c>
      <c r="O24" s="67" t="str">
        <f>IF(COUNT(入力表1【予測】!$D$26:$D$27,入力表1【予測】!$D$37:$D$38,入力表1【予測】!$D$54:$D$55)&gt;2,"",IF(COUNT(入力表1【予測】!$D$37:$D$38)&gt;0,入力表1【予測】!D$44*入力表2【予測】!J24/100,""))</f>
        <v/>
      </c>
      <c r="P24" s="71" t="str">
        <f>IF(COUNT(入力表1【予測】!$D$26:$D$27,入力表1【予測】!$D$37:$D$38,入力表1【予測】!$D$54:$D$55)&gt;2,"",IF(COUNT(入力表1【予測】!$D$37:$D$38)&gt;0,SUM(N24:O24),""))</f>
        <v/>
      </c>
      <c r="Q24" s="69" t="str">
        <f>IF(COUNT(入力表1【予測】!$D$26:$D$27,入力表1【予測】!$D$37:$D$38,入力表1【予測】!$D$54:$D$55)&gt;2,"",IF(COUNT(入力表1【予測】!$D$54:$D$55)&gt;0,IFERROR(入力表1【予測】!F$60*入力表2【予測】!E24/入力表2【予測】!E24,0),""))</f>
        <v/>
      </c>
      <c r="R24" s="68" t="str">
        <f>IF(COUNT(入力表1【予測】!$D$26:$D$27,入力表1【予測】!$D$37:$D$38,入力表1【予測】!$D$54:$D$55)&gt;2,"",IF(COUNT(入力表1【予測】!$D$54:$D$55)&gt;0,IFERROR(入力表1【予測】!F$61*入力表2【予測】!F24/入力表2【予測】!F24,0),""))</f>
        <v/>
      </c>
      <c r="S24" s="71" t="str">
        <f>IF(COUNT(入力表1【予測】!$D$26:$D$27,入力表1【予測】!$D$37:$D$38,入力表1【予測】!$D$54:$D$55)&gt;2,"",IF(COUNT(入力表1【予測】!$D$54:$D$55)&gt;0,SUM(Q24:R24),""))</f>
        <v/>
      </c>
      <c r="T24" s="77" t="s">
        <v>200</v>
      </c>
    </row>
    <row r="25" spans="1:20" x14ac:dyDescent="0.15">
      <c r="B25" s="74">
        <v>11</v>
      </c>
      <c r="C25" s="78" t="s">
        <v>411</v>
      </c>
      <c r="D25" s="79" t="s">
        <v>441</v>
      </c>
      <c r="E25" s="63">
        <v>1888</v>
      </c>
      <c r="F25" s="64">
        <v>565</v>
      </c>
      <c r="G25" s="65">
        <f t="shared" si="0"/>
        <v>6032.2379666757197</v>
      </c>
      <c r="H25" s="66">
        <f t="shared" si="1"/>
        <v>1939.1152143322922</v>
      </c>
      <c r="I25" s="67">
        <f t="shared" si="2"/>
        <v>17.500926955876899</v>
      </c>
      <c r="J25" s="68">
        <f t="shared" si="3"/>
        <v>18.114780378326387</v>
      </c>
      <c r="K25" s="69" t="str">
        <f>IF(COUNT(入力表1【予測】!$D$26:$D$27,入力表1【予測】!$D$37:$D$38,入力表1【予測】!$D$54:$D$55)&gt;2,"",IF(COUNT(入力表1【予測】!$D$26:$D$27)&gt;0,入力表1【予測】!D$26*入力表2【予測】!G25*各種係数!$N$26,""))</f>
        <v/>
      </c>
      <c r="L25" s="67" t="str">
        <f>IF(COUNT(入力表1【予測】!$D$26:$D$27,入力表1【予測】!$D$37:$D$38,入力表1【予測】!$D$54:$D$55)&gt;2,"",IF(COUNT(入力表1【予測】!$D$26:$D$27)&gt;0,入力表1【予測】!D$27*入力表2【予測】!H25*各種係数!$N$26,""))</f>
        <v/>
      </c>
      <c r="M25" s="70" t="str">
        <f>IF(COUNT(入力表1【予測】!$D$26:$D$27,入力表1【予測】!$D$37:$D$38,入力表1【予測】!$D$54:$D$55)&gt;2,"",IF(COUNT(入力表1【予測】!$D$26:$D$27)&gt;0,SUM(K25:L25),""))</f>
        <v/>
      </c>
      <c r="N25" s="69" t="str">
        <f>IF(COUNT(入力表1【予測】!$D$26:$D$27,入力表1【予測】!$D$37:$D$38,入力表1【予測】!$D$54:$D$55)&gt;2,"",IF(COUNT(入力表1【予測】!$D$37:$D$38)&gt;0,入力表1【予測】!D$43*入力表2【予測】!I25/100,""))</f>
        <v/>
      </c>
      <c r="O25" s="67" t="str">
        <f>IF(COUNT(入力表1【予測】!$D$26:$D$27,入力表1【予測】!$D$37:$D$38,入力表1【予測】!$D$54:$D$55)&gt;2,"",IF(COUNT(入力表1【予測】!$D$37:$D$38)&gt;0,入力表1【予測】!D$44*入力表2【予測】!J25/100,""))</f>
        <v/>
      </c>
      <c r="P25" s="71" t="str">
        <f>IF(COUNT(入力表1【予測】!$D$26:$D$27,入力表1【予測】!$D$37:$D$38,入力表1【予測】!$D$54:$D$55)&gt;2,"",IF(COUNT(入力表1【予測】!$D$37:$D$38)&gt;0,SUM(N25:O25),""))</f>
        <v/>
      </c>
      <c r="Q25" s="69" t="str">
        <f>IF(COUNT(入力表1【予測】!$D$26:$D$27,入力表1【予測】!$D$37:$D$38,入力表1【予測】!$D$54:$D$55)&gt;2,"",IF(COUNT(入力表1【予測】!$D$54:$D$55)&gt;0,IFERROR(入力表1【予測】!G$60*入力表2【予測】!E25/入力表2【予測】!E25,0),""))</f>
        <v/>
      </c>
      <c r="R25" s="80" t="str">
        <f>IF(COUNT(入力表1【予測】!$D$26:$D$27,入力表1【予測】!$D$37:$D$38,入力表1【予測】!$D$54:$D$55)&gt;2,"",IF(COUNT(入力表1【予測】!$D$54:$D$55)&gt;0,IFERROR(入力表1【予測】!G$61*入力表2【予測】!F25/入力表2【予測】!F25,0),""))</f>
        <v/>
      </c>
      <c r="S25" s="71" t="str">
        <f>IF(COUNT(入力表1【予測】!$D$26:$D$27,入力表1【予測】!$D$37:$D$38,入力表1【予測】!$D$54:$D$55)&gt;2,"",IF(COUNT(入力表1【予測】!$D$54:$D$55)&gt;0,SUM(Q25:R25),""))</f>
        <v/>
      </c>
      <c r="T25" s="77" t="s">
        <v>201</v>
      </c>
    </row>
    <row r="26" spans="1:20" x14ac:dyDescent="0.15">
      <c r="B26" s="39">
        <v>12</v>
      </c>
      <c r="C26" s="40" t="s">
        <v>412</v>
      </c>
      <c r="D26" s="41" t="s">
        <v>442</v>
      </c>
      <c r="E26" s="55">
        <v>92</v>
      </c>
      <c r="F26" s="56">
        <v>65</v>
      </c>
      <c r="G26" s="57">
        <f t="shared" si="0"/>
        <v>293.94379922360497</v>
      </c>
      <c r="H26" s="58">
        <f t="shared" si="1"/>
        <v>223.08405120636991</v>
      </c>
      <c r="I26" s="46">
        <f t="shared" si="2"/>
        <v>0.85279940674823884</v>
      </c>
      <c r="J26" s="47">
        <f t="shared" si="3"/>
        <v>2.084001282462328</v>
      </c>
      <c r="K26" s="48" t="str">
        <f>IF(COUNT(入力表1【予測】!$D$26:$D$27,入力表1【予測】!$D$37:$D$38,入力表1【予測】!$D$54:$D$55)&gt;2,"",IF(COUNT(入力表1【予測】!$D$26:$D$27)&gt;0,入力表1【予測】!D$26*入力表2【予測】!G26*各種係数!$N$26,""))</f>
        <v/>
      </c>
      <c r="L26" s="46" t="str">
        <f>IF(COUNT(入力表1【予測】!$D$26:$D$27,入力表1【予測】!$D$37:$D$38,入力表1【予測】!$D$54:$D$55)&gt;2,"",IF(COUNT(入力表1【予測】!$D$26:$D$27)&gt;0,入力表1【予測】!D$27*入力表2【予測】!H26*各種係数!$N$26,""))</f>
        <v/>
      </c>
      <c r="M26" s="49" t="str">
        <f>IF(COUNT(入力表1【予測】!$D$26:$D$27,入力表1【予測】!$D$37:$D$38,入力表1【予測】!$D$54:$D$55)&gt;2,"",IF(COUNT(入力表1【予測】!$D$26:$D$27)&gt;0,SUM(K26:L26),""))</f>
        <v/>
      </c>
      <c r="N26" s="48" t="str">
        <f>IF(COUNT(入力表1【予測】!$D$26:$D$27,入力表1【予測】!$D$37:$D$38,入力表1【予測】!$D$54:$D$55)&gt;2,"",IF(COUNT(入力表1【予測】!$D$37:$D$38)&gt;0,入力表1【予測】!D$43*入力表2【予測】!I26/100,""))</f>
        <v/>
      </c>
      <c r="O26" s="46" t="str">
        <f>IF(COUNT(入力表1【予測】!$D$26:$D$27,入力表1【予測】!$D$37:$D$38,入力表1【予測】!$D$54:$D$55)&gt;2,"",IF(COUNT(入力表1【予測】!$D$37:$D$38)&gt;0,入力表1【予測】!D$44*入力表2【予測】!J26/100,""))</f>
        <v/>
      </c>
      <c r="P26" s="50" t="str">
        <f>IF(COUNT(入力表1【予測】!$D$26:$D$27,入力表1【予測】!$D$37:$D$38,入力表1【予測】!$D$54:$D$55)&gt;2,"",IF(COUNT(入力表1【予測】!$D$37:$D$38)&gt;0,SUM(N26:O26),""))</f>
        <v/>
      </c>
      <c r="Q26" s="48" t="str">
        <f>IF(COUNT(入力表1【予測】!$D$26:$D$27,入力表1【予測】!$D$37:$D$38,入力表1【予測】!$D$54:$D$55)&gt;2,"",IF(COUNT(入力表1【予測】!$D$54:$D$55)&gt;0,IFERROR(入力表1【予測】!H$60*入力表2【予測】!E26/SUM(入力表2【予測】!E$26:E$50),0),""))</f>
        <v/>
      </c>
      <c r="R26" s="47" t="str">
        <f>IF(COUNT(入力表1【予測】!$D$26:$D$27,入力表1【予測】!$D$37:$D$38,入力表1【予測】!$D$54:$D$55)&gt;2,"",IF(COUNT(入力表1【予測】!$D$54:$D$55)&gt;0,IFERROR(入力表1【予測】!H$61*入力表2【予測】!F26/SUM(入力表2【予測】!F$26:F$50),0),""))</f>
        <v/>
      </c>
      <c r="S26" s="50" t="str">
        <f>IF(COUNT(入力表1【予測】!$D$26:$D$27,入力表1【予測】!$D$37:$D$38,入力表1【予測】!$D$54:$D$55)&gt;2,"",IF(COUNT(入力表1【予測】!$D$54:$D$55)&gt;0,SUM(Q26:R26),""))</f>
        <v/>
      </c>
      <c r="T26" s="81" t="s">
        <v>141</v>
      </c>
    </row>
    <row r="27" spans="1:20" x14ac:dyDescent="0.15">
      <c r="B27" s="39">
        <v>13</v>
      </c>
      <c r="C27" s="40" t="s">
        <v>413</v>
      </c>
      <c r="D27" s="41" t="s">
        <v>443</v>
      </c>
      <c r="E27" s="55">
        <v>63</v>
      </c>
      <c r="F27" s="56">
        <v>31</v>
      </c>
      <c r="G27" s="57">
        <f t="shared" si="0"/>
        <v>201.28760164225125</v>
      </c>
      <c r="H27" s="58">
        <f t="shared" si="1"/>
        <v>106.39393211380718</v>
      </c>
      <c r="I27" s="46">
        <f t="shared" si="2"/>
        <v>0.58398220244716359</v>
      </c>
      <c r="J27" s="47">
        <f t="shared" si="3"/>
        <v>0.99390830394357166</v>
      </c>
      <c r="K27" s="48" t="str">
        <f>IF(COUNT(入力表1【予測】!$D$26:$D$27,入力表1【予測】!$D$37:$D$38,入力表1【予測】!$D$54:$D$55)&gt;2,"",IF(COUNT(入力表1【予測】!$D$26:$D$27)&gt;0,入力表1【予測】!D$26*入力表2【予測】!G27*各種係数!$N$26,""))</f>
        <v/>
      </c>
      <c r="L27" s="46" t="str">
        <f>IF(COUNT(入力表1【予測】!$D$26:$D$27,入力表1【予測】!$D$37:$D$38,入力表1【予測】!$D$54:$D$55)&gt;2,"",IF(COUNT(入力表1【予測】!$D$26:$D$27)&gt;0,入力表1【予測】!D$27*入力表2【予測】!H27*各種係数!$N$26,""))</f>
        <v/>
      </c>
      <c r="M27" s="49" t="str">
        <f>IF(COUNT(入力表1【予測】!$D$26:$D$27,入力表1【予測】!$D$37:$D$38,入力表1【予測】!$D$54:$D$55)&gt;2,"",IF(COUNT(入力表1【予測】!$D$26:$D$27)&gt;0,SUM(K27:L27),""))</f>
        <v/>
      </c>
      <c r="N27" s="48" t="str">
        <f>IF(COUNT(入力表1【予測】!$D$26:$D$27,入力表1【予測】!$D$37:$D$38,入力表1【予測】!$D$54:$D$55)&gt;2,"",IF(COUNT(入力表1【予測】!$D$37:$D$38)&gt;0,入力表1【予測】!D$43*入力表2【予測】!I27/100,""))</f>
        <v/>
      </c>
      <c r="O27" s="46" t="str">
        <f>IF(COUNT(入力表1【予測】!$D$26:$D$27,入力表1【予測】!$D$37:$D$38,入力表1【予測】!$D$54:$D$55)&gt;2,"",IF(COUNT(入力表1【予測】!$D$37:$D$38)&gt;0,入力表1【予測】!D$44*入力表2【予測】!J27/100,""))</f>
        <v/>
      </c>
      <c r="P27" s="50" t="str">
        <f>IF(COUNT(入力表1【予測】!$D$26:$D$27,入力表1【予測】!$D$37:$D$38,入力表1【予測】!$D$54:$D$55)&gt;2,"",IF(COUNT(入力表1【予測】!$D$37:$D$38)&gt;0,SUM(N27:O27),""))</f>
        <v/>
      </c>
      <c r="Q27" s="48" t="str">
        <f>IF(COUNT(入力表1【予測】!$D$26:$D$27,入力表1【予測】!$D$37:$D$38,入力表1【予測】!$D$54:$D$55)&gt;2,"",IF(COUNT(入力表1【予測】!$D$54:$D$55)&gt;0,IFERROR(入力表1【予測】!H$60*入力表2【予測】!E27/SUM(入力表2【予測】!E$26:E$50),0),""))</f>
        <v/>
      </c>
      <c r="R27" s="47" t="str">
        <f>IF(COUNT(入力表1【予測】!$D$26:$D$27,入力表1【予測】!$D$37:$D$38,入力表1【予測】!$D$54:$D$55)&gt;2,"",IF(COUNT(入力表1【予測】!$D$54:$D$55)&gt;0,IFERROR(入力表1【予測】!H$61*入力表2【予測】!F27/SUM(入力表2【予測】!F$26:F$50),0),""))</f>
        <v/>
      </c>
      <c r="S27" s="50" t="str">
        <f>IF(COUNT(入力表1【予測】!$D$26:$D$27,入力表1【予測】!$D$37:$D$38,入力表1【予測】!$D$54:$D$55)&gt;2,"",IF(COUNT(入力表1【予測】!$D$54:$D$55)&gt;0,SUM(Q27:R27),""))</f>
        <v/>
      </c>
      <c r="T27" s="54" t="s">
        <v>145</v>
      </c>
    </row>
    <row r="28" spans="1:20" x14ac:dyDescent="0.15">
      <c r="B28" s="39">
        <v>14</v>
      </c>
      <c r="C28" s="40" t="s">
        <v>414</v>
      </c>
      <c r="D28" s="41" t="s">
        <v>444</v>
      </c>
      <c r="E28" s="55">
        <v>113</v>
      </c>
      <c r="F28" s="56">
        <v>46</v>
      </c>
      <c r="G28" s="57">
        <f t="shared" si="0"/>
        <v>361.03966643768871</v>
      </c>
      <c r="H28" s="58">
        <f t="shared" si="1"/>
        <v>157.87486700758484</v>
      </c>
      <c r="I28" s="46">
        <f t="shared" si="2"/>
        <v>1.0474601408972934</v>
      </c>
      <c r="J28" s="47">
        <f t="shared" si="3"/>
        <v>1.4748316768194933</v>
      </c>
      <c r="K28" s="48" t="str">
        <f>IF(COUNT(入力表1【予測】!$D$26:$D$27,入力表1【予測】!$D$37:$D$38,入力表1【予測】!$D$54:$D$55)&gt;2,"",IF(COUNT(入力表1【予測】!$D$26:$D$27)&gt;0,入力表1【予測】!D$26*入力表2【予測】!G28*各種係数!$N$26,""))</f>
        <v/>
      </c>
      <c r="L28" s="46" t="str">
        <f>IF(COUNT(入力表1【予測】!$D$26:$D$27,入力表1【予測】!$D$37:$D$38,入力表1【予測】!$D$54:$D$55)&gt;2,"",IF(COUNT(入力表1【予測】!$D$26:$D$27)&gt;0,入力表1【予測】!D$27*入力表2【予測】!H28*各種係数!$N$26,""))</f>
        <v/>
      </c>
      <c r="M28" s="49" t="str">
        <f>IF(COUNT(入力表1【予測】!$D$26:$D$27,入力表1【予測】!$D$37:$D$38,入力表1【予測】!$D$54:$D$55)&gt;2,"",IF(COUNT(入力表1【予測】!$D$26:$D$27)&gt;0,SUM(K28:L28),""))</f>
        <v/>
      </c>
      <c r="N28" s="48" t="str">
        <f>IF(COUNT(入力表1【予測】!$D$26:$D$27,入力表1【予測】!$D$37:$D$38,入力表1【予測】!$D$54:$D$55)&gt;2,"",IF(COUNT(入力表1【予測】!$D$37:$D$38)&gt;0,入力表1【予測】!D$43*入力表2【予測】!I28/100,""))</f>
        <v/>
      </c>
      <c r="O28" s="46" t="str">
        <f>IF(COUNT(入力表1【予測】!$D$26:$D$27,入力表1【予測】!$D$37:$D$38,入力表1【予測】!$D$54:$D$55)&gt;2,"",IF(COUNT(入力表1【予測】!$D$37:$D$38)&gt;0,入力表1【予測】!D$44*入力表2【予測】!J28/100,""))</f>
        <v/>
      </c>
      <c r="P28" s="50" t="str">
        <f>IF(COUNT(入力表1【予測】!$D$26:$D$27,入力表1【予測】!$D$37:$D$38,入力表1【予測】!$D$54:$D$55)&gt;2,"",IF(COUNT(入力表1【予測】!$D$37:$D$38)&gt;0,SUM(N28:O28),""))</f>
        <v/>
      </c>
      <c r="Q28" s="48" t="str">
        <f>IF(COUNT(入力表1【予測】!$D$26:$D$27,入力表1【予測】!$D$37:$D$38,入力表1【予測】!$D$54:$D$55)&gt;2,"",IF(COUNT(入力表1【予測】!$D$54:$D$55)&gt;0,IFERROR(入力表1【予測】!H$60*入力表2【予測】!E28/SUM(入力表2【予測】!E$26:E$50),0),""))</f>
        <v/>
      </c>
      <c r="R28" s="47" t="str">
        <f>IF(COUNT(入力表1【予測】!$D$26:$D$27,入力表1【予測】!$D$37:$D$38,入力表1【予測】!$D$54:$D$55)&gt;2,"",IF(COUNT(入力表1【予測】!$D$54:$D$55)&gt;0,IFERROR(入力表1【予測】!H$61*入力表2【予測】!F28/SUM(入力表2【予測】!F$26:F$50),0),""))</f>
        <v/>
      </c>
      <c r="S28" s="50" t="str">
        <f>IF(COUNT(入力表1【予測】!$D$26:$D$27,入力表1【予測】!$D$37:$D$38,入力表1【予測】!$D$54:$D$55)&gt;2,"",IF(COUNT(入力表1【予測】!$D$54:$D$55)&gt;0,SUM(Q28:R28),""))</f>
        <v/>
      </c>
      <c r="T28" s="54" t="s">
        <v>144</v>
      </c>
    </row>
    <row r="29" spans="1:20" x14ac:dyDescent="0.15">
      <c r="B29" s="39">
        <v>15</v>
      </c>
      <c r="C29" s="40" t="s">
        <v>415</v>
      </c>
      <c r="D29" s="41" t="s">
        <v>445</v>
      </c>
      <c r="E29" s="55">
        <v>105</v>
      </c>
      <c r="F29" s="56">
        <v>45</v>
      </c>
      <c r="G29" s="57">
        <f t="shared" si="0"/>
        <v>335.4793360704187</v>
      </c>
      <c r="H29" s="58">
        <f t="shared" si="1"/>
        <v>154.442804681333</v>
      </c>
      <c r="I29" s="46">
        <f t="shared" si="2"/>
        <v>0.97330367074527258</v>
      </c>
      <c r="J29" s="47">
        <f t="shared" si="3"/>
        <v>1.4427701186277653</v>
      </c>
      <c r="K29" s="48" t="str">
        <f>IF(COUNT(入力表1【予測】!$D$26:$D$27,入力表1【予測】!$D$37:$D$38,入力表1【予測】!$D$54:$D$55)&gt;2,"",IF(COUNT(入力表1【予測】!$D$26:$D$27)&gt;0,入力表1【予測】!D$26*入力表2【予測】!G29*各種係数!$N$26,""))</f>
        <v/>
      </c>
      <c r="L29" s="46" t="str">
        <f>IF(COUNT(入力表1【予測】!$D$26:$D$27,入力表1【予測】!$D$37:$D$38,入力表1【予測】!$D$54:$D$55)&gt;2,"",IF(COUNT(入力表1【予測】!$D$26:$D$27)&gt;0,入力表1【予測】!D$27*入力表2【予測】!H29*各種係数!$N$26,""))</f>
        <v/>
      </c>
      <c r="M29" s="49" t="str">
        <f>IF(COUNT(入力表1【予測】!$D$26:$D$27,入力表1【予測】!$D$37:$D$38,入力表1【予測】!$D$54:$D$55)&gt;2,"",IF(COUNT(入力表1【予測】!$D$26:$D$27)&gt;0,SUM(K29:L29),""))</f>
        <v/>
      </c>
      <c r="N29" s="48" t="str">
        <f>IF(COUNT(入力表1【予測】!$D$26:$D$27,入力表1【予測】!$D$37:$D$38,入力表1【予測】!$D$54:$D$55)&gt;2,"",IF(COUNT(入力表1【予測】!$D$37:$D$38)&gt;0,入力表1【予測】!D$43*入力表2【予測】!I29/100,""))</f>
        <v/>
      </c>
      <c r="O29" s="46" t="str">
        <f>IF(COUNT(入力表1【予測】!$D$26:$D$27,入力表1【予測】!$D$37:$D$38,入力表1【予測】!$D$54:$D$55)&gt;2,"",IF(COUNT(入力表1【予測】!$D$37:$D$38)&gt;0,入力表1【予測】!D$44*入力表2【予測】!J29/100,""))</f>
        <v/>
      </c>
      <c r="P29" s="50" t="str">
        <f>IF(COUNT(入力表1【予測】!$D$26:$D$27,入力表1【予測】!$D$37:$D$38,入力表1【予測】!$D$54:$D$55)&gt;2,"",IF(COUNT(入力表1【予測】!$D$37:$D$38)&gt;0,SUM(N29:O29),""))</f>
        <v/>
      </c>
      <c r="Q29" s="48" t="str">
        <f>IF(COUNT(入力表1【予測】!$D$26:$D$27,入力表1【予測】!$D$37:$D$38,入力表1【予測】!$D$54:$D$55)&gt;2,"",IF(COUNT(入力表1【予測】!$D$54:$D$55)&gt;0,IFERROR(入力表1【予測】!H$60*入力表2【予測】!E29/SUM(入力表2【予測】!E$26:E$50),0),""))</f>
        <v/>
      </c>
      <c r="R29" s="47" t="str">
        <f>IF(COUNT(入力表1【予測】!$D$26:$D$27,入力表1【予測】!$D$37:$D$38,入力表1【予測】!$D$54:$D$55)&gt;2,"",IF(COUNT(入力表1【予測】!$D$54:$D$55)&gt;0,IFERROR(入力表1【予測】!H$61*入力表2【予測】!F29/SUM(入力表2【予測】!F$26:F$50),0),""))</f>
        <v/>
      </c>
      <c r="S29" s="50" t="str">
        <f>IF(COUNT(入力表1【予測】!$D$26:$D$27,入力表1【予測】!$D$37:$D$38,入力表1【予測】!$D$54:$D$55)&gt;2,"",IF(COUNT(入力表1【予測】!$D$54:$D$55)&gt;0,SUM(Q29:R29),""))</f>
        <v/>
      </c>
      <c r="T29" s="54" t="s">
        <v>145</v>
      </c>
    </row>
    <row r="30" spans="1:20" x14ac:dyDescent="0.15">
      <c r="B30" s="39">
        <v>16</v>
      </c>
      <c r="C30" s="40" t="s">
        <v>416</v>
      </c>
      <c r="D30" s="41"/>
      <c r="E30" s="55">
        <v>688</v>
      </c>
      <c r="F30" s="56">
        <v>255</v>
      </c>
      <c r="G30" s="57">
        <f t="shared" si="0"/>
        <v>2198.1884115852199</v>
      </c>
      <c r="H30" s="58">
        <f t="shared" si="1"/>
        <v>875.17589319422041</v>
      </c>
      <c r="I30" s="46">
        <f t="shared" si="2"/>
        <v>6.3774564330737862</v>
      </c>
      <c r="J30" s="47">
        <f t="shared" si="3"/>
        <v>8.1756973388906697</v>
      </c>
      <c r="K30" s="48" t="str">
        <f>IF(COUNT(入力表1【予測】!$D$26:$D$27,入力表1【予測】!$D$37:$D$38,入力表1【予測】!$D$54:$D$55)&gt;2,"",IF(COUNT(入力表1【予測】!$D$26:$D$27)&gt;0,入力表1【予測】!D$26*入力表2【予測】!G30*各種係数!$N$26,""))</f>
        <v/>
      </c>
      <c r="L30" s="46" t="str">
        <f>IF(COUNT(入力表1【予測】!$D$26:$D$27,入力表1【予測】!$D$37:$D$38,入力表1【予測】!$D$54:$D$55)&gt;2,"",IF(COUNT(入力表1【予測】!$D$26:$D$27)&gt;0,入力表1【予測】!D$27*入力表2【予測】!H30*各種係数!$N$26,""))</f>
        <v/>
      </c>
      <c r="M30" s="49" t="str">
        <f>IF(COUNT(入力表1【予測】!$D$26:$D$27,入力表1【予測】!$D$37:$D$38,入力表1【予測】!$D$54:$D$55)&gt;2,"",IF(COUNT(入力表1【予測】!$D$26:$D$27)&gt;0,SUM(K30:L30),""))</f>
        <v/>
      </c>
      <c r="N30" s="48" t="str">
        <f>IF(COUNT(入力表1【予測】!$D$26:$D$27,入力表1【予測】!$D$37:$D$38,入力表1【予測】!$D$54:$D$55)&gt;2,"",IF(COUNT(入力表1【予測】!$D$37:$D$38)&gt;0,入力表1【予測】!D$43*入力表2【予測】!I30/100,""))</f>
        <v/>
      </c>
      <c r="O30" s="46" t="str">
        <f>IF(COUNT(入力表1【予測】!$D$26:$D$27,入力表1【予測】!$D$37:$D$38,入力表1【予測】!$D$54:$D$55)&gt;2,"",IF(COUNT(入力表1【予測】!$D$37:$D$38)&gt;0,入力表1【予測】!D$44*入力表2【予測】!J30/100,""))</f>
        <v/>
      </c>
      <c r="P30" s="50" t="str">
        <f>IF(COUNT(入力表1【予測】!$D$26:$D$27,入力表1【予測】!$D$37:$D$38,入力表1【予測】!$D$54:$D$55)&gt;2,"",IF(COUNT(入力表1【予測】!$D$37:$D$38)&gt;0,SUM(N30:O30),""))</f>
        <v/>
      </c>
      <c r="Q30" s="48" t="str">
        <f>IF(COUNT(入力表1【予測】!$D$26:$D$27,入力表1【予測】!$D$37:$D$38,入力表1【予測】!$D$54:$D$55)&gt;2,"",IF(COUNT(入力表1【予測】!$D$54:$D$55)&gt;0,IFERROR(入力表1【予測】!H$60*入力表2【予測】!E30/SUM(入力表2【予測】!E$26:E$50),0),""))</f>
        <v/>
      </c>
      <c r="R30" s="47" t="str">
        <f>IF(COUNT(入力表1【予測】!$D$26:$D$27,入力表1【予測】!$D$37:$D$38,入力表1【予測】!$D$54:$D$55)&gt;2,"",IF(COUNT(入力表1【予測】!$D$54:$D$55)&gt;0,IFERROR(入力表1【予測】!H$61*入力表2【予測】!F30/SUM(入力表2【予測】!F$26:F$50),0),""))</f>
        <v/>
      </c>
      <c r="S30" s="50" t="str">
        <f>IF(COUNT(入力表1【予測】!$D$26:$D$27,入力表1【予測】!$D$37:$D$38,入力表1【予測】!$D$54:$D$55)&gt;2,"",IF(COUNT(入力表1【予測】!$D$54:$D$55)&gt;0,SUM(Q30:R30),""))</f>
        <v/>
      </c>
      <c r="T30" s="54" t="s">
        <v>145</v>
      </c>
    </row>
    <row r="31" spans="1:20" x14ac:dyDescent="0.15">
      <c r="A31" s="82"/>
      <c r="B31" s="39">
        <v>17</v>
      </c>
      <c r="C31" s="83" t="s">
        <v>454</v>
      </c>
      <c r="D31" s="41"/>
      <c r="E31" s="55">
        <f>365*各種係数!P33</f>
        <v>365</v>
      </c>
      <c r="F31" s="56">
        <f>159*各種係数!P33</f>
        <v>159</v>
      </c>
      <c r="G31" s="57">
        <f t="shared" si="0"/>
        <v>1166.1900730066936</v>
      </c>
      <c r="H31" s="58">
        <f t="shared" si="1"/>
        <v>545.69790987404338</v>
      </c>
      <c r="I31" s="46">
        <f t="shared" si="2"/>
        <v>3.3833889506859478</v>
      </c>
      <c r="J31" s="47">
        <f t="shared" si="3"/>
        <v>5.0977877524847708</v>
      </c>
      <c r="K31" s="48" t="str">
        <f>IF(COUNT(入力表1【予測】!$D$26:$D$27,入力表1【予測】!$D$37:$D$38,入力表1【予測】!$D$54:$D$55)&gt;2,"",IF(COUNT(入力表1【予測】!$D$26:$D$27)&gt;0,入力表1【予測】!D$26*入力表2【予測】!G31*各種係数!$N$26,""))</f>
        <v/>
      </c>
      <c r="L31" s="46" t="str">
        <f>IF(COUNT(入力表1【予測】!$D$26:$D$27,入力表1【予測】!$D$37:$D$38,入力表1【予測】!$D$54:$D$55)&gt;2,"",IF(COUNT(入力表1【予測】!$D$26:$D$27)&gt;0,入力表1【予測】!D$27*入力表2【予測】!H31*各種係数!$N$26,""))</f>
        <v/>
      </c>
      <c r="M31" s="49" t="str">
        <f>IF(COUNT(入力表1【予測】!$D$26:$D$27,入力表1【予測】!$D$37:$D$38,入力表1【予測】!$D$54:$D$55)&gt;2,"",IF(COUNT(入力表1【予測】!$D$26:$D$27)&gt;0,SUM(K31:L31),""))</f>
        <v/>
      </c>
      <c r="N31" s="48" t="str">
        <f>IF(COUNT(入力表1【予測】!$D$26:$D$27,入力表1【予測】!$D$37:$D$38,入力表1【予測】!$D$54:$D$55)&gt;2,"",IF(COUNT(入力表1【予測】!$D$37:$D$38)&gt;0,入力表1【予測】!D$43*入力表2【予測】!I31/100,""))</f>
        <v/>
      </c>
      <c r="O31" s="46" t="str">
        <f>IF(COUNT(入力表1【予測】!$D$26:$D$27,入力表1【予測】!$D$37:$D$38,入力表1【予測】!$D$54:$D$55)&gt;2,"",IF(COUNT(入力表1【予測】!$D$37:$D$38)&gt;0,入力表1【予測】!D$44*入力表2【予測】!J31/100,""))</f>
        <v/>
      </c>
      <c r="P31" s="50" t="str">
        <f>IF(COUNT(入力表1【予測】!$D$26:$D$27,入力表1【予測】!$D$37:$D$38,入力表1【予測】!$D$54:$D$55)&gt;2,"",IF(COUNT(入力表1【予測】!$D$37:$D$38)&gt;0,SUM(N31:O31),""))</f>
        <v/>
      </c>
      <c r="Q31" s="48" t="str">
        <f>IF(COUNT(入力表1【予測】!$D$26:$D$27,入力表1【予測】!$D$37:$D$38,入力表1【予測】!$D$54:$D$55)&gt;2,"",IF(COUNT(入力表1【予測】!$D$54:$D$55)&gt;0,IFERROR(入力表1【予測】!H$60*入力表2【予測】!E31/SUM(入力表2【予測】!E$26:E$50),0),""))</f>
        <v/>
      </c>
      <c r="R31" s="47" t="str">
        <f>IF(COUNT(入力表1【予測】!$D$26:$D$27,入力表1【予測】!$D$37:$D$38,入力表1【予測】!$D$54:$D$55)&gt;2,"",IF(COUNT(入力表1【予測】!$D$54:$D$55)&gt;0,IFERROR(入力表1【予測】!H$61*入力表2【予測】!F31/SUM(入力表2【予測】!F$26:F$50),0),""))</f>
        <v/>
      </c>
      <c r="S31" s="50" t="str">
        <f>IF(COUNT(入力表1【予測】!$D$26:$D$27,入力表1【予測】!$D$37:$D$38,入力表1【予測】!$D$54:$D$55)&gt;2,"",IF(COUNT(入力表1【予測】!$D$54:$D$55)&gt;0,SUM(Q31:R31),""))</f>
        <v/>
      </c>
      <c r="T31" s="54" t="s">
        <v>145</v>
      </c>
    </row>
    <row r="32" spans="1:20" x14ac:dyDescent="0.15">
      <c r="A32" s="82"/>
      <c r="B32" s="39">
        <v>18</v>
      </c>
      <c r="C32" s="83" t="s">
        <v>455</v>
      </c>
      <c r="D32" s="41"/>
      <c r="E32" s="55">
        <f>365*各種係数!P34</f>
        <v>0</v>
      </c>
      <c r="F32" s="56">
        <f>159*各種係数!P34</f>
        <v>0</v>
      </c>
      <c r="G32" s="57">
        <f t="shared" si="0"/>
        <v>0</v>
      </c>
      <c r="H32" s="58">
        <f t="shared" si="1"/>
        <v>0</v>
      </c>
      <c r="I32" s="46">
        <f t="shared" si="2"/>
        <v>0</v>
      </c>
      <c r="J32" s="47">
        <f t="shared" si="3"/>
        <v>0</v>
      </c>
      <c r="K32" s="48" t="str">
        <f>IF(COUNT(入力表1【予測】!$D$26:$D$27,入力表1【予測】!$D$37:$D$38,入力表1【予測】!$D$54:$D$55)&gt;2,"",IF(COUNT(入力表1【予測】!$D$26:$D$27)&gt;0,入力表1【予測】!D$26*入力表2【予測】!G32*各種係数!$N$26,""))</f>
        <v/>
      </c>
      <c r="L32" s="46" t="str">
        <f>IF(COUNT(入力表1【予測】!$D$26:$D$27,入力表1【予測】!$D$37:$D$38,入力表1【予測】!$D$54:$D$55)&gt;2,"",IF(COUNT(入力表1【予測】!$D$26:$D$27)&gt;0,入力表1【予測】!D$27*入力表2【予測】!H32*各種係数!$N$26,""))</f>
        <v/>
      </c>
      <c r="M32" s="49" t="str">
        <f>IF(COUNT(入力表1【予測】!$D$26:$D$27,入力表1【予測】!$D$37:$D$38,入力表1【予測】!$D$54:$D$55)&gt;2,"",IF(COUNT(入力表1【予測】!$D$26:$D$27)&gt;0,SUM(K32:L32),""))</f>
        <v/>
      </c>
      <c r="N32" s="48" t="str">
        <f>IF(COUNT(入力表1【予測】!$D$26:$D$27,入力表1【予測】!$D$37:$D$38,入力表1【予測】!$D$54:$D$55)&gt;2,"",IF(COUNT(入力表1【予測】!$D$37:$D$38)&gt;0,入力表1【予測】!D$43*入力表2【予測】!I32/100,""))</f>
        <v/>
      </c>
      <c r="O32" s="46" t="str">
        <f>IF(COUNT(入力表1【予測】!$D$26:$D$27,入力表1【予測】!$D$37:$D$38,入力表1【予測】!$D$54:$D$55)&gt;2,"",IF(COUNT(入力表1【予測】!$D$37:$D$38)&gt;0,入力表1【予測】!D$44*入力表2【予測】!J32/100,""))</f>
        <v/>
      </c>
      <c r="P32" s="50" t="str">
        <f>IF(COUNT(入力表1【予測】!$D$26:$D$27,入力表1【予測】!$D$37:$D$38,入力表1【予測】!$D$54:$D$55)&gt;2,"",IF(COUNT(入力表1【予測】!$D$37:$D$38)&gt;0,SUM(N32:O32),""))</f>
        <v/>
      </c>
      <c r="Q32" s="48" t="str">
        <f>IF(COUNT(入力表1【予測】!$D$26:$D$27,入力表1【予測】!$D$37:$D$38,入力表1【予測】!$D$54:$D$55)&gt;2,"",IF(COUNT(入力表1【予測】!$D$54:$D$55)&gt;0,IFERROR(入力表1【予測】!H$60*入力表2【予測】!E32/SUM(入力表2【予測】!E$26:E$50),0),""))</f>
        <v/>
      </c>
      <c r="R32" s="47" t="str">
        <f>IF(COUNT(入力表1【予測】!$D$26:$D$27,入力表1【予測】!$D$37:$D$38,入力表1【予測】!$D$54:$D$55)&gt;2,"",IF(COUNT(入力表1【予測】!$D$54:$D$55)&gt;0,IFERROR(入力表1【予測】!H$61*入力表2【予測】!F32/SUM(入力表2【予測】!F$26:F$50),0),""))</f>
        <v/>
      </c>
      <c r="S32" s="50" t="str">
        <f>IF(COUNT(入力表1【予測】!$D$26:$D$27,入力表1【予測】!$D$37:$D$38,入力表1【予測】!$D$54:$D$55)&gt;2,"",IF(COUNT(入力表1【予測】!$D$54:$D$55)&gt;0,SUM(Q32:R32),""))</f>
        <v/>
      </c>
      <c r="T32" s="54" t="s">
        <v>146</v>
      </c>
    </row>
    <row r="33" spans="1:20" x14ac:dyDescent="0.15">
      <c r="A33" s="82"/>
      <c r="B33" s="39">
        <v>19</v>
      </c>
      <c r="C33" s="40" t="s">
        <v>417</v>
      </c>
      <c r="D33" s="41" t="s">
        <v>446</v>
      </c>
      <c r="E33" s="55">
        <v>175</v>
      </c>
      <c r="F33" s="56">
        <v>94</v>
      </c>
      <c r="G33" s="57">
        <f t="shared" si="0"/>
        <v>559.13222678403122</v>
      </c>
      <c r="H33" s="58">
        <f t="shared" si="1"/>
        <v>322.61385866767341</v>
      </c>
      <c r="I33" s="46">
        <f t="shared" si="2"/>
        <v>1.6221727845754541</v>
      </c>
      <c r="J33" s="47">
        <f t="shared" si="3"/>
        <v>3.0137864700224433</v>
      </c>
      <c r="K33" s="48" t="str">
        <f>IF(COUNT(入力表1【予測】!$D$26:$D$27,入力表1【予測】!$D$37:$D$38,入力表1【予測】!$D$54:$D$55)&gt;2,"",IF(COUNT(入力表1【予測】!$D$26:$D$27)&gt;0,入力表1【予測】!D$26*入力表2【予測】!G33*各種係数!$N$26,""))</f>
        <v/>
      </c>
      <c r="L33" s="46" t="str">
        <f>IF(COUNT(入力表1【予測】!$D$26:$D$27,入力表1【予測】!$D$37:$D$38,入力表1【予測】!$D$54:$D$55)&gt;2,"",IF(COUNT(入力表1【予測】!$D$26:$D$27)&gt;0,入力表1【予測】!D$27*入力表2【予測】!H33*各種係数!$N$26,""))</f>
        <v/>
      </c>
      <c r="M33" s="49" t="str">
        <f>IF(COUNT(入力表1【予測】!$D$26:$D$27,入力表1【予測】!$D$37:$D$38,入力表1【予測】!$D$54:$D$55)&gt;2,"",IF(COUNT(入力表1【予測】!$D$26:$D$27)&gt;0,SUM(K33:L33),""))</f>
        <v/>
      </c>
      <c r="N33" s="48" t="str">
        <f>IF(COUNT(入力表1【予測】!$D$26:$D$27,入力表1【予測】!$D$37:$D$38,入力表1【予測】!$D$54:$D$55)&gt;2,"",IF(COUNT(入力表1【予測】!$D$37:$D$38)&gt;0,入力表1【予測】!D$43*入力表2【予測】!I33/100,""))</f>
        <v/>
      </c>
      <c r="O33" s="46" t="str">
        <f>IF(COUNT(入力表1【予測】!$D$26:$D$27,入力表1【予測】!$D$37:$D$38,入力表1【予測】!$D$54:$D$55)&gt;2,"",IF(COUNT(入力表1【予測】!$D$37:$D$38)&gt;0,入力表1【予測】!D$44*入力表2【予測】!J33/100,""))</f>
        <v/>
      </c>
      <c r="P33" s="50" t="str">
        <f>IF(COUNT(入力表1【予測】!$D$26:$D$27,入力表1【予測】!$D$37:$D$38,入力表1【予測】!$D$54:$D$55)&gt;2,"",IF(COUNT(入力表1【予測】!$D$37:$D$38)&gt;0,SUM(N33:O33),""))</f>
        <v/>
      </c>
      <c r="Q33" s="48" t="str">
        <f>IF(COUNT(入力表1【予測】!$D$26:$D$27,入力表1【予測】!$D$37:$D$38,入力表1【予測】!$D$54:$D$55)&gt;2,"",IF(COUNT(入力表1【予測】!$D$54:$D$55)&gt;0,IFERROR(入力表1【予測】!H$60*入力表2【予測】!E33/SUM(入力表2【予測】!E$26:E$50),0),""))</f>
        <v/>
      </c>
      <c r="R33" s="47" t="str">
        <f>IF(COUNT(入力表1【予測】!$D$26:$D$27,入力表1【予測】!$D$37:$D$38,入力表1【予測】!$D$54:$D$55)&gt;2,"",IF(COUNT(入力表1【予測】!$D$54:$D$55)&gt;0,IFERROR(入力表1【予測】!H$61*入力表2【予測】!F33/SUM(入力表2【予測】!F$26:F$50),0),""))</f>
        <v/>
      </c>
      <c r="S33" s="50" t="str">
        <f>IF(COUNT(入力表1【予測】!$D$26:$D$27,入力表1【予測】!$D$37:$D$38,入力表1【予測】!$D$54:$D$55)&gt;2,"",IF(COUNT(入力表1【予測】!$D$54:$D$55)&gt;0,SUM(Q33:R33),""))</f>
        <v/>
      </c>
      <c r="T33" s="54" t="s">
        <v>148</v>
      </c>
    </row>
    <row r="34" spans="1:20" x14ac:dyDescent="0.15">
      <c r="A34" s="82"/>
      <c r="B34" s="39">
        <v>20</v>
      </c>
      <c r="C34" s="40" t="s">
        <v>418</v>
      </c>
      <c r="D34" s="41"/>
      <c r="E34" s="55">
        <v>77</v>
      </c>
      <c r="F34" s="56">
        <v>48</v>
      </c>
      <c r="G34" s="57">
        <f t="shared" si="0"/>
        <v>246.01817978497371</v>
      </c>
      <c r="H34" s="58">
        <f t="shared" si="1"/>
        <v>164.73899166008854</v>
      </c>
      <c r="I34" s="46">
        <f t="shared" si="2"/>
        <v>0.71375602521319992</v>
      </c>
      <c r="J34" s="47">
        <f t="shared" si="3"/>
        <v>1.5389547932029497</v>
      </c>
      <c r="K34" s="48" t="str">
        <f>IF(COUNT(入力表1【予測】!$D$26:$D$27,入力表1【予測】!$D$37:$D$38,入力表1【予測】!$D$54:$D$55)&gt;2,"",IF(COUNT(入力表1【予測】!$D$26:$D$27)&gt;0,入力表1【予測】!D$26*入力表2【予測】!G34*各種係数!$N$26,""))</f>
        <v/>
      </c>
      <c r="L34" s="46" t="str">
        <f>IF(COUNT(入力表1【予測】!$D$26:$D$27,入力表1【予測】!$D$37:$D$38,入力表1【予測】!$D$54:$D$55)&gt;2,"",IF(COUNT(入力表1【予測】!$D$26:$D$27)&gt;0,入力表1【予測】!D$27*入力表2【予測】!H34*各種係数!$N$26,""))</f>
        <v/>
      </c>
      <c r="M34" s="49" t="str">
        <f>IF(COUNT(入力表1【予測】!$D$26:$D$27,入力表1【予測】!$D$37:$D$38,入力表1【予測】!$D$54:$D$55)&gt;2,"",IF(COUNT(入力表1【予測】!$D$26:$D$27)&gt;0,SUM(K34:L34),""))</f>
        <v/>
      </c>
      <c r="N34" s="48" t="str">
        <f>IF(COUNT(入力表1【予測】!$D$26:$D$27,入力表1【予測】!$D$37:$D$38,入力表1【予測】!$D$54:$D$55)&gt;2,"",IF(COUNT(入力表1【予測】!$D$37:$D$38)&gt;0,入力表1【予測】!D$43*入力表2【予測】!I34/100,""))</f>
        <v/>
      </c>
      <c r="O34" s="46" t="str">
        <f>IF(COUNT(入力表1【予測】!$D$26:$D$27,入力表1【予測】!$D$37:$D$38,入力表1【予測】!$D$54:$D$55)&gt;2,"",IF(COUNT(入力表1【予測】!$D$37:$D$38)&gt;0,入力表1【予測】!D$44*入力表2【予測】!J34/100,""))</f>
        <v/>
      </c>
      <c r="P34" s="50" t="str">
        <f>IF(COUNT(入力表1【予測】!$D$26:$D$27,入力表1【予測】!$D$37:$D$38,入力表1【予測】!$D$54:$D$55)&gt;2,"",IF(COUNT(入力表1【予測】!$D$37:$D$38)&gt;0,SUM(N34:O34),""))</f>
        <v/>
      </c>
      <c r="Q34" s="48" t="str">
        <f>IF(COUNT(入力表1【予測】!$D$26:$D$27,入力表1【予測】!$D$37:$D$38,入力表1【予測】!$D$54:$D$55)&gt;2,"",IF(COUNT(入力表1【予測】!$D$54:$D$55)&gt;0,IFERROR(入力表1【予測】!H$60*入力表2【予測】!E34/SUM(入力表2【予測】!E$26:E$50),0),""))</f>
        <v/>
      </c>
      <c r="R34" s="47" t="str">
        <f>IF(COUNT(入力表1【予測】!$D$26:$D$27,入力表1【予測】!$D$37:$D$38,入力表1【予測】!$D$54:$D$55)&gt;2,"",IF(COUNT(入力表1【予測】!$D$54:$D$55)&gt;0,IFERROR(入力表1【予測】!H$61*入力表2【予測】!F34/SUM(入力表2【予測】!F$26:F$50),0),""))</f>
        <v/>
      </c>
      <c r="S34" s="50" t="str">
        <f>IF(COUNT(入力表1【予測】!$D$26:$D$27,入力表1【予測】!$D$37:$D$38,入力表1【予測】!$D$54:$D$55)&gt;2,"",IF(COUNT(入力表1【予測】!$D$54:$D$55)&gt;0,SUM(Q34:R34),""))</f>
        <v/>
      </c>
      <c r="T34" s="54" t="s">
        <v>950</v>
      </c>
    </row>
    <row r="35" spans="1:20" x14ac:dyDescent="0.15">
      <c r="A35" s="82"/>
      <c r="B35" s="39">
        <v>21</v>
      </c>
      <c r="C35" s="83" t="s">
        <v>456</v>
      </c>
      <c r="D35" s="41"/>
      <c r="E35" s="55">
        <f>38*各種係数!P37</f>
        <v>38</v>
      </c>
      <c r="F35" s="56">
        <f>12*各種係数!P37</f>
        <v>12</v>
      </c>
      <c r="G35" s="57">
        <f t="shared" si="0"/>
        <v>121.41156924453249</v>
      </c>
      <c r="H35" s="58">
        <f t="shared" si="1"/>
        <v>41.184747915022136</v>
      </c>
      <c r="I35" s="46">
        <f t="shared" si="2"/>
        <v>0.35224323322209861</v>
      </c>
      <c r="J35" s="47">
        <f t="shared" si="3"/>
        <v>0.38473869830073743</v>
      </c>
      <c r="K35" s="48" t="str">
        <f>IF(COUNT(入力表1【予測】!$D$26:$D$27,入力表1【予測】!$D$37:$D$38,入力表1【予測】!$D$54:$D$55)&gt;2,"",IF(COUNT(入力表1【予測】!$D$26:$D$27)&gt;0,入力表1【予測】!D$26*入力表2【予測】!G35*各種係数!$N$26,""))</f>
        <v/>
      </c>
      <c r="L35" s="46" t="str">
        <f>IF(COUNT(入力表1【予測】!$D$26:$D$27,入力表1【予測】!$D$37:$D$38,入力表1【予測】!$D$54:$D$55)&gt;2,"",IF(COUNT(入力表1【予測】!$D$26:$D$27)&gt;0,入力表1【予測】!D$27*入力表2【予測】!H35*各種係数!$N$26,""))</f>
        <v/>
      </c>
      <c r="M35" s="49" t="str">
        <f>IF(COUNT(入力表1【予測】!$D$26:$D$27,入力表1【予測】!$D$37:$D$38,入力表1【予測】!$D$54:$D$55)&gt;2,"",IF(COUNT(入力表1【予測】!$D$26:$D$27)&gt;0,SUM(K35:L35),""))</f>
        <v/>
      </c>
      <c r="N35" s="48" t="str">
        <f>IF(COUNT(入力表1【予測】!$D$26:$D$27,入力表1【予測】!$D$37:$D$38,入力表1【予測】!$D$54:$D$55)&gt;2,"",IF(COUNT(入力表1【予測】!$D$37:$D$38)&gt;0,入力表1【予測】!D$43*入力表2【予測】!I35/100,""))</f>
        <v/>
      </c>
      <c r="O35" s="46" t="str">
        <f>IF(COUNT(入力表1【予測】!$D$26:$D$27,入力表1【予測】!$D$37:$D$38,入力表1【予測】!$D$54:$D$55)&gt;2,"",IF(COUNT(入力表1【予測】!$D$37:$D$38)&gt;0,入力表1【予測】!D$44*入力表2【予測】!J35/100,""))</f>
        <v/>
      </c>
      <c r="P35" s="50" t="str">
        <f>IF(COUNT(入力表1【予測】!$D$26:$D$27,入力表1【予測】!$D$37:$D$38,入力表1【予測】!$D$54:$D$55)&gt;2,"",IF(COUNT(入力表1【予測】!$D$37:$D$38)&gt;0,SUM(N35:O35),""))</f>
        <v/>
      </c>
      <c r="Q35" s="48" t="str">
        <f>IF(COUNT(入力表1【予測】!$D$26:$D$27,入力表1【予測】!$D$37:$D$38,入力表1【予測】!$D$54:$D$55)&gt;2,"",IF(COUNT(入力表1【予測】!$D$54:$D$55)&gt;0,IFERROR(入力表1【予測】!H$60*入力表2【予測】!E35/SUM(入力表2【予測】!E$26:E$50),0),""))</f>
        <v/>
      </c>
      <c r="R35" s="47" t="str">
        <f>IF(COUNT(入力表1【予測】!$D$26:$D$27,入力表1【予測】!$D$37:$D$38,入力表1【予測】!$D$54:$D$55)&gt;2,"",IF(COUNT(入力表1【予測】!$D$54:$D$55)&gt;0,IFERROR(入力表1【予測】!H$61*入力表2【予測】!F35/SUM(入力表2【予測】!F$26:F$50),0),""))</f>
        <v/>
      </c>
      <c r="S35" s="50" t="str">
        <f>IF(COUNT(入力表1【予測】!$D$26:$D$27,入力表1【予測】!$D$37:$D$38,入力表1【予測】!$D$54:$D$55)&gt;2,"",IF(COUNT(入力表1【予測】!$D$54:$D$55)&gt;0,SUM(Q35:R35),""))</f>
        <v/>
      </c>
      <c r="T35" s="54" t="s">
        <v>164</v>
      </c>
    </row>
    <row r="36" spans="1:20" x14ac:dyDescent="0.15">
      <c r="A36" s="82"/>
      <c r="B36" s="39">
        <v>22</v>
      </c>
      <c r="C36" s="83" t="s">
        <v>457</v>
      </c>
      <c r="D36" s="41"/>
      <c r="E36" s="55">
        <f>38*各種係数!P38</f>
        <v>0</v>
      </c>
      <c r="F36" s="56">
        <f>12*各種係数!P38</f>
        <v>0</v>
      </c>
      <c r="G36" s="57">
        <f t="shared" si="0"/>
        <v>0</v>
      </c>
      <c r="H36" s="58">
        <f t="shared" si="1"/>
        <v>0</v>
      </c>
      <c r="I36" s="46">
        <f t="shared" si="2"/>
        <v>0</v>
      </c>
      <c r="J36" s="47">
        <f t="shared" si="3"/>
        <v>0</v>
      </c>
      <c r="K36" s="48" t="str">
        <f>IF(COUNT(入力表1【予測】!$D$26:$D$27,入力表1【予測】!$D$37:$D$38,入力表1【予測】!$D$54:$D$55)&gt;2,"",IF(COUNT(入力表1【予測】!$D$26:$D$27)&gt;0,入力表1【予測】!D$26*入力表2【予測】!G36*各種係数!$N$26,""))</f>
        <v/>
      </c>
      <c r="L36" s="46" t="str">
        <f>IF(COUNT(入力表1【予測】!$D$26:$D$27,入力表1【予測】!$D$37:$D$38,入力表1【予測】!$D$54:$D$55)&gt;2,"",IF(COUNT(入力表1【予測】!$D$26:$D$27)&gt;0,入力表1【予測】!D$27*入力表2【予測】!H36*各種係数!$N$26,""))</f>
        <v/>
      </c>
      <c r="M36" s="49" t="str">
        <f>IF(COUNT(入力表1【予測】!$D$26:$D$27,入力表1【予測】!$D$37:$D$38,入力表1【予測】!$D$54:$D$55)&gt;2,"",IF(COUNT(入力表1【予測】!$D$26:$D$27)&gt;0,SUM(K36:L36),""))</f>
        <v/>
      </c>
      <c r="N36" s="48" t="str">
        <f>IF(COUNT(入力表1【予測】!$D$26:$D$27,入力表1【予測】!$D$37:$D$38,入力表1【予測】!$D$54:$D$55)&gt;2,"",IF(COUNT(入力表1【予測】!$D$37:$D$38)&gt;0,入力表1【予測】!D$43*入力表2【予測】!I36/100,""))</f>
        <v/>
      </c>
      <c r="O36" s="46" t="str">
        <f>IF(COUNT(入力表1【予測】!$D$26:$D$27,入力表1【予測】!$D$37:$D$38,入力表1【予測】!$D$54:$D$55)&gt;2,"",IF(COUNT(入力表1【予測】!$D$37:$D$38)&gt;0,入力表1【予測】!D$44*入力表2【予測】!J36/100,""))</f>
        <v/>
      </c>
      <c r="P36" s="50" t="str">
        <f>IF(COUNT(入力表1【予測】!$D$26:$D$27,入力表1【予測】!$D$37:$D$38,入力表1【予測】!$D$54:$D$55)&gt;2,"",IF(COUNT(入力表1【予測】!$D$37:$D$38)&gt;0,SUM(N36:O36),""))</f>
        <v/>
      </c>
      <c r="Q36" s="48" t="str">
        <f>IF(COUNT(入力表1【予測】!$D$26:$D$27,入力表1【予測】!$D$37:$D$38,入力表1【予測】!$D$54:$D$55)&gt;2,"",IF(COUNT(入力表1【予測】!$D$54:$D$55)&gt;0,IFERROR(入力表1【予測】!H$60*入力表2【予測】!E36/SUM(入力表2【予測】!E$26:E$50),0),""))</f>
        <v/>
      </c>
      <c r="R36" s="47" t="str">
        <f>IF(COUNT(入力表1【予測】!$D$26:$D$27,入力表1【予測】!$D$37:$D$38,入力表1【予測】!$D$54:$D$55)&gt;2,"",IF(COUNT(入力表1【予測】!$D$54:$D$55)&gt;0,IFERROR(入力表1【予測】!H$61*入力表2【予測】!F36/SUM(入力表2【予測】!F$26:F$50),0),""))</f>
        <v/>
      </c>
      <c r="S36" s="50" t="str">
        <f>IF(COUNT(入力表1【予測】!$D$26:$D$27,入力表1【予測】!$D$37:$D$38,入力表1【予測】!$D$54:$D$55)&gt;2,"",IF(COUNT(入力表1【予測】!$D$54:$D$55)&gt;0,SUM(Q36:R36),""))</f>
        <v/>
      </c>
      <c r="T36" s="54" t="s">
        <v>162</v>
      </c>
    </row>
    <row r="37" spans="1:20" x14ac:dyDescent="0.15">
      <c r="A37" s="82"/>
      <c r="B37" s="39">
        <v>23</v>
      </c>
      <c r="C37" s="40" t="s">
        <v>419</v>
      </c>
      <c r="D37" s="41" t="s">
        <v>447</v>
      </c>
      <c r="E37" s="55">
        <v>22</v>
      </c>
      <c r="F37" s="56">
        <v>7</v>
      </c>
      <c r="G37" s="57">
        <f t="shared" si="0"/>
        <v>70.290908509992491</v>
      </c>
      <c r="H37" s="58">
        <f t="shared" si="1"/>
        <v>24.024436283762913</v>
      </c>
      <c r="I37" s="46">
        <f t="shared" si="2"/>
        <v>0.20393029291805709</v>
      </c>
      <c r="J37" s="47">
        <f t="shared" si="3"/>
        <v>0.22443090734209684</v>
      </c>
      <c r="K37" s="48" t="str">
        <f>IF(COUNT(入力表1【予測】!$D$26:$D$27,入力表1【予測】!$D$37:$D$38,入力表1【予測】!$D$54:$D$55)&gt;2,"",IF(COUNT(入力表1【予測】!$D$26:$D$27)&gt;0,入力表1【予測】!D$26*入力表2【予測】!G37*各種係数!$N$26,""))</f>
        <v/>
      </c>
      <c r="L37" s="46" t="str">
        <f>IF(COUNT(入力表1【予測】!$D$26:$D$27,入力表1【予測】!$D$37:$D$38,入力表1【予測】!$D$54:$D$55)&gt;2,"",IF(COUNT(入力表1【予測】!$D$26:$D$27)&gt;0,入力表1【予測】!D$27*入力表2【予測】!H37*各種係数!$N$26,""))</f>
        <v/>
      </c>
      <c r="M37" s="49" t="str">
        <f>IF(COUNT(入力表1【予測】!$D$26:$D$27,入力表1【予測】!$D$37:$D$38,入力表1【予測】!$D$54:$D$55)&gt;2,"",IF(COUNT(入力表1【予測】!$D$26:$D$27)&gt;0,SUM(K37:L37),""))</f>
        <v/>
      </c>
      <c r="N37" s="48" t="str">
        <f>IF(COUNT(入力表1【予測】!$D$26:$D$27,入力表1【予測】!$D$37:$D$38,入力表1【予測】!$D$54:$D$55)&gt;2,"",IF(COUNT(入力表1【予測】!$D$37:$D$38)&gt;0,入力表1【予測】!D$43*入力表2【予測】!I37/100,""))</f>
        <v/>
      </c>
      <c r="O37" s="46" t="str">
        <f>IF(COUNT(入力表1【予測】!$D$26:$D$27,入力表1【予測】!$D$37:$D$38,入力表1【予測】!$D$54:$D$55)&gt;2,"",IF(COUNT(入力表1【予測】!$D$37:$D$38)&gt;0,入力表1【予測】!D$44*入力表2【予測】!J37/100,""))</f>
        <v/>
      </c>
      <c r="P37" s="50" t="str">
        <f>IF(COUNT(入力表1【予測】!$D$26:$D$27,入力表1【予測】!$D$37:$D$38,入力表1【予測】!$D$54:$D$55)&gt;2,"",IF(COUNT(入力表1【予測】!$D$37:$D$38)&gt;0,SUM(N37:O37),""))</f>
        <v/>
      </c>
      <c r="Q37" s="48" t="str">
        <f>IF(COUNT(入力表1【予測】!$D$26:$D$27,入力表1【予測】!$D$37:$D$38,入力表1【予測】!$D$54:$D$55)&gt;2,"",IF(COUNT(入力表1【予測】!$D$54:$D$55)&gt;0,IFERROR(入力表1【予測】!H$60*入力表2【予測】!E37/SUM(入力表2【予測】!E$26:E$50),0),""))</f>
        <v/>
      </c>
      <c r="R37" s="47" t="str">
        <f>IF(COUNT(入力表1【予測】!$D$26:$D$27,入力表1【予測】!$D$37:$D$38,入力表1【予測】!$D$54:$D$55)&gt;2,"",IF(COUNT(入力表1【予測】!$D$54:$D$55)&gt;0,IFERROR(入力表1【予測】!H$61*入力表2【予測】!F37/SUM(入力表2【予測】!F$26:F$50),0),""))</f>
        <v/>
      </c>
      <c r="S37" s="50" t="str">
        <f>IF(COUNT(入力表1【予測】!$D$26:$D$27,入力表1【予測】!$D$37:$D$38,入力表1【予測】!$D$54:$D$55)&gt;2,"",IF(COUNT(入力表1【予測】!$D$54:$D$55)&gt;0,SUM(Q37:R37),""))</f>
        <v/>
      </c>
      <c r="T37" s="54" t="s">
        <v>194</v>
      </c>
    </row>
    <row r="38" spans="1:20" x14ac:dyDescent="0.15">
      <c r="A38" s="82"/>
      <c r="B38" s="39">
        <v>24</v>
      </c>
      <c r="C38" s="83" t="s">
        <v>458</v>
      </c>
      <c r="D38" s="41"/>
      <c r="E38" s="55">
        <f>19*各種係数!P41</f>
        <v>0.15900122465641583</v>
      </c>
      <c r="F38" s="56">
        <f>15*各種係数!P41</f>
        <v>0.1255272826234862</v>
      </c>
      <c r="G38" s="57">
        <f t="shared" si="0"/>
        <v>0.50801547887731313</v>
      </c>
      <c r="H38" s="58">
        <f t="shared" si="1"/>
        <v>0.43081745760883483</v>
      </c>
      <c r="I38" s="46">
        <f t="shared" si="2"/>
        <v>1.4738711962960312E-3</v>
      </c>
      <c r="J38" s="47">
        <f t="shared" si="3"/>
        <v>4.0246002764824044E-3</v>
      </c>
      <c r="K38" s="48" t="str">
        <f>IF(COUNT(入力表1【予測】!$D$26:$D$27,入力表1【予測】!$D$37:$D$38,入力表1【予測】!$D$54:$D$55)&gt;2,"",IF(COUNT(入力表1【予測】!$D$26:$D$27)&gt;0,入力表1【予測】!D$26*入力表2【予測】!G38*各種係数!$N$26,""))</f>
        <v/>
      </c>
      <c r="L38" s="46" t="str">
        <f>IF(COUNT(入力表1【予測】!$D$26:$D$27,入力表1【予測】!$D$37:$D$38,入力表1【予測】!$D$54:$D$55)&gt;2,"",IF(COUNT(入力表1【予測】!$D$26:$D$27)&gt;0,入力表1【予測】!D$27*入力表2【予測】!H38*各種係数!$N$26,""))</f>
        <v/>
      </c>
      <c r="M38" s="49" t="str">
        <f>IF(COUNT(入力表1【予測】!$D$26:$D$27,入力表1【予測】!$D$37:$D$38,入力表1【予測】!$D$54:$D$55)&gt;2,"",IF(COUNT(入力表1【予測】!$D$26:$D$27)&gt;0,SUM(K38:L38),""))</f>
        <v/>
      </c>
      <c r="N38" s="48" t="str">
        <f>IF(COUNT(入力表1【予測】!$D$26:$D$27,入力表1【予測】!$D$37:$D$38,入力表1【予測】!$D$54:$D$55)&gt;2,"",IF(COUNT(入力表1【予測】!$D$37:$D$38)&gt;0,入力表1【予測】!D$43*入力表2【予測】!I38/100,""))</f>
        <v/>
      </c>
      <c r="O38" s="46" t="str">
        <f>IF(COUNT(入力表1【予測】!$D$26:$D$27,入力表1【予測】!$D$37:$D$38,入力表1【予測】!$D$54:$D$55)&gt;2,"",IF(COUNT(入力表1【予測】!$D$37:$D$38)&gt;0,入力表1【予測】!D$44*入力表2【予測】!J38/100,""))</f>
        <v/>
      </c>
      <c r="P38" s="50" t="str">
        <f>IF(COUNT(入力表1【予測】!$D$26:$D$27,入力表1【予測】!$D$37:$D$38,入力表1【予測】!$D$54:$D$55)&gt;2,"",IF(COUNT(入力表1【予測】!$D$37:$D$38)&gt;0,SUM(N38:O38),""))</f>
        <v/>
      </c>
      <c r="Q38" s="48" t="str">
        <f>IF(COUNT(入力表1【予測】!$D$26:$D$27,入力表1【予測】!$D$37:$D$38,入力表1【予測】!$D$54:$D$55)&gt;2,"",IF(COUNT(入力表1【予測】!$D$54:$D$55)&gt;0,IFERROR(入力表1【予測】!H$60*入力表2【予測】!E38/SUM(入力表2【予測】!E$26:E$50),0),""))</f>
        <v/>
      </c>
      <c r="R38" s="47" t="str">
        <f>IF(COUNT(入力表1【予測】!$D$26:$D$27,入力表1【予測】!$D$37:$D$38,入力表1【予測】!$D$54:$D$55)&gt;2,"",IF(COUNT(入力表1【予測】!$D$54:$D$55)&gt;0,IFERROR(入力表1【予測】!H$61*入力表2【予測】!F38/SUM(入力表2【予測】!F$26:F$50),0),""))</f>
        <v/>
      </c>
      <c r="S38" s="50" t="str">
        <f>IF(COUNT(入力表1【予測】!$D$26:$D$27,入力表1【予測】!$D$37:$D$38,入力表1【予測】!$D$54:$D$55)&gt;2,"",IF(COUNT(入力表1【予測】!$D$54:$D$55)&gt;0,SUM(Q38:R38),""))</f>
        <v/>
      </c>
      <c r="T38" s="54" t="s">
        <v>149</v>
      </c>
    </row>
    <row r="39" spans="1:20" x14ac:dyDescent="0.15">
      <c r="A39" s="82"/>
      <c r="B39" s="39">
        <v>25</v>
      </c>
      <c r="C39" s="83" t="s">
        <v>459</v>
      </c>
      <c r="D39" s="41"/>
      <c r="E39" s="55">
        <f>19*各種係数!P42</f>
        <v>17.045448360321132</v>
      </c>
      <c r="F39" s="56">
        <f>15*各種係数!P42</f>
        <v>13.456932916043</v>
      </c>
      <c r="G39" s="57">
        <f t="shared" si="0"/>
        <v>54.4609114185061</v>
      </c>
      <c r="H39" s="58">
        <f t="shared" si="1"/>
        <v>46.185032488049558</v>
      </c>
      <c r="I39" s="46">
        <f t="shared" si="2"/>
        <v>0.15800378531999565</v>
      </c>
      <c r="J39" s="47">
        <f t="shared" si="3"/>
        <v>0.43145023776989422</v>
      </c>
      <c r="K39" s="48" t="str">
        <f>IF(COUNT(入力表1【予測】!$D$26:$D$27,入力表1【予測】!$D$37:$D$38,入力表1【予測】!$D$54:$D$55)&gt;2,"",IF(COUNT(入力表1【予測】!$D$26:$D$27)&gt;0,入力表1【予測】!D$26*入力表2【予測】!G39*各種係数!$N$26,""))</f>
        <v/>
      </c>
      <c r="L39" s="46" t="str">
        <f>IF(COUNT(入力表1【予測】!$D$26:$D$27,入力表1【予測】!$D$37:$D$38,入力表1【予測】!$D$54:$D$55)&gt;2,"",IF(COUNT(入力表1【予測】!$D$26:$D$27)&gt;0,入力表1【予測】!D$27*入力表2【予測】!H39*各種係数!$N$26,""))</f>
        <v/>
      </c>
      <c r="M39" s="49" t="str">
        <f>IF(COUNT(入力表1【予測】!$D$26:$D$27,入力表1【予測】!$D$37:$D$38,入力表1【予測】!$D$54:$D$55)&gt;2,"",IF(COUNT(入力表1【予測】!$D$26:$D$27)&gt;0,SUM(K39:L39),""))</f>
        <v/>
      </c>
      <c r="N39" s="48" t="str">
        <f>IF(COUNT(入力表1【予測】!$D$26:$D$27,入力表1【予測】!$D$37:$D$38,入力表1【予測】!$D$54:$D$55)&gt;2,"",IF(COUNT(入力表1【予測】!$D$37:$D$38)&gt;0,入力表1【予測】!D$43*入力表2【予測】!I39/100,""))</f>
        <v/>
      </c>
      <c r="O39" s="46" t="str">
        <f>IF(COUNT(入力表1【予測】!$D$26:$D$27,入力表1【予測】!$D$37:$D$38,入力表1【予測】!$D$54:$D$55)&gt;2,"",IF(COUNT(入力表1【予測】!$D$37:$D$38)&gt;0,入力表1【予測】!D$44*入力表2【予測】!J39/100,""))</f>
        <v/>
      </c>
      <c r="P39" s="50" t="str">
        <f>IF(COUNT(入力表1【予測】!$D$26:$D$27,入力表1【予測】!$D$37:$D$38,入力表1【予測】!$D$54:$D$55)&gt;2,"",IF(COUNT(入力表1【予測】!$D$37:$D$38)&gt;0,SUM(N39:O39),""))</f>
        <v/>
      </c>
      <c r="Q39" s="48" t="str">
        <f>IF(COUNT(入力表1【予測】!$D$26:$D$27,入力表1【予測】!$D$37:$D$38,入力表1【予測】!$D$54:$D$55)&gt;2,"",IF(COUNT(入力表1【予測】!$D$54:$D$55)&gt;0,IFERROR(入力表1【予測】!H$60*入力表2【予測】!E39/SUM(入力表2【予測】!E$26:E$50),0),""))</f>
        <v/>
      </c>
      <c r="R39" s="47" t="str">
        <f>IF(COUNT(入力表1【予測】!$D$26:$D$27,入力表1【予測】!$D$37:$D$38,入力表1【予測】!$D$54:$D$55)&gt;2,"",IF(COUNT(入力表1【予測】!$D$54:$D$55)&gt;0,IFERROR(入力表1【予測】!H$61*入力表2【予測】!F39/SUM(入力表2【予測】!F$26:F$50),0),""))</f>
        <v/>
      </c>
      <c r="S39" s="50" t="str">
        <f>IF(COUNT(入力表1【予測】!$D$26:$D$27,入力表1【予測】!$D$37:$D$38,入力表1【予測】!$D$54:$D$55)&gt;2,"",IF(COUNT(入力表1【予測】!$D$54:$D$55)&gt;0,SUM(Q39:R39),""))</f>
        <v/>
      </c>
      <c r="T39" s="54" t="s">
        <v>150</v>
      </c>
    </row>
    <row r="40" spans="1:20" x14ac:dyDescent="0.15">
      <c r="A40" s="82"/>
      <c r="B40" s="39">
        <v>26</v>
      </c>
      <c r="C40" s="83" t="s">
        <v>460</v>
      </c>
      <c r="D40" s="41"/>
      <c r="E40" s="55">
        <f>19*各種係数!P43</f>
        <v>0</v>
      </c>
      <c r="F40" s="56">
        <f>15*各種係数!P43</f>
        <v>0</v>
      </c>
      <c r="G40" s="57">
        <f t="shared" si="0"/>
        <v>0</v>
      </c>
      <c r="H40" s="58">
        <f t="shared" si="1"/>
        <v>0</v>
      </c>
      <c r="I40" s="46">
        <f t="shared" si="2"/>
        <v>0</v>
      </c>
      <c r="J40" s="47">
        <f t="shared" si="3"/>
        <v>0</v>
      </c>
      <c r="K40" s="48" t="str">
        <f>IF(COUNT(入力表1【予測】!$D$26:$D$27,入力表1【予測】!$D$37:$D$38,入力表1【予測】!$D$54:$D$55)&gt;2,"",IF(COUNT(入力表1【予測】!$D$26:$D$27)&gt;0,入力表1【予測】!D$26*入力表2【予測】!G40*各種係数!$N$26,""))</f>
        <v/>
      </c>
      <c r="L40" s="46" t="str">
        <f>IF(COUNT(入力表1【予測】!$D$26:$D$27,入力表1【予測】!$D$37:$D$38,入力表1【予測】!$D$54:$D$55)&gt;2,"",IF(COUNT(入力表1【予測】!$D$26:$D$27)&gt;0,入力表1【予測】!D$27*入力表2【予測】!H40*各種係数!$N$26,""))</f>
        <v/>
      </c>
      <c r="M40" s="49" t="str">
        <f>IF(COUNT(入力表1【予測】!$D$26:$D$27,入力表1【予測】!$D$37:$D$38,入力表1【予測】!$D$54:$D$55)&gt;2,"",IF(COUNT(入力表1【予測】!$D$26:$D$27)&gt;0,SUM(K40:L40),""))</f>
        <v/>
      </c>
      <c r="N40" s="48" t="str">
        <f>IF(COUNT(入力表1【予測】!$D$26:$D$27,入力表1【予測】!$D$37:$D$38,入力表1【予測】!$D$54:$D$55)&gt;2,"",IF(COUNT(入力表1【予測】!$D$37:$D$38)&gt;0,入力表1【予測】!D$43*入力表2【予測】!I40/100,""))</f>
        <v/>
      </c>
      <c r="O40" s="46" t="str">
        <f>IF(COUNT(入力表1【予測】!$D$26:$D$27,入力表1【予測】!$D$37:$D$38,入力表1【予測】!$D$54:$D$55)&gt;2,"",IF(COUNT(入力表1【予測】!$D$37:$D$38)&gt;0,入力表1【予測】!D$44*入力表2【予測】!J40/100,""))</f>
        <v/>
      </c>
      <c r="P40" s="50" t="str">
        <f>IF(COUNT(入力表1【予測】!$D$26:$D$27,入力表1【予測】!$D$37:$D$38,入力表1【予測】!$D$54:$D$55)&gt;2,"",IF(COUNT(入力表1【予測】!$D$37:$D$38)&gt;0,SUM(N40:O40),""))</f>
        <v/>
      </c>
      <c r="Q40" s="48" t="str">
        <f>IF(COUNT(入力表1【予測】!$D$26:$D$27,入力表1【予測】!$D$37:$D$38,入力表1【予測】!$D$54:$D$55)&gt;2,"",IF(COUNT(入力表1【予測】!$D$54:$D$55)&gt;0,IFERROR(入力表1【予測】!H$60*入力表2【予測】!E40/SUM(入力表2【予測】!E$26:E$50),0),""))</f>
        <v/>
      </c>
      <c r="R40" s="47" t="str">
        <f>IF(COUNT(入力表1【予測】!$D$26:$D$27,入力表1【予測】!$D$37:$D$38,入力表1【予測】!$D$54:$D$55)&gt;2,"",IF(COUNT(入力表1【予測】!$D$54:$D$55)&gt;0,IFERROR(入力表1【予測】!H$61*入力表2【予測】!F40/SUM(入力表2【予測】!F$26:F$50),0),""))</f>
        <v/>
      </c>
      <c r="S40" s="50" t="str">
        <f>IF(COUNT(入力表1【予測】!$D$26:$D$27,入力表1【予測】!$D$37:$D$38,入力表1【予測】!$D$54:$D$55)&gt;2,"",IF(COUNT(入力表1【予測】!$D$54:$D$55)&gt;0,SUM(Q40:R40),""))</f>
        <v/>
      </c>
      <c r="T40" s="54" t="s">
        <v>151</v>
      </c>
    </row>
    <row r="41" spans="1:20" x14ac:dyDescent="0.15">
      <c r="A41" s="82"/>
      <c r="B41" s="39">
        <v>27</v>
      </c>
      <c r="C41" s="83" t="s">
        <v>461</v>
      </c>
      <c r="D41" s="41"/>
      <c r="E41" s="55">
        <f>19*各種係数!P44</f>
        <v>1.7955504150224522</v>
      </c>
      <c r="F41" s="56">
        <f>15*各種係数!P44</f>
        <v>1.4175398013335148</v>
      </c>
      <c r="G41" s="57">
        <f t="shared" si="0"/>
        <v>5.736857724882829</v>
      </c>
      <c r="H41" s="58">
        <f t="shared" si="1"/>
        <v>4.8650849481192804</v>
      </c>
      <c r="I41" s="46">
        <f t="shared" si="2"/>
        <v>1.6643960094757621E-2</v>
      </c>
      <c r="J41" s="47">
        <f t="shared" si="3"/>
        <v>4.5448534829545195E-2</v>
      </c>
      <c r="K41" s="48" t="str">
        <f>IF(COUNT(入力表1【予測】!$D$26:$D$27,入力表1【予測】!$D$37:$D$38,入力表1【予測】!$D$54:$D$55)&gt;2,"",IF(COUNT(入力表1【予測】!$D$26:$D$27)&gt;0,入力表1【予測】!D$26*入力表2【予測】!G41*各種係数!$N$26,""))</f>
        <v/>
      </c>
      <c r="L41" s="46" t="str">
        <f>IF(COUNT(入力表1【予測】!$D$26:$D$27,入力表1【予測】!$D$37:$D$38,入力表1【予測】!$D$54:$D$55)&gt;2,"",IF(COUNT(入力表1【予測】!$D$26:$D$27)&gt;0,入力表1【予測】!D$27*入力表2【予測】!H41*各種係数!$N$26,""))</f>
        <v/>
      </c>
      <c r="M41" s="49" t="str">
        <f>IF(COUNT(入力表1【予測】!$D$26:$D$27,入力表1【予測】!$D$37:$D$38,入力表1【予測】!$D$54:$D$55)&gt;2,"",IF(COUNT(入力表1【予測】!$D$26:$D$27)&gt;0,SUM(K41:L41),""))</f>
        <v/>
      </c>
      <c r="N41" s="48" t="str">
        <f>IF(COUNT(入力表1【予測】!$D$26:$D$27,入力表1【予測】!$D$37:$D$38,入力表1【予測】!$D$54:$D$55)&gt;2,"",IF(COUNT(入力表1【予測】!$D$37:$D$38)&gt;0,入力表1【予測】!D$43*入力表2【予測】!I41/100,""))</f>
        <v/>
      </c>
      <c r="O41" s="46" t="str">
        <f>IF(COUNT(入力表1【予測】!$D$26:$D$27,入力表1【予測】!$D$37:$D$38,入力表1【予測】!$D$54:$D$55)&gt;2,"",IF(COUNT(入力表1【予測】!$D$37:$D$38)&gt;0,入力表1【予測】!D$44*入力表2【予測】!J41/100,""))</f>
        <v/>
      </c>
      <c r="P41" s="50" t="str">
        <f>IF(COUNT(入力表1【予測】!$D$26:$D$27,入力表1【予測】!$D$37:$D$38,入力表1【予測】!$D$54:$D$55)&gt;2,"",IF(COUNT(入力表1【予測】!$D$37:$D$38)&gt;0,SUM(N41:O41),""))</f>
        <v/>
      </c>
      <c r="Q41" s="48" t="str">
        <f>IF(COUNT(入力表1【予測】!$D$26:$D$27,入力表1【予測】!$D$37:$D$38,入力表1【予測】!$D$54:$D$55)&gt;2,"",IF(COUNT(入力表1【予測】!$D$54:$D$55)&gt;0,IFERROR(入力表1【予測】!H$60*入力表2【予測】!E41/SUM(入力表2【予測】!E$26:E$50),0),""))</f>
        <v/>
      </c>
      <c r="R41" s="47" t="str">
        <f>IF(COUNT(入力表1【予測】!$D$26:$D$27,入力表1【予測】!$D$37:$D$38,入力表1【予測】!$D$54:$D$55)&gt;2,"",IF(COUNT(入力表1【予測】!$D$54:$D$55)&gt;0,IFERROR(入力表1【予測】!H$61*入力表2【予測】!F41/SUM(入力表2【予測】!F$26:F$50),0),""))</f>
        <v/>
      </c>
      <c r="S41" s="50" t="str">
        <f>IF(COUNT(入力表1【予測】!$D$26:$D$27,入力表1【予測】!$D$37:$D$38,入力表1【予測】!$D$54:$D$55)&gt;2,"",IF(COUNT(入力表1【予測】!$D$54:$D$55)&gt;0,SUM(Q41:R41),""))</f>
        <v/>
      </c>
      <c r="T41" s="54" t="s">
        <v>153</v>
      </c>
    </row>
    <row r="42" spans="1:20" x14ac:dyDescent="0.15">
      <c r="A42" s="82"/>
      <c r="B42" s="39">
        <v>28</v>
      </c>
      <c r="C42" s="83" t="s">
        <v>462</v>
      </c>
      <c r="D42" s="84"/>
      <c r="E42" s="55">
        <f>28*各種係数!P47</f>
        <v>11.342174740590655</v>
      </c>
      <c r="F42" s="56">
        <f>8*各種係数!P47</f>
        <v>3.2406213544544729</v>
      </c>
      <c r="G42" s="57">
        <f t="shared" si="0"/>
        <v>36.238716681600259</v>
      </c>
      <c r="H42" s="58">
        <f t="shared" si="1"/>
        <v>11.122014464270421</v>
      </c>
      <c r="I42" s="46">
        <f t="shared" si="2"/>
        <v>0.10513695532620186</v>
      </c>
      <c r="J42" s="47">
        <f t="shared" si="3"/>
        <v>0.10389937013319887</v>
      </c>
      <c r="K42" s="48" t="str">
        <f>IF(COUNT(入力表1【予測】!$D$26:$D$27,入力表1【予測】!$D$37:$D$38,入力表1【予測】!$D$54:$D$55)&gt;2,"",IF(COUNT(入力表1【予測】!$D$26:$D$27)&gt;0,入力表1【予測】!D$26*入力表2【予測】!G42*各種係数!$N$26,""))</f>
        <v/>
      </c>
      <c r="L42" s="46" t="str">
        <f>IF(COUNT(入力表1【予測】!$D$26:$D$27,入力表1【予測】!$D$37:$D$38,入力表1【予測】!$D$54:$D$55)&gt;2,"",IF(COUNT(入力表1【予測】!$D$26:$D$27)&gt;0,入力表1【予測】!D$27*入力表2【予測】!H42*各種係数!$N$26,""))</f>
        <v/>
      </c>
      <c r="M42" s="49" t="str">
        <f>IF(COUNT(入力表1【予測】!$D$26:$D$27,入力表1【予測】!$D$37:$D$38,入力表1【予測】!$D$54:$D$55)&gt;2,"",IF(COUNT(入力表1【予測】!$D$26:$D$27)&gt;0,SUM(K42:L42),""))</f>
        <v/>
      </c>
      <c r="N42" s="48" t="str">
        <f>IF(COUNT(入力表1【予測】!$D$26:$D$27,入力表1【予測】!$D$37:$D$38,入力表1【予測】!$D$54:$D$55)&gt;2,"",IF(COUNT(入力表1【予測】!$D$37:$D$38)&gt;0,入力表1【予測】!D$43*入力表2【予測】!I42/100,""))</f>
        <v/>
      </c>
      <c r="O42" s="46" t="str">
        <f>IF(COUNT(入力表1【予測】!$D$26:$D$27,入力表1【予測】!$D$37:$D$38,入力表1【予測】!$D$54:$D$55)&gt;2,"",IF(COUNT(入力表1【予測】!$D$37:$D$38)&gt;0,入力表1【予測】!D$44*入力表2【予測】!J42/100,""))</f>
        <v/>
      </c>
      <c r="P42" s="50" t="str">
        <f>IF(COUNT(入力表1【予測】!$D$26:$D$27,入力表1【予測】!$D$37:$D$38,入力表1【予測】!$D$54:$D$55)&gt;2,"",IF(COUNT(入力表1【予測】!$D$37:$D$38)&gt;0,SUM(N42:O42),""))</f>
        <v/>
      </c>
      <c r="Q42" s="48" t="str">
        <f>IF(COUNT(入力表1【予測】!$D$26:$D$27,入力表1【予測】!$D$37:$D$38,入力表1【予測】!$D$54:$D$55)&gt;2,"",IF(COUNT(入力表1【予測】!$D$54:$D$55)&gt;0,IFERROR(入力表1【予測】!H$60*入力表2【予測】!E42/SUM(入力表2【予測】!E$26:E$50),0),""))</f>
        <v/>
      </c>
      <c r="R42" s="47" t="str">
        <f>IF(COUNT(入力表1【予測】!$D$26:$D$27,入力表1【予測】!$D$37:$D$38,入力表1【予測】!$D$54:$D$55)&gt;2,"",IF(COUNT(入力表1【予測】!$D$54:$D$55)&gt;0,IFERROR(入力表1【予測】!H$61*入力表2【予測】!F42/SUM(入力表2【予測】!F$26:F$50),0),""))</f>
        <v/>
      </c>
      <c r="S42" s="50" t="str">
        <f>IF(COUNT(入力表1【予測】!$D$26:$D$27,入力表1【予測】!$D$37:$D$38,入力表1【予測】!$D$54:$D$55)&gt;2,"",IF(COUNT(入力表1【予測】!$D$54:$D$55)&gt;0,SUM(Q42:R42),""))</f>
        <v/>
      </c>
      <c r="T42" s="54" t="s">
        <v>157</v>
      </c>
    </row>
    <row r="43" spans="1:20" x14ac:dyDescent="0.15">
      <c r="A43" s="82"/>
      <c r="B43" s="39">
        <v>29</v>
      </c>
      <c r="C43" s="83" t="s">
        <v>463</v>
      </c>
      <c r="D43" s="84"/>
      <c r="E43" s="55">
        <f>28*各種係数!P48</f>
        <v>16.657825259409346</v>
      </c>
      <c r="F43" s="56">
        <f>8*各種係数!P48</f>
        <v>4.7593786455455271</v>
      </c>
      <c r="G43" s="57">
        <f t="shared" si="0"/>
        <v>53.222439603844741</v>
      </c>
      <c r="H43" s="58">
        <f t="shared" si="1"/>
        <v>16.334484145744334</v>
      </c>
      <c r="I43" s="46">
        <f t="shared" si="2"/>
        <v>0.15441069020587084</v>
      </c>
      <c r="J43" s="47">
        <f t="shared" si="3"/>
        <v>0.15259309540062607</v>
      </c>
      <c r="K43" s="48" t="str">
        <f>IF(COUNT(入力表1【予測】!$D$26:$D$27,入力表1【予測】!$D$37:$D$38,入力表1【予測】!$D$54:$D$55)&gt;2,"",IF(COUNT(入力表1【予測】!$D$26:$D$27)&gt;0,入力表1【予測】!D$26*入力表2【予測】!G43*各種係数!$N$26,""))</f>
        <v/>
      </c>
      <c r="L43" s="46" t="str">
        <f>IF(COUNT(入力表1【予測】!$D$26:$D$27,入力表1【予測】!$D$37:$D$38,入力表1【予測】!$D$54:$D$55)&gt;2,"",IF(COUNT(入力表1【予測】!$D$26:$D$27)&gt;0,入力表1【予測】!D$27*入力表2【予測】!H43*各種係数!$N$26,""))</f>
        <v/>
      </c>
      <c r="M43" s="49" t="str">
        <f>IF(COUNT(入力表1【予測】!$D$26:$D$27,入力表1【予測】!$D$37:$D$38,入力表1【予測】!$D$54:$D$55)&gt;2,"",IF(COUNT(入力表1【予測】!$D$26:$D$27)&gt;0,SUM(K43:L43),""))</f>
        <v/>
      </c>
      <c r="N43" s="48" t="str">
        <f>IF(COUNT(入力表1【予測】!$D$26:$D$27,入力表1【予測】!$D$37:$D$38,入力表1【予測】!$D$54:$D$55)&gt;2,"",IF(COUNT(入力表1【予測】!$D$37:$D$38)&gt;0,入力表1【予測】!D$43*入力表2【予測】!I43/100,""))</f>
        <v/>
      </c>
      <c r="O43" s="46" t="str">
        <f>IF(COUNT(入力表1【予測】!$D$26:$D$27,入力表1【予測】!$D$37:$D$38,入力表1【予測】!$D$54:$D$55)&gt;2,"",IF(COUNT(入力表1【予測】!$D$37:$D$38)&gt;0,入力表1【予測】!D$44*入力表2【予測】!J43/100,""))</f>
        <v/>
      </c>
      <c r="P43" s="50" t="str">
        <f>IF(COUNT(入力表1【予測】!$D$26:$D$27,入力表1【予測】!$D$37:$D$38,入力表1【予測】!$D$54:$D$55)&gt;2,"",IF(COUNT(入力表1【予測】!$D$37:$D$38)&gt;0,SUM(N43:O43),""))</f>
        <v/>
      </c>
      <c r="Q43" s="48" t="str">
        <f>IF(COUNT(入力表1【予測】!$D$26:$D$27,入力表1【予測】!$D$37:$D$38,入力表1【予測】!$D$54:$D$55)&gt;2,"",IF(COUNT(入力表1【予測】!$D$54:$D$55)&gt;0,IFERROR(入力表1【予測】!H$60*入力表2【予測】!E43/SUM(入力表2【予測】!E$26:E$50),0),""))</f>
        <v/>
      </c>
      <c r="R43" s="47" t="str">
        <f>IF(COUNT(入力表1【予測】!$D$26:$D$27,入力表1【予測】!$D$37:$D$38,入力表1【予測】!$D$54:$D$55)&gt;2,"",IF(COUNT(入力表1【予測】!$D$54:$D$55)&gt;0,IFERROR(入力表1【予測】!H$61*入力表2【予測】!F43/SUM(入力表2【予測】!F$26:F$50),0),""))</f>
        <v/>
      </c>
      <c r="S43" s="50" t="str">
        <f>IF(COUNT(入力表1【予測】!$D$26:$D$27,入力表1【予測】!$D$37:$D$38,入力表1【予測】!$D$54:$D$55)&gt;2,"",IF(COUNT(入力表1【予測】!$D$54:$D$55)&gt;0,SUM(Q43:R43),""))</f>
        <v/>
      </c>
      <c r="T43" s="54" t="s">
        <v>517</v>
      </c>
    </row>
    <row r="44" spans="1:20" x14ac:dyDescent="0.15">
      <c r="A44" s="82"/>
      <c r="B44" s="39">
        <v>30</v>
      </c>
      <c r="C44" s="40" t="s">
        <v>420</v>
      </c>
      <c r="D44" s="41"/>
      <c r="E44" s="55">
        <v>1</v>
      </c>
      <c r="F44" s="56">
        <v>1</v>
      </c>
      <c r="G44" s="57">
        <f t="shared" si="0"/>
        <v>3.1950412959087497</v>
      </c>
      <c r="H44" s="58">
        <f t="shared" si="1"/>
        <v>3.4320623262518444</v>
      </c>
      <c r="I44" s="46">
        <f t="shared" si="2"/>
        <v>9.2695587690025949E-3</v>
      </c>
      <c r="J44" s="47">
        <f t="shared" si="3"/>
        <v>3.2061558191728116E-2</v>
      </c>
      <c r="K44" s="48" t="str">
        <f>IF(COUNT(入力表1【予測】!$D$26:$D$27,入力表1【予測】!$D$37:$D$38,入力表1【予測】!$D$54:$D$55)&gt;2,"",IF(COUNT(入力表1【予測】!$D$26:$D$27)&gt;0,入力表1【予測】!D$26*入力表2【予測】!G44*各種係数!$N$26,""))</f>
        <v/>
      </c>
      <c r="L44" s="46" t="str">
        <f>IF(COUNT(入力表1【予測】!$D$26:$D$27,入力表1【予測】!$D$37:$D$38,入力表1【予測】!$D$54:$D$55)&gt;2,"",IF(COUNT(入力表1【予測】!$D$26:$D$27)&gt;0,入力表1【予測】!D$27*入力表2【予測】!H44*各種係数!$N$26,""))</f>
        <v/>
      </c>
      <c r="M44" s="49" t="str">
        <f>IF(COUNT(入力表1【予測】!$D$26:$D$27,入力表1【予測】!$D$37:$D$38,入力表1【予測】!$D$54:$D$55)&gt;2,"",IF(COUNT(入力表1【予測】!$D$26:$D$27)&gt;0,SUM(K44:L44),""))</f>
        <v/>
      </c>
      <c r="N44" s="48" t="str">
        <f>IF(COUNT(入力表1【予測】!$D$26:$D$27,入力表1【予測】!$D$37:$D$38,入力表1【予測】!$D$54:$D$55)&gt;2,"",IF(COUNT(入力表1【予測】!$D$37:$D$38)&gt;0,入力表1【予測】!D$43*入力表2【予測】!I44/100,""))</f>
        <v/>
      </c>
      <c r="O44" s="46" t="str">
        <f>IF(COUNT(入力表1【予測】!$D$26:$D$27,入力表1【予測】!$D$37:$D$38,入力表1【予測】!$D$54:$D$55)&gt;2,"",IF(COUNT(入力表1【予測】!$D$37:$D$38)&gt;0,入力表1【予測】!D$44*入力表2【予測】!J44/100,""))</f>
        <v/>
      </c>
      <c r="P44" s="50" t="str">
        <f>IF(COUNT(入力表1【予測】!$D$26:$D$27,入力表1【予測】!$D$37:$D$38,入力表1【予測】!$D$54:$D$55)&gt;2,"",IF(COUNT(入力表1【予測】!$D$37:$D$38)&gt;0,SUM(N44:O44),""))</f>
        <v/>
      </c>
      <c r="Q44" s="48" t="str">
        <f>IF(COUNT(入力表1【予測】!$D$26:$D$27,入力表1【予測】!$D$37:$D$38,入力表1【予測】!$D$54:$D$55)&gt;2,"",IF(COUNT(入力表1【予測】!$D$54:$D$55)&gt;0,IFERROR(入力表1【予測】!H$60*入力表2【予測】!E44/SUM(入力表2【予測】!E$26:E$50),0),""))</f>
        <v/>
      </c>
      <c r="R44" s="47" t="str">
        <f>IF(COUNT(入力表1【予測】!$D$26:$D$27,入力表1【予測】!$D$37:$D$38,入力表1【予測】!$D$54:$D$55)&gt;2,"",IF(COUNT(入力表1【予測】!$D$54:$D$55)&gt;0,IFERROR(入力表1【予測】!H$61*入力表2【予測】!F44/SUM(入力表2【予測】!F$26:F$50),0),""))</f>
        <v/>
      </c>
      <c r="S44" s="50" t="str">
        <f>IF(COUNT(入力表1【予測】!$D$26:$D$27,入力表1【予測】!$D$37:$D$38,入力表1【予測】!$D$54:$D$55)&gt;2,"",IF(COUNT(入力表1【予測】!$D$54:$D$55)&gt;0,SUM(Q44:R44),""))</f>
        <v/>
      </c>
      <c r="T44" s="54" t="s">
        <v>517</v>
      </c>
    </row>
    <row r="45" spans="1:20" x14ac:dyDescent="0.15">
      <c r="A45" s="82"/>
      <c r="B45" s="39">
        <v>31</v>
      </c>
      <c r="C45" s="83" t="s">
        <v>464</v>
      </c>
      <c r="D45" s="41"/>
      <c r="E45" s="55">
        <f>16*各種係数!P51</f>
        <v>1.6615302157309393E-2</v>
      </c>
      <c r="F45" s="56">
        <f>7*各種係数!P51</f>
        <v>7.2691946938228599E-3</v>
      </c>
      <c r="G45" s="57">
        <f t="shared" si="0"/>
        <v>5.308657653660525E-2</v>
      </c>
      <c r="H45" s="58">
        <f t="shared" si="1"/>
        <v>2.4948329250859252E-2</v>
      </c>
      <c r="I45" s="46">
        <f t="shared" si="2"/>
        <v>1.5401651981191504E-4</v>
      </c>
      <c r="J45" s="47">
        <f t="shared" si="3"/>
        <v>2.3306170868300289E-4</v>
      </c>
      <c r="K45" s="48" t="str">
        <f>IF(COUNT(入力表1【予測】!$D$26:$D$27,入力表1【予測】!$D$37:$D$38,入力表1【予測】!$D$54:$D$55)&gt;2,"",IF(COUNT(入力表1【予測】!$D$26:$D$27)&gt;0,入力表1【予測】!D$26*入力表2【予測】!G45*各種係数!$N$26,""))</f>
        <v/>
      </c>
      <c r="L45" s="46" t="str">
        <f>IF(COUNT(入力表1【予測】!$D$26:$D$27,入力表1【予測】!$D$37:$D$38,入力表1【予測】!$D$54:$D$55)&gt;2,"",IF(COUNT(入力表1【予測】!$D$26:$D$27)&gt;0,入力表1【予測】!D$27*入力表2【予測】!H45*各種係数!$N$26,""))</f>
        <v/>
      </c>
      <c r="M45" s="49" t="str">
        <f>IF(COUNT(入力表1【予測】!$D$26:$D$27,入力表1【予測】!$D$37:$D$38,入力表1【予測】!$D$54:$D$55)&gt;2,"",IF(COUNT(入力表1【予測】!$D$26:$D$27)&gt;0,SUM(K45:L45),""))</f>
        <v/>
      </c>
      <c r="N45" s="48" t="str">
        <f>IF(COUNT(入力表1【予測】!$D$26:$D$27,入力表1【予測】!$D$37:$D$38,入力表1【予測】!$D$54:$D$55)&gt;2,"",IF(COUNT(入力表1【予測】!$D$37:$D$38)&gt;0,入力表1【予測】!D$43*入力表2【予測】!I45/100,""))</f>
        <v/>
      </c>
      <c r="O45" s="46" t="str">
        <f>IF(COUNT(入力表1【予測】!$D$26:$D$27,入力表1【予測】!$D$37:$D$38,入力表1【予測】!$D$54:$D$55)&gt;2,"",IF(COUNT(入力表1【予測】!$D$37:$D$38)&gt;0,入力表1【予測】!D$44*入力表2【予測】!J45/100,""))</f>
        <v/>
      </c>
      <c r="P45" s="50" t="str">
        <f>IF(COUNT(入力表1【予測】!$D$26:$D$27,入力表1【予測】!$D$37:$D$38,入力表1【予測】!$D$54:$D$55)&gt;2,"",IF(COUNT(入力表1【予測】!$D$37:$D$38)&gt;0,SUM(N45:O45),""))</f>
        <v/>
      </c>
      <c r="Q45" s="48" t="str">
        <f>IF(COUNT(入力表1【予測】!$D$26:$D$27,入力表1【予測】!$D$37:$D$38,入力表1【予測】!$D$54:$D$55)&gt;2,"",IF(COUNT(入力表1【予測】!$D$54:$D$55)&gt;0,IFERROR(入力表1【予測】!H$60*入力表2【予測】!E45/SUM(入力表2【予測】!E$26:E$50),0),""))</f>
        <v/>
      </c>
      <c r="R45" s="47" t="str">
        <f>IF(COUNT(入力表1【予測】!$D$26:$D$27,入力表1【予測】!$D$37:$D$38,入力表1【予測】!$D$54:$D$55)&gt;2,"",IF(COUNT(入力表1【予測】!$D$54:$D$55)&gt;0,IFERROR(入力表1【予測】!H$61*入力表2【予測】!F45/SUM(入力表2【予測】!F$26:F$50),0),""))</f>
        <v/>
      </c>
      <c r="S45" s="50" t="str">
        <f>IF(COUNT(入力表1【予測】!$D$26:$D$27,入力表1【予測】!$D$37:$D$38,入力表1【予測】!$D$54:$D$55)&gt;2,"",IF(COUNT(入力表1【予測】!$D$54:$D$55)&gt;0,SUM(Q45:R45),""))</f>
        <v/>
      </c>
      <c r="T45" s="54" t="s">
        <v>951</v>
      </c>
    </row>
    <row r="46" spans="1:20" x14ac:dyDescent="0.15">
      <c r="A46" s="82"/>
      <c r="B46" s="39">
        <v>32</v>
      </c>
      <c r="C46" s="83" t="s">
        <v>465</v>
      </c>
      <c r="D46" s="41"/>
      <c r="E46" s="55">
        <f>16*各種係数!P52</f>
        <v>15.421680289427844</v>
      </c>
      <c r="F46" s="56">
        <f>7*各種係数!P52</f>
        <v>6.7469851266246819</v>
      </c>
      <c r="G46" s="57">
        <f t="shared" si="0"/>
        <v>49.27290537702396</v>
      </c>
      <c r="H46" s="58">
        <f t="shared" si="1"/>
        <v>23.156073468870105</v>
      </c>
      <c r="I46" s="46">
        <f t="shared" si="2"/>
        <v>0.14295217175962036</v>
      </c>
      <c r="J46" s="47">
        <f t="shared" si="3"/>
        <v>0.21631885625600134</v>
      </c>
      <c r="K46" s="48" t="str">
        <f>IF(COUNT(入力表1【予測】!$D$26:$D$27,入力表1【予測】!$D$37:$D$38,入力表1【予測】!$D$54:$D$55)&gt;2,"",IF(COUNT(入力表1【予測】!$D$26:$D$27)&gt;0,入力表1【予測】!D$26*入力表2【予測】!G46*各種係数!$N$26,""))</f>
        <v/>
      </c>
      <c r="L46" s="46" t="str">
        <f>IF(COUNT(入力表1【予測】!$D$26:$D$27,入力表1【予測】!$D$37:$D$38,入力表1【予測】!$D$54:$D$55)&gt;2,"",IF(COUNT(入力表1【予測】!$D$26:$D$27)&gt;0,入力表1【予測】!D$27*入力表2【予測】!H46*各種係数!$N$26,""))</f>
        <v/>
      </c>
      <c r="M46" s="49" t="str">
        <f>IF(COUNT(入力表1【予測】!$D$26:$D$27,入力表1【予測】!$D$37:$D$38,入力表1【予測】!$D$54:$D$55)&gt;2,"",IF(COUNT(入力表1【予測】!$D$26:$D$27)&gt;0,SUM(K46:L46),""))</f>
        <v/>
      </c>
      <c r="N46" s="48" t="str">
        <f>IF(COUNT(入力表1【予測】!$D$26:$D$27,入力表1【予測】!$D$37:$D$38,入力表1【予測】!$D$54:$D$55)&gt;2,"",IF(COUNT(入力表1【予測】!$D$37:$D$38)&gt;0,入力表1【予測】!D$43*入力表2【予測】!I46/100,""))</f>
        <v/>
      </c>
      <c r="O46" s="46" t="str">
        <f>IF(COUNT(入力表1【予測】!$D$26:$D$27,入力表1【予測】!$D$37:$D$38,入力表1【予測】!$D$54:$D$55)&gt;2,"",IF(COUNT(入力表1【予測】!$D$37:$D$38)&gt;0,入力表1【予測】!D$44*入力表2【予測】!J46/100,""))</f>
        <v/>
      </c>
      <c r="P46" s="50" t="str">
        <f>IF(COUNT(入力表1【予測】!$D$26:$D$27,入力表1【予測】!$D$37:$D$38,入力表1【予測】!$D$54:$D$55)&gt;2,"",IF(COUNT(入力表1【予測】!$D$37:$D$38)&gt;0,SUM(N46:O46),""))</f>
        <v/>
      </c>
      <c r="Q46" s="48" t="str">
        <f>IF(COUNT(入力表1【予測】!$D$26:$D$27,入力表1【予測】!$D$37:$D$38,入力表1【予測】!$D$54:$D$55)&gt;2,"",IF(COUNT(入力表1【予測】!$D$54:$D$55)&gt;0,IFERROR(入力表1【予測】!H$60*入力表2【予測】!E46/SUM(入力表2【予測】!E$26:E$50),0),""))</f>
        <v/>
      </c>
      <c r="R46" s="47" t="str">
        <f>IF(COUNT(入力表1【予測】!$D$26:$D$27,入力表1【予測】!$D$37:$D$38,入力表1【予測】!$D$54:$D$55)&gt;2,"",IF(COUNT(入力表1【予測】!$D$54:$D$55)&gt;0,IFERROR(入力表1【予測】!H$61*入力表2【予測】!F46/SUM(入力表2【予測】!F$26:F$50),0),""))</f>
        <v/>
      </c>
      <c r="S46" s="50" t="str">
        <f>IF(COUNT(入力表1【予測】!$D$26:$D$27,入力表1【予測】!$D$37:$D$38,入力表1【予測】!$D$54:$D$55)&gt;2,"",IF(COUNT(入力表1【予測】!$D$54:$D$55)&gt;0,SUM(Q46:R46),""))</f>
        <v/>
      </c>
      <c r="T46" s="54" t="s">
        <v>172</v>
      </c>
    </row>
    <row r="47" spans="1:20" x14ac:dyDescent="0.15">
      <c r="A47" s="82"/>
      <c r="B47" s="39">
        <v>33</v>
      </c>
      <c r="C47" s="83" t="s">
        <v>466</v>
      </c>
      <c r="D47" s="41"/>
      <c r="E47" s="55">
        <f>16*各種係数!P53</f>
        <v>0.56170440841484659</v>
      </c>
      <c r="F47" s="56">
        <f>7*各種係数!P53</f>
        <v>0.24574567868149538</v>
      </c>
      <c r="G47" s="57">
        <f t="shared" si="0"/>
        <v>1.7946687809794291</v>
      </c>
      <c r="H47" s="58">
        <f t="shared" si="1"/>
        <v>0.84341448564195143</v>
      </c>
      <c r="I47" s="46">
        <f t="shared" si="2"/>
        <v>5.2067520246092567E-3</v>
      </c>
      <c r="J47" s="47">
        <f t="shared" si="3"/>
        <v>7.8789893774124844E-3</v>
      </c>
      <c r="K47" s="48" t="str">
        <f>IF(COUNT(入力表1【予測】!$D$26:$D$27,入力表1【予測】!$D$37:$D$38,入力表1【予測】!$D$54:$D$55)&gt;2,"",IF(COUNT(入力表1【予測】!$D$26:$D$27)&gt;0,入力表1【予測】!D$26*入力表2【予測】!G47*各種係数!$N$26,""))</f>
        <v/>
      </c>
      <c r="L47" s="46" t="str">
        <f>IF(COUNT(入力表1【予測】!$D$26:$D$27,入力表1【予測】!$D$37:$D$38,入力表1【予測】!$D$54:$D$55)&gt;2,"",IF(COUNT(入力表1【予測】!$D$26:$D$27)&gt;0,入力表1【予測】!D$27*入力表2【予測】!H47*各種係数!$N$26,""))</f>
        <v/>
      </c>
      <c r="M47" s="49" t="str">
        <f>IF(COUNT(入力表1【予測】!$D$26:$D$27,入力表1【予測】!$D$37:$D$38,入力表1【予測】!$D$54:$D$55)&gt;2,"",IF(COUNT(入力表1【予測】!$D$26:$D$27)&gt;0,SUM(K47:L47),""))</f>
        <v/>
      </c>
      <c r="N47" s="48" t="str">
        <f>IF(COUNT(入力表1【予測】!$D$26:$D$27,入力表1【予測】!$D$37:$D$38,入力表1【予測】!$D$54:$D$55)&gt;2,"",IF(COUNT(入力表1【予測】!$D$37:$D$38)&gt;0,入力表1【予測】!D$43*入力表2【予測】!I47/100,""))</f>
        <v/>
      </c>
      <c r="O47" s="46" t="str">
        <f>IF(COUNT(入力表1【予測】!$D$26:$D$27,入力表1【予測】!$D$37:$D$38,入力表1【予測】!$D$54:$D$55)&gt;2,"",IF(COUNT(入力表1【予測】!$D$37:$D$38)&gt;0,入力表1【予測】!D$44*入力表2【予測】!J47/100,""))</f>
        <v/>
      </c>
      <c r="P47" s="50" t="str">
        <f>IF(COUNT(入力表1【予測】!$D$26:$D$27,入力表1【予測】!$D$37:$D$38,入力表1【予測】!$D$54:$D$55)&gt;2,"",IF(COUNT(入力表1【予測】!$D$37:$D$38)&gt;0,SUM(N47:O47),""))</f>
        <v/>
      </c>
      <c r="Q47" s="48" t="str">
        <f>IF(COUNT(入力表1【予測】!$D$26:$D$27,入力表1【予測】!$D$37:$D$38,入力表1【予測】!$D$54:$D$55)&gt;2,"",IF(COUNT(入力表1【予測】!$D$54:$D$55)&gt;0,IFERROR(入力表1【予測】!H$60*入力表2【予測】!E47/SUM(入力表2【予測】!E$26:E$50),0),""))</f>
        <v/>
      </c>
      <c r="R47" s="47" t="str">
        <f>IF(COUNT(入力表1【予測】!$D$26:$D$27,入力表1【予測】!$D$37:$D$38,入力表1【予測】!$D$54:$D$55)&gt;2,"",IF(COUNT(入力表1【予測】!$D$54:$D$55)&gt;0,IFERROR(入力表1【予測】!H$61*入力表2【予測】!F47/SUM(入力表2【予測】!F$26:F$50),0),""))</f>
        <v/>
      </c>
      <c r="S47" s="50" t="str">
        <f>IF(COUNT(入力表1【予測】!$D$26:$D$27,入力表1【予測】!$D$37:$D$38,入力表1【予測】!$D$54:$D$55)&gt;2,"",IF(COUNT(入力表1【予測】!$D$54:$D$55)&gt;0,SUM(Q47:R47),""))</f>
        <v/>
      </c>
      <c r="T47" s="54" t="s">
        <v>171</v>
      </c>
    </row>
    <row r="48" spans="1:20" x14ac:dyDescent="0.15">
      <c r="A48" s="82"/>
      <c r="B48" s="39">
        <v>34</v>
      </c>
      <c r="C48" s="83" t="s">
        <v>467</v>
      </c>
      <c r="D48" s="41" t="s">
        <v>469</v>
      </c>
      <c r="E48" s="55">
        <f>2*各種係数!P56</f>
        <v>1.3777969762419007</v>
      </c>
      <c r="F48" s="56">
        <f>6*各種係数!P56</f>
        <v>4.133390928725702</v>
      </c>
      <c r="G48" s="57">
        <f t="shared" si="0"/>
        <v>4.4021182364710789</v>
      </c>
      <c r="H48" s="58">
        <f t="shared" si="1"/>
        <v>14.186055286150607</v>
      </c>
      <c r="I48" s="46">
        <f t="shared" si="2"/>
        <v>1.2771570043028372E-2</v>
      </c>
      <c r="J48" s="47">
        <f t="shared" si="3"/>
        <v>0.13252295379050022</v>
      </c>
      <c r="K48" s="48" t="str">
        <f>IF(COUNT(入力表1【予測】!$D$26:$D$27,入力表1【予測】!$D$37:$D$38,入力表1【予測】!$D$54:$D$55)&gt;2,"",IF(COUNT(入力表1【予測】!$D$26:$D$27)&gt;0,入力表1【予測】!D$26*入力表2【予測】!G48*各種係数!$N$26,""))</f>
        <v/>
      </c>
      <c r="L48" s="46" t="str">
        <f>IF(COUNT(入力表1【予測】!$D$26:$D$27,入力表1【予測】!$D$37:$D$38,入力表1【予測】!$D$54:$D$55)&gt;2,"",IF(COUNT(入力表1【予測】!$D$26:$D$27)&gt;0,入力表1【予測】!D$27*入力表2【予測】!H48*各種係数!$N$26,""))</f>
        <v/>
      </c>
      <c r="M48" s="49" t="str">
        <f>IF(COUNT(入力表1【予測】!$D$26:$D$27,入力表1【予測】!$D$37:$D$38,入力表1【予測】!$D$54:$D$55)&gt;2,"",IF(COUNT(入力表1【予測】!$D$26:$D$27)&gt;0,SUM(K48:L48),""))</f>
        <v/>
      </c>
      <c r="N48" s="48" t="str">
        <f>IF(COUNT(入力表1【予測】!$D$26:$D$27,入力表1【予測】!$D$37:$D$38,入力表1【予測】!$D$54:$D$55)&gt;2,"",IF(COUNT(入力表1【予測】!$D$37:$D$38)&gt;0,入力表1【予測】!D$43*入力表2【予測】!I48/100,""))</f>
        <v/>
      </c>
      <c r="O48" s="46" t="str">
        <f>IF(COUNT(入力表1【予測】!$D$26:$D$27,入力表1【予測】!$D$37:$D$38,入力表1【予測】!$D$54:$D$55)&gt;2,"",IF(COUNT(入力表1【予測】!$D$37:$D$38)&gt;0,入力表1【予測】!D$44*入力表2【予測】!J48/100,""))</f>
        <v/>
      </c>
      <c r="P48" s="50" t="str">
        <f>IF(COUNT(入力表1【予測】!$D$26:$D$27,入力表1【予測】!$D$37:$D$38,入力表1【予測】!$D$54:$D$55)&gt;2,"",IF(COUNT(入力表1【予測】!$D$37:$D$38)&gt;0,SUM(N48:O48),""))</f>
        <v/>
      </c>
      <c r="Q48" s="48" t="str">
        <f>IF(COUNT(入力表1【予測】!$D$26:$D$27,入力表1【予測】!$D$37:$D$38,入力表1【予測】!$D$54:$D$55)&gt;2,"",IF(COUNT(入力表1【予測】!$D$54:$D$55)&gt;0,IFERROR(入力表1【予測】!H$60*入力表2【予測】!E48/SUM(入力表2【予測】!E$26:E$50),0),""))</f>
        <v/>
      </c>
      <c r="R48" s="47" t="str">
        <f>IF(COUNT(入力表1【予測】!$D$26:$D$27,入力表1【予測】!$D$37:$D$38,入力表1【予測】!$D$54:$D$55)&gt;2,"",IF(COUNT(入力表1【予測】!$D$54:$D$55)&gt;0,IFERROR(入力表1【予測】!H$61*入力表2【予測】!F48/SUM(入力表2【予測】!F$26:F$50),0),""))</f>
        <v/>
      </c>
      <c r="S48" s="50" t="str">
        <f>IF(COUNT(入力表1【予測】!$D$26:$D$27,入力表1【予測】!$D$37:$D$38,入力表1【予測】!$D$54:$D$55)&gt;2,"",IF(COUNT(入力表1【予測】!$D$54:$D$55)&gt;0,SUM(Q48:R48),""))</f>
        <v/>
      </c>
      <c r="T48" s="54" t="s">
        <v>170</v>
      </c>
    </row>
    <row r="49" spans="1:20" x14ac:dyDescent="0.15">
      <c r="A49" s="82"/>
      <c r="B49" s="39">
        <v>35</v>
      </c>
      <c r="C49" s="83" t="s">
        <v>468</v>
      </c>
      <c r="D49" s="41"/>
      <c r="E49" s="55">
        <f>2*各種係数!P57</f>
        <v>0.62220302375809933</v>
      </c>
      <c r="F49" s="56">
        <f>6*各種係数!P57</f>
        <v>1.866609071274298</v>
      </c>
      <c r="G49" s="57">
        <f t="shared" si="0"/>
        <v>1.9879643553464201</v>
      </c>
      <c r="H49" s="58">
        <f t="shared" si="1"/>
        <v>6.406318671360463</v>
      </c>
      <c r="I49" s="46">
        <f t="shared" si="2"/>
        <v>5.7675474949768204E-3</v>
      </c>
      <c r="J49" s="47">
        <f t="shared" si="3"/>
        <v>5.9846395359868486E-2</v>
      </c>
      <c r="K49" s="48" t="str">
        <f>IF(COUNT(入力表1【予測】!$D$26:$D$27,入力表1【予測】!$D$37:$D$38,入力表1【予測】!$D$54:$D$55)&gt;2,"",IF(COUNT(入力表1【予測】!$D$26:$D$27)&gt;0,入力表1【予測】!D$26*入力表2【予測】!G49*各種係数!$N$26,""))</f>
        <v/>
      </c>
      <c r="L49" s="46" t="str">
        <f>IF(COUNT(入力表1【予測】!$D$26:$D$27,入力表1【予測】!$D$37:$D$38,入力表1【予測】!$D$54:$D$55)&gt;2,"",IF(COUNT(入力表1【予測】!$D$26:$D$27)&gt;0,入力表1【予測】!D$27*入力表2【予測】!H49*各種係数!$N$26,""))</f>
        <v/>
      </c>
      <c r="M49" s="49" t="str">
        <f>IF(COUNT(入力表1【予測】!$D$26:$D$27,入力表1【予測】!$D$37:$D$38,入力表1【予測】!$D$54:$D$55)&gt;2,"",IF(COUNT(入力表1【予測】!$D$26:$D$27)&gt;0,SUM(K49:L49),""))</f>
        <v/>
      </c>
      <c r="N49" s="48" t="str">
        <f>IF(COUNT(入力表1【予測】!$D$26:$D$27,入力表1【予測】!$D$37:$D$38,入力表1【予測】!$D$54:$D$55)&gt;2,"",IF(COUNT(入力表1【予測】!$D$37:$D$38)&gt;0,入力表1【予測】!D$43*入力表2【予測】!I49/100,""))</f>
        <v/>
      </c>
      <c r="O49" s="46" t="str">
        <f>IF(COUNT(入力表1【予測】!$D$26:$D$27,入力表1【予測】!$D$37:$D$38,入力表1【予測】!$D$54:$D$55)&gt;2,"",IF(COUNT(入力表1【予測】!$D$37:$D$38)&gt;0,入力表1【予測】!D$44*入力表2【予測】!J49/100,""))</f>
        <v/>
      </c>
      <c r="P49" s="50" t="str">
        <f>IF(COUNT(入力表1【予測】!$D$26:$D$27,入力表1【予測】!$D$37:$D$38,入力表1【予測】!$D$54:$D$55)&gt;2,"",IF(COUNT(入力表1【予測】!$D$37:$D$38)&gt;0,SUM(N49:O49),""))</f>
        <v/>
      </c>
      <c r="Q49" s="48" t="str">
        <f>IF(COUNT(入力表1【予測】!$D$26:$D$27,入力表1【予測】!$D$37:$D$38,入力表1【予測】!$D$54:$D$55)&gt;2,"",IF(COUNT(入力表1【予測】!$D$54:$D$55)&gt;0,IFERROR(入力表1【予測】!H$60*入力表2【予測】!E49/SUM(入力表2【予測】!E$26:E$50),0),""))</f>
        <v/>
      </c>
      <c r="R49" s="47" t="str">
        <f>IF(COUNT(入力表1【予測】!$D$26:$D$27,入力表1【予測】!$D$37:$D$38,入力表1【予測】!$D$54:$D$55)&gt;2,"",IF(COUNT(入力表1【予測】!$D$54:$D$55)&gt;0,IFERROR(入力表1【予測】!H$61*入力表2【予測】!F49/SUM(入力表2【予測】!F$26:F$50),0),""))</f>
        <v/>
      </c>
      <c r="S49" s="50" t="str">
        <f>IF(COUNT(入力表1【予測】!$D$26:$D$27,入力表1【予測】!$D$37:$D$38,入力表1【予測】!$D$54:$D$55)&gt;2,"",IF(COUNT(入力表1【予測】!$D$54:$D$55)&gt;0,SUM(Q49:R49),""))</f>
        <v/>
      </c>
      <c r="T49" s="54" t="s">
        <v>175</v>
      </c>
    </row>
    <row r="50" spans="1:20" x14ac:dyDescent="0.15">
      <c r="A50" s="82"/>
      <c r="B50" s="60">
        <v>36</v>
      </c>
      <c r="C50" s="61" t="s">
        <v>421</v>
      </c>
      <c r="D50" s="62" t="s">
        <v>448</v>
      </c>
      <c r="E50" s="63">
        <v>59</v>
      </c>
      <c r="F50" s="64">
        <v>52</v>
      </c>
      <c r="G50" s="65">
        <f t="shared" si="0"/>
        <v>188.50743645861624</v>
      </c>
      <c r="H50" s="66">
        <f t="shared" si="1"/>
        <v>178.46724096509593</v>
      </c>
      <c r="I50" s="67">
        <f t="shared" si="2"/>
        <v>0.5469039673711531</v>
      </c>
      <c r="J50" s="68">
        <f t="shared" si="3"/>
        <v>1.6672010259698622</v>
      </c>
      <c r="K50" s="69" t="str">
        <f>IF(COUNT(入力表1【予測】!$D$26:$D$27,入力表1【予測】!$D$37:$D$38,入力表1【予測】!$D$54:$D$55)&gt;2,"",IF(COUNT(入力表1【予測】!$D$26:$D$27)&gt;0,入力表1【予測】!D$26*入力表2【予測】!G50*各種係数!$N$26,""))</f>
        <v/>
      </c>
      <c r="L50" s="67" t="str">
        <f>IF(COUNT(入力表1【予測】!$D$26:$D$27,入力表1【予測】!$D$37:$D$38,入力表1【予測】!$D$54:$D$55)&gt;2,"",IF(COUNT(入力表1【予測】!$D$26:$D$27)&gt;0,入力表1【予測】!D$27*入力表2【予測】!H50*各種係数!$N$26,""))</f>
        <v/>
      </c>
      <c r="M50" s="70" t="str">
        <f>IF(COUNT(入力表1【予測】!$D$26:$D$27,入力表1【予測】!$D$37:$D$38,入力表1【予測】!$D$54:$D$55)&gt;2,"",IF(COUNT(入力表1【予測】!$D$26:$D$27)&gt;0,SUM(K50:L50),""))</f>
        <v/>
      </c>
      <c r="N50" s="69" t="str">
        <f>IF(COUNT(入力表1【予測】!$D$26:$D$27,入力表1【予測】!$D$37:$D$38,入力表1【予測】!$D$54:$D$55)&gt;2,"",IF(COUNT(入力表1【予測】!$D$37:$D$38)&gt;0,入力表1【予測】!D$43*入力表2【予測】!I50/100,""))</f>
        <v/>
      </c>
      <c r="O50" s="67" t="str">
        <f>IF(COUNT(入力表1【予測】!$D$26:$D$27,入力表1【予測】!$D$37:$D$38,入力表1【予測】!$D$54:$D$55)&gt;2,"",IF(COUNT(入力表1【予測】!$D$37:$D$38)&gt;0,入力表1【予測】!D$44*入力表2【予測】!J50/100,""))</f>
        <v/>
      </c>
      <c r="P50" s="71" t="str">
        <f>IF(COUNT(入力表1【予測】!$D$26:$D$27,入力表1【予測】!$D$37:$D$38,入力表1【予測】!$D$54:$D$55)&gt;2,"",IF(COUNT(入力表1【予測】!$D$37:$D$38)&gt;0,SUM(N50:O50),""))</f>
        <v/>
      </c>
      <c r="Q50" s="69" t="str">
        <f>IF(COUNT(入力表1【予測】!$D$26:$D$27,入力表1【予測】!$D$37:$D$38,入力表1【予測】!$D$54:$D$55)&gt;2,"",IF(COUNT(入力表1【予測】!$D$54:$D$55)&gt;0,IFERROR(入力表1【予測】!H$60*入力表2【予測】!E50/SUM(入力表2【予測】!E$26:E$50),0),""))</f>
        <v/>
      </c>
      <c r="R50" s="68" t="str">
        <f>IF(COUNT(入力表1【予測】!$D$26:$D$27,入力表1【予測】!$D$37:$D$38,入力表1【予測】!$D$54:$D$55)&gt;2,"",IF(COUNT(入力表1【予測】!$D$54:$D$55)&gt;0,IFERROR(入力表1【予測】!H$61*入力表2【予測】!F50/SUM(入力表2【予測】!F$26:F$50),0),""))</f>
        <v/>
      </c>
      <c r="S50" s="71" t="str">
        <f>IF(COUNT(入力表1【予測】!$D$26:$D$27,入力表1【予測】!$D$37:$D$38,入力表1【予測】!$D$54:$D$55)&gt;2,"",IF(COUNT(入力表1【予測】!$D$54:$D$55)&gt;0,SUM(Q50:R50),""))</f>
        <v/>
      </c>
      <c r="T50" s="73" t="s">
        <v>175</v>
      </c>
    </row>
    <row r="51" spans="1:20" x14ac:dyDescent="0.15">
      <c r="A51" s="82"/>
      <c r="B51" s="39">
        <v>37</v>
      </c>
      <c r="C51" s="40" t="s">
        <v>422</v>
      </c>
      <c r="D51" s="41"/>
      <c r="E51" s="55">
        <v>62</v>
      </c>
      <c r="F51" s="56">
        <v>52</v>
      </c>
      <c r="G51" s="57">
        <f t="shared" si="0"/>
        <v>198.09256034634248</v>
      </c>
      <c r="H51" s="58">
        <f t="shared" si="1"/>
        <v>178.46724096509593</v>
      </c>
      <c r="I51" s="46">
        <f t="shared" si="2"/>
        <v>0.57471264367816088</v>
      </c>
      <c r="J51" s="47">
        <f t="shared" si="3"/>
        <v>1.6672010259698622</v>
      </c>
      <c r="K51" s="48" t="str">
        <f>IF(COUNT(入力表1【予測】!$D$26:$D$27,入力表1【予測】!$D$37:$D$38,入力表1【予測】!$D$54:$D$55)&gt;2,"",IF(COUNT(入力表1【予測】!$D$26:$D$27)&gt;0,入力表1【予測】!D$26*入力表2【予測】!G51*各種係数!$N$26,""))</f>
        <v/>
      </c>
      <c r="L51" s="46" t="str">
        <f>IF(COUNT(入力表1【予測】!$D$26:$D$27,入力表1【予測】!$D$37:$D$38,入力表1【予測】!$D$54:$D$55)&gt;2,"",IF(COUNT(入力表1【予測】!$D$26:$D$27)&gt;0,入力表1【予測】!D$27*入力表2【予測】!H51*各種係数!$N$26,""))</f>
        <v/>
      </c>
      <c r="M51" s="49" t="str">
        <f>IF(COUNT(入力表1【予測】!$D$26:$D$27,入力表1【予測】!$D$37:$D$38,入力表1【予測】!$D$54:$D$55)&gt;2,"",IF(COUNT(入力表1【予測】!$D$26:$D$27)&gt;0,SUM(K51:L51),""))</f>
        <v/>
      </c>
      <c r="N51" s="48" t="str">
        <f>IF(COUNT(入力表1【予測】!$D$26:$D$27,入力表1【予測】!$D$37:$D$38,入力表1【予測】!$D$54:$D$55)&gt;2,"",IF(COUNT(入力表1【予測】!$D$37:$D$38)&gt;0,入力表1【予測】!D$43*入力表2【予測】!I51/100,""))</f>
        <v/>
      </c>
      <c r="O51" s="46" t="str">
        <f>IF(COUNT(入力表1【予測】!$D$26:$D$27,入力表1【予測】!$D$37:$D$38,入力表1【予測】!$D$54:$D$55)&gt;2,"",IF(COUNT(入力表1【予測】!$D$37:$D$38)&gt;0,入力表1【予測】!D$44*入力表2【予測】!J51/100,""))</f>
        <v/>
      </c>
      <c r="P51" s="50" t="str">
        <f>IF(COUNT(入力表1【予測】!$D$26:$D$27,入力表1【予測】!$D$37:$D$38,入力表1【予測】!$D$54:$D$55)&gt;2,"",IF(COUNT(入力表1【予測】!$D$37:$D$38)&gt;0,SUM(N51:O51),""))</f>
        <v/>
      </c>
      <c r="Q51" s="48" t="str">
        <f>IF(COUNT(入力表1【予測】!$D$26:$D$27,入力表1【予測】!$D$37:$D$38,入力表1【予測】!$D$54:$D$55)&gt;2,"",IF(COUNT(入力表1【予測】!$D$54:$D$55)&gt;0,IFERROR(入力表1【予測】!I$60*入力表2【予測】!E51/SUM(入力表2【予測】!E$51:E$68),0),""))</f>
        <v/>
      </c>
      <c r="R51" s="47" t="str">
        <f>IF(COUNT(入力表1【予測】!$D$26:$D$27,入力表1【予測】!$D$37:$D$38,入力表1【予測】!$D$54:$D$55)&gt;2,"",IF(COUNT(入力表1【予測】!$D$54:$D$55)&gt;0,IFERROR(入力表1【予測】!I$61*入力表2【予測】!F51/SUM(入力表2【予測】!F$51:F$68),0),""))</f>
        <v/>
      </c>
      <c r="S51" s="50" t="str">
        <f>IF(COUNT(入力表1【予測】!$D$26:$D$27,入力表1【予測】!$D$37:$D$38,入力表1【予測】!$D$54:$D$55)&gt;2,"",IF(COUNT(入力表1【予測】!$D$54:$D$55)&gt;0,SUM(Q51:R51),""))</f>
        <v/>
      </c>
      <c r="T51" s="54" t="s">
        <v>202</v>
      </c>
    </row>
    <row r="52" spans="1:20" x14ac:dyDescent="0.15">
      <c r="A52" s="82"/>
      <c r="B52" s="39">
        <v>38</v>
      </c>
      <c r="C52" s="40" t="s">
        <v>423</v>
      </c>
      <c r="D52" s="41"/>
      <c r="E52" s="55">
        <v>98</v>
      </c>
      <c r="F52" s="56">
        <v>43</v>
      </c>
      <c r="G52" s="57">
        <f t="shared" si="0"/>
        <v>313.11404699905745</v>
      </c>
      <c r="H52" s="58">
        <f t="shared" si="1"/>
        <v>147.57868002882933</v>
      </c>
      <c r="I52" s="46">
        <f t="shared" si="2"/>
        <v>0.90841675936225441</v>
      </c>
      <c r="J52" s="47">
        <f t="shared" si="3"/>
        <v>1.3786470022443091</v>
      </c>
      <c r="K52" s="48" t="str">
        <f>IF(COUNT(入力表1【予測】!$D$26:$D$27,入力表1【予測】!$D$37:$D$38,入力表1【予測】!$D$54:$D$55)&gt;2,"",IF(COUNT(入力表1【予測】!$D$26:$D$27)&gt;0,入力表1【予測】!D$26*入力表2【予測】!G52*各種係数!$N$26,""))</f>
        <v/>
      </c>
      <c r="L52" s="46" t="str">
        <f>IF(COUNT(入力表1【予測】!$D$26:$D$27,入力表1【予測】!$D$37:$D$38,入力表1【予測】!$D$54:$D$55)&gt;2,"",IF(COUNT(入力表1【予測】!$D$26:$D$27)&gt;0,入力表1【予測】!D$27*入力表2【予測】!H52*各種係数!$N$26,""))</f>
        <v/>
      </c>
      <c r="M52" s="49" t="str">
        <f>IF(COUNT(入力表1【予測】!$D$26:$D$27,入力表1【予測】!$D$37:$D$38,入力表1【予測】!$D$54:$D$55)&gt;2,"",IF(COUNT(入力表1【予測】!$D$26:$D$27)&gt;0,SUM(K52:L52),""))</f>
        <v/>
      </c>
      <c r="N52" s="48" t="str">
        <f>IF(COUNT(入力表1【予測】!$D$26:$D$27,入力表1【予測】!$D$37:$D$38,入力表1【予測】!$D$54:$D$55)&gt;2,"",IF(COUNT(入力表1【予測】!$D$37:$D$38)&gt;0,入力表1【予測】!D$43*入力表2【予測】!I52/100,""))</f>
        <v/>
      </c>
      <c r="O52" s="46" t="str">
        <f>IF(COUNT(入力表1【予測】!$D$26:$D$27,入力表1【予測】!$D$37:$D$38,入力表1【予測】!$D$54:$D$55)&gt;2,"",IF(COUNT(入力表1【予測】!$D$37:$D$38)&gt;0,入力表1【予測】!D$44*入力表2【予測】!J52/100,""))</f>
        <v/>
      </c>
      <c r="P52" s="50" t="str">
        <f>IF(COUNT(入力表1【予測】!$D$26:$D$27,入力表1【予測】!$D$37:$D$38,入力表1【予測】!$D$54:$D$55)&gt;2,"",IF(COUNT(入力表1【予測】!$D$37:$D$38)&gt;0,SUM(N52:O52),""))</f>
        <v/>
      </c>
      <c r="Q52" s="48" t="str">
        <f>IF(COUNT(入力表1【予測】!$D$26:$D$27,入力表1【予測】!$D$37:$D$38,入力表1【予測】!$D$54:$D$55)&gt;2,"",IF(COUNT(入力表1【予測】!$D$54:$D$55)&gt;0,IFERROR(入力表1【予測】!I$60*入力表2【予測】!E52/SUM(入力表2【予測】!E$51:E$68),0),""))</f>
        <v/>
      </c>
      <c r="R52" s="47" t="str">
        <f>IF(COUNT(入力表1【予測】!$D$26:$D$27,入力表1【予測】!$D$37:$D$38,入力表1【予測】!$D$54:$D$55)&gt;2,"",IF(COUNT(入力表1【予測】!$D$54:$D$55)&gt;0,IFERROR(入力表1【予測】!I$61*入力表2【予測】!F52/SUM(入力表2【予測】!F$51:F$68),0),""))</f>
        <v/>
      </c>
      <c r="S52" s="50" t="str">
        <f>IF(COUNT(入力表1【予測】!$D$26:$D$27,入力表1【予測】!$D$37:$D$38,入力表1【予測】!$D$54:$D$55)&gt;2,"",IF(COUNT(入力表1【予測】!$D$54:$D$55)&gt;0,SUM(Q52:R52),""))</f>
        <v/>
      </c>
      <c r="T52" s="54" t="s">
        <v>196</v>
      </c>
    </row>
    <row r="53" spans="1:20" x14ac:dyDescent="0.15">
      <c r="A53" s="82"/>
      <c r="B53" s="39">
        <v>39</v>
      </c>
      <c r="C53" s="40" t="s">
        <v>424</v>
      </c>
      <c r="D53" s="41" t="s">
        <v>449</v>
      </c>
      <c r="E53" s="55">
        <v>63</v>
      </c>
      <c r="F53" s="56">
        <v>63</v>
      </c>
      <c r="G53" s="57">
        <f t="shared" si="0"/>
        <v>201.28760164225125</v>
      </c>
      <c r="H53" s="58">
        <f t="shared" si="1"/>
        <v>216.2199265538662</v>
      </c>
      <c r="I53" s="46">
        <f t="shared" si="2"/>
        <v>0.58398220244716359</v>
      </c>
      <c r="J53" s="47">
        <f t="shared" si="3"/>
        <v>2.0198781660788714</v>
      </c>
      <c r="K53" s="48" t="str">
        <f>IF(COUNT(入力表1【予測】!$D$26:$D$27,入力表1【予測】!$D$37:$D$38,入力表1【予測】!$D$54:$D$55)&gt;2,"",IF(COUNT(入力表1【予測】!$D$26:$D$27)&gt;0,入力表1【予測】!D$26*入力表2【予測】!G53*各種係数!$N$26,""))</f>
        <v/>
      </c>
      <c r="L53" s="46" t="str">
        <f>IF(COUNT(入力表1【予測】!$D$26:$D$27,入力表1【予測】!$D$37:$D$38,入力表1【予測】!$D$54:$D$55)&gt;2,"",IF(COUNT(入力表1【予測】!$D$26:$D$27)&gt;0,入力表1【予測】!D$27*入力表2【予測】!H53*各種係数!$N$26,""))</f>
        <v/>
      </c>
      <c r="M53" s="49" t="str">
        <f>IF(COUNT(入力表1【予測】!$D$26:$D$27,入力表1【予測】!$D$37:$D$38,入力表1【予測】!$D$54:$D$55)&gt;2,"",IF(COUNT(入力表1【予測】!$D$26:$D$27)&gt;0,SUM(K53:L53),""))</f>
        <v/>
      </c>
      <c r="N53" s="48" t="str">
        <f>IF(COUNT(入力表1【予測】!$D$26:$D$27,入力表1【予測】!$D$37:$D$38,入力表1【予測】!$D$54:$D$55)&gt;2,"",IF(COUNT(入力表1【予測】!$D$37:$D$38)&gt;0,入力表1【予測】!D$43*入力表2【予測】!I53/100,""))</f>
        <v/>
      </c>
      <c r="O53" s="46" t="str">
        <f>IF(COUNT(入力表1【予測】!$D$26:$D$27,入力表1【予測】!$D$37:$D$38,入力表1【予測】!$D$54:$D$55)&gt;2,"",IF(COUNT(入力表1【予測】!$D$37:$D$38)&gt;0,入力表1【予測】!D$44*入力表2【予測】!J53/100,""))</f>
        <v/>
      </c>
      <c r="P53" s="50" t="str">
        <f>IF(COUNT(入力表1【予測】!$D$26:$D$27,入力表1【予測】!$D$37:$D$38,入力表1【予測】!$D$54:$D$55)&gt;2,"",IF(COUNT(入力表1【予測】!$D$37:$D$38)&gt;0,SUM(N53:O53),""))</f>
        <v/>
      </c>
      <c r="Q53" s="48" t="str">
        <f>IF(COUNT(入力表1【予測】!$D$26:$D$27,入力表1【予測】!$D$37:$D$38,入力表1【予測】!$D$54:$D$55)&gt;2,"",IF(COUNT(入力表1【予測】!$D$54:$D$55)&gt;0,IFERROR(入力表1【予測】!I$60*入力表2【予測】!E53/SUM(入力表2【予測】!E$51:E$68),0),""))</f>
        <v/>
      </c>
      <c r="R53" s="47" t="str">
        <f>IF(COUNT(入力表1【予測】!$D$26:$D$27,入力表1【予測】!$D$37:$D$38,入力表1【予測】!$D$54:$D$55)&gt;2,"",IF(COUNT(入力表1【予測】!$D$54:$D$55)&gt;0,IFERROR(入力表1【予測】!I$61*入力表2【予測】!F53/SUM(入力表2【予測】!F$51:F$68),0),""))</f>
        <v/>
      </c>
      <c r="S53" s="50" t="str">
        <f>IF(COUNT(入力表1【予測】!$D$26:$D$27,入力表1【予測】!$D$37:$D$38,入力表1【予測】!$D$54:$D$55)&gt;2,"",IF(COUNT(入力表1【予測】!$D$54:$D$55)&gt;0,SUM(Q53:R53),""))</f>
        <v/>
      </c>
      <c r="T53" s="54" t="s">
        <v>203</v>
      </c>
    </row>
    <row r="54" spans="1:20" x14ac:dyDescent="0.15">
      <c r="A54" s="82"/>
      <c r="B54" s="39">
        <v>40</v>
      </c>
      <c r="C54" s="40" t="s">
        <v>425</v>
      </c>
      <c r="D54" s="41" t="s">
        <v>450</v>
      </c>
      <c r="E54" s="55">
        <v>240</v>
      </c>
      <c r="F54" s="56">
        <v>124</v>
      </c>
      <c r="G54" s="57">
        <f t="shared" si="0"/>
        <v>766.80991101809991</v>
      </c>
      <c r="H54" s="58">
        <f t="shared" si="1"/>
        <v>425.57572845522873</v>
      </c>
      <c r="I54" s="46">
        <f t="shared" si="2"/>
        <v>2.2246941045606228</v>
      </c>
      <c r="J54" s="47">
        <f t="shared" si="3"/>
        <v>3.9756332157742866</v>
      </c>
      <c r="K54" s="48" t="str">
        <f>IF(COUNT(入力表1【予測】!$D$26:$D$27,入力表1【予測】!$D$37:$D$38,入力表1【予測】!$D$54:$D$55)&gt;2,"",IF(COUNT(入力表1【予測】!$D$26:$D$27)&gt;0,入力表1【予測】!D$26*入力表2【予測】!G54*各種係数!$N$26,""))</f>
        <v/>
      </c>
      <c r="L54" s="46" t="str">
        <f>IF(COUNT(入力表1【予測】!$D$26:$D$27,入力表1【予測】!$D$37:$D$38,入力表1【予測】!$D$54:$D$55)&gt;2,"",IF(COUNT(入力表1【予測】!$D$26:$D$27)&gt;0,入力表1【予測】!D$27*入力表2【予測】!H54*各種係数!$N$26,""))</f>
        <v/>
      </c>
      <c r="M54" s="49" t="str">
        <f>IF(COUNT(入力表1【予測】!$D$26:$D$27,入力表1【予測】!$D$37:$D$38,入力表1【予測】!$D$54:$D$55)&gt;2,"",IF(COUNT(入力表1【予測】!$D$26:$D$27)&gt;0,SUM(K54:L54),""))</f>
        <v/>
      </c>
      <c r="N54" s="48" t="str">
        <f>IF(COUNT(入力表1【予測】!$D$26:$D$27,入力表1【予測】!$D$37:$D$38,入力表1【予測】!$D$54:$D$55)&gt;2,"",IF(COUNT(入力表1【予測】!$D$37:$D$38)&gt;0,入力表1【予測】!D$43*入力表2【予測】!I54/100,""))</f>
        <v/>
      </c>
      <c r="O54" s="46" t="str">
        <f>IF(COUNT(入力表1【予測】!$D$26:$D$27,入力表1【予測】!$D$37:$D$38,入力表1【予測】!$D$54:$D$55)&gt;2,"",IF(COUNT(入力表1【予測】!$D$37:$D$38)&gt;0,入力表1【予測】!D$44*入力表2【予測】!J54/100,""))</f>
        <v/>
      </c>
      <c r="P54" s="50" t="str">
        <f>IF(COUNT(入力表1【予測】!$D$26:$D$27,入力表1【予測】!$D$37:$D$38,入力表1【予測】!$D$54:$D$55)&gt;2,"",IF(COUNT(入力表1【予測】!$D$37:$D$38)&gt;0,SUM(N54:O54),""))</f>
        <v/>
      </c>
      <c r="Q54" s="48" t="str">
        <f>IF(COUNT(入力表1【予測】!$D$26:$D$27,入力表1【予測】!$D$37:$D$38,入力表1【予測】!$D$54:$D$55)&gt;2,"",IF(COUNT(入力表1【予測】!$D$54:$D$55)&gt;0,IFERROR(入力表1【予測】!I$60*入力表2【予測】!E54/SUM(入力表2【予測】!E$51:E$68),0),""))</f>
        <v/>
      </c>
      <c r="R54" s="47" t="str">
        <f>IF(COUNT(入力表1【予測】!$D$26:$D$27,入力表1【予測】!$D$37:$D$38,入力表1【予測】!$D$54:$D$55)&gt;2,"",IF(COUNT(入力表1【予測】!$D$54:$D$55)&gt;0,IFERROR(入力表1【予測】!I$61*入力表2【予測】!F54/SUM(入力表2【予測】!F$51:F$68),0),""))</f>
        <v/>
      </c>
      <c r="S54" s="50" t="str">
        <f>IF(COUNT(入力表1【予測】!$D$26:$D$27,入力表1【予測】!$D$37:$D$38,入力表1【予測】!$D$54:$D$55)&gt;2,"",IF(COUNT(入力表1【予測】!$D$54:$D$55)&gt;0,SUM(Q54:R54),""))</f>
        <v/>
      </c>
      <c r="T54" s="54" t="s">
        <v>203</v>
      </c>
    </row>
    <row r="55" spans="1:20" x14ac:dyDescent="0.15">
      <c r="A55" s="82"/>
      <c r="B55" s="39">
        <v>41</v>
      </c>
      <c r="C55" s="40" t="s">
        <v>426</v>
      </c>
      <c r="D55" s="41" t="s">
        <v>451</v>
      </c>
      <c r="E55" s="55">
        <v>80</v>
      </c>
      <c r="F55" s="56">
        <v>57</v>
      </c>
      <c r="G55" s="57">
        <f t="shared" si="0"/>
        <v>255.60330367269998</v>
      </c>
      <c r="H55" s="58">
        <f t="shared" si="1"/>
        <v>195.62755259635514</v>
      </c>
      <c r="I55" s="46">
        <f t="shared" si="2"/>
        <v>0.7415647015202077</v>
      </c>
      <c r="J55" s="47">
        <f t="shared" si="3"/>
        <v>1.827508816928503</v>
      </c>
      <c r="K55" s="48" t="str">
        <f>IF(COUNT(入力表1【予測】!$D$26:$D$27,入力表1【予測】!$D$37:$D$38,入力表1【予測】!$D$54:$D$55)&gt;2,"",IF(COUNT(入力表1【予測】!$D$26:$D$27)&gt;0,入力表1【予測】!D$26*入力表2【予測】!G55*各種係数!$N$26,""))</f>
        <v/>
      </c>
      <c r="L55" s="46" t="str">
        <f>IF(COUNT(入力表1【予測】!$D$26:$D$27,入力表1【予測】!$D$37:$D$38,入力表1【予測】!$D$54:$D$55)&gt;2,"",IF(COUNT(入力表1【予測】!$D$26:$D$27)&gt;0,入力表1【予測】!D$27*入力表2【予測】!H55*各種係数!$N$26,""))</f>
        <v/>
      </c>
      <c r="M55" s="49" t="str">
        <f>IF(COUNT(入力表1【予測】!$D$26:$D$27,入力表1【予測】!$D$37:$D$38,入力表1【予測】!$D$54:$D$55)&gt;2,"",IF(COUNT(入力表1【予測】!$D$26:$D$27)&gt;0,SUM(K55:L55),""))</f>
        <v/>
      </c>
      <c r="N55" s="48" t="str">
        <f>IF(COUNT(入力表1【予測】!$D$26:$D$27,入力表1【予測】!$D$37:$D$38,入力表1【予測】!$D$54:$D$55)&gt;2,"",IF(COUNT(入力表1【予測】!$D$37:$D$38)&gt;0,入力表1【予測】!D$43*入力表2【予測】!I55/100,""))</f>
        <v/>
      </c>
      <c r="O55" s="46" t="str">
        <f>IF(COUNT(入力表1【予測】!$D$26:$D$27,入力表1【予測】!$D$37:$D$38,入力表1【予測】!$D$54:$D$55)&gt;2,"",IF(COUNT(入力表1【予測】!$D$37:$D$38)&gt;0,入力表1【予測】!D$44*入力表2【予測】!J55/100,""))</f>
        <v/>
      </c>
      <c r="P55" s="50" t="str">
        <f>IF(COUNT(入力表1【予測】!$D$26:$D$27,入力表1【予測】!$D$37:$D$38,入力表1【予測】!$D$54:$D$55)&gt;2,"",IF(COUNT(入力表1【予測】!$D$37:$D$38)&gt;0,SUM(N55:O55),""))</f>
        <v/>
      </c>
      <c r="Q55" s="48" t="str">
        <f>IF(COUNT(入力表1【予測】!$D$26:$D$27,入力表1【予測】!$D$37:$D$38,入力表1【予測】!$D$54:$D$55)&gt;2,"",IF(COUNT(入力表1【予測】!$D$54:$D$55)&gt;0,IFERROR(入力表1【予測】!I$60*入力表2【予測】!E55/SUM(入力表2【予測】!E$51:E$68),0),""))</f>
        <v/>
      </c>
      <c r="R55" s="47" t="str">
        <f>IF(COUNT(入力表1【予測】!$D$26:$D$27,入力表1【予測】!$D$37:$D$38,入力表1【予測】!$D$54:$D$55)&gt;2,"",IF(COUNT(入力表1【予測】!$D$54:$D$55)&gt;0,IFERROR(入力表1【予測】!I$61*入力表2【予測】!F55/SUM(入力表2【予測】!F$51:F$68),0),""))</f>
        <v/>
      </c>
      <c r="S55" s="50" t="str">
        <f>IF(COUNT(入力表1【予測】!$D$26:$D$27,入力表1【予測】!$D$37:$D$38,入力表1【予測】!$D$54:$D$55)&gt;2,"",IF(COUNT(入力表1【予測】!$D$54:$D$55)&gt;0,SUM(Q55:R55),""))</f>
        <v/>
      </c>
      <c r="T55" s="54" t="s">
        <v>203</v>
      </c>
    </row>
    <row r="56" spans="1:20" x14ac:dyDescent="0.15">
      <c r="A56" s="82"/>
      <c r="B56" s="39">
        <v>42</v>
      </c>
      <c r="C56" s="40" t="s">
        <v>427</v>
      </c>
      <c r="D56" s="41"/>
      <c r="E56" s="55">
        <v>27</v>
      </c>
      <c r="F56" s="56">
        <v>15</v>
      </c>
      <c r="G56" s="57">
        <f t="shared" si="0"/>
        <v>86.266114989536234</v>
      </c>
      <c r="H56" s="58">
        <f t="shared" si="1"/>
        <v>51.480934893777672</v>
      </c>
      <c r="I56" s="46">
        <f t="shared" si="2"/>
        <v>0.25027808676307006</v>
      </c>
      <c r="J56" s="47">
        <f t="shared" si="3"/>
        <v>0.48092337287592174</v>
      </c>
      <c r="K56" s="48" t="str">
        <f>IF(COUNT(入力表1【予測】!$D$26:$D$27,入力表1【予測】!$D$37:$D$38,入力表1【予測】!$D$54:$D$55)&gt;2,"",IF(COUNT(入力表1【予測】!$D$26:$D$27)&gt;0,入力表1【予測】!D$26*入力表2【予測】!G56*各種係数!$N$26,""))</f>
        <v/>
      </c>
      <c r="L56" s="46" t="str">
        <f>IF(COUNT(入力表1【予測】!$D$26:$D$27,入力表1【予測】!$D$37:$D$38,入力表1【予測】!$D$54:$D$55)&gt;2,"",IF(COUNT(入力表1【予測】!$D$26:$D$27)&gt;0,入力表1【予測】!D$27*入力表2【予測】!H56*各種係数!$N$26,""))</f>
        <v/>
      </c>
      <c r="M56" s="49" t="str">
        <f>IF(COUNT(入力表1【予測】!$D$26:$D$27,入力表1【予測】!$D$37:$D$38,入力表1【予測】!$D$54:$D$55)&gt;2,"",IF(COUNT(入力表1【予測】!$D$26:$D$27)&gt;0,SUM(K56:L56),""))</f>
        <v/>
      </c>
      <c r="N56" s="48" t="str">
        <f>IF(COUNT(入力表1【予測】!$D$26:$D$27,入力表1【予測】!$D$37:$D$38,入力表1【予測】!$D$54:$D$55)&gt;2,"",IF(COUNT(入力表1【予測】!$D$37:$D$38)&gt;0,入力表1【予測】!D$43*入力表2【予測】!I56/100,""))</f>
        <v/>
      </c>
      <c r="O56" s="46" t="str">
        <f>IF(COUNT(入力表1【予測】!$D$26:$D$27,入力表1【予測】!$D$37:$D$38,入力表1【予測】!$D$54:$D$55)&gt;2,"",IF(COUNT(入力表1【予測】!$D$37:$D$38)&gt;0,入力表1【予測】!D$44*入力表2【予測】!J56/100,""))</f>
        <v/>
      </c>
      <c r="P56" s="50" t="str">
        <f>IF(COUNT(入力表1【予測】!$D$26:$D$27,入力表1【予測】!$D$37:$D$38,入力表1【予測】!$D$54:$D$55)&gt;2,"",IF(COUNT(入力表1【予測】!$D$37:$D$38)&gt;0,SUM(N56:O56),""))</f>
        <v/>
      </c>
      <c r="Q56" s="48" t="str">
        <f>IF(COUNT(入力表1【予測】!$D$26:$D$27,入力表1【予測】!$D$37:$D$38,入力表1【予測】!$D$54:$D$55)&gt;2,"",IF(COUNT(入力表1【予測】!$D$54:$D$55)&gt;0,IFERROR(入力表1【予測】!I$60*入力表2【予測】!E56/SUM(入力表2【予測】!E$51:E$68),0),""))</f>
        <v/>
      </c>
      <c r="R56" s="47" t="str">
        <f>IF(COUNT(入力表1【予測】!$D$26:$D$27,入力表1【予測】!$D$37:$D$38,入力表1【予測】!$D$54:$D$55)&gt;2,"",IF(COUNT(入力表1【予測】!$D$54:$D$55)&gt;0,IFERROR(入力表1【予測】!I$61*入力表2【予測】!F56/SUM(入力表2【予測】!F$51:F$68),0),""))</f>
        <v/>
      </c>
      <c r="S56" s="50" t="str">
        <f>IF(COUNT(入力表1【予測】!$D$26:$D$27,入力表1【予測】!$D$37:$D$38,入力表1【予測】!$D$54:$D$55)&gt;2,"",IF(COUNT(入力表1【予測】!$D$54:$D$55)&gt;0,SUM(Q56:R56),""))</f>
        <v/>
      </c>
      <c r="T56" s="54" t="s">
        <v>184</v>
      </c>
    </row>
    <row r="57" spans="1:20" x14ac:dyDescent="0.15">
      <c r="A57" s="82"/>
      <c r="B57" s="39">
        <v>43</v>
      </c>
      <c r="C57" s="40" t="s">
        <v>428</v>
      </c>
      <c r="D57" s="41"/>
      <c r="E57" s="55">
        <v>0</v>
      </c>
      <c r="F57" s="56">
        <v>1</v>
      </c>
      <c r="G57" s="57">
        <f t="shared" si="0"/>
        <v>0</v>
      </c>
      <c r="H57" s="58">
        <f t="shared" si="1"/>
        <v>3.4320623262518444</v>
      </c>
      <c r="I57" s="46">
        <f t="shared" si="2"/>
        <v>0</v>
      </c>
      <c r="J57" s="47">
        <f t="shared" si="3"/>
        <v>3.2061558191728116E-2</v>
      </c>
      <c r="K57" s="48" t="str">
        <f>IF(COUNT(入力表1【予測】!$D$26:$D$27,入力表1【予測】!$D$37:$D$38,入力表1【予測】!$D$54:$D$55)&gt;2,"",IF(COUNT(入力表1【予測】!$D$26:$D$27)&gt;0,入力表1【予測】!D$26*入力表2【予測】!G57*各種係数!$N$26,""))</f>
        <v/>
      </c>
      <c r="L57" s="46" t="str">
        <f>IF(COUNT(入力表1【予測】!$D$26:$D$27,入力表1【予測】!$D$37:$D$38,入力表1【予測】!$D$54:$D$55)&gt;2,"",IF(COUNT(入力表1【予測】!$D$26:$D$27)&gt;0,入力表1【予測】!D$27*入力表2【予測】!H57*各種係数!$N$26,""))</f>
        <v/>
      </c>
      <c r="M57" s="49" t="str">
        <f>IF(COUNT(入力表1【予測】!$D$26:$D$27,入力表1【予測】!$D$37:$D$38,入力表1【予測】!$D$54:$D$55)&gt;2,"",IF(COUNT(入力表1【予測】!$D$26:$D$27)&gt;0,SUM(K57:L57),""))</f>
        <v/>
      </c>
      <c r="N57" s="48" t="str">
        <f>IF(COUNT(入力表1【予測】!$D$26:$D$27,入力表1【予測】!$D$37:$D$38,入力表1【予測】!$D$54:$D$55)&gt;2,"",IF(COUNT(入力表1【予測】!$D$37:$D$38)&gt;0,入力表1【予測】!D$43*入力表2【予測】!I57/100,""))</f>
        <v/>
      </c>
      <c r="O57" s="46" t="str">
        <f>IF(COUNT(入力表1【予測】!$D$26:$D$27,入力表1【予測】!$D$37:$D$38,入力表1【予測】!$D$54:$D$55)&gt;2,"",IF(COUNT(入力表1【予測】!$D$37:$D$38)&gt;0,入力表1【予測】!D$44*入力表2【予測】!J57/100,""))</f>
        <v/>
      </c>
      <c r="P57" s="50" t="str">
        <f>IF(COUNT(入力表1【予測】!$D$26:$D$27,入力表1【予測】!$D$37:$D$38,入力表1【予測】!$D$54:$D$55)&gt;2,"",IF(COUNT(入力表1【予測】!$D$37:$D$38)&gt;0,SUM(N57:O57),""))</f>
        <v/>
      </c>
      <c r="Q57" s="48" t="str">
        <f>IF(COUNT(入力表1【予測】!$D$26:$D$27,入力表1【予測】!$D$37:$D$38,入力表1【予測】!$D$54:$D$55)&gt;2,"",IF(COUNT(入力表1【予測】!$D$54:$D$55)&gt;0,IFERROR(入力表1【予測】!I$60*入力表2【予測】!E57/SUM(入力表2【予測】!E$51:E$68),0),""))</f>
        <v/>
      </c>
      <c r="R57" s="47" t="str">
        <f>IF(COUNT(入力表1【予測】!$D$26:$D$27,入力表1【予測】!$D$37:$D$38,入力表1【予測】!$D$54:$D$55)&gt;2,"",IF(COUNT(入力表1【予測】!$D$54:$D$55)&gt;0,IFERROR(入力表1【予測】!I$61*入力表2【予測】!F57/SUM(入力表2【予測】!F$51:F$68),0),""))</f>
        <v/>
      </c>
      <c r="S57" s="50" t="str">
        <f>IF(COUNT(入力表1【予測】!$D$26:$D$27,入力表1【予測】!$D$37:$D$38,入力表1【予測】!$D$54:$D$55)&gt;2,"",IF(COUNT(入力表1【予測】!$D$54:$D$55)&gt;0,SUM(Q57:R57),""))</f>
        <v/>
      </c>
      <c r="T57" s="54" t="s">
        <v>203</v>
      </c>
    </row>
    <row r="58" spans="1:20" x14ac:dyDescent="0.15">
      <c r="A58" s="82"/>
      <c r="B58" s="39">
        <v>44</v>
      </c>
      <c r="C58" s="40" t="s">
        <v>429</v>
      </c>
      <c r="D58" s="41"/>
      <c r="E58" s="55">
        <v>12</v>
      </c>
      <c r="F58" s="56">
        <v>8</v>
      </c>
      <c r="G58" s="57">
        <f t="shared" si="0"/>
        <v>38.340495550904997</v>
      </c>
      <c r="H58" s="58">
        <f t="shared" si="1"/>
        <v>27.456498610014755</v>
      </c>
      <c r="I58" s="46">
        <f t="shared" si="2"/>
        <v>0.11123470522803114</v>
      </c>
      <c r="J58" s="47">
        <f t="shared" si="3"/>
        <v>0.25649246553382493</v>
      </c>
      <c r="K58" s="48" t="str">
        <f>IF(COUNT(入力表1【予測】!$D$26:$D$27,入力表1【予測】!$D$37:$D$38,入力表1【予測】!$D$54:$D$55)&gt;2,"",IF(COUNT(入力表1【予測】!$D$26:$D$27)&gt;0,入力表1【予測】!D$26*入力表2【予測】!G58*各種係数!$N$26,""))</f>
        <v/>
      </c>
      <c r="L58" s="46" t="str">
        <f>IF(COUNT(入力表1【予測】!$D$26:$D$27,入力表1【予測】!$D$37:$D$38,入力表1【予測】!$D$54:$D$55)&gt;2,"",IF(COUNT(入力表1【予測】!$D$26:$D$27)&gt;0,入力表1【予測】!D$27*入力表2【予測】!H58*各種係数!$N$26,""))</f>
        <v/>
      </c>
      <c r="M58" s="49" t="str">
        <f>IF(COUNT(入力表1【予測】!$D$26:$D$27,入力表1【予測】!$D$37:$D$38,入力表1【予測】!$D$54:$D$55)&gt;2,"",IF(COUNT(入力表1【予測】!$D$26:$D$27)&gt;0,SUM(K58:L58),""))</f>
        <v/>
      </c>
      <c r="N58" s="48" t="str">
        <f>IF(COUNT(入力表1【予測】!$D$26:$D$27,入力表1【予測】!$D$37:$D$38,入力表1【予測】!$D$54:$D$55)&gt;2,"",IF(COUNT(入力表1【予測】!$D$37:$D$38)&gt;0,入力表1【予測】!D$43*入力表2【予測】!I58/100,""))</f>
        <v/>
      </c>
      <c r="O58" s="46" t="str">
        <f>IF(COUNT(入力表1【予測】!$D$26:$D$27,入力表1【予測】!$D$37:$D$38,入力表1【予測】!$D$54:$D$55)&gt;2,"",IF(COUNT(入力表1【予測】!$D$37:$D$38)&gt;0,入力表1【予測】!D$44*入力表2【予測】!J58/100,""))</f>
        <v/>
      </c>
      <c r="P58" s="50" t="str">
        <f>IF(COUNT(入力表1【予測】!$D$26:$D$27,入力表1【予測】!$D$37:$D$38,入力表1【予測】!$D$54:$D$55)&gt;2,"",IF(COUNT(入力表1【予測】!$D$37:$D$38)&gt;0,SUM(N58:O58),""))</f>
        <v/>
      </c>
      <c r="Q58" s="48" t="str">
        <f>IF(COUNT(入力表1【予測】!$D$26:$D$27,入力表1【予測】!$D$37:$D$38,入力表1【予測】!$D$54:$D$55)&gt;2,"",IF(COUNT(入力表1【予測】!$D$54:$D$55)&gt;0,IFERROR(入力表1【予測】!I$60*入力表2【予測】!E58/SUM(入力表2【予測】!E$51:E$68),0),""))</f>
        <v/>
      </c>
      <c r="R58" s="47" t="str">
        <f>IF(COUNT(入力表1【予測】!$D$26:$D$27,入力表1【予測】!$D$37:$D$38,入力表1【予測】!$D$54:$D$55)&gt;2,"",IF(COUNT(入力表1【予測】!$D$54:$D$55)&gt;0,IFERROR(入力表1【予測】!I$61*入力表2【予測】!F58/SUM(入力表2【予測】!F$51:F$68),0),""))</f>
        <v/>
      </c>
      <c r="S58" s="50" t="str">
        <f>IF(COUNT(入力表1【予測】!$D$26:$D$27,入力表1【予測】!$D$37:$D$38,入力表1【予測】!$D$54:$D$55)&gt;2,"",IF(COUNT(入力表1【予測】!$D$54:$D$55)&gt;0,SUM(Q58:R58),""))</f>
        <v/>
      </c>
      <c r="T58" s="54" t="s">
        <v>952</v>
      </c>
    </row>
    <row r="59" spans="1:20" x14ac:dyDescent="0.15">
      <c r="A59" s="82"/>
      <c r="B59" s="39">
        <v>45</v>
      </c>
      <c r="C59" s="40" t="s">
        <v>430</v>
      </c>
      <c r="D59" s="41"/>
      <c r="E59" s="55">
        <v>8</v>
      </c>
      <c r="F59" s="56">
        <v>7</v>
      </c>
      <c r="G59" s="57">
        <f t="shared" si="0"/>
        <v>25.560330367269998</v>
      </c>
      <c r="H59" s="58">
        <f t="shared" si="1"/>
        <v>24.024436283762913</v>
      </c>
      <c r="I59" s="46">
        <f t="shared" si="2"/>
        <v>7.4156470152020759E-2</v>
      </c>
      <c r="J59" s="47">
        <f t="shared" si="3"/>
        <v>0.22443090734209684</v>
      </c>
      <c r="K59" s="48" t="str">
        <f>IF(COUNT(入力表1【予測】!$D$26:$D$27,入力表1【予測】!$D$37:$D$38,入力表1【予測】!$D$54:$D$55)&gt;2,"",IF(COUNT(入力表1【予測】!$D$26:$D$27)&gt;0,入力表1【予測】!D$26*入力表2【予測】!G59*各種係数!$N$26,""))</f>
        <v/>
      </c>
      <c r="L59" s="46" t="str">
        <f>IF(COUNT(入力表1【予測】!$D$26:$D$27,入力表1【予測】!$D$37:$D$38,入力表1【予測】!$D$54:$D$55)&gt;2,"",IF(COUNT(入力表1【予測】!$D$26:$D$27)&gt;0,入力表1【予測】!D$27*入力表2【予測】!H59*各種係数!$N$26,""))</f>
        <v/>
      </c>
      <c r="M59" s="49" t="str">
        <f>IF(COUNT(入力表1【予測】!$D$26:$D$27,入力表1【予測】!$D$37:$D$38,入力表1【予測】!$D$54:$D$55)&gt;2,"",IF(COUNT(入力表1【予測】!$D$26:$D$27)&gt;0,SUM(K59:L59),""))</f>
        <v/>
      </c>
      <c r="N59" s="48" t="str">
        <f>IF(COUNT(入力表1【予測】!$D$26:$D$27,入力表1【予測】!$D$37:$D$38,入力表1【予測】!$D$54:$D$55)&gt;2,"",IF(COUNT(入力表1【予測】!$D$37:$D$38)&gt;0,入力表1【予測】!D$43*入力表2【予測】!I59/100,""))</f>
        <v/>
      </c>
      <c r="O59" s="46" t="str">
        <f>IF(COUNT(入力表1【予測】!$D$26:$D$27,入力表1【予測】!$D$37:$D$38,入力表1【予測】!$D$54:$D$55)&gt;2,"",IF(COUNT(入力表1【予測】!$D$37:$D$38)&gt;0,入力表1【予測】!D$44*入力表2【予測】!J59/100,""))</f>
        <v/>
      </c>
      <c r="P59" s="50" t="str">
        <f>IF(COUNT(入力表1【予測】!$D$26:$D$27,入力表1【予測】!$D$37:$D$38,入力表1【予測】!$D$54:$D$55)&gt;2,"",IF(COUNT(入力表1【予測】!$D$37:$D$38)&gt;0,SUM(N59:O59),""))</f>
        <v/>
      </c>
      <c r="Q59" s="48" t="str">
        <f>IF(COUNT(入力表1【予測】!$D$26:$D$27,入力表1【予測】!$D$37:$D$38,入力表1【予測】!$D$54:$D$55)&gt;2,"",IF(COUNT(入力表1【予測】!$D$54:$D$55)&gt;0,IFERROR(入力表1【予測】!I$60*入力表2【予測】!E59/SUM(入力表2【予測】!E$51:E$68),0),""))</f>
        <v/>
      </c>
      <c r="R59" s="47" t="str">
        <f>IF(COUNT(入力表1【予測】!$D$26:$D$27,入力表1【予測】!$D$37:$D$38,入力表1【予測】!$D$54:$D$55)&gt;2,"",IF(COUNT(入力表1【予測】!$D$54:$D$55)&gt;0,IFERROR(入力表1【予測】!I$61*入力表2【予測】!F59/SUM(入力表2【予測】!F$51:F$68),0),""))</f>
        <v/>
      </c>
      <c r="S59" s="50" t="str">
        <f>IF(COUNT(入力表1【予測】!$D$26:$D$27,入力表1【予測】!$D$37:$D$38,入力表1【予測】!$D$54:$D$55)&gt;2,"",IF(COUNT(入力表1【予測】!$D$54:$D$55)&gt;0,SUM(Q59:R59),""))</f>
        <v/>
      </c>
      <c r="T59" s="54" t="s">
        <v>141</v>
      </c>
    </row>
    <row r="60" spans="1:20" x14ac:dyDescent="0.15">
      <c r="A60" s="82"/>
      <c r="B60" s="39">
        <v>46</v>
      </c>
      <c r="C60" s="40" t="s">
        <v>431</v>
      </c>
      <c r="D60" s="41" t="s">
        <v>453</v>
      </c>
      <c r="E60" s="55">
        <v>16</v>
      </c>
      <c r="F60" s="56">
        <v>10</v>
      </c>
      <c r="G60" s="57">
        <f t="shared" si="0"/>
        <v>51.120660734539996</v>
      </c>
      <c r="H60" s="58">
        <f t="shared" si="1"/>
        <v>34.320623262518446</v>
      </c>
      <c r="I60" s="46">
        <f t="shared" si="2"/>
        <v>0.14831294030404152</v>
      </c>
      <c r="J60" s="47">
        <f t="shared" si="3"/>
        <v>0.32061558191728118</v>
      </c>
      <c r="K60" s="48" t="str">
        <f>IF(COUNT(入力表1【予測】!$D$26:$D$27,入力表1【予測】!$D$37:$D$38,入力表1【予測】!$D$54:$D$55)&gt;2,"",IF(COUNT(入力表1【予測】!$D$26:$D$27)&gt;0,入力表1【予測】!D$26*入力表2【予測】!G60*各種係数!$N$26,""))</f>
        <v/>
      </c>
      <c r="L60" s="46" t="str">
        <f>IF(COUNT(入力表1【予測】!$D$26:$D$27,入力表1【予測】!$D$37:$D$38,入力表1【予測】!$D$54:$D$55)&gt;2,"",IF(COUNT(入力表1【予測】!$D$26:$D$27)&gt;0,入力表1【予測】!D$27*入力表2【予測】!H60*各種係数!$N$26,""))</f>
        <v/>
      </c>
      <c r="M60" s="49" t="str">
        <f>IF(COUNT(入力表1【予測】!$D$26:$D$27,入力表1【予測】!$D$37:$D$38,入力表1【予測】!$D$54:$D$55)&gt;2,"",IF(COUNT(入力表1【予測】!$D$26:$D$27)&gt;0,SUM(K60:L60),""))</f>
        <v/>
      </c>
      <c r="N60" s="48" t="str">
        <f>IF(COUNT(入力表1【予測】!$D$26:$D$27,入力表1【予測】!$D$37:$D$38,入力表1【予測】!$D$54:$D$55)&gt;2,"",IF(COUNT(入力表1【予測】!$D$37:$D$38)&gt;0,入力表1【予測】!D$43*入力表2【予測】!I60/100,""))</f>
        <v/>
      </c>
      <c r="O60" s="46" t="str">
        <f>IF(COUNT(入力表1【予測】!$D$26:$D$27,入力表1【予測】!$D$37:$D$38,入力表1【予測】!$D$54:$D$55)&gt;2,"",IF(COUNT(入力表1【予測】!$D$37:$D$38)&gt;0,入力表1【予測】!D$44*入力表2【予測】!J60/100,""))</f>
        <v/>
      </c>
      <c r="P60" s="50" t="str">
        <f>IF(COUNT(入力表1【予測】!$D$26:$D$27,入力表1【予測】!$D$37:$D$38,入力表1【予測】!$D$54:$D$55)&gt;2,"",IF(COUNT(入力表1【予測】!$D$37:$D$38)&gt;0,SUM(N60:O60),""))</f>
        <v/>
      </c>
      <c r="Q60" s="48" t="str">
        <f>IF(COUNT(入力表1【予測】!$D$26:$D$27,入力表1【予測】!$D$37:$D$38,入力表1【予測】!$D$54:$D$55)&gt;2,"",IF(COUNT(入力表1【予測】!$D$54:$D$55)&gt;0,IFERROR(入力表1【予測】!I$60*入力表2【予測】!E60/SUM(入力表2【予測】!E$51:E$68),0),""))</f>
        <v/>
      </c>
      <c r="R60" s="47" t="str">
        <f>IF(COUNT(入力表1【予測】!$D$26:$D$27,入力表1【予測】!$D$37:$D$38,入力表1【予測】!$D$54:$D$55)&gt;2,"",IF(COUNT(入力表1【予測】!$D$54:$D$55)&gt;0,IFERROR(入力表1【予測】!I$61*入力表2【予測】!F60/SUM(入力表2【予測】!F$51:F$68),0),""))</f>
        <v/>
      </c>
      <c r="S60" s="50" t="str">
        <f>IF(COUNT(入力表1【予測】!$D$26:$D$27,入力表1【予測】!$D$37:$D$38,入力表1【予測】!$D$54:$D$55)&gt;2,"",IF(COUNT(入力表1【予測】!$D$54:$D$55)&gt;0,SUM(Q60:R60),""))</f>
        <v/>
      </c>
      <c r="T60" s="54" t="s">
        <v>203</v>
      </c>
    </row>
    <row r="61" spans="1:20" x14ac:dyDescent="0.15">
      <c r="A61" s="82"/>
      <c r="B61" s="39">
        <v>47</v>
      </c>
      <c r="C61" s="40" t="s">
        <v>432</v>
      </c>
      <c r="D61" s="41" t="s">
        <v>452</v>
      </c>
      <c r="E61" s="55">
        <v>36</v>
      </c>
      <c r="F61" s="56">
        <v>4</v>
      </c>
      <c r="G61" s="57">
        <f t="shared" si="0"/>
        <v>115.02148665271498</v>
      </c>
      <c r="H61" s="58">
        <f t="shared" si="1"/>
        <v>13.728249305007378</v>
      </c>
      <c r="I61" s="46">
        <f t="shared" si="2"/>
        <v>0.33370411568409347</v>
      </c>
      <c r="J61" s="47">
        <f t="shared" si="3"/>
        <v>0.12824623276691247</v>
      </c>
      <c r="K61" s="48" t="str">
        <f>IF(COUNT(入力表1【予測】!$D$26:$D$27,入力表1【予測】!$D$37:$D$38,入力表1【予測】!$D$54:$D$55)&gt;2,"",IF(COUNT(入力表1【予測】!$D$26:$D$27)&gt;0,入力表1【予測】!D$26*入力表2【予測】!G61*各種係数!$N$26,""))</f>
        <v/>
      </c>
      <c r="L61" s="46" t="str">
        <f>IF(COUNT(入力表1【予測】!$D$26:$D$27,入力表1【予測】!$D$37:$D$38,入力表1【予測】!$D$54:$D$55)&gt;2,"",IF(COUNT(入力表1【予測】!$D$26:$D$27)&gt;0,入力表1【予測】!D$27*入力表2【予測】!H61*各種係数!$N$26,""))</f>
        <v/>
      </c>
      <c r="M61" s="49" t="str">
        <f>IF(COUNT(入力表1【予測】!$D$26:$D$27,入力表1【予測】!$D$37:$D$38,入力表1【予測】!$D$54:$D$55)&gt;2,"",IF(COUNT(入力表1【予測】!$D$26:$D$27)&gt;0,SUM(K61:L61),""))</f>
        <v/>
      </c>
      <c r="N61" s="48" t="str">
        <f>IF(COUNT(入力表1【予測】!$D$26:$D$27,入力表1【予測】!$D$37:$D$38,入力表1【予測】!$D$54:$D$55)&gt;2,"",IF(COUNT(入力表1【予測】!$D$37:$D$38)&gt;0,入力表1【予測】!D$43*入力表2【予測】!I61/100,""))</f>
        <v/>
      </c>
      <c r="O61" s="46" t="str">
        <f>IF(COUNT(入力表1【予測】!$D$26:$D$27,入力表1【予測】!$D$37:$D$38,入力表1【予測】!$D$54:$D$55)&gt;2,"",IF(COUNT(入力表1【予測】!$D$37:$D$38)&gt;0,入力表1【予測】!D$44*入力表2【予測】!J61/100,""))</f>
        <v/>
      </c>
      <c r="P61" s="50" t="str">
        <f>IF(COUNT(入力表1【予測】!$D$26:$D$27,入力表1【予測】!$D$37:$D$38,入力表1【予測】!$D$54:$D$55)&gt;2,"",IF(COUNT(入力表1【予測】!$D$37:$D$38)&gt;0,SUM(N61:O61),""))</f>
        <v/>
      </c>
      <c r="Q61" s="48" t="str">
        <f>IF(COUNT(入力表1【予測】!$D$26:$D$27,入力表1【予測】!$D$37:$D$38,入力表1【予測】!$D$54:$D$55)&gt;2,"",IF(COUNT(入力表1【予測】!$D$54:$D$55)&gt;0,IFERROR(入力表1【予測】!I$60*入力表2【予測】!E61/SUM(入力表2【予測】!E$51:E$68),0),""))</f>
        <v/>
      </c>
      <c r="R61" s="47" t="str">
        <f>IF(COUNT(入力表1【予測】!$D$26:$D$27,入力表1【予測】!$D$37:$D$38,入力表1【予測】!$D$54:$D$55)&gt;2,"",IF(COUNT(入力表1【予測】!$D$54:$D$55)&gt;0,IFERROR(入力表1【予測】!I$61*入力表2【予測】!F61/SUM(入力表2【予測】!F$51:F$68),0),""))</f>
        <v/>
      </c>
      <c r="S61" s="50" t="str">
        <f>IF(COUNT(入力表1【予測】!$D$26:$D$27,入力表1【予測】!$D$37:$D$38,入力表1【予測】!$D$54:$D$55)&gt;2,"",IF(COUNT(入力表1【予測】!$D$54:$D$55)&gt;0,SUM(Q61:R61),""))</f>
        <v/>
      </c>
      <c r="T61" s="54" t="s">
        <v>204</v>
      </c>
    </row>
    <row r="62" spans="1:20" x14ac:dyDescent="0.15">
      <c r="A62" s="82"/>
      <c r="B62" s="39">
        <v>48</v>
      </c>
      <c r="C62" s="40" t="s">
        <v>433</v>
      </c>
      <c r="D62" s="41" t="s">
        <v>823</v>
      </c>
      <c r="E62" s="55">
        <v>17</v>
      </c>
      <c r="F62" s="56">
        <v>7</v>
      </c>
      <c r="G62" s="57">
        <f t="shared" si="0"/>
        <v>54.315702030448747</v>
      </c>
      <c r="H62" s="58">
        <f t="shared" si="1"/>
        <v>24.024436283762913</v>
      </c>
      <c r="I62" s="46">
        <f t="shared" si="2"/>
        <v>0.15758249907304411</v>
      </c>
      <c r="J62" s="47">
        <f t="shared" si="3"/>
        <v>0.22443090734209684</v>
      </c>
      <c r="K62" s="48" t="str">
        <f>IF(COUNT(入力表1【予測】!$D$26:$D$27,入力表1【予測】!$D$37:$D$38,入力表1【予測】!$D$54:$D$55)&gt;2,"",IF(COUNT(入力表1【予測】!$D$26:$D$27)&gt;0,入力表1【予測】!D$26*入力表2【予測】!G62*各種係数!$N$26,""))</f>
        <v/>
      </c>
      <c r="L62" s="46" t="str">
        <f>IF(COUNT(入力表1【予測】!$D$26:$D$27,入力表1【予測】!$D$37:$D$38,入力表1【予測】!$D$54:$D$55)&gt;2,"",IF(COUNT(入力表1【予測】!$D$26:$D$27)&gt;0,入力表1【予測】!D$27*入力表2【予測】!H62*各種係数!$N$26,""))</f>
        <v/>
      </c>
      <c r="M62" s="49" t="str">
        <f>IF(COUNT(入力表1【予測】!$D$26:$D$27,入力表1【予測】!$D$37:$D$38,入力表1【予測】!$D$54:$D$55)&gt;2,"",IF(COUNT(入力表1【予測】!$D$26:$D$27)&gt;0,SUM(K62:L62),""))</f>
        <v/>
      </c>
      <c r="N62" s="48" t="str">
        <f>IF(COUNT(入力表1【予測】!$D$26:$D$27,入力表1【予測】!$D$37:$D$38,入力表1【予測】!$D$54:$D$55)&gt;2,"",IF(COUNT(入力表1【予測】!$D$37:$D$38)&gt;0,入力表1【予測】!D$43*入力表2【予測】!I62/100,""))</f>
        <v/>
      </c>
      <c r="O62" s="46" t="str">
        <f>IF(COUNT(入力表1【予測】!$D$26:$D$27,入力表1【予測】!$D$37:$D$38,入力表1【予測】!$D$54:$D$55)&gt;2,"",IF(COUNT(入力表1【予測】!$D$37:$D$38)&gt;0,入力表1【予測】!D$44*入力表2【予測】!J62/100,""))</f>
        <v/>
      </c>
      <c r="P62" s="50" t="str">
        <f>IF(COUNT(入力表1【予測】!$D$26:$D$27,入力表1【予測】!$D$37:$D$38,入力表1【予測】!$D$54:$D$55)&gt;2,"",IF(COUNT(入力表1【予測】!$D$37:$D$38)&gt;0,SUM(N62:O62),""))</f>
        <v/>
      </c>
      <c r="Q62" s="48" t="str">
        <f>IF(COUNT(入力表1【予測】!$D$26:$D$27,入力表1【予測】!$D$37:$D$38,入力表1【予測】!$D$54:$D$55)&gt;2,"",IF(COUNT(入力表1【予測】!$D$54:$D$55)&gt;0,IFERROR(入力表1【予測】!I$60*入力表2【予測】!E62/SUM(入力表2【予測】!E$51:E$68),0),""))</f>
        <v/>
      </c>
      <c r="R62" s="47" t="str">
        <f>IF(COUNT(入力表1【予測】!$D$26:$D$27,入力表1【予測】!$D$37:$D$38,入力表1【予測】!$D$54:$D$55)&gt;2,"",IF(COUNT(入力表1【予測】!$D$54:$D$55)&gt;0,IFERROR(入力表1【予測】!I$61*入力表2【予測】!F62/SUM(入力表2【予測】!F$51:F$68),0),""))</f>
        <v/>
      </c>
      <c r="S62" s="50" t="str">
        <f>IF(COUNT(入力表1【予測】!$D$26:$D$27,入力表1【予測】!$D$37:$D$38,入力表1【予測】!$D$54:$D$55)&gt;2,"",IF(COUNT(入力表1【予測】!$D$54:$D$55)&gt;0,SUM(Q62:R62),""))</f>
        <v/>
      </c>
      <c r="T62" s="54" t="s">
        <v>199</v>
      </c>
    </row>
    <row r="63" spans="1:20" x14ac:dyDescent="0.15">
      <c r="A63" s="82"/>
      <c r="B63" s="39">
        <v>49</v>
      </c>
      <c r="C63" s="40" t="s">
        <v>434</v>
      </c>
      <c r="D63" s="41"/>
      <c r="E63" s="55">
        <v>22</v>
      </c>
      <c r="F63" s="56">
        <v>8</v>
      </c>
      <c r="G63" s="57">
        <f t="shared" si="0"/>
        <v>70.290908509992491</v>
      </c>
      <c r="H63" s="58">
        <f t="shared" si="1"/>
        <v>27.456498610014755</v>
      </c>
      <c r="I63" s="46">
        <f t="shared" si="2"/>
        <v>0.20393029291805709</v>
      </c>
      <c r="J63" s="47">
        <f t="shared" si="3"/>
        <v>0.25649246553382493</v>
      </c>
      <c r="K63" s="48" t="str">
        <f>IF(COUNT(入力表1【予測】!$D$26:$D$27,入力表1【予測】!$D$37:$D$38,入力表1【予測】!$D$54:$D$55)&gt;2,"",IF(COUNT(入力表1【予測】!$D$26:$D$27)&gt;0,入力表1【予測】!D$26*入力表2【予測】!G63*各種係数!$N$26,""))</f>
        <v/>
      </c>
      <c r="L63" s="46" t="str">
        <f>IF(COUNT(入力表1【予測】!$D$26:$D$27,入力表1【予測】!$D$37:$D$38,入力表1【予測】!$D$54:$D$55)&gt;2,"",IF(COUNT(入力表1【予測】!$D$26:$D$27)&gt;0,入力表1【予測】!D$27*入力表2【予測】!H63*各種係数!$N$26,""))</f>
        <v/>
      </c>
      <c r="M63" s="49" t="str">
        <f>IF(COUNT(入力表1【予測】!$D$26:$D$27,入力表1【予測】!$D$37:$D$38,入力表1【予測】!$D$54:$D$55)&gt;2,"",IF(COUNT(入力表1【予測】!$D$26:$D$27)&gt;0,SUM(K63:L63),""))</f>
        <v/>
      </c>
      <c r="N63" s="48" t="str">
        <f>IF(COUNT(入力表1【予測】!$D$26:$D$27,入力表1【予測】!$D$37:$D$38,入力表1【予測】!$D$54:$D$55)&gt;2,"",IF(COUNT(入力表1【予測】!$D$37:$D$38)&gt;0,入力表1【予測】!D$43*入力表2【予測】!I63/100,""))</f>
        <v/>
      </c>
      <c r="O63" s="46" t="str">
        <f>IF(COUNT(入力表1【予測】!$D$26:$D$27,入力表1【予測】!$D$37:$D$38,入力表1【予測】!$D$54:$D$55)&gt;2,"",IF(COUNT(入力表1【予測】!$D$37:$D$38)&gt;0,入力表1【予測】!D$44*入力表2【予測】!J63/100,""))</f>
        <v/>
      </c>
      <c r="P63" s="50" t="str">
        <f>IF(COUNT(入力表1【予測】!$D$26:$D$27,入力表1【予測】!$D$37:$D$38,入力表1【予測】!$D$54:$D$55)&gt;2,"",IF(COUNT(入力表1【予測】!$D$37:$D$38)&gt;0,SUM(N63:O63),""))</f>
        <v/>
      </c>
      <c r="Q63" s="48" t="str">
        <f>IF(COUNT(入力表1【予測】!$D$26:$D$27,入力表1【予測】!$D$37:$D$38,入力表1【予測】!$D$54:$D$55)&gt;2,"",IF(COUNT(入力表1【予測】!$D$54:$D$55)&gt;0,IFERROR(入力表1【予測】!I$60*入力表2【予測】!E63/SUM(入力表2【予測】!E$51:E$68),0),""))</f>
        <v/>
      </c>
      <c r="R63" s="47" t="str">
        <f>IF(COUNT(入力表1【予測】!$D$26:$D$27,入力表1【予測】!$D$37:$D$38,入力表1【予測】!$D$54:$D$55)&gt;2,"",IF(COUNT(入力表1【予測】!$D$54:$D$55)&gt;0,IFERROR(入力表1【予測】!I$61*入力表2【予測】!F63/SUM(入力表2【予測】!F$51:F$68),0),""))</f>
        <v/>
      </c>
      <c r="S63" s="50" t="str">
        <f>IF(COUNT(入力表1【予測】!$D$26:$D$27,入力表1【予測】!$D$37:$D$38,入力表1【予測】!$D$54:$D$55)&gt;2,"",IF(COUNT(入力表1【予測】!$D$54:$D$55)&gt;0,SUM(Q63:R63),""))</f>
        <v/>
      </c>
      <c r="T63" s="54" t="s">
        <v>198</v>
      </c>
    </row>
    <row r="64" spans="1:20" x14ac:dyDescent="0.15">
      <c r="A64" s="82"/>
      <c r="B64" s="39">
        <v>50</v>
      </c>
      <c r="C64" s="40" t="s">
        <v>435</v>
      </c>
      <c r="D64" s="41"/>
      <c r="E64" s="55">
        <v>13</v>
      </c>
      <c r="F64" s="56">
        <v>5</v>
      </c>
      <c r="G64" s="57">
        <f t="shared" si="0"/>
        <v>41.535536846813741</v>
      </c>
      <c r="H64" s="58">
        <f t="shared" si="1"/>
        <v>17.160311631259223</v>
      </c>
      <c r="I64" s="46">
        <f t="shared" si="2"/>
        <v>0.12050426399703375</v>
      </c>
      <c r="J64" s="47">
        <f t="shared" si="3"/>
        <v>0.16030779095864059</v>
      </c>
      <c r="K64" s="48" t="str">
        <f>IF(COUNT(入力表1【予測】!$D$26:$D$27,入力表1【予測】!$D$37:$D$38,入力表1【予測】!$D$54:$D$55)&gt;2,"",IF(COUNT(入力表1【予測】!$D$26:$D$27)&gt;0,入力表1【予測】!D$26*入力表2【予測】!G64*各種係数!$N$26,""))</f>
        <v/>
      </c>
      <c r="L64" s="46" t="str">
        <f>IF(COUNT(入力表1【予測】!$D$26:$D$27,入力表1【予測】!$D$37:$D$38,入力表1【予測】!$D$54:$D$55)&gt;2,"",IF(COUNT(入力表1【予測】!$D$26:$D$27)&gt;0,入力表1【予測】!D$27*入力表2【予測】!H64*各種係数!$N$26,""))</f>
        <v/>
      </c>
      <c r="M64" s="49" t="str">
        <f>IF(COUNT(入力表1【予測】!$D$26:$D$27,入力表1【予測】!$D$37:$D$38,入力表1【予測】!$D$54:$D$55)&gt;2,"",IF(COUNT(入力表1【予測】!$D$26:$D$27)&gt;0,SUM(K64:L64),""))</f>
        <v/>
      </c>
      <c r="N64" s="48" t="str">
        <f>IF(COUNT(入力表1【予測】!$D$26:$D$27,入力表1【予測】!$D$37:$D$38,入力表1【予測】!$D$54:$D$55)&gt;2,"",IF(COUNT(入力表1【予測】!$D$37:$D$38)&gt;0,入力表1【予測】!D$43*入力表2【予測】!I64/100,""))</f>
        <v/>
      </c>
      <c r="O64" s="46" t="str">
        <f>IF(COUNT(入力表1【予測】!$D$26:$D$27,入力表1【予測】!$D$37:$D$38,入力表1【予測】!$D$54:$D$55)&gt;2,"",IF(COUNT(入力表1【予測】!$D$37:$D$38)&gt;0,入力表1【予測】!D$44*入力表2【予測】!J64/100,""))</f>
        <v/>
      </c>
      <c r="P64" s="50" t="str">
        <f>IF(COUNT(入力表1【予測】!$D$26:$D$27,入力表1【予測】!$D$37:$D$38,入力表1【予測】!$D$54:$D$55)&gt;2,"",IF(COUNT(入力表1【予測】!$D$37:$D$38)&gt;0,SUM(N64:O64),""))</f>
        <v/>
      </c>
      <c r="Q64" s="48" t="str">
        <f>IF(COUNT(入力表1【予測】!$D$26:$D$27,入力表1【予測】!$D$37:$D$38,入力表1【予測】!$D$54:$D$55)&gt;2,"",IF(COUNT(入力表1【予測】!$D$54:$D$55)&gt;0,IFERROR(入力表1【予測】!I$60*入力表2【予測】!E64/SUM(入力表2【予測】!E$51:E$68),0),""))</f>
        <v/>
      </c>
      <c r="R64" s="47" t="str">
        <f>IF(COUNT(入力表1【予測】!$D$26:$D$27,入力表1【予測】!$D$37:$D$38,入力表1【予測】!$D$54:$D$55)&gt;2,"",IF(COUNT(入力表1【予測】!$D$54:$D$55)&gt;0,IFERROR(入力表1【予測】!I$61*入力表2【予測】!F64/SUM(入力表2【予測】!F$51:F$68),0),""))</f>
        <v/>
      </c>
      <c r="S64" s="50" t="str">
        <f>IF(COUNT(入力表1【予測】!$D$26:$D$27,入力表1【予測】!$D$37:$D$38,入力表1【予測】!$D$54:$D$55)&gt;2,"",IF(COUNT(入力表1【予測】!$D$54:$D$55)&gt;0,SUM(Q64:R64),""))</f>
        <v/>
      </c>
      <c r="T64" s="54" t="s">
        <v>204</v>
      </c>
    </row>
    <row r="65" spans="1:20" x14ac:dyDescent="0.15">
      <c r="A65" s="82"/>
      <c r="B65" s="39">
        <v>51</v>
      </c>
      <c r="C65" s="83" t="s">
        <v>470</v>
      </c>
      <c r="D65" s="41"/>
      <c r="E65" s="55">
        <f>2*各種係数!P60</f>
        <v>1.2220672555400589</v>
      </c>
      <c r="F65" s="56">
        <f>0*各種係数!P60</f>
        <v>0</v>
      </c>
      <c r="G65" s="57">
        <f t="shared" si="0"/>
        <v>3.9045553478283592</v>
      </c>
      <c r="H65" s="58">
        <f t="shared" si="1"/>
        <v>0</v>
      </c>
      <c r="I65" s="46">
        <f t="shared" si="2"/>
        <v>1.132802424490229E-2</v>
      </c>
      <c r="J65" s="47">
        <f t="shared" si="3"/>
        <v>0</v>
      </c>
      <c r="K65" s="48" t="str">
        <f>IF(COUNT(入力表1【予測】!$D$26:$D$27,入力表1【予測】!$D$37:$D$38,入力表1【予測】!$D$54:$D$55)&gt;2,"",IF(COUNT(入力表1【予測】!$D$26:$D$27)&gt;0,入力表1【予測】!D$26*入力表2【予測】!G65*各種係数!$N$26,""))</f>
        <v/>
      </c>
      <c r="L65" s="46" t="str">
        <f>IF(COUNT(入力表1【予測】!$D$26:$D$27,入力表1【予測】!$D$37:$D$38,入力表1【予測】!$D$54:$D$55)&gt;2,"",IF(COUNT(入力表1【予測】!$D$26:$D$27)&gt;0,入力表1【予測】!D$27*入力表2【予測】!H65*各種係数!$N$26,""))</f>
        <v/>
      </c>
      <c r="M65" s="49" t="str">
        <f>IF(COUNT(入力表1【予測】!$D$26:$D$27,入力表1【予測】!$D$37:$D$38,入力表1【予測】!$D$54:$D$55)&gt;2,"",IF(COUNT(入力表1【予測】!$D$26:$D$27)&gt;0,SUM(K65:L65),""))</f>
        <v/>
      </c>
      <c r="N65" s="48" t="str">
        <f>IF(COUNT(入力表1【予測】!$D$26:$D$27,入力表1【予測】!$D$37:$D$38,入力表1【予測】!$D$54:$D$55)&gt;2,"",IF(COUNT(入力表1【予測】!$D$37:$D$38)&gt;0,入力表1【予測】!D$43*入力表2【予測】!I65/100,""))</f>
        <v/>
      </c>
      <c r="O65" s="46" t="str">
        <f>IF(COUNT(入力表1【予測】!$D$26:$D$27,入力表1【予測】!$D$37:$D$38,入力表1【予測】!$D$54:$D$55)&gt;2,"",IF(COUNT(入力表1【予測】!$D$37:$D$38)&gt;0,入力表1【予測】!D$44*入力表2【予測】!J65/100,""))</f>
        <v/>
      </c>
      <c r="P65" s="50" t="str">
        <f>IF(COUNT(入力表1【予測】!$D$26:$D$27,入力表1【予測】!$D$37:$D$38,入力表1【予測】!$D$54:$D$55)&gt;2,"",IF(COUNT(入力表1【予測】!$D$37:$D$38)&gt;0,SUM(N65:O65),""))</f>
        <v/>
      </c>
      <c r="Q65" s="48" t="str">
        <f>IF(COUNT(入力表1【予測】!$D$26:$D$27,入力表1【予測】!$D$37:$D$38,入力表1【予測】!$D$54:$D$55)&gt;2,"",IF(COUNT(入力表1【予測】!$D$54:$D$55)&gt;0,IFERROR(入力表1【予測】!I$60*入力表2【予測】!E65/SUM(入力表2【予測】!E$51:E$68),0),""))</f>
        <v/>
      </c>
      <c r="R65" s="47" t="str">
        <f>IF(COUNT(入力表1【予測】!$D$26:$D$27,入力表1【予測】!$D$37:$D$38,入力表1【予測】!$D$54:$D$55)&gt;2,"",IF(COUNT(入力表1【予測】!$D$54:$D$55)&gt;0,IFERROR(入力表1【予測】!I$61*入力表2【予測】!F65/SUM(入力表2【予測】!F$51:F$68),0),""))</f>
        <v/>
      </c>
      <c r="S65" s="50" t="str">
        <f>IF(COUNT(入力表1【予測】!$D$26:$D$27,入力表1【予測】!$D$37:$D$38,入力表1【予測】!$D$54:$D$55)&gt;2,"",IF(COUNT(入力表1【予測】!$D$54:$D$55)&gt;0,SUM(Q65:R65),""))</f>
        <v/>
      </c>
      <c r="T65" s="54" t="s">
        <v>191</v>
      </c>
    </row>
    <row r="66" spans="1:20" x14ac:dyDescent="0.15">
      <c r="A66" s="82"/>
      <c r="B66" s="39">
        <v>52</v>
      </c>
      <c r="C66" s="83" t="s">
        <v>471</v>
      </c>
      <c r="D66" s="41"/>
      <c r="E66" s="55">
        <f>2*各種係数!P61</f>
        <v>0.77793274445994109</v>
      </c>
      <c r="F66" s="56">
        <f>0*各種係数!P61</f>
        <v>0</v>
      </c>
      <c r="G66" s="57">
        <f t="shared" si="0"/>
        <v>2.4855272439891407</v>
      </c>
      <c r="H66" s="58">
        <f t="shared" si="1"/>
        <v>0</v>
      </c>
      <c r="I66" s="46">
        <f t="shared" si="2"/>
        <v>7.2110932931029022E-3</v>
      </c>
      <c r="J66" s="47">
        <f t="shared" si="3"/>
        <v>0</v>
      </c>
      <c r="K66" s="48" t="str">
        <f>IF(COUNT(入力表1【予測】!$D$26:$D$27,入力表1【予測】!$D$37:$D$38,入力表1【予測】!$D$54:$D$55)&gt;2,"",IF(COUNT(入力表1【予測】!$D$26:$D$27)&gt;0,入力表1【予測】!D$26*入力表2【予測】!G66*各種係数!$N$26,""))</f>
        <v/>
      </c>
      <c r="L66" s="46" t="str">
        <f>IF(COUNT(入力表1【予測】!$D$26:$D$27,入力表1【予測】!$D$37:$D$38,入力表1【予測】!$D$54:$D$55)&gt;2,"",IF(COUNT(入力表1【予測】!$D$26:$D$27)&gt;0,入力表1【予測】!D$27*入力表2【予測】!H66*各種係数!$N$26,""))</f>
        <v/>
      </c>
      <c r="M66" s="49" t="str">
        <f>IF(COUNT(入力表1【予測】!$D$26:$D$27,入力表1【予測】!$D$37:$D$38,入力表1【予測】!$D$54:$D$55)&gt;2,"",IF(COUNT(入力表1【予測】!$D$26:$D$27)&gt;0,SUM(K66:L66),""))</f>
        <v/>
      </c>
      <c r="N66" s="48" t="str">
        <f>IF(COUNT(入力表1【予測】!$D$26:$D$27,入力表1【予測】!$D$37:$D$38,入力表1【予測】!$D$54:$D$55)&gt;2,"",IF(COUNT(入力表1【予測】!$D$37:$D$38)&gt;0,入力表1【予測】!D$43*入力表2【予測】!I66/100,""))</f>
        <v/>
      </c>
      <c r="O66" s="46" t="str">
        <f>IF(COUNT(入力表1【予測】!$D$26:$D$27,入力表1【予測】!$D$37:$D$38,入力表1【予測】!$D$54:$D$55)&gt;2,"",IF(COUNT(入力表1【予測】!$D$37:$D$38)&gt;0,入力表1【予測】!D$44*入力表2【予測】!J66/100,""))</f>
        <v/>
      </c>
      <c r="P66" s="50" t="str">
        <f>IF(COUNT(入力表1【予測】!$D$26:$D$27,入力表1【予測】!$D$37:$D$38,入力表1【予測】!$D$54:$D$55)&gt;2,"",IF(COUNT(入力表1【予測】!$D$37:$D$38)&gt;0,SUM(N66:O66),""))</f>
        <v/>
      </c>
      <c r="Q66" s="48" t="str">
        <f>IF(COUNT(入力表1【予測】!$D$26:$D$27,入力表1【予測】!$D$37:$D$38,入力表1【予測】!$D$54:$D$55)&gt;2,"",IF(COUNT(入力表1【予測】!$D$54:$D$55)&gt;0,IFERROR(入力表1【予測】!I$60*入力表2【予測】!E66/SUM(入力表2【予測】!E$51:E$68),0),""))</f>
        <v/>
      </c>
      <c r="R66" s="47" t="str">
        <f>IF(COUNT(入力表1【予測】!$D$26:$D$27,入力表1【予測】!$D$37:$D$38,入力表1【予測】!$D$54:$D$55)&gt;2,"",IF(COUNT(入力表1【予測】!$D$54:$D$55)&gt;0,IFERROR(入力表1【予測】!I$61*入力表2【予測】!F66/SUM(入力表2【予測】!F$51:F$68),0),""))</f>
        <v/>
      </c>
      <c r="S66" s="50" t="str">
        <f>IF(COUNT(入力表1【予測】!$D$26:$D$27,入力表1【予測】!$D$37:$D$38,入力表1【予測】!$D$54:$D$55)&gt;2,"",IF(COUNT(入力表1【予測】!$D$54:$D$55)&gt;0,SUM(Q66:R66),""))</f>
        <v/>
      </c>
      <c r="T66" s="54" t="s">
        <v>192</v>
      </c>
    </row>
    <row r="67" spans="1:20" x14ac:dyDescent="0.15">
      <c r="B67" s="39">
        <v>53</v>
      </c>
      <c r="C67" s="40" t="s">
        <v>436</v>
      </c>
      <c r="D67" s="41"/>
      <c r="E67" s="55">
        <v>41</v>
      </c>
      <c r="F67" s="56">
        <v>4</v>
      </c>
      <c r="G67" s="57">
        <f t="shared" si="0"/>
        <v>130.99669313225874</v>
      </c>
      <c r="H67" s="58">
        <f t="shared" si="1"/>
        <v>13.728249305007378</v>
      </c>
      <c r="I67" s="46">
        <f t="shared" si="2"/>
        <v>0.38005190952910639</v>
      </c>
      <c r="J67" s="47">
        <f t="shared" si="3"/>
        <v>0.12824623276691247</v>
      </c>
      <c r="K67" s="48" t="str">
        <f>IF(COUNT(入力表1【予測】!$D$26:$D$27,入力表1【予測】!$D$37:$D$38,入力表1【予測】!$D$54:$D$55)&gt;2,"",IF(COUNT(入力表1【予測】!$D$26:$D$27)&gt;0,入力表1【予測】!D$26*入力表2【予測】!G67*各種係数!$N$26,""))</f>
        <v/>
      </c>
      <c r="L67" s="46" t="str">
        <f>IF(COUNT(入力表1【予測】!$D$26:$D$27,入力表1【予測】!$D$37:$D$38,入力表1【予測】!$D$54:$D$55)&gt;2,"",IF(COUNT(入力表1【予測】!$D$26:$D$27)&gt;0,入力表1【予測】!D$27*入力表2【予測】!H67*各種係数!$N$26,""))</f>
        <v/>
      </c>
      <c r="M67" s="49" t="str">
        <f>IF(COUNT(入力表1【予測】!$D$26:$D$27,入力表1【予測】!$D$37:$D$38,入力表1【予測】!$D$54:$D$55)&gt;2,"",IF(COUNT(入力表1【予測】!$D$26:$D$27)&gt;0,SUM(K67:L67),""))</f>
        <v/>
      </c>
      <c r="N67" s="48" t="str">
        <f>IF(COUNT(入力表1【予測】!$D$26:$D$27,入力表1【予測】!$D$37:$D$38,入力表1【予測】!$D$54:$D$55)&gt;2,"",IF(COUNT(入力表1【予測】!$D$37:$D$38)&gt;0,入力表1【予測】!D$43*入力表2【予測】!I67/100,""))</f>
        <v/>
      </c>
      <c r="O67" s="46" t="str">
        <f>IF(COUNT(入力表1【予測】!$D$26:$D$27,入力表1【予測】!$D$37:$D$38,入力表1【予測】!$D$54:$D$55)&gt;2,"",IF(COUNT(入力表1【予測】!$D$37:$D$38)&gt;0,入力表1【予測】!D$44*入力表2【予測】!J67/100,""))</f>
        <v/>
      </c>
      <c r="P67" s="50" t="str">
        <f>IF(COUNT(入力表1【予測】!$D$26:$D$27,入力表1【予測】!$D$37:$D$38,入力表1【予測】!$D$54:$D$55)&gt;2,"",IF(COUNT(入力表1【予測】!$D$37:$D$38)&gt;0,SUM(N67:O67),""))</f>
        <v/>
      </c>
      <c r="Q67" s="48" t="str">
        <f>IF(COUNT(入力表1【予測】!$D$26:$D$27,入力表1【予測】!$D$37:$D$38,入力表1【予測】!$D$54:$D$55)&gt;2,"",IF(COUNT(入力表1【予測】!$D$54:$D$55)&gt;0,IFERROR(入力表1【予測】!I$60*入力表2【予測】!E67/SUM(入力表2【予測】!E$51:E$68),0),""))</f>
        <v/>
      </c>
      <c r="R67" s="47" t="str">
        <f>IF(COUNT(入力表1【予測】!$D$26:$D$27,入力表1【予測】!$D$37:$D$38,入力表1【予測】!$D$54:$D$55)&gt;2,"",IF(COUNT(入力表1【予測】!$D$54:$D$55)&gt;0,IFERROR(入力表1【予測】!I$61*入力表2【予測】!F67/SUM(入力表2【予測】!F$51:F$68),0),""))</f>
        <v/>
      </c>
      <c r="S67" s="50" t="str">
        <f>IF(COUNT(入力表1【予測】!$D$26:$D$27,入力表1【予測】!$D$37:$D$38,入力表1【予測】!$D$54:$D$55)&gt;2,"",IF(COUNT(入力表1【予測】!$D$54:$D$55)&gt;0,SUM(Q67:R67),""))</f>
        <v/>
      </c>
      <c r="T67" s="54" t="s">
        <v>185</v>
      </c>
    </row>
    <row r="68" spans="1:20" ht="19.5" thickBot="1" x14ac:dyDescent="0.2">
      <c r="B68" s="85">
        <v>54</v>
      </c>
      <c r="C68" s="86" t="s">
        <v>437</v>
      </c>
      <c r="D68" s="87"/>
      <c r="E68" s="88">
        <v>18</v>
      </c>
      <c r="F68" s="89">
        <v>7</v>
      </c>
      <c r="G68" s="57">
        <f t="shared" si="0"/>
        <v>57.510743326357492</v>
      </c>
      <c r="H68" s="58">
        <f t="shared" si="1"/>
        <v>24.024436283762913</v>
      </c>
      <c r="I68" s="46">
        <f t="shared" si="2"/>
        <v>0.16685205784204674</v>
      </c>
      <c r="J68" s="47">
        <f t="shared" si="3"/>
        <v>0.22443090734209684</v>
      </c>
      <c r="K68" s="90" t="str">
        <f>IF(COUNT(入力表1【予測】!$D$26:$D$27,入力表1【予測】!$D$37:$D$38,入力表1【予測】!$D$54:$D$55)&gt;2,"",IF(COUNT(入力表1【予測】!$D$26:$D$27)&gt;0,入力表1【予測】!D$26*入力表2【予測】!G68*各種係数!$N$26,""))</f>
        <v/>
      </c>
      <c r="L68" s="91" t="str">
        <f>IF(COUNT(入力表1【予測】!$D$26:$D$27,入力表1【予測】!$D$37:$D$38,入力表1【予測】!$D$54:$D$55)&gt;2,"",IF(COUNT(入力表1【予測】!$D$26:$D$27)&gt;0,入力表1【予測】!D$27*入力表2【予測】!H68*各種係数!$N$26,""))</f>
        <v/>
      </c>
      <c r="M68" s="92" t="str">
        <f>IF(COUNT(入力表1【予測】!$D$26:$D$27,入力表1【予測】!$D$37:$D$38,入力表1【予測】!$D$54:$D$55)&gt;2,"",IF(COUNT(入力表1【予測】!$D$26:$D$27)&gt;0,SUM(K68:L68),""))</f>
        <v/>
      </c>
      <c r="N68" s="90" t="str">
        <f>IF(COUNT(入力表1【予測】!$D$26:$D$27,入力表1【予測】!$D$37:$D$38,入力表1【予測】!$D$54:$D$55)&gt;2,"",IF(COUNT(入力表1【予測】!$D$37:$D$38)&gt;0,入力表1【予測】!D$43*入力表2【予測】!I68/100,""))</f>
        <v/>
      </c>
      <c r="O68" s="91" t="str">
        <f>IF(COUNT(入力表1【予測】!$D$26:$D$27,入力表1【予測】!$D$37:$D$38,入力表1【予測】!$D$54:$D$55)&gt;2,"",IF(COUNT(入力表1【予測】!$D$37:$D$38)&gt;0,入力表1【予測】!D$44*入力表2【予測】!J68/100,""))</f>
        <v/>
      </c>
      <c r="P68" s="93" t="str">
        <f>IF(COUNT(入力表1【予測】!$D$26:$D$27,入力表1【予測】!$D$37:$D$38,入力表1【予測】!$D$54:$D$55)&gt;2,"",IF(COUNT(入力表1【予測】!$D$37:$D$38)&gt;0,SUM(N68:O68),""))</f>
        <v/>
      </c>
      <c r="Q68" s="90" t="str">
        <f>IF(COUNT(入力表1【予測】!$D$26:$D$27,入力表1【予測】!$D$37:$D$38,入力表1【予測】!$D$54:$D$55)&gt;2,"",IF(COUNT(入力表1【予測】!$D$54:$D$55)&gt;0,IFERROR(入力表1【予測】!I$60*入力表2【予測】!E68/SUM(入力表2【予測】!E$51:E$68),0),""))</f>
        <v/>
      </c>
      <c r="R68" s="94" t="str">
        <f>IF(COUNT(入力表1【予測】!$D$26:$D$27,入力表1【予測】!$D$37:$D$38,入力表1【予測】!$D$54:$D$55)&gt;2,"",IF(COUNT(入力表1【予測】!$D$54:$D$55)&gt;0,IFERROR(入力表1【予測】!I$61*入力表2【予測】!F68/SUM(入力表2【予測】!F$51:F$68),0),""))</f>
        <v/>
      </c>
      <c r="S68" s="93" t="str">
        <f>IF(COUNT(入力表1【予測】!$D$26:$D$27,入力表1【予測】!$D$37:$D$38,入力表1【予測】!$D$54:$D$55)&gt;2,"",IF(COUNT(入力表1【予測】!$D$54:$D$55)&gt;0,SUM(Q68:R68),""))</f>
        <v/>
      </c>
      <c r="T68" s="95" t="s">
        <v>204</v>
      </c>
    </row>
    <row r="69" spans="1:20" ht="19.5" thickTop="1" x14ac:dyDescent="0.15">
      <c r="B69" s="20"/>
      <c r="C69" s="432" t="s">
        <v>824</v>
      </c>
      <c r="D69" s="432"/>
      <c r="E69" s="96">
        <f>SUM(E15:E68)</f>
        <v>10788</v>
      </c>
      <c r="F69" s="96">
        <f>SUM(F15:F68)</f>
        <v>3119</v>
      </c>
      <c r="G69" s="25">
        <f t="shared" si="0"/>
        <v>34468.105500263591</v>
      </c>
      <c r="H69" s="97">
        <f t="shared" si="1"/>
        <v>10704.602395579504</v>
      </c>
      <c r="I69" s="138">
        <f t="shared" si="2"/>
        <v>100</v>
      </c>
      <c r="J69" s="423">
        <f t="shared" si="3"/>
        <v>100</v>
      </c>
      <c r="K69" s="90" t="str">
        <f>IF(COUNT(入力表1【予測】!$D$26:$D$27,入力表1【予測】!$D$37:$D$38,入力表1【予測】!$D$54:$D$55)&gt;2,"",IF(COUNT(入力表1【予測】!$D$26:$D$27)&gt;0,入力表1【予測】!D$26*入力表2【予測】!G69*各種係数!$N$26,""))</f>
        <v/>
      </c>
      <c r="L69" s="91" t="str">
        <f>IF(COUNT(入力表1【予測】!$D$26:$D$27,入力表1【予測】!$D$37:$D$38,入力表1【予測】!$D$54:$D$55)&gt;2,"",IF(COUNT(入力表1【予測】!$D$26:$D$27)&gt;0,入力表1【予測】!D$27*入力表2【予測】!H69*各種係数!$N$26,""))</f>
        <v/>
      </c>
      <c r="M69" s="92" t="str">
        <f>IF(COUNT(入力表1【予測】!$D$26:$D$27,入力表1【予測】!$D$37:$D$38,入力表1【予測】!$D$54:$D$55)&gt;2,"",IF(COUNT(入力表1【予測】!$D$26:$D$27)&gt;0,SUM(K69:L69),""))</f>
        <v/>
      </c>
      <c r="N69" s="90" t="str">
        <f>IF(COUNT(入力表1【予測】!$D$26:$D$27,入力表1【予測】!$D$37:$D$38,入力表1【予測】!$D$54:$D$55)&gt;2,"",IF(COUNT(入力表1【予測】!$D$37:$D$38)&gt;0,入力表1【予測】!D$43*入力表2【予測】!I69/100,""))</f>
        <v/>
      </c>
      <c r="O69" s="91" t="str">
        <f>IF(COUNT(入力表1【予測】!$D$26:$D$27,入力表1【予測】!$D$37:$D$38,入力表1【予測】!$D$54:$D$55)&gt;2,"",IF(COUNT(入力表1【予測】!$D$37:$D$38)&gt;0,入力表1【予測】!D$44*入力表2【予測】!J69/100,""))</f>
        <v/>
      </c>
      <c r="P69" s="93" t="str">
        <f>IF(COUNT(入力表1【予測】!$D$26:$D$27,入力表1【予測】!$D$37:$D$38,入力表1【予測】!$D$54:$D$55)&gt;2,"",IF(COUNT(入力表1【予測】!$D$37:$D$38)&gt;0,SUM(N69:O69),""))</f>
        <v/>
      </c>
      <c r="Q69" s="90" t="str">
        <f>IF(COUNT(入力表1【予測】!$D$26:$D$27,入力表1【予測】!$D$37:$D$38,入力表1【予測】!$D$54:$D$55)&gt;2,"",IF(COUNT(入力表1【予測】!$D$54:$D$55)&gt;0,SUM(Q15:Q68),""))</f>
        <v/>
      </c>
      <c r="R69" s="94" t="str">
        <f>IF(COUNT(入力表1【予測】!$D$26:$D$27,入力表1【予測】!$D$37:$D$38,入力表1【予測】!$D$54:$D$55)&gt;2,"",IF(COUNT(入力表1【予測】!$D$54:$D$55)&gt;0,SUM(R15:R68),""))</f>
        <v/>
      </c>
      <c r="S69" s="93" t="str">
        <f>IF(COUNT(入力表1【予測】!$D$26:$D$27,入力表1【予測】!$D$37:$D$38,入力表1【予測】!$D$54:$D$55)&gt;2,"",IF(COUNT(入力表1【予測】!$D$54:$D$55)&gt;0,SUM(Q69:R69),""))</f>
        <v/>
      </c>
    </row>
    <row r="70" spans="1:20" x14ac:dyDescent="0.15">
      <c r="B70" s="100" t="s">
        <v>477</v>
      </c>
      <c r="C70" s="101" t="s">
        <v>397</v>
      </c>
      <c r="D70" s="102"/>
      <c r="E70" s="103">
        <f>SUM(E15:E23)</f>
        <v>2776</v>
      </c>
      <c r="F70" s="103">
        <f>SUM(F15:F23)</f>
        <v>1288</v>
      </c>
      <c r="G70" s="104">
        <f t="shared" si="0"/>
        <v>8869.4346374426896</v>
      </c>
      <c r="H70" s="58">
        <f t="shared" si="1"/>
        <v>4420.496276212376</v>
      </c>
      <c r="I70" s="46">
        <f t="shared" si="2"/>
        <v>25.732295142751205</v>
      </c>
      <c r="J70" s="47">
        <f t="shared" si="3"/>
        <v>41.295286950945815</v>
      </c>
      <c r="K70" s="48" t="str">
        <f>IF(COUNT(入力表1【予測】!$D$26:$D$27,入力表1【予測】!$D$37:$D$38,入力表1【予測】!$D$54:$D$55)&gt;2,"",IF(COUNT(入力表1【予測】!$D$26:$D$27)&gt;0,入力表1【予測】!D$26*入力表2【予測】!G70*各種係数!$N$26,""))</f>
        <v/>
      </c>
      <c r="L70" s="46" t="str">
        <f>IF(COUNT(入力表1【予測】!$D$26:$D$27,入力表1【予測】!$D$37:$D$38,入力表1【予測】!$D$54:$D$55)&gt;2,"",IF(COUNT(入力表1【予測】!$D$26:$D$27)&gt;0,入力表1【予測】!D$27*入力表2【予測】!H70*各種係数!$N$26,""))</f>
        <v/>
      </c>
      <c r="M70" s="49" t="str">
        <f>IF(COUNT(入力表1【予測】!$D$26:$D$27,入力表1【予測】!$D$37:$D$38,入力表1【予測】!$D$54:$D$55)&gt;2,"",IF(COUNT(入力表1【予測】!$D$26:$D$27)&gt;0,SUM(K70:L70),""))</f>
        <v/>
      </c>
      <c r="N70" s="48" t="str">
        <f>IF(COUNT(入力表1【予測】!$D$26:$D$27,入力表1【予測】!$D$37:$D$38,入力表1【予測】!$D$54:$D$55)&gt;2,"",IF(COUNT(入力表1【予測】!$D$37:$D$38)&gt;0,入力表1【予測】!D$43*入力表2【予測】!I70/100,""))</f>
        <v/>
      </c>
      <c r="O70" s="46" t="str">
        <f>IF(COUNT(入力表1【予測】!$D$26:$D$27,入力表1【予測】!$D$37:$D$38,入力表1【予測】!$D$54:$D$55)&gt;2,"",IF(COUNT(入力表1【予測】!$D$37:$D$38)&gt;0,入力表1【予測】!D$44*入力表2【予測】!J70/100,""))</f>
        <v/>
      </c>
      <c r="P70" s="50" t="str">
        <f>IF(COUNT(入力表1【予測】!$D$26:$D$27,入力表1【予測】!$D$37:$D$38,入力表1【予測】!$D$54:$D$55)&gt;2,"",IF(COUNT(入力表1【予測】!$D$37:$D$38)&gt;0,SUM(N70:O70),""))</f>
        <v/>
      </c>
      <c r="Q70" s="48" t="str">
        <f>IF(COUNT(入力表1【予測】!$D$26:$D$27,入力表1【予測】!$D$37:$D$38,入力表1【予測】!$D$54:$D$55)&gt;2,"",IF(COUNT(入力表1【予測】!$D$54:$D$55)&gt;0,SUM(Q15:Q23),""))</f>
        <v/>
      </c>
      <c r="R70" s="47" t="str">
        <f>IF(COUNT(入力表1【予測】!$D$26:$D$27,入力表1【予測】!$D$37:$D$38,入力表1【予測】!$D$54:$D$55)&gt;2,"",IF(COUNT(入力表1【予測】!$D$54:$D$55)&gt;0,SUM(R15:R23),""))</f>
        <v/>
      </c>
      <c r="S70" s="50" t="str">
        <f>IF(COUNT(入力表1【予測】!$D$26:$D$27,入力表1【予測】!$D$37:$D$38,入力表1【予測】!$D$54:$D$55)&gt;2,"",IF(COUNT(入力表1【予測】!$D$54:$D$55)&gt;0,SUM(Q70:R70),""))</f>
        <v/>
      </c>
    </row>
    <row r="71" spans="1:20" x14ac:dyDescent="0.15">
      <c r="B71" s="100">
        <v>10</v>
      </c>
      <c r="C71" s="105" t="s">
        <v>410</v>
      </c>
      <c r="D71" s="54"/>
      <c r="E71" s="104">
        <f>E24</f>
        <v>3506</v>
      </c>
      <c r="F71" s="104">
        <f>F24</f>
        <v>0</v>
      </c>
      <c r="G71" s="104">
        <f t="shared" si="0"/>
        <v>11201.814783456077</v>
      </c>
      <c r="H71" s="58">
        <f t="shared" si="1"/>
        <v>0</v>
      </c>
      <c r="I71" s="46">
        <f t="shared" si="2"/>
        <v>32.499073044123101</v>
      </c>
      <c r="J71" s="47">
        <f t="shared" si="3"/>
        <v>0</v>
      </c>
      <c r="K71" s="48" t="str">
        <f>IF(COUNT(入力表1【予測】!$D$26:$D$27,入力表1【予測】!$D$37:$D$38,入力表1【予測】!$D$54:$D$55)&gt;2,"",IF(COUNT(入力表1【予測】!$D$26:$D$27)&gt;0,入力表1【予測】!D$26*入力表2【予測】!G71*各種係数!$N$26,""))</f>
        <v/>
      </c>
      <c r="L71" s="46" t="str">
        <f>IF(COUNT(入力表1【予測】!$D$26:$D$27,入力表1【予測】!$D$37:$D$38,入力表1【予測】!$D$54:$D$55)&gt;2,"",IF(COUNT(入力表1【予測】!$D$26:$D$27)&gt;0,入力表1【予測】!D$27*入力表2【予測】!H71*各種係数!$N$26,""))</f>
        <v/>
      </c>
      <c r="M71" s="49" t="str">
        <f>IF(COUNT(入力表1【予測】!$D$26:$D$27,入力表1【予測】!$D$37:$D$38,入力表1【予測】!$D$54:$D$55)&gt;2,"",IF(COUNT(入力表1【予測】!$D$26:$D$27)&gt;0,SUM(K71:L71),""))</f>
        <v/>
      </c>
      <c r="N71" s="48" t="str">
        <f>IF(COUNT(入力表1【予測】!$D$26:$D$27,入力表1【予測】!$D$37:$D$38,入力表1【予測】!$D$54:$D$55)&gt;2,"",IF(COUNT(入力表1【予測】!$D$37:$D$38)&gt;0,入力表1【予測】!D$43*入力表2【予測】!I71/100,""))</f>
        <v/>
      </c>
      <c r="O71" s="46" t="str">
        <f>IF(COUNT(入力表1【予測】!$D$26:$D$27,入力表1【予測】!$D$37:$D$38,入力表1【予測】!$D$54:$D$55)&gt;2,"",IF(COUNT(入力表1【予測】!$D$37:$D$38)&gt;0,入力表1【予測】!D$44*入力表2【予測】!J71/100,""))</f>
        <v/>
      </c>
      <c r="P71" s="50" t="str">
        <f>IF(COUNT(入力表1【予測】!$D$26:$D$27,入力表1【予測】!$D$37:$D$38,入力表1【予測】!$D$54:$D$55)&gt;2,"",IF(COUNT(入力表1【予測】!$D$37:$D$38)&gt;0,SUM(N71:O71),""))</f>
        <v/>
      </c>
      <c r="Q71" s="48" t="str">
        <f>IF(COUNT(入力表1【予測】!$D$26:$D$27,入力表1【予測】!$D$37:$D$38,入力表1【予測】!$D$54:$D$55)&gt;2,"",IF(COUNT(入力表1【予測】!$D$54:$D$55)&gt;0,Q24,""))</f>
        <v/>
      </c>
      <c r="R71" s="47" t="str">
        <f>IF(COUNT(入力表1【予測】!$D$26:$D$27,入力表1【予測】!$D$37:$D$38,入力表1【予測】!$D$54:$D$55)&gt;2,"",IF(COUNT(入力表1【予測】!$D$54:$D$55)&gt;0,R24,""))</f>
        <v/>
      </c>
      <c r="S71" s="50" t="str">
        <f>IF(COUNT(入力表1【予測】!$D$26:$D$27,入力表1【予測】!$D$37:$D$38,入力表1【予測】!$D$54:$D$55)&gt;2,"",IF(COUNT(入力表1【予測】!$D$54:$D$55)&gt;0,SUM(Q71:R71),""))</f>
        <v/>
      </c>
    </row>
    <row r="72" spans="1:20" x14ac:dyDescent="0.15">
      <c r="B72" s="100">
        <v>11</v>
      </c>
      <c r="C72" s="105" t="s">
        <v>411</v>
      </c>
      <c r="D72" s="54"/>
      <c r="E72" s="104">
        <f>E25</f>
        <v>1888</v>
      </c>
      <c r="F72" s="104">
        <f>F25</f>
        <v>565</v>
      </c>
      <c r="G72" s="104">
        <f t="shared" si="0"/>
        <v>6032.2379666757197</v>
      </c>
      <c r="H72" s="58">
        <f t="shared" si="1"/>
        <v>1939.1152143322922</v>
      </c>
      <c r="I72" s="46">
        <f t="shared" si="2"/>
        <v>17.500926955876899</v>
      </c>
      <c r="J72" s="47">
        <f t="shared" si="3"/>
        <v>18.114780378326387</v>
      </c>
      <c r="K72" s="48" t="str">
        <f>IF(COUNT(入力表1【予測】!$D$26:$D$27,入力表1【予測】!$D$37:$D$38,入力表1【予測】!$D$54:$D$55)&gt;2,"",IF(COUNT(入力表1【予測】!$D$26:$D$27)&gt;0,入力表1【予測】!D$26*入力表2【予測】!G72*各種係数!$N$26,""))</f>
        <v/>
      </c>
      <c r="L72" s="46" t="str">
        <f>IF(COUNT(入力表1【予測】!$D$26:$D$27,入力表1【予測】!$D$37:$D$38,入力表1【予測】!$D$54:$D$55)&gt;2,"",IF(COUNT(入力表1【予測】!$D$26:$D$27)&gt;0,入力表1【予測】!D$27*入力表2【予測】!H72*各種係数!$N$26,""))</f>
        <v/>
      </c>
      <c r="M72" s="49" t="str">
        <f>IF(COUNT(入力表1【予測】!$D$26:$D$27,入力表1【予測】!$D$37:$D$38,入力表1【予測】!$D$54:$D$55)&gt;2,"",IF(COUNT(入力表1【予測】!$D$26:$D$27)&gt;0,SUM(K72:L72),""))</f>
        <v/>
      </c>
      <c r="N72" s="48" t="str">
        <f>IF(COUNT(入力表1【予測】!$D$26:$D$27,入力表1【予測】!$D$37:$D$38,入力表1【予測】!$D$54:$D$55)&gt;2,"",IF(COUNT(入力表1【予測】!$D$37:$D$38)&gt;0,入力表1【予測】!D$43*入力表2【予測】!I72/100,""))</f>
        <v/>
      </c>
      <c r="O72" s="46" t="str">
        <f>IF(COUNT(入力表1【予測】!$D$26:$D$27,入力表1【予測】!$D$37:$D$38,入力表1【予測】!$D$54:$D$55)&gt;2,"",IF(COUNT(入力表1【予測】!$D$37:$D$38)&gt;0,入力表1【予測】!D$44*入力表2【予測】!J72/100,""))</f>
        <v/>
      </c>
      <c r="P72" s="50" t="str">
        <f>IF(COUNT(入力表1【予測】!$D$26:$D$27,入力表1【予測】!$D$37:$D$38,入力表1【予測】!$D$54:$D$55)&gt;2,"",IF(COUNT(入力表1【予測】!$D$37:$D$38)&gt;0,SUM(N72:O72),""))</f>
        <v/>
      </c>
      <c r="Q72" s="48" t="str">
        <f>IF(COUNT(入力表1【予測】!$D$26:$D$27,入力表1【予測】!$D$37:$D$38,入力表1【予測】!$D$54:$D$55)&gt;2,"",IF(COUNT(入力表1【予測】!$D$54:$D$55)&gt;0,Q25,""))</f>
        <v/>
      </c>
      <c r="R72" s="47" t="str">
        <f>IF(COUNT(入力表1【予測】!$D$26:$D$27,入力表1【予測】!$D$37:$D$38,入力表1【予測】!$D$54:$D$55)&gt;2,"",IF(COUNT(入力表1【予測】!$D$54:$D$55)&gt;0,R25,""))</f>
        <v/>
      </c>
      <c r="S72" s="50" t="str">
        <f>IF(COUNT(入力表1【予測】!$D$26:$D$27,入力表1【予測】!$D$37:$D$38,入力表1【予測】!$D$54:$D$55)&gt;2,"",IF(COUNT(入力表1【予測】!$D$54:$D$55)&gt;0,SUM(Q72:R72),""))</f>
        <v/>
      </c>
    </row>
    <row r="73" spans="1:20" x14ac:dyDescent="0.15">
      <c r="B73" s="100" t="s">
        <v>478</v>
      </c>
      <c r="C73" s="105" t="s">
        <v>475</v>
      </c>
      <c r="D73" s="54"/>
      <c r="E73" s="104">
        <f>SUM(E26:E50)</f>
        <v>1863</v>
      </c>
      <c r="F73" s="104">
        <f>SUM(F26:F50)</f>
        <v>851</v>
      </c>
      <c r="G73" s="104">
        <f t="shared" si="0"/>
        <v>5952.3619342780003</v>
      </c>
      <c r="H73" s="58">
        <f t="shared" si="1"/>
        <v>2920.6850396403197</v>
      </c>
      <c r="I73" s="46">
        <f t="shared" si="2"/>
        <v>17.269187986651836</v>
      </c>
      <c r="J73" s="47">
        <f t="shared" si="3"/>
        <v>27.284386021160628</v>
      </c>
      <c r="K73" s="48" t="str">
        <f>IF(COUNT(入力表1【予測】!$D$26:$D$27,入力表1【予測】!$D$37:$D$38,入力表1【予測】!$D$54:$D$55)&gt;2,"",IF(COUNT(入力表1【予測】!$D$26:$D$27)&gt;0,入力表1【予測】!D$26*入力表2【予測】!G73*各種係数!$N$26,""))</f>
        <v/>
      </c>
      <c r="L73" s="46" t="str">
        <f>IF(COUNT(入力表1【予測】!$D$26:$D$27,入力表1【予測】!$D$37:$D$38,入力表1【予測】!$D$54:$D$55)&gt;2,"",IF(COUNT(入力表1【予測】!$D$26:$D$27)&gt;0,入力表1【予測】!D$27*入力表2【予測】!H73*各種係数!$N$26,""))</f>
        <v/>
      </c>
      <c r="M73" s="49" t="str">
        <f>IF(COUNT(入力表1【予測】!$D$26:$D$27,入力表1【予測】!$D$37:$D$38,入力表1【予測】!$D$54:$D$55)&gt;2,"",IF(COUNT(入力表1【予測】!$D$26:$D$27)&gt;0,SUM(K73:L73),""))</f>
        <v/>
      </c>
      <c r="N73" s="48" t="str">
        <f>IF(COUNT(入力表1【予測】!$D$26:$D$27,入力表1【予測】!$D$37:$D$38,入力表1【予測】!$D$54:$D$55)&gt;2,"",IF(COUNT(入力表1【予測】!$D$37:$D$38)&gt;0,入力表1【予測】!D$43*入力表2【予測】!I73/100,""))</f>
        <v/>
      </c>
      <c r="O73" s="46" t="str">
        <f>IF(COUNT(入力表1【予測】!$D$26:$D$27,入力表1【予測】!$D$37:$D$38,入力表1【予測】!$D$54:$D$55)&gt;2,"",IF(COUNT(入力表1【予測】!$D$37:$D$38)&gt;0,入力表1【予測】!D$44*入力表2【予測】!J73/100,""))</f>
        <v/>
      </c>
      <c r="P73" s="50" t="str">
        <f>IF(COUNT(入力表1【予測】!$D$26:$D$27,入力表1【予測】!$D$37:$D$38,入力表1【予測】!$D$54:$D$55)&gt;2,"",IF(COUNT(入力表1【予測】!$D$37:$D$38)&gt;0,SUM(N73:O73),""))</f>
        <v/>
      </c>
      <c r="Q73" s="48" t="str">
        <f>IF(COUNT(入力表1【予測】!$D$26:$D$27,入力表1【予測】!$D$37:$D$38,入力表1【予測】!$D$54:$D$55)&gt;2,"",IF(COUNT(入力表1【予測】!$D$54:$D$55)&gt;0,SUM(Q26:Q50),""))</f>
        <v/>
      </c>
      <c r="R73" s="47" t="str">
        <f>IF(COUNT(入力表1【予測】!$D$26:$D$27,入力表1【予測】!$D$37:$D$38,入力表1【予測】!$D$54:$D$55)&gt;2,"",IF(COUNT(入力表1【予測】!$D$54:$D$55)&gt;0,SUM(R26:R50),""))</f>
        <v/>
      </c>
      <c r="S73" s="50" t="str">
        <f>IF(COUNT(入力表1【予測】!$D$26:$D$27,入力表1【予測】!$D$37:$D$38,入力表1【予測】!$D$54:$D$55)&gt;2,"",IF(COUNT(入力表1【予測】!$D$54:$D$55)&gt;0,SUM(Q73:R73),""))</f>
        <v/>
      </c>
    </row>
    <row r="74" spans="1:20" ht="19.5" thickBot="1" x14ac:dyDescent="0.2">
      <c r="B74" s="106" t="s">
        <v>479</v>
      </c>
      <c r="C74" s="107" t="s">
        <v>476</v>
      </c>
      <c r="D74" s="95"/>
      <c r="E74" s="96">
        <f>SUM(E51:E68)</f>
        <v>755</v>
      </c>
      <c r="F74" s="96">
        <f>SUM(F51:F68)</f>
        <v>415</v>
      </c>
      <c r="G74" s="96">
        <f t="shared" si="0"/>
        <v>2412.2561784111058</v>
      </c>
      <c r="H74" s="108">
        <f t="shared" si="1"/>
        <v>1424.3058653945156</v>
      </c>
      <c r="I74" s="91">
        <f t="shared" si="2"/>
        <v>6.9985168705969603</v>
      </c>
      <c r="J74" s="94">
        <f t="shared" si="3"/>
        <v>13.305546649567168</v>
      </c>
      <c r="K74" s="109" t="str">
        <f>IF(COUNT(入力表1【予測】!$D$26:$D$27,入力表1【予測】!$D$37:$D$38,入力表1【予測】!$D$54:$D$55)&gt;2,"",IF(COUNT(入力表1【予測】!$D$26:$D$27)&gt;0,入力表1【予測】!D$26*入力表2【予測】!G74*各種係数!$N$26,""))</f>
        <v/>
      </c>
      <c r="L74" s="110" t="str">
        <f>IF(COUNT(入力表1【予測】!$D$26:$D$27,入力表1【予測】!$D$37:$D$38,入力表1【予測】!$D$54:$D$55)&gt;2,"",IF(COUNT(入力表1【予測】!$D$26:$D$27)&gt;0,入力表1【予測】!D$27*入力表2【予測】!H74*各種係数!$N$26,""))</f>
        <v/>
      </c>
      <c r="M74" s="111" t="str">
        <f>IF(COUNT(入力表1【予測】!$D$26:$D$27,入力表1【予測】!$D$37:$D$38,入力表1【予測】!$D$54:$D$55)&gt;2,"",IF(COUNT(入力表1【予測】!$D$26:$D$27)&gt;0,SUM(K74:L74),""))</f>
        <v/>
      </c>
      <c r="N74" s="109" t="str">
        <f>IF(COUNT(入力表1【予測】!$D$26:$D$27,入力表1【予測】!$D$37:$D$38,入力表1【予測】!$D$54:$D$55)&gt;2,"",IF(COUNT(入力表1【予測】!$D$37:$D$38)&gt;0,入力表1【予測】!D$43*入力表2【予測】!I74/100,""))</f>
        <v/>
      </c>
      <c r="O74" s="110" t="str">
        <f>IF(COUNT(入力表1【予測】!$D$26:$D$27,入力表1【予測】!$D$37:$D$38,入力表1【予測】!$D$54:$D$55)&gt;2,"",IF(COUNT(入力表1【予測】!$D$37:$D$38)&gt;0,入力表1【予測】!D$44*入力表2【予測】!J74/100,""))</f>
        <v/>
      </c>
      <c r="P74" s="112" t="str">
        <f>IF(COUNT(入力表1【予測】!$D$26:$D$27,入力表1【予測】!$D$37:$D$38,入力表1【予測】!$D$54:$D$55)&gt;2,"",IF(COUNT(入力表1【予測】!$D$37:$D$38)&gt;0,SUM(N74:O74),""))</f>
        <v/>
      </c>
      <c r="Q74" s="109" t="str">
        <f>IF(COUNT(入力表1【予測】!$D$26:$D$27,入力表1【予測】!$D$37:$D$38,入力表1【予測】!$D$54:$D$55)&gt;2,"",IF(COUNT(入力表1【予測】!$D$54:$D$55)&gt;0,SUM(Q51:Q68),""))</f>
        <v/>
      </c>
      <c r="R74" s="113" t="str">
        <f>IF(COUNT(入力表1【予測】!$D$26:$D$27,入力表1【予測】!$D$37:$D$38,入力表1【予測】!$D$54:$D$55)&gt;2,"",IF(COUNT(入力表1【予測】!$D$54:$D$55)&gt;0,SUM(R51:R68),""))</f>
        <v/>
      </c>
      <c r="S74" s="112" t="str">
        <f>IF(COUNT(入力表1【予測】!$D$26:$D$27,入力表1【予測】!$D$37:$D$38,入力表1【予測】!$D$54:$D$55)&gt;2,"",IF(COUNT(入力表1【予測】!$D$54:$D$55)&gt;0,SUM(Q74:R74),""))</f>
        <v/>
      </c>
    </row>
    <row r="75" spans="1:20" ht="19.5" thickTop="1" x14ac:dyDescent="0.15">
      <c r="B75" s="431" t="s">
        <v>474</v>
      </c>
      <c r="C75" s="432"/>
      <c r="D75" s="433"/>
      <c r="E75" s="114">
        <v>312985</v>
      </c>
      <c r="F75" s="115">
        <v>291370</v>
      </c>
    </row>
    <row r="77" spans="1:20" x14ac:dyDescent="0.15">
      <c r="B77" s="2" t="s">
        <v>953</v>
      </c>
    </row>
  </sheetData>
  <mergeCells count="18">
    <mergeCell ref="T12:T14"/>
    <mergeCell ref="N12:P12"/>
    <mergeCell ref="N13:P13"/>
    <mergeCell ref="Q12:S12"/>
    <mergeCell ref="Q13:S13"/>
    <mergeCell ref="I12:J12"/>
    <mergeCell ref="I13:J13"/>
    <mergeCell ref="B75:D75"/>
    <mergeCell ref="C69:D69"/>
    <mergeCell ref="K12:M12"/>
    <mergeCell ref="K13:M13"/>
    <mergeCell ref="B12:B14"/>
    <mergeCell ref="C12:C14"/>
    <mergeCell ref="D12:D14"/>
    <mergeCell ref="E12:F12"/>
    <mergeCell ref="E13:F13"/>
    <mergeCell ref="G12:H12"/>
    <mergeCell ref="G13:H13"/>
  </mergeCells>
  <phoneticPr fontId="1"/>
  <conditionalFormatting sqref="B15:J68">
    <cfRule type="expression" dxfId="29" priority="1">
      <formula>OR(ISBLANK($E15),ISBLANK($F15))</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sheetPr>
  <dimension ref="B5:W25"/>
  <sheetViews>
    <sheetView showGridLines="0" workbookViewId="0">
      <pane xSplit="3" ySplit="10" topLeftCell="D11" activePane="bottomRight" state="frozen"/>
      <selection pane="topRight"/>
      <selection pane="bottomLeft"/>
      <selection pane="bottomRight"/>
    </sheetView>
  </sheetViews>
  <sheetFormatPr defaultColWidth="8.75" defaultRowHeight="18.75" x14ac:dyDescent="0.15"/>
  <cols>
    <col min="1" max="1" width="1.625" style="2" customWidth="1"/>
    <col min="2" max="2" width="4.625" style="2" customWidth="1"/>
    <col min="3" max="3" width="60.625" style="2" customWidth="1"/>
    <col min="4" max="23" width="12.625" style="2" customWidth="1"/>
    <col min="24" max="16384" width="8.75" style="2"/>
  </cols>
  <sheetData>
    <row r="5" spans="2:23" x14ac:dyDescent="0.15">
      <c r="W5" s="10" t="str">
        <f>"（単位："&amp;入力表1【実績】!L15&amp;"、人）"</f>
        <v>（単位：千円、人）</v>
      </c>
    </row>
    <row r="6" spans="2:23" x14ac:dyDescent="0.15">
      <c r="B6" s="460" t="s">
        <v>593</v>
      </c>
      <c r="C6" s="460" t="s">
        <v>525</v>
      </c>
      <c r="D6" s="337" t="s">
        <v>8</v>
      </c>
      <c r="E6" s="338"/>
      <c r="F6" s="338"/>
      <c r="G6" s="338"/>
      <c r="H6" s="339"/>
      <c r="I6" s="340" t="s">
        <v>854</v>
      </c>
      <c r="J6" s="341"/>
      <c r="K6" s="341"/>
      <c r="L6" s="341"/>
      <c r="M6" s="342"/>
      <c r="N6" s="343" t="s">
        <v>833</v>
      </c>
      <c r="O6" s="344"/>
      <c r="P6" s="344"/>
      <c r="Q6" s="344"/>
      <c r="R6" s="345"/>
      <c r="S6" s="346" t="s">
        <v>366</v>
      </c>
      <c r="T6" s="347"/>
      <c r="U6" s="347"/>
      <c r="V6" s="347"/>
      <c r="W6" s="348"/>
    </row>
    <row r="7" spans="2:23" x14ac:dyDescent="0.15">
      <c r="B7" s="498"/>
      <c r="C7" s="498"/>
      <c r="D7" s="349"/>
      <c r="E7" s="338"/>
      <c r="F7" s="339"/>
      <c r="G7" s="349"/>
      <c r="H7" s="339"/>
      <c r="I7" s="350"/>
      <c r="J7" s="341"/>
      <c r="K7" s="342"/>
      <c r="L7" s="350"/>
      <c r="M7" s="342"/>
      <c r="N7" s="351"/>
      <c r="O7" s="344"/>
      <c r="P7" s="345"/>
      <c r="Q7" s="351"/>
      <c r="R7" s="345"/>
      <c r="S7" s="352"/>
      <c r="T7" s="347"/>
      <c r="U7" s="348"/>
      <c r="V7" s="352"/>
      <c r="W7" s="348"/>
    </row>
    <row r="8" spans="2:23" ht="12.95" customHeight="1" x14ac:dyDescent="0.15">
      <c r="B8" s="498"/>
      <c r="C8" s="498"/>
      <c r="D8" s="519" t="s">
        <v>364</v>
      </c>
      <c r="E8" s="520" t="s">
        <v>228</v>
      </c>
      <c r="F8" s="521" t="s">
        <v>365</v>
      </c>
      <c r="G8" s="527" t="s">
        <v>368</v>
      </c>
      <c r="H8" s="543" t="s">
        <v>367</v>
      </c>
      <c r="I8" s="545" t="s">
        <v>364</v>
      </c>
      <c r="J8" s="546" t="s">
        <v>228</v>
      </c>
      <c r="K8" s="547" t="s">
        <v>365</v>
      </c>
      <c r="L8" s="529" t="s">
        <v>368</v>
      </c>
      <c r="M8" s="531" t="s">
        <v>367</v>
      </c>
      <c r="N8" s="549" t="s">
        <v>364</v>
      </c>
      <c r="O8" s="518" t="s">
        <v>228</v>
      </c>
      <c r="P8" s="537" t="s">
        <v>365</v>
      </c>
      <c r="Q8" s="533" t="s">
        <v>368</v>
      </c>
      <c r="R8" s="535" t="s">
        <v>367</v>
      </c>
      <c r="S8" s="539" t="s">
        <v>364</v>
      </c>
      <c r="T8" s="540" t="s">
        <v>228</v>
      </c>
      <c r="U8" s="541" t="s">
        <v>365</v>
      </c>
      <c r="V8" s="523" t="s">
        <v>368</v>
      </c>
      <c r="W8" s="525" t="s">
        <v>367</v>
      </c>
    </row>
    <row r="9" spans="2:23" x14ac:dyDescent="0.15">
      <c r="B9" s="498"/>
      <c r="C9" s="498"/>
      <c r="D9" s="519"/>
      <c r="E9" s="520"/>
      <c r="F9" s="522"/>
      <c r="G9" s="528"/>
      <c r="H9" s="544"/>
      <c r="I9" s="545"/>
      <c r="J9" s="546"/>
      <c r="K9" s="548"/>
      <c r="L9" s="530"/>
      <c r="M9" s="532"/>
      <c r="N9" s="549"/>
      <c r="O9" s="518"/>
      <c r="P9" s="538"/>
      <c r="Q9" s="534"/>
      <c r="R9" s="536"/>
      <c r="S9" s="539"/>
      <c r="T9" s="540"/>
      <c r="U9" s="542"/>
      <c r="V9" s="524"/>
      <c r="W9" s="526"/>
    </row>
    <row r="10" spans="2:23" x14ac:dyDescent="0.15">
      <c r="B10" s="459"/>
      <c r="C10" s="459"/>
      <c r="D10" s="519"/>
      <c r="E10" s="520"/>
      <c r="F10" s="522"/>
      <c r="G10" s="528"/>
      <c r="H10" s="544"/>
      <c r="I10" s="545"/>
      <c r="J10" s="546"/>
      <c r="K10" s="548"/>
      <c r="L10" s="530"/>
      <c r="M10" s="532"/>
      <c r="N10" s="549"/>
      <c r="O10" s="518"/>
      <c r="P10" s="538"/>
      <c r="Q10" s="534"/>
      <c r="R10" s="536"/>
      <c r="S10" s="539"/>
      <c r="T10" s="540"/>
      <c r="U10" s="542"/>
      <c r="V10" s="524"/>
      <c r="W10" s="526"/>
    </row>
    <row r="11" spans="2:23" x14ac:dyDescent="0.15">
      <c r="B11" s="155" t="s">
        <v>288</v>
      </c>
      <c r="C11" s="41" t="s">
        <v>1014</v>
      </c>
      <c r="D11" s="134">
        <f>SUMIF(詳細表【実績】!$D$10:$D$116,'結果表（13部門）【実績】'!$B11,詳細表【実績】!G$10:G$116)</f>
        <v>0</v>
      </c>
      <c r="E11" s="134">
        <f>SUMIF(詳細表【実績】!$D$10:$D$116,'結果表（13部門）【実績】'!$B11,詳細表【実績】!H$10:H$116)</f>
        <v>0</v>
      </c>
      <c r="F11" s="134">
        <f>SUMIF(詳細表【実績】!$D$10:$D$116,'結果表（13部門）【実績】'!$B11,詳細表【実績】!I$10:I$116)</f>
        <v>0</v>
      </c>
      <c r="G11" s="134">
        <f>SUMIF(詳細表【実績】!$D$10:$D$116,'結果表（13部門）【実績】'!$B11,詳細表【実績】!AA$10:AA$116)</f>
        <v>0</v>
      </c>
      <c r="H11" s="134">
        <f>SUMIF(詳細表【実績】!$D$10:$D$116,'結果表（13部門）【実績】'!$B11,詳細表【実績】!AE$10:AE$116)</f>
        <v>0</v>
      </c>
      <c r="I11" s="134">
        <f>SUMIF(詳細表【実績】!$D$10:$D$116,'結果表（13部門）【実績】'!$B11,詳細表【実績】!M$10:M$116)</f>
        <v>0</v>
      </c>
      <c r="J11" s="134">
        <f>SUMIF(詳細表【実績】!$D$10:$D$116,'結果表（13部門）【実績】'!$B11,詳細表【実績】!N$10:N$116)</f>
        <v>0</v>
      </c>
      <c r="K11" s="134">
        <f>SUMIF(詳細表【実績】!$D$10:$D$116,'結果表（13部門）【実績】'!$B11,詳細表【実績】!O$10:O$116)</f>
        <v>0</v>
      </c>
      <c r="L11" s="134">
        <f>SUMIF(詳細表【実績】!$D$10:$D$116,'結果表（13部門）【実績】'!$B11,詳細表【実績】!AB$10:AB$116)</f>
        <v>0</v>
      </c>
      <c r="M11" s="134">
        <f>SUMIF(詳細表【実績】!$D$10:$D$116,'結果表（13部門）【実績】'!$B11,詳細表【実績】!AF$10:AF$116)</f>
        <v>0</v>
      </c>
      <c r="N11" s="134">
        <f>SUMIF(詳細表【実績】!$D$10:$D$116,'結果表（13部門）【実績】'!$B11,詳細表【実績】!U$10:U$116)</f>
        <v>0</v>
      </c>
      <c r="O11" s="134">
        <f>SUMIF(詳細表【実績】!$D$10:$D$116,'結果表（13部門）【実績】'!$B11,詳細表【実績】!V$10:V$116)</f>
        <v>0</v>
      </c>
      <c r="P11" s="134">
        <f>SUMIF(詳細表【実績】!$D$10:$D$116,'結果表（13部門）【実績】'!$B11,詳細表【実績】!W$10:W$116)</f>
        <v>0</v>
      </c>
      <c r="Q11" s="134">
        <f>SUMIF(詳細表【実績】!$D$10:$D$116,'結果表（13部門）【実績】'!$B11,詳細表【実績】!AC$10:AC$116)</f>
        <v>0</v>
      </c>
      <c r="R11" s="134">
        <f>SUMIF(詳細表【実績】!$D$10:$D$116,'結果表（13部門）【実績】'!$B11,詳細表【実績】!AG$10:AG$116)</f>
        <v>0</v>
      </c>
      <c r="S11" s="134">
        <f>SUMIF(詳細表【実績】!$D$10:$D$116,'結果表（13部門）【実績】'!$B11,詳細表【実績】!X$10:X$116)</f>
        <v>0</v>
      </c>
      <c r="T11" s="134">
        <f>SUMIF(詳細表【実績】!$D$10:$D$116,'結果表（13部門）【実績】'!$B11,詳細表【実績】!Y$10:Y$116)</f>
        <v>0</v>
      </c>
      <c r="U11" s="134">
        <f>SUMIF(詳細表【実績】!$D$10:$D$116,'結果表（13部門）【実績】'!$B11,詳細表【実績】!Z$10:Z$116)</f>
        <v>0</v>
      </c>
      <c r="V11" s="134">
        <f>SUMIF(詳細表【実績】!$D$10:$D$116,'結果表（13部門）【実績】'!$B11,詳細表【実績】!AD$10:AD$116)</f>
        <v>0</v>
      </c>
      <c r="W11" s="134">
        <f>SUMIF(詳細表【実績】!$D$10:$D$116,'結果表（13部門）【実績】'!$B11,詳細表【実績】!AH$10:AH$116)</f>
        <v>0</v>
      </c>
    </row>
    <row r="12" spans="2:23" x14ac:dyDescent="0.15">
      <c r="B12" s="155" t="s">
        <v>289</v>
      </c>
      <c r="C12" s="41" t="s">
        <v>1017</v>
      </c>
      <c r="D12" s="46">
        <f>SUMIF(詳細表【実績】!$D$10:$D$116,'結果表（13部門）【実績】'!$B12,詳細表【実績】!G$10:G$116)</f>
        <v>0</v>
      </c>
      <c r="E12" s="46">
        <f>SUMIF(詳細表【実績】!$D$10:$D$116,'結果表（13部門）【実績】'!$B12,詳細表【実績】!H$10:H$116)</f>
        <v>0</v>
      </c>
      <c r="F12" s="46">
        <f>SUMIF(詳細表【実績】!$D$10:$D$116,'結果表（13部門）【実績】'!$B12,詳細表【実績】!I$10:I$116)</f>
        <v>0</v>
      </c>
      <c r="G12" s="46">
        <f>SUMIF(詳細表【実績】!$D$10:$D$116,'結果表（13部門）【実績】'!$B12,詳細表【実績】!AA$10:AA$116)</f>
        <v>0</v>
      </c>
      <c r="H12" s="46">
        <f>SUMIF(詳細表【実績】!$D$10:$D$116,'結果表（13部門）【実績】'!$B12,詳細表【実績】!AE$10:AE$116)</f>
        <v>0</v>
      </c>
      <c r="I12" s="46">
        <f>SUMIF(詳細表【実績】!$D$10:$D$116,'結果表（13部門）【実績】'!$B12,詳細表【実績】!M$10:M$116)</f>
        <v>0</v>
      </c>
      <c r="J12" s="46">
        <f>SUMIF(詳細表【実績】!$D$10:$D$116,'結果表（13部門）【実績】'!$B12,詳細表【実績】!N$10:N$116)</f>
        <v>0</v>
      </c>
      <c r="K12" s="46">
        <f>SUMIF(詳細表【実績】!$D$10:$D$116,'結果表（13部門）【実績】'!$B12,詳細表【実績】!O$10:O$116)</f>
        <v>0</v>
      </c>
      <c r="L12" s="46">
        <f>SUMIF(詳細表【実績】!$D$10:$D$116,'結果表（13部門）【実績】'!$B12,詳細表【実績】!AB$10:AB$116)</f>
        <v>0</v>
      </c>
      <c r="M12" s="46">
        <f>SUMIF(詳細表【実績】!$D$10:$D$116,'結果表（13部門）【実績】'!$B12,詳細表【実績】!AF$10:AF$116)</f>
        <v>0</v>
      </c>
      <c r="N12" s="46">
        <f>SUMIF(詳細表【実績】!$D$10:$D$116,'結果表（13部門）【実績】'!$B12,詳細表【実績】!U$10:U$116)</f>
        <v>0</v>
      </c>
      <c r="O12" s="46">
        <f>SUMIF(詳細表【実績】!$D$10:$D$116,'結果表（13部門）【実績】'!$B12,詳細表【実績】!V$10:V$116)</f>
        <v>0</v>
      </c>
      <c r="P12" s="46">
        <f>SUMIF(詳細表【実績】!$D$10:$D$116,'結果表（13部門）【実績】'!$B12,詳細表【実績】!W$10:W$116)</f>
        <v>0</v>
      </c>
      <c r="Q12" s="46">
        <f>SUMIF(詳細表【実績】!$D$10:$D$116,'結果表（13部門）【実績】'!$B12,詳細表【実績】!AC$10:AC$116)</f>
        <v>0</v>
      </c>
      <c r="R12" s="46">
        <f>SUMIF(詳細表【実績】!$D$10:$D$116,'結果表（13部門）【実績】'!$B12,詳細表【実績】!AG$10:AG$116)</f>
        <v>0</v>
      </c>
      <c r="S12" s="46">
        <f>SUMIF(詳細表【実績】!$D$10:$D$116,'結果表（13部門）【実績】'!$B12,詳細表【実績】!X$10:X$116)</f>
        <v>0</v>
      </c>
      <c r="T12" s="46">
        <f>SUMIF(詳細表【実績】!$D$10:$D$116,'結果表（13部門）【実績】'!$B12,詳細表【実績】!Y$10:Y$116)</f>
        <v>0</v>
      </c>
      <c r="U12" s="46">
        <f>SUMIF(詳細表【実績】!$D$10:$D$116,'結果表（13部門）【実績】'!$B12,詳細表【実績】!Z$10:Z$116)</f>
        <v>0</v>
      </c>
      <c r="V12" s="46">
        <f>SUMIF(詳細表【実績】!$D$10:$D$116,'結果表（13部門）【実績】'!$B12,詳細表【実績】!AD$10:AD$116)</f>
        <v>0</v>
      </c>
      <c r="W12" s="46">
        <f>SUMIF(詳細表【実績】!$D$10:$D$116,'結果表（13部門）【実績】'!$B12,詳細表【実績】!AH$10:AH$116)</f>
        <v>0</v>
      </c>
    </row>
    <row r="13" spans="2:23" x14ac:dyDescent="0.15">
      <c r="B13" s="155" t="s">
        <v>290</v>
      </c>
      <c r="C13" s="41" t="s">
        <v>1042</v>
      </c>
      <c r="D13" s="46">
        <f>SUMIF(詳細表【実績】!$D$10:$D$116,'結果表（13部門）【実績】'!$B13,詳細表【実績】!G$10:G$116)</f>
        <v>0</v>
      </c>
      <c r="E13" s="46">
        <f>SUMIF(詳細表【実績】!$D$10:$D$116,'結果表（13部門）【実績】'!$B13,詳細表【実績】!H$10:H$116)</f>
        <v>0</v>
      </c>
      <c r="F13" s="46">
        <f>SUMIF(詳細表【実績】!$D$10:$D$116,'結果表（13部門）【実績】'!$B13,詳細表【実績】!I$10:I$116)</f>
        <v>0</v>
      </c>
      <c r="G13" s="46">
        <f>SUMIF(詳細表【実績】!$D$10:$D$116,'結果表（13部門）【実績】'!$B13,詳細表【実績】!AA$10:AA$116)</f>
        <v>0</v>
      </c>
      <c r="H13" s="46">
        <f>SUMIF(詳細表【実績】!$D$10:$D$116,'結果表（13部門）【実績】'!$B13,詳細表【実績】!AE$10:AE$116)</f>
        <v>0</v>
      </c>
      <c r="I13" s="46">
        <f>SUMIF(詳細表【実績】!$D$10:$D$116,'結果表（13部門）【実績】'!$B13,詳細表【実績】!M$10:M$116)</f>
        <v>0</v>
      </c>
      <c r="J13" s="46">
        <f>SUMIF(詳細表【実績】!$D$10:$D$116,'結果表（13部門）【実績】'!$B13,詳細表【実績】!N$10:N$116)</f>
        <v>0</v>
      </c>
      <c r="K13" s="46">
        <f>SUMIF(詳細表【実績】!$D$10:$D$116,'結果表（13部門）【実績】'!$B13,詳細表【実績】!O$10:O$116)</f>
        <v>0</v>
      </c>
      <c r="L13" s="46">
        <f>SUMIF(詳細表【実績】!$D$10:$D$116,'結果表（13部門）【実績】'!$B13,詳細表【実績】!AB$10:AB$116)</f>
        <v>0</v>
      </c>
      <c r="M13" s="46">
        <f>SUMIF(詳細表【実績】!$D$10:$D$116,'結果表（13部門）【実績】'!$B13,詳細表【実績】!AF$10:AF$116)</f>
        <v>0</v>
      </c>
      <c r="N13" s="46">
        <f>SUMIF(詳細表【実績】!$D$10:$D$116,'結果表（13部門）【実績】'!$B13,詳細表【実績】!U$10:U$116)</f>
        <v>0</v>
      </c>
      <c r="O13" s="46">
        <f>SUMIF(詳細表【実績】!$D$10:$D$116,'結果表（13部門）【実績】'!$B13,詳細表【実績】!V$10:V$116)</f>
        <v>0</v>
      </c>
      <c r="P13" s="46">
        <f>SUMIF(詳細表【実績】!$D$10:$D$116,'結果表（13部門）【実績】'!$B13,詳細表【実績】!W$10:W$116)</f>
        <v>0</v>
      </c>
      <c r="Q13" s="46">
        <f>SUMIF(詳細表【実績】!$D$10:$D$116,'結果表（13部門）【実績】'!$B13,詳細表【実績】!AC$10:AC$116)</f>
        <v>0</v>
      </c>
      <c r="R13" s="46">
        <f>SUMIF(詳細表【実績】!$D$10:$D$116,'結果表（13部門）【実績】'!$B13,詳細表【実績】!AG$10:AG$116)</f>
        <v>0</v>
      </c>
      <c r="S13" s="46">
        <f>SUMIF(詳細表【実績】!$D$10:$D$116,'結果表（13部門）【実績】'!$B13,詳細表【実績】!X$10:X$116)</f>
        <v>0</v>
      </c>
      <c r="T13" s="46">
        <f>SUMIF(詳細表【実績】!$D$10:$D$116,'結果表（13部門）【実績】'!$B13,詳細表【実績】!Y$10:Y$116)</f>
        <v>0</v>
      </c>
      <c r="U13" s="46">
        <f>SUMIF(詳細表【実績】!$D$10:$D$116,'結果表（13部門）【実績】'!$B13,詳細表【実績】!Z$10:Z$116)</f>
        <v>0</v>
      </c>
      <c r="V13" s="46">
        <f>SUMIF(詳細表【実績】!$D$10:$D$116,'結果表（13部門）【実績】'!$B13,詳細表【実績】!AD$10:AD$116)</f>
        <v>0</v>
      </c>
      <c r="W13" s="46">
        <f>SUMIF(詳細表【実績】!$D$10:$D$116,'結果表（13部門）【実績】'!$B13,詳細表【実績】!AH$10:AH$116)</f>
        <v>0</v>
      </c>
    </row>
    <row r="14" spans="2:23" x14ac:dyDescent="0.15">
      <c r="B14" s="155" t="s">
        <v>291</v>
      </c>
      <c r="C14" s="41" t="s">
        <v>1031</v>
      </c>
      <c r="D14" s="46">
        <f>SUMIF(詳細表【実績】!$D$10:$D$116,'結果表（13部門）【実績】'!$B14,詳細表【実績】!G$10:G$116)</f>
        <v>0</v>
      </c>
      <c r="E14" s="46">
        <f>SUMIF(詳細表【実績】!$D$10:$D$116,'結果表（13部門）【実績】'!$B14,詳細表【実績】!H$10:H$116)</f>
        <v>0</v>
      </c>
      <c r="F14" s="46">
        <f>SUMIF(詳細表【実績】!$D$10:$D$116,'結果表（13部門）【実績】'!$B14,詳細表【実績】!I$10:I$116)</f>
        <v>0</v>
      </c>
      <c r="G14" s="46">
        <f>SUMIF(詳細表【実績】!$D$10:$D$116,'結果表（13部門）【実績】'!$B14,詳細表【実績】!AA$10:AA$116)</f>
        <v>0</v>
      </c>
      <c r="H14" s="46">
        <f>SUMIF(詳細表【実績】!$D$10:$D$116,'結果表（13部門）【実績】'!$B14,詳細表【実績】!AE$10:AE$116)</f>
        <v>0</v>
      </c>
      <c r="I14" s="46">
        <f>SUMIF(詳細表【実績】!$D$10:$D$116,'結果表（13部門）【実績】'!$B14,詳細表【実績】!M$10:M$116)</f>
        <v>0</v>
      </c>
      <c r="J14" s="46">
        <f>SUMIF(詳細表【実績】!$D$10:$D$116,'結果表（13部門）【実績】'!$B14,詳細表【実績】!N$10:N$116)</f>
        <v>0</v>
      </c>
      <c r="K14" s="46">
        <f>SUMIF(詳細表【実績】!$D$10:$D$116,'結果表（13部門）【実績】'!$B14,詳細表【実績】!O$10:O$116)</f>
        <v>0</v>
      </c>
      <c r="L14" s="46">
        <f>SUMIF(詳細表【実績】!$D$10:$D$116,'結果表（13部門）【実績】'!$B14,詳細表【実績】!AB$10:AB$116)</f>
        <v>0</v>
      </c>
      <c r="M14" s="46">
        <f>SUMIF(詳細表【実績】!$D$10:$D$116,'結果表（13部門）【実績】'!$B14,詳細表【実績】!AF$10:AF$116)</f>
        <v>0</v>
      </c>
      <c r="N14" s="46">
        <f>SUMIF(詳細表【実績】!$D$10:$D$116,'結果表（13部門）【実績】'!$B14,詳細表【実績】!U$10:U$116)</f>
        <v>0</v>
      </c>
      <c r="O14" s="46">
        <f>SUMIF(詳細表【実績】!$D$10:$D$116,'結果表（13部門）【実績】'!$B14,詳細表【実績】!V$10:V$116)</f>
        <v>0</v>
      </c>
      <c r="P14" s="46">
        <f>SUMIF(詳細表【実績】!$D$10:$D$116,'結果表（13部門）【実績】'!$B14,詳細表【実績】!W$10:W$116)</f>
        <v>0</v>
      </c>
      <c r="Q14" s="46">
        <f>SUMIF(詳細表【実績】!$D$10:$D$116,'結果表（13部門）【実績】'!$B14,詳細表【実績】!AC$10:AC$116)</f>
        <v>0</v>
      </c>
      <c r="R14" s="46">
        <f>SUMIF(詳細表【実績】!$D$10:$D$116,'結果表（13部門）【実績】'!$B14,詳細表【実績】!AG$10:AG$116)</f>
        <v>0</v>
      </c>
      <c r="S14" s="46">
        <f>SUMIF(詳細表【実績】!$D$10:$D$116,'結果表（13部門）【実績】'!$B14,詳細表【実績】!X$10:X$116)</f>
        <v>0</v>
      </c>
      <c r="T14" s="46">
        <f>SUMIF(詳細表【実績】!$D$10:$D$116,'結果表（13部門）【実績】'!$B14,詳細表【実績】!Y$10:Y$116)</f>
        <v>0</v>
      </c>
      <c r="U14" s="46">
        <f>SUMIF(詳細表【実績】!$D$10:$D$116,'結果表（13部門）【実績】'!$B14,詳細表【実績】!Z$10:Z$116)</f>
        <v>0</v>
      </c>
      <c r="V14" s="46">
        <f>SUMIF(詳細表【実績】!$D$10:$D$116,'結果表（13部門）【実績】'!$B14,詳細表【実績】!AD$10:AD$116)</f>
        <v>0</v>
      </c>
      <c r="W14" s="46">
        <f>SUMIF(詳細表【実績】!$D$10:$D$116,'結果表（13部門）【実績】'!$B14,詳細表【実績】!AH$10:AH$116)</f>
        <v>0</v>
      </c>
    </row>
    <row r="15" spans="2:23" x14ac:dyDescent="0.15">
      <c r="B15" s="155" t="s">
        <v>292</v>
      </c>
      <c r="C15" s="41" t="s">
        <v>1043</v>
      </c>
      <c r="D15" s="46">
        <f>SUMIF(詳細表【実績】!$D$10:$D$116,'結果表（13部門）【実績】'!$B15,詳細表【実績】!G$10:G$116)</f>
        <v>0</v>
      </c>
      <c r="E15" s="46">
        <f>SUMIF(詳細表【実績】!$D$10:$D$116,'結果表（13部門）【実績】'!$B15,詳細表【実績】!H$10:H$116)</f>
        <v>0</v>
      </c>
      <c r="F15" s="46">
        <f>SUMIF(詳細表【実績】!$D$10:$D$116,'結果表（13部門）【実績】'!$B15,詳細表【実績】!I$10:I$116)</f>
        <v>0</v>
      </c>
      <c r="G15" s="46">
        <f>SUMIF(詳細表【実績】!$D$10:$D$116,'結果表（13部門）【実績】'!$B15,詳細表【実績】!AA$10:AA$116)</f>
        <v>0</v>
      </c>
      <c r="H15" s="46">
        <f>SUMIF(詳細表【実績】!$D$10:$D$116,'結果表（13部門）【実績】'!$B15,詳細表【実績】!AE$10:AE$116)</f>
        <v>0</v>
      </c>
      <c r="I15" s="46">
        <f>SUMIF(詳細表【実績】!$D$10:$D$116,'結果表（13部門）【実績】'!$B15,詳細表【実績】!M$10:M$116)</f>
        <v>0</v>
      </c>
      <c r="J15" s="46">
        <f>SUMIF(詳細表【実績】!$D$10:$D$116,'結果表（13部門）【実績】'!$B15,詳細表【実績】!N$10:N$116)</f>
        <v>0</v>
      </c>
      <c r="K15" s="46">
        <f>SUMIF(詳細表【実績】!$D$10:$D$116,'結果表（13部門）【実績】'!$B15,詳細表【実績】!O$10:O$116)</f>
        <v>0</v>
      </c>
      <c r="L15" s="46">
        <f>SUMIF(詳細表【実績】!$D$10:$D$116,'結果表（13部門）【実績】'!$B15,詳細表【実績】!AB$10:AB$116)</f>
        <v>0</v>
      </c>
      <c r="M15" s="46">
        <f>SUMIF(詳細表【実績】!$D$10:$D$116,'結果表（13部門）【実績】'!$B15,詳細表【実績】!AF$10:AF$116)</f>
        <v>0</v>
      </c>
      <c r="N15" s="46">
        <f>SUMIF(詳細表【実績】!$D$10:$D$116,'結果表（13部門）【実績】'!$B15,詳細表【実績】!U$10:U$116)</f>
        <v>0</v>
      </c>
      <c r="O15" s="46">
        <f>SUMIF(詳細表【実績】!$D$10:$D$116,'結果表（13部門）【実績】'!$B15,詳細表【実績】!V$10:V$116)</f>
        <v>0</v>
      </c>
      <c r="P15" s="46">
        <f>SUMIF(詳細表【実績】!$D$10:$D$116,'結果表（13部門）【実績】'!$B15,詳細表【実績】!W$10:W$116)</f>
        <v>0</v>
      </c>
      <c r="Q15" s="46">
        <f>SUMIF(詳細表【実績】!$D$10:$D$116,'結果表（13部門）【実績】'!$B15,詳細表【実績】!AC$10:AC$116)</f>
        <v>0</v>
      </c>
      <c r="R15" s="46">
        <f>SUMIF(詳細表【実績】!$D$10:$D$116,'結果表（13部門）【実績】'!$B15,詳細表【実績】!AG$10:AG$116)</f>
        <v>0</v>
      </c>
      <c r="S15" s="46">
        <f>SUMIF(詳細表【実績】!$D$10:$D$116,'結果表（13部門）【実績】'!$B15,詳細表【実績】!X$10:X$116)</f>
        <v>0</v>
      </c>
      <c r="T15" s="46">
        <f>SUMIF(詳細表【実績】!$D$10:$D$116,'結果表（13部門）【実績】'!$B15,詳細表【実績】!Y$10:Y$116)</f>
        <v>0</v>
      </c>
      <c r="U15" s="46">
        <f>SUMIF(詳細表【実績】!$D$10:$D$116,'結果表（13部門）【実績】'!$B15,詳細表【実績】!Z$10:Z$116)</f>
        <v>0</v>
      </c>
      <c r="V15" s="46">
        <f>SUMIF(詳細表【実績】!$D$10:$D$116,'結果表（13部門）【実績】'!$B15,詳細表【実績】!AD$10:AD$116)</f>
        <v>0</v>
      </c>
      <c r="W15" s="46">
        <f>SUMIF(詳細表【実績】!$D$10:$D$116,'結果表（13部門）【実績】'!$B15,詳細表【実績】!AH$10:AH$116)</f>
        <v>0</v>
      </c>
    </row>
    <row r="16" spans="2:23" x14ac:dyDescent="0.15">
      <c r="B16" s="162" t="s">
        <v>294</v>
      </c>
      <c r="C16" s="116" t="s">
        <v>181</v>
      </c>
      <c r="D16" s="136">
        <f>SUMIF(詳細表【実績】!$D$10:$D$116,'結果表（13部門）【実績】'!$B16,詳細表【実績】!G$10:G$116)</f>
        <v>0</v>
      </c>
      <c r="E16" s="136">
        <f>SUMIF(詳細表【実績】!$D$10:$D$116,'結果表（13部門）【実績】'!$B16,詳細表【実績】!H$10:H$116)</f>
        <v>0</v>
      </c>
      <c r="F16" s="136">
        <f>SUMIF(詳細表【実績】!$D$10:$D$116,'結果表（13部門）【実績】'!$B16,詳細表【実績】!I$10:I$116)</f>
        <v>0</v>
      </c>
      <c r="G16" s="136">
        <f>SUMIF(詳細表【実績】!$D$10:$D$116,'結果表（13部門）【実績】'!$B16,詳細表【実績】!AA$10:AA$116)</f>
        <v>0</v>
      </c>
      <c r="H16" s="136">
        <f>SUMIF(詳細表【実績】!$D$10:$D$116,'結果表（13部門）【実績】'!$B16,詳細表【実績】!AE$10:AE$116)</f>
        <v>0</v>
      </c>
      <c r="I16" s="136">
        <f>SUMIF(詳細表【実績】!$D$10:$D$116,'結果表（13部門）【実績】'!$B16,詳細表【実績】!M$10:M$116)</f>
        <v>0</v>
      </c>
      <c r="J16" s="136">
        <f>SUMIF(詳細表【実績】!$D$10:$D$116,'結果表（13部門）【実績】'!$B16,詳細表【実績】!N$10:N$116)</f>
        <v>0</v>
      </c>
      <c r="K16" s="136">
        <f>SUMIF(詳細表【実績】!$D$10:$D$116,'結果表（13部門）【実績】'!$B16,詳細表【実績】!O$10:O$116)</f>
        <v>0</v>
      </c>
      <c r="L16" s="136">
        <f>SUMIF(詳細表【実績】!$D$10:$D$116,'結果表（13部門）【実績】'!$B16,詳細表【実績】!AB$10:AB$116)</f>
        <v>0</v>
      </c>
      <c r="M16" s="136">
        <f>SUMIF(詳細表【実績】!$D$10:$D$116,'結果表（13部門）【実績】'!$B16,詳細表【実績】!AF$10:AF$116)</f>
        <v>0</v>
      </c>
      <c r="N16" s="136">
        <f>SUMIF(詳細表【実績】!$D$10:$D$116,'結果表（13部門）【実績】'!$B16,詳細表【実績】!U$10:U$116)</f>
        <v>0</v>
      </c>
      <c r="O16" s="136">
        <f>SUMIF(詳細表【実績】!$D$10:$D$116,'結果表（13部門）【実績】'!$B16,詳細表【実績】!V$10:V$116)</f>
        <v>0</v>
      </c>
      <c r="P16" s="136">
        <f>SUMIF(詳細表【実績】!$D$10:$D$116,'結果表（13部門）【実績】'!$B16,詳細表【実績】!W$10:W$116)</f>
        <v>0</v>
      </c>
      <c r="Q16" s="136">
        <f>SUMIF(詳細表【実績】!$D$10:$D$116,'結果表（13部門）【実績】'!$B16,詳細表【実績】!AC$10:AC$116)</f>
        <v>0</v>
      </c>
      <c r="R16" s="136">
        <f>SUMIF(詳細表【実績】!$D$10:$D$116,'結果表（13部門）【実績】'!$B16,詳細表【実績】!AG$10:AG$116)</f>
        <v>0</v>
      </c>
      <c r="S16" s="136">
        <f>SUMIF(詳細表【実績】!$D$10:$D$116,'結果表（13部門）【実績】'!$B16,詳細表【実績】!X$10:X$116)</f>
        <v>0</v>
      </c>
      <c r="T16" s="136">
        <f>SUMIF(詳細表【実績】!$D$10:$D$116,'結果表（13部門）【実績】'!$B16,詳細表【実績】!Y$10:Y$116)</f>
        <v>0</v>
      </c>
      <c r="U16" s="136">
        <f>SUMIF(詳細表【実績】!$D$10:$D$116,'結果表（13部門）【実績】'!$B16,詳細表【実績】!Z$10:Z$116)</f>
        <v>0</v>
      </c>
      <c r="V16" s="136">
        <f>SUMIF(詳細表【実績】!$D$10:$D$116,'結果表（13部門）【実績】'!$B16,詳細表【実績】!AD$10:AD$116)</f>
        <v>0</v>
      </c>
      <c r="W16" s="136">
        <f>SUMIF(詳細表【実績】!$D$10:$D$116,'結果表（13部門）【実績】'!$B16,詳細表【実績】!AH$10:AH$116)</f>
        <v>0</v>
      </c>
    </row>
    <row r="17" spans="2:23" x14ac:dyDescent="0.15">
      <c r="B17" s="155" t="s">
        <v>295</v>
      </c>
      <c r="C17" s="41" t="s">
        <v>182</v>
      </c>
      <c r="D17" s="46">
        <f>SUMIF(詳細表【実績】!$D$10:$D$116,'結果表（13部門）【実績】'!$B17,詳細表【実績】!G$10:G$116)</f>
        <v>0</v>
      </c>
      <c r="E17" s="46">
        <f>SUMIF(詳細表【実績】!$D$10:$D$116,'結果表（13部門）【実績】'!$B17,詳細表【実績】!H$10:H$116)</f>
        <v>0</v>
      </c>
      <c r="F17" s="46">
        <f>SUMIF(詳細表【実績】!$D$10:$D$116,'結果表（13部門）【実績】'!$B17,詳細表【実績】!I$10:I$116)</f>
        <v>0</v>
      </c>
      <c r="G17" s="46">
        <f>SUMIF(詳細表【実績】!$D$10:$D$116,'結果表（13部門）【実績】'!$B17,詳細表【実績】!AA$10:AA$116)</f>
        <v>0</v>
      </c>
      <c r="H17" s="46">
        <f>SUMIF(詳細表【実績】!$D$10:$D$116,'結果表（13部門）【実績】'!$B17,詳細表【実績】!AE$10:AE$116)</f>
        <v>0</v>
      </c>
      <c r="I17" s="46">
        <f>SUMIF(詳細表【実績】!$D$10:$D$116,'結果表（13部門）【実績】'!$B17,詳細表【実績】!M$10:M$116)</f>
        <v>0</v>
      </c>
      <c r="J17" s="46">
        <f>SUMIF(詳細表【実績】!$D$10:$D$116,'結果表（13部門）【実績】'!$B17,詳細表【実績】!N$10:N$116)</f>
        <v>0</v>
      </c>
      <c r="K17" s="46">
        <f>SUMIF(詳細表【実績】!$D$10:$D$116,'結果表（13部門）【実績】'!$B17,詳細表【実績】!O$10:O$116)</f>
        <v>0</v>
      </c>
      <c r="L17" s="46">
        <f>SUMIF(詳細表【実績】!$D$10:$D$116,'結果表（13部門）【実績】'!$B17,詳細表【実績】!AB$10:AB$116)</f>
        <v>0</v>
      </c>
      <c r="M17" s="46">
        <f>SUMIF(詳細表【実績】!$D$10:$D$116,'結果表（13部門）【実績】'!$B17,詳細表【実績】!AF$10:AF$116)</f>
        <v>0</v>
      </c>
      <c r="N17" s="46">
        <f>SUMIF(詳細表【実績】!$D$10:$D$116,'結果表（13部門）【実績】'!$B17,詳細表【実績】!U$10:U$116)</f>
        <v>0</v>
      </c>
      <c r="O17" s="46">
        <f>SUMIF(詳細表【実績】!$D$10:$D$116,'結果表（13部門）【実績】'!$B17,詳細表【実績】!V$10:V$116)</f>
        <v>0</v>
      </c>
      <c r="P17" s="46">
        <f>SUMIF(詳細表【実績】!$D$10:$D$116,'結果表（13部門）【実績】'!$B17,詳細表【実績】!W$10:W$116)</f>
        <v>0</v>
      </c>
      <c r="Q17" s="46">
        <f>SUMIF(詳細表【実績】!$D$10:$D$116,'結果表（13部門）【実績】'!$B17,詳細表【実績】!AC$10:AC$116)</f>
        <v>0</v>
      </c>
      <c r="R17" s="46">
        <f>SUMIF(詳細表【実績】!$D$10:$D$116,'結果表（13部門）【実績】'!$B17,詳細表【実績】!AG$10:AG$116)</f>
        <v>0</v>
      </c>
      <c r="S17" s="46">
        <f>SUMIF(詳細表【実績】!$D$10:$D$116,'結果表（13部門）【実績】'!$B17,詳細表【実績】!X$10:X$116)</f>
        <v>0</v>
      </c>
      <c r="T17" s="46">
        <f>SUMIF(詳細表【実績】!$D$10:$D$116,'結果表（13部門）【実績】'!$B17,詳細表【実績】!Y$10:Y$116)</f>
        <v>0</v>
      </c>
      <c r="U17" s="46">
        <f>SUMIF(詳細表【実績】!$D$10:$D$116,'結果表（13部門）【実績】'!$B17,詳細表【実績】!Z$10:Z$116)</f>
        <v>0</v>
      </c>
      <c r="V17" s="46">
        <f>SUMIF(詳細表【実績】!$D$10:$D$116,'結果表（13部門）【実績】'!$B17,詳細表【実績】!AD$10:AD$116)</f>
        <v>0</v>
      </c>
      <c r="W17" s="46">
        <f>SUMIF(詳細表【実績】!$D$10:$D$116,'結果表（13部門）【実績】'!$B17,詳細表【実績】!AH$10:AH$116)</f>
        <v>0</v>
      </c>
    </row>
    <row r="18" spans="2:23" x14ac:dyDescent="0.15">
      <c r="B18" s="155" t="s">
        <v>296</v>
      </c>
      <c r="C18" s="41" t="s">
        <v>1033</v>
      </c>
      <c r="D18" s="46">
        <f>SUMIF(詳細表【実績】!$D$10:$D$116,'結果表（13部門）【実績】'!$B18,詳細表【実績】!G$10:G$116)</f>
        <v>0</v>
      </c>
      <c r="E18" s="46">
        <f>SUMIF(詳細表【実績】!$D$10:$D$116,'結果表（13部門）【実績】'!$B18,詳細表【実績】!H$10:H$116)</f>
        <v>0</v>
      </c>
      <c r="F18" s="46">
        <f>SUMIF(詳細表【実績】!$D$10:$D$116,'結果表（13部門）【実績】'!$B18,詳細表【実績】!I$10:I$116)</f>
        <v>0</v>
      </c>
      <c r="G18" s="46">
        <f>SUMIF(詳細表【実績】!$D$10:$D$116,'結果表（13部門）【実績】'!$B18,詳細表【実績】!AA$10:AA$116)</f>
        <v>0</v>
      </c>
      <c r="H18" s="46">
        <f>SUMIF(詳細表【実績】!$D$10:$D$116,'結果表（13部門）【実績】'!$B18,詳細表【実績】!AE$10:AE$116)</f>
        <v>0</v>
      </c>
      <c r="I18" s="46">
        <f>SUMIF(詳細表【実績】!$D$10:$D$116,'結果表（13部門）【実績】'!$B18,詳細表【実績】!M$10:M$116)</f>
        <v>0</v>
      </c>
      <c r="J18" s="46">
        <f>SUMIF(詳細表【実績】!$D$10:$D$116,'結果表（13部門）【実績】'!$B18,詳細表【実績】!N$10:N$116)</f>
        <v>0</v>
      </c>
      <c r="K18" s="46">
        <f>SUMIF(詳細表【実績】!$D$10:$D$116,'結果表（13部門）【実績】'!$B18,詳細表【実績】!O$10:O$116)</f>
        <v>0</v>
      </c>
      <c r="L18" s="46">
        <f>SUMIF(詳細表【実績】!$D$10:$D$116,'結果表（13部門）【実績】'!$B18,詳細表【実績】!AB$10:AB$116)</f>
        <v>0</v>
      </c>
      <c r="M18" s="46">
        <f>SUMIF(詳細表【実績】!$D$10:$D$116,'結果表（13部門）【実績】'!$B18,詳細表【実績】!AF$10:AF$116)</f>
        <v>0</v>
      </c>
      <c r="N18" s="46">
        <f>SUMIF(詳細表【実績】!$D$10:$D$116,'結果表（13部門）【実績】'!$B18,詳細表【実績】!U$10:U$116)</f>
        <v>0</v>
      </c>
      <c r="O18" s="46">
        <f>SUMIF(詳細表【実績】!$D$10:$D$116,'結果表（13部門）【実績】'!$B18,詳細表【実績】!V$10:V$116)</f>
        <v>0</v>
      </c>
      <c r="P18" s="46">
        <f>SUMIF(詳細表【実績】!$D$10:$D$116,'結果表（13部門）【実績】'!$B18,詳細表【実績】!W$10:W$116)</f>
        <v>0</v>
      </c>
      <c r="Q18" s="46">
        <f>SUMIF(詳細表【実績】!$D$10:$D$116,'結果表（13部門）【実績】'!$B18,詳細表【実績】!AC$10:AC$116)</f>
        <v>0</v>
      </c>
      <c r="R18" s="46">
        <f>SUMIF(詳細表【実績】!$D$10:$D$116,'結果表（13部門）【実績】'!$B18,詳細表【実績】!AG$10:AG$116)</f>
        <v>0</v>
      </c>
      <c r="S18" s="46">
        <f>SUMIF(詳細表【実績】!$D$10:$D$116,'結果表（13部門）【実績】'!$B18,詳細表【実績】!X$10:X$116)</f>
        <v>0</v>
      </c>
      <c r="T18" s="46">
        <f>SUMIF(詳細表【実績】!$D$10:$D$116,'結果表（13部門）【実績】'!$B18,詳細表【実績】!Y$10:Y$116)</f>
        <v>0</v>
      </c>
      <c r="U18" s="46">
        <f>SUMIF(詳細表【実績】!$D$10:$D$116,'結果表（13部門）【実績】'!$B18,詳細表【実績】!Z$10:Z$116)</f>
        <v>0</v>
      </c>
      <c r="V18" s="46">
        <f>SUMIF(詳細表【実績】!$D$10:$D$116,'結果表（13部門）【実績】'!$B18,詳細表【実績】!AD$10:AD$116)</f>
        <v>0</v>
      </c>
      <c r="W18" s="46">
        <f>SUMIF(詳細表【実績】!$D$10:$D$116,'結果表（13部門）【実績】'!$B18,詳細表【実績】!AH$10:AH$116)</f>
        <v>0</v>
      </c>
    </row>
    <row r="19" spans="2:23" x14ac:dyDescent="0.15">
      <c r="B19" s="155" t="s">
        <v>297</v>
      </c>
      <c r="C19" s="41" t="s">
        <v>1040</v>
      </c>
      <c r="D19" s="46">
        <f>SUMIF(詳細表【実績】!$D$10:$D$116,'結果表（13部門）【実績】'!$B19,詳細表【実績】!G$10:G$116)</f>
        <v>0</v>
      </c>
      <c r="E19" s="46">
        <f>SUMIF(詳細表【実績】!$D$10:$D$116,'結果表（13部門）【実績】'!$B19,詳細表【実績】!H$10:H$116)</f>
        <v>0</v>
      </c>
      <c r="F19" s="46">
        <f>SUMIF(詳細表【実績】!$D$10:$D$116,'結果表（13部門）【実績】'!$B19,詳細表【実績】!I$10:I$116)</f>
        <v>0</v>
      </c>
      <c r="G19" s="46">
        <f>SUMIF(詳細表【実績】!$D$10:$D$116,'結果表（13部門）【実績】'!$B19,詳細表【実績】!AA$10:AA$116)</f>
        <v>0</v>
      </c>
      <c r="H19" s="46">
        <f>SUMIF(詳細表【実績】!$D$10:$D$116,'結果表（13部門）【実績】'!$B19,詳細表【実績】!AE$10:AE$116)</f>
        <v>0</v>
      </c>
      <c r="I19" s="46">
        <f>SUMIF(詳細表【実績】!$D$10:$D$116,'結果表（13部門）【実績】'!$B19,詳細表【実績】!M$10:M$116)</f>
        <v>0</v>
      </c>
      <c r="J19" s="46">
        <f>SUMIF(詳細表【実績】!$D$10:$D$116,'結果表（13部門）【実績】'!$B19,詳細表【実績】!N$10:N$116)</f>
        <v>0</v>
      </c>
      <c r="K19" s="46">
        <f>SUMIF(詳細表【実績】!$D$10:$D$116,'結果表（13部門）【実績】'!$B19,詳細表【実績】!O$10:O$116)</f>
        <v>0</v>
      </c>
      <c r="L19" s="46">
        <f>SUMIF(詳細表【実績】!$D$10:$D$116,'結果表（13部門）【実績】'!$B19,詳細表【実績】!AB$10:AB$116)</f>
        <v>0</v>
      </c>
      <c r="M19" s="46">
        <f>SUMIF(詳細表【実績】!$D$10:$D$116,'結果表（13部門）【実績】'!$B19,詳細表【実績】!AF$10:AF$116)</f>
        <v>0</v>
      </c>
      <c r="N19" s="46">
        <f>SUMIF(詳細表【実績】!$D$10:$D$116,'結果表（13部門）【実績】'!$B19,詳細表【実績】!U$10:U$116)</f>
        <v>0</v>
      </c>
      <c r="O19" s="46">
        <f>SUMIF(詳細表【実績】!$D$10:$D$116,'結果表（13部門）【実績】'!$B19,詳細表【実績】!V$10:V$116)</f>
        <v>0</v>
      </c>
      <c r="P19" s="46">
        <f>SUMIF(詳細表【実績】!$D$10:$D$116,'結果表（13部門）【実績】'!$B19,詳細表【実績】!W$10:W$116)</f>
        <v>0</v>
      </c>
      <c r="Q19" s="46">
        <f>SUMIF(詳細表【実績】!$D$10:$D$116,'結果表（13部門）【実績】'!$B19,詳細表【実績】!AC$10:AC$116)</f>
        <v>0</v>
      </c>
      <c r="R19" s="46">
        <f>SUMIF(詳細表【実績】!$D$10:$D$116,'結果表（13部門）【実績】'!$B19,詳細表【実績】!AG$10:AG$116)</f>
        <v>0</v>
      </c>
      <c r="S19" s="46">
        <f>SUMIF(詳細表【実績】!$D$10:$D$116,'結果表（13部門）【実績】'!$B19,詳細表【実績】!X$10:X$116)</f>
        <v>0</v>
      </c>
      <c r="T19" s="46">
        <f>SUMIF(詳細表【実績】!$D$10:$D$116,'結果表（13部門）【実績】'!$B19,詳細表【実績】!Y$10:Y$116)</f>
        <v>0</v>
      </c>
      <c r="U19" s="46">
        <f>SUMIF(詳細表【実績】!$D$10:$D$116,'結果表（13部門）【実績】'!$B19,詳細表【実績】!Z$10:Z$116)</f>
        <v>0</v>
      </c>
      <c r="V19" s="46">
        <f>SUMIF(詳細表【実績】!$D$10:$D$116,'結果表（13部門）【実績】'!$B19,詳細表【実績】!AD$10:AD$116)</f>
        <v>0</v>
      </c>
      <c r="W19" s="46">
        <f>SUMIF(詳細表【実績】!$D$10:$D$116,'結果表（13部門）【実績】'!$B19,詳細表【実績】!AH$10:AH$116)</f>
        <v>0</v>
      </c>
    </row>
    <row r="20" spans="2:23" x14ac:dyDescent="0.15">
      <c r="B20" s="163" t="s">
        <v>725</v>
      </c>
      <c r="C20" s="62" t="s">
        <v>1035</v>
      </c>
      <c r="D20" s="67">
        <f>SUMIF(詳細表【実績】!$D$10:$D$116,'結果表（13部門）【実績】'!$B20,詳細表【実績】!G$10:G$116)</f>
        <v>0</v>
      </c>
      <c r="E20" s="67">
        <f>SUMIF(詳細表【実績】!$D$10:$D$116,'結果表（13部門）【実績】'!$B20,詳細表【実績】!H$10:H$116)</f>
        <v>0</v>
      </c>
      <c r="F20" s="67">
        <f>SUMIF(詳細表【実績】!$D$10:$D$116,'結果表（13部門）【実績】'!$B20,詳細表【実績】!I$10:I$116)</f>
        <v>0</v>
      </c>
      <c r="G20" s="67">
        <f>SUMIF(詳細表【実績】!$D$10:$D$116,'結果表（13部門）【実績】'!$B20,詳細表【実績】!AA$10:AA$116)</f>
        <v>0</v>
      </c>
      <c r="H20" s="67">
        <f>SUMIF(詳細表【実績】!$D$10:$D$116,'結果表（13部門）【実績】'!$B20,詳細表【実績】!AE$10:AE$116)</f>
        <v>0</v>
      </c>
      <c r="I20" s="67">
        <f>SUMIF(詳細表【実績】!$D$10:$D$116,'結果表（13部門）【実績】'!$B20,詳細表【実績】!M$10:M$116)</f>
        <v>0</v>
      </c>
      <c r="J20" s="67">
        <f>SUMIF(詳細表【実績】!$D$10:$D$116,'結果表（13部門）【実績】'!$B20,詳細表【実績】!N$10:N$116)</f>
        <v>0</v>
      </c>
      <c r="K20" s="67">
        <f>SUMIF(詳細表【実績】!$D$10:$D$116,'結果表（13部門）【実績】'!$B20,詳細表【実績】!O$10:O$116)</f>
        <v>0</v>
      </c>
      <c r="L20" s="67">
        <f>SUMIF(詳細表【実績】!$D$10:$D$116,'結果表（13部門）【実績】'!$B20,詳細表【実績】!AB$10:AB$116)</f>
        <v>0</v>
      </c>
      <c r="M20" s="67">
        <f>SUMIF(詳細表【実績】!$D$10:$D$116,'結果表（13部門）【実績】'!$B20,詳細表【実績】!AF$10:AF$116)</f>
        <v>0</v>
      </c>
      <c r="N20" s="67">
        <f>SUMIF(詳細表【実績】!$D$10:$D$116,'結果表（13部門）【実績】'!$B20,詳細表【実績】!U$10:U$116)</f>
        <v>0</v>
      </c>
      <c r="O20" s="67">
        <f>SUMIF(詳細表【実績】!$D$10:$D$116,'結果表（13部門）【実績】'!$B20,詳細表【実績】!V$10:V$116)</f>
        <v>0</v>
      </c>
      <c r="P20" s="67">
        <f>SUMIF(詳細表【実績】!$D$10:$D$116,'結果表（13部門）【実績】'!$B20,詳細表【実績】!W$10:W$116)</f>
        <v>0</v>
      </c>
      <c r="Q20" s="67">
        <f>SUMIF(詳細表【実績】!$D$10:$D$116,'結果表（13部門）【実績】'!$B20,詳細表【実績】!AC$10:AC$116)</f>
        <v>0</v>
      </c>
      <c r="R20" s="67">
        <f>SUMIF(詳細表【実績】!$D$10:$D$116,'結果表（13部門）【実績】'!$B20,詳細表【実績】!AG$10:AG$116)</f>
        <v>0</v>
      </c>
      <c r="S20" s="67">
        <f>SUMIF(詳細表【実績】!$D$10:$D$116,'結果表（13部門）【実績】'!$B20,詳細表【実績】!X$10:X$116)</f>
        <v>0</v>
      </c>
      <c r="T20" s="67">
        <f>SUMIF(詳細表【実績】!$D$10:$D$116,'結果表（13部門）【実績】'!$B20,詳細表【実績】!Y$10:Y$116)</f>
        <v>0</v>
      </c>
      <c r="U20" s="67">
        <f>SUMIF(詳細表【実績】!$D$10:$D$116,'結果表（13部門）【実績】'!$B20,詳細表【実績】!Z$10:Z$116)</f>
        <v>0</v>
      </c>
      <c r="V20" s="67">
        <f>SUMIF(詳細表【実績】!$D$10:$D$116,'結果表（13部門）【実績】'!$B20,詳細表【実績】!AD$10:AD$116)</f>
        <v>0</v>
      </c>
      <c r="W20" s="67">
        <f>SUMIF(詳細表【実績】!$D$10:$D$116,'結果表（13部門）【実績】'!$B20,詳細表【実績】!AH$10:AH$116)</f>
        <v>0</v>
      </c>
    </row>
    <row r="21" spans="2:23" x14ac:dyDescent="0.15">
      <c r="B21" s="155" t="s">
        <v>724</v>
      </c>
      <c r="C21" s="41" t="s">
        <v>195</v>
      </c>
      <c r="D21" s="46">
        <f>SUMIF(詳細表【実績】!$D$10:$D$116,'結果表（13部門）【実績】'!$B21,詳細表【実績】!G$10:G$116)</f>
        <v>0</v>
      </c>
      <c r="E21" s="46">
        <f>SUMIF(詳細表【実績】!$D$10:$D$116,'結果表（13部門）【実績】'!$B21,詳細表【実績】!H$10:H$116)</f>
        <v>0</v>
      </c>
      <c r="F21" s="46">
        <f>SUMIF(詳細表【実績】!$D$10:$D$116,'結果表（13部門）【実績】'!$B21,詳細表【実績】!I$10:I$116)</f>
        <v>0</v>
      </c>
      <c r="G21" s="46">
        <f>SUMIF(詳細表【実績】!$D$10:$D$116,'結果表（13部門）【実績】'!$B21,詳細表【実績】!AA$10:AA$116)</f>
        <v>0</v>
      </c>
      <c r="H21" s="46">
        <f>SUMIF(詳細表【実績】!$D$10:$D$116,'結果表（13部門）【実績】'!$B21,詳細表【実績】!AE$10:AE$116)</f>
        <v>0</v>
      </c>
      <c r="I21" s="46">
        <f>SUMIF(詳細表【実績】!$D$10:$D$116,'結果表（13部門）【実績】'!$B21,詳細表【実績】!M$10:M$116)</f>
        <v>0</v>
      </c>
      <c r="J21" s="46">
        <f>SUMIF(詳細表【実績】!$D$10:$D$116,'結果表（13部門）【実績】'!$B21,詳細表【実績】!N$10:N$116)</f>
        <v>0</v>
      </c>
      <c r="K21" s="46">
        <f>SUMIF(詳細表【実績】!$D$10:$D$116,'結果表（13部門）【実績】'!$B21,詳細表【実績】!O$10:O$116)</f>
        <v>0</v>
      </c>
      <c r="L21" s="46">
        <f>SUMIF(詳細表【実績】!$D$10:$D$116,'結果表（13部門）【実績】'!$B21,詳細表【実績】!AB$10:AB$116)</f>
        <v>0</v>
      </c>
      <c r="M21" s="46">
        <f>SUMIF(詳細表【実績】!$D$10:$D$116,'結果表（13部門）【実績】'!$B21,詳細表【実績】!AF$10:AF$116)</f>
        <v>0</v>
      </c>
      <c r="N21" s="46">
        <f>SUMIF(詳細表【実績】!$D$10:$D$116,'結果表（13部門）【実績】'!$B21,詳細表【実績】!U$10:U$116)</f>
        <v>0</v>
      </c>
      <c r="O21" s="46">
        <f>SUMIF(詳細表【実績】!$D$10:$D$116,'結果表（13部門）【実績】'!$B21,詳細表【実績】!V$10:V$116)</f>
        <v>0</v>
      </c>
      <c r="P21" s="46">
        <f>SUMIF(詳細表【実績】!$D$10:$D$116,'結果表（13部門）【実績】'!$B21,詳細表【実績】!W$10:W$116)</f>
        <v>0</v>
      </c>
      <c r="Q21" s="46">
        <f>SUMIF(詳細表【実績】!$D$10:$D$116,'結果表（13部門）【実績】'!$B21,詳細表【実績】!AC$10:AC$116)</f>
        <v>0</v>
      </c>
      <c r="R21" s="46">
        <f>SUMIF(詳細表【実績】!$D$10:$D$116,'結果表（13部門）【実績】'!$B21,詳細表【実績】!AG$10:AG$116)</f>
        <v>0</v>
      </c>
      <c r="S21" s="46">
        <f>SUMIF(詳細表【実績】!$D$10:$D$116,'結果表（13部門）【実績】'!$B21,詳細表【実績】!X$10:X$116)</f>
        <v>0</v>
      </c>
      <c r="T21" s="46">
        <f>SUMIF(詳細表【実績】!$D$10:$D$116,'結果表（13部門）【実績】'!$B21,詳細表【実績】!Y$10:Y$116)</f>
        <v>0</v>
      </c>
      <c r="U21" s="46">
        <f>SUMIF(詳細表【実績】!$D$10:$D$116,'結果表（13部門）【実績】'!$B21,詳細表【実績】!Z$10:Z$116)</f>
        <v>0</v>
      </c>
      <c r="V21" s="46">
        <f>SUMIF(詳細表【実績】!$D$10:$D$116,'結果表（13部門）【実績】'!$B21,詳細表【実績】!AD$10:AD$116)</f>
        <v>0</v>
      </c>
      <c r="W21" s="46">
        <f>SUMIF(詳細表【実績】!$D$10:$D$116,'結果表（13部門）【実績】'!$B21,詳細表【実績】!AH$10:AH$116)</f>
        <v>0</v>
      </c>
    </row>
    <row r="22" spans="2:23" x14ac:dyDescent="0.15">
      <c r="B22" s="155" t="s">
        <v>723</v>
      </c>
      <c r="C22" s="41" t="s">
        <v>1044</v>
      </c>
      <c r="D22" s="46">
        <f>SUMIF(詳細表【実績】!$D$10:$D$116,'結果表（13部門）【実績】'!$B22,詳細表【実績】!G$10:G$116)</f>
        <v>0</v>
      </c>
      <c r="E22" s="46">
        <f>SUMIF(詳細表【実績】!$D$10:$D$116,'結果表（13部門）【実績】'!$B22,詳細表【実績】!H$10:H$116)</f>
        <v>0</v>
      </c>
      <c r="F22" s="46">
        <f>SUMIF(詳細表【実績】!$D$10:$D$116,'結果表（13部門）【実績】'!$B22,詳細表【実績】!I$10:I$116)</f>
        <v>0</v>
      </c>
      <c r="G22" s="46">
        <f>SUMIF(詳細表【実績】!$D$10:$D$116,'結果表（13部門）【実績】'!$B22,詳細表【実績】!AA$10:AA$116)</f>
        <v>0</v>
      </c>
      <c r="H22" s="46">
        <f>SUMIF(詳細表【実績】!$D$10:$D$116,'結果表（13部門）【実績】'!$B22,詳細表【実績】!AE$10:AE$116)</f>
        <v>0</v>
      </c>
      <c r="I22" s="46">
        <f>SUMIF(詳細表【実績】!$D$10:$D$116,'結果表（13部門）【実績】'!$B22,詳細表【実績】!M$10:M$116)</f>
        <v>0</v>
      </c>
      <c r="J22" s="46">
        <f>SUMIF(詳細表【実績】!$D$10:$D$116,'結果表（13部門）【実績】'!$B22,詳細表【実績】!N$10:N$116)</f>
        <v>0</v>
      </c>
      <c r="K22" s="46">
        <f>SUMIF(詳細表【実績】!$D$10:$D$116,'結果表（13部門）【実績】'!$B22,詳細表【実績】!O$10:O$116)</f>
        <v>0</v>
      </c>
      <c r="L22" s="46">
        <f>SUMIF(詳細表【実績】!$D$10:$D$116,'結果表（13部門）【実績】'!$B22,詳細表【実績】!AB$10:AB$116)</f>
        <v>0</v>
      </c>
      <c r="M22" s="46">
        <f>SUMIF(詳細表【実績】!$D$10:$D$116,'結果表（13部門）【実績】'!$B22,詳細表【実績】!AF$10:AF$116)</f>
        <v>0</v>
      </c>
      <c r="N22" s="46">
        <f>SUMIF(詳細表【実績】!$D$10:$D$116,'結果表（13部門）【実績】'!$B22,詳細表【実績】!U$10:U$116)</f>
        <v>0</v>
      </c>
      <c r="O22" s="46">
        <f>SUMIF(詳細表【実績】!$D$10:$D$116,'結果表（13部門）【実績】'!$B22,詳細表【実績】!V$10:V$116)</f>
        <v>0</v>
      </c>
      <c r="P22" s="46">
        <f>SUMIF(詳細表【実績】!$D$10:$D$116,'結果表（13部門）【実績】'!$B22,詳細表【実績】!W$10:W$116)</f>
        <v>0</v>
      </c>
      <c r="Q22" s="46">
        <f>SUMIF(詳細表【実績】!$D$10:$D$116,'結果表（13部門）【実績】'!$B22,詳細表【実績】!AC$10:AC$116)</f>
        <v>0</v>
      </c>
      <c r="R22" s="46">
        <f>SUMIF(詳細表【実績】!$D$10:$D$116,'結果表（13部門）【実績】'!$B22,詳細表【実績】!AG$10:AG$116)</f>
        <v>0</v>
      </c>
      <c r="S22" s="46">
        <f>SUMIF(詳細表【実績】!$D$10:$D$116,'結果表（13部門）【実績】'!$B22,詳細表【実績】!X$10:X$116)</f>
        <v>0</v>
      </c>
      <c r="T22" s="46">
        <f>SUMIF(詳細表【実績】!$D$10:$D$116,'結果表（13部門）【実績】'!$B22,詳細表【実績】!Y$10:Y$116)</f>
        <v>0</v>
      </c>
      <c r="U22" s="46">
        <f>SUMIF(詳細表【実績】!$D$10:$D$116,'結果表（13部門）【実績】'!$B22,詳細表【実績】!Z$10:Z$116)</f>
        <v>0</v>
      </c>
      <c r="V22" s="46">
        <f>SUMIF(詳細表【実績】!$D$10:$D$116,'結果表（13部門）【実績】'!$B22,詳細表【実績】!AD$10:AD$116)</f>
        <v>0</v>
      </c>
      <c r="W22" s="46">
        <f>SUMIF(詳細表【実績】!$D$10:$D$116,'結果表（13部門）【実績】'!$B22,詳細表【実績】!AH$10:AH$116)</f>
        <v>0</v>
      </c>
    </row>
    <row r="23" spans="2:23" x14ac:dyDescent="0.15">
      <c r="B23" s="155" t="s">
        <v>722</v>
      </c>
      <c r="C23" s="41" t="s">
        <v>1045</v>
      </c>
      <c r="D23" s="46">
        <f>SUMIF(詳細表【実績】!$D$10:$D$116,'結果表（13部門）【実績】'!$B23,詳細表【実績】!G$10:G$116)</f>
        <v>0</v>
      </c>
      <c r="E23" s="46">
        <f>SUMIF(詳細表【実績】!$D$10:$D$116,'結果表（13部門）【実績】'!$B23,詳細表【実績】!H$10:H$116)</f>
        <v>0</v>
      </c>
      <c r="F23" s="46">
        <f>SUMIF(詳細表【実績】!$D$10:$D$116,'結果表（13部門）【実績】'!$B23,詳細表【実績】!I$10:I$116)</f>
        <v>0</v>
      </c>
      <c r="G23" s="46">
        <f>SUMIF(詳細表【実績】!$D$10:$D$116,'結果表（13部門）【実績】'!$B23,詳細表【実績】!AA$10:AA$116)</f>
        <v>0</v>
      </c>
      <c r="H23" s="46">
        <f>SUMIF(詳細表【実績】!$D$10:$D$116,'結果表（13部門）【実績】'!$B23,詳細表【実績】!AE$10:AE$116)</f>
        <v>0</v>
      </c>
      <c r="I23" s="46">
        <f>SUMIF(詳細表【実績】!$D$10:$D$116,'結果表（13部門）【実績】'!$B23,詳細表【実績】!M$10:M$116)</f>
        <v>0</v>
      </c>
      <c r="J23" s="46">
        <f>SUMIF(詳細表【実績】!$D$10:$D$116,'結果表（13部門）【実績】'!$B23,詳細表【実績】!N$10:N$116)</f>
        <v>0</v>
      </c>
      <c r="K23" s="46">
        <f>SUMIF(詳細表【実績】!$D$10:$D$116,'結果表（13部門）【実績】'!$B23,詳細表【実績】!O$10:O$116)</f>
        <v>0</v>
      </c>
      <c r="L23" s="46">
        <f>SUMIF(詳細表【実績】!$D$10:$D$116,'結果表（13部門）【実績】'!$B23,詳細表【実績】!AB$10:AB$116)</f>
        <v>0</v>
      </c>
      <c r="M23" s="46">
        <f>SUMIF(詳細表【実績】!$D$10:$D$116,'結果表（13部門）【実績】'!$B23,詳細表【実績】!AF$10:AF$116)</f>
        <v>0</v>
      </c>
      <c r="N23" s="46">
        <f>SUMIF(詳細表【実績】!$D$10:$D$116,'結果表（13部門）【実績】'!$B23,詳細表【実績】!U$10:U$116)</f>
        <v>0</v>
      </c>
      <c r="O23" s="46">
        <f>SUMIF(詳細表【実績】!$D$10:$D$116,'結果表（13部門）【実績】'!$B23,詳細表【実績】!V$10:V$116)</f>
        <v>0</v>
      </c>
      <c r="P23" s="46">
        <f>SUMIF(詳細表【実績】!$D$10:$D$116,'結果表（13部門）【実績】'!$B23,詳細表【実績】!W$10:W$116)</f>
        <v>0</v>
      </c>
      <c r="Q23" s="46">
        <f>SUMIF(詳細表【実績】!$D$10:$D$116,'結果表（13部門）【実績】'!$B23,詳細表【実績】!AC$10:AC$116)</f>
        <v>0</v>
      </c>
      <c r="R23" s="46">
        <f>SUMIF(詳細表【実績】!$D$10:$D$116,'結果表（13部門）【実績】'!$B23,詳細表【実績】!AG$10:AG$116)</f>
        <v>0</v>
      </c>
      <c r="S23" s="46">
        <f>SUMIF(詳細表【実績】!$D$10:$D$116,'結果表（13部門）【実績】'!$B23,詳細表【実績】!X$10:X$116)</f>
        <v>0</v>
      </c>
      <c r="T23" s="46">
        <f>SUMIF(詳細表【実績】!$D$10:$D$116,'結果表（13部門）【実績】'!$B23,詳細表【実績】!Y$10:Y$116)</f>
        <v>0</v>
      </c>
      <c r="U23" s="46">
        <f>SUMIF(詳細表【実績】!$D$10:$D$116,'結果表（13部門）【実績】'!$B23,詳細表【実績】!Z$10:Z$116)</f>
        <v>0</v>
      </c>
      <c r="V23" s="46">
        <f>SUMIF(詳細表【実績】!$D$10:$D$116,'結果表（13部門）【実績】'!$B23,詳細表【実績】!AD$10:AD$116)</f>
        <v>0</v>
      </c>
      <c r="W23" s="46">
        <f>SUMIF(詳細表【実績】!$D$10:$D$116,'結果表（13部門）【実績】'!$B23,詳細表【実績】!AH$10:AH$116)</f>
        <v>0</v>
      </c>
    </row>
    <row r="24" spans="2:23" x14ac:dyDescent="0.15">
      <c r="B24" s="160"/>
      <c r="C24" s="166" t="s">
        <v>272</v>
      </c>
      <c r="D24" s="138">
        <f t="shared" ref="D24:W24" si="0">SUM(D11:D23)</f>
        <v>0</v>
      </c>
      <c r="E24" s="138">
        <f t="shared" si="0"/>
        <v>0</v>
      </c>
      <c r="F24" s="138">
        <f t="shared" si="0"/>
        <v>0</v>
      </c>
      <c r="G24" s="138">
        <f t="shared" si="0"/>
        <v>0</v>
      </c>
      <c r="H24" s="138">
        <f t="shared" si="0"/>
        <v>0</v>
      </c>
      <c r="I24" s="138">
        <f t="shared" si="0"/>
        <v>0</v>
      </c>
      <c r="J24" s="138">
        <f t="shared" si="0"/>
        <v>0</v>
      </c>
      <c r="K24" s="138">
        <f t="shared" si="0"/>
        <v>0</v>
      </c>
      <c r="L24" s="138">
        <f t="shared" si="0"/>
        <v>0</v>
      </c>
      <c r="M24" s="138">
        <f t="shared" si="0"/>
        <v>0</v>
      </c>
      <c r="N24" s="138">
        <f t="shared" si="0"/>
        <v>0</v>
      </c>
      <c r="O24" s="138">
        <f t="shared" si="0"/>
        <v>0</v>
      </c>
      <c r="P24" s="138">
        <f t="shared" si="0"/>
        <v>0</v>
      </c>
      <c r="Q24" s="138">
        <f t="shared" si="0"/>
        <v>0</v>
      </c>
      <c r="R24" s="138">
        <f t="shared" si="0"/>
        <v>0</v>
      </c>
      <c r="S24" s="138">
        <f t="shared" si="0"/>
        <v>0</v>
      </c>
      <c r="T24" s="138">
        <f t="shared" si="0"/>
        <v>0</v>
      </c>
      <c r="U24" s="138">
        <f t="shared" si="0"/>
        <v>0</v>
      </c>
      <c r="V24" s="138">
        <f t="shared" si="0"/>
        <v>0</v>
      </c>
      <c r="W24" s="138">
        <f t="shared" si="0"/>
        <v>0</v>
      </c>
    </row>
    <row r="25" spans="2:23" x14ac:dyDescent="0.15">
      <c r="B25" s="354" t="s">
        <v>287</v>
      </c>
    </row>
  </sheetData>
  <mergeCells count="22">
    <mergeCell ref="V8:V10"/>
    <mergeCell ref="W8:W10"/>
    <mergeCell ref="Q8:Q10"/>
    <mergeCell ref="R8:R10"/>
    <mergeCell ref="S8:S10"/>
    <mergeCell ref="T8:T10"/>
    <mergeCell ref="U8:U10"/>
    <mergeCell ref="G8:G10"/>
    <mergeCell ref="H8:H10"/>
    <mergeCell ref="I8:I10"/>
    <mergeCell ref="J8:J10"/>
    <mergeCell ref="K8:K10"/>
    <mergeCell ref="L8:L10"/>
    <mergeCell ref="M8:M10"/>
    <mergeCell ref="N8:N10"/>
    <mergeCell ref="O8:O10"/>
    <mergeCell ref="P8:P10"/>
    <mergeCell ref="B6:B10"/>
    <mergeCell ref="C6:C10"/>
    <mergeCell ref="D8:D10"/>
    <mergeCell ref="E8:E10"/>
    <mergeCell ref="F8:F10"/>
  </mergeCells>
  <phoneticPr fontId="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sheetPr>
  <dimension ref="B5:N104"/>
  <sheetViews>
    <sheetView showGridLines="0" workbookViewId="0"/>
  </sheetViews>
  <sheetFormatPr defaultColWidth="8.75" defaultRowHeight="18.75" x14ac:dyDescent="0.15"/>
  <cols>
    <col min="1" max="1" width="1.625" style="2" customWidth="1"/>
    <col min="2" max="2" width="14.625" style="2" customWidth="1"/>
    <col min="3" max="5" width="11.625" style="2" customWidth="1"/>
    <col min="6" max="16384" width="8.75" style="2"/>
  </cols>
  <sheetData>
    <row r="5" spans="2:5" ht="19.5" x14ac:dyDescent="0.15">
      <c r="B5" s="387" t="s">
        <v>855</v>
      </c>
    </row>
    <row r="7" spans="2:5" x14ac:dyDescent="0.15">
      <c r="B7" s="2" t="s">
        <v>1051</v>
      </c>
    </row>
    <row r="8" spans="2:5" x14ac:dyDescent="0.15">
      <c r="B8" s="2" t="s">
        <v>858</v>
      </c>
    </row>
    <row r="9" spans="2:5" x14ac:dyDescent="0.15">
      <c r="B9" s="2" t="s">
        <v>527</v>
      </c>
    </row>
    <row r="13" spans="2:5" ht="19.5" x14ac:dyDescent="0.15">
      <c r="B13" s="1" t="s">
        <v>856</v>
      </c>
    </row>
    <row r="15" spans="2:5" x14ac:dyDescent="0.15">
      <c r="E15" s="5" t="s">
        <v>727</v>
      </c>
    </row>
    <row r="16" spans="2:5" x14ac:dyDescent="0.15">
      <c r="B16" s="158"/>
      <c r="C16" s="177" t="s">
        <v>528</v>
      </c>
      <c r="D16" s="177" t="s">
        <v>529</v>
      </c>
      <c r="E16" s="177" t="s">
        <v>726</v>
      </c>
    </row>
    <row r="17" spans="2:5" x14ac:dyDescent="0.15">
      <c r="B17" s="158" t="s">
        <v>728</v>
      </c>
      <c r="C17" s="388" t="str">
        <f>IF(AND(COUNT(入力表1【予測】!$D$26:$D$27)&gt;0,COUNT(入力表1【実績】!$D$26:$D$27)&gt;0),SUM(C18:C19),"")</f>
        <v/>
      </c>
      <c r="D17" s="388" t="str">
        <f>IF(AND(COUNT(入力表1【予測】!$D$26:$D$27)&gt;0,COUNT(入力表1【実績】!$D$26:$D$27)&gt;0),SUM(D18:D19),"")</f>
        <v/>
      </c>
      <c r="E17" s="388" t="str">
        <f>IF(AND(COUNT(入力表1【予測】!$D$26:$D$27)&gt;0,COUNT(入力表1【実績】!$D$26:$D$27)&gt;0),SUM(E18:E19),"")</f>
        <v/>
      </c>
    </row>
    <row r="18" spans="2:5" x14ac:dyDescent="0.15">
      <c r="B18" s="158" t="s">
        <v>392</v>
      </c>
      <c r="C18" s="25" t="str">
        <f>IF(AND(COUNT(入力表1【予測】!$D$26:$D$27)&gt;0,COUNT(入力表1【実績】!$D$26:$D$27)&gt;0),入力表1【予測】!D26,"")</f>
        <v/>
      </c>
      <c r="D18" s="25" t="str">
        <f>IF(AND(COUNT(入力表1【予測】!$D$26:$D$27)&gt;0,COUNT(入力表1【実績】!$D$26:$D$27)&gt;0),入力表1【実績】!D26,"")</f>
        <v/>
      </c>
      <c r="E18" s="25" t="str">
        <f>IF(AND(COUNT(入力表1【予測】!$D$26:$D$27)&gt;0,COUNT(入力表1【実績】!$D$26:$D$27)&gt;0),D18-C18,"")</f>
        <v/>
      </c>
    </row>
    <row r="19" spans="2:5" x14ac:dyDescent="0.15">
      <c r="B19" s="158" t="s">
        <v>393</v>
      </c>
      <c r="C19" s="25" t="str">
        <f>IF(AND(COUNT(入力表1【予測】!$D$26:$D$27)&gt;0,COUNT(入力表1【実績】!$D$26:$D$27)&gt;0),入力表1【予測】!D27,"")</f>
        <v/>
      </c>
      <c r="D19" s="25" t="str">
        <f>IF(AND(COUNT(入力表1【予測】!$D$26:$D$27)&gt;0,COUNT(入力表1【実績】!$D$26:$D$27)&gt;0),入力表1【実績】!D27,"")</f>
        <v/>
      </c>
      <c r="E19" s="25" t="str">
        <f>IF(AND(COUNT(入力表1【予測】!$D$26:$D$27)&gt;0,COUNT(入力表1【実績】!$D$26:$D$27)&gt;0),D19-C19,"")</f>
        <v/>
      </c>
    </row>
    <row r="34" spans="2:5" ht="19.5" x14ac:dyDescent="0.15">
      <c r="B34" s="1" t="s">
        <v>736</v>
      </c>
    </row>
    <row r="36" spans="2:5" x14ac:dyDescent="0.15">
      <c r="E36" s="10" t="str">
        <f>入力表1【予測】!E41</f>
        <v>（単位：千円)</v>
      </c>
    </row>
    <row r="37" spans="2:5" x14ac:dyDescent="0.15">
      <c r="B37" s="158"/>
      <c r="C37" s="177" t="s">
        <v>730</v>
      </c>
      <c r="D37" s="177" t="s">
        <v>729</v>
      </c>
      <c r="E37" s="177" t="s">
        <v>731</v>
      </c>
    </row>
    <row r="38" spans="2:5" x14ac:dyDescent="0.15">
      <c r="B38" s="158" t="s">
        <v>732</v>
      </c>
      <c r="C38" s="25" t="str">
        <f>IF(AND(COUNT(入力表1【予測】!$D$26:$D$27)&gt;0,COUNT(入力表1【実績】!$D$26:$D$27)&gt;0),概要表【予測】!E34,"")</f>
        <v/>
      </c>
      <c r="D38" s="25" t="str">
        <f>IF(AND(COUNT(入力表1【予測】!$D$26:$D$27)&gt;0,COUNT(入力表1【実績】!$D$26:$D$27)&gt;0),概要表【実績】!E34,"")</f>
        <v/>
      </c>
      <c r="E38" s="25" t="str">
        <f>IF(AND(COUNT(入力表1【予測】!$D$26:$D$27)&gt;0,COUNT(入力表1【実績】!$D$26:$D$27)&gt;0),D38-C38,"")</f>
        <v/>
      </c>
    </row>
    <row r="55" spans="2:5" ht="19.5" x14ac:dyDescent="0.15">
      <c r="B55" s="1" t="s">
        <v>737</v>
      </c>
    </row>
    <row r="57" spans="2:5" x14ac:dyDescent="0.15">
      <c r="E57" s="10" t="str">
        <f>入力表1【予測】!E41</f>
        <v>（単位：千円)</v>
      </c>
    </row>
    <row r="58" spans="2:5" x14ac:dyDescent="0.15">
      <c r="B58" s="158"/>
      <c r="C58" s="177" t="s">
        <v>528</v>
      </c>
      <c r="D58" s="177" t="s">
        <v>529</v>
      </c>
      <c r="E58" s="177" t="s">
        <v>726</v>
      </c>
    </row>
    <row r="59" spans="2:5" x14ac:dyDescent="0.15">
      <c r="B59" s="158" t="s">
        <v>392</v>
      </c>
      <c r="C59" s="25" t="str">
        <f>IF(AND(COUNT(入力表1【予測】!$D$26:$D$27)&gt;0,COUNT(入力表1【実績】!$D$26:$D$27)&gt;0),入力表1【予測】!D26*各種係数!N$26*各種係数!S9,"")</f>
        <v/>
      </c>
      <c r="D59" s="25" t="str">
        <f>IF(AND(COUNT(入力表1【予測】!$D$26:$D$27)&gt;0,COUNT(入力表1【実績】!$D$26:$D$27)&gt;0),入力表1【実績】!D26*各種係数!N$26*各種係数!S9,"")</f>
        <v/>
      </c>
      <c r="E59" s="25" t="str">
        <f>IF(AND(COUNT(入力表1【予測】!$D$26:$D$27)&gt;0,COUNT(入力表1【実績】!$D$26:$D$27)&gt;0),D59-C59,"")</f>
        <v/>
      </c>
    </row>
    <row r="60" spans="2:5" x14ac:dyDescent="0.15">
      <c r="B60" s="158" t="s">
        <v>393</v>
      </c>
      <c r="C60" s="25" t="str">
        <f>IF(AND(COUNT(入力表1【予測】!$D$26:$D$27)&gt;0,COUNT(入力表1【実績】!$D$26:$D$27)&gt;0),入力表1【予測】!D27*各種係数!N$26*各種係数!S10,"")</f>
        <v/>
      </c>
      <c r="D60" s="25" t="str">
        <f>IF(AND(COUNT(入力表1【予測】!$D$26:$D$27)&gt;0,COUNT(入力表1【実績】!$D$26:$D$27)&gt;0),入力表1【実績】!D27*各種係数!N$26*各種係数!S10,"")</f>
        <v/>
      </c>
      <c r="E60" s="25" t="str">
        <f>IF(AND(COUNT(入力表1【予測】!$D$26:$D$27)&gt;0,COUNT(入力表1【実績】!$D$26:$D$27)&gt;0),D60-C60,"")</f>
        <v/>
      </c>
    </row>
    <row r="76" spans="2:3" ht="19.5" x14ac:dyDescent="0.15">
      <c r="B76" s="1" t="s">
        <v>738</v>
      </c>
    </row>
    <row r="78" spans="2:3" x14ac:dyDescent="0.15">
      <c r="C78" s="5" t="s">
        <v>754</v>
      </c>
    </row>
    <row r="79" spans="2:3" x14ac:dyDescent="0.15">
      <c r="B79" s="158"/>
      <c r="C79" s="177" t="s">
        <v>733</v>
      </c>
    </row>
    <row r="80" spans="2:3" x14ac:dyDescent="0.15">
      <c r="B80" s="158" t="s">
        <v>734</v>
      </c>
      <c r="C80" s="389" t="str">
        <f>IF(AND(COUNT(入力表1【予測】!$D$26:$D$27)&gt;0,COUNT(入力表1【実績】!$D$26:$D$27)&gt;0),E59*100/$E$38,"")</f>
        <v/>
      </c>
    </row>
    <row r="81" spans="2:3" x14ac:dyDescent="0.15">
      <c r="B81" s="158" t="s">
        <v>735</v>
      </c>
      <c r="C81" s="389" t="str">
        <f>IF(AND(COUNT(入力表1【予測】!$D$26:$D$27)&gt;0,COUNT(入力表1【実績】!$D$26:$D$27)&gt;0),E60*100/$E$38,"")</f>
        <v/>
      </c>
    </row>
    <row r="96" spans="2:3" ht="19.5" thickBot="1" x14ac:dyDescent="0.2"/>
    <row r="97" spans="2:14" ht="6.95" customHeight="1" thickTop="1" x14ac:dyDescent="0.15">
      <c r="B97" s="390"/>
      <c r="C97" s="391"/>
      <c r="D97" s="391"/>
      <c r="E97" s="391"/>
      <c r="F97" s="391"/>
      <c r="G97" s="391"/>
      <c r="H97" s="391"/>
      <c r="I97" s="391"/>
      <c r="J97" s="391"/>
      <c r="K97" s="391"/>
      <c r="L97" s="391"/>
      <c r="M97" s="391"/>
      <c r="N97" s="392"/>
    </row>
    <row r="98" spans="2:14" ht="22.5" x14ac:dyDescent="0.15">
      <c r="B98" s="393" t="s">
        <v>755</v>
      </c>
      <c r="C98" s="17"/>
      <c r="D98" s="17"/>
      <c r="E98" s="17"/>
      <c r="F98" s="17"/>
      <c r="G98" s="17"/>
      <c r="H98" s="17"/>
      <c r="I98" s="17"/>
      <c r="J98" s="17"/>
      <c r="K98" s="17"/>
      <c r="L98" s="17"/>
      <c r="M98" s="17"/>
      <c r="N98" s="394"/>
    </row>
    <row r="99" spans="2:14" ht="6.95" customHeight="1" x14ac:dyDescent="0.15">
      <c r="B99" s="395"/>
      <c r="C99" s="17"/>
      <c r="D99" s="17"/>
      <c r="E99" s="17"/>
      <c r="F99" s="17"/>
      <c r="G99" s="17"/>
      <c r="H99" s="17"/>
      <c r="I99" s="17"/>
      <c r="J99" s="17"/>
      <c r="K99" s="17"/>
      <c r="L99" s="17"/>
      <c r="M99" s="17"/>
      <c r="N99" s="394"/>
    </row>
    <row r="100" spans="2:14" x14ac:dyDescent="0.15">
      <c r="B100" s="395" t="str">
        <f>IF(AND(COUNT(入力表1【予測】!$D$26:$D$27)&gt;0,COUNT(入力表1【実績】!$D$26:$D$27)&gt;0),"　"&amp;"・宿泊客数は予測を"&amp;FIXED(ABS(E18),0,0)&amp;"人"&amp;IF(E18&gt;0,"上回り、","下回り、")&amp;"日帰り客数は"&amp;FIXED(ABS(E19),0,0)&amp;"人"&amp;IF(E19&gt;0,"上回り、","下回り、")&amp;"合計では"&amp;FIXED(ABS(E17),0,0)&amp;"人"&amp;IF(E17&gt;0,"上回った。","下回った。"),"")</f>
        <v/>
      </c>
      <c r="C100" s="17"/>
      <c r="D100" s="17"/>
      <c r="E100" s="17"/>
      <c r="F100" s="17"/>
      <c r="G100" s="17"/>
      <c r="H100" s="17"/>
      <c r="I100" s="17"/>
      <c r="J100" s="17"/>
      <c r="K100" s="17"/>
      <c r="L100" s="17"/>
      <c r="M100" s="17"/>
      <c r="N100" s="394"/>
    </row>
    <row r="101" spans="2:14" x14ac:dyDescent="0.15">
      <c r="B101" s="395" t="str">
        <f>IF(AND(COUNT(入力表1【予測】!$D$26:$D$27)&gt;0,COUNT(入力表1【実績】!$D$26:$D$27)&gt;0),"　"&amp;"・経済波及効果は予測を"&amp;FIXED(ABS(E38),0,0)&amp;入力表1【予測】!L15&amp;IF(E38&gt;0,"上回り、","下回り、")&amp;"その内訳を見ると、宿泊客分は"&amp;FIXED(ABS(E59),0,0)&amp;入力表1【予測】!L15&amp;IF(E59&gt;0,"の増、","の減、")&amp;"日帰り客分は"&amp;FIXED(ABS(E60),0,0)&amp;入力表1【予測】!L15&amp;IF(E60&gt;0,"の増で、","の減で、"),"")</f>
        <v/>
      </c>
      <c r="C101" s="17"/>
      <c r="D101" s="17"/>
      <c r="E101" s="17"/>
      <c r="F101" s="17"/>
      <c r="G101" s="17"/>
      <c r="H101" s="17"/>
      <c r="I101" s="17"/>
      <c r="J101" s="17"/>
      <c r="K101" s="17"/>
      <c r="L101" s="17"/>
      <c r="M101" s="17"/>
      <c r="N101" s="394"/>
    </row>
    <row r="102" spans="2:14" x14ac:dyDescent="0.15">
      <c r="B102" s="395" t="str">
        <f>IF(AND(COUNT(入力表1【予測】!$D$26:$D$27)&gt;0,COUNT(入力表1【実績】!$D$26:$D$27)&gt;0)," 　"&amp;"経済波及効果の"&amp;IF(E38&gt;0,"増加の","減少の")&amp;FIXED(C80,1)&amp;"％を宿泊客分が占め、"&amp;FIXED(C81,1)&amp;"％を日帰り客分が占めている。","")</f>
        <v/>
      </c>
      <c r="C102" s="17"/>
      <c r="D102" s="17"/>
      <c r="E102" s="17"/>
      <c r="F102" s="17"/>
      <c r="G102" s="17"/>
      <c r="H102" s="17"/>
      <c r="I102" s="17"/>
      <c r="J102" s="17"/>
      <c r="K102" s="17"/>
      <c r="L102" s="17"/>
      <c r="M102" s="17"/>
      <c r="N102" s="394"/>
    </row>
    <row r="103" spans="2:14" ht="6.95" customHeight="1" thickBot="1" x14ac:dyDescent="0.2">
      <c r="B103" s="396"/>
      <c r="C103" s="397"/>
      <c r="D103" s="397"/>
      <c r="E103" s="397"/>
      <c r="F103" s="397"/>
      <c r="G103" s="397"/>
      <c r="H103" s="397"/>
      <c r="I103" s="397"/>
      <c r="J103" s="397"/>
      <c r="K103" s="397"/>
      <c r="L103" s="397"/>
      <c r="M103" s="397"/>
      <c r="N103" s="398"/>
    </row>
    <row r="104" spans="2:14" ht="19.5" thickTop="1" x14ac:dyDescent="0.15"/>
  </sheetData>
  <phoneticPr fontId="1"/>
  <pageMargins left="0.7" right="0.7" top="0.75" bottom="0.75" header="0.3" footer="0.3"/>
  <pageSetup paperSize="9"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sheetPr>
  <dimension ref="B5:N171"/>
  <sheetViews>
    <sheetView showGridLines="0" workbookViewId="0"/>
  </sheetViews>
  <sheetFormatPr defaultColWidth="8.75" defaultRowHeight="18.75" x14ac:dyDescent="0.15"/>
  <cols>
    <col min="1" max="1" width="1.625" style="2" customWidth="1"/>
    <col min="2" max="2" width="14.625" style="2" customWidth="1"/>
    <col min="3" max="6" width="11.625" style="2" customWidth="1"/>
    <col min="7" max="16384" width="8.75" style="2"/>
  </cols>
  <sheetData>
    <row r="5" spans="2:5" ht="19.5" x14ac:dyDescent="0.15">
      <c r="B5" s="387" t="s">
        <v>859</v>
      </c>
    </row>
    <row r="7" spans="2:5" x14ac:dyDescent="0.15">
      <c r="B7" s="2" t="s">
        <v>1052</v>
      </c>
    </row>
    <row r="8" spans="2:5" x14ac:dyDescent="0.15">
      <c r="B8" s="2" t="s">
        <v>860</v>
      </c>
    </row>
    <row r="9" spans="2:5" x14ac:dyDescent="0.15">
      <c r="B9" s="2" t="s">
        <v>527</v>
      </c>
    </row>
    <row r="13" spans="2:5" ht="19.5" x14ac:dyDescent="0.15">
      <c r="B13" s="1" t="s">
        <v>861</v>
      </c>
    </row>
    <row r="15" spans="2:5" x14ac:dyDescent="0.15">
      <c r="E15" s="5" t="s">
        <v>9</v>
      </c>
    </row>
    <row r="16" spans="2:5" x14ac:dyDescent="0.15">
      <c r="B16" s="158"/>
      <c r="C16" s="373" t="s">
        <v>528</v>
      </c>
      <c r="D16" s="373" t="s">
        <v>529</v>
      </c>
      <c r="E16" s="373" t="s">
        <v>726</v>
      </c>
    </row>
    <row r="17" spans="2:5" x14ac:dyDescent="0.15">
      <c r="B17" s="158" t="s">
        <v>480</v>
      </c>
      <c r="C17" s="388" t="str">
        <f>IF(AND(COUNT(入力表1【予測】!$D$37:$D$38)&gt;0,COUNT(入力表1【実績】!$D$37:$D$38)&gt;0),SUM(C18:C19),"")</f>
        <v/>
      </c>
      <c r="D17" s="388" t="str">
        <f>IF(AND(COUNT(入力表1【予測】!$D$37:$D$38)&gt;0,COUNT(入力表1【実績】!$D$37:$D$38)&gt;0),SUM(D18:D19),"")</f>
        <v/>
      </c>
      <c r="E17" s="388" t="str">
        <f>IF(AND(COUNT(入力表1【予測】!$D$37:$D$38)&gt;0,COUNT(入力表1【実績】!$D$37:$D$38)&gt;0),SUM(E18:E19),"")</f>
        <v/>
      </c>
    </row>
    <row r="18" spans="2:5" x14ac:dyDescent="0.15">
      <c r="B18" s="158" t="s">
        <v>392</v>
      </c>
      <c r="C18" s="25" t="str">
        <f>IF(AND(COUNT(入力表1【予測】!$D$37:$D$38)&gt;0,COUNT(入力表1【実績】!$D$37:$D$38)&gt;0),入力表1【予測】!D37,"")</f>
        <v/>
      </c>
      <c r="D18" s="25" t="str">
        <f>IF(AND(COUNT(入力表1【予測】!$D$37:$D$38)&gt;0,COUNT(入力表1【実績】!$D$37:$D$38)&gt;0),入力表1【実績】!D37,"")</f>
        <v/>
      </c>
      <c r="E18" s="25" t="str">
        <f>IF(AND(COUNT(入力表1【予測】!$D$37:$D$38)&gt;0,COUNT(入力表1【実績】!$D$37:$D$38)&gt;0),D18-C18,"")</f>
        <v/>
      </c>
    </row>
    <row r="19" spans="2:5" x14ac:dyDescent="0.15">
      <c r="B19" s="158" t="s">
        <v>393</v>
      </c>
      <c r="C19" s="25" t="str">
        <f>IF(AND(COUNT(入力表1【予測】!$D$37:$D$38)&gt;0,COUNT(入力表1【実績】!$D$37:$D$38)&gt;0),入力表1【予測】!D38,"")</f>
        <v/>
      </c>
      <c r="D19" s="25" t="str">
        <f>IF(AND(COUNT(入力表1【予測】!$D$37:$D$38)&gt;0,COUNT(入力表1【実績】!$D$37:$D$38)&gt;0),入力表1【実績】!D38,"")</f>
        <v/>
      </c>
      <c r="E19" s="25" t="str">
        <f>IF(AND(COUNT(入力表1【予測】!$D$37:$D$38)&gt;0,COUNT(入力表1【実績】!$D$37:$D$38)&gt;0),D19-C19,"")</f>
        <v/>
      </c>
    </row>
    <row r="34" spans="2:5" ht="19.5" x14ac:dyDescent="0.15">
      <c r="B34" s="1" t="s">
        <v>739</v>
      </c>
    </row>
    <row r="36" spans="2:5" x14ac:dyDescent="0.15">
      <c r="E36" s="5" t="s">
        <v>740</v>
      </c>
    </row>
    <row r="37" spans="2:5" x14ac:dyDescent="0.15">
      <c r="B37" s="158"/>
      <c r="C37" s="373" t="s">
        <v>744</v>
      </c>
      <c r="D37" s="373" t="s">
        <v>745</v>
      </c>
      <c r="E37" s="373" t="s">
        <v>746</v>
      </c>
    </row>
    <row r="38" spans="2:5" x14ac:dyDescent="0.15">
      <c r="B38" s="158" t="s">
        <v>865</v>
      </c>
      <c r="C38" s="25" t="str">
        <f>IF(AND(COUNT(入力表1【予測】!$D$37:$D$38)&gt;0,COUNT(入力表1【実績】!$D$37:$D$38)&gt;0),(入力表1【予測】!D37*入力表1【予測】!E37+入力表1【予測】!D38*入力表1【予測】!E38)/SUM(入力表1【予測】!D37:D38),"")</f>
        <v/>
      </c>
      <c r="D38" s="25" t="str">
        <f>IF(AND(COUNT(入力表1【予測】!$D$37:$D$38)&gt;0,COUNT(入力表1【実績】!$D$37:$D$38)&gt;0),(入力表1【実績】!D37*入力表1【実績】!E37+入力表1【実績】!D38*入力表1【実績】!E38)/SUM(入力表1【実績】!D37:D38),"")</f>
        <v/>
      </c>
      <c r="E38" s="25" t="str">
        <f>IF(AND(COUNT(入力表1【予測】!$D$37:$D$38)&gt;0,COUNT(入力表1【実績】!$D$37:$D$38)&gt;0),D38-C38,"")</f>
        <v/>
      </c>
    </row>
    <row r="39" spans="2:5" x14ac:dyDescent="0.15">
      <c r="B39" s="158" t="s">
        <v>742</v>
      </c>
      <c r="C39" s="25" t="str">
        <f>IF(AND(COUNT(入力表1【予測】!$D$37:$D$38)&gt;0,COUNT(入力表1【実績】!$D$37:$D$38)&gt;0),入力表1【予測】!E37,"")</f>
        <v/>
      </c>
      <c r="D39" s="25" t="str">
        <f>IF(AND(COUNT(入力表1【予測】!$D$37:$D$38)&gt;0,COUNT(入力表1【実績】!$D$37:$D$38)&gt;0),入力表1【実績】!E37,"")</f>
        <v/>
      </c>
      <c r="E39" s="25" t="str">
        <f>IF(AND(COUNT(入力表1【予測】!$D$37:$D$38)&gt;0,COUNT(入力表1【実績】!$D$37:$D$38)&gt;0),D39-C39,"")</f>
        <v/>
      </c>
    </row>
    <row r="40" spans="2:5" x14ac:dyDescent="0.15">
      <c r="B40" s="158" t="s">
        <v>743</v>
      </c>
      <c r="C40" s="25" t="str">
        <f>IF(AND(COUNT(入力表1【予測】!$D$37:$D$38)&gt;0,COUNT(入力表1【実績】!$D$37:$D$38)&gt;0),入力表1【予測】!E38,"")</f>
        <v/>
      </c>
      <c r="D40" s="25" t="str">
        <f>IF(AND(COUNT(入力表1【予測】!$D$37:$D$38)&gt;0,COUNT(入力表1【実績】!$D$37:$D$38)&gt;0),入力表1【実績】!E38,"")</f>
        <v/>
      </c>
      <c r="E40" s="25" t="str">
        <f>IF(AND(COUNT(入力表1【予測】!$D$37:$D$38)&gt;0,COUNT(入力表1【実績】!$D$37:$D$38)&gt;0),D40-C40,"")</f>
        <v/>
      </c>
    </row>
    <row r="55" spans="2:5" ht="19.5" x14ac:dyDescent="0.15">
      <c r="B55" s="1" t="s">
        <v>747</v>
      </c>
    </row>
    <row r="57" spans="2:5" x14ac:dyDescent="0.15">
      <c r="E57" s="10" t="str">
        <f>入力表1【予測】!E41</f>
        <v>（単位：千円)</v>
      </c>
    </row>
    <row r="58" spans="2:5" x14ac:dyDescent="0.15">
      <c r="B58" s="158"/>
      <c r="C58" s="373" t="s">
        <v>744</v>
      </c>
      <c r="D58" s="373" t="s">
        <v>745</v>
      </c>
      <c r="E58" s="373" t="s">
        <v>746</v>
      </c>
    </row>
    <row r="59" spans="2:5" x14ac:dyDescent="0.15">
      <c r="B59" s="158" t="s">
        <v>741</v>
      </c>
      <c r="C59" s="388" t="str">
        <f>IF(AND(COUNT(入力表1【予測】!$D$37:$D$38)&gt;0,COUNT(入力表1【実績】!$D$37:$D$38)&gt;0),SUM(C60:C61),"")</f>
        <v/>
      </c>
      <c r="D59" s="388" t="str">
        <f>IF(AND(COUNT(入力表1【予測】!$D$37:$D$38)&gt;0,COUNT(入力表1【実績】!$D$37:$D$38)&gt;0),SUM(D60:D61),"")</f>
        <v/>
      </c>
      <c r="E59" s="388" t="str">
        <f>IF(AND(COUNT(入力表1【予測】!$D$37:$D$38)&gt;0,COUNT(入力表1【実績】!$D$37:$D$38)&gt;0),SUM(E60:E61),"")</f>
        <v/>
      </c>
    </row>
    <row r="60" spans="2:5" x14ac:dyDescent="0.15">
      <c r="B60" s="158" t="s">
        <v>742</v>
      </c>
      <c r="C60" s="25" t="str">
        <f>IF(AND(COUNT(入力表1【予測】!$D$37:$D$38)&gt;0,COUNT(入力表1【実績】!$D$37:$D$38)&gt;0),入力表1【予測】!D43,"")</f>
        <v/>
      </c>
      <c r="D60" s="25" t="str">
        <f>IF(AND(COUNT(入力表1【予測】!$D$37:$D$38)&gt;0,COUNT(入力表1【実績】!$D$37:$D$38)&gt;0),入力表1【実績】!D43,"")</f>
        <v/>
      </c>
      <c r="E60" s="25" t="str">
        <f>IF(AND(COUNT(入力表1【予測】!$D$37:$D$38)&gt;0,COUNT(入力表1【実績】!$D$37:$D$38)&gt;0),D60-C60,"")</f>
        <v/>
      </c>
    </row>
    <row r="61" spans="2:5" x14ac:dyDescent="0.15">
      <c r="B61" s="158" t="s">
        <v>743</v>
      </c>
      <c r="C61" s="25" t="str">
        <f>IF(AND(COUNT(入力表1【予測】!$D$37:$D$38)&gt;0,COUNT(入力表1【実績】!$D$37:$D$38)&gt;0),入力表1【予測】!D44,"")</f>
        <v/>
      </c>
      <c r="D61" s="25" t="str">
        <f>IF(AND(COUNT(入力表1【予測】!$D$37:$D$38)&gt;0,COUNT(入力表1【実績】!$D$37:$D$38)&gt;0),入力表1【実績】!D44,"")</f>
        <v/>
      </c>
      <c r="E61" s="25" t="str">
        <f>IF(AND(COUNT(入力表1【予測】!$D$37:$D$38)&gt;0,COUNT(入力表1【実績】!$D$37:$D$38)&gt;0),D61-C61,"")</f>
        <v/>
      </c>
    </row>
    <row r="76" spans="2:5" ht="19.5" x14ac:dyDescent="0.15">
      <c r="B76" s="1" t="s">
        <v>748</v>
      </c>
    </row>
    <row r="78" spans="2:5" x14ac:dyDescent="0.15">
      <c r="E78" s="10" t="str">
        <f>入力表1【予測】!E41</f>
        <v>（単位：千円)</v>
      </c>
    </row>
    <row r="79" spans="2:5" x14ac:dyDescent="0.15">
      <c r="B79" s="158"/>
      <c r="C79" s="373" t="s">
        <v>528</v>
      </c>
      <c r="D79" s="373" t="s">
        <v>529</v>
      </c>
      <c r="E79" s="373" t="s">
        <v>726</v>
      </c>
    </row>
    <row r="80" spans="2:5" x14ac:dyDescent="0.15">
      <c r="B80" s="158" t="s">
        <v>732</v>
      </c>
      <c r="C80" s="25" t="str">
        <f>IF(AND(COUNT(入力表1【予測】!$D$37:$D$38)&gt;0,COUNT(入力表1【実績】!$D$37:$D$38)&gt;0),概要表【予測】!E34,"")</f>
        <v/>
      </c>
      <c r="D80" s="25" t="str">
        <f>IF(AND(COUNT(入力表1【予測】!$D$37:$D$38)&gt;0,COUNT(入力表1【実績】!$D$37:$D$38)&gt;0),概要表【実績】!E34,"")</f>
        <v/>
      </c>
      <c r="E80" s="25" t="str">
        <f>IF(AND(COUNT(入力表1【予測】!$D$37:$D$38)&gt;0,COUNT(入力表1【実績】!$D$37:$D$38)&gt;0),D80-C80,"")</f>
        <v/>
      </c>
    </row>
    <row r="97" spans="2:5" ht="19.5" x14ac:dyDescent="0.15">
      <c r="B97" s="1" t="s">
        <v>749</v>
      </c>
    </row>
    <row r="99" spans="2:5" x14ac:dyDescent="0.15">
      <c r="E99" s="10" t="str">
        <f>入力表1【予測】!E41</f>
        <v>（単位：千円)</v>
      </c>
    </row>
    <row r="100" spans="2:5" x14ac:dyDescent="0.15">
      <c r="B100" s="158"/>
      <c r="C100" s="373" t="s">
        <v>528</v>
      </c>
      <c r="D100" s="373" t="s">
        <v>529</v>
      </c>
      <c r="E100" s="373" t="s">
        <v>726</v>
      </c>
    </row>
    <row r="101" spans="2:5" x14ac:dyDescent="0.15">
      <c r="B101" s="158" t="s">
        <v>392</v>
      </c>
      <c r="C101" s="25" t="str">
        <f>IF(AND(COUNT(入力表1【予測】!$D$37:$D$38)&gt;0,COUNT(入力表1【実績】!$D$37:$D$38)&gt;0),入力表1【予測】!D37*入力表1【予測】!E37*各種係数!N$26*各種係数!S13,"")</f>
        <v/>
      </c>
      <c r="D101" s="25" t="str">
        <f>IF(AND(COUNT(入力表1【予測】!$D$37:$D$38)&gt;0,COUNT(入力表1【実績】!$D$37:$D$38)&gt;0),入力表1【実績】!D37*入力表1【実績】!E37*各種係数!N$26*各種係数!S13,"")</f>
        <v/>
      </c>
      <c r="E101" s="25" t="str">
        <f>IF(AND(COUNT(入力表1【予測】!$D$37:$D$38)&gt;0,COUNT(入力表1【実績】!$D$37:$D$38)&gt;0),D101-C101,"")</f>
        <v/>
      </c>
    </row>
    <row r="102" spans="2:5" x14ac:dyDescent="0.15">
      <c r="B102" s="158" t="s">
        <v>393</v>
      </c>
      <c r="C102" s="25" t="str">
        <f>IF(AND(COUNT(入力表1【予測】!$D$37:$D$38)&gt;0,COUNT(入力表1【実績】!$D$37:$D$38)&gt;0),入力表1【予測】!D38*入力表1【予測】!E38*各種係数!N$26*各種係数!S14,"")</f>
        <v/>
      </c>
      <c r="D102" s="25" t="str">
        <f>IF(AND(COUNT(入力表1【予測】!$D$37:$D$38)&gt;0,COUNT(入力表1【実績】!$D$37:$D$38)&gt;0),入力表1【実績】!D38*入力表1【実績】!E38*各種係数!N$26*各種係数!S14,"")</f>
        <v/>
      </c>
      <c r="E102" s="25" t="str">
        <f>IF(AND(COUNT(入力表1【予測】!$D$37:$D$38)&gt;0,COUNT(入力表1【実績】!$D$37:$D$38)&gt;0),D102-C102,"")</f>
        <v/>
      </c>
    </row>
    <row r="118" spans="2:6" ht="19.5" x14ac:dyDescent="0.15">
      <c r="B118" s="1" t="s">
        <v>753</v>
      </c>
    </row>
    <row r="120" spans="2:6" x14ac:dyDescent="0.15">
      <c r="F120" s="10" t="s">
        <v>754</v>
      </c>
    </row>
    <row r="121" spans="2:6" x14ac:dyDescent="0.15">
      <c r="B121" s="408"/>
      <c r="C121" s="433" t="s">
        <v>733</v>
      </c>
      <c r="D121" s="440" t="s">
        <v>768</v>
      </c>
      <c r="E121" s="440"/>
      <c r="F121" s="440"/>
    </row>
    <row r="122" spans="2:6" x14ac:dyDescent="0.15">
      <c r="B122" s="380"/>
      <c r="C122" s="433"/>
      <c r="D122" s="373" t="s">
        <v>750</v>
      </c>
      <c r="E122" s="373" t="s">
        <v>751</v>
      </c>
      <c r="F122" s="373" t="s">
        <v>752</v>
      </c>
    </row>
    <row r="123" spans="2:6" x14ac:dyDescent="0.15">
      <c r="B123" s="86" t="s">
        <v>392</v>
      </c>
      <c r="C123" s="409" t="str">
        <f>IF(AND(COUNT(入力表1【予測】!$D$37:$D$38)&gt;0,COUNT(入力表1【実績】!$D$37:$D$38)&gt;0),E101*100/E$80,"")</f>
        <v/>
      </c>
      <c r="D123" s="409" t="str">
        <f>IF(AND(COUNT(入力表1【予測】!$D$37:$D$38)&gt;0,COUNT(入力表1【実績】!$D$37:$D$38)&gt;0),C123*(E18*入力表1【予測】!E37/SUM(E18*入力表1【予測】!E37,E39*入力表1【予測】!D37,E18*E39)),"")</f>
        <v/>
      </c>
      <c r="E123" s="409" t="str">
        <f>IF(AND(COUNT(入力表1【予測】!$D$37:$D$38)&gt;0,COUNT(入力表1【実績】!$D$37:$D$38)&gt;0),C123*(E39*入力表1【予測】!D37/SUM(E18*入力表1【予測】!E37,E39*入力表1【予測】!D37,E18*E39)),"")</f>
        <v/>
      </c>
      <c r="F123" s="409" t="str">
        <f>IF(AND(COUNT(入力表1【予測】!$D$37:$D$38)&gt;0,COUNT(入力表1【実績】!$D$37:$D$38)&gt;0),C123*(E18*E39/SUM(E18*入力表1【予測】!E37,E39*入力表1【予測】!D37,E18*E39)),"")</f>
        <v/>
      </c>
    </row>
    <row r="124" spans="2:6" x14ac:dyDescent="0.15">
      <c r="B124" s="158" t="s">
        <v>393</v>
      </c>
      <c r="C124" s="409" t="str">
        <f>IF(AND(COUNT(入力表1【予測】!$D$37:$D$38)&gt;0,COUNT(入力表1【実績】!$D$37:$D$38)&gt;0),E102*100/E$80,"")</f>
        <v/>
      </c>
      <c r="D124" s="409" t="str">
        <f>IF(AND(COUNT(入力表1【予測】!$D$37:$D$38)&gt;0,COUNT(入力表1【実績】!$D$37:$D$38)&gt;0),C124*(E19*入力表1【予測】!E38/SUM(E19*入力表1【予測】!E38,E40*入力表1【予測】!D38,E19*E40)),"")</f>
        <v/>
      </c>
      <c r="E124" s="409" t="str">
        <f>IF(AND(COUNT(入力表1【予測】!$D$37:$D$38)&gt;0,COUNT(入力表1【実績】!$D$37:$D$38)&gt;0),C124*(E40*入力表1【予測】!D38/SUM(E19*入力表1【予測】!E38,E40*入力表1【予測】!D38,E19*E40)),"")</f>
        <v/>
      </c>
      <c r="F124" s="409" t="str">
        <f>IF(AND(COUNT(入力表1【予測】!$D$37:$D$38)&gt;0,COUNT(入力表1【実績】!$D$37:$D$38)&gt;0),C124*(E19*E40/SUM(E19*入力表1【予測】!E38,E40*入力表1【予測】!D38,E19*E40)),"")</f>
        <v/>
      </c>
    </row>
    <row r="158" spans="2:14" ht="19.5" thickBot="1" x14ac:dyDescent="0.2"/>
    <row r="159" spans="2:14" ht="8.1" customHeight="1" thickTop="1" x14ac:dyDescent="0.15">
      <c r="B159" s="390"/>
      <c r="C159" s="391"/>
      <c r="D159" s="391"/>
      <c r="E159" s="391"/>
      <c r="F159" s="391"/>
      <c r="G159" s="391"/>
      <c r="H159" s="391"/>
      <c r="I159" s="391"/>
      <c r="J159" s="391"/>
      <c r="K159" s="391"/>
      <c r="L159" s="391"/>
      <c r="M159" s="391"/>
      <c r="N159" s="392"/>
    </row>
    <row r="160" spans="2:14" ht="22.5" x14ac:dyDescent="0.15">
      <c r="B160" s="393" t="s">
        <v>756</v>
      </c>
      <c r="C160" s="17"/>
      <c r="D160" s="17"/>
      <c r="E160" s="17"/>
      <c r="F160" s="17"/>
      <c r="G160" s="17"/>
      <c r="H160" s="17"/>
      <c r="I160" s="17"/>
      <c r="J160" s="17"/>
      <c r="K160" s="17"/>
      <c r="L160" s="17"/>
      <c r="M160" s="17"/>
      <c r="N160" s="394"/>
    </row>
    <row r="161" spans="2:14" ht="8.1" customHeight="1" x14ac:dyDescent="0.15">
      <c r="B161" s="395"/>
      <c r="C161" s="17"/>
      <c r="D161" s="17"/>
      <c r="E161" s="17"/>
      <c r="F161" s="17"/>
      <c r="G161" s="17"/>
      <c r="H161" s="17"/>
      <c r="I161" s="17"/>
      <c r="J161" s="17"/>
      <c r="K161" s="17"/>
      <c r="L161" s="17"/>
      <c r="M161" s="17"/>
      <c r="N161" s="394"/>
    </row>
    <row r="162" spans="2:14" x14ac:dyDescent="0.15">
      <c r="B162" s="395" t="str">
        <f>IF(AND(COUNT(入力表1【予測】!$D$37:$D$38)&gt;0,COUNT(入力表1【実績】!$D$37:$D$38)&gt;0),"　"&amp;"・宿泊客数は予測を"&amp;FIXED(ABS(E18),0,0)&amp;"人"&amp;IF(E18&gt;0,"上回り、","下回り、")&amp;"日帰り客数は"&amp;FIXED(ABS(E19),0,0)&amp;"人"&amp;IF(E19&gt;0,"上回り、","下回り、")&amp;"合計では"&amp;FIXED(ABS(E17),0,0)&amp;"人"&amp;IF(E17&gt;0,"上回った。","下回った。"),"")</f>
        <v/>
      </c>
      <c r="C162" s="17"/>
      <c r="D162" s="17"/>
      <c r="E162" s="17"/>
      <c r="F162" s="17"/>
      <c r="G162" s="17"/>
      <c r="H162" s="17"/>
      <c r="I162" s="17"/>
      <c r="J162" s="17"/>
      <c r="K162" s="17"/>
      <c r="L162" s="17"/>
      <c r="M162" s="17"/>
      <c r="N162" s="394"/>
    </row>
    <row r="163" spans="2:14" x14ac:dyDescent="0.15">
      <c r="B163" s="395" t="str">
        <f>IF(AND(COUNT(入力表1【予測】!$D$37:$D$38)&gt;0,COUNT(入力表1【実績】!$D$37:$D$38)&gt;0),"　"&amp;"・宿泊客の消費単価は予測を"&amp;FIXED(ABS(E39),0,0)&amp;"円"&amp;IF(E39&gt;0,"上回り、","下回り、")&amp;"日帰り客の消費単価は"&amp;FIXED(ABS(E40),0,0)&amp;"円"&amp;IF(E40&gt;0,"上回り、","下回り、")&amp;"加重平均では"&amp;FIXED(ABS(E38),0,0)&amp;"円"&amp;IF(E38&gt;0,"上回った。","下回った。"),"")</f>
        <v/>
      </c>
      <c r="C163" s="17"/>
      <c r="D163" s="17"/>
      <c r="E163" s="17"/>
      <c r="F163" s="17"/>
      <c r="G163" s="17"/>
      <c r="H163" s="17"/>
      <c r="I163" s="17"/>
      <c r="J163" s="17"/>
      <c r="K163" s="17"/>
      <c r="L163" s="17"/>
      <c r="M163" s="17"/>
      <c r="N163" s="394"/>
    </row>
    <row r="164" spans="2:14" x14ac:dyDescent="0.15">
      <c r="B164" s="395" t="str">
        <f>IF(AND(COUNT(入力表1【予測】!$D$37:$D$38)&gt;0,COUNT(入力表1【実績】!$D$37:$D$38)&gt;0),"　"&amp;"・宿泊客の消費支出総額は予測を"&amp;FIXED(ABS(E60),0,0)&amp;入力表1【予測】!L15&amp;IF(E60&gt;0,"上回り、","下回り、")&amp;"日帰り客の消費支出総額は"&amp;FIXED(ABS(E61),0,0)&amp;入力表1【予測】!L15&amp;IF(E61&gt;0,"上回り、","下回り、")&amp;"合計では"&amp;FIXED(ABS(E59),0,0)&amp;入力表1【予測】!L15&amp;IF(E59&gt;0,"上回った。","下回った。"),"")</f>
        <v/>
      </c>
      <c r="C164" s="17"/>
      <c r="D164" s="17"/>
      <c r="E164" s="17"/>
      <c r="F164" s="17"/>
      <c r="G164" s="17"/>
      <c r="H164" s="17"/>
      <c r="I164" s="17"/>
      <c r="J164" s="17"/>
      <c r="K164" s="17"/>
      <c r="L164" s="17"/>
      <c r="M164" s="17"/>
      <c r="N164" s="394"/>
    </row>
    <row r="165" spans="2:14" x14ac:dyDescent="0.15">
      <c r="B165" s="395" t="str">
        <f>IF(AND(COUNT(入力表1【予測】!$D$37:$D$38)&gt;0,COUNT(入力表1【実績】!$D$37:$D$38)&gt;0),"　"&amp;"・経済波及効果は予測を"&amp;FIXED(ABS(E80),0,0)&amp;入力表1【予測】!L15&amp;IF(E80&gt;0,"上回り、","下回り、")&amp;"その内訳を見ると、宿泊客分は"&amp;FIXED(ABS(E101),0,0)&amp;入力表1【予測】!L15&amp;IF(E101&gt;0,"の増、","の減、")&amp;"日帰り客分は"&amp;FIXED(ABS(E102),0,0)&amp;入力表1【予測】!L15&amp;IF(E102&gt;0,"の増で、","の減で、"),"")</f>
        <v/>
      </c>
      <c r="C165" s="17"/>
      <c r="D165" s="17"/>
      <c r="E165" s="17"/>
      <c r="F165" s="17"/>
      <c r="G165" s="17"/>
      <c r="H165" s="17"/>
      <c r="I165" s="17"/>
      <c r="J165" s="17"/>
      <c r="K165" s="17"/>
      <c r="L165" s="17"/>
      <c r="M165" s="17"/>
      <c r="N165" s="394"/>
    </row>
    <row r="166" spans="2:14" x14ac:dyDescent="0.15">
      <c r="B166" s="395" t="str">
        <f>IF(AND(COUNT(入力表1【予測】!$D$37:$D$38)&gt;0,COUNT(入力表1【実績】!$D$37:$D$38)&gt;0)," 　"&amp;"経済波及効果の"&amp;IF(E80&gt;0,"増加の","減少の")&amp;FIXED(C123,1)&amp;"％を宿泊客分が占め、"&amp;FIXED(C124,1)&amp;"％を日帰り客分が占めている。","")</f>
        <v/>
      </c>
      <c r="C166" s="17"/>
      <c r="D166" s="17"/>
      <c r="E166" s="17"/>
      <c r="F166" s="17"/>
      <c r="G166" s="17"/>
      <c r="H166" s="17"/>
      <c r="I166" s="17"/>
      <c r="J166" s="17"/>
      <c r="K166" s="17"/>
      <c r="L166" s="17"/>
      <c r="M166" s="17"/>
      <c r="N166" s="394"/>
    </row>
    <row r="167" spans="2:14" x14ac:dyDescent="0.15">
      <c r="B167" s="395" t="str">
        <f>IF(AND(COUNT(入力表1【予測】!$D$37:$D$38)&gt;0,COUNT(入力表1【実績】!$D$37:$D$38)&gt;0),"  "&amp;"・宿泊客分の比率"&amp;FIXED(C123,1)&amp;"％"&amp;"の内訳は、客数が予測を"&amp;IF(E18&gt;0,"上回った","下回った")&amp;"ことに起因するものが"&amp;FIXED(D123,1)&amp;"％"&amp;"、単価が予測を"&amp;IF(E39&gt;0,"上回った","下回った")&amp;"ことに起因するものが"&amp;FIXED(E123,1)&amp;"％"&amp;"、","")</f>
        <v/>
      </c>
      <c r="C167" s="17"/>
      <c r="D167" s="17"/>
      <c r="E167" s="17"/>
      <c r="F167" s="17"/>
      <c r="G167" s="17"/>
      <c r="H167" s="17"/>
      <c r="I167" s="17"/>
      <c r="J167" s="17"/>
      <c r="K167" s="17"/>
      <c r="L167" s="17"/>
      <c r="M167" s="17"/>
      <c r="N167" s="394"/>
    </row>
    <row r="168" spans="2:14" x14ac:dyDescent="0.15">
      <c r="B168" s="395" t="str">
        <f>IF(AND(COUNT(入力表1【予測】!$D$37:$D$38)&gt;0,COUNT(入力表1【実績】!$D$37:$D$38)&gt;0)," 　"&amp;"客数と単価の双方に起因するものが"&amp;FIXED(F123,1)&amp;"％"&amp;"であった。"&amp;"一方で、日帰り客分の比率"&amp;FIXED(C124,1)&amp;"％"&amp;"の内訳は、客数が予測を"&amp;IF(E19&gt;0,"上回った","下回った")&amp;"ことに起因するものが"&amp;FIXED(D124,1)&amp;"％"&amp;"、","")</f>
        <v/>
      </c>
      <c r="C168" s="17"/>
      <c r="D168" s="17"/>
      <c r="E168" s="17"/>
      <c r="F168" s="17"/>
      <c r="G168" s="17"/>
      <c r="H168" s="17"/>
      <c r="I168" s="17"/>
      <c r="J168" s="17"/>
      <c r="K168" s="17"/>
      <c r="L168" s="17"/>
      <c r="M168" s="17"/>
      <c r="N168" s="394"/>
    </row>
    <row r="169" spans="2:14" x14ac:dyDescent="0.15">
      <c r="B169" s="395" t="str">
        <f>IF(AND(COUNT(入力表1【予測】!$D$37:$D$38)&gt;0,COUNT(入力表1【実績】!$D$37:$D$38)&gt;0)," 　"&amp;"単価が予測を"&amp;IF(E40&gt;0,"上回った","下回った")&amp;"ことに起因するものが"&amp;FIXED(E124,1)&amp;"％"&amp;"、客数と単価の双方に起因するものが"&amp;FIXED(F124,1)&amp;"％"&amp;"であった。","")</f>
        <v/>
      </c>
      <c r="C169" s="17"/>
      <c r="D169" s="17"/>
      <c r="E169" s="17"/>
      <c r="F169" s="17"/>
      <c r="G169" s="17"/>
      <c r="H169" s="17"/>
      <c r="I169" s="17"/>
      <c r="J169" s="17"/>
      <c r="K169" s="17"/>
      <c r="L169" s="17"/>
      <c r="M169" s="17"/>
      <c r="N169" s="394"/>
    </row>
    <row r="170" spans="2:14" ht="8.1" customHeight="1" thickBot="1" x14ac:dyDescent="0.2">
      <c r="B170" s="396"/>
      <c r="C170" s="397"/>
      <c r="D170" s="397"/>
      <c r="E170" s="397"/>
      <c r="F170" s="397"/>
      <c r="G170" s="397"/>
      <c r="H170" s="397"/>
      <c r="I170" s="397"/>
      <c r="J170" s="397"/>
      <c r="K170" s="397"/>
      <c r="L170" s="397"/>
      <c r="M170" s="397"/>
      <c r="N170" s="398"/>
    </row>
    <row r="171" spans="2:14" ht="19.5" thickTop="1" x14ac:dyDescent="0.15"/>
  </sheetData>
  <mergeCells count="2">
    <mergeCell ref="D121:F121"/>
    <mergeCell ref="C121:C122"/>
  </mergeCells>
  <phoneticPr fontId="1"/>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sheetPr>
  <dimension ref="B5:N263"/>
  <sheetViews>
    <sheetView showGridLines="0" workbookViewId="0"/>
  </sheetViews>
  <sheetFormatPr defaultColWidth="8.75" defaultRowHeight="18.75" x14ac:dyDescent="0.15"/>
  <cols>
    <col min="1" max="1" width="1.625" style="2" customWidth="1"/>
    <col min="2" max="2" width="26.625" style="2" customWidth="1"/>
    <col min="3" max="6" width="11.625" style="2" customWidth="1"/>
    <col min="7" max="16384" width="8.75" style="2"/>
  </cols>
  <sheetData>
    <row r="5" spans="2:5" ht="19.5" x14ac:dyDescent="0.15">
      <c r="B5" s="387" t="s">
        <v>862</v>
      </c>
    </row>
    <row r="7" spans="2:5" x14ac:dyDescent="0.15">
      <c r="B7" s="2" t="s">
        <v>1053</v>
      </c>
    </row>
    <row r="8" spans="2:5" x14ac:dyDescent="0.15">
      <c r="B8" s="2" t="s">
        <v>863</v>
      </c>
    </row>
    <row r="9" spans="2:5" x14ac:dyDescent="0.15">
      <c r="B9" s="2" t="s">
        <v>527</v>
      </c>
    </row>
    <row r="13" spans="2:5" ht="19.5" x14ac:dyDescent="0.15">
      <c r="B13" s="1" t="s">
        <v>864</v>
      </c>
    </row>
    <row r="15" spans="2:5" x14ac:dyDescent="0.15">
      <c r="E15" s="5" t="s">
        <v>9</v>
      </c>
    </row>
    <row r="16" spans="2:5" x14ac:dyDescent="0.15">
      <c r="B16" s="158"/>
      <c r="C16" s="373" t="s">
        <v>528</v>
      </c>
      <c r="D16" s="373" t="s">
        <v>529</v>
      </c>
      <c r="E16" s="373" t="s">
        <v>726</v>
      </c>
    </row>
    <row r="17" spans="2:5" x14ac:dyDescent="0.15">
      <c r="B17" s="158" t="s">
        <v>480</v>
      </c>
      <c r="C17" s="388" t="str">
        <f>IF(AND(COUNT(入力表1【予測】!$D$54:$D$55)&gt;0,COUNT(入力表1【実績】!$D$54:$D$55)&gt;0),SUM(C18:C19),"")</f>
        <v/>
      </c>
      <c r="D17" s="388" t="str">
        <f>IF(AND(COUNT(入力表1【予測】!$D$54:$D$55)&gt;0,COUNT(入力表1【実績】!$D$54:$D$55)&gt;0),SUM(D18:D19),"")</f>
        <v/>
      </c>
      <c r="E17" s="388" t="str">
        <f>IF(AND(COUNT(入力表1【予測】!$D$54:$D$55)&gt;0,COUNT(入力表1【実績】!$D$54:$D$55)&gt;0),SUM(E18:E19),"")</f>
        <v/>
      </c>
    </row>
    <row r="18" spans="2:5" x14ac:dyDescent="0.15">
      <c r="B18" s="158" t="s">
        <v>392</v>
      </c>
      <c r="C18" s="25" t="str">
        <f>IF(AND(COUNT(入力表1【予測】!$D$54:$D$55)&gt;0,COUNT(入力表1【実績】!$D$54:$D$55)&gt;0),入力表1【予測】!D54,"")</f>
        <v/>
      </c>
      <c r="D18" s="25" t="str">
        <f>IF(AND(COUNT(入力表1【予測】!$D$54:$D$55)&gt;0,COUNT(入力表1【実績】!$D$54:$D$55)&gt;0),入力表1【実績】!D54,"")</f>
        <v/>
      </c>
      <c r="E18" s="25" t="str">
        <f>IF(AND(COUNT(入力表1【予測】!$D$54:$D$55)&gt;0,COUNT(入力表1【実績】!$D$54:$D$55)&gt;0),D18-C18,"")</f>
        <v/>
      </c>
    </row>
    <row r="19" spans="2:5" x14ac:dyDescent="0.15">
      <c r="B19" s="158" t="s">
        <v>393</v>
      </c>
      <c r="C19" s="25" t="str">
        <f>IF(AND(COUNT(入力表1【予測】!$D$54:$D$55)&gt;0,COUNT(入力表1【実績】!$D$54:$D$55)&gt;0),入力表1【予測】!D55,"")</f>
        <v/>
      </c>
      <c r="D19" s="25" t="str">
        <f>IF(AND(COUNT(入力表1【予測】!$D$54:$D$55)&gt;0,COUNT(入力表1【実績】!$D$54:$D$55)&gt;0),入力表1【実績】!D55,"")</f>
        <v/>
      </c>
      <c r="E19" s="25" t="str">
        <f>IF(AND(COUNT(入力表1【予測】!$D$54:$D$55)&gt;0,COUNT(入力表1【実績】!$D$54:$D$55)&gt;0),D19-C19,"")</f>
        <v/>
      </c>
    </row>
    <row r="34" spans="2:5" ht="19.5" x14ac:dyDescent="0.15">
      <c r="B34" s="1" t="s">
        <v>762</v>
      </c>
    </row>
    <row r="36" spans="2:5" x14ac:dyDescent="0.15">
      <c r="E36" s="5" t="s">
        <v>488</v>
      </c>
    </row>
    <row r="37" spans="2:5" x14ac:dyDescent="0.15">
      <c r="B37" s="158"/>
      <c r="C37" s="373" t="s">
        <v>528</v>
      </c>
      <c r="D37" s="373" t="s">
        <v>529</v>
      </c>
      <c r="E37" s="373" t="s">
        <v>726</v>
      </c>
    </row>
    <row r="38" spans="2:5" x14ac:dyDescent="0.15">
      <c r="B38" s="158" t="s">
        <v>789</v>
      </c>
      <c r="C38" s="25" t="str">
        <f>IF(AND(COUNT(入力表1【予測】!$D$54:$D$55)&gt;0,COUNT(入力表1【実績】!$D$54:$D$55)&gt;0),SUM(C39:C43),"")</f>
        <v/>
      </c>
      <c r="D38" s="25" t="str">
        <f>IF(AND(COUNT(入力表1【予測】!$D$54:$D$55)&gt;0,COUNT(入力表1【実績】!$D$54:$D$55)&gt;0),SUM(D39:D43),"")</f>
        <v/>
      </c>
      <c r="E38" s="25" t="str">
        <f>IF(AND(COUNT(入力表1【予測】!$D$54:$D$55)&gt;0,COUNT(入力表1【実績】!$D$54:$D$55)&gt;0),D38-C38,"")</f>
        <v/>
      </c>
    </row>
    <row r="39" spans="2:5" x14ac:dyDescent="0.15">
      <c r="B39" s="158" t="s">
        <v>757</v>
      </c>
      <c r="C39" s="25" t="str">
        <f>IF(AND(COUNT(入力表1【予測】!$D$54:$D$55)&gt;0,COUNT(入力表1【実績】!$D$54:$D$55)&gt;0),入力表1【予測】!E54,"")</f>
        <v/>
      </c>
      <c r="D39" s="25" t="str">
        <f>IF(AND(COUNT(入力表1【予測】!$D$54:$D$55)&gt;0,COUNT(入力表1【実績】!$D$54:$D$55)&gt;0),入力表1【実績】!E54,"")</f>
        <v/>
      </c>
      <c r="E39" s="25" t="str">
        <f>IF(AND(COUNT(入力表1【予測】!$D$54:$D$55)&gt;0,COUNT(入力表1【実績】!$D$54:$D$55)&gt;0),D39-C39,"")</f>
        <v/>
      </c>
    </row>
    <row r="40" spans="2:5" x14ac:dyDescent="0.15">
      <c r="B40" s="176" t="s">
        <v>758</v>
      </c>
      <c r="C40" s="25" t="str">
        <f>IF(AND(COUNT(入力表1【予測】!$D$54:$D$55)&gt;0,COUNT(入力表1【実績】!$D$54:$D$55)&gt;0),入力表1【予測】!F54,"")</f>
        <v/>
      </c>
      <c r="D40" s="25" t="str">
        <f>IF(AND(COUNT(入力表1【予測】!$D$54:$D$55)&gt;0,COUNT(入力表1【実績】!$D$54:$D$55)&gt;0),入力表1【実績】!F54,"")</f>
        <v/>
      </c>
      <c r="E40" s="25" t="str">
        <f>IF(AND(COUNT(入力表1【予測】!$D$54:$D$55)&gt;0,COUNT(入力表1【実績】!$D$54:$D$55)&gt;0),D40-C40,"")</f>
        <v/>
      </c>
    </row>
    <row r="41" spans="2:5" x14ac:dyDescent="0.15">
      <c r="B41" s="176" t="s">
        <v>759</v>
      </c>
      <c r="C41" s="25" t="str">
        <f>IF(AND(COUNT(入力表1【予測】!$D$54:$D$55)&gt;0,COUNT(入力表1【実績】!$D$54:$D$55)&gt;0),入力表1【予測】!G54,"")</f>
        <v/>
      </c>
      <c r="D41" s="25" t="str">
        <f>IF(AND(COUNT(入力表1【予測】!$D$54:$D$55)&gt;0,COUNT(入力表1【実績】!$D$54:$D$55)&gt;0),入力表1【実績】!G54,"")</f>
        <v/>
      </c>
      <c r="E41" s="25" t="str">
        <f>IF(AND(COUNT(入力表1【予測】!$D$54:$D$55)&gt;0,COUNT(入力表1【実績】!$D$54:$D$55)&gt;0),D41-C41,"")</f>
        <v/>
      </c>
    </row>
    <row r="42" spans="2:5" x14ac:dyDescent="0.15">
      <c r="B42" s="176" t="s">
        <v>760</v>
      </c>
      <c r="C42" s="25" t="str">
        <f>IF(AND(COUNT(入力表1【予測】!$D$54:$D$55)&gt;0,COUNT(入力表1【実績】!$D$54:$D$55)&gt;0),入力表1【予測】!H54,"")</f>
        <v/>
      </c>
      <c r="D42" s="25" t="str">
        <f>IF(AND(COUNT(入力表1【予測】!$D$54:$D$55)&gt;0,COUNT(入力表1【実績】!$D$54:$D$55)&gt;0),入力表1【実績】!H54,"")</f>
        <v/>
      </c>
      <c r="E42" s="25" t="str">
        <f>IF(AND(COUNT(入力表1【予測】!$D$54:$D$55)&gt;0,COUNT(入力表1【実績】!$D$54:$D$55)&gt;0),D42-C42,"")</f>
        <v/>
      </c>
    </row>
    <row r="43" spans="2:5" x14ac:dyDescent="0.15">
      <c r="B43" s="176" t="s">
        <v>761</v>
      </c>
      <c r="C43" s="25" t="str">
        <f>IF(AND(COUNT(入力表1【予測】!$D$54:$D$55)&gt;0,COUNT(入力表1【実績】!$D$54:$D$55)&gt;0),入力表1【予測】!I54,"")</f>
        <v/>
      </c>
      <c r="D43" s="25" t="str">
        <f>IF(AND(COUNT(入力表1【予測】!$D$54:$D$55)&gt;0,COUNT(入力表1【実績】!$D$54:$D$55)&gt;0),入力表1【実績】!I54,"")</f>
        <v/>
      </c>
      <c r="E43" s="25" t="str">
        <f>IF(AND(COUNT(入力表1【予測】!$D$54:$D$55)&gt;0,COUNT(入力表1【実績】!$D$54:$D$55)&gt;0),D43-C43,"")</f>
        <v/>
      </c>
    </row>
    <row r="44" spans="2:5" x14ac:dyDescent="0.15">
      <c r="B44" s="176" t="s">
        <v>790</v>
      </c>
      <c r="C44" s="25" t="str">
        <f>IF(AND(COUNT(入力表1【予測】!$D$54:$D$55)&gt;0,COUNT(入力表1【実績】!$D$54:$D$55)&gt;0),SUM(C45:C48),"")</f>
        <v/>
      </c>
      <c r="D44" s="25" t="str">
        <f>IF(AND(COUNT(入力表1【予測】!$D$54:$D$55)&gt;0,COUNT(入力表1【実績】!$D$54:$D$55)&gt;0),SUM(D45:D48),"")</f>
        <v/>
      </c>
      <c r="E44" s="25" t="str">
        <f>IF(AND(COUNT(入力表1【予測】!$D$54:$D$55)&gt;0,COUNT(入力表1【実績】!$D$54:$D$55)&gt;0),D44-C44,"")</f>
        <v/>
      </c>
    </row>
    <row r="45" spans="2:5" x14ac:dyDescent="0.15">
      <c r="B45" s="158" t="s">
        <v>757</v>
      </c>
      <c r="C45" s="25" t="str">
        <f>IF(AND(COUNT(入力表1【予測】!$D$54:$D$55)&gt;0,COUNT(入力表1【実績】!$D$54:$D$55)&gt;0),入力表1【予測】!E55,"")</f>
        <v/>
      </c>
      <c r="D45" s="25" t="str">
        <f>IF(AND(COUNT(入力表1【予測】!$D$54:$D$55)&gt;0,COUNT(入力表1【実績】!$D$54:$D$55)&gt;0),入力表1【実績】!E55,"")</f>
        <v/>
      </c>
      <c r="E45" s="25" t="str">
        <f>IF(AND(COUNT(入力表1【予測】!$D$54:$D$55)&gt;0,COUNT(入力表1【実績】!$D$54:$D$55)&gt;0),D45-C45,"")</f>
        <v/>
      </c>
    </row>
    <row r="46" spans="2:5" x14ac:dyDescent="0.15">
      <c r="B46" s="176" t="s">
        <v>759</v>
      </c>
      <c r="C46" s="25" t="str">
        <f>IF(AND(COUNT(入力表1【予測】!$D$54:$D$55)&gt;0,COUNT(入力表1【実績】!$D$54:$D$55)&gt;0),入力表1【予測】!G55,"")</f>
        <v/>
      </c>
      <c r="D46" s="25" t="str">
        <f>IF(AND(COUNT(入力表1【予測】!$D$54:$D$55)&gt;0,COUNT(入力表1【実績】!$D$54:$D$55)&gt;0),入力表1【実績】!G55,"")</f>
        <v/>
      </c>
      <c r="E46" s="25" t="str">
        <f>IF(AND(COUNT(入力表1【予測】!$D$54:$D$55)&gt;0,COUNT(入力表1【実績】!$D$54:$D$55)&gt;0),D46-C46,"")</f>
        <v/>
      </c>
    </row>
    <row r="47" spans="2:5" x14ac:dyDescent="0.15">
      <c r="B47" s="176" t="s">
        <v>760</v>
      </c>
      <c r="C47" s="25" t="str">
        <f>IF(AND(COUNT(入力表1【予測】!$D$54:$D$55)&gt;0,COUNT(入力表1【実績】!$D$54:$D$55)&gt;0),入力表1【予測】!H55,"")</f>
        <v/>
      </c>
      <c r="D47" s="25" t="str">
        <f>IF(AND(COUNT(入力表1【予測】!$D$54:$D$55)&gt;0,COUNT(入力表1【実績】!$D$54:$D$55)&gt;0),入力表1【実績】!H55,"")</f>
        <v/>
      </c>
      <c r="E47" s="25" t="str">
        <f>IF(AND(COUNT(入力表1【予測】!$D$54:$D$55)&gt;0,COUNT(入力表1【実績】!$D$54:$D$55)&gt;0),D47-C47,"")</f>
        <v/>
      </c>
    </row>
    <row r="48" spans="2:5" x14ac:dyDescent="0.15">
      <c r="B48" s="176" t="s">
        <v>761</v>
      </c>
      <c r="C48" s="25" t="str">
        <f>IF(AND(COUNT(入力表1【予測】!$D$54:$D$55)&gt;0,COUNT(入力表1【実績】!$D$54:$D$55)&gt;0),入力表1【予測】!I55,"")</f>
        <v/>
      </c>
      <c r="D48" s="25" t="str">
        <f>IF(AND(COUNT(入力表1【予測】!$D$54:$D$55)&gt;0,COUNT(入力表1【実績】!$D$54:$D$55)&gt;0),入力表1【実績】!I55,"")</f>
        <v/>
      </c>
      <c r="E48" s="25" t="str">
        <f>IF(AND(COUNT(入力表1【予測】!$D$54:$D$55)&gt;0,COUNT(入力表1【実績】!$D$54:$D$55)&gt;0),D48-C48,"")</f>
        <v/>
      </c>
    </row>
    <row r="72" spans="2:5" ht="19.5" x14ac:dyDescent="0.15">
      <c r="B72" s="1" t="s">
        <v>887</v>
      </c>
    </row>
    <row r="74" spans="2:5" x14ac:dyDescent="0.15">
      <c r="E74" s="10" t="str">
        <f>入力表1【予測】!E41</f>
        <v>（単位：千円)</v>
      </c>
    </row>
    <row r="75" spans="2:5" x14ac:dyDescent="0.15">
      <c r="B75" s="158"/>
      <c r="C75" s="373" t="s">
        <v>528</v>
      </c>
      <c r="D75" s="373" t="s">
        <v>529</v>
      </c>
      <c r="E75" s="373" t="s">
        <v>726</v>
      </c>
    </row>
    <row r="76" spans="2:5" x14ac:dyDescent="0.15">
      <c r="B76" s="158" t="s">
        <v>789</v>
      </c>
      <c r="C76" s="25" t="str">
        <f>IF(AND(COUNT(入力表1【予測】!$D$54:$D$55)&gt;0,COUNT(入力表1【実績】!$D$54:$D$55)&gt;0),SUM(C77:C81),"")</f>
        <v/>
      </c>
      <c r="D76" s="25" t="str">
        <f>IF(AND(COUNT(入力表1【予測】!$D$54:$D$55)&gt;0,COUNT(入力表1【実績】!$D$54:$D$55)&gt;0),SUM(D77:D81),"")</f>
        <v/>
      </c>
      <c r="E76" s="25" t="str">
        <f>IF(AND(COUNT(入力表1【予測】!$D$54:$D$55)&gt;0,COUNT(入力表1【実績】!$D$54:$D$55)&gt;0),D76-C76,"")</f>
        <v/>
      </c>
    </row>
    <row r="77" spans="2:5" x14ac:dyDescent="0.15">
      <c r="B77" s="158" t="s">
        <v>757</v>
      </c>
      <c r="C77" s="25" t="str">
        <f>IF(AND(COUNT(入力表1【予測】!$D$54:$D$55)&gt;0,COUNT(入力表1【実績】!$D$54:$D$55)&gt;0),入力表1【予測】!E60,"")</f>
        <v/>
      </c>
      <c r="D77" s="25" t="str">
        <f>IF(AND(COUNT(入力表1【予測】!$D$54:$D$55)&gt;0,COUNT(入力表1【実績】!$D$54:$D$55)&gt;0),入力表1【実績】!E60,"")</f>
        <v/>
      </c>
      <c r="E77" s="25" t="str">
        <f>IF(AND(COUNT(入力表1【予測】!$D$54:$D$55)&gt;0,COUNT(入力表1【実績】!$D$54:$D$55)&gt;0),D77-C77,"")</f>
        <v/>
      </c>
    </row>
    <row r="78" spans="2:5" x14ac:dyDescent="0.15">
      <c r="B78" s="176" t="s">
        <v>758</v>
      </c>
      <c r="C78" s="25" t="str">
        <f>IF(AND(COUNT(入力表1【予測】!$D$54:$D$55)&gt;0,COUNT(入力表1【実績】!$D$54:$D$55)&gt;0),入力表1【予測】!F60,"")</f>
        <v/>
      </c>
      <c r="D78" s="25" t="str">
        <f>IF(AND(COUNT(入力表1【予測】!$D$54:$D$55)&gt;0,COUNT(入力表1【実績】!$D$54:$D$55)&gt;0),入力表1【実績】!F60,"")</f>
        <v/>
      </c>
      <c r="E78" s="25" t="str">
        <f>IF(AND(COUNT(入力表1【予測】!$D$54:$D$55)&gt;0,COUNT(入力表1【実績】!$D$54:$D$55)&gt;0),D78-C78,"")</f>
        <v/>
      </c>
    </row>
    <row r="79" spans="2:5" x14ac:dyDescent="0.15">
      <c r="B79" s="176" t="s">
        <v>759</v>
      </c>
      <c r="C79" s="25" t="str">
        <f>IF(AND(COUNT(入力表1【予測】!$D$54:$D$55)&gt;0,COUNT(入力表1【実績】!$D$54:$D$55)&gt;0),入力表1【予測】!G60,"")</f>
        <v/>
      </c>
      <c r="D79" s="25" t="str">
        <f>IF(AND(COUNT(入力表1【予測】!$D$54:$D$55)&gt;0,COUNT(入力表1【実績】!$D$54:$D$55)&gt;0),入力表1【実績】!G60,"")</f>
        <v/>
      </c>
      <c r="E79" s="25" t="str">
        <f>IF(AND(COUNT(入力表1【予測】!$D$54:$D$55)&gt;0,COUNT(入力表1【実績】!$D$54:$D$55)&gt;0),D79-C79,"")</f>
        <v/>
      </c>
    </row>
    <row r="80" spans="2:5" x14ac:dyDescent="0.15">
      <c r="B80" s="176" t="s">
        <v>760</v>
      </c>
      <c r="C80" s="25" t="str">
        <f>IF(AND(COUNT(入力表1【予測】!$D$54:$D$55)&gt;0,COUNT(入力表1【実績】!$D$54:$D$55)&gt;0),入力表1【予測】!H60,"")</f>
        <v/>
      </c>
      <c r="D80" s="25" t="str">
        <f>IF(AND(COUNT(入力表1【予測】!$D$54:$D$55)&gt;0,COUNT(入力表1【実績】!$D$54:$D$55)&gt;0),入力表1【実績】!H60,"")</f>
        <v/>
      </c>
      <c r="E80" s="25" t="str">
        <f>IF(AND(COUNT(入力表1【予測】!$D$54:$D$55)&gt;0,COUNT(入力表1【実績】!$D$54:$D$55)&gt;0),D80-C80,"")</f>
        <v/>
      </c>
    </row>
    <row r="81" spans="2:5" x14ac:dyDescent="0.15">
      <c r="B81" s="176" t="s">
        <v>761</v>
      </c>
      <c r="C81" s="25" t="str">
        <f>IF(AND(COUNT(入力表1【予測】!$D$54:$D$55)&gt;0,COUNT(入力表1【実績】!$D$54:$D$55)&gt;0),入力表1【予測】!I60,"")</f>
        <v/>
      </c>
      <c r="D81" s="25" t="str">
        <f>IF(AND(COUNT(入力表1【予測】!$D$54:$D$55)&gt;0,COUNT(入力表1【実績】!$D$54:$D$55)&gt;0),入力表1【実績】!I60,"")</f>
        <v/>
      </c>
      <c r="E81" s="25" t="str">
        <f>IF(AND(COUNT(入力表1【予測】!$D$54:$D$55)&gt;0,COUNT(入力表1【実績】!$D$54:$D$55)&gt;0),D81-C81,"")</f>
        <v/>
      </c>
    </row>
    <row r="82" spans="2:5" x14ac:dyDescent="0.15">
      <c r="B82" s="176" t="s">
        <v>790</v>
      </c>
      <c r="C82" s="25" t="str">
        <f>IF(AND(COUNT(入力表1【予測】!$D$54:$D$55)&gt;0,COUNT(入力表1【実績】!$D$54:$D$55)&gt;0),SUM(C83:C86),"")</f>
        <v/>
      </c>
      <c r="D82" s="25" t="str">
        <f>IF(AND(COUNT(入力表1【予測】!$D$54:$D$55)&gt;0,COUNT(入力表1【実績】!$D$54:$D$55)&gt;0),SUM(D83:D86),"")</f>
        <v/>
      </c>
      <c r="E82" s="25" t="str">
        <f>IF(AND(COUNT(入力表1【予測】!$D$54:$D$55)&gt;0,COUNT(入力表1【実績】!$D$54:$D$55)&gt;0),D82-C82,"")</f>
        <v/>
      </c>
    </row>
    <row r="83" spans="2:5" x14ac:dyDescent="0.15">
      <c r="B83" s="158" t="s">
        <v>757</v>
      </c>
      <c r="C83" s="25" t="str">
        <f>IF(AND(COUNT(入力表1【予測】!$D$54:$D$55)&gt;0,COUNT(入力表1【実績】!$D$54:$D$55)&gt;0),入力表1【予測】!E61,"")</f>
        <v/>
      </c>
      <c r="D83" s="25" t="str">
        <f>IF(AND(COUNT(入力表1【予測】!$D$54:$D$55)&gt;0,COUNT(入力表1【実績】!$D$54:$D$55)&gt;0),入力表1【実績】!E61,"")</f>
        <v/>
      </c>
      <c r="E83" s="25" t="str">
        <f>IF(AND(COUNT(入力表1【予測】!$D$54:$D$55)&gt;0,COUNT(入力表1【実績】!$D$54:$D$55)&gt;0),D83-C83,"")</f>
        <v/>
      </c>
    </row>
    <row r="84" spans="2:5" x14ac:dyDescent="0.15">
      <c r="B84" s="176" t="s">
        <v>759</v>
      </c>
      <c r="C84" s="25" t="str">
        <f>IF(AND(COUNT(入力表1【予測】!$D$54:$D$55)&gt;0,COUNT(入力表1【実績】!$D$54:$D$55)&gt;0),入力表1【予測】!G61,"")</f>
        <v/>
      </c>
      <c r="D84" s="25" t="str">
        <f>IF(AND(COUNT(入力表1【予測】!$D$54:$D$55)&gt;0,COUNT(入力表1【実績】!$D$54:$D$55)&gt;0),入力表1【実績】!G61,"")</f>
        <v/>
      </c>
      <c r="E84" s="25" t="str">
        <f>IF(AND(COUNT(入力表1【予測】!$D$54:$D$55)&gt;0,COUNT(入力表1【実績】!$D$54:$D$55)&gt;0),D84-C84,"")</f>
        <v/>
      </c>
    </row>
    <row r="85" spans="2:5" x14ac:dyDescent="0.15">
      <c r="B85" s="176" t="s">
        <v>760</v>
      </c>
      <c r="C85" s="25" t="str">
        <f>IF(AND(COUNT(入力表1【予測】!$D$54:$D$55)&gt;0,COUNT(入力表1【実績】!$D$54:$D$55)&gt;0),入力表1【予測】!H61,"")</f>
        <v/>
      </c>
      <c r="D85" s="25" t="str">
        <f>IF(AND(COUNT(入力表1【予測】!$D$54:$D$55)&gt;0,COUNT(入力表1【実績】!$D$54:$D$55)&gt;0),入力表1【実績】!H61,"")</f>
        <v/>
      </c>
      <c r="E85" s="25" t="str">
        <f>IF(AND(COUNT(入力表1【予測】!$D$54:$D$55)&gt;0,COUNT(入力表1【実績】!$D$54:$D$55)&gt;0),D85-C85,"")</f>
        <v/>
      </c>
    </row>
    <row r="86" spans="2:5" x14ac:dyDescent="0.15">
      <c r="B86" s="176" t="s">
        <v>761</v>
      </c>
      <c r="C86" s="25" t="str">
        <f>IF(AND(COUNT(入力表1【予測】!$D$54:$D$55)&gt;0,COUNT(入力表1【実績】!$D$54:$D$55)&gt;0),入力表1【予測】!I61,"")</f>
        <v/>
      </c>
      <c r="D86" s="25" t="str">
        <f>IF(AND(COUNT(入力表1【予測】!$D$54:$D$55)&gt;0,COUNT(入力表1【実績】!$D$54:$D$55)&gt;0),入力表1【実績】!I61,"")</f>
        <v/>
      </c>
      <c r="E86" s="25" t="str">
        <f>IF(AND(COUNT(入力表1【予測】!$D$54:$D$55)&gt;0,COUNT(入力表1【実績】!$D$54:$D$55)&gt;0),D86-C86,"")</f>
        <v/>
      </c>
    </row>
    <row r="110" spans="2:5" ht="19.5" x14ac:dyDescent="0.15">
      <c r="B110" s="1" t="s">
        <v>763</v>
      </c>
    </row>
    <row r="112" spans="2:5" x14ac:dyDescent="0.15">
      <c r="E112" s="10" t="str">
        <f>入力表1【予測】!E41</f>
        <v>（単位：千円)</v>
      </c>
    </row>
    <row r="113" spans="2:5" x14ac:dyDescent="0.15">
      <c r="B113" s="158"/>
      <c r="C113" s="373" t="s">
        <v>528</v>
      </c>
      <c r="D113" s="373" t="s">
        <v>529</v>
      </c>
      <c r="E113" s="373" t="s">
        <v>726</v>
      </c>
    </row>
    <row r="114" spans="2:5" x14ac:dyDescent="0.15">
      <c r="B114" s="158" t="s">
        <v>732</v>
      </c>
      <c r="C114" s="25" t="str">
        <f>IF(AND(COUNT(入力表1【予測】!$D$54:$D$55)&gt;0,COUNT(入力表1【実績】!$D$54:$D$55)&gt;0),概要表【予測】!E34,"")</f>
        <v/>
      </c>
      <c r="D114" s="25" t="str">
        <f>IF(AND(COUNT(入力表1【予測】!$D$54:$D$55)&gt;0,COUNT(入力表1【実績】!$D$54:$D$55)&gt;0),概要表【実績】!E34,"")</f>
        <v/>
      </c>
      <c r="E114" s="25" t="str">
        <f>IF(AND(COUNT(入力表1【予測】!$D$54:$D$55)&gt;0,COUNT(入力表1【実績】!$D$54:$D$55)&gt;0),D114-C114,"")</f>
        <v/>
      </c>
    </row>
    <row r="131" spans="2:5" ht="19.5" x14ac:dyDescent="0.15">
      <c r="B131" s="1" t="s">
        <v>764</v>
      </c>
    </row>
    <row r="133" spans="2:5" x14ac:dyDescent="0.15">
      <c r="E133" s="10" t="str">
        <f>入力表1【予測】!E41</f>
        <v>（単位：千円)</v>
      </c>
    </row>
    <row r="134" spans="2:5" x14ac:dyDescent="0.15">
      <c r="B134" s="158"/>
      <c r="C134" s="373" t="s">
        <v>528</v>
      </c>
      <c r="D134" s="373" t="s">
        <v>529</v>
      </c>
      <c r="E134" s="373" t="s">
        <v>726</v>
      </c>
    </row>
    <row r="135" spans="2:5" x14ac:dyDescent="0.15">
      <c r="B135" s="158" t="s">
        <v>789</v>
      </c>
      <c r="C135" s="25" t="str">
        <f>IF(AND(COUNT(入力表1【予測】!$D$54:$D$55)&gt;0,COUNT(入力表1【実績】!$D$54:$D$55)&gt;0),SUM(C136:C140),"")</f>
        <v/>
      </c>
      <c r="D135" s="25" t="str">
        <f>IF(AND(COUNT(入力表1【予測】!$D$54:$D$55)&gt;0,COUNT(入力表1【実績】!$D$54:$D$55)&gt;0),SUM(D136:D140),"")</f>
        <v/>
      </c>
      <c r="E135" s="25" t="str">
        <f>IF(AND(COUNT(入力表1【予測】!$D$54:$D$55)&gt;0,COUNT(入力表1【実績】!$D$54:$D$55)&gt;0),D135-C135,"")</f>
        <v/>
      </c>
    </row>
    <row r="136" spans="2:5" x14ac:dyDescent="0.15">
      <c r="B136" s="158" t="s">
        <v>757</v>
      </c>
      <c r="C136" s="25" t="str">
        <f>IF(AND(COUNT(入力表1【予測】!$D$54:$D$55)&gt;0,COUNT(入力表1【実績】!$D$54:$D$55)&gt;0),入力表1【予測】!D54*入力表1【予測】!E54*各種係数!N26*各種係数!S18,"")</f>
        <v/>
      </c>
      <c r="D136" s="25" t="str">
        <f>IF(AND(COUNT(入力表1【予測】!$D$54:$D$55)&gt;0,COUNT(入力表1【実績】!$D$54:$D$55)&gt;0),入力表1【実績】!D54*入力表1【実績】!E54*各種係数!N26*各種係数!S18,"")</f>
        <v/>
      </c>
      <c r="E136" s="25" t="str">
        <f>IF(AND(COUNT(入力表1【予測】!$D$54:$D$55)&gt;0,COUNT(入力表1【実績】!$D$54:$D$55)&gt;0),D136-C136,"")</f>
        <v/>
      </c>
    </row>
    <row r="137" spans="2:5" x14ac:dyDescent="0.15">
      <c r="B137" s="176" t="s">
        <v>758</v>
      </c>
      <c r="C137" s="25" t="str">
        <f>IF(AND(COUNT(入力表1【予測】!$D$54:$D$55)&gt;0,COUNT(入力表1【実績】!$D$54:$D$55)&gt;0),入力表1【予測】!D54*入力表1【予測】!F54*各種係数!N26*各種係数!S19,"")</f>
        <v/>
      </c>
      <c r="D137" s="25" t="str">
        <f>IF(AND(COUNT(入力表1【予測】!$D$54:$D$55)&gt;0,COUNT(入力表1【実績】!$D$54:$D$55)&gt;0),入力表1【実績】!D54*入力表1【実績】!F54*各種係数!N26*各種係数!S19,"")</f>
        <v/>
      </c>
      <c r="E137" s="25" t="str">
        <f>IF(AND(COUNT(入力表1【予測】!$D$54:$D$55)&gt;0,COUNT(入力表1【実績】!$D$54:$D$55)&gt;0),D137-C137,"")</f>
        <v/>
      </c>
    </row>
    <row r="138" spans="2:5" x14ac:dyDescent="0.15">
      <c r="B138" s="176" t="s">
        <v>759</v>
      </c>
      <c r="C138" s="25" t="str">
        <f>IF(AND(COUNT(入力表1【予測】!$D$54:$D$55)&gt;0,COUNT(入力表1【実績】!$D$54:$D$55)&gt;0),入力表1【予測】!D54*入力表1【予測】!G54*各種係数!N26*各種係数!S20,"")</f>
        <v/>
      </c>
      <c r="D138" s="25" t="str">
        <f>IF(AND(COUNT(入力表1【予測】!$D$54:$D$55)&gt;0,COUNT(入力表1【実績】!$D$54:$D$55)&gt;0),入力表1【実績】!D54*入力表1【実績】!G54*各種係数!N26*各種係数!S20,"")</f>
        <v/>
      </c>
      <c r="E138" s="25" t="str">
        <f>IF(AND(COUNT(入力表1【予測】!$D$54:$D$55)&gt;0,COUNT(入力表1【実績】!$D$54:$D$55)&gt;0),D138-C138,"")</f>
        <v/>
      </c>
    </row>
    <row r="139" spans="2:5" x14ac:dyDescent="0.15">
      <c r="B139" s="176" t="s">
        <v>760</v>
      </c>
      <c r="C139" s="25" t="str">
        <f>IF(AND(COUNT(入力表1【予測】!$D$54:$D$55)&gt;0,COUNT(入力表1【実績】!$D$54:$D$55)&gt;0),入力表1【予測】!D54*入力表1【予測】!H54*各種係数!N26*各種係数!S21,"")</f>
        <v/>
      </c>
      <c r="D139" s="25" t="str">
        <f>IF(AND(COUNT(入力表1【予測】!$D$54:$D$55)&gt;0,COUNT(入力表1【実績】!$D$54:$D$55)&gt;0),入力表1【実績】!D54*入力表1【実績】!H54*各種係数!N26*各種係数!S21,"")</f>
        <v/>
      </c>
      <c r="E139" s="25" t="str">
        <f>IF(AND(COUNT(入力表1【予測】!$D$54:$D$55)&gt;0,COUNT(入力表1【実績】!$D$54:$D$55)&gt;0),D139-C139,"")</f>
        <v/>
      </c>
    </row>
    <row r="140" spans="2:5" x14ac:dyDescent="0.15">
      <c r="B140" s="176" t="s">
        <v>761</v>
      </c>
      <c r="C140" s="25" t="str">
        <f>IF(AND(COUNT(入力表1【予測】!$D$54:$D$55)&gt;0,COUNT(入力表1【実績】!$D$54:$D$55)&gt;0),入力表1【予測】!D54*入力表1【予測】!I54*各種係数!N26*各種係数!S22,"")</f>
        <v/>
      </c>
      <c r="D140" s="25" t="str">
        <f>IF(AND(COUNT(入力表1【予測】!$D$54:$D$55)&gt;0,COUNT(入力表1【実績】!$D$54:$D$55)&gt;0),入力表1【実績】!D54*入力表1【実績】!I54*各種係数!N26*各種係数!S22,"")</f>
        <v/>
      </c>
      <c r="E140" s="25" t="str">
        <f>IF(AND(COUNT(入力表1【予測】!$D$54:$D$55)&gt;0,COUNT(入力表1【実績】!$D$54:$D$55)&gt;0),D140-C140,"")</f>
        <v/>
      </c>
    </row>
    <row r="141" spans="2:5" x14ac:dyDescent="0.15">
      <c r="B141" s="176" t="s">
        <v>790</v>
      </c>
      <c r="C141" s="25" t="str">
        <f>IF(AND(COUNT(入力表1【予測】!$D$54:$D$55)&gt;0,COUNT(入力表1【実績】!$D$54:$D$55)&gt;0),SUM(C142:C145),"")</f>
        <v/>
      </c>
      <c r="D141" s="25" t="str">
        <f>IF(AND(COUNT(入力表1【予測】!$D$54:$D$55)&gt;0,COUNT(入力表1【実績】!$D$54:$D$55)&gt;0),SUM(D142:D145),"")</f>
        <v/>
      </c>
      <c r="E141" s="25" t="str">
        <f>IF(AND(COUNT(入力表1【予測】!$D$54:$D$55)&gt;0,COUNT(入力表1【実績】!$D$54:$D$55)&gt;0),D141-C141,"")</f>
        <v/>
      </c>
    </row>
    <row r="142" spans="2:5" x14ac:dyDescent="0.15">
      <c r="B142" s="158" t="s">
        <v>757</v>
      </c>
      <c r="C142" s="25" t="str">
        <f>IF(AND(COUNT(入力表1【予測】!$D$54:$D$55)&gt;0,COUNT(入力表1【実績】!$D$54:$D$55)&gt;0),入力表1【予測】!D55*入力表1【予測】!E55*各種係数!N26*各種係数!S24,"")</f>
        <v/>
      </c>
      <c r="D142" s="25" t="str">
        <f>IF(AND(COUNT(入力表1【予測】!$D$54:$D$55)&gt;0,COUNT(入力表1【実績】!$D$54:$D$55)&gt;0),入力表1【実績】!D55*入力表1【実績】!E55*各種係数!N26*各種係数!S24,"")</f>
        <v/>
      </c>
      <c r="E142" s="25" t="str">
        <f>IF(AND(COUNT(入力表1【予測】!$D$54:$D$55)&gt;0,COUNT(入力表1【実績】!$D$54:$D$55)&gt;0),D142-C142,"")</f>
        <v/>
      </c>
    </row>
    <row r="143" spans="2:5" x14ac:dyDescent="0.15">
      <c r="B143" s="176" t="s">
        <v>759</v>
      </c>
      <c r="C143" s="25" t="str">
        <f>IF(AND(COUNT(入力表1【予測】!$D$54:$D$55)&gt;0,COUNT(入力表1【実績】!$D$54:$D$55)&gt;0),入力表1【予測】!D55*入力表1【予測】!G55*各種係数!N26*各種係数!S26,"")</f>
        <v/>
      </c>
      <c r="D143" s="25" t="str">
        <f>IF(AND(COUNT(入力表1【予測】!$D$54:$D$55)&gt;0,COUNT(入力表1【実績】!$D$54:$D$55)&gt;0),入力表1【実績】!D55*入力表1【実績】!G55*各種係数!N26*各種係数!S26,"")</f>
        <v/>
      </c>
      <c r="E143" s="25" t="str">
        <f>IF(AND(COUNT(入力表1【予測】!$D$54:$D$55)&gt;0,COUNT(入力表1【実績】!$D$54:$D$55)&gt;0),D143-C143,"")</f>
        <v/>
      </c>
    </row>
    <row r="144" spans="2:5" x14ac:dyDescent="0.15">
      <c r="B144" s="176" t="s">
        <v>760</v>
      </c>
      <c r="C144" s="25" t="str">
        <f>IF(AND(COUNT(入力表1【予測】!$D$54:$D$55)&gt;0,COUNT(入力表1【実績】!$D$54:$D$55)&gt;0),入力表1【予測】!D55*入力表1【予測】!H55*各種係数!N26*各種係数!S27,"")</f>
        <v/>
      </c>
      <c r="D144" s="25" t="str">
        <f>IF(AND(COUNT(入力表1【予測】!$D$54:$D$55)&gt;0,COUNT(入力表1【実績】!$D$54:$D$55)&gt;0),入力表1【実績】!D55*入力表1【実績】!H55*各種係数!N26*各種係数!S27,"")</f>
        <v/>
      </c>
      <c r="E144" s="25" t="str">
        <f>IF(AND(COUNT(入力表1【予測】!$D$54:$D$55)&gt;0,COUNT(入力表1【実績】!$D$54:$D$55)&gt;0),D144-C144,"")</f>
        <v/>
      </c>
    </row>
    <row r="145" spans="2:5" x14ac:dyDescent="0.15">
      <c r="B145" s="176" t="s">
        <v>761</v>
      </c>
      <c r="C145" s="25" t="str">
        <f>IF(AND(COUNT(入力表1【予測】!$D$54:$D$55)&gt;0,COUNT(入力表1【実績】!$D$54:$D$55)&gt;0),入力表1【予測】!D55*入力表1【予測】!I55*各種係数!N26*各種係数!S28,"")</f>
        <v/>
      </c>
      <c r="D145" s="25" t="str">
        <f>IF(AND(COUNT(入力表1【予測】!$D$54:$D$55)&gt;0,COUNT(入力表1【実績】!$D$54:$D$55)&gt;0),入力表1【実績】!D55*入力表1【実績】!I55*各種係数!N26*各種係数!S28,"")</f>
        <v/>
      </c>
      <c r="E145" s="25" t="str">
        <f>IF(AND(COUNT(入力表1【予測】!$D$54:$D$55)&gt;0,COUNT(入力表1【実績】!$D$54:$D$55)&gt;0),D145-C145,"")</f>
        <v/>
      </c>
    </row>
    <row r="169" spans="2:6" ht="19.5" x14ac:dyDescent="0.15">
      <c r="B169" s="1" t="s">
        <v>767</v>
      </c>
    </row>
    <row r="171" spans="2:6" x14ac:dyDescent="0.15">
      <c r="F171" s="5" t="s">
        <v>754</v>
      </c>
    </row>
    <row r="172" spans="2:6" x14ac:dyDescent="0.15">
      <c r="B172" s="408"/>
      <c r="C172" s="460" t="s">
        <v>733</v>
      </c>
      <c r="D172" s="431" t="s">
        <v>768</v>
      </c>
      <c r="E172" s="432"/>
      <c r="F172" s="433"/>
    </row>
    <row r="173" spans="2:6" x14ac:dyDescent="0.15">
      <c r="B173" s="380"/>
      <c r="C173" s="459"/>
      <c r="D173" s="373" t="s">
        <v>750</v>
      </c>
      <c r="E173" s="373" t="s">
        <v>751</v>
      </c>
      <c r="F173" s="373" t="s">
        <v>752</v>
      </c>
    </row>
    <row r="174" spans="2:6" x14ac:dyDescent="0.15">
      <c r="B174" s="158" t="s">
        <v>789</v>
      </c>
      <c r="C174" s="409" t="str">
        <f>IF(AND(COUNT(入力表1【予測】!$D$54:$D$55)&gt;0,COUNT(入力表1【実績】!$D$54:$D$55)&gt;0),E135*100/E$114,"")</f>
        <v/>
      </c>
      <c r="D174" s="409" t="str">
        <f>IF(AND(COUNT(入力表1【予測】!$D$54:$D$55)&gt;0,COUNT(入力表1【実績】!$D$54:$D$55)&gt;0),C174*(E18*SUM(入力表1【予測】!E54:I54)/SUM(E18*SUM(入力表1【予測】!E54:I54),E38*入力表1【予測】!D54,E18*E38)),"")</f>
        <v/>
      </c>
      <c r="E174" s="409" t="str">
        <f>IF(AND(COUNT(入力表1【予測】!$D$54:$D$55)&gt;0,COUNT(入力表1【実績】!$D$54:$D$55)&gt;0),C174*(E38*入力表1【予測】!D54/SUM(E18*SUM(入力表1【予測】!E54:I54),E38*入力表1【予測】!D54,E18*E38)),"")</f>
        <v/>
      </c>
      <c r="F174" s="409" t="str">
        <f>IF(AND(COUNT(入力表1【予測】!$D$54:$D$55)&gt;0,COUNT(入力表1【実績】!$D$54:$D$55)&gt;0),C174*(E18*E38/SUM(E18*SUM(入力表1【予測】!E54:I54),E38*入力表1【予測】!D54,E18*E38)),"")</f>
        <v/>
      </c>
    </row>
    <row r="175" spans="2:6" x14ac:dyDescent="0.15">
      <c r="B175" s="158" t="s">
        <v>757</v>
      </c>
      <c r="C175" s="409" t="str">
        <f>IF(AND(COUNT(入力表1【予測】!$D$54:$D$55)&gt;0,COUNT(入力表1【実績】!$D$54:$D$55)&gt;0),E136*100/E$114,"")</f>
        <v/>
      </c>
      <c r="D175" s="409" t="str">
        <f>IF(AND(COUNT(入力表1【予測】!$D$54:$D$55)&gt;0,COUNT(入力表1【実績】!$D$54:$D$55)&gt;0),C175*(E18*入力表1【予測】!E54/SUM(E18*入力表1【予測】!E54,E39*入力表1【予測】!D54,E18*E39)),"")</f>
        <v/>
      </c>
      <c r="E175" s="409" t="str">
        <f>IF(AND(COUNT(入力表1【予測】!$D$54:$D$55)&gt;0,COUNT(入力表1【実績】!$D$54:$D$55)&gt;0),C175*(E39*入力表1【予測】!D54/SUM(E18*入力表1【予測】!E54,E39*入力表1【予測】!D54,E18*E39)),"")</f>
        <v/>
      </c>
      <c r="F175" s="409" t="str">
        <f>IF(AND(COUNT(入力表1【予測】!$D$54:$D$55)&gt;0,COUNT(入力表1【実績】!$D$54:$D$55)&gt;0),C175*(E18*E39/SUM(E18*入力表1【予測】!E54,E39*入力表1【予測】!D54,E18*E39)),"")</f>
        <v/>
      </c>
    </row>
    <row r="176" spans="2:6" x14ac:dyDescent="0.15">
      <c r="B176" s="176" t="s">
        <v>758</v>
      </c>
      <c r="C176" s="409" t="str">
        <f>IF(AND(COUNT(入力表1【予測】!$D$54:$D$55)&gt;0,COUNT(入力表1【実績】!$D$54:$D$55)&gt;0),E137*100/E$114,"")</f>
        <v/>
      </c>
      <c r="D176" s="409" t="str">
        <f>IF(AND(COUNT(入力表1【予測】!$D$54:$D$55)&gt;0,COUNT(入力表1【実績】!$D$54:$D$55)&gt;0),C176*(E18*入力表1【予測】!F54/SUM(E18*入力表1【予測】!F54,E40*入力表1【予測】!D54,E18*E40)),"")</f>
        <v/>
      </c>
      <c r="E176" s="410" t="str">
        <f>IF(AND(COUNT(入力表1【予測】!$D$54:$D$55)&gt;0,COUNT(入力表1【実績】!$D$54:$D$55)&gt;0),C176*(E40*入力表1【予測】!D54/SUM(E18*入力表1【予測】!F54,E40*入力表1【予測】!D54,E18*E40)),"")</f>
        <v/>
      </c>
      <c r="F176" s="410" t="str">
        <f>IF(AND(COUNT(入力表1【予測】!$D$54:$D$55)&gt;0,COUNT(入力表1【実績】!$D$54:$D$55)&gt;0),C176*(E18*E40/SUM(E18*入力表1【予測】!F54,E40*入力表1【予測】!D54,E18*E40)),"")</f>
        <v/>
      </c>
    </row>
    <row r="177" spans="2:6" x14ac:dyDescent="0.15">
      <c r="B177" s="176" t="s">
        <v>759</v>
      </c>
      <c r="C177" s="409" t="str">
        <f>IF(AND(COUNT(入力表1【予測】!$D$54:$D$55)&gt;0,COUNT(入力表1【実績】!$D$54:$D$55)&gt;0),E138*100/E$114,"")</f>
        <v/>
      </c>
      <c r="D177" s="409" t="str">
        <f>IF(AND(COUNT(入力表1【予測】!$D$54:$D$55)&gt;0,COUNT(入力表1【実績】!$D$54:$D$55)&gt;0),C177*(E18*入力表1【予測】!G54/SUM(E18*入力表1【予測】!G54,E41*入力表1【予測】!D54,E18*E41)),"")</f>
        <v/>
      </c>
      <c r="E177" s="410" t="str">
        <f>IF(AND(COUNT(入力表1【予測】!$D$54:$D$55)&gt;0,COUNT(入力表1【実績】!$D$54:$D$55)&gt;0),C177*(E41*入力表1【予測】!D54/SUM(E18*入力表1【予測】!G54,E41*入力表1【予測】!D54,E18*E41)),"")</f>
        <v/>
      </c>
      <c r="F177" s="410" t="str">
        <f>IF(AND(COUNT(入力表1【予測】!$D$54:$D$55)&gt;0,COUNT(入力表1【実績】!$D$54:$D$55)&gt;0),C177*(E18*E41/SUM(E18*入力表1【予測】!G54,E41*入力表1【予測】!D54,E18*E41)),"")</f>
        <v/>
      </c>
    </row>
    <row r="178" spans="2:6" x14ac:dyDescent="0.15">
      <c r="B178" s="176" t="s">
        <v>760</v>
      </c>
      <c r="C178" s="409" t="str">
        <f>IF(AND(COUNT(入力表1【予測】!$D$54:$D$55)&gt;0,COUNT(入力表1【実績】!$D$54:$D$55)&gt;0),E139*100/E$114,"")</f>
        <v/>
      </c>
      <c r="D178" s="409" t="str">
        <f>IF(AND(COUNT(入力表1【予測】!$D$54:$D$55)&gt;0,COUNT(入力表1【実績】!$D$54:$D$55)&gt;0),C178*(E18*入力表1【予測】!H54/SUM(E18*入力表1【予測】!H54,E42*入力表1【予測】!D54,E18*E42)),"")</f>
        <v/>
      </c>
      <c r="E178" s="410" t="str">
        <f>IF(AND(COUNT(入力表1【予測】!$D$54:$D$55)&gt;0,COUNT(入力表1【実績】!$D$54:$D$55)&gt;0),C178*(E42*入力表1【予測】!D54/SUM(E18*入力表1【予測】!H54,E42*入力表1【予測】!D54,E18*E42)),"")</f>
        <v/>
      </c>
      <c r="F178" s="410" t="str">
        <f>IF(AND(COUNT(入力表1【予測】!$D$54:$D$55)&gt;0,COUNT(入力表1【実績】!$D$54:$D$55)&gt;0),C178*(E18*E42/SUM(E18*入力表1【予測】!H54,E42*入力表1【予測】!D54,E18*E42)),"")</f>
        <v/>
      </c>
    </row>
    <row r="179" spans="2:6" x14ac:dyDescent="0.15">
      <c r="B179" s="176" t="s">
        <v>761</v>
      </c>
      <c r="C179" s="409" t="str">
        <f>IF(AND(COUNT(入力表1【予測】!$D$54:$D$55)&gt;0,COUNT(入力表1【実績】!$D$54:$D$55)&gt;0),E140*100/E$114,"")</f>
        <v/>
      </c>
      <c r="D179" s="409" t="str">
        <f>IF(AND(COUNT(入力表1【予測】!$D$54:$D$55)&gt;0,COUNT(入力表1【実績】!$D$54:$D$55)&gt;0),C179*(E18*入力表1【予測】!I54/SUM(E18*入力表1【予測】!I54,E43*入力表1【予測】!D54,E18*E43)),"")</f>
        <v/>
      </c>
      <c r="E179" s="410" t="str">
        <f>IF(AND(COUNT(入力表1【予測】!$D$54:$D$55)&gt;0,COUNT(入力表1【実績】!$D$54:$D$55)&gt;0),C179*(E43*入力表1【予測】!D54/SUM(E18*入力表1【予測】!I54,E43*入力表1【予測】!D54,E18*E43)),"")</f>
        <v/>
      </c>
      <c r="F179" s="410" t="str">
        <f>IF(AND(COUNT(入力表1【予測】!$D$54:$D$55)&gt;0,COUNT(入力表1【実績】!$D$54:$D$55)&gt;0),C179*(E18*E43/SUM(E18*入力表1【予測】!I54,E43*入力表1【予測】!D54,E18*E43)),"")</f>
        <v/>
      </c>
    </row>
    <row r="180" spans="2:6" x14ac:dyDescent="0.15">
      <c r="B180" s="176" t="s">
        <v>790</v>
      </c>
      <c r="C180" s="409" t="str">
        <f>IF(AND(COUNT(入力表1【予測】!$D$54:$D$55)&gt;0,COUNT(入力表1【実績】!$D$54:$D$55)&gt;0),E141*100/E$114,"")</f>
        <v/>
      </c>
      <c r="D180" s="409" t="str">
        <f>IF(AND(COUNT(入力表1【予測】!$D$54:$D$55)&gt;0,COUNT(入力表1【実績】!$D$54:$D$55)&gt;0),C180*(E19*SUM(入力表1【予測】!E55:I55)/SUM(E19*SUM(入力表1【予測】!E55:I55),E44*入力表1【予測】!D55,E19*E44)),"")</f>
        <v/>
      </c>
      <c r="E180" s="410" t="str">
        <f>IF(AND(COUNT(入力表1【予測】!$D$54:$D$55)&gt;0,COUNT(入力表1【実績】!$D$54:$D$55)&gt;0),C180*(E44*入力表1【予測】!D55/SUM(E19*SUM(入力表1【予測】!E55:I55),E44*入力表1【予測】!D55,E19*E44)),"")</f>
        <v/>
      </c>
      <c r="F180" s="410" t="str">
        <f>IF(AND(COUNT(入力表1【予測】!$D$54:$D$55)&gt;0,COUNT(入力表1【実績】!$D$54:$D$55)&gt;0),C180*(E19*E44/SUM(E19*SUM(入力表1【予測】!E55:I55),E44*入力表1【予測】!D55,E19*E44)),"")</f>
        <v/>
      </c>
    </row>
    <row r="181" spans="2:6" x14ac:dyDescent="0.15">
      <c r="B181" s="158" t="s">
        <v>757</v>
      </c>
      <c r="C181" s="409" t="str">
        <f>IF(AND(COUNT(入力表1【予測】!$D$54:$D$55)&gt;0,COUNT(入力表1【実績】!$D$54:$D$55)&gt;0),E142*100/E$114,"")</f>
        <v/>
      </c>
      <c r="D181" s="409" t="str">
        <f>IF(AND(COUNT(入力表1【予測】!$D$54:$D$55)&gt;0,COUNT(入力表1【実績】!$D$54:$D$55)&gt;0),C181*(E19*入力表1【予測】!E55/SUM(E19*入力表1【予測】!E55,E45*入力表1【予測】!D55,E19*E45)),"")</f>
        <v/>
      </c>
      <c r="E181" s="410" t="str">
        <f>IF(AND(COUNT(入力表1【予測】!$D$54:$D$55)&gt;0,COUNT(入力表1【実績】!$D$54:$D$55)&gt;0),C181*(E45*入力表1【予測】!D55/SUM(E19*入力表1【予測】!E55,E45*入力表1【予測】!D55,E19*E45)),"")</f>
        <v/>
      </c>
      <c r="F181" s="410" t="str">
        <f>IF(AND(COUNT(入力表1【予測】!$D$54:$D$55)&gt;0,COUNT(入力表1【実績】!$D$54:$D$55)&gt;0),C181*(E19*E45/SUM(E19*入力表1【予測】!E55,E45*入力表1【予測】!D55,E19*E45)),"")</f>
        <v/>
      </c>
    </row>
    <row r="182" spans="2:6" x14ac:dyDescent="0.15">
      <c r="B182" s="176" t="s">
        <v>759</v>
      </c>
      <c r="C182" s="409" t="str">
        <f>IF(AND(COUNT(入力表1【予測】!$D$54:$D$55)&gt;0,COUNT(入力表1【実績】!$D$54:$D$55)&gt;0),E143*100/E$114,"")</f>
        <v/>
      </c>
      <c r="D182" s="409" t="str">
        <f>IF(AND(COUNT(入力表1【予測】!$D$54:$D$55)&gt;0,COUNT(入力表1【実績】!$D$54:$D$55)&gt;0),C182*(E19*入力表1【予測】!G55/SUM(E19*入力表1【予測】!G55,E46*入力表1【予測】!D55,E19*E46)),"")</f>
        <v/>
      </c>
      <c r="E182" s="410" t="str">
        <f>IF(AND(COUNT(入力表1【予測】!$D$54:$D$55)&gt;0,COUNT(入力表1【実績】!$D$54:$D$55)&gt;0),C182*(E46*入力表1【予測】!D55/SUM(E19*入力表1【予測】!G55,E46*入力表1【予測】!D55,E19*E46)),"")</f>
        <v/>
      </c>
      <c r="F182" s="410" t="str">
        <f>IF(AND(COUNT(入力表1【予測】!$D$54:$D$55)&gt;0,COUNT(入力表1【実績】!$D$54:$D$55)&gt;0),C182*(E19*E46/SUM(E19*入力表1【予測】!G55,E46*入力表1【予測】!D55,E19*E46)),"")</f>
        <v/>
      </c>
    </row>
    <row r="183" spans="2:6" x14ac:dyDescent="0.15">
      <c r="B183" s="176" t="s">
        <v>760</v>
      </c>
      <c r="C183" s="409" t="str">
        <f>IF(AND(COUNT(入力表1【予測】!$D$54:$D$55)&gt;0,COUNT(入力表1【実績】!$D$54:$D$55)&gt;0),E144*100/E$114,"")</f>
        <v/>
      </c>
      <c r="D183" s="409" t="str">
        <f>IF(AND(COUNT(入力表1【予測】!$D$54:$D$55)&gt;0,COUNT(入力表1【実績】!$D$54:$D$55)&gt;0),C183*(E19*入力表1【予測】!H55/SUM(E19*入力表1【予測】!H55,E47*入力表1【予測】!D55,E19*E47)),"")</f>
        <v/>
      </c>
      <c r="E183" s="410" t="str">
        <f>IF(AND(COUNT(入力表1【予測】!$D$54:$D$55)&gt;0,COUNT(入力表1【実績】!$D$54:$D$55)&gt;0),C183*(E47*入力表1【予測】!D55/SUM(E19*入力表1【予測】!H55,E47*入力表1【予測】!D55,E19*E47)),"")</f>
        <v/>
      </c>
      <c r="F183" s="410" t="str">
        <f>IF(AND(COUNT(入力表1【予測】!$D$54:$D$55)&gt;0,COUNT(入力表1【実績】!$D$54:$D$55)&gt;0),C183*(E19*E47/SUM(E19*入力表1【予測】!H55,E47*入力表1【予測】!D55,E19*E47)),"")</f>
        <v/>
      </c>
    </row>
    <row r="184" spans="2:6" x14ac:dyDescent="0.15">
      <c r="B184" s="176" t="s">
        <v>761</v>
      </c>
      <c r="C184" s="409" t="str">
        <f>IF(AND(COUNT(入力表1【予測】!$D$54:$D$55)&gt;0,COUNT(入力表1【実績】!$D$54:$D$55)&gt;0),E145*100/E$114,"")</f>
        <v/>
      </c>
      <c r="D184" s="409" t="str">
        <f>IF(AND(COUNT(入力表1【予測】!$D$54:$D$55)&gt;0,COUNT(入力表1【実績】!$D$54:$D$55)&gt;0),C184*(E19*入力表1【予測】!I55/SUM(E19*入力表1【予測】!I55,E48*入力表1【予測】!D55,E19*E48)),"")</f>
        <v/>
      </c>
      <c r="E184" s="410" t="str">
        <f>IF(AND(COUNT(入力表1【予測】!$D$54:$D$55)&gt;0,COUNT(入力表1【実績】!$D$54:$D$55)&gt;0),C184*(E48*入力表1【予測】!D55/SUM(E19*入力表1【予測】!I55,E48*入力表1【予測】!D55,E19*E48)),"")</f>
        <v/>
      </c>
      <c r="F184" s="410" t="str">
        <f>IF(AND(COUNT(入力表1【予測】!$D$54:$D$55)&gt;0,COUNT(入力表1【実績】!$D$54:$D$55)&gt;0),C184*(E19*E48/SUM(E19*入力表1【予測】!I55,E48*入力表1【予測】!D55,E19*E48)),"")</f>
        <v/>
      </c>
    </row>
    <row r="243" spans="2:14" ht="19.5" thickBot="1" x14ac:dyDescent="0.2"/>
    <row r="244" spans="2:14" ht="8.1" customHeight="1" thickTop="1" x14ac:dyDescent="0.15">
      <c r="B244" s="390"/>
      <c r="C244" s="391"/>
      <c r="D244" s="391"/>
      <c r="E244" s="391"/>
      <c r="F244" s="391"/>
      <c r="G244" s="391"/>
      <c r="H244" s="391"/>
      <c r="I244" s="391"/>
      <c r="J244" s="391"/>
      <c r="K244" s="391"/>
      <c r="L244" s="391"/>
      <c r="M244" s="391"/>
      <c r="N244" s="392"/>
    </row>
    <row r="245" spans="2:14" ht="22.5" x14ac:dyDescent="0.15">
      <c r="B245" s="393" t="s">
        <v>769</v>
      </c>
      <c r="C245" s="17"/>
      <c r="D245" s="17"/>
      <c r="E245" s="17"/>
      <c r="F245" s="17"/>
      <c r="G245" s="17"/>
      <c r="H245" s="17"/>
      <c r="I245" s="17"/>
      <c r="J245" s="17"/>
      <c r="K245" s="17"/>
      <c r="L245" s="17"/>
      <c r="M245" s="17"/>
      <c r="N245" s="394"/>
    </row>
    <row r="246" spans="2:14" ht="8.1" customHeight="1" x14ac:dyDescent="0.15">
      <c r="B246" s="395"/>
      <c r="C246" s="17"/>
      <c r="D246" s="17"/>
      <c r="E246" s="17"/>
      <c r="F246" s="17"/>
      <c r="G246" s="17"/>
      <c r="H246" s="17"/>
      <c r="I246" s="17"/>
      <c r="J246" s="17"/>
      <c r="K246" s="17"/>
      <c r="L246" s="17"/>
      <c r="M246" s="17"/>
      <c r="N246" s="394"/>
    </row>
    <row r="247" spans="2:14" x14ac:dyDescent="0.15">
      <c r="B247" s="395" t="str">
        <f>IF(AND(COUNT(入力表1【予測】!$D$54:$D$55)&gt;0,COUNT(入力表1【実績】!$D$54:$D$55)&gt;0),"　"&amp;"・宿泊客数は予測を"&amp;FIXED(ABS(E18),0,0)&amp;"人"&amp;IF(E18&gt;0,"上回り、","下回り、")&amp;"日帰り客数は"&amp;FIXED(ABS(E19),0,0)&amp;"人"&amp;IF(E19&gt;0,"上回り、","下回り、")&amp;"合計では"&amp;FIXED(ABS(E17),0,0)&amp;"人"&amp;IF(E17&gt;0,"上回った。","下回った。"),"")</f>
        <v/>
      </c>
      <c r="C247" s="17"/>
      <c r="D247" s="17"/>
      <c r="E247" s="17"/>
      <c r="F247" s="17"/>
      <c r="G247" s="17"/>
      <c r="H247" s="17"/>
      <c r="I247" s="17"/>
      <c r="J247" s="17"/>
      <c r="K247" s="17"/>
      <c r="L247" s="17"/>
      <c r="M247" s="17"/>
      <c r="N247" s="394"/>
    </row>
    <row r="248" spans="2:14" x14ac:dyDescent="0.15">
      <c r="B248" s="395" t="str">
        <f>IF(AND(COUNT(入力表1【予測】!$D$54:$D$55)&gt;0,COUNT(入力表1【実績】!$D$54:$D$55)&gt;0),"　"&amp;"・宿泊客の消費単価の合計は予測を"&amp;FIXED(ABS(E38),0,0)&amp;"円"&amp;IF(E38&gt;0,"上回り、","下回り、")&amp;"日帰り客の消費単価の合計は"&amp;FIXED(ABS(E44),0,0)&amp;"円"&amp;IF(E44&gt;0,"上回った。","下回った。"),"")</f>
        <v/>
      </c>
      <c r="C248" s="17"/>
      <c r="D248" s="17"/>
      <c r="E248" s="17"/>
      <c r="F248" s="17"/>
      <c r="G248" s="17"/>
      <c r="H248" s="17"/>
      <c r="I248" s="17"/>
      <c r="J248" s="17"/>
      <c r="K248" s="17"/>
      <c r="L248" s="17"/>
      <c r="M248" s="17"/>
      <c r="N248" s="394"/>
    </row>
    <row r="249" spans="2:14" x14ac:dyDescent="0.15">
      <c r="B249" s="395" t="str">
        <f t="array" ref="B249">IF(AND(COUNT(入力表1【予測】!$D$54:$D$55)&gt;0,COUNT(入力表1【実績】!$D$54:$D$55)&gt;0),"　"&amp;"・宿泊客の消費単価で実績と予測の差が最も大きい費目は"&amp;RIGHT(INDEX(B39:B43,MATCH(MAX(ABS(E39),ABS(E40),ABS(E41),ABS(E42),ABS(E43)),ABS(E39:E43),0)),LEN(INDEX(B39:B43,MATCH(MAX(ABS(E39),ABS(E40),ABS(E41),ABS(E42),ABS(E43)),ABS(E39:E43),0)))-1)&amp;"で、予測を"&amp;FIXED(MAX(ABS(E39),ABS(E40),ABS(E41),ABS(E42),ABS(E43)),0,0)&amp;"円"&amp;IF(VLOOKUP(INDEX(B39:B43,MATCH(MAX(ABS(E39),ABS(E40),ABS(E41),ABS(E42),ABS(E43)),ABS(E39:E43),0)),B39:E43,4,0)&gt;0,"上回った。","下回った。"),"")</f>
        <v/>
      </c>
      <c r="C249" s="17"/>
      <c r="D249" s="17"/>
      <c r="E249" s="17"/>
      <c r="F249" s="17"/>
      <c r="G249" s="17"/>
      <c r="H249" s="17"/>
      <c r="I249" s="17"/>
      <c r="J249" s="17"/>
      <c r="K249" s="17"/>
      <c r="L249" s="17"/>
      <c r="M249" s="17"/>
      <c r="N249" s="394"/>
    </row>
    <row r="250" spans="2:14" x14ac:dyDescent="0.15">
      <c r="B250" s="395" t="str">
        <f t="array" ref="B250">IF(AND(COUNT(入力表1【予測】!$D$54:$D$55)&gt;0,COUNT(入力表1【実績】!$D$54:$D$55)&gt;0),"　"&amp;"・一方、日帰り客の消費単価で実績と予測の差が最も大きい費目は"&amp;RIGHT(INDEX(B45:B48,MATCH(MAX(ABS(E45),ABS(E46),ABS(E47),ABS(E48)),ABS(E45:E48),0)),LEN(INDEX(B45:B48,MATCH(MAX(ABS(E45),ABS(E46),ABS(E47),ABS(E48)),ABS(E45:E48),0)))-1)&amp;"で、予測を"&amp;FIXED(MAX(ABS(E45),ABS(E46),ABS(E47),ABS(E48)),0,0)&amp;"円"&amp;IF(VLOOKUP(INDEX(B45:B48,MATCH(MAX(ABS(E45),ABS(E46),ABS(E47),ABS(E48)),ABS(E45:E48),0)),B45:E48,4,0)&gt;0,"上回った。","下回った。"),"")</f>
        <v/>
      </c>
      <c r="C250" s="17"/>
      <c r="D250" s="17"/>
      <c r="E250" s="17"/>
      <c r="F250" s="17"/>
      <c r="G250" s="17"/>
      <c r="H250" s="17"/>
      <c r="I250" s="17"/>
      <c r="J250" s="17"/>
      <c r="K250" s="17"/>
      <c r="L250" s="17"/>
      <c r="M250" s="17"/>
      <c r="N250" s="394"/>
    </row>
    <row r="251" spans="2:14" x14ac:dyDescent="0.15">
      <c r="B251" s="395" t="str">
        <f>IF(AND(COUNT(入力表1【予測】!$D$54:$D$55)&gt;0,COUNT(入力表1【実績】!$D$54:$D$55)&gt;0),"　"&amp;"・宿泊客の消費支出額は予測を"&amp;FIXED(ABS(E76),0,0)&amp;入力表1【予測】!L15&amp;IF(E76&gt;0,"上回り、","下回り、")&amp;"日帰り客の消費支出額は"&amp;FIXED(ABS(E82),0,0)&amp;入力表1【予測】!L15&amp;IF(E82&gt;0,"上回った。","下回った。"),"")</f>
        <v/>
      </c>
      <c r="C251" s="17"/>
      <c r="D251" s="17"/>
      <c r="E251" s="17"/>
      <c r="F251" s="17"/>
      <c r="G251" s="17"/>
      <c r="H251" s="17"/>
      <c r="I251" s="17"/>
      <c r="J251" s="17"/>
      <c r="K251" s="17"/>
      <c r="L251" s="17"/>
      <c r="M251" s="17"/>
      <c r="N251" s="394"/>
    </row>
    <row r="252" spans="2:14" x14ac:dyDescent="0.15">
      <c r="B252" s="395" t="str">
        <f t="array" ref="B252">IF(AND(COUNT(入力表1【予測】!$D$54:$D$55)&gt;0,COUNT(入力表1【実績】!$D$54:$D$55)&gt;0),"　"&amp;"・宿泊客の消費支出額で実績と予測の差が最も大きい費目は"&amp;RIGHT(INDEX(B77:B81,MATCH(MAX(ABS(E77),ABS(E78),ABS(E79),ABS(E80),ABS(E81)),ABS(E77:E81),0)),LEN(INDEX(B77:B81,MATCH(MAX(ABS(E77),ABS(E78),ABS(E79),ABS(E80),ABS(E81)),ABS(E77:E81),0)))-1)&amp;"で、予測を"&amp;FIXED(MAX(ABS(E77),ABS(E78),ABS(E79),ABS(E80),ABS(E81)),0,0)&amp;入力表1【予測】!L15&amp;IF(VLOOKUP(INDEX(B77:B81,MATCH(MAX(ABS(E77),ABS(E78),ABS(E79),ABS(E80),ABS(E81)),ABS(E77:E81),0)),B77:E81,4,0)&gt;0,"上回った。","下回った。"),"")</f>
        <v/>
      </c>
      <c r="C252" s="17"/>
      <c r="D252" s="17"/>
      <c r="E252" s="17"/>
      <c r="F252" s="17"/>
      <c r="G252" s="17"/>
      <c r="H252" s="17"/>
      <c r="I252" s="17"/>
      <c r="J252" s="17"/>
      <c r="K252" s="17"/>
      <c r="L252" s="17"/>
      <c r="M252" s="17"/>
      <c r="N252" s="394"/>
    </row>
    <row r="253" spans="2:14" x14ac:dyDescent="0.15">
      <c r="B253" s="395" t="str">
        <f t="array" ref="B253">IF(AND(COUNT(入力表1【予測】!$D$54:$D$55)&gt;0,COUNT(入力表1【実績】!$D$54:$D$55)&gt;0),"　"&amp;"・一方、日帰り客の消費支出額で実績と予測の差が最も大きい費目は"&amp;RIGHT(INDEX(B83:B86,MATCH(MAX(ABS(E83),ABS(E84),ABS(E85),ABS(E86)),ABS(E83:E86),0)),LEN(INDEX(B83:B86,MATCH(MAX(ABS(E83),ABS(E84),ABS(E85),ABS(E86)),ABS(E83:E86),0)))-1)&amp;"で、予測を"&amp;FIXED(MAX(ABS(E83),ABS(E84),ABS(E85),ABS(E86)),0,0)&amp;入力表1【予測】!L15&amp;IF(VLOOKUP(INDEX(B83:B86,MATCH(MAX(ABS(E83),ABS(E84),ABS(E85),ABS(E86)),ABS(E83:E86),0)),B83:E86,4,0)&gt;0,"上回った。","下回った。"),"")</f>
        <v/>
      </c>
      <c r="C253" s="17"/>
      <c r="D253" s="17"/>
      <c r="E253" s="17"/>
      <c r="F253" s="17"/>
      <c r="G253" s="17"/>
      <c r="H253" s="17"/>
      <c r="I253" s="17"/>
      <c r="J253" s="17"/>
      <c r="K253" s="17"/>
      <c r="L253" s="17"/>
      <c r="M253" s="17"/>
      <c r="N253" s="394"/>
    </row>
    <row r="254" spans="2:14" x14ac:dyDescent="0.15">
      <c r="B254" s="395" t="str">
        <f>IF(AND(COUNT(入力表1【予測】!$D$54:$D$55)&gt;0,COUNT(入力表1【実績】!$D$54:$D$55)&gt;0),"　"&amp;"・経済波及効果は予測を"&amp;FIXED(ABS(E114),0,0)&amp;入力表1【予測】!L15&amp;IF(E114&gt;0,"上回り、","下回り、")&amp;"その内訳を見ると、宿泊客分は合計で"&amp;FIXED(ABS(E135),0,0)&amp;入力表1【予測】!L15&amp;IF(E135&gt;0,"の増、","の減、")&amp;"日帰り客分は合計で"&amp;FIXED(ABS(E141),0,0)&amp;入力表1【予測】!L15&amp;IF(E141&gt;0,"の増で、","の減で、"),"")</f>
        <v/>
      </c>
      <c r="C254" s="17"/>
      <c r="D254" s="17"/>
      <c r="E254" s="17"/>
      <c r="F254" s="17"/>
      <c r="G254" s="17"/>
      <c r="H254" s="17"/>
      <c r="I254" s="17"/>
      <c r="J254" s="17"/>
      <c r="K254" s="17"/>
      <c r="L254" s="17"/>
      <c r="M254" s="17"/>
      <c r="N254" s="394"/>
    </row>
    <row r="255" spans="2:14" x14ac:dyDescent="0.15">
      <c r="B255" s="395" t="str">
        <f>IF(AND(COUNT(入力表1【予測】!$D$54:$D$55)&gt;0,COUNT(入力表1【実績】!$D$54:$D$55)&gt;0)," 　"&amp;"経済波及効果の"&amp;IF(E114&gt;0,"増加の","減少の")&amp;FIXED(C174,1)&amp;"％を宿泊客分が占め、"&amp;FIXED(C180,1)&amp;"％を日帰り客分が占めている。","")</f>
        <v/>
      </c>
      <c r="C255" s="17"/>
      <c r="D255" s="17"/>
      <c r="E255" s="17"/>
      <c r="F255" s="17"/>
      <c r="G255" s="17"/>
      <c r="H255" s="17"/>
      <c r="I255" s="17"/>
      <c r="J255" s="17"/>
      <c r="K255" s="17"/>
      <c r="L255" s="17"/>
      <c r="M255" s="17"/>
      <c r="N255" s="394"/>
    </row>
    <row r="256" spans="2:14" x14ac:dyDescent="0.15">
      <c r="B256" s="395" t="str">
        <f t="array" ref="B256">IF(AND(COUNT(入力表1【予測】!$D$54:$D$55)&gt;0,COUNT(入力表1【実績】!$D$54:$D$55)&gt;0),"　"&amp;"・宿泊客分の比率"&amp;FIXED(C174,1)&amp;"％のうち、最も比率の大きい費目は"&amp;RIGHT(INDEX(B175:B179,MATCH(MAX(ABS(C175),ABS(C176),ABS(C177),ABS(C178),ABS(C179)),ABS(C175:C179),0)),LEN(INDEX(B175:B179,MATCH(MAX(ABS(C175),ABS(C176),ABS(C177),ABS(C178),ABS(C179)),ABS(C175:C179),0)))-1)&amp;"で、"&amp;FIXED(VLOOKUP(INDEX(B175:B179,MATCH(MAX(ABS(C175),ABS(C176),ABS(C177),ABS(C178),ABS(C179)),ABS(C175:C179),0)),B175:C179,2,0),1,0)&amp;"％"&amp;"であった。","")</f>
        <v/>
      </c>
      <c r="C256" s="17"/>
      <c r="D256" s="17"/>
      <c r="E256" s="17"/>
      <c r="F256" s="17"/>
      <c r="G256" s="17"/>
      <c r="H256" s="17"/>
      <c r="I256" s="17"/>
      <c r="J256" s="17"/>
      <c r="K256" s="17"/>
      <c r="L256" s="17"/>
      <c r="M256" s="17"/>
      <c r="N256" s="394"/>
    </row>
    <row r="257" spans="2:14" x14ac:dyDescent="0.15">
      <c r="B257" s="395" t="str">
        <f t="array" ref="B257">IF(AND(COUNT(入力表1【予測】!$D$54:$D$55)&gt;0,COUNT(入力表1【実績】!$D$54:$D$55)&gt;0),"　"&amp;"・一方、日帰り客分の比率"&amp;FIXED(C180,1)&amp;"％のうち、最も比率の大きい費目は"&amp;RIGHT(INDEX(B181:B184,MATCH(MAX(ABS(C181),ABS(C182),ABS(C183),ABS(C184)),ABS(C181:C184),0)),LEN(INDEX(B181:B184,MATCH(MAX(ABS(C181),ABS(C182),ABS(C183),ABS(C184)),ABS(C181:C184),0)))-1)&amp;"で、"&amp;FIXED(VLOOKUP(INDEX(B181:B184,MATCH(MAX(ABS(C181),ABS(C182),ABS(C183),ABS(C184)),ABS(C181:C184),0)),B181:C184,2,0),1,0)&amp;"％"&amp;"であった。","")</f>
        <v/>
      </c>
      <c r="C257" s="17"/>
      <c r="D257" s="17"/>
      <c r="E257" s="17"/>
      <c r="F257" s="17"/>
      <c r="G257" s="17"/>
      <c r="H257" s="17"/>
      <c r="I257" s="17"/>
      <c r="J257" s="17"/>
      <c r="K257" s="17"/>
      <c r="L257" s="17"/>
      <c r="M257" s="17"/>
      <c r="N257" s="394"/>
    </row>
    <row r="258" spans="2:14" x14ac:dyDescent="0.15">
      <c r="B258" s="395" t="str">
        <f>IF(AND(COUNT(入力表1【予測】!$D$54:$D$55)&gt;0,COUNT(入力表1【実績】!$D$54:$D$55)&gt;0),"  "&amp;"・宿泊客分の比率"&amp;FIXED(C174,1)&amp;"％"&amp;"の内訳は、客数が予測を"&amp;IF(E18&gt;0,"上回った","下回った")&amp;"ことに起因するものが"&amp;FIXED(D174,1)&amp;"％"&amp;"、単価が予測を"&amp;IF(E38&gt;0,"上回った","下回った")&amp;"ことに起因するものが"&amp;FIXED(E174,1)&amp;"％"&amp;"、","")</f>
        <v/>
      </c>
      <c r="C258" s="17"/>
      <c r="D258" s="17"/>
      <c r="E258" s="17"/>
      <c r="F258" s="17"/>
      <c r="G258" s="17"/>
      <c r="H258" s="17"/>
      <c r="I258" s="17"/>
      <c r="J258" s="17"/>
      <c r="K258" s="17"/>
      <c r="L258" s="17"/>
      <c r="M258" s="17"/>
      <c r="N258" s="394"/>
    </row>
    <row r="259" spans="2:14" x14ac:dyDescent="0.15">
      <c r="B259" s="395" t="str">
        <f>IF(AND(COUNT(入力表1【予測】!$D$54:$D$55)&gt;0,COUNT(入力表1【実績】!$D$54:$D$55)&gt;0)," 　"&amp;"客数と単価の双方に起因するものが"&amp;FIXED(F174,1)&amp;"％"&amp;"であった。","")</f>
        <v/>
      </c>
      <c r="C259" s="17"/>
      <c r="D259" s="17"/>
      <c r="E259" s="17"/>
      <c r="F259" s="17"/>
      <c r="G259" s="17"/>
      <c r="H259" s="17"/>
      <c r="I259" s="17"/>
      <c r="J259" s="17"/>
      <c r="K259" s="17"/>
      <c r="L259" s="17"/>
      <c r="M259" s="17"/>
      <c r="N259" s="394"/>
    </row>
    <row r="260" spans="2:14" x14ac:dyDescent="0.15">
      <c r="B260" s="395" t="str">
        <f>IF(AND(COUNT(入力表1【予測】!$D$54:$D$55)&gt;0,COUNT(入力表1【実績】!$D$54:$D$55)&gt;0),"　"&amp;"・一方で、日帰り客分の比率"&amp;FIXED(C180,1)&amp;"％"&amp;"の内訳は、客数が予測を"&amp;IF(E19&gt;0,"上回った","下回った")&amp;"ことに起因するものが"&amp;FIXED(D180,1)&amp;"％"&amp;"、単価が予測を"&amp;IF(E44&gt;0,"上回った","下回った")&amp;"ことに起因するものが"&amp;FIXED(E180,1)&amp;"％"&amp;"、","")</f>
        <v/>
      </c>
      <c r="C260" s="17"/>
      <c r="D260" s="17"/>
      <c r="E260" s="17"/>
      <c r="F260" s="17"/>
      <c r="G260" s="17"/>
      <c r="H260" s="17"/>
      <c r="I260" s="17"/>
      <c r="J260" s="17"/>
      <c r="K260" s="17"/>
      <c r="L260" s="17"/>
      <c r="M260" s="17"/>
      <c r="N260" s="394"/>
    </row>
    <row r="261" spans="2:14" ht="17.45" customHeight="1" x14ac:dyDescent="0.15">
      <c r="B261" s="395" t="str">
        <f>IF(AND(COUNT(入力表1【予測】!$D$54:$D$55)&gt;0,COUNT(入力表1【実績】!$D$54:$D$55)&gt;0),"   "&amp;"客数と単価の双方に起因するものが"&amp;FIXED(F180,1)&amp;"％"&amp;"であった。","")</f>
        <v/>
      </c>
      <c r="C261" s="17"/>
      <c r="D261" s="17"/>
      <c r="E261" s="17"/>
      <c r="F261" s="17"/>
      <c r="G261" s="17"/>
      <c r="H261" s="17"/>
      <c r="I261" s="17"/>
      <c r="J261" s="17"/>
      <c r="K261" s="17"/>
      <c r="L261" s="17"/>
      <c r="M261" s="17"/>
      <c r="N261" s="394"/>
    </row>
    <row r="262" spans="2:14" ht="8.1" customHeight="1" thickBot="1" x14ac:dyDescent="0.2">
      <c r="B262" s="396"/>
      <c r="C262" s="397"/>
      <c r="D262" s="397"/>
      <c r="E262" s="397"/>
      <c r="F262" s="397"/>
      <c r="G262" s="397"/>
      <c r="H262" s="397"/>
      <c r="I262" s="397"/>
      <c r="J262" s="397"/>
      <c r="K262" s="397"/>
      <c r="L262" s="397"/>
      <c r="M262" s="397"/>
      <c r="N262" s="398"/>
    </row>
    <row r="263" spans="2:14" ht="19.5" thickTop="1" x14ac:dyDescent="0.15"/>
  </sheetData>
  <mergeCells count="2">
    <mergeCell ref="C172:C173"/>
    <mergeCell ref="D172:F172"/>
  </mergeCells>
  <phoneticPr fontId="1"/>
  <pageMargins left="0.7" right="0.7" top="0.75" bottom="0.75" header="0.3" footer="0.3"/>
  <pageSetup paperSize="9"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B2:V125"/>
  <sheetViews>
    <sheetView showGridLines="0" workbookViewId="0"/>
  </sheetViews>
  <sheetFormatPr defaultColWidth="8.75" defaultRowHeight="18.75" x14ac:dyDescent="0.15"/>
  <cols>
    <col min="1" max="1" width="1.625" style="2" customWidth="1"/>
    <col min="2" max="3" width="13.625" style="2" customWidth="1"/>
    <col min="4" max="4" width="8.75" style="2" customWidth="1"/>
    <col min="5" max="5" width="3.625" style="2" customWidth="1"/>
    <col min="6" max="6" width="9.625" style="2" customWidth="1"/>
    <col min="7" max="8" width="7.625" style="2" customWidth="1"/>
    <col min="9" max="9" width="6.625" style="2" customWidth="1"/>
    <col min="10" max="10" width="2.625" style="2" customWidth="1"/>
    <col min="11" max="11" width="8.75" style="2" customWidth="1"/>
    <col min="12" max="12" width="12.625" style="2" customWidth="1"/>
    <col min="13" max="13" width="15.625" style="2" customWidth="1"/>
    <col min="14" max="15" width="17.625" style="2" customWidth="1"/>
    <col min="16" max="17" width="16.625" style="2" customWidth="1"/>
    <col min="18" max="16384" width="8.75" style="2"/>
  </cols>
  <sheetData>
    <row r="2" spans="2:22" x14ac:dyDescent="0.15">
      <c r="V2" s="2" t="s">
        <v>788</v>
      </c>
    </row>
    <row r="5" spans="2:22" ht="19.5" x14ac:dyDescent="0.15">
      <c r="B5" s="387" t="s">
        <v>866</v>
      </c>
    </row>
    <row r="7" spans="2:22" x14ac:dyDescent="0.15">
      <c r="B7" s="2" t="s">
        <v>868</v>
      </c>
    </row>
    <row r="8" spans="2:22" x14ac:dyDescent="0.15">
      <c r="B8" s="2" t="s">
        <v>1055</v>
      </c>
    </row>
    <row r="9" spans="2:22" x14ac:dyDescent="0.15">
      <c r="B9" s="2" t="s">
        <v>1054</v>
      </c>
    </row>
    <row r="10" spans="2:22" x14ac:dyDescent="0.15">
      <c r="B10" s="2" t="s">
        <v>1048</v>
      </c>
    </row>
    <row r="11" spans="2:22" x14ac:dyDescent="0.15">
      <c r="B11" s="2" t="s">
        <v>867</v>
      </c>
    </row>
    <row r="12" spans="2:22" x14ac:dyDescent="0.15">
      <c r="B12" s="2" t="s">
        <v>782</v>
      </c>
    </row>
    <row r="16" spans="2:22" ht="19.5" x14ac:dyDescent="0.15">
      <c r="B16" s="1" t="s">
        <v>874</v>
      </c>
    </row>
    <row r="18" spans="2:17" x14ac:dyDescent="0.15">
      <c r="C18" s="2" t="s">
        <v>875</v>
      </c>
      <c r="P18" s="473" t="str">
        <f>"（単位："&amp;入力表1【予測】!L15&amp;"、人）"</f>
        <v>（単位：千円、人）</v>
      </c>
      <c r="Q18" s="473"/>
    </row>
    <row r="19" spans="2:17" ht="15.95" customHeight="1" x14ac:dyDescent="0.15">
      <c r="J19" s="382"/>
      <c r="K19" s="443"/>
      <c r="L19" s="455"/>
      <c r="M19" s="193" t="s">
        <v>7</v>
      </c>
      <c r="N19" s="353"/>
      <c r="O19" s="102"/>
      <c r="P19" s="193" t="s">
        <v>6</v>
      </c>
      <c r="Q19" s="166"/>
    </row>
    <row r="20" spans="2:17" x14ac:dyDescent="0.45">
      <c r="J20" s="194"/>
      <c r="K20" s="472"/>
      <c r="L20" s="457"/>
      <c r="M20" s="195"/>
      <c r="N20" s="196" t="s">
        <v>228</v>
      </c>
      <c r="O20" s="197"/>
      <c r="P20" s="195"/>
      <c r="Q20" s="198" t="s">
        <v>836</v>
      </c>
    </row>
    <row r="21" spans="2:17" x14ac:dyDescent="0.45">
      <c r="C21" s="10" t="s">
        <v>783</v>
      </c>
      <c r="H21" s="10" t="s">
        <v>783</v>
      </c>
      <c r="J21" s="383"/>
      <c r="K21" s="445"/>
      <c r="L21" s="456"/>
      <c r="M21" s="200"/>
      <c r="N21" s="411"/>
      <c r="O21" s="202" t="s">
        <v>835</v>
      </c>
      <c r="P21" s="200"/>
      <c r="Q21" s="412"/>
    </row>
    <row r="22" spans="2:17" ht="19.5" thickBot="1" x14ac:dyDescent="0.2">
      <c r="B22" s="460" t="s">
        <v>785</v>
      </c>
      <c r="C22" s="460"/>
      <c r="D22" s="381"/>
      <c r="F22" s="371" t="s">
        <v>784</v>
      </c>
      <c r="G22" s="441" t="str">
        <f>IF(AND(COUNT(入力表1【予測】!$D$26:$D$27)&gt;0,COUNT(入力表1【実績】!$D$26:$D$27)&gt;0,ISNUMBER($B$23)),B23*入力表1【実績】!D26/SUM(入力表1【実績】!D26:D27),"")</f>
        <v/>
      </c>
      <c r="H22" s="441"/>
      <c r="J22" s="194"/>
      <c r="K22" s="437" t="s">
        <v>831</v>
      </c>
      <c r="L22" s="436"/>
      <c r="M22" s="413" t="str">
        <f>IF(AND(COUNT(入力表1【予測】!$D$26:$D$27)&gt;0,COUNT(入力表1【実績】!$D$26:$D$27)&gt;0,ISNUMBER($B$23)),TEXT(概要表【実績】!E34+($G$22*各種係数!V9+$G$23*各種係数!V15)*各種係数!$N$26,"#,###")&amp;IF((($G$22*各種係数!V9+$G$23*各種係数!V15)*各種係数!$N$26)&gt;0.5,"（+"&amp;TEXT(($G$22*各種係数!V9+$G$23*各種係数!V15)*各種係数!$N$26,"#,###")&amp;"）","（"&amp;TEXT(($G$22*各種係数!V9+$G$23*各種係数!V15)*各種係数!$N$26,"#,###")&amp;"）"),"")</f>
        <v/>
      </c>
      <c r="N22" s="413" t="str">
        <f>IF(AND(COUNT(入力表1【予測】!$D$26:$D$27)&gt;0,COUNT(入力表1【実績】!$D$26:$D$27)&gt;0,ISNUMBER($B$23)),TEXT(概要表【実績】!F34+($G$22*各種係数!W9+$G$23*各種係数!W15)*各種係数!$N$26,"#,###")&amp;IF((($G$22*各種係数!W9+$G$23*各種係数!W15)*各種係数!$N$26)&gt;0.5,"（+"&amp;TEXT(($G$22*各種係数!W9+$G$23*各種係数!W15)*各種係数!$N$26,"#,###")&amp;"）","（"&amp;TEXT(($G$22*各種係数!W9+$G$23*各種係数!W15)*各種係数!$N$26,"#,###")&amp;"）"),"")</f>
        <v/>
      </c>
      <c r="O22" s="413" t="str">
        <f>IF(AND(COUNT(入力表1【予測】!$D$26:$D$27)&gt;0,COUNT(入力表1【実績】!$D$26:$D$27)&gt;0,ISNUMBER($B$23)),TEXT(概要表【実績】!G34+($G$22*各種係数!X9+$G$23*各種係数!X15)*各種係数!$N$26,"#,###")&amp;IF((($G$22*各種係数!X9+$G$23*各種係数!X15)*各種係数!$N$26)&gt;0.5,"（+"&amp;TEXT(($G$22*各種係数!X9+$G$23*各種係数!X15)*各種係数!$N$26,"#,###")&amp;"）","（"&amp;TEXT(($G$22*各種係数!X9+$G$23*各種係数!X15)*各種係数!$N$26,"#,###")&amp;"）"),"")</f>
        <v/>
      </c>
      <c r="P22" s="413" t="str">
        <f>IF(AND(COUNT(入力表1【予測】!$D$26:$D$27)&gt;0,COUNT(入力表1【実績】!$D$26:$D$27)&gt;0,ISNUMBER($B$23)),TEXT(概要表【実績】!H34+$G$22*各種係数!Y9+$G$23*各種係数!Y15,"#,###")&amp;IF(($G$22*各種係数!Y9+$G$23*各種係数!Y15)&gt;0.5,"（+"&amp;TEXT($G$22*各種係数!Y9+$G$23*各種係数!Y15,"#,###")&amp;"）","（"&amp;TEXT($G$22*各種係数!Y9+$G$23*各種係数!Y15,"#,###")&amp;"）"),"")</f>
        <v/>
      </c>
      <c r="Q22" s="413" t="str">
        <f>IF(AND(COUNT(入力表1【予測】!$D$26:$D$27)&gt;0,COUNT(入力表1【実績】!$D$26:$D$27)&gt;0,ISNUMBER($B$23)),TEXT(概要表【実績】!I34+$G$22*各種係数!Z9+$G$23*各種係数!Z15,"#,###")&amp;IF(($G$22*各種係数!Z9+$G$23*各種係数!Z15)&gt;0.5,"（+"&amp;TEXT($G$22*各種係数!Z9+$G$23*各種係数!Z15,"#,###")&amp;"）","（"&amp;TEXT($G$22*各種係数!Z9+$G$23*各種係数!Z15,"#,###")&amp;"）"),"")</f>
        <v/>
      </c>
    </row>
    <row r="23" spans="2:17" ht="20.25" thickTop="1" thickBot="1" x14ac:dyDescent="0.2">
      <c r="B23" s="561"/>
      <c r="C23" s="562"/>
      <c r="D23" s="381"/>
      <c r="F23" s="371" t="s">
        <v>393</v>
      </c>
      <c r="G23" s="441" t="str">
        <f>IF(AND(COUNT(入力表1【予測】!$D$26:$D$27)&gt;0,COUNT(入力表1【実績】!$D$26:$D$27)&gt;0,ISNUMBER($B$23)),B23*入力表1【実績】!D27/SUM(入力表1【実績】!D26:D27),"")</f>
        <v/>
      </c>
      <c r="H23" s="441"/>
      <c r="J23" s="466"/>
      <c r="K23" s="556" t="s">
        <v>8</v>
      </c>
      <c r="L23" s="557"/>
      <c r="M23" s="414" t="str">
        <f>IF(AND(COUNT(入力表1【予測】!$D$26:$D$27)&gt;0,COUNT(入力表1【実績】!$D$26:$D$27)&gt;0,ISNUMBER($B$23)),TEXT(概要表【実績】!E35+($G$22*各種係数!V10+$G$23*各種係数!V16)*各種係数!$N$26,"#,###")&amp;IF((($G$22*各種係数!V10+$G$23*各種係数!V16)*各種係数!$N$26)&gt;0.5,"（+"&amp;TEXT(($G$22*各種係数!V10+$G$23*各種係数!V16)*各種係数!$N$26,"#,###")&amp;"）","（"&amp;TEXT(($G$22*各種係数!V10+$G$23*各種係数!V16)*各種係数!$N$26,"#,###")&amp;"）"),"")</f>
        <v/>
      </c>
      <c r="N23" s="414" t="str">
        <f>IF(AND(COUNT(入力表1【予測】!$D$26:$D$27)&gt;0,COUNT(入力表1【実績】!$D$26:$D$27)&gt;0,ISNUMBER($B$23)),TEXT(概要表【実績】!F35+($G$22*各種係数!W10+$G$23*各種係数!W16)*各種係数!$N$26,"#,###")&amp;IF((($G$22*各種係数!W10+$G$23*各種係数!W16)*各種係数!$N$26)&gt;0.5,"（+"&amp;TEXT(($G$22*各種係数!W10+$G$23*各種係数!W16)*各種係数!$N$26,"#,###")&amp;"）","（"&amp;TEXT(($G$22*各種係数!W10+$G$23*各種係数!W16)*各種係数!$N$26,"#,###")&amp;"）"),"")</f>
        <v/>
      </c>
      <c r="O23" s="414" t="str">
        <f>IF(AND(COUNT(入力表1【予測】!$D$26:$D$27)&gt;0,COUNT(入力表1【実績】!$D$26:$D$27)&gt;0,ISNUMBER($B$23)),TEXT(概要表【実績】!G35+($G$22*各種係数!X10+$G$23*各種係数!X16)*各種係数!$N$26,"#,###")&amp;IF((($G$22*各種係数!X10+$G$23*各種係数!X16)*各種係数!$N$26)&gt;0.5,"（+"&amp;TEXT(($G$22*各種係数!X10+$G$23*各種係数!X16)*各種係数!$N$26,"#,###")&amp;"）","（"&amp;TEXT(($G$22*各種係数!X10+$G$23*各種係数!X16)*各種係数!$N$26,"#,###")&amp;"）"),"")</f>
        <v/>
      </c>
      <c r="P23" s="414" t="str">
        <f>IF(AND(COUNT(入力表1【予測】!$D$26:$D$27)&gt;0,COUNT(入力表1【実績】!$D$26:$D$27)&gt;0,ISNUMBER($B$23)),TEXT(概要表【実績】!H35+$G$22*各種係数!Y10+$G$23*各種係数!Y16,"#,###")&amp;IF(($G$22*各種係数!Y10+$G$23*各種係数!Y16)&gt;0.5,"（+"&amp;TEXT($G$22*各種係数!Y10+$G$23*各種係数!Y16,"#,###")&amp;"）","（"&amp;TEXT($G$22*各種係数!Y10+$G$23*各種係数!Y16,"#,###")&amp;"）"),"")</f>
        <v/>
      </c>
      <c r="Q23" s="414" t="str">
        <f>IF(AND(COUNT(入力表1【予測】!$D$26:$D$27)&gt;0,COUNT(入力表1【実績】!$D$26:$D$27)&gt;0,ISNUMBER($B$23)),TEXT(概要表【実績】!I35+$G$22*各種係数!Z10+$G$23*各種係数!Z16,"#,###")&amp;IF(($G$22*各種係数!Z10+$G$23*各種係数!Z16)&gt;0.5,"（+"&amp;TEXT($G$22*各種係数!Z10+$G$23*各種係数!Z16,"#,###")&amp;"）","（"&amp;TEXT($G$22*各種係数!Z10+$G$23*各種係数!Z16,"#,###")&amp;"）"),"")</f>
        <v/>
      </c>
    </row>
    <row r="24" spans="2:17" ht="19.5" thickTop="1" x14ac:dyDescent="0.15">
      <c r="J24" s="466"/>
      <c r="K24" s="558" t="s">
        <v>832</v>
      </c>
      <c r="L24" s="470"/>
      <c r="M24" s="415" t="str">
        <f>IF(AND(COUNT(入力表1【予測】!$D$26:$D$27)&gt;0,COUNT(入力表1【実績】!$D$26:$D$27)&gt;0,ISNUMBER($B$23)),TEXT(概要表【実績】!E36+($G$22*各種係数!V11+$G$23*各種係数!V17)*各種係数!$N$26,"#,###")&amp;IF((($G$22*各種係数!V11+$G$23*各種係数!V17)*各種係数!$N$26)&gt;0.5,"（+"&amp;TEXT(($G$22*各種係数!V11+$G$23*各種係数!V17)*各種係数!$N$26,"#,###")&amp;"）","（"&amp;TEXT(($G$22*各種係数!V11+$G$23*各種係数!V17)*各種係数!$N$26,"#,###")&amp;"）"),"")</f>
        <v/>
      </c>
      <c r="N24" s="415" t="str">
        <f>IF(AND(COUNT(入力表1【予測】!$D$26:$D$27)&gt;0,COUNT(入力表1【実績】!$D$26:$D$27)&gt;0,ISNUMBER($B$23)),TEXT(概要表【実績】!F36+($G$22*各種係数!W11+$G$23*各種係数!W17)*各種係数!$N$26,"#,###")&amp;IF((($G$22*各種係数!W11+$G$23*各種係数!W17)*各種係数!$N$26)&gt;0.5,"（+"&amp;TEXT(($G$22*各種係数!W11+$G$23*各種係数!W17)*各種係数!$N$26,"#,###")&amp;"）","（"&amp;TEXT(($G$22*各種係数!W11+$G$23*各種係数!W17)*各種係数!$N$26,"#,###")&amp;"）"),"")</f>
        <v/>
      </c>
      <c r="O24" s="415" t="str">
        <f>IF(AND(COUNT(入力表1【予測】!$D$26:$D$27)&gt;0,COUNT(入力表1【実績】!$D$26:$D$27)&gt;0,ISNUMBER($B$23)),TEXT(概要表【実績】!G36+($G$22*各種係数!X11+$G$23*各種係数!X17)*各種係数!$N$26,"#,###")&amp;IF((($G$22*各種係数!X11+$G$23*各種係数!X17)*各種係数!$N$26)&gt;0.5,"（+"&amp;TEXT(($G$22*各種係数!X11+$G$23*各種係数!X17)*各種係数!$N$26,"#,###")&amp;"）","（"&amp;TEXT(($G$22*各種係数!X11+$G$23*各種係数!X17)*各種係数!$N$26,"#,###")&amp;"）"),"")</f>
        <v/>
      </c>
      <c r="P24" s="415" t="str">
        <f>IF(AND(COUNT(入力表1【予測】!$D$26:$D$27)&gt;0,COUNT(入力表1【実績】!$D$26:$D$27)&gt;0,ISNUMBER($B$23)),TEXT(概要表【実績】!H36+$G$22*各種係数!Y11+$G$23*各種係数!Y17,"#,###")&amp;IF(($G$22*各種係数!Y11+$G$23*各種係数!Y17)&gt;0.5,"（+"&amp;TEXT($G$22*各種係数!Y11+$G$23*各種係数!Y17,"#,###")&amp;"）","（"&amp;TEXT($G$22*各種係数!Y11+$G$23*各種係数!Y17,"#,###")&amp;"）"),"")</f>
        <v/>
      </c>
      <c r="Q24" s="415" t="str">
        <f>IF(AND(COUNT(入力表1【予測】!$D$26:$D$27)&gt;0,COUNT(入力表1【実績】!$D$26:$D$27)&gt;0,ISNUMBER($B$23)),TEXT(概要表【実績】!I36+$G$22*各種係数!Z11+$G$23*各種係数!Z17,"#,###")&amp;IF(($G$22*各種係数!Z11+$G$23*各種係数!Z17)&gt;0.5,"（+"&amp;TEXT($G$22*各種係数!Z11+$G$23*各種係数!Z17,"#,###")&amp;"）","（"&amp;TEXT($G$22*各種係数!Z11+$G$23*各種係数!Z17,"#,###")&amp;"）"),"")</f>
        <v/>
      </c>
    </row>
    <row r="25" spans="2:17" x14ac:dyDescent="0.15">
      <c r="J25" s="467"/>
      <c r="K25" s="559" t="s">
        <v>833</v>
      </c>
      <c r="L25" s="560"/>
      <c r="M25" s="416" t="str">
        <f>IF(AND(COUNT(入力表1【予測】!$D$26:$D$27)&gt;0,COUNT(入力表1【実績】!$D$26:$D$27)&gt;0,ISNUMBER($B$23)),TEXT(概要表【実績】!E37+($G$22*各種係数!V12+$G$23*各種係数!V18)*各種係数!$N$26,"#,###")&amp;IF((($G$22*各種係数!V12+$G$23*各種係数!V18)*各種係数!$N$26)&gt;0.5,"（+"&amp;TEXT(($G$22*各種係数!V12+$G$23*各種係数!V18)*各種係数!$N$26,"#,###")&amp;"）","（"&amp;TEXT(($G$22*各種係数!V12+$G$23*各種係数!V18)*各種係数!$N$26,"#,###")&amp;"）"),"")</f>
        <v/>
      </c>
      <c r="N25" s="417" t="str">
        <f>IF(AND(COUNT(入力表1【予測】!$D$26:$D$27)&gt;0,COUNT(入力表1【実績】!$D$26:$D$27)&gt;0,ISNUMBER($B$23)),TEXT(概要表【実績】!F37+($G$22*各種係数!W12+$G$23*各種係数!W18)*各種係数!$N$26,"#,###")&amp;IF((($G$22*各種係数!W12+$G$23*各種係数!W18)*各種係数!$N$26)&gt;0.5,"（+"&amp;TEXT(($G$22*各種係数!W12+$G$23*各種係数!W18)*各種係数!$N$26,"#,###")&amp;"）","（"&amp;TEXT(($G$22*各種係数!W12+$G$23*各種係数!W18)*各種係数!$N$26,"#,###")&amp;"）"),"")</f>
        <v/>
      </c>
      <c r="O25" s="417" t="str">
        <f>IF(AND(COUNT(入力表1【予測】!$D$26:$D$27)&gt;0,COUNT(入力表1【実績】!$D$26:$D$27)&gt;0,ISNUMBER($B$23)),TEXT(概要表【実績】!G37+($G$22*各種係数!X12+$G$23*各種係数!X18)*各種係数!$N$26,"#,###")&amp;IF((($G$22*各種係数!X12+$G$23*各種係数!X18)*各種係数!$N$26)&gt;0.5,"（+"&amp;TEXT(($G$22*各種係数!X12+$G$23*各種係数!X18)*各種係数!$N$26,"#,###")&amp;"）","（"&amp;TEXT(($G$22*各種係数!X12+$G$23*各種係数!X18)*各種係数!$N$26,"#,###")&amp;"）"),"")</f>
        <v/>
      </c>
      <c r="P25" s="417" t="str">
        <f>IF(AND(COUNT(入力表1【予測】!$D$26:$D$27)&gt;0,COUNT(入力表1【実績】!$D$26:$D$27)&gt;0,ISNUMBER($B$23)),TEXT(概要表【実績】!H37+$G$22*各種係数!Y12+$G$23*各種係数!Y18,"#,###")&amp;IF(($G$22*各種係数!Y12+$G$23*各種係数!Y18)&gt;0.5,"（+"&amp;TEXT($G$22*各種係数!Y12+$G$23*各種係数!Y18,"#,###")&amp;"）","（"&amp;TEXT($G$22*各種係数!Y12+$G$23*各種係数!Y18,"#,###")&amp;"）"),"")</f>
        <v/>
      </c>
      <c r="Q25" s="417" t="str">
        <f>IF(AND(COUNT(入力表1【予測】!$D$26:$D$27)&gt;0,COUNT(入力表1【実績】!$D$26:$D$27)&gt;0,ISNUMBER($B$23)),TEXT(概要表【実績】!I37+$G$22*各種係数!Z12+$G$23*各種係数!Z18,"#,###")&amp;IF(($G$22*各種係数!Z12+$G$23*各種係数!Z18)&gt;0.5,"（+"&amp;TEXT($G$22*各種係数!Z12+$G$23*各種係数!Z18,"#,###")&amp;"）","（"&amp;TEXT($G$22*各種係数!Z12+$G$23*各種係数!Z18,"#,###")&amp;"）"),"")</f>
        <v/>
      </c>
    </row>
    <row r="26" spans="2:17" x14ac:dyDescent="0.15">
      <c r="J26" s="210" t="s">
        <v>10</v>
      </c>
    </row>
    <row r="27" spans="2:17" x14ac:dyDescent="0.15">
      <c r="J27" s="210"/>
    </row>
    <row r="28" spans="2:17" x14ac:dyDescent="0.15">
      <c r="J28" s="210"/>
    </row>
    <row r="30" spans="2:17" ht="19.5" x14ac:dyDescent="0.15">
      <c r="B30" s="1" t="s">
        <v>876</v>
      </c>
    </row>
    <row r="32" spans="2:17" x14ac:dyDescent="0.15">
      <c r="P32" s="473" t="str">
        <f>"（単位："&amp;入力表1【予測】!L15&amp;"、人）"</f>
        <v>（単位：千円、人）</v>
      </c>
      <c r="Q32" s="473"/>
    </row>
    <row r="33" spans="2:17" ht="15.95" customHeight="1" x14ac:dyDescent="0.15">
      <c r="B33" s="2" t="s">
        <v>787</v>
      </c>
      <c r="J33" s="382"/>
      <c r="K33" s="443"/>
      <c r="L33" s="455"/>
      <c r="M33" s="193" t="s">
        <v>7</v>
      </c>
      <c r="N33" s="175"/>
      <c r="O33" s="102"/>
      <c r="P33" s="193" t="s">
        <v>6</v>
      </c>
      <c r="Q33" s="102"/>
    </row>
    <row r="34" spans="2:17" x14ac:dyDescent="0.45">
      <c r="J34" s="194"/>
      <c r="K34" s="472"/>
      <c r="L34" s="457"/>
      <c r="M34" s="195"/>
      <c r="N34" s="196" t="s">
        <v>228</v>
      </c>
      <c r="O34" s="197"/>
      <c r="P34" s="195"/>
      <c r="Q34" s="198" t="s">
        <v>836</v>
      </c>
    </row>
    <row r="35" spans="2:17" ht="19.5" thickBot="1" x14ac:dyDescent="0.5">
      <c r="D35" s="10" t="s">
        <v>783</v>
      </c>
      <c r="J35" s="383"/>
      <c r="K35" s="445"/>
      <c r="L35" s="456"/>
      <c r="M35" s="200"/>
      <c r="N35" s="411"/>
      <c r="O35" s="202" t="s">
        <v>835</v>
      </c>
      <c r="P35" s="200"/>
      <c r="Q35" s="412"/>
    </row>
    <row r="36" spans="2:17" ht="20.25" thickTop="1" thickBot="1" x14ac:dyDescent="0.2">
      <c r="B36" s="372" t="s">
        <v>784</v>
      </c>
      <c r="C36" s="565"/>
      <c r="D36" s="566"/>
      <c r="J36" s="194"/>
      <c r="K36" s="437" t="s">
        <v>831</v>
      </c>
      <c r="L36" s="436"/>
      <c r="M36" s="413" t="str">
        <f>IF(AND(COUNT(入力表1【予測】!$D$26:$D$27)&gt;0,COUNT(入力表1【実績】!$D$26:$D$27)&gt;0,COUNT($C$36:$D$37)&gt;0),TEXT(概要表【実績】!E34+($C$36*各種係数!V9+$C$37*各種係数!V15)*各種係数!$N$26,"#,###")&amp;IF((($C$36*各種係数!V9+$C$37*各種係数!V15)*各種係数!$N$26)&gt;0.5,"（+"&amp;TEXT(($C$36*各種係数!V9+$C$37*各種係数!V15)*各種係数!$N$26,"#,###")&amp;"）","（"&amp;TEXT(($C$36*各種係数!V9+$C$37*各種係数!V15)*各種係数!$N$26,"#,###")&amp;"）"),"")</f>
        <v/>
      </c>
      <c r="N36" s="413" t="str">
        <f>IF(AND(COUNT(入力表1【予測】!$D$26:$D$27)&gt;0,COUNT(入力表1【実績】!$D$26:$D$27)&gt;0,COUNT($C$36:$D$37)&gt;0),TEXT(概要表【実績】!F34+($C$36*各種係数!W9+$C$37*各種係数!W15)*各種係数!$N$26,"#,###")&amp;IF((($C$36*各種係数!W9+$C$37*各種係数!W15)*各種係数!$N$26)&gt;0.5,"（+"&amp;TEXT(($C$36*各種係数!W9+$C$37*各種係数!W15)*各種係数!$N$26,"#,###")&amp;"）","（"&amp;TEXT(($C$36*各種係数!W9+$C$37*各種係数!W15)*各種係数!$N$26,"#,###")&amp;"）"),"")</f>
        <v/>
      </c>
      <c r="O36" s="413" t="str">
        <f>IF(AND(COUNT(入力表1【予測】!$D$26:$D$27)&gt;0,COUNT(入力表1【実績】!$D$26:$D$27)&gt;0,COUNT($C$36:$D$37)&gt;0),TEXT(概要表【実績】!G34+($C$36*各種係数!X9+$C$37*各種係数!X15)*各種係数!$N$26,"#,###")&amp;IF((($C$36*各種係数!X9+$C$37*各種係数!X15)*各種係数!$N$26)&gt;0.5,"（+"&amp;TEXT(($C$36*各種係数!X9+$C$37*各種係数!X15)*各種係数!$N$26,"#,###")&amp;"）","（"&amp;TEXT(($C$36*各種係数!X9+$C$37*各種係数!X15)*各種係数!$N$26,"#,###")&amp;"）"),"")</f>
        <v/>
      </c>
      <c r="P36" s="413" t="str">
        <f>IF(AND(COUNT(入力表1【予測】!$D$26:$D$27)&gt;0,COUNT(入力表1【実績】!$D$26:$D$27)&gt;0,COUNT($C$36:$D$37)&gt;0),TEXT(概要表【実績】!H34+$C$36*各種係数!Y9+$C$37*各種係数!Y15,"#,###")&amp;IF(($C$36*各種係数!Y9+$C$37*各種係数!Y15)&gt;0.5,"（+"&amp;TEXT($C$36*各種係数!Y9+$C$37*各種係数!Y15,"#,###")&amp;"）","（"&amp;TEXT($C$36*各種係数!Y9+$C$37*各種係数!Y15,"#,###")&amp;"）"),"")</f>
        <v/>
      </c>
      <c r="Q36" s="413" t="str">
        <f>IF(AND(COUNT(入力表1【予測】!$D$26:$D$27)&gt;0,COUNT(入力表1【実績】!$D$26:$D$27)&gt;0,COUNT($C$36:$D$37)&gt;0),TEXT(概要表【実績】!I34+$C$36*各種係数!Z9+$C$37*各種係数!Z15,"#,###")&amp;IF(($C$36*各種係数!Z9+$C$37*各種係数!Z15)&gt;0.5,"（+"&amp;TEXT($C$36*各種係数!Z9+$C$37*各種係数!Z15,"#,###")&amp;"）","（"&amp;TEXT($C$36*各種係数!Z9+$C$37*各種係数!Z15,"#,###")&amp;"）"),"")</f>
        <v/>
      </c>
    </row>
    <row r="37" spans="2:17" ht="20.25" thickTop="1" thickBot="1" x14ac:dyDescent="0.2">
      <c r="B37" s="372" t="s">
        <v>393</v>
      </c>
      <c r="C37" s="565"/>
      <c r="D37" s="566"/>
      <c r="J37" s="466"/>
      <c r="K37" s="556" t="s">
        <v>8</v>
      </c>
      <c r="L37" s="557"/>
      <c r="M37" s="414" t="str">
        <f>IF(AND(COUNT(入力表1【予測】!$D$26:$D$27)&gt;0,COUNT(入力表1【実績】!$D$26:$D$27)&gt;0,COUNT($C$36:$D$37)&gt;0),TEXT(概要表【実績】!E35+($C$36*各種係数!V10+$C$37*各種係数!V16)*各種係数!$N$26,"#,###")&amp;IF((($C$36*各種係数!V10+$C$37*各種係数!V16)*各種係数!$N$26)&gt;0.5,"（+"&amp;TEXT(($C$36*各種係数!V10+$C$37*各種係数!V16)*各種係数!$N$26,"#,###")&amp;"）","（"&amp;TEXT(($C$36*各種係数!V10+$C$37*各種係数!V16)*各種係数!$N$26,"#,###")&amp;"）"),"")</f>
        <v/>
      </c>
      <c r="N37" s="414" t="str">
        <f>IF(AND(COUNT(入力表1【予測】!$D$26:$D$27)&gt;0,COUNT(入力表1【実績】!$D$26:$D$27)&gt;0,COUNT($C$36:$D$37)&gt;0),TEXT(概要表【実績】!F35+($C$36*各種係数!W10+$C$37*各種係数!W16)*各種係数!$N$26,"#,###")&amp;IF((($C$36*各種係数!W10+$C$37*各種係数!W16)*各種係数!$N$26)&gt;0.5,"（+"&amp;TEXT(($C$36*各種係数!W10+$C$37*各種係数!W16)*各種係数!$N$26,"#,###")&amp;"）","（"&amp;TEXT(($C$36*各種係数!W10+$C$37*各種係数!W16)*各種係数!$N$26,"#,###")&amp;"）"),"")</f>
        <v/>
      </c>
      <c r="O37" s="414" t="str">
        <f>IF(AND(COUNT(入力表1【予測】!$D$26:$D$27)&gt;0,COUNT(入力表1【実績】!$D$26:$D$27)&gt;0,COUNT($C$36:$D$37)&gt;0),TEXT(概要表【実績】!G35+($C$36*各種係数!X10+$C$37*各種係数!X16)*各種係数!$N$26,"#,###")&amp;IF((($C$36*各種係数!X10+$C$37*各種係数!X16)*各種係数!$N$26)&gt;0.5,"（+"&amp;TEXT(($C$36*各種係数!X10+$C$37*各種係数!X16)*各種係数!$N$26,"#,###")&amp;"）","（"&amp;TEXT(($C$36*各種係数!X10+$C$37*各種係数!X16)*各種係数!$N$26,"#,###")&amp;"）"),"")</f>
        <v/>
      </c>
      <c r="P37" s="414" t="str">
        <f>IF(AND(COUNT(入力表1【予測】!$D$26:$D$27)&gt;0,COUNT(入力表1【実績】!$D$26:$D$27)&gt;0,COUNT($C$36:$D$37)&gt;0),TEXT(概要表【実績】!H35+$C$36*各種係数!Y10+$C$37*各種係数!Y16,"#,###")&amp;IF(($C$36*各種係数!Y10+$C$37*各種係数!Y16)&gt;0.5,"（+"&amp;TEXT($C$36*各種係数!Y10+$C$37*各種係数!Y16,"#,###")&amp;"）","（"&amp;TEXT($C$36*各種係数!Y10+$C$37*各種係数!Y16,"#,###")&amp;"）"),"")</f>
        <v/>
      </c>
      <c r="Q37" s="414" t="str">
        <f>IF(AND(COUNT(入力表1【予測】!$D$26:$D$27)&gt;0,COUNT(入力表1【実績】!$D$26:$D$27)&gt;0,COUNT($C$36:$D$37)&gt;0),TEXT(概要表【実績】!I35+$C$36*各種係数!Z10+$C$37*各種係数!Z16,"#,###")&amp;IF(($C$36*各種係数!Z10+$C$37*各種係数!Z16)&gt;0.5,"（+"&amp;TEXT($C$36*各種係数!Z10+$C$37*各種係数!Z16,"#,###")&amp;"）","（"&amp;TEXT($C$36*各種係数!Z10+$C$37*各種係数!Z16,"#,###")&amp;"）"),"")</f>
        <v/>
      </c>
    </row>
    <row r="38" spans="2:17" ht="19.5" thickTop="1" x14ac:dyDescent="0.15">
      <c r="J38" s="466"/>
      <c r="K38" s="558" t="s">
        <v>832</v>
      </c>
      <c r="L38" s="470"/>
      <c r="M38" s="415" t="str">
        <f>IF(AND(COUNT(入力表1【予測】!$D$26:$D$27)&gt;0,COUNT(入力表1【実績】!$D$26:$D$27)&gt;0,COUNT($C$36:$D$37)&gt;0),TEXT(概要表【実績】!E36+($C$36*各種係数!V11+$C$37*各種係数!V17)*各種係数!$N$26,"#,###")&amp;IF((($C$36*各種係数!V11+$C$37*各種係数!V17)*各種係数!$N$26)&gt;0.5,"（+"&amp;TEXT(($C$36*各種係数!V11+$C$37*各種係数!V17)*各種係数!$N$26,"#,###")&amp;"）","（"&amp;TEXT(($C$36*各種係数!V11+$C$37*各種係数!V17)*各種係数!$N$26,"#,###")&amp;"）"),"")</f>
        <v/>
      </c>
      <c r="N38" s="415" t="str">
        <f>IF(AND(COUNT(入力表1【予測】!$D$26:$D$27)&gt;0,COUNT(入力表1【実績】!$D$26:$D$27)&gt;0,COUNT($C$36:$D$37)&gt;0),TEXT(概要表【実績】!F36+($C$36*各種係数!W11+$C$37*各種係数!W17)*各種係数!$N$26,"#,###")&amp;IF((($C$36*各種係数!W11+$C$37*各種係数!W17)*各種係数!$N$26)&gt;0.5,"（+"&amp;TEXT(($C$36*各種係数!W11+$C$37*各種係数!W17)*各種係数!$N$26,"#,###")&amp;"）","（"&amp;TEXT(($C$36*各種係数!W11+$C$37*各種係数!W17)*各種係数!$N$26,"#,###")&amp;"）"),"")</f>
        <v/>
      </c>
      <c r="O38" s="415" t="str">
        <f>IF(AND(COUNT(入力表1【予測】!$D$26:$D$27)&gt;0,COUNT(入力表1【実績】!$D$26:$D$27)&gt;0,COUNT($C$36:$D$37)&gt;0),TEXT(概要表【実績】!G36+($C$36*各種係数!X11+$C$37*各種係数!X17)*各種係数!$N$26,"#,###")&amp;IF((($C$36*各種係数!X11+$C$37*各種係数!X17)*各種係数!$N$26)&gt;0.5,"（+"&amp;TEXT(($C$36*各種係数!X11+$C$37*各種係数!X17)*各種係数!$N$26,"#,###")&amp;"）","（"&amp;TEXT(($C$36*各種係数!X11+$C$37*各種係数!X17)*各種係数!$N$26,"#,###")&amp;"）"),"")</f>
        <v/>
      </c>
      <c r="P38" s="415" t="str">
        <f>IF(AND(COUNT(入力表1【予測】!$D$26:$D$27)&gt;0,COUNT(入力表1【実績】!$D$26:$D$27)&gt;0,COUNT($C$36:$D$37)&gt;0),TEXT(概要表【実績】!H36+$C$36*各種係数!Y11+$C$37*各種係数!Y17,"#,###")&amp;IF(($C$36*各種係数!Y11+$C$37*各種係数!Y17)&gt;0.5,"（+"&amp;TEXT($C$36*各種係数!Y11+$C$37*各種係数!Y17,"#,###")&amp;"）","（"&amp;TEXT($C$36*各種係数!Y11+$C$37*各種係数!Y17,"#,###")&amp;"）"),"")</f>
        <v/>
      </c>
      <c r="Q38" s="415" t="str">
        <f>IF(AND(COUNT(入力表1【予測】!$D$26:$D$27)&gt;0,COUNT(入力表1【実績】!$D$26:$D$27)&gt;0,COUNT($C$36:$D$37)&gt;0),TEXT(概要表【実績】!I36+$C$36*各種係数!Z11+$C$37*各種係数!Z17,"#,###")&amp;IF(($C$36*各種係数!Z11+$C$37*各種係数!Z17)&gt;0.5,"（+"&amp;TEXT($C$36*各種係数!Z11+$C$37*各種係数!Z17,"#,###")&amp;"）","（"&amp;TEXT($C$36*各種係数!Z11+$C$37*各種係数!Z17,"#,###")&amp;"）"),"")</f>
        <v/>
      </c>
    </row>
    <row r="39" spans="2:17" x14ac:dyDescent="0.15">
      <c r="J39" s="467"/>
      <c r="K39" s="559" t="s">
        <v>833</v>
      </c>
      <c r="L39" s="560"/>
      <c r="M39" s="416" t="str">
        <f>IF(AND(COUNT(入力表1【予測】!$D$26:$D$27)&gt;0,COUNT(入力表1【実績】!$D$26:$D$27)&gt;0,COUNT($C$36:$D$37)&gt;0),TEXT(概要表【実績】!E37+($C$36*各種係数!V12+$C$37*各種係数!V18)*各種係数!$N$26,"#,###")&amp;IF((($C$36*各種係数!V12+$C$37*各種係数!V18)*各種係数!$N$26)&gt;0.5,"（+"&amp;TEXT(($C$36*各種係数!V12+$C$37*各種係数!V18)*各種係数!$N$26,"#,###")&amp;"）","（"&amp;TEXT(($C$36*各種係数!V12+$C$37*各種係数!V18)*各種係数!$N$26,"#,###")&amp;"）"),"")</f>
        <v/>
      </c>
      <c r="N39" s="417" t="str">
        <f>IF(AND(COUNT(入力表1【予測】!$D$26:$D$27)&gt;0,COUNT(入力表1【実績】!$D$26:$D$27)&gt;0,COUNT($C$36:$D$37)&gt;0),TEXT(概要表【実績】!F37+($C$36*各種係数!W12+$C$37*各種係数!W18)*各種係数!$N$26,"#,###")&amp;IF((($C$36*各種係数!W12+$C$37*各種係数!W18)*各種係数!$N$26)&gt;0.5,"（+"&amp;TEXT(($C$36*各種係数!W12+$C$37*各種係数!W18)*各種係数!$N$26,"#,###")&amp;"）","（"&amp;TEXT(($C$36*各種係数!W12+$C$37*各種係数!W18)*各種係数!$N$26,"#,###")&amp;"）"),"")</f>
        <v/>
      </c>
      <c r="O39" s="417" t="str">
        <f>IF(AND(COUNT(入力表1【予測】!$D$26:$D$27)&gt;0,COUNT(入力表1【実績】!$D$26:$D$27)&gt;0,COUNT($C$36:$D$37)&gt;0),TEXT(概要表【実績】!G37+($C$36*各種係数!X12+$C$37*各種係数!X18)*各種係数!$N$26,"#,###")&amp;IF((($C$36*各種係数!X12+$C$37*各種係数!X18)*各種係数!$N$26)&gt;0.5,"（+"&amp;TEXT(($C$36*各種係数!X12+$C$37*各種係数!X18)*各種係数!$N$26,"#,###")&amp;"）","（"&amp;TEXT(($C$36*各種係数!X12+$C$37*各種係数!X18)*各種係数!$N$26,"#,###")&amp;"）"),"")</f>
        <v/>
      </c>
      <c r="P39" s="417" t="str">
        <f>IF(AND(COUNT(入力表1【予測】!$D$26:$D$27)&gt;0,COUNT(入力表1【実績】!$D$26:$D$27)&gt;0,COUNT($C$36:$D$37)&gt;0),TEXT(概要表【実績】!H37+$C$36*各種係数!Y12+$C$37*各種係数!Y18,"#,###")&amp;IF(($C$36*各種係数!Y12+$C$37*各種係数!Y18)&gt;0.5,"（+"&amp;TEXT($C$36*各種係数!Y12+$C$37*各種係数!Y18,"#,###")&amp;"）","（"&amp;TEXT($C$36*各種係数!Y12+$C$37*各種係数!Y18,"#,###")&amp;"）"),"")</f>
        <v/>
      </c>
      <c r="Q39" s="417" t="str">
        <f>IF(AND(COUNT(入力表1【予測】!$D$26:$D$27)&gt;0,COUNT(入力表1【実績】!$D$26:$D$27)&gt;0,COUNT($C$36:$D$37)&gt;0),TEXT(概要表【実績】!I37+$C$36*各種係数!Z12+$C$37*各種係数!Z18,"#,###")&amp;IF(($C$36*各種係数!Z12+$C$37*各種係数!Z18)&gt;0.5,"（+"&amp;TEXT($C$36*各種係数!Z12+$C$37*各種係数!Z18,"#,###")&amp;"）","（"&amp;TEXT($C$36*各種係数!Z12+$C$37*各種係数!Z18,"#,###")&amp;"）"),"")</f>
        <v/>
      </c>
    </row>
    <row r="40" spans="2:17" x14ac:dyDescent="0.15">
      <c r="J40" s="210" t="s">
        <v>10</v>
      </c>
    </row>
    <row r="41" spans="2:17" x14ac:dyDescent="0.15">
      <c r="J41" s="210"/>
    </row>
    <row r="42" spans="2:17" x14ac:dyDescent="0.15">
      <c r="J42" s="210"/>
    </row>
    <row r="44" spans="2:17" ht="19.5" x14ac:dyDescent="0.15">
      <c r="B44" s="1" t="s">
        <v>813</v>
      </c>
    </row>
    <row r="46" spans="2:17" x14ac:dyDescent="0.15">
      <c r="P46" s="473" t="str">
        <f>"（単位："&amp;入力表1【予測】!L15&amp;"、人）"</f>
        <v>（単位：千円、人）</v>
      </c>
      <c r="Q46" s="473"/>
    </row>
    <row r="47" spans="2:17" ht="15.95" customHeight="1" x14ac:dyDescent="0.15">
      <c r="B47" s="2" t="s">
        <v>877</v>
      </c>
      <c r="J47" s="382"/>
      <c r="K47" s="443"/>
      <c r="L47" s="455"/>
      <c r="M47" s="193" t="s">
        <v>7</v>
      </c>
      <c r="N47" s="353"/>
      <c r="O47" s="102"/>
      <c r="P47" s="193" t="s">
        <v>6</v>
      </c>
      <c r="Q47" s="166"/>
    </row>
    <row r="48" spans="2:17" x14ac:dyDescent="0.45">
      <c r="J48" s="194"/>
      <c r="K48" s="472"/>
      <c r="L48" s="457"/>
      <c r="M48" s="195"/>
      <c r="N48" s="196" t="s">
        <v>228</v>
      </c>
      <c r="O48" s="197"/>
      <c r="P48" s="195"/>
      <c r="Q48" s="198" t="s">
        <v>836</v>
      </c>
    </row>
    <row r="49" spans="2:17" x14ac:dyDescent="0.45">
      <c r="D49" s="10" t="s">
        <v>754</v>
      </c>
      <c r="J49" s="383"/>
      <c r="K49" s="445"/>
      <c r="L49" s="456"/>
      <c r="M49" s="200"/>
      <c r="N49" s="411"/>
      <c r="O49" s="202" t="s">
        <v>835</v>
      </c>
      <c r="P49" s="200"/>
      <c r="Q49" s="412"/>
    </row>
    <row r="50" spans="2:17" ht="19.5" thickBot="1" x14ac:dyDescent="0.2">
      <c r="B50" s="460" t="s">
        <v>786</v>
      </c>
      <c r="C50" s="460"/>
      <c r="D50" s="460"/>
      <c r="E50" s="6"/>
      <c r="J50" s="194"/>
      <c r="K50" s="437" t="s">
        <v>831</v>
      </c>
      <c r="L50" s="436"/>
      <c r="M50" s="413" t="str">
        <f>IF(AND(COUNT(入力表1【予測】!$D$26:$D$27)&gt;0,COUNT(入力表1【実績】!$D$26:$D$27)&gt;0,ISNUMBER($B$51)),TEXT(((入力表1【実績】!$D$26+入力表1【実績】!$D$27*$B$51)*各種係数!V9+入力表1【実績】!$D$27*(1-$B$51)*各種係数!V15)*各種係数!$N$26,"#,###")&amp;IF(((((入力表1【実績】!$D$26+入力表1【実績】!$D$27*$B$51)*各種係数!V9+入力表1【実績】!$D$27*(1-$B$51)*各種係数!V15)*各種係数!$N$26)-概要表【実績】!E34)&gt;0.5,"（+"&amp;TEXT(((入力表1【実績】!$D$26+入力表1【実績】!$D$27*$B$51)*各種係数!V9+入力表1【実績】!$D$27*(1-$B$51)*各種係数!V15)*各種係数!$N$26-概要表【実績】!E34,"#,###")&amp;"）","（"&amp;TEXT(((入力表1【実績】!$D$26+入力表1【実績】!$D$27*$B$51)*各種係数!V9+入力表1【実績】!$D$27*(1-$B$51)*各種係数!V15)*各種係数!$N$26-概要表【実績】!E34,"#,###")&amp;"）"),"")</f>
        <v/>
      </c>
      <c r="N50" s="413" t="str">
        <f>IF(AND(COUNT(入力表1【予測】!$D$26:$D$27)&gt;0,COUNT(入力表1【実績】!$D$26:$D$27)&gt;0,ISNUMBER($B$51)),TEXT(((入力表1【実績】!$D$26+入力表1【実績】!$D$27*$B$51)*各種係数!W9+入力表1【実績】!$D$27*(1-$B$51)*各種係数!W15)*各種係数!$N$26,"#,###")&amp;IF(((((入力表1【実績】!$D$26+入力表1【実績】!$D$27*$B$51)*各種係数!W9+入力表1【実績】!$D$27*(1-$B$51)*各種係数!W15)*各種係数!$N$26)-概要表【実績】!F34)&gt;0.5,"（+"&amp;TEXT(((入力表1【実績】!$D$26+入力表1【実績】!$D$27*$B$51)*各種係数!W9+入力表1【実績】!$D$27*(1-$B$51)*各種係数!W15)*各種係数!$N$26-概要表【実績】!F34,"#,###")&amp;"）","（"&amp;TEXT(((入力表1【実績】!$D$26+入力表1【実績】!$D$27*$B$51)*各種係数!W9+入力表1【実績】!$D$27*(1-$B$51)*各種係数!W15)*各種係数!$N$26-概要表【実績】!F34,"#,###")&amp;"）"),"")</f>
        <v/>
      </c>
      <c r="O50" s="413" t="str">
        <f>IF(AND(COUNT(入力表1【予測】!$D$26:$D$27)&gt;0,COUNT(入力表1【実績】!$D$26:$D$27)&gt;0,ISNUMBER($B$51)),TEXT(((入力表1【実績】!$D$26+入力表1【実績】!$D$27*$B$51)*各種係数!X9+入力表1【実績】!$D$27*(1-$B$51)*各種係数!X15)*各種係数!$N$26,"#,###")&amp;IF(((((入力表1【実績】!$D$26+入力表1【実績】!$D$27*$B$51)*各種係数!X9+入力表1【実績】!$D$27*(1-$B$51)*各種係数!X15)*各種係数!$N$26)-概要表【実績】!G34)&gt;0.5,"（+"&amp;TEXT(((入力表1【実績】!$D$26+入力表1【実績】!$D$27*$B$51)*各種係数!X9+入力表1【実績】!$D$27*(1-$B$51)*各種係数!X15)*各種係数!$N$26-概要表【実績】!G34,"#,###")&amp;"）","（"&amp;TEXT(((入力表1【実績】!$D$26+入力表1【実績】!$D$27*$B$51)*各種係数!X9+入力表1【実績】!$D$27*(1-$B$51)*各種係数!X15)*各種係数!$N$26-概要表【実績】!G34,"#,###")&amp;"）"),"")</f>
        <v/>
      </c>
      <c r="P50" s="413" t="str">
        <f>IF(AND(COUNT(入力表1【予測】!$D$26:$D$27)&gt;0,COUNT(入力表1【実績】!$D$26:$D$27)&gt;0,ISNUMBER($B$51)),TEXT((入力表1【実績】!$D$26+入力表1【実績】!$D$27*$B$51)*各種係数!Y9+入力表1【実績】!$D$27*(1-$B$51)*各種係数!Y15,"#,###")&amp;IF((((入力表1【実績】!$D$26+入力表1【実績】!$D$27*$B$51)*各種係数!Y9+入力表1【実績】!$D$27*(1-$B$51)*各種係数!Y15)-概要表【実績】!H34)&gt;0.5,"（+"&amp;TEXT(((入力表1【実績】!$D$26+入力表1【実績】!$D$27*$B$51)*各種係数!Y9+入力表1【実績】!$D$27*(1-$B$51)*各種係数!Y15)-概要表【実績】!H34,"#,###")&amp;"）","（"&amp;TEXT(((入力表1【実績】!$D$26+入力表1【実績】!$D$27*$B$51)*各種係数!Y9+入力表1【実績】!$D$27*(1-$B$51)*各種係数!Y15)-概要表【実績】!H34,"#,###")&amp;"）"),"")</f>
        <v/>
      </c>
      <c r="Q50" s="413" t="str">
        <f>IF(AND(COUNT(入力表1【予測】!$D$26:$D$27)&gt;0,COUNT(入力表1【実績】!$D$26:$D$27)&gt;0,ISNUMBER($B$51)),TEXT((入力表1【実績】!$D$26+入力表1【実績】!$D$27*$B$51)*各種係数!Z9+入力表1【実績】!$D$27*(1-$B$51)*各種係数!Z15,"#,###")&amp;IF((((入力表1【実績】!$D$26+入力表1【実績】!$D$27*$B$51)*各種係数!Z9+入力表1【実績】!$D$27*(1-$B$51)*各種係数!Z15)-概要表【実績】!I34)&gt;0.5,"（+"&amp;TEXT(((入力表1【実績】!$D$26+入力表1【実績】!$D$27*$B$51)*各種係数!Z9+入力表1【実績】!$D$27*(1-$B$51)*各種係数!Z15)-概要表【実績】!I34,"#,###")&amp;"）","（"&amp;TEXT(((入力表1【実績】!$D$26+入力表1【実績】!$D$27*$B$51)*各種係数!Z9+入力表1【実績】!$D$27*(1-$B$51)*各種係数!Z15)-概要表【実績】!I34,"#,###")&amp;"）"),"")</f>
        <v/>
      </c>
    </row>
    <row r="51" spans="2:17" ht="20.25" thickTop="1" thickBot="1" x14ac:dyDescent="0.2">
      <c r="B51" s="567"/>
      <c r="C51" s="568"/>
      <c r="D51" s="569"/>
      <c r="E51" s="8"/>
      <c r="J51" s="466"/>
      <c r="K51" s="556" t="s">
        <v>8</v>
      </c>
      <c r="L51" s="557"/>
      <c r="M51" s="414" t="str">
        <f>IF(AND(COUNT(入力表1【予測】!$D$26:$D$27)&gt;0,COUNT(入力表1【実績】!$D$26:$D$27)&gt;0,ISNUMBER($B$51)),TEXT(((入力表1【実績】!$D$26+入力表1【実績】!$D$27*$B$51)*各種係数!V10+入力表1【実績】!$D$27*(1-$B$51)*各種係数!V16)*各種係数!$N$26,"#,###")&amp;IF(((((入力表1【実績】!$D$26+入力表1【実績】!$D$27*$B$51)*各種係数!V10+入力表1【実績】!$D$27*(1-$B$51)*各種係数!V16)*各種係数!$N$26)-概要表【実績】!E35)&gt;0.5,"（+"&amp;TEXT(((入力表1【実績】!$D$26+入力表1【実績】!$D$27*$B$51)*各種係数!V10+入力表1【実績】!$D$27*(1-$B$51)*各種係数!V16)*各種係数!$N$26-概要表【実績】!E35,"#,###")&amp;"）","（"&amp;TEXT(((入力表1【実績】!$D$26+入力表1【実績】!$D$27*$B$51)*各種係数!V10+入力表1【実績】!$D$27*(1-$B$51)*各種係数!V16)*各種係数!$N$26-概要表【実績】!E35,"#,###")&amp;"）"),"")</f>
        <v/>
      </c>
      <c r="N51" s="414" t="str">
        <f>IF(AND(COUNT(入力表1【予測】!$D$26:$D$27)&gt;0,COUNT(入力表1【実績】!$D$26:$D$27)&gt;0,ISNUMBER($B$51)),TEXT(((入力表1【実績】!$D$26+入力表1【実績】!$D$27*$B$51)*各種係数!W10+入力表1【実績】!$D$27*(1-$B$51)*各種係数!W16)*各種係数!$N$26,"#,###")&amp;IF(((((入力表1【実績】!$D$26+入力表1【実績】!$D$27*$B$51)*各種係数!W10+入力表1【実績】!$D$27*(1-$B$51)*各種係数!W16)*各種係数!$N$26)-概要表【実績】!F35)&gt;0.5,"（+"&amp;TEXT(((入力表1【実績】!$D$26+入力表1【実績】!$D$27*$B$51)*各種係数!W10+入力表1【実績】!$D$27*(1-$B$51)*各種係数!W16)*各種係数!$N$26-概要表【実績】!F35,"#,###")&amp;"）","（"&amp;TEXT(((入力表1【実績】!$D$26+入力表1【実績】!$D$27*$B$51)*各種係数!W10+入力表1【実績】!$D$27*(1-$B$51)*各種係数!W16)*各種係数!$N$26-概要表【実績】!F35,"#,###")&amp;"）"),"")</f>
        <v/>
      </c>
      <c r="O51" s="414" t="str">
        <f>IF(AND(COUNT(入力表1【予測】!$D$26:$D$27)&gt;0,COUNT(入力表1【実績】!$D$26:$D$27)&gt;0,ISNUMBER($B$51)),TEXT(((入力表1【実績】!$D$26+入力表1【実績】!$D$27*$B$51)*各種係数!X10+入力表1【実績】!$D$27*(1-$B$51)*各種係数!X16)*各種係数!$N$26,"#,###")&amp;IF(((((入力表1【実績】!$D$26+入力表1【実績】!$D$27*$B$51)*各種係数!X10+入力表1【実績】!$D$27*(1-$B$51)*各種係数!X16)*各種係数!$N$26)-概要表【実績】!G35)&gt;0.5,"（+"&amp;TEXT(((入力表1【実績】!$D$26+入力表1【実績】!$D$27*$B$51)*各種係数!X10+入力表1【実績】!$D$27*(1-$B$51)*各種係数!X16)*各種係数!$N$26-概要表【実績】!G35,"#,###")&amp;"）","（"&amp;TEXT(((入力表1【実績】!$D$26+入力表1【実績】!$D$27*$B$51)*各種係数!X10+入力表1【実績】!$D$27*(1-$B$51)*各種係数!X16)*各種係数!$N$26-概要表【実績】!G35,"#,###")&amp;"）"),"")</f>
        <v/>
      </c>
      <c r="P51" s="414" t="str">
        <f>IF(AND(COUNT(入力表1【予測】!$D$26:$D$27)&gt;0,COUNT(入力表1【実績】!$D$26:$D$27)&gt;0,ISNUMBER($B$51)),TEXT((入力表1【実績】!$D$26+入力表1【実績】!$D$27*$B$51)*各種係数!Y10+入力表1【実績】!$D$27*(1-$B$51)*各種係数!Y16,"#,###")&amp;IF((((入力表1【実績】!$D$26+入力表1【実績】!$D$27*$B$51)*各種係数!Y10+入力表1【実績】!$D$27*(1-$B$51)*各種係数!Y16)-概要表【実績】!H35)&gt;0.5,"（+"&amp;TEXT(((入力表1【実績】!$D$26+入力表1【実績】!$D$27*$B$51)*各種係数!Y10+入力表1【実績】!$D$27*(1-$B$51)*各種係数!Y16)-概要表【実績】!H35,"#,###")&amp;"）","（"&amp;TEXT(((入力表1【実績】!$D$26+入力表1【実績】!$D$27*$B$51)*各種係数!Y10+入力表1【実績】!$D$27*(1-$B$51)*各種係数!Y16)-概要表【実績】!H35,"#,###")&amp;"）"),"")</f>
        <v/>
      </c>
      <c r="Q51" s="414" t="str">
        <f>IF(AND(COUNT(入力表1【予測】!$D$26:$D$27)&gt;0,COUNT(入力表1【実績】!$D$26:$D$27)&gt;0,ISNUMBER($B$51)),TEXT((入力表1【実績】!$D$26+入力表1【実績】!$D$27*$B$51)*各種係数!Z10+入力表1【実績】!$D$27*(1-$B$51)*各種係数!Z16,"#,###")&amp;IF((((入力表1【実績】!$D$26+入力表1【実績】!$D$27*$B$51)*各種係数!Z10+入力表1【実績】!$D$27*(1-$B$51)*各種係数!Z16)-概要表【実績】!I35)&gt;0.5,"（+"&amp;TEXT(((入力表1【実績】!$D$26+入力表1【実績】!$D$27*$B$51)*各種係数!Z10+入力表1【実績】!$D$27*(1-$B$51)*各種係数!Z16)-概要表【実績】!I35,"#,###")&amp;"）","（"&amp;TEXT(((入力表1【実績】!$D$26+入力表1【実績】!$D$27*$B$51)*各種係数!Z10+入力表1【実績】!$D$27*(1-$B$51)*各種係数!Z16)-概要表【実績】!I35,"#,###")&amp;"）"),"")</f>
        <v/>
      </c>
    </row>
    <row r="52" spans="2:17" ht="19.5" thickTop="1" x14ac:dyDescent="0.15">
      <c r="J52" s="466"/>
      <c r="K52" s="558" t="s">
        <v>832</v>
      </c>
      <c r="L52" s="470"/>
      <c r="M52" s="415" t="str">
        <f>IF(AND(COUNT(入力表1【予測】!$D$26:$D$27)&gt;0,COUNT(入力表1【実績】!$D$26:$D$27)&gt;0,ISNUMBER($B$51)),TEXT(((入力表1【実績】!$D$26+入力表1【実績】!$D$27*$B$51)*各種係数!V11+入力表1【実績】!$D$27*(1-$B$51)*各種係数!V17)*各種係数!$N$26,"#,###")&amp;IF(((((入力表1【実績】!$D$26+入力表1【実績】!$D$27*$B$51)*各種係数!V11+入力表1【実績】!$D$27*(1-$B$51)*各種係数!V17)*各種係数!$N$26)-概要表【実績】!E36)&gt;0.5,"（+"&amp;TEXT(((入力表1【実績】!$D$26+入力表1【実績】!$D$27*$B$51)*各種係数!V11+入力表1【実績】!$D$27*(1-$B$51)*各種係数!V17)*各種係数!$N$26-概要表【実績】!E36,"#,###")&amp;"）","（"&amp;TEXT(((入力表1【実績】!$D$26+入力表1【実績】!$D$27*$B$51)*各種係数!V11+入力表1【実績】!$D$27*(1-$B$51)*各種係数!V17)*各種係数!$N$26-概要表【実績】!E36,"#,###")&amp;"）"),"")</f>
        <v/>
      </c>
      <c r="N52" s="415" t="str">
        <f>IF(AND(COUNT(入力表1【予測】!$D$26:$D$27)&gt;0,COUNT(入力表1【実績】!$D$26:$D$27)&gt;0,ISNUMBER($B$51)),TEXT(((入力表1【実績】!$D$26+入力表1【実績】!$D$27*$B$51)*各種係数!W11+入力表1【実績】!$D$27*(1-$B$51)*各種係数!W17)*各種係数!$N$26,"#,###")&amp;IF(((((入力表1【実績】!$D$26+入力表1【実績】!$D$27*$B$51)*各種係数!W11+入力表1【実績】!$D$27*(1-$B$51)*各種係数!W17)*各種係数!$N$26)-概要表【実績】!F36)&gt;0.5,"（+"&amp;TEXT(((入力表1【実績】!$D$26+入力表1【実績】!$D$27*$B$51)*各種係数!W11+入力表1【実績】!$D$27*(1-$B$51)*各種係数!W17)*各種係数!$N$26-概要表【実績】!F36,"#,###")&amp;"）","（"&amp;TEXT(((入力表1【実績】!$D$26+入力表1【実績】!$D$27*$B$51)*各種係数!W11+入力表1【実績】!$D$27*(1-$B$51)*各種係数!W17)*各種係数!$N$26-概要表【実績】!F36,"#,###")&amp;"）"),"")</f>
        <v/>
      </c>
      <c r="O52" s="415" t="str">
        <f>IF(AND(COUNT(入力表1【予測】!$D$26:$D$27)&gt;0,COUNT(入力表1【実績】!$D$26:$D$27)&gt;0,ISNUMBER($B$51)),TEXT(((入力表1【実績】!$D$26+入力表1【実績】!$D$27*$B$51)*各種係数!X11+入力表1【実績】!$D$27*(1-$B$51)*各種係数!X17)*各種係数!$N$26,"#,###")&amp;IF(((((入力表1【実績】!$D$26+入力表1【実績】!$D$27*$B$51)*各種係数!X11+入力表1【実績】!$D$27*(1-$B$51)*各種係数!X17)*各種係数!$N$26)-概要表【実績】!G36)&gt;0.5,"（+"&amp;TEXT(((入力表1【実績】!$D$26+入力表1【実績】!$D$27*$B$51)*各種係数!X11+入力表1【実績】!$D$27*(1-$B$51)*各種係数!X17)*各種係数!$N$26-概要表【実績】!G36,"#,###")&amp;"）","（"&amp;TEXT(((入力表1【実績】!$D$26+入力表1【実績】!$D$27*$B$51)*各種係数!X11+入力表1【実績】!$D$27*(1-$B$51)*各種係数!X17)*各種係数!$N$26-概要表【実績】!G36,"#,###")&amp;"）"),"")</f>
        <v/>
      </c>
      <c r="P52" s="415" t="str">
        <f>IF(AND(COUNT(入力表1【予測】!$D$26:$D$27)&gt;0,COUNT(入力表1【実績】!$D$26:$D$27)&gt;0,ISNUMBER($B$51)),TEXT((入力表1【実績】!$D$26+入力表1【実績】!$D$27*$B$51)*各種係数!Y11+入力表1【実績】!$D$27*(1-$B$51)*各種係数!Y17,"#,###")&amp;IF((((入力表1【実績】!$D$26+入力表1【実績】!$D$27*$B$51)*各種係数!Y11+入力表1【実績】!$D$27*(1-$B$51)*各種係数!Y17)-概要表【実績】!H36)&gt;0.5,"（+"&amp;TEXT(((入力表1【実績】!$D$26+入力表1【実績】!$D$27*$B$51)*各種係数!Y11+入力表1【実績】!$D$27*(1-$B$51)*各種係数!Y17)-概要表【実績】!H36,"#,###")&amp;"）","（"&amp;TEXT(((入力表1【実績】!$D$26+入力表1【実績】!$D$27*$B$51)*各種係数!Y11+入力表1【実績】!$D$27*(1-$B$51)*各種係数!Y17)-概要表【実績】!H36,"#,###")&amp;"）"),"")</f>
        <v/>
      </c>
      <c r="Q52" s="415" t="str">
        <f>IF(AND(COUNT(入力表1【予測】!$D$26:$D$27)&gt;0,COUNT(入力表1【実績】!$D$26:$D$27)&gt;0,ISNUMBER($B$51)),TEXT((入力表1【実績】!$D$26+入力表1【実績】!$D$27*$B$51)*各種係数!Z11+入力表1【実績】!$D$27*(1-$B$51)*各種係数!Z17,"#,###")&amp;IF((((入力表1【実績】!$D$26+入力表1【実績】!$D$27*$B$51)*各種係数!Z11+入力表1【実績】!$D$27*(1-$B$51)*各種係数!Z17)-概要表【実績】!I36)&gt;0.5,"（+"&amp;TEXT(((入力表1【実績】!$D$26+入力表1【実績】!$D$27*$B$51)*各種係数!Z11+入力表1【実績】!$D$27*(1-$B$51)*各種係数!Z17)-概要表【実績】!I36,"#,###")&amp;"）","（"&amp;TEXT(((入力表1【実績】!$D$26+入力表1【実績】!$D$27*$B$51)*各種係数!Z11+入力表1【実績】!$D$27*(1-$B$51)*各種係数!Z17)-概要表【実績】!I36,"#,###")&amp;"）"),"")</f>
        <v/>
      </c>
    </row>
    <row r="53" spans="2:17" x14ac:dyDescent="0.15">
      <c r="J53" s="467"/>
      <c r="K53" s="559" t="s">
        <v>833</v>
      </c>
      <c r="L53" s="560"/>
      <c r="M53" s="416" t="str">
        <f>IF(AND(COUNT(入力表1【予測】!$D$26:$D$27)&gt;0,COUNT(入力表1【実績】!$D$26:$D$27)&gt;0,ISNUMBER($B$51)),TEXT(((入力表1【実績】!$D$26+入力表1【実績】!$D$27*$B$51)*各種係数!V12+入力表1【実績】!$D$27*(1-$B$51)*各種係数!V18)*各種係数!$N$26,"#,###")&amp;IF(((((入力表1【実績】!$D$26+入力表1【実績】!$D$27*$B$51)*各種係数!V12+入力表1【実績】!$D$27*(1-$B$51)*各種係数!V18)*各種係数!$N$26)-概要表【実績】!E37)&gt;0.5,"（+"&amp;TEXT(((入力表1【実績】!$D$26+入力表1【実績】!$D$27*$B$51)*各種係数!V12+入力表1【実績】!$D$27*(1-$B$51)*各種係数!V18)*各種係数!$N$26-概要表【実績】!E37,"#,###")&amp;"）","（"&amp;TEXT(((入力表1【実績】!$D$26+入力表1【実績】!$D$27*$B$51)*各種係数!V12+入力表1【実績】!$D$27*(1-$B$51)*各種係数!V18)*各種係数!$N$26-概要表【実績】!E37,"#,###")&amp;"）"),"")</f>
        <v/>
      </c>
      <c r="N53" s="417" t="str">
        <f>IF(AND(COUNT(入力表1【予測】!$D$26:$D$27)&gt;0,COUNT(入力表1【実績】!$D$26:$D$27)&gt;0,ISNUMBER($B$51)),TEXT(((入力表1【実績】!$D$26+入力表1【実績】!$D$27*$B$51)*各種係数!W12+入力表1【実績】!$D$27*(1-$B$51)*各種係数!W18)*各種係数!$N$26,"#,###")&amp;IF(((((入力表1【実績】!$D$26+入力表1【実績】!$D$27*$B$51)*各種係数!W12+入力表1【実績】!$D$27*(1-$B$51)*各種係数!W18)*各種係数!$N$26)-概要表【実績】!F37)&gt;0.5,"（+"&amp;TEXT(((入力表1【実績】!$D$26+入力表1【実績】!$D$27*$B$51)*各種係数!W12+入力表1【実績】!$D$27*(1-$B$51)*各種係数!W18)*各種係数!$N$26-概要表【実績】!F37,"#,###")&amp;"）","（"&amp;TEXT(((入力表1【実績】!$D$26+入力表1【実績】!$D$27*$B$51)*各種係数!W12+入力表1【実績】!$D$27*(1-$B$51)*各種係数!W18)*各種係数!$N$26-概要表【実績】!F37,"#,###")&amp;"）"),"")</f>
        <v/>
      </c>
      <c r="O53" s="417" t="str">
        <f>IF(AND(COUNT(入力表1【予測】!$D$26:$D$27)&gt;0,COUNT(入力表1【実績】!$D$26:$D$27)&gt;0,ISNUMBER($B$51)),TEXT(((入力表1【実績】!$D$26+入力表1【実績】!$D$27*$B$51)*各種係数!X12+入力表1【実績】!$D$27*(1-$B$51)*各種係数!X18)*各種係数!$N$26,"#,###")&amp;IF(((((入力表1【実績】!$D$26+入力表1【実績】!$D$27*$B$51)*各種係数!X12+入力表1【実績】!$D$27*(1-$B$51)*各種係数!X18)*各種係数!$N$26)-概要表【実績】!G37)&gt;0.5,"（+"&amp;TEXT(((入力表1【実績】!$D$26+入力表1【実績】!$D$27*$B$51)*各種係数!X12+入力表1【実績】!$D$27*(1-$B$51)*各種係数!X18)*各種係数!$N$26-概要表【実績】!G37,"#,###")&amp;"）","（"&amp;TEXT(((入力表1【実績】!$D$26+入力表1【実績】!$D$27*$B$51)*各種係数!X12+入力表1【実績】!$D$27*(1-$B$51)*各種係数!X18)*各種係数!$N$26-概要表【実績】!G37,"#,###")&amp;"）"),"")</f>
        <v/>
      </c>
      <c r="P53" s="417" t="str">
        <f>IF(AND(COUNT(入力表1【予測】!$D$26:$D$27)&gt;0,COUNT(入力表1【実績】!$D$26:$D$27)&gt;0,ISNUMBER($B$51)),TEXT((入力表1【実績】!$D$26+入力表1【実績】!$D$27*$B$51)*各種係数!Y12+入力表1【実績】!$D$27*(1-$B$51)*各種係数!Y18,"#,###")&amp;IF((((入力表1【実績】!$D$26+入力表1【実績】!$D$27*$B$51)*各種係数!Y12+入力表1【実績】!$D$27*(1-$B$51)*各種係数!Y18)-概要表【実績】!H37)&gt;0.5,"（+"&amp;TEXT(((入力表1【実績】!$D$26+入力表1【実績】!$D$27*$B$51)*各種係数!Y12+入力表1【実績】!$D$27*(1-$B$51)*各種係数!Y18)-概要表【実績】!H37,"#,###")&amp;"）","（"&amp;TEXT(((入力表1【実績】!$D$26+入力表1【実績】!$D$27*$B$51)*各種係数!Y12+入力表1【実績】!$D$27*(1-$B$51)*各種係数!Y18)-概要表【実績】!H37,"#,###")&amp;"）"),"")</f>
        <v/>
      </c>
      <c r="Q53" s="417" t="str">
        <f>IF(AND(COUNT(入力表1【予測】!$D$26:$D$27)&gt;0,COUNT(入力表1【実績】!$D$26:$D$27)&gt;0,ISNUMBER($B$51)),TEXT((入力表1【実績】!$D$26+入力表1【実績】!$D$27*$B$51)*各種係数!Z12+入力表1【実績】!$D$27*(1-$B$51)*各種係数!Z18,"#,###")&amp;IF((((入力表1【実績】!$D$26+入力表1【実績】!$D$27*$B$51)*各種係数!Z12+入力表1【実績】!$D$27*(1-$B$51)*各種係数!Z18)-概要表【実績】!I37)&gt;0.5,"（+"&amp;TEXT(((入力表1【実績】!$D$26+入力表1【実績】!$D$27*$B$51)*各種係数!Z12+入力表1【実績】!$D$27*(1-$B$51)*各種係数!Z18)-概要表【実績】!I37,"#,###")&amp;"）","（"&amp;TEXT(((入力表1【実績】!$D$26+入力表1【実績】!$D$27*$B$51)*各種係数!Z12+入力表1【実績】!$D$27*(1-$B$51)*各種係数!Z18)-概要表【実績】!I37,"#,###")&amp;"）"),"")</f>
        <v/>
      </c>
    </row>
    <row r="54" spans="2:17" x14ac:dyDescent="0.15">
      <c r="J54" s="210" t="s">
        <v>10</v>
      </c>
    </row>
    <row r="55" spans="2:17" x14ac:dyDescent="0.15">
      <c r="J55" s="210"/>
    </row>
    <row r="56" spans="2:17" x14ac:dyDescent="0.15">
      <c r="J56" s="210"/>
    </row>
    <row r="58" spans="2:17" ht="19.5" x14ac:dyDescent="0.15">
      <c r="B58" s="1" t="s">
        <v>814</v>
      </c>
    </row>
    <row r="60" spans="2:17" x14ac:dyDescent="0.15">
      <c r="P60" s="473" t="str">
        <f>"（単位："&amp;入力表1【予測】!L15&amp;"、人）"</f>
        <v>（単位：千円、人）</v>
      </c>
      <c r="Q60" s="473"/>
    </row>
    <row r="61" spans="2:17" ht="15.95" customHeight="1" x14ac:dyDescent="0.15">
      <c r="B61" s="2" t="s">
        <v>787</v>
      </c>
      <c r="J61" s="382"/>
      <c r="K61" s="443"/>
      <c r="L61" s="455"/>
      <c r="M61" s="193" t="s">
        <v>7</v>
      </c>
      <c r="N61" s="353"/>
      <c r="O61" s="102"/>
      <c r="P61" s="193" t="s">
        <v>6</v>
      </c>
      <c r="Q61" s="166"/>
    </row>
    <row r="62" spans="2:17" x14ac:dyDescent="0.45">
      <c r="J62" s="194"/>
      <c r="K62" s="472"/>
      <c r="L62" s="457"/>
      <c r="M62" s="195"/>
      <c r="N62" s="196" t="s">
        <v>228</v>
      </c>
      <c r="O62" s="197"/>
      <c r="P62" s="195"/>
      <c r="Q62" s="198" t="s">
        <v>836</v>
      </c>
    </row>
    <row r="63" spans="2:17" ht="19.5" thickBot="1" x14ac:dyDescent="0.5">
      <c r="D63" s="10" t="s">
        <v>488</v>
      </c>
      <c r="J63" s="383"/>
      <c r="K63" s="445"/>
      <c r="L63" s="456"/>
      <c r="M63" s="200"/>
      <c r="N63" s="411"/>
      <c r="O63" s="202" t="s">
        <v>835</v>
      </c>
      <c r="P63" s="200"/>
      <c r="Q63" s="412"/>
    </row>
    <row r="64" spans="2:17" ht="20.25" thickTop="1" thickBot="1" x14ac:dyDescent="0.2">
      <c r="B64" s="372" t="s">
        <v>784</v>
      </c>
      <c r="C64" s="565"/>
      <c r="D64" s="566"/>
      <c r="J64" s="194"/>
      <c r="K64" s="437" t="s">
        <v>831</v>
      </c>
      <c r="L64" s="436"/>
      <c r="M64" s="413" t="str">
        <f>IF(AND(COUNT(入力表1【予測】!$D$26:$D$27)&gt;0,COUNT(入力表1【実績】!$D$26:$D$27)&gt;0,COUNT($C$64:$D$65)&gt;0),TEXT(概要表【実績】!E34+(入力表1【実績】!$D$26*$C$64*各種係数!V21+入力表1【実績】!$D$27*$C$65*各種係数!V27)*各種係数!$N$26,"#,###")&amp;IF(((入力表1【実績】!$D$26*$C$64*各種係数!V21+入力表1【実績】!$D$27*$C$65*各種係数!V27)*各種係数!$N$26)&gt;0.5,"（+"&amp;TEXT((入力表1【実績】!$D$26*$C$64*各種係数!V21+入力表1【実績】!$D$27*$C$65*各種係数!V27)*各種係数!$N$26,"#,###")&amp;"）","（"&amp;TEXT((入力表1【実績】!$D$26*$C$64*各種係数!V21+入力表1【実績】!$D$27*$C$65*各種係数!V27)*各種係数!$N$26,"#,###")&amp;"）"),"")</f>
        <v/>
      </c>
      <c r="N64" s="413" t="str">
        <f>IF(AND(COUNT(入力表1【予測】!$D$26:$D$27)&gt;0,COUNT(入力表1【実績】!$D$26:$D$27)&gt;0,COUNT($C$64:$D$65)&gt;0),TEXT(概要表【実績】!F34+(入力表1【実績】!$D$26*$C$64*各種係数!W21+入力表1【実績】!$D$27*$C$65*各種係数!W27)*各種係数!$N$26,"#,###")&amp;IF(((入力表1【実績】!$D$26*$C$64*各種係数!W21+入力表1【実績】!$D$27*$C$65*各種係数!W27)*各種係数!$N$26)&gt;0.5,"（+"&amp;TEXT((入力表1【実績】!$D$26*$C$64*各種係数!W21+入力表1【実績】!$D$27*$C$65*各種係数!W27)*各種係数!$N$26,"#,###")&amp;"）","（"&amp;TEXT((入力表1【実績】!$D$26*$C$64*各種係数!W21+入力表1【実績】!$D$27*$C$65*各種係数!W27)*各種係数!$N$26,"#,###")&amp;"）"),"")</f>
        <v/>
      </c>
      <c r="O64" s="413" t="str">
        <f>IF(AND(COUNT(入力表1【予測】!$D$26:$D$27)&gt;0,COUNT(入力表1【実績】!$D$26:$D$27)&gt;0,COUNT($C$64:$D$65)&gt;0),TEXT(概要表【実績】!G34+(入力表1【実績】!$D$26*$C$64*各種係数!X21+入力表1【実績】!$D$27*$C$65*各種係数!X27)*各種係数!$N$26,"#,###")&amp;IF(((入力表1【実績】!$D$26*$C$64*各種係数!X21+入力表1【実績】!$D$27*$C$65*各種係数!X27)*各種係数!$N$26)&gt;0.5,"（+"&amp;TEXT((入力表1【実績】!$D$26*$C$64*各種係数!X21+入力表1【実績】!$D$27*$C$65*各種係数!X27)*各種係数!$N$26,"#,###")&amp;"）","（"&amp;TEXT((入力表1【実績】!$D$26*$C$64*各種係数!X21+入力表1【実績】!$D$27*$C$65*各種係数!X27)*各種係数!$N$26,"#,###")&amp;"）"),"")</f>
        <v/>
      </c>
      <c r="P64" s="413" t="str">
        <f>IF(AND(COUNT(入力表1【予測】!$D$26:$D$27)&gt;0,COUNT(入力表1【実績】!$D$26:$D$27)&gt;0,COUNT($C$64:$D$65)&gt;0),TEXT(概要表【実績】!H34+入力表1【実績】!$D$26*$C$64*各種係数!Y21+入力表1【実績】!$D$27*$C$65*各種係数!Y27,"#,###")&amp;IF((入力表1【実績】!$D$26*$C$64*各種係数!Y21+入力表1【実績】!$D$27*$C$65*各種係数!Y27)&gt;0.5,"（+"&amp;TEXT(入力表1【実績】!$D$26*$C$64*各種係数!Y21+入力表1【実績】!$D$27*$C$65*各種係数!Y27,"#,###")&amp;"）","（"&amp;TEXT(入力表1【実績】!$D$26*$C$64*各種係数!Y21+入力表1【実績】!$D$27*$C$65*各種係数!Y27,"#,###")&amp;"）"),"")</f>
        <v/>
      </c>
      <c r="Q64" s="413" t="str">
        <f>IF(AND(COUNT(入力表1【予測】!$D$26:$D$27)&gt;0,COUNT(入力表1【実績】!$D$26:$D$27)&gt;0,COUNT($C$64:$D$65)&gt;0),TEXT(概要表【実績】!I34+入力表1【実績】!$D$26*$C$64*各種係数!Z21+入力表1【実績】!$D$27*$C$65*各種係数!Z27,"#,###")&amp;IF((入力表1【実績】!$D$26*$C$64*各種係数!Z21+入力表1【実績】!$D$27*$C$65*各種係数!Z27)&gt;0.5,"（+"&amp;TEXT(入力表1【実績】!$D$26*$C$64*各種係数!Z21+入力表1【実績】!$D$27*$C$65*各種係数!Z27,"#,###")&amp;"）","（"&amp;TEXT(入力表1【実績】!$D$26*$C$64*各種係数!Z21+入力表1【実績】!$D$27*$C$65*各種係数!Z27,"#,###")&amp;"）"),"")</f>
        <v/>
      </c>
    </row>
    <row r="65" spans="2:17" ht="20.25" thickTop="1" thickBot="1" x14ac:dyDescent="0.2">
      <c r="B65" s="372" t="s">
        <v>393</v>
      </c>
      <c r="C65" s="565"/>
      <c r="D65" s="566"/>
      <c r="J65" s="466"/>
      <c r="K65" s="556" t="s">
        <v>8</v>
      </c>
      <c r="L65" s="557"/>
      <c r="M65" s="414" t="str">
        <f>IF(AND(COUNT(入力表1【予測】!$D$26:$D$27)&gt;0,COUNT(入力表1【実績】!$D$26:$D$27)&gt;0,COUNT($C$64:$D$65)&gt;0),TEXT(概要表【実績】!E35+(入力表1【実績】!$D$26*$C$64*各種係数!V22+入力表1【実績】!$D$27*$C$65*各種係数!V28)*各種係数!$N$26,"#,###")&amp;IF(((入力表1【実績】!$D$26*$C$64*各種係数!V22+入力表1【実績】!$D$27*$C$65*各種係数!V28)*各種係数!$N$26)&gt;0.5,"（+"&amp;TEXT((入力表1【実績】!$D$26*$C$64*各種係数!V22+入力表1【実績】!$D$27*$C$65*各種係数!V28)*各種係数!$N$26,"#,###")&amp;"）","（"&amp;TEXT((入力表1【実績】!$D$26*$C$64*各種係数!V22+入力表1【実績】!$D$27*$C$65*各種係数!V28)*各種係数!$N$26,"#,###")&amp;"）"),"")</f>
        <v/>
      </c>
      <c r="N65" s="414" t="str">
        <f>IF(AND(COUNT(入力表1【予測】!$D$26:$D$27)&gt;0,COUNT(入力表1【実績】!$D$26:$D$27)&gt;0,COUNT($C$64:$D$65)&gt;0),TEXT(概要表【実績】!F35+(入力表1【実績】!$D$26*$C$64*各種係数!W22+入力表1【実績】!$D$27*$C$65*各種係数!W28)*各種係数!$N$26,"#,###")&amp;IF(((入力表1【実績】!$D$26*$C$64*各種係数!W22+入力表1【実績】!$D$27*$C$65*各種係数!W28)*各種係数!$N$26)&gt;0.5,"（+"&amp;TEXT((入力表1【実績】!$D$26*$C$64*各種係数!W22+入力表1【実績】!$D$27*$C$65*各種係数!W28)*各種係数!$N$26,"#,###")&amp;"）","（"&amp;TEXT((入力表1【実績】!$D$26*$C$64*各種係数!W22+入力表1【実績】!$D$27*$C$65*各種係数!W28)*各種係数!$N$26,"#,###")&amp;"）"),"")</f>
        <v/>
      </c>
      <c r="O65" s="414" t="str">
        <f>IF(AND(COUNT(入力表1【予測】!$D$26:$D$27)&gt;0,COUNT(入力表1【実績】!$D$26:$D$27)&gt;0,COUNT($C$64:$D$65)&gt;0),TEXT(概要表【実績】!G35+(入力表1【実績】!$D$26*$C$64*各種係数!X22+入力表1【実績】!$D$27*$C$65*各種係数!X28)*各種係数!$N$26,"#,###")&amp;IF(((入力表1【実績】!$D$26*$C$64*各種係数!X22+入力表1【実績】!$D$27*$C$65*各種係数!X28)*各種係数!$N$26)&gt;0.5,"（+"&amp;TEXT((入力表1【実績】!$D$26*$C$64*各種係数!X22+入力表1【実績】!$D$27*$C$65*各種係数!X28)*各種係数!$N$26,"#,###")&amp;"）","（"&amp;TEXT((入力表1【実績】!$D$26*$C$64*各種係数!X22+入力表1【実績】!$D$27*$C$65*各種係数!X28)*各種係数!$N$26,"#,###")&amp;"）"),"")</f>
        <v/>
      </c>
      <c r="P65" s="414" t="str">
        <f>IF(AND(COUNT(入力表1【予測】!$D$26:$D$27)&gt;0,COUNT(入力表1【実績】!$D$26:$D$27)&gt;0,COUNT($C$64:$D$65)&gt;0),TEXT(概要表【実績】!H35+入力表1【実績】!$D$26*$C$64*各種係数!Y22+入力表1【実績】!$D$27*$C$65*各種係数!Y28,"#,###")&amp;IF((入力表1【実績】!$D$26*$C$64*各種係数!Y22+入力表1【実績】!$D$27*$C$65*各種係数!Y28)&gt;0.5,"（+"&amp;TEXT(入力表1【実績】!$D$26*$C$64*各種係数!Y22+入力表1【実績】!$D$27*$C$65*各種係数!Y28,"#,###")&amp;"）","（"&amp;TEXT(入力表1【実績】!$D$26*$C$64*各種係数!Y22+入力表1【実績】!$D$27*$C$65*各種係数!Y28,"#,###")&amp;"）"),"")</f>
        <v/>
      </c>
      <c r="Q65" s="414" t="str">
        <f>IF(AND(COUNT(入力表1【予測】!$D$26:$D$27)&gt;0,COUNT(入力表1【実績】!$D$26:$D$27)&gt;0,COUNT($C$64:$D$65)&gt;0),TEXT(概要表【実績】!I35+入力表1【実績】!$D$26*$C$64*各種係数!Z22+入力表1【実績】!$D$27*$C$65*各種係数!Z28,"#,###")&amp;IF((入力表1【実績】!$D$26*$C$64*各種係数!Z22+入力表1【実績】!$D$27*$C$65*各種係数!Z28)&gt;0.5,"（+"&amp;TEXT(入力表1【実績】!$D$26*$C$64*各種係数!Z22+入力表1【実績】!$D$27*$C$65*各種係数!Z28,"#,###")&amp;"）","（"&amp;TEXT(入力表1【実績】!$D$26*$C$64*各種係数!Z22+入力表1【実績】!$D$27*$C$65*各種係数!Z28,"#,###")&amp;"）"),"")</f>
        <v/>
      </c>
    </row>
    <row r="66" spans="2:17" ht="19.5" thickTop="1" x14ac:dyDescent="0.15">
      <c r="J66" s="466"/>
      <c r="K66" s="558" t="s">
        <v>832</v>
      </c>
      <c r="L66" s="470"/>
      <c r="M66" s="415" t="str">
        <f>IF(AND(COUNT(入力表1【予測】!$D$26:$D$27)&gt;0,COUNT(入力表1【実績】!$D$26:$D$27)&gt;0,COUNT($C$64:$D$65)&gt;0),TEXT(概要表【実績】!E36+(入力表1【実績】!$D$26*$C$64*各種係数!V23+入力表1【実績】!$D$27*$C$65*各種係数!V29)*各種係数!$N$26,"#,###")&amp;IF(((入力表1【実績】!$D$26*$C$64*各種係数!V23+入力表1【実績】!$D$27*$C$65*各種係数!V29)*各種係数!$N$26)&gt;0.5,"（+"&amp;TEXT((入力表1【実績】!$D$26*$C$64*各種係数!V23+入力表1【実績】!$D$27*$C$65*各種係数!V29)*各種係数!$N$26,"#,###")&amp;"）","（"&amp;TEXT((入力表1【実績】!$D$26*$C$64*各種係数!V23+入力表1【実績】!$D$27*$C$65*各種係数!V29)*各種係数!$N$26,"#,###")&amp;"）"),"")</f>
        <v/>
      </c>
      <c r="N66" s="415" t="str">
        <f>IF(AND(COUNT(入力表1【予測】!$D$26:$D$27)&gt;0,COUNT(入力表1【実績】!$D$26:$D$27)&gt;0,COUNT($C$64:$D$65)&gt;0),TEXT(概要表【実績】!F36+(入力表1【実績】!$D$26*$C$64*各種係数!W23+入力表1【実績】!$D$27*$C$65*各種係数!W29)*各種係数!$N$26,"#,###")&amp;IF(((入力表1【実績】!$D$26*$C$64*各種係数!W23+入力表1【実績】!$D$27*$C$65*各種係数!W29)*各種係数!$N$26)&gt;0.5,"（+"&amp;TEXT((入力表1【実績】!$D$26*$C$64*各種係数!W23+入力表1【実績】!$D$27*$C$65*各種係数!W29)*各種係数!$N$26,"#,###")&amp;"）","（"&amp;TEXT((入力表1【実績】!$D$26*$C$64*各種係数!W23+入力表1【実績】!$D$27*$C$65*各種係数!W29)*各種係数!$N$26,"#,###")&amp;"）"),"")</f>
        <v/>
      </c>
      <c r="O66" s="415" t="str">
        <f>IF(AND(COUNT(入力表1【予測】!$D$26:$D$27)&gt;0,COUNT(入力表1【実績】!$D$26:$D$27)&gt;0,COUNT($C$64:$D$65)&gt;0),TEXT(概要表【実績】!G36+(入力表1【実績】!$D$26*$C$64*各種係数!X23+入力表1【実績】!$D$27*$C$65*各種係数!X29)*各種係数!$N$26,"#,###")&amp;IF(((入力表1【実績】!$D$26*$C$64*各種係数!X23+入力表1【実績】!$D$27*$C$65*各種係数!X29)*各種係数!$N$26)&gt;0.5,"（+"&amp;TEXT((入力表1【実績】!$D$26*$C$64*各種係数!X23+入力表1【実績】!$D$27*$C$65*各種係数!X29)*各種係数!$N$26,"#,###")&amp;"）","（"&amp;TEXT((入力表1【実績】!$D$26*$C$64*各種係数!X23+入力表1【実績】!$D$27*$C$65*各種係数!X29)*各種係数!$N$26,"#,###")&amp;"）"),"")</f>
        <v/>
      </c>
      <c r="P66" s="415" t="str">
        <f>IF(AND(COUNT(入力表1【予測】!$D$26:$D$27)&gt;0,COUNT(入力表1【実績】!$D$26:$D$27)&gt;0,COUNT($C$64:$D$65)&gt;0),TEXT(概要表【実績】!H36+入力表1【実績】!$D$26*$C$64*各種係数!Y23+入力表1【実績】!$D$27*$C$65*各種係数!Y29,"#,###")&amp;IF((入力表1【実績】!$D$26*$C$64*各種係数!Y23+入力表1【実績】!$D$27*$C$65*各種係数!Y29)&gt;0.5,"（+"&amp;TEXT(入力表1【実績】!$D$26*$C$64*各種係数!Y23+入力表1【実績】!$D$27*$C$65*各種係数!Y29,"#,###")&amp;"）","（"&amp;TEXT(入力表1【実績】!$D$26*$C$64*各種係数!Y23+入力表1【実績】!$D$27*$C$65*各種係数!Y29,"#,###")&amp;"）"),"")</f>
        <v/>
      </c>
      <c r="Q66" s="415" t="str">
        <f>IF(AND(COUNT(入力表1【予測】!$D$26:$D$27)&gt;0,COUNT(入力表1【実績】!$D$26:$D$27)&gt;0,COUNT($C$64:$D$65)&gt;0),TEXT(概要表【実績】!I36+入力表1【実績】!$D$26*$C$64*各種係数!Z23+入力表1【実績】!$D$27*$C$65*各種係数!Z29,"#,###")&amp;IF((入力表1【実績】!$D$26*$C$64*各種係数!Z23+入力表1【実績】!$D$27*$C$65*各種係数!Z29)&gt;0.5,"（+"&amp;TEXT(入力表1【実績】!$D$26*$C$64*各種係数!Z23+入力表1【実績】!$D$27*$C$65*各種係数!Z29,"#,###")&amp;"）","（"&amp;TEXT(入力表1【実績】!$D$26*$C$64*各種係数!Z23+入力表1【実績】!$D$27*$C$65*各種係数!Z29,"#,###")&amp;"）"),"")</f>
        <v/>
      </c>
    </row>
    <row r="67" spans="2:17" x14ac:dyDescent="0.15">
      <c r="J67" s="467"/>
      <c r="K67" s="559" t="s">
        <v>833</v>
      </c>
      <c r="L67" s="560"/>
      <c r="M67" s="416" t="str">
        <f>IF(AND(COUNT(入力表1【予測】!$D$26:$D$27)&gt;0,COUNT(入力表1【実績】!$D$26:$D$27)&gt;0,COUNT($C$64:$D$65)&gt;0),TEXT(概要表【実績】!E37+(入力表1【実績】!$D$26*$C$64*各種係数!V24+入力表1【実績】!$D$27*$C$65*各種係数!V30)*各種係数!$N$26,"#,###")&amp;IF(((入力表1【実績】!$D$26*$C$64*各種係数!V24+入力表1【実績】!$D$27*$C$65*各種係数!V30)*各種係数!$N$26)&gt;0.5,"（+"&amp;TEXT((入力表1【実績】!$D$26*$C$64*各種係数!V24+入力表1【実績】!$D$27*$C$65*各種係数!V30)*各種係数!$N$26,"#,###")&amp;"）","（"&amp;TEXT((入力表1【実績】!$D$26*$C$64*各種係数!V24+入力表1【実績】!$D$27*$C$65*各種係数!V30)*各種係数!$N$26,"#,###")&amp;"）"),"")</f>
        <v/>
      </c>
      <c r="N67" s="417" t="str">
        <f>IF(AND(COUNT(入力表1【予測】!$D$26:$D$27)&gt;0,COUNT(入力表1【実績】!$D$26:$D$27)&gt;0,COUNT($C$64:$D$65)&gt;0),TEXT(概要表【実績】!F37+(入力表1【実績】!$D$26*$C$64*各種係数!W24+入力表1【実績】!$D$27*$C$65*各種係数!W30)*各種係数!$N$26,"#,###")&amp;IF(((入力表1【実績】!$D$26*$C$64*各種係数!W24+入力表1【実績】!$D$27*$C$65*各種係数!W30)*各種係数!$N$26)&gt;0.5,"（+"&amp;TEXT((入力表1【実績】!$D$26*$C$64*各種係数!W24+入力表1【実績】!$D$27*$C$65*各種係数!W30)*各種係数!$N$26,"#,###")&amp;"）","（"&amp;TEXT((入力表1【実績】!$D$26*$C$64*各種係数!W24+入力表1【実績】!$D$27*$C$65*各種係数!W30)*各種係数!$N$26,"#,###")&amp;"）"),"")</f>
        <v/>
      </c>
      <c r="O67" s="417" t="str">
        <f>IF(AND(COUNT(入力表1【予測】!$D$26:$D$27)&gt;0,COUNT(入力表1【実績】!$D$26:$D$27)&gt;0,COUNT($C$64:$D$65)&gt;0),TEXT(概要表【実績】!G37+(入力表1【実績】!$D$26*$C$64*各種係数!X24+入力表1【実績】!$D$27*$C$65*各種係数!X30)*各種係数!$N$26,"#,###")&amp;IF(((入力表1【実績】!$D$26*$C$64*各種係数!X24+入力表1【実績】!$D$27*$C$65*各種係数!X30)*各種係数!$N$26)&gt;0.5,"（+"&amp;TEXT((入力表1【実績】!$D$26*$C$64*各種係数!X24+入力表1【実績】!$D$27*$C$65*各種係数!X30)*各種係数!$N$26,"#,###")&amp;"）","（"&amp;TEXT((入力表1【実績】!$D$26*$C$64*各種係数!X24+入力表1【実績】!$D$27*$C$65*各種係数!X30)*各種係数!$N$26,"#,###")&amp;"）"),"")</f>
        <v/>
      </c>
      <c r="P67" s="417" t="str">
        <f>IF(AND(COUNT(入力表1【予測】!$D$26:$D$27)&gt;0,COUNT(入力表1【実績】!$D$26:$D$27)&gt;0,COUNT($C$64:$D$65)&gt;0),TEXT(概要表【実績】!H37+入力表1【実績】!$D$26*$C$64*各種係数!Y24+入力表1【実績】!$D$27*$C$65*各種係数!Y30,"#,###")&amp;IF((入力表1【実績】!$D$26*$C$64*各種係数!Y24+入力表1【実績】!$D$27*$C$65*各種係数!Y30)&gt;0.5,"（+"&amp;TEXT(入力表1【実績】!$D$26*$C$64*各種係数!Y24+入力表1【実績】!$D$27*$C$65*各種係数!Y30,"#,###")&amp;"）","（"&amp;TEXT(入力表1【実績】!$D$26*$C$64*各種係数!Y24+入力表1【実績】!$D$27*$C$65*各種係数!Y30,"#,###")&amp;"）"),"")</f>
        <v/>
      </c>
      <c r="Q67" s="417" t="str">
        <f>IF(AND(COUNT(入力表1【予測】!$D$26:$D$27)&gt;0,COUNT(入力表1【実績】!$D$26:$D$27)&gt;0,COUNT($C$64:$D$65)&gt;0),TEXT(概要表【実績】!I37+入力表1【実績】!$D$26*$C$64*各種係数!Z24+入力表1【実績】!$D$27*$C$65*各種係数!Z30,"#,###")&amp;IF((入力表1【実績】!$D$26*$C$64*各種係数!Z24+入力表1【実績】!$D$27*$C$65*各種係数!Z30)&gt;0.5,"（+"&amp;TEXT(入力表1【実績】!$D$26*$C$64*各種係数!Z24+入力表1【実績】!$D$27*$C$65*各種係数!Z30,"#,###")&amp;"）","（"&amp;TEXT(入力表1【実績】!$D$26*$C$64*各種係数!Z24+入力表1【実績】!$D$27*$C$65*各種係数!Z30,"#,###")&amp;"）"),"")</f>
        <v/>
      </c>
    </row>
    <row r="68" spans="2:17" x14ac:dyDescent="0.15">
      <c r="J68" s="210" t="s">
        <v>10</v>
      </c>
    </row>
    <row r="69" spans="2:17" x14ac:dyDescent="0.15">
      <c r="J69" s="210"/>
    </row>
    <row r="70" spans="2:17" x14ac:dyDescent="0.15">
      <c r="J70" s="210"/>
    </row>
    <row r="72" spans="2:17" ht="19.5" x14ac:dyDescent="0.15">
      <c r="B72" s="1" t="s">
        <v>1056</v>
      </c>
      <c r="I72" s="5"/>
      <c r="J72" s="5"/>
      <c r="K72" s="5"/>
      <c r="L72" s="5"/>
      <c r="M72" s="5"/>
      <c r="N72" s="5"/>
      <c r="O72" s="5"/>
      <c r="P72" s="5"/>
      <c r="Q72" s="5"/>
    </row>
    <row r="73" spans="2:17" x14ac:dyDescent="0.15">
      <c r="I73" s="5"/>
      <c r="J73" s="5"/>
      <c r="K73" s="5"/>
      <c r="L73" s="5"/>
      <c r="M73" s="5"/>
      <c r="N73" s="5"/>
      <c r="O73" s="5"/>
      <c r="P73" s="5"/>
      <c r="Q73" s="5"/>
    </row>
    <row r="74" spans="2:17" x14ac:dyDescent="0.15">
      <c r="I74" s="5"/>
      <c r="J74" s="418"/>
      <c r="K74" s="418"/>
      <c r="L74" s="418"/>
      <c r="M74" s="418"/>
      <c r="N74" s="418"/>
      <c r="O74" s="418"/>
      <c r="P74" s="418"/>
      <c r="Q74" s="418"/>
    </row>
    <row r="75" spans="2:17" x14ac:dyDescent="0.15">
      <c r="B75" s="473" t="str">
        <f>"（単位："&amp;入力表1【予測】!L15&amp;"）"</f>
        <v>（単位：千円）</v>
      </c>
      <c r="C75" s="473"/>
      <c r="I75" s="5"/>
      <c r="K75" s="10" t="s">
        <v>783</v>
      </c>
      <c r="L75" s="418"/>
      <c r="M75" s="418"/>
      <c r="N75" s="418"/>
      <c r="O75" s="418"/>
      <c r="P75" s="418"/>
      <c r="Q75" s="418"/>
    </row>
    <row r="76" spans="2:17" x14ac:dyDescent="0.15">
      <c r="B76" s="431" t="s">
        <v>792</v>
      </c>
      <c r="C76" s="433"/>
      <c r="F76" s="435" t="s">
        <v>800</v>
      </c>
      <c r="G76" s="437"/>
      <c r="H76" s="437"/>
      <c r="I76" s="436"/>
      <c r="J76" s="554" t="str">
        <f>IF(AND(COUNT(入力表1【予測】!$D$26:$D$27)&gt;0,COUNT(入力表1【実績】!$D$26:$D$27)&gt;0,ISNUMBER($B$82)),(B82-B77)/(各種係数!V9*各種係数!N26),"")</f>
        <v/>
      </c>
      <c r="K76" s="555"/>
      <c r="L76" s="418"/>
      <c r="M76" s="418"/>
      <c r="N76" s="418"/>
      <c r="O76" s="418"/>
      <c r="P76" s="418"/>
      <c r="Q76" s="418"/>
    </row>
    <row r="77" spans="2:17" x14ac:dyDescent="0.15">
      <c r="B77" s="441" t="str">
        <f>IF(AND(COUNT(入力表1【予測】!$D$26:$D$27)&gt;0,COUNT(入力表1【実績】!$D$26:$D$27)&gt;0),概要表【実績】!E34,"")</f>
        <v/>
      </c>
      <c r="C77" s="441"/>
      <c r="F77" s="435" t="s">
        <v>801</v>
      </c>
      <c r="G77" s="437"/>
      <c r="H77" s="437"/>
      <c r="I77" s="436"/>
      <c r="J77" s="554" t="str">
        <f>IF(AND(COUNT(入力表1【予測】!$D$26:$D$27)&gt;0,COUNT(入力表1【実績】!$D$26:$D$27)&gt;0,ISNUMBER($B$82)),(B82-B77)/(各種係数!V15*各種係数!N26),"")</f>
        <v/>
      </c>
      <c r="K77" s="555"/>
      <c r="L77" s="418"/>
      <c r="M77" s="418"/>
      <c r="N77" s="418"/>
      <c r="O77" s="418"/>
      <c r="P77" s="418"/>
      <c r="Q77" s="418"/>
    </row>
    <row r="78" spans="2:17" x14ac:dyDescent="0.15">
      <c r="B78" s="175"/>
      <c r="C78" s="175"/>
      <c r="I78" s="5"/>
      <c r="J78" s="418"/>
      <c r="K78" s="418"/>
      <c r="L78" s="418"/>
      <c r="M78" s="418"/>
      <c r="N78" s="418"/>
      <c r="O78" s="418"/>
      <c r="P78" s="418"/>
      <c r="Q78" s="418"/>
    </row>
    <row r="79" spans="2:17" x14ac:dyDescent="0.15">
      <c r="B79" s="17"/>
      <c r="C79" s="17"/>
      <c r="F79" s="2" t="s">
        <v>798</v>
      </c>
      <c r="I79" s="5"/>
      <c r="J79" s="418"/>
      <c r="K79" s="418"/>
      <c r="L79" s="418"/>
      <c r="M79" s="419"/>
      <c r="N79" s="419"/>
      <c r="O79" s="419"/>
      <c r="P79" s="419"/>
      <c r="Q79" s="419"/>
    </row>
    <row r="80" spans="2:17" x14ac:dyDescent="0.15">
      <c r="B80" s="473" t="str">
        <f>"（単位："&amp;入力表1【予測】!L15&amp;"）"</f>
        <v>（単位：千円）</v>
      </c>
      <c r="C80" s="473"/>
      <c r="F80" s="435" t="s">
        <v>784</v>
      </c>
      <c r="G80" s="437"/>
      <c r="H80" s="437"/>
      <c r="I80" s="436"/>
      <c r="J80" s="554" t="str">
        <f>IF(AND(COUNT(入力表1【予測】!$D$26:$D$27)&gt;0,COUNT(入力表1【実績】!$D$26:$D$27)&gt;0,ISNUMBER($B$82)),(B82-B77)/((各種係数!V9+入力表1【実績】!D27/入力表1【実績】!D26*各種係数!V15)*各種係数!N26),"")</f>
        <v/>
      </c>
      <c r="K80" s="555"/>
      <c r="L80" s="418"/>
      <c r="M80" s="419"/>
      <c r="N80" s="419"/>
      <c r="O80" s="419"/>
      <c r="P80" s="419"/>
      <c r="Q80" s="419"/>
    </row>
    <row r="81" spans="2:17" ht="19.5" thickBot="1" x14ac:dyDescent="0.2">
      <c r="B81" s="442" t="s">
        <v>793</v>
      </c>
      <c r="C81" s="455"/>
      <c r="F81" s="435" t="s">
        <v>393</v>
      </c>
      <c r="G81" s="437"/>
      <c r="H81" s="437"/>
      <c r="I81" s="436"/>
      <c r="J81" s="554" t="str">
        <f>IF(AND(COUNT(入力表1【予測】!$D$26:$D$27)&gt;0,COUNT(入力表1【実績】!$D$26:$D$27)&gt;0,ISNUMBER($B$82)),入力表1【実績】!D27*パターン1【目標設定】!J80/入力表1【実績】!D26,"")</f>
        <v/>
      </c>
      <c r="K81" s="555"/>
      <c r="L81" s="418"/>
      <c r="M81" s="419"/>
      <c r="N81" s="419"/>
      <c r="O81" s="419"/>
      <c r="P81" s="419"/>
      <c r="Q81" s="419"/>
    </row>
    <row r="82" spans="2:17" ht="20.25" thickTop="1" thickBot="1" x14ac:dyDescent="0.2">
      <c r="B82" s="561"/>
      <c r="C82" s="562"/>
      <c r="F82" s="435" t="s">
        <v>794</v>
      </c>
      <c r="G82" s="437"/>
      <c r="H82" s="437"/>
      <c r="I82" s="436"/>
      <c r="J82" s="563" t="str">
        <f>IF(AND(COUNT(入力表1【予測】!$D$26:$D$27)&gt;0,COUNT(入力表1【実績】!$D$26:$D$27)&gt;0,ISNUMBER($B$82)),SUM(J80:K81),"")</f>
        <v/>
      </c>
      <c r="K82" s="564"/>
      <c r="L82" s="418"/>
      <c r="M82" s="419"/>
      <c r="N82" s="419"/>
      <c r="O82" s="419"/>
      <c r="P82" s="419"/>
      <c r="Q82" s="419"/>
    </row>
    <row r="83" spans="2:17" ht="19.5" thickTop="1" x14ac:dyDescent="0.15">
      <c r="I83" s="5"/>
      <c r="J83" s="420"/>
      <c r="K83" s="418"/>
      <c r="L83" s="418"/>
      <c r="M83" s="418"/>
      <c r="N83" s="418"/>
      <c r="O83" s="418"/>
      <c r="P83" s="418"/>
      <c r="Q83" s="418"/>
    </row>
    <row r="84" spans="2:17" x14ac:dyDescent="0.15">
      <c r="I84" s="5"/>
      <c r="J84" s="420"/>
      <c r="K84" s="418"/>
      <c r="L84" s="418"/>
      <c r="M84" s="418"/>
      <c r="N84" s="418"/>
      <c r="O84" s="418"/>
      <c r="P84" s="418"/>
      <c r="Q84" s="418"/>
    </row>
    <row r="85" spans="2:17" x14ac:dyDescent="0.15">
      <c r="I85" s="5"/>
      <c r="J85" s="5"/>
      <c r="K85" s="5"/>
      <c r="L85" s="5"/>
      <c r="M85" s="5"/>
      <c r="N85" s="5"/>
      <c r="O85" s="5"/>
      <c r="P85" s="5"/>
      <c r="Q85" s="5"/>
    </row>
    <row r="86" spans="2:17" ht="19.5" x14ac:dyDescent="0.15">
      <c r="B86" s="1" t="s">
        <v>815</v>
      </c>
      <c r="I86" s="5"/>
      <c r="J86" s="5"/>
      <c r="K86" s="5"/>
      <c r="L86" s="5"/>
      <c r="M86" s="5"/>
      <c r="N86" s="5"/>
      <c r="O86" s="5"/>
      <c r="P86" s="5"/>
      <c r="Q86" s="5"/>
    </row>
    <row r="87" spans="2:17" x14ac:dyDescent="0.15">
      <c r="I87" s="5"/>
      <c r="J87" s="5"/>
      <c r="K87" s="5"/>
      <c r="L87" s="5"/>
      <c r="M87" s="5"/>
      <c r="N87" s="5"/>
      <c r="O87" s="5"/>
      <c r="P87" s="5"/>
      <c r="Q87" s="5"/>
    </row>
    <row r="88" spans="2:17" x14ac:dyDescent="0.15">
      <c r="I88" s="5"/>
      <c r="J88" s="5"/>
      <c r="K88" s="5"/>
      <c r="L88" s="5"/>
      <c r="M88" s="5"/>
      <c r="N88" s="5"/>
      <c r="O88" s="5"/>
      <c r="P88" s="5"/>
      <c r="Q88" s="5"/>
    </row>
    <row r="89" spans="2:17" x14ac:dyDescent="0.15">
      <c r="B89" s="473" t="s">
        <v>795</v>
      </c>
      <c r="C89" s="473"/>
      <c r="K89" s="10" t="s">
        <v>783</v>
      </c>
    </row>
    <row r="90" spans="2:17" x14ac:dyDescent="0.15">
      <c r="B90" s="431" t="s">
        <v>796</v>
      </c>
      <c r="C90" s="433"/>
      <c r="F90" s="435" t="s">
        <v>800</v>
      </c>
      <c r="G90" s="437"/>
      <c r="H90" s="437"/>
      <c r="I90" s="436"/>
      <c r="J90" s="554" t="str">
        <f>IF(AND(COUNT(入力表1【予測】!$D$26:$D$27)&gt;0,COUNT(入力表1【実績】!$D$26:$D$27)&gt;0,ISNUMBER($B$96)),(B96-B91)/各種係数!Y9,"")</f>
        <v/>
      </c>
      <c r="K90" s="555"/>
    </row>
    <row r="91" spans="2:17" x14ac:dyDescent="0.15">
      <c r="B91" s="441" t="str">
        <f>IF(AND(COUNT(入力表1【予測】!$D$26:$D$27)&gt;0,COUNT(入力表1【実績】!$D$26:$D$27)&gt;0),概要表【実績】!H34,"")</f>
        <v/>
      </c>
      <c r="C91" s="441"/>
      <c r="F91" s="435" t="s">
        <v>801</v>
      </c>
      <c r="G91" s="437"/>
      <c r="H91" s="437"/>
      <c r="I91" s="436"/>
      <c r="J91" s="554" t="str">
        <f>IF(AND(COUNT(入力表1【予測】!$D$26:$D$27)&gt;0,COUNT(入力表1【実績】!$D$26:$D$27)&gt;0,ISNUMBER($B$96)),(B96-B91)/各種係数!Y15,"")</f>
        <v/>
      </c>
      <c r="K91" s="555"/>
    </row>
    <row r="93" spans="2:17" x14ac:dyDescent="0.15">
      <c r="F93" s="2" t="s">
        <v>798</v>
      </c>
    </row>
    <row r="94" spans="2:17" x14ac:dyDescent="0.15">
      <c r="B94" s="473" t="s">
        <v>795</v>
      </c>
      <c r="C94" s="473"/>
      <c r="F94" s="434" t="s">
        <v>784</v>
      </c>
      <c r="G94" s="434"/>
      <c r="H94" s="434"/>
      <c r="I94" s="434"/>
      <c r="J94" s="441" t="str">
        <f>IF(AND(COUNT(入力表1【予測】!$D$26:$D$27)&gt;0,COUNT(入力表1【実績】!$D$26:$D$27)&gt;0,ISNUMBER($B$96)),(B96-B91)/(各種係数!Y9+入力表1【実績】!D27/入力表1【実績】!D26*各種係数!Y15),"")</f>
        <v/>
      </c>
      <c r="K94" s="441"/>
    </row>
    <row r="95" spans="2:17" ht="19.5" thickBot="1" x14ac:dyDescent="0.2">
      <c r="B95" s="442" t="s">
        <v>797</v>
      </c>
      <c r="C95" s="455"/>
      <c r="F95" s="434" t="s">
        <v>393</v>
      </c>
      <c r="G95" s="434"/>
      <c r="H95" s="434"/>
      <c r="I95" s="434"/>
      <c r="J95" s="441" t="str">
        <f>IF(AND(COUNT(入力表1【予測】!$D$26:$D$27)&gt;0,COUNT(入力表1【実績】!$D$26:$D$27)&gt;0,ISNUMBER($B$96)),入力表1【実績】!D27*パターン1【目標設定】!J94/入力表1【実績】!D26,"")</f>
        <v/>
      </c>
      <c r="K95" s="441"/>
    </row>
    <row r="96" spans="2:17" ht="20.25" thickTop="1" thickBot="1" x14ac:dyDescent="0.2">
      <c r="B96" s="561"/>
      <c r="C96" s="562"/>
      <c r="F96" s="434" t="s">
        <v>480</v>
      </c>
      <c r="G96" s="434"/>
      <c r="H96" s="434"/>
      <c r="I96" s="434"/>
      <c r="J96" s="570" t="str">
        <f>IF(AND(COUNT(入力表1【予測】!$D$26:$D$27)&gt;0,COUNT(入力表1【実績】!$D$26:$D$27)&gt;0,ISNUMBER($B$96)),SUM(J94:K95),"")</f>
        <v/>
      </c>
      <c r="K96" s="570"/>
    </row>
    <row r="97" spans="2:11" ht="19.5" thickTop="1" x14ac:dyDescent="0.15"/>
    <row r="100" spans="2:11" ht="19.5" x14ac:dyDescent="0.15">
      <c r="B100" s="1" t="s">
        <v>1057</v>
      </c>
    </row>
    <row r="103" spans="2:11" x14ac:dyDescent="0.15">
      <c r="B103" s="473" t="str">
        <f>"（単位："&amp;入力表1【予測】!L15&amp;"）"</f>
        <v>（単位：千円）</v>
      </c>
      <c r="C103" s="473"/>
      <c r="K103" s="10" t="s">
        <v>488</v>
      </c>
    </row>
    <row r="104" spans="2:11" x14ac:dyDescent="0.15">
      <c r="B104" s="431" t="s">
        <v>792</v>
      </c>
      <c r="C104" s="433"/>
      <c r="F104" s="435" t="s">
        <v>802</v>
      </c>
      <c r="G104" s="437"/>
      <c r="H104" s="437"/>
      <c r="I104" s="436"/>
      <c r="J104" s="572" t="str">
        <f>IF(AND(COUNT(入力表1【予測】!$D$26:$D$27)&gt;0,COUNT(入力表1【実績】!$D$26:$D$27)&gt;0,ISNUMBER($B$110)),(B110-B105)/(入力表1【実績】!D26*各種係数!V21*各種係数!N26),"")</f>
        <v/>
      </c>
      <c r="K104" s="573"/>
    </row>
    <row r="105" spans="2:11" x14ac:dyDescent="0.15">
      <c r="B105" s="554" t="str">
        <f>IF(AND(COUNT(入力表1【予測】!$D$26:$D$27)&gt;0,COUNT(入力表1【実績】!$D$26:$D$27)&gt;0),概要表【実績】!E34,"")</f>
        <v/>
      </c>
      <c r="C105" s="555"/>
      <c r="F105" s="435" t="s">
        <v>803</v>
      </c>
      <c r="G105" s="437"/>
      <c r="H105" s="437"/>
      <c r="I105" s="436"/>
      <c r="J105" s="572" t="str">
        <f>IF(AND(COUNT(入力表1【予測】!$D$26:$D$27)&gt;0,COUNT(入力表1【実績】!$D$26:$D$27)&gt;0,ISNUMBER($B$110)),(B110-B105)/(入力表1【実績】!D27*各種係数!V27*各種係数!N26),"")</f>
        <v/>
      </c>
      <c r="K105" s="573"/>
    </row>
    <row r="106" spans="2:11" x14ac:dyDescent="0.15">
      <c r="B106" s="175"/>
      <c r="C106" s="175"/>
    </row>
    <row r="107" spans="2:11" x14ac:dyDescent="0.15">
      <c r="B107" s="17"/>
      <c r="C107" s="17"/>
      <c r="F107" s="2" t="s">
        <v>799</v>
      </c>
    </row>
    <row r="108" spans="2:11" x14ac:dyDescent="0.15">
      <c r="B108" s="473" t="str">
        <f>"（単位："&amp;入力表1【予測】!L15&amp;"）"</f>
        <v>（単位：千円）</v>
      </c>
      <c r="C108" s="473"/>
      <c r="F108" s="434" t="s">
        <v>784</v>
      </c>
      <c r="G108" s="434"/>
      <c r="H108" s="434"/>
      <c r="I108" s="434"/>
      <c r="J108" s="571" t="str">
        <f>IF(AND(COUNT(入力表1【予測】!$D$26:$D$27)&gt;0,COUNT(入力表1【実績】!$D$26:$D$27)&gt;0,ISNUMBER($B$110)),(B110-B105)/((入力表1【実績】!D26*各種係数!V21+入力表1【実績】!D27*入力表2【実績】!H69/入力表2【実績】!G69*各種係数!V27)*各種係数!N26),"")</f>
        <v/>
      </c>
      <c r="K108" s="571"/>
    </row>
    <row r="109" spans="2:11" ht="19.5" thickBot="1" x14ac:dyDescent="0.2">
      <c r="B109" s="575" t="s">
        <v>793</v>
      </c>
      <c r="C109" s="576"/>
      <c r="F109" s="434" t="s">
        <v>393</v>
      </c>
      <c r="G109" s="434"/>
      <c r="H109" s="434"/>
      <c r="I109" s="434"/>
      <c r="J109" s="571" t="str">
        <f>IF(AND(COUNT(入力表1【予測】!$D$26:$D$27)&gt;0,COUNT(入力表1【実績】!$D$26:$D$27)&gt;0,ISNUMBER($B$110)),入力表2【実績】!H69*パターン1【目標設定】!J108/入力表2【実績】!G69,"")</f>
        <v/>
      </c>
      <c r="K109" s="571"/>
    </row>
    <row r="110" spans="2:11" ht="20.25" thickTop="1" thickBot="1" x14ac:dyDescent="0.2">
      <c r="B110" s="561"/>
      <c r="C110" s="562"/>
      <c r="F110" s="434" t="s">
        <v>480</v>
      </c>
      <c r="G110" s="434"/>
      <c r="H110" s="434"/>
      <c r="I110" s="434"/>
      <c r="J110" s="574" t="str">
        <f>IF(AND(COUNT(入力表1【予測】!$D$26:$D$27)&gt;0,COUNT(入力表1【実績】!$D$26:$D$27)&gt;0,ISNUMBER($B$110)),SUM(J108:K109),"")</f>
        <v/>
      </c>
      <c r="K110" s="574"/>
    </row>
    <row r="111" spans="2:11" ht="19.5" thickTop="1" x14ac:dyDescent="0.15"/>
    <row r="114" spans="2:11" ht="19.5" x14ac:dyDescent="0.15">
      <c r="B114" s="1" t="s">
        <v>816</v>
      </c>
    </row>
    <row r="117" spans="2:11" x14ac:dyDescent="0.15">
      <c r="B117" s="473" t="s">
        <v>783</v>
      </c>
      <c r="C117" s="473"/>
      <c r="K117" s="10" t="s">
        <v>488</v>
      </c>
    </row>
    <row r="118" spans="2:11" x14ac:dyDescent="0.15">
      <c r="B118" s="431" t="s">
        <v>796</v>
      </c>
      <c r="C118" s="433"/>
      <c r="F118" s="435" t="s">
        <v>804</v>
      </c>
      <c r="G118" s="437"/>
      <c r="H118" s="437"/>
      <c r="I118" s="436"/>
      <c r="J118" s="572" t="str">
        <f>IF(AND(COUNT(入力表1【予測】!$D$26:$D$27)&gt;0,COUNT(入力表1【実績】!$D$26:$D$27)&gt;0,ISNUMBER($B$124)),(B124-B119)/(入力表1【実績】!D26*各種係数!Y21),"")</f>
        <v/>
      </c>
      <c r="K118" s="573"/>
    </row>
    <row r="119" spans="2:11" x14ac:dyDescent="0.15">
      <c r="B119" s="441" t="str">
        <f>IF(AND(COUNT(入力表1【予測】!$D$26:$D$27)&gt;0,COUNT(入力表1【実績】!$D$26:$D$27)&gt;0),概要表【実績】!H34,"")</f>
        <v/>
      </c>
      <c r="C119" s="441"/>
      <c r="F119" s="435" t="s">
        <v>805</v>
      </c>
      <c r="G119" s="437"/>
      <c r="H119" s="437"/>
      <c r="I119" s="436"/>
      <c r="J119" s="572" t="str">
        <f>IF(AND(COUNT(入力表1【予測】!$D$26:$D$27)&gt;0,COUNT(入力表1【実績】!$D$26:$D$27)&gt;0,ISNUMBER($B$124)),(B124-B119)/(入力表1【実績】!D27*各種係数!Y27),"")</f>
        <v/>
      </c>
      <c r="K119" s="573"/>
    </row>
    <row r="121" spans="2:11" x14ac:dyDescent="0.15">
      <c r="F121" s="2" t="s">
        <v>798</v>
      </c>
    </row>
    <row r="122" spans="2:11" x14ac:dyDescent="0.15">
      <c r="B122" s="473" t="s">
        <v>783</v>
      </c>
      <c r="C122" s="473"/>
      <c r="F122" s="434" t="s">
        <v>784</v>
      </c>
      <c r="G122" s="434"/>
      <c r="H122" s="434"/>
      <c r="I122" s="434"/>
      <c r="J122" s="571" t="str">
        <f>IF(AND(COUNT(入力表1【予測】!$D$26:$D$27)&gt;0,COUNT(入力表1【実績】!$D$26:$D$27)&gt;0,ISNUMBER($B$124)),(B124-B119)/(入力表1【実績】!D26*各種係数!Y21+入力表1【実績】!D27*入力表2【実績】!H69/入力表2【実績】!G69*各種係数!Y27),"")</f>
        <v/>
      </c>
      <c r="K122" s="571"/>
    </row>
    <row r="123" spans="2:11" ht="19.5" thickBot="1" x14ac:dyDescent="0.2">
      <c r="B123" s="442" t="s">
        <v>797</v>
      </c>
      <c r="C123" s="455"/>
      <c r="F123" s="434" t="s">
        <v>393</v>
      </c>
      <c r="G123" s="434"/>
      <c r="H123" s="434"/>
      <c r="I123" s="434"/>
      <c r="J123" s="571" t="str">
        <f>IF(AND(COUNT(入力表1【予測】!$D$26:$D$27)&gt;0,COUNT(入力表1【実績】!$D$26:$D$27)&gt;0,ISNUMBER($B$124)),入力表2【実績】!H69*パターン1【目標設定】!J122/入力表2【実績】!G69,"")</f>
        <v/>
      </c>
      <c r="K123" s="571"/>
    </row>
    <row r="124" spans="2:11" ht="20.25" thickTop="1" thickBot="1" x14ac:dyDescent="0.2">
      <c r="B124" s="561"/>
      <c r="C124" s="562"/>
      <c r="F124" s="434" t="s">
        <v>480</v>
      </c>
      <c r="G124" s="434"/>
      <c r="H124" s="434"/>
      <c r="I124" s="434"/>
      <c r="J124" s="574" t="str">
        <f>IF(AND(COUNT(入力表1【予測】!$D$26:$D$27)&gt;0,COUNT(入力表1【実績】!$D$26:$D$27)&gt;0,ISNUMBER($B$124)),SUM(J122:K123),"")</f>
        <v/>
      </c>
      <c r="K124" s="574"/>
    </row>
    <row r="125" spans="2:11" ht="19.5" thickTop="1" x14ac:dyDescent="0.15"/>
  </sheetData>
  <mergeCells count="102">
    <mergeCell ref="B123:C123"/>
    <mergeCell ref="F123:I123"/>
    <mergeCell ref="J123:K123"/>
    <mergeCell ref="B124:C124"/>
    <mergeCell ref="F124:I124"/>
    <mergeCell ref="J124:K124"/>
    <mergeCell ref="B119:C119"/>
    <mergeCell ref="F119:I119"/>
    <mergeCell ref="J119:K119"/>
    <mergeCell ref="B122:C122"/>
    <mergeCell ref="F122:I122"/>
    <mergeCell ref="J122:K122"/>
    <mergeCell ref="B117:C117"/>
    <mergeCell ref="B118:C118"/>
    <mergeCell ref="F118:I118"/>
    <mergeCell ref="J118:K118"/>
    <mergeCell ref="J109:K109"/>
    <mergeCell ref="J110:K110"/>
    <mergeCell ref="F108:I108"/>
    <mergeCell ref="F109:I109"/>
    <mergeCell ref="F110:I110"/>
    <mergeCell ref="B108:C108"/>
    <mergeCell ref="B109:C109"/>
    <mergeCell ref="B110:C110"/>
    <mergeCell ref="F82:I82"/>
    <mergeCell ref="J96:K96"/>
    <mergeCell ref="F94:I94"/>
    <mergeCell ref="F95:I95"/>
    <mergeCell ref="F96:I96"/>
    <mergeCell ref="J108:K108"/>
    <mergeCell ref="F104:I104"/>
    <mergeCell ref="J104:K104"/>
    <mergeCell ref="F105:I105"/>
    <mergeCell ref="J105:K105"/>
    <mergeCell ref="B50:D50"/>
    <mergeCell ref="B51:D51"/>
    <mergeCell ref="C64:D64"/>
    <mergeCell ref="C65:D65"/>
    <mergeCell ref="B75:C75"/>
    <mergeCell ref="B80:C80"/>
    <mergeCell ref="B76:C76"/>
    <mergeCell ref="B81:C81"/>
    <mergeCell ref="K25:L25"/>
    <mergeCell ref="K50:L50"/>
    <mergeCell ref="J51:J53"/>
    <mergeCell ref="K51:L51"/>
    <mergeCell ref="K52:L52"/>
    <mergeCell ref="K53:L53"/>
    <mergeCell ref="B77:C77"/>
    <mergeCell ref="J76:K76"/>
    <mergeCell ref="J77:K77"/>
    <mergeCell ref="J80:K80"/>
    <mergeCell ref="J81:K81"/>
    <mergeCell ref="F76:I76"/>
    <mergeCell ref="F77:I77"/>
    <mergeCell ref="F80:I80"/>
    <mergeCell ref="F81:I81"/>
    <mergeCell ref="P46:Q46"/>
    <mergeCell ref="K47:L49"/>
    <mergeCell ref="K39:L39"/>
    <mergeCell ref="P18:Q18"/>
    <mergeCell ref="K19:L21"/>
    <mergeCell ref="K22:L22"/>
    <mergeCell ref="P32:Q32"/>
    <mergeCell ref="B22:C22"/>
    <mergeCell ref="B23:C23"/>
    <mergeCell ref="G23:H23"/>
    <mergeCell ref="J23:J25"/>
    <mergeCell ref="K23:L23"/>
    <mergeCell ref="G22:H22"/>
    <mergeCell ref="K24:L24"/>
    <mergeCell ref="C36:D36"/>
    <mergeCell ref="C37:D37"/>
    <mergeCell ref="K33:L35"/>
    <mergeCell ref="K36:L36"/>
    <mergeCell ref="J37:J39"/>
    <mergeCell ref="K37:L37"/>
    <mergeCell ref="K38:L38"/>
    <mergeCell ref="B103:C103"/>
    <mergeCell ref="B104:C104"/>
    <mergeCell ref="B105:C105"/>
    <mergeCell ref="P60:Q60"/>
    <mergeCell ref="K61:L63"/>
    <mergeCell ref="K64:L64"/>
    <mergeCell ref="J65:J67"/>
    <mergeCell ref="K65:L65"/>
    <mergeCell ref="K66:L66"/>
    <mergeCell ref="K67:L67"/>
    <mergeCell ref="B96:C96"/>
    <mergeCell ref="B89:C89"/>
    <mergeCell ref="B90:C90"/>
    <mergeCell ref="B91:C91"/>
    <mergeCell ref="B94:C94"/>
    <mergeCell ref="B95:C95"/>
    <mergeCell ref="F90:I90"/>
    <mergeCell ref="B82:C82"/>
    <mergeCell ref="J90:K90"/>
    <mergeCell ref="F91:I91"/>
    <mergeCell ref="J91:K91"/>
    <mergeCell ref="J94:K94"/>
    <mergeCell ref="J95:K95"/>
    <mergeCell ref="J82:K82"/>
  </mergeCells>
  <phoneticPr fontId="1"/>
  <pageMargins left="0.7" right="0.7" top="0.75" bottom="0.75" header="0.3" footer="0.3"/>
  <pageSetup paperSize="9"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sheetPr>
  <dimension ref="B2:V125"/>
  <sheetViews>
    <sheetView showGridLines="0" workbookViewId="0"/>
  </sheetViews>
  <sheetFormatPr defaultColWidth="8.75" defaultRowHeight="18.75" x14ac:dyDescent="0.15"/>
  <cols>
    <col min="1" max="1" width="1.625" style="2" customWidth="1"/>
    <col min="2" max="3" width="13.625" style="2" customWidth="1"/>
    <col min="4" max="4" width="8.75" style="2" customWidth="1"/>
    <col min="5" max="5" width="3.625" style="2" customWidth="1"/>
    <col min="6" max="6" width="9.625" style="2" customWidth="1"/>
    <col min="7" max="8" width="7.625" style="2" customWidth="1"/>
    <col min="9" max="9" width="6.625" style="2" customWidth="1"/>
    <col min="10" max="10" width="2.625" style="2" customWidth="1"/>
    <col min="11" max="11" width="8.75" style="2" customWidth="1"/>
    <col min="12" max="12" width="12.625" style="2" customWidth="1"/>
    <col min="13" max="13" width="15.625" style="2" customWidth="1"/>
    <col min="14" max="15" width="17.625" style="2" customWidth="1"/>
    <col min="16" max="17" width="16.625" style="2" customWidth="1"/>
    <col min="18" max="16384" width="8.75" style="2"/>
  </cols>
  <sheetData>
    <row r="2" spans="2:22" x14ac:dyDescent="0.15">
      <c r="V2" s="2" t="s">
        <v>791</v>
      </c>
    </row>
    <row r="5" spans="2:22" ht="19.5" x14ac:dyDescent="0.15">
      <c r="B5" s="387" t="s">
        <v>869</v>
      </c>
    </row>
    <row r="7" spans="2:22" x14ac:dyDescent="0.15">
      <c r="B7" s="2" t="s">
        <v>870</v>
      </c>
    </row>
    <row r="8" spans="2:22" x14ac:dyDescent="0.15">
      <c r="B8" s="2" t="s">
        <v>1058</v>
      </c>
    </row>
    <row r="9" spans="2:22" x14ac:dyDescent="0.15">
      <c r="B9" s="2" t="s">
        <v>1059</v>
      </c>
    </row>
    <row r="10" spans="2:22" x14ac:dyDescent="0.15">
      <c r="B10" s="2" t="s">
        <v>1048</v>
      </c>
    </row>
    <row r="11" spans="2:22" x14ac:dyDescent="0.15">
      <c r="B11" s="2" t="s">
        <v>871</v>
      </c>
    </row>
    <row r="12" spans="2:22" x14ac:dyDescent="0.15">
      <c r="B12" s="2" t="s">
        <v>782</v>
      </c>
    </row>
    <row r="16" spans="2:22" ht="19.5" x14ac:dyDescent="0.15">
      <c r="B16" s="1" t="s">
        <v>874</v>
      </c>
    </row>
    <row r="18" spans="2:17" x14ac:dyDescent="0.15">
      <c r="C18" s="2" t="s">
        <v>875</v>
      </c>
      <c r="P18" s="473" t="str">
        <f>"（単位："&amp;入力表1【予測】!L15&amp;"、人）"</f>
        <v>（単位：千円、人）</v>
      </c>
      <c r="Q18" s="473"/>
    </row>
    <row r="19" spans="2:17" ht="15.95" customHeight="1" x14ac:dyDescent="0.15">
      <c r="J19" s="401"/>
      <c r="K19" s="443"/>
      <c r="L19" s="455"/>
      <c r="M19" s="193" t="s">
        <v>7</v>
      </c>
      <c r="N19" s="353"/>
      <c r="O19" s="102"/>
      <c r="P19" s="193" t="s">
        <v>6</v>
      </c>
      <c r="Q19" s="166"/>
    </row>
    <row r="20" spans="2:17" x14ac:dyDescent="0.45">
      <c r="J20" s="194"/>
      <c r="K20" s="472"/>
      <c r="L20" s="457"/>
      <c r="M20" s="195"/>
      <c r="N20" s="196" t="s">
        <v>228</v>
      </c>
      <c r="O20" s="197"/>
      <c r="P20" s="195"/>
      <c r="Q20" s="198" t="s">
        <v>836</v>
      </c>
    </row>
    <row r="21" spans="2:17" x14ac:dyDescent="0.45">
      <c r="C21" s="10" t="s">
        <v>783</v>
      </c>
      <c r="H21" s="10" t="s">
        <v>783</v>
      </c>
      <c r="J21" s="402"/>
      <c r="K21" s="445"/>
      <c r="L21" s="456"/>
      <c r="M21" s="200"/>
      <c r="N21" s="411"/>
      <c r="O21" s="202" t="s">
        <v>835</v>
      </c>
      <c r="P21" s="200"/>
      <c r="Q21" s="412"/>
    </row>
    <row r="22" spans="2:17" ht="19.5" thickBot="1" x14ac:dyDescent="0.2">
      <c r="B22" s="460" t="s">
        <v>785</v>
      </c>
      <c r="C22" s="460"/>
      <c r="D22" s="404"/>
      <c r="F22" s="399" t="s">
        <v>784</v>
      </c>
      <c r="G22" s="441" t="str">
        <f>IF(AND(COUNT(入力表1【予測】!$D$37:$D$38)&gt;0,COUNT(入力表1【実績】!$D$37:$D$38)&gt;0),ROUND(B23*入力表1【実績】!D37/SUM(入力表1【実績】!D37:D38),0),"")</f>
        <v/>
      </c>
      <c r="H22" s="441"/>
      <c r="J22" s="194"/>
      <c r="K22" s="437" t="s">
        <v>831</v>
      </c>
      <c r="L22" s="436"/>
      <c r="M22" s="413" t="str">
        <f>IF(AND(COUNT(入力表1【予測】!$D$37:$D$38)&gt;0,COUNT(入力表1【実績】!$D$37:$D$38)&gt;0,ISNUMBER($B$23)),TEXT(概要表【実績】!E34+($G$22*入力表1【実績】!$E$37*各種係数!V33+$G$23*入力表1【実績】!$E$38*各種係数!V39)*各種係数!$N$26,"#,###")&amp;IF((($G$22*入力表1【実績】!$E$37*各種係数!V33+$G$23*入力表1【実績】!$E$38*各種係数!V39)*各種係数!$N$26)&gt;0.5,"（+"&amp;TEXT(($G$22*入力表1【実績】!$E$37*各種係数!V33+$G$23*入力表1【実績】!$E$38*各種係数!V39)*各種係数!$N$26,"#,###")&amp;"）","（"&amp;TEXT(($G$22*入力表1【実績】!$E$37*各種係数!V33+$G$23*入力表1【実績】!$E$38*各種係数!V39)*各種係数!$N$26,"#,###")&amp;"）"),"")</f>
        <v/>
      </c>
      <c r="N22" s="413" t="str">
        <f>IF(AND(COUNT(入力表1【予測】!$D$37:$D$38)&gt;0,COUNT(入力表1【実績】!$D$37:$D$38)&gt;0,ISNUMBER($B$23)),TEXT(概要表【実績】!F34+($G$22*入力表1【実績】!$E$37*各種係数!W33+$G$23*入力表1【実績】!$E$38*各種係数!W39)*各種係数!$N$26,"#,###")&amp;IF((($G$22*入力表1【実績】!$E$37*各種係数!W33+$G$23*入力表1【実績】!$E$38*各種係数!W39)*各種係数!$N$26)&gt;0.5,"（+"&amp;TEXT(($G$22*入力表1【実績】!$E$37*各種係数!W33+$G$23*入力表1【実績】!$E$38*各種係数!W39)*各種係数!$N$26,"#,###")&amp;"）","（"&amp;TEXT(($G$22*入力表1【実績】!$E$37*各種係数!W33+$G$23*入力表1【実績】!$E$38*各種係数!W39)*各種係数!$N$26,"#,###")&amp;"）"),"")</f>
        <v/>
      </c>
      <c r="O22" s="413" t="str">
        <f>IF(AND(COUNT(入力表1【予測】!$D$37:$D$38)&gt;0,COUNT(入力表1【実績】!$D$37:$D$38)&gt;0,ISNUMBER($B$23)),TEXT(概要表【実績】!G34+($G$22*入力表1【実績】!$E$37*各種係数!X33+$G$23*入力表1【実績】!$E$38*各種係数!X39)*各種係数!$N$26,"#,###")&amp;IF((($G$22*入力表1【実績】!$E$37*各種係数!X33+$G$23*入力表1【実績】!$E$38*各種係数!X39)*各種係数!$N$26)&gt;0.5,"（+"&amp;TEXT(($G$22*入力表1【実績】!$E$37*各種係数!X33+$G$23*入力表1【実績】!$E$38*各種係数!X39)*各種係数!$N$26,"#,###")&amp;"）","（"&amp;TEXT(($G$22*入力表1【実績】!$E$37*各種係数!X33+$G$23*入力表1【実績】!$E$38*各種係数!X39)*各種係数!$N$26,"#,###")&amp;"）"),"")</f>
        <v/>
      </c>
      <c r="P22" s="413" t="str">
        <f>IF(AND(COUNT(入力表1【予測】!$D$37:$D$38)&gt;0,COUNT(入力表1【実績】!$D$37:$D$38)&gt;0,ISNUMBER($B$23)),TEXT(概要表【実績】!H34+$G$22*入力表1【実績】!$E$37*各種係数!Y33+$G$23*入力表1【実績】!$E$38*各種係数!Y39,"#,###")&amp;IF(($G$22*入力表1【実績】!$E$37*各種係数!Y33+$G$23*入力表1【実績】!$E$38*各種係数!Y39)&gt;0.5,"（+"&amp;TEXT($G$22*入力表1【実績】!$E$37*各種係数!Y33+$G$23*入力表1【実績】!$E$38*各種係数!Y39,"#,###")&amp;"）","（"&amp;TEXT($G$22*入力表1【実績】!$E$37*各種係数!Y33+$G$23*入力表1【実績】!$E$38*各種係数!Y39,"#,###")&amp;"）"),"")</f>
        <v/>
      </c>
      <c r="Q22" s="413" t="str">
        <f>IF(AND(COUNT(入力表1【予測】!$D$37:$D$38)&gt;0,COUNT(入力表1【実績】!$D$37:$D$38)&gt;0,ISNUMBER($B$23)),TEXT(概要表【実績】!I34+$G$22*入力表1【実績】!$E$37*各種係数!Z33+$G$23*入力表1【実績】!$E$38*各種係数!Z39,"#,###")&amp;IF(($G$22*入力表1【実績】!$E$37*各種係数!Z33+$G$23*入力表1【実績】!$E$38*各種係数!Z39)&gt;0.5,"（+"&amp;TEXT($G$22*入力表1【実績】!$E$37*各種係数!Z33+$G$23*入力表1【実績】!$E$38*各種係数!Z39,"#,###")&amp;"）","（"&amp;TEXT($G$22*入力表1【実績】!$E$37*各種係数!Z33+$G$23*入力表1【実績】!$E$38*各種係数!Z39,"#,###")&amp;"）"),"")</f>
        <v/>
      </c>
    </row>
    <row r="23" spans="2:17" ht="20.25" thickTop="1" thickBot="1" x14ac:dyDescent="0.2">
      <c r="B23" s="561"/>
      <c r="C23" s="562"/>
      <c r="D23" s="404"/>
      <c r="F23" s="399" t="s">
        <v>393</v>
      </c>
      <c r="G23" s="441" t="str">
        <f>IF(AND(COUNT(入力表1【予測】!$D$37:$D$38)&gt;0,COUNT(入力表1【実績】!$D$37:$D$38)&gt;0),ROUND(B23*入力表1【実績】!D38/SUM(入力表1【実績】!D37:D38),0),"")</f>
        <v/>
      </c>
      <c r="H23" s="441"/>
      <c r="J23" s="466"/>
      <c r="K23" s="556" t="s">
        <v>8</v>
      </c>
      <c r="L23" s="557"/>
      <c r="M23" s="414" t="str">
        <f>IF(AND(COUNT(入力表1【予測】!$D$37:$D$38)&gt;0,COUNT(入力表1【実績】!$D$37:$D$38)&gt;0,ISNUMBER($B$23)),TEXT(概要表【実績】!E35+($G$22*入力表1【実績】!$E$37*各種係数!V34+$G$23*入力表1【実績】!$E$38*各種係数!V40)*各種係数!$N$26,"#,###")&amp;IF((($G$22*入力表1【実績】!$E$37*各種係数!V34+$G$23*入力表1【実績】!$E$38*各種係数!V40)*各種係数!$N$26)&gt;0.5,"（+"&amp;TEXT(($G$22*入力表1【実績】!$E$37*各種係数!V34+$G$23*入力表1【実績】!$E$38*各種係数!V40)*各種係数!$N$26,"#,###")&amp;"）","（"&amp;TEXT(($G$22*入力表1【実績】!$E$37*各種係数!V34+$G$23*入力表1【実績】!$E$38*各種係数!V40)*各種係数!$N$26,"#,###")&amp;"）"),"")</f>
        <v/>
      </c>
      <c r="N23" s="414" t="str">
        <f>IF(AND(COUNT(入力表1【予測】!$D$37:$D$38)&gt;0,COUNT(入力表1【実績】!$D$37:$D$38)&gt;0,ISNUMBER($B$23)),TEXT(概要表【実績】!F35+($G$22*入力表1【実績】!$E$37*各種係数!W34+$G$23*入力表1【実績】!$E$38*各種係数!W40)*各種係数!$N$26,"#,###")&amp;IF((($G$22*入力表1【実績】!$E$37*各種係数!W34+$G$23*入力表1【実績】!$E$38*各種係数!W40)*各種係数!$N$26)&gt;0.5,"（+"&amp;TEXT(($G$22*入力表1【実績】!$E$37*各種係数!W34+$G$23*入力表1【実績】!$E$38*各種係数!W40)*各種係数!$N$26,"#,###")&amp;"）","（"&amp;TEXT(($G$22*入力表1【実績】!$E$37*各種係数!W34+$G$23*入力表1【実績】!$E$38*各種係数!W40)*各種係数!$N$26,"#,###")&amp;"）"),"")</f>
        <v/>
      </c>
      <c r="O23" s="414" t="str">
        <f>IF(AND(COUNT(入力表1【予測】!$D$37:$D$38)&gt;0,COUNT(入力表1【実績】!$D$37:$D$38)&gt;0,ISNUMBER($B$23)),TEXT(概要表【実績】!G35+($G$22*入力表1【実績】!$E$37*各種係数!X34+$G$23*入力表1【実績】!$E$38*各種係数!X40)*各種係数!$N$26,"#,###")&amp;IF((($G$22*入力表1【実績】!$E$37*各種係数!X34+$G$23*入力表1【実績】!$E$38*各種係数!X40)*各種係数!$N$26)&gt;0.5,"（+"&amp;TEXT(($G$22*入力表1【実績】!$E$37*各種係数!X34+$G$23*入力表1【実績】!$E$38*各種係数!X40)*各種係数!$N$26,"#,###")&amp;"）","（"&amp;TEXT(($G$22*入力表1【実績】!$E$37*各種係数!X34+$G$23*入力表1【実績】!$E$38*各種係数!X40)*各種係数!$N$26,"#,###")&amp;"）"),"")</f>
        <v/>
      </c>
      <c r="P23" s="414" t="str">
        <f>IF(AND(COUNT(入力表1【予測】!$D$37:$D$38)&gt;0,COUNT(入力表1【実績】!$D$37:$D$38)&gt;0,ISNUMBER($B$23)),TEXT(概要表【実績】!H35+$G$22*入力表1【実績】!$E$37*各種係数!Y34+$G$23*入力表1【実績】!$E$38*各種係数!Y40,"#,###")&amp;IF(($G$22*入力表1【実績】!$E$37*各種係数!Y34+$G$23*入力表1【実績】!$E$38*各種係数!Y40)&gt;0.5,"（+"&amp;TEXT($G$22*入力表1【実績】!$E$37*各種係数!Y34+$G$23*入力表1【実績】!$E$38*各種係数!Y40,"#,###")&amp;"）","（"&amp;TEXT($G$22*入力表1【実績】!$E$37*各種係数!Y34+$G$23*入力表1【実績】!$E$38*各種係数!Y40,"#,###")&amp;"）"),"")</f>
        <v/>
      </c>
      <c r="Q23" s="414" t="str">
        <f>IF(AND(COUNT(入力表1【予測】!$D$37:$D$38)&gt;0,COUNT(入力表1【実績】!$D$37:$D$38)&gt;0,ISNUMBER($B$23)),TEXT(概要表【実績】!I35+$G$22*入力表1【実績】!$E$37*各種係数!Z34+$G$23*入力表1【実績】!$E$38*各種係数!Z40,"#,###")&amp;IF(($G$22*入力表1【実績】!$E$37*各種係数!Z34+$G$23*入力表1【実績】!$E$38*各種係数!Z40)&gt;0.5,"（+"&amp;TEXT($G$22*入力表1【実績】!$E$37*各種係数!Z34+$G$23*入力表1【実績】!$E$38*各種係数!Z40,"#,###")&amp;"）","（"&amp;TEXT($G$22*入力表1【実績】!$E$37*各種係数!Z34+$G$23*入力表1【実績】!$E$38*各種係数!Z40,"#,###")&amp;"）"),"")</f>
        <v/>
      </c>
    </row>
    <row r="24" spans="2:17" ht="19.5" thickTop="1" x14ac:dyDescent="0.15">
      <c r="J24" s="466"/>
      <c r="K24" s="558" t="s">
        <v>832</v>
      </c>
      <c r="L24" s="470"/>
      <c r="M24" s="415" t="str">
        <f>IF(AND(COUNT(入力表1【予測】!$D$37:$D$38)&gt;0,COUNT(入力表1【実績】!$D$37:$D$38)&gt;0,ISNUMBER($B$23)),TEXT(概要表【実績】!E36+($G$22*入力表1【実績】!$E$37*各種係数!V35+$G$23*入力表1【実績】!$E$38*各種係数!V41)*各種係数!$N$26,"#,###")&amp;IF((($G$22*入力表1【実績】!$E$37*各種係数!V35+$G$23*入力表1【実績】!$E$38*各種係数!V41)*各種係数!$N$26)&gt;0.5,"（+"&amp;TEXT(($G$22*入力表1【実績】!$E$37*各種係数!V35+$G$23*入力表1【実績】!$E$38*各種係数!V41)*各種係数!$N$26,"#,###")&amp;"）","（"&amp;TEXT(($G$22*入力表1【実績】!$E$37*各種係数!V35+$G$23*入力表1【実績】!$E$38*各種係数!V41)*各種係数!$N$26,"#,###")&amp;"）"),"")</f>
        <v/>
      </c>
      <c r="N24" s="415" t="str">
        <f>IF(AND(COUNT(入力表1【予測】!$D$37:$D$38)&gt;0,COUNT(入力表1【実績】!$D$37:$D$38)&gt;0,ISNUMBER($B$23)),TEXT(概要表【実績】!F36+($G$22*入力表1【実績】!$E$37*各種係数!W35+$G$23*入力表1【実績】!$E$38*各種係数!W41)*各種係数!$N$26,"#,###")&amp;IF((($G$22*入力表1【実績】!$E$37*各種係数!W35+$G$23*入力表1【実績】!$E$38*各種係数!W41)*各種係数!$N$26)&gt;0.5,"（+"&amp;TEXT(($G$22*入力表1【実績】!$E$37*各種係数!W35+$G$23*入力表1【実績】!$E$38*各種係数!W41)*各種係数!$N$26,"#,###")&amp;"）","（"&amp;TEXT(($G$22*入力表1【実績】!$E$37*各種係数!W35+$G$23*入力表1【実績】!$E$38*各種係数!W41)*各種係数!$N$26,"#,###")&amp;"）"),"")</f>
        <v/>
      </c>
      <c r="O24" s="415" t="str">
        <f>IF(AND(COUNT(入力表1【予測】!$D$37:$D$38)&gt;0,COUNT(入力表1【実績】!$D$37:$D$38)&gt;0,ISNUMBER($B$23)),TEXT(概要表【実績】!G36+($G$22*入力表1【実績】!$E$37*各種係数!X35+$G$23*入力表1【実績】!$E$38*各種係数!X41)*各種係数!$N$26,"#,###")&amp;IF((($G$22*入力表1【実績】!$E$37*各種係数!X35+$G$23*入力表1【実績】!$E$38*各種係数!X41)*各種係数!$N$26)&gt;0.5,"（+"&amp;TEXT(($G$22*入力表1【実績】!$E$37*各種係数!X35+$G$23*入力表1【実績】!$E$38*各種係数!X41)*各種係数!$N$26,"#,###")&amp;"）","（"&amp;TEXT(($G$22*入力表1【実績】!$E$37*各種係数!X35+$G$23*入力表1【実績】!$E$38*各種係数!X41)*各種係数!$N$26,"#,###")&amp;"）"),"")</f>
        <v/>
      </c>
      <c r="P24" s="415" t="str">
        <f>IF(AND(COUNT(入力表1【予測】!$D$37:$D$38)&gt;0,COUNT(入力表1【実績】!$D$37:$D$38)&gt;0,ISNUMBER($B$23)),TEXT(概要表【実績】!H36+$G$22*入力表1【実績】!$E$37*各種係数!Y35+$G$23*入力表1【実績】!$E$38*各種係数!Y41,"#,###")&amp;IF(($G$22*入力表1【実績】!$E$37*各種係数!Y35+$G$23*入力表1【実績】!$E$38*各種係数!Y41)&gt;0.5,"（+"&amp;TEXT($G$22*入力表1【実績】!$E$37*各種係数!Y35+$G$23*入力表1【実績】!$E$38*各種係数!Y41,"#,###")&amp;"）","（"&amp;TEXT($G$22*入力表1【実績】!$E$37*各種係数!Y35+$G$23*入力表1【実績】!$E$38*各種係数!Y41,"#,###")&amp;"）"),"")</f>
        <v/>
      </c>
      <c r="Q24" s="415" t="str">
        <f>IF(AND(COUNT(入力表1【予測】!$D$37:$D$38)&gt;0,COUNT(入力表1【実績】!$D$37:$D$38)&gt;0,ISNUMBER($B$23)),TEXT(概要表【実績】!I36+$G$22*入力表1【実績】!$E$37*各種係数!Z35+$G$23*入力表1【実績】!$E$38*各種係数!Z41,"#,###")&amp;IF(($G$22*入力表1【実績】!$E$37*各種係数!Z35+$G$23*入力表1【実績】!$E$38*各種係数!Z41)&gt;0.5,"（+"&amp;TEXT($G$22*入力表1【実績】!$E$37*各種係数!Z35+$G$23*入力表1【実績】!$E$38*各種係数!Z41,"#,###")&amp;"）","（"&amp;TEXT($G$22*入力表1【実績】!$E$37*各種係数!Z35+$G$23*入力表1【実績】!$E$38*各種係数!Z41,"#,###")&amp;"）"),"")</f>
        <v/>
      </c>
    </row>
    <row r="25" spans="2:17" x14ac:dyDescent="0.15">
      <c r="J25" s="467"/>
      <c r="K25" s="559" t="s">
        <v>833</v>
      </c>
      <c r="L25" s="560"/>
      <c r="M25" s="416" t="str">
        <f>IF(AND(COUNT(入力表1【予測】!$D$37:$D$38)&gt;0,COUNT(入力表1【実績】!$D$37:$D$38)&gt;0,ISNUMBER($B$23)),TEXT(概要表【実績】!E37+($G$22*入力表1【実績】!$E$37*各種係数!V36+$G$23*入力表1【実績】!$E$38*各種係数!V42)*各種係数!$N$26,"#,###")&amp;IF((($G$22*入力表1【実績】!$E$37*各種係数!V36+$G$23*入力表1【実績】!$E$38*各種係数!V42)*各種係数!$N$26)&gt;0.5,"（+"&amp;TEXT(($G$22*入力表1【実績】!$E$37*各種係数!V36+$G$23*入力表1【実績】!$E$38*各種係数!V42)*各種係数!$N$26,"#,###")&amp;"）","（"&amp;TEXT(($G$22*入力表1【実績】!$E$37*各種係数!V36+$G$23*入力表1【実績】!$E$38*各種係数!V42)*各種係数!$N$26,"#,###")&amp;"）"),"")</f>
        <v/>
      </c>
      <c r="N25" s="417" t="str">
        <f>IF(AND(COUNT(入力表1【予測】!$D$37:$D$38)&gt;0,COUNT(入力表1【実績】!$D$37:$D$38)&gt;0,ISNUMBER($B$23)),TEXT(概要表【実績】!F37+($G$22*入力表1【実績】!$E$37*各種係数!W36+$G$23*入力表1【実績】!$E$38*各種係数!W42)*各種係数!$N$26,"#,###")&amp;IF((($G$22*入力表1【実績】!$E$37*各種係数!W36+$G$23*入力表1【実績】!$E$38*各種係数!W42)*各種係数!$N$26)&gt;0.5,"（+"&amp;TEXT(($G$22*入力表1【実績】!$E$37*各種係数!W36+$G$23*入力表1【実績】!$E$38*各種係数!W42)*各種係数!$N$26,"#,###")&amp;"）","（"&amp;TEXT(($G$22*入力表1【実績】!$E$37*各種係数!W36+$G$23*入力表1【実績】!$E$38*各種係数!W42)*各種係数!$N$26,"#,###")&amp;"）"),"")</f>
        <v/>
      </c>
      <c r="O25" s="417" t="str">
        <f>IF(AND(COUNT(入力表1【予測】!$D$37:$D$38)&gt;0,COUNT(入力表1【実績】!$D$37:$D$38)&gt;0,ISNUMBER($B$23)),TEXT(概要表【実績】!G37+($G$22*入力表1【実績】!$E$37*各種係数!X36+$G$23*入力表1【実績】!$E$38*各種係数!X42)*各種係数!$N$26,"#,###")&amp;IF((($G$22*入力表1【実績】!$E$37*各種係数!X36+$G$23*入力表1【実績】!$E$38*各種係数!X42)*各種係数!$N$26)&gt;0.5,"（+"&amp;TEXT(($G$22*入力表1【実績】!$E$37*各種係数!X36+$G$23*入力表1【実績】!$E$38*各種係数!X42)*各種係数!$N$26,"#,###")&amp;"）","（"&amp;TEXT(($G$22*入力表1【実績】!$E$37*各種係数!X36+$G$23*入力表1【実績】!$E$38*各種係数!X42)*各種係数!$N$26,"#,###")&amp;"）"),"")</f>
        <v/>
      </c>
      <c r="P25" s="417" t="str">
        <f>IF(AND(COUNT(入力表1【予測】!$D$37:$D$38)&gt;0,COUNT(入力表1【実績】!$D$37:$D$38)&gt;0,ISNUMBER($B$23)),TEXT(概要表【実績】!H37+$G$22*入力表1【実績】!$E$37*各種係数!Y36+$G$23*入力表1【実績】!$E$38*各種係数!Y42,"#,###")&amp;IF(($G$22*入力表1【実績】!$E$37*各種係数!Y36+$G$23*入力表1【実績】!$E$38*各種係数!Y42)&gt;0.5,"（+"&amp;TEXT($G$22*入力表1【実績】!$E$37*各種係数!Y36+$G$23*入力表1【実績】!$E$38*各種係数!Y42,"#,###")&amp;"）","（"&amp;TEXT($G$22*入力表1【実績】!$E$37*各種係数!Y36+$G$23*入力表1【実績】!$E$38*各種係数!Y42,"#,###")&amp;"）"),"")</f>
        <v/>
      </c>
      <c r="Q25" s="417" t="str">
        <f>IF(AND(COUNT(入力表1【予測】!$D$37:$D$38)&gt;0,COUNT(入力表1【実績】!$D$37:$D$38)&gt;0,ISNUMBER($B$23)),TEXT(概要表【実績】!I37+$G$22*入力表1【実績】!$E$37*各種係数!Z36+$G$23*入力表1【実績】!$E$38*各種係数!Z42,"#,###")&amp;IF(($G$22*入力表1【実績】!$E$37*各種係数!Z36+$G$23*入力表1【実績】!$E$38*各種係数!Z42)&gt;0.5,"（+"&amp;TEXT($G$22*入力表1【実績】!$E$37*各種係数!Z36+$G$23*入力表1【実績】!$E$38*各種係数!Z42,"#,###")&amp;"）","（"&amp;TEXT($G$22*入力表1【実績】!$E$37*各種係数!Z36+$G$23*入力表1【実績】!$E$38*各種係数!Z42,"#,###")&amp;"）"),"")</f>
        <v/>
      </c>
    </row>
    <row r="26" spans="2:17" x14ac:dyDescent="0.15">
      <c r="J26" s="210" t="s">
        <v>10</v>
      </c>
    </row>
    <row r="27" spans="2:17" x14ac:dyDescent="0.15">
      <c r="J27" s="210"/>
    </row>
    <row r="28" spans="2:17" x14ac:dyDescent="0.15">
      <c r="J28" s="210"/>
    </row>
    <row r="30" spans="2:17" ht="19.5" x14ac:dyDescent="0.15">
      <c r="B30" s="1" t="s">
        <v>876</v>
      </c>
    </row>
    <row r="32" spans="2:17" x14ac:dyDescent="0.15">
      <c r="P32" s="473" t="str">
        <f>"（単位："&amp;入力表1【予測】!L15&amp;"、人）"</f>
        <v>（単位：千円、人）</v>
      </c>
      <c r="Q32" s="473"/>
    </row>
    <row r="33" spans="2:17" ht="15.95" customHeight="1" x14ac:dyDescent="0.15">
      <c r="B33" s="2" t="s">
        <v>787</v>
      </c>
      <c r="J33" s="401"/>
      <c r="K33" s="443"/>
      <c r="L33" s="455"/>
      <c r="M33" s="193" t="s">
        <v>7</v>
      </c>
      <c r="N33" s="353"/>
      <c r="O33" s="102"/>
      <c r="P33" s="193" t="s">
        <v>6</v>
      </c>
      <c r="Q33" s="166"/>
    </row>
    <row r="34" spans="2:17" x14ac:dyDescent="0.45">
      <c r="J34" s="194"/>
      <c r="K34" s="472"/>
      <c r="L34" s="457"/>
      <c r="M34" s="195"/>
      <c r="N34" s="196" t="s">
        <v>228</v>
      </c>
      <c r="O34" s="197"/>
      <c r="P34" s="195"/>
      <c r="Q34" s="198" t="s">
        <v>836</v>
      </c>
    </row>
    <row r="35" spans="2:17" ht="19.5" thickBot="1" x14ac:dyDescent="0.5">
      <c r="D35" s="10" t="s">
        <v>783</v>
      </c>
      <c r="J35" s="402"/>
      <c r="K35" s="445"/>
      <c r="L35" s="456"/>
      <c r="M35" s="200"/>
      <c r="N35" s="411"/>
      <c r="O35" s="202" t="s">
        <v>835</v>
      </c>
      <c r="P35" s="200"/>
      <c r="Q35" s="412"/>
    </row>
    <row r="36" spans="2:17" ht="20.25" thickTop="1" thickBot="1" x14ac:dyDescent="0.2">
      <c r="B36" s="400" t="s">
        <v>784</v>
      </c>
      <c r="C36" s="565"/>
      <c r="D36" s="566"/>
      <c r="J36" s="194"/>
      <c r="K36" s="437" t="s">
        <v>831</v>
      </c>
      <c r="L36" s="436"/>
      <c r="M36" s="413" t="str">
        <f>IF(AND(COUNT(入力表1【予測】!$D$37:$D$38)&gt;0,COUNT(入力表1【実績】!$D$37:$D$38)&gt;0,COUNT($C$36:$D$37)&gt;0),TEXT(概要表【実績】!E34+($C$36*入力表1【実績】!$E$37*各種係数!V33+$C$37*入力表1【実績】!$E$38*各種係数!V39)*各種係数!$N$26,"#,###")&amp;IF((($C$36*入力表1【実績】!$E$37*各種係数!V33+$C$37*入力表1【実績】!$E$38*各種係数!V39)*各種係数!$N$26)&gt;0.5,"（+"&amp;TEXT(($C$36*入力表1【実績】!$E$37*各種係数!V33+$C$37*入力表1【実績】!$E$38*各種係数!V39)*各種係数!$N$26,"#,###")&amp;"）","（"&amp;TEXT(($C$36*入力表1【実績】!$E$37*各種係数!V33+$C$37*入力表1【実績】!$E$38*各種係数!V39)*各種係数!$N$26,"#,###")&amp;"）"),"")</f>
        <v/>
      </c>
      <c r="N36" s="413" t="str">
        <f>IF(AND(COUNT(入力表1【予測】!$D$37:$D$38)&gt;0,COUNT(入力表1【実績】!$D$37:$D$38)&gt;0,COUNT($C$36:$D$37)&gt;0),TEXT(概要表【実績】!F34+($C$36*入力表1【実績】!$E$37*各種係数!W33+$C$37*入力表1【実績】!$E$38*各種係数!W39)*各種係数!$N$26,"#,###")&amp;IF((($C$36*入力表1【実績】!$E$37*各種係数!W33+$C$37*入力表1【実績】!$E$38*各種係数!W39)*各種係数!$N$26)&gt;0.5,"（+"&amp;TEXT(($C$36*入力表1【実績】!$E$37*各種係数!W33+$C$37*入力表1【実績】!$E$38*各種係数!W39)*各種係数!$N$26,"#,###")&amp;"）","（"&amp;TEXT(($C$36*入力表1【実績】!$E$37*各種係数!W33+$C$37*入力表1【実績】!$E$38*各種係数!W39)*各種係数!$N$26,"#,###")&amp;"）"),"")</f>
        <v/>
      </c>
      <c r="O36" s="413" t="str">
        <f>IF(AND(COUNT(入力表1【予測】!$D$37:$D$38)&gt;0,COUNT(入力表1【実績】!$D$37:$D$38)&gt;0,COUNT($C$36:$D$37)&gt;0),TEXT(概要表【実績】!G34+($C$36*入力表1【実績】!$E$37*各種係数!X33+$C$37*入力表1【実績】!$E$38*各種係数!X39)*各種係数!$N$26,"#,###")&amp;IF((($C$36*入力表1【実績】!$E$37*各種係数!X33+$C$37*入力表1【実績】!$E$38*各種係数!X39)*各種係数!$N$26)&gt;0.5,"（+"&amp;TEXT(($C$36*入力表1【実績】!$E$37*各種係数!X33+$C$37*入力表1【実績】!$E$38*各種係数!X39)*各種係数!$N$26,"#,###")&amp;"）","（"&amp;TEXT(($C$36*入力表1【実績】!$E$37*各種係数!X33+$C$37*入力表1【実績】!$E$38*各種係数!X39)*各種係数!$N$26,"#,###")&amp;"）"),"")</f>
        <v/>
      </c>
      <c r="P36" s="413" t="str">
        <f>IF(AND(COUNT(入力表1【予測】!$D$37:$D$38)&gt;0,COUNT(入力表1【実績】!$D$37:$D$38)&gt;0,COUNT($C$36:$D$37)&gt;0),TEXT(概要表【実績】!H34+$C$36*入力表1【実績】!$E$37*各種係数!Y33+$C$37*入力表1【実績】!$E$38*各種係数!Y39,"#,###")&amp;IF(($C$36*入力表1【実績】!$E$37*各種係数!Y33+$C$37*入力表1【実績】!$E$38*各種係数!Y39)&gt;0.5,"（+"&amp;TEXT($C$36*入力表1【実績】!$E$37*各種係数!Y33+$C$37*入力表1【実績】!$E$38*各種係数!Y39,"#,###")&amp;"）","（"&amp;TEXT($C$36*入力表1【実績】!$E$37*各種係数!Y33+$C$37*入力表1【実績】!$E$38*各種係数!Y39,"#,###")&amp;"）"),"")</f>
        <v/>
      </c>
      <c r="Q36" s="413" t="str">
        <f>IF(AND(COUNT(入力表1【予測】!$D$37:$D$38)&gt;0,COUNT(入力表1【実績】!$D$37:$D$38)&gt;0,COUNT($C$36:$D$37)&gt;0),TEXT(概要表【実績】!I34+$C$36*入力表1【実績】!$E$37*各種係数!Z33+$C$37*入力表1【実績】!$E$38*各種係数!Z39,"#,###")&amp;IF(($C$36*入力表1【実績】!$E$37*各種係数!Z33+$C$37*入力表1【実績】!$E$38*各種係数!Z39)&gt;0.5,"（+"&amp;TEXT($C$36*入力表1【実績】!$E$37*各種係数!Z33+$C$37*入力表1【実績】!$E$38*各種係数!Z39,"#,###")&amp;"）","（"&amp;TEXT($C$36*入力表1【実績】!$E$37*各種係数!Z33+$C$37*入力表1【実績】!$E$38*各種係数!Z39,"#,###")&amp;"）"),"")</f>
        <v/>
      </c>
    </row>
    <row r="37" spans="2:17" ht="20.25" thickTop="1" thickBot="1" x14ac:dyDescent="0.2">
      <c r="B37" s="400" t="s">
        <v>393</v>
      </c>
      <c r="C37" s="565"/>
      <c r="D37" s="566"/>
      <c r="J37" s="466"/>
      <c r="K37" s="556" t="s">
        <v>8</v>
      </c>
      <c r="L37" s="557"/>
      <c r="M37" s="414" t="str">
        <f>IF(AND(COUNT(入力表1【予測】!$D$37:$D$38)&gt;0,COUNT(入力表1【実績】!$D$37:$D$38)&gt;0,COUNT($C$36:$D$37)&gt;0),TEXT(概要表【実績】!E35+($C$36*入力表1【実績】!$E$37*各種係数!V34+$C$37*入力表1【実績】!$E$38*各種係数!V40)*各種係数!$N$26,"#,###")&amp;IF((($C$36*入力表1【実績】!$E$37*各種係数!V34+$C$37*入力表1【実績】!$E$38*各種係数!V40)*各種係数!$N$26)&gt;0.5,"（+"&amp;TEXT(($C$36*入力表1【実績】!$E$37*各種係数!V34+$C$37*入力表1【実績】!$E$38*各種係数!V40)*各種係数!$N$26,"#,###")&amp;"）","（"&amp;TEXT(($C$36*入力表1【実績】!$E$37*各種係数!V34+$C$37*入力表1【実績】!$E$38*各種係数!V40)*各種係数!$N$26,"#,###")&amp;"）"),"")</f>
        <v/>
      </c>
      <c r="N37" s="414" t="str">
        <f>IF(AND(COUNT(入力表1【予測】!$D$37:$D$38)&gt;0,COUNT(入力表1【実績】!$D$37:$D$38)&gt;0,COUNT($C$36:$D$37)&gt;0),TEXT(概要表【実績】!F35+($C$36*入力表1【実績】!$E$37*各種係数!W34+$C$37*入力表1【実績】!$E$38*各種係数!W40)*各種係数!$N$26,"#,###")&amp;IF((($C$36*入力表1【実績】!$E$37*各種係数!W34+$C$37*入力表1【実績】!$E$38*各種係数!W40)*各種係数!$N$26)&gt;0.5,"（+"&amp;TEXT(($C$36*入力表1【実績】!$E$37*各種係数!W34+$C$37*入力表1【実績】!$E$38*各種係数!W40)*各種係数!$N$26,"#,###")&amp;"）","（"&amp;TEXT(($C$36*入力表1【実績】!$E$37*各種係数!W34+$C$37*入力表1【実績】!$E$38*各種係数!W40)*各種係数!$N$26,"#,###")&amp;"）"),"")</f>
        <v/>
      </c>
      <c r="O37" s="414" t="str">
        <f>IF(AND(COUNT(入力表1【予測】!$D$37:$D$38)&gt;0,COUNT(入力表1【実績】!$D$37:$D$38)&gt;0,COUNT($C$36:$D$37)&gt;0),TEXT(概要表【実績】!G35+($C$36*入力表1【実績】!$E$37*各種係数!X34+$C$37*入力表1【実績】!$E$38*各種係数!X40)*各種係数!$N$26,"#,###")&amp;IF((($C$36*入力表1【実績】!$E$37*各種係数!X34+$C$37*入力表1【実績】!$E$38*各種係数!X40)*各種係数!$N$26)&gt;0.5,"（+"&amp;TEXT(($C$36*入力表1【実績】!$E$37*各種係数!X34+$C$37*入力表1【実績】!$E$38*各種係数!X40)*各種係数!$N$26,"#,###")&amp;"）","（"&amp;TEXT(($C$36*入力表1【実績】!$E$37*各種係数!X34+$C$37*入力表1【実績】!$E$38*各種係数!X40)*各種係数!$N$26,"#,###")&amp;"）"),"")</f>
        <v/>
      </c>
      <c r="P37" s="414" t="str">
        <f>IF(AND(COUNT(入力表1【予測】!$D$37:$D$38)&gt;0,COUNT(入力表1【実績】!$D$37:$D$38)&gt;0,COUNT($C$36:$D$37)&gt;0),TEXT(概要表【実績】!H35+$C$36*入力表1【実績】!$E$37*各種係数!Y34+$C$37*入力表1【実績】!$E$38*各種係数!Y40,"#,###")&amp;IF(($C$36*入力表1【実績】!$E$37*各種係数!Y34+$C$37*入力表1【実績】!$E$38*各種係数!Y40)&gt;0.5,"（+"&amp;TEXT($C$36*入力表1【実績】!$E$37*各種係数!Y34+$C$37*入力表1【実績】!$E$38*各種係数!Y40,"#,###")&amp;"）","（"&amp;TEXT($C$36*入力表1【実績】!$E$37*各種係数!Y34+$C$37*入力表1【実績】!$E$38*各種係数!Y40,"#,###")&amp;"）"),"")</f>
        <v/>
      </c>
      <c r="Q37" s="414" t="str">
        <f>IF(AND(COUNT(入力表1【予測】!$D$37:$D$38)&gt;0,COUNT(入力表1【実績】!$D$37:$D$38)&gt;0,COUNT($C$36:$D$37)&gt;0),TEXT(概要表【実績】!I35+$C$36*入力表1【実績】!$E$37*各種係数!Z34+$C$37*入力表1【実績】!$E$38*各種係数!Z40,"#,###")&amp;IF(($C$36*入力表1【実績】!$E$37*各種係数!Z34+$C$37*入力表1【実績】!$E$38*各種係数!Z40)&gt;0.5,"（+"&amp;TEXT($C$36*入力表1【実績】!$E$37*各種係数!Z34+$C$37*入力表1【実績】!$E$38*各種係数!Z40,"#,###")&amp;"）","（"&amp;TEXT($C$36*入力表1【実績】!$E$37*各種係数!Z34+$C$37*入力表1【実績】!$E$38*各種係数!Z40,"#,###")&amp;"）"),"")</f>
        <v/>
      </c>
    </row>
    <row r="38" spans="2:17" ht="19.5" thickTop="1" x14ac:dyDescent="0.15">
      <c r="J38" s="466"/>
      <c r="K38" s="558" t="s">
        <v>832</v>
      </c>
      <c r="L38" s="470"/>
      <c r="M38" s="415" t="str">
        <f>IF(AND(COUNT(入力表1【予測】!$D$37:$D$38)&gt;0,COUNT(入力表1【実績】!$D$37:$D$38)&gt;0,COUNT($C$36:$D$37)&gt;0),TEXT(概要表【実績】!E36+($C$36*入力表1【実績】!$E$37*各種係数!V35+$C$37*入力表1【実績】!$E$38*各種係数!V41)*各種係数!$N$26,"#,###")&amp;IF((($C$36*入力表1【実績】!$E$37*各種係数!V35+$C$37*入力表1【実績】!$E$38*各種係数!V41)*各種係数!$N$26)&gt;0.5,"（+"&amp;TEXT(($C$36*入力表1【実績】!$E$37*各種係数!V35+$C$37*入力表1【実績】!$E$38*各種係数!V41)*各種係数!$N$26,"#,###")&amp;"）","（"&amp;TEXT(($C$36*入力表1【実績】!$E$37*各種係数!V35+$C$37*入力表1【実績】!$E$38*各種係数!V41)*各種係数!$N$26,"#,###")&amp;"）"),"")</f>
        <v/>
      </c>
      <c r="N38" s="415" t="str">
        <f>IF(AND(COUNT(入力表1【予測】!$D$37:$D$38)&gt;0,COUNT(入力表1【実績】!$D$37:$D$38)&gt;0,COUNT($C$36:$D$37)&gt;0),TEXT(概要表【実績】!F36+($C$36*入力表1【実績】!$E$37*各種係数!W35+$C$37*入力表1【実績】!$E$38*各種係数!W41)*各種係数!$N$26,"#,###")&amp;IF((($C$36*入力表1【実績】!$E$37*各種係数!W35+$C$37*入力表1【実績】!$E$38*各種係数!W41)*各種係数!$N$26)&gt;0.5,"（+"&amp;TEXT(($C$36*入力表1【実績】!$E$37*各種係数!W35+$C$37*入力表1【実績】!$E$38*各種係数!W41)*各種係数!$N$26,"#,###")&amp;"）","（"&amp;TEXT(($C$36*入力表1【実績】!$E$37*各種係数!W35+$C$37*入力表1【実績】!$E$38*各種係数!W41)*各種係数!$N$26,"#,###")&amp;"）"),"")</f>
        <v/>
      </c>
      <c r="O38" s="415" t="str">
        <f>IF(AND(COUNT(入力表1【予測】!$D$37:$D$38)&gt;0,COUNT(入力表1【実績】!$D$37:$D$38)&gt;0,COUNT($C$36:$D$37)&gt;0),TEXT(概要表【実績】!G36+($C$36*入力表1【実績】!$E$37*各種係数!X35+$C$37*入力表1【実績】!$E$38*各種係数!X41)*各種係数!$N$26,"#,###")&amp;IF((($C$36*入力表1【実績】!$E$37*各種係数!X35+$C$37*入力表1【実績】!$E$38*各種係数!X41)*各種係数!$N$26)&gt;0.5,"（+"&amp;TEXT(($C$36*入力表1【実績】!$E$37*各種係数!X35+$C$37*入力表1【実績】!$E$38*各種係数!X41)*各種係数!$N$26,"#,###")&amp;"）","（"&amp;TEXT(($C$36*入力表1【実績】!$E$37*各種係数!X35+$C$37*入力表1【実績】!$E$38*各種係数!X41)*各種係数!$N$26,"#,###")&amp;"）"),"")</f>
        <v/>
      </c>
      <c r="P38" s="415" t="str">
        <f>IF(AND(COUNT(入力表1【予測】!$D$37:$D$38)&gt;0,COUNT(入力表1【実績】!$D$37:$D$38)&gt;0,COUNT($C$36:$D$37)&gt;0),TEXT(概要表【実績】!H36+$C$36*入力表1【実績】!$E$37*各種係数!Y35+$C$37*入力表1【実績】!$E$38*各種係数!Y41,"#,###")&amp;IF(($C$36*入力表1【実績】!$E$37*各種係数!Y35+$C$37*入力表1【実績】!$E$38*各種係数!Y41)&gt;0.5,"（+"&amp;TEXT($C$36*入力表1【実績】!$E$37*各種係数!Y35+$C$37*入力表1【実績】!$E$38*各種係数!Y41,"#,###")&amp;"）","（"&amp;TEXT($C$36*入力表1【実績】!$E$37*各種係数!Y35+$C$37*入力表1【実績】!$E$38*各種係数!Y41,"#,###")&amp;"）"),"")</f>
        <v/>
      </c>
      <c r="Q38" s="415" t="str">
        <f>IF(AND(COUNT(入力表1【予測】!$D$37:$D$38)&gt;0,COUNT(入力表1【実績】!$D$37:$D$38)&gt;0,COUNT($C$36:$D$37)&gt;0),TEXT(概要表【実績】!I36+$C$36*入力表1【実績】!$E$37*各種係数!Z35+$C$37*入力表1【実績】!$E$38*各種係数!Z41,"#,###")&amp;IF(($C$36*入力表1【実績】!$E$37*各種係数!Z35+$C$37*入力表1【実績】!$E$38*各種係数!Z41)&gt;0.5,"（+"&amp;TEXT($C$36*入力表1【実績】!$E$37*各種係数!Z35+$C$37*入力表1【実績】!$E$38*各種係数!Z41,"#,###")&amp;"）","（"&amp;TEXT($C$36*入力表1【実績】!$E$37*各種係数!Z35+$C$37*入力表1【実績】!$E$38*各種係数!Z41,"#,###")&amp;"）"),"")</f>
        <v/>
      </c>
    </row>
    <row r="39" spans="2:17" x14ac:dyDescent="0.15">
      <c r="J39" s="467"/>
      <c r="K39" s="559" t="s">
        <v>833</v>
      </c>
      <c r="L39" s="560"/>
      <c r="M39" s="416" t="str">
        <f>IF(AND(COUNT(入力表1【予測】!$D$37:$D$38)&gt;0,COUNT(入力表1【実績】!$D$37:$D$38)&gt;0,COUNT($C$36:$D$37)&gt;0),TEXT(概要表【実績】!E37+($C$36*入力表1【実績】!$E$37*各種係数!V36+$C$37*入力表1【実績】!$E$38*各種係数!V42)*各種係数!$N$26,"#,###")&amp;IF((($C$36*入力表1【実績】!$E$37*各種係数!V36+$C$37*入力表1【実績】!$E$38*各種係数!V42)*各種係数!$N$26)&gt;0.5,"（+"&amp;TEXT(($C$36*入力表1【実績】!$E$37*各種係数!V36+$C$37*入力表1【実績】!$E$38*各種係数!V42)*各種係数!$N$26,"#,###")&amp;"）","（"&amp;TEXT(($C$36*入力表1【実績】!$E$37*各種係数!V36+$C$37*入力表1【実績】!$E$38*各種係数!V42)*各種係数!$N$26,"#,###")&amp;"）"),"")</f>
        <v/>
      </c>
      <c r="N39" s="417" t="str">
        <f>IF(AND(COUNT(入力表1【予測】!$D$37:$D$38)&gt;0,COUNT(入力表1【実績】!$D$37:$D$38)&gt;0,COUNT($C$36:$D$37)&gt;0),TEXT(概要表【実績】!F37+($C$36*入力表1【実績】!$E$37*各種係数!W36+$C$37*入力表1【実績】!$E$38*各種係数!W42)*各種係数!$N$26,"#,###")&amp;IF((($C$36*入力表1【実績】!$E$37*各種係数!W36+$C$37*入力表1【実績】!$E$38*各種係数!W42)*各種係数!$N$26)&gt;0.5,"（+"&amp;TEXT(($C$36*入力表1【実績】!$E$37*各種係数!W36+$C$37*入力表1【実績】!$E$38*各種係数!W42)*各種係数!$N$26,"#,###")&amp;"）","（"&amp;TEXT(($C$36*入力表1【実績】!$E$37*各種係数!W36+$C$37*入力表1【実績】!$E$38*各種係数!W42)*各種係数!$N$26,"#,###")&amp;"）"),"")</f>
        <v/>
      </c>
      <c r="O39" s="417" t="str">
        <f>IF(AND(COUNT(入力表1【予測】!$D$37:$D$38)&gt;0,COUNT(入力表1【実績】!$D$37:$D$38)&gt;0,COUNT($C$36:$D$37)&gt;0),TEXT(概要表【実績】!G37+($C$36*入力表1【実績】!$E$37*各種係数!X36+$C$37*入力表1【実績】!$E$38*各種係数!X42)*各種係数!$N$26,"#,###")&amp;IF((($C$36*入力表1【実績】!$E$37*各種係数!X36+$C$37*入力表1【実績】!$E$38*各種係数!X42)*各種係数!$N$26)&gt;0.5,"（+"&amp;TEXT(($C$36*入力表1【実績】!$E$37*各種係数!X36+$C$37*入力表1【実績】!$E$38*各種係数!X42)*各種係数!$N$26,"#,###")&amp;"）","（"&amp;TEXT(($C$36*入力表1【実績】!$E$37*各種係数!X36+$C$37*入力表1【実績】!$E$38*各種係数!X42)*各種係数!$N$26,"#,###")&amp;"）"),"")</f>
        <v/>
      </c>
      <c r="P39" s="417" t="str">
        <f>IF(AND(COUNT(入力表1【予測】!$D$37:$D$38)&gt;0,COUNT(入力表1【実績】!$D$37:$D$38)&gt;0,COUNT($C$36:$D$37)&gt;0),TEXT(概要表【実績】!H37+$C$36*入力表1【実績】!$E$37*各種係数!Y36+$C$37*入力表1【実績】!$E$38*各種係数!Y42,"#,###")&amp;IF(($C$36*入力表1【実績】!$E$37*各種係数!Y36+$C$37*入力表1【実績】!$E$38*各種係数!Y42)&gt;0.5,"（+"&amp;TEXT($C$36*入力表1【実績】!$E$37*各種係数!Y36+$C$37*入力表1【実績】!$E$38*各種係数!Y42,"#,###")&amp;"）","（"&amp;TEXT($C$36*入力表1【実績】!$E$37*各種係数!Y36+$C$37*入力表1【実績】!$E$38*各種係数!Y42,"#,###")&amp;"）"),"")</f>
        <v/>
      </c>
      <c r="Q39" s="417" t="str">
        <f>IF(AND(COUNT(入力表1【予測】!$D$37:$D$38)&gt;0,COUNT(入力表1【実績】!$D$37:$D$38)&gt;0,COUNT($C$36:$D$37)&gt;0),TEXT(概要表【実績】!I37+$C$36*入力表1【実績】!$E$37*各種係数!Z36+$C$37*入力表1【実績】!$E$38*各種係数!Z42,"#,###")&amp;IF(($C$36*入力表1【実績】!$E$37*各種係数!Z36+$C$37*入力表1【実績】!$E$38*各種係数!Z42)&gt;0.5,"（+"&amp;TEXT($C$36*入力表1【実績】!$E$37*各種係数!Z36+$C$37*入力表1【実績】!$E$38*各種係数!Z42,"#,###")&amp;"）","（"&amp;TEXT($C$36*入力表1【実績】!$E$37*各種係数!Z36+$C$37*入力表1【実績】!$E$38*各種係数!Z42,"#,###")&amp;"）"),"")</f>
        <v/>
      </c>
    </row>
    <row r="40" spans="2:17" x14ac:dyDescent="0.15">
      <c r="J40" s="210" t="s">
        <v>10</v>
      </c>
    </row>
    <row r="41" spans="2:17" x14ac:dyDescent="0.15">
      <c r="J41" s="210"/>
    </row>
    <row r="42" spans="2:17" x14ac:dyDescent="0.15">
      <c r="J42" s="210"/>
    </row>
    <row r="44" spans="2:17" ht="19.5" x14ac:dyDescent="0.15">
      <c r="B44" s="1" t="s">
        <v>813</v>
      </c>
    </row>
    <row r="46" spans="2:17" x14ac:dyDescent="0.15">
      <c r="P46" s="473" t="str">
        <f>"（単位："&amp;入力表1【予測】!L15&amp;"、人）"</f>
        <v>（単位：千円、人）</v>
      </c>
      <c r="Q46" s="473"/>
    </row>
    <row r="47" spans="2:17" ht="15.95" customHeight="1" x14ac:dyDescent="0.15">
      <c r="B47" s="2" t="s">
        <v>877</v>
      </c>
      <c r="F47" s="421"/>
      <c r="J47" s="401"/>
      <c r="K47" s="443"/>
      <c r="L47" s="455"/>
      <c r="M47" s="193" t="s">
        <v>7</v>
      </c>
      <c r="N47" s="353"/>
      <c r="O47" s="102"/>
      <c r="P47" s="193" t="s">
        <v>6</v>
      </c>
      <c r="Q47" s="166"/>
    </row>
    <row r="48" spans="2:17" x14ac:dyDescent="0.45">
      <c r="J48" s="194"/>
      <c r="K48" s="472"/>
      <c r="L48" s="457"/>
      <c r="M48" s="195"/>
      <c r="N48" s="196" t="s">
        <v>228</v>
      </c>
      <c r="O48" s="197"/>
      <c r="P48" s="195"/>
      <c r="Q48" s="198" t="s">
        <v>836</v>
      </c>
    </row>
    <row r="49" spans="2:17" x14ac:dyDescent="0.45">
      <c r="D49" s="10" t="s">
        <v>754</v>
      </c>
      <c r="J49" s="402"/>
      <c r="K49" s="445"/>
      <c r="L49" s="456"/>
      <c r="M49" s="200"/>
      <c r="N49" s="411"/>
      <c r="O49" s="202" t="s">
        <v>835</v>
      </c>
      <c r="P49" s="200"/>
      <c r="Q49" s="412"/>
    </row>
    <row r="50" spans="2:17" ht="19.5" thickBot="1" x14ac:dyDescent="0.2">
      <c r="B50" s="460" t="s">
        <v>786</v>
      </c>
      <c r="C50" s="460"/>
      <c r="D50" s="460"/>
      <c r="E50" s="6"/>
      <c r="J50" s="194"/>
      <c r="K50" s="437" t="s">
        <v>831</v>
      </c>
      <c r="L50" s="436"/>
      <c r="M50" s="413" t="str">
        <f>IF(AND(COUNT(入力表1【予測】!$D$37:$D$38)&gt;0,COUNT(入力表1【実績】!$D$37:$D$38)&gt;0,ISNUMBER($B$51)),TEXT(((入力表1【実績】!$D$37+入力表1【実績】!$D$38*$B$51)*入力表1【実績】!$E$37*各種係数!V33+入力表1【実績】!$D$38*(1-$B$51)*入力表1【実績】!$E$38*各種係数!V39)*各種係数!$N$26,"#,###")&amp;IF(((((入力表1【実績】!$D$37+入力表1【実績】!$D$38*$B$51)*入力表1【実績】!$E$37*各種係数!V33+入力表1【実績】!$D$38*(1-$B$51)*入力表1【実績】!$E$38*各種係数!V39)*各種係数!$N$26)-概要表【実績】!E34)&gt;0.5,"（+"&amp;TEXT(((入力表1【実績】!$D$37+入力表1【実績】!$D$38*$B$51)*入力表1【実績】!$E$37*各種係数!V33+入力表1【実績】!$D$38*(1-$B$51)*入力表1【実績】!$E$38*各種係数!V39)*各種係数!$N$26-概要表【実績】!E34,"#,###")&amp;"）","（"&amp;TEXT(((入力表1【実績】!$D$37+入力表1【実績】!$D$38*$B$51)*入力表1【実績】!$E$37*各種係数!V33+入力表1【実績】!$D$38*(1-$B$51)*入力表1【実績】!$E$38*各種係数!V39)*各種係数!$N$26-概要表【実績】!E34,"#,###")&amp;"）"),"")</f>
        <v/>
      </c>
      <c r="N50" s="413" t="str">
        <f>IF(AND(COUNT(入力表1【予測】!$D$37:$D$38)&gt;0,COUNT(入力表1【実績】!$D$37:$D$38)&gt;0,ISNUMBER($B$51)),TEXT(((入力表1【実績】!$D$37+入力表1【実績】!$D$38*$B$51)*入力表1【実績】!$E$37*各種係数!W33+入力表1【実績】!$D$38*(1-$B$51)*入力表1【実績】!$E$38*各種係数!W39)*各種係数!$N$26,"#,###")&amp;IF(((((入力表1【実績】!$D$37+入力表1【実績】!$D$38*$B$51)*入力表1【実績】!$E$37*各種係数!W33+入力表1【実績】!$D$38*(1-$B$51)*入力表1【実績】!$E$38*各種係数!W39)*各種係数!$N$26)-概要表【実績】!F34)&gt;0.5,"（+"&amp;TEXT(((入力表1【実績】!$D$37+入力表1【実績】!$D$38*$B$51)*入力表1【実績】!$E$37*各種係数!W33+入力表1【実績】!$D$38*(1-$B$51)*入力表1【実績】!$E$38*各種係数!W39)*各種係数!$N$26-概要表【実績】!F34,"#,###")&amp;"）","（"&amp;TEXT(((入力表1【実績】!$D$37+入力表1【実績】!$D$38*$B$51)*入力表1【実績】!$E$37*各種係数!W33+入力表1【実績】!$D$38*(1-$B$51)*入力表1【実績】!$E$38*各種係数!W39)*各種係数!$N$26-概要表【実績】!F34,"#,###")&amp;"）"),"")</f>
        <v/>
      </c>
      <c r="O50" s="413" t="str">
        <f>IF(AND(COUNT(入力表1【予測】!$D$37:$D$38)&gt;0,COUNT(入力表1【実績】!$D$37:$D$38)&gt;0,ISNUMBER($B$51)),TEXT(((入力表1【実績】!$D$37+入力表1【実績】!$D$38*$B$51)*入力表1【実績】!$E$37*各種係数!X33+入力表1【実績】!$D$38*(1-$B$51)*入力表1【実績】!$E$38*各種係数!X39)*各種係数!$N$26,"#,###")&amp;IF(((((入力表1【実績】!$D$37+入力表1【実績】!$D$38*$B$51)*入力表1【実績】!$E$37*各種係数!X33+入力表1【実績】!$D$38*(1-$B$51)*入力表1【実績】!$E$38*各種係数!X39)*各種係数!$N$26)-概要表【実績】!G34)&gt;0.5,"（+"&amp;TEXT(((入力表1【実績】!$D$37+入力表1【実績】!$D$38*$B$51)*入力表1【実績】!$E$37*各種係数!X33+入力表1【実績】!$D$38*(1-$B$51)*入力表1【実績】!$E$38*各種係数!X39)*各種係数!$N$26-概要表【実績】!G34,"#,###")&amp;"）","（"&amp;TEXT(((入力表1【実績】!$D$37+入力表1【実績】!$D$38*$B$51)*入力表1【実績】!$E$37*各種係数!X33+入力表1【実績】!$D$38*(1-$B$51)*入力表1【実績】!$E$38*各種係数!X39)*各種係数!$N$26-概要表【実績】!G34,"#,###")&amp;"）"),"")</f>
        <v/>
      </c>
      <c r="P50" s="413" t="str">
        <f>IF(AND(COUNT(入力表1【予測】!$D$37:$D$38)&gt;0,COUNT(入力表1【実績】!$D$37:$D$38)&gt;0,ISNUMBER($B$51)),TEXT((入力表1【実績】!$D$37+入力表1【実績】!$D$38*$B$51)*入力表1【実績】!$E$37*各種係数!Y33+入力表1【実績】!$D$38*(1-$B$51)*入力表1【実績】!$E$38*各種係数!Y39,"#,###")&amp;IF((((入力表1【実績】!$D$37+入力表1【実績】!$D$38*$B$51)*入力表1【実績】!$E$37*各種係数!Y33+入力表1【実績】!$D$38*(1-$B$51)*入力表1【実績】!$E$38*各種係数!Y39)-概要表【実績】!H34)&gt;0.5,"（+"&amp;TEXT((入力表1【実績】!$D$37+入力表1【実績】!$D$38*$B$51)*入力表1【実績】!$E$37*各種係数!Y33+入力表1【実績】!$D$38*(1-$B$51)*入力表1【実績】!$E$38*各種係数!Y39-概要表【実績】!H34,"#,###")&amp;"）","（"&amp;TEXT((入力表1【実績】!$D$37+入力表1【実績】!$D$38*$B$51)*入力表1【実績】!$E$37*各種係数!Y33+入力表1【実績】!$D$38*(1-$B$51)*入力表1【実績】!$E$38*各種係数!Y39-概要表【実績】!H34,"#,###")&amp;"）"),"")</f>
        <v/>
      </c>
      <c r="Q50" s="413" t="str">
        <f>IF(AND(COUNT(入力表1【予測】!$D$37:$D$38)&gt;0,COUNT(入力表1【実績】!$D$37:$D$38)&gt;0,ISNUMBER($B$51)),TEXT((入力表1【実績】!$D$37+入力表1【実績】!$D$38*$B$51)*入力表1【実績】!$E$37*各種係数!Z33+入力表1【実績】!$D$38*(1-$B$51)*入力表1【実績】!$E$38*各種係数!Z39,"#,###")&amp;IF((((入力表1【実績】!$D$37+入力表1【実績】!$D$38*$B$51)*入力表1【実績】!$E$37*各種係数!Z33+入力表1【実績】!$D$38*(1-$B$51)*入力表1【実績】!$E$38*各種係数!Z39)-概要表【実績】!I34)&gt;0.5,"（+"&amp;TEXT((入力表1【実績】!$D$37+入力表1【実績】!$D$38*$B$51)*入力表1【実績】!$E$37*各種係数!Z33+入力表1【実績】!$D$38*(1-$B$51)*入力表1【実績】!$E$38*各種係数!Z39-概要表【実績】!I34,"#,###")&amp;"）","（"&amp;TEXT((入力表1【実績】!$D$37+入力表1【実績】!$D$38*$B$51)*入力表1【実績】!$E$37*各種係数!Z33+入力表1【実績】!$D$38*(1-$B$51)*入力表1【実績】!$E$38*各種係数!Z39-概要表【実績】!I34,"#,###")&amp;"）"),"")</f>
        <v/>
      </c>
    </row>
    <row r="51" spans="2:17" ht="20.25" thickTop="1" thickBot="1" x14ac:dyDescent="0.2">
      <c r="B51" s="567"/>
      <c r="C51" s="568"/>
      <c r="D51" s="569"/>
      <c r="E51" s="8"/>
      <c r="J51" s="466"/>
      <c r="K51" s="556" t="s">
        <v>8</v>
      </c>
      <c r="L51" s="557"/>
      <c r="M51" s="414" t="str">
        <f>IF(AND(COUNT(入力表1【予測】!$D$37:$D$38)&gt;0,COUNT(入力表1【実績】!$D$37:$D$38)&gt;0,ISNUMBER($B$51)),TEXT(((入力表1【実績】!$D$37+入力表1【実績】!$D$38*$B$51)*入力表1【実績】!$E$37*各種係数!V34+入力表1【実績】!$D$38*(1-$B$51)*入力表1【実績】!$E$38*各種係数!V40)*各種係数!$N$26,"#,###")&amp;IF(((((入力表1【実績】!$D$37+入力表1【実績】!$D$38*$B$51)*入力表1【実績】!$E$37*各種係数!V34+入力表1【実績】!$D$38*(1-$B$51)*入力表1【実績】!$E$38*各種係数!V40)*各種係数!$N$26)-概要表【実績】!E35)&gt;0.5,"（+"&amp;TEXT(((入力表1【実績】!$D$37+入力表1【実績】!$D$38*$B$51)*入力表1【実績】!$E$37*各種係数!V34+入力表1【実績】!$D$38*(1-$B$51)*入力表1【実績】!$E$38*各種係数!V40)*各種係数!$N$26-概要表【実績】!E35,"#,###")&amp;"）","（"&amp;TEXT(((入力表1【実績】!$D$37+入力表1【実績】!$D$38*$B$51)*入力表1【実績】!$E$37*各種係数!V34+入力表1【実績】!$D$38*(1-$B$51)*入力表1【実績】!$E$38*各種係数!V40)*各種係数!$N$26-概要表【実績】!E35,"#,###")&amp;"）"),"")</f>
        <v/>
      </c>
      <c r="N51" s="414" t="str">
        <f>IF(AND(COUNT(入力表1【予測】!$D$37:$D$38)&gt;0,COUNT(入力表1【実績】!$D$37:$D$38)&gt;0,ISNUMBER($B$51)),TEXT(((入力表1【実績】!$D$37+入力表1【実績】!$D$38*$B$51)*入力表1【実績】!$E$37*各種係数!W34+入力表1【実績】!$D$38*(1-$B$51)*入力表1【実績】!$E$38*各種係数!W40)*各種係数!$N$26,"#,###")&amp;IF(((((入力表1【実績】!$D$37+入力表1【実績】!$D$38*$B$51)*入力表1【実績】!$E$37*各種係数!W34+入力表1【実績】!$D$38*(1-$B$51)*入力表1【実績】!$E$38*各種係数!W40)*各種係数!$N$26)-概要表【実績】!F35)&gt;0.5,"（+"&amp;TEXT(((入力表1【実績】!$D$37+入力表1【実績】!$D$38*$B$51)*入力表1【実績】!$E$37*各種係数!W34+入力表1【実績】!$D$38*(1-$B$51)*入力表1【実績】!$E$38*各種係数!W40)*各種係数!$N$26-概要表【実績】!F35,"#,###")&amp;"）","（"&amp;TEXT(((入力表1【実績】!$D$37+入力表1【実績】!$D$38*$B$51)*入力表1【実績】!$E$37*各種係数!W34+入力表1【実績】!$D$38*(1-$B$51)*入力表1【実績】!$E$38*各種係数!W40)*各種係数!$N$26-概要表【実績】!F35,"#,###")&amp;"）"),"")</f>
        <v/>
      </c>
      <c r="O51" s="414" t="str">
        <f>IF(AND(COUNT(入力表1【予測】!$D$37:$D$38)&gt;0,COUNT(入力表1【実績】!$D$37:$D$38)&gt;0,ISNUMBER($B$51)),TEXT(((入力表1【実績】!$D$37+入力表1【実績】!$D$38*$B$51)*入力表1【実績】!$E$37*各種係数!X34+入力表1【実績】!$D$38*(1-$B$51)*入力表1【実績】!$E$38*各種係数!X40)*各種係数!$N$26,"#,###")&amp;IF(((((入力表1【実績】!$D$37+入力表1【実績】!$D$38*$B$51)*入力表1【実績】!$E$37*各種係数!X34+入力表1【実績】!$D$38*(1-$B$51)*入力表1【実績】!$E$38*各種係数!X40)*各種係数!$N$26)-概要表【実績】!G35)&gt;0.5,"（+"&amp;TEXT(((入力表1【実績】!$D$37+入力表1【実績】!$D$38*$B$51)*入力表1【実績】!$E$37*各種係数!X34+入力表1【実績】!$D$38*(1-$B$51)*入力表1【実績】!$E$38*各種係数!X40)*各種係数!$N$26-概要表【実績】!G35,"#,###")&amp;"）","（"&amp;TEXT(((入力表1【実績】!$D$37+入力表1【実績】!$D$38*$B$51)*入力表1【実績】!$E$37*各種係数!X34+入力表1【実績】!$D$38*(1-$B$51)*入力表1【実績】!$E$38*各種係数!X40)*各種係数!$N$26-概要表【実績】!G35,"#,###")&amp;"）"),"")</f>
        <v/>
      </c>
      <c r="P51" s="414" t="str">
        <f>IF(AND(COUNT(入力表1【予測】!$D$37:$D$38)&gt;0,COUNT(入力表1【実績】!$D$37:$D$38)&gt;0,ISNUMBER($B$51)),TEXT((入力表1【実績】!$D$37+入力表1【実績】!$D$38*$B$51)*入力表1【実績】!$E$37*各種係数!Y34+入力表1【実績】!$D$38*(1-$B$51)*入力表1【実績】!$E$38*各種係数!Y40,"#,###")&amp;IF((((入力表1【実績】!$D$37+入力表1【実績】!$D$38*$B$51)*入力表1【実績】!$E$37*各種係数!Y34+入力表1【実績】!$D$38*(1-$B$51)*入力表1【実績】!$E$38*各種係数!Y40)-概要表【実績】!H35)&gt;0.5,"（+"&amp;TEXT((入力表1【実績】!$D$37+入力表1【実績】!$D$38*$B$51)*入力表1【実績】!$E$37*各種係数!Y34+入力表1【実績】!$D$38*(1-$B$51)*入力表1【実績】!$E$38*各種係数!Y40-概要表【実績】!H35,"#,###")&amp;"）","（"&amp;TEXT((入力表1【実績】!$D$37+入力表1【実績】!$D$38*$B$51)*入力表1【実績】!$E$37*各種係数!Y34+入力表1【実績】!$D$38*(1-$B$51)*入力表1【実績】!$E$38*各種係数!Y40-概要表【実績】!H35,"#,###")&amp;"）"),"")</f>
        <v/>
      </c>
      <c r="Q51" s="414" t="str">
        <f>IF(AND(COUNT(入力表1【予測】!$D$37:$D$38)&gt;0,COUNT(入力表1【実績】!$D$37:$D$38)&gt;0,ISNUMBER($B$51)),TEXT((入力表1【実績】!$D$37+入力表1【実績】!$D$38*$B$51)*入力表1【実績】!$E$37*各種係数!Z34+入力表1【実績】!$D$38*(1-$B$51)*入力表1【実績】!$E$38*各種係数!Z40,"#,###")&amp;IF((((入力表1【実績】!$D$37+入力表1【実績】!$D$38*$B$51)*入力表1【実績】!$E$37*各種係数!Z34+入力表1【実績】!$D$38*(1-$B$51)*入力表1【実績】!$E$38*各種係数!Z40)-概要表【実績】!I35)&gt;0.5,"（+"&amp;TEXT((入力表1【実績】!$D$37+入力表1【実績】!$D$38*$B$51)*入力表1【実績】!$E$37*各種係数!Z34+入力表1【実績】!$D$38*(1-$B$51)*入力表1【実績】!$E$38*各種係数!Z40-概要表【実績】!I35,"#,###")&amp;"）","（"&amp;TEXT((入力表1【実績】!$D$37+入力表1【実績】!$D$38*$B$51)*入力表1【実績】!$E$37*各種係数!Z34+入力表1【実績】!$D$38*(1-$B$51)*入力表1【実績】!$E$38*各種係数!Z40-概要表【実績】!I35,"#,###")&amp;"）"),"")</f>
        <v/>
      </c>
    </row>
    <row r="52" spans="2:17" ht="19.5" thickTop="1" x14ac:dyDescent="0.15">
      <c r="J52" s="466"/>
      <c r="K52" s="558" t="s">
        <v>832</v>
      </c>
      <c r="L52" s="470"/>
      <c r="M52" s="415" t="str">
        <f>IF(AND(COUNT(入力表1【予測】!$D$37:$D$38)&gt;0,COUNT(入力表1【実績】!$D$37:$D$38)&gt;0,ISNUMBER($B$51)),TEXT(((入力表1【実績】!$D$37+入力表1【実績】!$D$38*$B$51)*入力表1【実績】!$E$37*各種係数!V35+入力表1【実績】!$D$38*(1-$B$51)*入力表1【実績】!$E$38*各種係数!V41)*各種係数!$N$26,"#,###")&amp;IF(((((入力表1【実績】!$D$37+入力表1【実績】!$D$38*$B$51)*入力表1【実績】!$E$37*各種係数!V35+入力表1【実績】!$D$38*(1-$B$51)*入力表1【実績】!$E$38*各種係数!V41)*各種係数!$N$26)-概要表【実績】!E36)&gt;0.5,"（+"&amp;TEXT(((入力表1【実績】!$D$37+入力表1【実績】!$D$38*$B$51)*入力表1【実績】!$E$37*各種係数!V35+入力表1【実績】!$D$38*(1-$B$51)*入力表1【実績】!$E$38*各種係数!V41)*各種係数!$N$26-概要表【実績】!E36,"#,###")&amp;"）","（"&amp;TEXT(((入力表1【実績】!$D$37+入力表1【実績】!$D$38*$B$51)*入力表1【実績】!$E$37*各種係数!V35+入力表1【実績】!$D$38*(1-$B$51)*入力表1【実績】!$E$38*各種係数!V41)*各種係数!$N$26-概要表【実績】!E36,"#,###")&amp;"）"),"")</f>
        <v/>
      </c>
      <c r="N52" s="415" t="str">
        <f>IF(AND(COUNT(入力表1【予測】!$D$37:$D$38)&gt;0,COUNT(入力表1【実績】!$D$37:$D$38)&gt;0,ISNUMBER($B$51)),TEXT(((入力表1【実績】!$D$37+入力表1【実績】!$D$38*$B$51)*入力表1【実績】!$E$37*各種係数!W35+入力表1【実績】!$D$38*(1-$B$51)*入力表1【実績】!$E$38*各種係数!W41)*各種係数!$N$26,"#,###")&amp;IF(((((入力表1【実績】!$D$37+入力表1【実績】!$D$38*$B$51)*入力表1【実績】!$E$37*各種係数!W35+入力表1【実績】!$D$38*(1-$B$51)*入力表1【実績】!$E$38*各種係数!W41)*各種係数!$N$26)-概要表【実績】!F36)&gt;0.5,"（+"&amp;TEXT(((入力表1【実績】!$D$37+入力表1【実績】!$D$38*$B$51)*入力表1【実績】!$E$37*各種係数!W35+入力表1【実績】!$D$38*(1-$B$51)*入力表1【実績】!$E$38*各種係数!W41)*各種係数!$N$26-概要表【実績】!F36,"#,###")&amp;"）","（"&amp;TEXT(((入力表1【実績】!$D$37+入力表1【実績】!$D$38*$B$51)*入力表1【実績】!$E$37*各種係数!W35+入力表1【実績】!$D$38*(1-$B$51)*入力表1【実績】!$E$38*各種係数!W41)*各種係数!$N$26-概要表【実績】!F36,"#,###")&amp;"）"),"")</f>
        <v/>
      </c>
      <c r="O52" s="415" t="str">
        <f>IF(AND(COUNT(入力表1【予測】!$D$37:$D$38)&gt;0,COUNT(入力表1【実績】!$D$37:$D$38)&gt;0,ISNUMBER($B$51)),TEXT(((入力表1【実績】!$D$37+入力表1【実績】!$D$38*$B$51)*入力表1【実績】!$E$37*各種係数!X35+入力表1【実績】!$D$38*(1-$B$51)*入力表1【実績】!$E$38*各種係数!X41)*各種係数!$N$26,"#,###")&amp;IF(((((入力表1【実績】!$D$37+入力表1【実績】!$D$38*$B$51)*入力表1【実績】!$E$37*各種係数!X35+入力表1【実績】!$D$38*(1-$B$51)*入力表1【実績】!$E$38*各種係数!X41)*各種係数!$N$26)-概要表【実績】!G36)&gt;0.5,"（+"&amp;TEXT(((入力表1【実績】!$D$37+入力表1【実績】!$D$38*$B$51)*入力表1【実績】!$E$37*各種係数!X35+入力表1【実績】!$D$38*(1-$B$51)*入力表1【実績】!$E$38*各種係数!X41)*各種係数!$N$26-概要表【実績】!G36,"#,###")&amp;"）","（"&amp;TEXT(((入力表1【実績】!$D$37+入力表1【実績】!$D$38*$B$51)*入力表1【実績】!$E$37*各種係数!X35+入力表1【実績】!$D$38*(1-$B$51)*入力表1【実績】!$E$38*各種係数!X41)*各種係数!$N$26-概要表【実績】!G36,"#,###")&amp;"）"),"")</f>
        <v/>
      </c>
      <c r="P52" s="415" t="str">
        <f>IF(AND(COUNT(入力表1【予測】!$D$37:$D$38)&gt;0,COUNT(入力表1【実績】!$D$37:$D$38)&gt;0,ISNUMBER($B$51)),TEXT((入力表1【実績】!$D$37+入力表1【実績】!$D$38*$B$51)*入力表1【実績】!$E$37*各種係数!Y35+入力表1【実績】!$D$38*(1-$B$51)*入力表1【実績】!$E$38*各種係数!Y41,"#,###")&amp;IF((((入力表1【実績】!$D$37+入力表1【実績】!$D$38*$B$51)*入力表1【実績】!$E$37*各種係数!Y35+入力表1【実績】!$D$38*(1-$B$51)*入力表1【実績】!$E$38*各種係数!Y41)-概要表【実績】!H36)&gt;0.5,"（+"&amp;TEXT((入力表1【実績】!$D$37+入力表1【実績】!$D$38*$B$51)*入力表1【実績】!$E$37*各種係数!Y35+入力表1【実績】!$D$38*(1-$B$51)*入力表1【実績】!$E$38*各種係数!Y41-概要表【実績】!H36,"#,###")&amp;"）","（"&amp;TEXT((入力表1【実績】!$D$37+入力表1【実績】!$D$38*$B$51)*入力表1【実績】!$E$37*各種係数!Y35+入力表1【実績】!$D$38*(1-$B$51)*入力表1【実績】!$E$38*各種係数!Y41-概要表【実績】!H36,"#,###")&amp;"）"),"")</f>
        <v/>
      </c>
      <c r="Q52" s="415" t="str">
        <f>IF(AND(COUNT(入力表1【予測】!$D$37:$D$38)&gt;0,COUNT(入力表1【実績】!$D$37:$D$38)&gt;0,ISNUMBER($B$51)),TEXT((入力表1【実績】!$D$37+入力表1【実績】!$D$38*$B$51)*入力表1【実績】!$E$37*各種係数!Z35+入力表1【実績】!$D$38*(1-$B$51)*入力表1【実績】!$E$38*各種係数!Z41,"#,###")&amp;IF((((入力表1【実績】!$D$37+入力表1【実績】!$D$38*$B$51)*入力表1【実績】!$E$37*各種係数!Z35+入力表1【実績】!$D$38*(1-$B$51)*入力表1【実績】!$E$38*各種係数!Z41)-概要表【実績】!I36)&gt;0.5,"（+"&amp;TEXT((入力表1【実績】!$D$37+入力表1【実績】!$D$38*$B$51)*入力表1【実績】!$E$37*各種係数!Z35+入力表1【実績】!$D$38*(1-$B$51)*入力表1【実績】!$E$38*各種係数!Z41-概要表【実績】!I36,"#,###")&amp;"）","（"&amp;TEXT((入力表1【実績】!$D$37+入力表1【実績】!$D$38*$B$51)*入力表1【実績】!$E$37*各種係数!Z35+入力表1【実績】!$D$38*(1-$B$51)*入力表1【実績】!$E$38*各種係数!Z41-概要表【実績】!I36,"#,###")&amp;"）"),"")</f>
        <v/>
      </c>
    </row>
    <row r="53" spans="2:17" x14ac:dyDescent="0.15">
      <c r="J53" s="467"/>
      <c r="K53" s="559" t="s">
        <v>833</v>
      </c>
      <c r="L53" s="560"/>
      <c r="M53" s="416" t="str">
        <f>IF(AND(COUNT(入力表1【予測】!$D$37:$D$38)&gt;0,COUNT(入力表1【実績】!$D$37:$D$38)&gt;0,ISNUMBER($B$51)),TEXT(((入力表1【実績】!$D$37+入力表1【実績】!$D$38*$B$51)*入力表1【実績】!$E$37*各種係数!V36+入力表1【実績】!$D$38*(1-$B$51)*入力表1【実績】!$E$38*各種係数!V42)*各種係数!$N$26,"#,###")&amp;IF(((((入力表1【実績】!$D$37+入力表1【実績】!$D$38*$B$51)*入力表1【実績】!$E$37*各種係数!V36+入力表1【実績】!$D$38*(1-$B$51)*入力表1【実績】!$E$38*各種係数!V42)*各種係数!$N$26)-概要表【実績】!E37)&gt;0.5,"（+"&amp;TEXT(((入力表1【実績】!$D$37+入力表1【実績】!$D$38*$B$51)*入力表1【実績】!$E$37*各種係数!V36+入力表1【実績】!$D$38*(1-$B$51)*入力表1【実績】!$E$38*各種係数!V42)*各種係数!$N$26-概要表【実績】!E37,"#,###")&amp;"）","（"&amp;TEXT(((入力表1【実績】!$D$37+入力表1【実績】!$D$38*$B$51)*入力表1【実績】!$E$37*各種係数!V36+入力表1【実績】!$D$38*(1-$B$51)*入力表1【実績】!$E$38*各種係数!V42)*各種係数!$N$26-概要表【実績】!E37,"#,###")&amp;"）"),"")</f>
        <v/>
      </c>
      <c r="N53" s="417" t="str">
        <f>IF(AND(COUNT(入力表1【予測】!$D$37:$D$38)&gt;0,COUNT(入力表1【実績】!$D$37:$D$38)&gt;0,ISNUMBER($B$51)),TEXT(((入力表1【実績】!$D$37+入力表1【実績】!$D$38*$B$51)*入力表1【実績】!$E$37*各種係数!W36+入力表1【実績】!$D$38*(1-$B$51)*入力表1【実績】!$E$38*各種係数!W42)*各種係数!$N$26,"#,###")&amp;IF(((((入力表1【実績】!$D$37+入力表1【実績】!$D$38*$B$51)*入力表1【実績】!$E$37*各種係数!W36+入力表1【実績】!$D$38*(1-$B$51)*入力表1【実績】!$E$38*各種係数!W42)*各種係数!$N$26)-概要表【実績】!F37)&gt;0.5,"（+"&amp;TEXT(((入力表1【実績】!$D$37+入力表1【実績】!$D$38*$B$51)*入力表1【実績】!$E$37*各種係数!W36+入力表1【実績】!$D$38*(1-$B$51)*入力表1【実績】!$E$38*各種係数!W42)*各種係数!$N$26-概要表【実績】!F37,"#,###")&amp;"）","（"&amp;TEXT(((入力表1【実績】!$D$37+入力表1【実績】!$D$38*$B$51)*入力表1【実績】!$E$37*各種係数!W36+入力表1【実績】!$D$38*(1-$B$51)*入力表1【実績】!$E$38*各種係数!W42)*各種係数!$N$26-概要表【実績】!F37,"#,###")&amp;"）"),"")</f>
        <v/>
      </c>
      <c r="O53" s="417" t="str">
        <f>IF(AND(COUNT(入力表1【予測】!$D$37:$D$38)&gt;0,COUNT(入力表1【実績】!$D$37:$D$38)&gt;0,ISNUMBER($B$51)),TEXT(((入力表1【実績】!$D$37+入力表1【実績】!$D$38*$B$51)*入力表1【実績】!$E$37*各種係数!X36+入力表1【実績】!$D$38*(1-$B$51)*入力表1【実績】!$E$38*各種係数!X42)*各種係数!$N$26,"#,###")&amp;IF(((((入力表1【実績】!$D$37+入力表1【実績】!$D$38*$B$51)*入力表1【実績】!$E$37*各種係数!X36+入力表1【実績】!$D$38*(1-$B$51)*入力表1【実績】!$E$38*各種係数!X42)*各種係数!$N$26)-概要表【実績】!G37)&gt;0.5,"（+"&amp;TEXT(((入力表1【実績】!$D$37+入力表1【実績】!$D$38*$B$51)*入力表1【実績】!$E$37*各種係数!X36+入力表1【実績】!$D$38*(1-$B$51)*入力表1【実績】!$E$38*各種係数!X42)*各種係数!$N$26-概要表【実績】!G37,"#,###")&amp;"）","（"&amp;TEXT(((入力表1【実績】!$D$37+入力表1【実績】!$D$38*$B$51)*入力表1【実績】!$E$37*各種係数!X36+入力表1【実績】!$D$38*(1-$B$51)*入力表1【実績】!$E$38*各種係数!X42)*各種係数!$N$26-概要表【実績】!G37,"#,###")&amp;"）"),"")</f>
        <v/>
      </c>
      <c r="P53" s="417" t="str">
        <f>IF(AND(COUNT(入力表1【予測】!$D$37:$D$38)&gt;0,COUNT(入力表1【実績】!$D$37:$D$38)&gt;0,ISNUMBER($B$51)),TEXT((入力表1【実績】!$D$37+入力表1【実績】!$D$38*$B$51)*入力表1【実績】!$E$37*各種係数!Y36+入力表1【実績】!$D$38*(1-$B$51)*入力表1【実績】!$E$38*各種係数!Y42,"#,###")&amp;IF((((入力表1【実績】!$D$37+入力表1【実績】!$D$38*$B$51)*入力表1【実績】!$E$37*各種係数!Y36+入力表1【実績】!$D$38*(1-$B$51)*入力表1【実績】!$E$38*各種係数!Y42)-概要表【実績】!H37)&gt;0.5,"（+"&amp;TEXT((入力表1【実績】!$D$37+入力表1【実績】!$D$38*$B$51)*入力表1【実績】!$E$37*各種係数!Y36+入力表1【実績】!$D$38*(1-$B$51)*入力表1【実績】!$E$38*各種係数!Y42-概要表【実績】!H37,"#,###")&amp;"）","（"&amp;TEXT((入力表1【実績】!$D$37+入力表1【実績】!$D$38*$B$51)*入力表1【実績】!$E$37*各種係数!Y36+入力表1【実績】!$D$38*(1-$B$51)*入力表1【実績】!$E$38*各種係数!Y42-概要表【実績】!H37,"#,###")&amp;"）"),"")</f>
        <v/>
      </c>
      <c r="Q53" s="417" t="str">
        <f>IF(AND(COUNT(入力表1【予測】!$D$37:$D$38)&gt;0,COUNT(入力表1【実績】!$D$37:$D$38)&gt;0,ISNUMBER($B$51)),TEXT((入力表1【実績】!$D$37+入力表1【実績】!$D$38*$B$51)*入力表1【実績】!$E$37*各種係数!Z36+入力表1【実績】!$D$38*(1-$B$51)*入力表1【実績】!$E$38*各種係数!Z42,"#,###")&amp;IF((((入力表1【実績】!$D$37+入力表1【実績】!$D$38*$B$51)*入力表1【実績】!$E$37*各種係数!Z36+入力表1【実績】!$D$38*(1-$B$51)*入力表1【実績】!$E$38*各種係数!Z42)-概要表【実績】!I37)&gt;0.5,"（+"&amp;TEXT((入力表1【実績】!$D$37+入力表1【実績】!$D$38*$B$51)*入力表1【実績】!$E$37*各種係数!Z36+入力表1【実績】!$D$38*(1-$B$51)*入力表1【実績】!$E$38*各種係数!Z42-概要表【実績】!I37,"#,###")&amp;"）","（"&amp;TEXT((入力表1【実績】!$D$37+入力表1【実績】!$D$38*$B$51)*入力表1【実績】!$E$37*各種係数!Z36+入力表1【実績】!$D$38*(1-$B$51)*入力表1【実績】!$E$38*各種係数!Z42-概要表【実績】!I37,"#,###")&amp;"）"),"")</f>
        <v/>
      </c>
    </row>
    <row r="54" spans="2:17" x14ac:dyDescent="0.15">
      <c r="J54" s="210" t="s">
        <v>10</v>
      </c>
    </row>
    <row r="55" spans="2:17" x14ac:dyDescent="0.15">
      <c r="J55" s="210"/>
    </row>
    <row r="56" spans="2:17" x14ac:dyDescent="0.15">
      <c r="J56" s="210"/>
    </row>
    <row r="58" spans="2:17" ht="19.5" x14ac:dyDescent="0.15">
      <c r="B58" s="1" t="s">
        <v>814</v>
      </c>
    </row>
    <row r="60" spans="2:17" x14ac:dyDescent="0.15">
      <c r="P60" s="473" t="str">
        <f>"（単位："&amp;入力表1【予測】!L15&amp;"、人）"</f>
        <v>（単位：千円、人）</v>
      </c>
      <c r="Q60" s="473"/>
    </row>
    <row r="61" spans="2:17" ht="15.95" customHeight="1" x14ac:dyDescent="0.15">
      <c r="B61" s="2" t="s">
        <v>787</v>
      </c>
      <c r="J61" s="401"/>
      <c r="K61" s="443"/>
      <c r="L61" s="455"/>
      <c r="M61" s="193" t="s">
        <v>7</v>
      </c>
      <c r="N61" s="353"/>
      <c r="O61" s="102"/>
      <c r="P61" s="193" t="s">
        <v>6</v>
      </c>
      <c r="Q61" s="166"/>
    </row>
    <row r="62" spans="2:17" x14ac:dyDescent="0.45">
      <c r="J62" s="194"/>
      <c r="K62" s="472"/>
      <c r="L62" s="457"/>
      <c r="M62" s="195"/>
      <c r="N62" s="196" t="s">
        <v>228</v>
      </c>
      <c r="O62" s="197"/>
      <c r="P62" s="195"/>
      <c r="Q62" s="198" t="s">
        <v>836</v>
      </c>
    </row>
    <row r="63" spans="2:17" ht="19.5" thickBot="1" x14ac:dyDescent="0.5">
      <c r="D63" s="10" t="s">
        <v>488</v>
      </c>
      <c r="J63" s="402"/>
      <c r="K63" s="445"/>
      <c r="L63" s="456"/>
      <c r="M63" s="200"/>
      <c r="N63" s="411"/>
      <c r="O63" s="202" t="s">
        <v>835</v>
      </c>
      <c r="P63" s="200"/>
      <c r="Q63" s="412"/>
    </row>
    <row r="64" spans="2:17" ht="20.25" thickTop="1" thickBot="1" x14ac:dyDescent="0.2">
      <c r="B64" s="400" t="s">
        <v>784</v>
      </c>
      <c r="C64" s="565"/>
      <c r="D64" s="566"/>
      <c r="J64" s="194"/>
      <c r="K64" s="437" t="s">
        <v>831</v>
      </c>
      <c r="L64" s="436"/>
      <c r="M64" s="413" t="str">
        <f>IF(AND(COUNT(入力表1【予測】!$D$37:$D$38)&gt;0,COUNT(入力表1【実績】!$D$37:$D$38)&gt;0,COUNT($C$64:$D$65)&gt;0),TEXT(概要表【実績】!E34+(入力表1【実績】!$D$37*$C$64*各種係数!V33+入力表1【実績】!$D$38*$C$65*各種係数!V39)*各種係数!$N$26,"#,###")&amp;IF(((入力表1【実績】!$D$37*$C$64*各種係数!V33+入力表1【実績】!$D$38*$C$65*各種係数!V39)*各種係数!$N$26)&gt;0.5,"（+"&amp;TEXT((入力表1【実績】!$D$37*$C$64*各種係数!V33+入力表1【実績】!$D$38*$C$65*各種係数!V39)*各種係数!$N$26,"#,###")&amp;"）","（"&amp;TEXT((入力表1【実績】!$D$37*$C$64*各種係数!V33+入力表1【実績】!$D$38*$C$65*各種係数!V39)*各種係数!$N$26,"#,###")&amp;"）"),"")</f>
        <v/>
      </c>
      <c r="N64" s="413" t="str">
        <f>IF(AND(COUNT(入力表1【予測】!$D$37:$D$38)&gt;0,COUNT(入力表1【実績】!$D$37:$D$38)&gt;0,COUNT($C$64:$D$65)&gt;0),TEXT(概要表【実績】!F34+(入力表1【実績】!$D$37*$C$64*各種係数!W33+入力表1【実績】!$D$38*$C$65*各種係数!W39)*各種係数!$N$26,"#,###")&amp;IF(((入力表1【実績】!$D$37*$C$64*各種係数!W33+入力表1【実績】!$D$38*$C$65*各種係数!W39)*各種係数!$N$26)&gt;0.5,"（+"&amp;TEXT((入力表1【実績】!$D$37*$C$64*各種係数!W33+入力表1【実績】!$D$38*$C$65*各種係数!W39)*各種係数!$N$26,"#,###")&amp;"）","（"&amp;TEXT((入力表1【実績】!$D$37*$C$64*各種係数!W33+入力表1【実績】!$D$38*$C$65*各種係数!W39)*各種係数!$N$26,"#,###")&amp;"）"),"")</f>
        <v/>
      </c>
      <c r="O64" s="413" t="str">
        <f>IF(AND(COUNT(入力表1【予測】!$D$37:$D$38)&gt;0,COUNT(入力表1【実績】!$D$37:$D$38)&gt;0,COUNT($C$64:$D$65)&gt;0),TEXT(概要表【実績】!G34+(入力表1【実績】!$D$37*$C$64*各種係数!X33+入力表1【実績】!$D$38*$C$65*各種係数!X39)*各種係数!$N$26,"#,###")&amp;IF(((入力表1【実績】!$D$37*$C$64*各種係数!X33+入力表1【実績】!$D$38*$C$65*各種係数!X39)*各種係数!$N$26)&gt;0.5,"（+"&amp;TEXT((入力表1【実績】!$D$37*$C$64*各種係数!X33+入力表1【実績】!$D$38*$C$65*各種係数!X39)*各種係数!$N$26,"#,###")&amp;"）","（"&amp;TEXT((入力表1【実績】!$D$37*$C$64*各種係数!X33+入力表1【実績】!$D$38*$C$65*各種係数!X39)*各種係数!$N$26,"#,###")&amp;"）"),"")</f>
        <v/>
      </c>
      <c r="P64" s="413" t="str">
        <f>IF(AND(COUNT(入力表1【予測】!$D$37:$D$38)&gt;0,COUNT(入力表1【実績】!$D$37:$D$38)&gt;0,COUNT($C$64:$D$65)&gt;0),TEXT(概要表【実績】!H34+入力表1【実績】!$D$37*$C$64*各種係数!Y33+入力表1【実績】!$D$38*$C$65*各種係数!Y39,"#,###")&amp;IF((入力表1【実績】!$D$37*$C$64*各種係数!Y33+入力表1【実績】!$D$38*$C$65*各種係数!Y39)&gt;0.5,"（+"&amp;TEXT(入力表1【実績】!$D$37*$C$64*各種係数!Y33+入力表1【実績】!$D$38*$C$65*各種係数!Y39,"#,###")&amp;"）","（"&amp;TEXT(入力表1【実績】!$D$37*$C$64*各種係数!Y33+入力表1【実績】!$D$38*$C$65*各種係数!Y39,"#,###")&amp;"）"),"")</f>
        <v/>
      </c>
      <c r="Q64" s="413" t="str">
        <f>IF(AND(COUNT(入力表1【予測】!$D$37:$D$38)&gt;0,COUNT(入力表1【実績】!$D$37:$D$38)&gt;0,COUNT($C$64:$D$65)&gt;0),TEXT(概要表【実績】!I34+入力表1【実績】!$D$37*$C$64*各種係数!Z33+入力表1【実績】!$D$38*$C$65*各種係数!Z39,"#,###")&amp;IF((入力表1【実績】!$D$37*$C$64*各種係数!Z33+入力表1【実績】!$D$38*$C$65*各種係数!Z39)&gt;0.5,"（+"&amp;TEXT(入力表1【実績】!$D$37*$C$64*各種係数!Z33+入力表1【実績】!$D$38*$C$65*各種係数!Z39,"#,###")&amp;"）","（"&amp;TEXT(入力表1【実績】!$D$37*$C$64*各種係数!Z33+入力表1【実績】!$D$38*$C$65*各種係数!Z39,"#,###")&amp;"）"),"")</f>
        <v/>
      </c>
    </row>
    <row r="65" spans="2:17" ht="20.25" thickTop="1" thickBot="1" x14ac:dyDescent="0.2">
      <c r="B65" s="400" t="s">
        <v>393</v>
      </c>
      <c r="C65" s="565"/>
      <c r="D65" s="566"/>
      <c r="J65" s="466"/>
      <c r="K65" s="556" t="s">
        <v>8</v>
      </c>
      <c r="L65" s="557"/>
      <c r="M65" s="414" t="str">
        <f>IF(AND(COUNT(入力表1【予測】!$D$37:$D$38)&gt;0,COUNT(入力表1【実績】!$D$37:$D$38)&gt;0,COUNT($C$64:$D$65)&gt;0),TEXT(概要表【実績】!E35+(入力表1【実績】!$D$37*$C$64*各種係数!V34+入力表1【実績】!$D$38*$C$65*各種係数!V40)*各種係数!$N$26,"#,###")&amp;IF(((入力表1【実績】!$D$37*$C$64*各種係数!V34+入力表1【実績】!$D$38*$C$65*各種係数!V40)*各種係数!$N$26)&gt;0.5,"（+"&amp;TEXT((入力表1【実績】!$D$37*$C$64*各種係数!V34+入力表1【実績】!$D$38*$C$65*各種係数!V40)*各種係数!$N$26,"#,###")&amp;"）","（"&amp;TEXT((入力表1【実績】!$D$37*$C$64*各種係数!V34+入力表1【実績】!$D$38*$C$65*各種係数!V40)*各種係数!$N$26,"#,###")&amp;"）"),"")</f>
        <v/>
      </c>
      <c r="N65" s="414" t="str">
        <f>IF(AND(COUNT(入力表1【予測】!$D$37:$D$38)&gt;0,COUNT(入力表1【実績】!$D$37:$D$38)&gt;0,COUNT($C$64:$D$65)&gt;0),TEXT(概要表【実績】!F35+(入力表1【実績】!$D$37*$C$64*各種係数!W34+入力表1【実績】!$D$38*$C$65*各種係数!W40)*各種係数!$N$26,"#,###")&amp;IF(((入力表1【実績】!$D$37*$C$64*各種係数!W34+入力表1【実績】!$D$38*$C$65*各種係数!W40)*各種係数!$N$26)&gt;0.5,"（+"&amp;TEXT((入力表1【実績】!$D$37*$C$64*各種係数!W34+入力表1【実績】!$D$38*$C$65*各種係数!W40)*各種係数!$N$26,"#,###")&amp;"）","（"&amp;TEXT((入力表1【実績】!$D$37*$C$64*各種係数!W34+入力表1【実績】!$D$38*$C$65*各種係数!W40)*各種係数!$N$26,"#,###")&amp;"）"),"")</f>
        <v/>
      </c>
      <c r="O65" s="414" t="str">
        <f>IF(AND(COUNT(入力表1【予測】!$D$37:$D$38)&gt;0,COUNT(入力表1【実績】!$D$37:$D$38)&gt;0,COUNT($C$64:$D$65)&gt;0),TEXT(概要表【実績】!G35+(入力表1【実績】!$D$37*$C$64*各種係数!X34+入力表1【実績】!$D$38*$C$65*各種係数!X40)*各種係数!$N$26,"#,###")&amp;IF(((入力表1【実績】!$D$37*$C$64*各種係数!X34+入力表1【実績】!$D$38*$C$65*各種係数!X40)*各種係数!$N$26)&gt;0.5,"（+"&amp;TEXT((入力表1【実績】!$D$37*$C$64*各種係数!X34+入力表1【実績】!$D$38*$C$65*各種係数!X40)*各種係数!$N$26,"#,###")&amp;"）","（"&amp;TEXT((入力表1【実績】!$D$37*$C$64*各種係数!X34+入力表1【実績】!$D$38*$C$65*各種係数!X40)*各種係数!$N$26,"#,###")&amp;"）"),"")</f>
        <v/>
      </c>
      <c r="P65" s="414" t="str">
        <f>IF(AND(COUNT(入力表1【予測】!$D$37:$D$38)&gt;0,COUNT(入力表1【実績】!$D$37:$D$38)&gt;0,COUNT($C$64:$D$65)&gt;0),TEXT(概要表【実績】!H35+入力表1【実績】!$D$37*$C$64*各種係数!Y34+入力表1【実績】!$D$38*$C$65*各種係数!Y40,"#,###")&amp;IF((入力表1【実績】!$D$37*$C$64*各種係数!Y34+入力表1【実績】!$D$38*$C$65*各種係数!Y40)&gt;0.5,"（+"&amp;TEXT(入力表1【実績】!$D$37*$C$64*各種係数!Y34+入力表1【実績】!$D$38*$C$65*各種係数!Y40,"#,###")&amp;"）","（"&amp;TEXT(入力表1【実績】!$D$37*$C$64*各種係数!Y34+入力表1【実績】!$D$38*$C$65*各種係数!Y40,"#,###")&amp;"）"),"")</f>
        <v/>
      </c>
      <c r="Q65" s="414" t="str">
        <f>IF(AND(COUNT(入力表1【予測】!$D$37:$D$38)&gt;0,COUNT(入力表1【実績】!$D$37:$D$38)&gt;0,COUNT($C$64:$D$65)&gt;0),TEXT(概要表【実績】!I35+入力表1【実績】!$D$37*$C$64*各種係数!Z34+入力表1【実績】!$D$38*$C$65*各種係数!Z40,"#,###")&amp;IF((入力表1【実績】!$D$37*$C$64*各種係数!Z34+入力表1【実績】!$D$38*$C$65*各種係数!Z40)&gt;0.5,"（+"&amp;TEXT(入力表1【実績】!$D$37*$C$64*各種係数!Z34+入力表1【実績】!$D$38*$C$65*各種係数!Z40,"#,###")&amp;"）","（"&amp;TEXT(入力表1【実績】!$D$37*$C$64*各種係数!Z34+入力表1【実績】!$D$38*$C$65*各種係数!Z40,"#,###")&amp;"）"),"")</f>
        <v/>
      </c>
    </row>
    <row r="66" spans="2:17" ht="19.5" thickTop="1" x14ac:dyDescent="0.15">
      <c r="J66" s="466"/>
      <c r="K66" s="558" t="s">
        <v>832</v>
      </c>
      <c r="L66" s="470"/>
      <c r="M66" s="415" t="str">
        <f>IF(AND(COUNT(入力表1【予測】!$D$37:$D$38)&gt;0,COUNT(入力表1【実績】!$D$37:$D$38)&gt;0,COUNT($C$64:$D$65)&gt;0),TEXT(概要表【実績】!E36+(入力表1【実績】!$D$37*$C$64*各種係数!V35+入力表1【実績】!$D$38*$C$65*各種係数!V41)*各種係数!$N$26,"#,###")&amp;IF(((入力表1【実績】!$D$37*$C$64*各種係数!V35+入力表1【実績】!$D$38*$C$65*各種係数!V41)*各種係数!$N$26)&gt;0.5,"（+"&amp;TEXT((入力表1【実績】!$D$37*$C$64*各種係数!V35+入力表1【実績】!$D$38*$C$65*各種係数!V41)*各種係数!$N$26,"#,###")&amp;"）","（"&amp;TEXT((入力表1【実績】!$D$37*$C$64*各種係数!V35+入力表1【実績】!$D$38*$C$65*各種係数!V41)*各種係数!$N$26,"#,###")&amp;"）"),"")</f>
        <v/>
      </c>
      <c r="N66" s="415" t="str">
        <f>IF(AND(COUNT(入力表1【予測】!$D$37:$D$38)&gt;0,COUNT(入力表1【実績】!$D$37:$D$38)&gt;0,COUNT($C$64:$D$65)&gt;0),TEXT(概要表【実績】!F36+(入力表1【実績】!$D$37*$C$64*各種係数!W35+入力表1【実績】!$D$38*$C$65*各種係数!W41)*各種係数!$N$26,"#,###")&amp;IF(((入力表1【実績】!$D$37*$C$64*各種係数!W35+入力表1【実績】!$D$38*$C$65*各種係数!W41)*各種係数!$N$26)&gt;0.5,"（+"&amp;TEXT((入力表1【実績】!$D$37*$C$64*各種係数!W35+入力表1【実績】!$D$38*$C$65*各種係数!W41)*各種係数!$N$26,"#,###")&amp;"）","（"&amp;TEXT((入力表1【実績】!$D$37*$C$64*各種係数!W35+入力表1【実績】!$D$38*$C$65*各種係数!W41)*各種係数!$N$26,"#,###")&amp;"）"),"")</f>
        <v/>
      </c>
      <c r="O66" s="415" t="str">
        <f>IF(AND(COUNT(入力表1【予測】!$D$37:$D$38)&gt;0,COUNT(入力表1【実績】!$D$37:$D$38)&gt;0,COUNT($C$64:$D$65)&gt;0),TEXT(概要表【実績】!G36+(入力表1【実績】!$D$37*$C$64*各種係数!X35+入力表1【実績】!$D$38*$C$65*各種係数!X41)*各種係数!$N$26,"#,###")&amp;IF(((入力表1【実績】!$D$37*$C$64*各種係数!X35+入力表1【実績】!$D$38*$C$65*各種係数!X41)*各種係数!$N$26)&gt;0.5,"（+"&amp;TEXT((入力表1【実績】!$D$37*$C$64*各種係数!X35+入力表1【実績】!$D$38*$C$65*各種係数!X41)*各種係数!$N$26,"#,###")&amp;"）","（"&amp;TEXT((入力表1【実績】!$D$37*$C$64*各種係数!X35+入力表1【実績】!$D$38*$C$65*各種係数!X41)*各種係数!$N$26,"#,###")&amp;"）"),"")</f>
        <v/>
      </c>
      <c r="P66" s="415" t="str">
        <f>IF(AND(COUNT(入力表1【予測】!$D$37:$D$38)&gt;0,COUNT(入力表1【実績】!$D$37:$D$38)&gt;0,COUNT($C$64:$D$65)&gt;0),TEXT(概要表【実績】!H36+入力表1【実績】!$D$37*$C$64*各種係数!Y35+入力表1【実績】!$D$38*$C$65*各種係数!Y41,"#,###")&amp;IF((入力表1【実績】!$D$37*$C$64*各種係数!Y35+入力表1【実績】!$D$38*$C$65*各種係数!Y41)&gt;0.5,"（+"&amp;TEXT(入力表1【実績】!$D$37*$C$64*各種係数!Y35+入力表1【実績】!$D$38*$C$65*各種係数!Y41,"#,###")&amp;"）","（"&amp;TEXT(入力表1【実績】!$D$37*$C$64*各種係数!Y35+入力表1【実績】!$D$38*$C$65*各種係数!Y41,"#,###")&amp;"）"),"")</f>
        <v/>
      </c>
      <c r="Q66" s="415" t="str">
        <f>IF(AND(COUNT(入力表1【予測】!$D$37:$D$38)&gt;0,COUNT(入力表1【実績】!$D$37:$D$38)&gt;0,COUNT($C$64:$D$65)&gt;0),TEXT(概要表【実績】!I36+入力表1【実績】!$D$37*$C$64*各種係数!Z35+入力表1【実績】!$D$38*$C$65*各種係数!Z41,"#,###")&amp;IF((入力表1【実績】!$D$37*$C$64*各種係数!Z35+入力表1【実績】!$D$38*$C$65*各種係数!Z41)&gt;0.5,"（+"&amp;TEXT(入力表1【実績】!$D$37*$C$64*各種係数!Z35+入力表1【実績】!$D$38*$C$65*各種係数!Z41,"#,###")&amp;"）","（"&amp;TEXT(入力表1【実績】!$D$37*$C$64*各種係数!Z35+入力表1【実績】!$D$38*$C$65*各種係数!Z41,"#,###")&amp;"）"),"")</f>
        <v/>
      </c>
    </row>
    <row r="67" spans="2:17" x14ac:dyDescent="0.15">
      <c r="J67" s="467"/>
      <c r="K67" s="559" t="s">
        <v>833</v>
      </c>
      <c r="L67" s="560"/>
      <c r="M67" s="416" t="str">
        <f>IF(AND(COUNT(入力表1【予測】!$D$37:$D$38)&gt;0,COUNT(入力表1【実績】!$D$37:$D$38)&gt;0,COUNT($C$64:$D$65)&gt;0),TEXT(概要表【実績】!E37+(入力表1【実績】!$D$37*$C$64*各種係数!V36+入力表1【実績】!$D$38*$C$65*各種係数!V42)*各種係数!$N$26,"#,###")&amp;IF(((入力表1【実績】!$D$37*$C$64*各種係数!V36+入力表1【実績】!$D$38*$C$65*各種係数!V42)*各種係数!$N$26)&gt;0.5,"（+"&amp;TEXT((入力表1【実績】!$D$37*$C$64*各種係数!V36+入力表1【実績】!$D$38*$C$65*各種係数!V42)*各種係数!$N$26,"#,###")&amp;"）","（"&amp;TEXT((入力表1【実績】!$D$37*$C$64*各種係数!V36+入力表1【実績】!$D$38*$C$65*各種係数!V42)*各種係数!$N$26,"#,###")&amp;"）"),"")</f>
        <v/>
      </c>
      <c r="N67" s="417" t="str">
        <f>IF(AND(COUNT(入力表1【予測】!$D$37:$D$38)&gt;0,COUNT(入力表1【実績】!$D$37:$D$38)&gt;0,COUNT($C$64:$D$65)&gt;0),TEXT(概要表【実績】!F37+(入力表1【実績】!$D$37*$C$64*各種係数!W36+入力表1【実績】!$D$38*$C$65*各種係数!W42)*各種係数!$N$26,"#,###")&amp;IF(((入力表1【実績】!$D$37*$C$64*各種係数!W36+入力表1【実績】!$D$38*$C$65*各種係数!W42)*各種係数!$N$26)&gt;0.5,"（+"&amp;TEXT((入力表1【実績】!$D$37*$C$64*各種係数!W36+入力表1【実績】!$D$38*$C$65*各種係数!W42)*各種係数!$N$26,"#,###")&amp;"）","（"&amp;TEXT((入力表1【実績】!$D$37*$C$64*各種係数!W36+入力表1【実績】!$D$38*$C$65*各種係数!W42)*各種係数!$N$26,"#,###")&amp;"）"),"")</f>
        <v/>
      </c>
      <c r="O67" s="417" t="str">
        <f>IF(AND(COUNT(入力表1【予測】!$D$37:$D$38)&gt;0,COUNT(入力表1【実績】!$D$37:$D$38)&gt;0,COUNT($C$64:$D$65)&gt;0),TEXT(概要表【実績】!G37+(入力表1【実績】!$D$37*$C$64*各種係数!X36+入力表1【実績】!$D$38*$C$65*各種係数!X42)*各種係数!$N$26,"#,###")&amp;IF(((入力表1【実績】!$D$37*$C$64*各種係数!X36+入力表1【実績】!$D$38*$C$65*各種係数!X42)*各種係数!$N$26)&gt;0.5,"（+"&amp;TEXT((入力表1【実績】!$D$37*$C$64*各種係数!X36+入力表1【実績】!$D$38*$C$65*各種係数!X42)*各種係数!$N$26,"#,###")&amp;"）","（"&amp;TEXT((入力表1【実績】!$D$37*$C$64*各種係数!X36+入力表1【実績】!$D$38*$C$65*各種係数!X42)*各種係数!$N$26,"#,###")&amp;"）"),"")</f>
        <v/>
      </c>
      <c r="P67" s="417" t="str">
        <f>IF(AND(COUNT(入力表1【予測】!$D$37:$D$38)&gt;0,COUNT(入力表1【実績】!$D$37:$D$38)&gt;0,COUNT($C$64:$D$65)&gt;0),TEXT(概要表【実績】!H37+入力表1【実績】!$D$37*$C$64*各種係数!Y36+入力表1【実績】!$D$38*$C$65*各種係数!Y42,"#,###")&amp;IF((入力表1【実績】!$D$37*$C$64*各種係数!Y36+入力表1【実績】!$D$38*$C$65*各種係数!Y42)&gt;0.5,"（+"&amp;TEXT(入力表1【実績】!$D$37*$C$64*各種係数!Y36+入力表1【実績】!$D$38*$C$65*各種係数!Y42,"#,###")&amp;"）","（"&amp;TEXT(入力表1【実績】!$D$37*$C$64*各種係数!Y36+入力表1【実績】!$D$38*$C$65*各種係数!Y42,"#,###")&amp;"）"),"")</f>
        <v/>
      </c>
      <c r="Q67" s="417" t="str">
        <f>IF(AND(COUNT(入力表1【予測】!$D$37:$D$38)&gt;0,COUNT(入力表1【実績】!$D$37:$D$38)&gt;0,COUNT($C$64:$D$65)&gt;0),TEXT(概要表【実績】!I37+入力表1【実績】!$D$37*$C$64*各種係数!Z36+入力表1【実績】!$D$38*$C$65*各種係数!Z42,"#,###")&amp;IF((入力表1【実績】!$D$37*$C$64*各種係数!Z36+入力表1【実績】!$D$38*$C$65*各種係数!Z42)&gt;0.5,"（+"&amp;TEXT(入力表1【実績】!$D$37*$C$64*各種係数!Z36+入力表1【実績】!$D$38*$C$65*各種係数!Z42,"#,###")&amp;"）","（"&amp;TEXT(入力表1【実績】!$D$37*$C$64*各種係数!Z36+入力表1【実績】!$D$38*$C$65*各種係数!Z42,"#,###")&amp;"）"),"")</f>
        <v/>
      </c>
    </row>
    <row r="68" spans="2:17" x14ac:dyDescent="0.15">
      <c r="J68" s="210" t="s">
        <v>10</v>
      </c>
    </row>
    <row r="72" spans="2:17" ht="19.5" x14ac:dyDescent="0.15">
      <c r="B72" s="1" t="s">
        <v>1060</v>
      </c>
      <c r="I72" s="5"/>
      <c r="J72" s="5"/>
      <c r="K72" s="5"/>
    </row>
    <row r="73" spans="2:17" x14ac:dyDescent="0.15">
      <c r="I73" s="5"/>
      <c r="J73" s="5"/>
      <c r="K73" s="5"/>
    </row>
    <row r="74" spans="2:17" x14ac:dyDescent="0.15">
      <c r="I74" s="5"/>
      <c r="J74" s="418"/>
      <c r="K74" s="418"/>
    </row>
    <row r="75" spans="2:17" x14ac:dyDescent="0.15">
      <c r="B75" s="473" t="str">
        <f>"（単位："&amp;入力表1【予測】!L15&amp;"）"</f>
        <v>（単位：千円）</v>
      </c>
      <c r="C75" s="473"/>
      <c r="I75" s="5"/>
      <c r="K75" s="10" t="s">
        <v>783</v>
      </c>
    </row>
    <row r="76" spans="2:17" x14ac:dyDescent="0.15">
      <c r="B76" s="431" t="s">
        <v>792</v>
      </c>
      <c r="C76" s="433"/>
      <c r="F76" s="435" t="s">
        <v>800</v>
      </c>
      <c r="G76" s="437"/>
      <c r="H76" s="437"/>
      <c r="I76" s="436"/>
      <c r="J76" s="554" t="str">
        <f>IF(AND(COUNT(入力表1【予測】!$D$37:$D$38)&gt;0,COUNT(入力表1【実績】!$D$37:$D$38)&gt;0,ISNUMBER($B$82)),(B82-B77)/(入力表1【実績】!E37*各種係数!V33*各種係数!N26),"")</f>
        <v/>
      </c>
      <c r="K76" s="555"/>
    </row>
    <row r="77" spans="2:17" x14ac:dyDescent="0.15">
      <c r="B77" s="441" t="str">
        <f>IF(AND(COUNT(入力表1【予測】!$D$37:$D$38)&gt;0,COUNT(入力表1【実績】!$D$37:$D$38)&gt;0),概要表【実績】!E34,"")</f>
        <v/>
      </c>
      <c r="C77" s="441"/>
      <c r="F77" s="435" t="s">
        <v>801</v>
      </c>
      <c r="G77" s="437"/>
      <c r="H77" s="437"/>
      <c r="I77" s="436"/>
      <c r="J77" s="554" t="str">
        <f>IF(AND(COUNT(入力表1【予測】!$D$37:$D$38)&gt;0,COUNT(入力表1【実績】!$D$37:$D$38)&gt;0,ISNUMBER($B$82)),(B82-B77)/(入力表1【実績】!E38*各種係数!V39*各種係数!N26),"")</f>
        <v/>
      </c>
      <c r="K77" s="555"/>
    </row>
    <row r="78" spans="2:17" x14ac:dyDescent="0.15">
      <c r="B78" s="175"/>
      <c r="C78" s="175"/>
      <c r="I78" s="5"/>
      <c r="J78" s="418"/>
      <c r="K78" s="418"/>
    </row>
    <row r="79" spans="2:17" x14ac:dyDescent="0.15">
      <c r="B79" s="17"/>
      <c r="C79" s="17"/>
      <c r="F79" s="2" t="s">
        <v>798</v>
      </c>
      <c r="I79" s="5"/>
      <c r="J79" s="418"/>
      <c r="K79" s="418"/>
    </row>
    <row r="80" spans="2:17" x14ac:dyDescent="0.15">
      <c r="B80" s="473" t="str">
        <f>"（単位："&amp;入力表1【予測】!L15&amp;"）"</f>
        <v>（単位：千円）</v>
      </c>
      <c r="C80" s="473"/>
      <c r="F80" s="435" t="s">
        <v>784</v>
      </c>
      <c r="G80" s="437"/>
      <c r="H80" s="437"/>
      <c r="I80" s="436"/>
      <c r="J80" s="554" t="str">
        <f>IF(AND(COUNT(入力表1【予測】!$D$37:$D$38)&gt;0,COUNT(入力表1【実績】!$D$37:$D$38)&gt;0,ISNUMBER($B$82)),(B82-B77)/((入力表1【実績】!E37*各種係数!V33+入力表1【実績】!D38/入力表1【実績】!D37*入力表1【実績】!E38*各種係数!V39)*各種係数!N26),"")</f>
        <v/>
      </c>
      <c r="K80" s="555"/>
    </row>
    <row r="81" spans="2:11" ht="19.5" thickBot="1" x14ac:dyDescent="0.2">
      <c r="B81" s="442" t="s">
        <v>793</v>
      </c>
      <c r="C81" s="455"/>
      <c r="F81" s="435" t="s">
        <v>393</v>
      </c>
      <c r="G81" s="437"/>
      <c r="H81" s="437"/>
      <c r="I81" s="436"/>
      <c r="J81" s="554" t="str">
        <f>IF(AND(COUNT(入力表1【予測】!$D$37:$D$38)&gt;0,COUNT(入力表1【実績】!$D$37:$D$38)&gt;0,ISNUMBER($B$82)),入力表1【実績】!D38*パターン2【目標設定】!J80/入力表1【実績】!D37,"")</f>
        <v/>
      </c>
      <c r="K81" s="555"/>
    </row>
    <row r="82" spans="2:11" ht="20.25" thickTop="1" thickBot="1" x14ac:dyDescent="0.2">
      <c r="B82" s="561"/>
      <c r="C82" s="562"/>
      <c r="F82" s="435" t="s">
        <v>480</v>
      </c>
      <c r="G82" s="437"/>
      <c r="H82" s="437"/>
      <c r="I82" s="436"/>
      <c r="J82" s="563" t="str">
        <f>IF(AND(COUNT(入力表1【予測】!$D$37:$D$38)&gt;0,COUNT(入力表1【実績】!$D$37:$D$38)&gt;0,ISNUMBER($B$82)),SUM(J80:K81),"")</f>
        <v/>
      </c>
      <c r="K82" s="564"/>
    </row>
    <row r="83" spans="2:11" ht="19.5" thickTop="1" x14ac:dyDescent="0.15"/>
    <row r="86" spans="2:11" ht="19.5" x14ac:dyDescent="0.15">
      <c r="B86" s="1" t="s">
        <v>817</v>
      </c>
      <c r="I86" s="5"/>
      <c r="J86" s="5"/>
      <c r="K86" s="5"/>
    </row>
    <row r="87" spans="2:11" x14ac:dyDescent="0.15">
      <c r="I87" s="5"/>
      <c r="J87" s="5"/>
      <c r="K87" s="5"/>
    </row>
    <row r="88" spans="2:11" x14ac:dyDescent="0.15">
      <c r="I88" s="5"/>
      <c r="J88" s="5"/>
      <c r="K88" s="5"/>
    </row>
    <row r="89" spans="2:11" x14ac:dyDescent="0.15">
      <c r="B89" s="473" t="s">
        <v>783</v>
      </c>
      <c r="C89" s="473"/>
      <c r="I89" s="5"/>
      <c r="K89" s="10" t="s">
        <v>783</v>
      </c>
    </row>
    <row r="90" spans="2:11" x14ac:dyDescent="0.15">
      <c r="B90" s="431" t="s">
        <v>796</v>
      </c>
      <c r="C90" s="433"/>
      <c r="F90" s="435" t="s">
        <v>800</v>
      </c>
      <c r="G90" s="437"/>
      <c r="H90" s="437"/>
      <c r="I90" s="436"/>
      <c r="J90" s="554" t="str">
        <f>IF(AND(COUNT(入力表1【予測】!$D$37:$D$38)&gt;0,COUNT(入力表1【実績】!$D$37:$D$38)&gt;0,ISNUMBER($B$96)),(B96-B91)/(入力表1【実績】!E37*各種係数!Y33),"")</f>
        <v/>
      </c>
      <c r="K90" s="555"/>
    </row>
    <row r="91" spans="2:11" x14ac:dyDescent="0.15">
      <c r="B91" s="441" t="str">
        <f>IF(AND(COUNT(入力表1【予測】!$D$37:$D$38)&gt;0,COUNT(入力表1【実績】!$D$37:$D$38)&gt;0),概要表【実績】!H34,"")</f>
        <v/>
      </c>
      <c r="C91" s="441"/>
      <c r="F91" s="435" t="s">
        <v>801</v>
      </c>
      <c r="G91" s="437"/>
      <c r="H91" s="437"/>
      <c r="I91" s="436"/>
      <c r="J91" s="554" t="str">
        <f>IF(AND(COUNT(入力表1【予測】!$D$37:$D$38)&gt;0,COUNT(入力表1【実績】!$D$37:$D$38)&gt;0,ISNUMBER($B$96)),(B96-B91)/(入力表1【実績】!E38*各種係数!Y39),"")</f>
        <v/>
      </c>
      <c r="K91" s="555"/>
    </row>
    <row r="92" spans="2:11" x14ac:dyDescent="0.15">
      <c r="I92" s="5"/>
      <c r="J92" s="418"/>
      <c r="K92" s="418"/>
    </row>
    <row r="93" spans="2:11" x14ac:dyDescent="0.15">
      <c r="F93" s="2" t="s">
        <v>798</v>
      </c>
      <c r="I93" s="5"/>
      <c r="J93" s="418"/>
      <c r="K93" s="418"/>
    </row>
    <row r="94" spans="2:11" x14ac:dyDescent="0.15">
      <c r="B94" s="473" t="s">
        <v>783</v>
      </c>
      <c r="C94" s="473"/>
      <c r="F94" s="435" t="s">
        <v>784</v>
      </c>
      <c r="G94" s="437"/>
      <c r="H94" s="437"/>
      <c r="I94" s="436"/>
      <c r="J94" s="554" t="str">
        <f>IF(AND(COUNT(入力表1【予測】!$D$37:$D$38)&gt;0,COUNT(入力表1【実績】!$D$37:$D$38)&gt;0,ISNUMBER($B$96)),(B96-B91)/(入力表1【実績】!E37*各種係数!Y33+入力表1【実績】!D38/入力表1【実績】!D37*入力表1【実績】!E38*各種係数!Y39),"")</f>
        <v/>
      </c>
      <c r="K94" s="555"/>
    </row>
    <row r="95" spans="2:11" ht="19.5" thickBot="1" x14ac:dyDescent="0.2">
      <c r="B95" s="442" t="s">
        <v>797</v>
      </c>
      <c r="C95" s="455"/>
      <c r="F95" s="435" t="s">
        <v>393</v>
      </c>
      <c r="G95" s="437"/>
      <c r="H95" s="437"/>
      <c r="I95" s="436"/>
      <c r="J95" s="554" t="str">
        <f>IF(AND(COUNT(入力表1【予測】!$D$37:$D$38)&gt;0,COUNT(入力表1【実績】!$D$37:$D$38)&gt;0,ISNUMBER($B$96)),入力表1【実績】!D38*パターン2【目標設定】!J94/入力表1【実績】!D37,"")</f>
        <v/>
      </c>
      <c r="K95" s="555"/>
    </row>
    <row r="96" spans="2:11" ht="20.25" thickTop="1" thickBot="1" x14ac:dyDescent="0.2">
      <c r="B96" s="561"/>
      <c r="C96" s="562"/>
      <c r="F96" s="435" t="s">
        <v>480</v>
      </c>
      <c r="G96" s="437"/>
      <c r="H96" s="437"/>
      <c r="I96" s="436"/>
      <c r="J96" s="563" t="str">
        <f>IF(AND(COUNT(入力表1【予測】!$D$37:$D$38)&gt;0,COUNT(入力表1【実績】!$D$37:$D$38)&gt;0,ISNUMBER($B$96)),SUM(J94:K95),"")</f>
        <v/>
      </c>
      <c r="K96" s="564"/>
    </row>
    <row r="97" spans="2:11" ht="19.5" thickTop="1" x14ac:dyDescent="0.15"/>
    <row r="100" spans="2:11" ht="19.5" x14ac:dyDescent="0.15">
      <c r="B100" s="1" t="s">
        <v>1057</v>
      </c>
    </row>
    <row r="103" spans="2:11" x14ac:dyDescent="0.15">
      <c r="B103" s="473" t="str">
        <f>"（単位："&amp;入力表1【予測】!L15&amp;"）"</f>
        <v>（単位：千円）</v>
      </c>
      <c r="C103" s="473"/>
      <c r="K103" s="10" t="s">
        <v>488</v>
      </c>
    </row>
    <row r="104" spans="2:11" x14ac:dyDescent="0.15">
      <c r="B104" s="431" t="s">
        <v>792</v>
      </c>
      <c r="C104" s="433"/>
      <c r="F104" s="435" t="s">
        <v>802</v>
      </c>
      <c r="G104" s="437"/>
      <c r="H104" s="437"/>
      <c r="I104" s="436"/>
      <c r="J104" s="572" t="str">
        <f>IF(AND(COUNT(入力表1【予測】!$D$37:$D$38)&gt;0,COUNT(入力表1【実績】!$D$37:$D$38)&gt;0,ISNUMBER($B$110)),(B110-B105)/(入力表1【実績】!D37*各種係数!V33*各種係数!N26),"")</f>
        <v/>
      </c>
      <c r="K104" s="573"/>
    </row>
    <row r="105" spans="2:11" x14ac:dyDescent="0.15">
      <c r="B105" s="554" t="str">
        <f>IF(AND(COUNT(入力表1【予測】!$D$37:$D$38)&gt;0,COUNT(入力表1【実績】!$D$37:$D$38)&gt;0),概要表【実績】!E34,"")</f>
        <v/>
      </c>
      <c r="C105" s="555"/>
      <c r="F105" s="435" t="s">
        <v>803</v>
      </c>
      <c r="G105" s="437"/>
      <c r="H105" s="437"/>
      <c r="I105" s="436"/>
      <c r="J105" s="572" t="str">
        <f>IF(AND(COUNT(入力表1【予測】!$D$37:$D$38)&gt;0,COUNT(入力表1【実績】!$D$37:$D$38)&gt;0,ISNUMBER($B$110)),(B110-B105)/(入力表1【実績】!D38*各種係数!V39*各種係数!N26),"")</f>
        <v/>
      </c>
      <c r="K105" s="573"/>
    </row>
    <row r="106" spans="2:11" x14ac:dyDescent="0.15">
      <c r="B106" s="175"/>
      <c r="C106" s="175"/>
    </row>
    <row r="107" spans="2:11" x14ac:dyDescent="0.15">
      <c r="B107" s="17"/>
      <c r="C107" s="17"/>
      <c r="F107" s="2" t="s">
        <v>799</v>
      </c>
    </row>
    <row r="108" spans="2:11" x14ac:dyDescent="0.15">
      <c r="B108" s="473" t="str">
        <f>"（単位："&amp;入力表1【予測】!L15&amp;"）"</f>
        <v>（単位：千円）</v>
      </c>
      <c r="C108" s="473"/>
      <c r="F108" s="435" t="s">
        <v>784</v>
      </c>
      <c r="G108" s="437"/>
      <c r="H108" s="437"/>
      <c r="I108" s="436"/>
      <c r="J108" s="572" t="str">
        <f>IF(AND(COUNT(入力表1【予測】!$D$37:$D$38)&gt;0,COUNT(入力表1【実績】!$D$37:$D$38)&gt;0,ISNUMBER($B$110)),(B110-B105)/((入力表1【実績】!D37*各種係数!V33+入力表1【実績】!D38*入力表1【実績】!E38/入力表1【実績】!E37*各種係数!V39)*各種係数!N26),"")</f>
        <v/>
      </c>
      <c r="K108" s="573"/>
    </row>
    <row r="109" spans="2:11" ht="19.5" thickBot="1" x14ac:dyDescent="0.2">
      <c r="B109" s="575" t="s">
        <v>793</v>
      </c>
      <c r="C109" s="576"/>
      <c r="F109" s="435" t="s">
        <v>393</v>
      </c>
      <c r="G109" s="437"/>
      <c r="H109" s="437"/>
      <c r="I109" s="436"/>
      <c r="J109" s="572" t="str">
        <f>IF(AND(COUNT(入力表1【予測】!$D$37:$D$38)&gt;0,COUNT(入力表1【実績】!$D$37:$D$38)&gt;0,ISNUMBER($B$110)),入力表1【実績】!E38*パターン2【目標設定】!J108/入力表1【実績】!E37,"")</f>
        <v/>
      </c>
      <c r="K109" s="573"/>
    </row>
    <row r="110" spans="2:11" ht="20.25" thickTop="1" thickBot="1" x14ac:dyDescent="0.2">
      <c r="B110" s="561"/>
      <c r="C110" s="562"/>
      <c r="F110" s="435" t="s">
        <v>480</v>
      </c>
      <c r="G110" s="437"/>
      <c r="H110" s="437"/>
      <c r="I110" s="436"/>
      <c r="J110" s="577" t="str">
        <f>IF(AND(COUNT(入力表1【予測】!$D$37:$D$38)&gt;0,COUNT(入力表1【実績】!$D$37:$D$38)&gt;0,ISNUMBER($B$110)),SUM(J108:K109),"")</f>
        <v/>
      </c>
      <c r="K110" s="578"/>
    </row>
    <row r="111" spans="2:11" ht="19.5" thickTop="1" x14ac:dyDescent="0.15"/>
    <row r="114" spans="2:11" ht="19.5" x14ac:dyDescent="0.15">
      <c r="B114" s="1" t="s">
        <v>816</v>
      </c>
    </row>
    <row r="117" spans="2:11" x14ac:dyDescent="0.15">
      <c r="B117" s="473" t="s">
        <v>783</v>
      </c>
      <c r="C117" s="473"/>
      <c r="K117" s="10" t="s">
        <v>488</v>
      </c>
    </row>
    <row r="118" spans="2:11" x14ac:dyDescent="0.15">
      <c r="B118" s="431" t="s">
        <v>796</v>
      </c>
      <c r="C118" s="433"/>
      <c r="F118" s="435" t="s">
        <v>804</v>
      </c>
      <c r="G118" s="437"/>
      <c r="H118" s="437"/>
      <c r="I118" s="436"/>
      <c r="J118" s="572" t="str">
        <f>IF(AND(COUNT(入力表1【予測】!$D$37:$D$38)&gt;0,COUNT(入力表1【実績】!$D$37:$D$38)&gt;0,ISNUMBER($B$124)),(B124-B119)/(入力表1【実績】!D37*各種係数!Y33),"")</f>
        <v/>
      </c>
      <c r="K118" s="573"/>
    </row>
    <row r="119" spans="2:11" x14ac:dyDescent="0.15">
      <c r="B119" s="554" t="str">
        <f>IF(AND(COUNT(入力表1【予測】!$D$37:$D$38)&gt;0,COUNT(入力表1【実績】!$D$37:$D$38)&gt;0),概要表【実績】!H34,"")</f>
        <v/>
      </c>
      <c r="C119" s="555"/>
      <c r="F119" s="435" t="s">
        <v>805</v>
      </c>
      <c r="G119" s="437"/>
      <c r="H119" s="437"/>
      <c r="I119" s="436"/>
      <c r="J119" s="572" t="str">
        <f>IF(AND(COUNT(入力表1【予測】!$D$37:$D$38)&gt;0,COUNT(入力表1【実績】!$D$37:$D$38)&gt;0,ISNUMBER($B$124)),(B124-B119)/(入力表1【実績】!D38*各種係数!Y39),"")</f>
        <v/>
      </c>
      <c r="K119" s="573"/>
    </row>
    <row r="121" spans="2:11" x14ac:dyDescent="0.15">
      <c r="F121" s="2" t="s">
        <v>798</v>
      </c>
    </row>
    <row r="122" spans="2:11" x14ac:dyDescent="0.15">
      <c r="B122" s="473" t="s">
        <v>783</v>
      </c>
      <c r="C122" s="473"/>
      <c r="F122" s="435" t="s">
        <v>784</v>
      </c>
      <c r="G122" s="437"/>
      <c r="H122" s="437"/>
      <c r="I122" s="436"/>
      <c r="J122" s="572" t="str">
        <f>IF(AND(COUNT(入力表1【予測】!$D$37:$D$38)&gt;0,COUNT(入力表1【実績】!$D$37:$D$38)&gt;0,ISNUMBER($B$124)),(B124-B119)/(入力表1【実績】!D37*各種係数!Y33+入力表1【実績】!D38*入力表1【実績】!E38/入力表1【実績】!E37*各種係数!Y39),"")</f>
        <v/>
      </c>
      <c r="K122" s="573"/>
    </row>
    <row r="123" spans="2:11" ht="19.5" thickBot="1" x14ac:dyDescent="0.2">
      <c r="B123" s="575" t="s">
        <v>797</v>
      </c>
      <c r="C123" s="576"/>
      <c r="F123" s="435" t="s">
        <v>393</v>
      </c>
      <c r="G123" s="437"/>
      <c r="H123" s="437"/>
      <c r="I123" s="436"/>
      <c r="J123" s="572" t="str">
        <f>IF(AND(COUNT(入力表1【予測】!$D$37:$D$38)&gt;0,COUNT(入力表1【実績】!$D$37:$D$38)&gt;0,ISNUMBER($B$124)),入力表1【実績】!E38*パターン2【目標設定】!J122/入力表1【実績】!E37,"")</f>
        <v/>
      </c>
      <c r="K123" s="573"/>
    </row>
    <row r="124" spans="2:11" ht="20.25" thickTop="1" thickBot="1" x14ac:dyDescent="0.2">
      <c r="B124" s="561"/>
      <c r="C124" s="562"/>
      <c r="F124" s="435" t="s">
        <v>480</v>
      </c>
      <c r="G124" s="437"/>
      <c r="H124" s="437"/>
      <c r="I124" s="436"/>
      <c r="J124" s="577" t="str">
        <f>IF(AND(COUNT(入力表1【予測】!$D$37:$D$38)&gt;0,COUNT(入力表1【実績】!$D$37:$D$38)&gt;0,ISNUMBER($B$124)),SUM(J122:K123),"")</f>
        <v/>
      </c>
      <c r="K124" s="578"/>
    </row>
    <row r="125" spans="2:11" ht="19.5" thickTop="1" x14ac:dyDescent="0.15"/>
  </sheetData>
  <mergeCells count="102">
    <mergeCell ref="B123:C123"/>
    <mergeCell ref="F123:I123"/>
    <mergeCell ref="J123:K123"/>
    <mergeCell ref="B124:C124"/>
    <mergeCell ref="F124:I124"/>
    <mergeCell ref="J124:K124"/>
    <mergeCell ref="B119:C119"/>
    <mergeCell ref="F119:I119"/>
    <mergeCell ref="J119:K119"/>
    <mergeCell ref="B122:C122"/>
    <mergeCell ref="F122:I122"/>
    <mergeCell ref="J122:K122"/>
    <mergeCell ref="B110:C110"/>
    <mergeCell ref="F110:I110"/>
    <mergeCell ref="J110:K110"/>
    <mergeCell ref="B117:C117"/>
    <mergeCell ref="B118:C118"/>
    <mergeCell ref="F118:I118"/>
    <mergeCell ref="J118:K118"/>
    <mergeCell ref="B108:C108"/>
    <mergeCell ref="F108:I108"/>
    <mergeCell ref="J108:K108"/>
    <mergeCell ref="B109:C109"/>
    <mergeCell ref="F109:I109"/>
    <mergeCell ref="J109:K109"/>
    <mergeCell ref="B103:C103"/>
    <mergeCell ref="B104:C104"/>
    <mergeCell ref="F104:I104"/>
    <mergeCell ref="J104:K104"/>
    <mergeCell ref="B105:C105"/>
    <mergeCell ref="F105:I105"/>
    <mergeCell ref="J105:K105"/>
    <mergeCell ref="P18:Q18"/>
    <mergeCell ref="K19:L21"/>
    <mergeCell ref="B22:C22"/>
    <mergeCell ref="G22:H22"/>
    <mergeCell ref="K22:L22"/>
    <mergeCell ref="B23:C23"/>
    <mergeCell ref="G23:H23"/>
    <mergeCell ref="J23:J25"/>
    <mergeCell ref="K23:L23"/>
    <mergeCell ref="K24:L24"/>
    <mergeCell ref="K25:L25"/>
    <mergeCell ref="P32:Q32"/>
    <mergeCell ref="K33:L35"/>
    <mergeCell ref="C36:D36"/>
    <mergeCell ref="K36:L36"/>
    <mergeCell ref="C37:D37"/>
    <mergeCell ref="J37:J39"/>
    <mergeCell ref="K37:L37"/>
    <mergeCell ref="K38:L38"/>
    <mergeCell ref="K39:L39"/>
    <mergeCell ref="P46:Q46"/>
    <mergeCell ref="K47:L49"/>
    <mergeCell ref="B50:D50"/>
    <mergeCell ref="K50:L50"/>
    <mergeCell ref="B51:D51"/>
    <mergeCell ref="J51:J53"/>
    <mergeCell ref="K51:L51"/>
    <mergeCell ref="K52:L52"/>
    <mergeCell ref="K53:L53"/>
    <mergeCell ref="P60:Q60"/>
    <mergeCell ref="K61:L63"/>
    <mergeCell ref="C64:D64"/>
    <mergeCell ref="K64:L64"/>
    <mergeCell ref="C65:D65"/>
    <mergeCell ref="J65:J67"/>
    <mergeCell ref="K65:L65"/>
    <mergeCell ref="K66:L66"/>
    <mergeCell ref="K67:L67"/>
    <mergeCell ref="B75:C75"/>
    <mergeCell ref="B76:C76"/>
    <mergeCell ref="F76:I76"/>
    <mergeCell ref="J76:K76"/>
    <mergeCell ref="B77:C77"/>
    <mergeCell ref="F77:I77"/>
    <mergeCell ref="J77:K77"/>
    <mergeCell ref="B80:C80"/>
    <mergeCell ref="F80:I80"/>
    <mergeCell ref="J80:K80"/>
    <mergeCell ref="B81:C81"/>
    <mergeCell ref="F81:I81"/>
    <mergeCell ref="J81:K81"/>
    <mergeCell ref="B82:C82"/>
    <mergeCell ref="F82:I82"/>
    <mergeCell ref="J82:K82"/>
    <mergeCell ref="B89:C89"/>
    <mergeCell ref="B90:C90"/>
    <mergeCell ref="F90:I90"/>
    <mergeCell ref="J90:K90"/>
    <mergeCell ref="B96:C96"/>
    <mergeCell ref="F96:I96"/>
    <mergeCell ref="J96:K96"/>
    <mergeCell ref="B91:C91"/>
    <mergeCell ref="F91:I91"/>
    <mergeCell ref="J91:K91"/>
    <mergeCell ref="B94:C94"/>
    <mergeCell ref="F94:I94"/>
    <mergeCell ref="J94:K94"/>
    <mergeCell ref="B95:C95"/>
    <mergeCell ref="F95:I95"/>
    <mergeCell ref="J95:K95"/>
  </mergeCells>
  <phoneticPr fontId="1"/>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B5:Q180"/>
  <sheetViews>
    <sheetView showGridLines="0" workbookViewId="0"/>
  </sheetViews>
  <sheetFormatPr defaultColWidth="8.75" defaultRowHeight="18.75" x14ac:dyDescent="0.15"/>
  <cols>
    <col min="1" max="1" width="1.625" style="2" customWidth="1"/>
    <col min="2" max="3" width="13.625" style="2" customWidth="1"/>
    <col min="4" max="4" width="8.75" style="2" customWidth="1"/>
    <col min="5" max="5" width="3.625" style="2" customWidth="1"/>
    <col min="6" max="6" width="9.625" style="2" customWidth="1"/>
    <col min="7" max="8" width="7.625" style="2" customWidth="1"/>
    <col min="9" max="9" width="6.625" style="2" customWidth="1"/>
    <col min="10" max="10" width="2.625" style="2" customWidth="1"/>
    <col min="11" max="11" width="8.75" style="2" customWidth="1"/>
    <col min="12" max="12" width="12.625" style="2" customWidth="1"/>
    <col min="13" max="13" width="15.625" style="2" customWidth="1"/>
    <col min="14" max="15" width="17.625" style="2" customWidth="1"/>
    <col min="16" max="17" width="16.625" style="2" customWidth="1"/>
    <col min="18" max="16384" width="8.75" style="2"/>
  </cols>
  <sheetData>
    <row r="5" spans="2:2" ht="19.5" x14ac:dyDescent="0.15">
      <c r="B5" s="387" t="s">
        <v>872</v>
      </c>
    </row>
    <row r="7" spans="2:2" x14ac:dyDescent="0.15">
      <c r="B7" s="2" t="s">
        <v>870</v>
      </c>
    </row>
    <row r="8" spans="2:2" x14ac:dyDescent="0.15">
      <c r="B8" s="2" t="s">
        <v>1061</v>
      </c>
    </row>
    <row r="9" spans="2:2" x14ac:dyDescent="0.15">
      <c r="B9" s="2" t="s">
        <v>1062</v>
      </c>
    </row>
    <row r="10" spans="2:2" x14ac:dyDescent="0.15">
      <c r="B10" s="2" t="s">
        <v>1048</v>
      </c>
    </row>
    <row r="11" spans="2:2" x14ac:dyDescent="0.15">
      <c r="B11" s="2" t="s">
        <v>873</v>
      </c>
    </row>
    <row r="12" spans="2:2" x14ac:dyDescent="0.15">
      <c r="B12" s="2" t="s">
        <v>782</v>
      </c>
    </row>
    <row r="16" spans="2:2" ht="19.5" x14ac:dyDescent="0.15">
      <c r="B16" s="1" t="s">
        <v>874</v>
      </c>
    </row>
    <row r="18" spans="2:17" x14ac:dyDescent="0.15">
      <c r="C18" s="2" t="s">
        <v>875</v>
      </c>
      <c r="P18" s="473" t="str">
        <f>"（単位："&amp;入力表1【予測】!L15&amp;"、人）"</f>
        <v>（単位：千円、人）</v>
      </c>
      <c r="Q18" s="473"/>
    </row>
    <row r="19" spans="2:17" ht="15.95" customHeight="1" x14ac:dyDescent="0.15">
      <c r="J19" s="401"/>
      <c r="K19" s="443"/>
      <c r="L19" s="455"/>
      <c r="M19" s="193" t="s">
        <v>7</v>
      </c>
      <c r="N19" s="353"/>
      <c r="O19" s="102"/>
      <c r="P19" s="193" t="s">
        <v>6</v>
      </c>
      <c r="Q19" s="166"/>
    </row>
    <row r="20" spans="2:17" x14ac:dyDescent="0.45">
      <c r="J20" s="194"/>
      <c r="K20" s="472"/>
      <c r="L20" s="457"/>
      <c r="M20" s="195"/>
      <c r="N20" s="196" t="s">
        <v>228</v>
      </c>
      <c r="O20" s="197"/>
      <c r="P20" s="195"/>
      <c r="Q20" s="198" t="s">
        <v>836</v>
      </c>
    </row>
    <row r="21" spans="2:17" x14ac:dyDescent="0.45">
      <c r="C21" s="10" t="s">
        <v>783</v>
      </c>
      <c r="H21" s="10" t="s">
        <v>783</v>
      </c>
      <c r="J21" s="402"/>
      <c r="K21" s="445"/>
      <c r="L21" s="456"/>
      <c r="M21" s="200"/>
      <c r="N21" s="411"/>
      <c r="O21" s="202" t="s">
        <v>835</v>
      </c>
      <c r="P21" s="200"/>
      <c r="Q21" s="412"/>
    </row>
    <row r="22" spans="2:17" ht="19.5" thickBot="1" x14ac:dyDescent="0.2">
      <c r="B22" s="460" t="s">
        <v>785</v>
      </c>
      <c r="C22" s="460"/>
      <c r="D22" s="404"/>
      <c r="F22" s="399" t="s">
        <v>784</v>
      </c>
      <c r="G22" s="441" t="str">
        <f>IF(AND(COUNT(入力表1【予測】!$D$54:$D$55)&gt;0,COUNT(入力表1【実績】!$D$54:$D$55)&gt;0,ISNUMBER($B$23)),ROUND(B23*入力表1【実績】!D54/SUM(入力表1【実績】!D54:D55),0),"")</f>
        <v/>
      </c>
      <c r="H22" s="441"/>
      <c r="J22" s="194"/>
      <c r="K22" s="437" t="s">
        <v>831</v>
      </c>
      <c r="L22" s="436"/>
      <c r="M22" s="413" t="str">
        <f>IF(AND(COUNT(入力表1【予測】!$D$54:$D$55)&gt;0,COUNT(入力表1【実績】!$D$54:$D$55)&gt;0,ISNUMBER($B$23)),TEXT(概要表【実績】!E34+($G$22*(入力表1【実績】!$E$54*各種係数!V45+入力表1【実績】!$F$54*各種係数!V51+入力表1【実績】!$G$54*各種係数!V57+入力表1【実績】!$H$54*各種係数!V63+入力表1【実績】!$I$54*各種係数!V69)+$G$23*(入力表1【実績】!$E$55*各種係数!V75+入力表1【実績】!$G$55*各種係数!V81+入力表1【実績】!$H$55*各種係数!V87+入力表1【実績】!$I$55*各種係数!V93))*各種係数!$N$26,"#,###")&amp;IF((($G$22*(入力表1【実績】!$E$54*各種係数!V45+入力表1【実績】!$F$54*各種係数!V51+入力表1【実績】!$G$54*各種係数!V57+入力表1【実績】!$H$54*各種係数!V63+入力表1【実績】!$I$54*各種係数!V69)+$G$23*(入力表1【実績】!$E$55*各種係数!V75+入力表1【実績】!$G$55*各種係数!V81+入力表1【実績】!$H$55*各種係数!V87+入力表1【実績】!$I$55*各種係数!V93))*各種係数!$N$26)&gt;0.5,"（+"&amp;TEXT(($G$22*(入力表1【実績】!$E$54*各種係数!V45+入力表1【実績】!$F$54*各種係数!V51+入力表1【実績】!$G$54*各種係数!V57+入力表1【実績】!$H$54*各種係数!V63+入力表1【実績】!$I$54*各種係数!V69)+$G$23*(入力表1【実績】!$E$55*各種係数!V75+入力表1【実績】!$G$55*各種係数!V81+入力表1【実績】!$H$55*各種係数!V87+入力表1【実績】!$I$55*各種係数!V93))*各種係数!$N$26,"#,###")&amp;"）","（"&amp;TEXT(($G$22*(入力表1【実績】!$E$54*各種係数!V45+入力表1【実績】!$F$54*各種係数!V51+入力表1【実績】!$G$54*各種係数!V57+入力表1【実績】!$H$54*各種係数!V63+入力表1【実績】!$I$54*各種係数!V69)+$G$23*(入力表1【実績】!$E$55*各種係数!V75+入力表1【実績】!$G$55*各種係数!V81+入力表1【実績】!$H$55*各種係数!V87+入力表1【実績】!$I$55*各種係数!V93))*各種係数!$N$26,"#,###")&amp;"）"),"")</f>
        <v/>
      </c>
      <c r="N22" s="413" t="str">
        <f>IF(AND(COUNT(入力表1【予測】!$D$54:$D$55)&gt;0,COUNT(入力表1【実績】!$D$54:$D$55)&gt;0,ISNUMBER($B$23)),TEXT(概要表【実績】!F34+($G$22*(入力表1【実績】!$E$54*各種係数!W45+入力表1【実績】!$F$54*各種係数!W51+入力表1【実績】!$G$54*各種係数!W57+入力表1【実績】!$H$54*各種係数!W63+入力表1【実績】!$I$54*各種係数!W69)+$G$23*(入力表1【実績】!$E$55*各種係数!W75+入力表1【実績】!$G$55*各種係数!W81+入力表1【実績】!$H$55*各種係数!W87+入力表1【実績】!$I$55*各種係数!W93))*各種係数!$N$26,"#,###")&amp;IF((($G$22*(入力表1【実績】!$E$54*各種係数!W45+入力表1【実績】!$F$54*各種係数!W51+入力表1【実績】!$G$54*各種係数!W57+入力表1【実績】!$H$54*各種係数!W63+入力表1【実績】!$I$54*各種係数!W69)+$G$23*(入力表1【実績】!$E$55*各種係数!W75+入力表1【実績】!$G$55*各種係数!W81+入力表1【実績】!$H$55*各種係数!W87+入力表1【実績】!$I$55*各種係数!W93))*各種係数!$N$26)&gt;0.5,"（+"&amp;TEXT(($G$22*(入力表1【実績】!$E$54*各種係数!W45+入力表1【実績】!$F$54*各種係数!W51+入力表1【実績】!$G$54*各種係数!W57+入力表1【実績】!$H$54*各種係数!W63+入力表1【実績】!$I$54*各種係数!W69)+$G$23*(入力表1【実績】!$E$55*各種係数!W75+入力表1【実績】!$G$55*各種係数!W81+入力表1【実績】!$H$55*各種係数!W87+入力表1【実績】!$I$55*各種係数!W93))*各種係数!$N$26,"#,###")&amp;"）","（"&amp;TEXT(($G$22*(入力表1【実績】!$E$54*各種係数!W45+入力表1【実績】!$F$54*各種係数!W51+入力表1【実績】!$G$54*各種係数!W57+入力表1【実績】!$H$54*各種係数!W63+入力表1【実績】!$I$54*各種係数!W69)+$G$23*(入力表1【実績】!$E$55*各種係数!W75+入力表1【実績】!$G$55*各種係数!W81+入力表1【実績】!$H$55*各種係数!W87+入力表1【実績】!$I$55*各種係数!W93))*各種係数!$N$26,"#,###")&amp;"）"),"")</f>
        <v/>
      </c>
      <c r="O22" s="413" t="str">
        <f>IF(AND(COUNT(入力表1【予測】!$D$54:$D$55)&gt;0,COUNT(入力表1【実績】!$D$54:$D$55)&gt;0,ISNUMBER($B$23)),TEXT(概要表【実績】!G34+($G$22*(入力表1【実績】!$E$54*各種係数!X45+入力表1【実績】!$F$54*各種係数!X51+入力表1【実績】!$G$54*各種係数!X57+入力表1【実績】!$H$54*各種係数!X63+入力表1【実績】!$I$54*各種係数!X69)+$G$23*(入力表1【実績】!$E$55*各種係数!X75+入力表1【実績】!$G$55*各種係数!X81+入力表1【実績】!$H$55*各種係数!X87+入力表1【実績】!$I$55*各種係数!X93))*各種係数!$N$26,"#,###")&amp;IF((($G$22*(入力表1【実績】!$E$54*各種係数!X45+入力表1【実績】!$F$54*各種係数!X51+入力表1【実績】!$G$54*各種係数!X57+入力表1【実績】!$H$54*各種係数!X63+入力表1【実績】!$I$54*各種係数!X69)+$G$23*(入力表1【実績】!$E$55*各種係数!X75+入力表1【実績】!$G$55*各種係数!X81+入力表1【実績】!$H$55*各種係数!X87+入力表1【実績】!$I$55*各種係数!X93))*各種係数!$N$26)&gt;0.5,"（+"&amp;TEXT(($G$22*(入力表1【実績】!$E$54*各種係数!X45+入力表1【実績】!$F$54*各種係数!X51+入力表1【実績】!$G$54*各種係数!X57+入力表1【実績】!$H$54*各種係数!X63+入力表1【実績】!$I$54*各種係数!X69)+$G$23*(入力表1【実績】!$E$55*各種係数!X75+入力表1【実績】!$G$55*各種係数!X81+入力表1【実績】!$H$55*各種係数!X87+入力表1【実績】!$I$55*各種係数!X93))*各種係数!$N$26,"#,###")&amp;"）","（"&amp;TEXT(($G$22*(入力表1【実績】!$E$54*各種係数!X45+入力表1【実績】!$F$54*各種係数!X51+入力表1【実績】!$G$54*各種係数!X57+入力表1【実績】!$H$54*各種係数!X63+入力表1【実績】!$I$54*各種係数!X69)+$G$23*(入力表1【実績】!$E$55*各種係数!X75+入力表1【実績】!$G$55*各種係数!X81+入力表1【実績】!$H$55*各種係数!X87+入力表1【実績】!$I$55*各種係数!X93))*各種係数!$N$26,"#,###")&amp;"）"),"")</f>
        <v/>
      </c>
      <c r="P22" s="413" t="str">
        <f>IF(AND(COUNT(入力表1【予測】!$D$54:$D$55)&gt;0,COUNT(入力表1【実績】!$D$54:$D$55)&gt;0,ISNUMBER($B$23)),TEXT(概要表【実績】!H34+$G$22*(入力表1【実績】!$E$54*各種係数!Y45+入力表1【実績】!$F$54*各種係数!Y51+入力表1【実績】!$G$54*各種係数!Y57+入力表1【実績】!$H$54*各種係数!Y63+入力表1【実績】!$I$54*各種係数!Y69)+$G$23*(入力表1【実績】!$E$55*各種係数!Y75+入力表1【実績】!$G$55*各種係数!Y81+入力表1【実績】!$H$55*各種係数!Y87+入力表1【実績】!$I$55*各種係数!Y93),"#,###")&amp;IF(($G$22*(入力表1【実績】!$E$54*各種係数!Y45+入力表1【実績】!$F$54*各種係数!Y51+入力表1【実績】!$G$54*各種係数!Y57+入力表1【実績】!$H$54*各種係数!Y63+入力表1【実績】!$I$54*各種係数!Y69)+$G$23*(入力表1【実績】!$E$55*各種係数!Y75+入力表1【実績】!$G$55*各種係数!Y81+入力表1【実績】!$H$55*各種係数!Y87+入力表1【実績】!$I$55*各種係数!Y93))&gt;0.5,"（+"&amp;TEXT($G$22*(入力表1【実績】!$E$54*各種係数!Y45+入力表1【実績】!$F$54*各種係数!Y51+入力表1【実績】!$G$54*各種係数!Y57+入力表1【実績】!$H$54*各種係数!Y63+入力表1【実績】!$I$54*各種係数!Y69)+$G$23*(入力表1【実績】!$E$55*各種係数!Y75+入力表1【実績】!$G$55*各種係数!Y81+入力表1【実績】!$H$55*各種係数!Y87+入力表1【実績】!$I$55*各種係数!Y93),"#,###")&amp;"）","（"&amp;TEXT($G$22*(入力表1【実績】!$E$54*各種係数!Y45+入力表1【実績】!$F$54*各種係数!Y51+入力表1【実績】!$G$54*各種係数!Y57+入力表1【実績】!$H$54*各種係数!Y63+入力表1【実績】!$I$54*各種係数!Y69)+$G$23*(入力表1【実績】!$E$55*各種係数!Y75+入力表1【実績】!$G$55*各種係数!Y81+入力表1【実績】!$H$55*各種係数!Y87+入力表1【実績】!$I$55*各種係数!Y93),"#,###")&amp;"）"),"")</f>
        <v/>
      </c>
      <c r="Q22" s="413" t="str">
        <f>IF(AND(COUNT(入力表1【予測】!$D$54:$D$55)&gt;0,COUNT(入力表1【実績】!$D$54:$D$55)&gt;0,ISNUMBER($B$23)),TEXT(概要表【実績】!I34+$G$22*(入力表1【実績】!$E$54*各種係数!Z45+入力表1【実績】!$F$54*各種係数!Z51+入力表1【実績】!$G$54*各種係数!Z57+入力表1【実績】!$H$54*各種係数!Z63+入力表1【実績】!$I$54*各種係数!Z69)+$G$23*(入力表1【実績】!$E$55*各種係数!Z75+入力表1【実績】!$G$55*各種係数!Z81+入力表1【実績】!$H$55*各種係数!Z87+入力表1【実績】!$I$55*各種係数!Z93),"#,###")&amp;IF(($G$22*(入力表1【実績】!$E$54*各種係数!Z45+入力表1【実績】!$F$54*各種係数!Z51+入力表1【実績】!$G$54*各種係数!Z57+入力表1【実績】!$H$54*各種係数!Z63+入力表1【実績】!$I$54*各種係数!Z69)+$G$23*(入力表1【実績】!$E$55*各種係数!Z75+入力表1【実績】!$G$55*各種係数!Z81+入力表1【実績】!$H$55*各種係数!Z87+入力表1【実績】!$I$55*各種係数!Z93))&gt;0.5,"（+"&amp;TEXT($G$22*(入力表1【実績】!$E$54*各種係数!Z45+入力表1【実績】!$F$54*各種係数!Z51+入力表1【実績】!$G$54*各種係数!Z57+入力表1【実績】!$H$54*各種係数!Z63+入力表1【実績】!$I$54*各種係数!Z69)+$G$23*(入力表1【実績】!$E$55*各種係数!Z75+入力表1【実績】!$G$55*各種係数!Z81+入力表1【実績】!$H$55*各種係数!Z87+入力表1【実績】!$I$55*各種係数!Z93),"#,###")&amp;"）","（"&amp;TEXT($G$22*(入力表1【実績】!$E$54*各種係数!Z45+入力表1【実績】!$F$54*各種係数!Z51+入力表1【実績】!$G$54*各種係数!Z57+入力表1【実績】!$H$54*各種係数!Z63+入力表1【実績】!$I$54*各種係数!Z69)+$G$23*(入力表1【実績】!$E$55*各種係数!Z75+入力表1【実績】!$G$55*各種係数!Z81+入力表1【実績】!$H$55*各種係数!Z87+入力表1【実績】!$I$55*各種係数!Z93),"#,###")&amp;"）"),"")</f>
        <v/>
      </c>
    </row>
    <row r="23" spans="2:17" ht="20.25" thickTop="1" thickBot="1" x14ac:dyDescent="0.2">
      <c r="B23" s="561"/>
      <c r="C23" s="562"/>
      <c r="D23" s="404"/>
      <c r="F23" s="399" t="s">
        <v>393</v>
      </c>
      <c r="G23" s="441" t="str">
        <f>IF(AND(COUNT(入力表1【予測】!$D$54:$D$55)&gt;0,COUNT(入力表1【実績】!$D$54:$D$55)&gt;0,ISNUMBER($B$23)),ROUND(B23*入力表1【実績】!D55/SUM(入力表1【実績】!D54:D55),0),"")</f>
        <v/>
      </c>
      <c r="H23" s="555"/>
      <c r="J23" s="466"/>
      <c r="K23" s="556" t="s">
        <v>8</v>
      </c>
      <c r="L23" s="557"/>
      <c r="M23" s="414" t="str">
        <f>IF(AND(COUNT(入力表1【予測】!$D$54:$D$55)&gt;0,COUNT(入力表1【実績】!$D$54:$D$55)&gt;0,ISNUMBER($B$23)),TEXT(概要表【実績】!E35+($G$22*(入力表1【実績】!$E$54*各種係数!V46+入力表1【実績】!$F$54*各種係数!V52+入力表1【実績】!$G$54*各種係数!V58+入力表1【実績】!$H$54*各種係数!V64+入力表1【実績】!$I$54*各種係数!V70)+$G$23*(入力表1【実績】!$E$55*各種係数!V76+入力表1【実績】!$G$55*各種係数!V82+入力表1【実績】!$H$55*各種係数!V88+入力表1【実績】!$I$55*各種係数!V94))*各種係数!$N$26,"#,###")&amp;IF((($G$22*(入力表1【実績】!$E$54*各種係数!V46+入力表1【実績】!$F$54*各種係数!V52+入力表1【実績】!$G$54*各種係数!V58+入力表1【実績】!$H$54*各種係数!V64+入力表1【実績】!$I$54*各種係数!V70)+$G$23*(入力表1【実績】!$E$55*各種係数!V76+入力表1【実績】!$G$55*各種係数!V82+入力表1【実績】!$H$55*各種係数!V88+入力表1【実績】!$I$55*各種係数!V94))*各種係数!$N$26)&gt;0.5,"（+"&amp;TEXT(($G$22*(入力表1【実績】!$E$54*各種係数!V46+入力表1【実績】!$F$54*各種係数!V52+入力表1【実績】!$G$54*各種係数!V58+入力表1【実績】!$H$54*各種係数!V64+入力表1【実績】!$I$54*各種係数!V70)+$G$23*(入力表1【実績】!$E$55*各種係数!V76+入力表1【実績】!$G$55*各種係数!V82+入力表1【実績】!$H$55*各種係数!V88+入力表1【実績】!$I$55*各種係数!V94))*各種係数!$N$26,"#,###")&amp;"）","（"&amp;TEXT(($G$22*(入力表1【実績】!$E$54*各種係数!V46+入力表1【実績】!$F$54*各種係数!V52+入力表1【実績】!$G$54*各種係数!V58+入力表1【実績】!$H$54*各種係数!V64+入力表1【実績】!$I$54*各種係数!V70)+$G$23*(入力表1【実績】!$E$55*各種係数!V76+入力表1【実績】!$G$55*各種係数!V82+入力表1【実績】!$H$55*各種係数!V88+入力表1【実績】!$I$55*各種係数!V94))*各種係数!$N$26,"#,###")&amp;"）"),"")</f>
        <v/>
      </c>
      <c r="N23" s="414" t="str">
        <f>IF(AND(COUNT(入力表1【予測】!$D$54:$D$55)&gt;0,COUNT(入力表1【実績】!$D$54:$D$55)&gt;0,ISNUMBER($B$23)),TEXT(概要表【実績】!F35+($G$22*(入力表1【実績】!$E$54*各種係数!W46+入力表1【実績】!$F$54*各種係数!W52+入力表1【実績】!$G$54*各種係数!W58+入力表1【実績】!$H$54*各種係数!W64+入力表1【実績】!$I$54*各種係数!W70)+$G$23*(入力表1【実績】!$E$55*各種係数!W76+入力表1【実績】!$G$55*各種係数!W82+入力表1【実績】!$H$55*各種係数!W88+入力表1【実績】!$I$55*各種係数!W94))*各種係数!$N$26,"#,###")&amp;IF((($G$22*(入力表1【実績】!$E$54*各種係数!W46+入力表1【実績】!$F$54*各種係数!W52+入力表1【実績】!$G$54*各種係数!W58+入力表1【実績】!$H$54*各種係数!W64+入力表1【実績】!$I$54*各種係数!W70)+$G$23*(入力表1【実績】!$E$55*各種係数!W76+入力表1【実績】!$G$55*各種係数!W82+入力表1【実績】!$H$55*各種係数!W88+入力表1【実績】!$I$55*各種係数!W94))*各種係数!$N$26)&gt;0.5,"（+"&amp;TEXT(($G$22*(入力表1【実績】!$E$54*各種係数!W46+入力表1【実績】!$F$54*各種係数!W52+入力表1【実績】!$G$54*各種係数!W58+入力表1【実績】!$H$54*各種係数!W64+入力表1【実績】!$I$54*各種係数!W70)+$G$23*(入力表1【実績】!$E$55*各種係数!W76+入力表1【実績】!$G$55*各種係数!W82+入力表1【実績】!$H$55*各種係数!W88+入力表1【実績】!$I$55*各種係数!W94))*各種係数!$N$26,"#,###")&amp;"）","（"&amp;TEXT(($G$22*(入力表1【実績】!$E$54*各種係数!W46+入力表1【実績】!$F$54*各種係数!W52+入力表1【実績】!$G$54*各種係数!W58+入力表1【実績】!$H$54*各種係数!W64+入力表1【実績】!$I$54*各種係数!W70)+$G$23*(入力表1【実績】!$E$55*各種係数!W76+入力表1【実績】!$G$55*各種係数!W82+入力表1【実績】!$H$55*各種係数!W88+入力表1【実績】!$I$55*各種係数!W94))*各種係数!$N$26,"#,###")&amp;"）"),"")</f>
        <v/>
      </c>
      <c r="O23" s="414" t="str">
        <f>IF(AND(COUNT(入力表1【予測】!$D$54:$D$55)&gt;0,COUNT(入力表1【実績】!$D$54:$D$55)&gt;0,ISNUMBER($B$23)),TEXT(概要表【実績】!G35+($G$22*(入力表1【実績】!$E$54*各種係数!X46+入力表1【実績】!$F$54*各種係数!X52+入力表1【実績】!$G$54*各種係数!X58+入力表1【実績】!$H$54*各種係数!X64+入力表1【実績】!$I$54*各種係数!X70)+$G$23*(入力表1【実績】!$E$55*各種係数!X76+入力表1【実績】!$G$55*各種係数!X82+入力表1【実績】!$H$55*各種係数!X88+入力表1【実績】!$I$55*各種係数!X94))*各種係数!$N$26,"#,###")&amp;IF((($G$22*(入力表1【実績】!$E$54*各種係数!X46+入力表1【実績】!$F$54*各種係数!X52+入力表1【実績】!$G$54*各種係数!X58+入力表1【実績】!$H$54*各種係数!X64+入力表1【実績】!$I$54*各種係数!X70)+$G$23*(入力表1【実績】!$E$55*各種係数!X76+入力表1【実績】!$G$55*各種係数!X82+入力表1【実績】!$H$55*各種係数!X88+入力表1【実績】!$I$55*各種係数!X94))*各種係数!$N$26)&gt;0.5,"（+"&amp;TEXT(($G$22*(入力表1【実績】!$E$54*各種係数!X46+入力表1【実績】!$F$54*各種係数!X52+入力表1【実績】!$G$54*各種係数!X58+入力表1【実績】!$H$54*各種係数!X64+入力表1【実績】!$I$54*各種係数!X70)+$G$23*(入力表1【実績】!$E$55*各種係数!X76+入力表1【実績】!$G$55*各種係数!X82+入力表1【実績】!$H$55*各種係数!X88+入力表1【実績】!$I$55*各種係数!X94))*各種係数!$N$26,"#,###")&amp;"）","（"&amp;TEXT(($G$22*(入力表1【実績】!$E$54*各種係数!X46+入力表1【実績】!$F$54*各種係数!X52+入力表1【実績】!$G$54*各種係数!X58+入力表1【実績】!$H$54*各種係数!X64+入力表1【実績】!$I$54*各種係数!X70)+$G$23*(入力表1【実績】!$E$55*各種係数!X76+入力表1【実績】!$G$55*各種係数!X82+入力表1【実績】!$H$55*各種係数!X88+入力表1【実績】!$I$55*各種係数!X94))*各種係数!$N$26,"#,###")&amp;"）"),"")</f>
        <v/>
      </c>
      <c r="P23" s="414" t="str">
        <f>IF(AND(COUNT(入力表1【予測】!$D$54:$D$55)&gt;0,COUNT(入力表1【実績】!$D$54:$D$55)&gt;0,ISNUMBER($B$23)),TEXT(概要表【実績】!H35+$G$22*(入力表1【実績】!$E$54*各種係数!Y46+入力表1【実績】!$F$54*各種係数!Y52+入力表1【実績】!$G$54*各種係数!Y58+入力表1【実績】!$H$54*各種係数!Y64+入力表1【実績】!$I$54*各種係数!Y70)+$G$23*(入力表1【実績】!$E$55*各種係数!Y76+入力表1【実績】!$G$55*各種係数!Y82+入力表1【実績】!$H$55*各種係数!Y88+入力表1【実績】!$I$55*各種係数!Y94),"#,###")&amp;IF(($G$22*(入力表1【実績】!$E$54*各種係数!Y46+入力表1【実績】!$F$54*各種係数!Y52+入力表1【実績】!$G$54*各種係数!Y58+入力表1【実績】!$H$54*各種係数!Y64+入力表1【実績】!$I$54*各種係数!Y70)+$G$23*(入力表1【実績】!$E$55*各種係数!Y76+入力表1【実績】!$G$55*各種係数!Y82+入力表1【実績】!$H$55*各種係数!Y88+入力表1【実績】!$I$55*各種係数!Y94))&gt;0.5,"（+"&amp;TEXT($G$22*(入力表1【実績】!$E$54*各種係数!Y46+入力表1【実績】!$F$54*各種係数!Y52+入力表1【実績】!$G$54*各種係数!Y58+入力表1【実績】!$H$54*各種係数!Y64+入力表1【実績】!$I$54*各種係数!Y70)+$G$23*(入力表1【実績】!$E$55*各種係数!Y76+入力表1【実績】!$G$55*各種係数!Y82+入力表1【実績】!$H$55*各種係数!Y88+入力表1【実績】!$I$55*各種係数!Y94),"#,###")&amp;"）","（"&amp;TEXT($G$22*(入力表1【実績】!$E$54*各種係数!Y46+入力表1【実績】!$F$54*各種係数!Y52+入力表1【実績】!$G$54*各種係数!Y58+入力表1【実績】!$H$54*各種係数!Y64+入力表1【実績】!$I$54*各種係数!Y70)+$G$23*(入力表1【実績】!$E$55*各種係数!Y76+入力表1【実績】!$G$55*各種係数!Y82+入力表1【実績】!$H$55*各種係数!Y88+入力表1【実績】!$I$55*各種係数!Y94),"#,###")&amp;"）"),"")</f>
        <v/>
      </c>
      <c r="Q23" s="414" t="str">
        <f>IF(AND(COUNT(入力表1【予測】!$D$54:$D$55)&gt;0,COUNT(入力表1【実績】!$D$54:$D$55)&gt;0,ISNUMBER($B$23)),TEXT(概要表【実績】!I35+$G$22*(入力表1【実績】!$E$54*各種係数!Z46+入力表1【実績】!$F$54*各種係数!Z52+入力表1【実績】!$G$54*各種係数!Z58+入力表1【実績】!$H$54*各種係数!Z64+入力表1【実績】!$I$54*各種係数!Z70)+$G$23*(入力表1【実績】!$E$55*各種係数!Z76+入力表1【実績】!$G$55*各種係数!Z82+入力表1【実績】!$H$55*各種係数!Z88+入力表1【実績】!$I$55*各種係数!Z94),"#,###")&amp;IF(($G$22*(入力表1【実績】!$E$54*各種係数!Z46+入力表1【実績】!$F$54*各種係数!Z52+入力表1【実績】!$G$54*各種係数!Z58+入力表1【実績】!$H$54*各種係数!Z64+入力表1【実績】!$I$54*各種係数!Z70)+$G$23*(入力表1【実績】!$E$55*各種係数!Z76+入力表1【実績】!$G$55*各種係数!Z82+入力表1【実績】!$H$55*各種係数!Z88+入力表1【実績】!$I$55*各種係数!Z94))&gt;0.5,"（+"&amp;TEXT($G$22*(入力表1【実績】!$E$54*各種係数!Z46+入力表1【実績】!$F$54*各種係数!Z52+入力表1【実績】!$G$54*各種係数!Z58+入力表1【実績】!$H$54*各種係数!Z64+入力表1【実績】!$I$54*各種係数!Z70)+$G$23*(入力表1【実績】!$E$55*各種係数!Z76+入力表1【実績】!$G$55*各種係数!Z82+入力表1【実績】!$H$55*各種係数!Z88+入力表1【実績】!$I$55*各種係数!Z94),"#,###")&amp;"）","（"&amp;TEXT($G$22*(入力表1【実績】!$E$54*各種係数!Z46+入力表1【実績】!$F$54*各種係数!Z52+入力表1【実績】!$G$54*各種係数!Z58+入力表1【実績】!$H$54*各種係数!Z64+入力表1【実績】!$I$54*各種係数!Z70)+$G$23*(入力表1【実績】!$E$55*各種係数!Z76+入力表1【実績】!$G$55*各種係数!Z82+入力表1【実績】!$H$55*各種係数!Z88+入力表1【実績】!$I$55*各種係数!Z94),"#,###")&amp;"）"),"")</f>
        <v/>
      </c>
    </row>
    <row r="24" spans="2:17" ht="19.5" thickTop="1" x14ac:dyDescent="0.15">
      <c r="J24" s="466"/>
      <c r="K24" s="558" t="s">
        <v>832</v>
      </c>
      <c r="L24" s="470"/>
      <c r="M24" s="415" t="str">
        <f>IF(AND(COUNT(入力表1【予測】!$D$54:$D$55)&gt;0,COUNT(入力表1【実績】!$D$54:$D$55)&gt;0,ISNUMBER($B$23)),TEXT(概要表【実績】!E36+($G$22*(入力表1【実績】!$E$54*各種係数!V47+入力表1【実績】!$F$54*各種係数!V53+入力表1【実績】!$G$54*各種係数!V59+入力表1【実績】!$H$54*各種係数!V65+入力表1【実績】!$I$54*各種係数!V71)+$G$23*(入力表1【実績】!$E$55*各種係数!V77+入力表1【実績】!$G$55*各種係数!V83+入力表1【実績】!$H$55*各種係数!V89+入力表1【実績】!$I$55*各種係数!V95))*各種係数!$N$26,"#,###")&amp;IF((($G$22*(入力表1【実績】!$E$54*各種係数!V47+入力表1【実績】!$F$54*各種係数!V53+入力表1【実績】!$G$54*各種係数!V59+入力表1【実績】!$H$54*各種係数!V65+入力表1【実績】!$I$54*各種係数!V71)+$G$23*(入力表1【実績】!$E$55*各種係数!V77+入力表1【実績】!$G$55*各種係数!V83+入力表1【実績】!$H$55*各種係数!V89+入力表1【実績】!$I$55*各種係数!V95))*各種係数!$N$26)&gt;0.5,"（+"&amp;TEXT(($G$22*(入力表1【実績】!$E$54*各種係数!V47+入力表1【実績】!$F$54*各種係数!V53+入力表1【実績】!$G$54*各種係数!V59+入力表1【実績】!$H$54*各種係数!V65+入力表1【実績】!$I$54*各種係数!V71)+$G$23*(入力表1【実績】!$E$55*各種係数!V77+入力表1【実績】!$G$55*各種係数!V83+入力表1【実績】!$H$55*各種係数!V89+入力表1【実績】!$I$55*各種係数!V95))*各種係数!$N$26,"#,###")&amp;"）","（"&amp;TEXT(($G$22*(入力表1【実績】!$E$54*各種係数!V47+入力表1【実績】!$F$54*各種係数!V53+入力表1【実績】!$G$54*各種係数!V59+入力表1【実績】!$H$54*各種係数!V65+入力表1【実績】!$I$54*各種係数!V71)+$G$23*(入力表1【実績】!$E$55*各種係数!V77+入力表1【実績】!$G$55*各種係数!V83+入力表1【実績】!$H$55*各種係数!V89+入力表1【実績】!$I$55*各種係数!V95))*各種係数!$N$26,"#,###")&amp;"）"),"")</f>
        <v/>
      </c>
      <c r="N24" s="415" t="str">
        <f>IF(AND(COUNT(入力表1【予測】!$D$54:$D$55)&gt;0,COUNT(入力表1【実績】!$D$54:$D$55)&gt;0,ISNUMBER($B$23)),TEXT(概要表【実績】!F36+($G$22*(入力表1【実績】!$E$54*各種係数!W47+入力表1【実績】!$F$54*各種係数!W53+入力表1【実績】!$G$54*各種係数!W59+入力表1【実績】!$H$54*各種係数!W65+入力表1【実績】!$I$54*各種係数!W71)+$G$23*(入力表1【実績】!$E$55*各種係数!W77+入力表1【実績】!$G$55*各種係数!W83+入力表1【実績】!$H$55*各種係数!W89+入力表1【実績】!$I$55*各種係数!W95))*各種係数!$N$26,"#,###")&amp;IF((($G$22*(入力表1【実績】!$E$54*各種係数!W47+入力表1【実績】!$F$54*各種係数!W53+入力表1【実績】!$G$54*各種係数!W59+入力表1【実績】!$H$54*各種係数!W65+入力表1【実績】!$I$54*各種係数!W71)+$G$23*(入力表1【実績】!$E$55*各種係数!W77+入力表1【実績】!$G$55*各種係数!W83+入力表1【実績】!$H$55*各種係数!W89+入力表1【実績】!$I$55*各種係数!W95))*各種係数!$N$26)&gt;0.5,"（+"&amp;TEXT(($G$22*(入力表1【実績】!$E$54*各種係数!W47+入力表1【実績】!$F$54*各種係数!W53+入力表1【実績】!$G$54*各種係数!W59+入力表1【実績】!$H$54*各種係数!W65+入力表1【実績】!$I$54*各種係数!W71)+$G$23*(入力表1【実績】!$E$55*各種係数!W77+入力表1【実績】!$G$55*各種係数!W83+入力表1【実績】!$H$55*各種係数!W89+入力表1【実績】!$I$55*各種係数!W95))*各種係数!$N$26,"#,###")&amp;"）","（"&amp;TEXT(($G$22*(入力表1【実績】!$E$54*各種係数!W47+入力表1【実績】!$F$54*各種係数!W53+入力表1【実績】!$G$54*各種係数!W59+入力表1【実績】!$H$54*各種係数!W65+入力表1【実績】!$I$54*各種係数!W71)+$G$23*(入力表1【実績】!$E$55*各種係数!W77+入力表1【実績】!$G$55*各種係数!W83+入力表1【実績】!$H$55*各種係数!W89+入力表1【実績】!$I$55*各種係数!W95))*各種係数!$N$26,"#,###")&amp;"）"),"")</f>
        <v/>
      </c>
      <c r="O24" s="415" t="str">
        <f>IF(AND(COUNT(入力表1【予測】!$D$54:$D$55)&gt;0,COUNT(入力表1【実績】!$D$54:$D$55)&gt;0,ISNUMBER($B$23)),TEXT(概要表【実績】!G36+($G$22*(入力表1【実績】!$E$54*各種係数!X47+入力表1【実績】!$F$54*各種係数!X53+入力表1【実績】!$G$54*各種係数!X59+入力表1【実績】!$H$54*各種係数!X65+入力表1【実績】!$I$54*各種係数!X71)+$G$23*(入力表1【実績】!$E$55*各種係数!X77+入力表1【実績】!$G$55*各種係数!X83+入力表1【実績】!$H$55*各種係数!X89+入力表1【実績】!$I$55*各種係数!X95))*各種係数!$N$26,"#,###")&amp;IF((($G$22*(入力表1【実績】!$E$54*各種係数!X47+入力表1【実績】!$F$54*各種係数!X53+入力表1【実績】!$G$54*各種係数!X59+入力表1【実績】!$H$54*各種係数!X65+入力表1【実績】!$I$54*各種係数!X71)+$G$23*(入力表1【実績】!$E$55*各種係数!X77+入力表1【実績】!$G$55*各種係数!X83+入力表1【実績】!$H$55*各種係数!X89+入力表1【実績】!$I$55*各種係数!X95))*各種係数!$N$26)&gt;0.5,"（+"&amp;TEXT(($G$22*(入力表1【実績】!$E$54*各種係数!X47+入力表1【実績】!$F$54*各種係数!X53+入力表1【実績】!$G$54*各種係数!X59+入力表1【実績】!$H$54*各種係数!X65+入力表1【実績】!$I$54*各種係数!X71)+$G$23*(入力表1【実績】!$E$55*各種係数!X77+入力表1【実績】!$G$55*各種係数!X83+入力表1【実績】!$H$55*各種係数!X89+入力表1【実績】!$I$55*各種係数!X95))*各種係数!$N$26,"#,###")&amp;"）","（"&amp;TEXT(($G$22*(入力表1【実績】!$E$54*各種係数!X47+入力表1【実績】!$F$54*各種係数!X53+入力表1【実績】!$G$54*各種係数!X59+入力表1【実績】!$H$54*各種係数!X65+入力表1【実績】!$I$54*各種係数!X71)+$G$23*(入力表1【実績】!$E$55*各種係数!X77+入力表1【実績】!$G$55*各種係数!X83+入力表1【実績】!$H$55*各種係数!X89+入力表1【実績】!$I$55*各種係数!X95))*各種係数!$N$26,"#,###")&amp;"）"),"")</f>
        <v/>
      </c>
      <c r="P24" s="415" t="str">
        <f>IF(AND(COUNT(入力表1【予測】!$D$54:$D$55)&gt;0,COUNT(入力表1【実績】!$D$54:$D$55)&gt;0,ISNUMBER($B$23)),TEXT(概要表【実績】!H36+$G$22*(入力表1【実績】!$E$54*各種係数!Y47+入力表1【実績】!$F$54*各種係数!Y53+入力表1【実績】!$G$54*各種係数!Y59+入力表1【実績】!$H$54*各種係数!Y65+入力表1【実績】!$I$54*各種係数!Y71)+$G$23*(入力表1【実績】!$E$55*各種係数!Y77+入力表1【実績】!$G$55*各種係数!Y83+入力表1【実績】!$H$55*各種係数!Y89+入力表1【実績】!$I$55*各種係数!Y95),"#,###")&amp;IF(($G$22*(入力表1【実績】!$E$54*各種係数!Y47+入力表1【実績】!$F$54*各種係数!Y53+入力表1【実績】!$G$54*各種係数!Y59+入力表1【実績】!$H$54*各種係数!Y65+入力表1【実績】!$I$54*各種係数!Y71)+$G$23*(入力表1【実績】!$E$55*各種係数!Y77+入力表1【実績】!$G$55*各種係数!Y83+入力表1【実績】!$H$55*各種係数!Y89+入力表1【実績】!$I$55*各種係数!Y95))&gt;0.5,"（+"&amp;TEXT($G$22*(入力表1【実績】!$E$54*各種係数!Y47+入力表1【実績】!$F$54*各種係数!Y53+入力表1【実績】!$G$54*各種係数!Y59+入力表1【実績】!$H$54*各種係数!Y65+入力表1【実績】!$I$54*各種係数!Y71)+$G$23*(入力表1【実績】!$E$55*各種係数!Y77+入力表1【実績】!$G$55*各種係数!Y83+入力表1【実績】!$H$55*各種係数!Y89+入力表1【実績】!$I$55*各種係数!Y95),"#,###")&amp;"）","（"&amp;TEXT($G$22*(入力表1【実績】!$E$54*各種係数!Y47+入力表1【実績】!$F$54*各種係数!Y53+入力表1【実績】!$G$54*各種係数!Y59+入力表1【実績】!$H$54*各種係数!Y65+入力表1【実績】!$I$54*各種係数!Y71)+$G$23*(入力表1【実績】!$E$55*各種係数!Y77+入力表1【実績】!$G$55*各種係数!Y83+入力表1【実績】!$H$55*各種係数!Y89+入力表1【実績】!$I$55*各種係数!Y95),"#,###")&amp;"）"),"")</f>
        <v/>
      </c>
      <c r="Q24" s="415" t="str">
        <f>IF(AND(COUNT(入力表1【予測】!$D$54:$D$55)&gt;0,COUNT(入力表1【実績】!$D$54:$D$55)&gt;0,ISNUMBER($B$23)),TEXT(概要表【実績】!I36+$G$22*(入力表1【実績】!$E$54*各種係数!Z47+入力表1【実績】!$F$54*各種係数!Z53+入力表1【実績】!$G$54*各種係数!Z59+入力表1【実績】!$H$54*各種係数!Z65+入力表1【実績】!$I$54*各種係数!Z71)+$G$23*(入力表1【実績】!$E$55*各種係数!Z77+入力表1【実績】!$G$55*各種係数!Z83+入力表1【実績】!$H$55*各種係数!Z89+入力表1【実績】!$I$55*各種係数!Z95),"#,###")&amp;IF(($G$22*(入力表1【実績】!$E$54*各種係数!Z47+入力表1【実績】!$F$54*各種係数!Z53+入力表1【実績】!$G$54*各種係数!Z59+入力表1【実績】!$H$54*各種係数!Z65+入力表1【実績】!$I$54*各種係数!Z71)+$G$23*(入力表1【実績】!$E$55*各種係数!Z77+入力表1【実績】!$G$55*各種係数!Z83+入力表1【実績】!$H$55*各種係数!Z89+入力表1【実績】!$I$55*各種係数!Z95))&gt;0.5,"（+"&amp;TEXT($G$22*(入力表1【実績】!$E$54*各種係数!Z47+入力表1【実績】!$F$54*各種係数!Z53+入力表1【実績】!$G$54*各種係数!Z59+入力表1【実績】!$H$54*各種係数!Z65+入力表1【実績】!$I$54*各種係数!Z71)+$G$23*(入力表1【実績】!$E$55*各種係数!Z77+入力表1【実績】!$G$55*各種係数!Z83+入力表1【実績】!$H$55*各種係数!Z89+入力表1【実績】!$I$55*各種係数!Z95),"#,###")&amp;"）","（"&amp;TEXT($G$22*(入力表1【実績】!$E$54*各種係数!Z47+入力表1【実績】!$F$54*各種係数!Z53+入力表1【実績】!$G$54*各種係数!Z59+入力表1【実績】!$H$54*各種係数!Z65+入力表1【実績】!$I$54*各種係数!Z71)+$G$23*(入力表1【実績】!$E$55*各種係数!Z77+入力表1【実績】!$G$55*各種係数!Z83+入力表1【実績】!$H$55*各種係数!Z89+入力表1【実績】!$I$55*各種係数!Z95),"#,###")&amp;"）"),"")</f>
        <v/>
      </c>
    </row>
    <row r="25" spans="2:17" x14ac:dyDescent="0.15">
      <c r="J25" s="467"/>
      <c r="K25" s="559" t="s">
        <v>833</v>
      </c>
      <c r="L25" s="560"/>
      <c r="M25" s="416" t="str">
        <f>IF(AND(COUNT(入力表1【予測】!$D$54:$D$55)&gt;0,COUNT(入力表1【実績】!$D$54:$D$55)&gt;0,ISNUMBER($B$23)),TEXT(概要表【実績】!E37+($G$22*(入力表1【実績】!$E$54*各種係数!V48+入力表1【実績】!$F$54*各種係数!V54+入力表1【実績】!$G$54*各種係数!V60+入力表1【実績】!$H$54*各種係数!V66+入力表1【実績】!$I$54*各種係数!V72)+$G$23*(入力表1【実績】!$E$55*各種係数!V78+入力表1【実績】!$G$55*各種係数!V84+入力表1【実績】!$H$55*各種係数!V90+入力表1【実績】!$I$55*各種係数!V96))*各種係数!$N$26,"#,###")&amp;IF((($G$22*(入力表1【実績】!$E$54*各種係数!V48+入力表1【実績】!$F$54*各種係数!V54+入力表1【実績】!$G$54*各種係数!V60+入力表1【実績】!$H$54*各種係数!V66+入力表1【実績】!$I$54*各種係数!V72)+$G$23*(入力表1【実績】!$E$55*各種係数!V78+入力表1【実績】!$G$55*各種係数!V84+入力表1【実績】!$H$55*各種係数!V90+入力表1【実績】!$I$55*各種係数!V96))*各種係数!$N$26)&gt;0.5,"（+"&amp;TEXT(($G$22*(入力表1【実績】!$E$54*各種係数!V48+入力表1【実績】!$F$54*各種係数!V54+入力表1【実績】!$G$54*各種係数!V60+入力表1【実績】!$H$54*各種係数!V66+入力表1【実績】!$I$54*各種係数!V72)+$G$23*(入力表1【実績】!$E$55*各種係数!V78+入力表1【実績】!$G$55*各種係数!V84+入力表1【実績】!$H$55*各種係数!V90+入力表1【実績】!$I$55*各種係数!V96))*各種係数!$N$26,"#,###")&amp;"）","（"&amp;TEXT(($G$22*(入力表1【実績】!$E$54*各種係数!V48+入力表1【実績】!$F$54*各種係数!V54+入力表1【実績】!$G$54*各種係数!V60+入力表1【実績】!$H$54*各種係数!V66+入力表1【実績】!$I$54*各種係数!V72)+$G$23*(入力表1【実績】!$E$55*各種係数!V78+入力表1【実績】!$G$55*各種係数!V84+入力表1【実績】!$H$55*各種係数!V90+入力表1【実績】!$I$55*各種係数!V96))*各種係数!$N$26,"#,###")&amp;"）"),"")</f>
        <v/>
      </c>
      <c r="N25" s="417" t="str">
        <f>IF(AND(COUNT(入力表1【予測】!$D$54:$D$55)&gt;0,COUNT(入力表1【実績】!$D$54:$D$55)&gt;0,ISNUMBER($B$23)),TEXT(概要表【実績】!F37+($G$22*(入力表1【実績】!$E$54*各種係数!W48+入力表1【実績】!$F$54*各種係数!W54+入力表1【実績】!$G$54*各種係数!W60+入力表1【実績】!$H$54*各種係数!W66+入力表1【実績】!$I$54*各種係数!W72)+$G$23*(入力表1【実績】!$E$55*各種係数!W78+入力表1【実績】!$G$55*各種係数!W84+入力表1【実績】!$H$55*各種係数!W90+入力表1【実績】!$I$55*各種係数!W96))*各種係数!$N$26,"#,###")&amp;IF((($G$22*(入力表1【実績】!$E$54*各種係数!W48+入力表1【実績】!$F$54*各種係数!W54+入力表1【実績】!$G$54*各種係数!W60+入力表1【実績】!$H$54*各種係数!W66+入力表1【実績】!$I$54*各種係数!W72)+$G$23*(入力表1【実績】!$E$55*各種係数!W78+入力表1【実績】!$G$55*各種係数!W84+入力表1【実績】!$H$55*各種係数!W90+入力表1【実績】!$I$55*各種係数!W96))*各種係数!$N$26)&gt;0.5,"（+"&amp;TEXT(($G$22*(入力表1【実績】!$E$54*各種係数!W48+入力表1【実績】!$F$54*各種係数!W54+入力表1【実績】!$G$54*各種係数!W60+入力表1【実績】!$H$54*各種係数!W66+入力表1【実績】!$I$54*各種係数!W72)+$G$23*(入力表1【実績】!$E$55*各種係数!W78+入力表1【実績】!$G$55*各種係数!W84+入力表1【実績】!$H$55*各種係数!W90+入力表1【実績】!$I$55*各種係数!W96))*各種係数!$N$26,"#,###")&amp;"）","（"&amp;TEXT(($G$22*(入力表1【実績】!$E$54*各種係数!W48+入力表1【実績】!$F$54*各種係数!W54+入力表1【実績】!$G$54*各種係数!W60+入力表1【実績】!$H$54*各種係数!W66+入力表1【実績】!$I$54*各種係数!W72)+$G$23*(入力表1【実績】!$E$55*各種係数!W78+入力表1【実績】!$G$55*各種係数!W84+入力表1【実績】!$H$55*各種係数!W90+入力表1【実績】!$I$55*各種係数!W96))*各種係数!$N$26,"#,###")&amp;"）"),"")</f>
        <v/>
      </c>
      <c r="O25" s="417" t="str">
        <f>IF(AND(COUNT(入力表1【予測】!$D$54:$D$55)&gt;0,COUNT(入力表1【実績】!$D$54:$D$55)&gt;0,ISNUMBER($B$23)),TEXT(概要表【実績】!G37+($G$22*(入力表1【実績】!$E$54*各種係数!X48+入力表1【実績】!$F$54*各種係数!X54+入力表1【実績】!$G$54*各種係数!X60+入力表1【実績】!$H$54*各種係数!X66+入力表1【実績】!$I$54*各種係数!X72)+$G$23*(入力表1【実績】!$E$55*各種係数!X78+入力表1【実績】!$G$55*各種係数!X84+入力表1【実績】!$H$55*各種係数!X90+入力表1【実績】!$I$55*各種係数!X96))*各種係数!$N$26,"#,###")&amp;IF((($G$22*(入力表1【実績】!$E$54*各種係数!X48+入力表1【実績】!$F$54*各種係数!X54+入力表1【実績】!$G$54*各種係数!X60+入力表1【実績】!$H$54*各種係数!X66+入力表1【実績】!$I$54*各種係数!X72)+$G$23*(入力表1【実績】!$E$55*各種係数!X78+入力表1【実績】!$G$55*各種係数!X84+入力表1【実績】!$H$55*各種係数!X90+入力表1【実績】!$I$55*各種係数!X96))*各種係数!$N$26)&gt;0.5,"（+"&amp;TEXT(($G$22*(入力表1【実績】!$E$54*各種係数!X48+入力表1【実績】!$F$54*各種係数!X54+入力表1【実績】!$G$54*各種係数!X60+入力表1【実績】!$H$54*各種係数!X66+入力表1【実績】!$I$54*各種係数!X72)+$G$23*(入力表1【実績】!$E$55*各種係数!X78+入力表1【実績】!$G$55*各種係数!X84+入力表1【実績】!$H$55*各種係数!X90+入力表1【実績】!$I$55*各種係数!X96))*各種係数!$N$26,"#,###")&amp;"）","（"&amp;TEXT(($G$22*(入力表1【実績】!$E$54*各種係数!X48+入力表1【実績】!$F$54*各種係数!X54+入力表1【実績】!$G$54*各種係数!X60+入力表1【実績】!$H$54*各種係数!X66+入力表1【実績】!$I$54*各種係数!X72)+$G$23*(入力表1【実績】!$E$55*各種係数!X78+入力表1【実績】!$G$55*各種係数!X84+入力表1【実績】!$H$55*各種係数!X90+入力表1【実績】!$I$55*各種係数!X96))*各種係数!$N$26,"#,###")&amp;"）"),"")</f>
        <v/>
      </c>
      <c r="P25" s="417" t="str">
        <f>IF(AND(COUNT(入力表1【予測】!$D$54:$D$55)&gt;0,COUNT(入力表1【実績】!$D$54:$D$55)&gt;0,ISNUMBER($B$23)),TEXT(概要表【実績】!H37+$G$22*(入力表1【実績】!$E$54*各種係数!Y48+入力表1【実績】!$F$54*各種係数!Y54+入力表1【実績】!$G$54*各種係数!Y60+入力表1【実績】!$H$54*各種係数!Y66+入力表1【実績】!$I$54*各種係数!Y72)+$G$23*(入力表1【実績】!$E$55*各種係数!Y78+入力表1【実績】!$G$55*各種係数!Y84+入力表1【実績】!$H$55*各種係数!Y90+入力表1【実績】!$I$55*各種係数!Y96),"#,###")&amp;IF(($G$22*(入力表1【実績】!$E$54*各種係数!Y48+入力表1【実績】!$F$54*各種係数!Y54+入力表1【実績】!$G$54*各種係数!Y60+入力表1【実績】!$H$54*各種係数!Y66+入力表1【実績】!$I$54*各種係数!Y72)+$G$23*(入力表1【実績】!$E$55*各種係数!Y78+入力表1【実績】!$G$55*各種係数!Y84+入力表1【実績】!$H$55*各種係数!Y90+入力表1【実績】!$I$55*各種係数!Y96))&gt;0.5,"（+"&amp;TEXT($G$22*(入力表1【実績】!$E$54*各種係数!Y48+入力表1【実績】!$F$54*各種係数!Y54+入力表1【実績】!$G$54*各種係数!Y60+入力表1【実績】!$H$54*各種係数!Y66+入力表1【実績】!$I$54*各種係数!Y72)+$G$23*(入力表1【実績】!$E$55*各種係数!Y78+入力表1【実績】!$G$55*各種係数!Y84+入力表1【実績】!$H$55*各種係数!Y90+入力表1【実績】!$I$55*各種係数!Y96),"#,###")&amp;"）","（"&amp;TEXT($G$22*(入力表1【実績】!$E$54*各種係数!Y48+入力表1【実績】!$F$54*各種係数!Y54+入力表1【実績】!$G$54*各種係数!Y60+入力表1【実績】!$H$54*各種係数!Y66+入力表1【実績】!$I$54*各種係数!Y72)+$G$23*(入力表1【実績】!$E$55*各種係数!Y78+入力表1【実績】!$G$55*各種係数!Y84+入力表1【実績】!$H$55*各種係数!Y90+入力表1【実績】!$I$55*各種係数!Y96),"#,###")&amp;"）"),"")</f>
        <v/>
      </c>
      <c r="Q25" s="417" t="str">
        <f>IF(AND(COUNT(入力表1【予測】!$D$54:$D$55)&gt;0,COUNT(入力表1【実績】!$D$54:$D$55)&gt;0,ISNUMBER($B$23)),TEXT(概要表【実績】!I37+$G$22*(入力表1【実績】!$E$54*各種係数!Z48+入力表1【実績】!$F$54*各種係数!Z54+入力表1【実績】!$G$54*各種係数!Z60+入力表1【実績】!$H$54*各種係数!Z66+入力表1【実績】!$I$54*各種係数!Z72)+$G$23*(入力表1【実績】!$E$55*各種係数!Z78+入力表1【実績】!$G$55*各種係数!Z84+入力表1【実績】!$H$55*各種係数!Z90+入力表1【実績】!$I$55*各種係数!Z96),"#,###")&amp;IF(($G$22*(入力表1【実績】!$E$54*各種係数!Z48+入力表1【実績】!$F$54*各種係数!Z54+入力表1【実績】!$G$54*各種係数!Z60+入力表1【実績】!$H$54*各種係数!Z66+入力表1【実績】!$I$54*各種係数!Z72)+$G$23*(入力表1【実績】!$E$55*各種係数!Z78+入力表1【実績】!$G$55*各種係数!Z84+入力表1【実績】!$H$55*各種係数!Z90+入力表1【実績】!$I$55*各種係数!Z96))&gt;0.5,"（+"&amp;TEXT($G$22*(入力表1【実績】!$E$54*各種係数!Z48+入力表1【実績】!$F$54*各種係数!Z54+入力表1【実績】!$G$54*各種係数!Z60+入力表1【実績】!$H$54*各種係数!Z66+入力表1【実績】!$I$54*各種係数!Z72)+$G$23*(入力表1【実績】!$E$55*各種係数!Z78+入力表1【実績】!$G$55*各種係数!Z84+入力表1【実績】!$H$55*各種係数!Z90+入力表1【実績】!$I$55*各種係数!Z96),"#,###")&amp;"）","（"&amp;TEXT($G$22*(入力表1【実績】!$E$54*各種係数!Z48+入力表1【実績】!$F$54*各種係数!Z54+入力表1【実績】!$G$54*各種係数!Z60+入力表1【実績】!$H$54*各種係数!Z66+入力表1【実績】!$I$54*各種係数!Z72)+$G$23*(入力表1【実績】!$E$55*各種係数!Z78+入力表1【実績】!$G$55*各種係数!Z84+入力表1【実績】!$H$55*各種係数!Z90+入力表1【実績】!$I$55*各種係数!Z96),"#,###")&amp;"）"),"")</f>
        <v/>
      </c>
    </row>
    <row r="26" spans="2:17" x14ac:dyDescent="0.15">
      <c r="J26" s="210" t="s">
        <v>10</v>
      </c>
    </row>
    <row r="27" spans="2:17" x14ac:dyDescent="0.15">
      <c r="J27" s="210"/>
    </row>
    <row r="28" spans="2:17" x14ac:dyDescent="0.15">
      <c r="J28" s="210"/>
    </row>
    <row r="30" spans="2:17" ht="19.5" x14ac:dyDescent="0.15">
      <c r="B30" s="1" t="s">
        <v>876</v>
      </c>
    </row>
    <row r="32" spans="2:17" x14ac:dyDescent="0.15">
      <c r="P32" s="473" t="str">
        <f>"（単位："&amp;入力表1【予測】!L15&amp;"、人）"</f>
        <v>（単位：千円、人）</v>
      </c>
      <c r="Q32" s="473"/>
    </row>
    <row r="33" spans="2:17" ht="15.95" customHeight="1" x14ac:dyDescent="0.15">
      <c r="B33" s="2" t="s">
        <v>787</v>
      </c>
      <c r="J33" s="401"/>
      <c r="K33" s="443"/>
      <c r="L33" s="455"/>
      <c r="M33" s="193" t="s">
        <v>7</v>
      </c>
      <c r="N33" s="353"/>
      <c r="O33" s="102"/>
      <c r="P33" s="193" t="s">
        <v>6</v>
      </c>
      <c r="Q33" s="166"/>
    </row>
    <row r="34" spans="2:17" x14ac:dyDescent="0.45">
      <c r="J34" s="194"/>
      <c r="K34" s="472"/>
      <c r="L34" s="457"/>
      <c r="M34" s="195"/>
      <c r="N34" s="196" t="s">
        <v>228</v>
      </c>
      <c r="O34" s="197"/>
      <c r="P34" s="195"/>
      <c r="Q34" s="198" t="s">
        <v>836</v>
      </c>
    </row>
    <row r="35" spans="2:17" ht="19.5" thickBot="1" x14ac:dyDescent="0.5">
      <c r="D35" s="10" t="s">
        <v>783</v>
      </c>
      <c r="J35" s="402"/>
      <c r="K35" s="445"/>
      <c r="L35" s="456"/>
      <c r="M35" s="200"/>
      <c r="N35" s="411"/>
      <c r="O35" s="202" t="s">
        <v>835</v>
      </c>
      <c r="P35" s="200"/>
      <c r="Q35" s="412"/>
    </row>
    <row r="36" spans="2:17" ht="20.25" thickTop="1" thickBot="1" x14ac:dyDescent="0.2">
      <c r="B36" s="400" t="s">
        <v>784</v>
      </c>
      <c r="C36" s="565"/>
      <c r="D36" s="566"/>
      <c r="J36" s="194"/>
      <c r="K36" s="437" t="s">
        <v>831</v>
      </c>
      <c r="L36" s="436"/>
      <c r="M36" s="413" t="str">
        <f>IF(AND(COUNT(入力表1【予測】!$D$54:$D$55)&gt;0,COUNT(入力表1【実績】!$D$54:$D$55)&gt;0,COUNT($C$36:$D$37)&gt;0),TEXT(概要表【実績】!E34+($C$36*(入力表1【実績】!$E$54*各種係数!V45+入力表1【実績】!$F$54*各種係数!V51+入力表1【実績】!$G$54*各種係数!V57+入力表1【実績】!$H$54*各種係数!V63+入力表1【実績】!$I$54*各種係数!V69)+$C$37*(入力表1【実績】!$E$55*各種係数!V75+入力表1【実績】!$G$55*各種係数!V81+入力表1【実績】!$H$55*各種係数!V87+入力表1【実績】!$I$55*各種係数!V93))*各種係数!$N$26,"#,###")&amp;IF((($C$36*(入力表1【実績】!$E$54*各種係数!V45+入力表1【実績】!$F$54*各種係数!V51+入力表1【実績】!$G$54*各種係数!V57+入力表1【実績】!$H$54*各種係数!V63+入力表1【実績】!$I$54*各種係数!V69)+$C$37*(入力表1【実績】!$E$55*各種係数!V75+入力表1【実績】!$G$55*各種係数!V81+入力表1【実績】!$H$55*各種係数!V87+入力表1【実績】!$I$55*各種係数!V93))*各種係数!$N$26)&gt;0.5,"（+"&amp;TEXT(($C$36*(入力表1【実績】!$E$54*各種係数!V45+入力表1【実績】!$F$54*各種係数!V51+入力表1【実績】!$G$54*各種係数!V57+入力表1【実績】!$H$54*各種係数!V63+入力表1【実績】!$I$54*各種係数!V69)+$C$37*(入力表1【実績】!$E$55*各種係数!V75+入力表1【実績】!$G$55*各種係数!V81+入力表1【実績】!$H$55*各種係数!V87+入力表1【実績】!$I$55*各種係数!V93))*各種係数!$N$26,"#,###")&amp;"）","（"&amp;TEXT(($C$36*(入力表1【実績】!$E$54*各種係数!V45+入力表1【実績】!$F$54*各種係数!V51+入力表1【実績】!$G$54*各種係数!V57+入力表1【実績】!$H$54*各種係数!V63+入力表1【実績】!$I$54*各種係数!V69)+$C$37*(入力表1【実績】!$E$55*各種係数!V75+入力表1【実績】!$G$55*各種係数!V81+入力表1【実績】!$H$55*各種係数!V87+入力表1【実績】!$I$55*各種係数!V93))*各種係数!$N$26,"#,###")&amp;"）"),"")</f>
        <v/>
      </c>
      <c r="N36" s="413" t="str">
        <f>IF(AND(COUNT(入力表1【予測】!$D$54:$D$55)&gt;0,COUNT(入力表1【実績】!$D$54:$D$55)&gt;0,COUNT($C$36:$D$37)&gt;0),TEXT(概要表【実績】!F34+($C$36*(入力表1【実績】!$E$54*各種係数!W45+入力表1【実績】!$F$54*各種係数!W51+入力表1【実績】!$G$54*各種係数!W57+入力表1【実績】!$H$54*各種係数!W63+入力表1【実績】!$I$54*各種係数!W69)+$C$37*(入力表1【実績】!$E$55*各種係数!W75+入力表1【実績】!$G$55*各種係数!W81+入力表1【実績】!$H$55*各種係数!W87+入力表1【実績】!$I$55*各種係数!W93))*各種係数!$N$26,"#,###")&amp;IF((($C$36*(入力表1【実績】!$E$54*各種係数!W45+入力表1【実績】!$F$54*各種係数!W51+入力表1【実績】!$G$54*各種係数!W57+入力表1【実績】!$H$54*各種係数!W63+入力表1【実績】!$I$54*各種係数!W69)+$C$37*(入力表1【実績】!$E$55*各種係数!W75+入力表1【実績】!$G$55*各種係数!W81+入力表1【実績】!$H$55*各種係数!W87+入力表1【実績】!$I$55*各種係数!W93))*各種係数!$N$26)&gt;0.5,"（+"&amp;TEXT(($C$36*(入力表1【実績】!$E$54*各種係数!W45+入力表1【実績】!$F$54*各種係数!W51+入力表1【実績】!$G$54*各種係数!W57+入力表1【実績】!$H$54*各種係数!W63+入力表1【実績】!$I$54*各種係数!W69)+$C$37*(入力表1【実績】!$E$55*各種係数!W75+入力表1【実績】!$G$55*各種係数!W81+入力表1【実績】!$H$55*各種係数!W87+入力表1【実績】!$I$55*各種係数!W93))*各種係数!$N$26,"#,###")&amp;"）","（"&amp;TEXT(($C$36*(入力表1【実績】!$E$54*各種係数!W45+入力表1【実績】!$F$54*各種係数!W51+入力表1【実績】!$G$54*各種係数!W57+入力表1【実績】!$H$54*各種係数!W63+入力表1【実績】!$I$54*各種係数!W69)+$C$37*(入力表1【実績】!$E$55*各種係数!W75+入力表1【実績】!$G$55*各種係数!W81+入力表1【実績】!$H$55*各種係数!W87+入力表1【実績】!$I$55*各種係数!W93))*各種係数!$N$26,"#,###")&amp;"）"),"")</f>
        <v/>
      </c>
      <c r="O36" s="413" t="str">
        <f>IF(AND(COUNT(入力表1【予測】!$D$54:$D$55)&gt;0,COUNT(入力表1【実績】!$D$54:$D$55)&gt;0,COUNT($C$36:$D$37)&gt;0),TEXT(概要表【実績】!G34+($C$36*(入力表1【実績】!$E$54*各種係数!X45+入力表1【実績】!$F$54*各種係数!X51+入力表1【実績】!$G$54*各種係数!X57+入力表1【実績】!$H$54*各種係数!X63+入力表1【実績】!$I$54*各種係数!X69)+$C$37*(入力表1【実績】!$E$55*各種係数!X75+入力表1【実績】!$G$55*各種係数!X81+入力表1【実績】!$H$55*各種係数!X87+入力表1【実績】!$I$55*各種係数!X93))*各種係数!$N$26,"#,###")&amp;IF((($C$36*(入力表1【実績】!$E$54*各種係数!X45+入力表1【実績】!$F$54*各種係数!X51+入力表1【実績】!$G$54*各種係数!X57+入力表1【実績】!$H$54*各種係数!X63+入力表1【実績】!$I$54*各種係数!X69)+$C$37*(入力表1【実績】!$E$55*各種係数!X75+入力表1【実績】!$G$55*各種係数!X81+入力表1【実績】!$H$55*各種係数!X87+入力表1【実績】!$I$55*各種係数!X93))*各種係数!$N$26)&gt;0.5,"（+"&amp;TEXT(($C$36*(入力表1【実績】!$E$54*各種係数!X45+入力表1【実績】!$F$54*各種係数!X51+入力表1【実績】!$G$54*各種係数!X57+入力表1【実績】!$H$54*各種係数!X63+入力表1【実績】!$I$54*各種係数!X69)+$C$37*(入力表1【実績】!$E$55*各種係数!X75+入力表1【実績】!$G$55*各種係数!X81+入力表1【実績】!$H$55*各種係数!X87+入力表1【実績】!$I$55*各種係数!X93))*各種係数!$N$26,"#,###")&amp;"）","（"&amp;TEXT(($C$36*(入力表1【実績】!$E$54*各種係数!X45+入力表1【実績】!$F$54*各種係数!X51+入力表1【実績】!$G$54*各種係数!X57+入力表1【実績】!$H$54*各種係数!X63+入力表1【実績】!$I$54*各種係数!X69)+$C$37*(入力表1【実績】!$E$55*各種係数!X75+入力表1【実績】!$G$55*各種係数!X81+入力表1【実績】!$H$55*各種係数!X87+入力表1【実績】!$I$55*各種係数!X93))*各種係数!$N$26,"#,###")&amp;"）"),"")</f>
        <v/>
      </c>
      <c r="P36" s="413" t="str">
        <f>IF(AND(COUNT(入力表1【予測】!$D$54:$D$55)&gt;0,COUNT(入力表1【実績】!$D$54:$D$55)&gt;0,COUNT($C$36:$D$37)&gt;0),TEXT(概要表【実績】!H34+$C$36*(入力表1【実績】!$E$54*各種係数!Y45+入力表1【実績】!$F$54*各種係数!Y51+入力表1【実績】!$G$54*各種係数!Y57+入力表1【実績】!$H$54*各種係数!Y63+入力表1【実績】!$I$54*各種係数!Y69)+$C$37*(入力表1【実績】!$E$55*各種係数!Y75+入力表1【実績】!$G$55*各種係数!Y81+入力表1【実績】!$H$55*各種係数!Y87+入力表1【実績】!$I$55*各種係数!Y93),"#,###")&amp;IF(($C$36*(入力表1【実績】!$E$54*各種係数!Y45+入力表1【実績】!$F$54*各種係数!Y51+入力表1【実績】!$G$54*各種係数!Y57+入力表1【実績】!$H$54*各種係数!Y63+入力表1【実績】!$I$54*各種係数!Y69)+$C$37*(入力表1【実績】!$E$55*各種係数!Y75+入力表1【実績】!$G$55*各種係数!Y81+入力表1【実績】!$H$55*各種係数!Y87+入力表1【実績】!$I$55*各種係数!Y93))&gt;0.5,"（+"&amp;TEXT($C$36*(入力表1【実績】!$E$54*各種係数!Y45+入力表1【実績】!$F$54*各種係数!Y51+入力表1【実績】!$G$54*各種係数!Y57+入力表1【実績】!$H$54*各種係数!Y63+入力表1【実績】!$I$54*各種係数!Y69)+$C$37*(入力表1【実績】!$E$55*各種係数!Y75+入力表1【実績】!$G$55*各種係数!Y81+入力表1【実績】!$H$55*各種係数!Y87+入力表1【実績】!$I$55*各種係数!Y93),"#,###")&amp;"）","（"&amp;TEXT($C$36*(入力表1【実績】!$E$54*各種係数!Y45+入力表1【実績】!$F$54*各種係数!Y51+入力表1【実績】!$G$54*各種係数!Y57+入力表1【実績】!$H$54*各種係数!Y63+入力表1【実績】!$I$54*各種係数!Y69)+$C$37*(入力表1【実績】!$E$55*各種係数!Y75+入力表1【実績】!$G$55*各種係数!Y81+入力表1【実績】!$H$55*各種係数!Y87+入力表1【実績】!$I$55*各種係数!Y93),"#,###")&amp;"）"),"")</f>
        <v/>
      </c>
      <c r="Q36" s="413" t="str">
        <f>IF(AND(COUNT(入力表1【予測】!$D$54:$D$55)&gt;0,COUNT(入力表1【実績】!$D$54:$D$55)&gt;0,COUNT($C$36:$D$37)&gt;0),TEXT(概要表【実績】!I34+$C$36*(入力表1【実績】!$E$54*各種係数!Z45+入力表1【実績】!$F$54*各種係数!Z51+入力表1【実績】!$G$54*各種係数!Z57+入力表1【実績】!$H$54*各種係数!Z63+入力表1【実績】!$I$54*各種係数!Z69)+$C$37*(入力表1【実績】!$E$55*各種係数!Z75+入力表1【実績】!$G$55*各種係数!Z81+入力表1【実績】!$H$55*各種係数!Z87+入力表1【実績】!$I$55*各種係数!Z93),"#,###")&amp;IF(($C$36*(入力表1【実績】!$E$54*各種係数!Z45+入力表1【実績】!$F$54*各種係数!Z51+入力表1【実績】!$G$54*各種係数!Z57+入力表1【実績】!$H$54*各種係数!Z63+入力表1【実績】!$I$54*各種係数!Z69)+$C$37*(入力表1【実績】!$E$55*各種係数!Z75+入力表1【実績】!$G$55*各種係数!Z81+入力表1【実績】!$H$55*各種係数!Z87+入力表1【実績】!$I$55*各種係数!Z93))&gt;0.5,"（+"&amp;TEXT($C$36*(入力表1【実績】!$E$54*各種係数!Z45+入力表1【実績】!$F$54*各種係数!Z51+入力表1【実績】!$G$54*各種係数!Z57+入力表1【実績】!$H$54*各種係数!Z63+入力表1【実績】!$I$54*各種係数!Z69)+$C$37*(入力表1【実績】!$E$55*各種係数!Z75+入力表1【実績】!$G$55*各種係数!Z81+入力表1【実績】!$H$55*各種係数!Z87+入力表1【実績】!$I$55*各種係数!Z93),"#,###")&amp;"）","（"&amp;TEXT($C$36*(入力表1【実績】!$E$54*各種係数!Z45+入力表1【実績】!$F$54*各種係数!Z51+入力表1【実績】!$G$54*各種係数!Z57+入力表1【実績】!$H$54*各種係数!Z63+入力表1【実績】!$I$54*各種係数!Z69)+$C$37*(入力表1【実績】!$E$55*各種係数!Z75+入力表1【実績】!$G$55*各種係数!Z81+入力表1【実績】!$H$55*各種係数!Z87+入力表1【実績】!$I$55*各種係数!Z93),"#,###")&amp;"）"),"")</f>
        <v/>
      </c>
    </row>
    <row r="37" spans="2:17" ht="20.25" thickTop="1" thickBot="1" x14ac:dyDescent="0.2">
      <c r="B37" s="400" t="s">
        <v>393</v>
      </c>
      <c r="C37" s="565"/>
      <c r="D37" s="566"/>
      <c r="J37" s="466"/>
      <c r="K37" s="556" t="s">
        <v>8</v>
      </c>
      <c r="L37" s="557"/>
      <c r="M37" s="414" t="str">
        <f>IF(AND(COUNT(入力表1【予測】!$D$54:$D$55)&gt;0,COUNT(入力表1【実績】!$D$54:$D$55)&gt;0,COUNT($C$36:$D$37)&gt;0),TEXT(概要表【実績】!E35+($C$36*(入力表1【実績】!$E$54*各種係数!V46+入力表1【実績】!$F$54*各種係数!V52+入力表1【実績】!$G$54*各種係数!V58+入力表1【実績】!$H$54*各種係数!V64+入力表1【実績】!$I$54*各種係数!V70)+$C$37*(入力表1【実績】!$E$55*各種係数!V76+入力表1【実績】!$G$55*各種係数!V82+入力表1【実績】!$H$55*各種係数!V88+入力表1【実績】!$I$55*各種係数!V94))*各種係数!$N$26,"#,###")&amp;IF((($C$36*(入力表1【実績】!$E$54*各種係数!V46+入力表1【実績】!$F$54*各種係数!V52+入力表1【実績】!$G$54*各種係数!V58+入力表1【実績】!$H$54*各種係数!V64+入力表1【実績】!$I$54*各種係数!V70)+$C$37*(入力表1【実績】!$E$55*各種係数!V76+入力表1【実績】!$G$55*各種係数!V82+入力表1【実績】!$H$55*各種係数!V88+入力表1【実績】!$I$55*各種係数!V94))*各種係数!$N$26)&gt;0.5,"（+"&amp;TEXT(($C$36*(入力表1【実績】!$E$54*各種係数!V46+入力表1【実績】!$F$54*各種係数!V52+入力表1【実績】!$G$54*各種係数!V58+入力表1【実績】!$H$54*各種係数!V64+入力表1【実績】!$I$54*各種係数!V70)+$C$37*(入力表1【実績】!$E$55*各種係数!V76+入力表1【実績】!$G$55*各種係数!V82+入力表1【実績】!$H$55*各種係数!V88+入力表1【実績】!$I$55*各種係数!V94))*各種係数!$N$26,"#,###")&amp;"）","（"&amp;TEXT(($C$36*(入力表1【実績】!$E$54*各種係数!V46+入力表1【実績】!$F$54*各種係数!V52+入力表1【実績】!$G$54*各種係数!V58+入力表1【実績】!$H$54*各種係数!V64+入力表1【実績】!$I$54*各種係数!V70)+$C$37*(入力表1【実績】!$E$55*各種係数!V76+入力表1【実績】!$G$55*各種係数!V82+入力表1【実績】!$H$55*各種係数!V88+入力表1【実績】!$I$55*各種係数!V94))*各種係数!$N$26,"#,###")&amp;"）"),"")</f>
        <v/>
      </c>
      <c r="N37" s="414" t="str">
        <f>IF(AND(COUNT(入力表1【予測】!$D$54:$D$55)&gt;0,COUNT(入力表1【実績】!$D$54:$D$55)&gt;0,COUNT($C$36:$D$37)&gt;0),TEXT(概要表【実績】!F35+($C$36*(入力表1【実績】!$E$54*各種係数!W46+入力表1【実績】!$F$54*各種係数!W52+入力表1【実績】!$G$54*各種係数!W58+入力表1【実績】!$H$54*各種係数!W64+入力表1【実績】!$I$54*各種係数!W70)+$C$37*(入力表1【実績】!$E$55*各種係数!W76+入力表1【実績】!$G$55*各種係数!W82+入力表1【実績】!$H$55*各種係数!W88+入力表1【実績】!$I$55*各種係数!W94))*各種係数!$N$26,"#,###")&amp;IF((($C$36*(入力表1【実績】!$E$54*各種係数!W46+入力表1【実績】!$F$54*各種係数!W52+入力表1【実績】!$G$54*各種係数!W58+入力表1【実績】!$H$54*各種係数!W64+入力表1【実績】!$I$54*各種係数!W70)+$C$37*(入力表1【実績】!$E$55*各種係数!W76+入力表1【実績】!$G$55*各種係数!W82+入力表1【実績】!$H$55*各種係数!W88+入力表1【実績】!$I$55*各種係数!W94))*各種係数!$N$26)&gt;0.5,"（+"&amp;TEXT(($C$36*(入力表1【実績】!$E$54*各種係数!W46+入力表1【実績】!$F$54*各種係数!W52+入力表1【実績】!$G$54*各種係数!W58+入力表1【実績】!$H$54*各種係数!W64+入力表1【実績】!$I$54*各種係数!W70)+$C$37*(入力表1【実績】!$E$55*各種係数!W76+入力表1【実績】!$G$55*各種係数!W82+入力表1【実績】!$H$55*各種係数!W88+入力表1【実績】!$I$55*各種係数!W94))*各種係数!$N$26,"#,###")&amp;"）","（"&amp;TEXT(($C$36*(入力表1【実績】!$E$54*各種係数!W46+入力表1【実績】!$F$54*各種係数!W52+入力表1【実績】!$G$54*各種係数!W58+入力表1【実績】!$H$54*各種係数!W64+入力表1【実績】!$I$54*各種係数!W70)+$C$37*(入力表1【実績】!$E$55*各種係数!W76+入力表1【実績】!$G$55*各種係数!W82+入力表1【実績】!$H$55*各種係数!W88+入力表1【実績】!$I$55*各種係数!W94))*各種係数!$N$26,"#,###")&amp;"）"),"")</f>
        <v/>
      </c>
      <c r="O37" s="414" t="str">
        <f>IF(AND(COUNT(入力表1【予測】!$D$54:$D$55)&gt;0,COUNT(入力表1【実績】!$D$54:$D$55)&gt;0,COUNT($C$36:$D$37)&gt;0),TEXT(概要表【実績】!G35+($C$36*(入力表1【実績】!$E$54*各種係数!X46+入力表1【実績】!$F$54*各種係数!X52+入力表1【実績】!$G$54*各種係数!X58+入力表1【実績】!$H$54*各種係数!X64+入力表1【実績】!$I$54*各種係数!X70)+$C$37*(入力表1【実績】!$E$55*各種係数!X76+入力表1【実績】!$G$55*各種係数!X82+入力表1【実績】!$H$55*各種係数!X88+入力表1【実績】!$I$55*各種係数!X94))*各種係数!$N$26,"#,###")&amp;IF((($C$36*(入力表1【実績】!$E$54*各種係数!X46+入力表1【実績】!$F$54*各種係数!X52+入力表1【実績】!$G$54*各種係数!X58+入力表1【実績】!$H$54*各種係数!X64+入力表1【実績】!$I$54*各種係数!X70)+$C$37*(入力表1【実績】!$E$55*各種係数!X76+入力表1【実績】!$G$55*各種係数!X82+入力表1【実績】!$H$55*各種係数!X88+入力表1【実績】!$I$55*各種係数!X94))*各種係数!$N$26)&gt;0.5,"（+"&amp;TEXT(($C$36*(入力表1【実績】!$E$54*各種係数!X46+入力表1【実績】!$F$54*各種係数!X52+入力表1【実績】!$G$54*各種係数!X58+入力表1【実績】!$H$54*各種係数!X64+入力表1【実績】!$I$54*各種係数!X70)+$C$37*(入力表1【実績】!$E$55*各種係数!X76+入力表1【実績】!$G$55*各種係数!X82+入力表1【実績】!$H$55*各種係数!X88+入力表1【実績】!$I$55*各種係数!X94))*各種係数!$N$26,"#,###")&amp;"）","（"&amp;TEXT(($C$36*(入力表1【実績】!$E$54*各種係数!X46+入力表1【実績】!$F$54*各種係数!X52+入力表1【実績】!$G$54*各種係数!X58+入力表1【実績】!$H$54*各種係数!X64+入力表1【実績】!$I$54*各種係数!X70)+$C$37*(入力表1【実績】!$E$55*各種係数!X76+入力表1【実績】!$G$55*各種係数!X82+入力表1【実績】!$H$55*各種係数!X88+入力表1【実績】!$I$55*各種係数!X94))*各種係数!$N$26,"#,###")&amp;"）"),"")</f>
        <v/>
      </c>
      <c r="P37" s="414" t="str">
        <f>IF(AND(COUNT(入力表1【予測】!$D$54:$D$55)&gt;0,COUNT(入力表1【実績】!$D$54:$D$55)&gt;0,COUNT($C$36:$D$37)&gt;0),TEXT(概要表【実績】!H35+$C$36*(入力表1【実績】!$E$54*各種係数!Y46+入力表1【実績】!$F$54*各種係数!Y52+入力表1【実績】!$G$54*各種係数!Y58+入力表1【実績】!$H$54*各種係数!Y64+入力表1【実績】!$I$54*各種係数!Y70)+$C$37*(入力表1【実績】!$E$55*各種係数!Y76+入力表1【実績】!$G$55*各種係数!Y82+入力表1【実績】!$H$55*各種係数!Y88+入力表1【実績】!$I$55*各種係数!Y94),"#,###")&amp;IF(($C$36*(入力表1【実績】!$E$54*各種係数!Y46+入力表1【実績】!$F$54*各種係数!Y52+入力表1【実績】!$G$54*各種係数!Y58+入力表1【実績】!$H$54*各種係数!Y64+入力表1【実績】!$I$54*各種係数!Y70)+$C$37*(入力表1【実績】!$E$55*各種係数!Y76+入力表1【実績】!$G$55*各種係数!Y82+入力表1【実績】!$H$55*各種係数!Y88+入力表1【実績】!$I$55*各種係数!Y94))&gt;0.5,"（+"&amp;TEXT($C$36*(入力表1【実績】!$E$54*各種係数!Y46+入力表1【実績】!$F$54*各種係数!Y52+入力表1【実績】!$G$54*各種係数!Y58+入力表1【実績】!$H$54*各種係数!Y64+入力表1【実績】!$I$54*各種係数!Y70)+$C$37*(入力表1【実績】!$E$55*各種係数!Y76+入力表1【実績】!$G$55*各種係数!Y82+入力表1【実績】!$H$55*各種係数!Y88+入力表1【実績】!$I$55*各種係数!Y94),"#,###")&amp;"）","（"&amp;TEXT($C$36*(入力表1【実績】!$E$54*各種係数!Y46+入力表1【実績】!$F$54*各種係数!Y52+入力表1【実績】!$G$54*各種係数!Y58+入力表1【実績】!$H$54*各種係数!Y64+入力表1【実績】!$I$54*各種係数!Y70)+$C$37*(入力表1【実績】!$E$55*各種係数!Y76+入力表1【実績】!$G$55*各種係数!Y82+入力表1【実績】!$H$55*各種係数!Y88+入力表1【実績】!$I$55*各種係数!Y94),"#,###")&amp;"）"),"")</f>
        <v/>
      </c>
      <c r="Q37" s="414" t="str">
        <f>IF(AND(COUNT(入力表1【予測】!$D$54:$D$55)&gt;0,COUNT(入力表1【実績】!$D$54:$D$55)&gt;0,COUNT($C$36:$D$37)&gt;0),TEXT(概要表【実績】!I35+$C$36*(入力表1【実績】!$E$54*各種係数!Z46+入力表1【実績】!$F$54*各種係数!Z52+入力表1【実績】!$G$54*各種係数!Z58+入力表1【実績】!$H$54*各種係数!Z64+入力表1【実績】!$I$54*各種係数!Z70)+$C$37*(入力表1【実績】!$E$55*各種係数!Z76+入力表1【実績】!$G$55*各種係数!Z82+入力表1【実績】!$H$55*各種係数!Z88+入力表1【実績】!$I$55*各種係数!Z94),"#,###")&amp;IF(($C$36*(入力表1【実績】!$E$54*各種係数!Z46+入力表1【実績】!$F$54*各種係数!Z52+入力表1【実績】!$G$54*各種係数!Z58+入力表1【実績】!$H$54*各種係数!Z64+入力表1【実績】!$I$54*各種係数!Z70)+$C$37*(入力表1【実績】!$E$55*各種係数!Z76+入力表1【実績】!$G$55*各種係数!Z82+入力表1【実績】!$H$55*各種係数!Z88+入力表1【実績】!$I$55*各種係数!Z94))&gt;0.5,"（+"&amp;TEXT($C$36*(入力表1【実績】!$E$54*各種係数!Z46+入力表1【実績】!$F$54*各種係数!Z52+入力表1【実績】!$G$54*各種係数!Z58+入力表1【実績】!$H$54*各種係数!Z64+入力表1【実績】!$I$54*各種係数!Z70)+$C$37*(入力表1【実績】!$E$55*各種係数!Z76+入力表1【実績】!$G$55*各種係数!Z82+入力表1【実績】!$H$55*各種係数!Z88+入力表1【実績】!$I$55*各種係数!Z94),"#,###")&amp;"）","（"&amp;TEXT($C$36*(入力表1【実績】!$E$54*各種係数!Z46+入力表1【実績】!$F$54*各種係数!Z52+入力表1【実績】!$G$54*各種係数!Z58+入力表1【実績】!$H$54*各種係数!Z64+入力表1【実績】!$I$54*各種係数!Z70)+$C$37*(入力表1【実績】!$E$55*各種係数!Z76+入力表1【実績】!$G$55*各種係数!Z82+入力表1【実績】!$H$55*各種係数!Z88+入力表1【実績】!$I$55*各種係数!Z94),"#,###")&amp;"）"),"")</f>
        <v/>
      </c>
    </row>
    <row r="38" spans="2:17" ht="19.5" thickTop="1" x14ac:dyDescent="0.15">
      <c r="J38" s="466"/>
      <c r="K38" s="558" t="s">
        <v>832</v>
      </c>
      <c r="L38" s="470"/>
      <c r="M38" s="415" t="str">
        <f>IF(AND(COUNT(入力表1【予測】!$D$54:$D$55)&gt;0,COUNT(入力表1【実績】!$D$54:$D$55)&gt;0,COUNT($C$36:$D$37)&gt;0),TEXT(概要表【実績】!E36+($C$36*(入力表1【実績】!$E$54*各種係数!V47+入力表1【実績】!$F$54*各種係数!V53+入力表1【実績】!$G$54*各種係数!V59+入力表1【実績】!$H$54*各種係数!V65+入力表1【実績】!$I$54*各種係数!V71)+$C$37*(入力表1【実績】!$E$55*各種係数!V77+入力表1【実績】!$G$55*各種係数!V83+入力表1【実績】!$H$55*各種係数!V89+入力表1【実績】!$I$55*各種係数!V95))*各種係数!$N$26,"#,###")&amp;IF((($C$36*(入力表1【実績】!$E$54*各種係数!V47+入力表1【実績】!$F$54*各種係数!V53+入力表1【実績】!$G$54*各種係数!V59+入力表1【実績】!$H$54*各種係数!V65+入力表1【実績】!$I$54*各種係数!V71)+$C$37*(入力表1【実績】!$E$55*各種係数!V77+入力表1【実績】!$G$55*各種係数!V83+入力表1【実績】!$H$55*各種係数!V89+入力表1【実績】!$I$55*各種係数!V95))*各種係数!$N$26)&gt;0.5,"（+"&amp;TEXT(($C$36*(入力表1【実績】!$E$54*各種係数!V47+入力表1【実績】!$F$54*各種係数!V53+入力表1【実績】!$G$54*各種係数!V59+入力表1【実績】!$H$54*各種係数!V65+入力表1【実績】!$I$54*各種係数!V71)+$C$37*(入力表1【実績】!$E$55*各種係数!V77+入力表1【実績】!$G$55*各種係数!V83+入力表1【実績】!$H$55*各種係数!V89+入力表1【実績】!$I$55*各種係数!V95))*各種係数!$N$26,"#,###")&amp;"）","（"&amp;TEXT(($C$36*(入力表1【実績】!$E$54*各種係数!V47+入力表1【実績】!$F$54*各種係数!V53+入力表1【実績】!$G$54*各種係数!V59+入力表1【実績】!$H$54*各種係数!V65+入力表1【実績】!$I$54*各種係数!V71)+$C$37*(入力表1【実績】!$E$55*各種係数!V77+入力表1【実績】!$G$55*各種係数!V83+入力表1【実績】!$H$55*各種係数!V89+入力表1【実績】!$I$55*各種係数!V95))*各種係数!$N$26,"#,###")&amp;"）"),"")</f>
        <v/>
      </c>
      <c r="N38" s="415" t="str">
        <f>IF(AND(COUNT(入力表1【予測】!$D$54:$D$55)&gt;0,COUNT(入力表1【実績】!$D$54:$D$55)&gt;0,COUNT($C$36:$D$37)&gt;0),TEXT(概要表【実績】!F36+($C$36*(入力表1【実績】!$E$54*各種係数!W47+入力表1【実績】!$F$54*各種係数!W53+入力表1【実績】!$G$54*各種係数!W59+入力表1【実績】!$H$54*各種係数!W65+入力表1【実績】!$I$54*各種係数!W71)+$C$37*(入力表1【実績】!$E$55*各種係数!W77+入力表1【実績】!$G$55*各種係数!W83+入力表1【実績】!$H$55*各種係数!W89+入力表1【実績】!$I$55*各種係数!W95))*各種係数!$N$26,"#,###")&amp;IF((($C$36*(入力表1【実績】!$E$54*各種係数!W47+入力表1【実績】!$F$54*各種係数!W53+入力表1【実績】!$G$54*各種係数!W59+入力表1【実績】!$H$54*各種係数!W65+入力表1【実績】!$I$54*各種係数!W71)+$C$37*(入力表1【実績】!$E$55*各種係数!W77+入力表1【実績】!$G$55*各種係数!W83+入力表1【実績】!$H$55*各種係数!W89+入力表1【実績】!$I$55*各種係数!W95))*各種係数!$N$26)&gt;0.5,"（+"&amp;TEXT(($C$36*(入力表1【実績】!$E$54*各種係数!W47+入力表1【実績】!$F$54*各種係数!W53+入力表1【実績】!$G$54*各種係数!W59+入力表1【実績】!$H$54*各種係数!W65+入力表1【実績】!$I$54*各種係数!W71)+$C$37*(入力表1【実績】!$E$55*各種係数!W77+入力表1【実績】!$G$55*各種係数!W83+入力表1【実績】!$H$55*各種係数!W89+入力表1【実績】!$I$55*各種係数!W95))*各種係数!$N$26,"#,###")&amp;"）","（"&amp;TEXT(($C$36*(入力表1【実績】!$E$54*各種係数!W47+入力表1【実績】!$F$54*各種係数!W53+入力表1【実績】!$G$54*各種係数!W59+入力表1【実績】!$H$54*各種係数!W65+入力表1【実績】!$I$54*各種係数!W71)+$C$37*(入力表1【実績】!$E$55*各種係数!W77+入力表1【実績】!$G$55*各種係数!W83+入力表1【実績】!$H$55*各種係数!W89+入力表1【実績】!$I$55*各種係数!W95))*各種係数!$N$26,"#,###")&amp;"）"),"")</f>
        <v/>
      </c>
      <c r="O38" s="415" t="str">
        <f>IF(AND(COUNT(入力表1【予測】!$D$54:$D$55)&gt;0,COUNT(入力表1【実績】!$D$54:$D$55)&gt;0,COUNT($C$36:$D$37)&gt;0),TEXT(概要表【実績】!G36+($C$36*(入力表1【実績】!$E$54*各種係数!X47+入力表1【実績】!$F$54*各種係数!X53+入力表1【実績】!$G$54*各種係数!X59+入力表1【実績】!$H$54*各種係数!X65+入力表1【実績】!$I$54*各種係数!X71)+$C$37*(入力表1【実績】!$E$55*各種係数!X77+入力表1【実績】!$G$55*各種係数!X83+入力表1【実績】!$H$55*各種係数!X89+入力表1【実績】!$I$55*各種係数!X95))*各種係数!$N$26,"#,###")&amp;IF((($C$36*(入力表1【実績】!$E$54*各種係数!X47+入力表1【実績】!$F$54*各種係数!X53+入力表1【実績】!$G$54*各種係数!X59+入力表1【実績】!$H$54*各種係数!X65+入力表1【実績】!$I$54*各種係数!X71)+$C$37*(入力表1【実績】!$E$55*各種係数!X77+入力表1【実績】!$G$55*各種係数!X83+入力表1【実績】!$H$55*各種係数!X89+入力表1【実績】!$I$55*各種係数!X95))*各種係数!$N$26)&gt;0.5,"（+"&amp;TEXT(($C$36*(入力表1【実績】!$E$54*各種係数!X47+入力表1【実績】!$F$54*各種係数!X53+入力表1【実績】!$G$54*各種係数!X59+入力表1【実績】!$H$54*各種係数!X65+入力表1【実績】!$I$54*各種係数!X71)+$C$37*(入力表1【実績】!$E$55*各種係数!X77+入力表1【実績】!$G$55*各種係数!X83+入力表1【実績】!$H$55*各種係数!X89+入力表1【実績】!$I$55*各種係数!X95))*各種係数!$N$26,"#,###")&amp;"）","（"&amp;TEXT(($C$36*(入力表1【実績】!$E$54*各種係数!X47+入力表1【実績】!$F$54*各種係数!X53+入力表1【実績】!$G$54*各種係数!X59+入力表1【実績】!$H$54*各種係数!X65+入力表1【実績】!$I$54*各種係数!X71)+$C$37*(入力表1【実績】!$E$55*各種係数!X77+入力表1【実績】!$G$55*各種係数!X83+入力表1【実績】!$H$55*各種係数!X89+入力表1【実績】!$I$55*各種係数!X95))*各種係数!$N$26,"#,###")&amp;"）"),"")</f>
        <v/>
      </c>
      <c r="P38" s="415" t="str">
        <f>IF(AND(COUNT(入力表1【予測】!$D$54:$D$55)&gt;0,COUNT(入力表1【実績】!$D$54:$D$55)&gt;0,COUNT($C$36:$D$37)&gt;0),TEXT(概要表【実績】!H36+$C$36*(入力表1【実績】!$E$54*各種係数!Y47+入力表1【実績】!$F$54*各種係数!Y53+入力表1【実績】!$G$54*各種係数!Y59+入力表1【実績】!$H$54*各種係数!Y65+入力表1【実績】!$I$54*各種係数!Y71)+$C$37*(入力表1【実績】!$E$55*各種係数!Y77+入力表1【実績】!$G$55*各種係数!Y83+入力表1【実績】!$H$55*各種係数!Y89+入力表1【実績】!$I$55*各種係数!Y95),"#,###")&amp;IF(($C$36*(入力表1【実績】!$E$54*各種係数!Y47+入力表1【実績】!$F$54*各種係数!Y53+入力表1【実績】!$G$54*各種係数!Y59+入力表1【実績】!$H$54*各種係数!Y65+入力表1【実績】!$I$54*各種係数!Y71)+$C$37*(入力表1【実績】!$E$55*各種係数!Y77+入力表1【実績】!$G$55*各種係数!Y83+入力表1【実績】!$H$55*各種係数!Y89+入力表1【実績】!$I$55*各種係数!Y95))&gt;0.5,"（+"&amp;TEXT($C$36*(入力表1【実績】!$E$54*各種係数!Y47+入力表1【実績】!$F$54*各種係数!Y53+入力表1【実績】!$G$54*各種係数!Y59+入力表1【実績】!$H$54*各種係数!Y65+入力表1【実績】!$I$54*各種係数!Y71)+$C$37*(入力表1【実績】!$E$55*各種係数!Y77+入力表1【実績】!$G$55*各種係数!Y83+入力表1【実績】!$H$55*各種係数!Y89+入力表1【実績】!$I$55*各種係数!Y95),"#,###")&amp;"）","（"&amp;TEXT($C$36*(入力表1【実績】!$E$54*各種係数!Y47+入力表1【実績】!$F$54*各種係数!Y53+入力表1【実績】!$G$54*各種係数!Y59+入力表1【実績】!$H$54*各種係数!Y65+入力表1【実績】!$I$54*各種係数!Y71)+$C$37*(入力表1【実績】!$E$55*各種係数!Y77+入力表1【実績】!$G$55*各種係数!Y83+入力表1【実績】!$H$55*各種係数!Y89+入力表1【実績】!$I$55*各種係数!Y95),"#,###")&amp;"）"),"")</f>
        <v/>
      </c>
      <c r="Q38" s="415" t="str">
        <f>IF(AND(COUNT(入力表1【予測】!$D$54:$D$55)&gt;0,COUNT(入力表1【実績】!$D$54:$D$55)&gt;0,COUNT($C$36:$D$37)&gt;0),TEXT(概要表【実績】!I36+$C$36*(入力表1【実績】!$E$54*各種係数!Z47+入力表1【実績】!$F$54*各種係数!Z53+入力表1【実績】!$G$54*各種係数!Z59+入力表1【実績】!$H$54*各種係数!Z65+入力表1【実績】!$I$54*各種係数!Z71)+$C$37*(入力表1【実績】!$E$55*各種係数!Z77+入力表1【実績】!$G$55*各種係数!Z83+入力表1【実績】!$H$55*各種係数!Z89+入力表1【実績】!$I$55*各種係数!Z95),"#,###")&amp;IF(($C$36*(入力表1【実績】!$E$54*各種係数!Z47+入力表1【実績】!$F$54*各種係数!Z53+入力表1【実績】!$G$54*各種係数!Z59+入力表1【実績】!$H$54*各種係数!Z65+入力表1【実績】!$I$54*各種係数!Z71)+$C$37*(入力表1【実績】!$E$55*各種係数!Z77+入力表1【実績】!$G$55*各種係数!Z83+入力表1【実績】!$H$55*各種係数!Z89+入力表1【実績】!$I$55*各種係数!Z95))&gt;0.5,"（+"&amp;TEXT($C$36*(入力表1【実績】!$E$54*各種係数!Z47+入力表1【実績】!$F$54*各種係数!Z53+入力表1【実績】!$G$54*各種係数!Z59+入力表1【実績】!$H$54*各種係数!Z65+入力表1【実績】!$I$54*各種係数!Z71)+$C$37*(入力表1【実績】!$E$55*各種係数!Z77+入力表1【実績】!$G$55*各種係数!Z83+入力表1【実績】!$H$55*各種係数!Z89+入力表1【実績】!$I$55*各種係数!Z95),"#,###")&amp;"）","（"&amp;TEXT($C$36*(入力表1【実績】!$E$54*各種係数!Z47+入力表1【実績】!$F$54*各種係数!Z53+入力表1【実績】!$G$54*各種係数!Z59+入力表1【実績】!$H$54*各種係数!Z65+入力表1【実績】!$I$54*各種係数!Z71)+$C$37*(入力表1【実績】!$E$55*各種係数!Z77+入力表1【実績】!$G$55*各種係数!Z83+入力表1【実績】!$H$55*各種係数!Z89+入力表1【実績】!$I$55*各種係数!Z95),"#,###")&amp;"）"),"")</f>
        <v/>
      </c>
    </row>
    <row r="39" spans="2:17" x14ac:dyDescent="0.15">
      <c r="J39" s="467"/>
      <c r="K39" s="559" t="s">
        <v>833</v>
      </c>
      <c r="L39" s="560"/>
      <c r="M39" s="416" t="str">
        <f>IF(AND(COUNT(入力表1【予測】!$D$54:$D$55)&gt;0,COUNT(入力表1【実績】!$D$54:$D$55)&gt;0,COUNT($C$36:$D$37)&gt;0),TEXT(概要表【実績】!E37+($C$36*(入力表1【実績】!$E$54*各種係数!V48+入力表1【実績】!$F$54*各種係数!V54+入力表1【実績】!$G$54*各種係数!V60+入力表1【実績】!$H$54*各種係数!V66+入力表1【実績】!$I$54*各種係数!V72)+$C$37*(入力表1【実績】!$E$55*各種係数!V78+入力表1【実績】!$G$55*各種係数!V84+入力表1【実績】!$H$55*各種係数!V90+入力表1【実績】!$I$55*各種係数!V96))*各種係数!$N$26,"#,###")&amp;IF((($C$36*(入力表1【実績】!$E$54*各種係数!V48+入力表1【実績】!$F$54*各種係数!V54+入力表1【実績】!$G$54*各種係数!V60+入力表1【実績】!$H$54*各種係数!V66+入力表1【実績】!$I$54*各種係数!V72)+$C$37*(入力表1【実績】!$E$55*各種係数!V78+入力表1【実績】!$G$55*各種係数!V84+入力表1【実績】!$H$55*各種係数!V90+入力表1【実績】!$I$55*各種係数!V96))*各種係数!$N$26)&gt;0.5,"（+"&amp;TEXT(($C$36*(入力表1【実績】!$E$54*各種係数!V48+入力表1【実績】!$F$54*各種係数!V54+入力表1【実績】!$G$54*各種係数!V60+入力表1【実績】!$H$54*各種係数!V66+入力表1【実績】!$I$54*各種係数!V72)+$C$37*(入力表1【実績】!$E$55*各種係数!V78+入力表1【実績】!$G$55*各種係数!V84+入力表1【実績】!$H$55*各種係数!V90+入力表1【実績】!$I$55*各種係数!V96))*各種係数!$N$26,"#,###")&amp;"）","（"&amp;TEXT(($C$36*(入力表1【実績】!$E$54*各種係数!V48+入力表1【実績】!$F$54*各種係数!V54+入力表1【実績】!$G$54*各種係数!V60+入力表1【実績】!$H$54*各種係数!V66+入力表1【実績】!$I$54*各種係数!V72)+$C$37*(入力表1【実績】!$E$55*各種係数!V78+入力表1【実績】!$G$55*各種係数!V84+入力表1【実績】!$H$55*各種係数!V90+入力表1【実績】!$I$55*各種係数!V96))*各種係数!$N$26,"#,###")&amp;"）"),"")</f>
        <v/>
      </c>
      <c r="N39" s="417" t="str">
        <f>IF(AND(COUNT(入力表1【予測】!$D$54:$D$55)&gt;0,COUNT(入力表1【実績】!$D$54:$D$55)&gt;0,COUNT($C$36:$D$37)&gt;0),TEXT(概要表【実績】!F37+($C$36*(入力表1【実績】!$E$54*各種係数!W48+入力表1【実績】!$F$54*各種係数!W54+入力表1【実績】!$G$54*各種係数!W60+入力表1【実績】!$H$54*各種係数!W66+入力表1【実績】!$I$54*各種係数!W72)+$C$37*(入力表1【実績】!$E$55*各種係数!W78+入力表1【実績】!$G$55*各種係数!W84+入力表1【実績】!$H$55*各種係数!W90+入力表1【実績】!$I$55*各種係数!W96))*各種係数!$N$26,"#,###")&amp;IF((($C$36*(入力表1【実績】!$E$54*各種係数!W48+入力表1【実績】!$F$54*各種係数!W54+入力表1【実績】!$G$54*各種係数!W60+入力表1【実績】!$H$54*各種係数!W66+入力表1【実績】!$I$54*各種係数!W72)+$C$37*(入力表1【実績】!$E$55*各種係数!W78+入力表1【実績】!$G$55*各種係数!W84+入力表1【実績】!$H$55*各種係数!W90+入力表1【実績】!$I$55*各種係数!W96))*各種係数!$N$26)&gt;0.5,"（+"&amp;TEXT(($C$36*(入力表1【実績】!$E$54*各種係数!W48+入力表1【実績】!$F$54*各種係数!W54+入力表1【実績】!$G$54*各種係数!W60+入力表1【実績】!$H$54*各種係数!W66+入力表1【実績】!$I$54*各種係数!W72)+$C$37*(入力表1【実績】!$E$55*各種係数!W78+入力表1【実績】!$G$55*各種係数!W84+入力表1【実績】!$H$55*各種係数!W90+入力表1【実績】!$I$55*各種係数!W96))*各種係数!$N$26,"#,###")&amp;"）","（"&amp;TEXT(($C$36*(入力表1【実績】!$E$54*各種係数!W48+入力表1【実績】!$F$54*各種係数!W54+入力表1【実績】!$G$54*各種係数!W60+入力表1【実績】!$H$54*各種係数!W66+入力表1【実績】!$I$54*各種係数!W72)+$C$37*(入力表1【実績】!$E$55*各種係数!W78+入力表1【実績】!$G$55*各種係数!W84+入力表1【実績】!$H$55*各種係数!W90+入力表1【実績】!$I$55*各種係数!W96))*各種係数!$N$26,"#,###")&amp;"）"),"")</f>
        <v/>
      </c>
      <c r="O39" s="417" t="str">
        <f>IF(AND(COUNT(入力表1【予測】!$D$54:$D$55)&gt;0,COUNT(入力表1【実績】!$D$54:$D$55)&gt;0,COUNT($C$36:$D$37)&gt;0),TEXT(概要表【実績】!G37+($C$36*(入力表1【実績】!$E$54*各種係数!X48+入力表1【実績】!$F$54*各種係数!X54+入力表1【実績】!$G$54*各種係数!X60+入力表1【実績】!$H$54*各種係数!X66+入力表1【実績】!$I$54*各種係数!X72)+$C$37*(入力表1【実績】!$E$55*各種係数!X78+入力表1【実績】!$G$55*各種係数!X84+入力表1【実績】!$H$55*各種係数!X90+入力表1【実績】!$I$55*各種係数!X96))*各種係数!$N$26,"#,###")&amp;IF((($C$36*(入力表1【実績】!$E$54*各種係数!X48+入力表1【実績】!$F$54*各種係数!X54+入力表1【実績】!$G$54*各種係数!X60+入力表1【実績】!$H$54*各種係数!X66+入力表1【実績】!$I$54*各種係数!X72)+$C$37*(入力表1【実績】!$E$55*各種係数!X78+入力表1【実績】!$G$55*各種係数!X84+入力表1【実績】!$H$55*各種係数!X90+入力表1【実績】!$I$55*各種係数!X96))*各種係数!$N$26)&gt;0.5,"（+"&amp;TEXT(($C$36*(入力表1【実績】!$E$54*各種係数!X48+入力表1【実績】!$F$54*各種係数!X54+入力表1【実績】!$G$54*各種係数!X60+入力表1【実績】!$H$54*各種係数!X66+入力表1【実績】!$I$54*各種係数!X72)+$C$37*(入力表1【実績】!$E$55*各種係数!X78+入力表1【実績】!$G$55*各種係数!X84+入力表1【実績】!$H$55*各種係数!X90+入力表1【実績】!$I$55*各種係数!X96))*各種係数!$N$26,"#,###")&amp;"）","（"&amp;TEXT(($C$36*(入力表1【実績】!$E$54*各種係数!X48+入力表1【実績】!$F$54*各種係数!X54+入力表1【実績】!$G$54*各種係数!X60+入力表1【実績】!$H$54*各種係数!X66+入力表1【実績】!$I$54*各種係数!X72)+$C$37*(入力表1【実績】!$E$55*各種係数!X78+入力表1【実績】!$G$55*各種係数!X84+入力表1【実績】!$H$55*各種係数!X90+入力表1【実績】!$I$55*各種係数!X96))*各種係数!$N$26,"#,###")&amp;"）"),"")</f>
        <v/>
      </c>
      <c r="P39" s="417" t="str">
        <f>IF(AND(COUNT(入力表1【予測】!$D$54:$D$55)&gt;0,COUNT(入力表1【実績】!$D$54:$D$55)&gt;0,COUNT($C$36:$D$37)&gt;0),TEXT(概要表【実績】!H37+$C$36*(入力表1【実績】!$E$54*各種係数!Y48+入力表1【実績】!$F$54*各種係数!Y54+入力表1【実績】!$G$54*各種係数!Y60+入力表1【実績】!$H$54*各種係数!Y66+入力表1【実績】!$I$54*各種係数!Y72)+$C$37*(入力表1【実績】!$E$55*各種係数!Y78+入力表1【実績】!$G$55*各種係数!Y84+入力表1【実績】!$H$55*各種係数!Y90+入力表1【実績】!$I$55*各種係数!Y96),"#,###")&amp;IF(($C$36*(入力表1【実績】!$E$54*各種係数!Y48+入力表1【実績】!$F$54*各種係数!Y54+入力表1【実績】!$G$54*各種係数!Y60+入力表1【実績】!$H$54*各種係数!Y66+入力表1【実績】!$I$54*各種係数!Y72)+$C$37*(入力表1【実績】!$E$55*各種係数!Y78+入力表1【実績】!$G$55*各種係数!Y84+入力表1【実績】!$H$55*各種係数!Y90+入力表1【実績】!$I$55*各種係数!Y96))&gt;0.5,"（+"&amp;TEXT($C$36*(入力表1【実績】!$E$54*各種係数!Y48+入力表1【実績】!$F$54*各種係数!Y54+入力表1【実績】!$G$54*各種係数!Y60+入力表1【実績】!$H$54*各種係数!Y66+入力表1【実績】!$I$54*各種係数!Y72)+$C$37*(入力表1【実績】!$E$55*各種係数!Y78+入力表1【実績】!$G$55*各種係数!Y84+入力表1【実績】!$H$55*各種係数!Y90+入力表1【実績】!$I$55*各種係数!Y96),"#,###")&amp;"）","（"&amp;TEXT($C$36*(入力表1【実績】!$E$54*各種係数!Y48+入力表1【実績】!$F$54*各種係数!Y54+入力表1【実績】!$G$54*各種係数!Y60+入力表1【実績】!$H$54*各種係数!Y66+入力表1【実績】!$I$54*各種係数!Y72)+$C$37*(入力表1【実績】!$E$55*各種係数!Y78+入力表1【実績】!$G$55*各種係数!Y84+入力表1【実績】!$H$55*各種係数!Y90+入力表1【実績】!$I$55*各種係数!Y96),"#,###")&amp;"）"),"")</f>
        <v/>
      </c>
      <c r="Q39" s="417" t="str">
        <f>IF(AND(COUNT(入力表1【予測】!$D$54:$D$55)&gt;0,COUNT(入力表1【実績】!$D$54:$D$55)&gt;0,COUNT($C$36:$D$37)&gt;0),TEXT(概要表【実績】!I37+$C$36*(入力表1【実績】!$E$54*各種係数!Z48+入力表1【実績】!$F$54*各種係数!Z54+入力表1【実績】!$G$54*各種係数!Z60+入力表1【実績】!$H$54*各種係数!Z66+入力表1【実績】!$I$54*各種係数!Z72)+$C$37*(入力表1【実績】!$E$55*各種係数!Z78+入力表1【実績】!$G$55*各種係数!Z84+入力表1【実績】!$H$55*各種係数!Z90+入力表1【実績】!$I$55*各種係数!Z96),"#,###")&amp;IF(($C$36*(入力表1【実績】!$E$54*各種係数!Z48+入力表1【実績】!$F$54*各種係数!Z54+入力表1【実績】!$G$54*各種係数!Z60+入力表1【実績】!$H$54*各種係数!Z66+入力表1【実績】!$I$54*各種係数!Z72)+$C$37*(入力表1【実績】!$E$55*各種係数!Z78+入力表1【実績】!$G$55*各種係数!Z84+入力表1【実績】!$H$55*各種係数!Z90+入力表1【実績】!$I$55*各種係数!Z96))&gt;0.5,"（+"&amp;TEXT($C$36*(入力表1【実績】!$E$54*各種係数!Z48+入力表1【実績】!$F$54*各種係数!Z54+入力表1【実績】!$G$54*各種係数!Z60+入力表1【実績】!$H$54*各種係数!Z66+入力表1【実績】!$I$54*各種係数!Z72)+$C$37*(入力表1【実績】!$E$55*各種係数!Z78+入力表1【実績】!$G$55*各種係数!Z84+入力表1【実績】!$H$55*各種係数!Z90+入力表1【実績】!$I$55*各種係数!Z96),"#,###")&amp;"）","（"&amp;TEXT($C$36*(入力表1【実績】!$E$54*各種係数!Z48+入力表1【実績】!$F$54*各種係数!Z54+入力表1【実績】!$G$54*各種係数!Z60+入力表1【実績】!$H$54*各種係数!Z66+入力表1【実績】!$I$54*各種係数!Z72)+$C$37*(入力表1【実績】!$E$55*各種係数!Z78+入力表1【実績】!$G$55*各種係数!Z84+入力表1【実績】!$H$55*各種係数!Z90+入力表1【実績】!$I$55*各種係数!Z96),"#,###")&amp;"）"),"")</f>
        <v/>
      </c>
    </row>
    <row r="40" spans="2:17" x14ac:dyDescent="0.15">
      <c r="J40" s="210" t="s">
        <v>10</v>
      </c>
    </row>
    <row r="41" spans="2:17" x14ac:dyDescent="0.15">
      <c r="J41" s="210"/>
    </row>
    <row r="42" spans="2:17" x14ac:dyDescent="0.15">
      <c r="J42" s="210"/>
    </row>
    <row r="44" spans="2:17" ht="19.5" x14ac:dyDescent="0.15">
      <c r="B44" s="1" t="s">
        <v>813</v>
      </c>
    </row>
    <row r="46" spans="2:17" x14ac:dyDescent="0.15">
      <c r="P46" s="473" t="str">
        <f>"（単位："&amp;入力表1【予測】!L15&amp;"、人）"</f>
        <v>（単位：千円、人）</v>
      </c>
      <c r="Q46" s="473"/>
    </row>
    <row r="47" spans="2:17" ht="15.95" customHeight="1" x14ac:dyDescent="0.15">
      <c r="B47" s="2" t="s">
        <v>877</v>
      </c>
      <c r="F47" s="421"/>
      <c r="J47" s="401"/>
      <c r="K47" s="443"/>
      <c r="L47" s="455"/>
      <c r="M47" s="193" t="s">
        <v>7</v>
      </c>
      <c r="N47" s="353"/>
      <c r="O47" s="102"/>
      <c r="P47" s="193" t="s">
        <v>6</v>
      </c>
      <c r="Q47" s="166"/>
    </row>
    <row r="48" spans="2:17" x14ac:dyDescent="0.45">
      <c r="J48" s="194"/>
      <c r="K48" s="472"/>
      <c r="L48" s="457"/>
      <c r="M48" s="195"/>
      <c r="N48" s="196" t="s">
        <v>228</v>
      </c>
      <c r="O48" s="197"/>
      <c r="P48" s="195"/>
      <c r="Q48" s="198" t="s">
        <v>836</v>
      </c>
    </row>
    <row r="49" spans="2:17" x14ac:dyDescent="0.45">
      <c r="D49" s="10" t="s">
        <v>754</v>
      </c>
      <c r="J49" s="402"/>
      <c r="K49" s="445"/>
      <c r="L49" s="456"/>
      <c r="M49" s="200"/>
      <c r="N49" s="411"/>
      <c r="O49" s="202" t="s">
        <v>835</v>
      </c>
      <c r="P49" s="200"/>
      <c r="Q49" s="412"/>
    </row>
    <row r="50" spans="2:17" ht="19.5" thickBot="1" x14ac:dyDescent="0.2">
      <c r="B50" s="460" t="s">
        <v>786</v>
      </c>
      <c r="C50" s="460"/>
      <c r="D50" s="460"/>
      <c r="E50" s="6"/>
      <c r="J50" s="194"/>
      <c r="K50" s="437" t="s">
        <v>831</v>
      </c>
      <c r="L50" s="436"/>
      <c r="M50" s="413" t="str">
        <f>IF(AND(COUNT(入力表1【予測】!$D$54:$D$55)&gt;0,COUNT(入力表1【実績】!$D$54:$D$55)&gt;0,ISNUMBER($B$51)),TEXT(((入力表1【実績】!$D$54+入力表1【実績】!$D$55*$B$51)*(入力表1【実績】!$E$54*各種係数!V45+入力表1【実績】!$F$54*各種係数!V51+入力表1【実績】!$G$54*各種係数!V57+入力表1【実績】!$H$54*各種係数!V63+入力表1【実績】!$I$54*各種係数!V69)+(入力表1【実績】!$D$55*(1-$B$51))*(入力表1【実績】!$E$55*各種係数!V75+入力表1【実績】!$G$55*各種係数!V81+入力表1【実績】!$H$55*各種係数!V87+入力表1【実績】!$I$55*各種係数!V93))*各種係数!$N$26,"#,###")&amp;IF(((((入力表1【実績】!$D$54+入力表1【実績】!$D$55*$B$51)*(入力表1【実績】!$E$54*各種係数!V45+入力表1【実績】!$F$54*各種係数!V51+入力表1【実績】!$G$54*各種係数!V57+入力表1【実績】!$H$54*各種係数!V63+入力表1【実績】!$I$54*各種係数!V69)+(入力表1【実績】!$D$55*(1-$B$51))*(入力表1【実績】!$E$55*各種係数!V75+入力表1【実績】!$G$55*各種係数!V81+入力表1【実績】!$H$55*各種係数!V87+入力表1【実績】!$I$55*各種係数!V93))*各種係数!$N$26)-概要表【実績】!E34)&gt;0.5,"（+"&amp;TEXT(((入力表1【実績】!$D$54+入力表1【実績】!$D$55*$B$51)*(入力表1【実績】!$E$54*各種係数!V45+入力表1【実績】!$F$54*各種係数!V51+入力表1【実績】!$G$54*各種係数!V57+入力表1【実績】!$H$54*各種係数!V63+入力表1【実績】!$I$54*各種係数!V69)+(入力表1【実績】!$D$55*(1-$B$51))*(入力表1【実績】!$E$55*各種係数!V75+入力表1【実績】!$G$55*各種係数!V81+入力表1【実績】!$H$55*各種係数!V87+入力表1【実績】!$I$55*各種係数!V93))*各種係数!$N$26-概要表【実績】!E34,"#,###")&amp;"）","（"&amp;TEXT(((入力表1【実績】!$D$54+入力表1【実績】!$D$55*$B$51)*(入力表1【実績】!$E$54*各種係数!V45+入力表1【実績】!$F$54*各種係数!V51+入力表1【実績】!$G$54*各種係数!V57+入力表1【実績】!$H$54*各種係数!V63+入力表1【実績】!$I$54*各種係数!V69)+(入力表1【実績】!$D$55*(1-$B$51))*(入力表1【実績】!$E$55*各種係数!V75+入力表1【実績】!$G$55*各種係数!V81+入力表1【実績】!$H$55*各種係数!V87+入力表1【実績】!$I$55*各種係数!V93))*各種係数!$N$26-概要表【実績】!E34,"#,###")&amp;"）"),"")</f>
        <v/>
      </c>
      <c r="N50" s="413" t="str">
        <f>IF(AND(COUNT(入力表1【予測】!$D$54:$D$55)&gt;0,COUNT(入力表1【実績】!$D$54:$D$55)&gt;0,ISNUMBER($B$51)),TEXT(((入力表1【実績】!$D$54+入力表1【実績】!$D$55*$B$51)*(入力表1【実績】!$E$54*各種係数!W45+入力表1【実績】!$F$54*各種係数!W51+入力表1【実績】!$G$54*各種係数!W57+入力表1【実績】!$H$54*各種係数!W63+入力表1【実績】!$I$54*各種係数!W69)+(入力表1【実績】!$D$55*(1-$B$51))*(入力表1【実績】!$E$55*各種係数!W75+入力表1【実績】!$G$55*各種係数!W81+入力表1【実績】!$H$55*各種係数!W87+入力表1【実績】!$I$55*各種係数!W93))*各種係数!$N$26,"#,###")&amp;IF(((((入力表1【実績】!$D$54+入力表1【実績】!$D$55*$B$51)*(入力表1【実績】!$E$54*各種係数!W45+入力表1【実績】!$F$54*各種係数!W51+入力表1【実績】!$G$54*各種係数!W57+入力表1【実績】!$H$54*各種係数!W63+入力表1【実績】!$I$54*各種係数!W69)+(入力表1【実績】!$D$55*(1-$B$51))*(入力表1【実績】!$E$55*各種係数!W75+入力表1【実績】!$G$55*各種係数!W81+入力表1【実績】!$H$55*各種係数!W87+入力表1【実績】!$I$55*各種係数!W93))*各種係数!$N$26)-概要表【実績】!F34)&gt;0.5,"（+"&amp;TEXT(((入力表1【実績】!$D$54+入力表1【実績】!$D$55*$B$51)*(入力表1【実績】!$E$54*各種係数!W45+入力表1【実績】!$F$54*各種係数!W51+入力表1【実績】!$G$54*各種係数!W57+入力表1【実績】!$H$54*各種係数!W63+入力表1【実績】!$I$54*各種係数!W69)+(入力表1【実績】!$D$55*(1-$B$51))*(入力表1【実績】!$E$55*各種係数!W75+入力表1【実績】!$G$55*各種係数!W81+入力表1【実績】!$H$55*各種係数!W87+入力表1【実績】!$I$55*各種係数!W93))*各種係数!$N$26-概要表【実績】!F34,"#,###")&amp;"）","（"&amp;TEXT(((入力表1【実績】!$D$54+入力表1【実績】!$D$55*$B$51)*(入力表1【実績】!$E$54*各種係数!W45+入力表1【実績】!$F$54*各種係数!W51+入力表1【実績】!$G$54*各種係数!W57+入力表1【実績】!$H$54*各種係数!W63+入力表1【実績】!$I$54*各種係数!W69)+(入力表1【実績】!$D$55*(1-$B$51))*(入力表1【実績】!$E$55*各種係数!W75+入力表1【実績】!$G$55*各種係数!W81+入力表1【実績】!$H$55*各種係数!W87+入力表1【実績】!$I$55*各種係数!W93))*各種係数!$N$26-概要表【実績】!F34,"#,###")&amp;"）"),"")</f>
        <v/>
      </c>
      <c r="O50" s="413" t="str">
        <f>IF(AND(COUNT(入力表1【予測】!$D$54:$D$55)&gt;0,COUNT(入力表1【実績】!$D$54:$D$55)&gt;0,ISNUMBER($B$51)),TEXT(((入力表1【実績】!$D$54+入力表1【実績】!$D$55*$B$51)*(入力表1【実績】!$E$54*各種係数!X45+入力表1【実績】!$F$54*各種係数!X51+入力表1【実績】!$G$54*各種係数!X57+入力表1【実績】!$H$54*各種係数!X63+入力表1【実績】!$I$54*各種係数!X69)+(入力表1【実績】!$D$55*(1-$B$51))*(入力表1【実績】!$E$55*各種係数!X75+入力表1【実績】!$G$55*各種係数!X81+入力表1【実績】!$H$55*各種係数!X87+入力表1【実績】!$I$55*各種係数!X93))*各種係数!$N$26,"#,###")&amp;IF(((((入力表1【実績】!$D$54+入力表1【実績】!$D$55*$B$51)*(入力表1【実績】!$E$54*各種係数!X45+入力表1【実績】!$F$54*各種係数!X51+入力表1【実績】!$G$54*各種係数!X57+入力表1【実績】!$H$54*各種係数!X63+入力表1【実績】!$I$54*各種係数!X69)+(入力表1【実績】!$D$55*(1-$B$51))*(入力表1【実績】!$E$55*各種係数!X75+入力表1【実績】!$G$55*各種係数!X81+入力表1【実績】!$H$55*各種係数!X87+入力表1【実績】!$I$55*各種係数!X93))*各種係数!$N$26)-概要表【実績】!G34)&gt;0.5,"（+"&amp;TEXT(((入力表1【実績】!$D$54+入力表1【実績】!$D$55*$B$51)*(入力表1【実績】!$E$54*各種係数!X45+入力表1【実績】!$F$54*各種係数!X51+入力表1【実績】!$G$54*各種係数!X57+入力表1【実績】!$H$54*各種係数!X63+入力表1【実績】!$I$54*各種係数!X69)+(入力表1【実績】!$D$55*(1-$B$51))*(入力表1【実績】!$E$55*各種係数!X75+入力表1【実績】!$G$55*各種係数!X81+入力表1【実績】!$H$55*各種係数!X87+入力表1【実績】!$I$55*各種係数!X93))*各種係数!$N$26-概要表【実績】!G34,"#,###")&amp;"）","（"&amp;TEXT(((入力表1【実績】!$D$54+入力表1【実績】!$D$55*$B$51)*(入力表1【実績】!$E$54*各種係数!X45+入力表1【実績】!$F$54*各種係数!X51+入力表1【実績】!$G$54*各種係数!X57+入力表1【実績】!$H$54*各種係数!X63+入力表1【実績】!$I$54*各種係数!X69)+(入力表1【実績】!$D$55*(1-$B$51))*(入力表1【実績】!$E$55*各種係数!X75+入力表1【実績】!$G$55*各種係数!X81+入力表1【実績】!$H$55*各種係数!X87+入力表1【実績】!$I$55*各種係数!X93))*各種係数!$N$26-概要表【実績】!G34,"#,###")&amp;"）"),"")</f>
        <v/>
      </c>
      <c r="P50" s="413" t="str">
        <f>IF(AND(COUNT(入力表1【予測】!$D$54:$D$55)&gt;0,COUNT(入力表1【実績】!$D$54:$D$55)&gt;0,ISNUMBER($B$51)),TEXT((入力表1【実績】!$D$54+入力表1【実績】!$D$55*$B$51)*(入力表1【実績】!$E$54*各種係数!Y45+入力表1【実績】!$F$54*各種係数!Y51+入力表1【実績】!$G$54*各種係数!Y57+入力表1【実績】!$H$54*各種係数!Y63+入力表1【実績】!$I$54*各種係数!Y69)+(入力表1【実績】!$D$55*(1-$B$51))*(入力表1【実績】!$E$55*各種係数!Y75+入力表1【実績】!$G$55*各種係数!Y81+入力表1【実績】!$H$55*各種係数!Y87+入力表1【実績】!$I$55*各種係数!Y93),"#,###")&amp;IF((((入力表1【実績】!$D$54+入力表1【実績】!$D$55*$B$51)*(入力表1【実績】!$E$54*各種係数!Y45+入力表1【実績】!$F$54*各種係数!Y51+入力表1【実績】!$G$54*各種係数!Y57+入力表1【実績】!$H$54*各種係数!Y63+入力表1【実績】!$I$54*各種係数!Y69)+(入力表1【実績】!$D$55*(1-$B$51))*(入力表1【実績】!$E$55*各種係数!Y75+入力表1【実績】!$G$55*各種係数!Y81+入力表1【実績】!$H$55*各種係数!Y87+入力表1【実績】!$I$55*各種係数!Y93))-概要表【実績】!H34)&gt;0.5,"（+"&amp;TEXT((入力表1【実績】!$D$54+入力表1【実績】!$D$55*$B$51)*(入力表1【実績】!$E$54*各種係数!Y45+入力表1【実績】!$F$54*各種係数!Y51+入力表1【実績】!$G$54*各種係数!Y57+入力表1【実績】!$H$54*各種係数!Y63+入力表1【実績】!$I$54*各種係数!Y69)+(入力表1【実績】!$D$55*(1-$B$51))*(入力表1【実績】!$E$55*各種係数!Y75+入力表1【実績】!$G$55*各種係数!Y81+入力表1【実績】!$H$55*各種係数!Y87+入力表1【実績】!$I$55*各種係数!Y93)-概要表【実績】!H34,"#,###")&amp;"）","（"&amp;TEXT((入力表1【実績】!$D$54+入力表1【実績】!$D$55*$B$51)*(入力表1【実績】!$E$54*各種係数!Y45+入力表1【実績】!$F$54*各種係数!Y51+入力表1【実績】!$G$54*各種係数!Y57+入力表1【実績】!$H$54*各種係数!Y63+入力表1【実績】!$I$54*各種係数!Y69)+(入力表1【実績】!$D$55*(1-$B$51))*(入力表1【実績】!$E$55*各種係数!Y75+入力表1【実績】!$G$55*各種係数!Y81+入力表1【実績】!$H$55*各種係数!Y87+入力表1【実績】!$I$55*各種係数!Y93)-概要表【実績】!H34,"#,###")&amp;"）"),"")</f>
        <v/>
      </c>
      <c r="Q50" s="413" t="str">
        <f>IF(AND(COUNT(入力表1【予測】!$D$54:$D$55)&gt;0,COUNT(入力表1【実績】!$D$54:$D$55)&gt;0,ISNUMBER($B$51)),TEXT((入力表1【実績】!$D$54+入力表1【実績】!$D$55*$B$51)*(入力表1【実績】!$E$54*各種係数!Z45+入力表1【実績】!$F$54*各種係数!Z51+入力表1【実績】!$G$54*各種係数!Z57+入力表1【実績】!$H$54*各種係数!Z63+入力表1【実績】!$I$54*各種係数!Z69)+(入力表1【実績】!$D$55*(1-$B$51))*(入力表1【実績】!$E$55*各種係数!Z75+入力表1【実績】!$G$55*各種係数!Z81+入力表1【実績】!$H$55*各種係数!Z87+入力表1【実績】!$I$55*各種係数!Z93),"#,###")&amp;IF((((入力表1【実績】!$D$54+入力表1【実績】!$D$55*$B$51)*(入力表1【実績】!$E$54*各種係数!Z45+入力表1【実績】!$F$54*各種係数!Z51+入力表1【実績】!$G$54*各種係数!Z57+入力表1【実績】!$H$54*各種係数!Z63+入力表1【実績】!$I$54*各種係数!Z69)+(入力表1【実績】!$D$55*(1-$B$51))*(入力表1【実績】!$E$55*各種係数!Z75+入力表1【実績】!$G$55*各種係数!Z81+入力表1【実績】!$H$55*各種係数!Z87+入力表1【実績】!$I$55*各種係数!Z93))-概要表【実績】!I34)&gt;0.5,"（+"&amp;TEXT((入力表1【実績】!$D$54+入力表1【実績】!$D$55*$B$51)*(入力表1【実績】!$E$54*各種係数!Z45+入力表1【実績】!$F$54*各種係数!Z51+入力表1【実績】!$G$54*各種係数!Z57+入力表1【実績】!$H$54*各種係数!Z63+入力表1【実績】!$I$54*各種係数!Z69)+(入力表1【実績】!$D$55*(1-$B$51))*(入力表1【実績】!$E$55*各種係数!Z75+入力表1【実績】!$G$55*各種係数!Z81+入力表1【実績】!$H$55*各種係数!Z87+入力表1【実績】!$I$55*各種係数!Z93)-概要表【実績】!I34,"#,###")&amp;"）","（"&amp;TEXT((入力表1【実績】!$D$54+入力表1【実績】!$D$55*$B$51)*(入力表1【実績】!$E$54*各種係数!Z45+入力表1【実績】!$F$54*各種係数!Z51+入力表1【実績】!$G$54*各種係数!Z57+入力表1【実績】!$H$54*各種係数!Z63+入力表1【実績】!$I$54*各種係数!Z69)+(入力表1【実績】!$D$55*(1-$B$51))*(入力表1【実績】!$E$55*各種係数!Z75+入力表1【実績】!$G$55*各種係数!Z81+入力表1【実績】!$H$55*各種係数!Z87+入力表1【実績】!$I$55*各種係数!Z93)-概要表【実績】!I34,"#,###")&amp;"）"),"")</f>
        <v/>
      </c>
    </row>
    <row r="51" spans="2:17" ht="20.25" thickTop="1" thickBot="1" x14ac:dyDescent="0.2">
      <c r="B51" s="567"/>
      <c r="C51" s="568"/>
      <c r="D51" s="569"/>
      <c r="E51" s="8"/>
      <c r="J51" s="466"/>
      <c r="K51" s="556" t="s">
        <v>8</v>
      </c>
      <c r="L51" s="557"/>
      <c r="M51" s="414" t="str">
        <f>IF(AND(COUNT(入力表1【予測】!$D$54:$D$55)&gt;0,COUNT(入力表1【実績】!$D$54:$D$55)&gt;0,ISNUMBER($B$51)),TEXT(((入力表1【実績】!$D$54+入力表1【実績】!$D$55*$B$51)*(入力表1【実績】!$E$54*各種係数!V46+入力表1【実績】!$F$54*各種係数!V52+入力表1【実績】!$G$54*各種係数!V58+入力表1【実績】!$H$54*各種係数!V64+入力表1【実績】!$I$54*各種係数!V70)+(入力表1【実績】!$D$55*(1-$B$51))*(入力表1【実績】!$E$55*各種係数!V76+入力表1【実績】!$G$55*各種係数!V82+入力表1【実績】!$H$55*各種係数!V88+入力表1【実績】!$I$55*各種係数!V94))*各種係数!$N$26,"#,###")&amp;IF(((((入力表1【実績】!$D$54+入力表1【実績】!$D$55*$B$51)*(入力表1【実績】!$E$54*各種係数!V46+入力表1【実績】!$F$54*各種係数!V52+入力表1【実績】!$G$54*各種係数!V58+入力表1【実績】!$H$54*各種係数!V64+入力表1【実績】!$I$54*各種係数!V70)+(入力表1【実績】!$D$55*(1-$B$51))*(入力表1【実績】!$E$55*各種係数!V76+入力表1【実績】!$G$55*各種係数!V82+入力表1【実績】!$H$55*各種係数!V88+入力表1【実績】!$I$55*各種係数!V94))*各種係数!$N$26)-概要表【実績】!E35)&gt;0.5,"（+"&amp;TEXT(((入力表1【実績】!$D$54+入力表1【実績】!$D$55*$B$51)*(入力表1【実績】!$E$54*各種係数!V46+入力表1【実績】!$F$54*各種係数!V52+入力表1【実績】!$G$54*各種係数!V58+入力表1【実績】!$H$54*各種係数!V64+入力表1【実績】!$I$54*各種係数!V70)+(入力表1【実績】!$D$55*(1-$B$51))*(入力表1【実績】!$E$55*各種係数!V76+入力表1【実績】!$G$55*各種係数!V82+入力表1【実績】!$H$55*各種係数!V88+入力表1【実績】!$I$55*各種係数!V94))*各種係数!$N$26-概要表【実績】!E35,"#,###")&amp;"）","（"&amp;TEXT(((入力表1【実績】!$D$54+入力表1【実績】!$D$55*$B$51)*(入力表1【実績】!$E$54*各種係数!V46+入力表1【実績】!$F$54*各種係数!V52+入力表1【実績】!$G$54*各種係数!V58+入力表1【実績】!$H$54*各種係数!V64+入力表1【実績】!$I$54*各種係数!V70)+(入力表1【実績】!$D$55*(1-$B$51))*(入力表1【実績】!$E$55*各種係数!V76+入力表1【実績】!$G$55*各種係数!V82+入力表1【実績】!$H$55*各種係数!V88+入力表1【実績】!$I$55*各種係数!V94))*各種係数!$N$26-概要表【実績】!E35,"#,###")&amp;"）"),"")</f>
        <v/>
      </c>
      <c r="N51" s="414" t="str">
        <f>IF(AND(COUNT(入力表1【予測】!$D$54:$D$55)&gt;0,COUNT(入力表1【実績】!$D$54:$D$55)&gt;0,ISNUMBER($B$51)),TEXT(((入力表1【実績】!$D$54+入力表1【実績】!$D$55*$B$51)*(入力表1【実績】!$E$54*各種係数!W46+入力表1【実績】!$F$54*各種係数!W52+入力表1【実績】!$G$54*各種係数!W58+入力表1【実績】!$H$54*各種係数!W64+入力表1【実績】!$I$54*各種係数!W70)+(入力表1【実績】!$D$55*(1-$B$51))*(入力表1【実績】!$E$55*各種係数!W76+入力表1【実績】!$G$55*各種係数!W82+入力表1【実績】!$H$55*各種係数!W88+入力表1【実績】!$I$55*各種係数!W94))*各種係数!$N$26,"#,###")&amp;IF(((((入力表1【実績】!$D$54+入力表1【実績】!$D$55*$B$51)*(入力表1【実績】!$E$54*各種係数!W46+入力表1【実績】!$F$54*各種係数!W52+入力表1【実績】!$G$54*各種係数!W58+入力表1【実績】!$H$54*各種係数!W64+入力表1【実績】!$I$54*各種係数!W70)+(入力表1【実績】!$D$55*(1-$B$51))*(入力表1【実績】!$E$55*各種係数!W76+入力表1【実績】!$G$55*各種係数!W82+入力表1【実績】!$H$55*各種係数!W88+入力表1【実績】!$I$55*各種係数!W94))*各種係数!$N$26)-概要表【実績】!F35)&gt;0.5,"（+"&amp;TEXT(((入力表1【実績】!$D$54+入力表1【実績】!$D$55*$B$51)*(入力表1【実績】!$E$54*各種係数!W46+入力表1【実績】!$F$54*各種係数!W52+入力表1【実績】!$G$54*各種係数!W58+入力表1【実績】!$H$54*各種係数!W64+入力表1【実績】!$I$54*各種係数!W70)+(入力表1【実績】!$D$55*(1-$B$51))*(入力表1【実績】!$E$55*各種係数!W76+入力表1【実績】!$G$55*各種係数!W82+入力表1【実績】!$H$55*各種係数!W88+入力表1【実績】!$I$55*各種係数!W94))*各種係数!$N$26-概要表【実績】!F35,"#,###")&amp;"）","（"&amp;TEXT(((入力表1【実績】!$D$54+入力表1【実績】!$D$55*$B$51)*(入力表1【実績】!$E$54*各種係数!W46+入力表1【実績】!$F$54*各種係数!W52+入力表1【実績】!$G$54*各種係数!W58+入力表1【実績】!$H$54*各種係数!W64+入力表1【実績】!$I$54*各種係数!W70)+(入力表1【実績】!$D$55*(1-$B$51))*(入力表1【実績】!$E$55*各種係数!W76+入力表1【実績】!$G$55*各種係数!W82+入力表1【実績】!$H$55*各種係数!W88+入力表1【実績】!$I$55*各種係数!W94))*各種係数!$N$26-概要表【実績】!F35,"#,###")&amp;"）"),"")</f>
        <v/>
      </c>
      <c r="O51" s="414" t="str">
        <f>IF(AND(COUNT(入力表1【予測】!$D$54:$D$55)&gt;0,COUNT(入力表1【実績】!$D$54:$D$55)&gt;0,ISNUMBER($B$51)),TEXT(((入力表1【実績】!$D$54+入力表1【実績】!$D$55*$B$51)*(入力表1【実績】!$E$54*各種係数!X46+入力表1【実績】!$F$54*各種係数!X52+入力表1【実績】!$G$54*各種係数!X58+入力表1【実績】!$H$54*各種係数!X64+入力表1【実績】!$I$54*各種係数!X70)+(入力表1【実績】!$D$55*(1-$B$51))*(入力表1【実績】!$E$55*各種係数!X76+入力表1【実績】!$G$55*各種係数!X82+入力表1【実績】!$H$55*各種係数!X88+入力表1【実績】!$I$55*各種係数!X94))*各種係数!$N$26,"#,###")&amp;IF(((((入力表1【実績】!$D$54+入力表1【実績】!$D$55*$B$51)*(入力表1【実績】!$E$54*各種係数!X46+入力表1【実績】!$F$54*各種係数!X52+入力表1【実績】!$G$54*各種係数!X58+入力表1【実績】!$H$54*各種係数!X64+入力表1【実績】!$I$54*各種係数!X70)+(入力表1【実績】!$D$55*(1-$B$51))*(入力表1【実績】!$E$55*各種係数!X76+入力表1【実績】!$G$55*各種係数!X82+入力表1【実績】!$H$55*各種係数!X88+入力表1【実績】!$I$55*各種係数!X94))*各種係数!$N$26)-概要表【実績】!G35)&gt;0.5,"（+"&amp;TEXT(((入力表1【実績】!$D$54+入力表1【実績】!$D$55*$B$51)*(入力表1【実績】!$E$54*各種係数!X46+入力表1【実績】!$F$54*各種係数!X52+入力表1【実績】!$G$54*各種係数!X58+入力表1【実績】!$H$54*各種係数!X64+入力表1【実績】!$I$54*各種係数!X70)+(入力表1【実績】!$D$55*(1-$B$51))*(入力表1【実績】!$E$55*各種係数!X76+入力表1【実績】!$G$55*各種係数!X82+入力表1【実績】!$H$55*各種係数!X88+入力表1【実績】!$I$55*各種係数!X94))*各種係数!$N$26-概要表【実績】!G35,"#,###")&amp;"）","（"&amp;TEXT(((入力表1【実績】!$D$54+入力表1【実績】!$D$55*$B$51)*(入力表1【実績】!$E$54*各種係数!X46+入力表1【実績】!$F$54*各種係数!X52+入力表1【実績】!$G$54*各種係数!X58+入力表1【実績】!$H$54*各種係数!X64+入力表1【実績】!$I$54*各種係数!X70)+(入力表1【実績】!$D$55*(1-$B$51))*(入力表1【実績】!$E$55*各種係数!X76+入力表1【実績】!$G$55*各種係数!X82+入力表1【実績】!$H$55*各種係数!X88+入力表1【実績】!$I$55*各種係数!X94))*各種係数!$N$26-概要表【実績】!G35,"#,###")&amp;"）"),"")</f>
        <v/>
      </c>
      <c r="P51" s="414" t="str">
        <f>IF(AND(COUNT(入力表1【予測】!$D$54:$D$55)&gt;0,COUNT(入力表1【実績】!$D$54:$D$55)&gt;0,ISNUMBER($B$51)),TEXT((入力表1【実績】!$D$54+入力表1【実績】!$D$55*$B$51)*(入力表1【実績】!$E$54*各種係数!Y46+入力表1【実績】!$F$54*各種係数!Y52+入力表1【実績】!$G$54*各種係数!Y58+入力表1【実績】!$H$54*各種係数!Y64+入力表1【実績】!$I$54*各種係数!Y70)+(入力表1【実績】!$D$55*(1-$B$51))*(入力表1【実績】!$E$55*各種係数!Y76+入力表1【実績】!$G$55*各種係数!Y82+入力表1【実績】!$H$55*各種係数!Y88+入力表1【実績】!$I$55*各種係数!Y94),"#,###")&amp;IF((((入力表1【実績】!$D$54+入力表1【実績】!$D$55*$B$51)*(入力表1【実績】!$E$54*各種係数!Y46+入力表1【実績】!$F$54*各種係数!Y52+入力表1【実績】!$G$54*各種係数!Y58+入力表1【実績】!$H$54*各種係数!Y64+入力表1【実績】!$I$54*各種係数!Y70)+(入力表1【実績】!$D$55*(1-$B$51))*(入力表1【実績】!$E$55*各種係数!Y76+入力表1【実績】!$G$55*各種係数!Y82+入力表1【実績】!$H$55*各種係数!Y88+入力表1【実績】!$I$55*各種係数!Y94))-概要表【実績】!H35)&gt;0.5,"（+"&amp;TEXT((入力表1【実績】!$D$54+入力表1【実績】!$D$55*$B$51)*(入力表1【実績】!$E$54*各種係数!Y46+入力表1【実績】!$F$54*各種係数!Y52+入力表1【実績】!$G$54*各種係数!Y58+入力表1【実績】!$H$54*各種係数!Y64+入力表1【実績】!$I$54*各種係数!Y70)+(入力表1【実績】!$D$55*(1-$B$51))*(入力表1【実績】!$E$55*各種係数!Y76+入力表1【実績】!$G$55*各種係数!Y82+入力表1【実績】!$H$55*各種係数!Y88+入力表1【実績】!$I$55*各種係数!Y94)-概要表【実績】!H35,"#,###")&amp;"）","（"&amp;TEXT((入力表1【実績】!$D$54+入力表1【実績】!$D$55*$B$51)*(入力表1【実績】!$E$54*各種係数!Y46+入力表1【実績】!$F$54*各種係数!Y52+入力表1【実績】!$G$54*各種係数!Y58+入力表1【実績】!$H$54*各種係数!Y64+入力表1【実績】!$I$54*各種係数!Y70)+(入力表1【実績】!$D$55*(1-$B$51))*(入力表1【実績】!$E$55*各種係数!Y76+入力表1【実績】!$G$55*各種係数!Y82+入力表1【実績】!$H$55*各種係数!Y88+入力表1【実績】!$I$55*各種係数!Y94)-概要表【実績】!H35,"#,###")&amp;"）"),"")</f>
        <v/>
      </c>
      <c r="Q51" s="414" t="str">
        <f>IF(AND(COUNT(入力表1【予測】!$D$54:$D$55)&gt;0,COUNT(入力表1【実績】!$D$54:$D$55)&gt;0,ISNUMBER($B$51)),TEXT((入力表1【実績】!$D$54+入力表1【実績】!$D$55*$B$51)*(入力表1【実績】!$E$54*各種係数!Z46+入力表1【実績】!$F$54*各種係数!Z52+入力表1【実績】!$G$54*各種係数!Z58+入力表1【実績】!$H$54*各種係数!Z64+入力表1【実績】!$I$54*各種係数!Z70)+(入力表1【実績】!$D$55*(1-$B$51))*(入力表1【実績】!$E$55*各種係数!Z76+入力表1【実績】!$G$55*各種係数!Z82+入力表1【実績】!$H$55*各種係数!Z88+入力表1【実績】!$I$55*各種係数!Z94),"#,###")&amp;IF((((入力表1【実績】!$D$54+入力表1【実績】!$D$55*$B$51)*(入力表1【実績】!$E$54*各種係数!Z46+入力表1【実績】!$F$54*各種係数!Z52+入力表1【実績】!$G$54*各種係数!Z58+入力表1【実績】!$H$54*各種係数!Z64+入力表1【実績】!$I$54*各種係数!Z70)+(入力表1【実績】!$D$55*(1-$B$51))*(入力表1【実績】!$E$55*各種係数!Z76+入力表1【実績】!$G$55*各種係数!Z82+入力表1【実績】!$H$55*各種係数!Z88+入力表1【実績】!$I$55*各種係数!Z94))-概要表【実績】!I35)&gt;0.5,"（+"&amp;TEXT((入力表1【実績】!$D$54+入力表1【実績】!$D$55*$B$51)*(入力表1【実績】!$E$54*各種係数!Z46+入力表1【実績】!$F$54*各種係数!Z52+入力表1【実績】!$G$54*各種係数!Z58+入力表1【実績】!$H$54*各種係数!Z64+入力表1【実績】!$I$54*各種係数!Z70)+(入力表1【実績】!$D$55*(1-$B$51))*(入力表1【実績】!$E$55*各種係数!Z76+入力表1【実績】!$G$55*各種係数!Z82+入力表1【実績】!$H$55*各種係数!Z88+入力表1【実績】!$I$55*各種係数!Z94)-概要表【実績】!I35,"#,###")&amp;"）","（"&amp;TEXT((入力表1【実績】!$D$54+入力表1【実績】!$D$55*$B$51)*(入力表1【実績】!$E$54*各種係数!Z46+入力表1【実績】!$F$54*各種係数!Z52+入力表1【実績】!$G$54*各種係数!Z58+入力表1【実績】!$H$54*各種係数!Z64+入力表1【実績】!$I$54*各種係数!Z70)+(入力表1【実績】!$D$55*(1-$B$51))*(入力表1【実績】!$E$55*各種係数!Z76+入力表1【実績】!$G$55*各種係数!Z82+入力表1【実績】!$H$55*各種係数!Z88+入力表1【実績】!$I$55*各種係数!Z94)-概要表【実績】!I35,"#,###")&amp;"）"),"")</f>
        <v/>
      </c>
    </row>
    <row r="52" spans="2:17" ht="19.5" thickTop="1" x14ac:dyDescent="0.15">
      <c r="J52" s="466"/>
      <c r="K52" s="558" t="s">
        <v>832</v>
      </c>
      <c r="L52" s="470"/>
      <c r="M52" s="415" t="str">
        <f>IF(AND(COUNT(入力表1【予測】!$D$54:$D$55)&gt;0,COUNT(入力表1【実績】!$D$54:$D$55)&gt;0,ISNUMBER($B$51)),TEXT(((入力表1【実績】!$D$54+入力表1【実績】!$D$55*$B$51)*(入力表1【実績】!$E$54*各種係数!V47+入力表1【実績】!$F$54*各種係数!V53+入力表1【実績】!$G$54*各種係数!V59+入力表1【実績】!$H$54*各種係数!V65+入力表1【実績】!$I$54*各種係数!V71)+(入力表1【実績】!$D$55*(1-$B$51))*(入力表1【実績】!$E$55*各種係数!V77+入力表1【実績】!$G$55*各種係数!V83+入力表1【実績】!$H$55*各種係数!V89+入力表1【実績】!$I$55*各種係数!V95))*各種係数!$N$26,"#,###")&amp;IF(((((入力表1【実績】!$D$54+入力表1【実績】!$D$55*$B$51)*(入力表1【実績】!$E$54*各種係数!V47+入力表1【実績】!$F$54*各種係数!V53+入力表1【実績】!$G$54*各種係数!V59+入力表1【実績】!$H$54*各種係数!V65+入力表1【実績】!$I$54*各種係数!V71)+(入力表1【実績】!$D$55*(1-$B$51))*(入力表1【実績】!$E$55*各種係数!V77+入力表1【実績】!$G$55*各種係数!V83+入力表1【実績】!$H$55*各種係数!V89+入力表1【実績】!$I$55*各種係数!V95))*各種係数!$N$26)-概要表【実績】!E36)&gt;0.5,"（+"&amp;TEXT(((入力表1【実績】!$D$54+入力表1【実績】!$D$55*$B$51)*(入力表1【実績】!$E$54*各種係数!V47+入力表1【実績】!$F$54*各種係数!V53+入力表1【実績】!$G$54*各種係数!V59+入力表1【実績】!$H$54*各種係数!V65+入力表1【実績】!$I$54*各種係数!V71)+(入力表1【実績】!$D$55*(1-$B$51))*(入力表1【実績】!$E$55*各種係数!V77+入力表1【実績】!$G$55*各種係数!V83+入力表1【実績】!$H$55*各種係数!V89+入力表1【実績】!$I$55*各種係数!V95))*各種係数!$N$26-概要表【実績】!E36,"#,###")&amp;"）","（"&amp;TEXT(((入力表1【実績】!$D$54+入力表1【実績】!$D$55*$B$51)*(入力表1【実績】!$E$54*各種係数!V47+入力表1【実績】!$F$54*各種係数!V53+入力表1【実績】!$G$54*各種係数!V59+入力表1【実績】!$H$54*各種係数!V65+入力表1【実績】!$I$54*各種係数!V71)+(入力表1【実績】!$D$55*(1-$B$51))*(入力表1【実績】!$E$55*各種係数!V77+入力表1【実績】!$G$55*各種係数!V83+入力表1【実績】!$H$55*各種係数!V89+入力表1【実績】!$I$55*各種係数!V95))*各種係数!$N$26-概要表【実績】!E36,"#,###")&amp;"）"),"")</f>
        <v/>
      </c>
      <c r="N52" s="415" t="str">
        <f>IF(AND(COUNT(入力表1【予測】!$D$54:$D$55)&gt;0,COUNT(入力表1【実績】!$D$54:$D$55)&gt;0,ISNUMBER($B$51)),TEXT(((入力表1【実績】!$D$54+入力表1【実績】!$D$55*$B$51)*(入力表1【実績】!$E$54*各種係数!W47+入力表1【実績】!$F$54*各種係数!W53+入力表1【実績】!$G$54*各種係数!W59+入力表1【実績】!$H$54*各種係数!W65+入力表1【実績】!$I$54*各種係数!W71)+(入力表1【実績】!$D$55*(1-$B$51))*(入力表1【実績】!$E$55*各種係数!W77+入力表1【実績】!$G$55*各種係数!W83+入力表1【実績】!$H$55*各種係数!W89+入力表1【実績】!$I$55*各種係数!W95))*各種係数!$N$26,"#,###")&amp;IF(((((入力表1【実績】!$D$54+入力表1【実績】!$D$55*$B$51)*(入力表1【実績】!$E$54*各種係数!W47+入力表1【実績】!$F$54*各種係数!W53+入力表1【実績】!$G$54*各種係数!W59+入力表1【実績】!$H$54*各種係数!W65+入力表1【実績】!$I$54*各種係数!W71)+(入力表1【実績】!$D$55*(1-$B$51))*(入力表1【実績】!$E$55*各種係数!W77+入力表1【実績】!$G$55*各種係数!W83+入力表1【実績】!$H$55*各種係数!W89+入力表1【実績】!$I$55*各種係数!W95))*各種係数!$N$26)-概要表【実績】!F36)&gt;0.5,"（+"&amp;TEXT(((入力表1【実績】!$D$54+入力表1【実績】!$D$55*$B$51)*(入力表1【実績】!$E$54*各種係数!W47+入力表1【実績】!$F$54*各種係数!W53+入力表1【実績】!$G$54*各種係数!W59+入力表1【実績】!$H$54*各種係数!W65+入力表1【実績】!$I$54*各種係数!W71)+(入力表1【実績】!$D$55*(1-$B$51))*(入力表1【実績】!$E$55*各種係数!W77+入力表1【実績】!$G$55*各種係数!W83+入力表1【実績】!$H$55*各種係数!W89+入力表1【実績】!$I$55*各種係数!W95))*各種係数!$N$26-概要表【実績】!F36,"#,###")&amp;"）","（"&amp;TEXT(((入力表1【実績】!$D$54+入力表1【実績】!$D$55*$B$51)*(入力表1【実績】!$E$54*各種係数!W47+入力表1【実績】!$F$54*各種係数!W53+入力表1【実績】!$G$54*各種係数!W59+入力表1【実績】!$H$54*各種係数!W65+入力表1【実績】!$I$54*各種係数!W71)+(入力表1【実績】!$D$55*(1-$B$51))*(入力表1【実績】!$E$55*各種係数!W77+入力表1【実績】!$G$55*各種係数!W83+入力表1【実績】!$H$55*各種係数!W89+入力表1【実績】!$I$55*各種係数!W95))*各種係数!$N$26-概要表【実績】!F36,"#,###")&amp;"）"),"")</f>
        <v/>
      </c>
      <c r="O52" s="415" t="str">
        <f>IF(AND(COUNT(入力表1【予測】!$D$54:$D$55)&gt;0,COUNT(入力表1【実績】!$D$54:$D$55)&gt;0,ISNUMBER($B$51)),TEXT(((入力表1【実績】!$D$54+入力表1【実績】!$D$55*$B$51)*(入力表1【実績】!$E$54*各種係数!X47+入力表1【実績】!$F$54*各種係数!X53+入力表1【実績】!$G$54*各種係数!X59+入力表1【実績】!$H$54*各種係数!X65+入力表1【実績】!$I$54*各種係数!X71)+(入力表1【実績】!$D$55*(1-$B$51))*(入力表1【実績】!$E$55*各種係数!X77+入力表1【実績】!$G$55*各種係数!X83+入力表1【実績】!$H$55*各種係数!X89+入力表1【実績】!$I$55*各種係数!X95))*各種係数!$N$26,"#,###")&amp;IF(((((入力表1【実績】!$D$54+入力表1【実績】!$D$55*$B$51)*(入力表1【実績】!$E$54*各種係数!X47+入力表1【実績】!$F$54*各種係数!X53+入力表1【実績】!$G$54*各種係数!X59+入力表1【実績】!$H$54*各種係数!X65+入力表1【実績】!$I$54*各種係数!X71)+(入力表1【実績】!$D$55*(1-$B$51))*(入力表1【実績】!$E$55*各種係数!X77+入力表1【実績】!$G$55*各種係数!X83+入力表1【実績】!$H$55*各種係数!X89+入力表1【実績】!$I$55*各種係数!X95))*各種係数!$N$26)-概要表【実績】!G36)&gt;0.5,"（+"&amp;TEXT(((入力表1【実績】!$D$54+入力表1【実績】!$D$55*$B$51)*(入力表1【実績】!$E$54*各種係数!X47+入力表1【実績】!$F$54*各種係数!X53+入力表1【実績】!$G$54*各種係数!X59+入力表1【実績】!$H$54*各種係数!X65+入力表1【実績】!$I$54*各種係数!X71)+(入力表1【実績】!$D$55*(1-$B$51))*(入力表1【実績】!$E$55*各種係数!X77+入力表1【実績】!$G$55*各種係数!X83+入力表1【実績】!$H$55*各種係数!X89+入力表1【実績】!$I$55*各種係数!X95))*各種係数!$N$26-概要表【実績】!G36,"#,###")&amp;"）","（"&amp;TEXT(((入力表1【実績】!$D$54+入力表1【実績】!$D$55*$B$51)*(入力表1【実績】!$E$54*各種係数!X47+入力表1【実績】!$F$54*各種係数!X53+入力表1【実績】!$G$54*各種係数!X59+入力表1【実績】!$H$54*各種係数!X65+入力表1【実績】!$I$54*各種係数!X71)+(入力表1【実績】!$D$55*(1-$B$51))*(入力表1【実績】!$E$55*各種係数!X77+入力表1【実績】!$G$55*各種係数!X83+入力表1【実績】!$H$55*各種係数!X89+入力表1【実績】!$I$55*各種係数!X95))*各種係数!$N$26-概要表【実績】!G36,"#,###")&amp;"）"),"")</f>
        <v/>
      </c>
      <c r="P52" s="415" t="str">
        <f>IF(AND(COUNT(入力表1【予測】!$D$54:$D$55)&gt;0,COUNT(入力表1【実績】!$D$54:$D$55)&gt;0,ISNUMBER($B$51)),TEXT((入力表1【実績】!$D$54+入力表1【実績】!$D$55*$B$51)*(入力表1【実績】!$E$54*各種係数!Y47+入力表1【実績】!$F$54*各種係数!Y53+入力表1【実績】!$G$54*各種係数!Y59+入力表1【実績】!$H$54*各種係数!Y65+入力表1【実績】!$I$54*各種係数!Y71)+(入力表1【実績】!$D$55*(1-$B$51))*(入力表1【実績】!$E$55*各種係数!Y77+入力表1【実績】!$G$55*各種係数!Y83+入力表1【実績】!$H$55*各種係数!Y89+入力表1【実績】!$I$55*各種係数!Y95),"#,###")&amp;IF((((入力表1【実績】!$D$54+入力表1【実績】!$D$55*$B$51)*(入力表1【実績】!$E$54*各種係数!Y47+入力表1【実績】!$F$54*各種係数!Y53+入力表1【実績】!$G$54*各種係数!Y59+入力表1【実績】!$H$54*各種係数!Y65+入力表1【実績】!$I$54*各種係数!Y71)+(入力表1【実績】!$D$55*(1-$B$51))*(入力表1【実績】!$E$55*各種係数!Y77+入力表1【実績】!$G$55*各種係数!Y83+入力表1【実績】!$H$55*各種係数!Y89+入力表1【実績】!$I$55*各種係数!Y95))-概要表【実績】!H36)&gt;0.5,"（+"&amp;TEXT((入力表1【実績】!$D$54+入力表1【実績】!$D$55*$B$51)*(入力表1【実績】!$E$54*各種係数!Y47+入力表1【実績】!$F$54*各種係数!Y53+入力表1【実績】!$G$54*各種係数!Y59+入力表1【実績】!$H$54*各種係数!Y65+入力表1【実績】!$I$54*各種係数!Y71)+(入力表1【実績】!$D$55*(1-$B$51))*(入力表1【実績】!$E$55*各種係数!Y77+入力表1【実績】!$G$55*各種係数!Y83+入力表1【実績】!$H$55*各種係数!Y89+入力表1【実績】!$I$55*各種係数!Y95)-概要表【実績】!H36,"#,###")&amp;"）","（"&amp;TEXT((入力表1【実績】!$D$54+入力表1【実績】!$D$55*$B$51)*(入力表1【実績】!$E$54*各種係数!Y47+入力表1【実績】!$F$54*各種係数!Y53+入力表1【実績】!$G$54*各種係数!Y59+入力表1【実績】!$H$54*各種係数!Y65+入力表1【実績】!$I$54*各種係数!Y71)+(入力表1【実績】!$D$55*(1-$B$51))*(入力表1【実績】!$E$55*各種係数!Y77+入力表1【実績】!$G$55*各種係数!Y83+入力表1【実績】!$H$55*各種係数!Y89+入力表1【実績】!$I$55*各種係数!Y95)-概要表【実績】!H36,"#,###")&amp;"）"),"")</f>
        <v/>
      </c>
      <c r="Q52" s="415" t="str">
        <f>IF(AND(COUNT(入力表1【予測】!$D$54:$D$55)&gt;0,COUNT(入力表1【実績】!$D$54:$D$55)&gt;0,ISNUMBER($B$51)),TEXT((入力表1【実績】!$D$54+入力表1【実績】!$D$55*$B$51)*(入力表1【実績】!$E$54*各種係数!Z47+入力表1【実績】!$F$54*各種係数!Z53+入力表1【実績】!$G$54*各種係数!Z59+入力表1【実績】!$H$54*各種係数!Z65+入力表1【実績】!$I$54*各種係数!Z71)+(入力表1【実績】!$D$55*(1-$B$51))*(入力表1【実績】!$E$55*各種係数!Z77+入力表1【実績】!$G$55*各種係数!Z83+入力表1【実績】!$H$55*各種係数!Z89+入力表1【実績】!$I$55*各種係数!Z95),"#,###")&amp;IF((((入力表1【実績】!$D$54+入力表1【実績】!$D$55*$B$51)*(入力表1【実績】!$E$54*各種係数!Z47+入力表1【実績】!$F$54*各種係数!Z53+入力表1【実績】!$G$54*各種係数!Z59+入力表1【実績】!$H$54*各種係数!Z65+入力表1【実績】!$I$54*各種係数!Z71)+(入力表1【実績】!$D$55*(1-$B$51))*(入力表1【実績】!$E$55*各種係数!Z77+入力表1【実績】!$G$55*各種係数!Z83+入力表1【実績】!$H$55*各種係数!Z89+入力表1【実績】!$I$55*各種係数!Z95))-概要表【実績】!I36)&gt;0.5,"（+"&amp;TEXT((入力表1【実績】!$D$54+入力表1【実績】!$D$55*$B$51)*(入力表1【実績】!$E$54*各種係数!Z47+入力表1【実績】!$F$54*各種係数!Z53+入力表1【実績】!$G$54*各種係数!Z59+入力表1【実績】!$H$54*各種係数!Z65+入力表1【実績】!$I$54*各種係数!Z71)+(入力表1【実績】!$D$55*(1-$B$51))*(入力表1【実績】!$E$55*各種係数!Z77+入力表1【実績】!$G$55*各種係数!Z83+入力表1【実績】!$H$55*各種係数!Z89+入力表1【実績】!$I$55*各種係数!Z95)-概要表【実績】!I36,"#,###")&amp;"）","（"&amp;TEXT((入力表1【実績】!$D$54+入力表1【実績】!$D$55*$B$51)*(入力表1【実績】!$E$54*各種係数!Z47+入力表1【実績】!$F$54*各種係数!Z53+入力表1【実績】!$G$54*各種係数!Z59+入力表1【実績】!$H$54*各種係数!Z65+入力表1【実績】!$I$54*各種係数!Z71)+(入力表1【実績】!$D$55*(1-$B$51))*(入力表1【実績】!$E$55*各種係数!Z77+入力表1【実績】!$G$55*各種係数!Z83+入力表1【実績】!$H$55*各種係数!Z89+入力表1【実績】!$I$55*各種係数!Z95)-概要表【実績】!I36,"#,###")&amp;"）"),"")</f>
        <v/>
      </c>
    </row>
    <row r="53" spans="2:17" x14ac:dyDescent="0.15">
      <c r="J53" s="467"/>
      <c r="K53" s="559" t="s">
        <v>833</v>
      </c>
      <c r="L53" s="560"/>
      <c r="M53" s="416" t="str">
        <f>IF(AND(COUNT(入力表1【予測】!$D$54:$D$55)&gt;0,COUNT(入力表1【実績】!$D$54:$D$55)&gt;0,ISNUMBER($B$51)),TEXT(((入力表1【実績】!$D$54+入力表1【実績】!$D$55*$B$51)*(入力表1【実績】!$E$54*各種係数!V48+入力表1【実績】!$F$54*各種係数!V54+入力表1【実績】!$G$54*各種係数!V60+入力表1【実績】!$H$54*各種係数!V66+入力表1【実績】!$I$54*各種係数!V72)+(入力表1【実績】!$D$55*(1-$B$51))*(入力表1【実績】!$E$55*各種係数!V78+入力表1【実績】!$G$55*各種係数!V84+入力表1【実績】!$H$55*各種係数!V90+入力表1【実績】!$I$55*各種係数!V96))*各種係数!$N$26,"#,###")&amp;IF(((((入力表1【実績】!$D$54+入力表1【実績】!$D$55*$B$51)*(入力表1【実績】!$E$54*各種係数!V48+入力表1【実績】!$F$54*各種係数!V54+入力表1【実績】!$G$54*各種係数!V60+入力表1【実績】!$H$54*各種係数!V66+入力表1【実績】!$I$54*各種係数!V72)+(入力表1【実績】!$D$55*(1-$B$51))*(入力表1【実績】!$E$55*各種係数!V78+入力表1【実績】!$G$55*各種係数!V84+入力表1【実績】!$H$55*各種係数!V90+入力表1【実績】!$I$55*各種係数!V96))*各種係数!$N$26)-概要表【実績】!E37)&gt;0.5,"（+"&amp;TEXT(((入力表1【実績】!$D$54+入力表1【実績】!$D$55*$B$51)*(入力表1【実績】!$E$54*各種係数!V48+入力表1【実績】!$F$54*各種係数!V54+入力表1【実績】!$G$54*各種係数!V60+入力表1【実績】!$H$54*各種係数!V66+入力表1【実績】!$I$54*各種係数!V72)+(入力表1【実績】!$D$55*(1-$B$51))*(入力表1【実績】!$E$55*各種係数!V78+入力表1【実績】!$G$55*各種係数!V84+入力表1【実績】!$H$55*各種係数!V90+入力表1【実績】!$I$55*各種係数!V96))*各種係数!$N$26-概要表【実績】!E37,"#,###")&amp;"）","（"&amp;TEXT(((入力表1【実績】!$D$54+入力表1【実績】!$D$55*$B$51)*(入力表1【実績】!$E$54*各種係数!V48+入力表1【実績】!$F$54*各種係数!V54+入力表1【実績】!$G$54*各種係数!V60+入力表1【実績】!$H$54*各種係数!V66+入力表1【実績】!$I$54*各種係数!V72)+(入力表1【実績】!$D$55*(1-$B$51))*(入力表1【実績】!$E$55*各種係数!V78+入力表1【実績】!$G$55*各種係数!V84+入力表1【実績】!$H$55*各種係数!V90+入力表1【実績】!$I$55*各種係数!V96))*各種係数!$N$26-概要表【実績】!E37,"#,###")&amp;"）"),"")</f>
        <v/>
      </c>
      <c r="N53" s="417" t="str">
        <f>IF(AND(COUNT(入力表1【予測】!$D$54:$D$55)&gt;0,COUNT(入力表1【実績】!$D$54:$D$55)&gt;0,ISNUMBER($B$51)),TEXT(((入力表1【実績】!$D$54+入力表1【実績】!$D$55*$B$51)*(入力表1【実績】!$E$54*各種係数!W48+入力表1【実績】!$F$54*各種係数!W54+入力表1【実績】!$G$54*各種係数!W60+入力表1【実績】!$H$54*各種係数!W66+入力表1【実績】!$I$54*各種係数!W72)+(入力表1【実績】!$D$55*(1-$B$51))*(入力表1【実績】!$E$55*各種係数!W78+入力表1【実績】!$G$55*各種係数!W84+入力表1【実績】!$H$55*各種係数!W90+入力表1【実績】!$I$55*各種係数!W96))*各種係数!$N$26,"#,###")&amp;IF(((((入力表1【実績】!$D$54+入力表1【実績】!$D$55*$B$51)*(入力表1【実績】!$E$54*各種係数!W48+入力表1【実績】!$F$54*各種係数!W54+入力表1【実績】!$G$54*各種係数!W60+入力表1【実績】!$H$54*各種係数!W66+入力表1【実績】!$I$54*各種係数!W72)+(入力表1【実績】!$D$55*(1-$B$51))*(入力表1【実績】!$E$55*各種係数!W78+入力表1【実績】!$G$55*各種係数!W84+入力表1【実績】!$H$55*各種係数!W90+入力表1【実績】!$I$55*各種係数!W96))*各種係数!$N$26)-概要表【実績】!F37)&gt;0.5,"（+"&amp;TEXT(((入力表1【実績】!$D$54+入力表1【実績】!$D$55*$B$51)*(入力表1【実績】!$E$54*各種係数!W48+入力表1【実績】!$F$54*各種係数!W54+入力表1【実績】!$G$54*各種係数!W60+入力表1【実績】!$H$54*各種係数!W66+入力表1【実績】!$I$54*各種係数!W72)+(入力表1【実績】!$D$55*(1-$B$51))*(入力表1【実績】!$E$55*各種係数!W78+入力表1【実績】!$G$55*各種係数!W84+入力表1【実績】!$H$55*各種係数!W90+入力表1【実績】!$I$55*各種係数!W96))*各種係数!$N$26-概要表【実績】!F37,"#,###")&amp;"）","（"&amp;TEXT(((入力表1【実績】!$D$54+入力表1【実績】!$D$55*$B$51)*(入力表1【実績】!$E$54*各種係数!W48+入力表1【実績】!$F$54*各種係数!W54+入力表1【実績】!$G$54*各種係数!W60+入力表1【実績】!$H$54*各種係数!W66+入力表1【実績】!$I$54*各種係数!W72)+(入力表1【実績】!$D$55*(1-$B$51))*(入力表1【実績】!$E$55*各種係数!W78+入力表1【実績】!$G$55*各種係数!W84+入力表1【実績】!$H$55*各種係数!W90+入力表1【実績】!$I$55*各種係数!W96))*各種係数!$N$26-概要表【実績】!F37,"#,###")&amp;"）"),"")</f>
        <v/>
      </c>
      <c r="O53" s="417" t="str">
        <f>IF(AND(COUNT(入力表1【予測】!$D$54:$D$55)&gt;0,COUNT(入力表1【実績】!$D$54:$D$55)&gt;0,ISNUMBER($B$51)),TEXT(((入力表1【実績】!$D$54+入力表1【実績】!$D$55*$B$51)*(入力表1【実績】!$E$54*各種係数!X48+入力表1【実績】!$F$54*各種係数!X54+入力表1【実績】!$G$54*各種係数!X60+入力表1【実績】!$H$54*各種係数!X66+入力表1【実績】!$I$54*各種係数!X72)+(入力表1【実績】!$D$55*(1-$B$51))*(入力表1【実績】!$E$55*各種係数!X78+入力表1【実績】!$G$55*各種係数!X84+入力表1【実績】!$H$55*各種係数!X90+入力表1【実績】!$I$55*各種係数!X96))*各種係数!$N$26,"#,###")&amp;IF(((((入力表1【実績】!$D$54+入力表1【実績】!$D$55*$B$51)*(入力表1【実績】!$E$54*各種係数!X48+入力表1【実績】!$F$54*各種係数!X54+入力表1【実績】!$G$54*各種係数!X60+入力表1【実績】!$H$54*各種係数!X66+入力表1【実績】!$I$54*各種係数!X72)+(入力表1【実績】!$D$55*(1-$B$51))*(入力表1【実績】!$E$55*各種係数!X78+入力表1【実績】!$G$55*各種係数!X84+入力表1【実績】!$H$55*各種係数!X90+入力表1【実績】!$I$55*各種係数!X96))*各種係数!$N$26)-概要表【実績】!G37)&gt;0.5,"（+"&amp;TEXT(((入力表1【実績】!$D$54+入力表1【実績】!$D$55*$B$51)*(入力表1【実績】!$E$54*各種係数!X48+入力表1【実績】!$F$54*各種係数!X54+入力表1【実績】!$G$54*各種係数!X60+入力表1【実績】!$H$54*各種係数!X66+入力表1【実績】!$I$54*各種係数!X72)+(入力表1【実績】!$D$55*(1-$B$51))*(入力表1【実績】!$E$55*各種係数!X78+入力表1【実績】!$G$55*各種係数!X84+入力表1【実績】!$H$55*各種係数!X90+入力表1【実績】!$I$55*各種係数!X96))*各種係数!$N$26-概要表【実績】!G37,"#,###")&amp;"）","（"&amp;TEXT(((入力表1【実績】!$D$54+入力表1【実績】!$D$55*$B$51)*(入力表1【実績】!$E$54*各種係数!X48+入力表1【実績】!$F$54*各種係数!X54+入力表1【実績】!$G$54*各種係数!X60+入力表1【実績】!$H$54*各種係数!X66+入力表1【実績】!$I$54*各種係数!X72)+(入力表1【実績】!$D$55*(1-$B$51))*(入力表1【実績】!$E$55*各種係数!X78+入力表1【実績】!$G$55*各種係数!X84+入力表1【実績】!$H$55*各種係数!X90+入力表1【実績】!$I$55*各種係数!X96))*各種係数!$N$26-概要表【実績】!G37,"#,###")&amp;"）"),"")</f>
        <v/>
      </c>
      <c r="P53" s="417" t="str">
        <f>IF(AND(COUNT(入力表1【予測】!$D$54:$D$55)&gt;0,COUNT(入力表1【実績】!$D$54:$D$55)&gt;0,ISNUMBER($B$51)),TEXT((入力表1【実績】!$D$54+入力表1【実績】!$D$55*$B$51)*(入力表1【実績】!$E$54*各種係数!Y48+入力表1【実績】!$F$54*各種係数!Y54+入力表1【実績】!$G$54*各種係数!Y60+入力表1【実績】!$H$54*各種係数!Y66+入力表1【実績】!$I$54*各種係数!Y72)+(入力表1【実績】!$D$55*(1-$B$51))*(入力表1【実績】!$E$55*各種係数!Y78+入力表1【実績】!$G$55*各種係数!Y84+入力表1【実績】!$H$55*各種係数!Y90+入力表1【実績】!$I$55*各種係数!Y96),"#,###")&amp;IF((((入力表1【実績】!$D$54+入力表1【実績】!$D$55*$B$51)*(入力表1【実績】!$E$54*各種係数!Y48+入力表1【実績】!$F$54*各種係数!Y54+入力表1【実績】!$G$54*各種係数!Y60+入力表1【実績】!$H$54*各種係数!Y66+入力表1【実績】!$I$54*各種係数!Y72)+(入力表1【実績】!$D$55*(1-$B$51))*(入力表1【実績】!$E$55*各種係数!Y78+入力表1【実績】!$G$55*各種係数!Y84+入力表1【実績】!$H$55*各種係数!Y90+入力表1【実績】!$I$55*各種係数!Y96))-概要表【実績】!H37)&gt;0.5,"（+"&amp;TEXT((入力表1【実績】!$D$54+入力表1【実績】!$D$55*$B$51)*(入力表1【実績】!$E$54*各種係数!Y48+入力表1【実績】!$F$54*各種係数!Y54+入力表1【実績】!$G$54*各種係数!Y60+入力表1【実績】!$H$54*各種係数!Y66+入力表1【実績】!$I$54*各種係数!Y72)+(入力表1【実績】!$D$55*(1-$B$51))*(入力表1【実績】!$E$55*各種係数!Y78+入力表1【実績】!$G$55*各種係数!Y84+入力表1【実績】!$H$55*各種係数!Y90+入力表1【実績】!$I$55*各種係数!Y96)-概要表【実績】!H37,"#,###")&amp;"）","（"&amp;TEXT((入力表1【実績】!$D$54+入力表1【実績】!$D$55*$B$51)*(入力表1【実績】!$E$54*各種係数!Y48+入力表1【実績】!$F$54*各種係数!Y54+入力表1【実績】!$G$54*各種係数!Y60+入力表1【実績】!$H$54*各種係数!Y66+入力表1【実績】!$I$54*各種係数!Y72)+(入力表1【実績】!$D$55*(1-$B$51))*(入力表1【実績】!$E$55*各種係数!Y78+入力表1【実績】!$G$55*各種係数!Y84+入力表1【実績】!$H$55*各種係数!Y90+入力表1【実績】!$I$55*各種係数!Y96)-概要表【実績】!H37,"#,###")&amp;"）"),"")</f>
        <v/>
      </c>
      <c r="Q53" s="417" t="str">
        <f>IF(AND(COUNT(入力表1【予測】!$D$54:$D$55)&gt;0,COUNT(入力表1【実績】!$D$54:$D$55)&gt;0,ISNUMBER($B$51)),TEXT((入力表1【実績】!$D$54+入力表1【実績】!$D$55*$B$51)*(入力表1【実績】!$E$54*各種係数!Z48+入力表1【実績】!$F$54*各種係数!Z54+入力表1【実績】!$G$54*各種係数!Z60+入力表1【実績】!$H$54*各種係数!Z66+入力表1【実績】!$I$54*各種係数!Z72)+(入力表1【実績】!$D$55*(1-$B$51))*(入力表1【実績】!$E$55*各種係数!Z78+入力表1【実績】!$G$55*各種係数!Z84+入力表1【実績】!$H$55*各種係数!Z90+入力表1【実績】!$I$55*各種係数!Z96),"#,###")&amp;IF((((入力表1【実績】!$D$54+入力表1【実績】!$D$55*$B$51)*(入力表1【実績】!$E$54*各種係数!Z48+入力表1【実績】!$F$54*各種係数!Z54+入力表1【実績】!$G$54*各種係数!Z60+入力表1【実績】!$H$54*各種係数!Z66+入力表1【実績】!$I$54*各種係数!Z72)+(入力表1【実績】!$D$55*(1-$B$51))*(入力表1【実績】!$E$55*各種係数!Z78+入力表1【実績】!$G$55*各種係数!Z84+入力表1【実績】!$H$55*各種係数!Z90+入力表1【実績】!$I$55*各種係数!Z96))-概要表【実績】!I37)&gt;0.5,"（+"&amp;TEXT((入力表1【実績】!$D$54+入力表1【実績】!$D$55*$B$51)*(入力表1【実績】!$E$54*各種係数!Z48+入力表1【実績】!$F$54*各種係数!Z54+入力表1【実績】!$G$54*各種係数!Z60+入力表1【実績】!$H$54*各種係数!Z66+入力表1【実績】!$I$54*各種係数!Z72)+(入力表1【実績】!$D$55*(1-$B$51))*(入力表1【実績】!$E$55*各種係数!Z78+入力表1【実績】!$G$55*各種係数!Z84+入力表1【実績】!$H$55*各種係数!Z90+入力表1【実績】!$I$55*各種係数!Z96)-概要表【実績】!I37,"#,###")&amp;"）","（"&amp;TEXT((入力表1【実績】!$D$54+入力表1【実績】!$D$55*$B$51)*(入力表1【実績】!$E$54*各種係数!Z48+入力表1【実績】!$F$54*各種係数!Z54+入力表1【実績】!$G$54*各種係数!Z60+入力表1【実績】!$H$54*各種係数!Z66+入力表1【実績】!$I$54*各種係数!Z72)+(入力表1【実績】!$D$55*(1-$B$51))*(入力表1【実績】!$E$55*各種係数!Z78+入力表1【実績】!$G$55*各種係数!Z84+入力表1【実績】!$H$55*各種係数!Z90+入力表1【実績】!$I$55*各種係数!Z96)-概要表【実績】!I37,"#,###")&amp;"）"),"")</f>
        <v/>
      </c>
    </row>
    <row r="54" spans="2:17" x14ac:dyDescent="0.15">
      <c r="J54" s="210" t="s">
        <v>10</v>
      </c>
    </row>
    <row r="55" spans="2:17" x14ac:dyDescent="0.15">
      <c r="J55" s="210"/>
    </row>
    <row r="56" spans="2:17" x14ac:dyDescent="0.15">
      <c r="J56" s="210"/>
    </row>
    <row r="58" spans="2:17" ht="19.5" x14ac:dyDescent="0.15">
      <c r="B58" s="1" t="s">
        <v>904</v>
      </c>
    </row>
    <row r="60" spans="2:17" x14ac:dyDescent="0.15">
      <c r="P60" s="473" t="str">
        <f>"（単位："&amp;入力表1【予測】!L15&amp;"、人）"</f>
        <v>（単位：千円、人）</v>
      </c>
      <c r="Q60" s="473"/>
    </row>
    <row r="61" spans="2:17" ht="15.95" customHeight="1" x14ac:dyDescent="0.15">
      <c r="B61" s="2" t="s">
        <v>787</v>
      </c>
      <c r="J61" s="401"/>
      <c r="K61" s="443"/>
      <c r="L61" s="455"/>
      <c r="M61" s="193" t="s">
        <v>7</v>
      </c>
      <c r="N61" s="175"/>
      <c r="O61" s="102"/>
      <c r="P61" s="193" t="s">
        <v>6</v>
      </c>
      <c r="Q61" s="102"/>
    </row>
    <row r="62" spans="2:17" x14ac:dyDescent="0.45">
      <c r="J62" s="194"/>
      <c r="K62" s="472"/>
      <c r="L62" s="457"/>
      <c r="M62" s="195"/>
      <c r="N62" s="196" t="s">
        <v>228</v>
      </c>
      <c r="O62" s="197"/>
      <c r="P62" s="195"/>
      <c r="Q62" s="198" t="s">
        <v>836</v>
      </c>
    </row>
    <row r="63" spans="2:17" ht="19.5" thickBot="1" x14ac:dyDescent="0.5">
      <c r="D63" s="10" t="s">
        <v>488</v>
      </c>
      <c r="J63" s="402"/>
      <c r="K63" s="445"/>
      <c r="L63" s="456"/>
      <c r="M63" s="200"/>
      <c r="N63" s="411"/>
      <c r="O63" s="202" t="s">
        <v>835</v>
      </c>
      <c r="P63" s="200"/>
      <c r="Q63" s="412"/>
    </row>
    <row r="64" spans="2:17" ht="20.25" thickTop="1" thickBot="1" x14ac:dyDescent="0.2">
      <c r="B64" s="400" t="s">
        <v>784</v>
      </c>
      <c r="C64" s="565"/>
      <c r="D64" s="566"/>
      <c r="J64" s="194"/>
      <c r="K64" s="437" t="s">
        <v>831</v>
      </c>
      <c r="L64" s="436"/>
      <c r="M64" s="413" t="str">
        <f>IF(AND(COUNT(入力表1【予測】!$D$54:$D$55)&gt;0,COUNT(入力表1【実績】!$D$54:$D$55)&gt;0,COUNT($C$64:$D$65)&gt;0),TEXT(概要表【実績】!E34+(入力表1【実績】!$D$54*$C$64*(入力表1【実績】!$E$54/SUM(入力表1【実績】!$E$54:$I$54)*各種係数!V45+入力表1【実績】!$F$54/SUM(入力表1【実績】!$E$54:$I$54)*各種係数!V51+入力表1【実績】!$G$54/SUM(入力表1【実績】!$E$54:$I$54)*各種係数!V57+入力表1【実績】!$H$54/SUM(入力表1【実績】!$E$54:$I$54)*各種係数!V63+入力表1【実績】!$I$54/SUM(入力表1【実績】!$E$54:$I$54)*各種係数!V69)+入力表1【実績】!$D$55*$C$65*(入力表1【実績】!$E$55/SUM(入力表1【実績】!$E$55:$I$55)*各種係数!V75+入力表1【実績】!$G$55/SUM(入力表1【実績】!$E$55:$I$55)*各種係数!V81+入力表1【実績】!$H$55/SUM(入力表1【実績】!$E$55:$I$55)*各種係数!V87+入力表1【実績】!$I$55/SUM(入力表1【実績】!$E$55:$I$55)*各種係数!V93))*各種係数!$N$26,"#,###")&amp;IF(((入力表1【実績】!$D$54*$C$64*(入力表1【実績】!$E$54/SUM(入力表1【実績】!$E$54:$I$54)*各種係数!V45+入力表1【実績】!$F$54/SUM(入力表1【実績】!$E$54:$I$54)*各種係数!V51+入力表1【実績】!$G$54/SUM(入力表1【実績】!$E$54:$I$54)*各種係数!V57+入力表1【実績】!$H$54/SUM(入力表1【実績】!$E$54:$I$54)*各種係数!V63+入力表1【実績】!$I$54/SUM(入力表1【実績】!$E$54:$I$54)*各種係数!V69)+入力表1【実績】!$D$55*$C$65*(入力表1【実績】!$E$55/SUM(入力表1【実績】!$E$55:$I$55)*各種係数!V75+入力表1【実績】!$G$55/SUM(入力表1【実績】!$E$55:$I$55)*各種係数!V81+入力表1【実績】!$H$55/SUM(入力表1【実績】!$E$55:$I$55)*各種係数!V87+入力表1【実績】!$I$55/SUM(入力表1【実績】!$E$55:$I$55)*各種係数!V93))*各種係数!$N$26)&gt;0.5,"（+"&amp;TEXT((入力表1【実績】!$D$54*$C$64*(入力表1【実績】!$E$54/SUM(入力表1【実績】!$E$54:$I$54)*各種係数!V45+入力表1【実績】!$F$54/SUM(入力表1【実績】!$E$54:$I$54)*各種係数!V51+入力表1【実績】!$G$54/SUM(入力表1【実績】!$E$54:$I$54)*各種係数!V57+入力表1【実績】!$H$54/SUM(入力表1【実績】!$E$54:$I$54)*各種係数!V63+入力表1【実績】!$I$54/SUM(入力表1【実績】!$E$54:$I$54)*各種係数!V69)+入力表1【実績】!$D$55*$C$65*(入力表1【実績】!$E$55/SUM(入力表1【実績】!$E$55:$I$55)*各種係数!V75+入力表1【実績】!$G$55/SUM(入力表1【実績】!$E$55:$I$55)*各種係数!V81+入力表1【実績】!$H$55/SUM(入力表1【実績】!$E$55:$I$55)*各種係数!V87+入力表1【実績】!$I$55/SUM(入力表1【実績】!$E$55:$I$55)*各種係数!V93))*各種係数!$N$26,"#,###")&amp;"）","（"&amp;TEXT((入力表1【実績】!$D$54*$C$64*(入力表1【実績】!$E$54/SUM(入力表1【実績】!$E$54:$I$54)*各種係数!V45+入力表1【実績】!$F$54/SUM(入力表1【実績】!$E$54:$I$54)*各種係数!V51+入力表1【実績】!$G$54/SUM(入力表1【実績】!$E$54:$I$54)*各種係数!V57+入力表1【実績】!$H$54/SUM(入力表1【実績】!$E$54:$I$54)*各種係数!V63+入力表1【実績】!$I$54/SUM(入力表1【実績】!$E$54:$I$54)*各種係数!V69)+入力表1【実績】!$D$55*$C$65*(入力表1【実績】!$E$55/SUM(入力表1【実績】!$E$55:$I$55)*各種係数!V75+入力表1【実績】!$G$55/SUM(入力表1【実績】!$E$55:$I$55)*各種係数!V81+入力表1【実績】!$H$55/SUM(入力表1【実績】!$E$55:$I$55)*各種係数!V87+入力表1【実績】!$I$55/SUM(入力表1【実績】!$E$55:$I$55)*各種係数!V93))*各種係数!$N$26,"#,###")&amp;"）"),"")</f>
        <v/>
      </c>
      <c r="N64" s="413" t="str">
        <f>IF(AND(COUNT(入力表1【予測】!$D$54:$D$55)&gt;0,COUNT(入力表1【実績】!$D$54:$D$55)&gt;0,COUNT($C$64:$D$65)&gt;0),TEXT(概要表【実績】!F34+(入力表1【実績】!$D$54*$C$64*(入力表1【実績】!$E$54/SUM(入力表1【実績】!$E$54:$I$54)*各種係数!W45+入力表1【実績】!$F$54/SUM(入力表1【実績】!$E$54:$I$54)*各種係数!W51+入力表1【実績】!$G$54/SUM(入力表1【実績】!$E$54:$I$54)*各種係数!W57+入力表1【実績】!$H$54/SUM(入力表1【実績】!$E$54:$I$54)*各種係数!W63+入力表1【実績】!$I$54/SUM(入力表1【実績】!$E$54:$I$54)*各種係数!W69)+入力表1【実績】!$D$55*$C$65*(入力表1【実績】!$E$55/SUM(入力表1【実績】!$E$55:$I$55)*各種係数!W75+入力表1【実績】!$G$55/SUM(入力表1【実績】!$E$55:$I$55)*各種係数!W81+入力表1【実績】!$H$55/SUM(入力表1【実績】!$E$55:$I$55)*各種係数!W87+入力表1【実績】!$I$55/SUM(入力表1【実績】!$E$55:$I$55)*各種係数!W93))*各種係数!$N$26,"#,###")&amp;IF(((入力表1【実績】!$D$54*$C$64*(入力表1【実績】!$E$54/SUM(入力表1【実績】!$E$54:$I$54)*各種係数!W45+入力表1【実績】!$F$54/SUM(入力表1【実績】!$E$54:$I$54)*各種係数!W51+入力表1【実績】!$G$54/SUM(入力表1【実績】!$E$54:$I$54)*各種係数!W57+入力表1【実績】!$H$54/SUM(入力表1【実績】!$E$54:$I$54)*各種係数!W63+入力表1【実績】!$I$54/SUM(入力表1【実績】!$E$54:$I$54)*各種係数!W69)+入力表1【実績】!$D$55*$C$65*(入力表1【実績】!$E$55/SUM(入力表1【実績】!$E$55:$I$55)*各種係数!W75+入力表1【実績】!$G$55/SUM(入力表1【実績】!$E$55:$I$55)*各種係数!W81+入力表1【実績】!$H$55/SUM(入力表1【実績】!$E$55:$I$55)*各種係数!W87+入力表1【実績】!$I$55/SUM(入力表1【実績】!$E$55:$I$55)*各種係数!W93))*各種係数!$N$26)&gt;0.5,"（+"&amp;TEXT((入力表1【実績】!$D$54*$C$64*(入力表1【実績】!$E$54/SUM(入力表1【実績】!$E$54:$I$54)*各種係数!W45+入力表1【実績】!$F$54/SUM(入力表1【実績】!$E$54:$I$54)*各種係数!W51+入力表1【実績】!$G$54/SUM(入力表1【実績】!$E$54:$I$54)*各種係数!W57+入力表1【実績】!$H$54/SUM(入力表1【実績】!$E$54:$I$54)*各種係数!W63+入力表1【実績】!$I$54/SUM(入力表1【実績】!$E$54:$I$54)*各種係数!W69)+入力表1【実績】!$D$55*$C$65*(入力表1【実績】!$E$55/SUM(入力表1【実績】!$E$55:$I$55)*各種係数!W75+入力表1【実績】!$G$55/SUM(入力表1【実績】!$E$55:$I$55)*各種係数!W81+入力表1【実績】!$H$55/SUM(入力表1【実績】!$E$55:$I$55)*各種係数!W87+入力表1【実績】!$I$55/SUM(入力表1【実績】!$E$55:$I$55)*各種係数!W93))*各種係数!$N$26,"#,###")&amp;"）","（"&amp;TEXT((入力表1【実績】!$D$54*$C$64*(入力表1【実績】!$E$54/SUM(入力表1【実績】!$E$54:$I$54)*各種係数!W45+入力表1【実績】!$F$54/SUM(入力表1【実績】!$E$54:$I$54)*各種係数!W51+入力表1【実績】!$G$54/SUM(入力表1【実績】!$E$54:$I$54)*各種係数!W57+入力表1【実績】!$H$54/SUM(入力表1【実績】!$E$54:$I$54)*各種係数!W63+入力表1【実績】!$I$54/SUM(入力表1【実績】!$E$54:$I$54)*各種係数!W69)+入力表1【実績】!$D$55*$C$65*(入力表1【実績】!$E$55/SUM(入力表1【実績】!$E$55:$I$55)*各種係数!W75+入力表1【実績】!$G$55/SUM(入力表1【実績】!$E$55:$I$55)*各種係数!W81+入力表1【実績】!$H$55/SUM(入力表1【実績】!$E$55:$I$55)*各種係数!W87+入力表1【実績】!$I$55/SUM(入力表1【実績】!$E$55:$I$55)*各種係数!W93))*各種係数!$N$26,"#,###")&amp;"）"),"")</f>
        <v/>
      </c>
      <c r="O64" s="413" t="str">
        <f>IF(AND(COUNT(入力表1【予測】!$D$54:$D$55)&gt;0,COUNT(入力表1【実績】!$D$54:$D$55)&gt;0,COUNT($C$64:$D$65)&gt;0),TEXT(概要表【実績】!G34+(入力表1【実績】!$D$54*$C$64*(入力表1【実績】!$E$54/SUM(入力表1【実績】!$E$54:$I$54)*各種係数!X45+入力表1【実績】!$F$54/SUM(入力表1【実績】!$E$54:$I$54)*各種係数!X51+入力表1【実績】!$G$54/SUM(入力表1【実績】!$E$54:$I$54)*各種係数!X57+入力表1【実績】!$H$54/SUM(入力表1【実績】!$E$54:$I$54)*各種係数!X63+入力表1【実績】!$I$54/SUM(入力表1【実績】!$E$54:$I$54)*各種係数!X69)+入力表1【実績】!$D$55*$C$65*(入力表1【実績】!$E$55/SUM(入力表1【実績】!$E$55:$I$55)*各種係数!X75+入力表1【実績】!$G$55/SUM(入力表1【実績】!$E$55:$I$55)*各種係数!X81+入力表1【実績】!$H$55/SUM(入力表1【実績】!$E$55:$I$55)*各種係数!X87+入力表1【実績】!$I$55/SUM(入力表1【実績】!$E$55:$I$55)*各種係数!X93))*各種係数!$N$26,"#,###")&amp;IF(((入力表1【実績】!$D$54*$C$64*(入力表1【実績】!$E$54/SUM(入力表1【実績】!$E$54:$I$54)*各種係数!X45+入力表1【実績】!$F$54/SUM(入力表1【実績】!$E$54:$I$54)*各種係数!X51+入力表1【実績】!$G$54/SUM(入力表1【実績】!$E$54:$I$54)*各種係数!X57+入力表1【実績】!$H$54/SUM(入力表1【実績】!$E$54:$I$54)*各種係数!X63+入力表1【実績】!$I$54/SUM(入力表1【実績】!$E$54:$I$54)*各種係数!X69)+入力表1【実績】!$D$55*$C$65*(入力表1【実績】!$E$55/SUM(入力表1【実績】!$E$55:$I$55)*各種係数!X75+入力表1【実績】!$G$55/SUM(入力表1【実績】!$E$55:$I$55)*各種係数!X81+入力表1【実績】!$H$55/SUM(入力表1【実績】!$E$55:$I$55)*各種係数!X87+入力表1【実績】!$I$55/SUM(入力表1【実績】!$E$55:$I$55)*各種係数!X93))*各種係数!$N$26)&gt;0.5,"（+"&amp;TEXT((入力表1【実績】!$D$54*$C$64*(入力表1【実績】!$E$54/SUM(入力表1【実績】!$E$54:$I$54)*各種係数!X45+入力表1【実績】!$F$54/SUM(入力表1【実績】!$E$54:$I$54)*各種係数!X51+入力表1【実績】!$G$54/SUM(入力表1【実績】!$E$54:$I$54)*各種係数!X57+入力表1【実績】!$H$54/SUM(入力表1【実績】!$E$54:$I$54)*各種係数!X63+入力表1【実績】!$I$54/SUM(入力表1【実績】!$E$54:$I$54)*各種係数!X69)+入力表1【実績】!$D$55*$C$65*(入力表1【実績】!$E$55/SUM(入力表1【実績】!$E$55:$I$55)*各種係数!X75+入力表1【実績】!$G$55/SUM(入力表1【実績】!$E$55:$I$55)*各種係数!X81+入力表1【実績】!$H$55/SUM(入力表1【実績】!$E$55:$I$55)*各種係数!X87+入力表1【実績】!$I$55/SUM(入力表1【実績】!$E$55:$I$55)*各種係数!X93))*各種係数!$N$26,"#,###")&amp;"）","（"&amp;TEXT((入力表1【実績】!$D$54*$C$64*(入力表1【実績】!$E$54/SUM(入力表1【実績】!$E$54:$I$54)*各種係数!X45+入力表1【実績】!$F$54/SUM(入力表1【実績】!$E$54:$I$54)*各種係数!X51+入力表1【実績】!$G$54/SUM(入力表1【実績】!$E$54:$I$54)*各種係数!X57+入力表1【実績】!$H$54/SUM(入力表1【実績】!$E$54:$I$54)*各種係数!X63+入力表1【実績】!$I$54/SUM(入力表1【実績】!$E$54:$I$54)*各種係数!X69)+入力表1【実績】!$D$55*$C$65*(入力表1【実績】!$E$55/SUM(入力表1【実績】!$E$55:$I$55)*各種係数!X75+入力表1【実績】!$G$55/SUM(入力表1【実績】!$E$55:$I$55)*各種係数!X81+入力表1【実績】!$H$55/SUM(入力表1【実績】!$E$55:$I$55)*各種係数!X87+入力表1【実績】!$I$55/SUM(入力表1【実績】!$E$55:$I$55)*各種係数!X93))*各種係数!$N$26,"#,###")&amp;"）"),"")</f>
        <v/>
      </c>
      <c r="P64" s="413" t="str">
        <f>IF(AND(COUNT(入力表1【予測】!$D$54:$D$55)&gt;0,COUNT(入力表1【実績】!$D$54:$D$55)&gt;0,COUNT($C$64:$D$65)&gt;0),TEXT(概要表【実績】!H34+入力表1【実績】!$D$54*$C$64*(入力表1【実績】!$E$54/SUM(入力表1【実績】!$E$54:$I$54)*各種係数!Y45+入力表1【実績】!$F$54/SUM(入力表1【実績】!$E$54:$I$54)*各種係数!Y51+入力表1【実績】!$G$54/SUM(入力表1【実績】!$E$54:$I$54)*各種係数!Y57+入力表1【実績】!$H$54/SUM(入力表1【実績】!$E$54:$I$54)*各種係数!Y63+入力表1【実績】!$I$54/SUM(入力表1【実績】!$E$54:$I$54)*各種係数!Y69)+入力表1【実績】!$D$55*$C$65*(入力表1【実績】!$E$55/SUM(入力表1【実績】!$E$55:$I$55)*各種係数!Y75+入力表1【実績】!$G$55/SUM(入力表1【実績】!$E$55:$I$55)*各種係数!Y81+入力表1【実績】!$H$55/SUM(入力表1【実績】!$E$55:$I$55)*各種係数!Y87+入力表1【実績】!$I$55/SUM(入力表1【実績】!$E$55:$I$55)*各種係数!Y93),"#,###")&amp;IF((入力表1【実績】!$D$54*$C$64*(入力表1【実績】!$E$54/SUM(入力表1【実績】!$E$54:$I$54)*各種係数!Y45+入力表1【実績】!$F$54/SUM(入力表1【実績】!$E$54:$I$54)*各種係数!Y51+入力表1【実績】!$G$54/SUM(入力表1【実績】!$E$54:$I$54)*各種係数!Y57+入力表1【実績】!$H$54/SUM(入力表1【実績】!$E$54:$I$54)*各種係数!Y63+入力表1【実績】!$I$54/SUM(入力表1【実績】!$E$54:$I$54)*各種係数!Y69)+入力表1【実績】!$D$55*$C$65*(入力表1【実績】!$E$55/SUM(入力表1【実績】!$E$55:$I$55)*各種係数!Y75+入力表1【実績】!$G$55/SUM(入力表1【実績】!$E$55:$I$55)*各種係数!Y81+入力表1【実績】!$H$55/SUM(入力表1【実績】!$E$55:$I$55)*各種係数!Y87+入力表1【実績】!$I$55/SUM(入力表1【実績】!$E$55:$I$55)*各種係数!Y93))&gt;0.5,"（+"&amp;TEXT(入力表1【実績】!$D$54*$C$64*(入力表1【実績】!$E$54/SUM(入力表1【実績】!$E$54:$I$54)*各種係数!Y45+入力表1【実績】!$F$54/SUM(入力表1【実績】!$E$54:$I$54)*各種係数!Y51+入力表1【実績】!$G$54/SUM(入力表1【実績】!$E$54:$I$54)*各種係数!Y57+入力表1【実績】!$H$54/SUM(入力表1【実績】!$E$54:$I$54)*各種係数!Y63+入力表1【実績】!$I$54/SUM(入力表1【実績】!$E$54:$I$54)*各種係数!Y69)+入力表1【実績】!$D$55*$C$65*(入力表1【実績】!$E$55/SUM(入力表1【実績】!$E$55:$I$55)*各種係数!Y75+入力表1【実績】!$G$55/SUM(入力表1【実績】!$E$55:$I$55)*各種係数!Y81+入力表1【実績】!$H$55/SUM(入力表1【実績】!$E$55:$I$55)*各種係数!Y87+入力表1【実績】!$I$55/SUM(入力表1【実績】!$E$55:$I$55)*各種係数!Y93),"#,###")&amp;"）","（"&amp;TEXT(入力表1【実績】!$D$54*$C$64*(入力表1【実績】!$E$54/SUM(入力表1【実績】!$E$54:$I$54)*各種係数!Y45+入力表1【実績】!$F$54/SUM(入力表1【実績】!$E$54:$I$54)*各種係数!Y51+入力表1【実績】!$G$54/SUM(入力表1【実績】!$E$54:$I$54)*各種係数!Y57+入力表1【実績】!$H$54/SUM(入力表1【実績】!$E$54:$I$54)*各種係数!Y63+入力表1【実績】!$I$54/SUM(入力表1【実績】!$E$54:$I$54)*各種係数!Y69)+入力表1【実績】!$D$55*$C$65*(入力表1【実績】!$E$55/SUM(入力表1【実績】!$E$55:$I$55)*各種係数!Y75+入力表1【実績】!$G$55/SUM(入力表1【実績】!$E$55:$I$55)*各種係数!Y81+入力表1【実績】!$H$55/SUM(入力表1【実績】!$E$55:$I$55)*各種係数!Y87+入力表1【実績】!$I$55/SUM(入力表1【実績】!$E$55:$I$55)*各種係数!Y93),"#,###")&amp;"）"),"")</f>
        <v/>
      </c>
      <c r="Q64" s="413" t="str">
        <f>IF(AND(COUNT(入力表1【予測】!$D$54:$D$55)&gt;0,COUNT(入力表1【実績】!$D$54:$D$55)&gt;0,COUNT($C$64:$D$65)&gt;0),TEXT(概要表【実績】!I34+入力表1【実績】!$D$54*$C$64*(入力表1【実績】!$E$54/SUM(入力表1【実績】!$E$54:$I$54)*各種係数!Z45+入力表1【実績】!$F$54/SUM(入力表1【実績】!$E$54:$I$54)*各種係数!Z51+入力表1【実績】!$G$54/SUM(入力表1【実績】!$E$54:$I$54)*各種係数!Z57+入力表1【実績】!$H$54/SUM(入力表1【実績】!$E$54:$I$54)*各種係数!Z63+入力表1【実績】!$I$54/SUM(入力表1【実績】!$E$54:$I$54)*各種係数!Z69)+入力表1【実績】!$D$55*$C$65*(入力表1【実績】!$E$55/SUM(入力表1【実績】!$E$55:$I$55)*各種係数!Z75+入力表1【実績】!$G$55/SUM(入力表1【実績】!$E$55:$I$55)*各種係数!Z81+入力表1【実績】!$H$55/SUM(入力表1【実績】!$E$55:$I$55)*各種係数!Z87+入力表1【実績】!$I$55/SUM(入力表1【実績】!$E$55:$I$55)*各種係数!Z93),"#,###")&amp;IF((入力表1【実績】!$D$54*$C$64*(入力表1【実績】!$E$54/SUM(入力表1【実績】!$E$54:$I$54)*各種係数!Z45+入力表1【実績】!$F$54/SUM(入力表1【実績】!$E$54:$I$54)*各種係数!Z51+入力表1【実績】!$G$54/SUM(入力表1【実績】!$E$54:$I$54)*各種係数!Z57+入力表1【実績】!$H$54/SUM(入力表1【実績】!$E$54:$I$54)*各種係数!Z63+入力表1【実績】!$I$54/SUM(入力表1【実績】!$E$54:$I$54)*各種係数!Z69)+入力表1【実績】!$D$55*$C$65*(入力表1【実績】!$E$55/SUM(入力表1【実績】!$E$55:$I$55)*各種係数!Z75+入力表1【実績】!$G$55/SUM(入力表1【実績】!$E$55:$I$55)*各種係数!Z81+入力表1【実績】!$H$55/SUM(入力表1【実績】!$E$55:$I$55)*各種係数!Z87+入力表1【実績】!$I$55/SUM(入力表1【実績】!$E$55:$I$55)*各種係数!Z93))&gt;0.5,"（+"&amp;TEXT(入力表1【実績】!$D$54*$C$64*(入力表1【実績】!$E$54/SUM(入力表1【実績】!$E$54:$I$54)*各種係数!Z45+入力表1【実績】!$F$54/SUM(入力表1【実績】!$E$54:$I$54)*各種係数!Z51+入力表1【実績】!$G$54/SUM(入力表1【実績】!$E$54:$I$54)*各種係数!Z57+入力表1【実績】!$H$54/SUM(入力表1【実績】!$E$54:$I$54)*各種係数!Z63+入力表1【実績】!$I$54/SUM(入力表1【実績】!$E$54:$I$54)*各種係数!Z69)+入力表1【実績】!$D$55*$C$65*(入力表1【実績】!$E$55/SUM(入力表1【実績】!$E$55:$I$55)*各種係数!Z75+入力表1【実績】!$G$55/SUM(入力表1【実績】!$E$55:$I$55)*各種係数!Z81+入力表1【実績】!$H$55/SUM(入力表1【実績】!$E$55:$I$55)*各種係数!Z87+入力表1【実績】!$I$55/SUM(入力表1【実績】!$E$55:$I$55)*各種係数!Z93),"#,###")&amp;"）","（"&amp;TEXT(入力表1【実績】!$D$54*$C$64*(入力表1【実績】!$E$54/SUM(入力表1【実績】!$E$54:$I$54)*各種係数!Z45+入力表1【実績】!$F$54/SUM(入力表1【実績】!$E$54:$I$54)*各種係数!Z51+入力表1【実績】!$G$54/SUM(入力表1【実績】!$E$54:$I$54)*各種係数!Z57+入力表1【実績】!$H$54/SUM(入力表1【実績】!$E$54:$I$54)*各種係数!Z63+入力表1【実績】!$I$54/SUM(入力表1【実績】!$E$54:$I$54)*各種係数!Z69)+入力表1【実績】!$D$55*$C$65*(入力表1【実績】!$E$55/SUM(入力表1【実績】!$E$55:$I$55)*各種係数!Z75+入力表1【実績】!$G$55/SUM(入力表1【実績】!$E$55:$I$55)*各種係数!Z81+入力表1【実績】!$H$55/SUM(入力表1【実績】!$E$55:$I$55)*各種係数!Z87+入力表1【実績】!$I$55/SUM(入力表1【実績】!$E$55:$I$55)*各種係数!Z93),"#,###")&amp;"）"),"")</f>
        <v/>
      </c>
    </row>
    <row r="65" spans="2:17" ht="20.25" thickTop="1" thickBot="1" x14ac:dyDescent="0.2">
      <c r="B65" s="400" t="s">
        <v>393</v>
      </c>
      <c r="C65" s="565"/>
      <c r="D65" s="566"/>
      <c r="J65" s="466"/>
      <c r="K65" s="556" t="s">
        <v>8</v>
      </c>
      <c r="L65" s="557"/>
      <c r="M65" s="414" t="str">
        <f>IF(AND(COUNT(入力表1【予測】!$D$54:$D$55)&gt;0,COUNT(入力表1【実績】!$D$54:$D$55)&gt;0,COUNT($C$64:$D$65)&gt;0),TEXT(概要表【実績】!E35+(入力表1【実績】!$D$54*$C$64*(入力表1【実績】!$E$54/SUM(入力表1【実績】!$E$54:$I$54)*各種係数!V46+入力表1【実績】!$F$54/SUM(入力表1【実績】!$E$54:$I$54)*各種係数!V52+入力表1【実績】!$G$54/SUM(入力表1【実績】!$E$54:$I$54)*各種係数!V58+入力表1【実績】!$H$54/SUM(入力表1【実績】!$E$54:$I$54)*各種係数!V64+入力表1【実績】!$I$54/SUM(入力表1【実績】!$E$54:$I$54)*各種係数!V70)+入力表1【実績】!$D$55*$C$65*(入力表1【実績】!$E$55/SUM(入力表1【実績】!$E$55:$I$55)*各種係数!V76+入力表1【実績】!$G$55/SUM(入力表1【実績】!$E$55:$I$55)*各種係数!V82+入力表1【実績】!$H$55/SUM(入力表1【実績】!$E$55:$I$55)*各種係数!V88+入力表1【実績】!$I$55/SUM(入力表1【実績】!$E$55:$I$55)*各種係数!V94))*各種係数!$N$26,"#,###")&amp;IF(((入力表1【実績】!$D$54*$C$64*(入力表1【実績】!$E$54/SUM(入力表1【実績】!$E$54:$I$54)*各種係数!V46+入力表1【実績】!$F$54/SUM(入力表1【実績】!$E$54:$I$54)*各種係数!V52+入力表1【実績】!$G$54/SUM(入力表1【実績】!$E$54:$I$54)*各種係数!V58+入力表1【実績】!$H$54/SUM(入力表1【実績】!$E$54:$I$54)*各種係数!V64+入力表1【実績】!$I$54/SUM(入力表1【実績】!$E$54:$I$54)*各種係数!V70)+入力表1【実績】!$D$55*$C$65*(入力表1【実績】!$E$55/SUM(入力表1【実績】!$E$55:$I$55)*各種係数!V76+入力表1【実績】!$G$55/SUM(入力表1【実績】!$E$55:$I$55)*各種係数!V82+入力表1【実績】!$H$55/SUM(入力表1【実績】!$E$55:$I$55)*各種係数!V88+入力表1【実績】!$I$55/SUM(入力表1【実績】!$E$55:$I$55)*各種係数!V94))*各種係数!$N$26)&gt;0.5,"（+"&amp;TEXT((入力表1【実績】!$D$54*$C$64*(入力表1【実績】!$E$54/SUM(入力表1【実績】!$E$54:$I$54)*各種係数!V46+入力表1【実績】!$F$54/SUM(入力表1【実績】!$E$54:$I$54)*各種係数!V52+入力表1【実績】!$G$54/SUM(入力表1【実績】!$E$54:$I$54)*各種係数!V58+入力表1【実績】!$H$54/SUM(入力表1【実績】!$E$54:$I$54)*各種係数!V64+入力表1【実績】!$I$54/SUM(入力表1【実績】!$E$54:$I$54)*各種係数!V70)+入力表1【実績】!$D$55*$C$65*(入力表1【実績】!$E$55/SUM(入力表1【実績】!$E$55:$I$55)*各種係数!V76+入力表1【実績】!$G$55/SUM(入力表1【実績】!$E$55:$I$55)*各種係数!V82+入力表1【実績】!$H$55/SUM(入力表1【実績】!$E$55:$I$55)*各種係数!V88+入力表1【実績】!$I$55/SUM(入力表1【実績】!$E$55:$I$55)*各種係数!V94))*各種係数!$N$26,"#,###")&amp;"）","（"&amp;TEXT((入力表1【実績】!$D$54*$C$64*(入力表1【実績】!$E$54/SUM(入力表1【実績】!$E$54:$I$54)*各種係数!V46+入力表1【実績】!$F$54/SUM(入力表1【実績】!$E$54:$I$54)*各種係数!V52+入力表1【実績】!$G$54/SUM(入力表1【実績】!$E$54:$I$54)*各種係数!V58+入力表1【実績】!$H$54/SUM(入力表1【実績】!$E$54:$I$54)*各種係数!V64+入力表1【実績】!$I$54/SUM(入力表1【実績】!$E$54:$I$54)*各種係数!V70)+入力表1【実績】!$D$55*$C$65*(入力表1【実績】!$E$55/SUM(入力表1【実績】!$E$55:$I$55)*各種係数!V76+入力表1【実績】!$G$55/SUM(入力表1【実績】!$E$55:$I$55)*各種係数!V82+入力表1【実績】!$H$55/SUM(入力表1【実績】!$E$55:$I$55)*各種係数!V88+入力表1【実績】!$I$55/SUM(入力表1【実績】!$E$55:$I$55)*各種係数!V94))*各種係数!$N$26,"#,###")&amp;"）"),"")</f>
        <v/>
      </c>
      <c r="N65" s="414" t="str">
        <f>IF(AND(COUNT(入力表1【予測】!$D$54:$D$55)&gt;0,COUNT(入力表1【実績】!$D$54:$D$55)&gt;0,COUNT($C$64:$D$65)&gt;0),TEXT(概要表【実績】!F35+(入力表1【実績】!$D$54*$C$64*(入力表1【実績】!$E$54/SUM(入力表1【実績】!$E$54:$I$54)*各種係数!W46+入力表1【実績】!$F$54/SUM(入力表1【実績】!$E$54:$I$54)*各種係数!W52+入力表1【実績】!$G$54/SUM(入力表1【実績】!$E$54:$I$54)*各種係数!W58+入力表1【実績】!$H$54/SUM(入力表1【実績】!$E$54:$I$54)*各種係数!W64+入力表1【実績】!$I$54/SUM(入力表1【実績】!$E$54:$I$54)*各種係数!W70)+入力表1【実績】!$D$55*$C$65*(入力表1【実績】!$E$55/SUM(入力表1【実績】!$E$55:$I$55)*各種係数!W76+入力表1【実績】!$G$55/SUM(入力表1【実績】!$E$55:$I$55)*各種係数!W82+入力表1【実績】!$H$55/SUM(入力表1【実績】!$E$55:$I$55)*各種係数!W88+入力表1【実績】!$I$55/SUM(入力表1【実績】!$E$55:$I$55)*各種係数!W94))*各種係数!$N$26,"#,###")&amp;IF(((入力表1【実績】!$D$54*$C$64*(入力表1【実績】!$E$54/SUM(入力表1【実績】!$E$54:$I$54)*各種係数!W46+入力表1【実績】!$F$54/SUM(入力表1【実績】!$E$54:$I$54)*各種係数!W52+入力表1【実績】!$G$54/SUM(入力表1【実績】!$E$54:$I$54)*各種係数!W58+入力表1【実績】!$H$54/SUM(入力表1【実績】!$E$54:$I$54)*各種係数!W64+入力表1【実績】!$I$54/SUM(入力表1【実績】!$E$54:$I$54)*各種係数!W70)+入力表1【実績】!$D$55*$C$65*(入力表1【実績】!$E$55/SUM(入力表1【実績】!$E$55:$I$55)*各種係数!W76+入力表1【実績】!$G$55/SUM(入力表1【実績】!$E$55:$I$55)*各種係数!W82+入力表1【実績】!$H$55/SUM(入力表1【実績】!$E$55:$I$55)*各種係数!W88+入力表1【実績】!$I$55/SUM(入力表1【実績】!$E$55:$I$55)*各種係数!W94))*各種係数!$N$26)&gt;0.5,"（+"&amp;TEXT((入力表1【実績】!$D$54*$C$64*(入力表1【実績】!$E$54/SUM(入力表1【実績】!$E$54:$I$54)*各種係数!W46+入力表1【実績】!$F$54/SUM(入力表1【実績】!$E$54:$I$54)*各種係数!W52+入力表1【実績】!$G$54/SUM(入力表1【実績】!$E$54:$I$54)*各種係数!W58+入力表1【実績】!$H$54/SUM(入力表1【実績】!$E$54:$I$54)*各種係数!W64+入力表1【実績】!$I$54/SUM(入力表1【実績】!$E$54:$I$54)*各種係数!W70)+入力表1【実績】!$D$55*$C$65*(入力表1【実績】!$E$55/SUM(入力表1【実績】!$E$55:$I$55)*各種係数!W76+入力表1【実績】!$G$55/SUM(入力表1【実績】!$E$55:$I$55)*各種係数!W82+入力表1【実績】!$H$55/SUM(入力表1【実績】!$E$55:$I$55)*各種係数!W88+入力表1【実績】!$I$55/SUM(入力表1【実績】!$E$55:$I$55)*各種係数!W94))*各種係数!$N$26,"#,###")&amp;"）","（"&amp;TEXT((入力表1【実績】!$D$54*$C$64*(入力表1【実績】!$E$54/SUM(入力表1【実績】!$E$54:$I$54)*各種係数!W46+入力表1【実績】!$F$54/SUM(入力表1【実績】!$E$54:$I$54)*各種係数!W52+入力表1【実績】!$G$54/SUM(入力表1【実績】!$E$54:$I$54)*各種係数!W58+入力表1【実績】!$H$54/SUM(入力表1【実績】!$E$54:$I$54)*各種係数!W64+入力表1【実績】!$I$54/SUM(入力表1【実績】!$E$54:$I$54)*各種係数!W70)+入力表1【実績】!$D$55*$C$65*(入力表1【実績】!$E$55/SUM(入力表1【実績】!$E$55:$I$55)*各種係数!W76+入力表1【実績】!$G$55/SUM(入力表1【実績】!$E$55:$I$55)*各種係数!W82+入力表1【実績】!$H$55/SUM(入力表1【実績】!$E$55:$I$55)*各種係数!W88+入力表1【実績】!$I$55/SUM(入力表1【実績】!$E$55:$I$55)*各種係数!W94))*各種係数!$N$26,"#,###")&amp;"）"),"")</f>
        <v/>
      </c>
      <c r="O65" s="414" t="str">
        <f>IF(AND(COUNT(入力表1【予測】!$D$54:$D$55)&gt;0,COUNT(入力表1【実績】!$D$54:$D$55)&gt;0,COUNT($C$64:$D$65)&gt;0),TEXT(概要表【実績】!G35+(入力表1【実績】!$D$54*$C$64*(入力表1【実績】!$E$54/SUM(入力表1【実績】!$E$54:$I$54)*各種係数!X46+入力表1【実績】!$F$54/SUM(入力表1【実績】!$E$54:$I$54)*各種係数!X52+入力表1【実績】!$G$54/SUM(入力表1【実績】!$E$54:$I$54)*各種係数!X58+入力表1【実績】!$H$54/SUM(入力表1【実績】!$E$54:$I$54)*各種係数!X64+入力表1【実績】!$I$54/SUM(入力表1【実績】!$E$54:$I$54)*各種係数!X70)+入力表1【実績】!$D$55*$C$65*(入力表1【実績】!$E$55/SUM(入力表1【実績】!$E$55:$I$55)*各種係数!X76+入力表1【実績】!$G$55/SUM(入力表1【実績】!$E$55:$I$55)*各種係数!X82+入力表1【実績】!$H$55/SUM(入力表1【実績】!$E$55:$I$55)*各種係数!X88+入力表1【実績】!$I$55/SUM(入力表1【実績】!$E$55:$I$55)*各種係数!X94))*各種係数!$N$26,"#,###")&amp;IF(((入力表1【実績】!$D$54*$C$64*(入力表1【実績】!$E$54/SUM(入力表1【実績】!$E$54:$I$54)*各種係数!X46+入力表1【実績】!$F$54/SUM(入力表1【実績】!$E$54:$I$54)*各種係数!X52+入力表1【実績】!$G$54/SUM(入力表1【実績】!$E$54:$I$54)*各種係数!X58+入力表1【実績】!$H$54/SUM(入力表1【実績】!$E$54:$I$54)*各種係数!X64+入力表1【実績】!$I$54/SUM(入力表1【実績】!$E$54:$I$54)*各種係数!X70)+入力表1【実績】!$D$55*$C$65*(入力表1【実績】!$E$55/SUM(入力表1【実績】!$E$55:$I$55)*各種係数!X76+入力表1【実績】!$G$55/SUM(入力表1【実績】!$E$55:$I$55)*各種係数!X82+入力表1【実績】!$H$55/SUM(入力表1【実績】!$E$55:$I$55)*各種係数!X88+入力表1【実績】!$I$55/SUM(入力表1【実績】!$E$55:$I$55)*各種係数!X94))*各種係数!$N$26)&gt;0.5,"（+"&amp;TEXT((入力表1【実績】!$D$54*$C$64*(入力表1【実績】!$E$54/SUM(入力表1【実績】!$E$54:$I$54)*各種係数!X46+入力表1【実績】!$F$54/SUM(入力表1【実績】!$E$54:$I$54)*各種係数!X52+入力表1【実績】!$G$54/SUM(入力表1【実績】!$E$54:$I$54)*各種係数!X58+入力表1【実績】!$H$54/SUM(入力表1【実績】!$E$54:$I$54)*各種係数!X64+入力表1【実績】!$I$54/SUM(入力表1【実績】!$E$54:$I$54)*各種係数!X70)+入力表1【実績】!$D$55*$C$65*(入力表1【実績】!$E$55/SUM(入力表1【実績】!$E$55:$I$55)*各種係数!X76+入力表1【実績】!$G$55/SUM(入力表1【実績】!$E$55:$I$55)*各種係数!X82+入力表1【実績】!$H$55/SUM(入力表1【実績】!$E$55:$I$55)*各種係数!X88+入力表1【実績】!$I$55/SUM(入力表1【実績】!$E$55:$I$55)*各種係数!X94))*各種係数!$N$26,"#,###")&amp;"）","（"&amp;TEXT((入力表1【実績】!$D$54*$C$64*(入力表1【実績】!$E$54/SUM(入力表1【実績】!$E$54:$I$54)*各種係数!X46+入力表1【実績】!$F$54/SUM(入力表1【実績】!$E$54:$I$54)*各種係数!X52+入力表1【実績】!$G$54/SUM(入力表1【実績】!$E$54:$I$54)*各種係数!X58+入力表1【実績】!$H$54/SUM(入力表1【実績】!$E$54:$I$54)*各種係数!X64+入力表1【実績】!$I$54/SUM(入力表1【実績】!$E$54:$I$54)*各種係数!X70)+入力表1【実績】!$D$55*$C$65*(入力表1【実績】!$E$55/SUM(入力表1【実績】!$E$55:$I$55)*各種係数!X76+入力表1【実績】!$G$55/SUM(入力表1【実績】!$E$55:$I$55)*各種係数!X82+入力表1【実績】!$H$55/SUM(入力表1【実績】!$E$55:$I$55)*各種係数!X88+入力表1【実績】!$I$55/SUM(入力表1【実績】!$E$55:$I$55)*各種係数!X94))*各種係数!$N$26,"#,###")&amp;"）"),"")</f>
        <v/>
      </c>
      <c r="P65" s="414" t="str">
        <f>IF(AND(COUNT(入力表1【予測】!$D$54:$D$55)&gt;0,COUNT(入力表1【実績】!$D$54:$D$55)&gt;0,COUNT($C$64:$D$65)&gt;0),TEXT(概要表【実績】!H35+入力表1【実績】!$D$54*$C$64*(入力表1【実績】!$E$54/SUM(入力表1【実績】!$E$54:$I$54)*各種係数!Y46+入力表1【実績】!$F$54/SUM(入力表1【実績】!$E$54:$I$54)*各種係数!Y52+入力表1【実績】!$G$54/SUM(入力表1【実績】!$E$54:$I$54)*各種係数!Y58+入力表1【実績】!$H$54/SUM(入力表1【実績】!$E$54:$I$54)*各種係数!Y64+入力表1【実績】!$I$54/SUM(入力表1【実績】!$E$54:$I$54)*各種係数!Y70)+入力表1【実績】!$D$55*$C$65*(入力表1【実績】!$E$55/SUM(入力表1【実績】!$E$55:$I$55)*各種係数!Y76+入力表1【実績】!$G$55/SUM(入力表1【実績】!$E$55:$I$55)*各種係数!Y82+入力表1【実績】!$H$55/SUM(入力表1【実績】!$E$55:$I$55)*各種係数!Y88+入力表1【実績】!$I$55/SUM(入力表1【実績】!$E$55:$I$55)*各種係数!Y94),"#,###")&amp;IF((入力表1【実績】!$D$54*$C$64*(入力表1【実績】!$E$54/SUM(入力表1【実績】!$E$54:$I$54)*各種係数!Y46+入力表1【実績】!$F$54/SUM(入力表1【実績】!$E$54:$I$54)*各種係数!Y52+入力表1【実績】!$G$54/SUM(入力表1【実績】!$E$54:$I$54)*各種係数!Y58+入力表1【実績】!$H$54/SUM(入力表1【実績】!$E$54:$I$54)*各種係数!Y64+入力表1【実績】!$I$54/SUM(入力表1【実績】!$E$54:$I$54)*各種係数!Y70)+入力表1【実績】!$D$55*$C$65*(入力表1【実績】!$E$55/SUM(入力表1【実績】!$E$55:$I$55)*各種係数!Y76+入力表1【実績】!$G$55/SUM(入力表1【実績】!$E$55:$I$55)*各種係数!Y82+入力表1【実績】!$H$55/SUM(入力表1【実績】!$E$55:$I$55)*各種係数!Y88+入力表1【実績】!$I$55/SUM(入力表1【実績】!$E$55:$I$55)*各種係数!Y94))&gt;0.5,"（+"&amp;TEXT(入力表1【実績】!$D$54*$C$64*(入力表1【実績】!$E$54/SUM(入力表1【実績】!$E$54:$I$54)*各種係数!Y46+入力表1【実績】!$F$54/SUM(入力表1【実績】!$E$54:$I$54)*各種係数!Y52+入力表1【実績】!$G$54/SUM(入力表1【実績】!$E$54:$I$54)*各種係数!Y58+入力表1【実績】!$H$54/SUM(入力表1【実績】!$E$54:$I$54)*各種係数!Y64+入力表1【実績】!$I$54/SUM(入力表1【実績】!$E$54:$I$54)*各種係数!Y70)+入力表1【実績】!$D$55*$C$65*(入力表1【実績】!$E$55/SUM(入力表1【実績】!$E$55:$I$55)*各種係数!Y76+入力表1【実績】!$G$55/SUM(入力表1【実績】!$E$55:$I$55)*各種係数!Y82+入力表1【実績】!$H$55/SUM(入力表1【実績】!$E$55:$I$55)*各種係数!Y88+入力表1【実績】!$I$55/SUM(入力表1【実績】!$E$55:$I$55)*各種係数!Y94),"#,###")&amp;"）","（"&amp;TEXT(入力表1【実績】!$D$54*$C$64*(入力表1【実績】!$E$54/SUM(入力表1【実績】!$E$54:$I$54)*各種係数!Y46+入力表1【実績】!$F$54/SUM(入力表1【実績】!$E$54:$I$54)*各種係数!Y52+入力表1【実績】!$G$54/SUM(入力表1【実績】!$E$54:$I$54)*各種係数!Y58+入力表1【実績】!$H$54/SUM(入力表1【実績】!$E$54:$I$54)*各種係数!Y64+入力表1【実績】!$I$54/SUM(入力表1【実績】!$E$54:$I$54)*各種係数!Y70)+入力表1【実績】!$D$55*$C$65*(入力表1【実績】!$E$55/SUM(入力表1【実績】!$E$55:$I$55)*各種係数!Y76+入力表1【実績】!$G$55/SUM(入力表1【実績】!$E$55:$I$55)*各種係数!Y82+入力表1【実績】!$H$55/SUM(入力表1【実績】!$E$55:$I$55)*各種係数!Y88+入力表1【実績】!$I$55/SUM(入力表1【実績】!$E$55:$I$55)*各種係数!Y94),"#,###")&amp;"）"),"")</f>
        <v/>
      </c>
      <c r="Q65" s="414" t="str">
        <f>IF(AND(COUNT(入力表1【予測】!$D$54:$D$55)&gt;0,COUNT(入力表1【実績】!$D$54:$D$55)&gt;0,COUNT($C$64:$D$65)&gt;0),TEXT(概要表【実績】!I35+入力表1【実績】!$D$54*$C$64*(入力表1【実績】!$E$54/SUM(入力表1【実績】!$E$54:$I$54)*各種係数!Z46+入力表1【実績】!$F$54/SUM(入力表1【実績】!$E$54:$I$54)*各種係数!Z52+入力表1【実績】!$G$54/SUM(入力表1【実績】!$E$54:$I$54)*各種係数!Z58+入力表1【実績】!$H$54/SUM(入力表1【実績】!$E$54:$I$54)*各種係数!Z64+入力表1【実績】!$I$54/SUM(入力表1【実績】!$E$54:$I$54)*各種係数!Z70)+入力表1【実績】!$D$55*$C$65*(入力表1【実績】!$E$55/SUM(入力表1【実績】!$E$55:$I$55)*各種係数!Z76+入力表1【実績】!$G$55/SUM(入力表1【実績】!$E$55:$I$55)*各種係数!Z82+入力表1【実績】!$H$55/SUM(入力表1【実績】!$E$55:$I$55)*各種係数!Z88+入力表1【実績】!$I$55/SUM(入力表1【実績】!$E$55:$I$55)*各種係数!Z94),"#,###")&amp;IF((入力表1【実績】!$D$54*$C$64*(入力表1【実績】!$E$54/SUM(入力表1【実績】!$E$54:$I$54)*各種係数!Z46+入力表1【実績】!$F$54/SUM(入力表1【実績】!$E$54:$I$54)*各種係数!Z52+入力表1【実績】!$G$54/SUM(入力表1【実績】!$E$54:$I$54)*各種係数!Z58+入力表1【実績】!$H$54/SUM(入力表1【実績】!$E$54:$I$54)*各種係数!Z64+入力表1【実績】!$I$54/SUM(入力表1【実績】!$E$54:$I$54)*各種係数!Z70)+入力表1【実績】!$D$55*$C$65*(入力表1【実績】!$E$55/SUM(入力表1【実績】!$E$55:$I$55)*各種係数!Z76+入力表1【実績】!$G$55/SUM(入力表1【実績】!$E$55:$I$55)*各種係数!Z82+入力表1【実績】!$H$55/SUM(入力表1【実績】!$E$55:$I$55)*各種係数!Z88+入力表1【実績】!$I$55/SUM(入力表1【実績】!$E$55:$I$55)*各種係数!Z94))&gt;0.5,"（+"&amp;TEXT(入力表1【実績】!$D$54*$C$64*(入力表1【実績】!$E$54/SUM(入力表1【実績】!$E$54:$I$54)*各種係数!Z46+入力表1【実績】!$F$54/SUM(入力表1【実績】!$E$54:$I$54)*各種係数!Z52+入力表1【実績】!$G$54/SUM(入力表1【実績】!$E$54:$I$54)*各種係数!Z58+入力表1【実績】!$H$54/SUM(入力表1【実績】!$E$54:$I$54)*各種係数!Z64+入力表1【実績】!$I$54/SUM(入力表1【実績】!$E$54:$I$54)*各種係数!Z70)+入力表1【実績】!$D$55*$C$65*(入力表1【実績】!$E$55/SUM(入力表1【実績】!$E$55:$I$55)*各種係数!Z76+入力表1【実績】!$G$55/SUM(入力表1【実績】!$E$55:$I$55)*各種係数!Z82+入力表1【実績】!$H$55/SUM(入力表1【実績】!$E$55:$I$55)*各種係数!Z88+入力表1【実績】!$I$55/SUM(入力表1【実績】!$E$55:$I$55)*各種係数!Z94),"#,###")&amp;"）","（"&amp;TEXT(入力表1【実績】!$D$54*$C$64*(入力表1【実績】!$E$54/SUM(入力表1【実績】!$E$54:$I$54)*各種係数!Z46+入力表1【実績】!$F$54/SUM(入力表1【実績】!$E$54:$I$54)*各種係数!Z52+入力表1【実績】!$G$54/SUM(入力表1【実績】!$E$54:$I$54)*各種係数!Z58+入力表1【実績】!$H$54/SUM(入力表1【実績】!$E$54:$I$54)*各種係数!Z64+入力表1【実績】!$I$54/SUM(入力表1【実績】!$E$54:$I$54)*各種係数!Z70)+入力表1【実績】!$D$55*$C$65*(入力表1【実績】!$E$55/SUM(入力表1【実績】!$E$55:$I$55)*各種係数!Z76+入力表1【実績】!$G$55/SUM(入力表1【実績】!$E$55:$I$55)*各種係数!Z82+入力表1【実績】!$H$55/SUM(入力表1【実績】!$E$55:$I$55)*各種係数!Z88+入力表1【実績】!$I$55/SUM(入力表1【実績】!$E$55:$I$55)*各種係数!Z94),"#,###")&amp;"）"),"")</f>
        <v/>
      </c>
    </row>
    <row r="66" spans="2:17" ht="19.5" thickTop="1" x14ac:dyDescent="0.15">
      <c r="J66" s="466"/>
      <c r="K66" s="558" t="s">
        <v>832</v>
      </c>
      <c r="L66" s="470"/>
      <c r="M66" s="415" t="str">
        <f>IF(AND(COUNT(入力表1【予測】!$D$54:$D$55)&gt;0,COUNT(入力表1【実績】!$D$54:$D$55)&gt;0,COUNT($C$64:$D$65)&gt;0),TEXT(概要表【実績】!E36+(入力表1【実績】!$D$54*$C$64*(入力表1【実績】!$E$54/SUM(入力表1【実績】!$E$54:$I$54)*各種係数!V47+入力表1【実績】!$F$54/SUM(入力表1【実績】!$E$54:$I$54)*各種係数!V53+入力表1【実績】!$G$54/SUM(入力表1【実績】!$E$54:$I$54)*各種係数!V59+入力表1【実績】!$H$54/SUM(入力表1【実績】!$E$54:$I$54)*各種係数!V65+入力表1【実績】!$I$54/SUM(入力表1【実績】!$E$54:$I$54)*各種係数!V71)+入力表1【実績】!$D$55*$C$65*(入力表1【実績】!$E$55/SUM(入力表1【実績】!$E$55:$I$55)*各種係数!V77+入力表1【実績】!$G$55/SUM(入力表1【実績】!$E$55:$I$55)*各種係数!V83+入力表1【実績】!$H$55/SUM(入力表1【実績】!$E$55:$I$55)*各種係数!V89+入力表1【実績】!$I$55/SUM(入力表1【実績】!$E$55:$I$55)*各種係数!V95))*各種係数!$N$26,"#,###")&amp;IF(((入力表1【実績】!$D$54*$C$64*(入力表1【実績】!$E$54/SUM(入力表1【実績】!$E$54:$I$54)*各種係数!V47+入力表1【実績】!$F$54/SUM(入力表1【実績】!$E$54:$I$54)*各種係数!V53+入力表1【実績】!$G$54/SUM(入力表1【実績】!$E$54:$I$54)*各種係数!V59+入力表1【実績】!$H$54/SUM(入力表1【実績】!$E$54:$I$54)*各種係数!V65+入力表1【実績】!$I$54/SUM(入力表1【実績】!$E$54:$I$54)*各種係数!V71)+入力表1【実績】!$D$55*$C$65*(入力表1【実績】!$E$55/SUM(入力表1【実績】!$E$55:$I$55)*各種係数!V77+入力表1【実績】!$G$55/SUM(入力表1【実績】!$E$55:$I$55)*各種係数!V83+入力表1【実績】!$H$55/SUM(入力表1【実績】!$E$55:$I$55)*各種係数!V89+入力表1【実績】!$I$55/SUM(入力表1【実績】!$E$55:$I$55)*各種係数!V95))*各種係数!$N$26)&gt;0.5,"（+"&amp;TEXT((入力表1【実績】!$D$54*$C$64*(入力表1【実績】!$E$54/SUM(入力表1【実績】!$E$54:$I$54)*各種係数!V47+入力表1【実績】!$F$54/SUM(入力表1【実績】!$E$54:$I$54)*各種係数!V53+入力表1【実績】!$G$54/SUM(入力表1【実績】!$E$54:$I$54)*各種係数!V59+入力表1【実績】!$H$54/SUM(入力表1【実績】!$E$54:$I$54)*各種係数!V65+入力表1【実績】!$I$54/SUM(入力表1【実績】!$E$54:$I$54)*各種係数!V71)+入力表1【実績】!$D$55*$C$65*(入力表1【実績】!$E$55/SUM(入力表1【実績】!$E$55:$I$55)*各種係数!V77+入力表1【実績】!$G$55/SUM(入力表1【実績】!$E$55:$I$55)*各種係数!V83+入力表1【実績】!$H$55/SUM(入力表1【実績】!$E$55:$I$55)*各種係数!V89+入力表1【実績】!$I$55/SUM(入力表1【実績】!$E$55:$I$55)*各種係数!V95))*各種係数!$N$26,"#,###")&amp;"）","（"&amp;TEXT((入力表1【実績】!$D$54*$C$64*(入力表1【実績】!$E$54/SUM(入力表1【実績】!$E$54:$I$54)*各種係数!V47+入力表1【実績】!$F$54/SUM(入力表1【実績】!$E$54:$I$54)*各種係数!V53+入力表1【実績】!$G$54/SUM(入力表1【実績】!$E$54:$I$54)*各種係数!V59+入力表1【実績】!$H$54/SUM(入力表1【実績】!$E$54:$I$54)*各種係数!V65+入力表1【実績】!$I$54/SUM(入力表1【実績】!$E$54:$I$54)*各種係数!V71)+入力表1【実績】!$D$55*$C$65*(入力表1【実績】!$E$55/SUM(入力表1【実績】!$E$55:$I$55)*各種係数!V77+入力表1【実績】!$G$55/SUM(入力表1【実績】!$E$55:$I$55)*各種係数!V83+入力表1【実績】!$H$55/SUM(入力表1【実績】!$E$55:$I$55)*各種係数!V89+入力表1【実績】!$I$55/SUM(入力表1【実績】!$E$55:$I$55)*各種係数!V95))*各種係数!$N$26,"#,###")&amp;"）"),"")</f>
        <v/>
      </c>
      <c r="N66" s="415" t="str">
        <f>IF(AND(COUNT(入力表1【予測】!$D$54:$D$55)&gt;0,COUNT(入力表1【実績】!$D$54:$D$55)&gt;0,COUNT($C$64:$D$65)&gt;0),TEXT(概要表【実績】!F36+(入力表1【実績】!$D$54*$C$64*(入力表1【実績】!$E$54/SUM(入力表1【実績】!$E$54:$I$54)*各種係数!W47+入力表1【実績】!$F$54/SUM(入力表1【実績】!$E$54:$I$54)*各種係数!W53+入力表1【実績】!$G$54/SUM(入力表1【実績】!$E$54:$I$54)*各種係数!W59+入力表1【実績】!$H$54/SUM(入力表1【実績】!$E$54:$I$54)*各種係数!W65+入力表1【実績】!$I$54/SUM(入力表1【実績】!$E$54:$I$54)*各種係数!W71)+入力表1【実績】!$D$55*$C$65*(入力表1【実績】!$E$55/SUM(入力表1【実績】!$E$55:$I$55)*各種係数!W77+入力表1【実績】!$G$55/SUM(入力表1【実績】!$E$55:$I$55)*各種係数!W83+入力表1【実績】!$H$55/SUM(入力表1【実績】!$E$55:$I$55)*各種係数!W89+入力表1【実績】!$I$55/SUM(入力表1【実績】!$E$55:$I$55)*各種係数!W95))*各種係数!$N$26,"#,###")&amp;IF(((入力表1【実績】!$D$54*$C$64*(入力表1【実績】!$E$54/SUM(入力表1【実績】!$E$54:$I$54)*各種係数!W47+入力表1【実績】!$F$54/SUM(入力表1【実績】!$E$54:$I$54)*各種係数!W53+入力表1【実績】!$G$54/SUM(入力表1【実績】!$E$54:$I$54)*各種係数!W59+入力表1【実績】!$H$54/SUM(入力表1【実績】!$E$54:$I$54)*各種係数!W65+入力表1【実績】!$I$54/SUM(入力表1【実績】!$E$54:$I$54)*各種係数!W71)+入力表1【実績】!$D$55*$C$65*(入力表1【実績】!$E$55/SUM(入力表1【実績】!$E$55:$I$55)*各種係数!W77+入力表1【実績】!$G$55/SUM(入力表1【実績】!$E$55:$I$55)*各種係数!W83+入力表1【実績】!$H$55/SUM(入力表1【実績】!$E$55:$I$55)*各種係数!W89+入力表1【実績】!$I$55/SUM(入力表1【実績】!$E$55:$I$55)*各種係数!W95))*各種係数!$N$26)&gt;0.5,"（+"&amp;TEXT((入力表1【実績】!$D$54*$C$64*(入力表1【実績】!$E$54/SUM(入力表1【実績】!$E$54:$I$54)*各種係数!W47+入力表1【実績】!$F$54/SUM(入力表1【実績】!$E$54:$I$54)*各種係数!W53+入力表1【実績】!$G$54/SUM(入力表1【実績】!$E$54:$I$54)*各種係数!W59+入力表1【実績】!$H$54/SUM(入力表1【実績】!$E$54:$I$54)*各種係数!W65+入力表1【実績】!$I$54/SUM(入力表1【実績】!$E$54:$I$54)*各種係数!W71)+入力表1【実績】!$D$55*$C$65*(入力表1【実績】!$E$55/SUM(入力表1【実績】!$E$55:$I$55)*各種係数!W77+入力表1【実績】!$G$55/SUM(入力表1【実績】!$E$55:$I$55)*各種係数!W83+入力表1【実績】!$H$55/SUM(入力表1【実績】!$E$55:$I$55)*各種係数!W89+入力表1【実績】!$I$55/SUM(入力表1【実績】!$E$55:$I$55)*各種係数!W95))*各種係数!$N$26,"#,###")&amp;"）","（"&amp;TEXT((入力表1【実績】!$D$54*$C$64*(入力表1【実績】!$E$54/SUM(入力表1【実績】!$E$54:$I$54)*各種係数!W47+入力表1【実績】!$F$54/SUM(入力表1【実績】!$E$54:$I$54)*各種係数!W53+入力表1【実績】!$G$54/SUM(入力表1【実績】!$E$54:$I$54)*各種係数!W59+入力表1【実績】!$H$54/SUM(入力表1【実績】!$E$54:$I$54)*各種係数!W65+入力表1【実績】!$I$54/SUM(入力表1【実績】!$E$54:$I$54)*各種係数!W71)+入力表1【実績】!$D$55*$C$65*(入力表1【実績】!$E$55/SUM(入力表1【実績】!$E$55:$I$55)*各種係数!W77+入力表1【実績】!$G$55/SUM(入力表1【実績】!$E$55:$I$55)*各種係数!W83+入力表1【実績】!$H$55/SUM(入力表1【実績】!$E$55:$I$55)*各種係数!W89+入力表1【実績】!$I$55/SUM(入力表1【実績】!$E$55:$I$55)*各種係数!W95))*各種係数!$N$26,"#,###")&amp;"）"),"")</f>
        <v/>
      </c>
      <c r="O66" s="415" t="str">
        <f>IF(AND(COUNT(入力表1【予測】!$D$54:$D$55)&gt;0,COUNT(入力表1【実績】!$D$54:$D$55)&gt;0,COUNT($C$64:$D$65)&gt;0),TEXT(概要表【実績】!G36+(入力表1【実績】!$D$54*$C$64*(入力表1【実績】!$E$54/SUM(入力表1【実績】!$E$54:$I$54)*各種係数!X47+入力表1【実績】!$F$54/SUM(入力表1【実績】!$E$54:$I$54)*各種係数!X53+入力表1【実績】!$G$54/SUM(入力表1【実績】!$E$54:$I$54)*各種係数!X59+入力表1【実績】!$H$54/SUM(入力表1【実績】!$E$54:$I$54)*各種係数!X65+入力表1【実績】!$I$54/SUM(入力表1【実績】!$E$54:$I$54)*各種係数!X71)+入力表1【実績】!$D$55*$C$65*(入力表1【実績】!$E$55/SUM(入力表1【実績】!$E$55:$I$55)*各種係数!X77+入力表1【実績】!$G$55/SUM(入力表1【実績】!$E$55:$I$55)*各種係数!X83+入力表1【実績】!$H$55/SUM(入力表1【実績】!$E$55:$I$55)*各種係数!X89+入力表1【実績】!$I$55/SUM(入力表1【実績】!$E$55:$I$55)*各種係数!X95))*各種係数!$N$26,"#,###")&amp;IF(((入力表1【実績】!$D$54*$C$64*(入力表1【実績】!$E$54/SUM(入力表1【実績】!$E$54:$I$54)*各種係数!X47+入力表1【実績】!$F$54/SUM(入力表1【実績】!$E$54:$I$54)*各種係数!X53+入力表1【実績】!$G$54/SUM(入力表1【実績】!$E$54:$I$54)*各種係数!X59+入力表1【実績】!$H$54/SUM(入力表1【実績】!$E$54:$I$54)*各種係数!X65+入力表1【実績】!$I$54/SUM(入力表1【実績】!$E$54:$I$54)*各種係数!X71)+入力表1【実績】!$D$55*$C$65*(入力表1【実績】!$E$55/SUM(入力表1【実績】!$E$55:$I$55)*各種係数!X77+入力表1【実績】!$G$55/SUM(入力表1【実績】!$E$55:$I$55)*各種係数!X83+入力表1【実績】!$H$55/SUM(入力表1【実績】!$E$55:$I$55)*各種係数!X89+入力表1【実績】!$I$55/SUM(入力表1【実績】!$E$55:$I$55)*各種係数!X95))*各種係数!$N$26)&gt;0.5,"（+"&amp;TEXT((入力表1【実績】!$D$54*$C$64*(入力表1【実績】!$E$54/SUM(入力表1【実績】!$E$54:$I$54)*各種係数!X47+入力表1【実績】!$F$54/SUM(入力表1【実績】!$E$54:$I$54)*各種係数!X53+入力表1【実績】!$G$54/SUM(入力表1【実績】!$E$54:$I$54)*各種係数!X59+入力表1【実績】!$H$54/SUM(入力表1【実績】!$E$54:$I$54)*各種係数!X65+入力表1【実績】!$I$54/SUM(入力表1【実績】!$E$54:$I$54)*各種係数!X71)+入力表1【実績】!$D$55*$C$65*(入力表1【実績】!$E$55/SUM(入力表1【実績】!$E$55:$I$55)*各種係数!X77+入力表1【実績】!$G$55/SUM(入力表1【実績】!$E$55:$I$55)*各種係数!X83+入力表1【実績】!$H$55/SUM(入力表1【実績】!$E$55:$I$55)*各種係数!X89+入力表1【実績】!$I$55/SUM(入力表1【実績】!$E$55:$I$55)*各種係数!X95))*各種係数!$N$26,"#,###")&amp;"）","（"&amp;TEXT((入力表1【実績】!$D$54*$C$64*(入力表1【実績】!$E$54/SUM(入力表1【実績】!$E$54:$I$54)*各種係数!X47+入力表1【実績】!$F$54/SUM(入力表1【実績】!$E$54:$I$54)*各種係数!X53+入力表1【実績】!$G$54/SUM(入力表1【実績】!$E$54:$I$54)*各種係数!X59+入力表1【実績】!$H$54/SUM(入力表1【実績】!$E$54:$I$54)*各種係数!X65+入力表1【実績】!$I$54/SUM(入力表1【実績】!$E$54:$I$54)*各種係数!X71)+入力表1【実績】!$D$55*$C$65*(入力表1【実績】!$E$55/SUM(入力表1【実績】!$E$55:$I$55)*各種係数!X77+入力表1【実績】!$G$55/SUM(入力表1【実績】!$E$55:$I$55)*各種係数!X83+入力表1【実績】!$H$55/SUM(入力表1【実績】!$E$55:$I$55)*各種係数!X89+入力表1【実績】!$I$55/SUM(入力表1【実績】!$E$55:$I$55)*各種係数!X95))*各種係数!$N$26,"#,###")&amp;"）"),"")</f>
        <v/>
      </c>
      <c r="P66" s="415" t="str">
        <f>IF(AND(COUNT(入力表1【予測】!$D$54:$D$55)&gt;0,COUNT(入力表1【実績】!$D$54:$D$55)&gt;0,COUNT($C$64:$D$65)&gt;0),TEXT(概要表【実績】!H36+入力表1【実績】!$D$54*$C$64*(入力表1【実績】!$E$54/SUM(入力表1【実績】!$E$54:$I$54)*各種係数!Y47+入力表1【実績】!$F$54/SUM(入力表1【実績】!$E$54:$I$54)*各種係数!Y53+入力表1【実績】!$G$54/SUM(入力表1【実績】!$E$54:$I$54)*各種係数!Y59+入力表1【実績】!$H$54/SUM(入力表1【実績】!$E$54:$I$54)*各種係数!Y65+入力表1【実績】!$I$54/SUM(入力表1【実績】!$E$54:$I$54)*各種係数!Y71)+入力表1【実績】!$D$55*$C$65*(入力表1【実績】!$E$55/SUM(入力表1【実績】!$E$55:$I$55)*各種係数!Y77+入力表1【実績】!$G$55/SUM(入力表1【実績】!$E$55:$I$55)*各種係数!Y83+入力表1【実績】!$H$55/SUM(入力表1【実績】!$E$55:$I$55)*各種係数!Y89+入力表1【実績】!$I$55/SUM(入力表1【実績】!$E$55:$I$55)*各種係数!Y95),"#,###")&amp;IF((入力表1【実績】!$D$54*$C$64*(入力表1【実績】!$E$54/SUM(入力表1【実績】!$E$54:$I$54)*各種係数!Y47+入力表1【実績】!$F$54/SUM(入力表1【実績】!$E$54:$I$54)*各種係数!Y53+入力表1【実績】!$G$54/SUM(入力表1【実績】!$E$54:$I$54)*各種係数!Y59+入力表1【実績】!$H$54/SUM(入力表1【実績】!$E$54:$I$54)*各種係数!Y65+入力表1【実績】!$I$54/SUM(入力表1【実績】!$E$54:$I$54)*各種係数!Y71)+入力表1【実績】!$D$55*$C$65*(入力表1【実績】!$E$55/SUM(入力表1【実績】!$E$55:$I$55)*各種係数!Y77+入力表1【実績】!$G$55/SUM(入力表1【実績】!$E$55:$I$55)*各種係数!Y83+入力表1【実績】!$H$55/SUM(入力表1【実績】!$E$55:$I$55)*各種係数!Y89+入力表1【実績】!$I$55/SUM(入力表1【実績】!$E$55:$I$55)*各種係数!Y95))&gt;0.5,"（+"&amp;TEXT(入力表1【実績】!$D$54*$C$64*(入力表1【実績】!$E$54/SUM(入力表1【実績】!$E$54:$I$54)*各種係数!Y47+入力表1【実績】!$F$54/SUM(入力表1【実績】!$E$54:$I$54)*各種係数!Y53+入力表1【実績】!$G$54/SUM(入力表1【実績】!$E$54:$I$54)*各種係数!Y59+入力表1【実績】!$H$54/SUM(入力表1【実績】!$E$54:$I$54)*各種係数!Y65+入力表1【実績】!$I$54/SUM(入力表1【実績】!$E$54:$I$54)*各種係数!Y71)+入力表1【実績】!$D$55*$C$65*(入力表1【実績】!$E$55/SUM(入力表1【実績】!$E$55:$I$55)*各種係数!Y77+入力表1【実績】!$G$55/SUM(入力表1【実績】!$E$55:$I$55)*各種係数!Y83+入力表1【実績】!$H$55/SUM(入力表1【実績】!$E$55:$I$55)*各種係数!Y89+入力表1【実績】!$I$55/SUM(入力表1【実績】!$E$55:$I$55)*各種係数!Y95),"#,###")&amp;"）","（"&amp;TEXT(入力表1【実績】!$D$54*$C$64*(入力表1【実績】!$E$54/SUM(入力表1【実績】!$E$54:$I$54)*各種係数!Y47+入力表1【実績】!$F$54/SUM(入力表1【実績】!$E$54:$I$54)*各種係数!Y53+入力表1【実績】!$G$54/SUM(入力表1【実績】!$E$54:$I$54)*各種係数!Y59+入力表1【実績】!$H$54/SUM(入力表1【実績】!$E$54:$I$54)*各種係数!Y65+入力表1【実績】!$I$54/SUM(入力表1【実績】!$E$54:$I$54)*各種係数!Y71)+入力表1【実績】!$D$55*$C$65*(入力表1【実績】!$E$55/SUM(入力表1【実績】!$E$55:$I$55)*各種係数!Y77+入力表1【実績】!$G$55/SUM(入力表1【実績】!$E$55:$I$55)*各種係数!Y83+入力表1【実績】!$H$55/SUM(入力表1【実績】!$E$55:$I$55)*各種係数!Y89+入力表1【実績】!$I$55/SUM(入力表1【実績】!$E$55:$I$55)*各種係数!Y95),"#,###")&amp;"）"),"")</f>
        <v/>
      </c>
      <c r="Q66" s="415" t="str">
        <f>IF(AND(COUNT(入力表1【予測】!$D$54:$D$55)&gt;0,COUNT(入力表1【実績】!$D$54:$D$55)&gt;0,COUNT($C$64:$D$65)&gt;0),TEXT(概要表【実績】!I36+入力表1【実績】!$D$54*$C$64*(入力表1【実績】!$E$54/SUM(入力表1【実績】!$E$54:$I$54)*各種係数!Z47+入力表1【実績】!$F$54/SUM(入力表1【実績】!$E$54:$I$54)*各種係数!Z53+入力表1【実績】!$G$54/SUM(入力表1【実績】!$E$54:$I$54)*各種係数!Z59+入力表1【実績】!$H$54/SUM(入力表1【実績】!$E$54:$I$54)*各種係数!Z65+入力表1【実績】!$I$54/SUM(入力表1【実績】!$E$54:$I$54)*各種係数!Z71)+入力表1【実績】!$D$55*$C$65*(入力表1【実績】!$E$55/SUM(入力表1【実績】!$E$55:$I$55)*各種係数!Z77+入力表1【実績】!$G$55/SUM(入力表1【実績】!$E$55:$I$55)*各種係数!Z83+入力表1【実績】!$H$55/SUM(入力表1【実績】!$E$55:$I$55)*各種係数!Z89+入力表1【実績】!$I$55/SUM(入力表1【実績】!$E$55:$I$55)*各種係数!Z95),"#,###")&amp;IF((入力表1【実績】!$D$54*$C$64*(入力表1【実績】!$E$54/SUM(入力表1【実績】!$E$54:$I$54)*各種係数!Z47+入力表1【実績】!$F$54/SUM(入力表1【実績】!$E$54:$I$54)*各種係数!Z53+入力表1【実績】!$G$54/SUM(入力表1【実績】!$E$54:$I$54)*各種係数!Z59+入力表1【実績】!$H$54/SUM(入力表1【実績】!$E$54:$I$54)*各種係数!Z65+入力表1【実績】!$I$54/SUM(入力表1【実績】!$E$54:$I$54)*各種係数!Z71)+入力表1【実績】!$D$55*$C$65*(入力表1【実績】!$E$55/SUM(入力表1【実績】!$E$55:$I$55)*各種係数!Z77+入力表1【実績】!$G$55/SUM(入力表1【実績】!$E$55:$I$55)*各種係数!Z83+入力表1【実績】!$H$55/SUM(入力表1【実績】!$E$55:$I$55)*各種係数!Z89+入力表1【実績】!$I$55/SUM(入力表1【実績】!$E$55:$I$55)*各種係数!Z95))&gt;0.5,"（+"&amp;TEXT(入力表1【実績】!$D$54*$C$64*(入力表1【実績】!$E$54/SUM(入力表1【実績】!$E$54:$I$54)*各種係数!Z47+入力表1【実績】!$F$54/SUM(入力表1【実績】!$E$54:$I$54)*各種係数!Z53+入力表1【実績】!$G$54/SUM(入力表1【実績】!$E$54:$I$54)*各種係数!Z59+入力表1【実績】!$H$54/SUM(入力表1【実績】!$E$54:$I$54)*各種係数!Z65+入力表1【実績】!$I$54/SUM(入力表1【実績】!$E$54:$I$54)*各種係数!Z71)+入力表1【実績】!$D$55*$C$65*(入力表1【実績】!$E$55/SUM(入力表1【実績】!$E$55:$I$55)*各種係数!Z77+入力表1【実績】!$G$55/SUM(入力表1【実績】!$E$55:$I$55)*各種係数!Z83+入力表1【実績】!$H$55/SUM(入力表1【実績】!$E$55:$I$55)*各種係数!Z89+入力表1【実績】!$I$55/SUM(入力表1【実績】!$E$55:$I$55)*各種係数!Z95),"#,###")&amp;"）","（"&amp;TEXT(入力表1【実績】!$D$54*$C$64*(入力表1【実績】!$E$54/SUM(入力表1【実績】!$E$54:$I$54)*各種係数!Z47+入力表1【実績】!$F$54/SUM(入力表1【実績】!$E$54:$I$54)*各種係数!Z53+入力表1【実績】!$G$54/SUM(入力表1【実績】!$E$54:$I$54)*各種係数!Z59+入力表1【実績】!$H$54/SUM(入力表1【実績】!$E$54:$I$54)*各種係数!Z65+入力表1【実績】!$I$54/SUM(入力表1【実績】!$E$54:$I$54)*各種係数!Z71)+入力表1【実績】!$D$55*$C$65*(入力表1【実績】!$E$55/SUM(入力表1【実績】!$E$55:$I$55)*各種係数!Z77+入力表1【実績】!$G$55/SUM(入力表1【実績】!$E$55:$I$55)*各種係数!Z83+入力表1【実績】!$H$55/SUM(入力表1【実績】!$E$55:$I$55)*各種係数!Z89+入力表1【実績】!$I$55/SUM(入力表1【実績】!$E$55:$I$55)*各種係数!Z95),"#,###")&amp;"）"),"")</f>
        <v/>
      </c>
    </row>
    <row r="67" spans="2:17" x14ac:dyDescent="0.15">
      <c r="J67" s="467"/>
      <c r="K67" s="559" t="s">
        <v>833</v>
      </c>
      <c r="L67" s="560"/>
      <c r="M67" s="416" t="str">
        <f>IF(AND(COUNT(入力表1【予測】!$D$54:$D$55)&gt;0,COUNT(入力表1【実績】!$D$54:$D$55)&gt;0,COUNT($C$64:$D$65)&gt;0),TEXT(概要表【実績】!E37+(入力表1【実績】!$D$54*$C$64*(入力表1【実績】!$E$54/SUM(入力表1【実績】!$E$54:$I$54)*各種係数!V48+入力表1【実績】!$F$54/SUM(入力表1【実績】!$E$54:$I$54)*各種係数!V54+入力表1【実績】!$G$54/SUM(入力表1【実績】!$E$54:$I$54)*各種係数!V60+入力表1【実績】!$H$54/SUM(入力表1【実績】!$E$54:$I$54)*各種係数!V66+入力表1【実績】!$I$54/SUM(入力表1【実績】!$E$54:$I$54)*各種係数!V72)+入力表1【実績】!$D$55*$C$65*(入力表1【実績】!$E$55/SUM(入力表1【実績】!$E$55:$I$55)*各種係数!V78+入力表1【実績】!$G$55/SUM(入力表1【実績】!$E$55:$I$55)*各種係数!V84+入力表1【実績】!$H$55/SUM(入力表1【実績】!$E$55:$I$55)*各種係数!V90+入力表1【実績】!$I$55/SUM(入力表1【実績】!$E$55:$I$55)*各種係数!V96))*各種係数!$N$26,"#,###")&amp;IF(((入力表1【実績】!$D$54*$C$64*(入力表1【実績】!$E$54/SUM(入力表1【実績】!$E$54:$I$54)*各種係数!V48+入力表1【実績】!$F$54/SUM(入力表1【実績】!$E$54:$I$54)*各種係数!V54+入力表1【実績】!$G$54/SUM(入力表1【実績】!$E$54:$I$54)*各種係数!V60+入力表1【実績】!$H$54/SUM(入力表1【実績】!$E$54:$I$54)*各種係数!V66+入力表1【実績】!$I$54/SUM(入力表1【実績】!$E$54:$I$54)*各種係数!V72)+入力表1【実績】!$D$55*$C$65*(入力表1【実績】!$E$55/SUM(入力表1【実績】!$E$55:$I$55)*各種係数!V78+入力表1【実績】!$G$55/SUM(入力表1【実績】!$E$55:$I$55)*各種係数!V84+入力表1【実績】!$H$55/SUM(入力表1【実績】!$E$55:$I$55)*各種係数!V90+入力表1【実績】!$I$55/SUM(入力表1【実績】!$E$55:$I$55)*各種係数!V96))*各種係数!$N$26)&gt;0.5,"（+"&amp;TEXT((入力表1【実績】!$D$54*$C$64*(入力表1【実績】!$E$54/SUM(入力表1【実績】!$E$54:$I$54)*各種係数!V48+入力表1【実績】!$F$54/SUM(入力表1【実績】!$E$54:$I$54)*各種係数!V54+入力表1【実績】!$G$54/SUM(入力表1【実績】!$E$54:$I$54)*各種係数!V60+入力表1【実績】!$H$54/SUM(入力表1【実績】!$E$54:$I$54)*各種係数!V66+入力表1【実績】!$I$54/SUM(入力表1【実績】!$E$54:$I$54)*各種係数!V72)+入力表1【実績】!$D$55*$C$65*(入力表1【実績】!$E$55/SUM(入力表1【実績】!$E$55:$I$55)*各種係数!V78+入力表1【実績】!$G$55/SUM(入力表1【実績】!$E$55:$I$55)*各種係数!V84+入力表1【実績】!$H$55/SUM(入力表1【実績】!$E$55:$I$55)*各種係数!V90+入力表1【実績】!$I$55/SUM(入力表1【実績】!$E$55:$I$55)*各種係数!V96))*各種係数!$N$26,"#,###")&amp;"）","（"&amp;TEXT((入力表1【実績】!$D$54*$C$64*(入力表1【実績】!$E$54/SUM(入力表1【実績】!$E$54:$I$54)*各種係数!V48+入力表1【実績】!$F$54/SUM(入力表1【実績】!$E$54:$I$54)*各種係数!V54+入力表1【実績】!$G$54/SUM(入力表1【実績】!$E$54:$I$54)*各種係数!V60+入力表1【実績】!$H$54/SUM(入力表1【実績】!$E$54:$I$54)*各種係数!V66+入力表1【実績】!$I$54/SUM(入力表1【実績】!$E$54:$I$54)*各種係数!V72)+入力表1【実績】!$D$55*$C$65*(入力表1【実績】!$E$55/SUM(入力表1【実績】!$E$55:$I$55)*各種係数!V78+入力表1【実績】!$G$55/SUM(入力表1【実績】!$E$55:$I$55)*各種係数!V84+入力表1【実績】!$H$55/SUM(入力表1【実績】!$E$55:$I$55)*各種係数!V90+入力表1【実績】!$I$55/SUM(入力表1【実績】!$E$55:$I$55)*各種係数!V96))*各種係数!$N$26,"#,###")&amp;"）"),"")</f>
        <v/>
      </c>
      <c r="N67" s="417" t="str">
        <f>IF(AND(COUNT(入力表1【予測】!$D$54:$D$55)&gt;0,COUNT(入力表1【実績】!$D$54:$D$55)&gt;0,COUNT($C$64:$D$65)&gt;0),TEXT(概要表【実績】!F37+(入力表1【実績】!$D$54*$C$64*(入力表1【実績】!$E$54/SUM(入力表1【実績】!$E$54:$I$54)*各種係数!W48+入力表1【実績】!$F$54/SUM(入力表1【実績】!$E$54:$I$54)*各種係数!W54+入力表1【実績】!$G$54/SUM(入力表1【実績】!$E$54:$I$54)*各種係数!W60+入力表1【実績】!$H$54/SUM(入力表1【実績】!$E$54:$I$54)*各種係数!W66+入力表1【実績】!$I$54/SUM(入力表1【実績】!$E$54:$I$54)*各種係数!W72)+入力表1【実績】!$D$55*$C$65*(入力表1【実績】!$E$55/SUM(入力表1【実績】!$E$55:$I$55)*各種係数!W78+入力表1【実績】!$G$55/SUM(入力表1【実績】!$E$55:$I$55)*各種係数!W84+入力表1【実績】!$H$55/SUM(入力表1【実績】!$E$55:$I$55)*各種係数!W90+入力表1【実績】!$I$55/SUM(入力表1【実績】!$E$55:$I$55)*各種係数!W96))*各種係数!$N$26,"#,###")&amp;IF(((入力表1【実績】!$D$54*$C$64*(入力表1【実績】!$E$54/SUM(入力表1【実績】!$E$54:$I$54)*各種係数!W48+入力表1【実績】!$F$54/SUM(入力表1【実績】!$E$54:$I$54)*各種係数!W54+入力表1【実績】!$G$54/SUM(入力表1【実績】!$E$54:$I$54)*各種係数!W60+入力表1【実績】!$H$54/SUM(入力表1【実績】!$E$54:$I$54)*各種係数!W66+入力表1【実績】!$I$54/SUM(入力表1【実績】!$E$54:$I$54)*各種係数!W72)+入力表1【実績】!$D$55*$C$65*(入力表1【実績】!$E$55/SUM(入力表1【実績】!$E$55:$I$55)*各種係数!W78+入力表1【実績】!$G$55/SUM(入力表1【実績】!$E$55:$I$55)*各種係数!W84+入力表1【実績】!$H$55/SUM(入力表1【実績】!$E$55:$I$55)*各種係数!W90+入力表1【実績】!$I$55/SUM(入力表1【実績】!$E$55:$I$55)*各種係数!W96))*各種係数!$N$26)&gt;0.5,"（+"&amp;TEXT((入力表1【実績】!$D$54*$C$64*(入力表1【実績】!$E$54/SUM(入力表1【実績】!$E$54:$I$54)*各種係数!W48+入力表1【実績】!$F$54/SUM(入力表1【実績】!$E$54:$I$54)*各種係数!W54+入力表1【実績】!$G$54/SUM(入力表1【実績】!$E$54:$I$54)*各種係数!W60+入力表1【実績】!$H$54/SUM(入力表1【実績】!$E$54:$I$54)*各種係数!W66+入力表1【実績】!$I$54/SUM(入力表1【実績】!$E$54:$I$54)*各種係数!W72)+入力表1【実績】!$D$55*$C$65*(入力表1【実績】!$E$55/SUM(入力表1【実績】!$E$55:$I$55)*各種係数!W78+入力表1【実績】!$G$55/SUM(入力表1【実績】!$E$55:$I$55)*各種係数!W84+入力表1【実績】!$H$55/SUM(入力表1【実績】!$E$55:$I$55)*各種係数!W90+入力表1【実績】!$I$55/SUM(入力表1【実績】!$E$55:$I$55)*各種係数!W96))*各種係数!$N$26,"#,###")&amp;"）","（"&amp;TEXT((入力表1【実績】!$D$54*$C$64*(入力表1【実績】!$E$54/SUM(入力表1【実績】!$E$54:$I$54)*各種係数!W48+入力表1【実績】!$F$54/SUM(入力表1【実績】!$E$54:$I$54)*各種係数!W54+入力表1【実績】!$G$54/SUM(入力表1【実績】!$E$54:$I$54)*各種係数!W60+入力表1【実績】!$H$54/SUM(入力表1【実績】!$E$54:$I$54)*各種係数!W66+入力表1【実績】!$I$54/SUM(入力表1【実績】!$E$54:$I$54)*各種係数!W72)+入力表1【実績】!$D$55*$C$65*(入力表1【実績】!$E$55/SUM(入力表1【実績】!$E$55:$I$55)*各種係数!W78+入力表1【実績】!$G$55/SUM(入力表1【実績】!$E$55:$I$55)*各種係数!W84+入力表1【実績】!$H$55/SUM(入力表1【実績】!$E$55:$I$55)*各種係数!W90+入力表1【実績】!$I$55/SUM(入力表1【実績】!$E$55:$I$55)*各種係数!W96))*各種係数!$N$26,"#,###")&amp;"）"),"")</f>
        <v/>
      </c>
      <c r="O67" s="417" t="str">
        <f>IF(AND(COUNT(入力表1【予測】!$D$54:$D$55)&gt;0,COUNT(入力表1【実績】!$D$54:$D$55)&gt;0,COUNT($C$64:$D$65)&gt;0),TEXT(概要表【実績】!G37+(入力表1【実績】!$D$54*$C$64*(入力表1【実績】!$E$54/SUM(入力表1【実績】!$E$54:$I$54)*各種係数!X48+入力表1【実績】!$F$54/SUM(入力表1【実績】!$E$54:$I$54)*各種係数!X54+入力表1【実績】!$G$54/SUM(入力表1【実績】!$E$54:$I$54)*各種係数!X60+入力表1【実績】!$H$54/SUM(入力表1【実績】!$E$54:$I$54)*各種係数!X66+入力表1【実績】!$I$54/SUM(入力表1【実績】!$E$54:$I$54)*各種係数!X72)+入力表1【実績】!$D$55*$C$65*(入力表1【実績】!$E$55/SUM(入力表1【実績】!$E$55:$I$55)*各種係数!X78+入力表1【実績】!$G$55/SUM(入力表1【実績】!$E$55:$I$55)*各種係数!X84+入力表1【実績】!$H$55/SUM(入力表1【実績】!$E$55:$I$55)*各種係数!X90+入力表1【実績】!$I$55/SUM(入力表1【実績】!$E$55:$I$55)*各種係数!X96))*各種係数!$N$26,"#,###")&amp;IF(((入力表1【実績】!$D$54*$C$64*(入力表1【実績】!$E$54/SUM(入力表1【実績】!$E$54:$I$54)*各種係数!X48+入力表1【実績】!$F$54/SUM(入力表1【実績】!$E$54:$I$54)*各種係数!X54+入力表1【実績】!$G$54/SUM(入力表1【実績】!$E$54:$I$54)*各種係数!X60+入力表1【実績】!$H$54/SUM(入力表1【実績】!$E$54:$I$54)*各種係数!X66+入力表1【実績】!$I$54/SUM(入力表1【実績】!$E$54:$I$54)*各種係数!X72)+入力表1【実績】!$D$55*$C$65*(入力表1【実績】!$E$55/SUM(入力表1【実績】!$E$55:$I$55)*各種係数!X78+入力表1【実績】!$G$55/SUM(入力表1【実績】!$E$55:$I$55)*各種係数!X84+入力表1【実績】!$H$55/SUM(入力表1【実績】!$E$55:$I$55)*各種係数!X90+入力表1【実績】!$I$55/SUM(入力表1【実績】!$E$55:$I$55)*各種係数!X96))*各種係数!$N$26)&gt;0.5,"（+"&amp;TEXT((入力表1【実績】!$D$54*$C$64*(入力表1【実績】!$E$54/SUM(入力表1【実績】!$E$54:$I$54)*各種係数!X48+入力表1【実績】!$F$54/SUM(入力表1【実績】!$E$54:$I$54)*各種係数!X54+入力表1【実績】!$G$54/SUM(入力表1【実績】!$E$54:$I$54)*各種係数!X60+入力表1【実績】!$H$54/SUM(入力表1【実績】!$E$54:$I$54)*各種係数!X66+入力表1【実績】!$I$54/SUM(入力表1【実績】!$E$54:$I$54)*各種係数!X72)+入力表1【実績】!$D$55*$C$65*(入力表1【実績】!$E$55/SUM(入力表1【実績】!$E$55:$I$55)*各種係数!X78+入力表1【実績】!$G$55/SUM(入力表1【実績】!$E$55:$I$55)*各種係数!X84+入力表1【実績】!$H$55/SUM(入力表1【実績】!$E$55:$I$55)*各種係数!X90+入力表1【実績】!$I$55/SUM(入力表1【実績】!$E$55:$I$55)*各種係数!X96))*各種係数!$N$26,"#,###")&amp;"）","（"&amp;TEXT((入力表1【実績】!$D$54*$C$64*(入力表1【実績】!$E$54/SUM(入力表1【実績】!$E$54:$I$54)*各種係数!X48+入力表1【実績】!$F$54/SUM(入力表1【実績】!$E$54:$I$54)*各種係数!X54+入力表1【実績】!$G$54/SUM(入力表1【実績】!$E$54:$I$54)*各種係数!X60+入力表1【実績】!$H$54/SUM(入力表1【実績】!$E$54:$I$54)*各種係数!X66+入力表1【実績】!$I$54/SUM(入力表1【実績】!$E$54:$I$54)*各種係数!X72)+入力表1【実績】!$D$55*$C$65*(入力表1【実績】!$E$55/SUM(入力表1【実績】!$E$55:$I$55)*各種係数!X78+入力表1【実績】!$G$55/SUM(入力表1【実績】!$E$55:$I$55)*各種係数!X84+入力表1【実績】!$H$55/SUM(入力表1【実績】!$E$55:$I$55)*各種係数!X90+入力表1【実績】!$I$55/SUM(入力表1【実績】!$E$55:$I$55)*各種係数!X96))*各種係数!$N$26,"#,###")&amp;"）"),"")</f>
        <v/>
      </c>
      <c r="P67" s="417" t="str">
        <f>IF(AND(COUNT(入力表1【予測】!$D$54:$D$55)&gt;0,COUNT(入力表1【実績】!$D$54:$D$55)&gt;0,COUNT($C$64:$D$65)&gt;0),TEXT(概要表【実績】!H37+入力表1【実績】!$D$54*$C$64*(入力表1【実績】!$E$54/SUM(入力表1【実績】!$E$54:$I$54)*各種係数!Y48+入力表1【実績】!$F$54/SUM(入力表1【実績】!$E$54:$I$54)*各種係数!Y54+入力表1【実績】!$G$54/SUM(入力表1【実績】!$E$54:$I$54)*各種係数!Y60+入力表1【実績】!$H$54/SUM(入力表1【実績】!$E$54:$I$54)*各種係数!Y66+入力表1【実績】!$I$54/SUM(入力表1【実績】!$E$54:$I$54)*各種係数!Y72)+入力表1【実績】!$D$55*$C$65*(入力表1【実績】!$E$55/SUM(入力表1【実績】!$E$55:$I$55)*各種係数!Y78+入力表1【実績】!$G$55/SUM(入力表1【実績】!$E$55:$I$55)*各種係数!Y84+入力表1【実績】!$H$55/SUM(入力表1【実績】!$E$55:$I$55)*各種係数!Y90+入力表1【実績】!$I$55/SUM(入力表1【実績】!$E$55:$I$55)*各種係数!Y96),"#,###")&amp;IF((入力表1【実績】!$D$54*$C$64*(入力表1【実績】!$E$54/SUM(入力表1【実績】!$E$54:$I$54)*各種係数!Y48+入力表1【実績】!$F$54/SUM(入力表1【実績】!$E$54:$I$54)*各種係数!Y54+入力表1【実績】!$G$54/SUM(入力表1【実績】!$E$54:$I$54)*各種係数!Y60+入力表1【実績】!$H$54/SUM(入力表1【実績】!$E$54:$I$54)*各種係数!Y66+入力表1【実績】!$I$54/SUM(入力表1【実績】!$E$54:$I$54)*各種係数!Y72)+入力表1【実績】!$D$55*$C$65*(入力表1【実績】!$E$55/SUM(入力表1【実績】!$E$55:$I$55)*各種係数!Y78+入力表1【実績】!$G$55/SUM(入力表1【実績】!$E$55:$I$55)*各種係数!Y84+入力表1【実績】!$H$55/SUM(入力表1【実績】!$E$55:$I$55)*各種係数!Y90+入力表1【実績】!$I$55/SUM(入力表1【実績】!$E$55:$I$55)*各種係数!Y96))&gt;0.5,"（+"&amp;TEXT(入力表1【実績】!$D$54*$C$64*(入力表1【実績】!$E$54/SUM(入力表1【実績】!$E$54:$I$54)*各種係数!Y48+入力表1【実績】!$F$54/SUM(入力表1【実績】!$E$54:$I$54)*各種係数!Y54+入力表1【実績】!$G$54/SUM(入力表1【実績】!$E$54:$I$54)*各種係数!Y60+入力表1【実績】!$H$54/SUM(入力表1【実績】!$E$54:$I$54)*各種係数!Y66+入力表1【実績】!$I$54/SUM(入力表1【実績】!$E$54:$I$54)*各種係数!Y72)+入力表1【実績】!$D$55*$C$65*(入力表1【実績】!$E$55/SUM(入力表1【実績】!$E$55:$I$55)*各種係数!Y78+入力表1【実績】!$G$55/SUM(入力表1【実績】!$E$55:$I$55)*各種係数!Y84+入力表1【実績】!$H$55/SUM(入力表1【実績】!$E$55:$I$55)*各種係数!Y90+入力表1【実績】!$I$55/SUM(入力表1【実績】!$E$55:$I$55)*各種係数!Y96),"#,###")&amp;"）","（"&amp;TEXT(入力表1【実績】!$D$54*$C$64*(入力表1【実績】!$E$54/SUM(入力表1【実績】!$E$54:$I$54)*各種係数!Y48+入力表1【実績】!$F$54/SUM(入力表1【実績】!$E$54:$I$54)*各種係数!Y54+入力表1【実績】!$G$54/SUM(入力表1【実績】!$E$54:$I$54)*各種係数!Y60+入力表1【実績】!$H$54/SUM(入力表1【実績】!$E$54:$I$54)*各種係数!Y66+入力表1【実績】!$I$54/SUM(入力表1【実績】!$E$54:$I$54)*各種係数!Y72)+入力表1【実績】!$D$55*$C$65*(入力表1【実績】!$E$55/SUM(入力表1【実績】!$E$55:$I$55)*各種係数!Y78+入力表1【実績】!$G$55/SUM(入力表1【実績】!$E$55:$I$55)*各種係数!Y84+入力表1【実績】!$H$55/SUM(入力表1【実績】!$E$55:$I$55)*各種係数!Y90+入力表1【実績】!$I$55/SUM(入力表1【実績】!$E$55:$I$55)*各種係数!Y96),"#,###")&amp;"）"),"")</f>
        <v/>
      </c>
      <c r="Q67" s="417" t="str">
        <f>IF(AND(COUNT(入力表1【予測】!$D$54:$D$55)&gt;0,COUNT(入力表1【実績】!$D$54:$D$55)&gt;0,COUNT($C$64:$D$65)&gt;0),TEXT(概要表【実績】!I37+入力表1【実績】!$D$54*$C$64*(入力表1【実績】!$E$54/SUM(入力表1【実績】!$E$54:$I$54)*各種係数!Z48+入力表1【実績】!$F$54/SUM(入力表1【実績】!$E$54:$I$54)*各種係数!Z54+入力表1【実績】!$G$54/SUM(入力表1【実績】!$E$54:$I$54)*各種係数!Z60+入力表1【実績】!$H$54/SUM(入力表1【実績】!$E$54:$I$54)*各種係数!Z66+入力表1【実績】!$I$54/SUM(入力表1【実績】!$E$54:$I$54)*各種係数!Z72)+入力表1【実績】!$D$55*$C$65*(入力表1【実績】!$E$55/SUM(入力表1【実績】!$E$55:$I$55)*各種係数!Z78+入力表1【実績】!$G$55/SUM(入力表1【実績】!$E$55:$I$55)*各種係数!Z84+入力表1【実績】!$H$55/SUM(入力表1【実績】!$E$55:$I$55)*各種係数!Z90+入力表1【実績】!$I$55/SUM(入力表1【実績】!$E$55:$I$55)*各種係数!Z96),"#,###")&amp;IF((入力表1【実績】!$D$54*$C$64*(入力表1【実績】!$E$54/SUM(入力表1【実績】!$E$54:$I$54)*各種係数!Z48+入力表1【実績】!$F$54/SUM(入力表1【実績】!$E$54:$I$54)*各種係数!Z54+入力表1【実績】!$G$54/SUM(入力表1【実績】!$E$54:$I$54)*各種係数!Z60+入力表1【実績】!$H$54/SUM(入力表1【実績】!$E$54:$I$54)*各種係数!Z66+入力表1【実績】!$I$54/SUM(入力表1【実績】!$E$54:$I$54)*各種係数!Z72)+入力表1【実績】!$D$55*$C$65*(入力表1【実績】!$E$55/SUM(入力表1【実績】!$E$55:$I$55)*各種係数!Z78+入力表1【実績】!$G$55/SUM(入力表1【実績】!$E$55:$I$55)*各種係数!Z84+入力表1【実績】!$H$55/SUM(入力表1【実績】!$E$55:$I$55)*各種係数!Z90+入力表1【実績】!$I$55/SUM(入力表1【実績】!$E$55:$I$55)*各種係数!Z96))&gt;0.5,"（+"&amp;TEXT(入力表1【実績】!$D$54*$C$64*(入力表1【実績】!$E$54/SUM(入力表1【実績】!$E$54:$I$54)*各種係数!Z48+入力表1【実績】!$F$54/SUM(入力表1【実績】!$E$54:$I$54)*各種係数!Z54+入力表1【実績】!$G$54/SUM(入力表1【実績】!$E$54:$I$54)*各種係数!Z60+入力表1【実績】!$H$54/SUM(入力表1【実績】!$E$54:$I$54)*各種係数!Z66+入力表1【実績】!$I$54/SUM(入力表1【実績】!$E$54:$I$54)*各種係数!Z72)+入力表1【実績】!$D$55*$C$65*(入力表1【実績】!$E$55/SUM(入力表1【実績】!$E$55:$I$55)*各種係数!Z78+入力表1【実績】!$G$55/SUM(入力表1【実績】!$E$55:$I$55)*各種係数!Z84+入力表1【実績】!$H$55/SUM(入力表1【実績】!$E$55:$I$55)*各種係数!Z90+入力表1【実績】!$I$55/SUM(入力表1【実績】!$E$55:$I$55)*各種係数!Z96),"#,###")&amp;"）","（"&amp;TEXT(入力表1【実績】!$D$54*$C$64*(入力表1【実績】!$E$54/SUM(入力表1【実績】!$E$54:$I$54)*各種係数!Z48+入力表1【実績】!$F$54/SUM(入力表1【実績】!$E$54:$I$54)*各種係数!Z54+入力表1【実績】!$G$54/SUM(入力表1【実績】!$E$54:$I$54)*各種係数!Z60+入力表1【実績】!$H$54/SUM(入力表1【実績】!$E$54:$I$54)*各種係数!Z66+入力表1【実績】!$I$54/SUM(入力表1【実績】!$E$54:$I$54)*各種係数!Z72)+入力表1【実績】!$D$55*$C$65*(入力表1【実績】!$E$55/SUM(入力表1【実績】!$E$55:$I$55)*各種係数!Z78+入力表1【実績】!$G$55/SUM(入力表1【実績】!$E$55:$I$55)*各種係数!Z84+入力表1【実績】!$H$55/SUM(入力表1【実績】!$E$55:$I$55)*各種係数!Z90+入力表1【実績】!$I$55/SUM(入力表1【実績】!$E$55:$I$55)*各種係数!Z96),"#,###")&amp;"）"),"")</f>
        <v/>
      </c>
    </row>
    <row r="68" spans="2:17" x14ac:dyDescent="0.15">
      <c r="J68" s="210" t="s">
        <v>10</v>
      </c>
    </row>
    <row r="72" spans="2:17" ht="19.5" x14ac:dyDescent="0.15">
      <c r="B72" s="1" t="s">
        <v>903</v>
      </c>
    </row>
    <row r="74" spans="2:17" x14ac:dyDescent="0.15">
      <c r="P74" s="473" t="str">
        <f>"（単位："&amp;入力表1【予測】!L15&amp;"、人）"</f>
        <v>（単位：千円、人）</v>
      </c>
      <c r="Q74" s="473"/>
    </row>
    <row r="75" spans="2:17" ht="15.95" customHeight="1" x14ac:dyDescent="0.15">
      <c r="B75" s="2" t="s">
        <v>905</v>
      </c>
      <c r="J75" s="401"/>
      <c r="K75" s="443"/>
      <c r="L75" s="455"/>
      <c r="M75" s="193" t="s">
        <v>7</v>
      </c>
      <c r="N75" s="175"/>
      <c r="O75" s="102"/>
      <c r="P75" s="193" t="s">
        <v>6</v>
      </c>
      <c r="Q75" s="102"/>
    </row>
    <row r="76" spans="2:17" x14ac:dyDescent="0.45">
      <c r="J76" s="194"/>
      <c r="K76" s="472"/>
      <c r="L76" s="457"/>
      <c r="M76" s="195"/>
      <c r="N76" s="196" t="s">
        <v>228</v>
      </c>
      <c r="O76" s="197"/>
      <c r="P76" s="195"/>
      <c r="Q76" s="198" t="s">
        <v>836</v>
      </c>
    </row>
    <row r="77" spans="2:17" ht="19.5" thickBot="1" x14ac:dyDescent="0.5">
      <c r="B77" s="403" t="s">
        <v>906</v>
      </c>
      <c r="C77" s="403"/>
      <c r="D77" s="422"/>
      <c r="E77" s="10" t="s">
        <v>488</v>
      </c>
      <c r="J77" s="402"/>
      <c r="K77" s="445"/>
      <c r="L77" s="456"/>
      <c r="M77" s="200"/>
      <c r="N77" s="411"/>
      <c r="O77" s="202" t="s">
        <v>835</v>
      </c>
      <c r="P77" s="200"/>
      <c r="Q77" s="412"/>
    </row>
    <row r="78" spans="2:17" ht="20.25" thickTop="1" thickBot="1" x14ac:dyDescent="0.2">
      <c r="B78" s="467" t="s">
        <v>907</v>
      </c>
      <c r="C78" s="581"/>
      <c r="D78" s="583"/>
      <c r="E78" s="584"/>
      <c r="J78" s="194"/>
      <c r="K78" s="437" t="s">
        <v>831</v>
      </c>
      <c r="L78" s="436"/>
      <c r="M78" s="413" t="str">
        <f>IF(AND(COUNT(入力表1【予測】!$D$54:$D$55)&gt;0,COUNT(入力表1【実績】!$D$54:$D$55)&gt;0,COUNT($D$78:$E$82,$D$85:$E$88)&gt;0),TEXT(概要表【実績】!E34+(入力表1【実績】!$D$54*($D$78*各種係数!V45+$D$79*各種係数!V51+$D$80*各種係数!V57+$D$81*各種係数!V63+$D$82*各種係数!V69)+入力表1【実績】!$D$55*($D$85*各種係数!V75+$D$86*各種係数!V81+$D$87*各種係数!V87+$D$88*各種係数!V93))*各種係数!$N$26,"#,###")&amp;IF(((入力表1【実績】!$D$54*($D$78*各種係数!V45+$D$79*各種係数!V51+$D$80*各種係数!V57+$D$81*各種係数!V63+$D$82*各種係数!V69)+入力表1【実績】!$D$55*($D$85*各種係数!V75+$D$86*各種係数!V81+$D$87*各種係数!V87+$D$88*各種係数!V93))*各種係数!$N$26)&gt;0.5,"（+"&amp;TEXT((入力表1【実績】!$D$54*($D$78*各種係数!V45+$D$79*各種係数!V51+$D$80*各種係数!V57+$D$81*各種係数!V63+$D$82*各種係数!V69)+入力表1【実績】!$D$55*($D$85*各種係数!V75+$D$86*各種係数!V81+$D$87*各種係数!V87+$D$88*各種係数!V93))*各種係数!$N$26,"#,###")&amp;"）","（"&amp;TEXT((入力表1【実績】!$D$54*($D$78*各種係数!V45+$D$79*各種係数!V51+$D$80*各種係数!V57+$D$81*各種係数!V63+$D$82*各種係数!V69)+入力表1【実績】!$D$55*($D$85*各種係数!V75+$D$86*各種係数!V81+$D$87*各種係数!V87+$D$88*各種係数!V93))*各種係数!$N$26,"#,###")&amp;"）"),"")</f>
        <v/>
      </c>
      <c r="N78" s="413" t="str">
        <f>IF(AND(COUNT(入力表1【予測】!$D$54:$D$55)&gt;0,COUNT(入力表1【実績】!$D$54:$D$55)&gt;0,COUNT($D$78:$E$82,$D$85:$E$88)&gt;0),TEXT(概要表【実績】!F34+(入力表1【実績】!$D$54*($D$78*各種係数!W45+$D$79*各種係数!W51+$D$80*各種係数!W57+$D$81*各種係数!W63+$D$82*各種係数!W69)+入力表1【実績】!$D$55*($D$85*各種係数!W75+$D$86*各種係数!W81+$D$87*各種係数!W87+$D$88*各種係数!W93))*各種係数!$N$26,"#,###")&amp;IF(((入力表1【実績】!$D$54*($D$78*各種係数!W45+$D$79*各種係数!W51+$D$80*各種係数!W57+$D$81*各種係数!W63+$D$82*各種係数!W69)+入力表1【実績】!$D$55*($D$85*各種係数!W75+$D$86*各種係数!W81+$D$87*各種係数!W87+$D$88*各種係数!W93))*各種係数!$N$26)&gt;0.5,"（+"&amp;TEXT((入力表1【実績】!$D$54*($D$78*各種係数!W45+$D$79*各種係数!W51+$D$80*各種係数!W57+$D$81*各種係数!W63+$D$82*各種係数!W69)+入力表1【実績】!$D$55*($D$85*各種係数!W75+$D$86*各種係数!W81+$D$87*各種係数!W87+$D$88*各種係数!W93))*各種係数!$N$26,"#,###")&amp;"）","（"&amp;TEXT((入力表1【実績】!$D$54*($D$78*各種係数!W45+$D$79*各種係数!W51+$D$80*各種係数!W57+$D$81*各種係数!W63+$D$82*各種係数!W69)+入力表1【実績】!$D$55*($D$85*各種係数!W75+$D$86*各種係数!W81+$D$87*各種係数!W87+$D$88*各種係数!W93))*各種係数!$N$26,"#,###")&amp;"）"),"")</f>
        <v/>
      </c>
      <c r="O78" s="413" t="str">
        <f>IF(AND(COUNT(入力表1【予測】!$D$54:$D$55)&gt;0,COUNT(入力表1【実績】!$D$54:$D$55)&gt;0,COUNT($D$78:$E$82,$D$85:$E$88)&gt;0),TEXT(概要表【実績】!G34+(入力表1【実績】!$D$54*($D$78*各種係数!X45+$D$79*各種係数!X51+$D$80*各種係数!X57+$D$81*各種係数!X63+$D$82*各種係数!X69)+入力表1【実績】!$D$55*($D$85*各種係数!X75+$D$86*各種係数!X81+$D$87*各種係数!X87+$D$88*各種係数!X93))*各種係数!$N$26,"#,###")&amp;IF(((入力表1【実績】!$D$54*($D$78*各種係数!X45+$D$79*各種係数!X51+$D$80*各種係数!X57+$D$81*各種係数!X63+$D$82*各種係数!X69)+入力表1【実績】!$D$55*($D$85*各種係数!X75+$D$86*各種係数!X81+$D$87*各種係数!X87+$D$88*各種係数!X93))*各種係数!$N$26)&gt;0.5,"（+"&amp;TEXT((入力表1【実績】!$D$54*($D$78*各種係数!X45+$D$79*各種係数!X51+$D$80*各種係数!X57+$D$81*各種係数!X63+$D$82*各種係数!X69)+入力表1【実績】!$D$55*($D$85*各種係数!X75+$D$86*各種係数!X81+$D$87*各種係数!X87+$D$88*各種係数!X93))*各種係数!$N$26,"#,###")&amp;"）","（"&amp;TEXT((入力表1【実績】!$D$54*($D$78*各種係数!X45+$D$79*各種係数!X51+$D$80*各種係数!X57+$D$81*各種係数!X63+$D$82*各種係数!X69)+入力表1【実績】!$D$55*($D$85*各種係数!X75+$D$86*各種係数!X81+$D$87*各種係数!X87+$D$88*各種係数!X93))*各種係数!$N$26,"#,###")&amp;"）"),"")</f>
        <v/>
      </c>
      <c r="P78" s="413" t="str">
        <f>IF(AND(COUNT(入力表1【予測】!$D$54:$D$55)&gt;0,COUNT(入力表1【実績】!$D$54:$D$55)&gt;0,COUNT($D$78:$E$82,$D$85:$E$88)&gt;0),TEXT(概要表【実績】!H34+入力表1【実績】!$D$54*($D$78*各種係数!Y45+$D$79*各種係数!Y51+$D$80*各種係数!Y57+$D$81*各種係数!Y63+$D$82*各種係数!Y69)+入力表1【実績】!$D$55*($D$85*各種係数!Y75+$D$86*各種係数!Y81+$D$87*各種係数!Y87+$D$88*各種係数!Y93),"#,###")&amp;IF((入力表1【実績】!$D$54*($D$78*各種係数!Y45+$D$79*各種係数!Y51+$D$80*各種係数!Y57+$D$81*各種係数!Y63+$D$82*各種係数!Y69)+入力表1【実績】!$D$55*($D$85*各種係数!Y75+$D$86*各種係数!Y81+$D$87*各種係数!Y87+$D$88*各種係数!Y93))&gt;0.5,"（+"&amp;TEXT(入力表1【実績】!$D$54*($D$78*各種係数!Y45+$D$79*各種係数!Y51+$D$80*各種係数!Y57+$D$81*各種係数!Y63+$D$82*各種係数!Y69)+入力表1【実績】!$D$55*($D$85*各種係数!Y75+$D$86*各種係数!Y81+$D$87*各種係数!Y87+$D$88*各種係数!Y93),"#,###")&amp;"）","（"&amp;TEXT(入力表1【実績】!$D$54*($D$78*各種係数!Y45+$D$79*各種係数!Y51+$D$80*各種係数!Y57+$D$81*各種係数!Y63+$D$82*各種係数!Y69)+入力表1【実績】!$D$55*($D$85*各種係数!Y75+$D$86*各種係数!Y81+$D$87*各種係数!Y87+$D$88*各種係数!Y93),"#,###")&amp;"）"),"")</f>
        <v/>
      </c>
      <c r="Q78" s="413" t="str">
        <f>IF(AND(COUNT(入力表1【予測】!$D$54:$D$55)&gt;0,COUNT(入力表1【実績】!$D$54:$D$55)&gt;0,COUNT($D$78:$E$82,$D$85:$E$88)&gt;0),TEXT(概要表【実績】!I34+入力表1【実績】!$D$54*($D$78*各種係数!Z45+$D$79*各種係数!Z51+$D$80*各種係数!Z57+$D$81*各種係数!Z63+$D$82*各種係数!Z69)+入力表1【実績】!$D$55*($D$85*各種係数!Z75+$D$86*各種係数!Z81+$D$87*各種係数!Z87+$D$88*各種係数!Z93),"#,###")&amp;IF((入力表1【実績】!$D$54*($D$78*各種係数!Z45+$D$79*各種係数!Z51+$D$80*各種係数!Z57+$D$81*各種係数!Z63+$D$82*各種係数!Z69)+入力表1【実績】!$D$55*($D$85*各種係数!Z75+$D$86*各種係数!Z81+$D$87*各種係数!Z87+$D$88*各種係数!Z93))&gt;0.5,"（+"&amp;TEXT(入力表1【実績】!$D$54*($D$78*各種係数!Z45+$D$79*各種係数!Z51+$D$80*各種係数!Z57+$D$81*各種係数!Z63+$D$82*各種係数!Z69)+入力表1【実績】!$D$55*($D$85*各種係数!Z75+$D$86*各種係数!Z81+$D$87*各種係数!Z87+$D$88*各種係数!Z93),"#,###")&amp;"）","（"&amp;TEXT(入力表1【実績】!$D$54*($D$78*各種係数!Z45+$D$79*各種係数!Z51+$D$80*各種係数!Z57+$D$81*各種係数!Z63+$D$82*各種係数!Z69)+入力表1【実績】!$D$55*($D$85*各種係数!Z75+$D$86*各種係数!Z81+$D$87*各種係数!Z87+$D$88*各種係数!Z93),"#,###")&amp;"）"),"")</f>
        <v/>
      </c>
    </row>
    <row r="79" spans="2:17" ht="20.25" thickTop="1" thickBot="1" x14ac:dyDescent="0.2">
      <c r="B79" s="434" t="s">
        <v>908</v>
      </c>
      <c r="C79" s="582"/>
      <c r="D79" s="583"/>
      <c r="E79" s="584"/>
      <c r="J79" s="466"/>
      <c r="K79" s="556" t="s">
        <v>8</v>
      </c>
      <c r="L79" s="557"/>
      <c r="M79" s="414" t="str">
        <f>IF(AND(COUNT(入力表1【予測】!$D$54:$D$55)&gt;0,COUNT(入力表1【実績】!$D$54:$D$55)&gt;0,COUNT($D$78:$E$82,$D$85:$E$88)&gt;0),TEXT(概要表【実績】!E35+(入力表1【実績】!$D$54*($D$78*各種係数!V46+$D$79*各種係数!V52+$D$80*各種係数!V58+$D$81*各種係数!V64+$D$82*各種係数!V70)+入力表1【実績】!$D$55*($D$85*各種係数!V76+$D$86*各種係数!V82+$D$87*各種係数!V88+$D$88*各種係数!V94))*各種係数!$N$26,"#,###")&amp;IF(((入力表1【実績】!$D$54*($D$78*各種係数!V46+$D$79*各種係数!V52+$D$80*各種係数!V58+$D$81*各種係数!V64+$D$82*各種係数!V70)+入力表1【実績】!$D$55*($D$85*各種係数!V76+$D$86*各種係数!V82+$D$87*各種係数!V88+$D$88*各種係数!V94))*各種係数!$N$26)&gt;0.5,"（+"&amp;TEXT((入力表1【実績】!$D$54*($D$78*各種係数!V46+$D$79*各種係数!V52+$D$80*各種係数!V58+$D$81*各種係数!V64+$D$82*各種係数!V70)+入力表1【実績】!$D$55*($D$85*各種係数!V76+$D$86*各種係数!V82+$D$87*各種係数!V88+$D$88*各種係数!V94))*各種係数!$N$26,"#,###")&amp;"）","（"&amp;TEXT((入力表1【実績】!$D$54*($D$78*各種係数!V46+$D$79*各種係数!V52+$D$80*各種係数!V58+$D$81*各種係数!V64+$D$82*各種係数!V70)+入力表1【実績】!$D$55*($D$85*各種係数!V76+$D$86*各種係数!V82+$D$87*各種係数!V88+$D$88*各種係数!V94))*各種係数!$N$26,"#,###")&amp;"）"),"")</f>
        <v/>
      </c>
      <c r="N79" s="414" t="str">
        <f>IF(AND(COUNT(入力表1【予測】!$D$54:$D$55)&gt;0,COUNT(入力表1【実績】!$D$54:$D$55)&gt;0,COUNT($D$78:$E$82,$D$85:$E$88)&gt;0),TEXT(概要表【実績】!F35+(入力表1【実績】!$D$54*($D$78*各種係数!W46+$D$79*各種係数!W52+$D$80*各種係数!W58+$D$81*各種係数!W64+$D$82*各種係数!W70)+入力表1【実績】!$D$55*($D$85*各種係数!W76+$D$86*各種係数!W82+$D$87*各種係数!W88+$D$88*各種係数!W94))*各種係数!$N$26,"#,###")&amp;IF(((入力表1【実績】!$D$54*($D$78*各種係数!W46+$D$79*各種係数!W52+$D$80*各種係数!W58+$D$81*各種係数!W64+$D$82*各種係数!W70)+入力表1【実績】!$D$55*($D$85*各種係数!W76+$D$86*各種係数!W82+$D$87*各種係数!W88+$D$88*各種係数!W94))*各種係数!$N$26)&gt;0.5,"（+"&amp;TEXT((入力表1【実績】!$D$54*($D$78*各種係数!W46+$D$79*各種係数!W52+$D$80*各種係数!W58+$D$81*各種係数!W64+$D$82*各種係数!W70)+入力表1【実績】!$D$55*($D$85*各種係数!W76+$D$86*各種係数!W82+$D$87*各種係数!W88+$D$88*各種係数!W94))*各種係数!$N$26,"#,###")&amp;"）","（"&amp;TEXT((入力表1【実績】!$D$54*($D$78*各種係数!W46+$D$79*各種係数!W52+$D$80*各種係数!W58+$D$81*各種係数!W64+$D$82*各種係数!W70)+入力表1【実績】!$D$55*($D$85*各種係数!W76+$D$86*各種係数!W82+$D$87*各種係数!W88+$D$88*各種係数!W94))*各種係数!$N$26,"#,###")&amp;"）"),"")</f>
        <v/>
      </c>
      <c r="O79" s="414" t="str">
        <f>IF(AND(COUNT(入力表1【予測】!$D$54:$D$55)&gt;0,COUNT(入力表1【実績】!$D$54:$D$55)&gt;0,COUNT($D$78:$E$82,$D$85:$E$88)&gt;0),TEXT(概要表【実績】!G35+(入力表1【実績】!$D$54*($D$78*各種係数!X46+$D$79*各種係数!X52+$D$80*各種係数!X58+$D$81*各種係数!X64+$D$82*各種係数!X70)+入力表1【実績】!$D$55*($D$85*各種係数!X76+$D$86*各種係数!X82+$D$87*各種係数!X88+$D$88*各種係数!X94))*各種係数!$N$26,"#,###")&amp;IF(((入力表1【実績】!$D$54*($D$78*各種係数!X46+$D$79*各種係数!X52+$D$80*各種係数!X58+$D$81*各種係数!X64+$D$82*各種係数!X70)+入力表1【実績】!$D$55*($D$85*各種係数!X76+$D$86*各種係数!X82+$D$87*各種係数!X88+$D$88*各種係数!X94))*各種係数!$N$26)&gt;0.5,"（+"&amp;TEXT((入力表1【実績】!$D$54*($D$78*各種係数!X46+$D$79*各種係数!X52+$D$80*各種係数!X58+$D$81*各種係数!X64+$D$82*各種係数!X70)+入力表1【実績】!$D$55*($D$85*各種係数!X76+$D$86*各種係数!X82+$D$87*各種係数!X88+$D$88*各種係数!X94))*各種係数!$N$26,"#,###")&amp;"）","（"&amp;TEXT((入力表1【実績】!$D$54*($D$78*各種係数!X46+$D$79*各種係数!X52+$D$80*各種係数!X58+$D$81*各種係数!X64+$D$82*各種係数!X70)+入力表1【実績】!$D$55*($D$85*各種係数!X76+$D$86*各種係数!X82+$D$87*各種係数!X88+$D$88*各種係数!X94))*各種係数!$N$26,"#,###")&amp;"）"),"")</f>
        <v/>
      </c>
      <c r="P79" s="414" t="str">
        <f>IF(AND(COUNT(入力表1【予測】!$D$54:$D$55)&gt;0,COUNT(入力表1【実績】!$D$54:$D$55)&gt;0,COUNT($D$78:$E$82,$D$85:$E$88)&gt;0),TEXT(概要表【実績】!H35+入力表1【実績】!$D$54*($D$78*各種係数!Y46+$D$79*各種係数!Y52+$D$80*各種係数!Y58+$D$81*各種係数!Y64+$D$82*各種係数!Y70)+入力表1【実績】!$D$55*($D$85*各種係数!Y76+$D$86*各種係数!Y82+$D$87*各種係数!Y88+$D$88*各種係数!Y94),"#,###")&amp;IF((入力表1【実績】!$D$54*($D$78*各種係数!Y46+$D$79*各種係数!Y52+$D$80*各種係数!Y58+$D$81*各種係数!Y64+$D$82*各種係数!Y70)+入力表1【実績】!$D$55*($D$85*各種係数!Y76+$D$86*各種係数!Y82+$D$87*各種係数!Y88+$D$88*各種係数!Y94))&gt;0.5,"（+"&amp;TEXT(入力表1【実績】!$D$54*($D$78*各種係数!Y46+$D$79*各種係数!Y52+$D$80*各種係数!Y58+$D$81*各種係数!Y64+$D$82*各種係数!Y70)+入力表1【実績】!$D$55*($D$85*各種係数!Y76+$D$86*各種係数!Y82+$D$87*各種係数!Y88+$D$88*各種係数!Y94),"#,###")&amp;"）","（"&amp;TEXT(入力表1【実績】!$D$54*($D$78*各種係数!Y46+$D$79*各種係数!Y52+$D$80*各種係数!Y58+$D$81*各種係数!Y64+$D$82*各種係数!Y70)+入力表1【実績】!$D$55*($D$85*各種係数!Y76+$D$86*各種係数!Y82+$D$87*各種係数!Y88+$D$88*各種係数!Y94),"#,###")&amp;"）"),"")</f>
        <v/>
      </c>
      <c r="Q79" s="414" t="str">
        <f>IF(AND(COUNT(入力表1【予測】!$D$54:$D$55)&gt;0,COUNT(入力表1【実績】!$D$54:$D$55)&gt;0,COUNT($D$78:$E$82,$D$85:$E$88)&gt;0),TEXT(概要表【実績】!I35+入力表1【実績】!$D$54*($D$78*各種係数!Z46+$D$79*各種係数!Z52+$D$80*各種係数!Z58+$D$81*各種係数!Z64+$D$82*各種係数!Z70)+入力表1【実績】!$D$55*($D$85*各種係数!Z76+$D$86*各種係数!Z82+$D$87*各種係数!Z88+$D$88*各種係数!Z94),"#,###")&amp;IF((入力表1【実績】!$D$54*($D$78*各種係数!Z46+$D$79*各種係数!Z52+$D$80*各種係数!Z58+$D$81*各種係数!Z64+$D$82*各種係数!Z70)+入力表1【実績】!$D$55*($D$85*各種係数!Z76+$D$86*各種係数!Z82+$D$87*各種係数!Z88+$D$88*各種係数!Z94))&gt;0.5,"（+"&amp;TEXT(入力表1【実績】!$D$54*($D$78*各種係数!Z46+$D$79*各種係数!Z52+$D$80*各種係数!Z58+$D$81*各種係数!Z64+$D$82*各種係数!Z70)+入力表1【実績】!$D$55*($D$85*各種係数!Z76+$D$86*各種係数!Z82+$D$87*各種係数!Z88+$D$88*各種係数!Z94),"#,###")&amp;"）","（"&amp;TEXT(入力表1【実績】!$D$54*($D$78*各種係数!Z46+$D$79*各種係数!Z52+$D$80*各種係数!Z58+$D$81*各種係数!Z64+$D$82*各種係数!Z70)+入力表1【実績】!$D$55*($D$85*各種係数!Z76+$D$86*各種係数!Z82+$D$87*各種係数!Z88+$D$88*各種係数!Z94),"#,###")&amp;"）"),"")</f>
        <v/>
      </c>
    </row>
    <row r="80" spans="2:17" ht="20.25" thickTop="1" thickBot="1" x14ac:dyDescent="0.2">
      <c r="B80" s="434" t="s">
        <v>909</v>
      </c>
      <c r="C80" s="582"/>
      <c r="D80" s="583"/>
      <c r="E80" s="584"/>
      <c r="J80" s="466"/>
      <c r="K80" s="558" t="s">
        <v>832</v>
      </c>
      <c r="L80" s="470"/>
      <c r="M80" s="415" t="str">
        <f>IF(AND(COUNT(入力表1【予測】!$D$54:$D$55)&gt;0,COUNT(入力表1【実績】!$D$54:$D$55)&gt;0,COUNT($D$78:$E$82,$D$85:$E$88)&gt;0),TEXT(概要表【実績】!E36+(入力表1【実績】!$D$54*($D$78*各種係数!V47+$D$79*各種係数!V53+$D$80*各種係数!V59+$D$81*各種係数!V65+$D$82*各種係数!V71)+入力表1【実績】!$D$55*($D$85*各種係数!V77+$D$86*各種係数!V83+$D$87*各種係数!V89+$D$88*各種係数!V95))*各種係数!$N$26,"#,###")&amp;IF(((入力表1【実績】!$D$54*($D$78*各種係数!V47+$D$79*各種係数!V53+$D$80*各種係数!V59+$D$81*各種係数!V65+$D$82*各種係数!V71)+入力表1【実績】!$D$55*($D$85*各種係数!V77+$D$86*各種係数!V83+$D$87*各種係数!V89+$D$88*各種係数!V95))*各種係数!$N$26)&gt;0.5,"（+"&amp;TEXT((入力表1【実績】!$D$54*($D$78*各種係数!V47+$D$79*各種係数!V53+$D$80*各種係数!V59+$D$81*各種係数!V65+$D$82*各種係数!V71)+入力表1【実績】!$D$55*($D$85*各種係数!V77+$D$86*各種係数!V83+$D$87*各種係数!V89+$D$88*各種係数!V95))*各種係数!$N$26,"#,###")&amp;"）","（"&amp;TEXT((入力表1【実績】!$D$54*($D$78*各種係数!V47+$D$79*各種係数!V53+$D$80*各種係数!V59+$D$81*各種係数!V65+$D$82*各種係数!V71)+入力表1【実績】!$D$55*($D$85*各種係数!V77+$D$86*各種係数!V83+$D$87*各種係数!V89+$D$88*各種係数!V95))*各種係数!$N$26,"#,###")&amp;"）"),"")</f>
        <v/>
      </c>
      <c r="N80" s="415" t="str">
        <f>IF(AND(COUNT(入力表1【予測】!$D$54:$D$55)&gt;0,COUNT(入力表1【実績】!$D$54:$D$55)&gt;0,COUNT($D$78:$E$82,$D$85:$E$88)&gt;0),TEXT(概要表【実績】!F36+(入力表1【実績】!$D$54*($D$78*各種係数!W47+$D$79*各種係数!W53+$D$80*各種係数!W59+$D$81*各種係数!W65+$D$82*各種係数!W71)+入力表1【実績】!$D$55*($D$85*各種係数!W77+$D$86*各種係数!W83+$D$87*各種係数!W89+$D$88*各種係数!W95))*各種係数!$N$26,"#,###")&amp;IF(((入力表1【実績】!$D$54*($D$78*各種係数!W47+$D$79*各種係数!W53+$D$80*各種係数!W59+$D$81*各種係数!W65+$D$82*各種係数!W71)+入力表1【実績】!$D$55*($D$85*各種係数!W77+$D$86*各種係数!W83+$D$87*各種係数!W89+$D$88*各種係数!W95))*各種係数!$N$26)&gt;0.5,"（+"&amp;TEXT((入力表1【実績】!$D$54*($D$78*各種係数!W47+$D$79*各種係数!W53+$D$80*各種係数!W59+$D$81*各種係数!W65+$D$82*各種係数!W71)+入力表1【実績】!$D$55*($D$85*各種係数!W77+$D$86*各種係数!W83+$D$87*各種係数!W89+$D$88*各種係数!W95))*各種係数!$N$26,"#,###")&amp;"）","（"&amp;TEXT((入力表1【実績】!$D$54*($D$78*各種係数!W47+$D$79*各種係数!W53+$D$80*各種係数!W59+$D$81*各種係数!W65+$D$82*各種係数!W71)+入力表1【実績】!$D$55*($D$85*各種係数!W77+$D$86*各種係数!W83+$D$87*各種係数!W89+$D$88*各種係数!W95))*各種係数!$N$26,"#,###")&amp;"）"),"")</f>
        <v/>
      </c>
      <c r="O80" s="415" t="str">
        <f>IF(AND(COUNT(入力表1【予測】!$D$54:$D$55)&gt;0,COUNT(入力表1【実績】!$D$54:$D$55)&gt;0,COUNT($D$78:$E$82,$D$85:$E$88)&gt;0),TEXT(概要表【実績】!G36+(入力表1【実績】!$D$54*($D$78*各種係数!X47+$D$79*各種係数!X53+$D$80*各種係数!X59+$D$81*各種係数!X65+$D$82*各種係数!X71)+入力表1【実績】!$D$55*($D$85*各種係数!X77+$D$86*各種係数!X83+$D$87*各種係数!X89+$D$88*各種係数!X95))*各種係数!$N$26,"#,###")&amp;IF(((入力表1【実績】!$D$54*($D$78*各種係数!X47+$D$79*各種係数!X53+$D$80*各種係数!X59+$D$81*各種係数!X65+$D$82*各種係数!X71)+入力表1【実績】!$D$55*($D$85*各種係数!X77+$D$86*各種係数!X83+$D$87*各種係数!X89+$D$88*各種係数!X95))*各種係数!$N$26)&gt;0.5,"（+"&amp;TEXT((入力表1【実績】!$D$54*($D$78*各種係数!X47+$D$79*各種係数!X53+$D$80*各種係数!X59+$D$81*各種係数!X65+$D$82*各種係数!X71)+入力表1【実績】!$D$55*($D$85*各種係数!X77+$D$86*各種係数!X83+$D$87*各種係数!X89+$D$88*各種係数!X95))*各種係数!$N$26,"#,###")&amp;"）","（"&amp;TEXT((入力表1【実績】!$D$54*($D$78*各種係数!X47+$D$79*各種係数!X53+$D$80*各種係数!X59+$D$81*各種係数!X65+$D$82*各種係数!X71)+入力表1【実績】!$D$55*($D$85*各種係数!X77+$D$86*各種係数!X83+$D$87*各種係数!X89+$D$88*各種係数!X95))*各種係数!$N$26,"#,###")&amp;"）"),"")</f>
        <v/>
      </c>
      <c r="P80" s="415" t="str">
        <f>IF(AND(COUNT(入力表1【予測】!$D$54:$D$55)&gt;0,COUNT(入力表1【実績】!$D$54:$D$55)&gt;0,COUNT($D$78:$E$82,$D$85:$E$88)&gt;0),TEXT(概要表【実績】!H36+入力表1【実績】!$D$54*($D$78*各種係数!Y47+$D$79*各種係数!Y53+$D$80*各種係数!Y59+$D$81*各種係数!Y65+$D$82*各種係数!Y71)+入力表1【実績】!$D$55*($D$85*各種係数!Y77+$D$86*各種係数!Y83+$D$87*各種係数!Y89+$D$88*各種係数!Y95),"#,###")&amp;IF((入力表1【実績】!$D$54*($D$78*各種係数!Y47+$D$79*各種係数!Y53+$D$80*各種係数!Y59+$D$81*各種係数!Y65+$D$82*各種係数!Y71)+入力表1【実績】!$D$55*($D$85*各種係数!Y77+$D$86*各種係数!Y83+$D$87*各種係数!Y89+$D$88*各種係数!Y95))&gt;0.5,"（+"&amp;TEXT(入力表1【実績】!$D$54*($D$78*各種係数!Y47+$D$79*各種係数!Y53+$D$80*各種係数!Y59+$D$81*各種係数!Y65+$D$82*各種係数!Y71)+入力表1【実績】!$D$55*($D$85*各種係数!Y77+$D$86*各種係数!Y83+$D$87*各種係数!Y89+$D$88*各種係数!Y95),"#,###")&amp;"）","（"&amp;TEXT(入力表1【実績】!$D$54*($D$78*各種係数!Y47+$D$79*各種係数!Y53+$D$80*各種係数!Y59+$D$81*各種係数!Y65+$D$82*各種係数!Y71)+入力表1【実績】!$D$55*($D$85*各種係数!Y77+$D$86*各種係数!Y83+$D$87*各種係数!Y89+$D$88*各種係数!Y95),"#,###")&amp;"）"),"")</f>
        <v/>
      </c>
      <c r="Q80" s="415" t="str">
        <f>IF(AND(COUNT(入力表1【予測】!$D$54:$D$55)&gt;0,COUNT(入力表1【実績】!$D$54:$D$55)&gt;0,COUNT($D$78:$E$82,$D$85:$E$88)&gt;0),TEXT(概要表【実績】!I36+入力表1【実績】!$D$54*($D$78*各種係数!Z47+$D$79*各種係数!Z53+$D$80*各種係数!Z59+$D$81*各種係数!Z65+$D$82*各種係数!Z71)+入力表1【実績】!$D$55*($D$85*各種係数!Z77+$D$86*各種係数!Z83+$D$87*各種係数!Z89+$D$88*各種係数!Z95),"#,###")&amp;IF((入力表1【実績】!$D$54*($D$78*各種係数!Z47+$D$79*各種係数!Z53+$D$80*各種係数!Z59+$D$81*各種係数!Z65+$D$82*各種係数!Z71)+入力表1【実績】!$D$55*($D$85*各種係数!Z77+$D$86*各種係数!Z83+$D$87*各種係数!Z89+$D$88*各種係数!Z95))&gt;0.5,"（+"&amp;TEXT(入力表1【実績】!$D$54*($D$78*各種係数!Z47+$D$79*各種係数!Z53+$D$80*各種係数!Z59+$D$81*各種係数!Z65+$D$82*各種係数!Z71)+入力表1【実績】!$D$55*($D$85*各種係数!Z77+$D$86*各種係数!Z83+$D$87*各種係数!Z89+$D$88*各種係数!Z95),"#,###")&amp;"）","（"&amp;TEXT(入力表1【実績】!$D$54*($D$78*各種係数!Z47+$D$79*各種係数!Z53+$D$80*各種係数!Z59+$D$81*各種係数!Z65+$D$82*各種係数!Z71)+入力表1【実績】!$D$55*($D$85*各種係数!Z77+$D$86*各種係数!Z83+$D$87*各種係数!Z89+$D$88*各種係数!Z95),"#,###")&amp;"）"),"")</f>
        <v/>
      </c>
    </row>
    <row r="81" spans="2:17" ht="20.25" thickTop="1" thickBot="1" x14ac:dyDescent="0.2">
      <c r="B81" s="434" t="s">
        <v>910</v>
      </c>
      <c r="C81" s="582"/>
      <c r="D81" s="583"/>
      <c r="E81" s="584"/>
      <c r="J81" s="467"/>
      <c r="K81" s="559" t="s">
        <v>833</v>
      </c>
      <c r="L81" s="560"/>
      <c r="M81" s="416" t="str">
        <f>IF(AND(COUNT(入力表1【予測】!$D$54:$D$55)&gt;0,COUNT(入力表1【実績】!$D$54:$D$55)&gt;0,COUNT($D$78:$E$82,$D$85:$E$88)&gt;0),TEXT(概要表【実績】!E37+(入力表1【実績】!$D$54*($D$78*各種係数!V48+$D$79*各種係数!V54+$D$80*各種係数!V60+$D$81*各種係数!V66+$D$82*各種係数!V72)+入力表1【実績】!$D$55*($D$85*各種係数!V78+$D$86*各種係数!V84+$D$87*各種係数!V90+$D$88*各種係数!V96))*各種係数!$N$26,"#,###")&amp;IF(((入力表1【実績】!$D$54*($D$78*各種係数!V48+$D$79*各種係数!V54+$D$80*各種係数!V60+$D$81*各種係数!V66+$D$82*各種係数!V72)+入力表1【実績】!$D$55*($D$85*各種係数!V78+$D$86*各種係数!V84+$D$87*各種係数!V90+$D$88*各種係数!V96))*各種係数!$N$26)&gt;0.5,"（+"&amp;TEXT((入力表1【実績】!$D$54*($D$78*各種係数!V48+$D$79*各種係数!V54+$D$80*各種係数!V60+$D$81*各種係数!V66+$D$82*各種係数!V72)+入力表1【実績】!$D$55*($D$85*各種係数!V78+$D$86*各種係数!V84+$D$87*各種係数!V90+$D$88*各種係数!V96))*各種係数!$N$26,"#,###")&amp;"）","（"&amp;TEXT((入力表1【実績】!$D$54*($D$78*各種係数!V48+$D$79*各種係数!V54+$D$80*各種係数!V60+$D$81*各種係数!V66+$D$82*各種係数!V72)+入力表1【実績】!$D$55*($D$85*各種係数!V78+$D$86*各種係数!V84+$D$87*各種係数!V90+$D$88*各種係数!V96))*各種係数!$N$26,"#,###")&amp;"）"),"")</f>
        <v/>
      </c>
      <c r="N81" s="417" t="str">
        <f>IF(AND(COUNT(入力表1【予測】!$D$54:$D$55)&gt;0,COUNT(入力表1【実績】!$D$54:$D$55)&gt;0,COUNT($D$78:$E$82,$D$85:$E$88)&gt;0),TEXT(概要表【実績】!F37+(入力表1【実績】!$D$54*($D$78*各種係数!W48+$D$79*各種係数!W54+$D$80*各種係数!W60+$D$81*各種係数!W66+$D$82*各種係数!W72)+入力表1【実績】!$D$55*($D$85*各種係数!W78+$D$86*各種係数!W84+$D$87*各種係数!W90+$D$88*各種係数!W96))*各種係数!$N$26,"#,###")&amp;IF(((入力表1【実績】!$D$54*($D$78*各種係数!W48+$D$79*各種係数!W54+$D$80*各種係数!W60+$D$81*各種係数!W66+$D$82*各種係数!W72)+入力表1【実績】!$D$55*($D$85*各種係数!W78+$D$86*各種係数!W84+$D$87*各種係数!W90+$D$88*各種係数!W96))*各種係数!$N$26)&gt;0.5,"（+"&amp;TEXT((入力表1【実績】!$D$54*($D$78*各種係数!W48+$D$79*各種係数!W54+$D$80*各種係数!W60+$D$81*各種係数!W66+$D$82*各種係数!W72)+入力表1【実績】!$D$55*($D$85*各種係数!W78+$D$86*各種係数!W84+$D$87*各種係数!W90+$D$88*各種係数!W96))*各種係数!$N$26,"#,###")&amp;"）","（"&amp;TEXT((入力表1【実績】!$D$54*($D$78*各種係数!W48+$D$79*各種係数!W54+$D$80*各種係数!W60+$D$81*各種係数!W66+$D$82*各種係数!W72)+入力表1【実績】!$D$55*($D$85*各種係数!W78+$D$86*各種係数!W84+$D$87*各種係数!W90+$D$88*各種係数!W96))*各種係数!$N$26,"#,###")&amp;"）"),"")</f>
        <v/>
      </c>
      <c r="O81" s="417" t="str">
        <f>IF(AND(COUNT(入力表1【予測】!$D$54:$D$55)&gt;0,COUNT(入力表1【実績】!$D$54:$D$55)&gt;0,COUNT($D$78:$E$82,$D$85:$E$88)&gt;0),TEXT(概要表【実績】!G37+(入力表1【実績】!$D$54*($D$78*各種係数!X48+$D$79*各種係数!X54+$D$80*各種係数!X60+$D$81*各種係数!X66+$D$82*各種係数!X72)+入力表1【実績】!$D$55*($D$85*各種係数!X78+$D$86*各種係数!X84+$D$87*各種係数!X90+$D$88*各種係数!X96))*各種係数!$N$26,"#,###")&amp;IF(((入力表1【実績】!$D$54*($D$78*各種係数!X48+$D$79*各種係数!X54+$D$80*各種係数!X60+$D$81*各種係数!X66+$D$82*各種係数!X72)+入力表1【実績】!$D$55*($D$85*各種係数!X78+$D$86*各種係数!X84+$D$87*各種係数!X90+$D$88*各種係数!X96))*各種係数!$N$26)&gt;0.5,"（+"&amp;TEXT((入力表1【実績】!$D$54*($D$78*各種係数!X48+$D$79*各種係数!X54+$D$80*各種係数!X60+$D$81*各種係数!X66+$D$82*各種係数!X72)+入力表1【実績】!$D$55*($D$85*各種係数!X78+$D$86*各種係数!X84+$D$87*各種係数!X90+$D$88*各種係数!X96))*各種係数!$N$26,"#,###")&amp;"）","（"&amp;TEXT((入力表1【実績】!$D$54*($D$78*各種係数!X48+$D$79*各種係数!X54+$D$80*各種係数!X60+$D$81*各種係数!X66+$D$82*各種係数!X72)+入力表1【実績】!$D$55*($D$85*各種係数!X78+$D$86*各種係数!X84+$D$87*各種係数!X90+$D$88*各種係数!X96))*各種係数!$N$26,"#,###")&amp;"）"),"")</f>
        <v/>
      </c>
      <c r="P81" s="417" t="str">
        <f>IF(AND(COUNT(入力表1【予測】!$D$54:$D$55)&gt;0,COUNT(入力表1【実績】!$D$54:$D$55)&gt;0,COUNT($D$78:$E$82,$D$85:$E$88)&gt;0),TEXT(概要表【実績】!H37+入力表1【実績】!$D$54*($D$78*各種係数!Y48+$D$79*各種係数!Y54+$D$80*各種係数!Y60+$D$81*各種係数!Y66+$D$82*各種係数!Y72)+入力表1【実績】!$D$55*($D$85*各種係数!Y78+$D$86*各種係数!Y84+$D$87*各種係数!Y90+$D$88*各種係数!Y96),"#,###")&amp;IF((入力表1【実績】!$D$54*($D$78*各種係数!Y48+$D$79*各種係数!Y54+$D$80*各種係数!Y60+$D$81*各種係数!Y66+$D$82*各種係数!Y72)+入力表1【実績】!$D$55*($D$85*各種係数!Y78+$D$86*各種係数!Y84+$D$87*各種係数!Y90+$D$88*各種係数!Y96))&gt;0.5,"（+"&amp;TEXT(入力表1【実績】!$D$54*($D$78*各種係数!Y48+$D$79*各種係数!Y54+$D$80*各種係数!Y60+$D$81*各種係数!Y66+$D$82*各種係数!Y72)+入力表1【実績】!$D$55*($D$85*各種係数!Y78+$D$86*各種係数!Y84+$D$87*各種係数!Y90+$D$88*各種係数!Y96),"#,###")&amp;"）","（"&amp;TEXT(入力表1【実績】!$D$54*($D$78*各種係数!Y48+$D$79*各種係数!Y54+$D$80*各種係数!Y60+$D$81*各種係数!Y66+$D$82*各種係数!Y72)+入力表1【実績】!$D$55*($D$85*各種係数!Y78+$D$86*各種係数!Y84+$D$87*各種係数!Y90+$D$88*各種係数!Y96),"#,###")&amp;"）"),"")</f>
        <v/>
      </c>
      <c r="Q81" s="417" t="str">
        <f>IF(AND(COUNT(入力表1【予測】!$D$54:$D$55)&gt;0,COUNT(入力表1【実績】!$D$54:$D$55)&gt;0,COUNT($D$78:$E$82,$D$85:$E$88)&gt;0),TEXT(概要表【実績】!I37+入力表1【実績】!$D$54*($D$78*各種係数!Z48+$D$79*各種係数!Z54+$D$80*各種係数!Z60+$D$81*各種係数!Z66+$D$82*各種係数!Z72)+入力表1【実績】!$D$55*($D$85*各種係数!Z78+$D$86*各種係数!Z84+$D$87*各種係数!Z90+$D$88*各種係数!Z96),"#,###")&amp;IF((入力表1【実績】!$D$54*($D$78*各種係数!Z48+$D$79*各種係数!Z54+$D$80*各種係数!Z60+$D$81*各種係数!Z66+$D$82*各種係数!Z72)+入力表1【実績】!$D$55*($D$85*各種係数!Z78+$D$86*各種係数!Z84+$D$87*各種係数!Z90+$D$88*各種係数!Z96))&gt;0.5,"（+"&amp;TEXT(入力表1【実績】!$D$54*($D$78*各種係数!Z48+$D$79*各種係数!Z54+$D$80*各種係数!Z60+$D$81*各種係数!Z66+$D$82*各種係数!Z72)+入力表1【実績】!$D$55*($D$85*各種係数!Z78+$D$86*各種係数!Z84+$D$87*各種係数!Z90+$D$88*各種係数!Z96),"#,###")&amp;"）","（"&amp;TEXT(入力表1【実績】!$D$54*($D$78*各種係数!Z48+$D$79*各種係数!Z54+$D$80*各種係数!Z60+$D$81*各種係数!Z66+$D$82*各種係数!Z72)+入力表1【実績】!$D$55*($D$85*各種係数!Z78+$D$86*各種係数!Z84+$D$87*各種係数!Z90+$D$88*各種係数!Z96),"#,###")&amp;"）"),"")</f>
        <v/>
      </c>
    </row>
    <row r="82" spans="2:17" ht="20.25" thickTop="1" thickBot="1" x14ac:dyDescent="0.2">
      <c r="B82" s="434" t="s">
        <v>911</v>
      </c>
      <c r="C82" s="582"/>
      <c r="D82" s="583"/>
      <c r="E82" s="584"/>
      <c r="J82" s="210" t="s">
        <v>10</v>
      </c>
    </row>
    <row r="83" spans="2:17" ht="19.5" thickTop="1" x14ac:dyDescent="0.15"/>
    <row r="84" spans="2:17" ht="19.5" thickBot="1" x14ac:dyDescent="0.2">
      <c r="B84" s="403" t="s">
        <v>912</v>
      </c>
      <c r="C84" s="6"/>
      <c r="D84" s="6"/>
      <c r="E84" s="10" t="s">
        <v>488</v>
      </c>
    </row>
    <row r="85" spans="2:17" ht="20.25" thickTop="1" thickBot="1" x14ac:dyDescent="0.2">
      <c r="B85" s="400" t="s">
        <v>907</v>
      </c>
      <c r="C85" s="15"/>
      <c r="D85" s="579"/>
      <c r="E85" s="580"/>
    </row>
    <row r="86" spans="2:17" ht="20.25" thickTop="1" thickBot="1" x14ac:dyDescent="0.2">
      <c r="B86" s="400" t="s">
        <v>909</v>
      </c>
      <c r="C86" s="15"/>
      <c r="D86" s="579"/>
      <c r="E86" s="580"/>
    </row>
    <row r="87" spans="2:17" ht="20.25" thickTop="1" thickBot="1" x14ac:dyDescent="0.2">
      <c r="B87" s="400" t="s">
        <v>910</v>
      </c>
      <c r="C87" s="15"/>
      <c r="D87" s="579"/>
      <c r="E87" s="580"/>
    </row>
    <row r="88" spans="2:17" ht="20.25" thickTop="1" thickBot="1" x14ac:dyDescent="0.2">
      <c r="B88" s="400" t="s">
        <v>911</v>
      </c>
      <c r="C88" s="15"/>
      <c r="D88" s="579"/>
      <c r="E88" s="580"/>
    </row>
    <row r="89" spans="2:17" ht="19.5" thickTop="1" x14ac:dyDescent="0.15"/>
    <row r="92" spans="2:17" ht="19.5" x14ac:dyDescent="0.15">
      <c r="B92" s="1" t="s">
        <v>1063</v>
      </c>
      <c r="I92" s="5"/>
      <c r="J92" s="5"/>
      <c r="K92" s="5"/>
    </row>
    <row r="93" spans="2:17" x14ac:dyDescent="0.15">
      <c r="I93" s="5"/>
      <c r="J93" s="5"/>
      <c r="K93" s="5"/>
    </row>
    <row r="94" spans="2:17" x14ac:dyDescent="0.15">
      <c r="I94" s="5"/>
      <c r="J94" s="418"/>
      <c r="K94" s="418"/>
    </row>
    <row r="95" spans="2:17" x14ac:dyDescent="0.15">
      <c r="B95" s="473" t="str">
        <f>"（単位："&amp;入力表1【予測】!L15&amp;"）"</f>
        <v>（単位：千円）</v>
      </c>
      <c r="C95" s="473"/>
      <c r="I95" s="5"/>
      <c r="K95" s="10" t="s">
        <v>783</v>
      </c>
    </row>
    <row r="96" spans="2:17" x14ac:dyDescent="0.15">
      <c r="B96" s="431" t="s">
        <v>792</v>
      </c>
      <c r="C96" s="433"/>
      <c r="F96" s="435" t="s">
        <v>800</v>
      </c>
      <c r="G96" s="437"/>
      <c r="H96" s="437"/>
      <c r="I96" s="436"/>
      <c r="J96" s="554" t="str">
        <f>IF(AND(COUNT(入力表1【予測】!$D$54:$D$55)&gt;0,COUNT(入力表1【実績】!$D$54:$D$55)&gt;0,ISNUMBER($B$102)),(B102-B97)/((入力表1【実績】!E54*各種係数!V45+入力表1【実績】!F54*各種係数!V51+入力表1【実績】!G54*各種係数!V57+入力表1【実績】!H54*各種係数!V63+入力表1【実績】!I54*各種係数!V69)*各種係数!N26),"")</f>
        <v/>
      </c>
      <c r="K96" s="555"/>
    </row>
    <row r="97" spans="2:11" x14ac:dyDescent="0.15">
      <c r="B97" s="441" t="str">
        <f>IF(AND(COUNT(入力表1【予測】!$D$54:$D$55)&gt;0,COUNT(入力表1【実績】!$D$54:$D$55)&gt;0),概要表【実績】!E34,"")</f>
        <v/>
      </c>
      <c r="C97" s="441"/>
      <c r="F97" s="435" t="s">
        <v>801</v>
      </c>
      <c r="G97" s="437"/>
      <c r="H97" s="437"/>
      <c r="I97" s="436"/>
      <c r="J97" s="554" t="str">
        <f>IF(AND(COUNT(入力表1【予測】!$D$54:$D$55)&gt;0,COUNT(入力表1【実績】!$D$54:$D$55)&gt;0,ISNUMBER($B$102)),(B102-B97)/((入力表1【実績】!E55*各種係数!V75+入力表1【実績】!G55*各種係数!V81+入力表1【実績】!H55*各種係数!V87+入力表1【実績】!I55*各種係数!V93)*各種係数!N26),"")</f>
        <v/>
      </c>
      <c r="K97" s="555"/>
    </row>
    <row r="98" spans="2:11" x14ac:dyDescent="0.15">
      <c r="B98" s="175"/>
      <c r="C98" s="175"/>
      <c r="I98" s="5"/>
      <c r="J98" s="418"/>
      <c r="K98" s="418"/>
    </row>
    <row r="99" spans="2:11" x14ac:dyDescent="0.15">
      <c r="B99" s="17"/>
      <c r="C99" s="17"/>
      <c r="F99" s="2" t="s">
        <v>798</v>
      </c>
      <c r="I99" s="5"/>
      <c r="J99" s="418"/>
      <c r="K99" s="418"/>
    </row>
    <row r="100" spans="2:11" x14ac:dyDescent="0.15">
      <c r="B100" s="473" t="str">
        <f>"（単位："&amp;入力表1【予測】!L15&amp;"）"</f>
        <v>（単位：千円）</v>
      </c>
      <c r="C100" s="473"/>
      <c r="F100" s="435" t="s">
        <v>784</v>
      </c>
      <c r="G100" s="437"/>
      <c r="H100" s="437"/>
      <c r="I100" s="436"/>
      <c r="J100" s="554" t="str">
        <f>IF(AND(COUNT(入力表1【予測】!$D$54:$D$55)&gt;0,COUNT(入力表1【実績】!$D$54:$D$55)&gt;0,ISNUMBER($B$102)),(B102-B97)/(((入力表1【実績】!E54*各種係数!V45+入力表1【実績】!F54*各種係数!V51+入力表1【実績】!G54*各種係数!V57+入力表1【実績】!H54*各種係数!V63+入力表1【実績】!I54*各種係数!V69)+入力表1【実績】!D55/入力表1【実績】!D54*(入力表1【実績】!E55*各種係数!V75+入力表1【実績】!G55*各種係数!V81+入力表1【実績】!H55*各種係数!V87+入力表1【実績】!I55*各種係数!V93))*各種係数!N26),"")</f>
        <v/>
      </c>
      <c r="K100" s="555"/>
    </row>
    <row r="101" spans="2:11" ht="19.5" thickBot="1" x14ac:dyDescent="0.2">
      <c r="B101" s="442" t="s">
        <v>793</v>
      </c>
      <c r="C101" s="455"/>
      <c r="F101" s="435" t="s">
        <v>393</v>
      </c>
      <c r="G101" s="437"/>
      <c r="H101" s="437"/>
      <c r="I101" s="436"/>
      <c r="J101" s="554" t="str">
        <f>IF(AND(COUNT(入力表1【予測】!$D$54:$D$55)&gt;0,COUNT(入力表1【実績】!$D$54:$D$55)&gt;0,ISNUMBER($B$102)),入力表1【実績】!D55*パターン3【目標設定】!J100/入力表1【実績】!D54,"")</f>
        <v/>
      </c>
      <c r="K101" s="555"/>
    </row>
    <row r="102" spans="2:11" ht="20.25" thickTop="1" thickBot="1" x14ac:dyDescent="0.2">
      <c r="B102" s="561"/>
      <c r="C102" s="562"/>
      <c r="F102" s="435" t="s">
        <v>480</v>
      </c>
      <c r="G102" s="437"/>
      <c r="H102" s="437"/>
      <c r="I102" s="436"/>
      <c r="J102" s="563" t="str">
        <f>IF(AND(COUNT(入力表1【予測】!$D$54:$D$55)&gt;0,COUNT(入力表1【実績】!$D$54:$D$55)&gt;0,ISNUMBER($B$102)),SUM(J100:K101),"")</f>
        <v/>
      </c>
      <c r="K102" s="564"/>
    </row>
    <row r="103" spans="2:11" ht="19.5" thickTop="1" x14ac:dyDescent="0.15"/>
    <row r="106" spans="2:11" ht="19.5" x14ac:dyDescent="0.15">
      <c r="B106" s="1" t="s">
        <v>913</v>
      </c>
      <c r="I106" s="5"/>
      <c r="J106" s="5"/>
      <c r="K106" s="5"/>
    </row>
    <row r="107" spans="2:11" x14ac:dyDescent="0.15">
      <c r="I107" s="5"/>
      <c r="J107" s="5"/>
      <c r="K107" s="5"/>
    </row>
    <row r="108" spans="2:11" x14ac:dyDescent="0.15">
      <c r="I108" s="5"/>
      <c r="J108" s="5"/>
      <c r="K108" s="5"/>
    </row>
    <row r="109" spans="2:11" x14ac:dyDescent="0.15">
      <c r="B109" s="473" t="s">
        <v>783</v>
      </c>
      <c r="C109" s="473"/>
      <c r="I109" s="5"/>
      <c r="K109" s="10" t="s">
        <v>783</v>
      </c>
    </row>
    <row r="110" spans="2:11" x14ac:dyDescent="0.15">
      <c r="B110" s="431" t="s">
        <v>796</v>
      </c>
      <c r="C110" s="433"/>
      <c r="F110" s="435" t="s">
        <v>800</v>
      </c>
      <c r="G110" s="437"/>
      <c r="H110" s="437"/>
      <c r="I110" s="436"/>
      <c r="J110" s="554" t="str">
        <f>IF(AND(COUNT(入力表1【予測】!$D$54:$D$55)&gt;0,COUNT(入力表1【実績】!$D$54:$D$55)&gt;0,ISNUMBER($B$116)),(B116-B111)/(入力表1【実績】!E54*各種係数!Y45+入力表1【実績】!F54*各種係数!Y51+入力表1【実績】!G54*各種係数!Y57+入力表1【実績】!H54*各種係数!Y63+入力表1【実績】!I54*各種係数!Y69),"")</f>
        <v/>
      </c>
      <c r="K110" s="555"/>
    </row>
    <row r="111" spans="2:11" x14ac:dyDescent="0.15">
      <c r="B111" s="441" t="str">
        <f>IF(AND(COUNT(入力表1【予測】!$D$54:$D$55)&gt;0,COUNT(入力表1【実績】!$D$54:$D$55)&gt;0),概要表【実績】!H34,"")</f>
        <v/>
      </c>
      <c r="C111" s="441"/>
      <c r="F111" s="435" t="s">
        <v>801</v>
      </c>
      <c r="G111" s="437"/>
      <c r="H111" s="437"/>
      <c r="I111" s="436"/>
      <c r="J111" s="554" t="str">
        <f>IF(AND(COUNT(入力表1【予測】!$D$54:$D$55)&gt;0,COUNT(入力表1【実績】!$D$54:$D$55)&gt;0,ISNUMBER($B$116)),(B116-B111)/(入力表1【実績】!E55*各種係数!Y75+入力表1【実績】!G55*各種係数!Y81+入力表1【実績】!H55*各種係数!Y87+入力表1【実績】!I55*各種係数!Y93),"")</f>
        <v/>
      </c>
      <c r="K111" s="555"/>
    </row>
    <row r="112" spans="2:11" x14ac:dyDescent="0.15">
      <c r="I112" s="5"/>
      <c r="J112" s="418"/>
      <c r="K112" s="418"/>
    </row>
    <row r="113" spans="2:11" x14ac:dyDescent="0.15">
      <c r="F113" s="2" t="s">
        <v>798</v>
      </c>
      <c r="I113" s="5"/>
      <c r="J113" s="418"/>
      <c r="K113" s="418"/>
    </row>
    <row r="114" spans="2:11" x14ac:dyDescent="0.15">
      <c r="B114" s="473" t="s">
        <v>783</v>
      </c>
      <c r="C114" s="473"/>
      <c r="F114" s="435" t="s">
        <v>784</v>
      </c>
      <c r="G114" s="437"/>
      <c r="H114" s="437"/>
      <c r="I114" s="436"/>
      <c r="J114" s="554" t="str">
        <f>IF(AND(COUNT(入力表1【予測】!$D$54:$D$55)&gt;0,COUNT(入力表1【実績】!$D$54:$D$55)&gt;0,ISNUMBER($B$116)),(B116-B111)/((入力表1【実績】!E54*各種係数!Y45+入力表1【実績】!F54*各種係数!Y51+入力表1【実績】!G54*各種係数!Y57+入力表1【実績】!H54*各種係数!Y63+入力表1【実績】!I54*各種係数!Y69)+入力表1【実績】!D55/入力表1【実績】!D54*(入力表1【実績】!E55*各種係数!Y75+入力表1【実績】!G55*各種係数!Y81+入力表1【実績】!H55*各種係数!Y87+入力表1【実績】!I55*各種係数!Y93)),"")</f>
        <v/>
      </c>
      <c r="K114" s="555"/>
    </row>
    <row r="115" spans="2:11" ht="19.5" thickBot="1" x14ac:dyDescent="0.2">
      <c r="B115" s="442" t="s">
        <v>797</v>
      </c>
      <c r="C115" s="455"/>
      <c r="F115" s="435" t="s">
        <v>393</v>
      </c>
      <c r="G115" s="437"/>
      <c r="H115" s="437"/>
      <c r="I115" s="436"/>
      <c r="J115" s="554" t="str">
        <f>IF(AND(COUNT(入力表1【予測】!$D$54:$D$55)&gt;0,COUNT(入力表1【実績】!$D$54:$D$55)&gt;0,ISNUMBER($B$116)),入力表1【実績】!D55*パターン3【目標設定】!J114/入力表1【実績】!D54,"")</f>
        <v/>
      </c>
      <c r="K115" s="555"/>
    </row>
    <row r="116" spans="2:11" ht="20.25" thickTop="1" thickBot="1" x14ac:dyDescent="0.2">
      <c r="B116" s="561"/>
      <c r="C116" s="562"/>
      <c r="F116" s="435" t="s">
        <v>480</v>
      </c>
      <c r="G116" s="437"/>
      <c r="H116" s="437"/>
      <c r="I116" s="436"/>
      <c r="J116" s="563" t="str">
        <f>IF(AND(COUNT(入力表1【予測】!$D$54:$D$55)&gt;0,COUNT(入力表1【実績】!$D$54:$D$55)&gt;0,ISNUMBER($B$116)),SUM(J114:K115),"")</f>
        <v/>
      </c>
      <c r="K116" s="564"/>
    </row>
    <row r="117" spans="2:11" ht="19.5" thickTop="1" x14ac:dyDescent="0.15"/>
    <row r="120" spans="2:11" ht="19.5" x14ac:dyDescent="0.15">
      <c r="B120" s="1" t="s">
        <v>1064</v>
      </c>
    </row>
    <row r="123" spans="2:11" x14ac:dyDescent="0.15">
      <c r="B123" s="473" t="str">
        <f>"（単位："&amp;入力表1【予測】!L15&amp;"）"</f>
        <v>（単位：千円）</v>
      </c>
      <c r="C123" s="473"/>
      <c r="K123" s="10" t="s">
        <v>488</v>
      </c>
    </row>
    <row r="124" spans="2:11" x14ac:dyDescent="0.15">
      <c r="B124" s="431" t="s">
        <v>792</v>
      </c>
      <c r="C124" s="433"/>
      <c r="F124" s="435" t="s">
        <v>802</v>
      </c>
      <c r="G124" s="437"/>
      <c r="H124" s="437"/>
      <c r="I124" s="436"/>
      <c r="J124" s="585" t="str">
        <f>IF(AND(COUNT(入力表1【予測】!$D$54:$D$55)&gt;0,COUNT(入力表1【実績】!$D$54:$D$55)&gt;0,ISNUMBER($B$130)),(B130-B125)/((入力表1【実績】!$D$54*(入力表1【実績】!$E$54/SUM(入力表1【実績】!$E$54:$I$54)*各種係数!V45+入力表1【実績】!$F$54/SUM(入力表1【実績】!$E$54:$I$54)*各種係数!V51+入力表1【実績】!$G$54/SUM(入力表1【実績】!$E$54:$I$54)*各種係数!V57+入力表1【実績】!$H$54/SUM(入力表1【実績】!$E$54:$I$54)*各種係数!V63+入力表1【実績】!$I$54/SUM(入力表1【実績】!$E$54:$I$54)*各種係数!V69))*各種係数!N26),"")</f>
        <v/>
      </c>
      <c r="K124" s="586"/>
    </row>
    <row r="125" spans="2:11" x14ac:dyDescent="0.15">
      <c r="B125" s="554" t="str">
        <f>IF(AND(COUNT(入力表1【予測】!$D$54:$D$55)&gt;0,COUNT(入力表1【実績】!$D$54:$D$55)&gt;0),概要表【実績】!E34,"")</f>
        <v/>
      </c>
      <c r="C125" s="555"/>
      <c r="F125" s="434" t="s">
        <v>806</v>
      </c>
      <c r="G125" s="434"/>
      <c r="H125" s="434"/>
      <c r="I125" s="434"/>
      <c r="J125" s="574" t="str">
        <f>IF(AND(COUNT(入力表1【予測】!$D$54:$D$55)&gt;0,COUNT(入力表1【実績】!$D$54:$D$55)&gt;0,ISNUMBER($B$130)),$J$124*入力表1【実績】!E54/SUM(入力表1【実績】!$E$54:$I$54),"")</f>
        <v/>
      </c>
      <c r="K125" s="574"/>
    </row>
    <row r="126" spans="2:11" x14ac:dyDescent="0.15">
      <c r="B126" s="175"/>
      <c r="C126" s="175"/>
      <c r="F126" s="434" t="s">
        <v>807</v>
      </c>
      <c r="G126" s="434"/>
      <c r="H126" s="434"/>
      <c r="I126" s="434"/>
      <c r="J126" s="574" t="str">
        <f>IF(AND(COUNT(入力表1【予測】!$D$54:$D$55)&gt;0,COUNT(入力表1【実績】!$D$54:$D$55)&gt;0,ISNUMBER($B$130)),$J$124*入力表1【実績】!F54/SUM(入力表1【実績】!$E$54:$I$54),"")</f>
        <v/>
      </c>
      <c r="K126" s="574"/>
    </row>
    <row r="127" spans="2:11" x14ac:dyDescent="0.15">
      <c r="B127" s="17"/>
      <c r="C127" s="17"/>
      <c r="F127" s="434" t="s">
        <v>808</v>
      </c>
      <c r="G127" s="434"/>
      <c r="H127" s="434"/>
      <c r="I127" s="434"/>
      <c r="J127" s="574" t="str">
        <f>IF(AND(COUNT(入力表1【予測】!$D$54:$D$55)&gt;0,COUNT(入力表1【実績】!$D$54:$D$55)&gt;0,ISNUMBER($B$130)),$J$124*入力表1【実績】!G54/SUM(入力表1【実績】!$E$54:$I$54),"")</f>
        <v/>
      </c>
      <c r="K127" s="574"/>
    </row>
    <row r="128" spans="2:11" x14ac:dyDescent="0.15">
      <c r="B128" s="473" t="str">
        <f>"（単位："&amp;入力表1【予測】!L15&amp;"）"</f>
        <v>（単位：千円）</v>
      </c>
      <c r="C128" s="473"/>
      <c r="F128" s="434" t="s">
        <v>809</v>
      </c>
      <c r="G128" s="434"/>
      <c r="H128" s="434"/>
      <c r="I128" s="434"/>
      <c r="J128" s="574" t="str">
        <f>IF(AND(COUNT(入力表1【予測】!$D$54:$D$55)&gt;0,COUNT(入力表1【実績】!$D$54:$D$55)&gt;0,ISNUMBER($B$130)),$J$124*入力表1【実績】!H54/SUM(入力表1【実績】!$E$54:$I$54),"")</f>
        <v/>
      </c>
      <c r="K128" s="574"/>
    </row>
    <row r="129" spans="2:11" ht="19.5" thickBot="1" x14ac:dyDescent="0.2">
      <c r="B129" s="575" t="s">
        <v>793</v>
      </c>
      <c r="C129" s="576"/>
      <c r="F129" s="434" t="s">
        <v>810</v>
      </c>
      <c r="G129" s="434"/>
      <c r="H129" s="434"/>
      <c r="I129" s="434"/>
      <c r="J129" s="574" t="str">
        <f>IF(AND(COUNT(入力表1【予測】!$D$54:$D$55)&gt;0,COUNT(入力表1【実績】!$D$54:$D$55)&gt;0,ISNUMBER($B$130)),$J$124*入力表1【実績】!I54/SUM(入力表1【実績】!$E$54:$I$54),"")</f>
        <v/>
      </c>
      <c r="K129" s="574"/>
    </row>
    <row r="130" spans="2:11" ht="20.25" thickTop="1" thickBot="1" x14ac:dyDescent="0.2">
      <c r="B130" s="561"/>
      <c r="C130" s="562"/>
      <c r="F130" s="435" t="s">
        <v>803</v>
      </c>
      <c r="G130" s="437"/>
      <c r="H130" s="437"/>
      <c r="I130" s="436"/>
      <c r="J130" s="585" t="str">
        <f>IF(AND(COUNT(入力表1【予測】!$D$54:$D$55)&gt;0,COUNT(入力表1【実績】!$D$54:$D$55)&gt;0,ISNUMBER($B$130)),(B130-B125)/((入力表1【実績】!$D$55*(入力表1【実績】!$E$55/SUM(入力表1【実績】!$E$55:$I$55)*各種係数!V75+入力表1【実績】!$G$55/SUM(入力表1【実績】!$E$55:$I$55)*各種係数!V81+入力表1【実績】!$H$55/SUM(入力表1【実績】!$E$55:$I$55)*各種係数!V87+入力表1【実績】!$I$55/SUM(入力表1【実績】!$E$55:$I$55)*各種係数!V93))*各種係数!N26),"")</f>
        <v/>
      </c>
      <c r="K130" s="586"/>
    </row>
    <row r="131" spans="2:11" ht="19.5" thickTop="1" x14ac:dyDescent="0.15">
      <c r="F131" s="434" t="s">
        <v>806</v>
      </c>
      <c r="G131" s="434"/>
      <c r="H131" s="434"/>
      <c r="I131" s="434"/>
      <c r="J131" s="574" t="str">
        <f>IF(AND(COUNT(入力表1【予測】!$D$54:$D$55)&gt;0,COUNT(入力表1【実績】!$D$54:$D$55)&gt;0,ISNUMBER($B$130)),$J$130*入力表1【実績】!E55/SUM(入力表1【実績】!$E$55:$I$55),"")</f>
        <v/>
      </c>
      <c r="K131" s="574"/>
    </row>
    <row r="132" spans="2:11" x14ac:dyDescent="0.15">
      <c r="F132" s="434" t="s">
        <v>808</v>
      </c>
      <c r="G132" s="434"/>
      <c r="H132" s="434"/>
      <c r="I132" s="434"/>
      <c r="J132" s="574" t="str">
        <f>IF(AND(COUNT(入力表1【予測】!$D$54:$D$55)&gt;0,COUNT(入力表1【実績】!$D$54:$D$55)&gt;0,ISNUMBER($B$130)),$J$130*入力表1【実績】!G55/SUM(入力表1【実績】!$E$55:$I$55),"")</f>
        <v/>
      </c>
      <c r="K132" s="574"/>
    </row>
    <row r="133" spans="2:11" x14ac:dyDescent="0.15">
      <c r="F133" s="434" t="s">
        <v>809</v>
      </c>
      <c r="G133" s="434"/>
      <c r="H133" s="434"/>
      <c r="I133" s="434"/>
      <c r="J133" s="574" t="str">
        <f>IF(AND(COUNT(入力表1【予測】!$D$54:$D$55)&gt;0,COUNT(入力表1【実績】!$D$54:$D$55)&gt;0,ISNUMBER($B$130)),$J$130*入力表1【実績】!H55/SUM(入力表1【実績】!$E$55:$I$55),"")</f>
        <v/>
      </c>
      <c r="K133" s="574"/>
    </row>
    <row r="134" spans="2:11" x14ac:dyDescent="0.15">
      <c r="F134" s="434" t="s">
        <v>810</v>
      </c>
      <c r="G134" s="434"/>
      <c r="H134" s="434"/>
      <c r="I134" s="434"/>
      <c r="J134" s="574" t="str">
        <f>IF(AND(COUNT(入力表1【予測】!$D$54:$D$55)&gt;0,COUNT(入力表1【実績】!$D$54:$D$55)&gt;0,ISNUMBER($B$130)),$J$130*入力表1【実績】!I55/SUM(入力表1【実績】!$E$55:$I$55),"")</f>
        <v/>
      </c>
      <c r="K134" s="574"/>
    </row>
    <row r="136" spans="2:11" x14ac:dyDescent="0.15">
      <c r="F136" s="2" t="s">
        <v>799</v>
      </c>
    </row>
    <row r="137" spans="2:11" x14ac:dyDescent="0.15">
      <c r="F137" s="435" t="s">
        <v>784</v>
      </c>
      <c r="G137" s="437"/>
      <c r="H137" s="437"/>
      <c r="I137" s="436"/>
      <c r="J137" s="585" t="str">
        <f>IF(AND(COUNT(入力表1【予測】!$D$54:$D$55)&gt;0,COUNT(入力表1【実績】!$D$54:$D$55)&gt;0,ISNUMBER($B$130)),(B130-B125)/((入力表1【実績】!$D$54*(入力表1【実績】!$E$54/SUM(入力表1【実績】!$E$54:$I$54)*各種係数!V45+入力表1【実績】!$F$54/SUM(入力表1【実績】!$E$54:$I$54)*各種係数!V51+入力表1【実績】!$G$54/SUM(入力表1【実績】!$E$54:$I$54)*各種係数!V57+入力表1【実績】!$H$54/SUM(入力表1【実績】!$E$54:$I$54)*各種係数!V63+入力表1【実績】!$I$54/SUM(入力表1【実績】!$E$54:$I$54)*各種係数!V69)+SUM(入力表1【実績】!E55:I55)/SUM(入力表1【実績】!E54:I54)*入力表1【実績】!$D$55*(入力表1【実績】!$E$55/SUM(入力表1【実績】!$E$55:$I$55)*各種係数!V75+入力表1【実績】!$G$55/SUM(入力表1【実績】!$E$55:$I$55)*各種係数!V81+入力表1【実績】!$H$55/SUM(入力表1【実績】!$E$55:$I$55)*各種係数!V87+入力表1【実績】!$I$55/SUM(入力表1【実績】!$E$55:$I$55)*各種係数!V93))*各種係数!N26),"")</f>
        <v/>
      </c>
      <c r="K137" s="586"/>
    </row>
    <row r="138" spans="2:11" x14ac:dyDescent="0.15">
      <c r="F138" s="434" t="s">
        <v>806</v>
      </c>
      <c r="G138" s="434"/>
      <c r="H138" s="434"/>
      <c r="I138" s="434"/>
      <c r="J138" s="574" t="str">
        <f>IF(AND(COUNT(入力表1【予測】!$D$54:$D$55)&gt;0,COUNT(入力表1【実績】!$D$54:$D$55)&gt;0,ISNUMBER($B$130)),$J$137*入力表1【実績】!E54/SUM(入力表1【実績】!$E$54:$I$54),"")</f>
        <v/>
      </c>
      <c r="K138" s="574"/>
    </row>
    <row r="139" spans="2:11" x14ac:dyDescent="0.15">
      <c r="F139" s="434" t="s">
        <v>807</v>
      </c>
      <c r="G139" s="434"/>
      <c r="H139" s="434"/>
      <c r="I139" s="434"/>
      <c r="J139" s="574" t="str">
        <f>IF(AND(COUNT(入力表1【予測】!$D$54:$D$55)&gt;0,COUNT(入力表1【実績】!$D$54:$D$55)&gt;0,ISNUMBER($B$130)),$J$137*入力表1【実績】!F54/SUM(入力表1【実績】!$E$54:$I$54),"")</f>
        <v/>
      </c>
      <c r="K139" s="574"/>
    </row>
    <row r="140" spans="2:11" x14ac:dyDescent="0.15">
      <c r="F140" s="434" t="s">
        <v>808</v>
      </c>
      <c r="G140" s="434"/>
      <c r="H140" s="434"/>
      <c r="I140" s="434"/>
      <c r="J140" s="574" t="str">
        <f>IF(AND(COUNT(入力表1【予測】!$D$54:$D$55)&gt;0,COUNT(入力表1【実績】!$D$54:$D$55)&gt;0,ISNUMBER($B$130)),$J$137*入力表1【実績】!G54/SUM(入力表1【実績】!$E$54:$I$54),"")</f>
        <v/>
      </c>
      <c r="K140" s="574"/>
    </row>
    <row r="141" spans="2:11" x14ac:dyDescent="0.15">
      <c r="F141" s="434" t="s">
        <v>809</v>
      </c>
      <c r="G141" s="434"/>
      <c r="H141" s="434"/>
      <c r="I141" s="434"/>
      <c r="J141" s="574" t="str">
        <f>IF(AND(COUNT(入力表1【予測】!$D$54:$D$55)&gt;0,COUNT(入力表1【実績】!$D$54:$D$55)&gt;0,ISNUMBER($B$130)),$J$137*入力表1【実績】!H54/SUM(入力表1【実績】!$E$54:$I$54),"")</f>
        <v/>
      </c>
      <c r="K141" s="574"/>
    </row>
    <row r="142" spans="2:11" x14ac:dyDescent="0.15">
      <c r="F142" s="434" t="s">
        <v>810</v>
      </c>
      <c r="G142" s="434"/>
      <c r="H142" s="434"/>
      <c r="I142" s="434"/>
      <c r="J142" s="574" t="str">
        <f>IF(AND(COUNT(入力表1【予測】!$D$54:$D$55)&gt;0,COUNT(入力表1【実績】!$D$54:$D$55)&gt;0,ISNUMBER($B$130)),$J$137*入力表1【実績】!I54/SUM(入力表1【実績】!$E$54:$I$54),"")</f>
        <v/>
      </c>
      <c r="K142" s="574"/>
    </row>
    <row r="143" spans="2:11" x14ac:dyDescent="0.15">
      <c r="F143" s="435" t="s">
        <v>393</v>
      </c>
      <c r="G143" s="437"/>
      <c r="H143" s="437"/>
      <c r="I143" s="436"/>
      <c r="J143" s="585" t="str">
        <f>IF(AND(COUNT(入力表1【予測】!$D$54:$D$55)&gt;0,COUNT(入力表1【実績】!$D$54:$D$55)&gt;0,ISNUMBER($B$130)),SUM(入力表1【実績】!E55:I55)*パターン3【目標設定】!J137/SUM(入力表1【実績】!E54:I54),"")</f>
        <v/>
      </c>
      <c r="K143" s="586"/>
    </row>
    <row r="144" spans="2:11" x14ac:dyDescent="0.15">
      <c r="F144" s="434" t="s">
        <v>806</v>
      </c>
      <c r="G144" s="434"/>
      <c r="H144" s="434"/>
      <c r="I144" s="434"/>
      <c r="J144" s="574" t="str">
        <f>IF(AND(COUNT(入力表1【予測】!$D$54:$D$55)&gt;0,COUNT(入力表1【実績】!$D$54:$D$55)&gt;0,ISNUMBER($B$130)),$J$143*入力表1【実績】!E55/SUM(入力表1【実績】!$E$55:$I$55),"")</f>
        <v/>
      </c>
      <c r="K144" s="574"/>
    </row>
    <row r="145" spans="2:11" x14ac:dyDescent="0.15">
      <c r="F145" s="434" t="s">
        <v>808</v>
      </c>
      <c r="G145" s="434"/>
      <c r="H145" s="434"/>
      <c r="I145" s="434"/>
      <c r="J145" s="574" t="str">
        <f>IF(AND(COUNT(入力表1【予測】!$D$54:$D$55)&gt;0,COUNT(入力表1【実績】!$D$54:$D$55)&gt;0,ISNUMBER($B$130)),$J$143*入力表1【実績】!G55/SUM(入力表1【実績】!$E$55:$I$55),"")</f>
        <v/>
      </c>
      <c r="K145" s="574"/>
    </row>
    <row r="146" spans="2:11" x14ac:dyDescent="0.15">
      <c r="F146" s="434" t="s">
        <v>809</v>
      </c>
      <c r="G146" s="434"/>
      <c r="H146" s="434"/>
      <c r="I146" s="434"/>
      <c r="J146" s="574" t="str">
        <f>IF(AND(COUNT(入力表1【予測】!$D$54:$D$55)&gt;0,COUNT(入力表1【実績】!$D$54:$D$55)&gt;0,ISNUMBER($B$130)),$J$143*入力表1【実績】!H55/SUM(入力表1【実績】!$E$55:$I$55),"")</f>
        <v/>
      </c>
      <c r="K146" s="574"/>
    </row>
    <row r="147" spans="2:11" x14ac:dyDescent="0.15">
      <c r="F147" s="434" t="s">
        <v>810</v>
      </c>
      <c r="G147" s="434"/>
      <c r="H147" s="434"/>
      <c r="I147" s="434"/>
      <c r="J147" s="574" t="str">
        <f>IF(AND(COUNT(入力表1【予測】!$D$54:$D$55)&gt;0,COUNT(入力表1【実績】!$D$54:$D$55)&gt;0,ISNUMBER($B$130)),$J$143*入力表1【実績】!I55/SUM(入力表1【実績】!$E$55:$I$55),"")</f>
        <v/>
      </c>
      <c r="K147" s="574"/>
    </row>
    <row r="148" spans="2:11" x14ac:dyDescent="0.15">
      <c r="F148" s="434" t="s">
        <v>811</v>
      </c>
      <c r="G148" s="434"/>
      <c r="H148" s="434"/>
      <c r="I148" s="434"/>
      <c r="J148" s="574" t="str">
        <f>IF(AND(COUNT(入力表1【予測】!$D$54:$D$55)&gt;0,COUNT(入力表1【実績】!$D$54:$D$55)&gt;0,ISNUMBER($B$130)),SUM(J137,J143),"")</f>
        <v/>
      </c>
      <c r="K148" s="574"/>
    </row>
    <row r="150" spans="2:11" x14ac:dyDescent="0.15">
      <c r="F150" s="587"/>
      <c r="G150" s="587"/>
      <c r="H150" s="587"/>
      <c r="I150" s="587"/>
      <c r="J150" s="588"/>
      <c r="K150" s="588"/>
    </row>
    <row r="152" spans="2:11" ht="19.5" x14ac:dyDescent="0.15">
      <c r="B152" s="1" t="s">
        <v>914</v>
      </c>
    </row>
    <row r="155" spans="2:11" x14ac:dyDescent="0.15">
      <c r="B155" s="473" t="s">
        <v>878</v>
      </c>
      <c r="C155" s="473"/>
      <c r="K155" s="10" t="s">
        <v>488</v>
      </c>
    </row>
    <row r="156" spans="2:11" x14ac:dyDescent="0.15">
      <c r="B156" s="431" t="s">
        <v>796</v>
      </c>
      <c r="C156" s="433"/>
      <c r="F156" s="435" t="s">
        <v>802</v>
      </c>
      <c r="G156" s="437"/>
      <c r="H156" s="437"/>
      <c r="I156" s="436"/>
      <c r="J156" s="585" t="str">
        <f>IF(AND(COUNT(入力表1【予測】!$D$54:$D$55)&gt;0,COUNT(入力表1【実績】!$D$54:$D$55)&gt;0,ISNUMBER($B$162)),(B162-B157)/(入力表1【実績】!$D$54*(入力表1【実績】!$E$54/SUM(入力表1【実績】!$E$54:$I$54)*各種係数!Y45+入力表1【実績】!$F$54/SUM(入力表1【実績】!$E$54:$I$54)*各種係数!Y51+入力表1【実績】!$G$54/SUM(入力表1【実績】!$E$54:$I$54)*各種係数!Y57+入力表1【実績】!$H$54/SUM(入力表1【実績】!$E$54:$I$54)*各種係数!Y63+入力表1【実績】!$I$54/SUM(入力表1【実績】!$E$54:$I$54)*各種係数!Y69)),"")</f>
        <v/>
      </c>
      <c r="K156" s="586"/>
    </row>
    <row r="157" spans="2:11" x14ac:dyDescent="0.15">
      <c r="B157" s="554" t="str">
        <f>IF(AND(COUNT(入力表1【予測】!$D$54:$D$55)&gt;0,COUNT(入力表1【実績】!$D$54:$D$55)&gt;0),概要表【実績】!H34,"")</f>
        <v/>
      </c>
      <c r="C157" s="555"/>
      <c r="F157" s="435" t="s">
        <v>806</v>
      </c>
      <c r="G157" s="437"/>
      <c r="H157" s="437"/>
      <c r="I157" s="436"/>
      <c r="J157" s="577" t="str">
        <f>IF(AND(COUNT(入力表1【予測】!$D$54:$D$55)&gt;0,COUNT(入力表1【実績】!$D$54:$D$55)&gt;0,ISNUMBER($B$162)),$J$156*入力表1【実績】!E54/SUM(入力表1【実績】!$E$54:$I$54),"")</f>
        <v/>
      </c>
      <c r="K157" s="578"/>
    </row>
    <row r="158" spans="2:11" x14ac:dyDescent="0.15">
      <c r="B158" s="175"/>
      <c r="C158" s="175"/>
      <c r="F158" s="435" t="s">
        <v>807</v>
      </c>
      <c r="G158" s="437"/>
      <c r="H158" s="437"/>
      <c r="I158" s="436"/>
      <c r="J158" s="577" t="str">
        <f>IF(AND(COUNT(入力表1【予測】!$D$54:$D$55)&gt;0,COUNT(入力表1【実績】!$D$54:$D$55)&gt;0,ISNUMBER($B$162)),$J$156*入力表1【実績】!F54/SUM(入力表1【実績】!$E$54:$I$54),"")</f>
        <v/>
      </c>
      <c r="K158" s="578"/>
    </row>
    <row r="159" spans="2:11" x14ac:dyDescent="0.15">
      <c r="B159" s="17"/>
      <c r="C159" s="17"/>
      <c r="F159" s="435" t="s">
        <v>808</v>
      </c>
      <c r="G159" s="437"/>
      <c r="H159" s="437"/>
      <c r="I159" s="436"/>
      <c r="J159" s="577" t="str">
        <f>IF(AND(COUNT(入力表1【予測】!$D$54:$D$55)&gt;0,COUNT(入力表1【実績】!$D$54:$D$55)&gt;0,ISNUMBER($B$162)),$J$156*入力表1【実績】!G54/SUM(入力表1【実績】!$E$54:$I$54),"")</f>
        <v/>
      </c>
      <c r="K159" s="578"/>
    </row>
    <row r="160" spans="2:11" x14ac:dyDescent="0.15">
      <c r="B160" s="473" t="s">
        <v>878</v>
      </c>
      <c r="C160" s="473"/>
      <c r="F160" s="435" t="s">
        <v>809</v>
      </c>
      <c r="G160" s="437"/>
      <c r="H160" s="437"/>
      <c r="I160" s="436"/>
      <c r="J160" s="577" t="str">
        <f>IF(AND(COUNT(入力表1【予測】!$D$54:$D$55)&gt;0,COUNT(入力表1【実績】!$D$54:$D$55)&gt;0,ISNUMBER($B$162)),$J$156*入力表1【実績】!H54/SUM(入力表1【実績】!$E$54:$I$54),"")</f>
        <v/>
      </c>
      <c r="K160" s="578"/>
    </row>
    <row r="161" spans="2:11" ht="19.5" thickBot="1" x14ac:dyDescent="0.2">
      <c r="B161" s="575" t="s">
        <v>812</v>
      </c>
      <c r="C161" s="576"/>
      <c r="F161" s="435" t="s">
        <v>810</v>
      </c>
      <c r="G161" s="437"/>
      <c r="H161" s="437"/>
      <c r="I161" s="436"/>
      <c r="J161" s="577" t="str">
        <f>IF(AND(COUNT(入力表1【予測】!$D$54:$D$55)&gt;0,COUNT(入力表1【実績】!$D$54:$D$55)&gt;0,ISNUMBER($B$162)),$J$156*入力表1【実績】!I54/SUM(入力表1【実績】!$E$54:$I$54),"")</f>
        <v/>
      </c>
      <c r="K161" s="578"/>
    </row>
    <row r="162" spans="2:11" ht="20.25" thickTop="1" thickBot="1" x14ac:dyDescent="0.2">
      <c r="B162" s="561"/>
      <c r="C162" s="562"/>
      <c r="F162" s="435" t="s">
        <v>803</v>
      </c>
      <c r="G162" s="437"/>
      <c r="H162" s="437"/>
      <c r="I162" s="436"/>
      <c r="J162" s="585" t="str">
        <f>IF(AND(COUNT(入力表1【予測】!$D$54:$D$55)&gt;0,COUNT(入力表1【実績】!$D$54:$D$55)&gt;0,ISNUMBER($B$162)),(B162-B157)/(入力表1【実績】!$D$55*(入力表1【実績】!$E$55/SUM(入力表1【実績】!$E$55:$I$55)*各種係数!Y75+入力表1【実績】!$G$55/SUM(入力表1【実績】!$E$55:$I$55)*各種係数!Y81+入力表1【実績】!$H$55/SUM(入力表1【実績】!$E$55:$I$55)*各種係数!Y87+入力表1【実績】!$I$55/SUM(入力表1【実績】!$E$55:$I$55)*各種係数!Y93)),"")</f>
        <v/>
      </c>
      <c r="K162" s="586"/>
    </row>
    <row r="163" spans="2:11" ht="19.5" thickTop="1" x14ac:dyDescent="0.15">
      <c r="F163" s="435" t="s">
        <v>806</v>
      </c>
      <c r="G163" s="437"/>
      <c r="H163" s="437"/>
      <c r="I163" s="436"/>
      <c r="J163" s="577" t="str">
        <f>IF(AND(COUNT(入力表1【予測】!$D$54:$D$55)&gt;0,COUNT(入力表1【実績】!$D$54:$D$55)&gt;0,ISNUMBER($B$162)),$J$162*入力表1【実績】!E55/SUM(入力表1【実績】!$E$55:$I$55),"")</f>
        <v/>
      </c>
      <c r="K163" s="578"/>
    </row>
    <row r="164" spans="2:11" x14ac:dyDescent="0.15">
      <c r="F164" s="435" t="s">
        <v>808</v>
      </c>
      <c r="G164" s="437"/>
      <c r="H164" s="437"/>
      <c r="I164" s="436"/>
      <c r="J164" s="577" t="str">
        <f>IF(AND(COUNT(入力表1【予測】!$D$54:$D$55)&gt;0,COUNT(入力表1【実績】!$D$54:$D$55)&gt;0,ISNUMBER($B$162)),$J$162*入力表1【実績】!G55/SUM(入力表1【実績】!$E$55:$I$55),"")</f>
        <v/>
      </c>
      <c r="K164" s="578"/>
    </row>
    <row r="165" spans="2:11" x14ac:dyDescent="0.15">
      <c r="F165" s="435" t="s">
        <v>809</v>
      </c>
      <c r="G165" s="437"/>
      <c r="H165" s="437"/>
      <c r="I165" s="436"/>
      <c r="J165" s="577" t="str">
        <f>IF(AND(COUNT(入力表1【予測】!$D$54:$D$55)&gt;0,COUNT(入力表1【実績】!$D$54:$D$55)&gt;0,ISNUMBER($B$162)),$J$162*入力表1【実績】!H55/SUM(入力表1【実績】!$E$55:$I$55),"")</f>
        <v/>
      </c>
      <c r="K165" s="578"/>
    </row>
    <row r="166" spans="2:11" x14ac:dyDescent="0.15">
      <c r="F166" s="435" t="s">
        <v>810</v>
      </c>
      <c r="G166" s="437"/>
      <c r="H166" s="437"/>
      <c r="I166" s="436"/>
      <c r="J166" s="577" t="str">
        <f>IF(AND(COUNT(入力表1【予測】!$D$54:$D$55)&gt;0,COUNT(入力表1【実績】!$D$54:$D$55)&gt;0,ISNUMBER($B$162)),$J$162*入力表1【実績】!I55/SUM(入力表1【実績】!$E$55:$I$55),"")</f>
        <v/>
      </c>
      <c r="K166" s="578"/>
    </row>
    <row r="168" spans="2:11" x14ac:dyDescent="0.15">
      <c r="F168" s="2" t="s">
        <v>799</v>
      </c>
    </row>
    <row r="169" spans="2:11" x14ac:dyDescent="0.15">
      <c r="F169" s="435" t="s">
        <v>784</v>
      </c>
      <c r="G169" s="437"/>
      <c r="H169" s="437"/>
      <c r="I169" s="436"/>
      <c r="J169" s="585" t="str">
        <f>IF(AND(COUNT(入力表1【予測】!$D$54:$D$55)&gt;0,COUNT(入力表1【実績】!$D$54:$D$55)&gt;0,ISNUMBER($B$162)),(B162-B157)/(入力表1【実績】!$D$54*(入力表1【実績】!$E$54/SUM(入力表1【実績】!$E$54:$I$54)*各種係数!Y45+入力表1【実績】!$F$54/SUM(入力表1【実績】!$E$54:$I$54)*各種係数!Y51+入力表1【実績】!$G$54/SUM(入力表1【実績】!$E$54:$I$54)*各種係数!Y57+入力表1【実績】!$H$54/SUM(入力表1【実績】!$E$54:$I$54)*各種係数!Y63+入力表1【実績】!$I$54/SUM(入力表1【実績】!$E$54:$I$54)*各種係数!Y69)+SUM(入力表1【実績】!E55:I55)/SUM(入力表1【実績】!E54:I54)*入力表1【実績】!$D$55*(入力表1【実績】!$E$55/SUM(入力表1【実績】!$E$55:$I$55)*各種係数!Y75+入力表1【実績】!$G$55/SUM(入力表1【実績】!$E$55:$I$55)*各種係数!Y81+入力表1【実績】!$H$55/SUM(入力表1【実績】!$E$55:$I$55)*各種係数!Y87+入力表1【実績】!$I$55/SUM(入力表1【実績】!$E$55:$I$55)*各種係数!Y93)),"")</f>
        <v/>
      </c>
      <c r="K169" s="586"/>
    </row>
    <row r="170" spans="2:11" x14ac:dyDescent="0.15">
      <c r="F170" s="435" t="s">
        <v>806</v>
      </c>
      <c r="G170" s="437"/>
      <c r="H170" s="437"/>
      <c r="I170" s="436"/>
      <c r="J170" s="577" t="str">
        <f>IF(AND(COUNT(入力表1【予測】!$D$54:$D$55)&gt;0,COUNT(入力表1【実績】!$D$54:$D$55)&gt;0,ISNUMBER($B$162)),$J$169*入力表1【実績】!E54/SUM(入力表1【実績】!$E$54:$I$54),"")</f>
        <v/>
      </c>
      <c r="K170" s="578"/>
    </row>
    <row r="171" spans="2:11" x14ac:dyDescent="0.15">
      <c r="F171" s="435" t="s">
        <v>807</v>
      </c>
      <c r="G171" s="437"/>
      <c r="H171" s="437"/>
      <c r="I171" s="436"/>
      <c r="J171" s="577" t="str">
        <f>IF(AND(COUNT(入力表1【予測】!$D$54:$D$55)&gt;0,COUNT(入力表1【実績】!$D$54:$D$55)&gt;0,ISNUMBER($B$162)),$J$169*入力表1【実績】!F54/SUM(入力表1【実績】!$E$54:$I$54),"")</f>
        <v/>
      </c>
      <c r="K171" s="578"/>
    </row>
    <row r="172" spans="2:11" x14ac:dyDescent="0.15">
      <c r="F172" s="435" t="s">
        <v>808</v>
      </c>
      <c r="G172" s="437"/>
      <c r="H172" s="437"/>
      <c r="I172" s="436"/>
      <c r="J172" s="577" t="str">
        <f>IF(AND(COUNT(入力表1【予測】!$D$54:$D$55)&gt;0,COUNT(入力表1【実績】!$D$54:$D$55)&gt;0,ISNUMBER($B$162)),$J$169*入力表1【実績】!G54/SUM(入力表1【実績】!$E$54:$I$54),"")</f>
        <v/>
      </c>
      <c r="K172" s="578"/>
    </row>
    <row r="173" spans="2:11" x14ac:dyDescent="0.15">
      <c r="F173" s="435" t="s">
        <v>809</v>
      </c>
      <c r="G173" s="437"/>
      <c r="H173" s="437"/>
      <c r="I173" s="436"/>
      <c r="J173" s="577" t="str">
        <f>IF(AND(COUNT(入力表1【予測】!$D$54:$D$55)&gt;0,COUNT(入力表1【実績】!$D$54:$D$55)&gt;0,ISNUMBER($B$162)),$J$169*入力表1【実績】!H54/SUM(入力表1【実績】!$E$54:$I$54),"")</f>
        <v/>
      </c>
      <c r="K173" s="578"/>
    </row>
    <row r="174" spans="2:11" x14ac:dyDescent="0.15">
      <c r="F174" s="435" t="s">
        <v>810</v>
      </c>
      <c r="G174" s="437"/>
      <c r="H174" s="437"/>
      <c r="I174" s="436"/>
      <c r="J174" s="577" t="str">
        <f>IF(AND(COUNT(入力表1【予測】!$D$54:$D$55)&gt;0,COUNT(入力表1【実績】!$D$54:$D$55)&gt;0,ISNUMBER($B$162)),$J$169*入力表1【実績】!I54/SUM(入力表1【実績】!$E$54:$I$54),"")</f>
        <v/>
      </c>
      <c r="K174" s="578"/>
    </row>
    <row r="175" spans="2:11" x14ac:dyDescent="0.15">
      <c r="F175" s="435" t="s">
        <v>393</v>
      </c>
      <c r="G175" s="437"/>
      <c r="H175" s="437"/>
      <c r="I175" s="436"/>
      <c r="J175" s="585" t="str">
        <f>IF(AND(COUNT(入力表1【予測】!$D$54:$D$55)&gt;0,COUNT(入力表1【実績】!$D$54:$D$55)&gt;0,ISNUMBER($B$162)),SUM(入力表1【実績】!E55:I55)*パターン3【目標設定】!J169/SUM(入力表1【実績】!E54:I54),"")</f>
        <v/>
      </c>
      <c r="K175" s="586"/>
    </row>
    <row r="176" spans="2:11" x14ac:dyDescent="0.15">
      <c r="F176" s="435" t="s">
        <v>806</v>
      </c>
      <c r="G176" s="437"/>
      <c r="H176" s="437"/>
      <c r="I176" s="436"/>
      <c r="J176" s="577" t="str">
        <f>IF(AND(COUNT(入力表1【予測】!$D$54:$D$55)&gt;0,COUNT(入力表1【実績】!$D$54:$D$55)&gt;0,ISNUMBER($B$162)),$J$175*入力表1【実績】!E55/SUM(入力表1【実績】!$E$55:$I$55),"")</f>
        <v/>
      </c>
      <c r="K176" s="578"/>
    </row>
    <row r="177" spans="6:11" x14ac:dyDescent="0.15">
      <c r="F177" s="435" t="s">
        <v>808</v>
      </c>
      <c r="G177" s="437"/>
      <c r="H177" s="437"/>
      <c r="I177" s="436"/>
      <c r="J177" s="577" t="str">
        <f>IF(AND(COUNT(入力表1【予測】!$D$54:$D$55)&gt;0,COUNT(入力表1【実績】!$D$54:$D$55)&gt;0,ISNUMBER($B$162)),$J$175*入力表1【実績】!G55/SUM(入力表1【実績】!$E$55:$I$55),"")</f>
        <v/>
      </c>
      <c r="K177" s="578"/>
    </row>
    <row r="178" spans="6:11" x14ac:dyDescent="0.15">
      <c r="F178" s="435" t="s">
        <v>809</v>
      </c>
      <c r="G178" s="437"/>
      <c r="H178" s="437"/>
      <c r="I178" s="436"/>
      <c r="J178" s="577" t="str">
        <f>IF(AND(COUNT(入力表1【予測】!$D$54:$D$55)&gt;0,COUNT(入力表1【実績】!$D$54:$D$55)&gt;0,ISNUMBER($B$162)),$J$175*入力表1【実績】!H55/SUM(入力表1【実績】!$E$55:$I$55),"")</f>
        <v/>
      </c>
      <c r="K178" s="578"/>
    </row>
    <row r="179" spans="6:11" x14ac:dyDescent="0.15">
      <c r="F179" s="435" t="s">
        <v>810</v>
      </c>
      <c r="G179" s="437"/>
      <c r="H179" s="437"/>
      <c r="I179" s="436"/>
      <c r="J179" s="577" t="str">
        <f>IF(AND(COUNT(入力表1【予測】!$D$54:$D$55)&gt;0,COUNT(入力表1【実績】!$D$54:$D$55)&gt;0,ISNUMBER($B$162)),$J$175*入力表1【実績】!I55/SUM(入力表1【実績】!$E$55:$I$55),"")</f>
        <v/>
      </c>
      <c r="K179" s="578"/>
    </row>
    <row r="180" spans="6:11" x14ac:dyDescent="0.15">
      <c r="F180" s="435" t="s">
        <v>811</v>
      </c>
      <c r="G180" s="437"/>
      <c r="H180" s="437"/>
      <c r="I180" s="436"/>
      <c r="J180" s="577" t="str">
        <f>IF(AND(COUNT(入力表1【予測】!$D$54:$D$55)&gt;0,COUNT(入力表1【実績】!$D$54:$D$55)&gt;0,ISNUMBER($B$162)),SUM(J169,J175),"")</f>
        <v/>
      </c>
      <c r="K180" s="578"/>
    </row>
  </sheetData>
  <mergeCells count="197">
    <mergeCell ref="P74:Q74"/>
    <mergeCell ref="K75:L77"/>
    <mergeCell ref="K78:L78"/>
    <mergeCell ref="J79:J81"/>
    <mergeCell ref="K79:L79"/>
    <mergeCell ref="K80:L80"/>
    <mergeCell ref="K81:L81"/>
    <mergeCell ref="P60:Q60"/>
    <mergeCell ref="K61:L63"/>
    <mergeCell ref="C64:D64"/>
    <mergeCell ref="K64:L64"/>
    <mergeCell ref="C65:D65"/>
    <mergeCell ref="J65:J67"/>
    <mergeCell ref="K65:L65"/>
    <mergeCell ref="K66:L66"/>
    <mergeCell ref="K67:L67"/>
    <mergeCell ref="B51:D51"/>
    <mergeCell ref="J51:J53"/>
    <mergeCell ref="K51:L51"/>
    <mergeCell ref="K52:L52"/>
    <mergeCell ref="K53:L53"/>
    <mergeCell ref="P32:Q32"/>
    <mergeCell ref="B50:D50"/>
    <mergeCell ref="K50:L50"/>
    <mergeCell ref="K33:L35"/>
    <mergeCell ref="C36:D36"/>
    <mergeCell ref="K36:L36"/>
    <mergeCell ref="C37:D37"/>
    <mergeCell ref="J37:J39"/>
    <mergeCell ref="K37:L37"/>
    <mergeCell ref="K38:L38"/>
    <mergeCell ref="K39:L39"/>
    <mergeCell ref="P46:Q46"/>
    <mergeCell ref="K47:L49"/>
    <mergeCell ref="P18:Q18"/>
    <mergeCell ref="K19:L21"/>
    <mergeCell ref="B22:C22"/>
    <mergeCell ref="G22:H22"/>
    <mergeCell ref="K22:L22"/>
    <mergeCell ref="B23:C23"/>
    <mergeCell ref="G23:H23"/>
    <mergeCell ref="J23:J25"/>
    <mergeCell ref="K23:L23"/>
    <mergeCell ref="K24:L24"/>
    <mergeCell ref="K25:L25"/>
    <mergeCell ref="B100:C100"/>
    <mergeCell ref="F100:I100"/>
    <mergeCell ref="J100:K100"/>
    <mergeCell ref="B101:C101"/>
    <mergeCell ref="F101:I101"/>
    <mergeCell ref="J101:K101"/>
    <mergeCell ref="B95:C95"/>
    <mergeCell ref="B96:C96"/>
    <mergeCell ref="F96:I96"/>
    <mergeCell ref="J96:K96"/>
    <mergeCell ref="B97:C97"/>
    <mergeCell ref="F97:I97"/>
    <mergeCell ref="J97:K97"/>
    <mergeCell ref="B123:C123"/>
    <mergeCell ref="F124:I124"/>
    <mergeCell ref="J124:K124"/>
    <mergeCell ref="B124:C124"/>
    <mergeCell ref="B102:C102"/>
    <mergeCell ref="F102:I102"/>
    <mergeCell ref="J102:K102"/>
    <mergeCell ref="B109:C109"/>
    <mergeCell ref="B110:C110"/>
    <mergeCell ref="F110:I110"/>
    <mergeCell ref="J110:K110"/>
    <mergeCell ref="B115:C115"/>
    <mergeCell ref="F115:I115"/>
    <mergeCell ref="J115:K115"/>
    <mergeCell ref="B116:C116"/>
    <mergeCell ref="F116:I116"/>
    <mergeCell ref="J116:K116"/>
    <mergeCell ref="B111:C111"/>
    <mergeCell ref="F111:I111"/>
    <mergeCell ref="J111:K111"/>
    <mergeCell ref="B114:C114"/>
    <mergeCell ref="F114:I114"/>
    <mergeCell ref="J114:K114"/>
    <mergeCell ref="F150:I150"/>
    <mergeCell ref="J150:K150"/>
    <mergeCell ref="J129:K129"/>
    <mergeCell ref="F132:I132"/>
    <mergeCell ref="J132:K132"/>
    <mergeCell ref="F133:I133"/>
    <mergeCell ref="J133:K133"/>
    <mergeCell ref="F134:I134"/>
    <mergeCell ref="J134:K134"/>
    <mergeCell ref="F138:I138"/>
    <mergeCell ref="J138:K138"/>
    <mergeCell ref="F139:I139"/>
    <mergeCell ref="F130:I130"/>
    <mergeCell ref="J130:K130"/>
    <mergeCell ref="J139:K139"/>
    <mergeCell ref="F140:I140"/>
    <mergeCell ref="J140:K140"/>
    <mergeCell ref="F141:I141"/>
    <mergeCell ref="J141:K141"/>
    <mergeCell ref="F131:I131"/>
    <mergeCell ref="J131:K131"/>
    <mergeCell ref="F146:I146"/>
    <mergeCell ref="J146:K146"/>
    <mergeCell ref="F147:I147"/>
    <mergeCell ref="B128:C128"/>
    <mergeCell ref="F137:I137"/>
    <mergeCell ref="J137:K137"/>
    <mergeCell ref="F125:I125"/>
    <mergeCell ref="F127:I127"/>
    <mergeCell ref="F128:I128"/>
    <mergeCell ref="F129:I129"/>
    <mergeCell ref="J125:K125"/>
    <mergeCell ref="J127:K127"/>
    <mergeCell ref="J128:K128"/>
    <mergeCell ref="B129:C129"/>
    <mergeCell ref="B130:C130"/>
    <mergeCell ref="B125:C125"/>
    <mergeCell ref="F126:I126"/>
    <mergeCell ref="J126:K126"/>
    <mergeCell ref="J147:K147"/>
    <mergeCell ref="F148:I148"/>
    <mergeCell ref="J148:K148"/>
    <mergeCell ref="F142:I142"/>
    <mergeCell ref="J142:K142"/>
    <mergeCell ref="F144:I144"/>
    <mergeCell ref="J144:K144"/>
    <mergeCell ref="F145:I145"/>
    <mergeCell ref="J145:K145"/>
    <mergeCell ref="F143:I143"/>
    <mergeCell ref="J143:K143"/>
    <mergeCell ref="F158:I158"/>
    <mergeCell ref="J158:K158"/>
    <mergeCell ref="F159:I159"/>
    <mergeCell ref="J159:K159"/>
    <mergeCell ref="B160:C160"/>
    <mergeCell ref="F160:I160"/>
    <mergeCell ref="J160:K160"/>
    <mergeCell ref="B155:C155"/>
    <mergeCell ref="B156:C156"/>
    <mergeCell ref="F156:I156"/>
    <mergeCell ref="J156:K156"/>
    <mergeCell ref="B157:C157"/>
    <mergeCell ref="F157:I157"/>
    <mergeCell ref="J157:K157"/>
    <mergeCell ref="F163:I163"/>
    <mergeCell ref="J163:K163"/>
    <mergeCell ref="F164:I164"/>
    <mergeCell ref="J164:K164"/>
    <mergeCell ref="F165:I165"/>
    <mergeCell ref="J165:K165"/>
    <mergeCell ref="B161:C161"/>
    <mergeCell ref="F161:I161"/>
    <mergeCell ref="J161:K161"/>
    <mergeCell ref="B162:C162"/>
    <mergeCell ref="F162:I162"/>
    <mergeCell ref="J162:K162"/>
    <mergeCell ref="F171:I171"/>
    <mergeCell ref="J171:K171"/>
    <mergeCell ref="F172:I172"/>
    <mergeCell ref="J172:K172"/>
    <mergeCell ref="F173:I173"/>
    <mergeCell ref="J173:K173"/>
    <mergeCell ref="F166:I166"/>
    <mergeCell ref="J166:K166"/>
    <mergeCell ref="F169:I169"/>
    <mergeCell ref="J169:K169"/>
    <mergeCell ref="F170:I170"/>
    <mergeCell ref="J170:K170"/>
    <mergeCell ref="F180:I180"/>
    <mergeCell ref="J180:K180"/>
    <mergeCell ref="F177:I177"/>
    <mergeCell ref="J177:K177"/>
    <mergeCell ref="F178:I178"/>
    <mergeCell ref="J178:K178"/>
    <mergeCell ref="F179:I179"/>
    <mergeCell ref="J179:K179"/>
    <mergeCell ref="F174:I174"/>
    <mergeCell ref="J174:K174"/>
    <mergeCell ref="F175:I175"/>
    <mergeCell ref="J175:K175"/>
    <mergeCell ref="F176:I176"/>
    <mergeCell ref="J176:K176"/>
    <mergeCell ref="D88:E88"/>
    <mergeCell ref="B78:C78"/>
    <mergeCell ref="B79:C79"/>
    <mergeCell ref="B80:C80"/>
    <mergeCell ref="B81:C81"/>
    <mergeCell ref="B82:C82"/>
    <mergeCell ref="D78:E78"/>
    <mergeCell ref="D79:E79"/>
    <mergeCell ref="D80:E80"/>
    <mergeCell ref="D81:E81"/>
    <mergeCell ref="D82:E82"/>
    <mergeCell ref="D85:E85"/>
    <mergeCell ref="D86:E86"/>
    <mergeCell ref="D87:E87"/>
  </mergeCells>
  <phoneticPr fontId="1"/>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8"/>
  </sheetPr>
  <dimension ref="B6:IO124"/>
  <sheetViews>
    <sheetView showGridLines="0" workbookViewId="0"/>
  </sheetViews>
  <sheetFormatPr defaultColWidth="8.75" defaultRowHeight="18.75" x14ac:dyDescent="0.15"/>
  <cols>
    <col min="1" max="1" width="1.625" style="2" customWidth="1"/>
    <col min="2" max="2" width="4.625" style="2" customWidth="1"/>
    <col min="3" max="3" width="60.625" style="2" customWidth="1"/>
    <col min="4" max="12" width="17.625" style="2" customWidth="1"/>
    <col min="13" max="13" width="3.625" style="2" customWidth="1"/>
    <col min="14" max="14" width="30.625" style="2" customWidth="1"/>
    <col min="15" max="15" width="20.625" style="2" customWidth="1"/>
    <col min="16" max="16" width="14.625" style="2" customWidth="1"/>
    <col min="17" max="17" width="3.625" style="82" customWidth="1"/>
    <col min="18" max="18" width="35.375" style="82" bestFit="1" customWidth="1"/>
    <col min="19" max="19" width="20.625" style="82" customWidth="1"/>
    <col min="20" max="20" width="3.625" style="2" customWidth="1"/>
    <col min="21" max="21" width="73" style="2" bestFit="1" customWidth="1"/>
    <col min="22" max="26" width="17.625" style="2" customWidth="1"/>
    <col min="27" max="27" width="3.625" style="2" customWidth="1"/>
    <col min="28" max="28" width="4.625" style="2" customWidth="1"/>
    <col min="29" max="29" width="60.625" style="2" customWidth="1"/>
    <col min="30" max="137" width="12.625" style="2" customWidth="1"/>
    <col min="138" max="138" width="3.625" style="2" customWidth="1"/>
    <col min="139" max="139" width="4.625" style="2" customWidth="1"/>
    <col min="140" max="140" width="40.625" style="2" customWidth="1"/>
    <col min="141" max="249" width="12.625" style="2" customWidth="1"/>
    <col min="250" max="251" width="8.75" style="2" customWidth="1"/>
    <col min="252" max="16384" width="8.75" style="2"/>
  </cols>
  <sheetData>
    <row r="6" spans="2:249" ht="12.95" customHeight="1" x14ac:dyDescent="0.15">
      <c r="B6" s="460" t="s">
        <v>33</v>
      </c>
      <c r="C6" s="460" t="s">
        <v>525</v>
      </c>
      <c r="D6" s="460" t="s">
        <v>483</v>
      </c>
      <c r="E6" s="460" t="s">
        <v>484</v>
      </c>
      <c r="F6" s="460" t="s">
        <v>382</v>
      </c>
      <c r="G6" s="460" t="s">
        <v>381</v>
      </c>
      <c r="H6" s="460" t="s">
        <v>369</v>
      </c>
      <c r="I6" s="460" t="s">
        <v>370</v>
      </c>
      <c r="J6" s="589" t="s">
        <v>373</v>
      </c>
      <c r="K6" s="460" t="s">
        <v>371</v>
      </c>
      <c r="L6" s="460" t="s">
        <v>372</v>
      </c>
      <c r="AB6" s="460" t="s">
        <v>33</v>
      </c>
      <c r="AC6" s="460" t="s">
        <v>384</v>
      </c>
      <c r="AD6" s="26">
        <v>1</v>
      </c>
      <c r="AE6" s="26">
        <v>2</v>
      </c>
      <c r="AF6" s="26">
        <v>3</v>
      </c>
      <c r="AG6" s="26">
        <v>4</v>
      </c>
      <c r="AH6" s="26">
        <v>5</v>
      </c>
      <c r="AI6" s="26">
        <v>6</v>
      </c>
      <c r="AJ6" s="26">
        <v>7</v>
      </c>
      <c r="AK6" s="26">
        <v>8</v>
      </c>
      <c r="AL6" s="26">
        <v>9</v>
      </c>
      <c r="AM6" s="26">
        <v>10</v>
      </c>
      <c r="AN6" s="26">
        <v>11</v>
      </c>
      <c r="AO6" s="26">
        <v>12</v>
      </c>
      <c r="AP6" s="26">
        <v>13</v>
      </c>
      <c r="AQ6" s="26">
        <v>14</v>
      </c>
      <c r="AR6" s="26">
        <v>15</v>
      </c>
      <c r="AS6" s="26">
        <v>16</v>
      </c>
      <c r="AT6" s="26">
        <v>17</v>
      </c>
      <c r="AU6" s="26">
        <v>18</v>
      </c>
      <c r="AV6" s="26">
        <v>19</v>
      </c>
      <c r="AW6" s="26">
        <v>20</v>
      </c>
      <c r="AX6" s="26">
        <v>21</v>
      </c>
      <c r="AY6" s="26">
        <v>22</v>
      </c>
      <c r="AZ6" s="26">
        <v>23</v>
      </c>
      <c r="BA6" s="26">
        <v>24</v>
      </c>
      <c r="BB6" s="26">
        <v>25</v>
      </c>
      <c r="BC6" s="26">
        <v>26</v>
      </c>
      <c r="BD6" s="26">
        <v>27</v>
      </c>
      <c r="BE6" s="26">
        <v>28</v>
      </c>
      <c r="BF6" s="26">
        <v>29</v>
      </c>
      <c r="BG6" s="26">
        <v>30</v>
      </c>
      <c r="BH6" s="26">
        <v>31</v>
      </c>
      <c r="BI6" s="26">
        <v>32</v>
      </c>
      <c r="BJ6" s="26">
        <v>33</v>
      </c>
      <c r="BK6" s="26">
        <v>34</v>
      </c>
      <c r="BL6" s="26">
        <v>35</v>
      </c>
      <c r="BM6" s="26">
        <v>36</v>
      </c>
      <c r="BN6" s="26">
        <v>37</v>
      </c>
      <c r="BO6" s="26">
        <v>38</v>
      </c>
      <c r="BP6" s="26">
        <v>39</v>
      </c>
      <c r="BQ6" s="26">
        <v>40</v>
      </c>
      <c r="BR6" s="26">
        <v>41</v>
      </c>
      <c r="BS6" s="26">
        <v>42</v>
      </c>
      <c r="BT6" s="26">
        <v>43</v>
      </c>
      <c r="BU6" s="26">
        <v>44</v>
      </c>
      <c r="BV6" s="26">
        <v>45</v>
      </c>
      <c r="BW6" s="26">
        <v>46</v>
      </c>
      <c r="BX6" s="26">
        <v>47</v>
      </c>
      <c r="BY6" s="26">
        <v>48</v>
      </c>
      <c r="BZ6" s="26">
        <v>49</v>
      </c>
      <c r="CA6" s="26">
        <v>50</v>
      </c>
      <c r="CB6" s="26">
        <v>51</v>
      </c>
      <c r="CC6" s="26">
        <v>52</v>
      </c>
      <c r="CD6" s="26">
        <v>53</v>
      </c>
      <c r="CE6" s="26">
        <v>54</v>
      </c>
      <c r="CF6" s="26">
        <v>55</v>
      </c>
      <c r="CG6" s="26">
        <v>56</v>
      </c>
      <c r="CH6" s="26">
        <v>57</v>
      </c>
      <c r="CI6" s="26">
        <v>58</v>
      </c>
      <c r="CJ6" s="26">
        <v>59</v>
      </c>
      <c r="CK6" s="26">
        <v>60</v>
      </c>
      <c r="CL6" s="26">
        <v>61</v>
      </c>
      <c r="CM6" s="26">
        <v>62</v>
      </c>
      <c r="CN6" s="26">
        <v>63</v>
      </c>
      <c r="CO6" s="26">
        <v>64</v>
      </c>
      <c r="CP6" s="26">
        <v>65</v>
      </c>
      <c r="CQ6" s="26">
        <v>66</v>
      </c>
      <c r="CR6" s="26">
        <v>67</v>
      </c>
      <c r="CS6" s="26">
        <v>68</v>
      </c>
      <c r="CT6" s="26">
        <v>69</v>
      </c>
      <c r="CU6" s="26">
        <v>70</v>
      </c>
      <c r="CV6" s="26">
        <v>71</v>
      </c>
      <c r="CW6" s="26">
        <v>72</v>
      </c>
      <c r="CX6" s="26">
        <v>73</v>
      </c>
      <c r="CY6" s="26">
        <v>74</v>
      </c>
      <c r="CZ6" s="26">
        <v>75</v>
      </c>
      <c r="DA6" s="26">
        <v>76</v>
      </c>
      <c r="DB6" s="26">
        <v>77</v>
      </c>
      <c r="DC6" s="26">
        <v>78</v>
      </c>
      <c r="DD6" s="26">
        <v>79</v>
      </c>
      <c r="DE6" s="26">
        <v>80</v>
      </c>
      <c r="DF6" s="26">
        <v>81</v>
      </c>
      <c r="DG6" s="26">
        <v>82</v>
      </c>
      <c r="DH6" s="26">
        <v>83</v>
      </c>
      <c r="DI6" s="26">
        <v>84</v>
      </c>
      <c r="DJ6" s="26">
        <v>85</v>
      </c>
      <c r="DK6" s="26">
        <v>86</v>
      </c>
      <c r="DL6" s="26">
        <v>87</v>
      </c>
      <c r="DM6" s="26">
        <v>88</v>
      </c>
      <c r="DN6" s="26">
        <v>89</v>
      </c>
      <c r="DO6" s="26">
        <v>90</v>
      </c>
      <c r="DP6" s="26">
        <v>91</v>
      </c>
      <c r="DQ6" s="26">
        <v>92</v>
      </c>
      <c r="DR6" s="26">
        <v>93</v>
      </c>
      <c r="DS6" s="26">
        <v>94</v>
      </c>
      <c r="DT6" s="26">
        <v>95</v>
      </c>
      <c r="DU6" s="26">
        <v>96</v>
      </c>
      <c r="DV6" s="26">
        <v>97</v>
      </c>
      <c r="DW6" s="26">
        <v>98</v>
      </c>
      <c r="DX6" s="26">
        <v>99</v>
      </c>
      <c r="DY6" s="26">
        <v>100</v>
      </c>
      <c r="DZ6" s="26">
        <v>101</v>
      </c>
      <c r="EA6" s="26">
        <v>102</v>
      </c>
      <c r="EB6" s="26">
        <v>103</v>
      </c>
      <c r="EC6" s="26">
        <v>104</v>
      </c>
      <c r="ED6" s="26">
        <v>105</v>
      </c>
      <c r="EE6" s="26">
        <v>106</v>
      </c>
      <c r="EF6" s="26">
        <v>107</v>
      </c>
      <c r="EG6" s="152"/>
      <c r="EI6" s="460" t="s">
        <v>33</v>
      </c>
      <c r="EJ6" s="460" t="s">
        <v>391</v>
      </c>
      <c r="EK6" s="26">
        <v>1</v>
      </c>
      <c r="EL6" s="26">
        <v>2</v>
      </c>
      <c r="EM6" s="26">
        <v>3</v>
      </c>
      <c r="EN6" s="26">
        <v>4</v>
      </c>
      <c r="EO6" s="26">
        <v>5</v>
      </c>
      <c r="EP6" s="26">
        <v>6</v>
      </c>
      <c r="EQ6" s="26">
        <v>7</v>
      </c>
      <c r="ER6" s="26">
        <v>8</v>
      </c>
      <c r="ES6" s="26">
        <v>9</v>
      </c>
      <c r="ET6" s="26">
        <v>10</v>
      </c>
      <c r="EU6" s="26">
        <v>11</v>
      </c>
      <c r="EV6" s="26">
        <v>12</v>
      </c>
      <c r="EW6" s="26">
        <v>13</v>
      </c>
      <c r="EX6" s="26">
        <v>14</v>
      </c>
      <c r="EY6" s="26">
        <v>15</v>
      </c>
      <c r="EZ6" s="26">
        <v>16</v>
      </c>
      <c r="FA6" s="26">
        <v>17</v>
      </c>
      <c r="FB6" s="26">
        <v>18</v>
      </c>
      <c r="FC6" s="26">
        <v>19</v>
      </c>
      <c r="FD6" s="26">
        <v>20</v>
      </c>
      <c r="FE6" s="26">
        <v>21</v>
      </c>
      <c r="FF6" s="26">
        <v>22</v>
      </c>
      <c r="FG6" s="26">
        <v>23</v>
      </c>
      <c r="FH6" s="26">
        <v>24</v>
      </c>
      <c r="FI6" s="26">
        <v>25</v>
      </c>
      <c r="FJ6" s="26">
        <v>26</v>
      </c>
      <c r="FK6" s="26">
        <v>27</v>
      </c>
      <c r="FL6" s="26">
        <v>28</v>
      </c>
      <c r="FM6" s="26">
        <v>29</v>
      </c>
      <c r="FN6" s="26">
        <v>30</v>
      </c>
      <c r="FO6" s="26">
        <v>31</v>
      </c>
      <c r="FP6" s="26">
        <v>32</v>
      </c>
      <c r="FQ6" s="26">
        <v>33</v>
      </c>
      <c r="FR6" s="26">
        <v>34</v>
      </c>
      <c r="FS6" s="26">
        <v>35</v>
      </c>
      <c r="FT6" s="26">
        <v>36</v>
      </c>
      <c r="FU6" s="26">
        <v>37</v>
      </c>
      <c r="FV6" s="26">
        <v>38</v>
      </c>
      <c r="FW6" s="26">
        <v>39</v>
      </c>
      <c r="FX6" s="26">
        <v>40</v>
      </c>
      <c r="FY6" s="26">
        <v>41</v>
      </c>
      <c r="FZ6" s="26">
        <v>42</v>
      </c>
      <c r="GA6" s="26">
        <v>43</v>
      </c>
      <c r="GB6" s="26">
        <v>44</v>
      </c>
      <c r="GC6" s="26">
        <v>45</v>
      </c>
      <c r="GD6" s="26">
        <v>46</v>
      </c>
      <c r="GE6" s="26">
        <v>47</v>
      </c>
      <c r="GF6" s="26">
        <v>48</v>
      </c>
      <c r="GG6" s="26">
        <v>49</v>
      </c>
      <c r="GH6" s="26">
        <v>50</v>
      </c>
      <c r="GI6" s="26">
        <v>51</v>
      </c>
      <c r="GJ6" s="26">
        <v>52</v>
      </c>
      <c r="GK6" s="26">
        <v>53</v>
      </c>
      <c r="GL6" s="26">
        <v>54</v>
      </c>
      <c r="GM6" s="26">
        <v>55</v>
      </c>
      <c r="GN6" s="26">
        <v>56</v>
      </c>
      <c r="GO6" s="26">
        <v>57</v>
      </c>
      <c r="GP6" s="26">
        <v>58</v>
      </c>
      <c r="GQ6" s="26">
        <v>59</v>
      </c>
      <c r="GR6" s="26">
        <v>60</v>
      </c>
      <c r="GS6" s="26">
        <v>61</v>
      </c>
      <c r="GT6" s="26">
        <v>62</v>
      </c>
      <c r="GU6" s="26">
        <v>63</v>
      </c>
      <c r="GV6" s="26">
        <v>64</v>
      </c>
      <c r="GW6" s="26">
        <v>65</v>
      </c>
      <c r="GX6" s="26">
        <v>66</v>
      </c>
      <c r="GY6" s="26">
        <v>67</v>
      </c>
      <c r="GZ6" s="26">
        <v>68</v>
      </c>
      <c r="HA6" s="26">
        <v>69</v>
      </c>
      <c r="HB6" s="26">
        <v>70</v>
      </c>
      <c r="HC6" s="26">
        <v>71</v>
      </c>
      <c r="HD6" s="26">
        <v>72</v>
      </c>
      <c r="HE6" s="26">
        <v>73</v>
      </c>
      <c r="HF6" s="26">
        <v>74</v>
      </c>
      <c r="HG6" s="26">
        <v>75</v>
      </c>
      <c r="HH6" s="26">
        <v>76</v>
      </c>
      <c r="HI6" s="26">
        <v>77</v>
      </c>
      <c r="HJ6" s="26">
        <v>78</v>
      </c>
      <c r="HK6" s="26">
        <v>79</v>
      </c>
      <c r="HL6" s="26">
        <v>80</v>
      </c>
      <c r="HM6" s="26">
        <v>81</v>
      </c>
      <c r="HN6" s="26">
        <v>82</v>
      </c>
      <c r="HO6" s="26">
        <v>83</v>
      </c>
      <c r="HP6" s="26">
        <v>84</v>
      </c>
      <c r="HQ6" s="26">
        <v>85</v>
      </c>
      <c r="HR6" s="26">
        <v>86</v>
      </c>
      <c r="HS6" s="26">
        <v>87</v>
      </c>
      <c r="HT6" s="26">
        <v>88</v>
      </c>
      <c r="HU6" s="26">
        <v>89</v>
      </c>
      <c r="HV6" s="26">
        <v>90</v>
      </c>
      <c r="HW6" s="26">
        <v>91</v>
      </c>
      <c r="HX6" s="26">
        <v>92</v>
      </c>
      <c r="HY6" s="26">
        <v>93</v>
      </c>
      <c r="HZ6" s="26">
        <v>94</v>
      </c>
      <c r="IA6" s="26">
        <v>95</v>
      </c>
      <c r="IB6" s="26">
        <v>96</v>
      </c>
      <c r="IC6" s="26">
        <v>97</v>
      </c>
      <c r="ID6" s="26">
        <v>98</v>
      </c>
      <c r="IE6" s="26">
        <v>99</v>
      </c>
      <c r="IF6" s="26">
        <v>100</v>
      </c>
      <c r="IG6" s="26">
        <v>101</v>
      </c>
      <c r="IH6" s="26">
        <v>102</v>
      </c>
      <c r="II6" s="26">
        <v>103</v>
      </c>
      <c r="IJ6" s="26">
        <v>104</v>
      </c>
      <c r="IK6" s="26">
        <v>105</v>
      </c>
      <c r="IL6" s="26">
        <v>106</v>
      </c>
      <c r="IM6" s="26">
        <v>107</v>
      </c>
      <c r="IN6" s="132"/>
      <c r="IO6" s="132"/>
    </row>
    <row r="7" spans="2:249" ht="65.099999999999994" customHeight="1" x14ac:dyDescent="0.45">
      <c r="B7" s="459"/>
      <c r="C7" s="459"/>
      <c r="D7" s="459"/>
      <c r="E7" s="459"/>
      <c r="F7" s="459"/>
      <c r="G7" s="459"/>
      <c r="H7" s="459"/>
      <c r="I7" s="459"/>
      <c r="J7" s="590"/>
      <c r="K7" s="459"/>
      <c r="L7" s="459"/>
      <c r="R7" s="2"/>
      <c r="S7" s="184" t="s">
        <v>775</v>
      </c>
      <c r="U7" s="157"/>
      <c r="V7" s="157"/>
      <c r="W7" s="157"/>
      <c r="X7" s="157"/>
      <c r="Y7" s="157"/>
      <c r="Z7" s="186" t="s">
        <v>781</v>
      </c>
      <c r="AB7" s="459"/>
      <c r="AC7" s="459"/>
      <c r="AD7" s="153" t="s">
        <v>141</v>
      </c>
      <c r="AE7" s="153" t="s">
        <v>205</v>
      </c>
      <c r="AF7" s="153" t="s">
        <v>142</v>
      </c>
      <c r="AG7" s="153" t="s">
        <v>143</v>
      </c>
      <c r="AH7" s="153" t="s">
        <v>144</v>
      </c>
      <c r="AI7" s="153" t="s">
        <v>206</v>
      </c>
      <c r="AJ7" s="153" t="s">
        <v>956</v>
      </c>
      <c r="AK7" s="153" t="s">
        <v>145</v>
      </c>
      <c r="AL7" s="153" t="s">
        <v>957</v>
      </c>
      <c r="AM7" s="153" t="s">
        <v>958</v>
      </c>
      <c r="AN7" s="153" t="s">
        <v>207</v>
      </c>
      <c r="AO7" s="153" t="s">
        <v>147</v>
      </c>
      <c r="AP7" s="153" t="s">
        <v>959</v>
      </c>
      <c r="AQ7" s="153" t="s">
        <v>960</v>
      </c>
      <c r="AR7" s="153" t="s">
        <v>150</v>
      </c>
      <c r="AS7" s="153" t="s">
        <v>151</v>
      </c>
      <c r="AT7" s="153" t="s">
        <v>152</v>
      </c>
      <c r="AU7" s="153" t="s">
        <v>961</v>
      </c>
      <c r="AV7" s="153" t="s">
        <v>154</v>
      </c>
      <c r="AW7" s="153" t="s">
        <v>962</v>
      </c>
      <c r="AX7" s="153" t="s">
        <v>963</v>
      </c>
      <c r="AY7" s="153" t="s">
        <v>964</v>
      </c>
      <c r="AZ7" s="153" t="s">
        <v>155</v>
      </c>
      <c r="BA7" s="153" t="s">
        <v>156</v>
      </c>
      <c r="BB7" s="153" t="s">
        <v>965</v>
      </c>
      <c r="BC7" s="153" t="s">
        <v>517</v>
      </c>
      <c r="BD7" s="153" t="s">
        <v>158</v>
      </c>
      <c r="BE7" s="153" t="s">
        <v>159</v>
      </c>
      <c r="BF7" s="153" t="s">
        <v>160</v>
      </c>
      <c r="BG7" s="153" t="s">
        <v>161</v>
      </c>
      <c r="BH7" s="153" t="s">
        <v>950</v>
      </c>
      <c r="BI7" s="153" t="s">
        <v>162</v>
      </c>
      <c r="BJ7" s="153" t="s">
        <v>163</v>
      </c>
      <c r="BK7" s="153" t="s">
        <v>164</v>
      </c>
      <c r="BL7" s="153" t="s">
        <v>208</v>
      </c>
      <c r="BM7" s="153" t="s">
        <v>165</v>
      </c>
      <c r="BN7" s="153" t="s">
        <v>166</v>
      </c>
      <c r="BO7" s="153" t="s">
        <v>966</v>
      </c>
      <c r="BP7" s="153" t="s">
        <v>967</v>
      </c>
      <c r="BQ7" s="153" t="s">
        <v>167</v>
      </c>
      <c r="BR7" s="153" t="s">
        <v>168</v>
      </c>
      <c r="BS7" s="153" t="s">
        <v>968</v>
      </c>
      <c r="BT7" s="153" t="s">
        <v>169</v>
      </c>
      <c r="BU7" s="153" t="s">
        <v>969</v>
      </c>
      <c r="BV7" s="153" t="s">
        <v>970</v>
      </c>
      <c r="BW7" s="153" t="s">
        <v>971</v>
      </c>
      <c r="BX7" s="153" t="s">
        <v>972</v>
      </c>
      <c r="BY7" s="153" t="s">
        <v>973</v>
      </c>
      <c r="BZ7" s="153" t="s">
        <v>974</v>
      </c>
      <c r="CA7" s="153" t="s">
        <v>975</v>
      </c>
      <c r="CB7" s="153" t="s">
        <v>976</v>
      </c>
      <c r="CC7" s="153" t="s">
        <v>977</v>
      </c>
      <c r="CD7" s="153" t="s">
        <v>951</v>
      </c>
      <c r="CE7" s="153" t="s">
        <v>978</v>
      </c>
      <c r="CF7" s="153" t="s">
        <v>979</v>
      </c>
      <c r="CG7" s="153" t="s">
        <v>980</v>
      </c>
      <c r="CH7" s="153" t="s">
        <v>209</v>
      </c>
      <c r="CI7" s="153" t="s">
        <v>173</v>
      </c>
      <c r="CJ7" s="153" t="s">
        <v>174</v>
      </c>
      <c r="CK7" s="153" t="s">
        <v>175</v>
      </c>
      <c r="CL7" s="153" t="s">
        <v>981</v>
      </c>
      <c r="CM7" s="153" t="s">
        <v>210</v>
      </c>
      <c r="CN7" s="153" t="s">
        <v>176</v>
      </c>
      <c r="CO7" s="153" t="s">
        <v>982</v>
      </c>
      <c r="CP7" s="153" t="s">
        <v>983</v>
      </c>
      <c r="CQ7" s="153" t="s">
        <v>177</v>
      </c>
      <c r="CR7" s="153" t="s">
        <v>178</v>
      </c>
      <c r="CS7" s="153" t="s">
        <v>179</v>
      </c>
      <c r="CT7" s="153" t="s">
        <v>180</v>
      </c>
      <c r="CU7" s="153" t="s">
        <v>181</v>
      </c>
      <c r="CV7" s="153" t="s">
        <v>182</v>
      </c>
      <c r="CW7" s="153" t="s">
        <v>183</v>
      </c>
      <c r="CX7" s="153" t="s">
        <v>211</v>
      </c>
      <c r="CY7" s="153" t="s">
        <v>984</v>
      </c>
      <c r="CZ7" s="153" t="s">
        <v>184</v>
      </c>
      <c r="DA7" s="153" t="s">
        <v>985</v>
      </c>
      <c r="DB7" s="153" t="s">
        <v>212</v>
      </c>
      <c r="DC7" s="153" t="s">
        <v>186</v>
      </c>
      <c r="DD7" s="153" t="s">
        <v>187</v>
      </c>
      <c r="DE7" s="153" t="s">
        <v>986</v>
      </c>
      <c r="DF7" s="153" t="s">
        <v>189</v>
      </c>
      <c r="DG7" s="153" t="s">
        <v>987</v>
      </c>
      <c r="DH7" s="153" t="s">
        <v>988</v>
      </c>
      <c r="DI7" s="153" t="s">
        <v>989</v>
      </c>
      <c r="DJ7" s="153" t="s">
        <v>193</v>
      </c>
      <c r="DK7" s="153" t="s">
        <v>990</v>
      </c>
      <c r="DL7" s="153" t="s">
        <v>991</v>
      </c>
      <c r="DM7" s="153" t="s">
        <v>992</v>
      </c>
      <c r="DN7" s="153" t="s">
        <v>195</v>
      </c>
      <c r="DO7" s="153" t="s">
        <v>196</v>
      </c>
      <c r="DP7" s="153" t="s">
        <v>197</v>
      </c>
      <c r="DQ7" s="153" t="s">
        <v>993</v>
      </c>
      <c r="DR7" s="153" t="s">
        <v>994</v>
      </c>
      <c r="DS7" s="153" t="s">
        <v>995</v>
      </c>
      <c r="DT7" s="153" t="s">
        <v>996</v>
      </c>
      <c r="DU7" s="153" t="s">
        <v>952</v>
      </c>
      <c r="DV7" s="153" t="s">
        <v>199</v>
      </c>
      <c r="DW7" s="153" t="s">
        <v>213</v>
      </c>
      <c r="DX7" s="153" t="s">
        <v>214</v>
      </c>
      <c r="DY7" s="153" t="s">
        <v>997</v>
      </c>
      <c r="DZ7" s="153" t="s">
        <v>998</v>
      </c>
      <c r="EA7" s="153" t="s">
        <v>999</v>
      </c>
      <c r="EB7" s="153" t="s">
        <v>1000</v>
      </c>
      <c r="EC7" s="153" t="s">
        <v>1001</v>
      </c>
      <c r="ED7" s="153" t="s">
        <v>204</v>
      </c>
      <c r="EE7" s="153" t="s">
        <v>1002</v>
      </c>
      <c r="EF7" s="153" t="s">
        <v>1003</v>
      </c>
      <c r="EG7" s="154" t="s">
        <v>1005</v>
      </c>
      <c r="EI7" s="459"/>
      <c r="EJ7" s="459"/>
      <c r="EK7" s="153" t="s">
        <v>141</v>
      </c>
      <c r="EL7" s="153" t="s">
        <v>205</v>
      </c>
      <c r="EM7" s="153" t="s">
        <v>142</v>
      </c>
      <c r="EN7" s="153" t="s">
        <v>143</v>
      </c>
      <c r="EO7" s="153" t="s">
        <v>144</v>
      </c>
      <c r="EP7" s="153" t="s">
        <v>206</v>
      </c>
      <c r="EQ7" s="153" t="s">
        <v>956</v>
      </c>
      <c r="ER7" s="153" t="s">
        <v>145</v>
      </c>
      <c r="ES7" s="153" t="s">
        <v>957</v>
      </c>
      <c r="ET7" s="153" t="s">
        <v>958</v>
      </c>
      <c r="EU7" s="153" t="s">
        <v>207</v>
      </c>
      <c r="EV7" s="153" t="s">
        <v>147</v>
      </c>
      <c r="EW7" s="153" t="s">
        <v>959</v>
      </c>
      <c r="EX7" s="153" t="s">
        <v>960</v>
      </c>
      <c r="EY7" s="153" t="s">
        <v>150</v>
      </c>
      <c r="EZ7" s="153" t="s">
        <v>151</v>
      </c>
      <c r="FA7" s="153" t="s">
        <v>152</v>
      </c>
      <c r="FB7" s="153" t="s">
        <v>961</v>
      </c>
      <c r="FC7" s="153" t="s">
        <v>154</v>
      </c>
      <c r="FD7" s="153" t="s">
        <v>962</v>
      </c>
      <c r="FE7" s="153" t="s">
        <v>963</v>
      </c>
      <c r="FF7" s="153" t="s">
        <v>964</v>
      </c>
      <c r="FG7" s="153" t="s">
        <v>155</v>
      </c>
      <c r="FH7" s="153" t="s">
        <v>156</v>
      </c>
      <c r="FI7" s="153" t="s">
        <v>965</v>
      </c>
      <c r="FJ7" s="153" t="s">
        <v>517</v>
      </c>
      <c r="FK7" s="153" t="s">
        <v>158</v>
      </c>
      <c r="FL7" s="153" t="s">
        <v>159</v>
      </c>
      <c r="FM7" s="153" t="s">
        <v>160</v>
      </c>
      <c r="FN7" s="153" t="s">
        <v>161</v>
      </c>
      <c r="FO7" s="153" t="s">
        <v>950</v>
      </c>
      <c r="FP7" s="153" t="s">
        <v>162</v>
      </c>
      <c r="FQ7" s="153" t="s">
        <v>163</v>
      </c>
      <c r="FR7" s="153" t="s">
        <v>164</v>
      </c>
      <c r="FS7" s="153" t="s">
        <v>208</v>
      </c>
      <c r="FT7" s="153" t="s">
        <v>165</v>
      </c>
      <c r="FU7" s="153" t="s">
        <v>166</v>
      </c>
      <c r="FV7" s="153" t="s">
        <v>966</v>
      </c>
      <c r="FW7" s="153" t="s">
        <v>967</v>
      </c>
      <c r="FX7" s="153" t="s">
        <v>167</v>
      </c>
      <c r="FY7" s="153" t="s">
        <v>168</v>
      </c>
      <c r="FZ7" s="153" t="s">
        <v>968</v>
      </c>
      <c r="GA7" s="153" t="s">
        <v>169</v>
      </c>
      <c r="GB7" s="153" t="s">
        <v>969</v>
      </c>
      <c r="GC7" s="153" t="s">
        <v>970</v>
      </c>
      <c r="GD7" s="153" t="s">
        <v>971</v>
      </c>
      <c r="GE7" s="153" t="s">
        <v>972</v>
      </c>
      <c r="GF7" s="153" t="s">
        <v>973</v>
      </c>
      <c r="GG7" s="153" t="s">
        <v>974</v>
      </c>
      <c r="GH7" s="153" t="s">
        <v>975</v>
      </c>
      <c r="GI7" s="153" t="s">
        <v>976</v>
      </c>
      <c r="GJ7" s="153" t="s">
        <v>977</v>
      </c>
      <c r="GK7" s="153" t="s">
        <v>951</v>
      </c>
      <c r="GL7" s="153" t="s">
        <v>978</v>
      </c>
      <c r="GM7" s="153" t="s">
        <v>979</v>
      </c>
      <c r="GN7" s="153" t="s">
        <v>980</v>
      </c>
      <c r="GO7" s="153" t="s">
        <v>209</v>
      </c>
      <c r="GP7" s="153" t="s">
        <v>173</v>
      </c>
      <c r="GQ7" s="153" t="s">
        <v>174</v>
      </c>
      <c r="GR7" s="153" t="s">
        <v>175</v>
      </c>
      <c r="GS7" s="153" t="s">
        <v>981</v>
      </c>
      <c r="GT7" s="153" t="s">
        <v>210</v>
      </c>
      <c r="GU7" s="153" t="s">
        <v>176</v>
      </c>
      <c r="GV7" s="153" t="s">
        <v>982</v>
      </c>
      <c r="GW7" s="153" t="s">
        <v>983</v>
      </c>
      <c r="GX7" s="153" t="s">
        <v>177</v>
      </c>
      <c r="GY7" s="153" t="s">
        <v>178</v>
      </c>
      <c r="GZ7" s="153" t="s">
        <v>179</v>
      </c>
      <c r="HA7" s="153" t="s">
        <v>180</v>
      </c>
      <c r="HB7" s="153" t="s">
        <v>181</v>
      </c>
      <c r="HC7" s="153" t="s">
        <v>182</v>
      </c>
      <c r="HD7" s="153" t="s">
        <v>183</v>
      </c>
      <c r="HE7" s="153" t="s">
        <v>211</v>
      </c>
      <c r="HF7" s="153" t="s">
        <v>984</v>
      </c>
      <c r="HG7" s="153" t="s">
        <v>184</v>
      </c>
      <c r="HH7" s="153" t="s">
        <v>985</v>
      </c>
      <c r="HI7" s="153" t="s">
        <v>212</v>
      </c>
      <c r="HJ7" s="153" t="s">
        <v>186</v>
      </c>
      <c r="HK7" s="153" t="s">
        <v>187</v>
      </c>
      <c r="HL7" s="153" t="s">
        <v>986</v>
      </c>
      <c r="HM7" s="153" t="s">
        <v>189</v>
      </c>
      <c r="HN7" s="153" t="s">
        <v>987</v>
      </c>
      <c r="HO7" s="153" t="s">
        <v>988</v>
      </c>
      <c r="HP7" s="153" t="s">
        <v>989</v>
      </c>
      <c r="HQ7" s="153" t="s">
        <v>193</v>
      </c>
      <c r="HR7" s="153" t="s">
        <v>990</v>
      </c>
      <c r="HS7" s="153" t="s">
        <v>991</v>
      </c>
      <c r="HT7" s="153" t="s">
        <v>992</v>
      </c>
      <c r="HU7" s="153" t="s">
        <v>195</v>
      </c>
      <c r="HV7" s="153" t="s">
        <v>196</v>
      </c>
      <c r="HW7" s="153" t="s">
        <v>197</v>
      </c>
      <c r="HX7" s="153" t="s">
        <v>993</v>
      </c>
      <c r="HY7" s="153" t="s">
        <v>994</v>
      </c>
      <c r="HZ7" s="153" t="s">
        <v>995</v>
      </c>
      <c r="IA7" s="153" t="s">
        <v>996</v>
      </c>
      <c r="IB7" s="153" t="s">
        <v>952</v>
      </c>
      <c r="IC7" s="153" t="s">
        <v>199</v>
      </c>
      <c r="ID7" s="153" t="s">
        <v>213</v>
      </c>
      <c r="IE7" s="153" t="s">
        <v>214</v>
      </c>
      <c r="IF7" s="153" t="s">
        <v>997</v>
      </c>
      <c r="IG7" s="153" t="s">
        <v>998</v>
      </c>
      <c r="IH7" s="153" t="s">
        <v>999</v>
      </c>
      <c r="II7" s="153" t="s">
        <v>1000</v>
      </c>
      <c r="IJ7" s="153" t="s">
        <v>1001</v>
      </c>
      <c r="IK7" s="153" t="s">
        <v>204</v>
      </c>
      <c r="IL7" s="153" t="s">
        <v>1002</v>
      </c>
      <c r="IM7" s="153" t="s">
        <v>1003</v>
      </c>
      <c r="IN7" s="154" t="s">
        <v>1009</v>
      </c>
      <c r="IO7" s="154" t="s">
        <v>1010</v>
      </c>
    </row>
    <row r="8" spans="2:249" ht="17.45" customHeight="1" x14ac:dyDescent="0.15">
      <c r="B8" s="155" t="s">
        <v>34</v>
      </c>
      <c r="C8" s="41" t="s">
        <v>141</v>
      </c>
      <c r="D8" s="41">
        <v>0.48983980769325469</v>
      </c>
      <c r="E8" s="40">
        <v>4.0472106868972388E-2</v>
      </c>
      <c r="F8" s="40">
        <v>0.97473308028468919</v>
      </c>
      <c r="G8" s="152">
        <v>2.5266919715310809E-2</v>
      </c>
      <c r="H8" s="152">
        <v>0.58062352012628249</v>
      </c>
      <c r="I8" s="152">
        <v>8.084188371481188E-2</v>
      </c>
      <c r="J8" s="152">
        <v>1.0781844603612756E-2</v>
      </c>
      <c r="K8" s="102">
        <v>0.5146014206787688</v>
      </c>
      <c r="L8" s="152">
        <v>6.7087608524072612E-2</v>
      </c>
      <c r="N8" s="180" t="s">
        <v>237</v>
      </c>
      <c r="O8" s="176" t="s">
        <v>1004</v>
      </c>
      <c r="P8" s="159">
        <v>0.60899999999999999</v>
      </c>
      <c r="Q8" s="156"/>
      <c r="R8" s="24" t="s">
        <v>493</v>
      </c>
      <c r="S8" s="182" t="s">
        <v>773</v>
      </c>
      <c r="T8" s="157"/>
      <c r="U8" s="161" t="s">
        <v>888</v>
      </c>
      <c r="V8" s="187" t="s">
        <v>778</v>
      </c>
      <c r="W8" s="187" t="s">
        <v>249</v>
      </c>
      <c r="X8" s="187" t="s">
        <v>250</v>
      </c>
      <c r="Y8" s="187" t="s">
        <v>779</v>
      </c>
      <c r="Z8" s="187" t="s">
        <v>879</v>
      </c>
      <c r="AA8" s="157"/>
      <c r="AB8" s="155" t="s">
        <v>34</v>
      </c>
      <c r="AC8" s="152" t="s">
        <v>141</v>
      </c>
      <c r="AD8" s="152">
        <v>3.495395948434623E-2</v>
      </c>
      <c r="AE8" s="152">
        <v>7.387323943661972E-2</v>
      </c>
      <c r="AF8" s="152">
        <v>4.3872017353579172E-3</v>
      </c>
      <c r="AG8" s="152">
        <v>0</v>
      </c>
      <c r="AH8" s="152">
        <v>0</v>
      </c>
      <c r="AI8" s="152">
        <v>0</v>
      </c>
      <c r="AJ8" s="152">
        <v>0</v>
      </c>
      <c r="AK8" s="152">
        <v>0.15769003730127115</v>
      </c>
      <c r="AL8" s="152">
        <v>0</v>
      </c>
      <c r="AM8" s="152">
        <v>0</v>
      </c>
      <c r="AN8" s="152">
        <v>0</v>
      </c>
      <c r="AO8" s="152">
        <v>2.5624999999999998E-2</v>
      </c>
      <c r="AP8" s="152">
        <v>3.0299089726918077E-3</v>
      </c>
      <c r="AQ8" s="152">
        <v>8.1300813008130081E-5</v>
      </c>
      <c r="AR8" s="152">
        <v>0</v>
      </c>
      <c r="AS8" s="152">
        <v>0</v>
      </c>
      <c r="AT8" s="152">
        <v>0</v>
      </c>
      <c r="AU8" s="152">
        <v>0</v>
      </c>
      <c r="AV8" s="152">
        <v>0</v>
      </c>
      <c r="AW8" s="152">
        <v>0</v>
      </c>
      <c r="AX8" s="152">
        <v>0</v>
      </c>
      <c r="AY8" s="152">
        <v>0</v>
      </c>
      <c r="AZ8" s="152">
        <v>0</v>
      </c>
      <c r="BA8" s="152">
        <v>0</v>
      </c>
      <c r="BB8" s="152">
        <v>4.1667298219022356E-3</v>
      </c>
      <c r="BC8" s="152">
        <v>5.3614737602559472E-4</v>
      </c>
      <c r="BD8" s="152">
        <v>0</v>
      </c>
      <c r="BE8" s="152">
        <v>0</v>
      </c>
      <c r="BF8" s="152">
        <v>0</v>
      </c>
      <c r="BG8" s="152">
        <v>8.1411791538373822E-3</v>
      </c>
      <c r="BH8" s="152">
        <v>0</v>
      </c>
      <c r="BI8" s="152">
        <v>0</v>
      </c>
      <c r="BJ8" s="152">
        <v>0</v>
      </c>
      <c r="BK8" s="152">
        <v>0</v>
      </c>
      <c r="BL8" s="152">
        <v>1.643835616438356E-3</v>
      </c>
      <c r="BM8" s="152">
        <v>0</v>
      </c>
      <c r="BN8" s="152">
        <v>0</v>
      </c>
      <c r="BO8" s="152">
        <v>0</v>
      </c>
      <c r="BP8" s="152">
        <v>0</v>
      </c>
      <c r="BQ8" s="152">
        <v>0</v>
      </c>
      <c r="BR8" s="152">
        <v>2.9553010712966382E-5</v>
      </c>
      <c r="BS8" s="152">
        <v>0</v>
      </c>
      <c r="BT8" s="152">
        <v>0</v>
      </c>
      <c r="BU8" s="152">
        <v>0</v>
      </c>
      <c r="BV8" s="152">
        <v>0</v>
      </c>
      <c r="BW8" s="152">
        <v>0</v>
      </c>
      <c r="BX8" s="152">
        <v>0</v>
      </c>
      <c r="BY8" s="152">
        <v>0</v>
      </c>
      <c r="BZ8" s="152">
        <v>0</v>
      </c>
      <c r="CA8" s="152">
        <v>0</v>
      </c>
      <c r="CB8" s="152">
        <v>0</v>
      </c>
      <c r="CC8" s="152">
        <v>0</v>
      </c>
      <c r="CD8" s="152">
        <v>0</v>
      </c>
      <c r="CE8" s="152">
        <v>0</v>
      </c>
      <c r="CF8" s="152">
        <v>0</v>
      </c>
      <c r="CG8" s="152">
        <v>0</v>
      </c>
      <c r="CH8" s="152">
        <v>0</v>
      </c>
      <c r="CI8" s="152">
        <v>0</v>
      </c>
      <c r="CJ8" s="152">
        <v>0</v>
      </c>
      <c r="CK8" s="152">
        <v>3.36295473479589E-3</v>
      </c>
      <c r="CL8" s="152">
        <v>0</v>
      </c>
      <c r="CM8" s="152">
        <v>7.085987261146497E-4</v>
      </c>
      <c r="CN8" s="152">
        <v>8.0106809078771701E-6</v>
      </c>
      <c r="CO8" s="152">
        <v>2.6601159338328858E-3</v>
      </c>
      <c r="CP8" s="152">
        <v>1.3231292517006802E-3</v>
      </c>
      <c r="CQ8" s="152">
        <v>0</v>
      </c>
      <c r="CR8" s="152">
        <v>0</v>
      </c>
      <c r="CS8" s="152">
        <v>0</v>
      </c>
      <c r="CT8" s="152">
        <v>0</v>
      </c>
      <c r="CU8" s="152">
        <v>1.5210817534528609E-4</v>
      </c>
      <c r="CV8" s="152">
        <v>0</v>
      </c>
      <c r="CW8" s="152">
        <v>6.7604110329908055E-7</v>
      </c>
      <c r="CX8" s="152">
        <v>2.6130128037627387E-7</v>
      </c>
      <c r="CY8" s="152">
        <v>3.2564008629462288E-6</v>
      </c>
      <c r="CZ8" s="152">
        <v>0</v>
      </c>
      <c r="DA8" s="152">
        <v>0</v>
      </c>
      <c r="DB8" s="152">
        <v>0</v>
      </c>
      <c r="DC8" s="152">
        <v>0</v>
      </c>
      <c r="DD8" s="152">
        <v>0</v>
      </c>
      <c r="DE8" s="152">
        <v>0</v>
      </c>
      <c r="DF8" s="152">
        <v>0</v>
      </c>
      <c r="DG8" s="152">
        <v>0</v>
      </c>
      <c r="DH8" s="152">
        <v>0</v>
      </c>
      <c r="DI8" s="152">
        <v>0</v>
      </c>
      <c r="DJ8" s="152">
        <v>0</v>
      </c>
      <c r="DK8" s="152">
        <v>0</v>
      </c>
      <c r="DL8" s="152">
        <v>0</v>
      </c>
      <c r="DM8" s="152">
        <v>0</v>
      </c>
      <c r="DN8" s="152">
        <v>2.836846539742906E-5</v>
      </c>
      <c r="DO8" s="152">
        <v>1.5763696805136142E-3</v>
      </c>
      <c r="DP8" s="152">
        <v>0</v>
      </c>
      <c r="DQ8" s="152">
        <v>9.7403913999075423E-4</v>
      </c>
      <c r="DR8" s="152">
        <v>0</v>
      </c>
      <c r="DS8" s="152">
        <v>3.794058408862034E-3</v>
      </c>
      <c r="DT8" s="152">
        <v>5.149118528325552E-3</v>
      </c>
      <c r="DU8" s="152">
        <v>3.0837895739109734E-3</v>
      </c>
      <c r="DV8" s="152">
        <v>7.5147026791548679E-5</v>
      </c>
      <c r="DW8" s="152">
        <v>0</v>
      </c>
      <c r="DX8" s="152">
        <v>0</v>
      </c>
      <c r="DY8" s="152">
        <v>1.5862257920313785E-6</v>
      </c>
      <c r="DZ8" s="152">
        <v>1.1057098765432099E-2</v>
      </c>
      <c r="EA8" s="152">
        <v>2.3306136883185773E-2</v>
      </c>
      <c r="EB8" s="152">
        <v>7.7708264734935791E-5</v>
      </c>
      <c r="EC8" s="152">
        <v>1.8870085252576665E-3</v>
      </c>
      <c r="ED8" s="152">
        <v>5.2317477876106201E-3</v>
      </c>
      <c r="EE8" s="152">
        <v>0</v>
      </c>
      <c r="EF8" s="152">
        <v>0</v>
      </c>
      <c r="EG8" s="152">
        <v>4.606923928982762E-3</v>
      </c>
      <c r="EI8" s="155" t="s">
        <v>34</v>
      </c>
      <c r="EJ8" s="152" t="s">
        <v>141</v>
      </c>
      <c r="EK8" s="102">
        <v>1.0008875958188892</v>
      </c>
      <c r="EL8" s="152">
        <v>1.8853169001638449E-3</v>
      </c>
      <c r="EM8" s="152">
        <v>1.1170561926512158E-4</v>
      </c>
      <c r="EN8" s="152">
        <v>1.6509291206867235E-5</v>
      </c>
      <c r="EO8" s="152">
        <v>1.3479257371478698E-5</v>
      </c>
      <c r="EP8" s="152">
        <v>0</v>
      </c>
      <c r="EQ8" s="152">
        <v>3.5193661200924463E-7</v>
      </c>
      <c r="ER8" s="152">
        <v>4.1624991037624588E-3</v>
      </c>
      <c r="ES8" s="152">
        <v>0</v>
      </c>
      <c r="ET8" s="152">
        <v>0</v>
      </c>
      <c r="EU8" s="152">
        <v>0</v>
      </c>
      <c r="EV8" s="152">
        <v>6.4908612440930751E-4</v>
      </c>
      <c r="EW8" s="152">
        <v>8.3423234067247712E-5</v>
      </c>
      <c r="EX8" s="152">
        <v>3.2710933987504275E-6</v>
      </c>
      <c r="EY8" s="152">
        <v>3.7707573329588276E-7</v>
      </c>
      <c r="EZ8" s="152">
        <v>0</v>
      </c>
      <c r="FA8" s="152">
        <v>3.1641107274303396E-7</v>
      </c>
      <c r="FB8" s="152">
        <v>2.6604793870899867E-7</v>
      </c>
      <c r="FC8" s="152">
        <v>0</v>
      </c>
      <c r="FD8" s="152">
        <v>6.1312851321848515E-7</v>
      </c>
      <c r="FE8" s="152">
        <v>0</v>
      </c>
      <c r="FF8" s="152">
        <v>0</v>
      </c>
      <c r="FG8" s="152">
        <v>0</v>
      </c>
      <c r="FH8" s="152">
        <v>0</v>
      </c>
      <c r="FI8" s="152">
        <v>1.1416256667516011E-4</v>
      </c>
      <c r="FJ8" s="152">
        <v>2.9065321654162673E-5</v>
      </c>
      <c r="FK8" s="152">
        <v>0</v>
      </c>
      <c r="FL8" s="152">
        <v>0</v>
      </c>
      <c r="FM8" s="152">
        <v>1.9459146118229073E-7</v>
      </c>
      <c r="FN8" s="152">
        <v>2.0661775499274863E-4</v>
      </c>
      <c r="FO8" s="152">
        <v>6.6213821087511402E-5</v>
      </c>
      <c r="FP8" s="152">
        <v>0</v>
      </c>
      <c r="FQ8" s="152">
        <v>2.3951588498892506E-7</v>
      </c>
      <c r="FR8" s="152">
        <v>1.4240679966491904E-7</v>
      </c>
      <c r="FS8" s="152">
        <v>4.2466905139951966E-5</v>
      </c>
      <c r="FT8" s="152">
        <v>0</v>
      </c>
      <c r="FU8" s="152">
        <v>8.8244705962342159E-8</v>
      </c>
      <c r="FV8" s="152">
        <v>1.9447181804448302E-7</v>
      </c>
      <c r="FW8" s="152">
        <v>2.0941431555856818E-7</v>
      </c>
      <c r="FX8" s="152">
        <v>0</v>
      </c>
      <c r="FY8" s="152">
        <v>9.0454610649725614E-7</v>
      </c>
      <c r="FZ8" s="152">
        <v>2.295063266538641E-7</v>
      </c>
      <c r="GA8" s="152">
        <v>1.8029518626954452E-7</v>
      </c>
      <c r="GB8" s="152">
        <v>2.7749601323433106E-7</v>
      </c>
      <c r="GC8" s="152">
        <v>3.4121148049065812E-7</v>
      </c>
      <c r="GD8" s="152">
        <v>3.3313262313443123E-7</v>
      </c>
      <c r="GE8" s="152">
        <v>0</v>
      </c>
      <c r="GF8" s="152">
        <v>2.1969273510509773E-7</v>
      </c>
      <c r="GG8" s="152">
        <v>2.8408707296608323E-7</v>
      </c>
      <c r="GH8" s="152">
        <v>0</v>
      </c>
      <c r="GI8" s="152">
        <v>1.7083301354569685E-7</v>
      </c>
      <c r="GJ8" s="152">
        <v>2.4132460087466211E-7</v>
      </c>
      <c r="GK8" s="152">
        <v>2.9390109984410695E-7</v>
      </c>
      <c r="GL8" s="152">
        <v>1.8778258359572598E-7</v>
      </c>
      <c r="GM8" s="152">
        <v>2.6092885220457562E-7</v>
      </c>
      <c r="GN8" s="152">
        <v>3.7538859051283943E-7</v>
      </c>
      <c r="GO8" s="152">
        <v>3.2896077433342695E-7</v>
      </c>
      <c r="GP8" s="152">
        <v>3.7429818313437472E-7</v>
      </c>
      <c r="GQ8" s="152">
        <v>2.9007403177089306E-7</v>
      </c>
      <c r="GR8" s="152">
        <v>8.850291043425823E-5</v>
      </c>
      <c r="GS8" s="152">
        <v>2.2057851032966639E-7</v>
      </c>
      <c r="GT8" s="152">
        <v>1.815620556885113E-5</v>
      </c>
      <c r="GU8" s="152">
        <v>5.5206343282763684E-7</v>
      </c>
      <c r="GV8" s="152">
        <v>6.753225847826073E-5</v>
      </c>
      <c r="GW8" s="152">
        <v>3.3751085128026274E-5</v>
      </c>
      <c r="GX8" s="152">
        <v>1.1964047516016388E-7</v>
      </c>
      <c r="GY8" s="152">
        <v>2.6877730331229698E-7</v>
      </c>
      <c r="GZ8" s="152">
        <v>6.1532098842192306E-7</v>
      </c>
      <c r="HA8" s="152">
        <v>3.395275705582234E-7</v>
      </c>
      <c r="HB8" s="152">
        <v>4.0131868684732248E-6</v>
      </c>
      <c r="HC8" s="152">
        <v>2.0890139235111495E-7</v>
      </c>
      <c r="HD8" s="152">
        <v>2.0398619414409304E-7</v>
      </c>
      <c r="HE8" s="152">
        <v>1.3653201582202752E-7</v>
      </c>
      <c r="HF8" s="152">
        <v>1.2522770350964977E-7</v>
      </c>
      <c r="HG8" s="152">
        <v>2.4785183070122036E-7</v>
      </c>
      <c r="HH8" s="152">
        <v>2.0296749363845212E-7</v>
      </c>
      <c r="HI8" s="152">
        <v>4.5081239151216677E-7</v>
      </c>
      <c r="HJ8" s="152">
        <v>1.2972298014579161E-7</v>
      </c>
      <c r="HK8" s="152">
        <v>0</v>
      </c>
      <c r="HL8" s="152">
        <v>1.3897005535920163E-7</v>
      </c>
      <c r="HM8" s="152">
        <v>3.0180049517423442E-7</v>
      </c>
      <c r="HN8" s="152">
        <v>2.067143224621355E-7</v>
      </c>
      <c r="HO8" s="152">
        <v>6.4312855748027043E-8</v>
      </c>
      <c r="HP8" s="152">
        <v>2.3464405118061092E-7</v>
      </c>
      <c r="HQ8" s="152">
        <v>1.4283523176638965E-6</v>
      </c>
      <c r="HR8" s="152">
        <v>3.6343292729104036E-7</v>
      </c>
      <c r="HS8" s="152">
        <v>5.0335577100135005E-7</v>
      </c>
      <c r="HT8" s="152">
        <v>2.2294715573776133E-6</v>
      </c>
      <c r="HU8" s="152">
        <v>1.0041572773264469E-6</v>
      </c>
      <c r="HV8" s="152">
        <v>4.5701810799209647E-5</v>
      </c>
      <c r="HW8" s="152">
        <v>7.2878601632899279E-7</v>
      </c>
      <c r="HX8" s="152">
        <v>2.9186590494263239E-5</v>
      </c>
      <c r="HY8" s="152">
        <v>2.342114428866595E-7</v>
      </c>
      <c r="HZ8" s="152">
        <v>1.0843845346093417E-4</v>
      </c>
      <c r="IA8" s="152">
        <v>1.5048005800268472E-4</v>
      </c>
      <c r="IB8" s="152">
        <v>8.0191735911369039E-5</v>
      </c>
      <c r="IC8" s="152">
        <v>2.2230862141105595E-6</v>
      </c>
      <c r="ID8" s="152">
        <v>8.8898693010149985E-7</v>
      </c>
      <c r="IE8" s="152">
        <v>6.320786000819671E-7</v>
      </c>
      <c r="IF8" s="152">
        <v>2.8310134379000501E-7</v>
      </c>
      <c r="IG8" s="152">
        <v>3.26864965758732E-4</v>
      </c>
      <c r="IH8" s="152">
        <v>7.3181184014086678E-4</v>
      </c>
      <c r="II8" s="152">
        <v>2.4432604836455724E-6</v>
      </c>
      <c r="IJ8" s="152">
        <v>4.9014816015893307E-5</v>
      </c>
      <c r="IK8" s="152">
        <v>1.3770864412729526E-4</v>
      </c>
      <c r="IL8" s="152">
        <v>1.1692233308690703E-6</v>
      </c>
      <c r="IM8" s="152">
        <v>5.891500806450666E-7</v>
      </c>
      <c r="IN8" s="152">
        <v>1.0101705430837578</v>
      </c>
      <c r="IO8" s="152">
        <v>0.88741472755627826</v>
      </c>
    </row>
    <row r="9" spans="2:249" ht="17.45" customHeight="1" x14ac:dyDescent="0.15">
      <c r="B9" s="155" t="s">
        <v>35</v>
      </c>
      <c r="C9" s="41" t="s">
        <v>205</v>
      </c>
      <c r="D9" s="41">
        <v>0.24074021931265349</v>
      </c>
      <c r="E9" s="40">
        <v>2.1849922567929045E-2</v>
      </c>
      <c r="F9" s="40">
        <v>0.98259160354600783</v>
      </c>
      <c r="G9" s="40">
        <v>1.740839645399217E-2</v>
      </c>
      <c r="H9" s="40">
        <v>0.29126760563380283</v>
      </c>
      <c r="I9" s="40">
        <v>9.6690140845070424E-2</v>
      </c>
      <c r="J9" s="40">
        <v>8.0059948207777943E-4</v>
      </c>
      <c r="K9" s="54">
        <v>0.13380281690140844</v>
      </c>
      <c r="L9" s="40">
        <v>5.6338028169014086E-2</v>
      </c>
      <c r="N9" s="17"/>
      <c r="O9" s="17"/>
      <c r="P9" s="157"/>
      <c r="Q9" s="156"/>
      <c r="R9" s="160" t="s">
        <v>883</v>
      </c>
      <c r="S9" s="181">
        <f>概要表【係数】!E34</f>
        <v>36775.160890307357</v>
      </c>
      <c r="T9" s="157"/>
      <c r="U9" s="161" t="s">
        <v>880</v>
      </c>
      <c r="V9" s="181">
        <f>概要表【係数】!E34</f>
        <v>36775.160890307357</v>
      </c>
      <c r="W9" s="181">
        <f>概要表【係数】!F34</f>
        <v>19766.462687077114</v>
      </c>
      <c r="X9" s="181">
        <f>概要表【係数】!G34</f>
        <v>11030.940607345183</v>
      </c>
      <c r="Y9" s="181">
        <f>概要表【係数】!H34</f>
        <v>4.0570949655805667E-3</v>
      </c>
      <c r="Z9" s="181">
        <f>概要表【係数】!I34</f>
        <v>3.7822022515920698E-3</v>
      </c>
      <c r="AA9" s="157"/>
      <c r="AB9" s="155" t="s">
        <v>35</v>
      </c>
      <c r="AC9" s="40" t="s">
        <v>205</v>
      </c>
      <c r="AD9" s="40">
        <v>4.2541436464088398E-3</v>
      </c>
      <c r="AE9" s="40">
        <v>2.647887323943662E-2</v>
      </c>
      <c r="AF9" s="40">
        <v>1.9251626898047721E-3</v>
      </c>
      <c r="AG9" s="40">
        <v>0</v>
      </c>
      <c r="AH9" s="40">
        <v>0</v>
      </c>
      <c r="AI9" s="40">
        <v>0</v>
      </c>
      <c r="AJ9" s="40">
        <v>0</v>
      </c>
      <c r="AK9" s="40">
        <v>6.3377032557128885E-2</v>
      </c>
      <c r="AL9" s="40">
        <v>0</v>
      </c>
      <c r="AM9" s="40">
        <v>0</v>
      </c>
      <c r="AN9" s="40">
        <v>0</v>
      </c>
      <c r="AO9" s="40">
        <v>1.8749999999999999E-3</v>
      </c>
      <c r="AP9" s="40">
        <v>8.1924577373211963E-4</v>
      </c>
      <c r="AQ9" s="40">
        <v>0</v>
      </c>
      <c r="AR9" s="40">
        <v>0</v>
      </c>
      <c r="AS9" s="40">
        <v>0</v>
      </c>
      <c r="AT9" s="40">
        <v>0</v>
      </c>
      <c r="AU9" s="40">
        <v>0</v>
      </c>
      <c r="AV9" s="40">
        <v>0</v>
      </c>
      <c r="AW9" s="40">
        <v>0</v>
      </c>
      <c r="AX9" s="40">
        <v>0</v>
      </c>
      <c r="AY9" s="40">
        <v>0</v>
      </c>
      <c r="AZ9" s="40">
        <v>0</v>
      </c>
      <c r="BA9" s="40">
        <v>0</v>
      </c>
      <c r="BB9" s="40">
        <v>1.7430845017051914E-5</v>
      </c>
      <c r="BC9" s="40">
        <v>0</v>
      </c>
      <c r="BD9" s="40">
        <v>0</v>
      </c>
      <c r="BE9" s="40">
        <v>0</v>
      </c>
      <c r="BF9" s="40">
        <v>0</v>
      </c>
      <c r="BG9" s="40">
        <v>0</v>
      </c>
      <c r="BH9" s="40">
        <v>2.3771428571428572E-2</v>
      </c>
      <c r="BI9" s="40">
        <v>0</v>
      </c>
      <c r="BJ9" s="40">
        <v>0</v>
      </c>
      <c r="BK9" s="40">
        <v>0</v>
      </c>
      <c r="BL9" s="40">
        <v>0</v>
      </c>
      <c r="BM9" s="40">
        <v>0</v>
      </c>
      <c r="BN9" s="40">
        <v>0</v>
      </c>
      <c r="BO9" s="40">
        <v>0</v>
      </c>
      <c r="BP9" s="40">
        <v>0</v>
      </c>
      <c r="BQ9" s="40">
        <v>0</v>
      </c>
      <c r="BR9" s="40">
        <v>0</v>
      </c>
      <c r="BS9" s="40">
        <v>0</v>
      </c>
      <c r="BT9" s="40">
        <v>0</v>
      </c>
      <c r="BU9" s="40">
        <v>0</v>
      </c>
      <c r="BV9" s="40">
        <v>0</v>
      </c>
      <c r="BW9" s="40">
        <v>0</v>
      </c>
      <c r="BX9" s="40">
        <v>0</v>
      </c>
      <c r="BY9" s="40">
        <v>0</v>
      </c>
      <c r="BZ9" s="40">
        <v>0</v>
      </c>
      <c r="CA9" s="40">
        <v>0</v>
      </c>
      <c r="CB9" s="40">
        <v>0</v>
      </c>
      <c r="CC9" s="40">
        <v>0</v>
      </c>
      <c r="CD9" s="40">
        <v>0</v>
      </c>
      <c r="CE9" s="40">
        <v>0</v>
      </c>
      <c r="CF9" s="40">
        <v>0</v>
      </c>
      <c r="CG9" s="40">
        <v>0</v>
      </c>
      <c r="CH9" s="40">
        <v>0</v>
      </c>
      <c r="CI9" s="40">
        <v>0</v>
      </c>
      <c r="CJ9" s="40">
        <v>0</v>
      </c>
      <c r="CK9" s="40">
        <v>1.0274923632324354E-4</v>
      </c>
      <c r="CL9" s="40">
        <v>0</v>
      </c>
      <c r="CM9" s="40">
        <v>0</v>
      </c>
      <c r="CN9" s="40">
        <v>0</v>
      </c>
      <c r="CO9" s="40">
        <v>0</v>
      </c>
      <c r="CP9" s="40">
        <v>0</v>
      </c>
      <c r="CQ9" s="40">
        <v>0</v>
      </c>
      <c r="CR9" s="40">
        <v>0</v>
      </c>
      <c r="CS9" s="40">
        <v>0</v>
      </c>
      <c r="CT9" s="40">
        <v>0</v>
      </c>
      <c r="CU9" s="40">
        <v>0</v>
      </c>
      <c r="CV9" s="40">
        <v>0</v>
      </c>
      <c r="CW9" s="40">
        <v>0</v>
      </c>
      <c r="CX9" s="40">
        <v>0</v>
      </c>
      <c r="CY9" s="40">
        <v>0</v>
      </c>
      <c r="CZ9" s="40">
        <v>0</v>
      </c>
      <c r="DA9" s="40">
        <v>0</v>
      </c>
      <c r="DB9" s="40">
        <v>0</v>
      </c>
      <c r="DC9" s="40">
        <v>0</v>
      </c>
      <c r="DD9" s="40">
        <v>0</v>
      </c>
      <c r="DE9" s="40">
        <v>0</v>
      </c>
      <c r="DF9" s="40">
        <v>0</v>
      </c>
      <c r="DG9" s="40">
        <v>0</v>
      </c>
      <c r="DH9" s="40">
        <v>0</v>
      </c>
      <c r="DI9" s="40">
        <v>0</v>
      </c>
      <c r="DJ9" s="40">
        <v>0</v>
      </c>
      <c r="DK9" s="40">
        <v>0</v>
      </c>
      <c r="DL9" s="40">
        <v>0</v>
      </c>
      <c r="DM9" s="40">
        <v>0</v>
      </c>
      <c r="DN9" s="40">
        <v>2.4735446668058038E-6</v>
      </c>
      <c r="DO9" s="40">
        <v>1.9209785063567387E-4</v>
      </c>
      <c r="DP9" s="40">
        <v>1.7009400927235462E-3</v>
      </c>
      <c r="DQ9" s="40">
        <v>1.3033146527603184E-4</v>
      </c>
      <c r="DR9" s="40">
        <v>0</v>
      </c>
      <c r="DS9" s="40">
        <v>5.8193065745935837E-4</v>
      </c>
      <c r="DT9" s="40">
        <v>9.2815831649362417E-4</v>
      </c>
      <c r="DU9" s="40">
        <v>0</v>
      </c>
      <c r="DV9" s="40">
        <v>0</v>
      </c>
      <c r="DW9" s="40">
        <v>0</v>
      </c>
      <c r="DX9" s="40">
        <v>0</v>
      </c>
      <c r="DY9" s="40">
        <v>0</v>
      </c>
      <c r="DZ9" s="40">
        <v>1.8209876543209876E-3</v>
      </c>
      <c r="EA9" s="40">
        <v>5.9822928375664651E-3</v>
      </c>
      <c r="EB9" s="40">
        <v>0</v>
      </c>
      <c r="EC9" s="40">
        <v>2.9689952071934517E-6</v>
      </c>
      <c r="ED9" s="40">
        <v>1.8915929203539822E-4</v>
      </c>
      <c r="EE9" s="40">
        <v>0</v>
      </c>
      <c r="EF9" s="40">
        <v>0</v>
      </c>
      <c r="EG9" s="40">
        <v>1.6973821676495205E-3</v>
      </c>
      <c r="EI9" s="155" t="s">
        <v>35</v>
      </c>
      <c r="EJ9" s="40" t="s">
        <v>205</v>
      </c>
      <c r="EK9" s="54">
        <v>7.513394619518282E-5</v>
      </c>
      <c r="EL9" s="40">
        <v>1.0004658222753997</v>
      </c>
      <c r="EM9" s="40">
        <v>3.3549894971509113E-5</v>
      </c>
      <c r="EN9" s="40">
        <v>4.5485312804306431E-6</v>
      </c>
      <c r="EO9" s="40">
        <v>3.5817471629175693E-6</v>
      </c>
      <c r="EP9" s="40">
        <v>0</v>
      </c>
      <c r="EQ9" s="40">
        <v>4.7215225507324312E-9</v>
      </c>
      <c r="ER9" s="40">
        <v>1.1517915702365796E-3</v>
      </c>
      <c r="ES9" s="40">
        <v>0</v>
      </c>
      <c r="ET9" s="40">
        <v>0</v>
      </c>
      <c r="EU9" s="40">
        <v>0</v>
      </c>
      <c r="EV9" s="40">
        <v>3.2750031283348541E-5</v>
      </c>
      <c r="EW9" s="40">
        <v>1.5834809852022243E-5</v>
      </c>
      <c r="EX9" s="40">
        <v>2.7148470796643343E-7</v>
      </c>
      <c r="EY9" s="40">
        <v>1.2830511060577828E-8</v>
      </c>
      <c r="EZ9" s="40">
        <v>0</v>
      </c>
      <c r="FA9" s="40">
        <v>1.6153126988474323E-8</v>
      </c>
      <c r="FB9" s="40">
        <v>1.047155952414853E-8</v>
      </c>
      <c r="FC9" s="40">
        <v>0</v>
      </c>
      <c r="FD9" s="40">
        <v>6.061116418111928E-8</v>
      </c>
      <c r="FE9" s="40">
        <v>0</v>
      </c>
      <c r="FF9" s="40">
        <v>0</v>
      </c>
      <c r="FG9" s="40">
        <v>0</v>
      </c>
      <c r="FH9" s="40">
        <v>0</v>
      </c>
      <c r="FI9" s="40">
        <v>2.6341259134005511E-6</v>
      </c>
      <c r="FJ9" s="40">
        <v>4.2054803714097825E-6</v>
      </c>
      <c r="FK9" s="40">
        <v>0</v>
      </c>
      <c r="FL9" s="40">
        <v>0</v>
      </c>
      <c r="FM9" s="40">
        <v>7.3057480665832666E-9</v>
      </c>
      <c r="FN9" s="40">
        <v>2.4681980345664662E-8</v>
      </c>
      <c r="FO9" s="40">
        <v>4.3199106015345118E-4</v>
      </c>
      <c r="FP9" s="40">
        <v>0</v>
      </c>
      <c r="FQ9" s="40">
        <v>3.961188804319019E-9</v>
      </c>
      <c r="FR9" s="40">
        <v>8.6891347929872201E-10</v>
      </c>
      <c r="FS9" s="40">
        <v>1.879755124618504E-7</v>
      </c>
      <c r="FT9" s="40">
        <v>0</v>
      </c>
      <c r="FU9" s="40">
        <v>9.4001633140486165E-10</v>
      </c>
      <c r="FV9" s="40">
        <v>4.1299132164547053E-9</v>
      </c>
      <c r="FW9" s="40">
        <v>9.3861283142046776E-10</v>
      </c>
      <c r="FX9" s="40">
        <v>0</v>
      </c>
      <c r="FY9" s="40">
        <v>2.2047790165900357E-9</v>
      </c>
      <c r="FZ9" s="40">
        <v>4.5896719840104612E-9</v>
      </c>
      <c r="GA9" s="40">
        <v>3.2761135048577803E-9</v>
      </c>
      <c r="GB9" s="40">
        <v>2.6398794027019896E-9</v>
      </c>
      <c r="GC9" s="40">
        <v>3.5198502261480982E-9</v>
      </c>
      <c r="GD9" s="40">
        <v>1.0484725096603766E-8</v>
      </c>
      <c r="GE9" s="40">
        <v>0</v>
      </c>
      <c r="GF9" s="40">
        <v>6.7409991556815574E-9</v>
      </c>
      <c r="GG9" s="40">
        <v>4.5225710182265682E-9</v>
      </c>
      <c r="GH9" s="40">
        <v>0</v>
      </c>
      <c r="GI9" s="40">
        <v>3.4777948207488237E-9</v>
      </c>
      <c r="GJ9" s="40">
        <v>4.1133372313937651E-9</v>
      </c>
      <c r="GK9" s="40">
        <v>7.9347049501162807E-9</v>
      </c>
      <c r="GL9" s="40">
        <v>3.6353959667674548E-9</v>
      </c>
      <c r="GM9" s="40">
        <v>3.1794454056541525E-9</v>
      </c>
      <c r="GN9" s="40">
        <v>4.4742309689721997E-9</v>
      </c>
      <c r="GO9" s="40">
        <v>4.1914234010548392E-9</v>
      </c>
      <c r="GP9" s="40">
        <v>9.6382972216326495E-9</v>
      </c>
      <c r="GQ9" s="40">
        <v>3.3688634573068815E-9</v>
      </c>
      <c r="GR9" s="40">
        <v>2.6090271576812128E-6</v>
      </c>
      <c r="GS9" s="40">
        <v>1.5413737324011472E-9</v>
      </c>
      <c r="GT9" s="40">
        <v>5.6229875258504482E-9</v>
      </c>
      <c r="GU9" s="40">
        <v>5.373324648845124E-9</v>
      </c>
      <c r="GV9" s="40">
        <v>8.4102084647253998E-9</v>
      </c>
      <c r="GW9" s="40">
        <v>5.827472422438011E-9</v>
      </c>
      <c r="GX9" s="40">
        <v>1.7529200676349817E-9</v>
      </c>
      <c r="GY9" s="40">
        <v>3.1836082632533717E-9</v>
      </c>
      <c r="GZ9" s="40">
        <v>5.2510185960660203E-9</v>
      </c>
      <c r="HA9" s="40">
        <v>3.199689179236862E-9</v>
      </c>
      <c r="HB9" s="40">
        <v>3.6731691232204166E-9</v>
      </c>
      <c r="HC9" s="40">
        <v>2.4128823294865329E-9</v>
      </c>
      <c r="HD9" s="40">
        <v>4.3629179893832157E-9</v>
      </c>
      <c r="HE9" s="40">
        <v>2.3125226803056239E-9</v>
      </c>
      <c r="HF9" s="40">
        <v>1.0482085043958603E-9</v>
      </c>
      <c r="HG9" s="40">
        <v>1.4871750117687886E-8</v>
      </c>
      <c r="HH9" s="40">
        <v>2.8393091530753747E-9</v>
      </c>
      <c r="HI9" s="40">
        <v>1.8999115821901459E-9</v>
      </c>
      <c r="HJ9" s="40">
        <v>1.8788638532626219E-9</v>
      </c>
      <c r="HK9" s="40">
        <v>0</v>
      </c>
      <c r="HL9" s="40">
        <v>2.5201655429597564E-9</v>
      </c>
      <c r="HM9" s="40">
        <v>3.4510450262686796E-9</v>
      </c>
      <c r="HN9" s="40">
        <v>3.1732964131688484E-9</v>
      </c>
      <c r="HO9" s="40">
        <v>1.4507820818850896E-9</v>
      </c>
      <c r="HP9" s="40">
        <v>1.2546141249323985E-8</v>
      </c>
      <c r="HQ9" s="40">
        <v>9.616131570232629E-9</v>
      </c>
      <c r="HR9" s="40">
        <v>1.4409578557831429E-8</v>
      </c>
      <c r="HS9" s="40">
        <v>1.6241837519545213E-8</v>
      </c>
      <c r="HT9" s="40">
        <v>2.2459789581489888E-8</v>
      </c>
      <c r="HU9" s="40">
        <v>1.0019729617795998E-7</v>
      </c>
      <c r="HV9" s="40">
        <v>4.8489558182082508E-6</v>
      </c>
      <c r="HW9" s="40">
        <v>2.9639639383216672E-5</v>
      </c>
      <c r="HX9" s="40">
        <v>3.2346773529120916E-6</v>
      </c>
      <c r="HY9" s="40">
        <v>6.2117924814174641E-9</v>
      </c>
      <c r="HZ9" s="40">
        <v>1.3460061566767601E-5</v>
      </c>
      <c r="IA9" s="40">
        <v>2.1548862734127896E-5</v>
      </c>
      <c r="IB9" s="40">
        <v>4.9193676552966565E-7</v>
      </c>
      <c r="IC9" s="40">
        <v>6.7643615224473182E-9</v>
      </c>
      <c r="ID9" s="40">
        <v>1.4911094166683121E-8</v>
      </c>
      <c r="IE9" s="40">
        <v>4.1522605953862166E-9</v>
      </c>
      <c r="IF9" s="40">
        <v>6.4502243687740934E-9</v>
      </c>
      <c r="IG9" s="40">
        <v>4.4107006862630869E-5</v>
      </c>
      <c r="IH9" s="40">
        <v>1.4322392878098679E-4</v>
      </c>
      <c r="II9" s="40">
        <v>1.7475952981105883E-8</v>
      </c>
      <c r="IJ9" s="40">
        <v>9.7787106153702071E-8</v>
      </c>
      <c r="IK9" s="40">
        <v>4.5170906200359343E-6</v>
      </c>
      <c r="IL9" s="40">
        <v>2.3263911530058138E-8</v>
      </c>
      <c r="IM9" s="40">
        <v>2.8410595394040642E-8</v>
      </c>
      <c r="IN9" s="40">
        <v>1.0024906806819236</v>
      </c>
      <c r="IO9" s="40">
        <v>0.88066812120584115</v>
      </c>
    </row>
    <row r="10" spans="2:249" ht="17.45" customHeight="1" x14ac:dyDescent="0.15">
      <c r="B10" s="155" t="s">
        <v>36</v>
      </c>
      <c r="C10" s="41" t="s">
        <v>142</v>
      </c>
      <c r="D10" s="41">
        <v>0</v>
      </c>
      <c r="E10" s="40">
        <v>0</v>
      </c>
      <c r="F10" s="40">
        <v>0.1389619864650683</v>
      </c>
      <c r="G10" s="40">
        <v>0.8610380135349317</v>
      </c>
      <c r="H10" s="40">
        <v>0.65832429501084599</v>
      </c>
      <c r="I10" s="40">
        <v>0.45325379609544464</v>
      </c>
      <c r="J10" s="40">
        <v>2.1085871030154515E-3</v>
      </c>
      <c r="K10" s="54">
        <v>3.3622559652928416E-2</v>
      </c>
      <c r="L10" s="40">
        <v>3.0368763557483729E-2</v>
      </c>
      <c r="N10" s="179"/>
      <c r="O10" s="17"/>
      <c r="P10" s="157"/>
      <c r="Q10" s="156"/>
      <c r="R10" s="160" t="s">
        <v>884</v>
      </c>
      <c r="S10" s="181">
        <f>概要表【係数】!E48</f>
        <v>9511.1235592387511</v>
      </c>
      <c r="T10" s="157"/>
      <c r="U10" s="161" t="s">
        <v>780</v>
      </c>
      <c r="V10" s="181">
        <f>概要表【係数】!E35</f>
        <v>28145.306270412588</v>
      </c>
      <c r="W10" s="181">
        <f>概要表【係数】!F35</f>
        <v>15105.036952557855</v>
      </c>
      <c r="X10" s="181">
        <f>概要表【係数】!G35</f>
        <v>8689.5321779888582</v>
      </c>
      <c r="Y10" s="181">
        <f>概要表【係数】!H35</f>
        <v>3.3799213109439639E-3</v>
      </c>
      <c r="Z10" s="181">
        <f>概要表【係数】!I35</f>
        <v>3.1725224796647976E-3</v>
      </c>
      <c r="AA10" s="157"/>
      <c r="AB10" s="155" t="s">
        <v>36</v>
      </c>
      <c r="AC10" s="40" t="s">
        <v>142</v>
      </c>
      <c r="AD10" s="40">
        <v>3.3351749539594841E-2</v>
      </c>
      <c r="AE10" s="40">
        <v>2.9225352112676059E-2</v>
      </c>
      <c r="AF10" s="40">
        <v>0</v>
      </c>
      <c r="AG10" s="40">
        <v>0</v>
      </c>
      <c r="AH10" s="40">
        <v>0</v>
      </c>
      <c r="AI10" s="40">
        <v>0</v>
      </c>
      <c r="AJ10" s="40">
        <v>0</v>
      </c>
      <c r="AK10" s="40">
        <v>0</v>
      </c>
      <c r="AL10" s="40">
        <v>0</v>
      </c>
      <c r="AM10" s="40">
        <v>0</v>
      </c>
      <c r="AN10" s="40">
        <v>0</v>
      </c>
      <c r="AO10" s="40">
        <v>0</v>
      </c>
      <c r="AP10" s="40">
        <v>0</v>
      </c>
      <c r="AQ10" s="40">
        <v>0</v>
      </c>
      <c r="AR10" s="40">
        <v>0</v>
      </c>
      <c r="AS10" s="40">
        <v>0</v>
      </c>
      <c r="AT10" s="40">
        <v>0</v>
      </c>
      <c r="AU10" s="40">
        <v>0</v>
      </c>
      <c r="AV10" s="40">
        <v>0</v>
      </c>
      <c r="AW10" s="40">
        <v>0</v>
      </c>
      <c r="AX10" s="40">
        <v>0</v>
      </c>
      <c r="AY10" s="40">
        <v>0</v>
      </c>
      <c r="AZ10" s="40">
        <v>0</v>
      </c>
      <c r="BA10" s="40">
        <v>0</v>
      </c>
      <c r="BB10" s="40">
        <v>0</v>
      </c>
      <c r="BC10" s="40">
        <v>0</v>
      </c>
      <c r="BD10" s="40">
        <v>0</v>
      </c>
      <c r="BE10" s="40">
        <v>0</v>
      </c>
      <c r="BF10" s="40">
        <v>0</v>
      </c>
      <c r="BG10" s="40">
        <v>0</v>
      </c>
      <c r="BH10" s="40">
        <v>0</v>
      </c>
      <c r="BI10" s="40">
        <v>0</v>
      </c>
      <c r="BJ10" s="40">
        <v>0</v>
      </c>
      <c r="BK10" s="40">
        <v>0</v>
      </c>
      <c r="BL10" s="40">
        <v>0</v>
      </c>
      <c r="BM10" s="40">
        <v>0</v>
      </c>
      <c r="BN10" s="40">
        <v>0</v>
      </c>
      <c r="BO10" s="40">
        <v>0</v>
      </c>
      <c r="BP10" s="40">
        <v>0</v>
      </c>
      <c r="BQ10" s="40">
        <v>0</v>
      </c>
      <c r="BR10" s="40">
        <v>0</v>
      </c>
      <c r="BS10" s="40">
        <v>0</v>
      </c>
      <c r="BT10" s="40">
        <v>0</v>
      </c>
      <c r="BU10" s="40">
        <v>0</v>
      </c>
      <c r="BV10" s="40">
        <v>0</v>
      </c>
      <c r="BW10" s="40">
        <v>0</v>
      </c>
      <c r="BX10" s="40">
        <v>0</v>
      </c>
      <c r="BY10" s="40">
        <v>0</v>
      </c>
      <c r="BZ10" s="40">
        <v>0</v>
      </c>
      <c r="CA10" s="40">
        <v>0</v>
      </c>
      <c r="CB10" s="40">
        <v>0</v>
      </c>
      <c r="CC10" s="40">
        <v>0</v>
      </c>
      <c r="CD10" s="40">
        <v>0</v>
      </c>
      <c r="CE10" s="40">
        <v>0</v>
      </c>
      <c r="CF10" s="40">
        <v>0</v>
      </c>
      <c r="CG10" s="40">
        <v>0</v>
      </c>
      <c r="CH10" s="40">
        <v>0</v>
      </c>
      <c r="CI10" s="40">
        <v>0</v>
      </c>
      <c r="CJ10" s="40">
        <v>0</v>
      </c>
      <c r="CK10" s="40">
        <v>0</v>
      </c>
      <c r="CL10" s="40">
        <v>0</v>
      </c>
      <c r="CM10" s="40">
        <v>0</v>
      </c>
      <c r="CN10" s="40">
        <v>0</v>
      </c>
      <c r="CO10" s="40">
        <v>0</v>
      </c>
      <c r="CP10" s="40">
        <v>0</v>
      </c>
      <c r="CQ10" s="40">
        <v>0</v>
      </c>
      <c r="CR10" s="40">
        <v>0</v>
      </c>
      <c r="CS10" s="40">
        <v>0</v>
      </c>
      <c r="CT10" s="40">
        <v>0</v>
      </c>
      <c r="CU10" s="40">
        <v>0</v>
      </c>
      <c r="CV10" s="40">
        <v>0</v>
      </c>
      <c r="CW10" s="40">
        <v>0</v>
      </c>
      <c r="CX10" s="40">
        <v>0</v>
      </c>
      <c r="CY10" s="40">
        <v>0</v>
      </c>
      <c r="CZ10" s="40">
        <v>0</v>
      </c>
      <c r="DA10" s="40">
        <v>0</v>
      </c>
      <c r="DB10" s="40">
        <v>0</v>
      </c>
      <c r="DC10" s="40">
        <v>0</v>
      </c>
      <c r="DD10" s="40">
        <v>0</v>
      </c>
      <c r="DE10" s="40">
        <v>0</v>
      </c>
      <c r="DF10" s="40">
        <v>0</v>
      </c>
      <c r="DG10" s="40">
        <v>0</v>
      </c>
      <c r="DH10" s="40">
        <v>0</v>
      </c>
      <c r="DI10" s="40">
        <v>0</v>
      </c>
      <c r="DJ10" s="40">
        <v>0</v>
      </c>
      <c r="DK10" s="40">
        <v>0</v>
      </c>
      <c r="DL10" s="40">
        <v>0</v>
      </c>
      <c r="DM10" s="40">
        <v>0</v>
      </c>
      <c r="DN10" s="40">
        <v>0</v>
      </c>
      <c r="DO10" s="40">
        <v>2.4564163727256577E-4</v>
      </c>
      <c r="DP10" s="40">
        <v>0</v>
      </c>
      <c r="DQ10" s="40">
        <v>0</v>
      </c>
      <c r="DR10" s="40">
        <v>0</v>
      </c>
      <c r="DS10" s="40">
        <v>0</v>
      </c>
      <c r="DT10" s="40">
        <v>0</v>
      </c>
      <c r="DU10" s="40">
        <v>0</v>
      </c>
      <c r="DV10" s="40">
        <v>0</v>
      </c>
      <c r="DW10" s="40">
        <v>0</v>
      </c>
      <c r="DX10" s="40">
        <v>0</v>
      </c>
      <c r="DY10" s="40">
        <v>0</v>
      </c>
      <c r="DZ10" s="40">
        <v>0</v>
      </c>
      <c r="EA10" s="40">
        <v>0</v>
      </c>
      <c r="EB10" s="40">
        <v>0</v>
      </c>
      <c r="EC10" s="40">
        <v>6.4639267082325998E-4</v>
      </c>
      <c r="ED10" s="40">
        <v>0</v>
      </c>
      <c r="EE10" s="40">
        <v>0</v>
      </c>
      <c r="EF10" s="40">
        <v>0</v>
      </c>
      <c r="EG10" s="40">
        <v>6.5107526543353608E-5</v>
      </c>
      <c r="EI10" s="155" t="s">
        <v>36</v>
      </c>
      <c r="EJ10" s="40" t="s">
        <v>142</v>
      </c>
      <c r="EK10" s="54">
        <v>2.8744513379048705E-2</v>
      </c>
      <c r="EL10" s="40">
        <v>2.5230007727788491E-2</v>
      </c>
      <c r="EM10" s="40">
        <v>1.0000041309589587</v>
      </c>
      <c r="EN10" s="40">
        <v>5.9161174662538785E-7</v>
      </c>
      <c r="EO10" s="40">
        <v>4.8549491985179141E-7</v>
      </c>
      <c r="EP10" s="40">
        <v>0</v>
      </c>
      <c r="EQ10" s="40">
        <v>2.7704012974261476E-8</v>
      </c>
      <c r="ER10" s="40">
        <v>1.4855351916825827E-4</v>
      </c>
      <c r="ES10" s="40">
        <v>0</v>
      </c>
      <c r="ET10" s="40">
        <v>0</v>
      </c>
      <c r="EU10" s="40">
        <v>0</v>
      </c>
      <c r="EV10" s="40">
        <v>1.9470489712714677E-5</v>
      </c>
      <c r="EW10" s="40">
        <v>2.8059685183714979E-6</v>
      </c>
      <c r="EX10" s="40">
        <v>1.1454819691664864E-7</v>
      </c>
      <c r="EY10" s="40">
        <v>3.9513584375027707E-8</v>
      </c>
      <c r="EZ10" s="40">
        <v>0</v>
      </c>
      <c r="FA10" s="40">
        <v>2.3532010692156948E-8</v>
      </c>
      <c r="FB10" s="40">
        <v>1.7645097238249084E-8</v>
      </c>
      <c r="FC10" s="40">
        <v>0</v>
      </c>
      <c r="FD10" s="40">
        <v>4.6006294129422455E-8</v>
      </c>
      <c r="FE10" s="40">
        <v>0</v>
      </c>
      <c r="FF10" s="40">
        <v>0</v>
      </c>
      <c r="FG10" s="40">
        <v>0</v>
      </c>
      <c r="FH10" s="40">
        <v>0</v>
      </c>
      <c r="FI10" s="40">
        <v>3.3848195634771753E-6</v>
      </c>
      <c r="FJ10" s="40">
        <v>9.8372576885214763E-7</v>
      </c>
      <c r="FK10" s="40">
        <v>0</v>
      </c>
      <c r="FL10" s="40">
        <v>0</v>
      </c>
      <c r="FM10" s="40">
        <v>2.3465397189503425E-8</v>
      </c>
      <c r="FN10" s="40">
        <v>5.9508113733546454E-6</v>
      </c>
      <c r="FO10" s="40">
        <v>1.2781160301451375E-5</v>
      </c>
      <c r="FP10" s="40">
        <v>0</v>
      </c>
      <c r="FQ10" s="40">
        <v>3.4152103995221755E-8</v>
      </c>
      <c r="FR10" s="40">
        <v>1.5159329193109502E-8</v>
      </c>
      <c r="FS10" s="40">
        <v>1.2526816684180778E-6</v>
      </c>
      <c r="FT10" s="40">
        <v>0</v>
      </c>
      <c r="FU10" s="40">
        <v>9.1726300723721543E-9</v>
      </c>
      <c r="FV10" s="40">
        <v>5.9960488478869639E-8</v>
      </c>
      <c r="FW10" s="40">
        <v>1.1762446728176288E-8</v>
      </c>
      <c r="FX10" s="40">
        <v>0</v>
      </c>
      <c r="FY10" s="40">
        <v>3.2004439533180219E-8</v>
      </c>
      <c r="FZ10" s="40">
        <v>7.6334349094677011E-8</v>
      </c>
      <c r="GA10" s="40">
        <v>3.0148451535228785E-8</v>
      </c>
      <c r="GB10" s="40">
        <v>5.0727711973995702E-8</v>
      </c>
      <c r="GC10" s="40">
        <v>4.8211273074853154E-8</v>
      </c>
      <c r="GD10" s="40">
        <v>4.9151584732369074E-8</v>
      </c>
      <c r="GE10" s="40">
        <v>0</v>
      </c>
      <c r="GF10" s="40">
        <v>1.4920816656636351E-7</v>
      </c>
      <c r="GG10" s="40">
        <v>1.083138621046058E-7</v>
      </c>
      <c r="GH10" s="40">
        <v>0</v>
      </c>
      <c r="GI10" s="40">
        <v>7.5334349116106737E-8</v>
      </c>
      <c r="GJ10" s="40">
        <v>6.6141948622967409E-8</v>
      </c>
      <c r="GK10" s="40">
        <v>2.5299974329233507E-7</v>
      </c>
      <c r="GL10" s="40">
        <v>4.0270160644501408E-8</v>
      </c>
      <c r="GM10" s="40">
        <v>2.538137274509463E-8</v>
      </c>
      <c r="GN10" s="40">
        <v>3.5361927990915485E-8</v>
      </c>
      <c r="GO10" s="40">
        <v>3.6427258739699674E-8</v>
      </c>
      <c r="GP10" s="40">
        <v>5.8379637169577562E-8</v>
      </c>
      <c r="GQ10" s="40">
        <v>2.3341272969953334E-8</v>
      </c>
      <c r="GR10" s="40">
        <v>3.6107726764715557E-6</v>
      </c>
      <c r="GS10" s="40">
        <v>1.9504431057426275E-8</v>
      </c>
      <c r="GT10" s="40">
        <v>5.5107512847669923E-7</v>
      </c>
      <c r="GU10" s="40">
        <v>2.993899433172919E-8</v>
      </c>
      <c r="GV10" s="40">
        <v>1.9639251834588953E-6</v>
      </c>
      <c r="GW10" s="40">
        <v>9.9190144770466412E-7</v>
      </c>
      <c r="GX10" s="40">
        <v>4.9649758311183567E-8</v>
      </c>
      <c r="GY10" s="40">
        <v>4.7942352156492308E-8</v>
      </c>
      <c r="GZ10" s="40">
        <v>4.1504926835652732E-8</v>
      </c>
      <c r="HA10" s="40">
        <v>3.9472593086735126E-8</v>
      </c>
      <c r="HB10" s="40">
        <v>1.5886551001045946E-7</v>
      </c>
      <c r="HC10" s="40">
        <v>4.6934215907758388E-8</v>
      </c>
      <c r="HD10" s="40">
        <v>1.957242363023823E-8</v>
      </c>
      <c r="HE10" s="40">
        <v>1.2582325084524542E-8</v>
      </c>
      <c r="HF10" s="40">
        <v>5.8750116289212311E-9</v>
      </c>
      <c r="HG10" s="40">
        <v>6.0003623956184302E-7</v>
      </c>
      <c r="HH10" s="40">
        <v>3.869939349260736E-8</v>
      </c>
      <c r="HI10" s="40">
        <v>4.627368930364423E-8</v>
      </c>
      <c r="HJ10" s="40">
        <v>1.6102444728959188E-8</v>
      </c>
      <c r="HK10" s="40">
        <v>0</v>
      </c>
      <c r="HL10" s="40">
        <v>6.3241854810625517E-8</v>
      </c>
      <c r="HM10" s="40">
        <v>4.6899417048897292E-8</v>
      </c>
      <c r="HN10" s="40">
        <v>4.075789819041259E-8</v>
      </c>
      <c r="HO10" s="40">
        <v>3.7580185113523537E-8</v>
      </c>
      <c r="HP10" s="40">
        <v>5.4801779645005365E-7</v>
      </c>
      <c r="HQ10" s="40">
        <v>1.3115040230930306E-5</v>
      </c>
      <c r="HR10" s="40">
        <v>3.669073211850125E-7</v>
      </c>
      <c r="HS10" s="40">
        <v>2.7687277252845115E-6</v>
      </c>
      <c r="HT10" s="40">
        <v>1.8472636193213353E-5</v>
      </c>
      <c r="HU10" s="40">
        <v>5.2200634151160171E-8</v>
      </c>
      <c r="HV10" s="40">
        <v>2.1299281565337244E-4</v>
      </c>
      <c r="HW10" s="40">
        <v>8.0230222008611978E-7</v>
      </c>
      <c r="HX10" s="40">
        <v>9.3975153337414476E-7</v>
      </c>
      <c r="HY10" s="40">
        <v>1.9875843349691664E-8</v>
      </c>
      <c r="HZ10" s="40">
        <v>3.4949190612797286E-6</v>
      </c>
      <c r="IA10" s="40">
        <v>4.8768946556209315E-6</v>
      </c>
      <c r="IB10" s="40">
        <v>2.376233001032183E-6</v>
      </c>
      <c r="IC10" s="40">
        <v>1.0868549868235189E-7</v>
      </c>
      <c r="ID10" s="40">
        <v>4.8128922982932732E-6</v>
      </c>
      <c r="IE10" s="40">
        <v>2.6829847389674689E-8</v>
      </c>
      <c r="IF10" s="40">
        <v>7.8001599159889831E-8</v>
      </c>
      <c r="IG10" s="40">
        <v>1.153410382206129E-5</v>
      </c>
      <c r="IH10" s="40">
        <v>2.4822137033210676E-5</v>
      </c>
      <c r="II10" s="40">
        <v>2.5781016337532497E-7</v>
      </c>
      <c r="IJ10" s="40">
        <v>5.6297844615691632E-4</v>
      </c>
      <c r="IK10" s="40">
        <v>4.5772476213885881E-6</v>
      </c>
      <c r="IL10" s="40">
        <v>4.5925188433124557E-8</v>
      </c>
      <c r="IM10" s="40">
        <v>2.3298706249804471E-7</v>
      </c>
      <c r="IN10" s="40">
        <v>1.0550552732039009</v>
      </c>
      <c r="IO10" s="40">
        <v>0.92684507010953687</v>
      </c>
    </row>
    <row r="11" spans="2:249" x14ac:dyDescent="0.15">
      <c r="B11" s="155" t="s">
        <v>37</v>
      </c>
      <c r="C11" s="41" t="s">
        <v>143</v>
      </c>
      <c r="D11" s="41">
        <v>0.47139014980239707</v>
      </c>
      <c r="E11" s="40">
        <v>1.7279245526774758E-2</v>
      </c>
      <c r="F11" s="40">
        <v>0.99808293285012728</v>
      </c>
      <c r="G11" s="40">
        <v>1.9170671498727199E-3</v>
      </c>
      <c r="H11" s="40">
        <v>0.66999999999999993</v>
      </c>
      <c r="I11" s="40">
        <v>0.38</v>
      </c>
      <c r="J11" s="40">
        <v>6.0016027729425546E-4</v>
      </c>
      <c r="K11" s="54">
        <v>1.5</v>
      </c>
      <c r="L11" s="40">
        <v>0.5</v>
      </c>
      <c r="N11" s="179"/>
      <c r="O11" s="17"/>
      <c r="P11" s="157"/>
      <c r="Q11" s="156"/>
      <c r="R11" s="2"/>
      <c r="S11" s="2"/>
      <c r="T11" s="157"/>
      <c r="U11" s="161" t="s">
        <v>881</v>
      </c>
      <c r="V11" s="181">
        <f>概要表【係数】!E36</f>
        <v>5729.5192812943869</v>
      </c>
      <c r="W11" s="181">
        <f>概要表【係数】!F36</f>
        <v>2924.9483301097484</v>
      </c>
      <c r="X11" s="181">
        <f>概要表【係数】!G36</f>
        <v>1426.1191279347502</v>
      </c>
      <c r="Y11" s="181">
        <f>概要表【係数】!H36</f>
        <v>4.0196127365928268E-4</v>
      </c>
      <c r="Z11" s="181">
        <f>概要表【係数】!I36</f>
        <v>3.6382416834525603E-4</v>
      </c>
      <c r="AA11" s="157"/>
      <c r="AB11" s="155" t="s">
        <v>37</v>
      </c>
      <c r="AC11" s="40" t="s">
        <v>143</v>
      </c>
      <c r="AD11" s="40">
        <v>4.6040515653775324E-4</v>
      </c>
      <c r="AE11" s="40">
        <v>0</v>
      </c>
      <c r="AF11" s="40">
        <v>0</v>
      </c>
      <c r="AG11" s="40">
        <v>0.14000000000000001</v>
      </c>
      <c r="AH11" s="40">
        <v>8.5689802913453313E-6</v>
      </c>
      <c r="AI11" s="40">
        <v>0</v>
      </c>
      <c r="AJ11" s="40">
        <v>0</v>
      </c>
      <c r="AK11" s="40">
        <v>5.6513236519030896E-4</v>
      </c>
      <c r="AL11" s="40">
        <v>0</v>
      </c>
      <c r="AM11" s="40">
        <v>0</v>
      </c>
      <c r="AN11" s="40">
        <v>0</v>
      </c>
      <c r="AO11" s="40">
        <v>0</v>
      </c>
      <c r="AP11" s="40">
        <v>0</v>
      </c>
      <c r="AQ11" s="40">
        <v>9.3495934959349589E-2</v>
      </c>
      <c r="AR11" s="40">
        <v>1.4409221902017291E-5</v>
      </c>
      <c r="AS11" s="40">
        <v>0</v>
      </c>
      <c r="AT11" s="40">
        <v>0</v>
      </c>
      <c r="AU11" s="40">
        <v>0</v>
      </c>
      <c r="AV11" s="40">
        <v>0</v>
      </c>
      <c r="AW11" s="40">
        <v>2.8301886792452831E-4</v>
      </c>
      <c r="AX11" s="40">
        <v>0</v>
      </c>
      <c r="AY11" s="40">
        <v>0</v>
      </c>
      <c r="AZ11" s="40">
        <v>0</v>
      </c>
      <c r="BA11" s="40">
        <v>0</v>
      </c>
      <c r="BB11" s="40">
        <v>0</v>
      </c>
      <c r="BC11" s="40">
        <v>6.5225243820630585E-4</v>
      </c>
      <c r="BD11" s="40">
        <v>0</v>
      </c>
      <c r="BE11" s="40">
        <v>0</v>
      </c>
      <c r="BF11" s="40">
        <v>0</v>
      </c>
      <c r="BG11" s="40">
        <v>0</v>
      </c>
      <c r="BH11" s="40">
        <v>5.5428571428571428E-3</v>
      </c>
      <c r="BI11" s="40">
        <v>0</v>
      </c>
      <c r="BJ11" s="40">
        <v>0</v>
      </c>
      <c r="BK11" s="40">
        <v>0</v>
      </c>
      <c r="BL11" s="40">
        <v>0</v>
      </c>
      <c r="BM11" s="40">
        <v>0</v>
      </c>
      <c r="BN11" s="40">
        <v>0</v>
      </c>
      <c r="BO11" s="40">
        <v>0</v>
      </c>
      <c r="BP11" s="40">
        <v>0</v>
      </c>
      <c r="BQ11" s="40">
        <v>0</v>
      </c>
      <c r="BR11" s="40">
        <v>0</v>
      </c>
      <c r="BS11" s="40">
        <v>0</v>
      </c>
      <c r="BT11" s="40">
        <v>0</v>
      </c>
      <c r="BU11" s="40">
        <v>0</v>
      </c>
      <c r="BV11" s="40">
        <v>0</v>
      </c>
      <c r="BW11" s="40">
        <v>0</v>
      </c>
      <c r="BX11" s="40">
        <v>0</v>
      </c>
      <c r="BY11" s="40">
        <v>0</v>
      </c>
      <c r="BZ11" s="40">
        <v>0</v>
      </c>
      <c r="CA11" s="40">
        <v>0</v>
      </c>
      <c r="CB11" s="40">
        <v>0</v>
      </c>
      <c r="CC11" s="40">
        <v>0</v>
      </c>
      <c r="CD11" s="40">
        <v>0</v>
      </c>
      <c r="CE11" s="40">
        <v>0</v>
      </c>
      <c r="CF11" s="40">
        <v>0</v>
      </c>
      <c r="CG11" s="40">
        <v>0</v>
      </c>
      <c r="CH11" s="40">
        <v>0</v>
      </c>
      <c r="CI11" s="40">
        <v>2.6488312032315739E-6</v>
      </c>
      <c r="CJ11" s="40">
        <v>0</v>
      </c>
      <c r="CK11" s="40">
        <v>2.943626770341572E-4</v>
      </c>
      <c r="CL11" s="40">
        <v>0</v>
      </c>
      <c r="CM11" s="40">
        <v>1.1314113308749582E-5</v>
      </c>
      <c r="CN11" s="40">
        <v>4.4058744993324434E-5</v>
      </c>
      <c r="CO11" s="40">
        <v>3.3931853527498941E-5</v>
      </c>
      <c r="CP11" s="40">
        <v>2.834467120181406E-5</v>
      </c>
      <c r="CQ11" s="40">
        <v>0</v>
      </c>
      <c r="CR11" s="40">
        <v>0</v>
      </c>
      <c r="CS11" s="40">
        <v>0</v>
      </c>
      <c r="CT11" s="40">
        <v>0</v>
      </c>
      <c r="CU11" s="40">
        <v>0</v>
      </c>
      <c r="CV11" s="40">
        <v>0</v>
      </c>
      <c r="CW11" s="40">
        <v>0</v>
      </c>
      <c r="CX11" s="40">
        <v>0</v>
      </c>
      <c r="CY11" s="40">
        <v>0</v>
      </c>
      <c r="CZ11" s="40">
        <v>0</v>
      </c>
      <c r="DA11" s="40">
        <v>0</v>
      </c>
      <c r="DB11" s="40">
        <v>0</v>
      </c>
      <c r="DC11" s="40">
        <v>0</v>
      </c>
      <c r="DD11" s="40">
        <v>0</v>
      </c>
      <c r="DE11" s="40">
        <v>0</v>
      </c>
      <c r="DF11" s="40">
        <v>0</v>
      </c>
      <c r="DG11" s="40">
        <v>0</v>
      </c>
      <c r="DH11" s="40">
        <v>0</v>
      </c>
      <c r="DI11" s="40">
        <v>0</v>
      </c>
      <c r="DJ11" s="40">
        <v>0</v>
      </c>
      <c r="DK11" s="40">
        <v>0</v>
      </c>
      <c r="DL11" s="40">
        <v>0</v>
      </c>
      <c r="DM11" s="40">
        <v>0</v>
      </c>
      <c r="DN11" s="40">
        <v>3.6716678647898644E-6</v>
      </c>
      <c r="DO11" s="40">
        <v>6.8515745933463601E-5</v>
      </c>
      <c r="DP11" s="40">
        <v>0</v>
      </c>
      <c r="DQ11" s="40">
        <v>1.0137792880836327E-5</v>
      </c>
      <c r="DR11" s="40">
        <v>0</v>
      </c>
      <c r="DS11" s="40">
        <v>1.5573298805927205E-4</v>
      </c>
      <c r="DT11" s="40">
        <v>2.3552365688802172E-4</v>
      </c>
      <c r="DU11" s="40">
        <v>0</v>
      </c>
      <c r="DV11" s="40">
        <v>0</v>
      </c>
      <c r="DW11" s="40">
        <v>0</v>
      </c>
      <c r="DX11" s="40">
        <v>0</v>
      </c>
      <c r="DY11" s="40">
        <v>0</v>
      </c>
      <c r="DZ11" s="40">
        <v>1.0358796296296297E-3</v>
      </c>
      <c r="EA11" s="40">
        <v>1.8679667075034417E-3</v>
      </c>
      <c r="EB11" s="40">
        <v>0</v>
      </c>
      <c r="EC11" s="40">
        <v>0</v>
      </c>
      <c r="ED11" s="40">
        <v>1.0951327433628319E-4</v>
      </c>
      <c r="EE11" s="40">
        <v>0</v>
      </c>
      <c r="EF11" s="40">
        <v>0</v>
      </c>
      <c r="EG11" s="40">
        <v>9.2819133871647864E-5</v>
      </c>
      <c r="EI11" s="155" t="s">
        <v>37</v>
      </c>
      <c r="EJ11" s="40" t="s">
        <v>143</v>
      </c>
      <c r="EK11" s="54">
        <v>8.8797690088667723E-7</v>
      </c>
      <c r="EL11" s="40">
        <v>1.2708746291459799E-8</v>
      </c>
      <c r="EM11" s="40">
        <v>6.8085869770578362E-10</v>
      </c>
      <c r="EN11" s="40">
        <v>1.0002684773826451</v>
      </c>
      <c r="EO11" s="40">
        <v>2.4599366273747723E-8</v>
      </c>
      <c r="EP11" s="40">
        <v>0</v>
      </c>
      <c r="EQ11" s="40">
        <v>4.1150669740797279E-9</v>
      </c>
      <c r="ER11" s="40">
        <v>1.1354774850944329E-6</v>
      </c>
      <c r="ES11" s="40">
        <v>0</v>
      </c>
      <c r="ET11" s="40">
        <v>0</v>
      </c>
      <c r="EU11" s="40">
        <v>0</v>
      </c>
      <c r="EV11" s="40">
        <v>3.2255593631295132E-9</v>
      </c>
      <c r="EW11" s="40">
        <v>4.4013203793859854E-9</v>
      </c>
      <c r="EX11" s="40">
        <v>1.7975320699684832E-4</v>
      </c>
      <c r="EY11" s="40">
        <v>2.1929577225876867E-7</v>
      </c>
      <c r="EZ11" s="40">
        <v>0</v>
      </c>
      <c r="FA11" s="40">
        <v>6.6655663588692066E-9</v>
      </c>
      <c r="FB11" s="40">
        <v>3.428596497293901E-9</v>
      </c>
      <c r="FC11" s="40">
        <v>0</v>
      </c>
      <c r="FD11" s="40">
        <v>5.4634633191459801E-7</v>
      </c>
      <c r="FE11" s="40">
        <v>0</v>
      </c>
      <c r="FF11" s="40">
        <v>0</v>
      </c>
      <c r="FG11" s="40">
        <v>0</v>
      </c>
      <c r="FH11" s="40">
        <v>0</v>
      </c>
      <c r="FI11" s="40">
        <v>4.3596226047776499E-9</v>
      </c>
      <c r="FJ11" s="40">
        <v>1.2675912650939162E-6</v>
      </c>
      <c r="FK11" s="40">
        <v>0</v>
      </c>
      <c r="FL11" s="40">
        <v>0</v>
      </c>
      <c r="FM11" s="40">
        <v>1.565639799322197E-9</v>
      </c>
      <c r="FN11" s="40">
        <v>2.0869674338799682E-9</v>
      </c>
      <c r="FO11" s="40">
        <v>1.0649082753617004E-5</v>
      </c>
      <c r="FP11" s="40">
        <v>0</v>
      </c>
      <c r="FQ11" s="40">
        <v>1.7417608768973466E-9</v>
      </c>
      <c r="FR11" s="40">
        <v>5.3536939344619301E-8</v>
      </c>
      <c r="FS11" s="40">
        <v>6.6238936662873057E-9</v>
      </c>
      <c r="FT11" s="40">
        <v>0</v>
      </c>
      <c r="FU11" s="40">
        <v>7.8849231173663218E-10</v>
      </c>
      <c r="FV11" s="40">
        <v>2.323091326523486E-9</v>
      </c>
      <c r="FW11" s="40">
        <v>5.5013171226871189E-10</v>
      </c>
      <c r="FX11" s="40">
        <v>0</v>
      </c>
      <c r="FY11" s="40">
        <v>4.0236945676448291E-9</v>
      </c>
      <c r="FZ11" s="40">
        <v>4.184784911292008E-9</v>
      </c>
      <c r="GA11" s="40">
        <v>2.5243486774417163E-9</v>
      </c>
      <c r="GB11" s="40">
        <v>8.6345845797436889E-10</v>
      </c>
      <c r="GC11" s="40">
        <v>1.0352209403970369E-9</v>
      </c>
      <c r="GD11" s="40">
        <v>6.1396480376099786E-9</v>
      </c>
      <c r="GE11" s="40">
        <v>0</v>
      </c>
      <c r="GF11" s="40">
        <v>2.0154706697550794E-9</v>
      </c>
      <c r="GG11" s="40">
        <v>1.386950891501512E-9</v>
      </c>
      <c r="GH11" s="40">
        <v>0</v>
      </c>
      <c r="GI11" s="40">
        <v>9.7002493312689033E-10</v>
      </c>
      <c r="GJ11" s="40">
        <v>2.386197286666511E-9</v>
      </c>
      <c r="GK11" s="40">
        <v>1.1318669527291697E-9</v>
      </c>
      <c r="GL11" s="40">
        <v>1.1072941733204951E-9</v>
      </c>
      <c r="GM11" s="40">
        <v>1.069614296880598E-9</v>
      </c>
      <c r="GN11" s="40">
        <v>2.5859466657501557E-9</v>
      </c>
      <c r="GO11" s="40">
        <v>1.8415965858100515E-9</v>
      </c>
      <c r="GP11" s="40">
        <v>1.4673051971272123E-8</v>
      </c>
      <c r="GQ11" s="40">
        <v>5.7932425415659173E-9</v>
      </c>
      <c r="GR11" s="40">
        <v>6.3505419228787412E-7</v>
      </c>
      <c r="GS11" s="40">
        <v>4.4346968015646555E-10</v>
      </c>
      <c r="GT11" s="40">
        <v>1.7473251464587693E-7</v>
      </c>
      <c r="GU11" s="40">
        <v>1.2082775612224897E-7</v>
      </c>
      <c r="GV11" s="40">
        <v>7.0015104175687963E-8</v>
      </c>
      <c r="GW11" s="40">
        <v>6.664159756293446E-8</v>
      </c>
      <c r="GX11" s="40">
        <v>6.8956024721395329E-9</v>
      </c>
      <c r="GY11" s="40">
        <v>2.9070385212866182E-9</v>
      </c>
      <c r="GZ11" s="40">
        <v>3.8175194575658105E-9</v>
      </c>
      <c r="HA11" s="40">
        <v>1.2848393442296878E-9</v>
      </c>
      <c r="HB11" s="40">
        <v>2.3905788667022902E-9</v>
      </c>
      <c r="HC11" s="40">
        <v>6.7541241388357475E-10</v>
      </c>
      <c r="HD11" s="40">
        <v>8.108932422301712E-10</v>
      </c>
      <c r="HE11" s="40">
        <v>1.2906739560636498E-9</v>
      </c>
      <c r="HF11" s="40">
        <v>1.0857417793304139E-9</v>
      </c>
      <c r="HG11" s="40">
        <v>3.1053733207391296E-9</v>
      </c>
      <c r="HH11" s="40">
        <v>8.922871108871455E-10</v>
      </c>
      <c r="HI11" s="40">
        <v>3.6570617816411609E-9</v>
      </c>
      <c r="HJ11" s="40">
        <v>1.2849437972265199E-9</v>
      </c>
      <c r="HK11" s="40">
        <v>0</v>
      </c>
      <c r="HL11" s="40">
        <v>1.3387473325875807E-9</v>
      </c>
      <c r="HM11" s="40">
        <v>2.9975661123506615E-9</v>
      </c>
      <c r="HN11" s="40">
        <v>4.0275753331579253E-8</v>
      </c>
      <c r="HO11" s="40">
        <v>4.1486203288554398E-10</v>
      </c>
      <c r="HP11" s="40">
        <v>1.1025501129775774E-9</v>
      </c>
      <c r="HQ11" s="40">
        <v>2.8251181847505442E-9</v>
      </c>
      <c r="HR11" s="40">
        <v>1.0537958267242337E-9</v>
      </c>
      <c r="HS11" s="40">
        <v>1.7762969571436412E-9</v>
      </c>
      <c r="HT11" s="40">
        <v>2.7109167926352642E-9</v>
      </c>
      <c r="HU11" s="40">
        <v>7.923997983222522E-9</v>
      </c>
      <c r="HV11" s="40">
        <v>1.3899795455269459E-7</v>
      </c>
      <c r="HW11" s="40">
        <v>2.482550848670529E-9</v>
      </c>
      <c r="HX11" s="40">
        <v>2.422628902810056E-8</v>
      </c>
      <c r="HY11" s="40">
        <v>2.4028788127814285E-9</v>
      </c>
      <c r="HZ11" s="40">
        <v>3.0778300325525249E-7</v>
      </c>
      <c r="IA11" s="40">
        <v>4.6841776018805893E-7</v>
      </c>
      <c r="IB11" s="40">
        <v>2.4838888135835247E-9</v>
      </c>
      <c r="IC11" s="40">
        <v>1.2015493317351647E-9</v>
      </c>
      <c r="ID11" s="40">
        <v>1.856066658440888E-9</v>
      </c>
      <c r="IE11" s="40">
        <v>9.8521239166233426E-10</v>
      </c>
      <c r="IF11" s="40">
        <v>1.3220604352327308E-9</v>
      </c>
      <c r="IG11" s="40">
        <v>2.0333899575185169E-6</v>
      </c>
      <c r="IH11" s="40">
        <v>3.6389922426041037E-6</v>
      </c>
      <c r="II11" s="40">
        <v>4.3222164787332288E-9</v>
      </c>
      <c r="IJ11" s="40">
        <v>3.2233685470363994E-9</v>
      </c>
      <c r="IK11" s="40">
        <v>2.1560534753575566E-7</v>
      </c>
      <c r="IL11" s="40">
        <v>5.1188815031656405E-9</v>
      </c>
      <c r="IM11" s="40">
        <v>2.7019477287969694E-9</v>
      </c>
      <c r="IN11" s="40">
        <v>1.0004711392395653</v>
      </c>
      <c r="IO11" s="40">
        <v>0.87889399422190828</v>
      </c>
    </row>
    <row r="12" spans="2:249" x14ac:dyDescent="0.15">
      <c r="B12" s="155" t="s">
        <v>38</v>
      </c>
      <c r="C12" s="41" t="s">
        <v>144</v>
      </c>
      <c r="D12" s="62">
        <v>0.46442694190471312</v>
      </c>
      <c r="E12" s="61">
        <v>2.3938940873812486E-2</v>
      </c>
      <c r="F12" s="61">
        <v>0.96231177579529414</v>
      </c>
      <c r="G12" s="61">
        <v>3.7688224204705856E-2</v>
      </c>
      <c r="H12" s="61">
        <v>0.64047863875627375</v>
      </c>
      <c r="I12" s="61">
        <v>0.14783449626637288</v>
      </c>
      <c r="J12" s="61">
        <v>1.1671512745544683E-3</v>
      </c>
      <c r="K12" s="73">
        <v>8.1405312767780638E-2</v>
      </c>
      <c r="L12" s="61">
        <v>3.109315705716734E-2</v>
      </c>
      <c r="O12" s="158" t="s">
        <v>374</v>
      </c>
      <c r="P12" s="158">
        <v>100</v>
      </c>
      <c r="Q12" s="156"/>
      <c r="R12" s="117" t="s">
        <v>494</v>
      </c>
      <c r="S12" s="182" t="s">
        <v>774</v>
      </c>
      <c r="T12" s="157"/>
      <c r="U12" s="161" t="s">
        <v>882</v>
      </c>
      <c r="V12" s="181">
        <f>概要表【係数】!E37</f>
        <v>2900.3353386003837</v>
      </c>
      <c r="W12" s="181">
        <f>概要表【係数】!F37</f>
        <v>1736.4774044095141</v>
      </c>
      <c r="X12" s="181">
        <f>概要表【係数】!G37</f>
        <v>915.28930142157878</v>
      </c>
      <c r="Y12" s="181">
        <f>概要表【係数】!H37</f>
        <v>2.7521238097732027E-4</v>
      </c>
      <c r="Z12" s="181">
        <f>概要表【係数】!I37</f>
        <v>2.4585560358201641E-4</v>
      </c>
      <c r="AA12" s="157"/>
      <c r="AB12" s="155" t="s">
        <v>38</v>
      </c>
      <c r="AC12" s="40" t="s">
        <v>144</v>
      </c>
      <c r="AD12" s="61">
        <v>0</v>
      </c>
      <c r="AE12" s="61">
        <v>0</v>
      </c>
      <c r="AF12" s="61">
        <v>0</v>
      </c>
      <c r="AG12" s="61">
        <v>0</v>
      </c>
      <c r="AH12" s="61">
        <v>6.2272003917248128E-3</v>
      </c>
      <c r="AI12" s="61">
        <v>0</v>
      </c>
      <c r="AJ12" s="61">
        <v>0</v>
      </c>
      <c r="AK12" s="61">
        <v>1.3513200304204541E-2</v>
      </c>
      <c r="AL12" s="61">
        <v>0</v>
      </c>
      <c r="AM12" s="61">
        <v>0</v>
      </c>
      <c r="AN12" s="61">
        <v>0</v>
      </c>
      <c r="AO12" s="61">
        <v>0</v>
      </c>
      <c r="AP12" s="61">
        <v>0</v>
      </c>
      <c r="AQ12" s="61">
        <v>0</v>
      </c>
      <c r="AR12" s="61">
        <v>0</v>
      </c>
      <c r="AS12" s="61">
        <v>0</v>
      </c>
      <c r="AT12" s="61">
        <v>0</v>
      </c>
      <c r="AU12" s="61">
        <v>0</v>
      </c>
      <c r="AV12" s="61">
        <v>0</v>
      </c>
      <c r="AW12" s="61">
        <v>0</v>
      </c>
      <c r="AX12" s="61">
        <v>0</v>
      </c>
      <c r="AY12" s="61">
        <v>0</v>
      </c>
      <c r="AZ12" s="61">
        <v>0</v>
      </c>
      <c r="BA12" s="61">
        <v>0</v>
      </c>
      <c r="BB12" s="61">
        <v>1.4247821144372868E-4</v>
      </c>
      <c r="BC12" s="61">
        <v>0</v>
      </c>
      <c r="BD12" s="61">
        <v>0</v>
      </c>
      <c r="BE12" s="61">
        <v>0</v>
      </c>
      <c r="BF12" s="61">
        <v>0</v>
      </c>
      <c r="BG12" s="61">
        <v>0</v>
      </c>
      <c r="BH12" s="61">
        <v>0</v>
      </c>
      <c r="BI12" s="61">
        <v>0</v>
      </c>
      <c r="BJ12" s="61">
        <v>0</v>
      </c>
      <c r="BK12" s="61">
        <v>0</v>
      </c>
      <c r="BL12" s="61">
        <v>0</v>
      </c>
      <c r="BM12" s="61">
        <v>0</v>
      </c>
      <c r="BN12" s="61">
        <v>0</v>
      </c>
      <c r="BO12" s="61">
        <v>0</v>
      </c>
      <c r="BP12" s="61">
        <v>0</v>
      </c>
      <c r="BQ12" s="61">
        <v>0</v>
      </c>
      <c r="BR12" s="61">
        <v>0</v>
      </c>
      <c r="BS12" s="61">
        <v>0</v>
      </c>
      <c r="BT12" s="61">
        <v>0</v>
      </c>
      <c r="BU12" s="61">
        <v>0</v>
      </c>
      <c r="BV12" s="61">
        <v>0</v>
      </c>
      <c r="BW12" s="61">
        <v>0</v>
      </c>
      <c r="BX12" s="61">
        <v>0</v>
      </c>
      <c r="BY12" s="61">
        <v>0</v>
      </c>
      <c r="BZ12" s="61">
        <v>0</v>
      </c>
      <c r="CA12" s="61">
        <v>0</v>
      </c>
      <c r="CB12" s="61">
        <v>0</v>
      </c>
      <c r="CC12" s="61">
        <v>0</v>
      </c>
      <c r="CD12" s="61">
        <v>0</v>
      </c>
      <c r="CE12" s="61">
        <v>0</v>
      </c>
      <c r="CF12" s="61">
        <v>0</v>
      </c>
      <c r="CG12" s="61">
        <v>0</v>
      </c>
      <c r="CH12" s="61">
        <v>0</v>
      </c>
      <c r="CI12" s="61">
        <v>0</v>
      </c>
      <c r="CJ12" s="61">
        <v>0</v>
      </c>
      <c r="CK12" s="61">
        <v>8.5698417106359337E-3</v>
      </c>
      <c r="CL12" s="61">
        <v>0</v>
      </c>
      <c r="CM12" s="61">
        <v>0</v>
      </c>
      <c r="CN12" s="61">
        <v>0</v>
      </c>
      <c r="CO12" s="61">
        <v>0</v>
      </c>
      <c r="CP12" s="61">
        <v>0</v>
      </c>
      <c r="CQ12" s="61">
        <v>0</v>
      </c>
      <c r="CR12" s="61">
        <v>0</v>
      </c>
      <c r="CS12" s="61">
        <v>0</v>
      </c>
      <c r="CT12" s="61">
        <v>0</v>
      </c>
      <c r="CU12" s="61">
        <v>0</v>
      </c>
      <c r="CV12" s="61">
        <v>0</v>
      </c>
      <c r="CW12" s="61">
        <v>0</v>
      </c>
      <c r="CX12" s="61">
        <v>0</v>
      </c>
      <c r="CY12" s="61">
        <v>0</v>
      </c>
      <c r="CZ12" s="61">
        <v>0</v>
      </c>
      <c r="DA12" s="61">
        <v>0</v>
      </c>
      <c r="DB12" s="61">
        <v>0</v>
      </c>
      <c r="DC12" s="61">
        <v>0</v>
      </c>
      <c r="DD12" s="61">
        <v>0</v>
      </c>
      <c r="DE12" s="61">
        <v>0</v>
      </c>
      <c r="DF12" s="61">
        <v>0</v>
      </c>
      <c r="DG12" s="61">
        <v>0</v>
      </c>
      <c r="DH12" s="61">
        <v>0</v>
      </c>
      <c r="DI12" s="61">
        <v>0</v>
      </c>
      <c r="DJ12" s="61">
        <v>0</v>
      </c>
      <c r="DK12" s="61">
        <v>0</v>
      </c>
      <c r="DL12" s="61">
        <v>0</v>
      </c>
      <c r="DM12" s="61">
        <v>0</v>
      </c>
      <c r="DN12" s="61">
        <v>5.7587211774072616E-6</v>
      </c>
      <c r="DO12" s="61">
        <v>7.4352272438906798E-5</v>
      </c>
      <c r="DP12" s="61">
        <v>0</v>
      </c>
      <c r="DQ12" s="61">
        <v>2.3308813391618882E-4</v>
      </c>
      <c r="DR12" s="61">
        <v>0</v>
      </c>
      <c r="DS12" s="61">
        <v>9.3188030499208752E-4</v>
      </c>
      <c r="DT12" s="61">
        <v>1.6866420458504633E-3</v>
      </c>
      <c r="DU12" s="61">
        <v>0</v>
      </c>
      <c r="DV12" s="61">
        <v>0</v>
      </c>
      <c r="DW12" s="61">
        <v>0</v>
      </c>
      <c r="DX12" s="61">
        <v>0</v>
      </c>
      <c r="DY12" s="61">
        <v>0</v>
      </c>
      <c r="DZ12" s="61">
        <v>3.8753858024691357E-3</v>
      </c>
      <c r="EA12" s="61">
        <v>6.6063376990792783E-3</v>
      </c>
      <c r="EB12" s="61">
        <v>0</v>
      </c>
      <c r="EC12" s="61">
        <v>4.3262501590533147E-5</v>
      </c>
      <c r="ED12" s="61">
        <v>3.877212389380531E-4</v>
      </c>
      <c r="EE12" s="61">
        <v>0</v>
      </c>
      <c r="EF12" s="61">
        <v>0</v>
      </c>
      <c r="EG12" s="61">
        <v>5.8667970495496918E-4</v>
      </c>
      <c r="EI12" s="155" t="s">
        <v>38</v>
      </c>
      <c r="EJ12" s="40" t="s">
        <v>144</v>
      </c>
      <c r="EK12" s="54">
        <v>9.9669560424982222E-9</v>
      </c>
      <c r="EL12" s="40">
        <v>1.7003175937051751E-6</v>
      </c>
      <c r="EM12" s="40">
        <v>3.5872482913403286E-8</v>
      </c>
      <c r="EN12" s="40">
        <v>2.0998637918369482E-6</v>
      </c>
      <c r="EO12" s="40">
        <v>1.0002365386481775</v>
      </c>
      <c r="EP12" s="40">
        <v>0</v>
      </c>
      <c r="EQ12" s="40">
        <v>2.7938593835090093E-8</v>
      </c>
      <c r="ER12" s="40">
        <v>5.3141995143177938E-4</v>
      </c>
      <c r="ES12" s="40">
        <v>0</v>
      </c>
      <c r="ET12" s="40">
        <v>0</v>
      </c>
      <c r="EU12" s="40">
        <v>0</v>
      </c>
      <c r="EV12" s="40">
        <v>1.4571344786937408E-8</v>
      </c>
      <c r="EW12" s="40">
        <v>9.3173951398831422E-7</v>
      </c>
      <c r="EX12" s="40">
        <v>1.5896957784325709E-7</v>
      </c>
      <c r="EY12" s="40">
        <v>1.4691423405937261E-7</v>
      </c>
      <c r="EZ12" s="40">
        <v>0</v>
      </c>
      <c r="FA12" s="40">
        <v>1.2449974758994097E-8</v>
      </c>
      <c r="FB12" s="40">
        <v>1.0402331501475319E-8</v>
      </c>
      <c r="FC12" s="40">
        <v>0</v>
      </c>
      <c r="FD12" s="40">
        <v>3.3458140809814478E-8</v>
      </c>
      <c r="FE12" s="40">
        <v>0</v>
      </c>
      <c r="FF12" s="40">
        <v>0</v>
      </c>
      <c r="FG12" s="40">
        <v>0</v>
      </c>
      <c r="FH12" s="40">
        <v>0</v>
      </c>
      <c r="FI12" s="40">
        <v>6.4535732880897804E-6</v>
      </c>
      <c r="FJ12" s="40">
        <v>1.9477953388285702E-6</v>
      </c>
      <c r="FK12" s="40">
        <v>0</v>
      </c>
      <c r="FL12" s="40">
        <v>0</v>
      </c>
      <c r="FM12" s="40">
        <v>9.1027574235468171E-9</v>
      </c>
      <c r="FN12" s="40">
        <v>8.8845093103394009E-9</v>
      </c>
      <c r="FO12" s="40">
        <v>8.3697016594550649E-6</v>
      </c>
      <c r="FP12" s="40">
        <v>0</v>
      </c>
      <c r="FQ12" s="40">
        <v>9.7295300188227852E-9</v>
      </c>
      <c r="FR12" s="40">
        <v>4.7759043056521015E-8</v>
      </c>
      <c r="FS12" s="40">
        <v>1.4023645775720947E-7</v>
      </c>
      <c r="FT12" s="40">
        <v>0</v>
      </c>
      <c r="FU12" s="40">
        <v>2.3166504981362816E-8</v>
      </c>
      <c r="FV12" s="40">
        <v>5.6303278093711557E-8</v>
      </c>
      <c r="FW12" s="40">
        <v>7.629281612669418E-9</v>
      </c>
      <c r="FX12" s="40">
        <v>0</v>
      </c>
      <c r="FY12" s="40">
        <v>1.0531632620884886E-8</v>
      </c>
      <c r="FZ12" s="40">
        <v>7.5607537940756679E-9</v>
      </c>
      <c r="GA12" s="40">
        <v>6.7578055133803694E-9</v>
      </c>
      <c r="GB12" s="40">
        <v>6.6615589658753218E-9</v>
      </c>
      <c r="GC12" s="40">
        <v>1.7985563996305169E-8</v>
      </c>
      <c r="GD12" s="40">
        <v>3.9210301351764457E-8</v>
      </c>
      <c r="GE12" s="40">
        <v>0</v>
      </c>
      <c r="GF12" s="40">
        <v>3.9645988090433445E-8</v>
      </c>
      <c r="GG12" s="40">
        <v>2.1673260851920101E-8</v>
      </c>
      <c r="GH12" s="40">
        <v>0</v>
      </c>
      <c r="GI12" s="40">
        <v>5.0770186402731109E-8</v>
      </c>
      <c r="GJ12" s="40">
        <v>1.6942785275722915E-8</v>
      </c>
      <c r="GK12" s="40">
        <v>3.1018058654541341E-8</v>
      </c>
      <c r="GL12" s="40">
        <v>1.9295993632213944E-8</v>
      </c>
      <c r="GM12" s="40">
        <v>1.2652717138299849E-8</v>
      </c>
      <c r="GN12" s="40">
        <v>1.4792160119073396E-8</v>
      </c>
      <c r="GO12" s="40">
        <v>1.228948777497511E-8</v>
      </c>
      <c r="GP12" s="40">
        <v>1.7972976713349692E-8</v>
      </c>
      <c r="GQ12" s="40">
        <v>1.1377161589213904E-8</v>
      </c>
      <c r="GR12" s="40">
        <v>3.2390398618112375E-4</v>
      </c>
      <c r="GS12" s="40">
        <v>6.6773272877573945E-9</v>
      </c>
      <c r="GT12" s="40">
        <v>2.8790785086831773E-8</v>
      </c>
      <c r="GU12" s="40">
        <v>7.966729927114203E-8</v>
      </c>
      <c r="GV12" s="40">
        <v>6.5942500789069738E-8</v>
      </c>
      <c r="GW12" s="40">
        <v>5.8756195459063885E-8</v>
      </c>
      <c r="GX12" s="40">
        <v>4.3196554640788193E-9</v>
      </c>
      <c r="GY12" s="40">
        <v>5.7265420403161174E-9</v>
      </c>
      <c r="GZ12" s="40">
        <v>2.2169683994306759E-8</v>
      </c>
      <c r="HA12" s="40">
        <v>2.4407666724638558E-8</v>
      </c>
      <c r="HB12" s="40">
        <v>1.9753375254351691E-8</v>
      </c>
      <c r="HC12" s="40">
        <v>1.6003272244900146E-8</v>
      </c>
      <c r="HD12" s="40">
        <v>1.8568236715120778E-8</v>
      </c>
      <c r="HE12" s="40">
        <v>9.9179822403617842E-9</v>
      </c>
      <c r="HF12" s="40">
        <v>4.4163472113241418E-9</v>
      </c>
      <c r="HG12" s="40">
        <v>1.9520858533722892E-8</v>
      </c>
      <c r="HH12" s="40">
        <v>1.4417998413503588E-8</v>
      </c>
      <c r="HI12" s="40">
        <v>1.2541797925648365E-8</v>
      </c>
      <c r="HJ12" s="40">
        <v>8.3759423157250226E-9</v>
      </c>
      <c r="HK12" s="40">
        <v>0</v>
      </c>
      <c r="HL12" s="40">
        <v>1.6328332440841403E-8</v>
      </c>
      <c r="HM12" s="40">
        <v>1.2962589185038898E-8</v>
      </c>
      <c r="HN12" s="40">
        <v>1.4277139375788833E-8</v>
      </c>
      <c r="HO12" s="40">
        <v>1.1859668799509323E-8</v>
      </c>
      <c r="HP12" s="40">
        <v>3.6808437408549254E-8</v>
      </c>
      <c r="HQ12" s="40">
        <v>9.1188389842759326E-8</v>
      </c>
      <c r="HR12" s="40">
        <v>1.2597256845175976E-7</v>
      </c>
      <c r="HS12" s="40">
        <v>4.7841771102456644E-8</v>
      </c>
      <c r="HT12" s="40">
        <v>2.7334657102095215E-7</v>
      </c>
      <c r="HU12" s="40">
        <v>2.6554240749484695E-7</v>
      </c>
      <c r="HV12" s="40">
        <v>3.8309910867481498E-6</v>
      </c>
      <c r="HW12" s="40">
        <v>1.9688414277200072E-7</v>
      </c>
      <c r="HX12" s="40">
        <v>9.4663516241140203E-6</v>
      </c>
      <c r="HY12" s="40">
        <v>2.3046002113014548E-8</v>
      </c>
      <c r="HZ12" s="40">
        <v>3.6982635558673343E-5</v>
      </c>
      <c r="IA12" s="40">
        <v>6.6707098013692902E-5</v>
      </c>
      <c r="IB12" s="40">
        <v>3.5137843330464164E-7</v>
      </c>
      <c r="IC12" s="40">
        <v>1.159983182300651E-7</v>
      </c>
      <c r="ID12" s="40">
        <v>9.5511631546394008E-8</v>
      </c>
      <c r="IE12" s="40">
        <v>2.5446505892924475E-8</v>
      </c>
      <c r="IF12" s="40">
        <v>5.5856226190321567E-8</v>
      </c>
      <c r="IG12" s="40">
        <v>1.536767393999853E-4</v>
      </c>
      <c r="IH12" s="40">
        <v>2.6793961401572213E-4</v>
      </c>
      <c r="II12" s="40">
        <v>9.6933546683297767E-8</v>
      </c>
      <c r="IJ12" s="40">
        <v>1.7808244115853145E-6</v>
      </c>
      <c r="IK12" s="40">
        <v>1.5377754153525678E-5</v>
      </c>
      <c r="IL12" s="40">
        <v>2.0080694088472988E-6</v>
      </c>
      <c r="IM12" s="40">
        <v>8.0999424618609614E-8</v>
      </c>
      <c r="IN12" s="61">
        <v>1.0016745843036139</v>
      </c>
      <c r="IO12" s="61">
        <v>0.87995119677147138</v>
      </c>
    </row>
    <row r="13" spans="2:249" x14ac:dyDescent="0.15">
      <c r="B13" s="162" t="s">
        <v>39</v>
      </c>
      <c r="C13" s="116" t="s">
        <v>206</v>
      </c>
      <c r="D13" s="41">
        <v>0.91228070175438591</v>
      </c>
      <c r="E13" s="41">
        <v>5.8479532163742687E-3</v>
      </c>
      <c r="F13" s="40">
        <v>1.0000000000000002</v>
      </c>
      <c r="G13" s="40">
        <v>0</v>
      </c>
      <c r="H13" s="40">
        <v>0</v>
      </c>
      <c r="I13" s="40">
        <v>0</v>
      </c>
      <c r="J13" s="40">
        <v>2.314674112633802E-8</v>
      </c>
      <c r="K13" s="54">
        <v>0</v>
      </c>
      <c r="L13" s="40">
        <v>0</v>
      </c>
      <c r="O13" s="158" t="s">
        <v>375</v>
      </c>
      <c r="P13" s="158">
        <v>10</v>
      </c>
      <c r="Q13" s="156"/>
      <c r="R13" s="160" t="s">
        <v>885</v>
      </c>
      <c r="S13" s="181">
        <f>概要表【係数】!E62</f>
        <v>1.066933048874013</v>
      </c>
      <c r="T13" s="157"/>
      <c r="U13" s="156"/>
      <c r="V13" s="156"/>
      <c r="W13" s="156"/>
      <c r="X13" s="156"/>
      <c r="Y13" s="156"/>
      <c r="Z13" s="156"/>
      <c r="AA13" s="157"/>
      <c r="AB13" s="162" t="s">
        <v>39</v>
      </c>
      <c r="AC13" s="120" t="s">
        <v>206</v>
      </c>
      <c r="AD13" s="40">
        <v>0</v>
      </c>
      <c r="AE13" s="40">
        <v>0</v>
      </c>
      <c r="AF13" s="40">
        <v>0</v>
      </c>
      <c r="AG13" s="40">
        <v>0</v>
      </c>
      <c r="AH13" s="40">
        <v>0</v>
      </c>
      <c r="AI13" s="40">
        <v>0</v>
      </c>
      <c r="AJ13" s="40">
        <v>0</v>
      </c>
      <c r="AK13" s="40">
        <v>3.0764494984246546E-4</v>
      </c>
      <c r="AL13" s="40">
        <v>0</v>
      </c>
      <c r="AM13" s="40">
        <v>0</v>
      </c>
      <c r="AN13" s="40">
        <v>0</v>
      </c>
      <c r="AO13" s="40">
        <v>8.3333333333333339E-4</v>
      </c>
      <c r="AP13" s="40">
        <v>1.3003901170351105E-4</v>
      </c>
      <c r="AQ13" s="40">
        <v>0</v>
      </c>
      <c r="AR13" s="40">
        <v>0</v>
      </c>
      <c r="AS13" s="40">
        <v>0</v>
      </c>
      <c r="AT13" s="40">
        <v>1.5748031496062991E-4</v>
      </c>
      <c r="AU13" s="40">
        <v>0</v>
      </c>
      <c r="AV13" s="40">
        <v>0</v>
      </c>
      <c r="AW13" s="40">
        <v>1.2264150943396227E-3</v>
      </c>
      <c r="AX13" s="40">
        <v>0</v>
      </c>
      <c r="AY13" s="40">
        <v>0</v>
      </c>
      <c r="AZ13" s="40">
        <v>0</v>
      </c>
      <c r="BA13" s="40">
        <v>0</v>
      </c>
      <c r="BB13" s="40">
        <v>1.8491852974611596E-4</v>
      </c>
      <c r="BC13" s="40">
        <v>4.9331750864337683E-4</v>
      </c>
      <c r="BD13" s="40">
        <v>0</v>
      </c>
      <c r="BE13" s="40">
        <v>0</v>
      </c>
      <c r="BF13" s="40">
        <v>3.0227225349176565E-5</v>
      </c>
      <c r="BG13" s="40">
        <v>1.3684570646595962E-4</v>
      </c>
      <c r="BH13" s="40">
        <v>5.7142857142857142E-5</v>
      </c>
      <c r="BI13" s="40">
        <v>0</v>
      </c>
      <c r="BJ13" s="40">
        <v>1.1968631692806922E-2</v>
      </c>
      <c r="BK13" s="40">
        <v>1.3333333333333334E-2</v>
      </c>
      <c r="BL13" s="40">
        <v>4.6118721461187217E-3</v>
      </c>
      <c r="BM13" s="40">
        <v>0</v>
      </c>
      <c r="BN13" s="40">
        <v>3.3780986762936226E-3</v>
      </c>
      <c r="BO13" s="40">
        <v>4.2372881355932208E-4</v>
      </c>
      <c r="BP13" s="40">
        <v>8.5124494573313476E-6</v>
      </c>
      <c r="BQ13" s="40">
        <v>0</v>
      </c>
      <c r="BR13" s="40">
        <v>1.1759635512867873E-4</v>
      </c>
      <c r="BS13" s="40">
        <v>8.653326122228231E-5</v>
      </c>
      <c r="BT13" s="40">
        <v>2.5394279604383854E-4</v>
      </c>
      <c r="BU13" s="40">
        <v>6.4750753947135004E-5</v>
      </c>
      <c r="BV13" s="40">
        <v>6.8939916211486454E-6</v>
      </c>
      <c r="BW13" s="40">
        <v>0</v>
      </c>
      <c r="BX13" s="40">
        <v>0</v>
      </c>
      <c r="BY13" s="40">
        <v>2.6717557251908398E-4</v>
      </c>
      <c r="BZ13" s="40">
        <v>9.0159711488923226E-5</v>
      </c>
      <c r="CA13" s="40">
        <v>0</v>
      </c>
      <c r="CB13" s="40">
        <v>0</v>
      </c>
      <c r="CC13" s="40">
        <v>3.8230285336947834E-5</v>
      </c>
      <c r="CD13" s="40">
        <v>0</v>
      </c>
      <c r="CE13" s="40">
        <v>1.0351966873706004E-4</v>
      </c>
      <c r="CF13" s="40">
        <v>4.4486139692531171E-5</v>
      </c>
      <c r="CG13" s="40">
        <v>2.7950136955671082E-6</v>
      </c>
      <c r="CH13" s="40">
        <v>1.8770753904808759E-4</v>
      </c>
      <c r="CI13" s="40">
        <v>0</v>
      </c>
      <c r="CJ13" s="40">
        <v>2.5983024424042956E-5</v>
      </c>
      <c r="CK13" s="40">
        <v>4.443210219383505E-5</v>
      </c>
      <c r="CL13" s="40">
        <v>2.4481468888133288E-4</v>
      </c>
      <c r="CM13" s="40">
        <v>6.2856185048608786E-7</v>
      </c>
      <c r="CN13" s="40">
        <v>6.6755674232309751E-7</v>
      </c>
      <c r="CO13" s="40">
        <v>1.2017531457655875E-5</v>
      </c>
      <c r="CP13" s="40">
        <v>6.2358276643990932E-6</v>
      </c>
      <c r="CQ13" s="40">
        <v>0.31540058335791299</v>
      </c>
      <c r="CR13" s="40">
        <v>0.43247074931540946</v>
      </c>
      <c r="CS13" s="40">
        <v>0</v>
      </c>
      <c r="CT13" s="40">
        <v>2.1587781315775273E-6</v>
      </c>
      <c r="CU13" s="40">
        <v>3.1097194818563951E-6</v>
      </c>
      <c r="CV13" s="40">
        <v>1.0422502182211396E-6</v>
      </c>
      <c r="CW13" s="40">
        <v>5.0703082747431043E-6</v>
      </c>
      <c r="CX13" s="40">
        <v>0</v>
      </c>
      <c r="CY13" s="40">
        <v>0</v>
      </c>
      <c r="CZ13" s="40">
        <v>2.1048705104977087E-5</v>
      </c>
      <c r="DA13" s="40">
        <v>0</v>
      </c>
      <c r="DB13" s="40">
        <v>0</v>
      </c>
      <c r="DC13" s="40">
        <v>0</v>
      </c>
      <c r="DD13" s="40">
        <v>0</v>
      </c>
      <c r="DE13" s="40">
        <v>1.2944983818770226E-4</v>
      </c>
      <c r="DF13" s="40">
        <v>1.0256410256410256E-5</v>
      </c>
      <c r="DG13" s="40">
        <v>2.1233225751656191E-5</v>
      </c>
      <c r="DH13" s="40">
        <v>0</v>
      </c>
      <c r="DI13" s="40">
        <v>0</v>
      </c>
      <c r="DJ13" s="40">
        <v>0</v>
      </c>
      <c r="DK13" s="40">
        <v>0</v>
      </c>
      <c r="DL13" s="40">
        <v>0</v>
      </c>
      <c r="DM13" s="40">
        <v>0</v>
      </c>
      <c r="DN13" s="40">
        <v>7.7298270837681368E-8</v>
      </c>
      <c r="DO13" s="40">
        <v>5.4558834724795086E-6</v>
      </c>
      <c r="DP13" s="40">
        <v>1.0089168891477148E-4</v>
      </c>
      <c r="DQ13" s="40">
        <v>8.4346436768558253E-6</v>
      </c>
      <c r="DR13" s="40">
        <v>0</v>
      </c>
      <c r="DS13" s="40">
        <v>6.8335491296216372E-6</v>
      </c>
      <c r="DT13" s="40">
        <v>1.4633126611385966E-5</v>
      </c>
      <c r="DU13" s="40">
        <v>5.1178290883123066E-5</v>
      </c>
      <c r="DV13" s="40">
        <v>5.8810716619472884E-5</v>
      </c>
      <c r="DW13" s="40">
        <v>0</v>
      </c>
      <c r="DX13" s="40">
        <v>1.2380323539121823E-6</v>
      </c>
      <c r="DY13" s="40">
        <v>2.8840468946025063E-7</v>
      </c>
      <c r="DZ13" s="40">
        <v>8.8734567901234578E-5</v>
      </c>
      <c r="EA13" s="40">
        <v>8.8409512863584131E-7</v>
      </c>
      <c r="EB13" s="40">
        <v>1.1458676325321041E-4</v>
      </c>
      <c r="EC13" s="40">
        <v>1.3148407346142426E-5</v>
      </c>
      <c r="ED13" s="40">
        <v>1.1061946902654867E-6</v>
      </c>
      <c r="EE13" s="40">
        <v>0</v>
      </c>
      <c r="EF13" s="40">
        <v>0</v>
      </c>
      <c r="EG13" s="40">
        <v>2.0365116652296223E-2</v>
      </c>
      <c r="EI13" s="162" t="s">
        <v>39</v>
      </c>
      <c r="EJ13" s="120" t="s">
        <v>206</v>
      </c>
      <c r="EK13" s="81">
        <v>-4.0972318509692931E-19</v>
      </c>
      <c r="EL13" s="120">
        <v>-6.2492550533207429E-19</v>
      </c>
      <c r="EM13" s="120">
        <v>-5.8551787645663062E-19</v>
      </c>
      <c r="EN13" s="120">
        <v>-2.9631582033952961E-19</v>
      </c>
      <c r="EO13" s="120">
        <v>-1.1443329125605811E-19</v>
      </c>
      <c r="EP13" s="120">
        <v>1</v>
      </c>
      <c r="EQ13" s="120">
        <v>-1.1468613170606188E-18</v>
      </c>
      <c r="ER13" s="120">
        <v>-7.9198154756400821E-19</v>
      </c>
      <c r="ES13" s="120">
        <v>0</v>
      </c>
      <c r="ET13" s="120">
        <v>0</v>
      </c>
      <c r="EU13" s="120">
        <v>0</v>
      </c>
      <c r="EV13" s="120">
        <v>-1.9479998379388869E-18</v>
      </c>
      <c r="EW13" s="120">
        <v>-1.0577158168052562E-18</v>
      </c>
      <c r="EX13" s="120">
        <v>-1.14586167554364E-18</v>
      </c>
      <c r="EY13" s="120">
        <v>-7.0997576390170667E-19</v>
      </c>
      <c r="EZ13" s="120">
        <v>0</v>
      </c>
      <c r="FA13" s="120">
        <v>-7.8936919329310313E-19</v>
      </c>
      <c r="FB13" s="120">
        <v>-1.249214048093176E-18</v>
      </c>
      <c r="FC13" s="120">
        <v>0</v>
      </c>
      <c r="FD13" s="120">
        <v>-9.6185053959572597E-18</v>
      </c>
      <c r="FE13" s="120">
        <v>0</v>
      </c>
      <c r="FF13" s="120">
        <v>0</v>
      </c>
      <c r="FG13" s="120">
        <v>0</v>
      </c>
      <c r="FH13" s="120">
        <v>0</v>
      </c>
      <c r="FI13" s="120">
        <v>-5.992266730582256E-19</v>
      </c>
      <c r="FJ13" s="120">
        <v>-9.2044121497941973E-19</v>
      </c>
      <c r="FK13" s="120">
        <v>0</v>
      </c>
      <c r="FL13" s="120">
        <v>0</v>
      </c>
      <c r="FM13" s="120">
        <v>-1.6061964977164525E-18</v>
      </c>
      <c r="FN13" s="120">
        <v>-1.2912831825057796E-18</v>
      </c>
      <c r="FO13" s="120">
        <v>-5.4383468085322996E-19</v>
      </c>
      <c r="FP13" s="120">
        <v>0</v>
      </c>
      <c r="FQ13" s="120">
        <v>-5.4863534359865482E-18</v>
      </c>
      <c r="FR13" s="120">
        <v>-5.1402585929278213E-18</v>
      </c>
      <c r="FS13" s="120">
        <v>-3.3837189427927223E-18</v>
      </c>
      <c r="FT13" s="120">
        <v>0</v>
      </c>
      <c r="FU13" s="120">
        <v>-2.5407400673593632E-18</v>
      </c>
      <c r="FV13" s="120">
        <v>-6.6109331897040611E-18</v>
      </c>
      <c r="FW13" s="120">
        <v>-1.1086682611147488E-18</v>
      </c>
      <c r="FX13" s="120">
        <v>0</v>
      </c>
      <c r="FY13" s="120">
        <v>-1.9490760973973107E-18</v>
      </c>
      <c r="FZ13" s="120">
        <v>-9.0560330191139224E-19</v>
      </c>
      <c r="GA13" s="120">
        <v>-1.4108055023134966E-18</v>
      </c>
      <c r="GB13" s="120">
        <v>-7.447708217120765E-19</v>
      </c>
      <c r="GC13" s="120">
        <v>-6.155613700774079E-19</v>
      </c>
      <c r="GD13" s="120">
        <v>-4.8080885877703579E-19</v>
      </c>
      <c r="GE13" s="120">
        <v>0</v>
      </c>
      <c r="GF13" s="120">
        <v>-1.4028751228647017E-18</v>
      </c>
      <c r="GG13" s="120">
        <v>-6.123454164051019E-19</v>
      </c>
      <c r="GH13" s="120">
        <v>0</v>
      </c>
      <c r="GI13" s="120">
        <v>-3.0582841848085177E-19</v>
      </c>
      <c r="GJ13" s="120">
        <v>-7.6102826183332824E-19</v>
      </c>
      <c r="GK13" s="120">
        <v>-3.1719056788007092E-19</v>
      </c>
      <c r="GL13" s="120">
        <v>-3.6420440786101076E-19</v>
      </c>
      <c r="GM13" s="120">
        <v>-5.3158147922386587E-19</v>
      </c>
      <c r="GN13" s="120">
        <v>-5.6837701407965468E-19</v>
      </c>
      <c r="GO13" s="120">
        <v>-8.6204441192362866E-19</v>
      </c>
      <c r="GP13" s="120">
        <v>-9.7235579435922118E-19</v>
      </c>
      <c r="GQ13" s="120">
        <v>-8.8776794067956547E-19</v>
      </c>
      <c r="GR13" s="120">
        <v>-5.0563286096074037E-19</v>
      </c>
      <c r="GS13" s="120">
        <v>-1.5774453855823136E-18</v>
      </c>
      <c r="GT13" s="120">
        <v>-3.2966668699208119E-19</v>
      </c>
      <c r="GU13" s="120">
        <v>-2.687708924982637E-19</v>
      </c>
      <c r="GV13" s="120">
        <v>-2.8793279632296817E-19</v>
      </c>
      <c r="GW13" s="120">
        <v>-3.6044077156869159E-19</v>
      </c>
      <c r="GX13" s="120">
        <v>-7.4812683547627533E-17</v>
      </c>
      <c r="GY13" s="120">
        <v>-9.7019219273762906E-17</v>
      </c>
      <c r="GZ13" s="120">
        <v>-2.3124053455306248E-18</v>
      </c>
      <c r="HA13" s="120">
        <v>-3.9569872391281735E-18</v>
      </c>
      <c r="HB13" s="120">
        <v>-1.3038332539969586E-18</v>
      </c>
      <c r="HC13" s="120">
        <v>-2.9443455414135299E-19</v>
      </c>
      <c r="HD13" s="120">
        <v>-7.9305061260246903E-19</v>
      </c>
      <c r="HE13" s="120">
        <v>-3.4455645355520073E-19</v>
      </c>
      <c r="HF13" s="120">
        <v>-2.1231563793550503E-20</v>
      </c>
      <c r="HG13" s="120">
        <v>-2.8807849398806467E-18</v>
      </c>
      <c r="HH13" s="120">
        <v>-2.6332140328220236E-19</v>
      </c>
      <c r="HI13" s="120">
        <v>-2.6223058931741511E-19</v>
      </c>
      <c r="HJ13" s="120">
        <v>-8.6492910318728535E-20</v>
      </c>
      <c r="HK13" s="120">
        <v>0</v>
      </c>
      <c r="HL13" s="120">
        <v>-2.9060032333145481E-19</v>
      </c>
      <c r="HM13" s="120">
        <v>-2.5056067877493133E-18</v>
      </c>
      <c r="HN13" s="120">
        <v>-4.5152942953449814E-19</v>
      </c>
      <c r="HO13" s="120">
        <v>-3.4430547383646721E-19</v>
      </c>
      <c r="HP13" s="120">
        <v>-5.6263830222848653E-19</v>
      </c>
      <c r="HQ13" s="120">
        <v>-4.4726789546186985E-19</v>
      </c>
      <c r="HR13" s="120">
        <v>-1.746426904232179E-19</v>
      </c>
      <c r="HS13" s="120">
        <v>-3.5392746914030745E-19</v>
      </c>
      <c r="HT13" s="120">
        <v>-3.5926606043724226E-19</v>
      </c>
      <c r="HU13" s="120">
        <v>-4.4057705064386531E-19</v>
      </c>
      <c r="HV13" s="120">
        <v>-1.196059316587936E-18</v>
      </c>
      <c r="HW13" s="120">
        <v>-6.7392489113890555E-19</v>
      </c>
      <c r="HX13" s="120">
        <v>-4.9545040845336446E-19</v>
      </c>
      <c r="HY13" s="120">
        <v>-7.0258038840655605E-19</v>
      </c>
      <c r="HZ13" s="120">
        <v>-1.4319425623846038E-18</v>
      </c>
      <c r="IA13" s="120">
        <v>-7.9759553099721901E-19</v>
      </c>
      <c r="IB13" s="120">
        <v>-3.4390568248841527E-19</v>
      </c>
      <c r="IC13" s="120">
        <v>-2.3138695592875727E-19</v>
      </c>
      <c r="ID13" s="120">
        <v>-4.074519395620426E-19</v>
      </c>
      <c r="IE13" s="120">
        <v>-3.4012552168572557E-19</v>
      </c>
      <c r="IF13" s="120">
        <v>-2.6932026711280326E-19</v>
      </c>
      <c r="IG13" s="120">
        <v>-2.5870305842314797E-18</v>
      </c>
      <c r="IH13" s="120">
        <v>-1.50034366566036E-18</v>
      </c>
      <c r="II13" s="120">
        <v>-1.7752758013169842E-18</v>
      </c>
      <c r="IJ13" s="120">
        <v>-1.8249639985433704E-18</v>
      </c>
      <c r="IK13" s="120">
        <v>-1.1112638761097237E-18</v>
      </c>
      <c r="IL13" s="120">
        <v>-1.5581601291183844E-19</v>
      </c>
      <c r="IM13" s="120">
        <v>-4.3129009287331586E-19</v>
      </c>
      <c r="IN13" s="40">
        <v>0.99999999999999978</v>
      </c>
      <c r="IO13" s="40">
        <v>0.87848010777195917</v>
      </c>
    </row>
    <row r="14" spans="2:249" x14ac:dyDescent="0.15">
      <c r="B14" s="155" t="s">
        <v>40</v>
      </c>
      <c r="C14" s="41" t="s">
        <v>956</v>
      </c>
      <c r="D14" s="41">
        <v>-4.7089041095890412E-2</v>
      </c>
      <c r="E14" s="41">
        <v>-3.2534246575342467E-3</v>
      </c>
      <c r="F14" s="40">
        <v>1</v>
      </c>
      <c r="G14" s="40">
        <v>0</v>
      </c>
      <c r="H14" s="40">
        <v>0.50059405940594059</v>
      </c>
      <c r="I14" s="40">
        <v>0.25148514851485149</v>
      </c>
      <c r="J14" s="40">
        <v>0</v>
      </c>
      <c r="K14" s="54">
        <v>5.9405940594059403E-2</v>
      </c>
      <c r="L14" s="40">
        <v>4.9504950495049507E-2</v>
      </c>
      <c r="N14" s="182" t="s">
        <v>850</v>
      </c>
      <c r="O14" s="166" t="s">
        <v>376</v>
      </c>
      <c r="P14" s="158">
        <v>1</v>
      </c>
      <c r="Q14" s="156"/>
      <c r="R14" s="160" t="s">
        <v>886</v>
      </c>
      <c r="S14" s="181">
        <f>概要表【係数】!E76</f>
        <v>0.88850787799147002</v>
      </c>
      <c r="T14" s="156"/>
      <c r="U14" s="161" t="s">
        <v>889</v>
      </c>
      <c r="V14" s="187" t="s">
        <v>257</v>
      </c>
      <c r="W14" s="187" t="s">
        <v>249</v>
      </c>
      <c r="X14" s="187" t="s">
        <v>250</v>
      </c>
      <c r="Y14" s="187" t="s">
        <v>779</v>
      </c>
      <c r="Z14" s="187" t="s">
        <v>879</v>
      </c>
      <c r="AA14" s="156"/>
      <c r="AB14" s="155" t="s">
        <v>40</v>
      </c>
      <c r="AC14" s="40" t="s">
        <v>956</v>
      </c>
      <c r="AD14" s="40">
        <v>0</v>
      </c>
      <c r="AE14" s="40">
        <v>0</v>
      </c>
      <c r="AF14" s="40">
        <v>0</v>
      </c>
      <c r="AG14" s="40">
        <v>0</v>
      </c>
      <c r="AH14" s="40">
        <v>0</v>
      </c>
      <c r="AI14" s="40">
        <v>0</v>
      </c>
      <c r="AJ14" s="40">
        <v>0</v>
      </c>
      <c r="AK14" s="40">
        <v>0</v>
      </c>
      <c r="AL14" s="40">
        <v>0</v>
      </c>
      <c r="AM14" s="40">
        <v>0</v>
      </c>
      <c r="AN14" s="40">
        <v>0</v>
      </c>
      <c r="AO14" s="40">
        <v>0</v>
      </c>
      <c r="AP14" s="40">
        <v>0</v>
      </c>
      <c r="AQ14" s="40">
        <v>0</v>
      </c>
      <c r="AR14" s="40">
        <v>0</v>
      </c>
      <c r="AS14" s="40">
        <v>0</v>
      </c>
      <c r="AT14" s="40">
        <v>0</v>
      </c>
      <c r="AU14" s="40">
        <v>0</v>
      </c>
      <c r="AV14" s="40">
        <v>0</v>
      </c>
      <c r="AW14" s="40">
        <v>1.952830188679245E-2</v>
      </c>
      <c r="AX14" s="40">
        <v>0</v>
      </c>
      <c r="AY14" s="40">
        <v>0</v>
      </c>
      <c r="AZ14" s="40">
        <v>0</v>
      </c>
      <c r="BA14" s="40">
        <v>0</v>
      </c>
      <c r="BB14" s="40">
        <v>8.0333459643804482E-5</v>
      </c>
      <c r="BC14" s="40">
        <v>5.882656483822694E-5</v>
      </c>
      <c r="BD14" s="40">
        <v>0</v>
      </c>
      <c r="BE14" s="40">
        <v>0</v>
      </c>
      <c r="BF14" s="40">
        <v>0</v>
      </c>
      <c r="BG14" s="40">
        <v>1.5737256243585356E-4</v>
      </c>
      <c r="BH14" s="40">
        <v>5.7142857142857142E-5</v>
      </c>
      <c r="BI14" s="40">
        <v>0</v>
      </c>
      <c r="BJ14" s="40">
        <v>6.4159004867495942E-2</v>
      </c>
      <c r="BK14" s="40">
        <v>0.04</v>
      </c>
      <c r="BL14" s="40">
        <v>3.365296803652968E-2</v>
      </c>
      <c r="BM14" s="40">
        <v>0</v>
      </c>
      <c r="BN14" s="40">
        <v>0</v>
      </c>
      <c r="BO14" s="40">
        <v>2.5423728813559322E-4</v>
      </c>
      <c r="BP14" s="40">
        <v>0</v>
      </c>
      <c r="BQ14" s="40">
        <v>0</v>
      </c>
      <c r="BR14" s="40">
        <v>1.3545129910109593E-5</v>
      </c>
      <c r="BS14" s="40">
        <v>7.5716603569497026E-5</v>
      </c>
      <c r="BT14" s="40">
        <v>2.6730820636193534E-5</v>
      </c>
      <c r="BU14" s="40">
        <v>6.2089764058896582E-6</v>
      </c>
      <c r="BV14" s="40">
        <v>3.3939651057962562E-5</v>
      </c>
      <c r="BW14" s="40">
        <v>1.254075746175069E-5</v>
      </c>
      <c r="BX14" s="40">
        <v>0</v>
      </c>
      <c r="BY14" s="40">
        <v>0</v>
      </c>
      <c r="BZ14" s="40">
        <v>0</v>
      </c>
      <c r="CA14" s="40">
        <v>0</v>
      </c>
      <c r="CB14" s="40">
        <v>0</v>
      </c>
      <c r="CC14" s="40">
        <v>0</v>
      </c>
      <c r="CD14" s="40">
        <v>0</v>
      </c>
      <c r="CE14" s="40">
        <v>0</v>
      </c>
      <c r="CF14" s="40">
        <v>0</v>
      </c>
      <c r="CG14" s="40">
        <v>0</v>
      </c>
      <c r="CH14" s="40">
        <v>0</v>
      </c>
      <c r="CI14" s="40">
        <v>0</v>
      </c>
      <c r="CJ14" s="40">
        <v>0</v>
      </c>
      <c r="CK14" s="40">
        <v>1.0580394334906971E-3</v>
      </c>
      <c r="CL14" s="40">
        <v>0</v>
      </c>
      <c r="CM14" s="40">
        <v>2.1149011062688568E-3</v>
      </c>
      <c r="CN14" s="40">
        <v>2.6368491321762352E-4</v>
      </c>
      <c r="CO14" s="40">
        <v>1.4089495263678779E-2</v>
      </c>
      <c r="CP14" s="40">
        <v>1.4622448979591836E-2</v>
      </c>
      <c r="CQ14" s="40">
        <v>-1.1601612427489922E-5</v>
      </c>
      <c r="CR14" s="40">
        <v>0</v>
      </c>
      <c r="CS14" s="40">
        <v>0</v>
      </c>
      <c r="CT14" s="40">
        <v>0</v>
      </c>
      <c r="CU14" s="40">
        <v>0</v>
      </c>
      <c r="CV14" s="40">
        <v>0</v>
      </c>
      <c r="CW14" s="40">
        <v>0</v>
      </c>
      <c r="CX14" s="40">
        <v>0</v>
      </c>
      <c r="CY14" s="40">
        <v>0</v>
      </c>
      <c r="CZ14" s="40">
        <v>0</v>
      </c>
      <c r="DA14" s="40">
        <v>0</v>
      </c>
      <c r="DB14" s="40">
        <v>0</v>
      </c>
      <c r="DC14" s="40">
        <v>0</v>
      </c>
      <c r="DD14" s="40">
        <v>0</v>
      </c>
      <c r="DE14" s="40">
        <v>0</v>
      </c>
      <c r="DF14" s="40">
        <v>0</v>
      </c>
      <c r="DG14" s="40">
        <v>0</v>
      </c>
      <c r="DH14" s="40">
        <v>0</v>
      </c>
      <c r="DI14" s="40">
        <v>0</v>
      </c>
      <c r="DJ14" s="40">
        <v>0</v>
      </c>
      <c r="DK14" s="40">
        <v>0</v>
      </c>
      <c r="DL14" s="40">
        <v>0</v>
      </c>
      <c r="DM14" s="40">
        <v>0</v>
      </c>
      <c r="DN14" s="40">
        <v>1.0164722615155099E-5</v>
      </c>
      <c r="DO14" s="40">
        <v>0</v>
      </c>
      <c r="DP14" s="40">
        <v>0</v>
      </c>
      <c r="DQ14" s="40">
        <v>0</v>
      </c>
      <c r="DR14" s="40">
        <v>0</v>
      </c>
      <c r="DS14" s="40">
        <v>0</v>
      </c>
      <c r="DT14" s="40">
        <v>0</v>
      </c>
      <c r="DU14" s="40">
        <v>0</v>
      </c>
      <c r="DV14" s="40">
        <v>0</v>
      </c>
      <c r="DW14" s="40">
        <v>0</v>
      </c>
      <c r="DX14" s="40">
        <v>0</v>
      </c>
      <c r="DY14" s="40">
        <v>0</v>
      </c>
      <c r="DZ14" s="40">
        <v>-4.8225308641975306E-5</v>
      </c>
      <c r="EA14" s="40">
        <v>-2.8417343420437754E-5</v>
      </c>
      <c r="EB14" s="40">
        <v>0</v>
      </c>
      <c r="EC14" s="40">
        <v>4.9200492004920044E-5</v>
      </c>
      <c r="ED14" s="40">
        <v>7.4668141592920356E-5</v>
      </c>
      <c r="EE14" s="40">
        <v>0</v>
      </c>
      <c r="EF14" s="40">
        <v>2.207058321782706E-4</v>
      </c>
      <c r="EG14" s="40">
        <v>2.7698626731532938E-4</v>
      </c>
      <c r="EI14" s="155" t="s">
        <v>40</v>
      </c>
      <c r="EJ14" s="40" t="s">
        <v>956</v>
      </c>
      <c r="EK14" s="54">
        <v>0</v>
      </c>
      <c r="EL14" s="40">
        <v>0</v>
      </c>
      <c r="EM14" s="40">
        <v>0</v>
      </c>
      <c r="EN14" s="40">
        <v>0</v>
      </c>
      <c r="EO14" s="40">
        <v>0</v>
      </c>
      <c r="EP14" s="40">
        <v>0</v>
      </c>
      <c r="EQ14" s="40">
        <v>1</v>
      </c>
      <c r="ER14" s="40">
        <v>0</v>
      </c>
      <c r="ES14" s="40">
        <v>0</v>
      </c>
      <c r="ET14" s="40">
        <v>0</v>
      </c>
      <c r="EU14" s="40">
        <v>0</v>
      </c>
      <c r="EV14" s="40">
        <v>0</v>
      </c>
      <c r="EW14" s="40">
        <v>0</v>
      </c>
      <c r="EX14" s="40">
        <v>0</v>
      </c>
      <c r="EY14" s="40">
        <v>0</v>
      </c>
      <c r="EZ14" s="40">
        <v>0</v>
      </c>
      <c r="FA14" s="40">
        <v>0</v>
      </c>
      <c r="FB14" s="40">
        <v>0</v>
      </c>
      <c r="FC14" s="40">
        <v>0</v>
      </c>
      <c r="FD14" s="40">
        <v>0</v>
      </c>
      <c r="FE14" s="40">
        <v>0</v>
      </c>
      <c r="FF14" s="40">
        <v>0</v>
      </c>
      <c r="FG14" s="40">
        <v>0</v>
      </c>
      <c r="FH14" s="40">
        <v>0</v>
      </c>
      <c r="FI14" s="40">
        <v>0</v>
      </c>
      <c r="FJ14" s="40">
        <v>0</v>
      </c>
      <c r="FK14" s="40">
        <v>0</v>
      </c>
      <c r="FL14" s="40">
        <v>0</v>
      </c>
      <c r="FM14" s="40">
        <v>0</v>
      </c>
      <c r="FN14" s="40">
        <v>0</v>
      </c>
      <c r="FO14" s="40">
        <v>0</v>
      </c>
      <c r="FP14" s="40">
        <v>0</v>
      </c>
      <c r="FQ14" s="40">
        <v>0</v>
      </c>
      <c r="FR14" s="40">
        <v>0</v>
      </c>
      <c r="FS14" s="40">
        <v>0</v>
      </c>
      <c r="FT14" s="40">
        <v>0</v>
      </c>
      <c r="FU14" s="40">
        <v>0</v>
      </c>
      <c r="FV14" s="40">
        <v>0</v>
      </c>
      <c r="FW14" s="40">
        <v>0</v>
      </c>
      <c r="FX14" s="40">
        <v>0</v>
      </c>
      <c r="FY14" s="40">
        <v>0</v>
      </c>
      <c r="FZ14" s="40">
        <v>0</v>
      </c>
      <c r="GA14" s="40">
        <v>0</v>
      </c>
      <c r="GB14" s="40">
        <v>0</v>
      </c>
      <c r="GC14" s="40">
        <v>0</v>
      </c>
      <c r="GD14" s="40">
        <v>0</v>
      </c>
      <c r="GE14" s="40">
        <v>0</v>
      </c>
      <c r="GF14" s="40">
        <v>0</v>
      </c>
      <c r="GG14" s="40">
        <v>0</v>
      </c>
      <c r="GH14" s="40">
        <v>0</v>
      </c>
      <c r="GI14" s="40">
        <v>0</v>
      </c>
      <c r="GJ14" s="40">
        <v>0</v>
      </c>
      <c r="GK14" s="40">
        <v>0</v>
      </c>
      <c r="GL14" s="40">
        <v>0</v>
      </c>
      <c r="GM14" s="40">
        <v>0</v>
      </c>
      <c r="GN14" s="40">
        <v>0</v>
      </c>
      <c r="GO14" s="40">
        <v>0</v>
      </c>
      <c r="GP14" s="40">
        <v>0</v>
      </c>
      <c r="GQ14" s="40">
        <v>0</v>
      </c>
      <c r="GR14" s="40">
        <v>0</v>
      </c>
      <c r="GS14" s="40">
        <v>0</v>
      </c>
      <c r="GT14" s="40">
        <v>0</v>
      </c>
      <c r="GU14" s="40">
        <v>0</v>
      </c>
      <c r="GV14" s="40">
        <v>0</v>
      </c>
      <c r="GW14" s="40">
        <v>0</v>
      </c>
      <c r="GX14" s="40">
        <v>0</v>
      </c>
      <c r="GY14" s="40">
        <v>0</v>
      </c>
      <c r="GZ14" s="40">
        <v>0</v>
      </c>
      <c r="HA14" s="40">
        <v>0</v>
      </c>
      <c r="HB14" s="40">
        <v>0</v>
      </c>
      <c r="HC14" s="40">
        <v>0</v>
      </c>
      <c r="HD14" s="40">
        <v>0</v>
      </c>
      <c r="HE14" s="40">
        <v>0</v>
      </c>
      <c r="HF14" s="40">
        <v>0</v>
      </c>
      <c r="HG14" s="40">
        <v>0</v>
      </c>
      <c r="HH14" s="40">
        <v>0</v>
      </c>
      <c r="HI14" s="40">
        <v>0</v>
      </c>
      <c r="HJ14" s="40">
        <v>0</v>
      </c>
      <c r="HK14" s="40">
        <v>0</v>
      </c>
      <c r="HL14" s="40">
        <v>0</v>
      </c>
      <c r="HM14" s="40">
        <v>0</v>
      </c>
      <c r="HN14" s="40">
        <v>0</v>
      </c>
      <c r="HO14" s="40">
        <v>0</v>
      </c>
      <c r="HP14" s="40">
        <v>0</v>
      </c>
      <c r="HQ14" s="40">
        <v>0</v>
      </c>
      <c r="HR14" s="40">
        <v>0</v>
      </c>
      <c r="HS14" s="40">
        <v>0</v>
      </c>
      <c r="HT14" s="40">
        <v>0</v>
      </c>
      <c r="HU14" s="40">
        <v>0</v>
      </c>
      <c r="HV14" s="40">
        <v>0</v>
      </c>
      <c r="HW14" s="40">
        <v>0</v>
      </c>
      <c r="HX14" s="40">
        <v>0</v>
      </c>
      <c r="HY14" s="40">
        <v>0</v>
      </c>
      <c r="HZ14" s="40">
        <v>0</v>
      </c>
      <c r="IA14" s="40">
        <v>0</v>
      </c>
      <c r="IB14" s="40">
        <v>0</v>
      </c>
      <c r="IC14" s="40">
        <v>0</v>
      </c>
      <c r="ID14" s="40">
        <v>0</v>
      </c>
      <c r="IE14" s="40">
        <v>0</v>
      </c>
      <c r="IF14" s="40">
        <v>0</v>
      </c>
      <c r="IG14" s="40">
        <v>0</v>
      </c>
      <c r="IH14" s="40">
        <v>0</v>
      </c>
      <c r="II14" s="40">
        <v>0</v>
      </c>
      <c r="IJ14" s="40">
        <v>0</v>
      </c>
      <c r="IK14" s="40">
        <v>0</v>
      </c>
      <c r="IL14" s="40">
        <v>0</v>
      </c>
      <c r="IM14" s="40">
        <v>0</v>
      </c>
      <c r="IN14" s="40">
        <v>1</v>
      </c>
      <c r="IO14" s="40">
        <v>0.8784801077719594</v>
      </c>
    </row>
    <row r="15" spans="2:249" x14ac:dyDescent="0.15">
      <c r="B15" s="155" t="s">
        <v>41</v>
      </c>
      <c r="C15" s="41" t="s">
        <v>145</v>
      </c>
      <c r="D15" s="41">
        <v>0.39446835471269331</v>
      </c>
      <c r="E15" s="41">
        <v>2.4324724854210295E-2</v>
      </c>
      <c r="F15" s="40">
        <v>0.80261144452943856</v>
      </c>
      <c r="G15" s="40">
        <v>0.19738855547056144</v>
      </c>
      <c r="H15" s="40">
        <v>0.30689023286133338</v>
      </c>
      <c r="I15" s="40">
        <v>0.13333592872922173</v>
      </c>
      <c r="J15" s="40">
        <v>7.5246189895956814E-2</v>
      </c>
      <c r="K15" s="54">
        <v>4.2642958027016259E-2</v>
      </c>
      <c r="L15" s="40">
        <v>4.1085720493970232E-2</v>
      </c>
      <c r="N15" s="182" t="str">
        <f>VLOOKUP(入力表1【予測】!L15,各種係数!O12:P18,1,FALSE)</f>
        <v>千円</v>
      </c>
      <c r="O15" s="166" t="s">
        <v>380</v>
      </c>
      <c r="P15" s="158">
        <v>0.1</v>
      </c>
      <c r="R15" s="2"/>
      <c r="S15" s="2"/>
      <c r="U15" s="161" t="s">
        <v>880</v>
      </c>
      <c r="V15" s="181">
        <f>概要表【係数】!E48</f>
        <v>9511.1235592387511</v>
      </c>
      <c r="W15" s="181">
        <f>概要表【係数】!F48</f>
        <v>5642.9175157126328</v>
      </c>
      <c r="X15" s="181">
        <f>概要表【係数】!G48</f>
        <v>3078.1204341943476</v>
      </c>
      <c r="Y15" s="181">
        <f>概要表【係数】!H48</f>
        <v>1.0598091661387593E-3</v>
      </c>
      <c r="Z15" s="181">
        <f>概要表【係数】!I48</f>
        <v>9.6355677832909504E-4</v>
      </c>
      <c r="AB15" s="155" t="s">
        <v>41</v>
      </c>
      <c r="AC15" s="40" t="s">
        <v>145</v>
      </c>
      <c r="AD15" s="40">
        <v>0</v>
      </c>
      <c r="AE15" s="40">
        <v>1.612676056338028E-2</v>
      </c>
      <c r="AF15" s="40">
        <v>0</v>
      </c>
      <c r="AG15" s="40">
        <v>0.02</v>
      </c>
      <c r="AH15" s="40">
        <v>1.5702044313869509E-2</v>
      </c>
      <c r="AI15" s="40">
        <v>0</v>
      </c>
      <c r="AJ15" s="40">
        <v>0</v>
      </c>
      <c r="AK15" s="40">
        <v>0.20972784557998045</v>
      </c>
      <c r="AL15" s="40">
        <v>0</v>
      </c>
      <c r="AM15" s="40">
        <v>0</v>
      </c>
      <c r="AN15" s="40">
        <v>0</v>
      </c>
      <c r="AO15" s="40">
        <v>0</v>
      </c>
      <c r="AP15" s="40">
        <v>6.6189856957087128E-3</v>
      </c>
      <c r="AQ15" s="40">
        <v>1.1382113821138214E-3</v>
      </c>
      <c r="AR15" s="40">
        <v>0</v>
      </c>
      <c r="AS15" s="40">
        <v>0</v>
      </c>
      <c r="AT15" s="40">
        <v>3.9370078740157478E-5</v>
      </c>
      <c r="AU15" s="40">
        <v>0</v>
      </c>
      <c r="AV15" s="40">
        <v>0</v>
      </c>
      <c r="AW15" s="40">
        <v>2.3584905660377359E-4</v>
      </c>
      <c r="AX15" s="40">
        <v>0</v>
      </c>
      <c r="AY15" s="40">
        <v>0</v>
      </c>
      <c r="AZ15" s="40">
        <v>0</v>
      </c>
      <c r="BA15" s="40">
        <v>0</v>
      </c>
      <c r="BB15" s="40">
        <v>1.0172792724516861E-2</v>
      </c>
      <c r="BC15" s="40">
        <v>1.8320346767119047E-2</v>
      </c>
      <c r="BD15" s="40">
        <v>0</v>
      </c>
      <c r="BE15" s="40">
        <v>0</v>
      </c>
      <c r="BF15" s="40">
        <v>1.9804044194288097E-5</v>
      </c>
      <c r="BG15" s="40">
        <v>3.4211426616489905E-6</v>
      </c>
      <c r="BH15" s="40">
        <v>7.9028571428571434E-2</v>
      </c>
      <c r="BI15" s="40">
        <v>0</v>
      </c>
      <c r="BJ15" s="40">
        <v>0</v>
      </c>
      <c r="BK15" s="40">
        <v>0</v>
      </c>
      <c r="BL15" s="40">
        <v>7.7625570776255711E-4</v>
      </c>
      <c r="BM15" s="40">
        <v>0</v>
      </c>
      <c r="BN15" s="40">
        <v>0</v>
      </c>
      <c r="BO15" s="40">
        <v>0</v>
      </c>
      <c r="BP15" s="40">
        <v>0</v>
      </c>
      <c r="BQ15" s="40">
        <v>0</v>
      </c>
      <c r="BR15" s="40">
        <v>0</v>
      </c>
      <c r="BS15" s="40">
        <v>0</v>
      </c>
      <c r="BT15" s="40">
        <v>0</v>
      </c>
      <c r="BU15" s="40">
        <v>0</v>
      </c>
      <c r="BV15" s="40">
        <v>0</v>
      </c>
      <c r="BW15" s="40">
        <v>0</v>
      </c>
      <c r="BX15" s="40">
        <v>0</v>
      </c>
      <c r="BY15" s="40">
        <v>0</v>
      </c>
      <c r="BZ15" s="40">
        <v>0</v>
      </c>
      <c r="CA15" s="40">
        <v>0</v>
      </c>
      <c r="CB15" s="40">
        <v>0</v>
      </c>
      <c r="CC15" s="40">
        <v>0</v>
      </c>
      <c r="CD15" s="40">
        <v>0</v>
      </c>
      <c r="CE15" s="40">
        <v>0</v>
      </c>
      <c r="CF15" s="40">
        <v>0</v>
      </c>
      <c r="CG15" s="40">
        <v>0</v>
      </c>
      <c r="CH15" s="40">
        <v>0</v>
      </c>
      <c r="CI15" s="40">
        <v>0</v>
      </c>
      <c r="CJ15" s="40">
        <v>0</v>
      </c>
      <c r="CK15" s="40">
        <v>3.507359066925854E-3</v>
      </c>
      <c r="CL15" s="40">
        <v>0</v>
      </c>
      <c r="CM15" s="40">
        <v>0</v>
      </c>
      <c r="CN15" s="40">
        <v>0</v>
      </c>
      <c r="CO15" s="40">
        <v>0</v>
      </c>
      <c r="CP15" s="40">
        <v>0</v>
      </c>
      <c r="CQ15" s="40">
        <v>0</v>
      </c>
      <c r="CR15" s="40">
        <v>0</v>
      </c>
      <c r="CS15" s="40">
        <v>0</v>
      </c>
      <c r="CT15" s="40">
        <v>0</v>
      </c>
      <c r="CU15" s="40">
        <v>0</v>
      </c>
      <c r="CV15" s="40">
        <v>0</v>
      </c>
      <c r="CW15" s="40">
        <v>0</v>
      </c>
      <c r="CX15" s="40">
        <v>0</v>
      </c>
      <c r="CY15" s="40">
        <v>0</v>
      </c>
      <c r="CZ15" s="40">
        <v>0</v>
      </c>
      <c r="DA15" s="40">
        <v>0</v>
      </c>
      <c r="DB15" s="40">
        <v>0</v>
      </c>
      <c r="DC15" s="40">
        <v>0</v>
      </c>
      <c r="DD15" s="40">
        <v>0</v>
      </c>
      <c r="DE15" s="40">
        <v>0</v>
      </c>
      <c r="DF15" s="40">
        <v>0</v>
      </c>
      <c r="DG15" s="40">
        <v>0</v>
      </c>
      <c r="DH15" s="40">
        <v>0</v>
      </c>
      <c r="DI15" s="40">
        <v>0</v>
      </c>
      <c r="DJ15" s="40">
        <v>0</v>
      </c>
      <c r="DK15" s="40">
        <v>0</v>
      </c>
      <c r="DL15" s="40">
        <v>0</v>
      </c>
      <c r="DM15" s="40">
        <v>0</v>
      </c>
      <c r="DN15" s="40">
        <v>2.4368279881579048E-4</v>
      </c>
      <c r="DO15" s="40">
        <v>5.6600350191590328E-3</v>
      </c>
      <c r="DP15" s="40">
        <v>0</v>
      </c>
      <c r="DQ15" s="40">
        <v>3.5704495502875077E-3</v>
      </c>
      <c r="DR15" s="40">
        <v>0</v>
      </c>
      <c r="DS15" s="40">
        <v>1.3802330599913681E-2</v>
      </c>
      <c r="DT15" s="40">
        <v>2.1746916591178313E-2</v>
      </c>
      <c r="DU15" s="40">
        <v>2.087598190906927E-3</v>
      </c>
      <c r="DV15" s="40">
        <v>0</v>
      </c>
      <c r="DW15" s="40">
        <v>0</v>
      </c>
      <c r="DX15" s="40">
        <v>0</v>
      </c>
      <c r="DY15" s="40">
        <v>0</v>
      </c>
      <c r="DZ15" s="40">
        <v>4.8697916666666667E-2</v>
      </c>
      <c r="EA15" s="40">
        <v>0.16874496381524937</v>
      </c>
      <c r="EB15" s="40">
        <v>0</v>
      </c>
      <c r="EC15" s="40">
        <v>3.9445222038427283E-5</v>
      </c>
      <c r="ED15" s="40">
        <v>5.1913716814159291E-3</v>
      </c>
      <c r="EE15" s="40">
        <v>0</v>
      </c>
      <c r="EF15" s="40">
        <v>0</v>
      </c>
      <c r="EG15" s="40">
        <v>1.0981289846498543E-2</v>
      </c>
      <c r="EI15" s="155" t="s">
        <v>41</v>
      </c>
      <c r="EJ15" s="40" t="s">
        <v>145</v>
      </c>
      <c r="EK15" s="54">
        <v>1.0935865640549661E-5</v>
      </c>
      <c r="EL15" s="40">
        <v>3.3239409129812059E-3</v>
      </c>
      <c r="EM15" s="40">
        <v>7.0607182442121374E-6</v>
      </c>
      <c r="EN15" s="40">
        <v>4.1195410643305704E-3</v>
      </c>
      <c r="EO15" s="40">
        <v>3.237271667230535E-3</v>
      </c>
      <c r="EP15" s="40">
        <v>0</v>
      </c>
      <c r="EQ15" s="40">
        <v>3.3759619258222795E-6</v>
      </c>
      <c r="ER15" s="40">
        <v>1.0431925673327958</v>
      </c>
      <c r="ES15" s="40">
        <v>0</v>
      </c>
      <c r="ET15" s="40">
        <v>0</v>
      </c>
      <c r="EU15" s="40">
        <v>0</v>
      </c>
      <c r="EV15" s="40">
        <v>4.8732946143570699E-6</v>
      </c>
      <c r="EW15" s="40">
        <v>1.3674820383403116E-3</v>
      </c>
      <c r="EX15" s="40">
        <v>2.4521590318081672E-4</v>
      </c>
      <c r="EY15" s="40">
        <v>8.5358435932199615E-6</v>
      </c>
      <c r="EZ15" s="40">
        <v>0</v>
      </c>
      <c r="FA15" s="40">
        <v>1.3529402656322666E-5</v>
      </c>
      <c r="FB15" s="40">
        <v>8.9813611585193566E-6</v>
      </c>
      <c r="FC15" s="40">
        <v>0</v>
      </c>
      <c r="FD15" s="40">
        <v>5.4278334464664926E-5</v>
      </c>
      <c r="FE15" s="40">
        <v>0</v>
      </c>
      <c r="FF15" s="40">
        <v>0</v>
      </c>
      <c r="FG15" s="40">
        <v>0</v>
      </c>
      <c r="FH15" s="40">
        <v>0</v>
      </c>
      <c r="FI15" s="40">
        <v>2.1025727356269244E-3</v>
      </c>
      <c r="FJ15" s="40">
        <v>3.8072140917553995E-3</v>
      </c>
      <c r="FK15" s="40">
        <v>0</v>
      </c>
      <c r="FL15" s="40">
        <v>0</v>
      </c>
      <c r="FM15" s="40">
        <v>6.0369167463925593E-6</v>
      </c>
      <c r="FN15" s="40">
        <v>4.6874244328014837E-6</v>
      </c>
      <c r="FO15" s="40">
        <v>1.6275539116129271E-2</v>
      </c>
      <c r="FP15" s="40">
        <v>0</v>
      </c>
      <c r="FQ15" s="40">
        <v>2.8839056999722143E-6</v>
      </c>
      <c r="FR15" s="40">
        <v>3.8280603022191741E-7</v>
      </c>
      <c r="FS15" s="40">
        <v>1.6566564032771322E-4</v>
      </c>
      <c r="FT15" s="40">
        <v>0</v>
      </c>
      <c r="FU15" s="40">
        <v>5.3871616543702973E-7</v>
      </c>
      <c r="FV15" s="40">
        <v>2.433914339840743E-6</v>
      </c>
      <c r="FW15" s="40">
        <v>4.987848534138747E-7</v>
      </c>
      <c r="FX15" s="40">
        <v>0</v>
      </c>
      <c r="FY15" s="40">
        <v>1.2602238578950471E-6</v>
      </c>
      <c r="FZ15" s="40">
        <v>2.8676325948863854E-6</v>
      </c>
      <c r="GA15" s="40">
        <v>2.3489191315513999E-6</v>
      </c>
      <c r="GB15" s="40">
        <v>1.4862768578581086E-6</v>
      </c>
      <c r="GC15" s="40">
        <v>1.9356210331081912E-6</v>
      </c>
      <c r="GD15" s="40">
        <v>8.475856957046553E-6</v>
      </c>
      <c r="GE15" s="40">
        <v>0</v>
      </c>
      <c r="GF15" s="40">
        <v>3.3851285033962511E-6</v>
      </c>
      <c r="GG15" s="40">
        <v>2.2366903864412993E-6</v>
      </c>
      <c r="GH15" s="40">
        <v>0</v>
      </c>
      <c r="GI15" s="40">
        <v>1.6663475389887895E-6</v>
      </c>
      <c r="GJ15" s="40">
        <v>2.4153168345263609E-6</v>
      </c>
      <c r="GK15" s="40">
        <v>3.344912244175345E-6</v>
      </c>
      <c r="GL15" s="40">
        <v>2.5094114497969309E-6</v>
      </c>
      <c r="GM15" s="40">
        <v>2.2326606810410644E-6</v>
      </c>
      <c r="GN15" s="40">
        <v>3.3720133924542277E-6</v>
      </c>
      <c r="GO15" s="40">
        <v>3.0146204225610243E-6</v>
      </c>
      <c r="GP15" s="40">
        <v>6.952458620905464E-6</v>
      </c>
      <c r="GQ15" s="40">
        <v>2.380121046781621E-6</v>
      </c>
      <c r="GR15" s="40">
        <v>7.3303506774752758E-4</v>
      </c>
      <c r="GS15" s="40">
        <v>8.7039263545635872E-7</v>
      </c>
      <c r="GT15" s="40">
        <v>2.7271194964620202E-6</v>
      </c>
      <c r="GU15" s="40">
        <v>3.329751163636402E-6</v>
      </c>
      <c r="GV15" s="40">
        <v>1.5649289231842909E-6</v>
      </c>
      <c r="GW15" s="40">
        <v>1.6533322895891233E-6</v>
      </c>
      <c r="GX15" s="40">
        <v>7.4233513155801115E-7</v>
      </c>
      <c r="GY15" s="40">
        <v>2.0780171421586336E-6</v>
      </c>
      <c r="GZ15" s="40">
        <v>3.6107061234790512E-6</v>
      </c>
      <c r="HA15" s="40">
        <v>2.1529594517192978E-6</v>
      </c>
      <c r="HB15" s="40">
        <v>1.0437663448863172E-6</v>
      </c>
      <c r="HC15" s="40">
        <v>1.262142808086557E-6</v>
      </c>
      <c r="HD15" s="40">
        <v>1.3607206550267944E-6</v>
      </c>
      <c r="HE15" s="40">
        <v>8.2661134278841616E-7</v>
      </c>
      <c r="HF15" s="40">
        <v>3.0949437357732054E-7</v>
      </c>
      <c r="HG15" s="40">
        <v>4.0879862187619826E-6</v>
      </c>
      <c r="HH15" s="40">
        <v>1.2487593385925039E-6</v>
      </c>
      <c r="HI15" s="40">
        <v>7.9214833325815457E-7</v>
      </c>
      <c r="HJ15" s="40">
        <v>7.281178836728685E-7</v>
      </c>
      <c r="HK15" s="40">
        <v>0</v>
      </c>
      <c r="HL15" s="40">
        <v>8.7786044843217525E-7</v>
      </c>
      <c r="HM15" s="40">
        <v>1.8555946216931333E-6</v>
      </c>
      <c r="HN15" s="40">
        <v>1.3699712354855546E-6</v>
      </c>
      <c r="HO15" s="40">
        <v>4.4930327888180583E-7</v>
      </c>
      <c r="HP15" s="40">
        <v>3.4324560234657224E-6</v>
      </c>
      <c r="HQ15" s="40">
        <v>2.8097217110892977E-6</v>
      </c>
      <c r="HR15" s="40">
        <v>4.0201725473151468E-6</v>
      </c>
      <c r="HS15" s="40">
        <v>4.4280652805797571E-6</v>
      </c>
      <c r="HT15" s="40">
        <v>6.9690849227766192E-6</v>
      </c>
      <c r="HU15" s="40">
        <v>5.0735377022760757E-5</v>
      </c>
      <c r="HV15" s="40">
        <v>1.2160124335798567E-3</v>
      </c>
      <c r="HW15" s="40">
        <v>6.5176436994980294E-6</v>
      </c>
      <c r="HX15" s="40">
        <v>7.8091372580635441E-4</v>
      </c>
      <c r="HY15" s="40">
        <v>4.2507502559326422E-6</v>
      </c>
      <c r="HZ15" s="40">
        <v>2.8874564543965278E-3</v>
      </c>
      <c r="IA15" s="40">
        <v>4.5838582308242231E-3</v>
      </c>
      <c r="IB15" s="40">
        <v>4.3333830693602544E-4</v>
      </c>
      <c r="IC15" s="40">
        <v>2.8351844113903652E-6</v>
      </c>
      <c r="ID15" s="40">
        <v>5.1999199802052293E-6</v>
      </c>
      <c r="IE15" s="40">
        <v>2.5251406155133585E-6</v>
      </c>
      <c r="IF15" s="40">
        <v>2.7558736845113394E-6</v>
      </c>
      <c r="IG15" s="40">
        <v>1.0345685814791727E-2</v>
      </c>
      <c r="IH15" s="40">
        <v>3.4901046205963265E-2</v>
      </c>
      <c r="II15" s="40">
        <v>1.000453157981645E-5</v>
      </c>
      <c r="IJ15" s="40">
        <v>1.3590924362766288E-5</v>
      </c>
      <c r="IK15" s="40">
        <v>1.0786313644249837E-3</v>
      </c>
      <c r="IL15" s="40">
        <v>7.3901468431774479E-6</v>
      </c>
      <c r="IM15" s="40">
        <v>1.4617235166054252E-5</v>
      </c>
      <c r="IN15" s="40">
        <v>1.135154929816635</v>
      </c>
      <c r="IO15" s="40">
        <v>0.99721102508318848</v>
      </c>
    </row>
    <row r="16" spans="2:249" x14ac:dyDescent="0.15">
      <c r="B16" s="155" t="s">
        <v>42</v>
      </c>
      <c r="C16" s="41" t="s">
        <v>957</v>
      </c>
      <c r="D16" s="41">
        <v>0.3541939860247062</v>
      </c>
      <c r="E16" s="41">
        <v>4.1420505400153379E-2</v>
      </c>
      <c r="F16" s="40">
        <v>0.99999999999999989</v>
      </c>
      <c r="G16" s="40">
        <v>0</v>
      </c>
      <c r="H16" s="40">
        <v>0</v>
      </c>
      <c r="I16" s="40">
        <v>0</v>
      </c>
      <c r="J16" s="40">
        <v>1.8002250603933199E-2</v>
      </c>
      <c r="K16" s="54">
        <v>0</v>
      </c>
      <c r="L16" s="40">
        <v>0</v>
      </c>
      <c r="N16" s="182">
        <f>VLOOKUP(入力表1【予測】!L15,各種係数!O12:P18,2,FALSE)</f>
        <v>1E-3</v>
      </c>
      <c r="O16" s="166" t="s">
        <v>377</v>
      </c>
      <c r="P16" s="158">
        <v>0.01</v>
      </c>
      <c r="R16" s="117" t="s">
        <v>495</v>
      </c>
      <c r="S16" s="182" t="s">
        <v>774</v>
      </c>
      <c r="U16" s="161" t="s">
        <v>8</v>
      </c>
      <c r="V16" s="181">
        <f>概要表【係数】!E49</f>
        <v>7481.0566442881873</v>
      </c>
      <c r="W16" s="181">
        <f>概要表【係数】!F49</f>
        <v>4518.8499840651939</v>
      </c>
      <c r="X16" s="181">
        <f>概要表【係数】!G49</f>
        <v>2511.3225206087773</v>
      </c>
      <c r="Y16" s="181">
        <f>概要表【係数】!H49</f>
        <v>8.9502891265736502E-4</v>
      </c>
      <c r="Z16" s="181">
        <f>概要表【係数】!I49</f>
        <v>8.1502810574069049E-4</v>
      </c>
      <c r="AB16" s="155" t="s">
        <v>42</v>
      </c>
      <c r="AC16" s="40" t="s">
        <v>957</v>
      </c>
      <c r="AD16" s="40">
        <v>0</v>
      </c>
      <c r="AE16" s="40">
        <v>1.4084507042253522E-4</v>
      </c>
      <c r="AF16" s="40">
        <v>7.0498915401301515E-5</v>
      </c>
      <c r="AG16" s="40">
        <v>0</v>
      </c>
      <c r="AH16" s="40">
        <v>1.9270412535194025E-2</v>
      </c>
      <c r="AI16" s="40">
        <v>0</v>
      </c>
      <c r="AJ16" s="40">
        <v>0</v>
      </c>
      <c r="AK16" s="40">
        <v>1.9863832252924349E-3</v>
      </c>
      <c r="AL16" s="40">
        <v>0</v>
      </c>
      <c r="AM16" s="40">
        <v>0</v>
      </c>
      <c r="AN16" s="40">
        <v>0</v>
      </c>
      <c r="AO16" s="40">
        <v>0</v>
      </c>
      <c r="AP16" s="40">
        <v>0</v>
      </c>
      <c r="AQ16" s="40">
        <v>0</v>
      </c>
      <c r="AR16" s="40">
        <v>0</v>
      </c>
      <c r="AS16" s="40">
        <v>0</v>
      </c>
      <c r="AT16" s="40">
        <v>0</v>
      </c>
      <c r="AU16" s="40">
        <v>0</v>
      </c>
      <c r="AV16" s="40">
        <v>0</v>
      </c>
      <c r="AW16" s="40">
        <v>0</v>
      </c>
      <c r="AX16" s="40">
        <v>0</v>
      </c>
      <c r="AY16" s="40">
        <v>0</v>
      </c>
      <c r="AZ16" s="40">
        <v>0</v>
      </c>
      <c r="BA16" s="40">
        <v>0</v>
      </c>
      <c r="BB16" s="40">
        <v>5.0776809397499053E-5</v>
      </c>
      <c r="BC16" s="40">
        <v>2.0640899943237527E-6</v>
      </c>
      <c r="BD16" s="40">
        <v>0</v>
      </c>
      <c r="BE16" s="40">
        <v>0</v>
      </c>
      <c r="BF16" s="40">
        <v>0</v>
      </c>
      <c r="BG16" s="40">
        <v>0</v>
      </c>
      <c r="BH16" s="40">
        <v>0</v>
      </c>
      <c r="BI16" s="40">
        <v>0</v>
      </c>
      <c r="BJ16" s="40">
        <v>0</v>
      </c>
      <c r="BK16" s="40">
        <v>0</v>
      </c>
      <c r="BL16" s="40">
        <v>0</v>
      </c>
      <c r="BM16" s="40">
        <v>0</v>
      </c>
      <c r="BN16" s="40">
        <v>0</v>
      </c>
      <c r="BO16" s="40">
        <v>0</v>
      </c>
      <c r="BP16" s="40">
        <v>0</v>
      </c>
      <c r="BQ16" s="40">
        <v>0</v>
      </c>
      <c r="BR16" s="40">
        <v>0</v>
      </c>
      <c r="BS16" s="40">
        <v>0</v>
      </c>
      <c r="BT16" s="40">
        <v>0</v>
      </c>
      <c r="BU16" s="40">
        <v>0</v>
      </c>
      <c r="BV16" s="40">
        <v>0</v>
      </c>
      <c r="BW16" s="40">
        <v>0</v>
      </c>
      <c r="BX16" s="40">
        <v>0</v>
      </c>
      <c r="BY16" s="40">
        <v>0</v>
      </c>
      <c r="BZ16" s="40">
        <v>0</v>
      </c>
      <c r="CA16" s="40">
        <v>0</v>
      </c>
      <c r="CB16" s="40">
        <v>0</v>
      </c>
      <c r="CC16" s="40">
        <v>0</v>
      </c>
      <c r="CD16" s="40">
        <v>0</v>
      </c>
      <c r="CE16" s="40">
        <v>0</v>
      </c>
      <c r="CF16" s="40">
        <v>0</v>
      </c>
      <c r="CG16" s="40">
        <v>0</v>
      </c>
      <c r="CH16" s="40">
        <v>0</v>
      </c>
      <c r="CI16" s="40">
        <v>0</v>
      </c>
      <c r="CJ16" s="40">
        <v>0</v>
      </c>
      <c r="CK16" s="40">
        <v>0</v>
      </c>
      <c r="CL16" s="40">
        <v>0</v>
      </c>
      <c r="CM16" s="40">
        <v>0</v>
      </c>
      <c r="CN16" s="40">
        <v>0</v>
      </c>
      <c r="CO16" s="40">
        <v>0</v>
      </c>
      <c r="CP16" s="40">
        <v>0</v>
      </c>
      <c r="CQ16" s="40">
        <v>0</v>
      </c>
      <c r="CR16" s="40">
        <v>0</v>
      </c>
      <c r="CS16" s="40">
        <v>0</v>
      </c>
      <c r="CT16" s="40">
        <v>0</v>
      </c>
      <c r="CU16" s="40">
        <v>8.8358925967229999E-5</v>
      </c>
      <c r="CV16" s="40">
        <v>0</v>
      </c>
      <c r="CW16" s="40">
        <v>0</v>
      </c>
      <c r="CX16" s="40">
        <v>0</v>
      </c>
      <c r="CY16" s="40">
        <v>0</v>
      </c>
      <c r="CZ16" s="40">
        <v>0</v>
      </c>
      <c r="DA16" s="40">
        <v>0</v>
      </c>
      <c r="DB16" s="40">
        <v>0</v>
      </c>
      <c r="DC16" s="40">
        <v>0</v>
      </c>
      <c r="DD16" s="40">
        <v>0</v>
      </c>
      <c r="DE16" s="40">
        <v>0</v>
      </c>
      <c r="DF16" s="40">
        <v>0</v>
      </c>
      <c r="DG16" s="40">
        <v>0</v>
      </c>
      <c r="DH16" s="40">
        <v>0</v>
      </c>
      <c r="DI16" s="40">
        <v>0</v>
      </c>
      <c r="DJ16" s="40">
        <v>0</v>
      </c>
      <c r="DK16" s="40">
        <v>0</v>
      </c>
      <c r="DL16" s="40">
        <v>0</v>
      </c>
      <c r="DM16" s="40">
        <v>0</v>
      </c>
      <c r="DN16" s="40">
        <v>1.9633760792771067E-5</v>
      </c>
      <c r="DO16" s="40">
        <v>8.5517801405841606E-5</v>
      </c>
      <c r="DP16" s="40">
        <v>0</v>
      </c>
      <c r="DQ16" s="40">
        <v>4.5109123202569318E-4</v>
      </c>
      <c r="DR16" s="40">
        <v>0</v>
      </c>
      <c r="DS16" s="40">
        <v>1.5249604373471443E-3</v>
      </c>
      <c r="DT16" s="40">
        <v>2.4374608041251478E-3</v>
      </c>
      <c r="DU16" s="40">
        <v>0</v>
      </c>
      <c r="DV16" s="40">
        <v>0</v>
      </c>
      <c r="DW16" s="40">
        <v>0</v>
      </c>
      <c r="DX16" s="40">
        <v>0</v>
      </c>
      <c r="DY16" s="40">
        <v>4.3260703419037594E-6</v>
      </c>
      <c r="DZ16" s="40">
        <v>2.3560956790123457E-2</v>
      </c>
      <c r="EA16" s="40">
        <v>7.6738446771158292E-2</v>
      </c>
      <c r="EB16" s="40">
        <v>0</v>
      </c>
      <c r="EC16" s="40">
        <v>8.4828434491241463E-7</v>
      </c>
      <c r="ED16" s="40">
        <v>1.3191371681415931E-3</v>
      </c>
      <c r="EE16" s="40">
        <v>0</v>
      </c>
      <c r="EF16" s="40">
        <v>3.0525642392579167E-3</v>
      </c>
      <c r="EG16" s="40">
        <v>2.6414019673864477E-3</v>
      </c>
      <c r="EI16" s="155" t="s">
        <v>42</v>
      </c>
      <c r="EJ16" s="40" t="s">
        <v>957</v>
      </c>
      <c r="EK16" s="54">
        <v>1.9442235696077132E-21</v>
      </c>
      <c r="EL16" s="40">
        <v>1.7049693368681857E-20</v>
      </c>
      <c r="EM16" s="40">
        <v>8.5990759110914127E-21</v>
      </c>
      <c r="EN16" s="40">
        <v>2.1935270157751284E-21</v>
      </c>
      <c r="EO16" s="40">
        <v>2.1431068224193296E-18</v>
      </c>
      <c r="EP16" s="40">
        <v>0</v>
      </c>
      <c r="EQ16" s="40">
        <v>2.1502215120806495E-21</v>
      </c>
      <c r="ER16" s="40">
        <v>2.3274191338093635E-19</v>
      </c>
      <c r="ES16" s="40">
        <v>1</v>
      </c>
      <c r="ET16" s="40">
        <v>0</v>
      </c>
      <c r="EU16" s="40">
        <v>0</v>
      </c>
      <c r="EV16" s="40">
        <v>8.1506294613071902E-22</v>
      </c>
      <c r="EW16" s="40">
        <v>1.5080275672358917E-21</v>
      </c>
      <c r="EX16" s="40">
        <v>1.803967117875002E-21</v>
      </c>
      <c r="EY16" s="40">
        <v>8.433707537277342E-22</v>
      </c>
      <c r="EZ16" s="40">
        <v>0</v>
      </c>
      <c r="FA16" s="40">
        <v>1.0651189533395343E-21</v>
      </c>
      <c r="FB16" s="40">
        <v>8.9922769201860977E-22</v>
      </c>
      <c r="FC16" s="40">
        <v>0</v>
      </c>
      <c r="FD16" s="40">
        <v>9.1165717272855949E-22</v>
      </c>
      <c r="FE16" s="40">
        <v>0</v>
      </c>
      <c r="FF16" s="40">
        <v>0</v>
      </c>
      <c r="FG16" s="40">
        <v>0</v>
      </c>
      <c r="FH16" s="40">
        <v>0</v>
      </c>
      <c r="FI16" s="40">
        <v>6.8841094298896129E-21</v>
      </c>
      <c r="FJ16" s="40">
        <v>1.7056462748388433E-21</v>
      </c>
      <c r="FK16" s="40">
        <v>0</v>
      </c>
      <c r="FL16" s="40">
        <v>0</v>
      </c>
      <c r="FM16" s="40">
        <v>6.9553657784193405E-22</v>
      </c>
      <c r="FN16" s="40">
        <v>1.4628831959928588E-21</v>
      </c>
      <c r="FO16" s="40">
        <v>5.0716537833438487E-21</v>
      </c>
      <c r="FP16" s="40">
        <v>0</v>
      </c>
      <c r="FQ16" s="40">
        <v>2.6420230703495322E-21</v>
      </c>
      <c r="FR16" s="40">
        <v>3.9340631405546863E-22</v>
      </c>
      <c r="FS16" s="40">
        <v>2.8700220575202591E-21</v>
      </c>
      <c r="FT16" s="40">
        <v>0</v>
      </c>
      <c r="FU16" s="40">
        <v>5.1520611626243174E-22</v>
      </c>
      <c r="FV16" s="40">
        <v>3.0636903012930497E-21</v>
      </c>
      <c r="FW16" s="40">
        <v>1.7491082046497664E-21</v>
      </c>
      <c r="FX16" s="40">
        <v>0</v>
      </c>
      <c r="FY16" s="40">
        <v>1.1043210168338983E-21</v>
      </c>
      <c r="FZ16" s="40">
        <v>9.1687266381241643E-22</v>
      </c>
      <c r="GA16" s="40">
        <v>1.3134899056685254E-21</v>
      </c>
      <c r="GB16" s="40">
        <v>1.8361152578588848E-21</v>
      </c>
      <c r="GC16" s="40">
        <v>1.5372179921366943E-21</v>
      </c>
      <c r="GD16" s="40">
        <v>8.4189900410886188E-22</v>
      </c>
      <c r="GE16" s="40">
        <v>0</v>
      </c>
      <c r="GF16" s="40">
        <v>5.1171071026406357E-22</v>
      </c>
      <c r="GG16" s="40">
        <v>7.6368473812719896E-22</v>
      </c>
      <c r="GH16" s="40">
        <v>0</v>
      </c>
      <c r="GI16" s="40">
        <v>4.289811216077698E-22</v>
      </c>
      <c r="GJ16" s="40">
        <v>1.5779502246526553E-21</v>
      </c>
      <c r="GK16" s="40">
        <v>6.0687339318438976E-22</v>
      </c>
      <c r="GL16" s="40">
        <v>5.9252387101457272E-22</v>
      </c>
      <c r="GM16" s="40">
        <v>3.2712823133943839E-22</v>
      </c>
      <c r="GN16" s="40">
        <v>4.2250444816632195E-22</v>
      </c>
      <c r="GO16" s="40">
        <v>5.1562362265635726E-22</v>
      </c>
      <c r="GP16" s="40">
        <v>3.933465777936783E-21</v>
      </c>
      <c r="GQ16" s="40">
        <v>2.6196866724334807E-21</v>
      </c>
      <c r="GR16" s="40">
        <v>1.8460137852408943E-21</v>
      </c>
      <c r="GS16" s="40">
        <v>9.4708023599608052E-22</v>
      </c>
      <c r="GT16" s="40">
        <v>3.9864508563024001E-21</v>
      </c>
      <c r="GU16" s="40">
        <v>4.5787182395789259E-21</v>
      </c>
      <c r="GV16" s="40">
        <v>1.6682386848841362E-21</v>
      </c>
      <c r="GW16" s="40">
        <v>2.3529121588848122E-21</v>
      </c>
      <c r="GX16" s="40">
        <v>8.6790157382488324E-22</v>
      </c>
      <c r="GY16" s="40">
        <v>6.503041916359179E-22</v>
      </c>
      <c r="GZ16" s="40">
        <v>2.4701353319614605E-21</v>
      </c>
      <c r="HA16" s="40">
        <v>4.2912285722872949E-21</v>
      </c>
      <c r="HB16" s="40">
        <v>1.1607419647867766E-20</v>
      </c>
      <c r="HC16" s="40">
        <v>1.2122189514352674E-21</v>
      </c>
      <c r="HD16" s="40">
        <v>2.345426719837342E-21</v>
      </c>
      <c r="HE16" s="40">
        <v>5.3035372384236428E-22</v>
      </c>
      <c r="HF16" s="40">
        <v>1.5631395692833783E-22</v>
      </c>
      <c r="HG16" s="40">
        <v>1.8662577447390451E-21</v>
      </c>
      <c r="HH16" s="40">
        <v>2.9132935405644102E-21</v>
      </c>
      <c r="HI16" s="40">
        <v>1.0583110445952046E-21</v>
      </c>
      <c r="HJ16" s="40">
        <v>3.389991564215336E-21</v>
      </c>
      <c r="HK16" s="40">
        <v>0</v>
      </c>
      <c r="HL16" s="40">
        <v>5.2169983315258937E-22</v>
      </c>
      <c r="HM16" s="40">
        <v>1.0162334752324211E-21</v>
      </c>
      <c r="HN16" s="40">
        <v>2.6006821348858849E-21</v>
      </c>
      <c r="HO16" s="40">
        <v>4.5726617080899797E-22</v>
      </c>
      <c r="HP16" s="40">
        <v>8.1437823834776881E-22</v>
      </c>
      <c r="HQ16" s="40">
        <v>2.2277985853525249E-21</v>
      </c>
      <c r="HR16" s="40">
        <v>6.3272498914233247E-22</v>
      </c>
      <c r="HS16" s="40">
        <v>1.0000364806758014E-21</v>
      </c>
      <c r="HT16" s="40">
        <v>1.2052361025692478E-21</v>
      </c>
      <c r="HU16" s="40">
        <v>2.5353241296313052E-21</v>
      </c>
      <c r="HV16" s="40">
        <v>2.4648294630926817E-20</v>
      </c>
      <c r="HW16" s="40">
        <v>2.3795482382177012E-21</v>
      </c>
      <c r="HX16" s="40">
        <v>5.8948244484578719E-20</v>
      </c>
      <c r="HY16" s="40">
        <v>3.2243785012587164E-21</v>
      </c>
      <c r="HZ16" s="40">
        <v>1.841011000739115E-19</v>
      </c>
      <c r="IA16" s="40">
        <v>2.9835424174709801E-19</v>
      </c>
      <c r="IB16" s="40">
        <v>1.7550056434277501E-21</v>
      </c>
      <c r="IC16" s="40">
        <v>1.6972046097921863E-21</v>
      </c>
      <c r="ID16" s="40">
        <v>9.9858858610543744E-22</v>
      </c>
      <c r="IE16" s="40">
        <v>1.050219010619895E-21</v>
      </c>
      <c r="IF16" s="40">
        <v>1.164629942494345E-21</v>
      </c>
      <c r="IG16" s="40">
        <v>2.696641110380202E-18</v>
      </c>
      <c r="IH16" s="40">
        <v>8.5662476927407878E-18</v>
      </c>
      <c r="II16" s="40">
        <v>2.0762182322018608E-21</v>
      </c>
      <c r="IJ16" s="40">
        <v>9.5223610812281231E-22</v>
      </c>
      <c r="IK16" s="40">
        <v>1.4922026996618887E-19</v>
      </c>
      <c r="IL16" s="40">
        <v>1.4130156816259116E-21</v>
      </c>
      <c r="IM16" s="40">
        <v>3.3982405264148775E-19</v>
      </c>
      <c r="IN16" s="40">
        <v>1</v>
      </c>
      <c r="IO16" s="40">
        <v>0.8784801077719594</v>
      </c>
    </row>
    <row r="17" spans="2:249" x14ac:dyDescent="0.15">
      <c r="B17" s="163" t="s">
        <v>43</v>
      </c>
      <c r="C17" s="62" t="s">
        <v>958</v>
      </c>
      <c r="D17" s="62">
        <v>0.70476062485738566</v>
      </c>
      <c r="E17" s="62">
        <v>4.3399562392645509E-2</v>
      </c>
      <c r="F17" s="61">
        <v>1</v>
      </c>
      <c r="G17" s="40">
        <v>0</v>
      </c>
      <c r="H17" s="40">
        <v>0</v>
      </c>
      <c r="I17" s="40">
        <v>0</v>
      </c>
      <c r="J17" s="61">
        <v>6.2238114877553982E-4</v>
      </c>
      <c r="K17" s="54">
        <v>0</v>
      </c>
      <c r="L17" s="40">
        <v>0</v>
      </c>
      <c r="O17" s="158" t="s">
        <v>378</v>
      </c>
      <c r="P17" s="158">
        <v>1E-3</v>
      </c>
      <c r="R17" s="160" t="s">
        <v>885</v>
      </c>
      <c r="S17" s="185" t="s">
        <v>776</v>
      </c>
      <c r="U17" s="161" t="s">
        <v>881</v>
      </c>
      <c r="V17" s="181">
        <f>概要表【係数】!E50</f>
        <v>1220.7450457151162</v>
      </c>
      <c r="W17" s="181">
        <f>概要表【係数】!F50</f>
        <v>639.5135146971013</v>
      </c>
      <c r="X17" s="181">
        <f>概要表【係数】!G50</f>
        <v>311.39170642774872</v>
      </c>
      <c r="Y17" s="181">
        <f>概要表【係数】!H50</f>
        <v>8.7983823894466202E-5</v>
      </c>
      <c r="Z17" s="181">
        <f>概要表【係数】!I50</f>
        <v>7.9924082627773577E-5</v>
      </c>
      <c r="AB17" s="163" t="s">
        <v>43</v>
      </c>
      <c r="AC17" s="61" t="s">
        <v>958</v>
      </c>
      <c r="AD17" s="61">
        <v>5.7669034464614584E-3</v>
      </c>
      <c r="AE17" s="61">
        <v>0.35577464788732399</v>
      </c>
      <c r="AF17" s="61">
        <v>1.1773318872017354E-2</v>
      </c>
      <c r="AG17" s="61">
        <v>0.01</v>
      </c>
      <c r="AH17" s="61">
        <v>2.8975394785163426E-3</v>
      </c>
      <c r="AI17" s="61">
        <v>0</v>
      </c>
      <c r="AJ17" s="61">
        <v>0</v>
      </c>
      <c r="AK17" s="61">
        <v>-1.991815449244921E-6</v>
      </c>
      <c r="AL17" s="61">
        <v>0</v>
      </c>
      <c r="AM17" s="61">
        <v>0</v>
      </c>
      <c r="AN17" s="61">
        <v>0</v>
      </c>
      <c r="AO17" s="61">
        <v>0</v>
      </c>
      <c r="AP17" s="61">
        <v>0</v>
      </c>
      <c r="AQ17" s="61">
        <v>0</v>
      </c>
      <c r="AR17" s="61">
        <v>0</v>
      </c>
      <c r="AS17" s="61">
        <v>0</v>
      </c>
      <c r="AT17" s="61">
        <v>0</v>
      </c>
      <c r="AU17" s="61">
        <v>0</v>
      </c>
      <c r="AV17" s="61">
        <v>0</v>
      </c>
      <c r="AW17" s="61">
        <v>0</v>
      </c>
      <c r="AX17" s="61">
        <v>0</v>
      </c>
      <c r="AY17" s="61">
        <v>0</v>
      </c>
      <c r="AZ17" s="61">
        <v>0</v>
      </c>
      <c r="BA17" s="61">
        <v>0</v>
      </c>
      <c r="BB17" s="61">
        <v>0</v>
      </c>
      <c r="BC17" s="61">
        <v>0</v>
      </c>
      <c r="BD17" s="61">
        <v>0</v>
      </c>
      <c r="BE17" s="61">
        <v>0</v>
      </c>
      <c r="BF17" s="61">
        <v>0</v>
      </c>
      <c r="BG17" s="61">
        <v>0</v>
      </c>
      <c r="BH17" s="61">
        <v>0</v>
      </c>
      <c r="BI17" s="61">
        <v>0</v>
      </c>
      <c r="BJ17" s="61">
        <v>0</v>
      </c>
      <c r="BK17" s="61">
        <v>0</v>
      </c>
      <c r="BL17" s="61">
        <v>0</v>
      </c>
      <c r="BM17" s="61">
        <v>0</v>
      </c>
      <c r="BN17" s="61">
        <v>0</v>
      </c>
      <c r="BO17" s="61">
        <v>0</v>
      </c>
      <c r="BP17" s="61">
        <v>0</v>
      </c>
      <c r="BQ17" s="61">
        <v>0</v>
      </c>
      <c r="BR17" s="61">
        <v>0</v>
      </c>
      <c r="BS17" s="61">
        <v>0</v>
      </c>
      <c r="BT17" s="61">
        <v>0</v>
      </c>
      <c r="BU17" s="61">
        <v>0</v>
      </c>
      <c r="BV17" s="61">
        <v>0</v>
      </c>
      <c r="BW17" s="61">
        <v>0</v>
      </c>
      <c r="BX17" s="61">
        <v>0</v>
      </c>
      <c r="BY17" s="61">
        <v>0</v>
      </c>
      <c r="BZ17" s="61">
        <v>0</v>
      </c>
      <c r="CA17" s="61">
        <v>0</v>
      </c>
      <c r="CB17" s="61">
        <v>0</v>
      </c>
      <c r="CC17" s="61">
        <v>0</v>
      </c>
      <c r="CD17" s="61">
        <v>0</v>
      </c>
      <c r="CE17" s="61">
        <v>0</v>
      </c>
      <c r="CF17" s="61">
        <v>0</v>
      </c>
      <c r="CG17" s="61">
        <v>0</v>
      </c>
      <c r="CH17" s="61">
        <v>0</v>
      </c>
      <c r="CI17" s="61">
        <v>0</v>
      </c>
      <c r="CJ17" s="61">
        <v>0</v>
      </c>
      <c r="CK17" s="61">
        <v>0</v>
      </c>
      <c r="CL17" s="61">
        <v>0</v>
      </c>
      <c r="CM17" s="61">
        <v>0</v>
      </c>
      <c r="CN17" s="61">
        <v>0</v>
      </c>
      <c r="CO17" s="61">
        <v>4.9483953060935959E-6</v>
      </c>
      <c r="CP17" s="61">
        <v>0</v>
      </c>
      <c r="CQ17" s="61">
        <v>0</v>
      </c>
      <c r="CR17" s="61">
        <v>0</v>
      </c>
      <c r="CS17" s="61">
        <v>0</v>
      </c>
      <c r="CT17" s="61">
        <v>0</v>
      </c>
      <c r="CU17" s="61">
        <v>5.3723084841725998E-5</v>
      </c>
      <c r="CV17" s="61">
        <v>0</v>
      </c>
      <c r="CW17" s="61">
        <v>0</v>
      </c>
      <c r="CX17" s="61">
        <v>0</v>
      </c>
      <c r="CY17" s="61">
        <v>0</v>
      </c>
      <c r="CZ17" s="61">
        <v>0</v>
      </c>
      <c r="DA17" s="61">
        <v>0</v>
      </c>
      <c r="DB17" s="61">
        <v>0</v>
      </c>
      <c r="DC17" s="61">
        <v>0</v>
      </c>
      <c r="DD17" s="61">
        <v>0</v>
      </c>
      <c r="DE17" s="61">
        <v>0</v>
      </c>
      <c r="DF17" s="61">
        <v>0</v>
      </c>
      <c r="DG17" s="61">
        <v>0</v>
      </c>
      <c r="DH17" s="61">
        <v>0</v>
      </c>
      <c r="DI17" s="61">
        <v>0</v>
      </c>
      <c r="DJ17" s="61">
        <v>0</v>
      </c>
      <c r="DK17" s="61">
        <v>0</v>
      </c>
      <c r="DL17" s="61">
        <v>0</v>
      </c>
      <c r="DM17" s="61">
        <v>0</v>
      </c>
      <c r="DN17" s="61">
        <v>1.5459654167536274E-7</v>
      </c>
      <c r="DO17" s="61">
        <v>2.6708452812952016E-4</v>
      </c>
      <c r="DP17" s="61">
        <v>4.3335022424577036E-3</v>
      </c>
      <c r="DQ17" s="61">
        <v>3.560392859749718E-5</v>
      </c>
      <c r="DR17" s="61">
        <v>0</v>
      </c>
      <c r="DS17" s="61">
        <v>6.5098546971658754E-5</v>
      </c>
      <c r="DT17" s="61">
        <v>2.0556058811232666E-5</v>
      </c>
      <c r="DU17" s="61">
        <v>0</v>
      </c>
      <c r="DV17" s="61">
        <v>0</v>
      </c>
      <c r="DW17" s="61">
        <v>0</v>
      </c>
      <c r="DX17" s="61">
        <v>0</v>
      </c>
      <c r="DY17" s="61">
        <v>0</v>
      </c>
      <c r="DZ17" s="61">
        <v>0</v>
      </c>
      <c r="EA17" s="61">
        <v>0</v>
      </c>
      <c r="EB17" s="61">
        <v>0</v>
      </c>
      <c r="EC17" s="61">
        <v>9.3989905416295538E-4</v>
      </c>
      <c r="ED17" s="61">
        <v>0</v>
      </c>
      <c r="EE17" s="61">
        <v>0</v>
      </c>
      <c r="EF17" s="61">
        <v>0</v>
      </c>
      <c r="EG17" s="61">
        <v>2.9534397794714611E-4</v>
      </c>
      <c r="EI17" s="163" t="s">
        <v>43</v>
      </c>
      <c r="EJ17" s="61" t="s">
        <v>958</v>
      </c>
      <c r="EK17" s="73">
        <v>0</v>
      </c>
      <c r="EL17" s="61">
        <v>0</v>
      </c>
      <c r="EM17" s="61">
        <v>0</v>
      </c>
      <c r="EN17" s="61">
        <v>0</v>
      </c>
      <c r="EO17" s="61">
        <v>0</v>
      </c>
      <c r="EP17" s="61">
        <v>0</v>
      </c>
      <c r="EQ17" s="61">
        <v>0</v>
      </c>
      <c r="ER17" s="61">
        <v>0</v>
      </c>
      <c r="ES17" s="61">
        <v>0</v>
      </c>
      <c r="ET17" s="61">
        <v>1</v>
      </c>
      <c r="EU17" s="61">
        <v>0</v>
      </c>
      <c r="EV17" s="61">
        <v>0</v>
      </c>
      <c r="EW17" s="61">
        <v>0</v>
      </c>
      <c r="EX17" s="61">
        <v>0</v>
      </c>
      <c r="EY17" s="61">
        <v>0</v>
      </c>
      <c r="EZ17" s="61">
        <v>0</v>
      </c>
      <c r="FA17" s="61">
        <v>0</v>
      </c>
      <c r="FB17" s="61">
        <v>0</v>
      </c>
      <c r="FC17" s="61">
        <v>0</v>
      </c>
      <c r="FD17" s="61">
        <v>0</v>
      </c>
      <c r="FE17" s="61">
        <v>0</v>
      </c>
      <c r="FF17" s="61">
        <v>0</v>
      </c>
      <c r="FG17" s="61">
        <v>0</v>
      </c>
      <c r="FH17" s="61">
        <v>0</v>
      </c>
      <c r="FI17" s="61">
        <v>0</v>
      </c>
      <c r="FJ17" s="61">
        <v>0</v>
      </c>
      <c r="FK17" s="61">
        <v>0</v>
      </c>
      <c r="FL17" s="61">
        <v>0</v>
      </c>
      <c r="FM17" s="61">
        <v>0</v>
      </c>
      <c r="FN17" s="61">
        <v>0</v>
      </c>
      <c r="FO17" s="61">
        <v>0</v>
      </c>
      <c r="FP17" s="61">
        <v>0</v>
      </c>
      <c r="FQ17" s="61">
        <v>0</v>
      </c>
      <c r="FR17" s="61">
        <v>0</v>
      </c>
      <c r="FS17" s="61">
        <v>0</v>
      </c>
      <c r="FT17" s="61">
        <v>0</v>
      </c>
      <c r="FU17" s="61">
        <v>0</v>
      </c>
      <c r="FV17" s="61">
        <v>0</v>
      </c>
      <c r="FW17" s="61">
        <v>0</v>
      </c>
      <c r="FX17" s="61">
        <v>0</v>
      </c>
      <c r="FY17" s="61">
        <v>0</v>
      </c>
      <c r="FZ17" s="61">
        <v>0</v>
      </c>
      <c r="GA17" s="61">
        <v>0</v>
      </c>
      <c r="GB17" s="61">
        <v>0</v>
      </c>
      <c r="GC17" s="61">
        <v>0</v>
      </c>
      <c r="GD17" s="61">
        <v>0</v>
      </c>
      <c r="GE17" s="61">
        <v>0</v>
      </c>
      <c r="GF17" s="61">
        <v>0</v>
      </c>
      <c r="GG17" s="61">
        <v>0</v>
      </c>
      <c r="GH17" s="61">
        <v>0</v>
      </c>
      <c r="GI17" s="61">
        <v>0</v>
      </c>
      <c r="GJ17" s="61">
        <v>0</v>
      </c>
      <c r="GK17" s="61">
        <v>0</v>
      </c>
      <c r="GL17" s="61">
        <v>0</v>
      </c>
      <c r="GM17" s="61">
        <v>0</v>
      </c>
      <c r="GN17" s="61">
        <v>0</v>
      </c>
      <c r="GO17" s="61">
        <v>0</v>
      </c>
      <c r="GP17" s="61">
        <v>0</v>
      </c>
      <c r="GQ17" s="61">
        <v>0</v>
      </c>
      <c r="GR17" s="61">
        <v>0</v>
      </c>
      <c r="GS17" s="61">
        <v>0</v>
      </c>
      <c r="GT17" s="61">
        <v>0</v>
      </c>
      <c r="GU17" s="61">
        <v>0</v>
      </c>
      <c r="GV17" s="61">
        <v>0</v>
      </c>
      <c r="GW17" s="61">
        <v>0</v>
      </c>
      <c r="GX17" s="61">
        <v>0</v>
      </c>
      <c r="GY17" s="61">
        <v>0</v>
      </c>
      <c r="GZ17" s="61">
        <v>0</v>
      </c>
      <c r="HA17" s="61">
        <v>0</v>
      </c>
      <c r="HB17" s="61">
        <v>0</v>
      </c>
      <c r="HC17" s="61">
        <v>0</v>
      </c>
      <c r="HD17" s="61">
        <v>0</v>
      </c>
      <c r="HE17" s="61">
        <v>0</v>
      </c>
      <c r="HF17" s="61">
        <v>0</v>
      </c>
      <c r="HG17" s="61">
        <v>0</v>
      </c>
      <c r="HH17" s="61">
        <v>0</v>
      </c>
      <c r="HI17" s="61">
        <v>0</v>
      </c>
      <c r="HJ17" s="61">
        <v>0</v>
      </c>
      <c r="HK17" s="61">
        <v>0</v>
      </c>
      <c r="HL17" s="61">
        <v>0</v>
      </c>
      <c r="HM17" s="61">
        <v>0</v>
      </c>
      <c r="HN17" s="61">
        <v>0</v>
      </c>
      <c r="HO17" s="61">
        <v>0</v>
      </c>
      <c r="HP17" s="61">
        <v>0</v>
      </c>
      <c r="HQ17" s="61">
        <v>0</v>
      </c>
      <c r="HR17" s="61">
        <v>0</v>
      </c>
      <c r="HS17" s="61">
        <v>0</v>
      </c>
      <c r="HT17" s="61">
        <v>0</v>
      </c>
      <c r="HU17" s="61">
        <v>0</v>
      </c>
      <c r="HV17" s="61">
        <v>0</v>
      </c>
      <c r="HW17" s="61">
        <v>0</v>
      </c>
      <c r="HX17" s="61">
        <v>0</v>
      </c>
      <c r="HY17" s="61">
        <v>0</v>
      </c>
      <c r="HZ17" s="61">
        <v>0</v>
      </c>
      <c r="IA17" s="61">
        <v>0</v>
      </c>
      <c r="IB17" s="61">
        <v>0</v>
      </c>
      <c r="IC17" s="61">
        <v>0</v>
      </c>
      <c r="ID17" s="61">
        <v>0</v>
      </c>
      <c r="IE17" s="61">
        <v>0</v>
      </c>
      <c r="IF17" s="61">
        <v>0</v>
      </c>
      <c r="IG17" s="61">
        <v>0</v>
      </c>
      <c r="IH17" s="61">
        <v>0</v>
      </c>
      <c r="II17" s="61">
        <v>0</v>
      </c>
      <c r="IJ17" s="61">
        <v>0</v>
      </c>
      <c r="IK17" s="61">
        <v>0</v>
      </c>
      <c r="IL17" s="61">
        <v>0</v>
      </c>
      <c r="IM17" s="61">
        <v>0</v>
      </c>
      <c r="IN17" s="61">
        <v>1</v>
      </c>
      <c r="IO17" s="61">
        <v>0.8784801077719594</v>
      </c>
    </row>
    <row r="18" spans="2:249" x14ac:dyDescent="0.15">
      <c r="B18" s="155" t="s">
        <v>44</v>
      </c>
      <c r="C18" s="41" t="s">
        <v>207</v>
      </c>
      <c r="D18" s="41">
        <v>0.27448502565982802</v>
      </c>
      <c r="E18" s="40">
        <v>1.0738658147242766E-2</v>
      </c>
      <c r="F18" s="40">
        <v>1</v>
      </c>
      <c r="G18" s="120">
        <v>0</v>
      </c>
      <c r="H18" s="120">
        <v>0</v>
      </c>
      <c r="I18" s="120">
        <v>0</v>
      </c>
      <c r="J18" s="40">
        <v>1.2268744960086456E-2</v>
      </c>
      <c r="K18" s="81">
        <v>0</v>
      </c>
      <c r="L18" s="120">
        <v>0</v>
      </c>
      <c r="O18" s="158" t="s">
        <v>379</v>
      </c>
      <c r="P18" s="158">
        <v>9.9999999999999995E-7</v>
      </c>
      <c r="Q18" s="164"/>
      <c r="R18" s="165" t="s">
        <v>765</v>
      </c>
      <c r="S18" s="181">
        <f>概要表【係数】!E90</f>
        <v>0.94595484588554468</v>
      </c>
      <c r="T18" s="17"/>
      <c r="U18" s="161" t="s">
        <v>882</v>
      </c>
      <c r="V18" s="181">
        <f>概要表【係数】!E51</f>
        <v>809.32186923544896</v>
      </c>
      <c r="W18" s="181">
        <f>概要表【係数】!F51</f>
        <v>484.55401695033584</v>
      </c>
      <c r="X18" s="181">
        <f>概要表【係数】!G51</f>
        <v>255.40620715782157</v>
      </c>
      <c r="Y18" s="181">
        <f>概要表【係数】!H51</f>
        <v>7.6796429586928003E-5</v>
      </c>
      <c r="Z18" s="181">
        <f>概要表【係数】!I51</f>
        <v>6.8604589960630935E-5</v>
      </c>
      <c r="AA18" s="17"/>
      <c r="AB18" s="155" t="s">
        <v>44</v>
      </c>
      <c r="AC18" s="40" t="s">
        <v>207</v>
      </c>
      <c r="AD18" s="40">
        <v>0</v>
      </c>
      <c r="AE18" s="40">
        <v>0</v>
      </c>
      <c r="AF18" s="40">
        <v>0</v>
      </c>
      <c r="AG18" s="40">
        <v>0</v>
      </c>
      <c r="AH18" s="40">
        <v>0</v>
      </c>
      <c r="AI18" s="40">
        <v>0</v>
      </c>
      <c r="AJ18" s="40">
        <v>0</v>
      </c>
      <c r="AK18" s="40">
        <v>0</v>
      </c>
      <c r="AL18" s="40">
        <v>0</v>
      </c>
      <c r="AM18" s="40">
        <v>0</v>
      </c>
      <c r="AN18" s="40">
        <v>0</v>
      </c>
      <c r="AO18" s="40">
        <v>0</v>
      </c>
      <c r="AP18" s="40">
        <v>0</v>
      </c>
      <c r="AQ18" s="40">
        <v>0</v>
      </c>
      <c r="AR18" s="40">
        <v>0</v>
      </c>
      <c r="AS18" s="40">
        <v>0</v>
      </c>
      <c r="AT18" s="40">
        <v>0</v>
      </c>
      <c r="AU18" s="40">
        <v>0</v>
      </c>
      <c r="AV18" s="40">
        <v>0</v>
      </c>
      <c r="AW18" s="40">
        <v>0</v>
      </c>
      <c r="AX18" s="40">
        <v>0</v>
      </c>
      <c r="AY18" s="40">
        <v>0</v>
      </c>
      <c r="AZ18" s="40">
        <v>0</v>
      </c>
      <c r="BA18" s="40">
        <v>0</v>
      </c>
      <c r="BB18" s="40">
        <v>0</v>
      </c>
      <c r="BC18" s="40">
        <v>0</v>
      </c>
      <c r="BD18" s="40">
        <v>0</v>
      </c>
      <c r="BE18" s="40">
        <v>0</v>
      </c>
      <c r="BF18" s="40">
        <v>0</v>
      </c>
      <c r="BG18" s="40">
        <v>0</v>
      </c>
      <c r="BH18" s="40">
        <v>0</v>
      </c>
      <c r="BI18" s="40">
        <v>0</v>
      </c>
      <c r="BJ18" s="40">
        <v>0</v>
      </c>
      <c r="BK18" s="40">
        <v>0</v>
      </c>
      <c r="BL18" s="40">
        <v>0</v>
      </c>
      <c r="BM18" s="40">
        <v>0</v>
      </c>
      <c r="BN18" s="40">
        <v>0</v>
      </c>
      <c r="BO18" s="40">
        <v>0</v>
      </c>
      <c r="BP18" s="40">
        <v>0</v>
      </c>
      <c r="BQ18" s="40">
        <v>0</v>
      </c>
      <c r="BR18" s="40">
        <v>0</v>
      </c>
      <c r="BS18" s="40">
        <v>0</v>
      </c>
      <c r="BT18" s="40">
        <v>0</v>
      </c>
      <c r="BU18" s="40">
        <v>0</v>
      </c>
      <c r="BV18" s="40">
        <v>0</v>
      </c>
      <c r="BW18" s="40">
        <v>0</v>
      </c>
      <c r="BX18" s="40">
        <v>0</v>
      </c>
      <c r="BY18" s="40">
        <v>0</v>
      </c>
      <c r="BZ18" s="40">
        <v>0</v>
      </c>
      <c r="CA18" s="40">
        <v>0</v>
      </c>
      <c r="CB18" s="40">
        <v>0</v>
      </c>
      <c r="CC18" s="40">
        <v>0</v>
      </c>
      <c r="CD18" s="40">
        <v>0</v>
      </c>
      <c r="CE18" s="40">
        <v>0</v>
      </c>
      <c r="CF18" s="40">
        <v>0</v>
      </c>
      <c r="CG18" s="40">
        <v>0</v>
      </c>
      <c r="CH18" s="40">
        <v>0</v>
      </c>
      <c r="CI18" s="40">
        <v>0</v>
      </c>
      <c r="CJ18" s="40">
        <v>0</v>
      </c>
      <c r="CK18" s="40">
        <v>0</v>
      </c>
      <c r="CL18" s="40">
        <v>0</v>
      </c>
      <c r="CM18" s="40">
        <v>0</v>
      </c>
      <c r="CN18" s="40">
        <v>0</v>
      </c>
      <c r="CO18" s="40">
        <v>0</v>
      </c>
      <c r="CP18" s="40">
        <v>0</v>
      </c>
      <c r="CQ18" s="40">
        <v>0</v>
      </c>
      <c r="CR18" s="40">
        <v>0</v>
      </c>
      <c r="CS18" s="40">
        <v>0</v>
      </c>
      <c r="CT18" s="40">
        <v>0</v>
      </c>
      <c r="CU18" s="40">
        <v>0</v>
      </c>
      <c r="CV18" s="40">
        <v>0</v>
      </c>
      <c r="CW18" s="40">
        <v>0</v>
      </c>
      <c r="CX18" s="40">
        <v>0</v>
      </c>
      <c r="CY18" s="40">
        <v>0</v>
      </c>
      <c r="CZ18" s="40">
        <v>0</v>
      </c>
      <c r="DA18" s="40">
        <v>0</v>
      </c>
      <c r="DB18" s="40">
        <v>0</v>
      </c>
      <c r="DC18" s="40">
        <v>0</v>
      </c>
      <c r="DD18" s="40">
        <v>0</v>
      </c>
      <c r="DE18" s="40">
        <v>0</v>
      </c>
      <c r="DF18" s="40">
        <v>0</v>
      </c>
      <c r="DG18" s="40">
        <v>0</v>
      </c>
      <c r="DH18" s="40">
        <v>0</v>
      </c>
      <c r="DI18" s="40">
        <v>0</v>
      </c>
      <c r="DJ18" s="40">
        <v>0</v>
      </c>
      <c r="DK18" s="40">
        <v>0</v>
      </c>
      <c r="DL18" s="40">
        <v>0</v>
      </c>
      <c r="DM18" s="40">
        <v>0</v>
      </c>
      <c r="DN18" s="40">
        <v>0</v>
      </c>
      <c r="DO18" s="40">
        <v>0</v>
      </c>
      <c r="DP18" s="40">
        <v>0</v>
      </c>
      <c r="DQ18" s="40">
        <v>0</v>
      </c>
      <c r="DR18" s="40">
        <v>0</v>
      </c>
      <c r="DS18" s="40">
        <v>0</v>
      </c>
      <c r="DT18" s="40">
        <v>0</v>
      </c>
      <c r="DU18" s="40">
        <v>0</v>
      </c>
      <c r="DV18" s="40">
        <v>0</v>
      </c>
      <c r="DW18" s="40">
        <v>0</v>
      </c>
      <c r="DX18" s="40">
        <v>0</v>
      </c>
      <c r="DY18" s="40">
        <v>0</v>
      </c>
      <c r="DZ18" s="40">
        <v>0</v>
      </c>
      <c r="EA18" s="40">
        <v>0</v>
      </c>
      <c r="EB18" s="40">
        <v>0</v>
      </c>
      <c r="EC18" s="40">
        <v>0</v>
      </c>
      <c r="ED18" s="40">
        <v>0</v>
      </c>
      <c r="EE18" s="40">
        <v>0</v>
      </c>
      <c r="EF18" s="40">
        <v>0</v>
      </c>
      <c r="EG18" s="40">
        <v>0</v>
      </c>
      <c r="EI18" s="155" t="s">
        <v>44</v>
      </c>
      <c r="EJ18" s="40" t="s">
        <v>207</v>
      </c>
      <c r="EK18" s="81">
        <v>0</v>
      </c>
      <c r="EL18" s="120">
        <v>0</v>
      </c>
      <c r="EM18" s="120">
        <v>0</v>
      </c>
      <c r="EN18" s="120">
        <v>0</v>
      </c>
      <c r="EO18" s="120">
        <v>0</v>
      </c>
      <c r="EP18" s="120">
        <v>0</v>
      </c>
      <c r="EQ18" s="120">
        <v>0</v>
      </c>
      <c r="ER18" s="120">
        <v>0</v>
      </c>
      <c r="ES18" s="120">
        <v>0</v>
      </c>
      <c r="ET18" s="120">
        <v>0</v>
      </c>
      <c r="EU18" s="120">
        <v>1</v>
      </c>
      <c r="EV18" s="120">
        <v>0</v>
      </c>
      <c r="EW18" s="120">
        <v>0</v>
      </c>
      <c r="EX18" s="120">
        <v>0</v>
      </c>
      <c r="EY18" s="120">
        <v>0</v>
      </c>
      <c r="EZ18" s="120">
        <v>0</v>
      </c>
      <c r="FA18" s="120">
        <v>0</v>
      </c>
      <c r="FB18" s="120">
        <v>0</v>
      </c>
      <c r="FC18" s="120">
        <v>0</v>
      </c>
      <c r="FD18" s="120">
        <v>0</v>
      </c>
      <c r="FE18" s="120">
        <v>0</v>
      </c>
      <c r="FF18" s="120">
        <v>0</v>
      </c>
      <c r="FG18" s="120">
        <v>0</v>
      </c>
      <c r="FH18" s="120">
        <v>0</v>
      </c>
      <c r="FI18" s="120">
        <v>0</v>
      </c>
      <c r="FJ18" s="120">
        <v>0</v>
      </c>
      <c r="FK18" s="120">
        <v>0</v>
      </c>
      <c r="FL18" s="120">
        <v>0</v>
      </c>
      <c r="FM18" s="120">
        <v>0</v>
      </c>
      <c r="FN18" s="120">
        <v>0</v>
      </c>
      <c r="FO18" s="120">
        <v>0</v>
      </c>
      <c r="FP18" s="120">
        <v>0</v>
      </c>
      <c r="FQ18" s="120">
        <v>0</v>
      </c>
      <c r="FR18" s="120">
        <v>0</v>
      </c>
      <c r="FS18" s="120">
        <v>0</v>
      </c>
      <c r="FT18" s="120">
        <v>0</v>
      </c>
      <c r="FU18" s="120">
        <v>0</v>
      </c>
      <c r="FV18" s="120">
        <v>0</v>
      </c>
      <c r="FW18" s="120">
        <v>0</v>
      </c>
      <c r="FX18" s="120">
        <v>0</v>
      </c>
      <c r="FY18" s="120">
        <v>0</v>
      </c>
      <c r="FZ18" s="120">
        <v>0</v>
      </c>
      <c r="GA18" s="120">
        <v>0</v>
      </c>
      <c r="GB18" s="120">
        <v>0</v>
      </c>
      <c r="GC18" s="120">
        <v>0</v>
      </c>
      <c r="GD18" s="120">
        <v>0</v>
      </c>
      <c r="GE18" s="120">
        <v>0</v>
      </c>
      <c r="GF18" s="120">
        <v>0</v>
      </c>
      <c r="GG18" s="120">
        <v>0</v>
      </c>
      <c r="GH18" s="120">
        <v>0</v>
      </c>
      <c r="GI18" s="120">
        <v>0</v>
      </c>
      <c r="GJ18" s="120">
        <v>0</v>
      </c>
      <c r="GK18" s="120">
        <v>0</v>
      </c>
      <c r="GL18" s="120">
        <v>0</v>
      </c>
      <c r="GM18" s="120">
        <v>0</v>
      </c>
      <c r="GN18" s="120">
        <v>0</v>
      </c>
      <c r="GO18" s="120">
        <v>0</v>
      </c>
      <c r="GP18" s="120">
        <v>0</v>
      </c>
      <c r="GQ18" s="120">
        <v>0</v>
      </c>
      <c r="GR18" s="120">
        <v>0</v>
      </c>
      <c r="GS18" s="120">
        <v>0</v>
      </c>
      <c r="GT18" s="120">
        <v>0</v>
      </c>
      <c r="GU18" s="120">
        <v>0</v>
      </c>
      <c r="GV18" s="120">
        <v>0</v>
      </c>
      <c r="GW18" s="120">
        <v>0</v>
      </c>
      <c r="GX18" s="120">
        <v>0</v>
      </c>
      <c r="GY18" s="120">
        <v>0</v>
      </c>
      <c r="GZ18" s="120">
        <v>0</v>
      </c>
      <c r="HA18" s="120">
        <v>0</v>
      </c>
      <c r="HB18" s="120">
        <v>0</v>
      </c>
      <c r="HC18" s="120">
        <v>0</v>
      </c>
      <c r="HD18" s="120">
        <v>0</v>
      </c>
      <c r="HE18" s="120">
        <v>0</v>
      </c>
      <c r="HF18" s="120">
        <v>0</v>
      </c>
      <c r="HG18" s="120">
        <v>0</v>
      </c>
      <c r="HH18" s="120">
        <v>0</v>
      </c>
      <c r="HI18" s="120">
        <v>0</v>
      </c>
      <c r="HJ18" s="120">
        <v>0</v>
      </c>
      <c r="HK18" s="120">
        <v>0</v>
      </c>
      <c r="HL18" s="120">
        <v>0</v>
      </c>
      <c r="HM18" s="120">
        <v>0</v>
      </c>
      <c r="HN18" s="120">
        <v>0</v>
      </c>
      <c r="HO18" s="120">
        <v>0</v>
      </c>
      <c r="HP18" s="120">
        <v>0</v>
      </c>
      <c r="HQ18" s="120">
        <v>0</v>
      </c>
      <c r="HR18" s="120">
        <v>0</v>
      </c>
      <c r="HS18" s="120">
        <v>0</v>
      </c>
      <c r="HT18" s="120">
        <v>0</v>
      </c>
      <c r="HU18" s="120">
        <v>0</v>
      </c>
      <c r="HV18" s="120">
        <v>0</v>
      </c>
      <c r="HW18" s="120">
        <v>0</v>
      </c>
      <c r="HX18" s="120">
        <v>0</v>
      </c>
      <c r="HY18" s="120">
        <v>0</v>
      </c>
      <c r="HZ18" s="120">
        <v>0</v>
      </c>
      <c r="IA18" s="120">
        <v>0</v>
      </c>
      <c r="IB18" s="120">
        <v>0</v>
      </c>
      <c r="IC18" s="120">
        <v>0</v>
      </c>
      <c r="ID18" s="120">
        <v>0</v>
      </c>
      <c r="IE18" s="120">
        <v>0</v>
      </c>
      <c r="IF18" s="120">
        <v>0</v>
      </c>
      <c r="IG18" s="120">
        <v>0</v>
      </c>
      <c r="IH18" s="120">
        <v>0</v>
      </c>
      <c r="II18" s="120">
        <v>0</v>
      </c>
      <c r="IJ18" s="120">
        <v>0</v>
      </c>
      <c r="IK18" s="120">
        <v>0</v>
      </c>
      <c r="IL18" s="120">
        <v>0</v>
      </c>
      <c r="IM18" s="120">
        <v>0</v>
      </c>
      <c r="IN18" s="40">
        <v>1</v>
      </c>
      <c r="IO18" s="40">
        <v>0.8784801077719594</v>
      </c>
    </row>
    <row r="19" spans="2:249" x14ac:dyDescent="0.15">
      <c r="B19" s="155" t="s">
        <v>45</v>
      </c>
      <c r="C19" s="41" t="s">
        <v>147</v>
      </c>
      <c r="D19" s="41">
        <v>0.58756216164782826</v>
      </c>
      <c r="E19" s="40">
        <v>9.1445856140544169E-3</v>
      </c>
      <c r="F19" s="40">
        <v>0.99331675975849953</v>
      </c>
      <c r="G19" s="40">
        <v>6.6832402415004655E-3</v>
      </c>
      <c r="H19" s="40">
        <v>0.40312500000000001</v>
      </c>
      <c r="I19" s="40">
        <v>0.30249999999999999</v>
      </c>
      <c r="J19" s="40">
        <v>2.7189319464052954E-4</v>
      </c>
      <c r="K19" s="54">
        <v>0.27083333333333331</v>
      </c>
      <c r="L19" s="40">
        <v>0.125</v>
      </c>
      <c r="Q19" s="164"/>
      <c r="R19" s="165" t="s">
        <v>758</v>
      </c>
      <c r="S19" s="181">
        <f>概要表【係数】!E104</f>
        <v>1.3560618985034401</v>
      </c>
      <c r="T19" s="17"/>
      <c r="U19" s="17"/>
      <c r="V19" s="17"/>
      <c r="W19" s="17"/>
      <c r="X19" s="17"/>
      <c r="Y19" s="17"/>
      <c r="Z19" s="17"/>
      <c r="AA19" s="17"/>
      <c r="AB19" s="155" t="s">
        <v>45</v>
      </c>
      <c r="AC19" s="40" t="s">
        <v>147</v>
      </c>
      <c r="AD19" s="40">
        <v>3.6832412523020262E-5</v>
      </c>
      <c r="AE19" s="40">
        <v>0</v>
      </c>
      <c r="AF19" s="40">
        <v>1.0845986984815618E-5</v>
      </c>
      <c r="AG19" s="40">
        <v>0</v>
      </c>
      <c r="AH19" s="40">
        <v>1.8755049577671688E-2</v>
      </c>
      <c r="AI19" s="40">
        <v>0</v>
      </c>
      <c r="AJ19" s="40">
        <v>0</v>
      </c>
      <c r="AK19" s="40">
        <v>7.2429652699815304E-7</v>
      </c>
      <c r="AL19" s="40">
        <v>0</v>
      </c>
      <c r="AM19" s="40">
        <v>0</v>
      </c>
      <c r="AN19" s="40">
        <v>0</v>
      </c>
      <c r="AO19" s="40">
        <v>0.1825</v>
      </c>
      <c r="AP19" s="40">
        <v>0.22457737321196358</v>
      </c>
      <c r="AQ19" s="40">
        <v>3.2520325203252032E-4</v>
      </c>
      <c r="AR19" s="40">
        <v>8.6796602457151519E-3</v>
      </c>
      <c r="AS19" s="40">
        <v>0</v>
      </c>
      <c r="AT19" s="40">
        <v>3.6614173228346459E-3</v>
      </c>
      <c r="AU19" s="40">
        <v>4.6796256299496043E-4</v>
      </c>
      <c r="AV19" s="40">
        <v>0</v>
      </c>
      <c r="AW19" s="40">
        <v>0</v>
      </c>
      <c r="AX19" s="40">
        <v>0</v>
      </c>
      <c r="AY19" s="40">
        <v>0</v>
      </c>
      <c r="AZ19" s="40">
        <v>0</v>
      </c>
      <c r="BA19" s="40">
        <v>0</v>
      </c>
      <c r="BB19" s="40">
        <v>0</v>
      </c>
      <c r="BC19" s="40">
        <v>4.6442024872284435E-5</v>
      </c>
      <c r="BD19" s="40">
        <v>0</v>
      </c>
      <c r="BE19" s="40">
        <v>0</v>
      </c>
      <c r="BF19" s="40">
        <v>6.7750677506775068E-4</v>
      </c>
      <c r="BG19" s="40">
        <v>1.6329113924050634E-2</v>
      </c>
      <c r="BH19" s="40">
        <v>3.0685714285714285E-2</v>
      </c>
      <c r="BI19" s="40">
        <v>0</v>
      </c>
      <c r="BJ19" s="40">
        <v>5.4083288263926444E-6</v>
      </c>
      <c r="BK19" s="40">
        <v>0</v>
      </c>
      <c r="BL19" s="40">
        <v>4.2922374429223741E-3</v>
      </c>
      <c r="BM19" s="40">
        <v>0</v>
      </c>
      <c r="BN19" s="40">
        <v>0</v>
      </c>
      <c r="BO19" s="40">
        <v>4.2372881355932206E-5</v>
      </c>
      <c r="BP19" s="40">
        <v>0</v>
      </c>
      <c r="BQ19" s="40">
        <v>0</v>
      </c>
      <c r="BR19" s="40">
        <v>1.509050609530846E-3</v>
      </c>
      <c r="BS19" s="40">
        <v>1.6224986479177934E-4</v>
      </c>
      <c r="BT19" s="40">
        <v>2.5928896017107724E-4</v>
      </c>
      <c r="BU19" s="40">
        <v>2.3948908994145825E-5</v>
      </c>
      <c r="BV19" s="40">
        <v>1.0749323858514079E-3</v>
      </c>
      <c r="BW19" s="40">
        <v>9.5309756709305247E-5</v>
      </c>
      <c r="BX19" s="40">
        <v>0</v>
      </c>
      <c r="BY19" s="40">
        <v>7.6335877862595419E-4</v>
      </c>
      <c r="BZ19" s="40">
        <v>0</v>
      </c>
      <c r="CA19" s="40">
        <v>0</v>
      </c>
      <c r="CB19" s="40">
        <v>0</v>
      </c>
      <c r="CC19" s="40">
        <v>3.670107392346992E-4</v>
      </c>
      <c r="CD19" s="40">
        <v>0</v>
      </c>
      <c r="CE19" s="40">
        <v>0</v>
      </c>
      <c r="CF19" s="40">
        <v>7.5505386757051206E-4</v>
      </c>
      <c r="CG19" s="40">
        <v>5.4702410898956257E-5</v>
      </c>
      <c r="CH19" s="40">
        <v>6.2430820317304139E-4</v>
      </c>
      <c r="CI19" s="40">
        <v>2.7477209014855528E-3</v>
      </c>
      <c r="CJ19" s="40">
        <v>5.5776892430278887E-4</v>
      </c>
      <c r="CK19" s="40">
        <v>2.5826159400166621E-3</v>
      </c>
      <c r="CL19" s="40">
        <v>3.060183611016661E-5</v>
      </c>
      <c r="CM19" s="40">
        <v>4.3643144485417361E-4</v>
      </c>
      <c r="CN19" s="40">
        <v>2.7863818424566089E-3</v>
      </c>
      <c r="CO19" s="40">
        <v>9.4726424430934545E-5</v>
      </c>
      <c r="CP19" s="40">
        <v>4.2517006802721085E-5</v>
      </c>
      <c r="CQ19" s="40">
        <v>0</v>
      </c>
      <c r="CR19" s="40">
        <v>0</v>
      </c>
      <c r="CS19" s="40">
        <v>1.2178165603873999E-4</v>
      </c>
      <c r="CT19" s="40">
        <v>4.6413729828916835E-5</v>
      </c>
      <c r="CU19" s="40">
        <v>3.0137471047439305E-4</v>
      </c>
      <c r="CV19" s="40">
        <v>6.7746264184374063E-6</v>
      </c>
      <c r="CW19" s="40">
        <v>6.7604110329908055E-7</v>
      </c>
      <c r="CX19" s="40">
        <v>0</v>
      </c>
      <c r="CY19" s="40">
        <v>0</v>
      </c>
      <c r="CZ19" s="40">
        <v>4.7266332729404236E-4</v>
      </c>
      <c r="DA19" s="40">
        <v>7.8347881626570157E-5</v>
      </c>
      <c r="DB19" s="40">
        <v>1.5346838551258442E-5</v>
      </c>
      <c r="DC19" s="40">
        <v>1.6552667578659372E-3</v>
      </c>
      <c r="DD19" s="40">
        <v>0</v>
      </c>
      <c r="DE19" s="40">
        <v>5.8252427184466013E-4</v>
      </c>
      <c r="DF19" s="40">
        <v>2.7692307692307695E-4</v>
      </c>
      <c r="DG19" s="40">
        <v>1.1032784100560558E-3</v>
      </c>
      <c r="DH19" s="40">
        <v>3.2969819934060361E-5</v>
      </c>
      <c r="DI19" s="40">
        <v>3.9840637450199203E-6</v>
      </c>
      <c r="DJ19" s="40">
        <v>7.5335241826126265E-6</v>
      </c>
      <c r="DK19" s="40">
        <v>3.9714369558837908E-4</v>
      </c>
      <c r="DL19" s="40">
        <v>0</v>
      </c>
      <c r="DM19" s="40">
        <v>7.466973004020678E-5</v>
      </c>
      <c r="DN19" s="40">
        <v>6.5162442316165381E-5</v>
      </c>
      <c r="DO19" s="40">
        <v>5.8365265054431954E-6</v>
      </c>
      <c r="DP19" s="40">
        <v>3.7815475605236689E-7</v>
      </c>
      <c r="DQ19" s="40">
        <v>5.6528333103543356E-5</v>
      </c>
      <c r="DR19" s="40">
        <v>2.3044729270206643E-3</v>
      </c>
      <c r="DS19" s="40">
        <v>9.4231045892677313E-5</v>
      </c>
      <c r="DT19" s="40">
        <v>7.6649710821545549E-5</v>
      </c>
      <c r="DU19" s="40">
        <v>9.9976196143775287E-5</v>
      </c>
      <c r="DV19" s="40">
        <v>1.5573949030712263E-4</v>
      </c>
      <c r="DW19" s="40">
        <v>0</v>
      </c>
      <c r="DX19" s="40">
        <v>1.072961373390558E-5</v>
      </c>
      <c r="DY19" s="40">
        <v>2.6316927913247869E-4</v>
      </c>
      <c r="DZ19" s="40">
        <v>6.076388888888889E-4</v>
      </c>
      <c r="EA19" s="40">
        <v>6.3149652045417238E-7</v>
      </c>
      <c r="EB19" s="40">
        <v>1.8570958182416859E-4</v>
      </c>
      <c r="EC19" s="40">
        <v>2.1635492216991133E-3</v>
      </c>
      <c r="ED19" s="40">
        <v>4.4579646017699117E-4</v>
      </c>
      <c r="EE19" s="40">
        <v>1.6692439862542954E-2</v>
      </c>
      <c r="EF19" s="40">
        <v>1.4073995095425953E-4</v>
      </c>
      <c r="EG19" s="40">
        <v>5.1010205109162877E-4</v>
      </c>
      <c r="EI19" s="155" t="s">
        <v>45</v>
      </c>
      <c r="EJ19" s="40" t="s">
        <v>147</v>
      </c>
      <c r="EK19" s="54">
        <v>5.4160713339203773E-7</v>
      </c>
      <c r="EL19" s="40">
        <v>2.7653764207461856E-7</v>
      </c>
      <c r="EM19" s="40">
        <v>6.8501989225824399E-7</v>
      </c>
      <c r="EN19" s="40">
        <v>9.1383684557314127E-8</v>
      </c>
      <c r="EO19" s="40">
        <v>1.2612729249137714E-4</v>
      </c>
      <c r="EP19" s="40">
        <v>0</v>
      </c>
      <c r="EQ19" s="40">
        <v>5.4016789508975578E-7</v>
      </c>
      <c r="ER19" s="40">
        <v>3.285267683024164E-7</v>
      </c>
      <c r="ES19" s="40">
        <v>0</v>
      </c>
      <c r="ET19" s="40">
        <v>0</v>
      </c>
      <c r="EU19" s="40">
        <v>0</v>
      </c>
      <c r="EV19" s="40">
        <v>1.0012214531763763</v>
      </c>
      <c r="EW19" s="40">
        <v>1.5031012243550169E-3</v>
      </c>
      <c r="EX19" s="40">
        <v>2.4472891940478432E-6</v>
      </c>
      <c r="EY19" s="40">
        <v>5.8497304691700356E-5</v>
      </c>
      <c r="EZ19" s="40">
        <v>0</v>
      </c>
      <c r="FA19" s="40">
        <v>2.4790545715506842E-5</v>
      </c>
      <c r="FB19" s="40">
        <v>3.4222814135771293E-6</v>
      </c>
      <c r="FC19" s="40">
        <v>0</v>
      </c>
      <c r="FD19" s="40">
        <v>2.9999701360765959E-7</v>
      </c>
      <c r="FE19" s="40">
        <v>0</v>
      </c>
      <c r="FF19" s="40">
        <v>0</v>
      </c>
      <c r="FG19" s="40">
        <v>0</v>
      </c>
      <c r="FH19" s="40">
        <v>0</v>
      </c>
      <c r="FI19" s="40">
        <v>2.1354356225057955E-7</v>
      </c>
      <c r="FJ19" s="40">
        <v>5.7442812801801462E-7</v>
      </c>
      <c r="FK19" s="40">
        <v>0</v>
      </c>
      <c r="FL19" s="40">
        <v>0</v>
      </c>
      <c r="FM19" s="40">
        <v>4.7653511053425174E-6</v>
      </c>
      <c r="FN19" s="40">
        <v>1.097325542110365E-4</v>
      </c>
      <c r="FO19" s="40">
        <v>2.0576104324860044E-4</v>
      </c>
      <c r="FP19" s="40">
        <v>0</v>
      </c>
      <c r="FQ19" s="40">
        <v>3.7298643877359244E-7</v>
      </c>
      <c r="FR19" s="40">
        <v>2.2918510354587666E-7</v>
      </c>
      <c r="FS19" s="40">
        <v>2.9156526148812344E-5</v>
      </c>
      <c r="FT19" s="40">
        <v>0</v>
      </c>
      <c r="FU19" s="40">
        <v>1.2297220591133064E-7</v>
      </c>
      <c r="FV19" s="40">
        <v>5.5090603020154381E-7</v>
      </c>
      <c r="FW19" s="40">
        <v>2.4177721294180146E-7</v>
      </c>
      <c r="FX19" s="40">
        <v>0</v>
      </c>
      <c r="FY19" s="40">
        <v>1.031716351030721E-5</v>
      </c>
      <c r="FZ19" s="40">
        <v>1.3823467198585776E-6</v>
      </c>
      <c r="GA19" s="40">
        <v>1.9822989120435895E-6</v>
      </c>
      <c r="GB19" s="40">
        <v>4.3249570119342761E-7</v>
      </c>
      <c r="GC19" s="40">
        <v>7.5855984685270711E-6</v>
      </c>
      <c r="GD19" s="40">
        <v>9.2342818867698197E-7</v>
      </c>
      <c r="GE19" s="40">
        <v>0</v>
      </c>
      <c r="GF19" s="40">
        <v>5.4761983604298059E-6</v>
      </c>
      <c r="GG19" s="40">
        <v>3.3718019395424431E-7</v>
      </c>
      <c r="GH19" s="40">
        <v>0</v>
      </c>
      <c r="GI19" s="40">
        <v>1.8857138308943116E-7</v>
      </c>
      <c r="GJ19" s="40">
        <v>2.7614457413872696E-6</v>
      </c>
      <c r="GK19" s="40">
        <v>3.3760212298282983E-7</v>
      </c>
      <c r="GL19" s="40">
        <v>2.6884381475995784E-7</v>
      </c>
      <c r="GM19" s="40">
        <v>6.1484669970621215E-6</v>
      </c>
      <c r="GN19" s="40">
        <v>1.4733969016912175E-6</v>
      </c>
      <c r="GO19" s="40">
        <v>5.0518279909052687E-6</v>
      </c>
      <c r="GP19" s="40">
        <v>1.9378616781548381E-5</v>
      </c>
      <c r="GQ19" s="40">
        <v>4.6109934598486394E-6</v>
      </c>
      <c r="GR19" s="40">
        <v>1.7786209293739172E-5</v>
      </c>
      <c r="GS19" s="40">
        <v>5.663739238584095E-7</v>
      </c>
      <c r="GT19" s="40">
        <v>3.2404614545492567E-6</v>
      </c>
      <c r="GU19" s="40">
        <v>1.895962225820799E-5</v>
      </c>
      <c r="GV19" s="40">
        <v>1.1769816400018984E-6</v>
      </c>
      <c r="GW19" s="40">
        <v>5.5468770595649685E-7</v>
      </c>
      <c r="GX19" s="40">
        <v>3.081243479955403E-7</v>
      </c>
      <c r="GY19" s="40">
        <v>4.9089333291863295E-7</v>
      </c>
      <c r="GZ19" s="40">
        <v>1.6977468678138413E-6</v>
      </c>
      <c r="HA19" s="40">
        <v>9.6159701516310118E-7</v>
      </c>
      <c r="HB19" s="40">
        <v>2.458733019665542E-6</v>
      </c>
      <c r="HC19" s="40">
        <v>6.1263160905264486E-7</v>
      </c>
      <c r="HD19" s="40">
        <v>3.3813554644586832E-7</v>
      </c>
      <c r="HE19" s="40">
        <v>3.1358342804494397E-7</v>
      </c>
      <c r="HF19" s="40">
        <v>1.9030540811119288E-7</v>
      </c>
      <c r="HG19" s="40">
        <v>3.8838388446556093E-6</v>
      </c>
      <c r="HH19" s="40">
        <v>9.151885242706387E-7</v>
      </c>
      <c r="HI19" s="40">
        <v>1.1300540768162029E-6</v>
      </c>
      <c r="HJ19" s="40">
        <v>1.1898435423819363E-5</v>
      </c>
      <c r="HK19" s="40">
        <v>0</v>
      </c>
      <c r="HL19" s="40">
        <v>4.8035140079522407E-6</v>
      </c>
      <c r="HM19" s="40">
        <v>2.5995521969673606E-6</v>
      </c>
      <c r="HN19" s="40">
        <v>7.9746337566488229E-6</v>
      </c>
      <c r="HO19" s="40">
        <v>7.0776948284784691E-7</v>
      </c>
      <c r="HP19" s="40">
        <v>5.2358854363336497E-7</v>
      </c>
      <c r="HQ19" s="40">
        <v>1.1519174598308369E-6</v>
      </c>
      <c r="HR19" s="40">
        <v>2.9723677154565575E-6</v>
      </c>
      <c r="HS19" s="40">
        <v>6.8936612494414078E-7</v>
      </c>
      <c r="HT19" s="40">
        <v>1.5108569578011371E-6</v>
      </c>
      <c r="HU19" s="40">
        <v>8.2313684067500333E-7</v>
      </c>
      <c r="HV19" s="40">
        <v>4.2394425918184851E-7</v>
      </c>
      <c r="HW19" s="40">
        <v>9.4786450853284975E-7</v>
      </c>
      <c r="HX19" s="40">
        <v>7.7784614018317889E-7</v>
      </c>
      <c r="HY19" s="40">
        <v>1.6189814116274032E-5</v>
      </c>
      <c r="HZ19" s="40">
        <v>1.4753618805888883E-6</v>
      </c>
      <c r="IA19" s="40">
        <v>1.2896096906969189E-6</v>
      </c>
      <c r="IB19" s="40">
        <v>1.6077363423435129E-6</v>
      </c>
      <c r="IC19" s="40">
        <v>1.3536320875409911E-6</v>
      </c>
      <c r="ID19" s="40">
        <v>5.5525346922634868E-7</v>
      </c>
      <c r="IE19" s="40">
        <v>7.941470396950312E-7</v>
      </c>
      <c r="IF19" s="40">
        <v>2.1172207373310967E-6</v>
      </c>
      <c r="IG19" s="40">
        <v>4.8246344987861617E-6</v>
      </c>
      <c r="IH19" s="40">
        <v>3.9830441780060246E-7</v>
      </c>
      <c r="II19" s="40">
        <v>1.8778604616880475E-6</v>
      </c>
      <c r="IJ19" s="40">
        <v>1.5108775654425219E-5</v>
      </c>
      <c r="IK19" s="40">
        <v>3.5093163777048276E-6</v>
      </c>
      <c r="IL19" s="40">
        <v>1.1222415645955183E-4</v>
      </c>
      <c r="IM19" s="40">
        <v>1.367693796103878E-6</v>
      </c>
      <c r="IN19" s="40">
        <v>1.0036210635816554</v>
      </c>
      <c r="IO19" s="40">
        <v>0.88166114009742114</v>
      </c>
    </row>
    <row r="20" spans="2:249" x14ac:dyDescent="0.15">
      <c r="B20" s="155" t="s">
        <v>46</v>
      </c>
      <c r="C20" s="41" t="s">
        <v>959</v>
      </c>
      <c r="D20" s="41">
        <v>0.55865224329933405</v>
      </c>
      <c r="E20" s="40">
        <v>2.1265803654867077E-2</v>
      </c>
      <c r="F20" s="40">
        <v>1</v>
      </c>
      <c r="G20" s="40">
        <v>0</v>
      </c>
      <c r="H20" s="40">
        <v>0.42302990897269183</v>
      </c>
      <c r="I20" s="40">
        <v>0.22756827048114434</v>
      </c>
      <c r="J20" s="40">
        <v>1.806476995171544E-2</v>
      </c>
      <c r="K20" s="54">
        <v>0.17165149544863459</v>
      </c>
      <c r="L20" s="40">
        <v>0.10533159947984395</v>
      </c>
      <c r="Q20" s="164"/>
      <c r="R20" s="165" t="s">
        <v>759</v>
      </c>
      <c r="S20" s="181">
        <f>概要表【係数】!E118</f>
        <v>1.3030214543421934</v>
      </c>
      <c r="T20" s="17"/>
      <c r="U20" s="161" t="s">
        <v>890</v>
      </c>
      <c r="V20" s="187" t="s">
        <v>257</v>
      </c>
      <c r="W20" s="187" t="s">
        <v>249</v>
      </c>
      <c r="X20" s="187" t="s">
        <v>250</v>
      </c>
      <c r="Y20" s="187" t="s">
        <v>779</v>
      </c>
      <c r="Z20" s="187" t="s">
        <v>879</v>
      </c>
      <c r="AA20" s="17"/>
      <c r="AB20" s="155" t="s">
        <v>46</v>
      </c>
      <c r="AC20" s="40" t="s">
        <v>959</v>
      </c>
      <c r="AD20" s="40">
        <v>5.2012628255722181E-3</v>
      </c>
      <c r="AE20" s="40">
        <v>5.6338028169014088E-4</v>
      </c>
      <c r="AF20" s="40">
        <v>4.8318872017353576E-3</v>
      </c>
      <c r="AG20" s="40">
        <v>0</v>
      </c>
      <c r="AH20" s="40">
        <v>7.5125474354266128E-3</v>
      </c>
      <c r="AI20" s="40">
        <v>0</v>
      </c>
      <c r="AJ20" s="40">
        <v>3.6633663366336632E-3</v>
      </c>
      <c r="AK20" s="40">
        <v>1.2399956542208381E-3</v>
      </c>
      <c r="AL20" s="40">
        <v>0</v>
      </c>
      <c r="AM20" s="40">
        <v>0</v>
      </c>
      <c r="AN20" s="40">
        <v>0</v>
      </c>
      <c r="AO20" s="40">
        <v>1.8749999999999999E-3</v>
      </c>
      <c r="AP20" s="40">
        <v>1.4512353706111834E-2</v>
      </c>
      <c r="AQ20" s="40">
        <v>1.8699186991869919E-3</v>
      </c>
      <c r="AR20" s="40">
        <v>1.820870620354922E-3</v>
      </c>
      <c r="AS20" s="40">
        <v>0</v>
      </c>
      <c r="AT20" s="40">
        <v>1.4960629921259843E-3</v>
      </c>
      <c r="AU20" s="40">
        <v>3.2397408207343413E-4</v>
      </c>
      <c r="AV20" s="40">
        <v>0</v>
      </c>
      <c r="AW20" s="40">
        <v>7.0754716981132071E-4</v>
      </c>
      <c r="AX20" s="40">
        <v>0</v>
      </c>
      <c r="AY20" s="40">
        <v>0</v>
      </c>
      <c r="AZ20" s="40">
        <v>0</v>
      </c>
      <c r="BA20" s="40">
        <v>0</v>
      </c>
      <c r="BB20" s="40">
        <v>9.8597953770367553E-4</v>
      </c>
      <c r="BC20" s="40">
        <v>8.7465813509469005E-4</v>
      </c>
      <c r="BD20" s="40">
        <v>0</v>
      </c>
      <c r="BE20" s="40">
        <v>0</v>
      </c>
      <c r="BF20" s="40">
        <v>3.6898061288305191E-4</v>
      </c>
      <c r="BG20" s="40">
        <v>2.3662903409738855E-3</v>
      </c>
      <c r="BH20" s="40">
        <v>1.657142857142857E-3</v>
      </c>
      <c r="BI20" s="40">
        <v>0</v>
      </c>
      <c r="BJ20" s="40">
        <v>7.5175770686857759E-4</v>
      </c>
      <c r="BK20" s="40">
        <v>3.3333333333333335E-3</v>
      </c>
      <c r="BL20" s="40">
        <v>1.963470319634703E-3</v>
      </c>
      <c r="BM20" s="40">
        <v>0</v>
      </c>
      <c r="BN20" s="40">
        <v>3.398315282791817E-4</v>
      </c>
      <c r="BO20" s="40">
        <v>1.2288135593220338E-3</v>
      </c>
      <c r="BP20" s="40">
        <v>5.1074696743988077E-4</v>
      </c>
      <c r="BQ20" s="40">
        <v>0</v>
      </c>
      <c r="BR20" s="40">
        <v>5.584287649304273E-4</v>
      </c>
      <c r="BS20" s="40">
        <v>1.0167658193618171E-3</v>
      </c>
      <c r="BT20" s="40">
        <v>9.3825180433039284E-4</v>
      </c>
      <c r="BU20" s="40">
        <v>8.7812666311868021E-4</v>
      </c>
      <c r="BV20" s="40">
        <v>6.4856551943575334E-4</v>
      </c>
      <c r="BW20" s="40">
        <v>1.3418610484073237E-3</v>
      </c>
      <c r="BX20" s="40">
        <v>0</v>
      </c>
      <c r="BY20" s="40">
        <v>3.3969465648854961E-3</v>
      </c>
      <c r="BZ20" s="40">
        <v>2.1148892323544569E-3</v>
      </c>
      <c r="CA20" s="40">
        <v>0</v>
      </c>
      <c r="CB20" s="40">
        <v>8.677685950413223E-4</v>
      </c>
      <c r="CC20" s="40">
        <v>9.7904285267438234E-4</v>
      </c>
      <c r="CD20" s="40">
        <v>2.5806451612903226E-3</v>
      </c>
      <c r="CE20" s="40">
        <v>1.2215320910973085E-3</v>
      </c>
      <c r="CF20" s="40">
        <v>2.1507686720735985E-3</v>
      </c>
      <c r="CG20" s="40">
        <v>7.8563842105683454E-4</v>
      </c>
      <c r="CH20" s="40">
        <v>3.9217193457139344E-4</v>
      </c>
      <c r="CI20" s="40">
        <v>1.0343685848619296E-3</v>
      </c>
      <c r="CJ20" s="40">
        <v>5.9068075523991E-4</v>
      </c>
      <c r="CK20" s="40">
        <v>3.2824215495695641E-3</v>
      </c>
      <c r="CL20" s="40">
        <v>1.5572934376062563E-3</v>
      </c>
      <c r="CM20" s="40">
        <v>3.2836071069393229E-3</v>
      </c>
      <c r="CN20" s="40">
        <v>1.7469959946595462E-3</v>
      </c>
      <c r="CO20" s="40">
        <v>1.2696168528205853E-3</v>
      </c>
      <c r="CP20" s="40">
        <v>1.4143990929705215E-3</v>
      </c>
      <c r="CQ20" s="40">
        <v>8.1932291154589846E-5</v>
      </c>
      <c r="CR20" s="40">
        <v>3.3731640527757034E-4</v>
      </c>
      <c r="CS20" s="40">
        <v>8.1075897780121778E-4</v>
      </c>
      <c r="CT20" s="40">
        <v>2.0686491445841655E-3</v>
      </c>
      <c r="CU20" s="40">
        <v>4.0428497898258552E-3</v>
      </c>
      <c r="CV20" s="40">
        <v>1.4523756790911578E-3</v>
      </c>
      <c r="CW20" s="40">
        <v>1.2202541914548404E-4</v>
      </c>
      <c r="CX20" s="40">
        <v>1.7768487065586624E-5</v>
      </c>
      <c r="CY20" s="40">
        <v>0</v>
      </c>
      <c r="CZ20" s="40">
        <v>1.2144303527656399E-3</v>
      </c>
      <c r="DA20" s="40">
        <v>1.2097083244624227E-3</v>
      </c>
      <c r="DB20" s="40">
        <v>5.1565377532228362E-4</v>
      </c>
      <c r="DC20" s="40">
        <v>1.20218878248974E-3</v>
      </c>
      <c r="DD20" s="40">
        <v>0</v>
      </c>
      <c r="DE20" s="40">
        <v>3.2362459546925567E-4</v>
      </c>
      <c r="DF20" s="40">
        <v>9.3333333333333332E-4</v>
      </c>
      <c r="DG20" s="40">
        <v>1.7266859181246813E-3</v>
      </c>
      <c r="DH20" s="40">
        <v>1.7195029165609941E-3</v>
      </c>
      <c r="DI20" s="40">
        <v>4.2629482071713148E-4</v>
      </c>
      <c r="DJ20" s="40">
        <v>5.815880668976947E-4</v>
      </c>
      <c r="DK20" s="40">
        <v>9.9775017118262726E-4</v>
      </c>
      <c r="DL20" s="40">
        <v>8.7533156498673743E-4</v>
      </c>
      <c r="DM20" s="40">
        <v>2.2860425043078692E-3</v>
      </c>
      <c r="DN20" s="40">
        <v>1.9663134135689386E-3</v>
      </c>
      <c r="DO20" s="40">
        <v>1.1558860100997285E-4</v>
      </c>
      <c r="DP20" s="40">
        <v>1.0600434121659948E-3</v>
      </c>
      <c r="DQ20" s="40">
        <v>1.9754908719312901E-3</v>
      </c>
      <c r="DR20" s="40">
        <v>4.0727177609207431E-3</v>
      </c>
      <c r="DS20" s="40">
        <v>7.0115810674723058E-3</v>
      </c>
      <c r="DT20" s="40">
        <v>2.8165284649153371E-3</v>
      </c>
      <c r="DU20" s="40">
        <v>2.4716734110925967E-2</v>
      </c>
      <c r="DV20" s="40">
        <v>3.3990416031365717E-3</v>
      </c>
      <c r="DW20" s="40">
        <v>3.741496598639456E-4</v>
      </c>
      <c r="DX20" s="40">
        <v>8.3979861340376365E-4</v>
      </c>
      <c r="DY20" s="40">
        <v>1.924236088078792E-3</v>
      </c>
      <c r="DZ20" s="40">
        <v>9.349922839506173E-3</v>
      </c>
      <c r="EA20" s="40">
        <v>6.741856852368744E-4</v>
      </c>
      <c r="EB20" s="40">
        <v>5.7688508396443851E-3</v>
      </c>
      <c r="EC20" s="40">
        <v>3.8431522246256946E-3</v>
      </c>
      <c r="ED20" s="40">
        <v>4.4198008849557517E-3</v>
      </c>
      <c r="EE20" s="40">
        <v>2.8121420389461628E-3</v>
      </c>
      <c r="EF20" s="40">
        <v>3.6784305363045101E-4</v>
      </c>
      <c r="EG20" s="40">
        <v>1.5430507391859826E-3</v>
      </c>
      <c r="EI20" s="155" t="s">
        <v>46</v>
      </c>
      <c r="EJ20" s="40" t="s">
        <v>959</v>
      </c>
      <c r="EK20" s="54">
        <v>0</v>
      </c>
      <c r="EL20" s="40">
        <v>0</v>
      </c>
      <c r="EM20" s="40">
        <v>0</v>
      </c>
      <c r="EN20" s="40">
        <v>0</v>
      </c>
      <c r="EO20" s="40">
        <v>0</v>
      </c>
      <c r="EP20" s="40">
        <v>0</v>
      </c>
      <c r="EQ20" s="40">
        <v>0</v>
      </c>
      <c r="ER20" s="40">
        <v>0</v>
      </c>
      <c r="ES20" s="40">
        <v>0</v>
      </c>
      <c r="ET20" s="40">
        <v>0</v>
      </c>
      <c r="EU20" s="40">
        <v>0</v>
      </c>
      <c r="EV20" s="40">
        <v>0</v>
      </c>
      <c r="EW20" s="40">
        <v>1</v>
      </c>
      <c r="EX20" s="40">
        <v>0</v>
      </c>
      <c r="EY20" s="40">
        <v>0</v>
      </c>
      <c r="EZ20" s="40">
        <v>0</v>
      </c>
      <c r="FA20" s="40">
        <v>0</v>
      </c>
      <c r="FB20" s="40">
        <v>0</v>
      </c>
      <c r="FC20" s="40">
        <v>0</v>
      </c>
      <c r="FD20" s="40">
        <v>0</v>
      </c>
      <c r="FE20" s="40">
        <v>0</v>
      </c>
      <c r="FF20" s="40">
        <v>0</v>
      </c>
      <c r="FG20" s="40">
        <v>0</v>
      </c>
      <c r="FH20" s="40">
        <v>0</v>
      </c>
      <c r="FI20" s="40">
        <v>0</v>
      </c>
      <c r="FJ20" s="40">
        <v>0</v>
      </c>
      <c r="FK20" s="40">
        <v>0</v>
      </c>
      <c r="FL20" s="40">
        <v>0</v>
      </c>
      <c r="FM20" s="40">
        <v>0</v>
      </c>
      <c r="FN20" s="40">
        <v>0</v>
      </c>
      <c r="FO20" s="40">
        <v>0</v>
      </c>
      <c r="FP20" s="40">
        <v>0</v>
      </c>
      <c r="FQ20" s="40">
        <v>0</v>
      </c>
      <c r="FR20" s="40">
        <v>0</v>
      </c>
      <c r="FS20" s="40">
        <v>0</v>
      </c>
      <c r="FT20" s="40">
        <v>0</v>
      </c>
      <c r="FU20" s="40">
        <v>0</v>
      </c>
      <c r="FV20" s="40">
        <v>0</v>
      </c>
      <c r="FW20" s="40">
        <v>0</v>
      </c>
      <c r="FX20" s="40">
        <v>0</v>
      </c>
      <c r="FY20" s="40">
        <v>0</v>
      </c>
      <c r="FZ20" s="40">
        <v>0</v>
      </c>
      <c r="GA20" s="40">
        <v>0</v>
      </c>
      <c r="GB20" s="40">
        <v>0</v>
      </c>
      <c r="GC20" s="40">
        <v>0</v>
      </c>
      <c r="GD20" s="40">
        <v>0</v>
      </c>
      <c r="GE20" s="40">
        <v>0</v>
      </c>
      <c r="GF20" s="40">
        <v>0</v>
      </c>
      <c r="GG20" s="40">
        <v>0</v>
      </c>
      <c r="GH20" s="40">
        <v>0</v>
      </c>
      <c r="GI20" s="40">
        <v>0</v>
      </c>
      <c r="GJ20" s="40">
        <v>0</v>
      </c>
      <c r="GK20" s="40">
        <v>0</v>
      </c>
      <c r="GL20" s="40">
        <v>0</v>
      </c>
      <c r="GM20" s="40">
        <v>0</v>
      </c>
      <c r="GN20" s="40">
        <v>0</v>
      </c>
      <c r="GO20" s="40">
        <v>0</v>
      </c>
      <c r="GP20" s="40">
        <v>0</v>
      </c>
      <c r="GQ20" s="40">
        <v>0</v>
      </c>
      <c r="GR20" s="40">
        <v>0</v>
      </c>
      <c r="GS20" s="40">
        <v>0</v>
      </c>
      <c r="GT20" s="40">
        <v>0</v>
      </c>
      <c r="GU20" s="40">
        <v>0</v>
      </c>
      <c r="GV20" s="40">
        <v>0</v>
      </c>
      <c r="GW20" s="40">
        <v>0</v>
      </c>
      <c r="GX20" s="40">
        <v>0</v>
      </c>
      <c r="GY20" s="40">
        <v>0</v>
      </c>
      <c r="GZ20" s="40">
        <v>0</v>
      </c>
      <c r="HA20" s="40">
        <v>0</v>
      </c>
      <c r="HB20" s="40">
        <v>0</v>
      </c>
      <c r="HC20" s="40">
        <v>0</v>
      </c>
      <c r="HD20" s="40">
        <v>0</v>
      </c>
      <c r="HE20" s="40">
        <v>0</v>
      </c>
      <c r="HF20" s="40">
        <v>0</v>
      </c>
      <c r="HG20" s="40">
        <v>0</v>
      </c>
      <c r="HH20" s="40">
        <v>0</v>
      </c>
      <c r="HI20" s="40">
        <v>0</v>
      </c>
      <c r="HJ20" s="40">
        <v>0</v>
      </c>
      <c r="HK20" s="40">
        <v>0</v>
      </c>
      <c r="HL20" s="40">
        <v>0</v>
      </c>
      <c r="HM20" s="40">
        <v>0</v>
      </c>
      <c r="HN20" s="40">
        <v>0</v>
      </c>
      <c r="HO20" s="40">
        <v>0</v>
      </c>
      <c r="HP20" s="40">
        <v>0</v>
      </c>
      <c r="HQ20" s="40">
        <v>0</v>
      </c>
      <c r="HR20" s="40">
        <v>0</v>
      </c>
      <c r="HS20" s="40">
        <v>0</v>
      </c>
      <c r="HT20" s="40">
        <v>0</v>
      </c>
      <c r="HU20" s="40">
        <v>0</v>
      </c>
      <c r="HV20" s="40">
        <v>0</v>
      </c>
      <c r="HW20" s="40">
        <v>0</v>
      </c>
      <c r="HX20" s="40">
        <v>0</v>
      </c>
      <c r="HY20" s="40">
        <v>0</v>
      </c>
      <c r="HZ20" s="40">
        <v>0</v>
      </c>
      <c r="IA20" s="40">
        <v>0</v>
      </c>
      <c r="IB20" s="40">
        <v>0</v>
      </c>
      <c r="IC20" s="40">
        <v>0</v>
      </c>
      <c r="ID20" s="40">
        <v>0</v>
      </c>
      <c r="IE20" s="40">
        <v>0</v>
      </c>
      <c r="IF20" s="40">
        <v>0</v>
      </c>
      <c r="IG20" s="40">
        <v>0</v>
      </c>
      <c r="IH20" s="40">
        <v>0</v>
      </c>
      <c r="II20" s="40">
        <v>0</v>
      </c>
      <c r="IJ20" s="40">
        <v>0</v>
      </c>
      <c r="IK20" s="40">
        <v>0</v>
      </c>
      <c r="IL20" s="40">
        <v>0</v>
      </c>
      <c r="IM20" s="40">
        <v>0</v>
      </c>
      <c r="IN20" s="40">
        <v>1</v>
      </c>
      <c r="IO20" s="40">
        <v>0.8784801077719594</v>
      </c>
    </row>
    <row r="21" spans="2:249" x14ac:dyDescent="0.15">
      <c r="B21" s="155" t="s">
        <v>47</v>
      </c>
      <c r="C21" s="41" t="s">
        <v>960</v>
      </c>
      <c r="D21" s="41">
        <v>0.55683718834224505</v>
      </c>
      <c r="E21" s="40">
        <v>3.2844849251674739E-2</v>
      </c>
      <c r="F21" s="40">
        <v>0.98746704317649203</v>
      </c>
      <c r="G21" s="40">
        <v>1.2532956823507968E-2</v>
      </c>
      <c r="H21" s="40">
        <v>0.43227642276422762</v>
      </c>
      <c r="I21" s="40">
        <v>0.22130081300813007</v>
      </c>
      <c r="J21" s="40">
        <v>1.6043006274664881E-4</v>
      </c>
      <c r="K21" s="54">
        <v>8.1300813008130079E-2</v>
      </c>
      <c r="L21" s="40">
        <v>5.6910569105691054E-2</v>
      </c>
      <c r="Q21" s="164"/>
      <c r="R21" s="165" t="s">
        <v>760</v>
      </c>
      <c r="S21" s="181">
        <f>概要表【係数】!E132</f>
        <v>0.38930651627520163</v>
      </c>
      <c r="T21" s="17"/>
      <c r="U21" s="161" t="s">
        <v>880</v>
      </c>
      <c r="V21" s="181">
        <f>概要表【係数】!E62</f>
        <v>1.066933048874013</v>
      </c>
      <c r="W21" s="181">
        <f>概要表【係数】!F62</f>
        <v>0.57347110902065523</v>
      </c>
      <c r="X21" s="181">
        <f>概要表【係数】!G62</f>
        <v>0.32003327270948584</v>
      </c>
      <c r="Y21" s="181">
        <f>概要表【係数】!H62</f>
        <v>1.1770577195052223E-7</v>
      </c>
      <c r="Z21" s="181">
        <f>概要表【係数】!I62</f>
        <v>1.0973049422641305E-7</v>
      </c>
      <c r="AA21" s="17"/>
      <c r="AB21" s="155" t="s">
        <v>47</v>
      </c>
      <c r="AC21" s="40" t="s">
        <v>960</v>
      </c>
      <c r="AD21" s="40">
        <v>9.4711917916337796E-5</v>
      </c>
      <c r="AE21" s="40">
        <v>3.0281690140845068E-3</v>
      </c>
      <c r="AF21" s="40">
        <v>1.0845986984815618E-5</v>
      </c>
      <c r="AG21" s="40">
        <v>5.0000000000000001E-3</v>
      </c>
      <c r="AH21" s="40">
        <v>1.5693475333578163E-3</v>
      </c>
      <c r="AI21" s="40">
        <v>0</v>
      </c>
      <c r="AJ21" s="40">
        <v>7.9207920792079213E-4</v>
      </c>
      <c r="AK21" s="40">
        <v>2.8664035055951908E-4</v>
      </c>
      <c r="AL21" s="40">
        <v>0</v>
      </c>
      <c r="AM21" s="40">
        <v>0</v>
      </c>
      <c r="AN21" s="40">
        <v>0</v>
      </c>
      <c r="AO21" s="40">
        <v>2.0833333333333335E-4</v>
      </c>
      <c r="AP21" s="40">
        <v>3.2509752925877764E-4</v>
      </c>
      <c r="AQ21" s="40">
        <v>0.2056910569105691</v>
      </c>
      <c r="AR21" s="40">
        <v>8.3566661610799342E-2</v>
      </c>
      <c r="AS21" s="40">
        <v>0</v>
      </c>
      <c r="AT21" s="40">
        <v>1.968503937007874E-3</v>
      </c>
      <c r="AU21" s="40">
        <v>4.3196544276457879E-5</v>
      </c>
      <c r="AV21" s="40">
        <v>0</v>
      </c>
      <c r="AW21" s="40">
        <v>0</v>
      </c>
      <c r="AX21" s="40">
        <v>0</v>
      </c>
      <c r="AY21" s="40">
        <v>0</v>
      </c>
      <c r="AZ21" s="40">
        <v>0</v>
      </c>
      <c r="BA21" s="40">
        <v>0</v>
      </c>
      <c r="BB21" s="40">
        <v>8.3364910951117856E-6</v>
      </c>
      <c r="BC21" s="40">
        <v>2.5697920429330721E-4</v>
      </c>
      <c r="BD21" s="40">
        <v>0</v>
      </c>
      <c r="BE21" s="40">
        <v>0</v>
      </c>
      <c r="BF21" s="40">
        <v>1.6364394413174901E-4</v>
      </c>
      <c r="BG21" s="40">
        <v>5.3597901699167517E-5</v>
      </c>
      <c r="BH21" s="40">
        <v>8.0000000000000004E-4</v>
      </c>
      <c r="BI21" s="40">
        <v>0</v>
      </c>
      <c r="BJ21" s="40">
        <v>4.8674959437533804E-5</v>
      </c>
      <c r="BK21" s="40">
        <v>2.3333333333333334E-2</v>
      </c>
      <c r="BL21" s="40">
        <v>1.598173515981735E-3</v>
      </c>
      <c r="BM21" s="40">
        <v>0</v>
      </c>
      <c r="BN21" s="40">
        <v>3.1287605294825513E-5</v>
      </c>
      <c r="BO21" s="40">
        <v>1.6949152542372882E-4</v>
      </c>
      <c r="BP21" s="40">
        <v>6.3843370929985099E-6</v>
      </c>
      <c r="BQ21" s="40">
        <v>0</v>
      </c>
      <c r="BR21" s="40">
        <v>1.4031523211427163E-3</v>
      </c>
      <c r="BS21" s="40">
        <v>1.1952406706327745E-3</v>
      </c>
      <c r="BT21" s="40">
        <v>5.7738572574178029E-4</v>
      </c>
      <c r="BU21" s="40">
        <v>1.0466560227071137E-4</v>
      </c>
      <c r="BV21" s="40">
        <v>1.2992522670626295E-4</v>
      </c>
      <c r="BW21" s="40">
        <v>1.3757210935540507E-3</v>
      </c>
      <c r="BX21" s="40">
        <v>0</v>
      </c>
      <c r="BY21" s="40">
        <v>1.8129770992366412E-4</v>
      </c>
      <c r="BZ21" s="40">
        <v>2.009273570324575E-4</v>
      </c>
      <c r="CA21" s="40">
        <v>0</v>
      </c>
      <c r="CB21" s="40">
        <v>1.2396694214876033E-4</v>
      </c>
      <c r="CC21" s="40">
        <v>5.9187432662565604E-4</v>
      </c>
      <c r="CD21" s="40">
        <v>0</v>
      </c>
      <c r="CE21" s="40">
        <v>4.140786749482402E-5</v>
      </c>
      <c r="CF21" s="40">
        <v>4.6301900496307956E-5</v>
      </c>
      <c r="CG21" s="40">
        <v>5.1300479943780291E-4</v>
      </c>
      <c r="CH21" s="40">
        <v>2.4643340302545812E-4</v>
      </c>
      <c r="CI21" s="40">
        <v>2.9386574840518289E-3</v>
      </c>
      <c r="CJ21" s="40">
        <v>1.8257405161960852E-3</v>
      </c>
      <c r="CK21" s="40">
        <v>2.9075256873090809E-2</v>
      </c>
      <c r="CL21" s="40">
        <v>0</v>
      </c>
      <c r="CM21" s="40">
        <v>6.7419334562520958E-2</v>
      </c>
      <c r="CN21" s="40">
        <v>1.5439252336448599E-2</v>
      </c>
      <c r="CO21" s="40">
        <v>1.8570620670154106E-3</v>
      </c>
      <c r="CP21" s="40">
        <v>5.1575963718820863E-3</v>
      </c>
      <c r="CQ21" s="40">
        <v>2.2529413692524499E-3</v>
      </c>
      <c r="CR21" s="40">
        <v>7.4682598954443611E-6</v>
      </c>
      <c r="CS21" s="40">
        <v>0</v>
      </c>
      <c r="CT21" s="40">
        <v>5.3969453289438184E-6</v>
      </c>
      <c r="CU21" s="40">
        <v>6.8387020674272965E-4</v>
      </c>
      <c r="CV21" s="40">
        <v>7.8820172752973663E-5</v>
      </c>
      <c r="CW21" s="40">
        <v>0</v>
      </c>
      <c r="CX21" s="40">
        <v>1.0452051215050955E-6</v>
      </c>
      <c r="CY21" s="40">
        <v>2.1166605609150489E-6</v>
      </c>
      <c r="CZ21" s="40">
        <v>3.1972716615155067E-6</v>
      </c>
      <c r="DA21" s="40">
        <v>4.2580370449222911E-7</v>
      </c>
      <c r="DB21" s="40">
        <v>0</v>
      </c>
      <c r="DC21" s="40">
        <v>1.4336525307797539E-4</v>
      </c>
      <c r="DD21" s="40">
        <v>0</v>
      </c>
      <c r="DE21" s="40">
        <v>0</v>
      </c>
      <c r="DF21" s="40">
        <v>5.0256410256410255E-4</v>
      </c>
      <c r="DG21" s="40">
        <v>1.7128418549346016E-2</v>
      </c>
      <c r="DH21" s="40">
        <v>3.80420999239158E-5</v>
      </c>
      <c r="DI21" s="40">
        <v>3.9840637450199205E-5</v>
      </c>
      <c r="DJ21" s="40">
        <v>1.0546933855657676E-4</v>
      </c>
      <c r="DK21" s="40">
        <v>1.5650983077374549E-5</v>
      </c>
      <c r="DL21" s="40">
        <v>2.6525198938992044E-5</v>
      </c>
      <c r="DM21" s="40">
        <v>2.0677771395749569E-4</v>
      </c>
      <c r="DN21" s="40">
        <v>3.1267150553842109E-5</v>
      </c>
      <c r="DO21" s="40">
        <v>2.3219225010784886E-5</v>
      </c>
      <c r="DP21" s="40">
        <v>1.1548846249839284E-4</v>
      </c>
      <c r="DQ21" s="40">
        <v>9.7322811656028729E-7</v>
      </c>
      <c r="DR21" s="40">
        <v>4.5775568924928065E-4</v>
      </c>
      <c r="DS21" s="40">
        <v>4.0281973816717026E-5</v>
      </c>
      <c r="DT21" s="40">
        <v>2.8221029893387221E-5</v>
      </c>
      <c r="DU21" s="40">
        <v>1.9519162104260888E-4</v>
      </c>
      <c r="DV21" s="40">
        <v>4.0296231757786975E-5</v>
      </c>
      <c r="DW21" s="40">
        <v>0</v>
      </c>
      <c r="DX21" s="40">
        <v>2.7649389237372073E-5</v>
      </c>
      <c r="DY21" s="40">
        <v>1.9150071380160641E-4</v>
      </c>
      <c r="DZ21" s="40">
        <v>2.2376543209876542E-4</v>
      </c>
      <c r="EA21" s="40">
        <v>8.9078899175265547E-4</v>
      </c>
      <c r="EB21" s="40">
        <v>3.4178465591043798E-4</v>
      </c>
      <c r="EC21" s="40">
        <v>6.0779573312974512E-4</v>
      </c>
      <c r="ED21" s="40">
        <v>6.9358407079646008E-4</v>
      </c>
      <c r="EE21" s="40">
        <v>0</v>
      </c>
      <c r="EF21" s="40">
        <v>2.2390446742723104E-5</v>
      </c>
      <c r="EG21" s="40">
        <v>2.3539958210345461E-3</v>
      </c>
      <c r="EI21" s="155" t="s">
        <v>47</v>
      </c>
      <c r="EJ21" s="40" t="s">
        <v>960</v>
      </c>
      <c r="EK21" s="54">
        <v>3.1000959662065E-6</v>
      </c>
      <c r="EL21" s="40">
        <v>3.9246712627073356E-5</v>
      </c>
      <c r="EM21" s="40">
        <v>1.0433154874447617E-6</v>
      </c>
      <c r="EN21" s="40">
        <v>6.3550977681992832E-5</v>
      </c>
      <c r="EO21" s="40">
        <v>2.156030452023952E-5</v>
      </c>
      <c r="EP21" s="40">
        <v>0</v>
      </c>
      <c r="EQ21" s="40">
        <v>1.5138821399973912E-5</v>
      </c>
      <c r="ER21" s="40">
        <v>4.8680012563706931E-6</v>
      </c>
      <c r="ES21" s="40">
        <v>0</v>
      </c>
      <c r="ET21" s="40">
        <v>0</v>
      </c>
      <c r="EU21" s="40">
        <v>0</v>
      </c>
      <c r="EV21" s="40">
        <v>4.4572410510840386E-6</v>
      </c>
      <c r="EW21" s="40">
        <v>5.8078546684262882E-6</v>
      </c>
      <c r="EX21" s="40">
        <v>1.0025860580897383</v>
      </c>
      <c r="EY21" s="40">
        <v>1.0527232787918698E-3</v>
      </c>
      <c r="EZ21" s="40">
        <v>0</v>
      </c>
      <c r="FA21" s="40">
        <v>2.6200777041999375E-5</v>
      </c>
      <c r="FB21" s="40">
        <v>2.0948901319527744E-6</v>
      </c>
      <c r="FC21" s="40">
        <v>0</v>
      </c>
      <c r="FD21" s="40">
        <v>5.2714737085582093E-6</v>
      </c>
      <c r="FE21" s="40">
        <v>0</v>
      </c>
      <c r="FF21" s="40">
        <v>0</v>
      </c>
      <c r="FG21" s="40">
        <v>0</v>
      </c>
      <c r="FH21" s="40">
        <v>0</v>
      </c>
      <c r="FI21" s="40">
        <v>1.0958683774978022E-6</v>
      </c>
      <c r="FJ21" s="40">
        <v>4.7505768064700802E-6</v>
      </c>
      <c r="FK21" s="40">
        <v>0</v>
      </c>
      <c r="FL21" s="40">
        <v>0</v>
      </c>
      <c r="FM21" s="40">
        <v>3.8939460296860104E-6</v>
      </c>
      <c r="FN21" s="40">
        <v>2.1398487534222328E-6</v>
      </c>
      <c r="FO21" s="40">
        <v>1.1341235936057194E-5</v>
      </c>
      <c r="FP21" s="40">
        <v>0</v>
      </c>
      <c r="FQ21" s="40">
        <v>3.467146314290982E-6</v>
      </c>
      <c r="FR21" s="40">
        <v>2.956255119618317E-4</v>
      </c>
      <c r="FS21" s="40">
        <v>2.2710671064420535E-5</v>
      </c>
      <c r="FT21" s="40">
        <v>0</v>
      </c>
      <c r="FU21" s="40">
        <v>2.1589029018609366E-6</v>
      </c>
      <c r="FV21" s="40">
        <v>6.3277436041841947E-6</v>
      </c>
      <c r="FW21" s="40">
        <v>1.5502969546251073E-6</v>
      </c>
      <c r="FX21" s="40">
        <v>0</v>
      </c>
      <c r="FY21" s="40">
        <v>1.9264902469135071E-5</v>
      </c>
      <c r="FZ21" s="40">
        <v>1.6826010384040231E-5</v>
      </c>
      <c r="GA21" s="40">
        <v>8.9470751102837772E-6</v>
      </c>
      <c r="GB21" s="40">
        <v>2.5322219209629172E-6</v>
      </c>
      <c r="GC21" s="40">
        <v>2.6849829450580662E-6</v>
      </c>
      <c r="GD21" s="40">
        <v>1.8498478571931546E-5</v>
      </c>
      <c r="GE21" s="40">
        <v>0</v>
      </c>
      <c r="GF21" s="40">
        <v>4.2614325333068078E-6</v>
      </c>
      <c r="GG21" s="40">
        <v>3.8287870903084005E-6</v>
      </c>
      <c r="GH21" s="40">
        <v>0</v>
      </c>
      <c r="GI21" s="40">
        <v>2.3934277824772069E-6</v>
      </c>
      <c r="GJ21" s="40">
        <v>8.6728956588055069E-6</v>
      </c>
      <c r="GK21" s="40">
        <v>1.0559799104148855E-6</v>
      </c>
      <c r="GL21" s="40">
        <v>1.5867569423306375E-6</v>
      </c>
      <c r="GM21" s="40">
        <v>1.8376079277121458E-6</v>
      </c>
      <c r="GN21" s="40">
        <v>8.0068854551532255E-6</v>
      </c>
      <c r="GO21" s="40">
        <v>4.5617667304713293E-6</v>
      </c>
      <c r="GP21" s="40">
        <v>3.9724448673315028E-5</v>
      </c>
      <c r="GQ21" s="40">
        <v>2.6985251022958499E-5</v>
      </c>
      <c r="GR21" s="40">
        <v>3.6777888040067649E-4</v>
      </c>
      <c r="GS21" s="40">
        <v>1.5647637008558536E-6</v>
      </c>
      <c r="GT21" s="40">
        <v>8.4891640541227701E-4</v>
      </c>
      <c r="GU21" s="40">
        <v>1.9676007352291153E-4</v>
      </c>
      <c r="GV21" s="40">
        <v>2.4428726351287138E-5</v>
      </c>
      <c r="GW21" s="40">
        <v>6.5720454331309947E-5</v>
      </c>
      <c r="GX21" s="40">
        <v>3.2696315789677299E-5</v>
      </c>
      <c r="GY21" s="40">
        <v>4.766557033388759E-6</v>
      </c>
      <c r="GZ21" s="40">
        <v>6.81917719891077E-6</v>
      </c>
      <c r="HA21" s="40">
        <v>3.1378860231213382E-6</v>
      </c>
      <c r="HB21" s="40">
        <v>1.0769754140748962E-5</v>
      </c>
      <c r="HC21" s="40">
        <v>2.0424977194621939E-6</v>
      </c>
      <c r="HD21" s="40">
        <v>1.404897832693489E-6</v>
      </c>
      <c r="HE21" s="40">
        <v>2.2082364502866764E-6</v>
      </c>
      <c r="HF21" s="40">
        <v>1.7755689007836618E-6</v>
      </c>
      <c r="HG21" s="40">
        <v>8.5398972802499235E-6</v>
      </c>
      <c r="HH21" s="40">
        <v>3.5665707283087825E-6</v>
      </c>
      <c r="HI21" s="40">
        <v>1.4600286506019493E-5</v>
      </c>
      <c r="HJ21" s="40">
        <v>5.9241342739863875E-6</v>
      </c>
      <c r="HK21" s="40">
        <v>0</v>
      </c>
      <c r="HL21" s="40">
        <v>4.9193546794694183E-6</v>
      </c>
      <c r="HM21" s="40">
        <v>1.0818575240969815E-5</v>
      </c>
      <c r="HN21" s="40">
        <v>2.1887646298829097E-4</v>
      </c>
      <c r="HO21" s="40">
        <v>1.1865725494468148E-6</v>
      </c>
      <c r="HP21" s="40">
        <v>1.9289677860539432E-6</v>
      </c>
      <c r="HQ21" s="40">
        <v>5.4685505883343268E-6</v>
      </c>
      <c r="HR21" s="40">
        <v>1.2455002624995198E-6</v>
      </c>
      <c r="HS21" s="40">
        <v>2.8738550094992792E-6</v>
      </c>
      <c r="HT21" s="40">
        <v>4.5957539229616903E-6</v>
      </c>
      <c r="HU21" s="40">
        <v>1.7817062354478171E-6</v>
      </c>
      <c r="HV21" s="40">
        <v>2.3897349626954142E-6</v>
      </c>
      <c r="HW21" s="40">
        <v>3.2834864163014038E-6</v>
      </c>
      <c r="HX21" s="40">
        <v>1.2225025805489303E-6</v>
      </c>
      <c r="HY21" s="40">
        <v>6.8545277398232526E-6</v>
      </c>
      <c r="HZ21" s="40">
        <v>2.9999536694940299E-6</v>
      </c>
      <c r="IA21" s="40">
        <v>1.7472177796123231E-6</v>
      </c>
      <c r="IB21" s="40">
        <v>4.7303092307769326E-6</v>
      </c>
      <c r="IC21" s="40">
        <v>2.0458934254266136E-6</v>
      </c>
      <c r="ID21" s="40">
        <v>2.0433232700047264E-6</v>
      </c>
      <c r="IE21" s="40">
        <v>1.4366238096078675E-6</v>
      </c>
      <c r="IF21" s="40">
        <v>3.2148385286778323E-6</v>
      </c>
      <c r="IG21" s="40">
        <v>1.1738435111946321E-5</v>
      </c>
      <c r="IH21" s="40">
        <v>1.3419699531145755E-5</v>
      </c>
      <c r="II21" s="40">
        <v>6.1698673099117436E-6</v>
      </c>
      <c r="IJ21" s="40">
        <v>1.0541882771987109E-5</v>
      </c>
      <c r="IK21" s="40">
        <v>1.0669503317373298E-5</v>
      </c>
      <c r="IL21" s="40">
        <v>3.6270344766343852E-6</v>
      </c>
      <c r="IM21" s="40">
        <v>3.1618192723869543E-6</v>
      </c>
      <c r="IN21" s="40">
        <v>1.0063062655299684</v>
      </c>
      <c r="IO21" s="40">
        <v>0.88402003659436457</v>
      </c>
    </row>
    <row r="22" spans="2:249" x14ac:dyDescent="0.15">
      <c r="B22" s="155" t="s">
        <v>48</v>
      </c>
      <c r="C22" s="41" t="s">
        <v>150</v>
      </c>
      <c r="D22" s="62">
        <v>0.71592709904776786</v>
      </c>
      <c r="E22" s="61">
        <v>9.217799308013936E-3</v>
      </c>
      <c r="F22" s="61">
        <v>0.9446465297602602</v>
      </c>
      <c r="G22" s="61">
        <v>5.5353470239739799E-2</v>
      </c>
      <c r="H22" s="61">
        <v>0.39869103594721672</v>
      </c>
      <c r="I22" s="61">
        <v>0.16308433186713178</v>
      </c>
      <c r="J22" s="61">
        <v>5.5945673302358991E-4</v>
      </c>
      <c r="K22" s="73">
        <v>6.5448202639162747E-2</v>
      </c>
      <c r="L22" s="61">
        <v>4.1104201425754591E-2</v>
      </c>
      <c r="O22" s="158" t="s">
        <v>374</v>
      </c>
      <c r="P22" s="158">
        <v>1E-8</v>
      </c>
      <c r="Q22" s="164"/>
      <c r="R22" s="165" t="s">
        <v>766</v>
      </c>
      <c r="S22" s="181">
        <f>概要表【係数】!E146</f>
        <v>1.2508179037122575</v>
      </c>
      <c r="T22" s="17"/>
      <c r="U22" s="161" t="s">
        <v>8</v>
      </c>
      <c r="V22" s="181">
        <f>概要表【係数】!E63</f>
        <v>0.81656087162079005</v>
      </c>
      <c r="W22" s="181">
        <f>概要表【係数】!F63</f>
        <v>0.43823229427107174</v>
      </c>
      <c r="X22" s="181">
        <f>概要表【係数】!G63</f>
        <v>0.2521035621735116</v>
      </c>
      <c r="Y22" s="181">
        <f>概要表【係数】!H63</f>
        <v>9.8059387421746075E-8</v>
      </c>
      <c r="Z22" s="181">
        <f>概要表【係数】!I63</f>
        <v>9.2042264395428864E-8</v>
      </c>
      <c r="AA22" s="17"/>
      <c r="AB22" s="155" t="s">
        <v>48</v>
      </c>
      <c r="AC22" s="40" t="s">
        <v>150</v>
      </c>
      <c r="AD22" s="61">
        <v>0</v>
      </c>
      <c r="AE22" s="61">
        <v>0</v>
      </c>
      <c r="AF22" s="61">
        <v>7.0498915401301515E-5</v>
      </c>
      <c r="AG22" s="61">
        <v>0</v>
      </c>
      <c r="AH22" s="61">
        <v>4.2600073448402498E-4</v>
      </c>
      <c r="AI22" s="61">
        <v>0</v>
      </c>
      <c r="AJ22" s="61">
        <v>7.9207920792079213E-4</v>
      </c>
      <c r="AK22" s="61">
        <v>3.9021475392025495E-4</v>
      </c>
      <c r="AL22" s="61">
        <v>0</v>
      </c>
      <c r="AM22" s="61">
        <v>0</v>
      </c>
      <c r="AN22" s="61">
        <v>0</v>
      </c>
      <c r="AO22" s="61">
        <v>8.3333333333333339E-4</v>
      </c>
      <c r="AP22" s="61">
        <v>6.3719115734720412E-4</v>
      </c>
      <c r="AQ22" s="61">
        <v>2.4390243902439024E-4</v>
      </c>
      <c r="AR22" s="61">
        <v>1.9166540269983316E-2</v>
      </c>
      <c r="AS22" s="61">
        <v>0</v>
      </c>
      <c r="AT22" s="61">
        <v>9.0551181102362208E-4</v>
      </c>
      <c r="AU22" s="61">
        <v>4.1756659467242618E-4</v>
      </c>
      <c r="AV22" s="61">
        <v>0</v>
      </c>
      <c r="AW22" s="61">
        <v>8.4905660377358489E-4</v>
      </c>
      <c r="AX22" s="61">
        <v>0</v>
      </c>
      <c r="AY22" s="61">
        <v>0</v>
      </c>
      <c r="AZ22" s="61">
        <v>0</v>
      </c>
      <c r="BA22" s="61">
        <v>0</v>
      </c>
      <c r="BB22" s="61">
        <v>1.6021220159151194E-3</v>
      </c>
      <c r="BC22" s="61">
        <v>5.6917281593477477E-4</v>
      </c>
      <c r="BD22" s="61">
        <v>0</v>
      </c>
      <c r="BE22" s="61">
        <v>0</v>
      </c>
      <c r="BF22" s="61">
        <v>8.6825099020220971E-4</v>
      </c>
      <c r="BG22" s="61">
        <v>1.3969665868400045E-3</v>
      </c>
      <c r="BH22" s="61">
        <v>1.1428571428571428E-4</v>
      </c>
      <c r="BI22" s="61">
        <v>0</v>
      </c>
      <c r="BJ22" s="61">
        <v>5.1919956733369383E-4</v>
      </c>
      <c r="BK22" s="61">
        <v>3.3333333333333335E-3</v>
      </c>
      <c r="BL22" s="61">
        <v>1.095890410958904E-3</v>
      </c>
      <c r="BM22" s="61">
        <v>0</v>
      </c>
      <c r="BN22" s="61">
        <v>1.6173285198555957E-4</v>
      </c>
      <c r="BO22" s="61">
        <v>1.0593220338983051E-3</v>
      </c>
      <c r="BP22" s="61">
        <v>6.3843370929985099E-6</v>
      </c>
      <c r="BQ22" s="61">
        <v>0</v>
      </c>
      <c r="BR22" s="61">
        <v>1.4283955177933752E-4</v>
      </c>
      <c r="BS22" s="61">
        <v>3.2449972958355867E-4</v>
      </c>
      <c r="BT22" s="61">
        <v>2.5795241913926755E-4</v>
      </c>
      <c r="BU22" s="61">
        <v>2.386020933120454E-4</v>
      </c>
      <c r="BV22" s="61">
        <v>3.5000265153523887E-4</v>
      </c>
      <c r="BW22" s="61">
        <v>3.6744419362929524E-4</v>
      </c>
      <c r="BX22" s="61">
        <v>0</v>
      </c>
      <c r="BY22" s="61">
        <v>1.4026717557251908E-3</v>
      </c>
      <c r="BZ22" s="61">
        <v>7.3930963420917059E-4</v>
      </c>
      <c r="CA22" s="61">
        <v>0</v>
      </c>
      <c r="CB22" s="61">
        <v>8.677685950413223E-4</v>
      </c>
      <c r="CC22" s="61">
        <v>6.1064192124561222E-4</v>
      </c>
      <c r="CD22" s="61">
        <v>1.6129032258064516E-3</v>
      </c>
      <c r="CE22" s="61">
        <v>2.4223602484472048E-3</v>
      </c>
      <c r="CF22" s="61">
        <v>2.5541701973126737E-4</v>
      </c>
      <c r="CG22" s="61">
        <v>3.4793927633102546E-4</v>
      </c>
      <c r="CH22" s="61">
        <v>2.7917845283482968E-4</v>
      </c>
      <c r="CI22" s="61">
        <v>5.0435953468865201E-3</v>
      </c>
      <c r="CJ22" s="61">
        <v>8.7822622553265209E-4</v>
      </c>
      <c r="CK22" s="61">
        <v>3.7239655651207996E-3</v>
      </c>
      <c r="CL22" s="61">
        <v>1.2920775246514791E-4</v>
      </c>
      <c r="CM22" s="61">
        <v>1.1217314783774723E-2</v>
      </c>
      <c r="CN22" s="61">
        <v>2.4457943925233646E-2</v>
      </c>
      <c r="CO22" s="61">
        <v>5.7966916442810684E-5</v>
      </c>
      <c r="CP22" s="61">
        <v>1.3605442176870748E-4</v>
      </c>
      <c r="CQ22" s="61">
        <v>6.0033428374791069E-4</v>
      </c>
      <c r="CR22" s="61">
        <v>3.5847647498132932E-4</v>
      </c>
      <c r="CS22" s="61">
        <v>2.6806347988684851E-3</v>
      </c>
      <c r="CT22" s="61">
        <v>3.0886718117545467E-3</v>
      </c>
      <c r="CU22" s="61">
        <v>1.1859826713562665E-3</v>
      </c>
      <c r="CV22" s="61">
        <v>2.4611436090519433E-3</v>
      </c>
      <c r="CW22" s="61">
        <v>4.9959437533802055E-4</v>
      </c>
      <c r="CX22" s="61">
        <v>1.1131434544029266E-3</v>
      </c>
      <c r="CY22" s="61">
        <v>1.4918386453372409E-4</v>
      </c>
      <c r="CZ22" s="61">
        <v>3.1946072684642439E-4</v>
      </c>
      <c r="DA22" s="61">
        <v>4.0281030444964873E-4</v>
      </c>
      <c r="DB22" s="61">
        <v>0</v>
      </c>
      <c r="DC22" s="61">
        <v>5.2585499316005471E-4</v>
      </c>
      <c r="DD22" s="61">
        <v>0</v>
      </c>
      <c r="DE22" s="61">
        <v>3.5598705501618122E-4</v>
      </c>
      <c r="DF22" s="61">
        <v>2.2871794871794872E-3</v>
      </c>
      <c r="DG22" s="61">
        <v>1.6825208085612365E-3</v>
      </c>
      <c r="DH22" s="61">
        <v>3.3223433933553134E-4</v>
      </c>
      <c r="DI22" s="61">
        <v>2.7649402390438247E-3</v>
      </c>
      <c r="DJ22" s="61">
        <v>7.1869820702124448E-4</v>
      </c>
      <c r="DK22" s="61">
        <v>3.7454758877041965E-3</v>
      </c>
      <c r="DL22" s="61">
        <v>2.9973474801061003E-3</v>
      </c>
      <c r="DM22" s="61">
        <v>2.2917863296955773E-3</v>
      </c>
      <c r="DN22" s="61">
        <v>5.7621995995949568E-4</v>
      </c>
      <c r="DO22" s="61">
        <v>2.1331235567284999E-3</v>
      </c>
      <c r="DP22" s="61">
        <v>4.1535762095279878E-3</v>
      </c>
      <c r="DQ22" s="61">
        <v>1.6690051175578462E-3</v>
      </c>
      <c r="DR22" s="61">
        <v>7.4287208998168974E-4</v>
      </c>
      <c r="DS22" s="61">
        <v>9.8992950654582072E-3</v>
      </c>
      <c r="DT22" s="61">
        <v>3.6237892829767962E-3</v>
      </c>
      <c r="DU22" s="61">
        <v>1.8684836943584863E-2</v>
      </c>
      <c r="DV22" s="61">
        <v>1.4778915269004573E-3</v>
      </c>
      <c r="DW22" s="61">
        <v>5.6122448979591837E-4</v>
      </c>
      <c r="DX22" s="61">
        <v>2.0386266094420602E-4</v>
      </c>
      <c r="DY22" s="61">
        <v>2.0443566412389866E-3</v>
      </c>
      <c r="DZ22" s="61">
        <v>3.0092592592592593E-3</v>
      </c>
      <c r="EA22" s="61">
        <v>2.5868623463884714E-3</v>
      </c>
      <c r="EB22" s="61">
        <v>9.4962133684557129E-4</v>
      </c>
      <c r="EC22" s="61">
        <v>4.8148619417228656E-3</v>
      </c>
      <c r="ED22" s="61">
        <v>3.7085176991150442E-3</v>
      </c>
      <c r="EE22" s="61">
        <v>0</v>
      </c>
      <c r="EF22" s="61">
        <v>3.0920140739950952E-4</v>
      </c>
      <c r="EG22" s="61">
        <v>1.8235732357402251E-3</v>
      </c>
      <c r="EI22" s="155" t="s">
        <v>48</v>
      </c>
      <c r="EJ22" s="40" t="s">
        <v>150</v>
      </c>
      <c r="EK22" s="73">
        <v>1.0366252453942891E-5</v>
      </c>
      <c r="EL22" s="61">
        <v>7.3920136963981218E-6</v>
      </c>
      <c r="EM22" s="61">
        <v>1.3856408974638378E-5</v>
      </c>
      <c r="EN22" s="61">
        <v>3.8424556353565824E-6</v>
      </c>
      <c r="EO22" s="61">
        <v>3.6760726992315286E-5</v>
      </c>
      <c r="EP22" s="61">
        <v>0</v>
      </c>
      <c r="EQ22" s="61">
        <v>6.6608089232342865E-5</v>
      </c>
      <c r="ER22" s="61">
        <v>3.0050213348753979E-5</v>
      </c>
      <c r="ES22" s="61">
        <v>0</v>
      </c>
      <c r="ET22" s="61">
        <v>0</v>
      </c>
      <c r="EU22" s="61">
        <v>0</v>
      </c>
      <c r="EV22" s="61">
        <v>5.6920257820722708E-5</v>
      </c>
      <c r="EW22" s="61">
        <v>4.6271269244774436E-5</v>
      </c>
      <c r="EX22" s="61">
        <v>2.1675071901242137E-5</v>
      </c>
      <c r="EY22" s="61">
        <v>1.0010722509257601</v>
      </c>
      <c r="EZ22" s="61">
        <v>0</v>
      </c>
      <c r="FA22" s="61">
        <v>6.0745124139083597E-5</v>
      </c>
      <c r="FB22" s="61">
        <v>3.2688884249021968E-5</v>
      </c>
      <c r="FC22" s="61">
        <v>0</v>
      </c>
      <c r="FD22" s="61">
        <v>6.7946765095706628E-5</v>
      </c>
      <c r="FE22" s="61">
        <v>0</v>
      </c>
      <c r="FF22" s="61">
        <v>0</v>
      </c>
      <c r="FG22" s="61">
        <v>0</v>
      </c>
      <c r="FH22" s="61">
        <v>0</v>
      </c>
      <c r="FI22" s="61">
        <v>9.836681273381761E-5</v>
      </c>
      <c r="FJ22" s="61">
        <v>4.1956305551575215E-5</v>
      </c>
      <c r="FK22" s="61">
        <v>0</v>
      </c>
      <c r="FL22" s="61">
        <v>0</v>
      </c>
      <c r="FM22" s="61">
        <v>5.8429874709913367E-5</v>
      </c>
      <c r="FN22" s="61">
        <v>8.5621678205373628E-5</v>
      </c>
      <c r="FO22" s="61">
        <v>1.4593307031032943E-5</v>
      </c>
      <c r="FP22" s="61">
        <v>0</v>
      </c>
      <c r="FQ22" s="61">
        <v>4.5571933755672292E-5</v>
      </c>
      <c r="FR22" s="61">
        <v>1.9677245700813832E-4</v>
      </c>
      <c r="FS22" s="61">
        <v>7.5933226492622285E-5</v>
      </c>
      <c r="FT22" s="61">
        <v>0</v>
      </c>
      <c r="FU22" s="61">
        <v>1.6863627720781205E-5</v>
      </c>
      <c r="FV22" s="61">
        <v>7.5307525563614698E-5</v>
      </c>
      <c r="FW22" s="61">
        <v>1.0645800203436132E-5</v>
      </c>
      <c r="FX22" s="61">
        <v>0</v>
      </c>
      <c r="FY22" s="61">
        <v>1.638686965880892E-5</v>
      </c>
      <c r="FZ22" s="61">
        <v>3.0653368271383603E-5</v>
      </c>
      <c r="GA22" s="61">
        <v>2.4546783035571264E-5</v>
      </c>
      <c r="GB22" s="61">
        <v>2.2255660519957278E-5</v>
      </c>
      <c r="GC22" s="61">
        <v>2.8019906706871142E-5</v>
      </c>
      <c r="GD22" s="61">
        <v>2.910106863106303E-5</v>
      </c>
      <c r="GE22" s="61">
        <v>0</v>
      </c>
      <c r="GF22" s="61">
        <v>8.9223748410470461E-5</v>
      </c>
      <c r="GG22" s="61">
        <v>4.9684281823249728E-5</v>
      </c>
      <c r="GH22" s="61">
        <v>0</v>
      </c>
      <c r="GI22" s="61">
        <v>5.4186645768413453E-5</v>
      </c>
      <c r="GJ22" s="61">
        <v>4.2055801100126336E-5</v>
      </c>
      <c r="GK22" s="61">
        <v>9.749739325652384E-5</v>
      </c>
      <c r="GL22" s="61">
        <v>1.4194096355943001E-4</v>
      </c>
      <c r="GM22" s="61">
        <v>2.1644306968528655E-5</v>
      </c>
      <c r="GN22" s="61">
        <v>2.8128272443962517E-5</v>
      </c>
      <c r="GO22" s="61">
        <v>2.3638925508937517E-5</v>
      </c>
      <c r="GP22" s="61">
        <v>2.9848451333245837E-4</v>
      </c>
      <c r="GQ22" s="61">
        <v>6.5571799535538605E-5</v>
      </c>
      <c r="GR22" s="61">
        <v>2.1849946372451984E-4</v>
      </c>
      <c r="GS22" s="61">
        <v>1.8636157197048411E-5</v>
      </c>
      <c r="GT22" s="61">
        <v>6.3225034918076807E-4</v>
      </c>
      <c r="GU22" s="61">
        <v>1.3658077530118297E-3</v>
      </c>
      <c r="GV22" s="61">
        <v>1.6796680488880607E-5</v>
      </c>
      <c r="GW22" s="61">
        <v>1.7616376161652867E-5</v>
      </c>
      <c r="GX22" s="61">
        <v>5.7021072056822452E-5</v>
      </c>
      <c r="GY22" s="61">
        <v>5.5147306769224897E-5</v>
      </c>
      <c r="GZ22" s="61">
        <v>2.161096123310511E-4</v>
      </c>
      <c r="HA22" s="61">
        <v>1.8935631551958581E-4</v>
      </c>
      <c r="HB22" s="61">
        <v>7.9920525198822672E-5</v>
      </c>
      <c r="HC22" s="61">
        <v>1.5239233985213214E-4</v>
      </c>
      <c r="HD22" s="61">
        <v>4.8445786040866295E-5</v>
      </c>
      <c r="HE22" s="61">
        <v>8.6073657949914902E-5</v>
      </c>
      <c r="HF22" s="61">
        <v>2.6944294197162615E-5</v>
      </c>
      <c r="HG22" s="61">
        <v>5.00522787192517E-5</v>
      </c>
      <c r="HH22" s="61">
        <v>3.0559523635884487E-5</v>
      </c>
      <c r="HI22" s="61">
        <v>3.5423451219668179E-5</v>
      </c>
      <c r="HJ22" s="61">
        <v>4.0293697302435677E-5</v>
      </c>
      <c r="HK22" s="61">
        <v>0</v>
      </c>
      <c r="HL22" s="61">
        <v>3.5547165147856033E-5</v>
      </c>
      <c r="HM22" s="61">
        <v>1.5557341689252486E-4</v>
      </c>
      <c r="HN22" s="61">
        <v>1.1842687806974404E-4</v>
      </c>
      <c r="HO22" s="61">
        <v>2.3551280652013106E-5</v>
      </c>
      <c r="HP22" s="61">
        <v>1.6988919300642955E-4</v>
      </c>
      <c r="HQ22" s="61">
        <v>8.3109136073785195E-5</v>
      </c>
      <c r="HR22" s="61">
        <v>2.2183624267737187E-4</v>
      </c>
      <c r="HS22" s="61">
        <v>2.006739140064128E-4</v>
      </c>
      <c r="HT22" s="61">
        <v>1.5071237905786724E-4</v>
      </c>
      <c r="HU22" s="61">
        <v>4.5145544960221381E-5</v>
      </c>
      <c r="HV22" s="61">
        <v>1.333124968683619E-4</v>
      </c>
      <c r="HW22" s="61">
        <v>2.4839369457372207E-4</v>
      </c>
      <c r="HX22" s="61">
        <v>1.0433343056036581E-4</v>
      </c>
      <c r="HY22" s="61">
        <v>5.4712059951827019E-5</v>
      </c>
      <c r="HZ22" s="61">
        <v>5.6551109941036675E-4</v>
      </c>
      <c r="IA22" s="61">
        <v>2.1129524246153773E-4</v>
      </c>
      <c r="IB22" s="61">
        <v>1.0505098694049851E-3</v>
      </c>
      <c r="IC22" s="61">
        <v>9.5391572256210146E-5</v>
      </c>
      <c r="ID22" s="61">
        <v>6.1859513327635978E-5</v>
      </c>
      <c r="IE22" s="61">
        <v>2.1103295580308643E-5</v>
      </c>
      <c r="IF22" s="61">
        <v>1.2496349540843638E-4</v>
      </c>
      <c r="IG22" s="61">
        <v>1.9088338415477218E-4</v>
      </c>
      <c r="IH22" s="61">
        <v>1.5912170634384222E-4</v>
      </c>
      <c r="II22" s="61">
        <v>6.8048565987327572E-5</v>
      </c>
      <c r="IJ22" s="61">
        <v>2.8760663818895029E-4</v>
      </c>
      <c r="IK22" s="61">
        <v>2.1925435062707119E-4</v>
      </c>
      <c r="IL22" s="61">
        <v>1.0870357360776554E-5</v>
      </c>
      <c r="IM22" s="61">
        <v>3.9222662944554259E-5</v>
      </c>
      <c r="IN22" s="61">
        <v>1.0114986625425637</v>
      </c>
      <c r="IO22" s="61">
        <v>0.88858145408158407</v>
      </c>
    </row>
    <row r="23" spans="2:249" x14ac:dyDescent="0.15">
      <c r="B23" s="162" t="s">
        <v>49</v>
      </c>
      <c r="C23" s="116" t="s">
        <v>151</v>
      </c>
      <c r="D23" s="41">
        <v>-7.0325271059216012</v>
      </c>
      <c r="E23" s="41">
        <v>-0.29941618015012511</v>
      </c>
      <c r="F23" s="40">
        <v>0.99999999999999978</v>
      </c>
      <c r="G23" s="120">
        <v>0</v>
      </c>
      <c r="H23" s="120">
        <v>0</v>
      </c>
      <c r="I23" s="120">
        <v>0</v>
      </c>
      <c r="J23" s="40">
        <v>0</v>
      </c>
      <c r="K23" s="81">
        <v>0</v>
      </c>
      <c r="L23" s="120">
        <v>0</v>
      </c>
      <c r="O23" s="158" t="s">
        <v>375</v>
      </c>
      <c r="P23" s="158">
        <v>9.9999999999999995E-8</v>
      </c>
      <c r="Q23" s="164"/>
      <c r="R23" s="160" t="s">
        <v>886</v>
      </c>
      <c r="S23" s="185" t="s">
        <v>777</v>
      </c>
      <c r="T23" s="17"/>
      <c r="U23" s="161" t="s">
        <v>881</v>
      </c>
      <c r="V23" s="181">
        <f>概要表【係数】!E64</f>
        <v>0.16622669561141301</v>
      </c>
      <c r="W23" s="181">
        <f>概要表【係数】!F64</f>
        <v>8.4859561837170888E-2</v>
      </c>
      <c r="X23" s="181">
        <f>概要表【係数】!G64</f>
        <v>4.1375036638548163E-2</v>
      </c>
      <c r="Y23" s="181">
        <f>概要表【係数】!H64</f>
        <v>1.1661832520972433E-8</v>
      </c>
      <c r="Z23" s="181">
        <f>概要表【係数】!I64</f>
        <v>1.0555386293060802E-8</v>
      </c>
      <c r="AA23" s="17"/>
      <c r="AB23" s="162" t="s">
        <v>49</v>
      </c>
      <c r="AC23" s="120" t="s">
        <v>151</v>
      </c>
      <c r="AD23" s="40">
        <v>7.3664825046040525E-5</v>
      </c>
      <c r="AE23" s="40">
        <v>0</v>
      </c>
      <c r="AF23" s="40">
        <v>1.6268980477223426E-5</v>
      </c>
      <c r="AG23" s="40">
        <v>0</v>
      </c>
      <c r="AH23" s="40">
        <v>2.4482800832415231E-5</v>
      </c>
      <c r="AI23" s="40">
        <v>0</v>
      </c>
      <c r="AJ23" s="40">
        <v>0</v>
      </c>
      <c r="AK23" s="40">
        <v>2.0099228624198746E-4</v>
      </c>
      <c r="AL23" s="40">
        <v>0</v>
      </c>
      <c r="AM23" s="40">
        <v>0</v>
      </c>
      <c r="AN23" s="40">
        <v>0</v>
      </c>
      <c r="AO23" s="40">
        <v>8.3333333333333339E-4</v>
      </c>
      <c r="AP23" s="40">
        <v>4.1482444733420025E-3</v>
      </c>
      <c r="AQ23" s="40">
        <v>1.0243902439024391E-2</v>
      </c>
      <c r="AR23" s="40">
        <v>1.2584559381161839E-2</v>
      </c>
      <c r="AS23" s="40">
        <v>0</v>
      </c>
      <c r="AT23" s="40">
        <v>0.30086614173228349</v>
      </c>
      <c r="AU23" s="40">
        <v>0.1315478761699064</v>
      </c>
      <c r="AV23" s="40">
        <v>0</v>
      </c>
      <c r="AW23" s="40">
        <v>8.0188679245283027E-4</v>
      </c>
      <c r="AX23" s="40">
        <v>0</v>
      </c>
      <c r="AY23" s="40">
        <v>0</v>
      </c>
      <c r="AZ23" s="40">
        <v>0</v>
      </c>
      <c r="BA23" s="40">
        <v>0</v>
      </c>
      <c r="BB23" s="40">
        <v>1.9765062523683214E-3</v>
      </c>
      <c r="BC23" s="40">
        <v>4.6519428247071577E-3</v>
      </c>
      <c r="BD23" s="40">
        <v>0</v>
      </c>
      <c r="BE23" s="40">
        <v>0</v>
      </c>
      <c r="BF23" s="40">
        <v>3.7242026266416507E-3</v>
      </c>
      <c r="BG23" s="40">
        <v>4.4600296499030679E-3</v>
      </c>
      <c r="BH23" s="40">
        <v>8.0000000000000004E-4</v>
      </c>
      <c r="BI23" s="40">
        <v>0</v>
      </c>
      <c r="BJ23" s="40">
        <v>0</v>
      </c>
      <c r="BK23" s="40">
        <v>1.6666666666666666E-2</v>
      </c>
      <c r="BL23" s="40">
        <v>8.493150684931507E-3</v>
      </c>
      <c r="BM23" s="40">
        <v>0</v>
      </c>
      <c r="BN23" s="40">
        <v>5.9205776173285197E-5</v>
      </c>
      <c r="BO23" s="40">
        <v>0</v>
      </c>
      <c r="BP23" s="40">
        <v>2.4047669716961053E-4</v>
      </c>
      <c r="BQ23" s="40">
        <v>0</v>
      </c>
      <c r="BR23" s="40">
        <v>2.0964166974510525E-3</v>
      </c>
      <c r="BS23" s="40">
        <v>1.6765819361817198E-4</v>
      </c>
      <c r="BT23" s="40">
        <v>3.4349104517508684E-4</v>
      </c>
      <c r="BU23" s="40">
        <v>3.9382650345928691E-4</v>
      </c>
      <c r="BV23" s="40">
        <v>1.559102720475155E-4</v>
      </c>
      <c r="BW23" s="40">
        <v>2.9470780035114122E-4</v>
      </c>
      <c r="BX23" s="40">
        <v>0</v>
      </c>
      <c r="BY23" s="40">
        <v>8.3778625954198469E-3</v>
      </c>
      <c r="BZ23" s="40">
        <v>5.579598145285935E-3</v>
      </c>
      <c r="CA23" s="40">
        <v>0</v>
      </c>
      <c r="CB23" s="40">
        <v>2.0661157024793391E-4</v>
      </c>
      <c r="CC23" s="40">
        <v>2.3164077433705213E-3</v>
      </c>
      <c r="CD23" s="40">
        <v>1.6129032258064516E-3</v>
      </c>
      <c r="CE23" s="40">
        <v>1.6977225672877845E-3</v>
      </c>
      <c r="CF23" s="40">
        <v>3.0262680062946374E-7</v>
      </c>
      <c r="CG23" s="40">
        <v>4.2324493104301926E-6</v>
      </c>
      <c r="CH23" s="40">
        <v>4.31758086336244E-4</v>
      </c>
      <c r="CI23" s="40">
        <v>9.9331170121184035E-6</v>
      </c>
      <c r="CJ23" s="40">
        <v>8.6610081413476532E-7</v>
      </c>
      <c r="CK23" s="40">
        <v>1.1205220772007776E-2</v>
      </c>
      <c r="CL23" s="40">
        <v>1.2580754845290716E-4</v>
      </c>
      <c r="CM23" s="40">
        <v>4.2440496144820648E-3</v>
      </c>
      <c r="CN23" s="40">
        <v>2.7189586114819758E-3</v>
      </c>
      <c r="CO23" s="40">
        <v>7.0691361515622793E-7</v>
      </c>
      <c r="CP23" s="40">
        <v>1.1337868480725623E-6</v>
      </c>
      <c r="CQ23" s="40">
        <v>0</v>
      </c>
      <c r="CR23" s="40">
        <v>0</v>
      </c>
      <c r="CS23" s="40">
        <v>0</v>
      </c>
      <c r="CT23" s="40">
        <v>1.9213125371039992E-4</v>
      </c>
      <c r="CU23" s="40">
        <v>-5.9465342712533239E-4</v>
      </c>
      <c r="CV23" s="40">
        <v>4.5950206495824487E-4</v>
      </c>
      <c r="CW23" s="40">
        <v>0</v>
      </c>
      <c r="CX23" s="40">
        <v>0</v>
      </c>
      <c r="CY23" s="40">
        <v>7.9252656001953841E-5</v>
      </c>
      <c r="CZ23" s="40">
        <v>0</v>
      </c>
      <c r="DA23" s="40">
        <v>1.8905684479454972E-4</v>
      </c>
      <c r="DB23" s="40">
        <v>0</v>
      </c>
      <c r="DC23" s="40">
        <v>6.7852257181942545E-5</v>
      </c>
      <c r="DD23" s="40">
        <v>0</v>
      </c>
      <c r="DE23" s="40">
        <v>1.4239482200647249E-3</v>
      </c>
      <c r="DF23" s="40">
        <v>4.0615384615384619E-3</v>
      </c>
      <c r="DG23" s="40">
        <v>1.6374214370647188E-2</v>
      </c>
      <c r="DH23" s="40">
        <v>0</v>
      </c>
      <c r="DI23" s="40">
        <v>1.2350597609561752E-4</v>
      </c>
      <c r="DJ23" s="40">
        <v>1.5067048365225252E-6</v>
      </c>
      <c r="DK23" s="40">
        <v>6.0755159933483325E-3</v>
      </c>
      <c r="DL23" s="40">
        <v>2.6525198938992045E-4</v>
      </c>
      <c r="DM23" s="40">
        <v>4.5083285468121764E-2</v>
      </c>
      <c r="DN23" s="40">
        <v>1.161020027981974E-4</v>
      </c>
      <c r="DO23" s="40">
        <v>1.887989443499886E-3</v>
      </c>
      <c r="DP23" s="40">
        <v>4.2847202789269481E-3</v>
      </c>
      <c r="DQ23" s="40">
        <v>2.4330702914007182E-7</v>
      </c>
      <c r="DR23" s="40">
        <v>2.6131310489144652E-3</v>
      </c>
      <c r="DS23" s="40">
        <v>1.4512300388433319E-3</v>
      </c>
      <c r="DT23" s="40">
        <v>8.9296913107100547E-4</v>
      </c>
      <c r="DU23" s="40">
        <v>2.1613901452035228E-3</v>
      </c>
      <c r="DV23" s="40">
        <v>0</v>
      </c>
      <c r="DW23" s="40">
        <v>0</v>
      </c>
      <c r="DX23" s="40">
        <v>2.4347969626939585E-4</v>
      </c>
      <c r="DY23" s="40">
        <v>1.1022827231170779E-3</v>
      </c>
      <c r="DZ23" s="40">
        <v>1.0030864197530865E-3</v>
      </c>
      <c r="EA23" s="40">
        <v>1.2629930409083447E-7</v>
      </c>
      <c r="EB23" s="40">
        <v>5.4395785314455053E-4</v>
      </c>
      <c r="EC23" s="40">
        <v>6.3451668999448614E-4</v>
      </c>
      <c r="ED23" s="40">
        <v>6.747787610619469E-5</v>
      </c>
      <c r="EE23" s="40">
        <v>0.12191008018327605</v>
      </c>
      <c r="EF23" s="40">
        <v>4.8512634609233394E-4</v>
      </c>
      <c r="EG23" s="40">
        <v>1.0997594262733574E-3</v>
      </c>
      <c r="EI23" s="162" t="s">
        <v>49</v>
      </c>
      <c r="EJ23" s="120" t="s">
        <v>151</v>
      </c>
      <c r="EK23" s="81">
        <v>7.9938157360740407E-20</v>
      </c>
      <c r="EL23" s="120">
        <v>4.5639095274296324E-20</v>
      </c>
      <c r="EM23" s="120">
        <v>1.1338644427747334E-19</v>
      </c>
      <c r="EN23" s="120">
        <v>1.5060080210933553E-20</v>
      </c>
      <c r="EO23" s="120">
        <v>5.8038519915953402E-20</v>
      </c>
      <c r="EP23" s="120">
        <v>0</v>
      </c>
      <c r="EQ23" s="120">
        <v>1.0080037327920384E-19</v>
      </c>
      <c r="ER23" s="120">
        <v>9.0894391970800017E-20</v>
      </c>
      <c r="ES23" s="120">
        <v>0</v>
      </c>
      <c r="ET23" s="120">
        <v>0</v>
      </c>
      <c r="EU23" s="120">
        <v>0</v>
      </c>
      <c r="EV23" s="120">
        <v>2.2278485185406713E-19</v>
      </c>
      <c r="EW23" s="120">
        <v>9.7371140798662849E-19</v>
      </c>
      <c r="EX23" s="120">
        <v>2.3224649028064068E-18</v>
      </c>
      <c r="EY23" s="120">
        <v>2.8608464905270881E-18</v>
      </c>
      <c r="EZ23" s="120">
        <v>1</v>
      </c>
      <c r="FA23" s="120">
        <v>6.6845836200492854E-17</v>
      </c>
      <c r="FB23" s="120">
        <v>2.9271521914097188E-17</v>
      </c>
      <c r="FC23" s="120">
        <v>0</v>
      </c>
      <c r="FD23" s="120">
        <v>2.19616229417721E-19</v>
      </c>
      <c r="FE23" s="120">
        <v>0</v>
      </c>
      <c r="FF23" s="120">
        <v>0</v>
      </c>
      <c r="FG23" s="120">
        <v>0</v>
      </c>
      <c r="FH23" s="120">
        <v>0</v>
      </c>
      <c r="FI23" s="120">
        <v>4.8541781022968894E-19</v>
      </c>
      <c r="FJ23" s="120">
        <v>1.0916280898035626E-18</v>
      </c>
      <c r="FK23" s="120">
        <v>0</v>
      </c>
      <c r="FL23" s="120">
        <v>0</v>
      </c>
      <c r="FM23" s="120">
        <v>8.4990684270183447E-19</v>
      </c>
      <c r="FN23" s="120">
        <v>1.0195905770671099E-18</v>
      </c>
      <c r="FO23" s="120">
        <v>2.3662828965746721E-19</v>
      </c>
      <c r="FP23" s="120">
        <v>0</v>
      </c>
      <c r="FQ23" s="120">
        <v>4.5702652824987513E-20</v>
      </c>
      <c r="FR23" s="120">
        <v>3.7401791590226009E-18</v>
      </c>
      <c r="FS23" s="120">
        <v>1.9477240893641512E-18</v>
      </c>
      <c r="FT23" s="120">
        <v>0</v>
      </c>
      <c r="FU23" s="120">
        <v>2.7007433101075453E-20</v>
      </c>
      <c r="FV23" s="120">
        <v>2.3634374807212212E-20</v>
      </c>
      <c r="FW23" s="120">
        <v>8.0758494677263164E-20</v>
      </c>
      <c r="FX23" s="120">
        <v>0</v>
      </c>
      <c r="FY23" s="120">
        <v>4.9064780209979464E-19</v>
      </c>
      <c r="FZ23" s="120">
        <v>6.6095860230243512E-20</v>
      </c>
      <c r="GA23" s="120">
        <v>1.0814286234711509E-19</v>
      </c>
      <c r="GB23" s="120">
        <v>1.2150301412802642E-19</v>
      </c>
      <c r="GC23" s="120">
        <v>7.3549098847019466E-20</v>
      </c>
      <c r="GD23" s="120">
        <v>1.0105268154865716E-19</v>
      </c>
      <c r="GE23" s="120">
        <v>0</v>
      </c>
      <c r="GF23" s="120">
        <v>1.9207062849873421E-18</v>
      </c>
      <c r="GG23" s="120">
        <v>1.2860968524452938E-18</v>
      </c>
      <c r="GH23" s="120">
        <v>0</v>
      </c>
      <c r="GI23" s="120">
        <v>7.2859088406246287E-20</v>
      </c>
      <c r="GJ23" s="120">
        <v>5.600452280257945E-19</v>
      </c>
      <c r="GK23" s="120">
        <v>4.018355355111015E-19</v>
      </c>
      <c r="GL23" s="120">
        <v>4.2495151370542683E-19</v>
      </c>
      <c r="GM23" s="120">
        <v>3.6237574892399711E-20</v>
      </c>
      <c r="GN23" s="120">
        <v>3.6737393592240143E-20</v>
      </c>
      <c r="GO23" s="120">
        <v>1.3267529117605673E-19</v>
      </c>
      <c r="GP23" s="120">
        <v>3.5168349110608899E-20</v>
      </c>
      <c r="GQ23" s="120">
        <v>5.4876823375694231E-20</v>
      </c>
      <c r="GR23" s="120">
        <v>2.5623293159881464E-18</v>
      </c>
      <c r="GS23" s="120">
        <v>7.0543089765696746E-20</v>
      </c>
      <c r="GT23" s="120">
        <v>9.8389570913598877E-19</v>
      </c>
      <c r="GU23" s="120">
        <v>6.2992177529329553E-19</v>
      </c>
      <c r="GV23" s="120">
        <v>1.0054205537771424E-19</v>
      </c>
      <c r="GW23" s="120">
        <v>3.5704320670196923E-20</v>
      </c>
      <c r="GX23" s="120">
        <v>2.2090787123290895E-20</v>
      </c>
      <c r="GY23" s="120">
        <v>2.9178416041111074E-20</v>
      </c>
      <c r="GZ23" s="120">
        <v>7.8141957182469821E-20</v>
      </c>
      <c r="HA23" s="120">
        <v>1.5916558748956115E-19</v>
      </c>
      <c r="HB23" s="120">
        <v>-3.6220536577625997E-20</v>
      </c>
      <c r="HC23" s="120">
        <v>2.3265756401012334E-19</v>
      </c>
      <c r="HD23" s="120">
        <v>6.3755272941612893E-20</v>
      </c>
      <c r="HE23" s="120">
        <v>3.9232305378056511E-20</v>
      </c>
      <c r="HF23" s="120">
        <v>3.4238783961676307E-20</v>
      </c>
      <c r="HG23" s="120">
        <v>1.3978672023778625E-19</v>
      </c>
      <c r="HH23" s="120">
        <v>1.5106653693592707E-19</v>
      </c>
      <c r="HI23" s="120">
        <v>2.4859763791527029E-19</v>
      </c>
      <c r="HJ23" s="120">
        <v>1.1701657848369841E-19</v>
      </c>
      <c r="HK23" s="120">
        <v>0</v>
      </c>
      <c r="HL23" s="120">
        <v>5.4785926520186276E-19</v>
      </c>
      <c r="HM23" s="120">
        <v>1.006926390922612E-18</v>
      </c>
      <c r="HN23" s="120">
        <v>3.7414971659856872E-18</v>
      </c>
      <c r="HO23" s="120">
        <v>1.1457347934340043E-19</v>
      </c>
      <c r="HP23" s="120">
        <v>1.324751976772177E-19</v>
      </c>
      <c r="HQ23" s="120">
        <v>2.4681380370827502E-19</v>
      </c>
      <c r="HR23" s="120">
        <v>1.414186231789212E-18</v>
      </c>
      <c r="HS23" s="120">
        <v>1.9482545918880412E-19</v>
      </c>
      <c r="HT23" s="120">
        <v>1.0204958437654654E-17</v>
      </c>
      <c r="HU23" s="120">
        <v>9.6200930138480337E-20</v>
      </c>
      <c r="HV23" s="120">
        <v>4.8192665255194358E-19</v>
      </c>
      <c r="HW23" s="120">
        <v>1.1643594705343142E-18</v>
      </c>
      <c r="HX23" s="120">
        <v>5.1503702884163422E-20</v>
      </c>
      <c r="HY23" s="120">
        <v>6.7958962260080319E-19</v>
      </c>
      <c r="HZ23" s="120">
        <v>4.9540418824170601E-19</v>
      </c>
      <c r="IA23" s="120">
        <v>3.6053801750575517E-19</v>
      </c>
      <c r="IB23" s="120">
        <v>7.1127623578558137E-19</v>
      </c>
      <c r="IC23" s="120">
        <v>6.1991605136091439E-20</v>
      </c>
      <c r="ID23" s="120">
        <v>2.7521747705396481E-19</v>
      </c>
      <c r="IE23" s="120">
        <v>1.0246260718817222E-19</v>
      </c>
      <c r="IF23" s="120">
        <v>3.1750760667333202E-19</v>
      </c>
      <c r="IG23" s="120">
        <v>4.1758265380084933E-19</v>
      </c>
      <c r="IH23" s="120">
        <v>4.3910814244820567E-20</v>
      </c>
      <c r="II23" s="120">
        <v>2.4962053219043496E-19</v>
      </c>
      <c r="IJ23" s="120">
        <v>2.5488265576915921E-19</v>
      </c>
      <c r="IK23" s="120">
        <v>1.1302950411658668E-19</v>
      </c>
      <c r="IL23" s="120">
        <v>2.7294766108974467E-17</v>
      </c>
      <c r="IM23" s="120">
        <v>1.8969984282720679E-19</v>
      </c>
      <c r="IN23" s="40">
        <v>1</v>
      </c>
      <c r="IO23" s="40">
        <v>0.8784801077719594</v>
      </c>
    </row>
    <row r="24" spans="2:249" x14ac:dyDescent="0.15">
      <c r="B24" s="155" t="s">
        <v>50</v>
      </c>
      <c r="C24" s="41" t="s">
        <v>152</v>
      </c>
      <c r="D24" s="41">
        <v>0.41942661116437496</v>
      </c>
      <c r="E24" s="41">
        <v>5.4709401813128798E-2</v>
      </c>
      <c r="F24" s="40">
        <v>0.98996737286038994</v>
      </c>
      <c r="G24" s="40">
        <v>1.0032627139610062E-2</v>
      </c>
      <c r="H24" s="40">
        <v>0.43405511811023623</v>
      </c>
      <c r="I24" s="40">
        <v>0.22779527559055118</v>
      </c>
      <c r="J24" s="40">
        <v>9.3588061059066195E-4</v>
      </c>
      <c r="K24" s="54">
        <v>3.937007874015748E-2</v>
      </c>
      <c r="L24" s="40">
        <v>3.5433070866141732E-2</v>
      </c>
      <c r="N24" s="182" t="s">
        <v>526</v>
      </c>
      <c r="O24" s="166" t="s">
        <v>376</v>
      </c>
      <c r="P24" s="158">
        <v>9.9999999999999995E-7</v>
      </c>
      <c r="Q24" s="164"/>
      <c r="R24" s="165" t="s">
        <v>765</v>
      </c>
      <c r="S24" s="181">
        <f>概要表【係数】!E160</f>
        <v>0.92213087391732274</v>
      </c>
      <c r="T24" s="17"/>
      <c r="U24" s="161" t="s">
        <v>882</v>
      </c>
      <c r="V24" s="181">
        <f>概要表【係数】!E65</f>
        <v>8.4145481641809516E-2</v>
      </c>
      <c r="W24" s="181">
        <f>概要表【係数】!F65</f>
        <v>5.037925291241302E-2</v>
      </c>
      <c r="X24" s="181">
        <f>概要表【係数】!G65</f>
        <v>2.6554673897426113E-2</v>
      </c>
      <c r="Y24" s="181">
        <f>概要表【係数】!H65</f>
        <v>7.9845520078037256E-9</v>
      </c>
      <c r="Z24" s="181">
        <f>概要表【係数】!I65</f>
        <v>7.132843537923378E-9</v>
      </c>
      <c r="AA24" s="17"/>
      <c r="AB24" s="155" t="s">
        <v>50</v>
      </c>
      <c r="AC24" s="40" t="s">
        <v>152</v>
      </c>
      <c r="AD24" s="40">
        <v>5.1875822152065244E-2</v>
      </c>
      <c r="AE24" s="40">
        <v>1.176056338028169E-2</v>
      </c>
      <c r="AF24" s="40">
        <v>3.3785249457700655E-3</v>
      </c>
      <c r="AG24" s="40">
        <v>5.0000000000000001E-3</v>
      </c>
      <c r="AH24" s="40">
        <v>6.4879422205900355E-5</v>
      </c>
      <c r="AI24" s="40">
        <v>0</v>
      </c>
      <c r="AJ24" s="40">
        <v>0</v>
      </c>
      <c r="AK24" s="40">
        <v>1.3040777894469996E-2</v>
      </c>
      <c r="AL24" s="40">
        <v>0</v>
      </c>
      <c r="AM24" s="40">
        <v>0</v>
      </c>
      <c r="AN24" s="40">
        <v>0</v>
      </c>
      <c r="AO24" s="40">
        <v>2.0833333333333333E-3</v>
      </c>
      <c r="AP24" s="40">
        <v>4.3693107932379713E-3</v>
      </c>
      <c r="AQ24" s="40">
        <v>1.3008130081300813E-3</v>
      </c>
      <c r="AR24" s="40">
        <v>1.0476262702866676E-2</v>
      </c>
      <c r="AS24" s="40">
        <v>0</v>
      </c>
      <c r="AT24" s="40">
        <v>5.8267716535433068E-3</v>
      </c>
      <c r="AU24" s="40">
        <v>1.0727141828653709E-3</v>
      </c>
      <c r="AV24" s="40">
        <v>0</v>
      </c>
      <c r="AW24" s="40">
        <v>6.6037735849056609E-4</v>
      </c>
      <c r="AX24" s="40">
        <v>0</v>
      </c>
      <c r="AY24" s="40">
        <v>0</v>
      </c>
      <c r="AZ24" s="40">
        <v>0</v>
      </c>
      <c r="BA24" s="40">
        <v>0</v>
      </c>
      <c r="BB24" s="40">
        <v>2.0865479348237969E-2</v>
      </c>
      <c r="BC24" s="40">
        <v>2.2724082770008772E-2</v>
      </c>
      <c r="BD24" s="40">
        <v>0</v>
      </c>
      <c r="BE24" s="40">
        <v>0</v>
      </c>
      <c r="BF24" s="40">
        <v>2.1867834062956016E-3</v>
      </c>
      <c r="BG24" s="40">
        <v>1.3889839206294903E-3</v>
      </c>
      <c r="BH24" s="40">
        <v>6.8571428571428568E-3</v>
      </c>
      <c r="BI24" s="40">
        <v>0</v>
      </c>
      <c r="BJ24" s="40">
        <v>1.763115197404002E-3</v>
      </c>
      <c r="BK24" s="40">
        <v>2.3333333333333334E-2</v>
      </c>
      <c r="BL24" s="40">
        <v>4.1552511415525115E-3</v>
      </c>
      <c r="BM24" s="40">
        <v>0</v>
      </c>
      <c r="BN24" s="40">
        <v>0</v>
      </c>
      <c r="BO24" s="40">
        <v>0</v>
      </c>
      <c r="BP24" s="40">
        <v>3.1921685464992552E-4</v>
      </c>
      <c r="BQ24" s="40">
        <v>0</v>
      </c>
      <c r="BR24" s="40">
        <v>4.1497352542790297E-4</v>
      </c>
      <c r="BS24" s="40">
        <v>7.5716603569497026E-5</v>
      </c>
      <c r="BT24" s="40">
        <v>3.7329591018444267E-3</v>
      </c>
      <c r="BU24" s="40">
        <v>4.3995032818875285E-4</v>
      </c>
      <c r="BV24" s="40">
        <v>2.4606247017022856E-4</v>
      </c>
      <c r="BW24" s="40">
        <v>1.4321545021319289E-3</v>
      </c>
      <c r="BX24" s="40">
        <v>0</v>
      </c>
      <c r="BY24" s="40">
        <v>8.3492366412213741E-3</v>
      </c>
      <c r="BZ24" s="40">
        <v>2.0195775373518803E-3</v>
      </c>
      <c r="CA24" s="40">
        <v>0</v>
      </c>
      <c r="CB24" s="40">
        <v>9.0909090909090909E-4</v>
      </c>
      <c r="CC24" s="40">
        <v>5.8308136099815807E-3</v>
      </c>
      <c r="CD24" s="40">
        <v>1.6129032258064516E-3</v>
      </c>
      <c r="CE24" s="40">
        <v>8.4886128364389224E-4</v>
      </c>
      <c r="CF24" s="40">
        <v>5.5683331315821331E-5</v>
      </c>
      <c r="CG24" s="40">
        <v>5.3744120489047544E-5</v>
      </c>
      <c r="CH24" s="40">
        <v>3.1884147091378674E-4</v>
      </c>
      <c r="CI24" s="40">
        <v>4.7237489790963072E-5</v>
      </c>
      <c r="CJ24" s="40">
        <v>1.3251342456261909E-4</v>
      </c>
      <c r="CK24" s="40">
        <v>8.5059705637322968E-3</v>
      </c>
      <c r="CL24" s="40">
        <v>1.1594695681740905E-3</v>
      </c>
      <c r="CM24" s="40">
        <v>1.8647334897753941E-5</v>
      </c>
      <c r="CN24" s="40">
        <v>2.2656875834445927E-3</v>
      </c>
      <c r="CO24" s="40">
        <v>0</v>
      </c>
      <c r="CP24" s="40">
        <v>0</v>
      </c>
      <c r="CQ24" s="40">
        <v>0</v>
      </c>
      <c r="CR24" s="40">
        <v>0</v>
      </c>
      <c r="CS24" s="40">
        <v>4.7466078534784486E-5</v>
      </c>
      <c r="CT24" s="40">
        <v>6.0445787684170751E-4</v>
      </c>
      <c r="CU24" s="40">
        <v>6.5914257527665788E-3</v>
      </c>
      <c r="CV24" s="40">
        <v>1.3997420430709902E-3</v>
      </c>
      <c r="CW24" s="40">
        <v>4.5970795024337483E-5</v>
      </c>
      <c r="CX24" s="40">
        <v>0</v>
      </c>
      <c r="CY24" s="40">
        <v>0</v>
      </c>
      <c r="CZ24" s="40">
        <v>2.7230096983907066E-4</v>
      </c>
      <c r="DA24" s="40">
        <v>3.4745582286565895E-4</v>
      </c>
      <c r="DB24" s="40">
        <v>0</v>
      </c>
      <c r="DC24" s="40">
        <v>3.3543091655266759E-4</v>
      </c>
      <c r="DD24" s="40">
        <v>0</v>
      </c>
      <c r="DE24" s="40">
        <v>2.2653721682847899E-4</v>
      </c>
      <c r="DF24" s="40">
        <v>1.6717948717948716E-3</v>
      </c>
      <c r="DG24" s="40">
        <v>1.3090708340411076E-2</v>
      </c>
      <c r="DH24" s="40">
        <v>3.575957392848085E-4</v>
      </c>
      <c r="DI24" s="40">
        <v>2.5099601593625499E-4</v>
      </c>
      <c r="DJ24" s="40">
        <v>3.5256893174627089E-4</v>
      </c>
      <c r="DK24" s="40">
        <v>1.0466594932994227E-3</v>
      </c>
      <c r="DL24" s="40">
        <v>3.9787798408488063E-4</v>
      </c>
      <c r="DM24" s="40">
        <v>3.9058012636415858E-4</v>
      </c>
      <c r="DN24" s="40">
        <v>1.0829487744359158E-4</v>
      </c>
      <c r="DO24" s="40">
        <v>6.4874260918110997E-4</v>
      </c>
      <c r="DP24" s="40">
        <v>1.5664682614713245E-3</v>
      </c>
      <c r="DQ24" s="40">
        <v>8.9253128522883026E-4</v>
      </c>
      <c r="DR24" s="40">
        <v>2.8223907925712787E-3</v>
      </c>
      <c r="DS24" s="40">
        <v>7.1414185009351172E-3</v>
      </c>
      <c r="DT24" s="40">
        <v>4.0659187513065291E-3</v>
      </c>
      <c r="DU24" s="40">
        <v>2.0721256843608663E-3</v>
      </c>
      <c r="DV24" s="40">
        <v>1.0890873448050534E-5</v>
      </c>
      <c r="DW24" s="40">
        <v>5.7823129251700683E-4</v>
      </c>
      <c r="DX24" s="40">
        <v>2.8887421591284256E-6</v>
      </c>
      <c r="DY24" s="40">
        <v>5.2922260515955992E-4</v>
      </c>
      <c r="DZ24" s="40">
        <v>6.7322530864197532E-4</v>
      </c>
      <c r="EA24" s="40">
        <v>2.9399952006264446E-3</v>
      </c>
      <c r="EB24" s="40">
        <v>4.9720118538030948E-4</v>
      </c>
      <c r="EC24" s="40">
        <v>5.0981889129236119E-4</v>
      </c>
      <c r="ED24" s="40">
        <v>1.53429203539823E-3</v>
      </c>
      <c r="EE24" s="40">
        <v>0.31002863688430693</v>
      </c>
      <c r="EF24" s="40">
        <v>3.9556455912144152E-4</v>
      </c>
      <c r="EG24" s="40">
        <v>2.3143223971150038E-3</v>
      </c>
      <c r="EI24" s="155" t="s">
        <v>50</v>
      </c>
      <c r="EJ24" s="40" t="s">
        <v>152</v>
      </c>
      <c r="EK24" s="54">
        <v>5.2757139641853635E-4</v>
      </c>
      <c r="EL24" s="40">
        <v>1.2632647663720213E-4</v>
      </c>
      <c r="EM24" s="40">
        <v>4.7254026272250107E-5</v>
      </c>
      <c r="EN24" s="40">
        <v>5.2477906495923151E-5</v>
      </c>
      <c r="EO24" s="40">
        <v>7.3005684593705448E-6</v>
      </c>
      <c r="EP24" s="40">
        <v>0</v>
      </c>
      <c r="EQ24" s="40">
        <v>8.4922432587429163E-6</v>
      </c>
      <c r="ER24" s="40">
        <v>1.4475800110395797E-4</v>
      </c>
      <c r="ES24" s="40">
        <v>0</v>
      </c>
      <c r="ET24" s="40">
        <v>0</v>
      </c>
      <c r="EU24" s="40">
        <v>0</v>
      </c>
      <c r="EV24" s="40">
        <v>2.7025984186944743E-5</v>
      </c>
      <c r="EW24" s="40">
        <v>5.1735941034884922E-5</v>
      </c>
      <c r="EX24" s="40">
        <v>1.9504953007278315E-5</v>
      </c>
      <c r="EY24" s="40">
        <v>1.132290018516839E-4</v>
      </c>
      <c r="EZ24" s="40">
        <v>0</v>
      </c>
      <c r="FA24" s="40">
        <v>1.0000647344847597</v>
      </c>
      <c r="FB24" s="40">
        <v>1.7366645480848709E-5</v>
      </c>
      <c r="FC24" s="40">
        <v>0</v>
      </c>
      <c r="FD24" s="40">
        <v>1.1235904417939503E-5</v>
      </c>
      <c r="FE24" s="40">
        <v>0</v>
      </c>
      <c r="FF24" s="40">
        <v>0</v>
      </c>
      <c r="FG24" s="40">
        <v>0</v>
      </c>
      <c r="FH24" s="40">
        <v>0</v>
      </c>
      <c r="FI24" s="40">
        <v>2.1393705368157376E-4</v>
      </c>
      <c r="FJ24" s="40">
        <v>2.3531248367677425E-4</v>
      </c>
      <c r="FK24" s="40">
        <v>0</v>
      </c>
      <c r="FL24" s="40">
        <v>0</v>
      </c>
      <c r="FM24" s="40">
        <v>2.5196047150849137E-5</v>
      </c>
      <c r="FN24" s="40">
        <v>1.7803011867842086E-5</v>
      </c>
      <c r="FO24" s="40">
        <v>7.9512091099547658E-5</v>
      </c>
      <c r="FP24" s="40">
        <v>0</v>
      </c>
      <c r="FQ24" s="40">
        <v>2.3410890217105731E-5</v>
      </c>
      <c r="FR24" s="40">
        <v>2.3713409506041181E-4</v>
      </c>
      <c r="FS24" s="40">
        <v>4.8935639365369477E-5</v>
      </c>
      <c r="FT24" s="40">
        <v>0</v>
      </c>
      <c r="FU24" s="40">
        <v>1.3903551096765417E-6</v>
      </c>
      <c r="FV24" s="40">
        <v>3.2422671397062101E-6</v>
      </c>
      <c r="FW24" s="40">
        <v>8.3434691485481245E-6</v>
      </c>
      <c r="FX24" s="40">
        <v>0</v>
      </c>
      <c r="FY24" s="40">
        <v>8.1916742293135456E-6</v>
      </c>
      <c r="FZ24" s="40">
        <v>5.0972260334337918E-6</v>
      </c>
      <c r="GA24" s="40">
        <v>4.1552457537791147E-5</v>
      </c>
      <c r="GB24" s="40">
        <v>8.9132002817544608E-6</v>
      </c>
      <c r="GC24" s="40">
        <v>7.4953882915240977E-6</v>
      </c>
      <c r="GD24" s="40">
        <v>1.9267963580506276E-5</v>
      </c>
      <c r="GE24" s="40">
        <v>0</v>
      </c>
      <c r="GF24" s="40">
        <v>9.0223138458884325E-5</v>
      </c>
      <c r="GG24" s="40">
        <v>2.5822034608393822E-5</v>
      </c>
      <c r="GH24" s="40">
        <v>0</v>
      </c>
      <c r="GI24" s="40">
        <v>1.2521602242396526E-5</v>
      </c>
      <c r="GJ24" s="40">
        <v>6.4202848144991826E-5</v>
      </c>
      <c r="GK24" s="40">
        <v>2.1557702330226027E-5</v>
      </c>
      <c r="GL24" s="40">
        <v>1.3676327251932881E-5</v>
      </c>
      <c r="GM24" s="40">
        <v>3.4786451382182136E-6</v>
      </c>
      <c r="GN24" s="40">
        <v>3.4884786547868064E-6</v>
      </c>
      <c r="GO24" s="40">
        <v>7.7131669615818286E-6</v>
      </c>
      <c r="GP24" s="40">
        <v>5.9301591511101797E-6</v>
      </c>
      <c r="GQ24" s="40">
        <v>8.466375892392738E-6</v>
      </c>
      <c r="GR24" s="40">
        <v>9.4170222507982323E-5</v>
      </c>
      <c r="GS24" s="40">
        <v>1.4816361249719544E-5</v>
      </c>
      <c r="GT24" s="40">
        <v>5.7545817907345243E-6</v>
      </c>
      <c r="GU24" s="40">
        <v>2.7284363935545384E-5</v>
      </c>
      <c r="GV24" s="40">
        <v>1.1553132749366268E-5</v>
      </c>
      <c r="GW24" s="40">
        <v>4.7021501485708719E-6</v>
      </c>
      <c r="GX24" s="40">
        <v>1.9345350828865185E-6</v>
      </c>
      <c r="GY24" s="40">
        <v>2.4257377224412069E-6</v>
      </c>
      <c r="GZ24" s="40">
        <v>6.3408900077415617E-6</v>
      </c>
      <c r="HA24" s="40">
        <v>1.8353950585685679E-5</v>
      </c>
      <c r="HB24" s="40">
        <v>7.435077416262057E-5</v>
      </c>
      <c r="HC24" s="40">
        <v>2.6242220070639802E-5</v>
      </c>
      <c r="HD24" s="40">
        <v>6.5139159208912614E-6</v>
      </c>
      <c r="HE24" s="40">
        <v>3.5828574868363326E-6</v>
      </c>
      <c r="HF24" s="40">
        <v>1.5185379118233966E-6</v>
      </c>
      <c r="HG24" s="40">
        <v>1.1970079156576498E-5</v>
      </c>
      <c r="HH24" s="40">
        <v>1.1536373962524165E-5</v>
      </c>
      <c r="HI24" s="40">
        <v>1.5843843271673871E-5</v>
      </c>
      <c r="HJ24" s="40">
        <v>1.0397761373793668E-5</v>
      </c>
      <c r="HK24" s="40">
        <v>0</v>
      </c>
      <c r="HL24" s="40">
        <v>2.2766568859098195E-5</v>
      </c>
      <c r="HM24" s="40">
        <v>2.4995019461220986E-5</v>
      </c>
      <c r="HN24" s="40">
        <v>1.3930505365809443E-4</v>
      </c>
      <c r="HO24" s="40">
        <v>1.5380575509134691E-5</v>
      </c>
      <c r="HP24" s="40">
        <v>1.1584977615201604E-5</v>
      </c>
      <c r="HQ24" s="40">
        <v>1.3713088921553262E-5</v>
      </c>
      <c r="HR24" s="40">
        <v>1.4519346731649193E-5</v>
      </c>
      <c r="HS24" s="40">
        <v>1.3324190148792682E-5</v>
      </c>
      <c r="HT24" s="40">
        <v>1.5038203445615048E-5</v>
      </c>
      <c r="HU24" s="40">
        <v>7.7543665341643064E-6</v>
      </c>
      <c r="HV24" s="40">
        <v>1.2794774041124189E-5</v>
      </c>
      <c r="HW24" s="40">
        <v>3.7044171542306266E-5</v>
      </c>
      <c r="HX24" s="40">
        <v>1.7001580214963269E-5</v>
      </c>
      <c r="HY24" s="40">
        <v>3.7928571020519545E-5</v>
      </c>
      <c r="HZ24" s="40">
        <v>8.9646872268172299E-5</v>
      </c>
      <c r="IA24" s="40">
        <v>5.9756612855274228E-5</v>
      </c>
      <c r="IB24" s="40">
        <v>4.166663218669859E-5</v>
      </c>
      <c r="IC24" s="40">
        <v>5.3471976563421066E-6</v>
      </c>
      <c r="ID24" s="40">
        <v>1.370751253324729E-5</v>
      </c>
      <c r="IE24" s="40">
        <v>6.7211930134042415E-6</v>
      </c>
      <c r="IF24" s="40">
        <v>1.1505379868333641E-5</v>
      </c>
      <c r="IG24" s="40">
        <v>2.2810224953461336E-5</v>
      </c>
      <c r="IH24" s="40">
        <v>4.2659488332310474E-5</v>
      </c>
      <c r="II24" s="40">
        <v>1.9402017253091017E-5</v>
      </c>
      <c r="IJ24" s="40">
        <v>1.4874605211430044E-5</v>
      </c>
      <c r="IK24" s="40">
        <v>2.6433132230704308E-5</v>
      </c>
      <c r="IL24" s="40">
        <v>3.1196028628736163E-3</v>
      </c>
      <c r="IM24" s="40">
        <v>9.0835527437800809E-6</v>
      </c>
      <c r="IN24" s="40">
        <v>1.0066764893864732</v>
      </c>
      <c r="IO24" s="40">
        <v>0.88434527088772674</v>
      </c>
    </row>
    <row r="25" spans="2:249" x14ac:dyDescent="0.15">
      <c r="B25" s="155" t="s">
        <v>51</v>
      </c>
      <c r="C25" s="41" t="s">
        <v>961</v>
      </c>
      <c r="D25" s="41">
        <v>0.60565359159472287</v>
      </c>
      <c r="E25" s="41">
        <v>1.4606731644383964E-2</v>
      </c>
      <c r="F25" s="40">
        <v>0.98730468116120762</v>
      </c>
      <c r="G25" s="40">
        <v>1.269531883879238E-2</v>
      </c>
      <c r="H25" s="40">
        <v>0.53613390928725702</v>
      </c>
      <c r="I25" s="40">
        <v>0.26344852411807057</v>
      </c>
      <c r="J25" s="40">
        <v>1.6304564449392501E-4</v>
      </c>
      <c r="K25" s="54">
        <v>6.1915046796256298E-2</v>
      </c>
      <c r="L25" s="40">
        <v>5.3275737940964719E-2</v>
      </c>
      <c r="N25" s="182" t="str">
        <f>VLOOKUP(入力表1【予測】!L15,各種係数!O22:P28,1,FALSE)</f>
        <v>千円</v>
      </c>
      <c r="O25" s="166" t="s">
        <v>380</v>
      </c>
      <c r="P25" s="158">
        <v>1.0000000000000001E-5</v>
      </c>
      <c r="R25" s="165" t="s">
        <v>758</v>
      </c>
      <c r="S25" s="176">
        <v>0</v>
      </c>
      <c r="U25" s="156"/>
      <c r="V25" s="156"/>
      <c r="W25" s="156"/>
      <c r="X25" s="156"/>
      <c r="Y25" s="156"/>
      <c r="Z25" s="156"/>
      <c r="AB25" s="155" t="s">
        <v>51</v>
      </c>
      <c r="AC25" s="40" t="s">
        <v>961</v>
      </c>
      <c r="AD25" s="40">
        <v>1.2628255722178374E-4</v>
      </c>
      <c r="AE25" s="40">
        <v>0</v>
      </c>
      <c r="AF25" s="40">
        <v>7.5921908893709339E-5</v>
      </c>
      <c r="AG25" s="40">
        <v>0</v>
      </c>
      <c r="AH25" s="40">
        <v>3.3419023136246786E-4</v>
      </c>
      <c r="AI25" s="40">
        <v>0</v>
      </c>
      <c r="AJ25" s="40">
        <v>3.9603960396039607E-4</v>
      </c>
      <c r="AK25" s="40">
        <v>9.4258139282222125E-3</v>
      </c>
      <c r="AL25" s="40">
        <v>0</v>
      </c>
      <c r="AM25" s="40">
        <v>0</v>
      </c>
      <c r="AN25" s="40">
        <v>0</v>
      </c>
      <c r="AO25" s="40">
        <v>2.0833333333333335E-4</v>
      </c>
      <c r="AP25" s="40">
        <v>2.8998699609882965E-3</v>
      </c>
      <c r="AQ25" s="40">
        <v>1.0569105691056911E-3</v>
      </c>
      <c r="AR25" s="40">
        <v>2.6801152737752163E-3</v>
      </c>
      <c r="AS25" s="40">
        <v>0</v>
      </c>
      <c r="AT25" s="40">
        <v>1.2007874015748031E-2</v>
      </c>
      <c r="AU25" s="40">
        <v>4.964002879769619E-2</v>
      </c>
      <c r="AV25" s="40">
        <v>0</v>
      </c>
      <c r="AW25" s="40">
        <v>1.8867924528301886E-4</v>
      </c>
      <c r="AX25" s="40">
        <v>0</v>
      </c>
      <c r="AY25" s="40">
        <v>0</v>
      </c>
      <c r="AZ25" s="40">
        <v>0</v>
      </c>
      <c r="BA25" s="40">
        <v>0</v>
      </c>
      <c r="BB25" s="40">
        <v>2.2720727548313753E-3</v>
      </c>
      <c r="BC25" s="40">
        <v>7.4565251044945557E-3</v>
      </c>
      <c r="BD25" s="40">
        <v>0</v>
      </c>
      <c r="BE25" s="40">
        <v>0</v>
      </c>
      <c r="BF25" s="40">
        <v>3.5959974984365228E-4</v>
      </c>
      <c r="BG25" s="40">
        <v>1.1609077431862242E-3</v>
      </c>
      <c r="BH25" s="40">
        <v>9.7142857142857154E-4</v>
      </c>
      <c r="BI25" s="40">
        <v>0</v>
      </c>
      <c r="BJ25" s="40">
        <v>8.653326122228231E-5</v>
      </c>
      <c r="BK25" s="40">
        <v>3.3333333333333335E-3</v>
      </c>
      <c r="BL25" s="40">
        <v>5.4794520547945202E-4</v>
      </c>
      <c r="BM25" s="40">
        <v>0</v>
      </c>
      <c r="BN25" s="40">
        <v>5.2466907340553557E-5</v>
      </c>
      <c r="BO25" s="40">
        <v>1.7796610169491525E-3</v>
      </c>
      <c r="BP25" s="40">
        <v>2.9793573100659717E-5</v>
      </c>
      <c r="BQ25" s="40">
        <v>0</v>
      </c>
      <c r="BR25" s="40">
        <v>5.0301686984361533E-4</v>
      </c>
      <c r="BS25" s="40">
        <v>3.3531638723634396E-4</v>
      </c>
      <c r="BT25" s="40">
        <v>5.1710772520716384E-3</v>
      </c>
      <c r="BU25" s="40">
        <v>1.0475430193365265E-3</v>
      </c>
      <c r="BV25" s="40">
        <v>1.1693270403563664E-3</v>
      </c>
      <c r="BW25" s="40">
        <v>3.8851266616503639E-3</v>
      </c>
      <c r="BX25" s="40">
        <v>0</v>
      </c>
      <c r="BY25" s="40">
        <v>6.1641221374045801E-3</v>
      </c>
      <c r="BZ25" s="40">
        <v>8.9386913961875323E-4</v>
      </c>
      <c r="CA25" s="40">
        <v>0</v>
      </c>
      <c r="CB25" s="40">
        <v>1.9008264462809918E-3</v>
      </c>
      <c r="CC25" s="40">
        <v>5.6615577103534564E-4</v>
      </c>
      <c r="CD25" s="40">
        <v>4.5161290322580649E-3</v>
      </c>
      <c r="CE25" s="40">
        <v>3.9544513457556935E-3</v>
      </c>
      <c r="CF25" s="40">
        <v>1.3264132671589395E-3</v>
      </c>
      <c r="CG25" s="40">
        <v>8.4617043194940217E-4</v>
      </c>
      <c r="CH25" s="40">
        <v>3.7910466117328741E-4</v>
      </c>
      <c r="CI25" s="40">
        <v>9.972849480166877E-4</v>
      </c>
      <c r="CJ25" s="40">
        <v>2.7827819158150009E-3</v>
      </c>
      <c r="CK25" s="40">
        <v>7.8644820883088037E-3</v>
      </c>
      <c r="CL25" s="40">
        <v>2.7099625977558654E-3</v>
      </c>
      <c r="CM25" s="40">
        <v>6.3107609788803215E-4</v>
      </c>
      <c r="CN25" s="40">
        <v>9.1388518024032041E-4</v>
      </c>
      <c r="CO25" s="40">
        <v>4.8211508553654744E-4</v>
      </c>
      <c r="CP25" s="40">
        <v>3.469387755102041E-4</v>
      </c>
      <c r="CQ25" s="40">
        <v>1.1591125094222135E-3</v>
      </c>
      <c r="CR25" s="40">
        <v>3.5660941000746826E-3</v>
      </c>
      <c r="CS25" s="40">
        <v>2.862348372249125E-3</v>
      </c>
      <c r="CT25" s="40">
        <v>3.508554158346376E-3</v>
      </c>
      <c r="CU25" s="40">
        <v>6.2238890795230329E-3</v>
      </c>
      <c r="CV25" s="40">
        <v>1.5699675599619579E-2</v>
      </c>
      <c r="CW25" s="40">
        <v>3.5897782585181176E-4</v>
      </c>
      <c r="CX25" s="40">
        <v>3.1878756205905405E-5</v>
      </c>
      <c r="CY25" s="40">
        <v>0</v>
      </c>
      <c r="CZ25" s="40">
        <v>1.5578706170734306E-3</v>
      </c>
      <c r="DA25" s="40">
        <v>1.2872045986800085E-3</v>
      </c>
      <c r="DB25" s="40">
        <v>0</v>
      </c>
      <c r="DC25" s="40">
        <v>4.831737346101231E-4</v>
      </c>
      <c r="DD25" s="40">
        <v>0</v>
      </c>
      <c r="DE25" s="40">
        <v>1.8446601941747571E-3</v>
      </c>
      <c r="DF25" s="40">
        <v>1.0461538461538462E-3</v>
      </c>
      <c r="DG25" s="40">
        <v>4.3664005435705786E-3</v>
      </c>
      <c r="DH25" s="40">
        <v>7.1569870656860253E-3</v>
      </c>
      <c r="DI25" s="40">
        <v>7.2868525896414337E-3</v>
      </c>
      <c r="DJ25" s="40">
        <v>2.2871779418411932E-3</v>
      </c>
      <c r="DK25" s="40">
        <v>7.1241318595324267E-3</v>
      </c>
      <c r="DL25" s="40">
        <v>8.5543766578249341E-3</v>
      </c>
      <c r="DM25" s="40">
        <v>5.2004595060310167E-2</v>
      </c>
      <c r="DN25" s="40">
        <v>5.1294746036531164E-3</v>
      </c>
      <c r="DO25" s="40">
        <v>5.168371101580937E-3</v>
      </c>
      <c r="DP25" s="40">
        <v>2.1436231763486892E-2</v>
      </c>
      <c r="DQ25" s="40">
        <v>2.2312065595575057E-3</v>
      </c>
      <c r="DR25" s="40">
        <v>5.8121893800680089E-3</v>
      </c>
      <c r="DS25" s="40">
        <v>1.0378362825492735E-2</v>
      </c>
      <c r="DT25" s="40">
        <v>1.8357605741760156E-3</v>
      </c>
      <c r="DU25" s="40">
        <v>5.8502737443465846E-2</v>
      </c>
      <c r="DV25" s="40">
        <v>1.1337399259420606E-3</v>
      </c>
      <c r="DW25" s="40">
        <v>4.3027210884353739E-2</v>
      </c>
      <c r="DX25" s="40">
        <v>1.1687025420931E-3</v>
      </c>
      <c r="DY25" s="40">
        <v>2.0739181219086621E-3</v>
      </c>
      <c r="DZ25" s="40">
        <v>4.8225308641975306E-4</v>
      </c>
      <c r="EA25" s="40">
        <v>4.9471437412379861E-4</v>
      </c>
      <c r="EB25" s="40">
        <v>2.0540006585446167E-3</v>
      </c>
      <c r="EC25" s="40">
        <v>6.1852653009288718E-3</v>
      </c>
      <c r="ED25" s="40">
        <v>3.53429203539823E-3</v>
      </c>
      <c r="EE25" s="40">
        <v>0</v>
      </c>
      <c r="EF25" s="40">
        <v>5.5443010981981022E-5</v>
      </c>
      <c r="EG25" s="40">
        <v>4.1751578125885039E-3</v>
      </c>
      <c r="EI25" s="155" t="s">
        <v>51</v>
      </c>
      <c r="EJ25" s="40" t="s">
        <v>961</v>
      </c>
      <c r="EK25" s="54">
        <v>7.3012197606420825E-6</v>
      </c>
      <c r="EL25" s="40">
        <v>4.6834656559273407E-6</v>
      </c>
      <c r="EM25" s="40">
        <v>8.1924962890582101E-6</v>
      </c>
      <c r="EN25" s="40">
        <v>3.9947409694049401E-6</v>
      </c>
      <c r="EO25" s="40">
        <v>1.1102946252215592E-5</v>
      </c>
      <c r="EP25" s="40">
        <v>0</v>
      </c>
      <c r="EQ25" s="40">
        <v>1.9140388499394306E-5</v>
      </c>
      <c r="ER25" s="40">
        <v>1.3054197025891918E-4</v>
      </c>
      <c r="ES25" s="40">
        <v>0</v>
      </c>
      <c r="ET25" s="40">
        <v>0</v>
      </c>
      <c r="EU25" s="40">
        <v>0</v>
      </c>
      <c r="EV25" s="40">
        <v>8.7907790083696526E-6</v>
      </c>
      <c r="EW25" s="40">
        <v>4.4679269468056827E-5</v>
      </c>
      <c r="EX25" s="40">
        <v>1.9286073392035499E-5</v>
      </c>
      <c r="EY25" s="40">
        <v>4.1538411387980628E-5</v>
      </c>
      <c r="EZ25" s="40">
        <v>0</v>
      </c>
      <c r="FA25" s="40">
        <v>1.5885518185885562E-4</v>
      </c>
      <c r="FB25" s="40">
        <v>1.0006366113433394</v>
      </c>
      <c r="FC25" s="40">
        <v>0</v>
      </c>
      <c r="FD25" s="40">
        <v>1.1386902279584812E-5</v>
      </c>
      <c r="FE25" s="40">
        <v>0</v>
      </c>
      <c r="FF25" s="40">
        <v>0</v>
      </c>
      <c r="FG25" s="40">
        <v>0</v>
      </c>
      <c r="FH25" s="40">
        <v>0</v>
      </c>
      <c r="FI25" s="40">
        <v>3.5667462954919825E-5</v>
      </c>
      <c r="FJ25" s="40">
        <v>1.0181218059503458E-4</v>
      </c>
      <c r="FK25" s="40">
        <v>0</v>
      </c>
      <c r="FL25" s="40">
        <v>0</v>
      </c>
      <c r="FM25" s="40">
        <v>9.1180462142619228E-6</v>
      </c>
      <c r="FN25" s="40">
        <v>1.9360377661198895E-5</v>
      </c>
      <c r="FO25" s="40">
        <v>2.0178041355125791E-5</v>
      </c>
      <c r="FP25" s="40">
        <v>0</v>
      </c>
      <c r="FQ25" s="40">
        <v>7.7292162975022463E-6</v>
      </c>
      <c r="FR25" s="40">
        <v>4.9410779743647521E-5</v>
      </c>
      <c r="FS25" s="40">
        <v>1.2674921533928692E-5</v>
      </c>
      <c r="FT25" s="40">
        <v>0</v>
      </c>
      <c r="FU25" s="40">
        <v>3.2672917692240937E-6</v>
      </c>
      <c r="FV25" s="40">
        <v>2.8978863779407192E-5</v>
      </c>
      <c r="FW25" s="40">
        <v>5.8179883734426926E-6</v>
      </c>
      <c r="FX25" s="40">
        <v>0</v>
      </c>
      <c r="FY25" s="40">
        <v>1.1607504458033625E-5</v>
      </c>
      <c r="FZ25" s="40">
        <v>1.0538536260462246E-5</v>
      </c>
      <c r="GA25" s="40">
        <v>7.1445872149330895E-5</v>
      </c>
      <c r="GB25" s="40">
        <v>1.88488732265163E-5</v>
      </c>
      <c r="GC25" s="40">
        <v>2.010127260430065E-5</v>
      </c>
      <c r="GD25" s="40">
        <v>5.5545412076905257E-5</v>
      </c>
      <c r="GE25" s="40">
        <v>0</v>
      </c>
      <c r="GF25" s="40">
        <v>8.3279981850624513E-5</v>
      </c>
      <c r="GG25" s="40">
        <v>1.6244638132079566E-5</v>
      </c>
      <c r="GH25" s="40">
        <v>0</v>
      </c>
      <c r="GI25" s="40">
        <v>2.8003100063167665E-5</v>
      </c>
      <c r="GJ25" s="40">
        <v>1.2102700079638175E-5</v>
      </c>
      <c r="GK25" s="40">
        <v>6.1835733267415788E-5</v>
      </c>
      <c r="GL25" s="40">
        <v>5.5151908420466076E-5</v>
      </c>
      <c r="GM25" s="40">
        <v>2.0772253237098253E-5</v>
      </c>
      <c r="GN25" s="40">
        <v>1.5028432084922238E-5</v>
      </c>
      <c r="GO25" s="40">
        <v>9.7154713848976643E-6</v>
      </c>
      <c r="GP25" s="40">
        <v>1.9690874618539274E-5</v>
      </c>
      <c r="GQ25" s="40">
        <v>4.4822098835452753E-5</v>
      </c>
      <c r="GR25" s="40">
        <v>1.0912777583166723E-4</v>
      </c>
      <c r="GS25" s="40">
        <v>4.041554791536519E-5</v>
      </c>
      <c r="GT25" s="40">
        <v>1.4687975789489846E-5</v>
      </c>
      <c r="GU25" s="40">
        <v>1.9072237531888642E-5</v>
      </c>
      <c r="GV25" s="40">
        <v>1.3349372785615128E-5</v>
      </c>
      <c r="GW25" s="40">
        <v>1.0624541060558451E-5</v>
      </c>
      <c r="GX25" s="40">
        <v>2.1164318946643818E-5</v>
      </c>
      <c r="GY25" s="40">
        <v>5.0876445124086867E-5</v>
      </c>
      <c r="GZ25" s="40">
        <v>5.203613192295358E-5</v>
      </c>
      <c r="HA25" s="40">
        <v>5.5129957501219222E-5</v>
      </c>
      <c r="HB25" s="40">
        <v>8.5375053389884705E-5</v>
      </c>
      <c r="HC25" s="40">
        <v>2.1006665835441554E-4</v>
      </c>
      <c r="HD25" s="40">
        <v>1.9543185407266968E-5</v>
      </c>
      <c r="HE25" s="40">
        <v>1.1786247422494573E-5</v>
      </c>
      <c r="HF25" s="40">
        <v>9.9904547043249679E-6</v>
      </c>
      <c r="HG25" s="40">
        <v>3.136227222942899E-5</v>
      </c>
      <c r="HH25" s="40">
        <v>2.1485732095500252E-5</v>
      </c>
      <c r="HI25" s="40">
        <v>1.7393046800905929E-5</v>
      </c>
      <c r="HJ25" s="40">
        <v>1.2460050384860446E-5</v>
      </c>
      <c r="HK25" s="40">
        <v>0</v>
      </c>
      <c r="HL25" s="40">
        <v>3.0430148579790928E-5</v>
      </c>
      <c r="HM25" s="40">
        <v>2.1224714970909732E-5</v>
      </c>
      <c r="HN25" s="40">
        <v>6.1942527599116696E-5</v>
      </c>
      <c r="HO25" s="40">
        <v>9.4118164553155603E-5</v>
      </c>
      <c r="HP25" s="40">
        <v>9.940590665477704E-5</v>
      </c>
      <c r="HQ25" s="40">
        <v>4.7232941659796137E-5</v>
      </c>
      <c r="HR25" s="40">
        <v>9.6631017769875215E-5</v>
      </c>
      <c r="HS25" s="40">
        <v>1.2266009820585168E-4</v>
      </c>
      <c r="HT25" s="40">
        <v>6.7399852310876798E-4</v>
      </c>
      <c r="HU25" s="40">
        <v>6.9885544190754605E-5</v>
      </c>
      <c r="HV25" s="40">
        <v>7.0002966568513174E-5</v>
      </c>
      <c r="HW25" s="40">
        <v>2.8058503366337468E-4</v>
      </c>
      <c r="HX25" s="40">
        <v>3.4944333933431935E-5</v>
      </c>
      <c r="HY25" s="40">
        <v>8.3945263113529387E-5</v>
      </c>
      <c r="HZ25" s="40">
        <v>1.406633943260417E-4</v>
      </c>
      <c r="IA25" s="40">
        <v>2.7980106906848527E-5</v>
      </c>
      <c r="IB25" s="40">
        <v>7.5493737114682336E-4</v>
      </c>
      <c r="IC25" s="40">
        <v>2.3955335207175046E-5</v>
      </c>
      <c r="ID25" s="40">
        <v>5.7208250463999474E-4</v>
      </c>
      <c r="IE25" s="40">
        <v>2.129571619795139E-5</v>
      </c>
      <c r="IF25" s="40">
        <v>3.1080840310782289E-5</v>
      </c>
      <c r="IG25" s="40">
        <v>1.929873865792226E-5</v>
      </c>
      <c r="IH25" s="40">
        <v>1.9874064276460903E-5</v>
      </c>
      <c r="II25" s="40">
        <v>3.288445699669076E-5</v>
      </c>
      <c r="IJ25" s="40">
        <v>8.8748571702506487E-5</v>
      </c>
      <c r="IK25" s="40">
        <v>5.1098834372386989E-5</v>
      </c>
      <c r="IL25" s="40">
        <v>1.0889885403586559E-5</v>
      </c>
      <c r="IM25" s="40">
        <v>2.4253135715058691E-5</v>
      </c>
      <c r="IN25" s="40">
        <v>1.0063668521670786</v>
      </c>
      <c r="IO25" s="40">
        <v>0.8840732607498627</v>
      </c>
    </row>
    <row r="26" spans="2:249" x14ac:dyDescent="0.15">
      <c r="B26" s="155" t="s">
        <v>52</v>
      </c>
      <c r="C26" s="41" t="s">
        <v>154</v>
      </c>
      <c r="D26" s="41">
        <v>0.56917040996190371</v>
      </c>
      <c r="E26" s="41">
        <v>2.8771251492579746E-2</v>
      </c>
      <c r="F26" s="40">
        <v>1</v>
      </c>
      <c r="G26" s="40">
        <v>0</v>
      </c>
      <c r="H26" s="40">
        <v>0</v>
      </c>
      <c r="I26" s="40">
        <v>0</v>
      </c>
      <c r="J26" s="40">
        <v>1.6966561245605769E-5</v>
      </c>
      <c r="K26" s="54">
        <v>0</v>
      </c>
      <c r="L26" s="40">
        <v>0</v>
      </c>
      <c r="N26" s="182">
        <f>VLOOKUP(入力表1【予測】!L15,各種係数!O22:P28,2,FALSE)</f>
        <v>1E-3</v>
      </c>
      <c r="O26" s="166" t="s">
        <v>377</v>
      </c>
      <c r="P26" s="158">
        <v>1E-4</v>
      </c>
      <c r="R26" s="165" t="s">
        <v>759</v>
      </c>
      <c r="S26" s="181">
        <f>概要表【係数】!E174</f>
        <v>1.3030214543421934</v>
      </c>
      <c r="U26" s="161" t="s">
        <v>891</v>
      </c>
      <c r="V26" s="187" t="s">
        <v>257</v>
      </c>
      <c r="W26" s="187" t="s">
        <v>249</v>
      </c>
      <c r="X26" s="187" t="s">
        <v>250</v>
      </c>
      <c r="Y26" s="187" t="s">
        <v>779</v>
      </c>
      <c r="Z26" s="187" t="s">
        <v>879</v>
      </c>
      <c r="AB26" s="155" t="s">
        <v>52</v>
      </c>
      <c r="AC26" s="40" t="s">
        <v>154</v>
      </c>
      <c r="AD26" s="40">
        <v>4.2583530649828998E-2</v>
      </c>
      <c r="AE26" s="40">
        <v>0</v>
      </c>
      <c r="AF26" s="40">
        <v>5.96529284164859E-5</v>
      </c>
      <c r="AG26" s="40">
        <v>0</v>
      </c>
      <c r="AH26" s="40">
        <v>0</v>
      </c>
      <c r="AI26" s="40">
        <v>0</v>
      </c>
      <c r="AJ26" s="40">
        <v>0</v>
      </c>
      <c r="AK26" s="40">
        <v>1.267518922246768E-6</v>
      </c>
      <c r="AL26" s="40">
        <v>0</v>
      </c>
      <c r="AM26" s="40">
        <v>0</v>
      </c>
      <c r="AN26" s="40">
        <v>0</v>
      </c>
      <c r="AO26" s="40">
        <v>0</v>
      </c>
      <c r="AP26" s="40">
        <v>0</v>
      </c>
      <c r="AQ26" s="40">
        <v>0</v>
      </c>
      <c r="AR26" s="40">
        <v>0</v>
      </c>
      <c r="AS26" s="40">
        <v>0</v>
      </c>
      <c r="AT26" s="40">
        <v>0</v>
      </c>
      <c r="AU26" s="40">
        <v>0</v>
      </c>
      <c r="AV26" s="40">
        <v>0</v>
      </c>
      <c r="AW26" s="40">
        <v>6.1320754716981136E-3</v>
      </c>
      <c r="AX26" s="40">
        <v>0</v>
      </c>
      <c r="AY26" s="40">
        <v>0</v>
      </c>
      <c r="AZ26" s="40">
        <v>0</v>
      </c>
      <c r="BA26" s="40">
        <v>0</v>
      </c>
      <c r="BB26" s="40">
        <v>1.105721864342554E-3</v>
      </c>
      <c r="BC26" s="40">
        <v>2.7127302750399917E-3</v>
      </c>
      <c r="BD26" s="40">
        <v>0</v>
      </c>
      <c r="BE26" s="40">
        <v>0</v>
      </c>
      <c r="BF26" s="40">
        <v>0</v>
      </c>
      <c r="BG26" s="40">
        <v>6.1580567909681836E-5</v>
      </c>
      <c r="BH26" s="40">
        <v>0</v>
      </c>
      <c r="BI26" s="40">
        <v>0</v>
      </c>
      <c r="BJ26" s="40">
        <v>0</v>
      </c>
      <c r="BK26" s="40">
        <v>0</v>
      </c>
      <c r="BL26" s="40">
        <v>4.5662100456621006E-5</v>
      </c>
      <c r="BM26" s="40">
        <v>0</v>
      </c>
      <c r="BN26" s="40">
        <v>2.1564380264741276E-4</v>
      </c>
      <c r="BO26" s="40">
        <v>0</v>
      </c>
      <c r="BP26" s="40">
        <v>0</v>
      </c>
      <c r="BQ26" s="40">
        <v>0</v>
      </c>
      <c r="BR26" s="40">
        <v>8.6196281246151953E-6</v>
      </c>
      <c r="BS26" s="40">
        <v>0</v>
      </c>
      <c r="BT26" s="40">
        <v>0</v>
      </c>
      <c r="BU26" s="40">
        <v>0</v>
      </c>
      <c r="BV26" s="40">
        <v>6.8939916211486454E-6</v>
      </c>
      <c r="BW26" s="40">
        <v>0</v>
      </c>
      <c r="BX26" s="40">
        <v>0</v>
      </c>
      <c r="BY26" s="40">
        <v>0</v>
      </c>
      <c r="BZ26" s="40">
        <v>0</v>
      </c>
      <c r="CA26" s="40">
        <v>0</v>
      </c>
      <c r="CB26" s="40">
        <v>0</v>
      </c>
      <c r="CC26" s="40">
        <v>1.6821325548257047E-4</v>
      </c>
      <c r="CD26" s="40">
        <v>0</v>
      </c>
      <c r="CE26" s="40">
        <v>0</v>
      </c>
      <c r="CF26" s="40">
        <v>0</v>
      </c>
      <c r="CG26" s="40">
        <v>0</v>
      </c>
      <c r="CH26" s="40">
        <v>0</v>
      </c>
      <c r="CI26" s="40">
        <v>0</v>
      </c>
      <c r="CJ26" s="40">
        <v>0</v>
      </c>
      <c r="CK26" s="40">
        <v>1.9439044709802834E-5</v>
      </c>
      <c r="CL26" s="40">
        <v>0</v>
      </c>
      <c r="CM26" s="40">
        <v>0</v>
      </c>
      <c r="CN26" s="40">
        <v>0</v>
      </c>
      <c r="CO26" s="40">
        <v>2.8064470521702251E-4</v>
      </c>
      <c r="CP26" s="40">
        <v>3.0612244897959188E-4</v>
      </c>
      <c r="CQ26" s="40">
        <v>1.2997738668764133E-4</v>
      </c>
      <c r="CR26" s="40">
        <v>9.8332088623350757E-5</v>
      </c>
      <c r="CS26" s="40">
        <v>0</v>
      </c>
      <c r="CT26" s="40">
        <v>0</v>
      </c>
      <c r="CU26" s="40">
        <v>0</v>
      </c>
      <c r="CV26" s="40">
        <v>0</v>
      </c>
      <c r="CW26" s="40">
        <v>6.0843699296917254E-6</v>
      </c>
      <c r="CX26" s="40">
        <v>0</v>
      </c>
      <c r="CY26" s="40">
        <v>0</v>
      </c>
      <c r="CZ26" s="40">
        <v>0</v>
      </c>
      <c r="DA26" s="40">
        <v>0</v>
      </c>
      <c r="DB26" s="40">
        <v>0</v>
      </c>
      <c r="DC26" s="40">
        <v>0</v>
      </c>
      <c r="DD26" s="40">
        <v>0</v>
      </c>
      <c r="DE26" s="40">
        <v>0</v>
      </c>
      <c r="DF26" s="40">
        <v>1.0256410256410256E-5</v>
      </c>
      <c r="DG26" s="40">
        <v>0</v>
      </c>
      <c r="DH26" s="40">
        <v>0</v>
      </c>
      <c r="DI26" s="40">
        <v>0</v>
      </c>
      <c r="DJ26" s="40">
        <v>0</v>
      </c>
      <c r="DK26" s="40">
        <v>0</v>
      </c>
      <c r="DL26" s="40">
        <v>0</v>
      </c>
      <c r="DM26" s="40">
        <v>0</v>
      </c>
      <c r="DN26" s="40">
        <v>1.9324567709420339E-6</v>
      </c>
      <c r="DO26" s="40">
        <v>0</v>
      </c>
      <c r="DP26" s="40">
        <v>0</v>
      </c>
      <c r="DQ26" s="40">
        <v>0</v>
      </c>
      <c r="DR26" s="40">
        <v>0</v>
      </c>
      <c r="DS26" s="40">
        <v>0</v>
      </c>
      <c r="DT26" s="40">
        <v>0</v>
      </c>
      <c r="DU26" s="40">
        <v>0</v>
      </c>
      <c r="DV26" s="40">
        <v>0</v>
      </c>
      <c r="DW26" s="40">
        <v>0</v>
      </c>
      <c r="DX26" s="40">
        <v>0</v>
      </c>
      <c r="DY26" s="40">
        <v>0</v>
      </c>
      <c r="DZ26" s="40">
        <v>0</v>
      </c>
      <c r="EA26" s="40">
        <v>0</v>
      </c>
      <c r="EB26" s="40">
        <v>0</v>
      </c>
      <c r="EC26" s="40">
        <v>1.5778088815370913E-4</v>
      </c>
      <c r="ED26" s="40">
        <v>5.1106194690265486E-4</v>
      </c>
      <c r="EE26" s="40">
        <v>0</v>
      </c>
      <c r="EF26" s="40">
        <v>1.2890500053310586E-3</v>
      </c>
      <c r="EG26" s="40">
        <v>1.1660509405819083E-4</v>
      </c>
      <c r="EI26" s="155" t="s">
        <v>52</v>
      </c>
      <c r="EJ26" s="40" t="s">
        <v>154</v>
      </c>
      <c r="EK26" s="54">
        <v>0</v>
      </c>
      <c r="EL26" s="40">
        <v>0</v>
      </c>
      <c r="EM26" s="40">
        <v>0</v>
      </c>
      <c r="EN26" s="40">
        <v>0</v>
      </c>
      <c r="EO26" s="40">
        <v>0</v>
      </c>
      <c r="EP26" s="40">
        <v>0</v>
      </c>
      <c r="EQ26" s="40">
        <v>0</v>
      </c>
      <c r="ER26" s="40">
        <v>0</v>
      </c>
      <c r="ES26" s="40">
        <v>0</v>
      </c>
      <c r="ET26" s="40">
        <v>0</v>
      </c>
      <c r="EU26" s="40">
        <v>0</v>
      </c>
      <c r="EV26" s="40">
        <v>0</v>
      </c>
      <c r="EW26" s="40">
        <v>0</v>
      </c>
      <c r="EX26" s="40">
        <v>0</v>
      </c>
      <c r="EY26" s="40">
        <v>0</v>
      </c>
      <c r="EZ26" s="40">
        <v>0</v>
      </c>
      <c r="FA26" s="40">
        <v>0</v>
      </c>
      <c r="FB26" s="40">
        <v>0</v>
      </c>
      <c r="FC26" s="40">
        <v>1</v>
      </c>
      <c r="FD26" s="40">
        <v>0</v>
      </c>
      <c r="FE26" s="40">
        <v>0</v>
      </c>
      <c r="FF26" s="40">
        <v>0</v>
      </c>
      <c r="FG26" s="40">
        <v>0</v>
      </c>
      <c r="FH26" s="40">
        <v>0</v>
      </c>
      <c r="FI26" s="40">
        <v>0</v>
      </c>
      <c r="FJ26" s="40">
        <v>0</v>
      </c>
      <c r="FK26" s="40">
        <v>0</v>
      </c>
      <c r="FL26" s="40">
        <v>0</v>
      </c>
      <c r="FM26" s="40">
        <v>0</v>
      </c>
      <c r="FN26" s="40">
        <v>0</v>
      </c>
      <c r="FO26" s="40">
        <v>0</v>
      </c>
      <c r="FP26" s="40">
        <v>0</v>
      </c>
      <c r="FQ26" s="40">
        <v>0</v>
      </c>
      <c r="FR26" s="40">
        <v>0</v>
      </c>
      <c r="FS26" s="40">
        <v>0</v>
      </c>
      <c r="FT26" s="40">
        <v>0</v>
      </c>
      <c r="FU26" s="40">
        <v>0</v>
      </c>
      <c r="FV26" s="40">
        <v>0</v>
      </c>
      <c r="FW26" s="40">
        <v>0</v>
      </c>
      <c r="FX26" s="40">
        <v>0</v>
      </c>
      <c r="FY26" s="40">
        <v>0</v>
      </c>
      <c r="FZ26" s="40">
        <v>0</v>
      </c>
      <c r="GA26" s="40">
        <v>0</v>
      </c>
      <c r="GB26" s="40">
        <v>0</v>
      </c>
      <c r="GC26" s="40">
        <v>0</v>
      </c>
      <c r="GD26" s="40">
        <v>0</v>
      </c>
      <c r="GE26" s="40">
        <v>0</v>
      </c>
      <c r="GF26" s="40">
        <v>0</v>
      </c>
      <c r="GG26" s="40">
        <v>0</v>
      </c>
      <c r="GH26" s="40">
        <v>0</v>
      </c>
      <c r="GI26" s="40">
        <v>0</v>
      </c>
      <c r="GJ26" s="40">
        <v>0</v>
      </c>
      <c r="GK26" s="40">
        <v>0</v>
      </c>
      <c r="GL26" s="40">
        <v>0</v>
      </c>
      <c r="GM26" s="40">
        <v>0</v>
      </c>
      <c r="GN26" s="40">
        <v>0</v>
      </c>
      <c r="GO26" s="40">
        <v>0</v>
      </c>
      <c r="GP26" s="40">
        <v>0</v>
      </c>
      <c r="GQ26" s="40">
        <v>0</v>
      </c>
      <c r="GR26" s="40">
        <v>0</v>
      </c>
      <c r="GS26" s="40">
        <v>0</v>
      </c>
      <c r="GT26" s="40">
        <v>0</v>
      </c>
      <c r="GU26" s="40">
        <v>0</v>
      </c>
      <c r="GV26" s="40">
        <v>0</v>
      </c>
      <c r="GW26" s="40">
        <v>0</v>
      </c>
      <c r="GX26" s="40">
        <v>0</v>
      </c>
      <c r="GY26" s="40">
        <v>0</v>
      </c>
      <c r="GZ26" s="40">
        <v>0</v>
      </c>
      <c r="HA26" s="40">
        <v>0</v>
      </c>
      <c r="HB26" s="40">
        <v>0</v>
      </c>
      <c r="HC26" s="40">
        <v>0</v>
      </c>
      <c r="HD26" s="40">
        <v>0</v>
      </c>
      <c r="HE26" s="40">
        <v>0</v>
      </c>
      <c r="HF26" s="40">
        <v>0</v>
      </c>
      <c r="HG26" s="40">
        <v>0</v>
      </c>
      <c r="HH26" s="40">
        <v>0</v>
      </c>
      <c r="HI26" s="40">
        <v>0</v>
      </c>
      <c r="HJ26" s="40">
        <v>0</v>
      </c>
      <c r="HK26" s="40">
        <v>0</v>
      </c>
      <c r="HL26" s="40">
        <v>0</v>
      </c>
      <c r="HM26" s="40">
        <v>0</v>
      </c>
      <c r="HN26" s="40">
        <v>0</v>
      </c>
      <c r="HO26" s="40">
        <v>0</v>
      </c>
      <c r="HP26" s="40">
        <v>0</v>
      </c>
      <c r="HQ26" s="40">
        <v>0</v>
      </c>
      <c r="HR26" s="40">
        <v>0</v>
      </c>
      <c r="HS26" s="40">
        <v>0</v>
      </c>
      <c r="HT26" s="40">
        <v>0</v>
      </c>
      <c r="HU26" s="40">
        <v>0</v>
      </c>
      <c r="HV26" s="40">
        <v>0</v>
      </c>
      <c r="HW26" s="40">
        <v>0</v>
      </c>
      <c r="HX26" s="40">
        <v>0</v>
      </c>
      <c r="HY26" s="40">
        <v>0</v>
      </c>
      <c r="HZ26" s="40">
        <v>0</v>
      </c>
      <c r="IA26" s="40">
        <v>0</v>
      </c>
      <c r="IB26" s="40">
        <v>0</v>
      </c>
      <c r="IC26" s="40">
        <v>0</v>
      </c>
      <c r="ID26" s="40">
        <v>0</v>
      </c>
      <c r="IE26" s="40">
        <v>0</v>
      </c>
      <c r="IF26" s="40">
        <v>0</v>
      </c>
      <c r="IG26" s="40">
        <v>0</v>
      </c>
      <c r="IH26" s="40">
        <v>0</v>
      </c>
      <c r="II26" s="40">
        <v>0</v>
      </c>
      <c r="IJ26" s="40">
        <v>0</v>
      </c>
      <c r="IK26" s="40">
        <v>0</v>
      </c>
      <c r="IL26" s="40">
        <v>0</v>
      </c>
      <c r="IM26" s="40">
        <v>0</v>
      </c>
      <c r="IN26" s="40">
        <v>1</v>
      </c>
      <c r="IO26" s="40">
        <v>0.8784801077719594</v>
      </c>
    </row>
    <row r="27" spans="2:249" x14ac:dyDescent="0.15">
      <c r="B27" s="163" t="s">
        <v>53</v>
      </c>
      <c r="C27" s="62" t="s">
        <v>962</v>
      </c>
      <c r="D27" s="62">
        <v>0.55361547194926208</v>
      </c>
      <c r="E27" s="62">
        <v>9.8265669655091415E-3</v>
      </c>
      <c r="F27" s="61">
        <v>0.9900083867138848</v>
      </c>
      <c r="G27" s="61">
        <v>9.9916132861151974E-3</v>
      </c>
      <c r="H27" s="61">
        <v>0.37636792452830187</v>
      </c>
      <c r="I27" s="61">
        <v>9.2452830188679253E-2</v>
      </c>
      <c r="J27" s="61">
        <v>3.505573943583893E-5</v>
      </c>
      <c r="K27" s="73">
        <v>1.8867924528301886E-2</v>
      </c>
      <c r="L27" s="61">
        <v>1.8867924528301886E-2</v>
      </c>
      <c r="O27" s="158" t="s">
        <v>378</v>
      </c>
      <c r="P27" s="158">
        <v>1E-3</v>
      </c>
      <c r="R27" s="165" t="s">
        <v>760</v>
      </c>
      <c r="S27" s="181">
        <f>概要表【係数】!E188</f>
        <v>0.38714930541785303</v>
      </c>
      <c r="U27" s="161" t="s">
        <v>880</v>
      </c>
      <c r="V27" s="181">
        <f>概要表【係数】!E76</f>
        <v>0.88850787799147002</v>
      </c>
      <c r="W27" s="181">
        <f>概要表【係数】!F76</f>
        <v>0.52714872605103869</v>
      </c>
      <c r="X27" s="181">
        <f>概要表【係数】!G76</f>
        <v>0.28755112244668385</v>
      </c>
      <c r="Y27" s="181">
        <f>概要表【係数】!H76</f>
        <v>9.9005000557181852E-8</v>
      </c>
      <c r="Z27" s="181">
        <f>概要表【係数】!I76</f>
        <v>9.0013317890910033E-8</v>
      </c>
      <c r="AB27" s="163" t="s">
        <v>53</v>
      </c>
      <c r="AC27" s="61" t="s">
        <v>962</v>
      </c>
      <c r="AD27" s="61">
        <v>4.3146540384109443E-4</v>
      </c>
      <c r="AE27" s="61">
        <v>5.6338028169014088E-4</v>
      </c>
      <c r="AF27" s="61">
        <v>3.573752711496746E-3</v>
      </c>
      <c r="AG27" s="61">
        <v>0</v>
      </c>
      <c r="AH27" s="61">
        <v>2.9624189007222424E-4</v>
      </c>
      <c r="AI27" s="61">
        <v>0</v>
      </c>
      <c r="AJ27" s="61">
        <v>9.9009900990099017E-5</v>
      </c>
      <c r="AK27" s="61">
        <v>3.9981168290298052E-3</v>
      </c>
      <c r="AL27" s="61">
        <v>0</v>
      </c>
      <c r="AM27" s="61">
        <v>0</v>
      </c>
      <c r="AN27" s="61">
        <v>0</v>
      </c>
      <c r="AO27" s="61">
        <v>9.5833333333333343E-3</v>
      </c>
      <c r="AP27" s="61">
        <v>3.9011703511053313E-4</v>
      </c>
      <c r="AQ27" s="61">
        <v>3.2520325203252032E-4</v>
      </c>
      <c r="AR27" s="61">
        <v>5.9381161838313362E-4</v>
      </c>
      <c r="AS27" s="61">
        <v>0</v>
      </c>
      <c r="AT27" s="61">
        <v>9.0551181102362208E-4</v>
      </c>
      <c r="AU27" s="61">
        <v>7.1994240460763137E-6</v>
      </c>
      <c r="AV27" s="61">
        <v>0</v>
      </c>
      <c r="AW27" s="61">
        <v>0.16665094339622641</v>
      </c>
      <c r="AX27" s="61">
        <v>0</v>
      </c>
      <c r="AY27" s="61">
        <v>0</v>
      </c>
      <c r="AZ27" s="61">
        <v>0</v>
      </c>
      <c r="BA27" s="61">
        <v>0</v>
      </c>
      <c r="BB27" s="61">
        <v>2.7395983327017811E-2</v>
      </c>
      <c r="BC27" s="61">
        <v>4.2569276020434491E-2</v>
      </c>
      <c r="BD27" s="61">
        <v>0</v>
      </c>
      <c r="BE27" s="61">
        <v>0</v>
      </c>
      <c r="BF27" s="61">
        <v>3.9628934750885973E-3</v>
      </c>
      <c r="BG27" s="61">
        <v>1.5123731326262973E-2</v>
      </c>
      <c r="BH27" s="61">
        <v>1.5428571428571429E-3</v>
      </c>
      <c r="BI27" s="61">
        <v>0</v>
      </c>
      <c r="BJ27" s="61">
        <v>9.7349918875067607E-4</v>
      </c>
      <c r="BK27" s="61">
        <v>1.6666666666666666E-2</v>
      </c>
      <c r="BL27" s="61">
        <v>2.9680365296803654E-3</v>
      </c>
      <c r="BM27" s="61">
        <v>0</v>
      </c>
      <c r="BN27" s="61">
        <v>2.0418772563176894E-3</v>
      </c>
      <c r="BO27" s="61">
        <v>1.4830508474576269E-3</v>
      </c>
      <c r="BP27" s="61">
        <v>1.9365822515428815E-4</v>
      </c>
      <c r="BQ27" s="61">
        <v>0</v>
      </c>
      <c r="BR27" s="61">
        <v>5.503016869843615E-3</v>
      </c>
      <c r="BS27" s="61">
        <v>4.7701460248783124E-3</v>
      </c>
      <c r="BT27" s="61">
        <v>7.4445335471798985E-4</v>
      </c>
      <c r="BU27" s="61">
        <v>8.0450594287741705E-4</v>
      </c>
      <c r="BV27" s="61">
        <v>7.0371745240494247E-4</v>
      </c>
      <c r="BW27" s="61">
        <v>3.4863305743666913E-4</v>
      </c>
      <c r="BX27" s="61">
        <v>0</v>
      </c>
      <c r="BY27" s="61">
        <v>3.7690839694656491E-3</v>
      </c>
      <c r="BZ27" s="61">
        <v>8.7326120556414227E-4</v>
      </c>
      <c r="CA27" s="61">
        <v>0</v>
      </c>
      <c r="CB27" s="61">
        <v>1.0743801652892562E-3</v>
      </c>
      <c r="CC27" s="61">
        <v>9.7462899245820741E-3</v>
      </c>
      <c r="CD27" s="61">
        <v>3.2258064516129032E-3</v>
      </c>
      <c r="CE27" s="61">
        <v>1.5320910973084885E-3</v>
      </c>
      <c r="CF27" s="61">
        <v>1.2014283984989711E-4</v>
      </c>
      <c r="CG27" s="61">
        <v>1.7888087651629494E-5</v>
      </c>
      <c r="CH27" s="61">
        <v>1.5411695978354446E-4</v>
      </c>
      <c r="CI27" s="61">
        <v>2.3636403770169747E-3</v>
      </c>
      <c r="CJ27" s="61">
        <v>1.1796293088515502E-3</v>
      </c>
      <c r="CK27" s="61">
        <v>3.2518744793113025E-3</v>
      </c>
      <c r="CL27" s="61">
        <v>5.4403264195851755E-4</v>
      </c>
      <c r="CM27" s="61">
        <v>1.6510224606101239E-4</v>
      </c>
      <c r="CN27" s="61">
        <v>3.344459279038718E-4</v>
      </c>
      <c r="CO27" s="61">
        <v>6.4046373533154248E-4</v>
      </c>
      <c r="CP27" s="61">
        <v>1.165532879818594E-3</v>
      </c>
      <c r="CQ27" s="61">
        <v>4.3915708058860163E-6</v>
      </c>
      <c r="CR27" s="61">
        <v>1.2447099825740603E-5</v>
      </c>
      <c r="CS27" s="61">
        <v>7.5346406482236184E-3</v>
      </c>
      <c r="CT27" s="61">
        <v>7.5120082033568996E-3</v>
      </c>
      <c r="CU27" s="61">
        <v>0</v>
      </c>
      <c r="CV27" s="61">
        <v>0</v>
      </c>
      <c r="CW27" s="61">
        <v>0</v>
      </c>
      <c r="CX27" s="61">
        <v>0</v>
      </c>
      <c r="CY27" s="61">
        <v>0</v>
      </c>
      <c r="CZ27" s="61">
        <v>2.7976127038260687E-5</v>
      </c>
      <c r="DA27" s="61">
        <v>3.7470725995316157E-5</v>
      </c>
      <c r="DB27" s="61">
        <v>0</v>
      </c>
      <c r="DC27" s="61">
        <v>0</v>
      </c>
      <c r="DD27" s="61">
        <v>0</v>
      </c>
      <c r="DE27" s="61">
        <v>0</v>
      </c>
      <c r="DF27" s="61">
        <v>6.5641025641025637E-4</v>
      </c>
      <c r="DG27" s="61">
        <v>6.3614744351961957E-4</v>
      </c>
      <c r="DH27" s="61">
        <v>0</v>
      </c>
      <c r="DI27" s="61">
        <v>0</v>
      </c>
      <c r="DJ27" s="61">
        <v>0</v>
      </c>
      <c r="DK27" s="61">
        <v>0</v>
      </c>
      <c r="DL27" s="61">
        <v>0</v>
      </c>
      <c r="DM27" s="61">
        <v>1.2062033314187248E-4</v>
      </c>
      <c r="DN27" s="61">
        <v>9.3260363765662556E-5</v>
      </c>
      <c r="DO27" s="61">
        <v>1.4591316263607987E-5</v>
      </c>
      <c r="DP27" s="61">
        <v>5.5519924974096399E-3</v>
      </c>
      <c r="DQ27" s="61">
        <v>3.3730464473118632E-4</v>
      </c>
      <c r="DR27" s="61">
        <v>1.1305257651059377E-2</v>
      </c>
      <c r="DS27" s="61">
        <v>3.7045029492159401E-4</v>
      </c>
      <c r="DT27" s="61">
        <v>2.9614660999233502E-4</v>
      </c>
      <c r="DU27" s="61">
        <v>0</v>
      </c>
      <c r="DV27" s="61">
        <v>0</v>
      </c>
      <c r="DW27" s="61">
        <v>2.7210884353741496E-4</v>
      </c>
      <c r="DX27" s="61">
        <v>3.8048861010234403E-4</v>
      </c>
      <c r="DY27" s="61">
        <v>0</v>
      </c>
      <c r="DZ27" s="61">
        <v>7.7160493827160492E-5</v>
      </c>
      <c r="EA27" s="61">
        <v>3.1107518597572528E-4</v>
      </c>
      <c r="EB27" s="61">
        <v>2.0414883108330591E-3</v>
      </c>
      <c r="EC27" s="61">
        <v>7.2146583534800867E-4</v>
      </c>
      <c r="ED27" s="61">
        <v>5.3097345132743358E-5</v>
      </c>
      <c r="EE27" s="61">
        <v>0</v>
      </c>
      <c r="EF27" s="61">
        <v>9.969079859260049E-4</v>
      </c>
      <c r="EG27" s="61">
        <v>1.4014717636618814E-3</v>
      </c>
      <c r="EI27" s="163" t="s">
        <v>53</v>
      </c>
      <c r="EJ27" s="61" t="s">
        <v>962</v>
      </c>
      <c r="EK27" s="73">
        <v>6.7885205145095132E-6</v>
      </c>
      <c r="EL27" s="61">
        <v>7.1133820613622188E-6</v>
      </c>
      <c r="EM27" s="61">
        <v>3.724321449885397E-5</v>
      </c>
      <c r="EN27" s="61">
        <v>3.5356481296690186E-7</v>
      </c>
      <c r="EO27" s="61">
        <v>3.8284358410425553E-6</v>
      </c>
      <c r="EP27" s="61">
        <v>0</v>
      </c>
      <c r="EQ27" s="61">
        <v>2.0220643114904311E-6</v>
      </c>
      <c r="ER27" s="61">
        <v>4.2178745269680897E-5</v>
      </c>
      <c r="ES27" s="61">
        <v>0</v>
      </c>
      <c r="ET27" s="61">
        <v>0</v>
      </c>
      <c r="EU27" s="61">
        <v>0</v>
      </c>
      <c r="EV27" s="61">
        <v>9.684735641020921E-5</v>
      </c>
      <c r="EW27" s="61">
        <v>4.7852677922571539E-6</v>
      </c>
      <c r="EX27" s="61">
        <v>4.5440679150843264E-6</v>
      </c>
      <c r="EY27" s="61">
        <v>7.3871075417497327E-6</v>
      </c>
      <c r="EZ27" s="61">
        <v>0</v>
      </c>
      <c r="FA27" s="61">
        <v>9.8844279790217888E-6</v>
      </c>
      <c r="FB27" s="61">
        <v>1.2727247203890348E-6</v>
      </c>
      <c r="FC27" s="61">
        <v>0</v>
      </c>
      <c r="FD27" s="61">
        <v>1.0016690343368799</v>
      </c>
      <c r="FE27" s="61">
        <v>0</v>
      </c>
      <c r="FF27" s="61">
        <v>0</v>
      </c>
      <c r="FG27" s="61">
        <v>0</v>
      </c>
      <c r="FH27" s="61">
        <v>0</v>
      </c>
      <c r="FI27" s="61">
        <v>2.7560290913882884E-4</v>
      </c>
      <c r="FJ27" s="61">
        <v>4.303544189500007E-4</v>
      </c>
      <c r="FK27" s="61">
        <v>0</v>
      </c>
      <c r="FL27" s="61">
        <v>0</v>
      </c>
      <c r="FM27" s="61">
        <v>4.0359386330242798E-5</v>
      </c>
      <c r="FN27" s="61">
        <v>1.5248587330239836E-4</v>
      </c>
      <c r="FO27" s="61">
        <v>1.6550620600887733E-5</v>
      </c>
      <c r="FP27" s="61">
        <v>0</v>
      </c>
      <c r="FQ27" s="61">
        <v>1.0975804148657303E-5</v>
      </c>
      <c r="FR27" s="61">
        <v>1.670141352944319E-4</v>
      </c>
      <c r="FS27" s="61">
        <v>3.0763773878622795E-5</v>
      </c>
      <c r="FT27" s="61">
        <v>0</v>
      </c>
      <c r="FU27" s="61">
        <v>2.184201205869727E-5</v>
      </c>
      <c r="FV27" s="61">
        <v>1.5952816045034564E-5</v>
      </c>
      <c r="FW27" s="61">
        <v>5.3889653283858938E-6</v>
      </c>
      <c r="FX27" s="61">
        <v>0</v>
      </c>
      <c r="FY27" s="61">
        <v>5.5582586562501442E-5</v>
      </c>
      <c r="FZ27" s="61">
        <v>4.9545106509754068E-5</v>
      </c>
      <c r="GA27" s="61">
        <v>8.9733263388279499E-6</v>
      </c>
      <c r="GB27" s="61">
        <v>9.0199454860712557E-6</v>
      </c>
      <c r="GC27" s="61">
        <v>7.9173137372270351E-6</v>
      </c>
      <c r="GD27" s="61">
        <v>4.9556024064970204E-6</v>
      </c>
      <c r="GE27" s="61">
        <v>0</v>
      </c>
      <c r="GF27" s="61">
        <v>3.8487390632276423E-5</v>
      </c>
      <c r="GG27" s="61">
        <v>9.5958457591935726E-6</v>
      </c>
      <c r="GH27" s="61">
        <v>0</v>
      </c>
      <c r="GI27" s="61">
        <v>1.1073436642045897E-5</v>
      </c>
      <c r="GJ27" s="61">
        <v>9.854225778030301E-5</v>
      </c>
      <c r="GK27" s="61">
        <v>3.2901469551102334E-5</v>
      </c>
      <c r="GL27" s="61">
        <v>1.5840658394305889E-5</v>
      </c>
      <c r="GM27" s="61">
        <v>2.2939031970917534E-6</v>
      </c>
      <c r="GN27" s="61">
        <v>1.5727010485993715E-6</v>
      </c>
      <c r="GO27" s="61">
        <v>2.5892538860219091E-6</v>
      </c>
      <c r="GP27" s="61">
        <v>2.6512418721334687E-5</v>
      </c>
      <c r="GQ27" s="61">
        <v>1.4279306629708615E-5</v>
      </c>
      <c r="GR27" s="61">
        <v>3.4018041473710329E-5</v>
      </c>
      <c r="GS27" s="61">
        <v>6.0109584186409518E-6</v>
      </c>
      <c r="GT27" s="61">
        <v>2.6448144039927069E-6</v>
      </c>
      <c r="GU27" s="61">
        <v>4.5499722760511407E-6</v>
      </c>
      <c r="GV27" s="61">
        <v>7.3048786180375476E-6</v>
      </c>
      <c r="GW27" s="61">
        <v>1.2813888717637946E-5</v>
      </c>
      <c r="GX27" s="61">
        <v>5.6579403790223029E-7</v>
      </c>
      <c r="GY27" s="61">
        <v>5.8958445751472221E-7</v>
      </c>
      <c r="GZ27" s="61">
        <v>8.2543199837556536E-5</v>
      </c>
      <c r="HA27" s="61">
        <v>7.6452322527036185E-5</v>
      </c>
      <c r="HB27" s="61">
        <v>4.3644016697585472E-7</v>
      </c>
      <c r="HC27" s="61">
        <v>3.1953344321685012E-7</v>
      </c>
      <c r="HD27" s="61">
        <v>2.736906619953044E-7</v>
      </c>
      <c r="HE27" s="61">
        <v>1.183907170358945E-7</v>
      </c>
      <c r="HF27" s="61">
        <v>5.8830985209076852E-8</v>
      </c>
      <c r="HG27" s="61">
        <v>2.1238526484880361E-6</v>
      </c>
      <c r="HH27" s="61">
        <v>8.7428249809461302E-7</v>
      </c>
      <c r="HI27" s="61">
        <v>1.7608381483442391E-6</v>
      </c>
      <c r="HJ27" s="61">
        <v>4.0847241074476146E-7</v>
      </c>
      <c r="HK27" s="61">
        <v>0</v>
      </c>
      <c r="HL27" s="61">
        <v>4.4236095173067837E-7</v>
      </c>
      <c r="HM27" s="61">
        <v>8.1255787965297127E-6</v>
      </c>
      <c r="HN27" s="61">
        <v>7.1957667313094494E-6</v>
      </c>
      <c r="HO27" s="61">
        <v>1.853560089732698E-7</v>
      </c>
      <c r="HP27" s="61">
        <v>7.6426830587367398E-7</v>
      </c>
      <c r="HQ27" s="61">
        <v>7.9925006868548285E-7</v>
      </c>
      <c r="HR27" s="61">
        <v>1.8727461236192001E-7</v>
      </c>
      <c r="HS27" s="61">
        <v>4.5372955349186996E-7</v>
      </c>
      <c r="HT27" s="61">
        <v>1.9650118233246021E-6</v>
      </c>
      <c r="HU27" s="61">
        <v>1.8058125416953196E-6</v>
      </c>
      <c r="HV27" s="61">
        <v>1.2431690436926185E-6</v>
      </c>
      <c r="HW27" s="61">
        <v>5.6692851917800795E-5</v>
      </c>
      <c r="HX27" s="61">
        <v>6.2524990939788853E-6</v>
      </c>
      <c r="HY27" s="61">
        <v>1.1699109032427577E-4</v>
      </c>
      <c r="HZ27" s="61">
        <v>5.3653587223343149E-6</v>
      </c>
      <c r="IA27" s="61">
        <v>4.2989556370447248E-6</v>
      </c>
      <c r="IB27" s="61">
        <v>5.2965291209372235E-7</v>
      </c>
      <c r="IC27" s="61">
        <v>5.4194096452966728E-7</v>
      </c>
      <c r="ID27" s="61">
        <v>3.2185094793493096E-6</v>
      </c>
      <c r="IE27" s="61">
        <v>4.6784028327499012E-6</v>
      </c>
      <c r="IF27" s="61">
        <v>2.6290308524888472E-7</v>
      </c>
      <c r="IG27" s="61">
        <v>4.3003789101137043E-6</v>
      </c>
      <c r="IH27" s="61">
        <v>5.9833912141061094E-6</v>
      </c>
      <c r="II27" s="61">
        <v>2.3327915690535914E-5</v>
      </c>
      <c r="IJ27" s="61">
        <v>8.3589721943530286E-6</v>
      </c>
      <c r="IK27" s="61">
        <v>1.7356140613789967E-6</v>
      </c>
      <c r="IL27" s="61">
        <v>7.4537839502781378E-7</v>
      </c>
      <c r="IM27" s="61">
        <v>1.1440251286502713E-5</v>
      </c>
      <c r="IN27" s="61">
        <v>1.0039620158865148</v>
      </c>
      <c r="IO27" s="61">
        <v>0.8819606599149391</v>
      </c>
    </row>
    <row r="28" spans="2:249" x14ac:dyDescent="0.15">
      <c r="B28" s="155" t="s">
        <v>54</v>
      </c>
      <c r="C28" s="41" t="s">
        <v>963</v>
      </c>
      <c r="D28" s="41">
        <v>0</v>
      </c>
      <c r="E28" s="40">
        <v>0</v>
      </c>
      <c r="F28" s="40">
        <v>1.0000000000000002</v>
      </c>
      <c r="G28" s="120">
        <v>0</v>
      </c>
      <c r="H28" s="120">
        <v>0</v>
      </c>
      <c r="I28" s="120">
        <v>0</v>
      </c>
      <c r="J28" s="40">
        <v>0</v>
      </c>
      <c r="K28" s="81">
        <v>0</v>
      </c>
      <c r="L28" s="120">
        <v>0</v>
      </c>
      <c r="O28" s="158" t="s">
        <v>379</v>
      </c>
      <c r="P28" s="158">
        <v>1</v>
      </c>
      <c r="Q28" s="164"/>
      <c r="R28" s="165" t="s">
        <v>766</v>
      </c>
      <c r="S28" s="181">
        <f>概要表【係数】!E202</f>
        <v>1.2479043981589182</v>
      </c>
      <c r="U28" s="161" t="s">
        <v>8</v>
      </c>
      <c r="V28" s="181">
        <f>概要表【係数】!E77</f>
        <v>0.69886356987696352</v>
      </c>
      <c r="W28" s="181">
        <f>概要表【係数】!F77</f>
        <v>0.42214085279162411</v>
      </c>
      <c r="X28" s="181">
        <f>概要表【係数】!G77</f>
        <v>0.23460212979473527</v>
      </c>
      <c r="Y28" s="181">
        <f>概要表【係数】!H77</f>
        <v>8.3611598038145697E-8</v>
      </c>
      <c r="Z28" s="181">
        <f>概要表【係数】!I77</f>
        <v>7.6138101689536699E-8</v>
      </c>
      <c r="AB28" s="155" t="s">
        <v>54</v>
      </c>
      <c r="AC28" s="40" t="s">
        <v>963</v>
      </c>
      <c r="AD28" s="40">
        <v>0</v>
      </c>
      <c r="AE28" s="40">
        <v>0</v>
      </c>
      <c r="AF28" s="40">
        <v>0</v>
      </c>
      <c r="AG28" s="40">
        <v>0</v>
      </c>
      <c r="AH28" s="40">
        <v>0</v>
      </c>
      <c r="AI28" s="40">
        <v>0</v>
      </c>
      <c r="AJ28" s="40">
        <v>0</v>
      </c>
      <c r="AK28" s="40">
        <v>0</v>
      </c>
      <c r="AL28" s="40">
        <v>0</v>
      </c>
      <c r="AM28" s="40">
        <v>0</v>
      </c>
      <c r="AN28" s="40">
        <v>0</v>
      </c>
      <c r="AO28" s="40">
        <v>0</v>
      </c>
      <c r="AP28" s="40">
        <v>0</v>
      </c>
      <c r="AQ28" s="40">
        <v>0</v>
      </c>
      <c r="AR28" s="40">
        <v>0</v>
      </c>
      <c r="AS28" s="40">
        <v>0</v>
      </c>
      <c r="AT28" s="40">
        <v>0</v>
      </c>
      <c r="AU28" s="40">
        <v>1.4398848092152627E-5</v>
      </c>
      <c r="AV28" s="40">
        <v>0</v>
      </c>
      <c r="AW28" s="40">
        <v>0</v>
      </c>
      <c r="AX28" s="40">
        <v>0</v>
      </c>
      <c r="AY28" s="40">
        <v>0</v>
      </c>
      <c r="AZ28" s="40">
        <v>0</v>
      </c>
      <c r="BA28" s="40">
        <v>0</v>
      </c>
      <c r="BB28" s="40">
        <v>4.0394088669950737E-4</v>
      </c>
      <c r="BC28" s="40">
        <v>1.3082202384023944E-2</v>
      </c>
      <c r="BD28" s="40">
        <v>0</v>
      </c>
      <c r="BE28" s="40">
        <v>0</v>
      </c>
      <c r="BF28" s="40">
        <v>1.7719407963310402E-5</v>
      </c>
      <c r="BG28" s="40">
        <v>4.7781959174364241E-4</v>
      </c>
      <c r="BH28" s="40">
        <v>0</v>
      </c>
      <c r="BI28" s="40">
        <v>0</v>
      </c>
      <c r="BJ28" s="40">
        <v>0</v>
      </c>
      <c r="BK28" s="40">
        <v>0</v>
      </c>
      <c r="BL28" s="40">
        <v>2.7397260273972601E-4</v>
      </c>
      <c r="BM28" s="40">
        <v>0</v>
      </c>
      <c r="BN28" s="40">
        <v>0</v>
      </c>
      <c r="BO28" s="40">
        <v>0</v>
      </c>
      <c r="BP28" s="40">
        <v>0</v>
      </c>
      <c r="BQ28" s="40">
        <v>0</v>
      </c>
      <c r="BR28" s="40">
        <v>0</v>
      </c>
      <c r="BS28" s="40">
        <v>0</v>
      </c>
      <c r="BT28" s="40">
        <v>0</v>
      </c>
      <c r="BU28" s="40">
        <v>1.4191946070604932E-5</v>
      </c>
      <c r="BV28" s="40">
        <v>2.6515352389033251E-6</v>
      </c>
      <c r="BW28" s="40">
        <v>0</v>
      </c>
      <c r="BX28" s="40">
        <v>0</v>
      </c>
      <c r="BY28" s="40">
        <v>1.3358778625954199E-4</v>
      </c>
      <c r="BZ28" s="40">
        <v>0</v>
      </c>
      <c r="CA28" s="40">
        <v>0</v>
      </c>
      <c r="CB28" s="40">
        <v>0</v>
      </c>
      <c r="CC28" s="40">
        <v>0</v>
      </c>
      <c r="CD28" s="40">
        <v>0</v>
      </c>
      <c r="CE28" s="40">
        <v>0</v>
      </c>
      <c r="CF28" s="40">
        <v>0</v>
      </c>
      <c r="CG28" s="40">
        <v>0</v>
      </c>
      <c r="CH28" s="40">
        <v>0</v>
      </c>
      <c r="CI28" s="40">
        <v>1.1919740414542085E-5</v>
      </c>
      <c r="CJ28" s="40">
        <v>0</v>
      </c>
      <c r="CK28" s="40">
        <v>3.554568175506804E-4</v>
      </c>
      <c r="CL28" s="40">
        <v>0</v>
      </c>
      <c r="CM28" s="40">
        <v>0</v>
      </c>
      <c r="CN28" s="40">
        <v>0</v>
      </c>
      <c r="CO28" s="40">
        <v>0</v>
      </c>
      <c r="CP28" s="40">
        <v>0</v>
      </c>
      <c r="CQ28" s="40">
        <v>0</v>
      </c>
      <c r="CR28" s="40">
        <v>2.5143141647996015E-4</v>
      </c>
      <c r="CS28" s="40">
        <v>0</v>
      </c>
      <c r="CT28" s="40">
        <v>0</v>
      </c>
      <c r="CU28" s="40">
        <v>0</v>
      </c>
      <c r="CV28" s="40">
        <v>0</v>
      </c>
      <c r="CW28" s="40">
        <v>0</v>
      </c>
      <c r="CX28" s="40">
        <v>0</v>
      </c>
      <c r="CY28" s="40">
        <v>0</v>
      </c>
      <c r="CZ28" s="40">
        <v>0</v>
      </c>
      <c r="DA28" s="40">
        <v>0</v>
      </c>
      <c r="DB28" s="40">
        <v>0</v>
      </c>
      <c r="DC28" s="40">
        <v>0</v>
      </c>
      <c r="DD28" s="40">
        <v>0</v>
      </c>
      <c r="DE28" s="40">
        <v>0</v>
      </c>
      <c r="DF28" s="40">
        <v>0</v>
      </c>
      <c r="DG28" s="40">
        <v>0</v>
      </c>
      <c r="DH28" s="40">
        <v>0</v>
      </c>
      <c r="DI28" s="40">
        <v>0</v>
      </c>
      <c r="DJ28" s="40">
        <v>0</v>
      </c>
      <c r="DK28" s="40">
        <v>0</v>
      </c>
      <c r="DL28" s="40">
        <v>0</v>
      </c>
      <c r="DM28" s="40">
        <v>5.7438253877082134E-6</v>
      </c>
      <c r="DN28" s="40">
        <v>0</v>
      </c>
      <c r="DO28" s="40">
        <v>0</v>
      </c>
      <c r="DP28" s="40">
        <v>1.3786009786645086E-3</v>
      </c>
      <c r="DQ28" s="40">
        <v>6.642281895523961E-5</v>
      </c>
      <c r="DR28" s="40">
        <v>5.4930682709913678E-5</v>
      </c>
      <c r="DS28" s="40">
        <v>0</v>
      </c>
      <c r="DT28" s="40">
        <v>0</v>
      </c>
      <c r="DU28" s="40">
        <v>0</v>
      </c>
      <c r="DV28" s="40">
        <v>0</v>
      </c>
      <c r="DW28" s="40">
        <v>0</v>
      </c>
      <c r="DX28" s="40">
        <v>0</v>
      </c>
      <c r="DY28" s="40">
        <v>0</v>
      </c>
      <c r="DZ28" s="40">
        <v>0</v>
      </c>
      <c r="EA28" s="40">
        <v>0</v>
      </c>
      <c r="EB28" s="40">
        <v>0</v>
      </c>
      <c r="EC28" s="40">
        <v>0</v>
      </c>
      <c r="ED28" s="40">
        <v>0</v>
      </c>
      <c r="EE28" s="40">
        <v>0</v>
      </c>
      <c r="EF28" s="40">
        <v>0</v>
      </c>
      <c r="EG28" s="40">
        <v>1.8022181873107978E-4</v>
      </c>
      <c r="EI28" s="155" t="s">
        <v>54</v>
      </c>
      <c r="EJ28" s="40" t="s">
        <v>963</v>
      </c>
      <c r="EK28" s="81">
        <v>-7.9942044113697982E-21</v>
      </c>
      <c r="EL28" s="120">
        <v>-5.5351683788170486E-22</v>
      </c>
      <c r="EM28" s="120">
        <v>-5.5616554378253443E-22</v>
      </c>
      <c r="EN28" s="120">
        <v>-3.4666578720816683E-23</v>
      </c>
      <c r="EO28" s="120">
        <v>-6.490359114086666E-22</v>
      </c>
      <c r="EP28" s="120">
        <v>0</v>
      </c>
      <c r="EQ28" s="120">
        <v>-1.8783920188581608E-21</v>
      </c>
      <c r="ER28" s="120">
        <v>-6.9466349615080761E-22</v>
      </c>
      <c r="ES28" s="120">
        <v>0</v>
      </c>
      <c r="ET28" s="120">
        <v>0</v>
      </c>
      <c r="EU28" s="120">
        <v>0</v>
      </c>
      <c r="EV28" s="120">
        <v>-3.6047192139512437E-21</v>
      </c>
      <c r="EW28" s="120">
        <v>-2.8941647862542766E-21</v>
      </c>
      <c r="EX28" s="120">
        <v>-6.9449553541917196E-21</v>
      </c>
      <c r="EY28" s="120">
        <v>-5.7293902636069937E-21</v>
      </c>
      <c r="EZ28" s="120">
        <v>0</v>
      </c>
      <c r="FA28" s="120">
        <v>-3.8972396400401466E-21</v>
      </c>
      <c r="FB28" s="120">
        <v>-9.8612303074899771E-21</v>
      </c>
      <c r="FC28" s="120">
        <v>0</v>
      </c>
      <c r="FD28" s="120">
        <v>-2.9710964237472656E-21</v>
      </c>
      <c r="FE28" s="120">
        <v>1</v>
      </c>
      <c r="FF28" s="120">
        <v>0</v>
      </c>
      <c r="FG28" s="120">
        <v>0</v>
      </c>
      <c r="FH28" s="120">
        <v>0</v>
      </c>
      <c r="FI28" s="120">
        <v>-9.3244156818924631E-20</v>
      </c>
      <c r="FJ28" s="120">
        <v>-2.9311334777814213E-18</v>
      </c>
      <c r="FK28" s="120">
        <v>0</v>
      </c>
      <c r="FL28" s="120">
        <v>0</v>
      </c>
      <c r="FM28" s="120">
        <v>-5.275989535192893E-21</v>
      </c>
      <c r="FN28" s="120">
        <v>-1.0926616210470998E-19</v>
      </c>
      <c r="FO28" s="120">
        <v>-5.9924947693280617E-22</v>
      </c>
      <c r="FP28" s="120">
        <v>0</v>
      </c>
      <c r="FQ28" s="120">
        <v>-1.578955684681859E-21</v>
      </c>
      <c r="FR28" s="120">
        <v>-3.0855634707178976E-22</v>
      </c>
      <c r="FS28" s="120">
        <v>-6.4906490078950161E-20</v>
      </c>
      <c r="FT28" s="120">
        <v>0</v>
      </c>
      <c r="FU28" s="120">
        <v>-2.5999930592969106E-22</v>
      </c>
      <c r="FV28" s="120">
        <v>-1.4639536974663893E-21</v>
      </c>
      <c r="FW28" s="120">
        <v>-1.0031699352552793E-22</v>
      </c>
      <c r="FX28" s="120">
        <v>0</v>
      </c>
      <c r="FY28" s="120">
        <v>-7.7523573801033305E-22</v>
      </c>
      <c r="FZ28" s="120">
        <v>-1.6761935067574014E-21</v>
      </c>
      <c r="GA28" s="120">
        <v>-1.5241822015814333E-21</v>
      </c>
      <c r="GB28" s="120">
        <v>-3.7102571798669184E-21</v>
      </c>
      <c r="GC28" s="120">
        <v>-1.4393633256799185E-21</v>
      </c>
      <c r="GD28" s="120">
        <v>-6.0516963022804199E-21</v>
      </c>
      <c r="GE28" s="120">
        <v>0</v>
      </c>
      <c r="GF28" s="120">
        <v>-3.140133483586313E-20</v>
      </c>
      <c r="GG28" s="120">
        <v>-1.0348833236080806E-21</v>
      </c>
      <c r="GH28" s="120">
        <v>0</v>
      </c>
      <c r="GI28" s="120">
        <v>-7.1058728751943032E-22</v>
      </c>
      <c r="GJ28" s="120">
        <v>-1.3436715935741119E-21</v>
      </c>
      <c r="GK28" s="120">
        <v>-1.2947417050095694E-21</v>
      </c>
      <c r="GL28" s="120">
        <v>-1.5173291315956769E-21</v>
      </c>
      <c r="GM28" s="120">
        <v>-1.6323182840541366E-21</v>
      </c>
      <c r="GN28" s="120">
        <v>-2.5520883410391419E-21</v>
      </c>
      <c r="GO28" s="120">
        <v>-2.2388965351050552E-21</v>
      </c>
      <c r="GP28" s="120">
        <v>-7.6073169376633165E-21</v>
      </c>
      <c r="GQ28" s="120">
        <v>-1.5376921916262774E-21</v>
      </c>
      <c r="GR28" s="120">
        <v>-8.5415400024558298E-20</v>
      </c>
      <c r="GS28" s="120">
        <v>-1.6241884795985462E-22</v>
      </c>
      <c r="GT28" s="120">
        <v>-1.4334263876282847E-21</v>
      </c>
      <c r="GU28" s="120">
        <v>-1.7112508717325221E-21</v>
      </c>
      <c r="GV28" s="120">
        <v>-6.0909446563312749E-22</v>
      </c>
      <c r="GW28" s="120">
        <v>-6.2000973063137197E-22</v>
      </c>
      <c r="GX28" s="120">
        <v>-1.1919965037515504E-22</v>
      </c>
      <c r="GY28" s="120">
        <v>-5.6538648571256669E-20</v>
      </c>
      <c r="GZ28" s="120">
        <v>-4.2533997707357516E-22</v>
      </c>
      <c r="HA28" s="120">
        <v>-7.8083744469165459E-22</v>
      </c>
      <c r="HB28" s="120">
        <v>-1.279588818896888E-22</v>
      </c>
      <c r="HC28" s="120">
        <v>-8.004875055238728E-23</v>
      </c>
      <c r="HD28" s="120">
        <v>-8.1660355949391821E-23</v>
      </c>
      <c r="HE28" s="120">
        <v>-5.1355494425721049E-23</v>
      </c>
      <c r="HF28" s="120">
        <v>-2.8895446400471437E-23</v>
      </c>
      <c r="HG28" s="120">
        <v>-1.326064796659171E-22</v>
      </c>
      <c r="HH28" s="120">
        <v>-1.4917173053939567E-22</v>
      </c>
      <c r="HI28" s="120">
        <v>-2.8272990212673363E-22</v>
      </c>
      <c r="HJ28" s="120">
        <v>-8.4813379354644398E-23</v>
      </c>
      <c r="HK28" s="120">
        <v>0</v>
      </c>
      <c r="HL28" s="120">
        <v>-8.2300328642653807E-23</v>
      </c>
      <c r="HM28" s="120">
        <v>-2.8857148729085344E-22</v>
      </c>
      <c r="HN28" s="120">
        <v>-1.9367666305720463E-22</v>
      </c>
      <c r="HO28" s="120">
        <v>-4.6813906588898123E-23</v>
      </c>
      <c r="HP28" s="120">
        <v>-9.3078351877355883E-23</v>
      </c>
      <c r="HQ28" s="120">
        <v>-2.7491948145947638E-22</v>
      </c>
      <c r="HR28" s="120">
        <v>-3.0275807425322104E-22</v>
      </c>
      <c r="HS28" s="120">
        <v>-1.5665557937975507E-22</v>
      </c>
      <c r="HT28" s="120">
        <v>-2.7869110618445091E-21</v>
      </c>
      <c r="HU28" s="120">
        <v>-1.5055369330013703E-22</v>
      </c>
      <c r="HV28" s="120">
        <v>-1.2869055652648814E-22</v>
      </c>
      <c r="HW28" s="120">
        <v>-3.0804325247524348E-19</v>
      </c>
      <c r="HX28" s="120">
        <v>-1.5832131085013091E-20</v>
      </c>
      <c r="HY28" s="120">
        <v>-1.4616087496631848E-20</v>
      </c>
      <c r="HZ28" s="120">
        <v>-1.1510415964358836E-21</v>
      </c>
      <c r="IA28" s="120">
        <v>-8.5392922384141736E-22</v>
      </c>
      <c r="IB28" s="120">
        <v>-7.6352618753003406E-22</v>
      </c>
      <c r="IC28" s="120">
        <v>-8.0831235057569013E-22</v>
      </c>
      <c r="ID28" s="120">
        <v>-1.2255054128580386E-21</v>
      </c>
      <c r="IE28" s="120">
        <v>-1.4906928298446304E-21</v>
      </c>
      <c r="IF28" s="120">
        <v>-9.3529680540679155E-22</v>
      </c>
      <c r="IG28" s="120">
        <v>-1.0380378612932156E-21</v>
      </c>
      <c r="IH28" s="120">
        <v>-7.8002778001208462E-22</v>
      </c>
      <c r="II28" s="120">
        <v>-5.870057165626641E-21</v>
      </c>
      <c r="IJ28" s="120">
        <v>-7.4889023421952965E-22</v>
      </c>
      <c r="IK28" s="120">
        <v>-1.5192797002793924E-21</v>
      </c>
      <c r="IL28" s="120">
        <v>-2.6597523061713165E-21</v>
      </c>
      <c r="IM28" s="120">
        <v>-3.6697368449028685E-22</v>
      </c>
      <c r="IN28" s="40">
        <v>1</v>
      </c>
      <c r="IO28" s="40">
        <v>0.8784801077719594</v>
      </c>
    </row>
    <row r="29" spans="2:249" x14ac:dyDescent="0.15">
      <c r="B29" s="155" t="s">
        <v>55</v>
      </c>
      <c r="C29" s="41" t="s">
        <v>964</v>
      </c>
      <c r="D29" s="41">
        <v>0.63705583756345174</v>
      </c>
      <c r="E29" s="40">
        <v>5.076142131979695E-3</v>
      </c>
      <c r="F29" s="40">
        <v>0.99999999999999967</v>
      </c>
      <c r="G29" s="40">
        <v>0</v>
      </c>
      <c r="H29" s="40">
        <v>0</v>
      </c>
      <c r="I29" s="40">
        <v>0</v>
      </c>
      <c r="J29" s="40">
        <v>6.0181526928478859E-7</v>
      </c>
      <c r="K29" s="54">
        <v>0</v>
      </c>
      <c r="L29" s="40">
        <v>0</v>
      </c>
      <c r="Q29" s="164"/>
      <c r="U29" s="161" t="s">
        <v>881</v>
      </c>
      <c r="V29" s="181">
        <f>概要表【係数】!E78</f>
        <v>0.11403927026932133</v>
      </c>
      <c r="W29" s="181">
        <f>概要表【係数】!F78</f>
        <v>5.9741921377779512E-2</v>
      </c>
      <c r="X29" s="181">
        <f>概要表【係数】!G78</f>
        <v>2.9089516351988809E-2</v>
      </c>
      <c r="Y29" s="181">
        <f>概要表【係数】!H78</f>
        <v>8.2192519295064472E-9</v>
      </c>
      <c r="Z29" s="181">
        <f>概要表【係数】!I78</f>
        <v>7.4663289372409031E-9</v>
      </c>
      <c r="AB29" s="155" t="s">
        <v>55</v>
      </c>
      <c r="AC29" s="40" t="s">
        <v>964</v>
      </c>
      <c r="AD29" s="40">
        <v>0</v>
      </c>
      <c r="AE29" s="40">
        <v>0</v>
      </c>
      <c r="AF29" s="40">
        <v>9.5986984815618224E-4</v>
      </c>
      <c r="AG29" s="40">
        <v>0</v>
      </c>
      <c r="AH29" s="40">
        <v>0</v>
      </c>
      <c r="AI29" s="40">
        <v>0</v>
      </c>
      <c r="AJ29" s="40">
        <v>1.9801980198019803E-4</v>
      </c>
      <c r="AK29" s="40">
        <v>3.249013145981965E-3</v>
      </c>
      <c r="AL29" s="40">
        <v>0</v>
      </c>
      <c r="AM29" s="40">
        <v>0</v>
      </c>
      <c r="AN29" s="40">
        <v>0</v>
      </c>
      <c r="AO29" s="40">
        <v>1.3333333333333334E-2</v>
      </c>
      <c r="AP29" s="40">
        <v>2.4707412223667099E-4</v>
      </c>
      <c r="AQ29" s="40">
        <v>2.3577235772357721E-3</v>
      </c>
      <c r="AR29" s="40">
        <v>9.7906870923706972E-4</v>
      </c>
      <c r="AS29" s="40">
        <v>0</v>
      </c>
      <c r="AT29" s="40">
        <v>2.6771653543307089E-3</v>
      </c>
      <c r="AU29" s="40">
        <v>5.3275737940964717E-4</v>
      </c>
      <c r="AV29" s="40">
        <v>0</v>
      </c>
      <c r="AW29" s="40">
        <v>7.3584905660377363E-3</v>
      </c>
      <c r="AX29" s="40">
        <v>0</v>
      </c>
      <c r="AY29" s="40">
        <v>0</v>
      </c>
      <c r="AZ29" s="40">
        <v>0</v>
      </c>
      <c r="BA29" s="40">
        <v>0</v>
      </c>
      <c r="BB29" s="40">
        <v>6.752178855627132E-2</v>
      </c>
      <c r="BC29" s="40">
        <v>0.13431498013313381</v>
      </c>
      <c r="BD29" s="40">
        <v>0</v>
      </c>
      <c r="BE29" s="40">
        <v>0</v>
      </c>
      <c r="BF29" s="40">
        <v>3.7055451323744007E-2</v>
      </c>
      <c r="BG29" s="40">
        <v>9.254989166381572E-2</v>
      </c>
      <c r="BH29" s="40">
        <v>3.4857142857142856E-3</v>
      </c>
      <c r="BI29" s="40">
        <v>0</v>
      </c>
      <c r="BJ29" s="40">
        <v>1.1898323418063819E-4</v>
      </c>
      <c r="BK29" s="40">
        <v>0</v>
      </c>
      <c r="BL29" s="40">
        <v>2.5844748858447491E-2</v>
      </c>
      <c r="BM29" s="40">
        <v>0</v>
      </c>
      <c r="BN29" s="40">
        <v>0</v>
      </c>
      <c r="BO29" s="40">
        <v>4.2372881355932206E-5</v>
      </c>
      <c r="BP29" s="40">
        <v>0</v>
      </c>
      <c r="BQ29" s="40">
        <v>0</v>
      </c>
      <c r="BR29" s="40">
        <v>2.6499199605959857E-3</v>
      </c>
      <c r="BS29" s="40">
        <v>9.7349918875067607E-5</v>
      </c>
      <c r="BT29" s="40">
        <v>2.4325046778936115E-4</v>
      </c>
      <c r="BU29" s="40">
        <v>2.918218910768139E-4</v>
      </c>
      <c r="BV29" s="40">
        <v>2.7045659436813917E-5</v>
      </c>
      <c r="BW29" s="40">
        <v>5.5680963130173063E-4</v>
      </c>
      <c r="BX29" s="40">
        <v>0</v>
      </c>
      <c r="BY29" s="40">
        <v>7.8148854961832062E-3</v>
      </c>
      <c r="BZ29" s="40">
        <v>1.3472436888201959E-3</v>
      </c>
      <c r="CA29" s="40">
        <v>0</v>
      </c>
      <c r="CB29" s="40">
        <v>9.9173553719008266E-4</v>
      </c>
      <c r="CC29" s="40">
        <v>1.5236506447016301E-3</v>
      </c>
      <c r="CD29" s="40">
        <v>3.2258064516129032E-4</v>
      </c>
      <c r="CE29" s="40">
        <v>2.070393374741201E-5</v>
      </c>
      <c r="CF29" s="40">
        <v>2.9354799661057983E-5</v>
      </c>
      <c r="CG29" s="40">
        <v>7.0993347867404549E-5</v>
      </c>
      <c r="CH29" s="40">
        <v>2.7833292337965811E-4</v>
      </c>
      <c r="CI29" s="40">
        <v>7.2842858088868276E-5</v>
      </c>
      <c r="CJ29" s="40">
        <v>1.7322016282695306E-6</v>
      </c>
      <c r="CK29" s="40">
        <v>9.6639822271591227E-4</v>
      </c>
      <c r="CL29" s="40">
        <v>0</v>
      </c>
      <c r="CM29" s="40">
        <v>5.9922896413007035E-5</v>
      </c>
      <c r="CN29" s="40">
        <v>2.2029372496662215E-4</v>
      </c>
      <c r="CO29" s="40">
        <v>0</v>
      </c>
      <c r="CP29" s="40">
        <v>0</v>
      </c>
      <c r="CQ29" s="40">
        <v>0</v>
      </c>
      <c r="CR29" s="40">
        <v>2.4894199651481204E-6</v>
      </c>
      <c r="CS29" s="40">
        <v>6.9521024116603531E-5</v>
      </c>
      <c r="CT29" s="40">
        <v>0</v>
      </c>
      <c r="CU29" s="40">
        <v>0</v>
      </c>
      <c r="CV29" s="40">
        <v>0</v>
      </c>
      <c r="CW29" s="40">
        <v>0</v>
      </c>
      <c r="CX29" s="40">
        <v>0</v>
      </c>
      <c r="CY29" s="40">
        <v>0</v>
      </c>
      <c r="CZ29" s="40">
        <v>0</v>
      </c>
      <c r="DA29" s="40">
        <v>4.2580370449222911E-7</v>
      </c>
      <c r="DB29" s="40">
        <v>0</v>
      </c>
      <c r="DC29" s="40">
        <v>0</v>
      </c>
      <c r="DD29" s="40">
        <v>0</v>
      </c>
      <c r="DE29" s="40">
        <v>0</v>
      </c>
      <c r="DF29" s="40">
        <v>1.0256410256410256E-5</v>
      </c>
      <c r="DG29" s="40">
        <v>1.1652794292508917E-3</v>
      </c>
      <c r="DH29" s="40">
        <v>2.5361399949277202E-6</v>
      </c>
      <c r="DI29" s="40">
        <v>0</v>
      </c>
      <c r="DJ29" s="40">
        <v>0</v>
      </c>
      <c r="DK29" s="40">
        <v>0</v>
      </c>
      <c r="DL29" s="40">
        <v>0</v>
      </c>
      <c r="DM29" s="40">
        <v>1.5508328546812178E-4</v>
      </c>
      <c r="DN29" s="40">
        <v>3.3238256460202986E-6</v>
      </c>
      <c r="DO29" s="40">
        <v>4.8582739107265205E-4</v>
      </c>
      <c r="DP29" s="40">
        <v>4.9062554359746184E-3</v>
      </c>
      <c r="DQ29" s="40">
        <v>3.9334636377644949E-4</v>
      </c>
      <c r="DR29" s="40">
        <v>8.1349725346586445E-4</v>
      </c>
      <c r="DS29" s="40">
        <v>1.6184721622788088E-5</v>
      </c>
      <c r="DT29" s="40">
        <v>6.2364991986621143E-5</v>
      </c>
      <c r="DU29" s="40">
        <v>0</v>
      </c>
      <c r="DV29" s="40">
        <v>1.0890873448050535E-6</v>
      </c>
      <c r="DW29" s="40">
        <v>0</v>
      </c>
      <c r="DX29" s="40">
        <v>3.5655331792670852E-4</v>
      </c>
      <c r="DY29" s="40">
        <v>0</v>
      </c>
      <c r="DZ29" s="40">
        <v>0</v>
      </c>
      <c r="EA29" s="40">
        <v>0</v>
      </c>
      <c r="EB29" s="40">
        <v>7.0793546262759306E-4</v>
      </c>
      <c r="EC29" s="40">
        <v>0</v>
      </c>
      <c r="ED29" s="40">
        <v>8.0752212389380526E-5</v>
      </c>
      <c r="EE29" s="40">
        <v>0</v>
      </c>
      <c r="EF29" s="40">
        <v>2.7614884316025162E-4</v>
      </c>
      <c r="EG29" s="40">
        <v>2.2877829770093969E-3</v>
      </c>
      <c r="EI29" s="155" t="s">
        <v>55</v>
      </c>
      <c r="EJ29" s="40" t="s">
        <v>964</v>
      </c>
      <c r="EK29" s="54">
        <v>1.4593817021395071E-19</v>
      </c>
      <c r="EL29" s="40">
        <v>3.3497953178461924E-20</v>
      </c>
      <c r="EM29" s="40">
        <v>3.9270341488798744E-19</v>
      </c>
      <c r="EN29" s="40">
        <v>1.4519836001964315E-20</v>
      </c>
      <c r="EO29" s="40">
        <v>2.5697963591194828E-20</v>
      </c>
      <c r="EP29" s="40">
        <v>0</v>
      </c>
      <c r="EQ29" s="40">
        <v>1.1511364975252883E-19</v>
      </c>
      <c r="ER29" s="40">
        <v>1.1476315457752514E-18</v>
      </c>
      <c r="ES29" s="40">
        <v>0</v>
      </c>
      <c r="ET29" s="40">
        <v>0</v>
      </c>
      <c r="EU29" s="40">
        <v>0</v>
      </c>
      <c r="EV29" s="40">
        <v>4.50497969382928E-18</v>
      </c>
      <c r="EW29" s="40">
        <v>1.4896674994881804E-19</v>
      </c>
      <c r="EX29" s="40">
        <v>9.0185522398995738E-19</v>
      </c>
      <c r="EY29" s="40">
        <v>4.3361960647022221E-19</v>
      </c>
      <c r="EZ29" s="40">
        <v>0</v>
      </c>
      <c r="FA29" s="40">
        <v>9.6313826651381689E-19</v>
      </c>
      <c r="FB29" s="40">
        <v>3.0064892385198205E-19</v>
      </c>
      <c r="FC29" s="40">
        <v>0</v>
      </c>
      <c r="FD29" s="40">
        <v>2.5077083551934353E-18</v>
      </c>
      <c r="FE29" s="40">
        <v>0</v>
      </c>
      <c r="FF29" s="40">
        <v>1</v>
      </c>
      <c r="FG29" s="40">
        <v>0</v>
      </c>
      <c r="FH29" s="40">
        <v>0</v>
      </c>
      <c r="FI29" s="40">
        <v>2.2586509734884274E-17</v>
      </c>
      <c r="FJ29" s="40">
        <v>4.516227941485862E-17</v>
      </c>
      <c r="FK29" s="40">
        <v>0</v>
      </c>
      <c r="FL29" s="40">
        <v>0</v>
      </c>
      <c r="FM29" s="40">
        <v>1.2458362347368282E-17</v>
      </c>
      <c r="FN29" s="40">
        <v>3.0972116157244757E-17</v>
      </c>
      <c r="FO29" s="40">
        <v>1.2351034068577054E-18</v>
      </c>
      <c r="FP29" s="40">
        <v>0</v>
      </c>
      <c r="FQ29" s="40">
        <v>7.3685096263732464E-20</v>
      </c>
      <c r="FR29" s="40">
        <v>7.8956943329749478E-21</v>
      </c>
      <c r="FS29" s="40">
        <v>8.6834818404477678E-18</v>
      </c>
      <c r="FT29" s="40">
        <v>0</v>
      </c>
      <c r="FU29" s="40">
        <v>5.9237426246149649E-21</v>
      </c>
      <c r="FV29" s="40">
        <v>3.8466879686953599E-20</v>
      </c>
      <c r="FW29" s="40">
        <v>3.2431300158953433E-21</v>
      </c>
      <c r="FX29" s="40">
        <v>0</v>
      </c>
      <c r="FY29" s="40">
        <v>9.0057728624629678E-19</v>
      </c>
      <c r="FZ29" s="40">
        <v>6.8444329739547057E-20</v>
      </c>
      <c r="GA29" s="40">
        <v>1.1168258642227979E-19</v>
      </c>
      <c r="GB29" s="40">
        <v>1.2018789120246061E-19</v>
      </c>
      <c r="GC29" s="40">
        <v>4.4691805781971431E-20</v>
      </c>
      <c r="GD29" s="40">
        <v>3.0401764466269832E-19</v>
      </c>
      <c r="GE29" s="40">
        <v>0</v>
      </c>
      <c r="GF29" s="40">
        <v>2.6501529194707698E-18</v>
      </c>
      <c r="GG29" s="40">
        <v>4.8941969856243152E-19</v>
      </c>
      <c r="GH29" s="40">
        <v>0</v>
      </c>
      <c r="GI29" s="40">
        <v>3.4853012378264837E-19</v>
      </c>
      <c r="GJ29" s="40">
        <v>5.7458811404843542E-19</v>
      </c>
      <c r="GK29" s="40">
        <v>1.5778394278258992E-19</v>
      </c>
      <c r="GL29" s="40">
        <v>4.9294071217510321E-20</v>
      </c>
      <c r="GM29" s="40">
        <v>8.8908957522117608E-20</v>
      </c>
      <c r="GN29" s="40">
        <v>1.2356987550963685E-19</v>
      </c>
      <c r="GO29" s="40">
        <v>1.7678036116505739E-19</v>
      </c>
      <c r="GP29" s="40">
        <v>1.2174323748586732E-19</v>
      </c>
      <c r="GQ29" s="40">
        <v>4.7016148107754272E-20</v>
      </c>
      <c r="GR29" s="40">
        <v>4.6709078470451071E-19</v>
      </c>
      <c r="GS29" s="40">
        <v>1.270073209205182E-20</v>
      </c>
      <c r="GT29" s="40">
        <v>5.225327764040618E-20</v>
      </c>
      <c r="GU29" s="40">
        <v>1.1383178657864146E-19</v>
      </c>
      <c r="GV29" s="40">
        <v>2.1411674431375948E-20</v>
      </c>
      <c r="GW29" s="40">
        <v>2.5167326445647235E-20</v>
      </c>
      <c r="GX29" s="40">
        <v>5.6548864601808871E-21</v>
      </c>
      <c r="GY29" s="40">
        <v>1.3066565451232015E-20</v>
      </c>
      <c r="GZ29" s="40">
        <v>5.4885800750643817E-20</v>
      </c>
      <c r="HA29" s="40">
        <v>3.853326629782013E-20</v>
      </c>
      <c r="HB29" s="40">
        <v>7.1501901932866545E-21</v>
      </c>
      <c r="HC29" s="40">
        <v>3.9025594017346461E-21</v>
      </c>
      <c r="HD29" s="40">
        <v>2.8994184120947896E-21</v>
      </c>
      <c r="HE29" s="40">
        <v>2.6794905079973232E-21</v>
      </c>
      <c r="HF29" s="40">
        <v>1.507843384861412E-21</v>
      </c>
      <c r="HG29" s="40">
        <v>1.3851460249163059E-20</v>
      </c>
      <c r="HH29" s="40">
        <v>1.4488949971768617E-20</v>
      </c>
      <c r="HI29" s="40">
        <v>5.5031761135020604E-20</v>
      </c>
      <c r="HJ29" s="40">
        <v>1.0706741373457005E-20</v>
      </c>
      <c r="HK29" s="40">
        <v>0</v>
      </c>
      <c r="HL29" s="40">
        <v>1.2235568339020693E-20</v>
      </c>
      <c r="HM29" s="40">
        <v>1.5287517415242481E-20</v>
      </c>
      <c r="HN29" s="40">
        <v>3.9976569181851163E-19</v>
      </c>
      <c r="HO29" s="40">
        <v>3.6435836178611927E-21</v>
      </c>
      <c r="HP29" s="40">
        <v>3.8084911121706279E-21</v>
      </c>
      <c r="HQ29" s="40">
        <v>8.8810205495840223E-21</v>
      </c>
      <c r="HR29" s="40">
        <v>1.0839143550340002E-20</v>
      </c>
      <c r="HS29" s="40">
        <v>5.769901647521647E-21</v>
      </c>
      <c r="HT29" s="40">
        <v>7.8813442399294323E-20</v>
      </c>
      <c r="HU29" s="40">
        <v>7.007593843509035E-21</v>
      </c>
      <c r="HV29" s="40">
        <v>1.6710804604049942E-19</v>
      </c>
      <c r="HW29" s="40">
        <v>1.6719115005908307E-18</v>
      </c>
      <c r="HX29" s="40">
        <v>2.7209141063730413E-19</v>
      </c>
      <c r="HY29" s="40">
        <v>3.2470352429606743E-19</v>
      </c>
      <c r="HZ29" s="40">
        <v>3.9014857153505603E-20</v>
      </c>
      <c r="IA29" s="40">
        <v>4.5792736512983167E-20</v>
      </c>
      <c r="IB29" s="40">
        <v>2.2767817949627754E-20</v>
      </c>
      <c r="IC29" s="40">
        <v>2.6084234282249051E-20</v>
      </c>
      <c r="ID29" s="40">
        <v>2.3546468400191309E-20</v>
      </c>
      <c r="IE29" s="40">
        <v>2.0045477168784361E-19</v>
      </c>
      <c r="IF29" s="40">
        <v>1.5967084887568193E-20</v>
      </c>
      <c r="IG29" s="40">
        <v>4.3397546588346804E-20</v>
      </c>
      <c r="IH29" s="40">
        <v>5.0631288990429499E-20</v>
      </c>
      <c r="II29" s="40">
        <v>3.336641082559262E-19</v>
      </c>
      <c r="IJ29" s="40">
        <v>2.0006495703557462E-20</v>
      </c>
      <c r="IK29" s="40">
        <v>5.4764614839675856E-20</v>
      </c>
      <c r="IL29" s="40">
        <v>6.75394002193314E-20</v>
      </c>
      <c r="IM29" s="40">
        <v>1.0710160980785776E-19</v>
      </c>
      <c r="IN29" s="40">
        <v>1</v>
      </c>
      <c r="IO29" s="40">
        <v>0.8784801077719594</v>
      </c>
    </row>
    <row r="30" spans="2:249" x14ac:dyDescent="0.15">
      <c r="B30" s="155" t="s">
        <v>56</v>
      </c>
      <c r="C30" s="41" t="s">
        <v>155</v>
      </c>
      <c r="D30" s="41">
        <v>0</v>
      </c>
      <c r="E30" s="40">
        <v>0</v>
      </c>
      <c r="F30" s="40">
        <v>0.99999999999999967</v>
      </c>
      <c r="G30" s="40">
        <v>0</v>
      </c>
      <c r="H30" s="40">
        <v>0</v>
      </c>
      <c r="I30" s="40">
        <v>0</v>
      </c>
      <c r="J30" s="40">
        <v>0</v>
      </c>
      <c r="K30" s="54">
        <v>0</v>
      </c>
      <c r="L30" s="40">
        <v>0</v>
      </c>
      <c r="Q30" s="164"/>
      <c r="R30" s="164"/>
      <c r="S30" s="164"/>
      <c r="U30" s="161" t="s">
        <v>882</v>
      </c>
      <c r="V30" s="181">
        <f>概要表【係数】!E79</f>
        <v>7.5605037845185213E-2</v>
      </c>
      <c r="W30" s="181">
        <f>概要表【係数】!F79</f>
        <v>4.526595188163491E-2</v>
      </c>
      <c r="X30" s="181">
        <f>概要表【係数】!G79</f>
        <v>2.3859476299959756E-2</v>
      </c>
      <c r="Y30" s="181">
        <f>概要表【係数】!H79</f>
        <v>7.1741505895297234E-9</v>
      </c>
      <c r="Z30" s="181">
        <f>概要表【係数】!I79</f>
        <v>6.4088872641324239E-9</v>
      </c>
      <c r="AB30" s="155" t="s">
        <v>56</v>
      </c>
      <c r="AC30" s="40" t="s">
        <v>155</v>
      </c>
      <c r="AD30" s="40">
        <v>0</v>
      </c>
      <c r="AE30" s="40">
        <v>0</v>
      </c>
      <c r="AF30" s="40">
        <v>0</v>
      </c>
      <c r="AG30" s="40">
        <v>0</v>
      </c>
      <c r="AH30" s="40">
        <v>0</v>
      </c>
      <c r="AI30" s="40">
        <v>0</v>
      </c>
      <c r="AJ30" s="40">
        <v>0</v>
      </c>
      <c r="AK30" s="40">
        <v>4.6717125991380875E-5</v>
      </c>
      <c r="AL30" s="40">
        <v>0</v>
      </c>
      <c r="AM30" s="40">
        <v>0</v>
      </c>
      <c r="AN30" s="40">
        <v>0</v>
      </c>
      <c r="AO30" s="40">
        <v>3.3333333333333335E-3</v>
      </c>
      <c r="AP30" s="40">
        <v>2.6007802340702212E-5</v>
      </c>
      <c r="AQ30" s="40">
        <v>3.3333333333333331E-3</v>
      </c>
      <c r="AR30" s="40">
        <v>8.7213711512209918E-4</v>
      </c>
      <c r="AS30" s="40">
        <v>0</v>
      </c>
      <c r="AT30" s="40">
        <v>3.5826771653543307E-3</v>
      </c>
      <c r="AU30" s="40">
        <v>5.2555795536357087E-4</v>
      </c>
      <c r="AV30" s="40">
        <v>0</v>
      </c>
      <c r="AW30" s="40">
        <v>0</v>
      </c>
      <c r="AX30" s="40">
        <v>0</v>
      </c>
      <c r="AY30" s="40">
        <v>0</v>
      </c>
      <c r="AZ30" s="40">
        <v>0</v>
      </c>
      <c r="BA30" s="40">
        <v>0</v>
      </c>
      <c r="BB30" s="40">
        <v>0</v>
      </c>
      <c r="BC30" s="40">
        <v>1.365240724495588E-2</v>
      </c>
      <c r="BD30" s="40">
        <v>0</v>
      </c>
      <c r="BE30" s="40">
        <v>0</v>
      </c>
      <c r="BF30" s="40">
        <v>0.1541661455076089</v>
      </c>
      <c r="BG30" s="40">
        <v>9.0432204356254988E-4</v>
      </c>
      <c r="BH30" s="40">
        <v>9.8285714285714278E-3</v>
      </c>
      <c r="BI30" s="40">
        <v>0</v>
      </c>
      <c r="BJ30" s="40">
        <v>0</v>
      </c>
      <c r="BK30" s="40">
        <v>0</v>
      </c>
      <c r="BL30" s="40">
        <v>4.8858447488584478E-3</v>
      </c>
      <c r="BM30" s="40">
        <v>0</v>
      </c>
      <c r="BN30" s="40">
        <v>7.2202166064981945E-6</v>
      </c>
      <c r="BO30" s="40">
        <v>0</v>
      </c>
      <c r="BP30" s="40">
        <v>0</v>
      </c>
      <c r="BQ30" s="40">
        <v>0</v>
      </c>
      <c r="BR30" s="40">
        <v>8.9484053687969457E-3</v>
      </c>
      <c r="BS30" s="40">
        <v>2.7041644131963226E-5</v>
      </c>
      <c r="BT30" s="40">
        <v>1.7508687516706764E-4</v>
      </c>
      <c r="BU30" s="40">
        <v>1.7739932588256165E-6</v>
      </c>
      <c r="BV30" s="40">
        <v>8.5909741740467733E-5</v>
      </c>
      <c r="BW30" s="40">
        <v>7.8755956859794332E-4</v>
      </c>
      <c r="BX30" s="40">
        <v>0</v>
      </c>
      <c r="BY30" s="40">
        <v>8.49236641221374E-3</v>
      </c>
      <c r="BZ30" s="40">
        <v>3.2998454404945905E-3</v>
      </c>
      <c r="CA30" s="40">
        <v>0</v>
      </c>
      <c r="CB30" s="40">
        <v>0</v>
      </c>
      <c r="CC30" s="40">
        <v>3.7587321447190075E-3</v>
      </c>
      <c r="CD30" s="40">
        <v>9.6774193548387097E-4</v>
      </c>
      <c r="CE30" s="40">
        <v>1.0973084886128366E-3</v>
      </c>
      <c r="CF30" s="40">
        <v>0</v>
      </c>
      <c r="CG30" s="40">
        <v>0</v>
      </c>
      <c r="CH30" s="40">
        <v>2.8320624769401057E-3</v>
      </c>
      <c r="CI30" s="40">
        <v>2.9512394322671787E-4</v>
      </c>
      <c r="CJ30" s="40">
        <v>5.2832149662220684E-5</v>
      </c>
      <c r="CK30" s="40">
        <v>8.4115523465703966E-3</v>
      </c>
      <c r="CL30" s="40">
        <v>0</v>
      </c>
      <c r="CM30" s="40">
        <v>0</v>
      </c>
      <c r="CN30" s="40">
        <v>0</v>
      </c>
      <c r="CO30" s="40">
        <v>0</v>
      </c>
      <c r="CP30" s="40">
        <v>0</v>
      </c>
      <c r="CQ30" s="40">
        <v>0</v>
      </c>
      <c r="CR30" s="40">
        <v>0</v>
      </c>
      <c r="CS30" s="40">
        <v>0</v>
      </c>
      <c r="CT30" s="40">
        <v>0</v>
      </c>
      <c r="CU30" s="40">
        <v>0</v>
      </c>
      <c r="CV30" s="40">
        <v>0</v>
      </c>
      <c r="CW30" s="40">
        <v>0</v>
      </c>
      <c r="CX30" s="40">
        <v>0</v>
      </c>
      <c r="CY30" s="40">
        <v>0</v>
      </c>
      <c r="CZ30" s="40">
        <v>0</v>
      </c>
      <c r="DA30" s="40">
        <v>0</v>
      </c>
      <c r="DB30" s="40">
        <v>0</v>
      </c>
      <c r="DC30" s="40">
        <v>0</v>
      </c>
      <c r="DD30" s="40">
        <v>0</v>
      </c>
      <c r="DE30" s="40">
        <v>0</v>
      </c>
      <c r="DF30" s="40">
        <v>0</v>
      </c>
      <c r="DG30" s="40">
        <v>0</v>
      </c>
      <c r="DH30" s="40">
        <v>0</v>
      </c>
      <c r="DI30" s="40">
        <v>0</v>
      </c>
      <c r="DJ30" s="40">
        <v>0</v>
      </c>
      <c r="DK30" s="40">
        <v>0</v>
      </c>
      <c r="DL30" s="40">
        <v>0</v>
      </c>
      <c r="DM30" s="40">
        <v>1.7231476163124641E-5</v>
      </c>
      <c r="DN30" s="40">
        <v>0</v>
      </c>
      <c r="DO30" s="40">
        <v>0</v>
      </c>
      <c r="DP30" s="40">
        <v>0</v>
      </c>
      <c r="DQ30" s="40">
        <v>1.4549760342576299E-4</v>
      </c>
      <c r="DR30" s="40">
        <v>1.9094951608684279E-4</v>
      </c>
      <c r="DS30" s="40">
        <v>0</v>
      </c>
      <c r="DT30" s="40">
        <v>1.3239495505539684E-5</v>
      </c>
      <c r="DU30" s="40">
        <v>0</v>
      </c>
      <c r="DV30" s="40">
        <v>0</v>
      </c>
      <c r="DW30" s="40">
        <v>0</v>
      </c>
      <c r="DX30" s="40">
        <v>0</v>
      </c>
      <c r="DY30" s="40">
        <v>0</v>
      </c>
      <c r="DZ30" s="40">
        <v>0</v>
      </c>
      <c r="EA30" s="40">
        <v>0</v>
      </c>
      <c r="EB30" s="40">
        <v>0</v>
      </c>
      <c r="EC30" s="40">
        <v>0</v>
      </c>
      <c r="ED30" s="40">
        <v>0</v>
      </c>
      <c r="EE30" s="40">
        <v>0</v>
      </c>
      <c r="EF30" s="40">
        <v>1.5246828020044781E-3</v>
      </c>
      <c r="EG30" s="40">
        <v>9.841455777860296E-4</v>
      </c>
      <c r="EI30" s="155" t="s">
        <v>56</v>
      </c>
      <c r="EJ30" s="40" t="s">
        <v>155</v>
      </c>
      <c r="EK30" s="54">
        <v>3.3549784942026733E-20</v>
      </c>
      <c r="EL30" s="40">
        <v>7.2381970080776852E-21</v>
      </c>
      <c r="EM30" s="40">
        <v>3.520327928249916E-21</v>
      </c>
      <c r="EN30" s="40">
        <v>2.6763696032797268E-20</v>
      </c>
      <c r="EO30" s="40">
        <v>3.6926016525180308E-20</v>
      </c>
      <c r="EP30" s="40">
        <v>0</v>
      </c>
      <c r="EQ30" s="40">
        <v>9.7381281593642817E-21</v>
      </c>
      <c r="ER30" s="40">
        <v>4.60779732103617E-20</v>
      </c>
      <c r="ES30" s="40">
        <v>0</v>
      </c>
      <c r="ET30" s="40">
        <v>0</v>
      </c>
      <c r="EU30" s="40">
        <v>0</v>
      </c>
      <c r="EV30" s="40">
        <v>1.1276634720092376E-18</v>
      </c>
      <c r="EW30" s="40">
        <v>4.2893549427429575E-20</v>
      </c>
      <c r="EX30" s="40">
        <v>1.1442208919164652E-18</v>
      </c>
      <c r="EY30" s="40">
        <v>3.6272762239763935E-19</v>
      </c>
      <c r="EZ30" s="40">
        <v>0</v>
      </c>
      <c r="FA30" s="40">
        <v>1.2392368232959039E-18</v>
      </c>
      <c r="FB30" s="40">
        <v>2.6299795207917982E-19</v>
      </c>
      <c r="FC30" s="40">
        <v>0</v>
      </c>
      <c r="FD30" s="40">
        <v>1.6588683438855781E-20</v>
      </c>
      <c r="FE30" s="40">
        <v>0</v>
      </c>
      <c r="FF30" s="40">
        <v>0</v>
      </c>
      <c r="FG30" s="40">
        <v>1</v>
      </c>
      <c r="FH30" s="40">
        <v>0</v>
      </c>
      <c r="FI30" s="40">
        <v>6.4004132386210175E-20</v>
      </c>
      <c r="FJ30" s="40">
        <v>4.6459342541459978E-18</v>
      </c>
      <c r="FK30" s="40">
        <v>0</v>
      </c>
      <c r="FL30" s="40">
        <v>0</v>
      </c>
      <c r="FM30" s="40">
        <v>5.1743512442673878E-17</v>
      </c>
      <c r="FN30" s="40">
        <v>4.0928167477129369E-19</v>
      </c>
      <c r="FO30" s="40">
        <v>3.3814534498312803E-18</v>
      </c>
      <c r="FP30" s="40">
        <v>0</v>
      </c>
      <c r="FQ30" s="40">
        <v>8.9648229739866532E-21</v>
      </c>
      <c r="FR30" s="40">
        <v>8.2230977498094012E-21</v>
      </c>
      <c r="FS30" s="40">
        <v>1.6481632488863603E-18</v>
      </c>
      <c r="FT30" s="40">
        <v>0</v>
      </c>
      <c r="FU30" s="40">
        <v>4.4300493343846824E-21</v>
      </c>
      <c r="FV30" s="40">
        <v>8.8456897614267082E-21</v>
      </c>
      <c r="FW30" s="40">
        <v>3.4809664114031184E-21</v>
      </c>
      <c r="FX30" s="40">
        <v>0</v>
      </c>
      <c r="FY30" s="40">
        <v>3.0019980515393071E-18</v>
      </c>
      <c r="FZ30" s="40">
        <v>2.6765705061441308E-20</v>
      </c>
      <c r="GA30" s="40">
        <v>7.6260235020934637E-20</v>
      </c>
      <c r="GB30" s="40">
        <v>1.5536623439197464E-20</v>
      </c>
      <c r="GC30" s="40">
        <v>5.1660121812581576E-20</v>
      </c>
      <c r="GD30" s="40">
        <v>3.1590646432140393E-19</v>
      </c>
      <c r="GE30" s="40">
        <v>0</v>
      </c>
      <c r="GF30" s="40">
        <v>2.8990449652413276E-18</v>
      </c>
      <c r="GG30" s="40">
        <v>1.1471486249769171E-18</v>
      </c>
      <c r="GH30" s="40">
        <v>0</v>
      </c>
      <c r="GI30" s="40">
        <v>1.7992102500593046E-20</v>
      </c>
      <c r="GJ30" s="40">
        <v>1.4162407626161856E-18</v>
      </c>
      <c r="GK30" s="40">
        <v>3.9732002177965698E-19</v>
      </c>
      <c r="GL30" s="40">
        <v>4.282943578499048E-19</v>
      </c>
      <c r="GM30" s="40">
        <v>2.5677516613702792E-19</v>
      </c>
      <c r="GN30" s="40">
        <v>2.1365600617895685E-19</v>
      </c>
      <c r="GO30" s="40">
        <v>1.1370908564972628E-18</v>
      </c>
      <c r="GP30" s="40">
        <v>1.2612362948500601E-19</v>
      </c>
      <c r="GQ30" s="40">
        <v>5.9662771743104998E-20</v>
      </c>
      <c r="GR30" s="40">
        <v>2.9582814754774823E-18</v>
      </c>
      <c r="GS30" s="40">
        <v>6.190388861474291E-21</v>
      </c>
      <c r="GT30" s="40">
        <v>2.9767187673965923E-20</v>
      </c>
      <c r="GU30" s="40">
        <v>4.0641388157479817E-20</v>
      </c>
      <c r="GV30" s="40">
        <v>1.8763053868908138E-20</v>
      </c>
      <c r="GW30" s="40">
        <v>2.7685889524347625E-20</v>
      </c>
      <c r="GX30" s="40">
        <v>2.8624793805205242E-21</v>
      </c>
      <c r="GY30" s="40">
        <v>2.9470857980056526E-21</v>
      </c>
      <c r="GZ30" s="40">
        <v>6.8157802165603076E-20</v>
      </c>
      <c r="HA30" s="40">
        <v>1.3161155940756896E-20</v>
      </c>
      <c r="HB30" s="40">
        <v>1.33661159727993E-20</v>
      </c>
      <c r="HC30" s="40">
        <v>7.5727017903602837E-21</v>
      </c>
      <c r="HD30" s="40">
        <v>5.2245329808520871E-21</v>
      </c>
      <c r="HE30" s="40">
        <v>3.643042722436134E-21</v>
      </c>
      <c r="HF30" s="40">
        <v>1.4116896041839944E-21</v>
      </c>
      <c r="HG30" s="40">
        <v>5.4628710666988734E-21</v>
      </c>
      <c r="HH30" s="40">
        <v>6.7905282343743495E-21</v>
      </c>
      <c r="HI30" s="40">
        <v>1.0543829065162395E-20</v>
      </c>
      <c r="HJ30" s="40">
        <v>6.3520798738544404E-21</v>
      </c>
      <c r="HK30" s="40">
        <v>0</v>
      </c>
      <c r="HL30" s="40">
        <v>5.2533201253783574E-21</v>
      </c>
      <c r="HM30" s="40">
        <v>9.4269102547538555E-21</v>
      </c>
      <c r="HN30" s="40">
        <v>1.9067488067852743E-20</v>
      </c>
      <c r="HO30" s="40">
        <v>1.3103566902032544E-21</v>
      </c>
      <c r="HP30" s="40">
        <v>2.5310776654011489E-21</v>
      </c>
      <c r="HQ30" s="40">
        <v>6.635920294169795E-21</v>
      </c>
      <c r="HR30" s="40">
        <v>1.7591913261313296E-20</v>
      </c>
      <c r="HS30" s="40">
        <v>3.4025425569050991E-21</v>
      </c>
      <c r="HT30" s="40">
        <v>1.7855364787313208E-20</v>
      </c>
      <c r="HU30" s="40">
        <v>2.7394426280843333E-21</v>
      </c>
      <c r="HV30" s="40">
        <v>6.0655406436342095E-21</v>
      </c>
      <c r="HW30" s="40">
        <v>2.5222502863063953E-20</v>
      </c>
      <c r="HX30" s="40">
        <v>5.4263955466280109E-20</v>
      </c>
      <c r="HY30" s="40">
        <v>7.4696460984377647E-20</v>
      </c>
      <c r="HZ30" s="40">
        <v>9.9499207673723072E-21</v>
      </c>
      <c r="IA30" s="40">
        <v>9.631671202896778E-21</v>
      </c>
      <c r="IB30" s="40">
        <v>1.1003007230631546E-20</v>
      </c>
      <c r="IC30" s="40">
        <v>9.313677516795146E-21</v>
      </c>
      <c r="ID30" s="40">
        <v>1.2163173899045794E-20</v>
      </c>
      <c r="IE30" s="40">
        <v>6.3698684106622262E-20</v>
      </c>
      <c r="IF30" s="40">
        <v>6.182563170035264E-21</v>
      </c>
      <c r="IG30" s="40">
        <v>8.4129427180164105E-21</v>
      </c>
      <c r="IH30" s="40">
        <v>7.1429438567754135E-21</v>
      </c>
      <c r="II30" s="40">
        <v>1.9449854529732059E-20</v>
      </c>
      <c r="IJ30" s="40">
        <v>1.2381019154017024E-20</v>
      </c>
      <c r="IK30" s="40">
        <v>8.3153023776301756E-21</v>
      </c>
      <c r="IL30" s="40">
        <v>8.6528284235587777E-20</v>
      </c>
      <c r="IM30" s="40">
        <v>5.1625855691321736E-19</v>
      </c>
      <c r="IN30" s="40">
        <v>1</v>
      </c>
      <c r="IO30" s="40">
        <v>0.8784801077719594</v>
      </c>
    </row>
    <row r="31" spans="2:249" x14ac:dyDescent="0.15">
      <c r="B31" s="155" t="s">
        <v>57</v>
      </c>
      <c r="C31" s="41" t="s">
        <v>156</v>
      </c>
      <c r="D31" s="41">
        <v>0</v>
      </c>
      <c r="E31" s="40">
        <v>0</v>
      </c>
      <c r="F31" s="40">
        <v>1</v>
      </c>
      <c r="G31" s="40">
        <v>0</v>
      </c>
      <c r="H31" s="40">
        <v>0</v>
      </c>
      <c r="I31" s="40">
        <v>0</v>
      </c>
      <c r="J31" s="40">
        <v>0</v>
      </c>
      <c r="K31" s="54">
        <v>0</v>
      </c>
      <c r="L31" s="40">
        <v>0</v>
      </c>
      <c r="Q31" s="164"/>
      <c r="R31" s="17"/>
      <c r="S31" s="167"/>
      <c r="AB31" s="155" t="s">
        <v>57</v>
      </c>
      <c r="AC31" s="40" t="s">
        <v>156</v>
      </c>
      <c r="AD31" s="40">
        <v>0</v>
      </c>
      <c r="AE31" s="40">
        <v>0</v>
      </c>
      <c r="AF31" s="40">
        <v>0</v>
      </c>
      <c r="AG31" s="40">
        <v>0</v>
      </c>
      <c r="AH31" s="40">
        <v>0</v>
      </c>
      <c r="AI31" s="40">
        <v>0</v>
      </c>
      <c r="AJ31" s="40">
        <v>0</v>
      </c>
      <c r="AK31" s="40">
        <v>0</v>
      </c>
      <c r="AL31" s="40">
        <v>0</v>
      </c>
      <c r="AM31" s="40">
        <v>0</v>
      </c>
      <c r="AN31" s="40">
        <v>0</v>
      </c>
      <c r="AO31" s="40">
        <v>0.13958333333333334</v>
      </c>
      <c r="AP31" s="40">
        <v>4.6007802340702217E-2</v>
      </c>
      <c r="AQ31" s="40">
        <v>1.6260162601626016E-4</v>
      </c>
      <c r="AR31" s="40">
        <v>4.8991354466858792E-4</v>
      </c>
      <c r="AS31" s="40">
        <v>0</v>
      </c>
      <c r="AT31" s="40">
        <v>0</v>
      </c>
      <c r="AU31" s="40">
        <v>0</v>
      </c>
      <c r="AV31" s="40">
        <v>0</v>
      </c>
      <c r="AW31" s="40">
        <v>0</v>
      </c>
      <c r="AX31" s="40">
        <v>0</v>
      </c>
      <c r="AY31" s="40">
        <v>0</v>
      </c>
      <c r="AZ31" s="40">
        <v>0</v>
      </c>
      <c r="BA31" s="40">
        <v>0</v>
      </c>
      <c r="BB31" s="40">
        <v>0</v>
      </c>
      <c r="BC31" s="40">
        <v>0</v>
      </c>
      <c r="BD31" s="40">
        <v>0</v>
      </c>
      <c r="BE31" s="40">
        <v>0</v>
      </c>
      <c r="BF31" s="40">
        <v>3.2103397957056494E-4</v>
      </c>
      <c r="BG31" s="40">
        <v>2.2123389211996806E-4</v>
      </c>
      <c r="BH31" s="40">
        <v>6.857142857142857E-4</v>
      </c>
      <c r="BI31" s="40">
        <v>0</v>
      </c>
      <c r="BJ31" s="40">
        <v>0</v>
      </c>
      <c r="BK31" s="40">
        <v>0</v>
      </c>
      <c r="BL31" s="40">
        <v>7.3059360730593614E-3</v>
      </c>
      <c r="BM31" s="40">
        <v>0</v>
      </c>
      <c r="BN31" s="40">
        <v>0</v>
      </c>
      <c r="BO31" s="40">
        <v>0</v>
      </c>
      <c r="BP31" s="40">
        <v>0</v>
      </c>
      <c r="BQ31" s="40">
        <v>0</v>
      </c>
      <c r="BR31" s="40">
        <v>0</v>
      </c>
      <c r="BS31" s="40">
        <v>0</v>
      </c>
      <c r="BT31" s="40">
        <v>0</v>
      </c>
      <c r="BU31" s="40">
        <v>0</v>
      </c>
      <c r="BV31" s="40">
        <v>0</v>
      </c>
      <c r="BW31" s="40">
        <v>9.9071983947830454E-5</v>
      </c>
      <c r="BX31" s="40">
        <v>0</v>
      </c>
      <c r="BY31" s="40">
        <v>0</v>
      </c>
      <c r="BZ31" s="40">
        <v>0</v>
      </c>
      <c r="CA31" s="40">
        <v>0</v>
      </c>
      <c r="CB31" s="40">
        <v>0</v>
      </c>
      <c r="CC31" s="40">
        <v>0</v>
      </c>
      <c r="CD31" s="40">
        <v>0</v>
      </c>
      <c r="CE31" s="40">
        <v>0</v>
      </c>
      <c r="CF31" s="40">
        <v>0</v>
      </c>
      <c r="CG31" s="40">
        <v>0</v>
      </c>
      <c r="CH31" s="40">
        <v>0</v>
      </c>
      <c r="CI31" s="40">
        <v>0</v>
      </c>
      <c r="CJ31" s="40">
        <v>0</v>
      </c>
      <c r="CK31" s="40">
        <v>7.3535129130796999E-3</v>
      </c>
      <c r="CL31" s="40">
        <v>0</v>
      </c>
      <c r="CM31" s="40">
        <v>0</v>
      </c>
      <c r="CN31" s="40">
        <v>0</v>
      </c>
      <c r="CO31" s="40">
        <v>0</v>
      </c>
      <c r="CP31" s="40">
        <v>0</v>
      </c>
      <c r="CQ31" s="40">
        <v>0</v>
      </c>
      <c r="CR31" s="40">
        <v>0</v>
      </c>
      <c r="CS31" s="40">
        <v>0</v>
      </c>
      <c r="CT31" s="40">
        <v>0</v>
      </c>
      <c r="CU31" s="40">
        <v>0</v>
      </c>
      <c r="CV31" s="40">
        <v>0</v>
      </c>
      <c r="CW31" s="40">
        <v>0</v>
      </c>
      <c r="CX31" s="40">
        <v>0</v>
      </c>
      <c r="CY31" s="40">
        <v>0</v>
      </c>
      <c r="CZ31" s="40">
        <v>0</v>
      </c>
      <c r="DA31" s="40">
        <v>0</v>
      </c>
      <c r="DB31" s="40">
        <v>0</v>
      </c>
      <c r="DC31" s="40">
        <v>0</v>
      </c>
      <c r="DD31" s="40">
        <v>0</v>
      </c>
      <c r="DE31" s="40">
        <v>0</v>
      </c>
      <c r="DF31" s="40">
        <v>0</v>
      </c>
      <c r="DG31" s="40">
        <v>0</v>
      </c>
      <c r="DH31" s="40">
        <v>0</v>
      </c>
      <c r="DI31" s="40">
        <v>0</v>
      </c>
      <c r="DJ31" s="40">
        <v>0</v>
      </c>
      <c r="DK31" s="40">
        <v>0</v>
      </c>
      <c r="DL31" s="40">
        <v>0</v>
      </c>
      <c r="DM31" s="40">
        <v>0</v>
      </c>
      <c r="DN31" s="40">
        <v>1.0435266563086984E-6</v>
      </c>
      <c r="DO31" s="40">
        <v>0</v>
      </c>
      <c r="DP31" s="40">
        <v>0</v>
      </c>
      <c r="DQ31" s="40">
        <v>0</v>
      </c>
      <c r="DR31" s="40">
        <v>0</v>
      </c>
      <c r="DS31" s="40">
        <v>0</v>
      </c>
      <c r="DT31" s="40">
        <v>0</v>
      </c>
      <c r="DU31" s="40">
        <v>0</v>
      </c>
      <c r="DV31" s="40">
        <v>0</v>
      </c>
      <c r="DW31" s="40">
        <v>0</v>
      </c>
      <c r="DX31" s="40">
        <v>0</v>
      </c>
      <c r="DY31" s="40">
        <v>0</v>
      </c>
      <c r="DZ31" s="40">
        <v>0</v>
      </c>
      <c r="EA31" s="40">
        <v>0</v>
      </c>
      <c r="EB31" s="40">
        <v>0</v>
      </c>
      <c r="EC31" s="40">
        <v>0</v>
      </c>
      <c r="ED31" s="40">
        <v>0</v>
      </c>
      <c r="EE31" s="40">
        <v>0</v>
      </c>
      <c r="EF31" s="40">
        <v>1.3007783345772469E-4</v>
      </c>
      <c r="EG31" s="40">
        <v>3.3065120113788696E-5</v>
      </c>
      <c r="EI31" s="155" t="s">
        <v>57</v>
      </c>
      <c r="EJ31" s="40" t="s">
        <v>156</v>
      </c>
      <c r="EK31" s="54">
        <v>0</v>
      </c>
      <c r="EL31" s="40">
        <v>0</v>
      </c>
      <c r="EM31" s="40">
        <v>0</v>
      </c>
      <c r="EN31" s="40">
        <v>0</v>
      </c>
      <c r="EO31" s="40">
        <v>0</v>
      </c>
      <c r="EP31" s="40">
        <v>0</v>
      </c>
      <c r="EQ31" s="40">
        <v>0</v>
      </c>
      <c r="ER31" s="40">
        <v>0</v>
      </c>
      <c r="ES31" s="40">
        <v>0</v>
      </c>
      <c r="ET31" s="40">
        <v>0</v>
      </c>
      <c r="EU31" s="40">
        <v>0</v>
      </c>
      <c r="EV31" s="40">
        <v>0</v>
      </c>
      <c r="EW31" s="40">
        <v>0</v>
      </c>
      <c r="EX31" s="40">
        <v>0</v>
      </c>
      <c r="EY31" s="40">
        <v>0</v>
      </c>
      <c r="EZ31" s="40">
        <v>0</v>
      </c>
      <c r="FA31" s="40">
        <v>0</v>
      </c>
      <c r="FB31" s="40">
        <v>0</v>
      </c>
      <c r="FC31" s="40">
        <v>0</v>
      </c>
      <c r="FD31" s="40">
        <v>0</v>
      </c>
      <c r="FE31" s="40">
        <v>0</v>
      </c>
      <c r="FF31" s="40">
        <v>0</v>
      </c>
      <c r="FG31" s="40">
        <v>0</v>
      </c>
      <c r="FH31" s="40">
        <v>1</v>
      </c>
      <c r="FI31" s="40">
        <v>0</v>
      </c>
      <c r="FJ31" s="40">
        <v>0</v>
      </c>
      <c r="FK31" s="40">
        <v>0</v>
      </c>
      <c r="FL31" s="40">
        <v>0</v>
      </c>
      <c r="FM31" s="40">
        <v>0</v>
      </c>
      <c r="FN31" s="40">
        <v>0</v>
      </c>
      <c r="FO31" s="40">
        <v>0</v>
      </c>
      <c r="FP31" s="40">
        <v>0</v>
      </c>
      <c r="FQ31" s="40">
        <v>0</v>
      </c>
      <c r="FR31" s="40">
        <v>0</v>
      </c>
      <c r="FS31" s="40">
        <v>0</v>
      </c>
      <c r="FT31" s="40">
        <v>0</v>
      </c>
      <c r="FU31" s="40">
        <v>0</v>
      </c>
      <c r="FV31" s="40">
        <v>0</v>
      </c>
      <c r="FW31" s="40">
        <v>0</v>
      </c>
      <c r="FX31" s="40">
        <v>0</v>
      </c>
      <c r="FY31" s="40">
        <v>0</v>
      </c>
      <c r="FZ31" s="40">
        <v>0</v>
      </c>
      <c r="GA31" s="40">
        <v>0</v>
      </c>
      <c r="GB31" s="40">
        <v>0</v>
      </c>
      <c r="GC31" s="40">
        <v>0</v>
      </c>
      <c r="GD31" s="40">
        <v>0</v>
      </c>
      <c r="GE31" s="40">
        <v>0</v>
      </c>
      <c r="GF31" s="40">
        <v>0</v>
      </c>
      <c r="GG31" s="40">
        <v>0</v>
      </c>
      <c r="GH31" s="40">
        <v>0</v>
      </c>
      <c r="GI31" s="40">
        <v>0</v>
      </c>
      <c r="GJ31" s="40">
        <v>0</v>
      </c>
      <c r="GK31" s="40">
        <v>0</v>
      </c>
      <c r="GL31" s="40">
        <v>0</v>
      </c>
      <c r="GM31" s="40">
        <v>0</v>
      </c>
      <c r="GN31" s="40">
        <v>0</v>
      </c>
      <c r="GO31" s="40">
        <v>0</v>
      </c>
      <c r="GP31" s="40">
        <v>0</v>
      </c>
      <c r="GQ31" s="40">
        <v>0</v>
      </c>
      <c r="GR31" s="40">
        <v>0</v>
      </c>
      <c r="GS31" s="40">
        <v>0</v>
      </c>
      <c r="GT31" s="40">
        <v>0</v>
      </c>
      <c r="GU31" s="40">
        <v>0</v>
      </c>
      <c r="GV31" s="40">
        <v>0</v>
      </c>
      <c r="GW31" s="40">
        <v>0</v>
      </c>
      <c r="GX31" s="40">
        <v>0</v>
      </c>
      <c r="GY31" s="40">
        <v>0</v>
      </c>
      <c r="GZ31" s="40">
        <v>0</v>
      </c>
      <c r="HA31" s="40">
        <v>0</v>
      </c>
      <c r="HB31" s="40">
        <v>0</v>
      </c>
      <c r="HC31" s="40">
        <v>0</v>
      </c>
      <c r="HD31" s="40">
        <v>0</v>
      </c>
      <c r="HE31" s="40">
        <v>0</v>
      </c>
      <c r="HF31" s="40">
        <v>0</v>
      </c>
      <c r="HG31" s="40">
        <v>0</v>
      </c>
      <c r="HH31" s="40">
        <v>0</v>
      </c>
      <c r="HI31" s="40">
        <v>0</v>
      </c>
      <c r="HJ31" s="40">
        <v>0</v>
      </c>
      <c r="HK31" s="40">
        <v>0</v>
      </c>
      <c r="HL31" s="40">
        <v>0</v>
      </c>
      <c r="HM31" s="40">
        <v>0</v>
      </c>
      <c r="HN31" s="40">
        <v>0</v>
      </c>
      <c r="HO31" s="40">
        <v>0</v>
      </c>
      <c r="HP31" s="40">
        <v>0</v>
      </c>
      <c r="HQ31" s="40">
        <v>0</v>
      </c>
      <c r="HR31" s="40">
        <v>0</v>
      </c>
      <c r="HS31" s="40">
        <v>0</v>
      </c>
      <c r="HT31" s="40">
        <v>0</v>
      </c>
      <c r="HU31" s="40">
        <v>0</v>
      </c>
      <c r="HV31" s="40">
        <v>0</v>
      </c>
      <c r="HW31" s="40">
        <v>0</v>
      </c>
      <c r="HX31" s="40">
        <v>0</v>
      </c>
      <c r="HY31" s="40">
        <v>0</v>
      </c>
      <c r="HZ31" s="40">
        <v>0</v>
      </c>
      <c r="IA31" s="40">
        <v>0</v>
      </c>
      <c r="IB31" s="40">
        <v>0</v>
      </c>
      <c r="IC31" s="40">
        <v>0</v>
      </c>
      <c r="ID31" s="40">
        <v>0</v>
      </c>
      <c r="IE31" s="40">
        <v>0</v>
      </c>
      <c r="IF31" s="40">
        <v>0</v>
      </c>
      <c r="IG31" s="40">
        <v>0</v>
      </c>
      <c r="IH31" s="40">
        <v>0</v>
      </c>
      <c r="II31" s="40">
        <v>0</v>
      </c>
      <c r="IJ31" s="40">
        <v>0</v>
      </c>
      <c r="IK31" s="40">
        <v>0</v>
      </c>
      <c r="IL31" s="40">
        <v>0</v>
      </c>
      <c r="IM31" s="40">
        <v>0</v>
      </c>
      <c r="IN31" s="40">
        <v>1</v>
      </c>
      <c r="IO31" s="40">
        <v>0.8784801077719594</v>
      </c>
    </row>
    <row r="32" spans="2:249" x14ac:dyDescent="0.15">
      <c r="B32" s="155" t="s">
        <v>58</v>
      </c>
      <c r="C32" s="41" t="s">
        <v>965</v>
      </c>
      <c r="D32" s="62">
        <v>0.53436119199626853</v>
      </c>
      <c r="E32" s="61">
        <v>1.6884112454810168E-2</v>
      </c>
      <c r="F32" s="61">
        <v>0.97169235036489066</v>
      </c>
      <c r="G32" s="61">
        <v>2.8307649635109344E-2</v>
      </c>
      <c r="H32" s="61">
        <v>0.52786434255399783</v>
      </c>
      <c r="I32" s="61">
        <v>0.17673057976506254</v>
      </c>
      <c r="J32" s="61">
        <v>2.1989288336315489E-3</v>
      </c>
      <c r="K32" s="73">
        <v>1.7051913603637742E-2</v>
      </c>
      <c r="L32" s="61">
        <v>1.7051913603637742E-2</v>
      </c>
      <c r="N32" s="23" t="s">
        <v>770</v>
      </c>
      <c r="O32" s="24" t="s">
        <v>771</v>
      </c>
      <c r="P32" s="182" t="s">
        <v>772</v>
      </c>
      <c r="Q32" s="164"/>
      <c r="R32" s="168"/>
      <c r="S32" s="168"/>
      <c r="U32" s="161" t="s">
        <v>892</v>
      </c>
      <c r="V32" s="187" t="s">
        <v>257</v>
      </c>
      <c r="W32" s="187" t="s">
        <v>249</v>
      </c>
      <c r="X32" s="187" t="s">
        <v>250</v>
      </c>
      <c r="Y32" s="187" t="s">
        <v>779</v>
      </c>
      <c r="Z32" s="187" t="s">
        <v>879</v>
      </c>
      <c r="AB32" s="155" t="s">
        <v>58</v>
      </c>
      <c r="AC32" s="40" t="s">
        <v>965</v>
      </c>
      <c r="AD32" s="61">
        <v>0</v>
      </c>
      <c r="AE32" s="61">
        <v>1.2816901408450704E-2</v>
      </c>
      <c r="AF32" s="61">
        <v>8.176789587852494E-2</v>
      </c>
      <c r="AG32" s="61">
        <v>0</v>
      </c>
      <c r="AH32" s="61">
        <v>3.1460399069653565E-4</v>
      </c>
      <c r="AI32" s="61">
        <v>0</v>
      </c>
      <c r="AJ32" s="61">
        <v>0</v>
      </c>
      <c r="AK32" s="61">
        <v>1.841523919892804E-4</v>
      </c>
      <c r="AL32" s="61">
        <v>0</v>
      </c>
      <c r="AM32" s="61">
        <v>0</v>
      </c>
      <c r="AN32" s="61">
        <v>0</v>
      </c>
      <c r="AO32" s="61">
        <v>0</v>
      </c>
      <c r="AP32" s="61">
        <v>9.1027308192457741E-5</v>
      </c>
      <c r="AQ32" s="61">
        <v>0</v>
      </c>
      <c r="AR32" s="61">
        <v>0</v>
      </c>
      <c r="AS32" s="61">
        <v>0</v>
      </c>
      <c r="AT32" s="61">
        <v>0</v>
      </c>
      <c r="AU32" s="61">
        <v>0</v>
      </c>
      <c r="AV32" s="61">
        <v>0</v>
      </c>
      <c r="AW32" s="61">
        <v>0</v>
      </c>
      <c r="AX32" s="61">
        <v>0</v>
      </c>
      <c r="AY32" s="61">
        <v>0</v>
      </c>
      <c r="AZ32" s="61">
        <v>0</v>
      </c>
      <c r="BA32" s="61">
        <v>0</v>
      </c>
      <c r="BB32" s="61">
        <v>3.8145509662751043E-2</v>
      </c>
      <c r="BC32" s="61">
        <v>1.4618917384797976E-3</v>
      </c>
      <c r="BD32" s="61">
        <v>0</v>
      </c>
      <c r="BE32" s="61">
        <v>0</v>
      </c>
      <c r="BF32" s="61">
        <v>0</v>
      </c>
      <c r="BG32" s="61">
        <v>0</v>
      </c>
      <c r="BH32" s="61">
        <v>0</v>
      </c>
      <c r="BI32" s="61">
        <v>0</v>
      </c>
      <c r="BJ32" s="61">
        <v>0</v>
      </c>
      <c r="BK32" s="61">
        <v>0</v>
      </c>
      <c r="BL32" s="61">
        <v>0</v>
      </c>
      <c r="BM32" s="61">
        <v>0</v>
      </c>
      <c r="BN32" s="61">
        <v>0</v>
      </c>
      <c r="BO32" s="61">
        <v>0</v>
      </c>
      <c r="BP32" s="61">
        <v>0</v>
      </c>
      <c r="BQ32" s="61">
        <v>0</v>
      </c>
      <c r="BR32" s="61">
        <v>0</v>
      </c>
      <c r="BS32" s="61">
        <v>0</v>
      </c>
      <c r="BT32" s="61">
        <v>0</v>
      </c>
      <c r="BU32" s="61">
        <v>0</v>
      </c>
      <c r="BV32" s="61">
        <v>0</v>
      </c>
      <c r="BW32" s="61">
        <v>0</v>
      </c>
      <c r="BX32" s="61">
        <v>0</v>
      </c>
      <c r="BY32" s="61">
        <v>0</v>
      </c>
      <c r="BZ32" s="61">
        <v>0</v>
      </c>
      <c r="CA32" s="61">
        <v>0</v>
      </c>
      <c r="CB32" s="61">
        <v>0</v>
      </c>
      <c r="CC32" s="61">
        <v>0</v>
      </c>
      <c r="CD32" s="61">
        <v>0</v>
      </c>
      <c r="CE32" s="61">
        <v>0</v>
      </c>
      <c r="CF32" s="61">
        <v>0</v>
      </c>
      <c r="CG32" s="61">
        <v>0</v>
      </c>
      <c r="CH32" s="61">
        <v>0</v>
      </c>
      <c r="CI32" s="61">
        <v>0</v>
      </c>
      <c r="CJ32" s="61">
        <v>0</v>
      </c>
      <c r="CK32" s="61">
        <v>0</v>
      </c>
      <c r="CL32" s="61">
        <v>3.060183611016661E-5</v>
      </c>
      <c r="CM32" s="61">
        <v>0</v>
      </c>
      <c r="CN32" s="61">
        <v>0</v>
      </c>
      <c r="CO32" s="61">
        <v>0</v>
      </c>
      <c r="CP32" s="61">
        <v>0</v>
      </c>
      <c r="CQ32" s="61">
        <v>0</v>
      </c>
      <c r="CR32" s="61">
        <v>0</v>
      </c>
      <c r="CS32" s="61">
        <v>3.06851416790526E-5</v>
      </c>
      <c r="CT32" s="61">
        <v>5.4692643963516648E-3</v>
      </c>
      <c r="CU32" s="61">
        <v>0</v>
      </c>
      <c r="CV32" s="61">
        <v>0</v>
      </c>
      <c r="CW32" s="61">
        <v>0</v>
      </c>
      <c r="CX32" s="61">
        <v>0</v>
      </c>
      <c r="CY32" s="61">
        <v>0</v>
      </c>
      <c r="CZ32" s="61">
        <v>0</v>
      </c>
      <c r="DA32" s="61">
        <v>1.2774111134766872E-5</v>
      </c>
      <c r="DB32" s="61">
        <v>0</v>
      </c>
      <c r="DC32" s="61">
        <v>9.3023255813953503E-6</v>
      </c>
      <c r="DD32" s="61">
        <v>0</v>
      </c>
      <c r="DE32" s="61">
        <v>0</v>
      </c>
      <c r="DF32" s="61">
        <v>0</v>
      </c>
      <c r="DG32" s="61">
        <v>0</v>
      </c>
      <c r="DH32" s="61">
        <v>8.4960689830078622E-4</v>
      </c>
      <c r="DI32" s="61">
        <v>0</v>
      </c>
      <c r="DJ32" s="61">
        <v>0</v>
      </c>
      <c r="DK32" s="61">
        <v>0</v>
      </c>
      <c r="DL32" s="61">
        <v>0</v>
      </c>
      <c r="DM32" s="61">
        <v>5.7438253877082134E-6</v>
      </c>
      <c r="DN32" s="61">
        <v>2.6227303295225284E-4</v>
      </c>
      <c r="DO32" s="61">
        <v>5.582764483467404E-6</v>
      </c>
      <c r="DP32" s="61">
        <v>7.8051141649208529E-4</v>
      </c>
      <c r="DQ32" s="61">
        <v>0.19745768485251539</v>
      </c>
      <c r="DR32" s="61">
        <v>1.5932513732670676E-2</v>
      </c>
      <c r="DS32" s="61">
        <v>9.7708962739174229E-3</v>
      </c>
      <c r="DT32" s="61">
        <v>3.3830395094418507E-3</v>
      </c>
      <c r="DU32" s="61">
        <v>0</v>
      </c>
      <c r="DV32" s="61">
        <v>0</v>
      </c>
      <c r="DW32" s="61">
        <v>0</v>
      </c>
      <c r="DX32" s="61">
        <v>0</v>
      </c>
      <c r="DY32" s="61">
        <v>0</v>
      </c>
      <c r="DZ32" s="61">
        <v>1.9290123456790123E-5</v>
      </c>
      <c r="EA32" s="61">
        <v>0</v>
      </c>
      <c r="EB32" s="61">
        <v>0</v>
      </c>
      <c r="EC32" s="61">
        <v>2.0358824277897952E-5</v>
      </c>
      <c r="ED32" s="61">
        <v>3.8716814159292042E-6</v>
      </c>
      <c r="EE32" s="61">
        <v>0</v>
      </c>
      <c r="EF32" s="61">
        <v>1.8882610086363152E-3</v>
      </c>
      <c r="EG32" s="61">
        <v>1.0136367069248729E-2</v>
      </c>
      <c r="EI32" s="155" t="s">
        <v>58</v>
      </c>
      <c r="EJ32" s="40" t="s">
        <v>965</v>
      </c>
      <c r="EK32" s="73">
        <v>6.7042708309026042E-5</v>
      </c>
      <c r="EL32" s="61">
        <v>4.2203099395589979E-4</v>
      </c>
      <c r="EM32" s="61">
        <v>2.3193151831268949E-3</v>
      </c>
      <c r="EN32" s="61">
        <v>2.3554684962165349E-7</v>
      </c>
      <c r="EO32" s="61">
        <v>9.3215630291325372E-6</v>
      </c>
      <c r="EP32" s="61">
        <v>0</v>
      </c>
      <c r="EQ32" s="61">
        <v>4.9078647593374105E-7</v>
      </c>
      <c r="ER32" s="61">
        <v>6.4862738549302703E-6</v>
      </c>
      <c r="ES32" s="61">
        <v>0</v>
      </c>
      <c r="ET32" s="61">
        <v>0</v>
      </c>
      <c r="EU32" s="61">
        <v>0</v>
      </c>
      <c r="EV32" s="61">
        <v>2.4043506065335572E-7</v>
      </c>
      <c r="EW32" s="61">
        <v>2.8143592588600894E-6</v>
      </c>
      <c r="EX32" s="61">
        <v>3.9563286025105856E-7</v>
      </c>
      <c r="EY32" s="61">
        <v>1.9946612539401212E-7</v>
      </c>
      <c r="EZ32" s="61">
        <v>0</v>
      </c>
      <c r="FA32" s="61">
        <v>2.3608534047913406E-7</v>
      </c>
      <c r="FB32" s="61">
        <v>2.6681826010828204E-7</v>
      </c>
      <c r="FC32" s="61">
        <v>0</v>
      </c>
      <c r="FD32" s="61">
        <v>6.5375576575870185E-7</v>
      </c>
      <c r="FE32" s="61">
        <v>0</v>
      </c>
      <c r="FF32" s="61">
        <v>0</v>
      </c>
      <c r="FG32" s="61">
        <v>0</v>
      </c>
      <c r="FH32" s="61">
        <v>0</v>
      </c>
      <c r="FI32" s="61">
        <v>1.0010814466843674</v>
      </c>
      <c r="FJ32" s="61">
        <v>4.201258024617615E-5</v>
      </c>
      <c r="FK32" s="61">
        <v>0</v>
      </c>
      <c r="FL32" s="61">
        <v>0</v>
      </c>
      <c r="FM32" s="61">
        <v>1.1783334185199248E-7</v>
      </c>
      <c r="FN32" s="61">
        <v>2.8744612120232997E-7</v>
      </c>
      <c r="FO32" s="61">
        <v>5.0179233354955078E-7</v>
      </c>
      <c r="FP32" s="61">
        <v>0</v>
      </c>
      <c r="FQ32" s="61">
        <v>7.2490767008381678E-7</v>
      </c>
      <c r="FR32" s="61">
        <v>6.6356240676843196E-8</v>
      </c>
      <c r="FS32" s="61">
        <v>7.2923491667089294E-7</v>
      </c>
      <c r="FT32" s="61">
        <v>0</v>
      </c>
      <c r="FU32" s="61">
        <v>1.0250578171742286E-7</v>
      </c>
      <c r="FV32" s="61">
        <v>5.7160413490136897E-7</v>
      </c>
      <c r="FW32" s="61">
        <v>2.5677134319403316E-7</v>
      </c>
      <c r="FX32" s="61">
        <v>0</v>
      </c>
      <c r="FY32" s="61">
        <v>2.2714643113184043E-7</v>
      </c>
      <c r="FZ32" s="61">
        <v>1.6545941825740498E-7</v>
      </c>
      <c r="GA32" s="61">
        <v>2.3295476786509112E-7</v>
      </c>
      <c r="GB32" s="61">
        <v>3.123117571105542E-7</v>
      </c>
      <c r="GC32" s="61">
        <v>2.5149358825710931E-7</v>
      </c>
      <c r="GD32" s="61">
        <v>3.2244710119810073E-7</v>
      </c>
      <c r="GE32" s="61">
        <v>0</v>
      </c>
      <c r="GF32" s="61">
        <v>2.0477113402774127E-7</v>
      </c>
      <c r="GG32" s="61">
        <v>1.3109973630467693E-7</v>
      </c>
      <c r="GH32" s="61">
        <v>0</v>
      </c>
      <c r="GI32" s="61">
        <v>7.1401097479859782E-8</v>
      </c>
      <c r="GJ32" s="61">
        <v>3.0388382335925244E-7</v>
      </c>
      <c r="GK32" s="61">
        <v>1.1846921016669247E-7</v>
      </c>
      <c r="GL32" s="61">
        <v>1.2018632656674509E-7</v>
      </c>
      <c r="GM32" s="61">
        <v>6.5504114729089517E-8</v>
      </c>
      <c r="GN32" s="61">
        <v>9.8668233111994807E-8</v>
      </c>
      <c r="GO32" s="61">
        <v>8.4951706676901719E-8</v>
      </c>
      <c r="GP32" s="61">
        <v>7.6850873818147243E-7</v>
      </c>
      <c r="GQ32" s="61">
        <v>9.596904352272577E-7</v>
      </c>
      <c r="GR32" s="61">
        <v>2.4645889113988738E-7</v>
      </c>
      <c r="GS32" s="61">
        <v>1.1397467427891433E-6</v>
      </c>
      <c r="GT32" s="61">
        <v>6.9659747770672065E-7</v>
      </c>
      <c r="GU32" s="61">
        <v>7.6726297999705922E-7</v>
      </c>
      <c r="GV32" s="61">
        <v>6.0419443946506981E-7</v>
      </c>
      <c r="GW32" s="61">
        <v>8.4409756512122688E-7</v>
      </c>
      <c r="GX32" s="61">
        <v>7.5187355290501282E-7</v>
      </c>
      <c r="GY32" s="61">
        <v>2.7237086165169873E-7</v>
      </c>
      <c r="GZ32" s="61">
        <v>1.6040171635559227E-6</v>
      </c>
      <c r="HA32" s="61">
        <v>1.5578188767296008E-4</v>
      </c>
      <c r="HB32" s="61">
        <v>4.3634349936198603E-7</v>
      </c>
      <c r="HC32" s="61">
        <v>5.682648626502197E-7</v>
      </c>
      <c r="HD32" s="61">
        <v>4.2355568167630712E-7</v>
      </c>
      <c r="HE32" s="61">
        <v>1.1312796767381861E-7</v>
      </c>
      <c r="HF32" s="61">
        <v>3.8371958513440688E-8</v>
      </c>
      <c r="HG32" s="61">
        <v>1.9180668745256998E-6</v>
      </c>
      <c r="HH32" s="61">
        <v>1.0174690767104993E-6</v>
      </c>
      <c r="HI32" s="61">
        <v>1.660156446157871E-7</v>
      </c>
      <c r="HJ32" s="61">
        <v>9.6379168730766397E-7</v>
      </c>
      <c r="HK32" s="61">
        <v>0</v>
      </c>
      <c r="HL32" s="61">
        <v>4.020428144182878E-7</v>
      </c>
      <c r="HM32" s="61">
        <v>4.9981815787219818E-6</v>
      </c>
      <c r="HN32" s="61">
        <v>1.1853010050457134E-6</v>
      </c>
      <c r="HO32" s="61">
        <v>2.4535638287723726E-5</v>
      </c>
      <c r="HP32" s="61">
        <v>1.0474356532111068E-6</v>
      </c>
      <c r="HQ32" s="61">
        <v>1.1184632659508227E-6</v>
      </c>
      <c r="HR32" s="61">
        <v>1.1737497527783669E-7</v>
      </c>
      <c r="HS32" s="61">
        <v>5.7232810748240994E-7</v>
      </c>
      <c r="HT32" s="61">
        <v>6.3477417744249326E-7</v>
      </c>
      <c r="HU32" s="61">
        <v>8.6405560910532614E-6</v>
      </c>
      <c r="HV32" s="61">
        <v>1.5312759574018034E-6</v>
      </c>
      <c r="HW32" s="61">
        <v>2.2798146281198171E-5</v>
      </c>
      <c r="HX32" s="61">
        <v>5.6091481961001999E-3</v>
      </c>
      <c r="HY32" s="61">
        <v>4.6324278975767386E-4</v>
      </c>
      <c r="HZ32" s="61">
        <v>2.7867483374446531E-4</v>
      </c>
      <c r="IA32" s="61">
        <v>9.7437852426685793E-5</v>
      </c>
      <c r="IB32" s="61">
        <v>3.5735286984548037E-7</v>
      </c>
      <c r="IC32" s="61">
        <v>3.2803561731412715E-7</v>
      </c>
      <c r="ID32" s="61">
        <v>3.6738154613248627E-7</v>
      </c>
      <c r="IE32" s="61">
        <v>2.0998097787631946E-7</v>
      </c>
      <c r="IF32" s="61">
        <v>1.4432814213575011E-7</v>
      </c>
      <c r="IG32" s="61">
        <v>4.0572139705353709E-6</v>
      </c>
      <c r="IH32" s="61">
        <v>1.5680385574247829E-6</v>
      </c>
      <c r="II32" s="61">
        <v>1.2451350846835166E-6</v>
      </c>
      <c r="IJ32" s="61">
        <v>2.8953811949227374E-6</v>
      </c>
      <c r="IK32" s="61">
        <v>1.3858220780119215E-6</v>
      </c>
      <c r="IL32" s="61">
        <v>1.1433295476699388E-7</v>
      </c>
      <c r="IM32" s="61">
        <v>5.7288117161227312E-5</v>
      </c>
      <c r="IN32" s="61">
        <v>1.0107153860973694</v>
      </c>
      <c r="IO32" s="61">
        <v>0.8878933613055946</v>
      </c>
    </row>
    <row r="33" spans="2:249" x14ac:dyDescent="0.15">
      <c r="B33" s="162" t="s">
        <v>59</v>
      </c>
      <c r="C33" s="116" t="s">
        <v>517</v>
      </c>
      <c r="D33" s="41">
        <v>0.55796567479946202</v>
      </c>
      <c r="E33" s="41">
        <v>9.7336610154617649E-3</v>
      </c>
      <c r="F33" s="40">
        <v>0.92579250265778767</v>
      </c>
      <c r="G33" s="120">
        <v>7.4207497342212325E-2</v>
      </c>
      <c r="H33" s="120">
        <v>0.34128696011146081</v>
      </c>
      <c r="I33" s="120">
        <v>0.10031838588162444</v>
      </c>
      <c r="J33" s="40">
        <v>7.2131263502362127E-3</v>
      </c>
      <c r="K33" s="81">
        <v>1.0733267970483512E-2</v>
      </c>
      <c r="L33" s="120">
        <v>1.0681665720625419E-2</v>
      </c>
      <c r="N33" s="86" t="s">
        <v>145</v>
      </c>
      <c r="O33" s="108">
        <v>55226</v>
      </c>
      <c r="P33" s="183">
        <f>O33/O$35</f>
        <v>1</v>
      </c>
      <c r="Q33" s="164"/>
      <c r="R33" s="17"/>
      <c r="S33" s="17"/>
      <c r="U33" s="161" t="s">
        <v>880</v>
      </c>
      <c r="V33" s="181">
        <f>概要表【係数】!E62</f>
        <v>1.066933048874013</v>
      </c>
      <c r="W33" s="181">
        <f>概要表【係数】!F62</f>
        <v>0.57347110902065523</v>
      </c>
      <c r="X33" s="181">
        <f>概要表【係数】!G62</f>
        <v>0.32003327270948584</v>
      </c>
      <c r="Y33" s="181">
        <f>概要表【係数】!H62</f>
        <v>1.1770577195052223E-7</v>
      </c>
      <c r="Z33" s="181">
        <f>概要表【係数】!I62</f>
        <v>1.0973049422641305E-7</v>
      </c>
      <c r="AB33" s="162" t="s">
        <v>59</v>
      </c>
      <c r="AC33" s="120" t="s">
        <v>517</v>
      </c>
      <c r="AD33" s="40">
        <v>3.6411470665614315E-2</v>
      </c>
      <c r="AE33" s="40">
        <v>2.112676056338028E-3</v>
      </c>
      <c r="AF33" s="40">
        <v>7.0498915401301517E-4</v>
      </c>
      <c r="AG33" s="40">
        <v>0</v>
      </c>
      <c r="AH33" s="40">
        <v>2.0553311298812582E-3</v>
      </c>
      <c r="AI33" s="40">
        <v>0</v>
      </c>
      <c r="AJ33" s="40">
        <v>8.01980198019802E-3</v>
      </c>
      <c r="AK33" s="40">
        <v>2.5426429580270161E-3</v>
      </c>
      <c r="AL33" s="40">
        <v>0</v>
      </c>
      <c r="AM33" s="40">
        <v>0</v>
      </c>
      <c r="AN33" s="40">
        <v>0</v>
      </c>
      <c r="AO33" s="40">
        <v>1.5833333333333335E-2</v>
      </c>
      <c r="AP33" s="40">
        <v>1.2626788036410925E-2</v>
      </c>
      <c r="AQ33" s="40">
        <v>3.16260162601626E-2</v>
      </c>
      <c r="AR33" s="40">
        <v>2.5792507204610952E-2</v>
      </c>
      <c r="AS33" s="40">
        <v>0</v>
      </c>
      <c r="AT33" s="40">
        <v>1.7677165354330709E-2</v>
      </c>
      <c r="AU33" s="40">
        <v>3.0367170626349891E-2</v>
      </c>
      <c r="AV33" s="40">
        <v>0</v>
      </c>
      <c r="AW33" s="40">
        <v>1.3113207547169811E-2</v>
      </c>
      <c r="AX33" s="40">
        <v>0</v>
      </c>
      <c r="AY33" s="40">
        <v>0</v>
      </c>
      <c r="AZ33" s="40">
        <v>0</v>
      </c>
      <c r="BA33" s="40">
        <v>0</v>
      </c>
      <c r="BB33" s="40">
        <v>1.5436150056839713E-2</v>
      </c>
      <c r="BC33" s="40">
        <v>0.12050673409360649</v>
      </c>
      <c r="BD33" s="40">
        <v>0</v>
      </c>
      <c r="BE33" s="40">
        <v>0</v>
      </c>
      <c r="BF33" s="40">
        <v>5.5034396497811132E-3</v>
      </c>
      <c r="BG33" s="40">
        <v>1.2911392405063291E-2</v>
      </c>
      <c r="BH33" s="40">
        <v>2.0571428571428572E-3</v>
      </c>
      <c r="BI33" s="40">
        <v>0</v>
      </c>
      <c r="BJ33" s="40">
        <v>6.565711195240671E-3</v>
      </c>
      <c r="BK33" s="40">
        <v>0</v>
      </c>
      <c r="BL33" s="40">
        <v>1.7945205479452057E-2</v>
      </c>
      <c r="BM33" s="40">
        <v>0</v>
      </c>
      <c r="BN33" s="40">
        <v>7.258724428399519E-4</v>
      </c>
      <c r="BO33" s="40">
        <v>5.38135593220339E-3</v>
      </c>
      <c r="BP33" s="40">
        <v>1.723771015109598E-4</v>
      </c>
      <c r="BQ33" s="40">
        <v>0</v>
      </c>
      <c r="BR33" s="40">
        <v>3.1738702130279521E-3</v>
      </c>
      <c r="BS33" s="40">
        <v>7.2309356408869659E-3</v>
      </c>
      <c r="BT33" s="40">
        <v>6.4394546912590212E-3</v>
      </c>
      <c r="BU33" s="40">
        <v>1.8697888948021996E-3</v>
      </c>
      <c r="BV33" s="40">
        <v>3.2279789998409078E-3</v>
      </c>
      <c r="BW33" s="40">
        <v>2.7080511662904438E-2</v>
      </c>
      <c r="BX33" s="40">
        <v>0</v>
      </c>
      <c r="BY33" s="40">
        <v>7.5572519083969463E-3</v>
      </c>
      <c r="BZ33" s="40">
        <v>4.2452344152498715E-3</v>
      </c>
      <c r="CA33" s="40">
        <v>0</v>
      </c>
      <c r="CB33" s="40">
        <v>3.0165289256198348E-3</v>
      </c>
      <c r="CC33" s="40">
        <v>5.7095193410488998E-3</v>
      </c>
      <c r="CD33" s="40">
        <v>5.4838709677419361E-3</v>
      </c>
      <c r="CE33" s="40">
        <v>6.6666666666666671E-3</v>
      </c>
      <c r="CF33" s="40">
        <v>5.0723278053504423E-3</v>
      </c>
      <c r="CG33" s="40">
        <v>8.6652611740654674E-3</v>
      </c>
      <c r="CH33" s="40">
        <v>8.296642479399827E-3</v>
      </c>
      <c r="CI33" s="40">
        <v>2.0934816678807141E-2</v>
      </c>
      <c r="CJ33" s="40">
        <v>5.6928806513078124E-3</v>
      </c>
      <c r="CK33" s="40">
        <v>2.8780894196056651E-2</v>
      </c>
      <c r="CL33" s="40">
        <v>2.1761305678340702E-4</v>
      </c>
      <c r="CM33" s="40">
        <v>6.0635266510224604E-3</v>
      </c>
      <c r="CN33" s="40">
        <v>7.2396528704939921E-3</v>
      </c>
      <c r="CO33" s="40">
        <v>2.0825675102502474E-3</v>
      </c>
      <c r="CP33" s="40">
        <v>2.2477324263038547E-3</v>
      </c>
      <c r="CQ33" s="40">
        <v>1.9709631960148133E-4</v>
      </c>
      <c r="CR33" s="40">
        <v>2.5304953945730641E-3</v>
      </c>
      <c r="CS33" s="40">
        <v>1.0624730306371961E-3</v>
      </c>
      <c r="CT33" s="40">
        <v>2.6677100760969293E-3</v>
      </c>
      <c r="CU33" s="40">
        <v>9.7044694175173715E-6</v>
      </c>
      <c r="CV33" s="40">
        <v>2.0975285641700432E-5</v>
      </c>
      <c r="CW33" s="40">
        <v>1.6563007030827472E-5</v>
      </c>
      <c r="CX33" s="40">
        <v>2.1426704990854453E-5</v>
      </c>
      <c r="CY33" s="40">
        <v>4.3106606423250703E-5</v>
      </c>
      <c r="CZ33" s="40">
        <v>8.7924970691676433E-5</v>
      </c>
      <c r="DA33" s="40">
        <v>3.6363636363636361E-4</v>
      </c>
      <c r="DB33" s="40">
        <v>7.8780437896459993E-5</v>
      </c>
      <c r="DC33" s="40">
        <v>1.3679890560875513E-4</v>
      </c>
      <c r="DD33" s="40">
        <v>0</v>
      </c>
      <c r="DE33" s="40">
        <v>3.2362459546925564E-5</v>
      </c>
      <c r="DF33" s="40">
        <v>2.2564102564102563E-4</v>
      </c>
      <c r="DG33" s="40">
        <v>4.025819602514014E-4</v>
      </c>
      <c r="DH33" s="40">
        <v>5.0722799898554404E-6</v>
      </c>
      <c r="DI33" s="40">
        <v>0</v>
      </c>
      <c r="DJ33" s="40">
        <v>4.2037064938978456E-4</v>
      </c>
      <c r="DK33" s="40">
        <v>8.1287293358114064E-4</v>
      </c>
      <c r="DL33" s="40">
        <v>0</v>
      </c>
      <c r="DM33" s="40">
        <v>6.2205628948879951E-3</v>
      </c>
      <c r="DN33" s="40">
        <v>2.8785876059952541E-4</v>
      </c>
      <c r="DO33" s="40">
        <v>3.7429898241429191E-5</v>
      </c>
      <c r="DP33" s="40">
        <v>8.1977144326544193E-3</v>
      </c>
      <c r="DQ33" s="40">
        <v>1.5794681308342999E-3</v>
      </c>
      <c r="DR33" s="40">
        <v>8.8333769291132624E-3</v>
      </c>
      <c r="DS33" s="40">
        <v>3.8393756294058407E-3</v>
      </c>
      <c r="DT33" s="40">
        <v>3.0032750330987387E-3</v>
      </c>
      <c r="DU33" s="40">
        <v>2.7529159723875267E-3</v>
      </c>
      <c r="DV33" s="40">
        <v>2.9895447614898714E-3</v>
      </c>
      <c r="DW33" s="40">
        <v>4.8469387755102041E-3</v>
      </c>
      <c r="DX33" s="40">
        <v>5.0367282931660616E-3</v>
      </c>
      <c r="DY33" s="40">
        <v>3.7969919390889294E-3</v>
      </c>
      <c r="DZ33" s="40">
        <v>3.0536265432098766E-3</v>
      </c>
      <c r="EA33" s="40">
        <v>2.2277934248582289E-3</v>
      </c>
      <c r="EB33" s="40">
        <v>2.568258149489628E-2</v>
      </c>
      <c r="EC33" s="40">
        <v>2.8269075794206222E-3</v>
      </c>
      <c r="ED33" s="40">
        <v>6.2909292035398228E-3</v>
      </c>
      <c r="EE33" s="40">
        <v>9.3384879725085905E-3</v>
      </c>
      <c r="EF33" s="40">
        <v>1.2016206418594732E-3</v>
      </c>
      <c r="EG33" s="40">
        <v>4.3150414435052954E-3</v>
      </c>
      <c r="EI33" s="162" t="s">
        <v>59</v>
      </c>
      <c r="EJ33" s="120" t="s">
        <v>517</v>
      </c>
      <c r="EK33" s="81">
        <v>2.7411457096458793E-3</v>
      </c>
      <c r="EL33" s="120">
        <v>1.7312032936145447E-4</v>
      </c>
      <c r="EM33" s="120">
        <v>7.217220455708778E-5</v>
      </c>
      <c r="EN33" s="120">
        <v>9.1545799544566841E-6</v>
      </c>
      <c r="EO33" s="120">
        <v>1.9061756737942003E-4</v>
      </c>
      <c r="EP33" s="120">
        <v>0</v>
      </c>
      <c r="EQ33" s="120">
        <v>6.3102008203892908E-4</v>
      </c>
      <c r="ER33" s="120">
        <v>2.1857066657772183E-4</v>
      </c>
      <c r="ES33" s="120">
        <v>0</v>
      </c>
      <c r="ET33" s="120">
        <v>0</v>
      </c>
      <c r="EU33" s="120">
        <v>0</v>
      </c>
      <c r="EV33" s="120">
        <v>1.1980968238043386E-3</v>
      </c>
      <c r="EW33" s="120">
        <v>9.5949230502652752E-4</v>
      </c>
      <c r="EX33" s="120">
        <v>2.3843363994726372E-3</v>
      </c>
      <c r="EY33" s="120">
        <v>1.9513208014885354E-3</v>
      </c>
      <c r="EZ33" s="120">
        <v>0</v>
      </c>
      <c r="FA33" s="120">
        <v>1.3314471282296395E-3</v>
      </c>
      <c r="FB33" s="120">
        <v>2.2850179427168762E-3</v>
      </c>
      <c r="FC33" s="120">
        <v>0</v>
      </c>
      <c r="FD33" s="120">
        <v>1.0023048957987131E-3</v>
      </c>
      <c r="FE33" s="120">
        <v>0</v>
      </c>
      <c r="FF33" s="120">
        <v>0</v>
      </c>
      <c r="FG33" s="120">
        <v>0</v>
      </c>
      <c r="FH33" s="120">
        <v>0</v>
      </c>
      <c r="FI33" s="120">
        <v>1.1685684062407876E-3</v>
      </c>
      <c r="FJ33" s="120">
        <v>1.00903482851385</v>
      </c>
      <c r="FK33" s="120">
        <v>0</v>
      </c>
      <c r="FL33" s="120">
        <v>0</v>
      </c>
      <c r="FM33" s="120">
        <v>4.2428488528348571E-4</v>
      </c>
      <c r="FN33" s="120">
        <v>9.8241058574748737E-4</v>
      </c>
      <c r="FO33" s="120">
        <v>1.683851872382413E-4</v>
      </c>
      <c r="FP33" s="120">
        <v>0</v>
      </c>
      <c r="FQ33" s="120">
        <v>5.3210265079848878E-4</v>
      </c>
      <c r="FR33" s="120">
        <v>1.3533612293248471E-5</v>
      </c>
      <c r="FS33" s="120">
        <v>1.3622106212728764E-3</v>
      </c>
      <c r="FT33" s="120">
        <v>0</v>
      </c>
      <c r="FU33" s="120">
        <v>6.2773436515523791E-5</v>
      </c>
      <c r="FV33" s="120">
        <v>4.1914263489622327E-4</v>
      </c>
      <c r="FW33" s="120">
        <v>2.7518844789373536E-5</v>
      </c>
      <c r="FX33" s="120">
        <v>0</v>
      </c>
      <c r="FY33" s="120">
        <v>2.4572795624951225E-4</v>
      </c>
      <c r="FZ33" s="120">
        <v>5.586098231289044E-4</v>
      </c>
      <c r="GA33" s="120">
        <v>4.9956269020660113E-4</v>
      </c>
      <c r="GB33" s="120">
        <v>1.5564411021813014E-4</v>
      </c>
      <c r="GC33" s="120">
        <v>2.5859568838491637E-4</v>
      </c>
      <c r="GD33" s="120">
        <v>2.0546865560111373E-3</v>
      </c>
      <c r="GE33" s="120">
        <v>0</v>
      </c>
      <c r="GF33" s="120">
        <v>5.8074452364593196E-4</v>
      </c>
      <c r="GG33" s="120">
        <v>3.3234382577980242E-4</v>
      </c>
      <c r="GH33" s="120">
        <v>0</v>
      </c>
      <c r="GI33" s="120">
        <v>2.3496669119015239E-4</v>
      </c>
      <c r="GJ33" s="120">
        <v>4.3989588503748041E-4</v>
      </c>
      <c r="GK33" s="120">
        <v>4.2194170611529672E-4</v>
      </c>
      <c r="GL33" s="120">
        <v>5.1136544005259349E-4</v>
      </c>
      <c r="GM33" s="120">
        <v>5.2177492407010919E-4</v>
      </c>
      <c r="GN33" s="120">
        <v>8.0446427712856528E-4</v>
      </c>
      <c r="GO33" s="120">
        <v>7.2011482212316414E-4</v>
      </c>
      <c r="GP33" s="120">
        <v>1.6396180650331662E-3</v>
      </c>
      <c r="GQ33" s="120">
        <v>4.9656153127709791E-4</v>
      </c>
      <c r="GR33" s="120">
        <v>2.1734352148557339E-3</v>
      </c>
      <c r="GS33" s="120">
        <v>3.2282624808953708E-5</v>
      </c>
      <c r="GT33" s="120">
        <v>4.8132612944644149E-4</v>
      </c>
      <c r="GU33" s="120">
        <v>5.7095522840832974E-4</v>
      </c>
      <c r="GV33" s="120">
        <v>1.9197869398166392E-4</v>
      </c>
      <c r="GW33" s="120">
        <v>1.9329480091165687E-4</v>
      </c>
      <c r="GX33" s="120">
        <v>3.3513794696787857E-5</v>
      </c>
      <c r="GY33" s="120">
        <v>2.0819287316471962E-4</v>
      </c>
      <c r="GZ33" s="120">
        <v>1.2752113834797187E-4</v>
      </c>
      <c r="HA33" s="120">
        <v>2.2194555948125693E-4</v>
      </c>
      <c r="HB33" s="120">
        <v>1.9128970659428455E-5</v>
      </c>
      <c r="HC33" s="120">
        <v>2.0000926430125155E-5</v>
      </c>
      <c r="HD33" s="120">
        <v>1.7545520997806399E-5</v>
      </c>
      <c r="HE33" s="120">
        <v>1.4870468424556832E-5</v>
      </c>
      <c r="HF33" s="120">
        <v>9.3353038670391303E-6</v>
      </c>
      <c r="HG33" s="120">
        <v>3.8959216804425579E-5</v>
      </c>
      <c r="HH33" s="120">
        <v>4.3113934210414741E-5</v>
      </c>
      <c r="HI33" s="120">
        <v>7.4186330332386862E-5</v>
      </c>
      <c r="HJ33" s="120">
        <v>2.1837833469479083E-5</v>
      </c>
      <c r="HK33" s="120">
        <v>0</v>
      </c>
      <c r="HL33" s="120">
        <v>2.0503627692040516E-5</v>
      </c>
      <c r="HM33" s="120">
        <v>5.0797953617267747E-5</v>
      </c>
      <c r="HN33" s="120">
        <v>5.738887132301559E-5</v>
      </c>
      <c r="HO33" s="120">
        <v>8.4973151518956183E-6</v>
      </c>
      <c r="HP33" s="120">
        <v>2.1578244485904255E-5</v>
      </c>
      <c r="HQ33" s="120">
        <v>7.620597582451152E-5</v>
      </c>
      <c r="HR33" s="120">
        <v>9.1494794524770305E-5</v>
      </c>
      <c r="HS33" s="120">
        <v>4.1799178703739873E-5</v>
      </c>
      <c r="HT33" s="120">
        <v>4.961801581604069E-4</v>
      </c>
      <c r="HU33" s="120">
        <v>3.9241445335977702E-5</v>
      </c>
      <c r="HV33" s="120">
        <v>1.7478344349912436E-5</v>
      </c>
      <c r="HW33" s="120">
        <v>6.422056468068446E-4</v>
      </c>
      <c r="HX33" s="120">
        <v>1.5612136355053175E-4</v>
      </c>
      <c r="HY33" s="120">
        <v>7.0197950061681399E-4</v>
      </c>
      <c r="HZ33" s="120">
        <v>3.3311890125303648E-4</v>
      </c>
      <c r="IA33" s="120">
        <v>2.5702908438398481E-4</v>
      </c>
      <c r="IB33" s="120">
        <v>2.3291347752502206E-4</v>
      </c>
      <c r="IC33" s="120">
        <v>2.6228378861374054E-4</v>
      </c>
      <c r="ID33" s="120">
        <v>4.0381146597563033E-4</v>
      </c>
      <c r="IE33" s="120">
        <v>4.2910788289865937E-4</v>
      </c>
      <c r="IF33" s="120">
        <v>3.070655441867565E-4</v>
      </c>
      <c r="IG33" s="120">
        <v>2.7075711376247166E-4</v>
      </c>
      <c r="IH33" s="120">
        <v>1.9264186914241745E-4</v>
      </c>
      <c r="II33" s="120">
        <v>1.9733579434483913E-3</v>
      </c>
      <c r="IJ33" s="120">
        <v>2.3295059362298914E-4</v>
      </c>
      <c r="IK33" s="120">
        <v>4.8924313865018572E-4</v>
      </c>
      <c r="IL33" s="120">
        <v>7.2539694833387292E-4</v>
      </c>
      <c r="IM33" s="120">
        <v>1.1258683640623395E-4</v>
      </c>
      <c r="IN33" s="40">
        <v>1.0529573569022779</v>
      </c>
      <c r="IO33" s="40">
        <v>0.92500209237079056</v>
      </c>
    </row>
    <row r="34" spans="2:249" x14ac:dyDescent="0.15">
      <c r="B34" s="155" t="s">
        <v>60</v>
      </c>
      <c r="C34" s="41" t="s">
        <v>158</v>
      </c>
      <c r="D34" s="41">
        <v>0.33247744366539334</v>
      </c>
      <c r="E34" s="41">
        <v>1.5412806459017195E-2</v>
      </c>
      <c r="F34" s="40">
        <v>1.0000000000000002</v>
      </c>
      <c r="G34" s="40">
        <v>0</v>
      </c>
      <c r="H34" s="40">
        <v>0</v>
      </c>
      <c r="I34" s="40">
        <v>0</v>
      </c>
      <c r="J34" s="40">
        <v>1.2764270394119101E-2</v>
      </c>
      <c r="K34" s="54">
        <v>0</v>
      </c>
      <c r="L34" s="40">
        <v>0</v>
      </c>
      <c r="N34" s="158" t="s">
        <v>513</v>
      </c>
      <c r="O34" s="97">
        <v>0</v>
      </c>
      <c r="P34" s="183">
        <f>O34/O$35</f>
        <v>0</v>
      </c>
      <c r="Q34" s="164"/>
      <c r="R34" s="17"/>
      <c r="S34" s="17"/>
      <c r="U34" s="161" t="s">
        <v>8</v>
      </c>
      <c r="V34" s="181">
        <f>概要表【係数】!E63</f>
        <v>0.81656087162079005</v>
      </c>
      <c r="W34" s="181">
        <f>概要表【係数】!F63</f>
        <v>0.43823229427107174</v>
      </c>
      <c r="X34" s="181">
        <f>概要表【係数】!G63</f>
        <v>0.2521035621735116</v>
      </c>
      <c r="Y34" s="181">
        <f>概要表【係数】!H63</f>
        <v>9.8059387421746075E-8</v>
      </c>
      <c r="Z34" s="181">
        <f>概要表【係数】!I63</f>
        <v>9.2042264395428864E-8</v>
      </c>
      <c r="AB34" s="155" t="s">
        <v>60</v>
      </c>
      <c r="AC34" s="40" t="s">
        <v>158</v>
      </c>
      <c r="AD34" s="40">
        <v>1.0236779794790844E-2</v>
      </c>
      <c r="AE34" s="40">
        <v>1.2676056338028169E-3</v>
      </c>
      <c r="AF34" s="40">
        <v>4.934924078091107E-4</v>
      </c>
      <c r="AG34" s="40">
        <v>0.01</v>
      </c>
      <c r="AH34" s="40">
        <v>6.7195495164646832E-2</v>
      </c>
      <c r="AI34" s="40">
        <v>0</v>
      </c>
      <c r="AJ34" s="40">
        <v>2.8415841584158417E-2</v>
      </c>
      <c r="AK34" s="40">
        <v>4.0457393256799331E-3</v>
      </c>
      <c r="AL34" s="40">
        <v>0</v>
      </c>
      <c r="AM34" s="40">
        <v>0</v>
      </c>
      <c r="AN34" s="40">
        <v>0</v>
      </c>
      <c r="AO34" s="40">
        <v>1.0625000000000001E-2</v>
      </c>
      <c r="AP34" s="40">
        <v>2.1716514954486345E-3</v>
      </c>
      <c r="AQ34" s="40">
        <v>1.9512195121951219E-3</v>
      </c>
      <c r="AR34" s="40">
        <v>2.0021234642802971E-3</v>
      </c>
      <c r="AS34" s="40">
        <v>0</v>
      </c>
      <c r="AT34" s="40">
        <v>2.716535433070866E-3</v>
      </c>
      <c r="AU34" s="40">
        <v>1.6990640748740099E-3</v>
      </c>
      <c r="AV34" s="40">
        <v>0</v>
      </c>
      <c r="AW34" s="40">
        <v>1.6886792452830188E-2</v>
      </c>
      <c r="AX34" s="40">
        <v>0</v>
      </c>
      <c r="AY34" s="40">
        <v>0</v>
      </c>
      <c r="AZ34" s="40">
        <v>0</v>
      </c>
      <c r="BA34" s="40">
        <v>0</v>
      </c>
      <c r="BB34" s="40">
        <v>1.946949602122016E-3</v>
      </c>
      <c r="BC34" s="40">
        <v>5.7665514216419834E-3</v>
      </c>
      <c r="BD34" s="40">
        <v>0</v>
      </c>
      <c r="BE34" s="40">
        <v>0</v>
      </c>
      <c r="BF34" s="40">
        <v>9.4642484886387325E-4</v>
      </c>
      <c r="BG34" s="40">
        <v>4.0928270042194089E-3</v>
      </c>
      <c r="BH34" s="40">
        <v>1.9428571428571431E-3</v>
      </c>
      <c r="BI34" s="40">
        <v>0</v>
      </c>
      <c r="BJ34" s="40">
        <v>8.3071930773391013E-3</v>
      </c>
      <c r="BK34" s="40">
        <v>4.9999999999999996E-2</v>
      </c>
      <c r="BL34" s="40">
        <v>1.5114155251141553E-2</v>
      </c>
      <c r="BM34" s="40">
        <v>0</v>
      </c>
      <c r="BN34" s="40">
        <v>2.4327316486161253E-3</v>
      </c>
      <c r="BO34" s="40">
        <v>2.5847457627118644E-3</v>
      </c>
      <c r="BP34" s="40">
        <v>1.4002979357310066E-3</v>
      </c>
      <c r="BQ34" s="40">
        <v>0</v>
      </c>
      <c r="BR34" s="40">
        <v>1.3828346262775521E-3</v>
      </c>
      <c r="BS34" s="40">
        <v>2.69875608436993E-3</v>
      </c>
      <c r="BT34" s="40">
        <v>2.8695535952953754E-3</v>
      </c>
      <c r="BU34" s="40">
        <v>1.3881497250310449E-3</v>
      </c>
      <c r="BV34" s="40">
        <v>8.2886991568117941E-4</v>
      </c>
      <c r="BW34" s="40">
        <v>7.4241284173564084E-4</v>
      </c>
      <c r="BX34" s="40">
        <v>0</v>
      </c>
      <c r="BY34" s="40">
        <v>1.3072519083969466E-3</v>
      </c>
      <c r="BZ34" s="40">
        <v>1.1360123647604328E-3</v>
      </c>
      <c r="CA34" s="40">
        <v>0</v>
      </c>
      <c r="CB34" s="40">
        <v>2.0661157024793391E-4</v>
      </c>
      <c r="CC34" s="40">
        <v>1.2494352344211588E-3</v>
      </c>
      <c r="CD34" s="40">
        <v>6.4516129032258064E-4</v>
      </c>
      <c r="CE34" s="40">
        <v>3.5196687370600419E-4</v>
      </c>
      <c r="CF34" s="40">
        <v>5.6742525118024455E-4</v>
      </c>
      <c r="CG34" s="40">
        <v>6.3111409245905311E-4</v>
      </c>
      <c r="CH34" s="40">
        <v>2.2846974541876771E-3</v>
      </c>
      <c r="CI34" s="40">
        <v>2.527867911617332E-3</v>
      </c>
      <c r="CJ34" s="40">
        <v>4.7670188809977483E-3</v>
      </c>
      <c r="CK34" s="40">
        <v>7.7756178839211328E-4</v>
      </c>
      <c r="CL34" s="40">
        <v>6.8412104726283578E-3</v>
      </c>
      <c r="CM34" s="40">
        <v>2.3286121354341269E-3</v>
      </c>
      <c r="CN34" s="40">
        <v>3.3317757009345794E-3</v>
      </c>
      <c r="CO34" s="40">
        <v>1.0595928177576699E-2</v>
      </c>
      <c r="CP34" s="40">
        <v>4.7845804988662132E-3</v>
      </c>
      <c r="CQ34" s="40">
        <v>3.2273063939960017E-2</v>
      </c>
      <c r="CR34" s="40">
        <v>2.8416728902165796E-2</v>
      </c>
      <c r="CS34" s="40">
        <v>1.0907129500886993E-2</v>
      </c>
      <c r="CT34" s="40">
        <v>1.1873819418209293E-2</v>
      </c>
      <c r="CU34" s="40">
        <v>1.7374753367075577E-3</v>
      </c>
      <c r="CV34" s="40">
        <v>4.522063134306969E-4</v>
      </c>
      <c r="CW34" s="40">
        <v>1.2466197944835046E-3</v>
      </c>
      <c r="CX34" s="40">
        <v>7.7554220015678074E-4</v>
      </c>
      <c r="CY34" s="40">
        <v>1.0990352912443523E-6</v>
      </c>
      <c r="CZ34" s="40">
        <v>3.1964723436001281E-3</v>
      </c>
      <c r="DA34" s="40">
        <v>6.220992122631467E-2</v>
      </c>
      <c r="DB34" s="40">
        <v>0.33255934110906488</v>
      </c>
      <c r="DC34" s="40">
        <v>6.6485362517099869E-2</v>
      </c>
      <c r="DD34" s="40">
        <v>0</v>
      </c>
      <c r="DE34" s="40">
        <v>2.6472491909385113E-2</v>
      </c>
      <c r="DF34" s="40">
        <v>1.3333333333333333E-3</v>
      </c>
      <c r="DG34" s="40">
        <v>1.6859181246815017E-3</v>
      </c>
      <c r="DH34" s="40">
        <v>4.8110575703778843E-3</v>
      </c>
      <c r="DI34" s="40">
        <v>6.8924302788844619E-4</v>
      </c>
      <c r="DJ34" s="40">
        <v>1.0697604339309928E-3</v>
      </c>
      <c r="DK34" s="40">
        <v>6.7201408588476964E-4</v>
      </c>
      <c r="DL34" s="40">
        <v>2.5198938992042439E-4</v>
      </c>
      <c r="DM34" s="40">
        <v>1.6197587593337161E-3</v>
      </c>
      <c r="DN34" s="40">
        <v>8.8149788589229252E-3</v>
      </c>
      <c r="DO34" s="40">
        <v>1.5990813814804477E-3</v>
      </c>
      <c r="DP34" s="40">
        <v>8.0544694110617834E-3</v>
      </c>
      <c r="DQ34" s="40">
        <v>2.023016844956651E-3</v>
      </c>
      <c r="DR34" s="40">
        <v>3.408318074810358E-3</v>
      </c>
      <c r="DS34" s="40">
        <v>2.0748813120414328E-3</v>
      </c>
      <c r="DT34" s="40">
        <v>3.046826005156435E-3</v>
      </c>
      <c r="DU34" s="40">
        <v>3.9942870745060706E-3</v>
      </c>
      <c r="DV34" s="40">
        <v>2.0529296449575255E-3</v>
      </c>
      <c r="DW34" s="40">
        <v>1.1394557823129253E-3</v>
      </c>
      <c r="DX34" s="40">
        <v>4.6236381644106971E-3</v>
      </c>
      <c r="DY34" s="40">
        <v>1.6289096860714954E-3</v>
      </c>
      <c r="DZ34" s="40">
        <v>2.4614197530864199E-3</v>
      </c>
      <c r="EA34" s="40">
        <v>3.7870846331636717E-3</v>
      </c>
      <c r="EB34" s="40">
        <v>7.9203161014158707E-3</v>
      </c>
      <c r="EC34" s="40">
        <v>8.0739703948763623E-3</v>
      </c>
      <c r="ED34" s="40">
        <v>3.0420353982300885E-3</v>
      </c>
      <c r="EE34" s="40">
        <v>0</v>
      </c>
      <c r="EF34" s="40">
        <v>1.9348544620961722E-2</v>
      </c>
      <c r="EG34" s="40">
        <v>8.9003979142934422E-3</v>
      </c>
      <c r="EI34" s="155" t="s">
        <v>60</v>
      </c>
      <c r="EJ34" s="40" t="s">
        <v>158</v>
      </c>
      <c r="EK34" s="54">
        <v>-6.066207819245375E-18</v>
      </c>
      <c r="EL34" s="40">
        <v>-1.6926998325617779E-18</v>
      </c>
      <c r="EM34" s="40">
        <v>-1.4222040178827387E-18</v>
      </c>
      <c r="EN34" s="40">
        <v>-4.3621248967959619E-18</v>
      </c>
      <c r="EO34" s="40">
        <v>-1.7124559926115506E-17</v>
      </c>
      <c r="EP34" s="40">
        <v>0</v>
      </c>
      <c r="EQ34" s="40">
        <v>-2.5971752273978404E-17</v>
      </c>
      <c r="ER34" s="40">
        <v>-1.7702582990888244E-18</v>
      </c>
      <c r="ES34" s="40">
        <v>0</v>
      </c>
      <c r="ET34" s="40">
        <v>0</v>
      </c>
      <c r="EU34" s="40">
        <v>0</v>
      </c>
      <c r="EV34" s="40">
        <v>-3.756022028704717E-18</v>
      </c>
      <c r="EW34" s="40">
        <v>-1.3431327173943415E-18</v>
      </c>
      <c r="EX34" s="40">
        <v>-2.0892437012771635E-18</v>
      </c>
      <c r="EY34" s="40">
        <v>-1.2700157050772286E-18</v>
      </c>
      <c r="EZ34" s="40">
        <v>0</v>
      </c>
      <c r="FA34" s="40">
        <v>-1.2347677672539531E-18</v>
      </c>
      <c r="FB34" s="40">
        <v>-1.3814920079981559E-18</v>
      </c>
      <c r="FC34" s="40">
        <v>0</v>
      </c>
      <c r="FD34" s="40">
        <v>-5.2362420091862631E-18</v>
      </c>
      <c r="FE34" s="40">
        <v>0</v>
      </c>
      <c r="FF34" s="40">
        <v>0</v>
      </c>
      <c r="FG34" s="40">
        <v>0</v>
      </c>
      <c r="FH34" s="40">
        <v>0</v>
      </c>
      <c r="FI34" s="40">
        <v>-8.5683303121231364E-19</v>
      </c>
      <c r="FJ34" s="40">
        <v>-1.7942002247797559E-18</v>
      </c>
      <c r="FK34" s="40">
        <v>1</v>
      </c>
      <c r="FL34" s="40">
        <v>0</v>
      </c>
      <c r="FM34" s="40">
        <v>-6.5655494120754407E-19</v>
      </c>
      <c r="FN34" s="40">
        <v>-1.3448441977027936E-18</v>
      </c>
      <c r="FO34" s="40">
        <v>-1.5860530743768512E-18</v>
      </c>
      <c r="FP34" s="40">
        <v>0</v>
      </c>
      <c r="FQ34" s="40">
        <v>-5.3858719114158259E-18</v>
      </c>
      <c r="FR34" s="40">
        <v>-1.183555375424608E-17</v>
      </c>
      <c r="FS34" s="40">
        <v>-4.193769387480939E-18</v>
      </c>
      <c r="FT34" s="40">
        <v>0</v>
      </c>
      <c r="FU34" s="40">
        <v>-1.1620171193996773E-18</v>
      </c>
      <c r="FV34" s="40">
        <v>-1.9825782587131825E-18</v>
      </c>
      <c r="FW34" s="40">
        <v>-1.1090329327578863E-18</v>
      </c>
      <c r="FX34" s="40">
        <v>0</v>
      </c>
      <c r="FY34" s="40">
        <v>-1.0466961400762479E-18</v>
      </c>
      <c r="FZ34" s="40">
        <v>-1.684576480622403E-18</v>
      </c>
      <c r="GA34" s="40">
        <v>-1.6528772083474657E-18</v>
      </c>
      <c r="GB34" s="40">
        <v>-9.7662866979590384E-19</v>
      </c>
      <c r="GC34" s="40">
        <v>-7.897407108666766E-19</v>
      </c>
      <c r="GD34" s="40">
        <v>-1.1407008876863848E-18</v>
      </c>
      <c r="GE34" s="40">
        <v>0</v>
      </c>
      <c r="GF34" s="40">
        <v>-7.1509631251909658E-19</v>
      </c>
      <c r="GG34" s="40">
        <v>-6.8603661812775607E-19</v>
      </c>
      <c r="GH34" s="40">
        <v>0</v>
      </c>
      <c r="GI34" s="40">
        <v>-3.6802808955031499E-19</v>
      </c>
      <c r="GJ34" s="40">
        <v>-7.7361444732990614E-19</v>
      </c>
      <c r="GK34" s="40">
        <v>-3.3126557483329043E-19</v>
      </c>
      <c r="GL34" s="40">
        <v>-5.7506684589578109E-19</v>
      </c>
      <c r="GM34" s="40">
        <v>-5.29684602839304E-19</v>
      </c>
      <c r="GN34" s="40">
        <v>-5.3621517236982578E-19</v>
      </c>
      <c r="GO34" s="40">
        <v>-9.2568973864565306E-19</v>
      </c>
      <c r="GP34" s="40">
        <v>-1.0878571738787678E-18</v>
      </c>
      <c r="GQ34" s="40">
        <v>-1.5565408890121109E-18</v>
      </c>
      <c r="GR34" s="40">
        <v>-3.12420538393855E-18</v>
      </c>
      <c r="GS34" s="40">
        <v>-4.6870531495549453E-18</v>
      </c>
      <c r="GT34" s="40">
        <v>-2.2867189899128405E-18</v>
      </c>
      <c r="GU34" s="40">
        <v>-2.6273734976686882E-18</v>
      </c>
      <c r="GV34" s="40">
        <v>-4.4340729778365533E-18</v>
      </c>
      <c r="GW34" s="40">
        <v>-2.4735987267820131E-18</v>
      </c>
      <c r="GX34" s="40">
        <v>-8.151736426929128E-18</v>
      </c>
      <c r="GY34" s="40">
        <v>-6.9997227210402543E-18</v>
      </c>
      <c r="GZ34" s="40">
        <v>-3.7169968295952433E-18</v>
      </c>
      <c r="HA34" s="40">
        <v>-5.1198238914131802E-18</v>
      </c>
      <c r="HB34" s="40">
        <v>-3.1742330748951312E-18</v>
      </c>
      <c r="HC34" s="40">
        <v>-8.699878567463643E-19</v>
      </c>
      <c r="HD34" s="40">
        <v>-9.0053983931269063E-19</v>
      </c>
      <c r="HE34" s="40">
        <v>-5.6067711854963674E-19</v>
      </c>
      <c r="HF34" s="40">
        <v>-1.227293117429164E-19</v>
      </c>
      <c r="HG34" s="40">
        <v>-1.4323687566230522E-18</v>
      </c>
      <c r="HH34" s="40">
        <v>-1.4177738614709021E-17</v>
      </c>
      <c r="HI34" s="40">
        <v>-7.4414222359781282E-17</v>
      </c>
      <c r="HJ34" s="40">
        <v>-1.5697150993508307E-17</v>
      </c>
      <c r="HK34" s="40">
        <v>0</v>
      </c>
      <c r="HL34" s="40">
        <v>-6.239503322965299E-18</v>
      </c>
      <c r="HM34" s="40">
        <v>-9.187182580661437E-19</v>
      </c>
      <c r="HN34" s="40">
        <v>-9.5570488878100922E-19</v>
      </c>
      <c r="HO34" s="40">
        <v>-2.123600830621635E-18</v>
      </c>
      <c r="HP34" s="40">
        <v>-8.7039584227621819E-19</v>
      </c>
      <c r="HQ34" s="40">
        <v>-9.8099712299526204E-19</v>
      </c>
      <c r="HR34" s="40">
        <v>-1.3497833039312161E-18</v>
      </c>
      <c r="HS34" s="40">
        <v>-5.8177403431061456E-19</v>
      </c>
      <c r="HT34" s="40">
        <v>-1.6277072058839362E-18</v>
      </c>
      <c r="HU34" s="40">
        <v>-2.7418008527826648E-18</v>
      </c>
      <c r="HV34" s="40">
        <v>-1.3191655462061127E-18</v>
      </c>
      <c r="HW34" s="40">
        <v>-2.5623369703152411E-18</v>
      </c>
      <c r="HX34" s="40">
        <v>-1.0263929780555828E-18</v>
      </c>
      <c r="HY34" s="40">
        <v>-1.3508914580051719E-18</v>
      </c>
      <c r="HZ34" s="40">
        <v>-1.4385448562058904E-18</v>
      </c>
      <c r="IA34" s="40">
        <v>-1.4464830495886239E-18</v>
      </c>
      <c r="IB34" s="40">
        <v>-2.2968611611755533E-18</v>
      </c>
      <c r="IC34" s="40">
        <v>-1.499826895935774E-18</v>
      </c>
      <c r="ID34" s="40">
        <v>-1.4304471109336057E-18</v>
      </c>
      <c r="IE34" s="40">
        <v>-1.6064640029273959E-18</v>
      </c>
      <c r="IF34" s="40">
        <v>-9.5652290496235744E-19</v>
      </c>
      <c r="IG34" s="40">
        <v>-3.3825660259597835E-18</v>
      </c>
      <c r="IH34" s="40">
        <v>-1.5354230889818518E-18</v>
      </c>
      <c r="II34" s="40">
        <v>-3.1855000956714865E-18</v>
      </c>
      <c r="IJ34" s="40">
        <v>-3.9630602824733142E-18</v>
      </c>
      <c r="IK34" s="40">
        <v>-2.841112500554818E-18</v>
      </c>
      <c r="IL34" s="40">
        <v>-5.7789290907874732E-19</v>
      </c>
      <c r="IM34" s="40">
        <v>-6.2237122094453766E-18</v>
      </c>
      <c r="IN34" s="40">
        <v>0.99999999999999978</v>
      </c>
      <c r="IO34" s="40">
        <v>0.87848010777195917</v>
      </c>
    </row>
    <row r="35" spans="2:249" x14ac:dyDescent="0.15">
      <c r="B35" s="155" t="s">
        <v>61</v>
      </c>
      <c r="C35" s="41" t="s">
        <v>159</v>
      </c>
      <c r="D35" s="41">
        <v>-0.95538057742782156</v>
      </c>
      <c r="E35" s="41">
        <v>-1.3123359580052493E-3</v>
      </c>
      <c r="F35" s="40">
        <v>1.0000000000000002</v>
      </c>
      <c r="G35" s="40">
        <v>0</v>
      </c>
      <c r="H35" s="40">
        <v>0</v>
      </c>
      <c r="I35" s="40">
        <v>0</v>
      </c>
      <c r="J35" s="40">
        <v>0</v>
      </c>
      <c r="K35" s="54">
        <v>0</v>
      </c>
      <c r="L35" s="40">
        <v>0</v>
      </c>
      <c r="N35" s="158" t="s">
        <v>523</v>
      </c>
      <c r="O35" s="97">
        <f>SUM(O33:O34)</f>
        <v>55226</v>
      </c>
      <c r="P35" s="176"/>
      <c r="R35" s="17"/>
      <c r="S35" s="17"/>
      <c r="U35" s="161" t="s">
        <v>881</v>
      </c>
      <c r="V35" s="181">
        <f>概要表【係数】!E64</f>
        <v>0.16622669561141301</v>
      </c>
      <c r="W35" s="181">
        <f>概要表【係数】!F64</f>
        <v>8.4859561837170888E-2</v>
      </c>
      <c r="X35" s="181">
        <f>概要表【係数】!G64</f>
        <v>4.1375036638548163E-2</v>
      </c>
      <c r="Y35" s="181">
        <f>概要表【係数】!H64</f>
        <v>1.1661832520972433E-8</v>
      </c>
      <c r="Z35" s="181">
        <f>概要表【係数】!I64</f>
        <v>1.0555386293060802E-8</v>
      </c>
      <c r="AB35" s="155" t="s">
        <v>61</v>
      </c>
      <c r="AC35" s="40" t="s">
        <v>159</v>
      </c>
      <c r="AD35" s="40">
        <v>0</v>
      </c>
      <c r="AE35" s="40">
        <v>0</v>
      </c>
      <c r="AF35" s="40">
        <v>0</v>
      </c>
      <c r="AG35" s="40">
        <v>0</v>
      </c>
      <c r="AH35" s="40">
        <v>0</v>
      </c>
      <c r="AI35" s="40">
        <v>0</v>
      </c>
      <c r="AJ35" s="40">
        <v>9.9009900990099017E-5</v>
      </c>
      <c r="AK35" s="40">
        <v>0</v>
      </c>
      <c r="AL35" s="40">
        <v>0</v>
      </c>
      <c r="AM35" s="40">
        <v>0</v>
      </c>
      <c r="AN35" s="40">
        <v>0</v>
      </c>
      <c r="AO35" s="40">
        <v>0</v>
      </c>
      <c r="AP35" s="40">
        <v>0</v>
      </c>
      <c r="AQ35" s="40">
        <v>0</v>
      </c>
      <c r="AR35" s="40">
        <v>0</v>
      </c>
      <c r="AS35" s="40">
        <v>0</v>
      </c>
      <c r="AT35" s="40">
        <v>0</v>
      </c>
      <c r="AU35" s="40">
        <v>0</v>
      </c>
      <c r="AV35" s="40">
        <v>0</v>
      </c>
      <c r="AW35" s="40">
        <v>4.2452830188679245E-4</v>
      </c>
      <c r="AX35" s="40">
        <v>0</v>
      </c>
      <c r="AY35" s="40">
        <v>0</v>
      </c>
      <c r="AZ35" s="40">
        <v>0</v>
      </c>
      <c r="BA35" s="40">
        <v>0</v>
      </c>
      <c r="BB35" s="40">
        <v>0</v>
      </c>
      <c r="BC35" s="40">
        <v>1.3210175963672017E-4</v>
      </c>
      <c r="BD35" s="40">
        <v>0</v>
      </c>
      <c r="BE35" s="40">
        <v>0</v>
      </c>
      <c r="BF35" s="40">
        <v>5.211590577444236E-5</v>
      </c>
      <c r="BG35" s="40">
        <v>0</v>
      </c>
      <c r="BH35" s="40">
        <v>0</v>
      </c>
      <c r="BI35" s="40">
        <v>0</v>
      </c>
      <c r="BJ35" s="40">
        <v>8.1124932395889668E-5</v>
      </c>
      <c r="BK35" s="40">
        <v>0</v>
      </c>
      <c r="BL35" s="40">
        <v>6.7579908675799083E-3</v>
      </c>
      <c r="BM35" s="40">
        <v>0</v>
      </c>
      <c r="BN35" s="40">
        <v>8.846209386281589E-3</v>
      </c>
      <c r="BO35" s="40">
        <v>1.2415254237288136E-2</v>
      </c>
      <c r="BP35" s="40">
        <v>3.404979782932539E-5</v>
      </c>
      <c r="BQ35" s="40">
        <v>0</v>
      </c>
      <c r="BR35" s="40">
        <v>2.4011821204285187E-5</v>
      </c>
      <c r="BS35" s="40">
        <v>1.6224986479177932E-5</v>
      </c>
      <c r="BT35" s="40">
        <v>4.5442395081529005E-5</v>
      </c>
      <c r="BU35" s="40">
        <v>1.2417952811779316E-5</v>
      </c>
      <c r="BV35" s="40">
        <v>1.5909211433419949E-5</v>
      </c>
      <c r="BW35" s="40">
        <v>1.128668171557562E-5</v>
      </c>
      <c r="BX35" s="40">
        <v>0</v>
      </c>
      <c r="BY35" s="40">
        <v>0</v>
      </c>
      <c r="BZ35" s="40">
        <v>7.7279752704791342E-6</v>
      </c>
      <c r="CA35" s="40">
        <v>0</v>
      </c>
      <c r="CB35" s="40">
        <v>0</v>
      </c>
      <c r="CC35" s="40">
        <v>0</v>
      </c>
      <c r="CD35" s="40">
        <v>0</v>
      </c>
      <c r="CE35" s="40">
        <v>0</v>
      </c>
      <c r="CF35" s="40">
        <v>0</v>
      </c>
      <c r="CG35" s="40">
        <v>0</v>
      </c>
      <c r="CH35" s="40">
        <v>5.0347435739761402E-5</v>
      </c>
      <c r="CI35" s="40">
        <v>7.2842858088868292E-6</v>
      </c>
      <c r="CJ35" s="40">
        <v>6.7815693746752122E-4</v>
      </c>
      <c r="CK35" s="40">
        <v>1.1108025548458762E-5</v>
      </c>
      <c r="CL35" s="40">
        <v>1.870112206732404E-4</v>
      </c>
      <c r="CM35" s="40">
        <v>6.6983741200134087E-4</v>
      </c>
      <c r="CN35" s="40">
        <v>3.0040053404539387E-5</v>
      </c>
      <c r="CO35" s="40">
        <v>3.4520005655308918E-2</v>
      </c>
      <c r="CP35" s="40">
        <v>1.1075396825396825E-2</v>
      </c>
      <c r="CQ35" s="40">
        <v>1.9995477337528267E-2</v>
      </c>
      <c r="CR35" s="40">
        <v>0</v>
      </c>
      <c r="CS35" s="40">
        <v>0</v>
      </c>
      <c r="CT35" s="40">
        <v>2.1317934049328081E-4</v>
      </c>
      <c r="CU35" s="40">
        <v>-5.6832804323582403E-6</v>
      </c>
      <c r="CV35" s="40">
        <v>0</v>
      </c>
      <c r="CW35" s="40">
        <v>0</v>
      </c>
      <c r="CX35" s="40">
        <v>0</v>
      </c>
      <c r="CY35" s="40">
        <v>0</v>
      </c>
      <c r="CZ35" s="40">
        <v>1.7584994138335289E-5</v>
      </c>
      <c r="DA35" s="40">
        <v>0</v>
      </c>
      <c r="DB35" s="40">
        <v>0</v>
      </c>
      <c r="DC35" s="40">
        <v>0</v>
      </c>
      <c r="DD35" s="40">
        <v>0</v>
      </c>
      <c r="DE35" s="40">
        <v>0</v>
      </c>
      <c r="DF35" s="40">
        <v>0</v>
      </c>
      <c r="DG35" s="40">
        <v>0</v>
      </c>
      <c r="DH35" s="40">
        <v>0</v>
      </c>
      <c r="DI35" s="40">
        <v>0</v>
      </c>
      <c r="DJ35" s="40">
        <v>0</v>
      </c>
      <c r="DK35" s="40">
        <v>0</v>
      </c>
      <c r="DL35" s="40">
        <v>0</v>
      </c>
      <c r="DM35" s="40">
        <v>2.2975301550832854E-5</v>
      </c>
      <c r="DN35" s="40">
        <v>0</v>
      </c>
      <c r="DO35" s="40">
        <v>0</v>
      </c>
      <c r="DP35" s="40">
        <v>0</v>
      </c>
      <c r="DQ35" s="40">
        <v>0</v>
      </c>
      <c r="DR35" s="40">
        <v>0</v>
      </c>
      <c r="DS35" s="40">
        <v>2.2298949791396921E-5</v>
      </c>
      <c r="DT35" s="40">
        <v>2.264650547000209E-5</v>
      </c>
      <c r="DU35" s="40">
        <v>3.1659128778862178E-4</v>
      </c>
      <c r="DV35" s="40">
        <v>1.3069048137660639E-5</v>
      </c>
      <c r="DW35" s="40">
        <v>0</v>
      </c>
      <c r="DX35" s="40">
        <v>0</v>
      </c>
      <c r="DY35" s="40">
        <v>2.1630351709518797E-6</v>
      </c>
      <c r="DZ35" s="40">
        <v>1.9290123456790124E-6</v>
      </c>
      <c r="EA35" s="40">
        <v>4.9951374767925026E-4</v>
      </c>
      <c r="EB35" s="40">
        <v>0</v>
      </c>
      <c r="EC35" s="40">
        <v>0</v>
      </c>
      <c r="ED35" s="40">
        <v>6.5265486725663713E-5</v>
      </c>
      <c r="EE35" s="40">
        <v>0</v>
      </c>
      <c r="EF35" s="40">
        <v>1.1728329246188293E-5</v>
      </c>
      <c r="EG35" s="40">
        <v>1.5827044955346746E-3</v>
      </c>
      <c r="EI35" s="155" t="s">
        <v>61</v>
      </c>
      <c r="EJ35" s="40" t="s">
        <v>159</v>
      </c>
      <c r="EK35" s="54">
        <v>-2.5709691378618248E-20</v>
      </c>
      <c r="EL35" s="40">
        <v>-3.9353219216851467E-20</v>
      </c>
      <c r="EM35" s="40">
        <v>-3.3651670128372063E-20</v>
      </c>
      <c r="EN35" s="40">
        <v>-1.8713348634483233E-20</v>
      </c>
      <c r="EO35" s="40">
        <v>-8.499638886889997E-21</v>
      </c>
      <c r="EP35" s="40">
        <v>0</v>
      </c>
      <c r="EQ35" s="40">
        <v>-9.5690144981739316E-20</v>
      </c>
      <c r="ER35" s="40">
        <v>-4.0143252748514172E-20</v>
      </c>
      <c r="ES35" s="40">
        <v>0</v>
      </c>
      <c r="ET35" s="40">
        <v>0</v>
      </c>
      <c r="EU35" s="40">
        <v>0</v>
      </c>
      <c r="EV35" s="40">
        <v>-9.9165766014955808E-20</v>
      </c>
      <c r="EW35" s="40">
        <v>-6.3417608930393206E-20</v>
      </c>
      <c r="EX35" s="40">
        <v>-7.2930225302040459E-20</v>
      </c>
      <c r="EY35" s="40">
        <v>-6.591263614220474E-20</v>
      </c>
      <c r="EZ35" s="40">
        <v>0</v>
      </c>
      <c r="FA35" s="40">
        <v>-4.5770089645959708E-20</v>
      </c>
      <c r="FB35" s="40">
        <v>-7.7908767953850743E-20</v>
      </c>
      <c r="FC35" s="40">
        <v>0</v>
      </c>
      <c r="FD35" s="40">
        <v>-6.8325125637236559E-19</v>
      </c>
      <c r="FE35" s="40">
        <v>0</v>
      </c>
      <c r="FF35" s="40">
        <v>0</v>
      </c>
      <c r="FG35" s="40">
        <v>0</v>
      </c>
      <c r="FH35" s="40">
        <v>0</v>
      </c>
      <c r="FI35" s="40">
        <v>-3.095707370363341E-20</v>
      </c>
      <c r="FJ35" s="40">
        <v>-7.659659008901937E-20</v>
      </c>
      <c r="FK35" s="40">
        <v>0</v>
      </c>
      <c r="FL35" s="40">
        <v>1</v>
      </c>
      <c r="FM35" s="40">
        <v>-1.0611382901118854E-19</v>
      </c>
      <c r="FN35" s="40">
        <v>-7.873402430485873E-20</v>
      </c>
      <c r="FO35" s="40">
        <v>-3.2888184078917133E-20</v>
      </c>
      <c r="FP35" s="40">
        <v>0</v>
      </c>
      <c r="FQ35" s="40">
        <v>-1.945613504561516E-19</v>
      </c>
      <c r="FR35" s="40">
        <v>-1.1349399574055226E-19</v>
      </c>
      <c r="FS35" s="40">
        <v>-1.647715355095283E-18</v>
      </c>
      <c r="FT35" s="40">
        <v>0</v>
      </c>
      <c r="FU35" s="40">
        <v>-2.1753777765299485E-18</v>
      </c>
      <c r="FV35" s="40">
        <v>-3.2021174582451813E-18</v>
      </c>
      <c r="FW35" s="40">
        <v>-3.8491146330295224E-19</v>
      </c>
      <c r="FX35" s="40">
        <v>0</v>
      </c>
      <c r="FY35" s="40">
        <v>-1.2243743661310463E-19</v>
      </c>
      <c r="FZ35" s="40">
        <v>-1.5590053971020631E-19</v>
      </c>
      <c r="GA35" s="40">
        <v>-1.7348384455201724E-19</v>
      </c>
      <c r="GB35" s="40">
        <v>-8.5513605145893297E-20</v>
      </c>
      <c r="GC35" s="40">
        <v>-7.0736626150300714E-20</v>
      </c>
      <c r="GD35" s="40">
        <v>-3.8846912856601755E-20</v>
      </c>
      <c r="GE35" s="40">
        <v>0</v>
      </c>
      <c r="GF35" s="40">
        <v>-8.5569721689298311E-20</v>
      </c>
      <c r="GG35" s="40">
        <v>-6.0791327557292347E-20</v>
      </c>
      <c r="GH35" s="40">
        <v>0</v>
      </c>
      <c r="GI35" s="40">
        <v>-2.1427425303921467E-20</v>
      </c>
      <c r="GJ35" s="40">
        <v>-5.9892613068618827E-20</v>
      </c>
      <c r="GK35" s="40">
        <v>-2.1856505219998911E-20</v>
      </c>
      <c r="GL35" s="40">
        <v>-2.2539507875773963E-20</v>
      </c>
      <c r="GM35" s="40">
        <v>-5.3188313376064909E-20</v>
      </c>
      <c r="GN35" s="40">
        <v>-6.4384099813931513E-20</v>
      </c>
      <c r="GO35" s="40">
        <v>-7.2224891930450141E-20</v>
      </c>
      <c r="GP35" s="40">
        <v>-1.3210314041298539E-19</v>
      </c>
      <c r="GQ35" s="40">
        <v>-2.3931242046611669E-19</v>
      </c>
      <c r="GR35" s="40">
        <v>-3.5643333110970115E-20</v>
      </c>
      <c r="GS35" s="40">
        <v>-1.3395628312353931E-19</v>
      </c>
      <c r="GT35" s="40">
        <v>-1.7943153418263197E-19</v>
      </c>
      <c r="GU35" s="40">
        <v>-2.9822731475276959E-20</v>
      </c>
      <c r="GV35" s="40">
        <v>-7.691094020683012E-18</v>
      </c>
      <c r="GW35" s="40">
        <v>-2.5018537096284246E-18</v>
      </c>
      <c r="GX35" s="40">
        <v>-4.7416428421312922E-18</v>
      </c>
      <c r="GY35" s="40">
        <v>-5.2370394380621704E-20</v>
      </c>
      <c r="GZ35" s="40">
        <v>-1.448375737087095E-19</v>
      </c>
      <c r="HA35" s="40">
        <v>-2.9316817993399513E-19</v>
      </c>
      <c r="HB35" s="40">
        <v>-7.4497228962795481E-20</v>
      </c>
      <c r="HC35" s="40">
        <v>-1.733906594931041E-20</v>
      </c>
      <c r="HD35" s="40">
        <v>-4.7370081164716155E-20</v>
      </c>
      <c r="HE35" s="40">
        <v>-2.1395003694483024E-20</v>
      </c>
      <c r="HF35" s="40">
        <v>-1.3713777486352255E-21</v>
      </c>
      <c r="HG35" s="40">
        <v>-1.8899503289474158E-19</v>
      </c>
      <c r="HH35" s="40">
        <v>-1.5906035383883109E-20</v>
      </c>
      <c r="HI35" s="40">
        <v>-1.5840006301315677E-20</v>
      </c>
      <c r="HJ35" s="40">
        <v>-5.3935126356102862E-21</v>
      </c>
      <c r="HK35" s="40">
        <v>0</v>
      </c>
      <c r="HL35" s="40">
        <v>-1.5575585137264359E-20</v>
      </c>
      <c r="HM35" s="40">
        <v>-1.5849494512951676E-19</v>
      </c>
      <c r="HN35" s="40">
        <v>-2.962829434918307E-20</v>
      </c>
      <c r="HO35" s="40">
        <v>-2.0428148080172018E-20</v>
      </c>
      <c r="HP35" s="40">
        <v>-3.4527177504410709E-20</v>
      </c>
      <c r="HQ35" s="40">
        <v>-2.687720405222977E-20</v>
      </c>
      <c r="HR35" s="40">
        <v>-1.0542435484862823E-20</v>
      </c>
      <c r="HS35" s="40">
        <v>-2.0786447250625963E-20</v>
      </c>
      <c r="HT35" s="40">
        <v>-2.6992480458605311E-20</v>
      </c>
      <c r="HU35" s="40">
        <v>-2.626092223485576E-20</v>
      </c>
      <c r="HV35" s="40">
        <v>-6.9409023576642666E-20</v>
      </c>
      <c r="HW35" s="40">
        <v>-3.9972277511233974E-20</v>
      </c>
      <c r="HX35" s="40">
        <v>-2.867815542709061E-20</v>
      </c>
      <c r="HY35" s="40">
        <v>-4.0483661620060028E-20</v>
      </c>
      <c r="HZ35" s="40">
        <v>-8.4148875854941316E-20</v>
      </c>
      <c r="IA35" s="40">
        <v>-4.8246532655095037E-20</v>
      </c>
      <c r="IB35" s="40">
        <v>-8.8291958817544646E-20</v>
      </c>
      <c r="IC35" s="40">
        <v>-1.6489145035839896E-20</v>
      </c>
      <c r="ID35" s="40">
        <v>-2.5046725045608149E-20</v>
      </c>
      <c r="IE35" s="40">
        <v>-1.9809838969482663E-20</v>
      </c>
      <c r="IF35" s="40">
        <v>-1.4465464337095912E-20</v>
      </c>
      <c r="IG35" s="40">
        <v>-1.4021382275612036E-19</v>
      </c>
      <c r="IH35" s="40">
        <v>-1.8406869426673945E-19</v>
      </c>
      <c r="II35" s="40">
        <v>-9.9015818943363028E-20</v>
      </c>
      <c r="IJ35" s="40">
        <v>-1.1298045488847208E-19</v>
      </c>
      <c r="IK35" s="40">
        <v>-7.899996201424591E-20</v>
      </c>
      <c r="IL35" s="40">
        <v>-9.1158091817665883E-21</v>
      </c>
      <c r="IM35" s="40">
        <v>-3.1559487323547598E-20</v>
      </c>
      <c r="IN35" s="40">
        <v>1</v>
      </c>
      <c r="IO35" s="40">
        <v>0.8784801077719594</v>
      </c>
    </row>
    <row r="36" spans="2:249" x14ac:dyDescent="0.15">
      <c r="B36" s="155" t="s">
        <v>62</v>
      </c>
      <c r="C36" s="41" t="s">
        <v>160</v>
      </c>
      <c r="D36" s="41">
        <v>0.50680160354349468</v>
      </c>
      <c r="E36" s="41">
        <v>7.4251913318942556E-2</v>
      </c>
      <c r="F36" s="40">
        <v>0.9696207134672995</v>
      </c>
      <c r="G36" s="40">
        <v>3.03792865327005E-2</v>
      </c>
      <c r="H36" s="40">
        <v>0.35752970606629136</v>
      </c>
      <c r="I36" s="40">
        <v>0.23321138211382111</v>
      </c>
      <c r="J36" s="40">
        <v>1.552382487120112E-3</v>
      </c>
      <c r="K36" s="54">
        <v>5.6493641859495521E-2</v>
      </c>
      <c r="L36" s="40">
        <v>5.326245570148009E-2</v>
      </c>
      <c r="R36" s="17"/>
      <c r="S36" s="17"/>
      <c r="U36" s="161" t="s">
        <v>882</v>
      </c>
      <c r="V36" s="181">
        <f>概要表【係数】!E65</f>
        <v>8.4145481641809516E-2</v>
      </c>
      <c r="W36" s="181">
        <f>概要表【係数】!F65</f>
        <v>5.037925291241302E-2</v>
      </c>
      <c r="X36" s="181">
        <f>概要表【係数】!G65</f>
        <v>2.6554673897426113E-2</v>
      </c>
      <c r="Y36" s="181">
        <f>概要表【係数】!H65</f>
        <v>7.9845520078037256E-9</v>
      </c>
      <c r="Z36" s="181">
        <f>概要表【係数】!I65</f>
        <v>7.132843537923378E-9</v>
      </c>
      <c r="AB36" s="155" t="s">
        <v>62</v>
      </c>
      <c r="AC36" s="40" t="s">
        <v>160</v>
      </c>
      <c r="AD36" s="40">
        <v>1.0691923178111023E-2</v>
      </c>
      <c r="AE36" s="40">
        <v>3.0281690140845068E-3</v>
      </c>
      <c r="AF36" s="40">
        <v>4.1214750542299352E-4</v>
      </c>
      <c r="AG36" s="40">
        <v>1.4999999999999999E-2</v>
      </c>
      <c r="AH36" s="40">
        <v>1.8229893499816376E-2</v>
      </c>
      <c r="AI36" s="40">
        <v>0</v>
      </c>
      <c r="AJ36" s="40">
        <v>9.9009900990099017E-5</v>
      </c>
      <c r="AK36" s="40">
        <v>1.5625973273458153E-2</v>
      </c>
      <c r="AL36" s="40">
        <v>0</v>
      </c>
      <c r="AM36" s="40">
        <v>0</v>
      </c>
      <c r="AN36" s="40">
        <v>0</v>
      </c>
      <c r="AO36" s="40">
        <v>5.4166666666666669E-3</v>
      </c>
      <c r="AP36" s="40">
        <v>1.5006501950585175E-2</v>
      </c>
      <c r="AQ36" s="40">
        <v>1.032520325203252E-2</v>
      </c>
      <c r="AR36" s="40">
        <v>3.5450477779463065E-2</v>
      </c>
      <c r="AS36" s="40">
        <v>0</v>
      </c>
      <c r="AT36" s="40">
        <v>2.3976377952755906E-2</v>
      </c>
      <c r="AU36" s="40">
        <v>4.7854571634269261E-2</v>
      </c>
      <c r="AV36" s="40">
        <v>0</v>
      </c>
      <c r="AW36" s="40">
        <v>5.6603773584905656E-3</v>
      </c>
      <c r="AX36" s="40">
        <v>0</v>
      </c>
      <c r="AY36" s="40">
        <v>0</v>
      </c>
      <c r="AZ36" s="40">
        <v>0</v>
      </c>
      <c r="BA36" s="40">
        <v>0</v>
      </c>
      <c r="BB36" s="40">
        <v>3.5722622205380826E-2</v>
      </c>
      <c r="BC36" s="40">
        <v>3.4937819288920993E-2</v>
      </c>
      <c r="BD36" s="40">
        <v>0</v>
      </c>
      <c r="BE36" s="40">
        <v>0</v>
      </c>
      <c r="BF36" s="40">
        <v>0.24943923285386699</v>
      </c>
      <c r="BG36" s="40">
        <v>6.3076747633709657E-2</v>
      </c>
      <c r="BH36" s="40">
        <v>6.5142857142857141E-2</v>
      </c>
      <c r="BI36" s="40">
        <v>0</v>
      </c>
      <c r="BJ36" s="40">
        <v>5.9491617090319093E-4</v>
      </c>
      <c r="BK36" s="40">
        <v>3.3333333333333335E-3</v>
      </c>
      <c r="BL36" s="40">
        <v>4.3835616438356161E-3</v>
      </c>
      <c r="BM36" s="40">
        <v>0</v>
      </c>
      <c r="BN36" s="40">
        <v>2.6955475330926595E-5</v>
      </c>
      <c r="BO36" s="40">
        <v>3.8135593220338984E-4</v>
      </c>
      <c r="BP36" s="40">
        <v>4.4690359650989573E-5</v>
      </c>
      <c r="BQ36" s="40">
        <v>0</v>
      </c>
      <c r="BR36" s="40">
        <v>7.5070804088166482E-3</v>
      </c>
      <c r="BS36" s="40">
        <v>2.4121146565711194E-3</v>
      </c>
      <c r="BT36" s="40">
        <v>4.3718257150494521E-3</v>
      </c>
      <c r="BU36" s="40">
        <v>2.8703210927798475E-3</v>
      </c>
      <c r="BV36" s="40">
        <v>9.1939332873733886E-3</v>
      </c>
      <c r="BW36" s="40">
        <v>2.1308001003260597E-2</v>
      </c>
      <c r="BX36" s="40">
        <v>0</v>
      </c>
      <c r="BY36" s="40">
        <v>3.8072519083969462E-2</v>
      </c>
      <c r="BZ36" s="40">
        <v>2.0682637815558992E-2</v>
      </c>
      <c r="CA36" s="40">
        <v>0</v>
      </c>
      <c r="CB36" s="40">
        <v>7.603305785123967E-3</v>
      </c>
      <c r="CC36" s="40">
        <v>9.6699683731275854E-2</v>
      </c>
      <c r="CD36" s="40">
        <v>0.04</v>
      </c>
      <c r="CE36" s="40">
        <v>3.515527950310559E-2</v>
      </c>
      <c r="CF36" s="40">
        <v>2.3265645805592542E-2</v>
      </c>
      <c r="CG36" s="40">
        <v>5.4024420433945843E-3</v>
      </c>
      <c r="CH36" s="40">
        <v>2.5997032960275491E-2</v>
      </c>
      <c r="CI36" s="40">
        <v>3.9765578438514006E-3</v>
      </c>
      <c r="CJ36" s="40">
        <v>9.1824008314567804E-3</v>
      </c>
      <c r="CK36" s="40">
        <v>8.7503471257983897E-2</v>
      </c>
      <c r="CL36" s="40">
        <v>2.2883373002380142E-3</v>
      </c>
      <c r="CM36" s="40">
        <v>1.1549614482065035E-2</v>
      </c>
      <c r="CN36" s="40">
        <v>1.6903204272363151E-2</v>
      </c>
      <c r="CO36" s="40">
        <v>8.3415806588434897E-3</v>
      </c>
      <c r="CP36" s="40">
        <v>1.1460317460317461E-2</v>
      </c>
      <c r="CQ36" s="40">
        <v>0</v>
      </c>
      <c r="CR36" s="40">
        <v>0</v>
      </c>
      <c r="CS36" s="40">
        <v>3.5893465023733036E-2</v>
      </c>
      <c r="CT36" s="40">
        <v>2.0001079389065789E-3</v>
      </c>
      <c r="CU36" s="40">
        <v>6.0164493437419577E-3</v>
      </c>
      <c r="CV36" s="40">
        <v>2.9119168284325856E-3</v>
      </c>
      <c r="CW36" s="40">
        <v>5.3305840995132505E-4</v>
      </c>
      <c r="CX36" s="40">
        <v>1.2916122288999215E-3</v>
      </c>
      <c r="CY36" s="40">
        <v>4.0468921724264256E-4</v>
      </c>
      <c r="CZ36" s="40">
        <v>0</v>
      </c>
      <c r="DA36" s="40">
        <v>2.8699169682776243E-4</v>
      </c>
      <c r="DB36" s="40">
        <v>3.3251483527726624E-5</v>
      </c>
      <c r="DC36" s="40">
        <v>8.7004103967168271E-5</v>
      </c>
      <c r="DD36" s="40">
        <v>0</v>
      </c>
      <c r="DE36" s="40">
        <v>1.7799352750809063E-3</v>
      </c>
      <c r="DF36" s="40">
        <v>3.6307692307692308E-3</v>
      </c>
      <c r="DG36" s="40">
        <v>8.3072872430779692E-3</v>
      </c>
      <c r="DH36" s="40">
        <v>0</v>
      </c>
      <c r="DI36" s="40">
        <v>2.7888446215139445E-5</v>
      </c>
      <c r="DJ36" s="40">
        <v>6.2076239264728043E-4</v>
      </c>
      <c r="DK36" s="40">
        <v>9.2154944732466011E-3</v>
      </c>
      <c r="DL36" s="40">
        <v>7.9575596816976125E-5</v>
      </c>
      <c r="DM36" s="40">
        <v>3.5554279149913846E-3</v>
      </c>
      <c r="DN36" s="40">
        <v>4.3217463225347647E-4</v>
      </c>
      <c r="DO36" s="40">
        <v>2.2305681731672037E-4</v>
      </c>
      <c r="DP36" s="40">
        <v>1.0047420606408968E-2</v>
      </c>
      <c r="DQ36" s="40">
        <v>1.1224564277661983E-3</v>
      </c>
      <c r="DR36" s="40">
        <v>4.1851948731362802E-5</v>
      </c>
      <c r="DS36" s="40">
        <v>2.0824341821320673E-4</v>
      </c>
      <c r="DT36" s="40">
        <v>2.8360393003971853E-4</v>
      </c>
      <c r="DU36" s="40">
        <v>3.1480599857176862E-3</v>
      </c>
      <c r="DV36" s="40">
        <v>3.9642779350903943E-4</v>
      </c>
      <c r="DW36" s="40">
        <v>4.6938775510204081E-3</v>
      </c>
      <c r="DX36" s="40">
        <v>6.0589303400462192E-3</v>
      </c>
      <c r="DY36" s="40">
        <v>1.803106118505487E-3</v>
      </c>
      <c r="DZ36" s="40">
        <v>1.7727623456790123E-3</v>
      </c>
      <c r="EA36" s="40">
        <v>1.1513444560920468E-3</v>
      </c>
      <c r="EB36" s="40">
        <v>3.1741850510372078E-3</v>
      </c>
      <c r="EC36" s="40">
        <v>5.1380582771344951E-3</v>
      </c>
      <c r="ED36" s="40">
        <v>8.6393805309734506E-4</v>
      </c>
      <c r="EE36" s="40">
        <v>3.7033218785796101E-2</v>
      </c>
      <c r="EF36" s="40">
        <v>3.6443117603155986E-3</v>
      </c>
      <c r="EG36" s="40">
        <v>8.1068743667042191E-3</v>
      </c>
      <c r="EI36" s="155" t="s">
        <v>62</v>
      </c>
      <c r="EJ36" s="40" t="s">
        <v>160</v>
      </c>
      <c r="EK36" s="54">
        <v>3.4752664959084999E-4</v>
      </c>
      <c r="EL36" s="40">
        <v>1.0838391434431792E-4</v>
      </c>
      <c r="EM36" s="40">
        <v>3.1530225884513213E-5</v>
      </c>
      <c r="EN36" s="40">
        <v>4.6992927822345231E-4</v>
      </c>
      <c r="EO36" s="40">
        <v>5.7351076872276519E-4</v>
      </c>
      <c r="EP36" s="40">
        <v>0</v>
      </c>
      <c r="EQ36" s="40">
        <v>3.6019935153522465E-5</v>
      </c>
      <c r="ER36" s="40">
        <v>5.1580312820180194E-4</v>
      </c>
      <c r="ES36" s="40">
        <v>0</v>
      </c>
      <c r="ET36" s="40">
        <v>0</v>
      </c>
      <c r="EU36" s="40">
        <v>0</v>
      </c>
      <c r="EV36" s="40">
        <v>1.8255940480617854E-4</v>
      </c>
      <c r="EW36" s="40">
        <v>4.7938596410754378E-4</v>
      </c>
      <c r="EX36" s="40">
        <v>3.3322393863350513E-4</v>
      </c>
      <c r="EY36" s="40">
        <v>1.1052310635044633E-3</v>
      </c>
      <c r="EZ36" s="40">
        <v>0</v>
      </c>
      <c r="FA36" s="40">
        <v>7.503901973447371E-4</v>
      </c>
      <c r="FB36" s="40">
        <v>1.4810780832488647E-3</v>
      </c>
      <c r="FC36" s="40">
        <v>0</v>
      </c>
      <c r="FD36" s="40">
        <v>1.9210701199905763E-4</v>
      </c>
      <c r="FE36" s="40">
        <v>0</v>
      </c>
      <c r="FF36" s="40">
        <v>0</v>
      </c>
      <c r="FG36" s="40">
        <v>0</v>
      </c>
      <c r="FH36" s="40">
        <v>0</v>
      </c>
      <c r="FI36" s="40">
        <v>1.1103914735289438E-3</v>
      </c>
      <c r="FJ36" s="40">
        <v>1.0938953797181151E-3</v>
      </c>
      <c r="FK36" s="40">
        <v>0</v>
      </c>
      <c r="FL36" s="40">
        <v>0</v>
      </c>
      <c r="FM36" s="40">
        <v>1.0076481154209986</v>
      </c>
      <c r="FN36" s="40">
        <v>1.948196861086155E-3</v>
      </c>
      <c r="FO36" s="40">
        <v>2.0188760247980804E-3</v>
      </c>
      <c r="FP36" s="40">
        <v>0</v>
      </c>
      <c r="FQ36" s="40">
        <v>3.6108220796309154E-5</v>
      </c>
      <c r="FR36" s="40">
        <v>1.1564345291625388E-4</v>
      </c>
      <c r="FS36" s="40">
        <v>1.5279311162097299E-4</v>
      </c>
      <c r="FT36" s="40">
        <v>0</v>
      </c>
      <c r="FU36" s="40">
        <v>9.1558222483841361E-6</v>
      </c>
      <c r="FV36" s="40">
        <v>2.6462363860689922E-5</v>
      </c>
      <c r="FW36" s="40">
        <v>1.3800786912273778E-5</v>
      </c>
      <c r="FX36" s="40">
        <v>0</v>
      </c>
      <c r="FY36" s="40">
        <v>2.4189903035993821E-4</v>
      </c>
      <c r="FZ36" s="40">
        <v>8.9017517759356146E-5</v>
      </c>
      <c r="GA36" s="40">
        <v>1.4756560789309852E-4</v>
      </c>
      <c r="GB36" s="40">
        <v>1.019933318517783E-4</v>
      </c>
      <c r="GC36" s="40">
        <v>2.9817861351929333E-4</v>
      </c>
      <c r="GD36" s="40">
        <v>6.7313501788902701E-4</v>
      </c>
      <c r="GE36" s="40">
        <v>0</v>
      </c>
      <c r="GF36" s="40">
        <v>1.1812457914063504E-3</v>
      </c>
      <c r="GG36" s="40">
        <v>6.4909956609992062E-4</v>
      </c>
      <c r="GH36" s="40">
        <v>0</v>
      </c>
      <c r="GI36" s="40">
        <v>2.4268907817091094E-4</v>
      </c>
      <c r="GJ36" s="40">
        <v>2.9786934011068154E-3</v>
      </c>
      <c r="GK36" s="40">
        <v>1.2372294389948499E-3</v>
      </c>
      <c r="GL36" s="40">
        <v>1.0898334672570966E-3</v>
      </c>
      <c r="GM36" s="40">
        <v>8.9428574515158137E-4</v>
      </c>
      <c r="GN36" s="40">
        <v>3.4062949517186478E-4</v>
      </c>
      <c r="GO36" s="40">
        <v>9.2358444101189841E-4</v>
      </c>
      <c r="GP36" s="40">
        <v>1.4326371733610789E-4</v>
      </c>
      <c r="GQ36" s="40">
        <v>3.4024642061576492E-4</v>
      </c>
      <c r="GR36" s="40">
        <v>2.70369756014206E-3</v>
      </c>
      <c r="GS36" s="40">
        <v>8.3066918269012065E-5</v>
      </c>
      <c r="GT36" s="40">
        <v>3.7040519788060142E-4</v>
      </c>
      <c r="GU36" s="40">
        <v>5.3760901372715893E-4</v>
      </c>
      <c r="GV36" s="40">
        <v>2.7323869528918221E-4</v>
      </c>
      <c r="GW36" s="40">
        <v>3.6451860647114916E-4</v>
      </c>
      <c r="GX36" s="40">
        <v>1.5335622333070431E-5</v>
      </c>
      <c r="GY36" s="40">
        <v>1.9377063188461185E-5</v>
      </c>
      <c r="GZ36" s="40">
        <v>1.2248235616070975E-3</v>
      </c>
      <c r="HA36" s="40">
        <v>9.1824609209469309E-5</v>
      </c>
      <c r="HB36" s="40">
        <v>2.0041721527476003E-4</v>
      </c>
      <c r="HC36" s="40">
        <v>1.0509693185176071E-4</v>
      </c>
      <c r="HD36" s="40">
        <v>3.2320355779268678E-5</v>
      </c>
      <c r="HE36" s="40">
        <v>5.351484580088616E-5</v>
      </c>
      <c r="HF36" s="40">
        <v>2.2011711211996651E-5</v>
      </c>
      <c r="HG36" s="40">
        <v>3.3771510333230487E-5</v>
      </c>
      <c r="HH36" s="40">
        <v>2.5473184455717378E-5</v>
      </c>
      <c r="HI36" s="40">
        <v>7.481325952545991E-5</v>
      </c>
      <c r="HJ36" s="40">
        <v>1.5278174193627742E-5</v>
      </c>
      <c r="HK36" s="40">
        <v>0</v>
      </c>
      <c r="HL36" s="40">
        <v>7.618879800280874E-5</v>
      </c>
      <c r="HM36" s="40">
        <v>1.3024571315058689E-4</v>
      </c>
      <c r="HN36" s="40">
        <v>2.7582409448864551E-4</v>
      </c>
      <c r="HO36" s="40">
        <v>8.8512720567428959E-6</v>
      </c>
      <c r="HP36" s="40">
        <v>1.7699492402330079E-5</v>
      </c>
      <c r="HQ36" s="40">
        <v>4.5910555097180582E-5</v>
      </c>
      <c r="HR36" s="40">
        <v>2.9594393887483314E-4</v>
      </c>
      <c r="HS36" s="40">
        <v>2.6378160974937851E-5</v>
      </c>
      <c r="HT36" s="40">
        <v>1.3267227636781675E-4</v>
      </c>
      <c r="HU36" s="40">
        <v>2.7518527992663117E-5</v>
      </c>
      <c r="HV36" s="40">
        <v>2.8053932350107638E-5</v>
      </c>
      <c r="HW36" s="40">
        <v>3.3867091637752319E-4</v>
      </c>
      <c r="HX36" s="40">
        <v>5.8803992982080858E-5</v>
      </c>
      <c r="HY36" s="40">
        <v>2.0543192204671273E-5</v>
      </c>
      <c r="HZ36" s="40">
        <v>3.7011188710456023E-5</v>
      </c>
      <c r="IA36" s="40">
        <v>3.3690987419527298E-5</v>
      </c>
      <c r="IB36" s="40">
        <v>1.2463832220965739E-4</v>
      </c>
      <c r="IC36" s="40">
        <v>3.8206279949228804E-5</v>
      </c>
      <c r="ID36" s="40">
        <v>1.6497959418391842E-4</v>
      </c>
      <c r="IE36" s="40">
        <v>2.4560920119008948E-4</v>
      </c>
      <c r="IF36" s="40">
        <v>6.6151681294986028E-5</v>
      </c>
      <c r="IG36" s="40">
        <v>9.8685098218365632E-5</v>
      </c>
      <c r="IH36" s="40">
        <v>8.0942048848784391E-5</v>
      </c>
      <c r="II36" s="40">
        <v>1.3265546712108622E-4</v>
      </c>
      <c r="IJ36" s="40">
        <v>1.7928596713866682E-4</v>
      </c>
      <c r="IK36" s="40">
        <v>4.6500232788108911E-5</v>
      </c>
      <c r="IL36" s="40">
        <v>1.177896534579509E-3</v>
      </c>
      <c r="IM36" s="40">
        <v>1.2870817220340716E-4</v>
      </c>
      <c r="IN36" s="40">
        <v>1.0426375678395674</v>
      </c>
      <c r="IO36" s="40">
        <v>0.91593636296279679</v>
      </c>
    </row>
    <row r="37" spans="2:249" x14ac:dyDescent="0.15">
      <c r="B37" s="163" t="s">
        <v>63</v>
      </c>
      <c r="C37" s="62" t="s">
        <v>161</v>
      </c>
      <c r="D37" s="62">
        <v>0.53828322665459793</v>
      </c>
      <c r="E37" s="62">
        <v>1.0530807525699877E-2</v>
      </c>
      <c r="F37" s="61">
        <v>0.95712084410666243</v>
      </c>
      <c r="G37" s="61">
        <v>4.2879155893337573E-2</v>
      </c>
      <c r="H37" s="61">
        <v>0.5158604173794048</v>
      </c>
      <c r="I37" s="61">
        <v>0.32255673394913903</v>
      </c>
      <c r="J37" s="61">
        <v>2.2963534670323057E-3</v>
      </c>
      <c r="K37" s="73">
        <v>5.565058729615692E-2</v>
      </c>
      <c r="L37" s="61">
        <v>5.4282130231497319E-2</v>
      </c>
      <c r="N37" s="158" t="s">
        <v>164</v>
      </c>
      <c r="O37" s="97">
        <v>3</v>
      </c>
      <c r="P37" s="183">
        <f>O37/O$39</f>
        <v>1</v>
      </c>
      <c r="R37" s="17"/>
      <c r="S37" s="17"/>
      <c r="U37" s="156"/>
      <c r="V37" s="156"/>
      <c r="W37" s="156"/>
      <c r="X37" s="156"/>
      <c r="Y37" s="156"/>
      <c r="Z37" s="156"/>
      <c r="AB37" s="163" t="s">
        <v>63</v>
      </c>
      <c r="AC37" s="61" t="s">
        <v>161</v>
      </c>
      <c r="AD37" s="61">
        <v>2.2257300710339387E-3</v>
      </c>
      <c r="AE37" s="61">
        <v>4.9295774647887332E-4</v>
      </c>
      <c r="AF37" s="61">
        <v>1.0553145336225598E-2</v>
      </c>
      <c r="AG37" s="61">
        <v>0</v>
      </c>
      <c r="AH37" s="61">
        <v>1.6415717958134411E-3</v>
      </c>
      <c r="AI37" s="61">
        <v>0</v>
      </c>
      <c r="AJ37" s="61">
        <v>3.6633663366336632E-3</v>
      </c>
      <c r="AK37" s="61">
        <v>2.6780864085756707E-4</v>
      </c>
      <c r="AL37" s="61">
        <v>0</v>
      </c>
      <c r="AM37" s="61">
        <v>0</v>
      </c>
      <c r="AN37" s="61">
        <v>0</v>
      </c>
      <c r="AO37" s="61">
        <v>2.0833333333333335E-4</v>
      </c>
      <c r="AP37" s="61">
        <v>5.8127438231469434E-3</v>
      </c>
      <c r="AQ37" s="61">
        <v>2.4390243902439024E-4</v>
      </c>
      <c r="AR37" s="61">
        <v>1.2907629303807067E-3</v>
      </c>
      <c r="AS37" s="61">
        <v>0</v>
      </c>
      <c r="AT37" s="61">
        <v>8.2677165354330705E-4</v>
      </c>
      <c r="AU37" s="61">
        <v>5.7595392368610518E-4</v>
      </c>
      <c r="AV37" s="61">
        <v>0</v>
      </c>
      <c r="AW37" s="61">
        <v>1.8867924528301886E-4</v>
      </c>
      <c r="AX37" s="61">
        <v>0</v>
      </c>
      <c r="AY37" s="61">
        <v>0</v>
      </c>
      <c r="AZ37" s="61">
        <v>0</v>
      </c>
      <c r="BA37" s="61">
        <v>0</v>
      </c>
      <c r="BB37" s="61">
        <v>1.4376657824933686E-3</v>
      </c>
      <c r="BC37" s="61">
        <v>4.3345889880798806E-4</v>
      </c>
      <c r="BD37" s="61">
        <v>0</v>
      </c>
      <c r="BE37" s="61">
        <v>0</v>
      </c>
      <c r="BF37" s="61">
        <v>7.2753804461121534E-4</v>
      </c>
      <c r="BG37" s="61">
        <v>5.671684342570419E-2</v>
      </c>
      <c r="BH37" s="61">
        <v>1.5942857142857144E-2</v>
      </c>
      <c r="BI37" s="61">
        <v>0</v>
      </c>
      <c r="BJ37" s="61">
        <v>1.325040562466198E-3</v>
      </c>
      <c r="BK37" s="61">
        <v>0</v>
      </c>
      <c r="BL37" s="61">
        <v>1.3242009132420091E-3</v>
      </c>
      <c r="BM37" s="61">
        <v>0</v>
      </c>
      <c r="BN37" s="61">
        <v>7.8459687123947058E-4</v>
      </c>
      <c r="BO37" s="61">
        <v>4.2372881355932208E-4</v>
      </c>
      <c r="BP37" s="61">
        <v>1.3194296658863589E-4</v>
      </c>
      <c r="BQ37" s="61">
        <v>0</v>
      </c>
      <c r="BR37" s="61">
        <v>1.0158847432582194E-4</v>
      </c>
      <c r="BS37" s="61">
        <v>3.0557057869118444E-3</v>
      </c>
      <c r="BT37" s="61">
        <v>1.1895215183106121E-3</v>
      </c>
      <c r="BU37" s="61">
        <v>6.4076636508781258E-3</v>
      </c>
      <c r="BV37" s="61">
        <v>1.2210850082197591E-2</v>
      </c>
      <c r="BW37" s="61">
        <v>9.571106094808126E-3</v>
      </c>
      <c r="BX37" s="61">
        <v>0</v>
      </c>
      <c r="BY37" s="61">
        <v>1.5267175572519084E-3</v>
      </c>
      <c r="BZ37" s="61">
        <v>8.4878928387429175E-3</v>
      </c>
      <c r="CA37" s="61">
        <v>0</v>
      </c>
      <c r="CB37" s="61">
        <v>1.4049586776859505E-3</v>
      </c>
      <c r="CC37" s="61">
        <v>4.310290897716609E-3</v>
      </c>
      <c r="CD37" s="61">
        <v>9.0322580645161299E-3</v>
      </c>
      <c r="CE37" s="61">
        <v>2.4223602484472048E-3</v>
      </c>
      <c r="CF37" s="61">
        <v>1.3600956300689989E-2</v>
      </c>
      <c r="CG37" s="61">
        <v>2.4921060827483771E-2</v>
      </c>
      <c r="CH37" s="61">
        <v>1.5411157914155701E-2</v>
      </c>
      <c r="CI37" s="61">
        <v>1.2613513453855151E-2</v>
      </c>
      <c r="CJ37" s="61">
        <v>1.0325653906114672E-2</v>
      </c>
      <c r="CK37" s="61">
        <v>6.5898361566231606E-3</v>
      </c>
      <c r="CL37" s="61">
        <v>5.2329139748384908E-3</v>
      </c>
      <c r="CM37" s="61">
        <v>3.046429768689239E-4</v>
      </c>
      <c r="CN37" s="61">
        <v>2.7236315086782379E-4</v>
      </c>
      <c r="CO37" s="61">
        <v>3.6865545030397282E-3</v>
      </c>
      <c r="CP37" s="61">
        <v>4.7545351473922909E-3</v>
      </c>
      <c r="CQ37" s="61">
        <v>0</v>
      </c>
      <c r="CR37" s="61">
        <v>0</v>
      </c>
      <c r="CS37" s="61">
        <v>1.2734333796806828E-3</v>
      </c>
      <c r="CT37" s="61">
        <v>1.3801068595175131E-2</v>
      </c>
      <c r="CU37" s="61">
        <v>1.2068928540790942E-4</v>
      </c>
      <c r="CV37" s="61">
        <v>9.5105332412678975E-6</v>
      </c>
      <c r="CW37" s="61">
        <v>0</v>
      </c>
      <c r="CX37" s="61">
        <v>0</v>
      </c>
      <c r="CY37" s="61">
        <v>0</v>
      </c>
      <c r="CZ37" s="61">
        <v>1.5560055419375465E-4</v>
      </c>
      <c r="DA37" s="61">
        <v>1.4072812433468169E-3</v>
      </c>
      <c r="DB37" s="61">
        <v>6.2210967873951297E-3</v>
      </c>
      <c r="DC37" s="61">
        <v>1.1770177838577292E-3</v>
      </c>
      <c r="DD37" s="61">
        <v>0</v>
      </c>
      <c r="DE37" s="61">
        <v>9.0614886731391596E-4</v>
      </c>
      <c r="DF37" s="61">
        <v>6.3589743589743594E-4</v>
      </c>
      <c r="DG37" s="61">
        <v>1.9534567691523695E-4</v>
      </c>
      <c r="DH37" s="61">
        <v>3.3730661932538676E-4</v>
      </c>
      <c r="DI37" s="61">
        <v>2.1513944223107572E-4</v>
      </c>
      <c r="DJ37" s="61">
        <v>7.8348651499171319E-5</v>
      </c>
      <c r="DK37" s="61">
        <v>0</v>
      </c>
      <c r="DL37" s="61">
        <v>3.713527851458886E-4</v>
      </c>
      <c r="DM37" s="61">
        <v>2.871912693854107E-5</v>
      </c>
      <c r="DN37" s="61">
        <v>9.8764000649305471E-4</v>
      </c>
      <c r="DO37" s="61">
        <v>7.6255487603725227E-5</v>
      </c>
      <c r="DP37" s="61">
        <v>3.6938156571195201E-4</v>
      </c>
      <c r="DQ37" s="61">
        <v>1.0154013349445666E-3</v>
      </c>
      <c r="DR37" s="61">
        <v>8.396547214229663E-4</v>
      </c>
      <c r="DS37" s="61">
        <v>1.9018846209178535E-3</v>
      </c>
      <c r="DT37" s="61">
        <v>1.5890878684412235E-3</v>
      </c>
      <c r="DU37" s="61">
        <v>5.172577957629136E-3</v>
      </c>
      <c r="DV37" s="61">
        <v>4.9880200392071446E-4</v>
      </c>
      <c r="DW37" s="61">
        <v>1.7006802721088435E-5</v>
      </c>
      <c r="DX37" s="61">
        <v>3.829688015846814E-2</v>
      </c>
      <c r="DY37" s="61">
        <v>3.1003504116976944E-5</v>
      </c>
      <c r="DZ37" s="61">
        <v>1.2924382716049383E-3</v>
      </c>
      <c r="EA37" s="61">
        <v>1.4675979135354963E-4</v>
      </c>
      <c r="EB37" s="61">
        <v>4.9193282844912738E-4</v>
      </c>
      <c r="EC37" s="61">
        <v>2.3103024133689612E-3</v>
      </c>
      <c r="ED37" s="61">
        <v>7.5221238938053101E-4</v>
      </c>
      <c r="EE37" s="61">
        <v>1.0254868270332189E-2</v>
      </c>
      <c r="EF37" s="61">
        <v>2.8467853715747948E-4</v>
      </c>
      <c r="EG37" s="61">
        <v>3.8507215638393616E-3</v>
      </c>
      <c r="EI37" s="163" t="s">
        <v>63</v>
      </c>
      <c r="EJ37" s="61" t="s">
        <v>161</v>
      </c>
      <c r="EK37" s="73">
        <v>1.4163425912032697E-4</v>
      </c>
      <c r="EL37" s="61">
        <v>4.9350622157042017E-5</v>
      </c>
      <c r="EM37" s="61">
        <v>4.6821203901595564E-4</v>
      </c>
      <c r="EN37" s="61">
        <v>3.2497580858437823E-5</v>
      </c>
      <c r="EO37" s="61">
        <v>9.5568847333411691E-5</v>
      </c>
      <c r="EP37" s="61">
        <v>0</v>
      </c>
      <c r="EQ37" s="61">
        <v>2.9096542989368908E-4</v>
      </c>
      <c r="ER37" s="61">
        <v>2.3085659830636483E-5</v>
      </c>
      <c r="ES37" s="61">
        <v>0</v>
      </c>
      <c r="ET37" s="61">
        <v>0</v>
      </c>
      <c r="EU37" s="61">
        <v>0</v>
      </c>
      <c r="EV37" s="61">
        <v>2.5789541987890003E-5</v>
      </c>
      <c r="EW37" s="61">
        <v>2.6019319558759168E-4</v>
      </c>
      <c r="EX37" s="61">
        <v>3.243316051263116E-5</v>
      </c>
      <c r="EY37" s="61">
        <v>6.5786146368926646E-5</v>
      </c>
      <c r="EZ37" s="61">
        <v>0</v>
      </c>
      <c r="FA37" s="61">
        <v>4.2805470484954497E-5</v>
      </c>
      <c r="FB37" s="61">
        <v>3.5039008507187286E-5</v>
      </c>
      <c r="FC37" s="61">
        <v>0</v>
      </c>
      <c r="FD37" s="61">
        <v>3.4190505766583084E-5</v>
      </c>
      <c r="FE37" s="61">
        <v>0</v>
      </c>
      <c r="FF37" s="61">
        <v>0</v>
      </c>
      <c r="FG37" s="61">
        <v>0</v>
      </c>
      <c r="FH37" s="61">
        <v>0</v>
      </c>
      <c r="FI37" s="61">
        <v>7.2502576020361527E-5</v>
      </c>
      <c r="FJ37" s="61">
        <v>2.7109238555099791E-5</v>
      </c>
      <c r="FK37" s="61">
        <v>0</v>
      </c>
      <c r="FL37" s="61">
        <v>0</v>
      </c>
      <c r="FM37" s="61">
        <v>4.169453248211094E-5</v>
      </c>
      <c r="FN37" s="61">
        <v>1.0024524230838958</v>
      </c>
      <c r="FO37" s="61">
        <v>6.9633644775779664E-4</v>
      </c>
      <c r="FP37" s="61">
        <v>0</v>
      </c>
      <c r="FQ37" s="61">
        <v>9.4244966223805231E-5</v>
      </c>
      <c r="FR37" s="61">
        <v>1.605530026871848E-5</v>
      </c>
      <c r="FS37" s="61">
        <v>7.7586539440896709E-5</v>
      </c>
      <c r="FT37" s="61">
        <v>0</v>
      </c>
      <c r="FU37" s="61">
        <v>4.3896820218660082E-5</v>
      </c>
      <c r="FV37" s="61">
        <v>3.5732950101847677E-5</v>
      </c>
      <c r="FW37" s="61">
        <v>1.8144139111740883E-5</v>
      </c>
      <c r="FX37" s="61">
        <v>0</v>
      </c>
      <c r="FY37" s="61">
        <v>1.7871080014950532E-5</v>
      </c>
      <c r="FZ37" s="61">
        <v>1.4817631421742969E-4</v>
      </c>
      <c r="GA37" s="61">
        <v>6.609936263413651E-5</v>
      </c>
      <c r="GB37" s="61">
        <v>2.9051922443817729E-4</v>
      </c>
      <c r="GC37" s="61">
        <v>5.43355952106272E-4</v>
      </c>
      <c r="GD37" s="61">
        <v>4.2753133183429494E-4</v>
      </c>
      <c r="GE37" s="61">
        <v>0</v>
      </c>
      <c r="GF37" s="61">
        <v>7.7184158905192063E-5</v>
      </c>
      <c r="GG37" s="61">
        <v>3.7578691592599008E-4</v>
      </c>
      <c r="GH37" s="61">
        <v>0</v>
      </c>
      <c r="GI37" s="61">
        <v>6.9188439557572566E-5</v>
      </c>
      <c r="GJ37" s="61">
        <v>1.9367296645858315E-4</v>
      </c>
      <c r="GK37" s="61">
        <v>3.9433158153684579E-4</v>
      </c>
      <c r="GL37" s="61">
        <v>1.1265519196457675E-4</v>
      </c>
      <c r="GM37" s="61">
        <v>7.3440855791398821E-4</v>
      </c>
      <c r="GN37" s="61">
        <v>1.2472116067576385E-3</v>
      </c>
      <c r="GO37" s="61">
        <v>7.6604277831548919E-4</v>
      </c>
      <c r="GP37" s="61">
        <v>5.7112332592079761E-4</v>
      </c>
      <c r="GQ37" s="61">
        <v>5.124695767841661E-4</v>
      </c>
      <c r="GR37" s="61">
        <v>3.0651190646511784E-4</v>
      </c>
      <c r="GS37" s="61">
        <v>2.4948716405909477E-4</v>
      </c>
      <c r="GT37" s="61">
        <v>3.0301827136171784E-5</v>
      </c>
      <c r="GU37" s="61">
        <v>3.4955496294980271E-5</v>
      </c>
      <c r="GV37" s="61">
        <v>1.8295794079648656E-4</v>
      </c>
      <c r="GW37" s="61">
        <v>2.2569305093060002E-4</v>
      </c>
      <c r="GX37" s="61">
        <v>2.8674884673450782E-5</v>
      </c>
      <c r="GY37" s="61">
        <v>8.9122133654667474E-6</v>
      </c>
      <c r="GZ37" s="61">
        <v>9.3323672808520066E-5</v>
      </c>
      <c r="HA37" s="61">
        <v>6.2918070062780622E-4</v>
      </c>
      <c r="HB37" s="61">
        <v>2.4989103355363494E-5</v>
      </c>
      <c r="HC37" s="61">
        <v>1.1133844386940988E-5</v>
      </c>
      <c r="HD37" s="61">
        <v>6.9981008944471318E-6</v>
      </c>
      <c r="HE37" s="61">
        <v>4.6194498596849057E-6</v>
      </c>
      <c r="HF37" s="61">
        <v>1.2015730456957306E-6</v>
      </c>
      <c r="HG37" s="61">
        <v>2.9320317294675811E-5</v>
      </c>
      <c r="HH37" s="61">
        <v>9.7441330955007869E-5</v>
      </c>
      <c r="HI37" s="61">
        <v>4.6135260887880414E-4</v>
      </c>
      <c r="HJ37" s="61">
        <v>5.889253640735967E-5</v>
      </c>
      <c r="HK37" s="61">
        <v>0</v>
      </c>
      <c r="HL37" s="61">
        <v>5.7683152644879812E-5</v>
      </c>
      <c r="HM37" s="61">
        <v>4.0427697428132469E-5</v>
      </c>
      <c r="HN37" s="61">
        <v>2.2420782571052216E-5</v>
      </c>
      <c r="HO37" s="61">
        <v>2.3992916016749418E-5</v>
      </c>
      <c r="HP37" s="61">
        <v>2.0921732031457754E-5</v>
      </c>
      <c r="HQ37" s="61">
        <v>2.4145045790381896E-5</v>
      </c>
      <c r="HR37" s="61">
        <v>2.2850045609740743E-5</v>
      </c>
      <c r="HS37" s="61">
        <v>3.0166744184561731E-5</v>
      </c>
      <c r="HT37" s="61">
        <v>1.8727336908883301E-5</v>
      </c>
      <c r="HU37" s="61">
        <v>6.107008172462572E-5</v>
      </c>
      <c r="HV37" s="61">
        <v>1.4391413456053828E-5</v>
      </c>
      <c r="HW37" s="61">
        <v>4.0613498263339699E-5</v>
      </c>
      <c r="HX37" s="61">
        <v>5.252263883011951E-5</v>
      </c>
      <c r="HY37" s="61">
        <v>5.4241369964905531E-5</v>
      </c>
      <c r="HZ37" s="61">
        <v>9.7985834128406501E-5</v>
      </c>
      <c r="IA37" s="61">
        <v>7.9778331871293299E-5</v>
      </c>
      <c r="IB37" s="61">
        <v>2.4391469905491375E-4</v>
      </c>
      <c r="IC37" s="61">
        <v>1.2809443509871523E-4</v>
      </c>
      <c r="ID37" s="61">
        <v>1.5639115187837439E-5</v>
      </c>
      <c r="IE37" s="61">
        <v>1.6981796884732721E-3</v>
      </c>
      <c r="IF37" s="61">
        <v>1.0440575632763965E-5</v>
      </c>
      <c r="IG37" s="61">
        <v>9.0062429464044262E-5</v>
      </c>
      <c r="IH37" s="61">
        <v>2.0657961828521782E-5</v>
      </c>
      <c r="II37" s="61">
        <v>4.2635015050629343E-5</v>
      </c>
      <c r="IJ37" s="61">
        <v>1.2460279042895183E-4</v>
      </c>
      <c r="IK37" s="61">
        <v>5.3022806993508552E-5</v>
      </c>
      <c r="IL37" s="61">
        <v>4.480031066979192E-4</v>
      </c>
      <c r="IM37" s="61">
        <v>4.383934587142722E-5</v>
      </c>
      <c r="IN37" s="61">
        <v>1.0177878847402317</v>
      </c>
      <c r="IO37" s="61">
        <v>0.89410641067559338</v>
      </c>
    </row>
    <row r="38" spans="2:249" x14ac:dyDescent="0.15">
      <c r="B38" s="155" t="s">
        <v>64</v>
      </c>
      <c r="C38" s="41" t="s">
        <v>950</v>
      </c>
      <c r="D38" s="41">
        <v>0.44310238869487661</v>
      </c>
      <c r="E38" s="40">
        <v>1.5691882641514759E-2</v>
      </c>
      <c r="F38" s="40">
        <v>1</v>
      </c>
      <c r="G38" s="120">
        <v>0</v>
      </c>
      <c r="H38" s="120">
        <v>0.40240000000000004</v>
      </c>
      <c r="I38" s="120">
        <v>0.1176</v>
      </c>
      <c r="J38" s="40">
        <v>4.8398794091822116E-3</v>
      </c>
      <c r="K38" s="81">
        <v>0.10285714285714286</v>
      </c>
      <c r="L38" s="120">
        <v>3.4285714285714287E-2</v>
      </c>
      <c r="N38" s="158" t="s">
        <v>162</v>
      </c>
      <c r="O38" s="97">
        <v>0</v>
      </c>
      <c r="P38" s="183">
        <f>O38/O$39</f>
        <v>0</v>
      </c>
      <c r="Q38" s="169"/>
      <c r="R38" s="17"/>
      <c r="S38" s="17"/>
      <c r="U38" s="161" t="s">
        <v>893</v>
      </c>
      <c r="V38" s="187" t="s">
        <v>257</v>
      </c>
      <c r="W38" s="187" t="s">
        <v>249</v>
      </c>
      <c r="X38" s="187" t="s">
        <v>250</v>
      </c>
      <c r="Y38" s="187" t="s">
        <v>779</v>
      </c>
      <c r="Z38" s="187" t="s">
        <v>879</v>
      </c>
      <c r="AB38" s="155" t="s">
        <v>64</v>
      </c>
      <c r="AC38" s="40" t="s">
        <v>950</v>
      </c>
      <c r="AD38" s="40">
        <v>9.4711917916337796E-5</v>
      </c>
      <c r="AE38" s="40">
        <v>0</v>
      </c>
      <c r="AF38" s="40">
        <v>3.796095444685467E-5</v>
      </c>
      <c r="AG38" s="40">
        <v>0</v>
      </c>
      <c r="AH38" s="40">
        <v>6.2798384135145057E-4</v>
      </c>
      <c r="AI38" s="40">
        <v>0</v>
      </c>
      <c r="AJ38" s="40">
        <v>2.8712871287128712E-3</v>
      </c>
      <c r="AK38" s="40">
        <v>2.8247564552927968E-5</v>
      </c>
      <c r="AL38" s="40">
        <v>0</v>
      </c>
      <c r="AM38" s="40">
        <v>0</v>
      </c>
      <c r="AN38" s="40">
        <v>0</v>
      </c>
      <c r="AO38" s="40">
        <v>2.0833333333333335E-4</v>
      </c>
      <c r="AP38" s="40">
        <v>2.8608582574772435E-3</v>
      </c>
      <c r="AQ38" s="40">
        <v>1.6260162601626016E-4</v>
      </c>
      <c r="AR38" s="40">
        <v>8.5621113301986948E-4</v>
      </c>
      <c r="AS38" s="40">
        <v>0</v>
      </c>
      <c r="AT38" s="40">
        <v>1.1811023622047244E-4</v>
      </c>
      <c r="AU38" s="40">
        <v>8.6393088552915757E-5</v>
      </c>
      <c r="AV38" s="40">
        <v>0</v>
      </c>
      <c r="AW38" s="40">
        <v>0</v>
      </c>
      <c r="AX38" s="40">
        <v>0</v>
      </c>
      <c r="AY38" s="40">
        <v>0</v>
      </c>
      <c r="AZ38" s="40">
        <v>0</v>
      </c>
      <c r="BA38" s="40">
        <v>0</v>
      </c>
      <c r="BB38" s="40">
        <v>8.3364910951117856E-6</v>
      </c>
      <c r="BC38" s="40">
        <v>2.7865214923370661E-4</v>
      </c>
      <c r="BD38" s="40">
        <v>0</v>
      </c>
      <c r="BE38" s="40">
        <v>0</v>
      </c>
      <c r="BF38" s="40">
        <v>1.0840108401084011E-4</v>
      </c>
      <c r="BG38" s="40">
        <v>2.4746265252594365E-4</v>
      </c>
      <c r="BH38" s="40">
        <v>0.14588571428571429</v>
      </c>
      <c r="BI38" s="40">
        <v>0</v>
      </c>
      <c r="BJ38" s="40">
        <v>8.653326122228231E-5</v>
      </c>
      <c r="BK38" s="40">
        <v>0</v>
      </c>
      <c r="BL38" s="40">
        <v>9.1324200913242012E-5</v>
      </c>
      <c r="BM38" s="40">
        <v>0</v>
      </c>
      <c r="BN38" s="40">
        <v>4.4283995186522264E-5</v>
      </c>
      <c r="BO38" s="40">
        <v>2.5423728813559322E-4</v>
      </c>
      <c r="BP38" s="40">
        <v>1.7024898914662695E-5</v>
      </c>
      <c r="BQ38" s="40">
        <v>0</v>
      </c>
      <c r="BR38" s="40">
        <v>2.2164758034724787E-5</v>
      </c>
      <c r="BS38" s="40">
        <v>3.7317468902109245E-4</v>
      </c>
      <c r="BT38" s="40">
        <v>4.4105854049719331E-5</v>
      </c>
      <c r="BU38" s="40">
        <v>2.3061912364733014E-5</v>
      </c>
      <c r="BV38" s="40">
        <v>3.2826006257623166E-4</v>
      </c>
      <c r="BW38" s="40">
        <v>1.4860797592174567E-3</v>
      </c>
      <c r="BX38" s="40">
        <v>0</v>
      </c>
      <c r="BY38" s="40">
        <v>5.9160305343511452E-4</v>
      </c>
      <c r="BZ38" s="40">
        <v>7.9855744461617719E-5</v>
      </c>
      <c r="CA38" s="40">
        <v>0</v>
      </c>
      <c r="CB38" s="40">
        <v>2.8925619834710745E-4</v>
      </c>
      <c r="CC38" s="40">
        <v>3.6144997045841591E-5</v>
      </c>
      <c r="CD38" s="40">
        <v>6.4516129032258064E-4</v>
      </c>
      <c r="CE38" s="40">
        <v>2.070393374741201E-5</v>
      </c>
      <c r="CF38" s="40">
        <v>9.8958963805834645E-5</v>
      </c>
      <c r="CG38" s="40">
        <v>7.9458246488264936E-5</v>
      </c>
      <c r="CH38" s="40">
        <v>9.8235149428114614E-5</v>
      </c>
      <c r="CI38" s="40">
        <v>4.1939827384499922E-5</v>
      </c>
      <c r="CJ38" s="40">
        <v>1.3337952537675386E-4</v>
      </c>
      <c r="CK38" s="40">
        <v>1.3024159955567899E-3</v>
      </c>
      <c r="CL38" s="40">
        <v>7.1404284257055417E-5</v>
      </c>
      <c r="CM38" s="40">
        <v>2.9332886356017435E-6</v>
      </c>
      <c r="CN38" s="40">
        <v>1.5353805073431243E-5</v>
      </c>
      <c r="CO38" s="40">
        <v>1.2724445072812102E-5</v>
      </c>
      <c r="CP38" s="40">
        <v>5.3287981859410426E-5</v>
      </c>
      <c r="CQ38" s="40">
        <v>5.1060203847540392E-5</v>
      </c>
      <c r="CR38" s="40">
        <v>3.5947224296738857E-3</v>
      </c>
      <c r="CS38" s="40">
        <v>1.2465838807115118E-4</v>
      </c>
      <c r="CT38" s="40">
        <v>1.8025797398672351E-4</v>
      </c>
      <c r="CU38" s="40">
        <v>9.8063395384747362E-5</v>
      </c>
      <c r="CV38" s="40">
        <v>1.2168271297731803E-4</v>
      </c>
      <c r="CW38" s="40">
        <v>1.0140616549486208E-6</v>
      </c>
      <c r="CX38" s="40">
        <v>2.6130128037627387E-7</v>
      </c>
      <c r="CY38" s="40">
        <v>0</v>
      </c>
      <c r="CZ38" s="40">
        <v>2.2434189491633805E-4</v>
      </c>
      <c r="DA38" s="40">
        <v>3.2361081541409412E-5</v>
      </c>
      <c r="DB38" s="40">
        <v>0</v>
      </c>
      <c r="DC38" s="40">
        <v>8.7551299589603277E-6</v>
      </c>
      <c r="DD38" s="40">
        <v>0</v>
      </c>
      <c r="DE38" s="40">
        <v>0</v>
      </c>
      <c r="DF38" s="40">
        <v>2.0512820512820512E-5</v>
      </c>
      <c r="DG38" s="40">
        <v>5.7754374044504845E-5</v>
      </c>
      <c r="DH38" s="40">
        <v>5.9599289880801418E-4</v>
      </c>
      <c r="DI38" s="40">
        <v>3.1553784860557767E-3</v>
      </c>
      <c r="DJ38" s="40">
        <v>1.9587162874792828E-4</v>
      </c>
      <c r="DK38" s="40">
        <v>4.8909322116795467E-6</v>
      </c>
      <c r="DL38" s="40">
        <v>1.6710875331564987E-3</v>
      </c>
      <c r="DM38" s="40">
        <v>3.4462952326249282E-5</v>
      </c>
      <c r="DN38" s="40">
        <v>1.7832711082253091E-4</v>
      </c>
      <c r="DO38" s="40">
        <v>6.9530794021366771E-5</v>
      </c>
      <c r="DP38" s="40">
        <v>3.9418851770898719E-4</v>
      </c>
      <c r="DQ38" s="40">
        <v>2.9277945839855311E-5</v>
      </c>
      <c r="DR38" s="40">
        <v>2.3280146481820561E-4</v>
      </c>
      <c r="DS38" s="40">
        <v>9.6029348295209322E-5</v>
      </c>
      <c r="DT38" s="40">
        <v>4.8080273151696744E-5</v>
      </c>
      <c r="DU38" s="40">
        <v>1.3580099976196144E-3</v>
      </c>
      <c r="DV38" s="40">
        <v>6.8721411457198863E-4</v>
      </c>
      <c r="DW38" s="40">
        <v>3.401360544217687E-5</v>
      </c>
      <c r="DX38" s="40">
        <v>9.9042588312974581E-6</v>
      </c>
      <c r="DY38" s="40">
        <v>1.3482919232266717E-4</v>
      </c>
      <c r="DZ38" s="40">
        <v>4.5910493827160494E-4</v>
      </c>
      <c r="EA38" s="40">
        <v>1.3766624145900958E-5</v>
      </c>
      <c r="EB38" s="40">
        <v>4.1949292064537373E-4</v>
      </c>
      <c r="EC38" s="40">
        <v>2.5406116130126822E-4</v>
      </c>
      <c r="ED38" s="40">
        <v>1.1526548672566371E-3</v>
      </c>
      <c r="EE38" s="40">
        <v>0</v>
      </c>
      <c r="EF38" s="40">
        <v>1.0886021963962043E-3</v>
      </c>
      <c r="EG38" s="40">
        <v>1.5494505667407217E-4</v>
      </c>
      <c r="EI38" s="155" t="s">
        <v>64</v>
      </c>
      <c r="EJ38" s="40" t="s">
        <v>950</v>
      </c>
      <c r="EK38" s="81">
        <v>0</v>
      </c>
      <c r="EL38" s="120">
        <v>0</v>
      </c>
      <c r="EM38" s="120">
        <v>0</v>
      </c>
      <c r="EN38" s="120">
        <v>0</v>
      </c>
      <c r="EO38" s="120">
        <v>0</v>
      </c>
      <c r="EP38" s="120">
        <v>0</v>
      </c>
      <c r="EQ38" s="120">
        <v>0</v>
      </c>
      <c r="ER38" s="120">
        <v>0</v>
      </c>
      <c r="ES38" s="120">
        <v>0</v>
      </c>
      <c r="ET38" s="120">
        <v>0</v>
      </c>
      <c r="EU38" s="120">
        <v>0</v>
      </c>
      <c r="EV38" s="120">
        <v>0</v>
      </c>
      <c r="EW38" s="120">
        <v>0</v>
      </c>
      <c r="EX38" s="120">
        <v>0</v>
      </c>
      <c r="EY38" s="120">
        <v>0</v>
      </c>
      <c r="EZ38" s="120">
        <v>0</v>
      </c>
      <c r="FA38" s="120">
        <v>0</v>
      </c>
      <c r="FB38" s="120">
        <v>0</v>
      </c>
      <c r="FC38" s="120">
        <v>0</v>
      </c>
      <c r="FD38" s="120">
        <v>0</v>
      </c>
      <c r="FE38" s="120">
        <v>0</v>
      </c>
      <c r="FF38" s="120">
        <v>0</v>
      </c>
      <c r="FG38" s="120">
        <v>0</v>
      </c>
      <c r="FH38" s="120">
        <v>0</v>
      </c>
      <c r="FI38" s="120">
        <v>0</v>
      </c>
      <c r="FJ38" s="120">
        <v>0</v>
      </c>
      <c r="FK38" s="120">
        <v>0</v>
      </c>
      <c r="FL38" s="120">
        <v>0</v>
      </c>
      <c r="FM38" s="120">
        <v>0</v>
      </c>
      <c r="FN38" s="120">
        <v>0</v>
      </c>
      <c r="FO38" s="120">
        <v>1</v>
      </c>
      <c r="FP38" s="120">
        <v>0</v>
      </c>
      <c r="FQ38" s="120">
        <v>0</v>
      </c>
      <c r="FR38" s="120">
        <v>0</v>
      </c>
      <c r="FS38" s="120">
        <v>0</v>
      </c>
      <c r="FT38" s="120">
        <v>0</v>
      </c>
      <c r="FU38" s="120">
        <v>0</v>
      </c>
      <c r="FV38" s="120">
        <v>0</v>
      </c>
      <c r="FW38" s="120">
        <v>0</v>
      </c>
      <c r="FX38" s="120">
        <v>0</v>
      </c>
      <c r="FY38" s="120">
        <v>0</v>
      </c>
      <c r="FZ38" s="120">
        <v>0</v>
      </c>
      <c r="GA38" s="120">
        <v>0</v>
      </c>
      <c r="GB38" s="120">
        <v>0</v>
      </c>
      <c r="GC38" s="120">
        <v>0</v>
      </c>
      <c r="GD38" s="120">
        <v>0</v>
      </c>
      <c r="GE38" s="120">
        <v>0</v>
      </c>
      <c r="GF38" s="120">
        <v>0</v>
      </c>
      <c r="GG38" s="120">
        <v>0</v>
      </c>
      <c r="GH38" s="120">
        <v>0</v>
      </c>
      <c r="GI38" s="120">
        <v>0</v>
      </c>
      <c r="GJ38" s="120">
        <v>0</v>
      </c>
      <c r="GK38" s="120">
        <v>0</v>
      </c>
      <c r="GL38" s="120">
        <v>0</v>
      </c>
      <c r="GM38" s="120">
        <v>0</v>
      </c>
      <c r="GN38" s="120">
        <v>0</v>
      </c>
      <c r="GO38" s="120">
        <v>0</v>
      </c>
      <c r="GP38" s="120">
        <v>0</v>
      </c>
      <c r="GQ38" s="120">
        <v>0</v>
      </c>
      <c r="GR38" s="120">
        <v>0</v>
      </c>
      <c r="GS38" s="120">
        <v>0</v>
      </c>
      <c r="GT38" s="120">
        <v>0</v>
      </c>
      <c r="GU38" s="120">
        <v>0</v>
      </c>
      <c r="GV38" s="120">
        <v>0</v>
      </c>
      <c r="GW38" s="120">
        <v>0</v>
      </c>
      <c r="GX38" s="120">
        <v>0</v>
      </c>
      <c r="GY38" s="120">
        <v>0</v>
      </c>
      <c r="GZ38" s="120">
        <v>0</v>
      </c>
      <c r="HA38" s="120">
        <v>0</v>
      </c>
      <c r="HB38" s="120">
        <v>0</v>
      </c>
      <c r="HC38" s="120">
        <v>0</v>
      </c>
      <c r="HD38" s="120">
        <v>0</v>
      </c>
      <c r="HE38" s="120">
        <v>0</v>
      </c>
      <c r="HF38" s="120">
        <v>0</v>
      </c>
      <c r="HG38" s="120">
        <v>0</v>
      </c>
      <c r="HH38" s="120">
        <v>0</v>
      </c>
      <c r="HI38" s="120">
        <v>0</v>
      </c>
      <c r="HJ38" s="120">
        <v>0</v>
      </c>
      <c r="HK38" s="120">
        <v>0</v>
      </c>
      <c r="HL38" s="120">
        <v>0</v>
      </c>
      <c r="HM38" s="120">
        <v>0</v>
      </c>
      <c r="HN38" s="120">
        <v>0</v>
      </c>
      <c r="HO38" s="120">
        <v>0</v>
      </c>
      <c r="HP38" s="120">
        <v>0</v>
      </c>
      <c r="HQ38" s="120">
        <v>0</v>
      </c>
      <c r="HR38" s="120">
        <v>0</v>
      </c>
      <c r="HS38" s="120">
        <v>0</v>
      </c>
      <c r="HT38" s="120">
        <v>0</v>
      </c>
      <c r="HU38" s="120">
        <v>0</v>
      </c>
      <c r="HV38" s="120">
        <v>0</v>
      </c>
      <c r="HW38" s="120">
        <v>0</v>
      </c>
      <c r="HX38" s="120">
        <v>0</v>
      </c>
      <c r="HY38" s="120">
        <v>0</v>
      </c>
      <c r="HZ38" s="120">
        <v>0</v>
      </c>
      <c r="IA38" s="120">
        <v>0</v>
      </c>
      <c r="IB38" s="120">
        <v>0</v>
      </c>
      <c r="IC38" s="120">
        <v>0</v>
      </c>
      <c r="ID38" s="120">
        <v>0</v>
      </c>
      <c r="IE38" s="120">
        <v>0</v>
      </c>
      <c r="IF38" s="120">
        <v>0</v>
      </c>
      <c r="IG38" s="120">
        <v>0</v>
      </c>
      <c r="IH38" s="120">
        <v>0</v>
      </c>
      <c r="II38" s="120">
        <v>0</v>
      </c>
      <c r="IJ38" s="120">
        <v>0</v>
      </c>
      <c r="IK38" s="120">
        <v>0</v>
      </c>
      <c r="IL38" s="120">
        <v>0</v>
      </c>
      <c r="IM38" s="120">
        <v>0</v>
      </c>
      <c r="IN38" s="40">
        <v>1</v>
      </c>
      <c r="IO38" s="40">
        <v>0.8784801077719594</v>
      </c>
    </row>
    <row r="39" spans="2:249" x14ac:dyDescent="0.15">
      <c r="B39" s="155" t="s">
        <v>65</v>
      </c>
      <c r="C39" s="41" t="s">
        <v>162</v>
      </c>
      <c r="D39" s="41">
        <v>0.80454150997975127</v>
      </c>
      <c r="E39" s="40">
        <v>2.097194098929708E-2</v>
      </c>
      <c r="F39" s="40">
        <v>0.99999999999999989</v>
      </c>
      <c r="G39" s="40">
        <v>0</v>
      </c>
      <c r="H39" s="40">
        <v>0</v>
      </c>
      <c r="I39" s="40">
        <v>0</v>
      </c>
      <c r="J39" s="40">
        <v>4.838710498755331E-4</v>
      </c>
      <c r="K39" s="54">
        <v>0</v>
      </c>
      <c r="L39" s="40">
        <v>0</v>
      </c>
      <c r="N39" s="158" t="s">
        <v>523</v>
      </c>
      <c r="O39" s="97">
        <f>SUM(O37:O38)</f>
        <v>3</v>
      </c>
      <c r="P39" s="176"/>
      <c r="Q39" s="164"/>
      <c r="R39" s="17"/>
      <c r="S39" s="17"/>
      <c r="U39" s="161" t="s">
        <v>880</v>
      </c>
      <c r="V39" s="181">
        <f>概要表【係数】!E76</f>
        <v>0.88850787799147002</v>
      </c>
      <c r="W39" s="181">
        <f>概要表【係数】!F76</f>
        <v>0.52714872605103869</v>
      </c>
      <c r="X39" s="181">
        <f>概要表【係数】!G76</f>
        <v>0.28755112244668385</v>
      </c>
      <c r="Y39" s="181">
        <f>概要表【係数】!H76</f>
        <v>9.9005000557181852E-8</v>
      </c>
      <c r="Z39" s="181">
        <f>概要表【係数】!I76</f>
        <v>9.0013317890910033E-8</v>
      </c>
      <c r="AB39" s="155" t="s">
        <v>65</v>
      </c>
      <c r="AC39" s="40" t="s">
        <v>162</v>
      </c>
      <c r="AD39" s="40">
        <v>0</v>
      </c>
      <c r="AE39" s="40">
        <v>0</v>
      </c>
      <c r="AF39" s="40">
        <v>0</v>
      </c>
      <c r="AG39" s="40">
        <v>0</v>
      </c>
      <c r="AH39" s="40">
        <v>0</v>
      </c>
      <c r="AI39" s="40">
        <v>0</v>
      </c>
      <c r="AJ39" s="40">
        <v>0</v>
      </c>
      <c r="AK39" s="40">
        <v>7.5109549849708467E-4</v>
      </c>
      <c r="AL39" s="40">
        <v>0</v>
      </c>
      <c r="AM39" s="40">
        <v>0</v>
      </c>
      <c r="AN39" s="40">
        <v>0</v>
      </c>
      <c r="AO39" s="40">
        <v>4.1666666666666669E-4</v>
      </c>
      <c r="AP39" s="40">
        <v>1.0143042912873863E-3</v>
      </c>
      <c r="AQ39" s="40">
        <v>8.1300813008130081E-5</v>
      </c>
      <c r="AR39" s="40">
        <v>1.5538449871075381E-2</v>
      </c>
      <c r="AS39" s="40">
        <v>0</v>
      </c>
      <c r="AT39" s="40">
        <v>0</v>
      </c>
      <c r="AU39" s="40">
        <v>7.1994240460763137E-6</v>
      </c>
      <c r="AV39" s="40">
        <v>0</v>
      </c>
      <c r="AW39" s="40">
        <v>1.3679245283018868E-3</v>
      </c>
      <c r="AX39" s="40">
        <v>0</v>
      </c>
      <c r="AY39" s="40">
        <v>0</v>
      </c>
      <c r="AZ39" s="40">
        <v>0</v>
      </c>
      <c r="BA39" s="40">
        <v>0</v>
      </c>
      <c r="BB39" s="40">
        <v>9.8234179613489962E-3</v>
      </c>
      <c r="BC39" s="40">
        <v>8.1753444450178032E-3</v>
      </c>
      <c r="BD39" s="40">
        <v>0</v>
      </c>
      <c r="BE39" s="40">
        <v>0</v>
      </c>
      <c r="BF39" s="40">
        <v>3.4417344173441737E-3</v>
      </c>
      <c r="BG39" s="40">
        <v>1.063975367772836E-3</v>
      </c>
      <c r="BH39" s="40">
        <v>0</v>
      </c>
      <c r="BI39" s="40">
        <v>0</v>
      </c>
      <c r="BJ39" s="40">
        <v>1.6224986479177932E-5</v>
      </c>
      <c r="BK39" s="40">
        <v>0</v>
      </c>
      <c r="BL39" s="40">
        <v>4.7488584474885843E-3</v>
      </c>
      <c r="BM39" s="40">
        <v>0</v>
      </c>
      <c r="BN39" s="40">
        <v>0</v>
      </c>
      <c r="BO39" s="40">
        <v>0</v>
      </c>
      <c r="BP39" s="40">
        <v>0</v>
      </c>
      <c r="BQ39" s="40">
        <v>0</v>
      </c>
      <c r="BR39" s="40">
        <v>4.6269548085211179E-2</v>
      </c>
      <c r="BS39" s="40">
        <v>3.7317468902109245E-4</v>
      </c>
      <c r="BT39" s="40">
        <v>8.7142475273990902E-4</v>
      </c>
      <c r="BU39" s="40">
        <v>1.1530956182366507E-4</v>
      </c>
      <c r="BV39" s="40">
        <v>1.9303176539216206E-4</v>
      </c>
      <c r="BW39" s="40">
        <v>9.7015299724103332E-3</v>
      </c>
      <c r="BX39" s="40">
        <v>0</v>
      </c>
      <c r="BY39" s="40">
        <v>6.1736641221374041E-3</v>
      </c>
      <c r="BZ39" s="40">
        <v>2.2668727460072128E-4</v>
      </c>
      <c r="CA39" s="40">
        <v>0</v>
      </c>
      <c r="CB39" s="40">
        <v>6.1983471074380158E-4</v>
      </c>
      <c r="CC39" s="40">
        <v>8.4339484933792092E-3</v>
      </c>
      <c r="CD39" s="40">
        <v>3.2258064516129032E-4</v>
      </c>
      <c r="CE39" s="40">
        <v>1.6563146997929608E-4</v>
      </c>
      <c r="CF39" s="40">
        <v>1.1015918169713109E-2</v>
      </c>
      <c r="CG39" s="40">
        <v>4.3023246528193703E-3</v>
      </c>
      <c r="CH39" s="40">
        <v>1.8985979584306976E-5</v>
      </c>
      <c r="CI39" s="40">
        <v>6.0040173939915678E-4</v>
      </c>
      <c r="CJ39" s="40">
        <v>7.1167503897453669E-3</v>
      </c>
      <c r="CK39" s="40">
        <v>8.0533185226326024E-3</v>
      </c>
      <c r="CL39" s="40">
        <v>2.3801428085685144E-5</v>
      </c>
      <c r="CM39" s="40">
        <v>3.5570315119007713E-3</v>
      </c>
      <c r="CN39" s="40">
        <v>1.9913217623497995E-3</v>
      </c>
      <c r="CO39" s="40">
        <v>5.7260002827654463E-5</v>
      </c>
      <c r="CP39" s="40">
        <v>7.9365079365079365E-5</v>
      </c>
      <c r="CQ39" s="40">
        <v>0</v>
      </c>
      <c r="CR39" s="40">
        <v>0</v>
      </c>
      <c r="CS39" s="40">
        <v>1.4383660162055904E-6</v>
      </c>
      <c r="CT39" s="40">
        <v>9.6605321388094334E-5</v>
      </c>
      <c r="CU39" s="40">
        <v>9.2219267392982748E-5</v>
      </c>
      <c r="CV39" s="40">
        <v>4.4295634274398425E-6</v>
      </c>
      <c r="CW39" s="40">
        <v>0</v>
      </c>
      <c r="CX39" s="40">
        <v>0</v>
      </c>
      <c r="CY39" s="40">
        <v>0</v>
      </c>
      <c r="CZ39" s="40">
        <v>2.3979537461366301E-6</v>
      </c>
      <c r="DA39" s="40">
        <v>1.745795188418139E-5</v>
      </c>
      <c r="DB39" s="40">
        <v>0</v>
      </c>
      <c r="DC39" s="40">
        <v>2.7906976744186048E-5</v>
      </c>
      <c r="DD39" s="40">
        <v>0</v>
      </c>
      <c r="DE39" s="40">
        <v>0</v>
      </c>
      <c r="DF39" s="40">
        <v>0</v>
      </c>
      <c r="DG39" s="40">
        <v>8.4932903006624764E-7</v>
      </c>
      <c r="DH39" s="40">
        <v>0</v>
      </c>
      <c r="DI39" s="40">
        <v>0</v>
      </c>
      <c r="DJ39" s="40">
        <v>0</v>
      </c>
      <c r="DK39" s="40">
        <v>0</v>
      </c>
      <c r="DL39" s="40">
        <v>0</v>
      </c>
      <c r="DM39" s="40">
        <v>1.1487650775416427E-5</v>
      </c>
      <c r="DN39" s="40">
        <v>4.6533559044284176E-5</v>
      </c>
      <c r="DO39" s="40">
        <v>3.6427538254624816E-4</v>
      </c>
      <c r="DP39" s="40">
        <v>1.5869642492493629E-3</v>
      </c>
      <c r="DQ39" s="40">
        <v>3.3657472364376608E-4</v>
      </c>
      <c r="DR39" s="40">
        <v>3.8425320428982475E-3</v>
      </c>
      <c r="DS39" s="40">
        <v>3.121852970795569E-4</v>
      </c>
      <c r="DT39" s="40">
        <v>2.5851857013448542E-4</v>
      </c>
      <c r="DU39" s="40">
        <v>2.4875029754820277E-4</v>
      </c>
      <c r="DV39" s="40">
        <v>0</v>
      </c>
      <c r="DW39" s="40">
        <v>3.401360544217687E-5</v>
      </c>
      <c r="DX39" s="40">
        <v>3.426048200726312E-3</v>
      </c>
      <c r="DY39" s="40">
        <v>1.1391985233679899E-5</v>
      </c>
      <c r="DZ39" s="40">
        <v>7.5617283950617285E-4</v>
      </c>
      <c r="EA39" s="40">
        <v>4.3724819076246886E-4</v>
      </c>
      <c r="EB39" s="40">
        <v>1.1195258478761936E-4</v>
      </c>
      <c r="EC39" s="40">
        <v>5.5053653984815708E-4</v>
      </c>
      <c r="ED39" s="40">
        <v>7.4668141592920356E-5</v>
      </c>
      <c r="EE39" s="40">
        <v>0</v>
      </c>
      <c r="EF39" s="40">
        <v>1.2879837935814054E-3</v>
      </c>
      <c r="EG39" s="40">
        <v>1.3419380266975474E-3</v>
      </c>
      <c r="EI39" s="155" t="s">
        <v>65</v>
      </c>
      <c r="EJ39" s="40" t="s">
        <v>162</v>
      </c>
      <c r="EK39" s="54">
        <v>8.9253807143772104E-21</v>
      </c>
      <c r="EL39" s="40">
        <v>4.234339999843471E-21</v>
      </c>
      <c r="EM39" s="40">
        <v>7.660419757671865E-21</v>
      </c>
      <c r="EN39" s="40">
        <v>6.7817596716953175E-21</v>
      </c>
      <c r="EO39" s="40">
        <v>5.1241000444302601E-21</v>
      </c>
      <c r="EP39" s="40">
        <v>0</v>
      </c>
      <c r="EQ39" s="40">
        <v>1.7508946575727537E-20</v>
      </c>
      <c r="ER39" s="40">
        <v>9.0544031041633505E-20</v>
      </c>
      <c r="ES39" s="40">
        <v>0</v>
      </c>
      <c r="ET39" s="40">
        <v>0</v>
      </c>
      <c r="EU39" s="40">
        <v>0</v>
      </c>
      <c r="EV39" s="40">
        <v>5.1492791993443998E-20</v>
      </c>
      <c r="EW39" s="40">
        <v>1.1734910107300537E-19</v>
      </c>
      <c r="EX39" s="40">
        <v>1.656143933275683E-20</v>
      </c>
      <c r="EY39" s="40">
        <v>1.7365610333403443E-18</v>
      </c>
      <c r="EZ39" s="40">
        <v>0</v>
      </c>
      <c r="FA39" s="40">
        <v>4.1102992473709267E-21</v>
      </c>
      <c r="FB39" s="40">
        <v>6.4904575092991777E-21</v>
      </c>
      <c r="FC39" s="40">
        <v>0</v>
      </c>
      <c r="FD39" s="40">
        <v>1.6001136725187148E-19</v>
      </c>
      <c r="FE39" s="40">
        <v>0</v>
      </c>
      <c r="FF39" s="40">
        <v>0</v>
      </c>
      <c r="FG39" s="40">
        <v>0</v>
      </c>
      <c r="FH39" s="40">
        <v>0</v>
      </c>
      <c r="FI39" s="40">
        <v>1.0966555898879827E-18</v>
      </c>
      <c r="FJ39" s="40">
        <v>9.1990324996538138E-19</v>
      </c>
      <c r="FK39" s="40">
        <v>0</v>
      </c>
      <c r="FL39" s="40">
        <v>0</v>
      </c>
      <c r="FM39" s="40">
        <v>3.89133663492275E-19</v>
      </c>
      <c r="FN39" s="40">
        <v>1.2510098968462006E-19</v>
      </c>
      <c r="FO39" s="40">
        <v>5.5924320697638393E-21</v>
      </c>
      <c r="FP39" s="40">
        <v>1</v>
      </c>
      <c r="FQ39" s="40">
        <v>9.8004550612032522E-21</v>
      </c>
      <c r="FR39" s="40">
        <v>4.8646375429049091E-21</v>
      </c>
      <c r="FS39" s="40">
        <v>5.3656216700556256E-19</v>
      </c>
      <c r="FT39" s="40">
        <v>0</v>
      </c>
      <c r="FU39" s="40">
        <v>2.6498157293566064E-21</v>
      </c>
      <c r="FV39" s="40">
        <v>6.533171581506873E-21</v>
      </c>
      <c r="FW39" s="40">
        <v>2.533265553024281E-21</v>
      </c>
      <c r="FX39" s="40">
        <v>0</v>
      </c>
      <c r="FY39" s="40">
        <v>5.151157680225408E-18</v>
      </c>
      <c r="FZ39" s="40">
        <v>6.1620329074235143E-20</v>
      </c>
      <c r="GA39" s="40">
        <v>1.109702778794267E-19</v>
      </c>
      <c r="GB39" s="40">
        <v>2.563180073187399E-20</v>
      </c>
      <c r="GC39" s="40">
        <v>3.0467908615110399E-20</v>
      </c>
      <c r="GD39" s="40">
        <v>1.1000035733046735E-18</v>
      </c>
      <c r="GE39" s="40">
        <v>0</v>
      </c>
      <c r="GF39" s="40">
        <v>7.0009135643422216E-19</v>
      </c>
      <c r="GG39" s="40">
        <v>4.392087821292271E-20</v>
      </c>
      <c r="GH39" s="40">
        <v>0</v>
      </c>
      <c r="GI39" s="40">
        <v>7.6766107873726851E-20</v>
      </c>
      <c r="GJ39" s="40">
        <v>9.4988585908066965E-19</v>
      </c>
      <c r="GK39" s="40">
        <v>5.2634690111933374E-20</v>
      </c>
      <c r="GL39" s="40">
        <v>2.5999451530741582E-20</v>
      </c>
      <c r="GM39" s="40">
        <v>1.2292270384552472E-18</v>
      </c>
      <c r="GN39" s="40">
        <v>5.0129657303880895E-19</v>
      </c>
      <c r="GO39" s="40">
        <v>1.4512698104829883E-20</v>
      </c>
      <c r="GP39" s="40">
        <v>7.9162222224746962E-20</v>
      </c>
      <c r="GQ39" s="40">
        <v>8.8709117473226453E-19</v>
      </c>
      <c r="GR39" s="40">
        <v>9.0594075199831648E-19</v>
      </c>
      <c r="GS39" s="40">
        <v>6.3009407012832788E-21</v>
      </c>
      <c r="GT39" s="40">
        <v>4.0298746708186011E-19</v>
      </c>
      <c r="GU39" s="40">
        <v>2.3363966766720781E-19</v>
      </c>
      <c r="GV39" s="40">
        <v>1.2081213821735146E-20</v>
      </c>
      <c r="GW39" s="40">
        <v>1.9796248140337088E-20</v>
      </c>
      <c r="GX39" s="40">
        <v>8.5669195926726181E-21</v>
      </c>
      <c r="GY39" s="40">
        <v>6.4444243324571253E-21</v>
      </c>
      <c r="GZ39" s="40">
        <v>1.5144511642180377E-20</v>
      </c>
      <c r="HA39" s="40">
        <v>2.0404878542806022E-20</v>
      </c>
      <c r="HB39" s="40">
        <v>1.4171229083556698E-20</v>
      </c>
      <c r="HC39" s="40">
        <v>3.2850438021111961E-21</v>
      </c>
      <c r="HD39" s="40">
        <v>3.007624327043531E-21</v>
      </c>
      <c r="HE39" s="40">
        <v>3.1823768357035663E-21</v>
      </c>
      <c r="HF39" s="40">
        <v>2.1695716574904144E-21</v>
      </c>
      <c r="HG39" s="40">
        <v>2.136488418007751E-20</v>
      </c>
      <c r="HH39" s="40">
        <v>1.1458655210970429E-20</v>
      </c>
      <c r="HI39" s="40">
        <v>4.7094739763720501E-20</v>
      </c>
      <c r="HJ39" s="40">
        <v>5.9314733839761375E-21</v>
      </c>
      <c r="HK39" s="40">
        <v>0</v>
      </c>
      <c r="HL39" s="40">
        <v>4.5743159342748313E-21</v>
      </c>
      <c r="HM39" s="40">
        <v>9.9773520961876942E-21</v>
      </c>
      <c r="HN39" s="40">
        <v>6.4648897920594611E-21</v>
      </c>
      <c r="HO39" s="40">
        <v>1.5220106050500787E-21</v>
      </c>
      <c r="HP39" s="40">
        <v>3.2846092289378167E-21</v>
      </c>
      <c r="HQ39" s="40">
        <v>9.5330033550535026E-21</v>
      </c>
      <c r="HR39" s="40">
        <v>5.5640066569427022E-21</v>
      </c>
      <c r="HS39" s="40">
        <v>5.3742832652289104E-21</v>
      </c>
      <c r="HT39" s="40">
        <v>7.9293703809008291E-21</v>
      </c>
      <c r="HU39" s="40">
        <v>1.0452991758582475E-20</v>
      </c>
      <c r="HV39" s="40">
        <v>4.4798914790704844E-20</v>
      </c>
      <c r="HW39" s="40">
        <v>1.8384431424853465E-19</v>
      </c>
      <c r="HX39" s="40">
        <v>5.0056833299341497E-20</v>
      </c>
      <c r="HY39" s="40">
        <v>4.4325160142960278E-19</v>
      </c>
      <c r="HZ39" s="40">
        <v>4.2599061223796173E-20</v>
      </c>
      <c r="IA39" s="40">
        <v>3.2937554708199259E-20</v>
      </c>
      <c r="IB39" s="40">
        <v>3.4452322484861274E-20</v>
      </c>
      <c r="IC39" s="40">
        <v>2.5575833254563889E-20</v>
      </c>
      <c r="ID39" s="40">
        <v>8.2820178297971498E-21</v>
      </c>
      <c r="IE39" s="40">
        <v>3.9160650480823977E-19</v>
      </c>
      <c r="IF39" s="40">
        <v>3.9858516824381161E-21</v>
      </c>
      <c r="IG39" s="40">
        <v>9.0324534308523629E-20</v>
      </c>
      <c r="IH39" s="40">
        <v>5.5328440689780113E-20</v>
      </c>
      <c r="II39" s="40">
        <v>1.919556001918064E-20</v>
      </c>
      <c r="IJ39" s="40">
        <v>6.716114382338641E-20</v>
      </c>
      <c r="IK39" s="40">
        <v>1.3265409092516823E-20</v>
      </c>
      <c r="IL39" s="40">
        <v>1.1238557665218109E-20</v>
      </c>
      <c r="IM39" s="40">
        <v>1.4894826481933462E-19</v>
      </c>
      <c r="IN39" s="40">
        <v>1</v>
      </c>
      <c r="IO39" s="40">
        <v>0.8784801077719594</v>
      </c>
    </row>
    <row r="40" spans="2:249" x14ac:dyDescent="0.15">
      <c r="B40" s="155" t="s">
        <v>66</v>
      </c>
      <c r="C40" s="41" t="s">
        <v>163</v>
      </c>
      <c r="D40" s="41">
        <v>0.39083750894774516</v>
      </c>
      <c r="E40" s="40">
        <v>6.3350035790980669E-2</v>
      </c>
      <c r="F40" s="40">
        <v>0.67652786550956778</v>
      </c>
      <c r="G40" s="40">
        <v>0.32347213449043222</v>
      </c>
      <c r="H40" s="40">
        <v>0.46563547863710114</v>
      </c>
      <c r="I40" s="40">
        <v>0.17944835045970794</v>
      </c>
      <c r="J40" s="40">
        <v>3.5645981334560553E-6</v>
      </c>
      <c r="K40" s="54">
        <v>3.8399134667387778E-2</v>
      </c>
      <c r="L40" s="40">
        <v>3.8399134667387778E-2</v>
      </c>
      <c r="Q40" s="164"/>
      <c r="R40" s="17"/>
      <c r="S40" s="17"/>
      <c r="U40" s="161" t="s">
        <v>8</v>
      </c>
      <c r="V40" s="181">
        <f>概要表【係数】!E77</f>
        <v>0.69886356987696352</v>
      </c>
      <c r="W40" s="181">
        <f>概要表【係数】!F77</f>
        <v>0.42214085279162411</v>
      </c>
      <c r="X40" s="181">
        <f>概要表【係数】!G77</f>
        <v>0.23460212979473527</v>
      </c>
      <c r="Y40" s="181">
        <f>概要表【係数】!H77</f>
        <v>8.3611598038145697E-8</v>
      </c>
      <c r="Z40" s="181">
        <f>概要表【係数】!I77</f>
        <v>7.6138101689536699E-8</v>
      </c>
      <c r="AB40" s="155" t="s">
        <v>66</v>
      </c>
      <c r="AC40" s="40" t="s">
        <v>163</v>
      </c>
      <c r="AD40" s="40">
        <v>0</v>
      </c>
      <c r="AE40" s="40">
        <v>0</v>
      </c>
      <c r="AF40" s="40">
        <v>0</v>
      </c>
      <c r="AG40" s="40">
        <v>0</v>
      </c>
      <c r="AH40" s="40">
        <v>0</v>
      </c>
      <c r="AI40" s="40">
        <v>0</v>
      </c>
      <c r="AJ40" s="40">
        <v>0</v>
      </c>
      <c r="AK40" s="40">
        <v>0</v>
      </c>
      <c r="AL40" s="40">
        <v>0</v>
      </c>
      <c r="AM40" s="40">
        <v>0</v>
      </c>
      <c r="AN40" s="40">
        <v>0</v>
      </c>
      <c r="AO40" s="40">
        <v>0</v>
      </c>
      <c r="AP40" s="40">
        <v>0</v>
      </c>
      <c r="AQ40" s="40">
        <v>0</v>
      </c>
      <c r="AR40" s="40">
        <v>0</v>
      </c>
      <c r="AS40" s="40">
        <v>0</v>
      </c>
      <c r="AT40" s="40">
        <v>0</v>
      </c>
      <c r="AU40" s="40">
        <v>0</v>
      </c>
      <c r="AV40" s="40">
        <v>0</v>
      </c>
      <c r="AW40" s="40">
        <v>0</v>
      </c>
      <c r="AX40" s="40">
        <v>0</v>
      </c>
      <c r="AY40" s="40">
        <v>0</v>
      </c>
      <c r="AZ40" s="40">
        <v>0</v>
      </c>
      <c r="BA40" s="40">
        <v>0</v>
      </c>
      <c r="BB40" s="40">
        <v>0</v>
      </c>
      <c r="BC40" s="40">
        <v>9.2884049744568857E-6</v>
      </c>
      <c r="BD40" s="40">
        <v>0</v>
      </c>
      <c r="BE40" s="40">
        <v>0</v>
      </c>
      <c r="BF40" s="40">
        <v>0</v>
      </c>
      <c r="BG40" s="40">
        <v>0</v>
      </c>
      <c r="BH40" s="40">
        <v>0</v>
      </c>
      <c r="BI40" s="40">
        <v>0</v>
      </c>
      <c r="BJ40" s="40">
        <v>0.13619253650621957</v>
      </c>
      <c r="BK40" s="40">
        <v>0</v>
      </c>
      <c r="BL40" s="40">
        <v>8.2191780821917802E-4</v>
      </c>
      <c r="BM40" s="40">
        <v>0</v>
      </c>
      <c r="BN40" s="40">
        <v>0</v>
      </c>
      <c r="BO40" s="40">
        <v>0</v>
      </c>
      <c r="BP40" s="40">
        <v>0</v>
      </c>
      <c r="BQ40" s="40">
        <v>0</v>
      </c>
      <c r="BR40" s="40">
        <v>0</v>
      </c>
      <c r="BS40" s="40">
        <v>5.4083288263926444E-6</v>
      </c>
      <c r="BT40" s="40">
        <v>5.2125100240577388E-5</v>
      </c>
      <c r="BU40" s="40">
        <v>1.7739932588256165E-6</v>
      </c>
      <c r="BV40" s="40">
        <v>0</v>
      </c>
      <c r="BW40" s="40">
        <v>0</v>
      </c>
      <c r="BX40" s="40">
        <v>0</v>
      </c>
      <c r="BY40" s="40">
        <v>0</v>
      </c>
      <c r="BZ40" s="40">
        <v>0</v>
      </c>
      <c r="CA40" s="40">
        <v>0</v>
      </c>
      <c r="CB40" s="40">
        <v>0</v>
      </c>
      <c r="CC40" s="40">
        <v>2.7803843881416605E-6</v>
      </c>
      <c r="CD40" s="40">
        <v>0</v>
      </c>
      <c r="CE40" s="40">
        <v>0</v>
      </c>
      <c r="CF40" s="40">
        <v>0</v>
      </c>
      <c r="CG40" s="40">
        <v>0</v>
      </c>
      <c r="CH40" s="40">
        <v>0</v>
      </c>
      <c r="CI40" s="40">
        <v>0</v>
      </c>
      <c r="CJ40" s="40">
        <v>4.3305040706738266E-6</v>
      </c>
      <c r="CK40" s="40">
        <v>4.2210497084143293E-4</v>
      </c>
      <c r="CL40" s="40">
        <v>0</v>
      </c>
      <c r="CM40" s="40">
        <v>3.0828654039557493E-2</v>
      </c>
      <c r="CN40" s="40">
        <v>3.5850467289719627E-2</v>
      </c>
      <c r="CO40" s="40">
        <v>5.7876431500070692E-2</v>
      </c>
      <c r="CP40" s="40">
        <v>3.9425170068027211E-2</v>
      </c>
      <c r="CQ40" s="40">
        <v>0</v>
      </c>
      <c r="CR40" s="40">
        <v>8.7129698780184217E-6</v>
      </c>
      <c r="CS40" s="40">
        <v>0</v>
      </c>
      <c r="CT40" s="40">
        <v>1.6676561066436397E-4</v>
      </c>
      <c r="CU40" s="40">
        <v>0</v>
      </c>
      <c r="CV40" s="40">
        <v>0</v>
      </c>
      <c r="CW40" s="40">
        <v>3.3802055164954027E-7</v>
      </c>
      <c r="CX40" s="40">
        <v>3.50143715704207E-5</v>
      </c>
      <c r="CY40" s="40">
        <v>1.0147759189156185E-4</v>
      </c>
      <c r="CZ40" s="40">
        <v>0</v>
      </c>
      <c r="DA40" s="40">
        <v>0</v>
      </c>
      <c r="DB40" s="40">
        <v>0</v>
      </c>
      <c r="DC40" s="40">
        <v>0</v>
      </c>
      <c r="DD40" s="40">
        <v>0</v>
      </c>
      <c r="DE40" s="40">
        <v>0</v>
      </c>
      <c r="DF40" s="40">
        <v>0</v>
      </c>
      <c r="DG40" s="40">
        <v>0</v>
      </c>
      <c r="DH40" s="40">
        <v>0</v>
      </c>
      <c r="DI40" s="40">
        <v>0</v>
      </c>
      <c r="DJ40" s="40">
        <v>0</v>
      </c>
      <c r="DK40" s="40">
        <v>0</v>
      </c>
      <c r="DL40" s="40">
        <v>0</v>
      </c>
      <c r="DM40" s="40">
        <v>0</v>
      </c>
      <c r="DN40" s="40">
        <v>4.290054031491316E-6</v>
      </c>
      <c r="DO40" s="40">
        <v>0</v>
      </c>
      <c r="DP40" s="40">
        <v>2.8361606703927516E-5</v>
      </c>
      <c r="DQ40" s="40">
        <v>0</v>
      </c>
      <c r="DR40" s="40">
        <v>0</v>
      </c>
      <c r="DS40" s="40">
        <v>0</v>
      </c>
      <c r="DT40" s="40">
        <v>0</v>
      </c>
      <c r="DU40" s="40">
        <v>0</v>
      </c>
      <c r="DV40" s="40">
        <v>0</v>
      </c>
      <c r="DW40" s="40">
        <v>0</v>
      </c>
      <c r="DX40" s="40">
        <v>0</v>
      </c>
      <c r="DY40" s="40">
        <v>0</v>
      </c>
      <c r="DZ40" s="40">
        <v>0</v>
      </c>
      <c r="EA40" s="40">
        <v>0</v>
      </c>
      <c r="EB40" s="40">
        <v>0</v>
      </c>
      <c r="EC40" s="40">
        <v>0</v>
      </c>
      <c r="ED40" s="40">
        <v>0</v>
      </c>
      <c r="EE40" s="40">
        <v>0</v>
      </c>
      <c r="EF40" s="40">
        <v>6.9303763727476277E-4</v>
      </c>
      <c r="EG40" s="40">
        <v>1.5016819706591316E-3</v>
      </c>
      <c r="EI40" s="155" t="s">
        <v>66</v>
      </c>
      <c r="EJ40" s="40" t="s">
        <v>163</v>
      </c>
      <c r="EK40" s="54">
        <v>4.4371523244930144E-5</v>
      </c>
      <c r="EL40" s="40">
        <v>2.3950288382967509E-5</v>
      </c>
      <c r="EM40" s="40">
        <v>1.0162020724324145E-5</v>
      </c>
      <c r="EN40" s="40">
        <v>5.4949479743583469E-6</v>
      </c>
      <c r="EO40" s="40">
        <v>8.5297108860735662E-6</v>
      </c>
      <c r="EP40" s="40">
        <v>0</v>
      </c>
      <c r="EQ40" s="40">
        <v>7.4683824596206614E-5</v>
      </c>
      <c r="ER40" s="40">
        <v>1.1388559490681344E-5</v>
      </c>
      <c r="ES40" s="40">
        <v>0</v>
      </c>
      <c r="ET40" s="40">
        <v>0</v>
      </c>
      <c r="EU40" s="40">
        <v>0</v>
      </c>
      <c r="EV40" s="40">
        <v>3.8418159897513365E-5</v>
      </c>
      <c r="EW40" s="40">
        <v>2.4561678606031581E-5</v>
      </c>
      <c r="EX40" s="40">
        <v>1.9273764151874996E-5</v>
      </c>
      <c r="EY40" s="40">
        <v>2.3574666939537812E-5</v>
      </c>
      <c r="EZ40" s="40">
        <v>0</v>
      </c>
      <c r="FA40" s="40">
        <v>3.6644831445716025E-5</v>
      </c>
      <c r="FB40" s="40">
        <v>2.2045261538273453E-5</v>
      </c>
      <c r="FC40" s="40">
        <v>0</v>
      </c>
      <c r="FD40" s="40">
        <v>6.2334986968033644E-5</v>
      </c>
      <c r="FE40" s="40">
        <v>0</v>
      </c>
      <c r="FF40" s="40">
        <v>0</v>
      </c>
      <c r="FG40" s="40">
        <v>0</v>
      </c>
      <c r="FH40" s="40">
        <v>0</v>
      </c>
      <c r="FI40" s="40">
        <v>1.8120481998575841E-5</v>
      </c>
      <c r="FJ40" s="40">
        <v>4.0094605040344234E-5</v>
      </c>
      <c r="FK40" s="40">
        <v>0</v>
      </c>
      <c r="FL40" s="40">
        <v>0</v>
      </c>
      <c r="FM40" s="40">
        <v>3.9722726496711663E-5</v>
      </c>
      <c r="FN40" s="40">
        <v>2.50984192386613E-5</v>
      </c>
      <c r="FO40" s="40">
        <v>1.4219350615144674E-5</v>
      </c>
      <c r="FP40" s="40">
        <v>0</v>
      </c>
      <c r="FQ40" s="40">
        <v>1.0461425290372774</v>
      </c>
      <c r="FR40" s="40">
        <v>4.7678488850772687E-5</v>
      </c>
      <c r="FS40" s="40">
        <v>3.4869809784295904E-4</v>
      </c>
      <c r="FT40" s="40">
        <v>0</v>
      </c>
      <c r="FU40" s="40">
        <v>3.7437174271461717E-5</v>
      </c>
      <c r="FV40" s="40">
        <v>7.3762542695800763E-5</v>
      </c>
      <c r="FW40" s="40">
        <v>2.9559308024554799E-5</v>
      </c>
      <c r="FX40" s="40">
        <v>0</v>
      </c>
      <c r="FY40" s="40">
        <v>2.7992174561124252E-5</v>
      </c>
      <c r="FZ40" s="40">
        <v>5.5711486874355179E-5</v>
      </c>
      <c r="GA40" s="40">
        <v>5.4213707847713133E-5</v>
      </c>
      <c r="GB40" s="40">
        <v>2.3586305451024385E-5</v>
      </c>
      <c r="GC40" s="40">
        <v>2.1435645164082183E-5</v>
      </c>
      <c r="GD40" s="40">
        <v>2.0446443812302813E-5</v>
      </c>
      <c r="GE40" s="40">
        <v>0</v>
      </c>
      <c r="GF40" s="40">
        <v>4.7250327938124982E-5</v>
      </c>
      <c r="GG40" s="40">
        <v>2.3418219151313275E-5</v>
      </c>
      <c r="GH40" s="40">
        <v>0</v>
      </c>
      <c r="GI40" s="40">
        <v>1.3790384466084444E-5</v>
      </c>
      <c r="GJ40" s="40">
        <v>2.1783525723005048E-5</v>
      </c>
      <c r="GK40" s="40">
        <v>2.6789855563604908E-5</v>
      </c>
      <c r="GL40" s="40">
        <v>1.5013778047262577E-5</v>
      </c>
      <c r="GM40" s="40">
        <v>6.2799072388613571E-6</v>
      </c>
      <c r="GN40" s="40">
        <v>1.2778976506984356E-5</v>
      </c>
      <c r="GO40" s="40">
        <v>1.0354723078833377E-5</v>
      </c>
      <c r="GP40" s="40">
        <v>1.8576746688018582E-5</v>
      </c>
      <c r="GQ40" s="40">
        <v>4.2349748786073101E-5</v>
      </c>
      <c r="GR40" s="40">
        <v>1.7043206310827735E-4</v>
      </c>
      <c r="GS40" s="40">
        <v>1.1762661657790152E-5</v>
      </c>
      <c r="GT40" s="40">
        <v>1.0447223875030895E-2</v>
      </c>
      <c r="GU40" s="40">
        <v>1.2152209413452483E-2</v>
      </c>
      <c r="GV40" s="40">
        <v>1.9596911101791358E-2</v>
      </c>
      <c r="GW40" s="40">
        <v>1.3350659934581168E-2</v>
      </c>
      <c r="GX40" s="40">
        <v>1.3613396689404782E-4</v>
      </c>
      <c r="GY40" s="40">
        <v>2.5358834517231473E-4</v>
      </c>
      <c r="GZ40" s="40">
        <v>3.2948360932410679E-4</v>
      </c>
      <c r="HA40" s="40">
        <v>1.0471890867040773E-4</v>
      </c>
      <c r="HB40" s="40">
        <v>4.1612258684062527E-5</v>
      </c>
      <c r="HC40" s="40">
        <v>3.0324218284785951E-5</v>
      </c>
      <c r="HD40" s="40">
        <v>5.0577710869637678E-5</v>
      </c>
      <c r="HE40" s="40">
        <v>1.2411595567767011E-4</v>
      </c>
      <c r="HF40" s="40">
        <v>1.3620892739672435E-4</v>
      </c>
      <c r="HG40" s="40">
        <v>1.5870215533115092E-4</v>
      </c>
      <c r="HH40" s="40">
        <v>1.5633217315481519E-5</v>
      </c>
      <c r="HI40" s="40">
        <v>1.2667156285680968E-4</v>
      </c>
      <c r="HJ40" s="40">
        <v>1.957911633483183E-5</v>
      </c>
      <c r="HK40" s="40">
        <v>0</v>
      </c>
      <c r="HL40" s="40">
        <v>4.9559716005194998E-5</v>
      </c>
      <c r="HM40" s="40">
        <v>1.2986625018942315E-4</v>
      </c>
      <c r="HN40" s="40">
        <v>1.2454260558030834E-4</v>
      </c>
      <c r="HO40" s="40">
        <v>1.8584991286489431E-5</v>
      </c>
      <c r="HP40" s="40">
        <v>4.6956650048396929E-5</v>
      </c>
      <c r="HQ40" s="40">
        <v>2.0648545258087329E-4</v>
      </c>
      <c r="HR40" s="40">
        <v>1.0578803029675954E-5</v>
      </c>
      <c r="HS40" s="40">
        <v>1.0099400638201523E-4</v>
      </c>
      <c r="HT40" s="40">
        <v>4.1882428776473626E-5</v>
      </c>
      <c r="HU40" s="40">
        <v>5.496569357148708E-5</v>
      </c>
      <c r="HV40" s="40">
        <v>7.6399704820798715E-5</v>
      </c>
      <c r="HW40" s="40">
        <v>5.476988429854432E-5</v>
      </c>
      <c r="HX40" s="40">
        <v>2.4690150839112016E-5</v>
      </c>
      <c r="HY40" s="40">
        <v>2.3034829958321768E-5</v>
      </c>
      <c r="HZ40" s="40">
        <v>5.4123591847929732E-5</v>
      </c>
      <c r="IA40" s="40">
        <v>3.0760971702076783E-5</v>
      </c>
      <c r="IB40" s="40">
        <v>2.3016671614922142E-5</v>
      </c>
      <c r="IC40" s="40">
        <v>2.2054092148168564E-5</v>
      </c>
      <c r="ID40" s="40">
        <v>5.9474141483375512E-5</v>
      </c>
      <c r="IE40" s="40">
        <v>1.1331700553943663E-5</v>
      </c>
      <c r="IF40" s="40">
        <v>1.5272810235269796E-5</v>
      </c>
      <c r="IG40" s="40">
        <v>3.8458136985078849E-5</v>
      </c>
      <c r="IH40" s="40">
        <v>2.4260079308285957E-5</v>
      </c>
      <c r="II40" s="40">
        <v>3.8631629959649099E-5</v>
      </c>
      <c r="IJ40" s="40">
        <v>5.1973827993616655E-5</v>
      </c>
      <c r="IK40" s="40">
        <v>3.8276007672904268E-5</v>
      </c>
      <c r="IL40" s="40">
        <v>6.199601301232665E-6</v>
      </c>
      <c r="IM40" s="40">
        <v>2.5517623310054573E-4</v>
      </c>
      <c r="IN40" s="40">
        <v>1.1065529960798062</v>
      </c>
      <c r="IO40" s="40">
        <v>0.97208479525157265</v>
      </c>
    </row>
    <row r="41" spans="2:249" x14ac:dyDescent="0.15">
      <c r="B41" s="155" t="s">
        <v>67</v>
      </c>
      <c r="C41" s="41" t="s">
        <v>164</v>
      </c>
      <c r="D41" s="41">
        <v>0.6356423173803526</v>
      </c>
      <c r="E41" s="40">
        <v>1.8041561712846349E-2</v>
      </c>
      <c r="F41" s="40">
        <v>0.99820879136753005</v>
      </c>
      <c r="G41" s="40">
        <v>1.7912086324699539E-3</v>
      </c>
      <c r="H41" s="40">
        <v>0.47666666666666663</v>
      </c>
      <c r="I41" s="40">
        <v>0.37666666666666665</v>
      </c>
      <c r="J41" s="40">
        <v>8.6244757436735453E-5</v>
      </c>
      <c r="K41" s="54">
        <v>0</v>
      </c>
      <c r="L41" s="40">
        <v>0</v>
      </c>
      <c r="N41" s="158" t="s">
        <v>514</v>
      </c>
      <c r="O41" s="97">
        <v>123</v>
      </c>
      <c r="P41" s="183">
        <f>O41/O$45</f>
        <v>8.3684855082324129E-3</v>
      </c>
      <c r="Q41" s="164"/>
      <c r="R41" s="17"/>
      <c r="S41" s="17"/>
      <c r="U41" s="161" t="s">
        <v>881</v>
      </c>
      <c r="V41" s="181">
        <f>概要表【係数】!E78</f>
        <v>0.11403927026932133</v>
      </c>
      <c r="W41" s="181">
        <f>概要表【係数】!F78</f>
        <v>5.9741921377779512E-2</v>
      </c>
      <c r="X41" s="181">
        <f>概要表【係数】!G78</f>
        <v>2.9089516351988809E-2</v>
      </c>
      <c r="Y41" s="181">
        <f>概要表【係数】!H78</f>
        <v>8.2192519295064472E-9</v>
      </c>
      <c r="Z41" s="181">
        <f>概要表【係数】!I78</f>
        <v>7.4663289372409031E-9</v>
      </c>
      <c r="AB41" s="155" t="s">
        <v>67</v>
      </c>
      <c r="AC41" s="40" t="s">
        <v>164</v>
      </c>
      <c r="AD41" s="40">
        <v>1.552223099184425E-4</v>
      </c>
      <c r="AE41" s="40">
        <v>0</v>
      </c>
      <c r="AF41" s="40">
        <v>0</v>
      </c>
      <c r="AG41" s="40">
        <v>0</v>
      </c>
      <c r="AH41" s="40">
        <v>0</v>
      </c>
      <c r="AI41" s="40">
        <v>0</v>
      </c>
      <c r="AJ41" s="40">
        <v>0</v>
      </c>
      <c r="AK41" s="40">
        <v>0</v>
      </c>
      <c r="AL41" s="40">
        <v>0</v>
      </c>
      <c r="AM41" s="40">
        <v>0</v>
      </c>
      <c r="AN41" s="40">
        <v>0</v>
      </c>
      <c r="AO41" s="40">
        <v>0</v>
      </c>
      <c r="AP41" s="40">
        <v>0</v>
      </c>
      <c r="AQ41" s="40">
        <v>0</v>
      </c>
      <c r="AR41" s="40">
        <v>1.2346428029728501E-3</v>
      </c>
      <c r="AS41" s="40">
        <v>0</v>
      </c>
      <c r="AT41" s="40">
        <v>0</v>
      </c>
      <c r="AU41" s="40">
        <v>0</v>
      </c>
      <c r="AV41" s="40">
        <v>0</v>
      </c>
      <c r="AW41" s="40">
        <v>1.8867924528301886E-4</v>
      </c>
      <c r="AX41" s="40">
        <v>0</v>
      </c>
      <c r="AY41" s="40">
        <v>0</v>
      </c>
      <c r="AZ41" s="40">
        <v>0</v>
      </c>
      <c r="BA41" s="40">
        <v>0</v>
      </c>
      <c r="BB41" s="40">
        <v>0</v>
      </c>
      <c r="BC41" s="40">
        <v>5.6246452345322261E-5</v>
      </c>
      <c r="BD41" s="40">
        <v>0</v>
      </c>
      <c r="BE41" s="40">
        <v>0</v>
      </c>
      <c r="BF41" s="40">
        <v>6.0454450698353131E-5</v>
      </c>
      <c r="BG41" s="40">
        <v>0</v>
      </c>
      <c r="BH41" s="40">
        <v>0</v>
      </c>
      <c r="BI41" s="40">
        <v>0</v>
      </c>
      <c r="BJ41" s="40">
        <v>4.3266630611141155E-5</v>
      </c>
      <c r="BK41" s="40">
        <v>6.6666666666666671E-3</v>
      </c>
      <c r="BL41" s="40">
        <v>0</v>
      </c>
      <c r="BM41" s="40">
        <v>0</v>
      </c>
      <c r="BN41" s="40">
        <v>0</v>
      </c>
      <c r="BO41" s="40">
        <v>0</v>
      </c>
      <c r="BP41" s="40">
        <v>0</v>
      </c>
      <c r="BQ41" s="40">
        <v>0</v>
      </c>
      <c r="BR41" s="40">
        <v>0</v>
      </c>
      <c r="BS41" s="40">
        <v>0</v>
      </c>
      <c r="BT41" s="40">
        <v>3.327987169206095E-4</v>
      </c>
      <c r="BU41" s="40">
        <v>4.4349831470640411E-5</v>
      </c>
      <c r="BV41" s="40">
        <v>4.6667020204698522E-5</v>
      </c>
      <c r="BW41" s="40">
        <v>6.3957863054928512E-4</v>
      </c>
      <c r="BX41" s="40">
        <v>0</v>
      </c>
      <c r="BY41" s="40">
        <v>3.8759541984732825E-2</v>
      </c>
      <c r="BZ41" s="40">
        <v>3.4080370942812985E-3</v>
      </c>
      <c r="CA41" s="40">
        <v>0</v>
      </c>
      <c r="CB41" s="40">
        <v>4.1322314049586781E-4</v>
      </c>
      <c r="CC41" s="40">
        <v>3.8960136238835023E-4</v>
      </c>
      <c r="CD41" s="40">
        <v>1.6129032258064516E-3</v>
      </c>
      <c r="CE41" s="40">
        <v>0</v>
      </c>
      <c r="CF41" s="40">
        <v>0</v>
      </c>
      <c r="CG41" s="40">
        <v>0</v>
      </c>
      <c r="CH41" s="40">
        <v>1.1283974910835076E-4</v>
      </c>
      <c r="CI41" s="40">
        <v>1.523077941858155E-5</v>
      </c>
      <c r="CJ41" s="40">
        <v>8.2279577342802692E-5</v>
      </c>
      <c r="CK41" s="40">
        <v>2.8880866425992781E-4</v>
      </c>
      <c r="CL41" s="40">
        <v>8.1604896293777627E-5</v>
      </c>
      <c r="CM41" s="40">
        <v>5.3683372443848482E-3</v>
      </c>
      <c r="CN41" s="40">
        <v>8.4245660881174895E-4</v>
      </c>
      <c r="CO41" s="40">
        <v>2.3540223384702389E-4</v>
      </c>
      <c r="CP41" s="40">
        <v>1.6383219954648528E-4</v>
      </c>
      <c r="CQ41" s="40">
        <v>0</v>
      </c>
      <c r="CR41" s="40">
        <v>0</v>
      </c>
      <c r="CS41" s="40">
        <v>0</v>
      </c>
      <c r="CT41" s="40">
        <v>2.78482378973501E-4</v>
      </c>
      <c r="CU41" s="40">
        <v>6.7019816419318858E-5</v>
      </c>
      <c r="CV41" s="40">
        <v>2.8661881001081333E-6</v>
      </c>
      <c r="CW41" s="40">
        <v>0</v>
      </c>
      <c r="CX41" s="40">
        <v>0</v>
      </c>
      <c r="CY41" s="40">
        <v>0</v>
      </c>
      <c r="CZ41" s="40">
        <v>0</v>
      </c>
      <c r="DA41" s="40">
        <v>1.8309559293165851E-5</v>
      </c>
      <c r="DB41" s="40">
        <v>0</v>
      </c>
      <c r="DC41" s="40">
        <v>5.5266757865937076E-5</v>
      </c>
      <c r="DD41" s="40">
        <v>0</v>
      </c>
      <c r="DE41" s="40">
        <v>0</v>
      </c>
      <c r="DF41" s="40">
        <v>0</v>
      </c>
      <c r="DG41" s="40">
        <v>5.0959741803974854E-6</v>
      </c>
      <c r="DH41" s="40">
        <v>0</v>
      </c>
      <c r="DI41" s="40">
        <v>0</v>
      </c>
      <c r="DJ41" s="40">
        <v>0</v>
      </c>
      <c r="DK41" s="40">
        <v>0</v>
      </c>
      <c r="DL41" s="40">
        <v>0</v>
      </c>
      <c r="DM41" s="40">
        <v>0</v>
      </c>
      <c r="DN41" s="40">
        <v>2.8097921449497175E-5</v>
      </c>
      <c r="DO41" s="40">
        <v>9.7444616438703777E-5</v>
      </c>
      <c r="DP41" s="40">
        <v>5.1429046823121894E-6</v>
      </c>
      <c r="DQ41" s="40">
        <v>1.6731413370532275E-4</v>
      </c>
      <c r="DR41" s="40">
        <v>2.3018571802249543E-4</v>
      </c>
      <c r="DS41" s="40">
        <v>1.2217666522802474E-3</v>
      </c>
      <c r="DT41" s="40">
        <v>7.4001811720437593E-4</v>
      </c>
      <c r="DU41" s="40">
        <v>1.9638181385384432E-4</v>
      </c>
      <c r="DV41" s="40">
        <v>0</v>
      </c>
      <c r="DW41" s="40">
        <v>0</v>
      </c>
      <c r="DX41" s="40">
        <v>0</v>
      </c>
      <c r="DY41" s="40">
        <v>2.0188328262217544E-6</v>
      </c>
      <c r="DZ41" s="40">
        <v>1.0551697530864197E-3</v>
      </c>
      <c r="EA41" s="40">
        <v>1.1712997461383987E-3</v>
      </c>
      <c r="EB41" s="40">
        <v>0</v>
      </c>
      <c r="EC41" s="40">
        <v>1.6965686898248294E-5</v>
      </c>
      <c r="ED41" s="40">
        <v>1.8639380530973451E-4</v>
      </c>
      <c r="EE41" s="40">
        <v>0</v>
      </c>
      <c r="EF41" s="40">
        <v>1.1536411131250666E-3</v>
      </c>
      <c r="EG41" s="40">
        <v>2.4066813098287505E-4</v>
      </c>
      <c r="EI41" s="155" t="s">
        <v>67</v>
      </c>
      <c r="EJ41" s="40" t="s">
        <v>164</v>
      </c>
      <c r="EK41" s="54">
        <v>2.9782661213500123E-7</v>
      </c>
      <c r="EL41" s="40">
        <v>9.6052608025592069E-9</v>
      </c>
      <c r="EM41" s="40">
        <v>1.0724314958237592E-8</v>
      </c>
      <c r="EN41" s="40">
        <v>1.0572160866694714E-8</v>
      </c>
      <c r="EO41" s="40">
        <v>1.9321259090741301E-8</v>
      </c>
      <c r="EP41" s="40">
        <v>0</v>
      </c>
      <c r="EQ41" s="40">
        <v>2.7720667818302933E-8</v>
      </c>
      <c r="ER41" s="40">
        <v>1.5436242395882293E-8</v>
      </c>
      <c r="ES41" s="40">
        <v>0</v>
      </c>
      <c r="ET41" s="40">
        <v>0</v>
      </c>
      <c r="EU41" s="40">
        <v>0</v>
      </c>
      <c r="EV41" s="40">
        <v>1.2659547999197321E-8</v>
      </c>
      <c r="EW41" s="40">
        <v>1.4306213807975926E-8</v>
      </c>
      <c r="EX41" s="40">
        <v>1.7615507075960176E-8</v>
      </c>
      <c r="EY41" s="40">
        <v>2.2311943122767579E-6</v>
      </c>
      <c r="EZ41" s="40">
        <v>0</v>
      </c>
      <c r="FA41" s="40">
        <v>1.480042462104454E-8</v>
      </c>
      <c r="FB41" s="40">
        <v>1.144453736931856E-8</v>
      </c>
      <c r="FC41" s="40">
        <v>0</v>
      </c>
      <c r="FD41" s="40">
        <v>3.5731525534611356E-7</v>
      </c>
      <c r="FE41" s="40">
        <v>0</v>
      </c>
      <c r="FF41" s="40">
        <v>0</v>
      </c>
      <c r="FG41" s="40">
        <v>0</v>
      </c>
      <c r="FH41" s="40">
        <v>0</v>
      </c>
      <c r="FI41" s="40">
        <v>1.155297306164232E-8</v>
      </c>
      <c r="FJ41" s="40">
        <v>1.141394199666215E-7</v>
      </c>
      <c r="FK41" s="40">
        <v>0</v>
      </c>
      <c r="FL41" s="40">
        <v>0</v>
      </c>
      <c r="FM41" s="40">
        <v>1.2098393966775393E-7</v>
      </c>
      <c r="FN41" s="40">
        <v>1.6993964495613839E-8</v>
      </c>
      <c r="FO41" s="40">
        <v>1.5353747695351034E-8</v>
      </c>
      <c r="FP41" s="40">
        <v>0</v>
      </c>
      <c r="FQ41" s="40">
        <v>1.0858360001716964E-7</v>
      </c>
      <c r="FR41" s="40">
        <v>1.0000119555587357</v>
      </c>
      <c r="FS41" s="40">
        <v>2.9999738873312416E-8</v>
      </c>
      <c r="FT41" s="40">
        <v>0</v>
      </c>
      <c r="FU41" s="40">
        <v>9.2139725824191613E-9</v>
      </c>
      <c r="FV41" s="40">
        <v>3.2227059791066572E-8</v>
      </c>
      <c r="FW41" s="40">
        <v>1.7296827796069334E-8</v>
      </c>
      <c r="FX41" s="40">
        <v>0</v>
      </c>
      <c r="FY41" s="40">
        <v>1.5130760877209235E-8</v>
      </c>
      <c r="FZ41" s="40">
        <v>1.9010519851433591E-8</v>
      </c>
      <c r="GA41" s="40">
        <v>6.1727447339517268E-7</v>
      </c>
      <c r="GB41" s="40">
        <v>1.0409173046729741E-7</v>
      </c>
      <c r="GC41" s="40">
        <v>1.0512349367855749E-7</v>
      </c>
      <c r="GD41" s="40">
        <v>1.1686946849045707E-6</v>
      </c>
      <c r="GE41" s="40">
        <v>0</v>
      </c>
      <c r="GF41" s="40">
        <v>6.9442011601393406E-5</v>
      </c>
      <c r="GG41" s="40">
        <v>6.1327152523317502E-6</v>
      </c>
      <c r="GH41" s="40">
        <v>0</v>
      </c>
      <c r="GI41" s="40">
        <v>7.5000154780072017E-7</v>
      </c>
      <c r="GJ41" s="40">
        <v>7.1660403796312281E-7</v>
      </c>
      <c r="GK41" s="40">
        <v>2.9025125569959002E-6</v>
      </c>
      <c r="GL41" s="40">
        <v>1.2154540142243129E-8</v>
      </c>
      <c r="GM41" s="40">
        <v>5.4314059593388456E-8</v>
      </c>
      <c r="GN41" s="40">
        <v>4.9556158065202487E-8</v>
      </c>
      <c r="GO41" s="40">
        <v>2.4693982417862205E-7</v>
      </c>
      <c r="GP41" s="40">
        <v>6.4525747764524011E-8</v>
      </c>
      <c r="GQ41" s="40">
        <v>1.9406313164841246E-7</v>
      </c>
      <c r="GR41" s="40">
        <v>5.3347744915100448E-7</v>
      </c>
      <c r="GS41" s="40">
        <v>1.5984203821604943E-7</v>
      </c>
      <c r="GT41" s="40">
        <v>9.6489846728030319E-6</v>
      </c>
      <c r="GU41" s="40">
        <v>1.5534706668621562E-6</v>
      </c>
      <c r="GV41" s="40">
        <v>4.3905680736183249E-7</v>
      </c>
      <c r="GW41" s="40">
        <v>3.1496464073524832E-7</v>
      </c>
      <c r="GX41" s="40">
        <v>2.6467331584246585E-8</v>
      </c>
      <c r="GY41" s="40">
        <v>3.8457677000979725E-8</v>
      </c>
      <c r="GZ41" s="40">
        <v>6.0991114717590732E-8</v>
      </c>
      <c r="HA41" s="40">
        <v>5.335277429877644E-7</v>
      </c>
      <c r="HB41" s="40">
        <v>1.377703207267045E-7</v>
      </c>
      <c r="HC41" s="40">
        <v>1.8639691293440053E-8</v>
      </c>
      <c r="HD41" s="40">
        <v>2.1092214336852996E-8</v>
      </c>
      <c r="HE41" s="40">
        <v>1.8015615038757803E-8</v>
      </c>
      <c r="HF41" s="40">
        <v>1.4061114761579995E-8</v>
      </c>
      <c r="HG41" s="40">
        <v>4.0404099435103048E-8</v>
      </c>
      <c r="HH41" s="40">
        <v>5.4579482359374781E-8</v>
      </c>
      <c r="HI41" s="40">
        <v>2.9054101727805085E-8</v>
      </c>
      <c r="HJ41" s="40">
        <v>1.2723765126131599E-7</v>
      </c>
      <c r="HK41" s="40">
        <v>0</v>
      </c>
      <c r="HL41" s="40">
        <v>1.1498633778420405E-8</v>
      </c>
      <c r="HM41" s="40">
        <v>2.9210341059085343E-8</v>
      </c>
      <c r="HN41" s="40">
        <v>4.4382901393941312E-8</v>
      </c>
      <c r="HO41" s="40">
        <v>6.7285300072868219E-9</v>
      </c>
      <c r="HP41" s="40">
        <v>1.3937130325008263E-8</v>
      </c>
      <c r="HQ41" s="40">
        <v>4.2884705678907851E-8</v>
      </c>
      <c r="HR41" s="40">
        <v>6.546562832437232E-9</v>
      </c>
      <c r="HS41" s="40">
        <v>2.1186804584234848E-8</v>
      </c>
      <c r="HT41" s="40">
        <v>1.5356695249487535E-8</v>
      </c>
      <c r="HU41" s="40">
        <v>6.4074716929578662E-8</v>
      </c>
      <c r="HV41" s="40">
        <v>2.0549418445031991E-7</v>
      </c>
      <c r="HW41" s="40">
        <v>3.2304811987527562E-8</v>
      </c>
      <c r="HX41" s="40">
        <v>3.1779612065513642E-7</v>
      </c>
      <c r="HY41" s="40">
        <v>4.4794749043664616E-7</v>
      </c>
      <c r="HZ41" s="40">
        <v>2.2247465387362454E-6</v>
      </c>
      <c r="IA41" s="40">
        <v>1.345634194497576E-6</v>
      </c>
      <c r="IB41" s="40">
        <v>3.6846064535953617E-7</v>
      </c>
      <c r="IC41" s="40">
        <v>1.592815180048775E-8</v>
      </c>
      <c r="ID41" s="40">
        <v>1.4759616855376905E-8</v>
      </c>
      <c r="IE41" s="40">
        <v>2.8886523604874873E-8</v>
      </c>
      <c r="IF41" s="40">
        <v>1.0732773471810886E-8</v>
      </c>
      <c r="IG41" s="40">
        <v>1.934387143322571E-6</v>
      </c>
      <c r="IH41" s="40">
        <v>2.1265128303161555E-6</v>
      </c>
      <c r="II41" s="40">
        <v>2.1796542450500676E-8</v>
      </c>
      <c r="IJ41" s="40">
        <v>4.7950030217617361E-8</v>
      </c>
      <c r="IK41" s="40">
        <v>3.5650005217604931E-7</v>
      </c>
      <c r="IL41" s="40">
        <v>2.2512372775706728E-8</v>
      </c>
      <c r="IM41" s="40">
        <v>2.0914071567649941E-6</v>
      </c>
      <c r="IN41" s="40">
        <v>1.0001237168290513</v>
      </c>
      <c r="IO41" s="40">
        <v>0.87858879054527761</v>
      </c>
    </row>
    <row r="42" spans="2:249" x14ac:dyDescent="0.15">
      <c r="B42" s="155" t="s">
        <v>68</v>
      </c>
      <c r="C42" s="41" t="s">
        <v>208</v>
      </c>
      <c r="D42" s="62">
        <v>0.37323078294420642</v>
      </c>
      <c r="E42" s="61">
        <v>2.9237048025926232E-2</v>
      </c>
      <c r="F42" s="61">
        <v>0.9892617229606494</v>
      </c>
      <c r="G42" s="61">
        <v>1.0738277039350597E-2</v>
      </c>
      <c r="H42" s="61">
        <v>0.49105022831050232</v>
      </c>
      <c r="I42" s="61">
        <v>0.27936073059360733</v>
      </c>
      <c r="J42" s="61">
        <v>3.8842546284107831E-4</v>
      </c>
      <c r="K42" s="73">
        <v>4.5662100456621002E-2</v>
      </c>
      <c r="L42" s="61">
        <v>4.1095890410958902E-2</v>
      </c>
      <c r="N42" s="158" t="s">
        <v>150</v>
      </c>
      <c r="O42" s="97">
        <v>13186</v>
      </c>
      <c r="P42" s="183">
        <f>O42/O$45</f>
        <v>0.89712886106953327</v>
      </c>
      <c r="R42" s="17"/>
      <c r="S42" s="17"/>
      <c r="U42" s="161" t="s">
        <v>882</v>
      </c>
      <c r="V42" s="181">
        <f>概要表【係数】!E79</f>
        <v>7.5605037845185213E-2</v>
      </c>
      <c r="W42" s="181">
        <f>概要表【係数】!F79</f>
        <v>4.526595188163491E-2</v>
      </c>
      <c r="X42" s="181">
        <f>概要表【係数】!G79</f>
        <v>2.3859476299959756E-2</v>
      </c>
      <c r="Y42" s="181">
        <f>概要表【係数】!H79</f>
        <v>7.1741505895297234E-9</v>
      </c>
      <c r="Z42" s="181">
        <f>概要表【係数】!I79</f>
        <v>6.4088872641324239E-9</v>
      </c>
      <c r="AB42" s="155" t="s">
        <v>68</v>
      </c>
      <c r="AC42" s="40" t="s">
        <v>208</v>
      </c>
      <c r="AD42" s="61">
        <v>2.7492765061825834E-3</v>
      </c>
      <c r="AE42" s="61">
        <v>1.1971830985915493E-3</v>
      </c>
      <c r="AF42" s="61">
        <v>2.7114967462039046E-4</v>
      </c>
      <c r="AG42" s="61">
        <v>0</v>
      </c>
      <c r="AH42" s="61">
        <v>6.3655282164279598E-5</v>
      </c>
      <c r="AI42" s="61">
        <v>0</v>
      </c>
      <c r="AJ42" s="61">
        <v>0</v>
      </c>
      <c r="AK42" s="61">
        <v>1.4594575019012785E-4</v>
      </c>
      <c r="AL42" s="61">
        <v>0</v>
      </c>
      <c r="AM42" s="61">
        <v>0</v>
      </c>
      <c r="AN42" s="61">
        <v>0</v>
      </c>
      <c r="AO42" s="61">
        <v>0</v>
      </c>
      <c r="AP42" s="61">
        <v>0</v>
      </c>
      <c r="AQ42" s="61">
        <v>1.6260162601626016E-4</v>
      </c>
      <c r="AR42" s="61">
        <v>1.0693159411497041E-3</v>
      </c>
      <c r="AS42" s="61">
        <v>0</v>
      </c>
      <c r="AT42" s="61">
        <v>0</v>
      </c>
      <c r="AU42" s="61">
        <v>1.4398848092152627E-5</v>
      </c>
      <c r="AV42" s="61">
        <v>0</v>
      </c>
      <c r="AW42" s="61">
        <v>1.6509433962264151E-2</v>
      </c>
      <c r="AX42" s="61">
        <v>0</v>
      </c>
      <c r="AY42" s="61">
        <v>0</v>
      </c>
      <c r="AZ42" s="61">
        <v>0</v>
      </c>
      <c r="BA42" s="61">
        <v>0</v>
      </c>
      <c r="BB42" s="61">
        <v>1.1352785145888594E-3</v>
      </c>
      <c r="BC42" s="61">
        <v>4.7835285618452961E-4</v>
      </c>
      <c r="BD42" s="61">
        <v>0</v>
      </c>
      <c r="BE42" s="61">
        <v>0</v>
      </c>
      <c r="BF42" s="61">
        <v>1.2924744632061705E-4</v>
      </c>
      <c r="BG42" s="61">
        <v>3.1360474398449081E-4</v>
      </c>
      <c r="BH42" s="61">
        <v>5.7142857142857142E-5</v>
      </c>
      <c r="BI42" s="61">
        <v>0</v>
      </c>
      <c r="BJ42" s="61">
        <v>1.3520822065981611E-2</v>
      </c>
      <c r="BK42" s="61">
        <v>2.3333333333333334E-2</v>
      </c>
      <c r="BL42" s="61">
        <v>7.2694063926940639E-2</v>
      </c>
      <c r="BM42" s="61">
        <v>0</v>
      </c>
      <c r="BN42" s="61">
        <v>3.773766546329723E-4</v>
      </c>
      <c r="BO42" s="61">
        <v>1.4322033898305084E-2</v>
      </c>
      <c r="BP42" s="61">
        <v>0</v>
      </c>
      <c r="BQ42" s="61">
        <v>0</v>
      </c>
      <c r="BR42" s="61">
        <v>5.1779337520009854E-4</v>
      </c>
      <c r="BS42" s="61">
        <v>3.3910221741481881E-3</v>
      </c>
      <c r="BT42" s="61">
        <v>2.4044373162256079E-3</v>
      </c>
      <c r="BU42" s="61">
        <v>4.8642895156998404E-3</v>
      </c>
      <c r="BV42" s="61">
        <v>3.6744975340722279E-3</v>
      </c>
      <c r="BW42" s="61">
        <v>1.524956107348884E-3</v>
      </c>
      <c r="BX42" s="61">
        <v>0</v>
      </c>
      <c r="BY42" s="61">
        <v>3.1106870229007633E-3</v>
      </c>
      <c r="BZ42" s="61">
        <v>5.3245749613601238E-3</v>
      </c>
      <c r="CA42" s="61">
        <v>0</v>
      </c>
      <c r="CB42" s="61">
        <v>1.6942148760330578E-3</v>
      </c>
      <c r="CC42" s="61">
        <v>5.238591735307406E-3</v>
      </c>
      <c r="CD42" s="61">
        <v>1.2903225806451613E-3</v>
      </c>
      <c r="CE42" s="61">
        <v>1.3250517598343687E-3</v>
      </c>
      <c r="CF42" s="61">
        <v>1.6623290158576443E-3</v>
      </c>
      <c r="CG42" s="61">
        <v>6.1418429521733228E-4</v>
      </c>
      <c r="CH42" s="61">
        <v>1.6032775796335015E-3</v>
      </c>
      <c r="CI42" s="61">
        <v>1.5007836125642893E-3</v>
      </c>
      <c r="CJ42" s="61">
        <v>1.5927593971938334E-3</v>
      </c>
      <c r="CK42" s="61">
        <v>2.4604276589836153E-3</v>
      </c>
      <c r="CL42" s="61">
        <v>0</v>
      </c>
      <c r="CM42" s="61">
        <v>8.7047435467650005E-3</v>
      </c>
      <c r="CN42" s="61">
        <v>1.6463951935914552E-2</v>
      </c>
      <c r="CO42" s="61">
        <v>4.814081719213912E-3</v>
      </c>
      <c r="CP42" s="61">
        <v>1.071938775510204E-2</v>
      </c>
      <c r="CQ42" s="61">
        <v>3.5984662275095861E-5</v>
      </c>
      <c r="CR42" s="61">
        <v>6.9703759024147374E-5</v>
      </c>
      <c r="CS42" s="61">
        <v>4.3366735388598553E-3</v>
      </c>
      <c r="CT42" s="61">
        <v>0</v>
      </c>
      <c r="CU42" s="61">
        <v>6.2516084755940638E-5</v>
      </c>
      <c r="CV42" s="61">
        <v>1.6936566046093516E-6</v>
      </c>
      <c r="CW42" s="61">
        <v>0</v>
      </c>
      <c r="CX42" s="61">
        <v>0</v>
      </c>
      <c r="CY42" s="61">
        <v>0</v>
      </c>
      <c r="CZ42" s="61">
        <v>0</v>
      </c>
      <c r="DA42" s="61">
        <v>0</v>
      </c>
      <c r="DB42" s="61">
        <v>0</v>
      </c>
      <c r="DC42" s="61">
        <v>2.7359781121751028E-6</v>
      </c>
      <c r="DD42" s="61">
        <v>0</v>
      </c>
      <c r="DE42" s="61">
        <v>0</v>
      </c>
      <c r="DF42" s="61">
        <v>0</v>
      </c>
      <c r="DG42" s="61">
        <v>8.4932903006624764E-7</v>
      </c>
      <c r="DH42" s="61">
        <v>0</v>
      </c>
      <c r="DI42" s="61">
        <v>0</v>
      </c>
      <c r="DJ42" s="61">
        <v>0</v>
      </c>
      <c r="DK42" s="61">
        <v>0</v>
      </c>
      <c r="DL42" s="61">
        <v>0</v>
      </c>
      <c r="DM42" s="61">
        <v>1.0338885697874785E-4</v>
      </c>
      <c r="DN42" s="61">
        <v>2.9798483407926164E-5</v>
      </c>
      <c r="DO42" s="61">
        <v>1.1346968812647499E-3</v>
      </c>
      <c r="DP42" s="61">
        <v>8.8034427208991006E-5</v>
      </c>
      <c r="DQ42" s="61">
        <v>4.0226762151158547E-5</v>
      </c>
      <c r="DR42" s="61">
        <v>0</v>
      </c>
      <c r="DS42" s="61">
        <v>0</v>
      </c>
      <c r="DT42" s="61">
        <v>6.2713399763082706E-6</v>
      </c>
      <c r="DU42" s="61">
        <v>0</v>
      </c>
      <c r="DV42" s="61">
        <v>0</v>
      </c>
      <c r="DW42" s="61">
        <v>0</v>
      </c>
      <c r="DX42" s="61">
        <v>1.5805546384945528E-4</v>
      </c>
      <c r="DY42" s="61">
        <v>2.739844549872381E-6</v>
      </c>
      <c r="DZ42" s="61">
        <v>4.0509259259259258E-5</v>
      </c>
      <c r="EA42" s="61">
        <v>7.8810765752680706E-5</v>
      </c>
      <c r="EB42" s="61">
        <v>3.9512676983865658E-5</v>
      </c>
      <c r="EC42" s="61">
        <v>6.3790982737413576E-4</v>
      </c>
      <c r="ED42" s="61">
        <v>5.8462389380530976E-4</v>
      </c>
      <c r="EE42" s="61">
        <v>4.9856815578465065E-3</v>
      </c>
      <c r="EF42" s="61">
        <v>1.5705299072395779E-3</v>
      </c>
      <c r="EG42" s="61">
        <v>8.2946800007552355E-4</v>
      </c>
      <c r="EI42" s="155" t="s">
        <v>68</v>
      </c>
      <c r="EJ42" s="40" t="s">
        <v>208</v>
      </c>
      <c r="EK42" s="54">
        <v>3.0518507415866914E-5</v>
      </c>
      <c r="EL42" s="40">
        <v>1.355026284265299E-5</v>
      </c>
      <c r="EM42" s="40">
        <v>3.4484736012677433E-6</v>
      </c>
      <c r="EN42" s="40">
        <v>2.1487900055055786E-7</v>
      </c>
      <c r="EO42" s="40">
        <v>1.3389772347392527E-6</v>
      </c>
      <c r="EP42" s="40">
        <v>0</v>
      </c>
      <c r="EQ42" s="40">
        <v>1.666694981772454E-6</v>
      </c>
      <c r="ER42" s="40">
        <v>2.210912269977284E-6</v>
      </c>
      <c r="ES42" s="40">
        <v>0</v>
      </c>
      <c r="ET42" s="40">
        <v>0</v>
      </c>
      <c r="EU42" s="40">
        <v>0</v>
      </c>
      <c r="EV42" s="40">
        <v>8.6357346176544076E-7</v>
      </c>
      <c r="EW42" s="40">
        <v>6.1853956862531863E-7</v>
      </c>
      <c r="EX42" s="40">
        <v>2.3057367829762284E-6</v>
      </c>
      <c r="EY42" s="40">
        <v>1.2388034199470444E-5</v>
      </c>
      <c r="EZ42" s="40">
        <v>0</v>
      </c>
      <c r="FA42" s="40">
        <v>7.5085943340634605E-7</v>
      </c>
      <c r="FB42" s="40">
        <v>6.6051943698607865E-7</v>
      </c>
      <c r="FC42" s="40">
        <v>0</v>
      </c>
      <c r="FD42" s="40">
        <v>1.7906783888484409E-4</v>
      </c>
      <c r="FE42" s="40">
        <v>0</v>
      </c>
      <c r="FF42" s="40">
        <v>0</v>
      </c>
      <c r="FG42" s="40">
        <v>0</v>
      </c>
      <c r="FH42" s="40">
        <v>0</v>
      </c>
      <c r="FI42" s="40">
        <v>1.2846146598444505E-5</v>
      </c>
      <c r="FJ42" s="40">
        <v>6.026126162977695E-6</v>
      </c>
      <c r="FK42" s="40">
        <v>0</v>
      </c>
      <c r="FL42" s="40">
        <v>0</v>
      </c>
      <c r="FM42" s="40">
        <v>2.1631275738345727E-6</v>
      </c>
      <c r="FN42" s="40">
        <v>4.0708020040632532E-6</v>
      </c>
      <c r="FO42" s="40">
        <v>1.1324128890787114E-6</v>
      </c>
      <c r="FP42" s="40">
        <v>0</v>
      </c>
      <c r="FQ42" s="40">
        <v>1.5320160936138871E-4</v>
      </c>
      <c r="FR42" s="40">
        <v>2.5169897511762051E-4</v>
      </c>
      <c r="FS42" s="40">
        <v>1.0007826768371479</v>
      </c>
      <c r="FT42" s="40">
        <v>0</v>
      </c>
      <c r="FU42" s="40">
        <v>4.9943270185407883E-6</v>
      </c>
      <c r="FV42" s="40">
        <v>1.5547647657052679E-4</v>
      </c>
      <c r="FW42" s="40">
        <v>1.2607418496079532E-6</v>
      </c>
      <c r="FX42" s="40">
        <v>0</v>
      </c>
      <c r="FY42" s="40">
        <v>6.1680817600374136E-6</v>
      </c>
      <c r="FZ42" s="40">
        <v>3.7873025088580473E-5</v>
      </c>
      <c r="GA42" s="40">
        <v>2.7029685737578955E-5</v>
      </c>
      <c r="GB42" s="40">
        <v>5.396965916128286E-5</v>
      </c>
      <c r="GC42" s="40">
        <v>4.0944460305035346E-5</v>
      </c>
      <c r="GD42" s="40">
        <v>1.7232069328514267E-5</v>
      </c>
      <c r="GE42" s="40">
        <v>0</v>
      </c>
      <c r="GF42" s="40">
        <v>3.4535626637285736E-5</v>
      </c>
      <c r="GG42" s="40">
        <v>5.8166671152944728E-5</v>
      </c>
      <c r="GH42" s="40">
        <v>0</v>
      </c>
      <c r="GI42" s="40">
        <v>1.8644188858837033E-5</v>
      </c>
      <c r="GJ42" s="40">
        <v>5.7069890275203058E-5</v>
      </c>
      <c r="GK42" s="40">
        <v>1.4572409697403728E-5</v>
      </c>
      <c r="GL42" s="40">
        <v>1.4764069312298425E-5</v>
      </c>
      <c r="GM42" s="40">
        <v>2.193359369091146E-5</v>
      </c>
      <c r="GN42" s="40">
        <v>1.0717753582968587E-5</v>
      </c>
      <c r="GO42" s="40">
        <v>2.0232920315691879E-5</v>
      </c>
      <c r="GP42" s="40">
        <v>1.7866879871104976E-5</v>
      </c>
      <c r="GQ42" s="40">
        <v>2.0410140550931261E-5</v>
      </c>
      <c r="GR42" s="40">
        <v>2.726195081853221E-5</v>
      </c>
      <c r="GS42" s="40">
        <v>4.8556144290261202E-7</v>
      </c>
      <c r="GT42" s="40">
        <v>9.5890045652608435E-5</v>
      </c>
      <c r="GU42" s="40">
        <v>1.7983660919480582E-4</v>
      </c>
      <c r="GV42" s="40">
        <v>5.52186570514749E-5</v>
      </c>
      <c r="GW42" s="40">
        <v>1.1775273440954577E-4</v>
      </c>
      <c r="GX42" s="40">
        <v>2.5422661540529083E-6</v>
      </c>
      <c r="GY42" s="40">
        <v>4.6138783950547027E-6</v>
      </c>
      <c r="GZ42" s="40">
        <v>5.5887094426764607E-5</v>
      </c>
      <c r="HA42" s="40">
        <v>1.650123670829796E-6</v>
      </c>
      <c r="HB42" s="40">
        <v>1.6572688946650981E-6</v>
      </c>
      <c r="HC42" s="40">
        <v>7.9037946046430769E-7</v>
      </c>
      <c r="HD42" s="40">
        <v>1.0232744629182425E-6</v>
      </c>
      <c r="HE42" s="40">
        <v>1.7563615073108679E-6</v>
      </c>
      <c r="HF42" s="40">
        <v>1.534293533078427E-6</v>
      </c>
      <c r="HG42" s="40">
        <v>3.2311772113889708E-6</v>
      </c>
      <c r="HH42" s="40">
        <v>5.7795996662788462E-7</v>
      </c>
      <c r="HI42" s="40">
        <v>2.8404259786687435E-6</v>
      </c>
      <c r="HJ42" s="40">
        <v>6.0825160834365193E-7</v>
      </c>
      <c r="HK42" s="40">
        <v>0</v>
      </c>
      <c r="HL42" s="40">
        <v>1.1460402202665408E-6</v>
      </c>
      <c r="HM42" s="40">
        <v>2.2053269111601936E-6</v>
      </c>
      <c r="HN42" s="40">
        <v>2.2858443232999604E-6</v>
      </c>
      <c r="HO42" s="40">
        <v>5.3731308877461276E-7</v>
      </c>
      <c r="HP42" s="40">
        <v>1.1268739610999262E-6</v>
      </c>
      <c r="HQ42" s="40">
        <v>3.5496391028823471E-6</v>
      </c>
      <c r="HR42" s="40">
        <v>3.1871417484231939E-7</v>
      </c>
      <c r="HS42" s="40">
        <v>1.8299117655669427E-6</v>
      </c>
      <c r="HT42" s="40">
        <v>2.2828647641111327E-6</v>
      </c>
      <c r="HU42" s="40">
        <v>1.426480062362641E-6</v>
      </c>
      <c r="HV42" s="40">
        <v>1.3972297971438614E-5</v>
      </c>
      <c r="HW42" s="40">
        <v>2.4687543232488824E-6</v>
      </c>
      <c r="HX42" s="40">
        <v>1.2096268595969212E-6</v>
      </c>
      <c r="HY42" s="40">
        <v>8.380567145940048E-7</v>
      </c>
      <c r="HZ42" s="40">
        <v>1.620784653538406E-6</v>
      </c>
      <c r="IA42" s="40">
        <v>1.2425314424616178E-6</v>
      </c>
      <c r="IB42" s="40">
        <v>9.4353597754336699E-7</v>
      </c>
      <c r="IC42" s="40">
        <v>7.0008395005798786E-7</v>
      </c>
      <c r="ID42" s="40">
        <v>1.1589280849031263E-6</v>
      </c>
      <c r="IE42" s="40">
        <v>3.5731763799667974E-6</v>
      </c>
      <c r="IF42" s="40">
        <v>4.4129810494432873E-7</v>
      </c>
      <c r="IG42" s="40">
        <v>1.8348395432869851E-6</v>
      </c>
      <c r="IH42" s="40">
        <v>1.8818712092814722E-6</v>
      </c>
      <c r="II42" s="40">
        <v>2.090647537900368E-6</v>
      </c>
      <c r="IJ42" s="40">
        <v>8.1506582047032806E-6</v>
      </c>
      <c r="IK42" s="40">
        <v>7.3954606538899861E-6</v>
      </c>
      <c r="IL42" s="40">
        <v>5.3993368806391855E-5</v>
      </c>
      <c r="IM42" s="40">
        <v>1.7526815785917969E-5</v>
      </c>
      <c r="IN42" s="61">
        <v>1.0027901925751537</v>
      </c>
      <c r="IO42" s="61">
        <v>0.88093123644608484</v>
      </c>
    </row>
    <row r="43" spans="2:249" x14ac:dyDescent="0.15">
      <c r="B43" s="162" t="s">
        <v>69</v>
      </c>
      <c r="C43" s="116" t="s">
        <v>165</v>
      </c>
      <c r="D43" s="41">
        <v>0</v>
      </c>
      <c r="E43" s="41">
        <v>0</v>
      </c>
      <c r="F43" s="40">
        <v>1</v>
      </c>
      <c r="G43" s="120">
        <v>0</v>
      </c>
      <c r="H43" s="120">
        <v>0</v>
      </c>
      <c r="I43" s="120">
        <v>0</v>
      </c>
      <c r="J43" s="40">
        <v>0</v>
      </c>
      <c r="K43" s="81">
        <v>0</v>
      </c>
      <c r="L43" s="120">
        <v>0</v>
      </c>
      <c r="N43" s="158" t="s">
        <v>151</v>
      </c>
      <c r="O43" s="97">
        <v>0</v>
      </c>
      <c r="P43" s="183">
        <f>O43/O$45</f>
        <v>0</v>
      </c>
      <c r="Q43" s="164"/>
      <c r="R43" s="17"/>
      <c r="S43" s="17"/>
      <c r="AB43" s="162" t="s">
        <v>69</v>
      </c>
      <c r="AC43" s="120" t="s">
        <v>165</v>
      </c>
      <c r="AD43" s="40">
        <v>0</v>
      </c>
      <c r="AE43" s="40">
        <v>0</v>
      </c>
      <c r="AF43" s="40">
        <v>0</v>
      </c>
      <c r="AG43" s="40">
        <v>0</v>
      </c>
      <c r="AH43" s="40">
        <v>0</v>
      </c>
      <c r="AI43" s="40">
        <v>0</v>
      </c>
      <c r="AJ43" s="40">
        <v>0</v>
      </c>
      <c r="AK43" s="40">
        <v>0</v>
      </c>
      <c r="AL43" s="40">
        <v>0</v>
      </c>
      <c r="AM43" s="40">
        <v>0</v>
      </c>
      <c r="AN43" s="40">
        <v>0</v>
      </c>
      <c r="AO43" s="40">
        <v>0</v>
      </c>
      <c r="AP43" s="40">
        <v>0</v>
      </c>
      <c r="AQ43" s="40">
        <v>0</v>
      </c>
      <c r="AR43" s="40">
        <v>-1.5167602002123464E-6</v>
      </c>
      <c r="AS43" s="40">
        <v>0</v>
      </c>
      <c r="AT43" s="40">
        <v>0</v>
      </c>
      <c r="AU43" s="40">
        <v>0</v>
      </c>
      <c r="AV43" s="40">
        <v>0</v>
      </c>
      <c r="AW43" s="40">
        <v>0</v>
      </c>
      <c r="AX43" s="40">
        <v>0</v>
      </c>
      <c r="AY43" s="40">
        <v>0</v>
      </c>
      <c r="AZ43" s="40">
        <v>0</v>
      </c>
      <c r="BA43" s="40">
        <v>0</v>
      </c>
      <c r="BB43" s="40">
        <v>0</v>
      </c>
      <c r="BC43" s="40">
        <v>2.0640899943237527E-6</v>
      </c>
      <c r="BD43" s="40">
        <v>0</v>
      </c>
      <c r="BE43" s="40">
        <v>0</v>
      </c>
      <c r="BF43" s="40">
        <v>0</v>
      </c>
      <c r="BG43" s="40">
        <v>0</v>
      </c>
      <c r="BH43" s="40">
        <v>0</v>
      </c>
      <c r="BI43" s="40">
        <v>0</v>
      </c>
      <c r="BJ43" s="40">
        <v>0</v>
      </c>
      <c r="BK43" s="40">
        <v>0</v>
      </c>
      <c r="BL43" s="40">
        <v>0</v>
      </c>
      <c r="BM43" s="40">
        <v>0</v>
      </c>
      <c r="BN43" s="40">
        <v>0.46985848375451261</v>
      </c>
      <c r="BO43" s="40">
        <v>0.12868644067796611</v>
      </c>
      <c r="BP43" s="40">
        <v>-7.1717386678016597E-4</v>
      </c>
      <c r="BQ43" s="40">
        <v>0</v>
      </c>
      <c r="BR43" s="40">
        <v>1.2313754463735994E-6</v>
      </c>
      <c r="BS43" s="40">
        <v>-4.6511627906976741E-4</v>
      </c>
      <c r="BT43" s="40">
        <v>-1.5316760224538895E-3</v>
      </c>
      <c r="BU43" s="40">
        <v>-3.5213766187688488E-4</v>
      </c>
      <c r="BV43" s="40">
        <v>-7.6788460518640298E-4</v>
      </c>
      <c r="BW43" s="40">
        <v>-3.8500125407574617E-4</v>
      </c>
      <c r="BX43" s="40">
        <v>0</v>
      </c>
      <c r="BY43" s="40">
        <v>0</v>
      </c>
      <c r="BZ43" s="40">
        <v>-3.06543019062339E-4</v>
      </c>
      <c r="CA43" s="40">
        <v>0</v>
      </c>
      <c r="CB43" s="40">
        <v>0</v>
      </c>
      <c r="CC43" s="40">
        <v>-3.159211761025962E-4</v>
      </c>
      <c r="CD43" s="40">
        <v>0</v>
      </c>
      <c r="CE43" s="40">
        <v>0</v>
      </c>
      <c r="CF43" s="40">
        <v>-1.1651131824234354E-4</v>
      </c>
      <c r="CG43" s="40">
        <v>-4.8010349536427012E-4</v>
      </c>
      <c r="CH43" s="40">
        <v>-1.6341778379043168E-4</v>
      </c>
      <c r="CI43" s="40">
        <v>-1.6844359093216785E-3</v>
      </c>
      <c r="CJ43" s="40">
        <v>-5.1966048848085919E-4</v>
      </c>
      <c r="CK43" s="40">
        <v>-2.4993057484032213E-5</v>
      </c>
      <c r="CL43" s="40">
        <v>0</v>
      </c>
      <c r="CM43" s="40">
        <v>0</v>
      </c>
      <c r="CN43" s="40">
        <v>-4.0921228304405873E-4</v>
      </c>
      <c r="CO43" s="40">
        <v>-1.0108864696734059E-4</v>
      </c>
      <c r="CP43" s="40">
        <v>-1.0204081632653062E-4</v>
      </c>
      <c r="CQ43" s="40">
        <v>0</v>
      </c>
      <c r="CR43" s="40">
        <v>0</v>
      </c>
      <c r="CS43" s="40">
        <v>0</v>
      </c>
      <c r="CT43" s="40">
        <v>0</v>
      </c>
      <c r="CU43" s="40">
        <v>0</v>
      </c>
      <c r="CV43" s="40">
        <v>0</v>
      </c>
      <c r="CW43" s="40">
        <v>0</v>
      </c>
      <c r="CX43" s="40">
        <v>0</v>
      </c>
      <c r="CY43" s="40">
        <v>0</v>
      </c>
      <c r="CZ43" s="40">
        <v>0</v>
      </c>
      <c r="DA43" s="40">
        <v>0</v>
      </c>
      <c r="DB43" s="40">
        <v>0</v>
      </c>
      <c r="DC43" s="40">
        <v>0</v>
      </c>
      <c r="DD43" s="40">
        <v>0</v>
      </c>
      <c r="DE43" s="40">
        <v>0</v>
      </c>
      <c r="DF43" s="40">
        <v>0</v>
      </c>
      <c r="DG43" s="40">
        <v>0</v>
      </c>
      <c r="DH43" s="40">
        <v>0</v>
      </c>
      <c r="DI43" s="40">
        <v>0</v>
      </c>
      <c r="DJ43" s="40">
        <v>0</v>
      </c>
      <c r="DK43" s="40">
        <v>0</v>
      </c>
      <c r="DL43" s="40">
        <v>0</v>
      </c>
      <c r="DM43" s="40">
        <v>0</v>
      </c>
      <c r="DN43" s="40">
        <v>0</v>
      </c>
      <c r="DO43" s="40">
        <v>0</v>
      </c>
      <c r="DP43" s="40">
        <v>0</v>
      </c>
      <c r="DQ43" s="40">
        <v>0</v>
      </c>
      <c r="DR43" s="40">
        <v>0</v>
      </c>
      <c r="DS43" s="40">
        <v>0</v>
      </c>
      <c r="DT43" s="40">
        <v>0</v>
      </c>
      <c r="DU43" s="40">
        <v>0</v>
      </c>
      <c r="DV43" s="40">
        <v>0</v>
      </c>
      <c r="DW43" s="40">
        <v>0</v>
      </c>
      <c r="DX43" s="40">
        <v>0</v>
      </c>
      <c r="DY43" s="40">
        <v>0</v>
      </c>
      <c r="DZ43" s="40">
        <v>0</v>
      </c>
      <c r="EA43" s="40">
        <v>0</v>
      </c>
      <c r="EB43" s="40">
        <v>0</v>
      </c>
      <c r="EC43" s="40">
        <v>0</v>
      </c>
      <c r="ED43" s="40">
        <v>2.7654867256637169E-6</v>
      </c>
      <c r="EE43" s="40">
        <v>0</v>
      </c>
      <c r="EF43" s="40">
        <v>0</v>
      </c>
      <c r="EG43" s="40">
        <v>3.7633070784374198E-3</v>
      </c>
      <c r="EI43" s="162" t="s">
        <v>69</v>
      </c>
      <c r="EJ43" s="120" t="s">
        <v>165</v>
      </c>
      <c r="EK43" s="81">
        <v>0</v>
      </c>
      <c r="EL43" s="120">
        <v>0</v>
      </c>
      <c r="EM43" s="120">
        <v>0</v>
      </c>
      <c r="EN43" s="120">
        <v>0</v>
      </c>
      <c r="EO43" s="120">
        <v>0</v>
      </c>
      <c r="EP43" s="120">
        <v>0</v>
      </c>
      <c r="EQ43" s="120">
        <v>0</v>
      </c>
      <c r="ER43" s="120">
        <v>0</v>
      </c>
      <c r="ES43" s="120">
        <v>0</v>
      </c>
      <c r="ET43" s="120">
        <v>0</v>
      </c>
      <c r="EU43" s="120">
        <v>0</v>
      </c>
      <c r="EV43" s="120">
        <v>0</v>
      </c>
      <c r="EW43" s="120">
        <v>0</v>
      </c>
      <c r="EX43" s="120">
        <v>0</v>
      </c>
      <c r="EY43" s="120">
        <v>0</v>
      </c>
      <c r="EZ43" s="120">
        <v>0</v>
      </c>
      <c r="FA43" s="120">
        <v>0</v>
      </c>
      <c r="FB43" s="120">
        <v>0</v>
      </c>
      <c r="FC43" s="120">
        <v>0</v>
      </c>
      <c r="FD43" s="120">
        <v>0</v>
      </c>
      <c r="FE43" s="120">
        <v>0</v>
      </c>
      <c r="FF43" s="120">
        <v>0</v>
      </c>
      <c r="FG43" s="120">
        <v>0</v>
      </c>
      <c r="FH43" s="120">
        <v>0</v>
      </c>
      <c r="FI43" s="120">
        <v>0</v>
      </c>
      <c r="FJ43" s="120">
        <v>0</v>
      </c>
      <c r="FK43" s="120">
        <v>0</v>
      </c>
      <c r="FL43" s="120">
        <v>0</v>
      </c>
      <c r="FM43" s="120">
        <v>0</v>
      </c>
      <c r="FN43" s="120">
        <v>0</v>
      </c>
      <c r="FO43" s="120">
        <v>0</v>
      </c>
      <c r="FP43" s="120">
        <v>0</v>
      </c>
      <c r="FQ43" s="120">
        <v>0</v>
      </c>
      <c r="FR43" s="120">
        <v>0</v>
      </c>
      <c r="FS43" s="120">
        <v>0</v>
      </c>
      <c r="FT43" s="120">
        <v>1</v>
      </c>
      <c r="FU43" s="120">
        <v>0</v>
      </c>
      <c r="FV43" s="120">
        <v>0</v>
      </c>
      <c r="FW43" s="120">
        <v>0</v>
      </c>
      <c r="FX43" s="120">
        <v>0</v>
      </c>
      <c r="FY43" s="120">
        <v>0</v>
      </c>
      <c r="FZ43" s="120">
        <v>0</v>
      </c>
      <c r="GA43" s="120">
        <v>0</v>
      </c>
      <c r="GB43" s="120">
        <v>0</v>
      </c>
      <c r="GC43" s="120">
        <v>0</v>
      </c>
      <c r="GD43" s="120">
        <v>0</v>
      </c>
      <c r="GE43" s="120">
        <v>0</v>
      </c>
      <c r="GF43" s="120">
        <v>0</v>
      </c>
      <c r="GG43" s="120">
        <v>0</v>
      </c>
      <c r="GH43" s="120">
        <v>0</v>
      </c>
      <c r="GI43" s="120">
        <v>0</v>
      </c>
      <c r="GJ43" s="120">
        <v>0</v>
      </c>
      <c r="GK43" s="120">
        <v>0</v>
      </c>
      <c r="GL43" s="120">
        <v>0</v>
      </c>
      <c r="GM43" s="120">
        <v>0</v>
      </c>
      <c r="GN43" s="120">
        <v>0</v>
      </c>
      <c r="GO43" s="120">
        <v>0</v>
      </c>
      <c r="GP43" s="120">
        <v>0</v>
      </c>
      <c r="GQ43" s="120">
        <v>0</v>
      </c>
      <c r="GR43" s="120">
        <v>0</v>
      </c>
      <c r="GS43" s="120">
        <v>0</v>
      </c>
      <c r="GT43" s="120">
        <v>0</v>
      </c>
      <c r="GU43" s="120">
        <v>0</v>
      </c>
      <c r="GV43" s="120">
        <v>0</v>
      </c>
      <c r="GW43" s="120">
        <v>0</v>
      </c>
      <c r="GX43" s="120">
        <v>0</v>
      </c>
      <c r="GY43" s="120">
        <v>0</v>
      </c>
      <c r="GZ43" s="120">
        <v>0</v>
      </c>
      <c r="HA43" s="120">
        <v>0</v>
      </c>
      <c r="HB43" s="120">
        <v>0</v>
      </c>
      <c r="HC43" s="120">
        <v>0</v>
      </c>
      <c r="HD43" s="120">
        <v>0</v>
      </c>
      <c r="HE43" s="120">
        <v>0</v>
      </c>
      <c r="HF43" s="120">
        <v>0</v>
      </c>
      <c r="HG43" s="120">
        <v>0</v>
      </c>
      <c r="HH43" s="120">
        <v>0</v>
      </c>
      <c r="HI43" s="120">
        <v>0</v>
      </c>
      <c r="HJ43" s="120">
        <v>0</v>
      </c>
      <c r="HK43" s="120">
        <v>0</v>
      </c>
      <c r="HL43" s="120">
        <v>0</v>
      </c>
      <c r="HM43" s="120">
        <v>0</v>
      </c>
      <c r="HN43" s="120">
        <v>0</v>
      </c>
      <c r="HO43" s="120">
        <v>0</v>
      </c>
      <c r="HP43" s="120">
        <v>0</v>
      </c>
      <c r="HQ43" s="120">
        <v>0</v>
      </c>
      <c r="HR43" s="120">
        <v>0</v>
      </c>
      <c r="HS43" s="120">
        <v>0</v>
      </c>
      <c r="HT43" s="120">
        <v>0</v>
      </c>
      <c r="HU43" s="120">
        <v>0</v>
      </c>
      <c r="HV43" s="120">
        <v>0</v>
      </c>
      <c r="HW43" s="120">
        <v>0</v>
      </c>
      <c r="HX43" s="120">
        <v>0</v>
      </c>
      <c r="HY43" s="120">
        <v>0</v>
      </c>
      <c r="HZ43" s="120">
        <v>0</v>
      </c>
      <c r="IA43" s="120">
        <v>0</v>
      </c>
      <c r="IB43" s="120">
        <v>0</v>
      </c>
      <c r="IC43" s="120">
        <v>0</v>
      </c>
      <c r="ID43" s="120">
        <v>0</v>
      </c>
      <c r="IE43" s="120">
        <v>0</v>
      </c>
      <c r="IF43" s="120">
        <v>0</v>
      </c>
      <c r="IG43" s="120">
        <v>0</v>
      </c>
      <c r="IH43" s="120">
        <v>0</v>
      </c>
      <c r="II43" s="120">
        <v>0</v>
      </c>
      <c r="IJ43" s="120">
        <v>0</v>
      </c>
      <c r="IK43" s="120">
        <v>0</v>
      </c>
      <c r="IL43" s="120">
        <v>0</v>
      </c>
      <c r="IM43" s="120">
        <v>0</v>
      </c>
      <c r="IN43" s="40">
        <v>1</v>
      </c>
      <c r="IO43" s="40">
        <v>0.8784801077719594</v>
      </c>
    </row>
    <row r="44" spans="2:249" x14ac:dyDescent="0.15">
      <c r="B44" s="155" t="s">
        <v>70</v>
      </c>
      <c r="C44" s="41" t="s">
        <v>166</v>
      </c>
      <c r="D44" s="41">
        <v>0</v>
      </c>
      <c r="E44" s="41">
        <v>0</v>
      </c>
      <c r="F44" s="40">
        <v>0.73157458220623472</v>
      </c>
      <c r="G44" s="40">
        <v>0.26842541779376528</v>
      </c>
      <c r="H44" s="40">
        <v>0.21607894103489772</v>
      </c>
      <c r="I44" s="40">
        <v>5.3991817087845971E-2</v>
      </c>
      <c r="J44" s="40">
        <v>0</v>
      </c>
      <c r="K44" s="54">
        <v>7.2683513838748496E-3</v>
      </c>
      <c r="L44" s="40">
        <v>7.2683513838748496E-3</v>
      </c>
      <c r="N44" s="158" t="s">
        <v>515</v>
      </c>
      <c r="O44" s="97">
        <v>1389</v>
      </c>
      <c r="P44" s="183">
        <f>O44/O$45</f>
        <v>9.4502653422234323E-2</v>
      </c>
      <c r="Q44" s="164"/>
      <c r="R44" s="17"/>
      <c r="S44" s="17"/>
      <c r="U44" s="161" t="s">
        <v>894</v>
      </c>
      <c r="V44" s="187" t="s">
        <v>257</v>
      </c>
      <c r="W44" s="187" t="s">
        <v>249</v>
      </c>
      <c r="X44" s="187" t="s">
        <v>250</v>
      </c>
      <c r="Y44" s="187" t="s">
        <v>779</v>
      </c>
      <c r="Z44" s="187" t="s">
        <v>879</v>
      </c>
      <c r="AB44" s="155" t="s">
        <v>70</v>
      </c>
      <c r="AC44" s="40" t="s">
        <v>166</v>
      </c>
      <c r="AD44" s="40">
        <v>8.6819258089976321E-5</v>
      </c>
      <c r="AE44" s="40">
        <v>0</v>
      </c>
      <c r="AF44" s="40">
        <v>0</v>
      </c>
      <c r="AG44" s="40">
        <v>0</v>
      </c>
      <c r="AH44" s="40">
        <v>6.4879422205900355E-5</v>
      </c>
      <c r="AI44" s="40">
        <v>0</v>
      </c>
      <c r="AJ44" s="40">
        <v>1.782178217821782E-3</v>
      </c>
      <c r="AK44" s="40">
        <v>0</v>
      </c>
      <c r="AL44" s="40">
        <v>0</v>
      </c>
      <c r="AM44" s="40">
        <v>0</v>
      </c>
      <c r="AN44" s="40">
        <v>0</v>
      </c>
      <c r="AO44" s="40">
        <v>2.0833333333333335E-4</v>
      </c>
      <c r="AP44" s="40">
        <v>3.9011703511053313E-4</v>
      </c>
      <c r="AQ44" s="40">
        <v>7.3170731707317073E-4</v>
      </c>
      <c r="AR44" s="40">
        <v>2.9931745790990446E-2</v>
      </c>
      <c r="AS44" s="40">
        <v>0</v>
      </c>
      <c r="AT44" s="40">
        <v>0</v>
      </c>
      <c r="AU44" s="40">
        <v>0</v>
      </c>
      <c r="AV44" s="40">
        <v>0</v>
      </c>
      <c r="AW44" s="40">
        <v>0</v>
      </c>
      <c r="AX44" s="40">
        <v>0</v>
      </c>
      <c r="AY44" s="40">
        <v>0</v>
      </c>
      <c r="AZ44" s="40">
        <v>0</v>
      </c>
      <c r="BA44" s="40">
        <v>0</v>
      </c>
      <c r="BB44" s="40">
        <v>0</v>
      </c>
      <c r="BC44" s="40">
        <v>0</v>
      </c>
      <c r="BD44" s="40">
        <v>0</v>
      </c>
      <c r="BE44" s="40">
        <v>0</v>
      </c>
      <c r="BF44" s="40">
        <v>1.4363143631436314E-3</v>
      </c>
      <c r="BG44" s="40">
        <v>5.8855057589234806E-3</v>
      </c>
      <c r="BH44" s="40">
        <v>0</v>
      </c>
      <c r="BI44" s="40">
        <v>0</v>
      </c>
      <c r="BJ44" s="40">
        <v>7.9881016765819355E-3</v>
      </c>
      <c r="BK44" s="40">
        <v>0</v>
      </c>
      <c r="BL44" s="40">
        <v>1.3698630136986301E-3</v>
      </c>
      <c r="BM44" s="40">
        <v>0</v>
      </c>
      <c r="BN44" s="40">
        <v>0.19295162454873646</v>
      </c>
      <c r="BO44" s="40">
        <v>0.10127118644067797</v>
      </c>
      <c r="BP44" s="40">
        <v>0.56929559480740577</v>
      </c>
      <c r="BQ44" s="40">
        <v>0</v>
      </c>
      <c r="BR44" s="40">
        <v>8.3179411402536636E-4</v>
      </c>
      <c r="BS44" s="40">
        <v>0.16445105462412113</v>
      </c>
      <c r="BT44" s="40">
        <v>0.14073777064955895</v>
      </c>
      <c r="BU44" s="40">
        <v>6.2671633847791369E-2</v>
      </c>
      <c r="BV44" s="40">
        <v>4.8698096197698465E-2</v>
      </c>
      <c r="BW44" s="40">
        <v>1.2746425884123402E-2</v>
      </c>
      <c r="BX44" s="40">
        <v>0</v>
      </c>
      <c r="BY44" s="40">
        <v>4.3034351145038166E-3</v>
      </c>
      <c r="BZ44" s="40">
        <v>3.8238021638330753E-2</v>
      </c>
      <c r="CA44" s="40">
        <v>0</v>
      </c>
      <c r="CB44" s="40">
        <v>4.0495867768595038E-3</v>
      </c>
      <c r="CC44" s="40">
        <v>2.5429048065895108E-2</v>
      </c>
      <c r="CD44" s="40">
        <v>4.193548387096774E-3</v>
      </c>
      <c r="CE44" s="40">
        <v>2.4844720496894411E-3</v>
      </c>
      <c r="CF44" s="40">
        <v>3.3821873865149496E-2</v>
      </c>
      <c r="CG44" s="40">
        <v>5.7097258490852322E-2</v>
      </c>
      <c r="CH44" s="40">
        <v>1.907160865822162E-2</v>
      </c>
      <c r="CI44" s="40">
        <v>0.11731121559278636</v>
      </c>
      <c r="CJ44" s="40">
        <v>2.6061839598129223E-2</v>
      </c>
      <c r="CK44" s="40">
        <v>4.8125520688697583E-3</v>
      </c>
      <c r="CL44" s="40">
        <v>0</v>
      </c>
      <c r="CM44" s="40">
        <v>2.2086825343613812E-2</v>
      </c>
      <c r="CN44" s="40">
        <v>1.4141522029372498E-2</v>
      </c>
      <c r="CO44" s="40">
        <v>2.1013714124134029E-2</v>
      </c>
      <c r="CP44" s="40">
        <v>4.0043083900226761E-2</v>
      </c>
      <c r="CQ44" s="40">
        <v>0</v>
      </c>
      <c r="CR44" s="40">
        <v>0</v>
      </c>
      <c r="CS44" s="40">
        <v>3.3561873711463781E-6</v>
      </c>
      <c r="CT44" s="40">
        <v>0</v>
      </c>
      <c r="CU44" s="40">
        <v>0</v>
      </c>
      <c r="CV44" s="40">
        <v>0</v>
      </c>
      <c r="CW44" s="40">
        <v>0</v>
      </c>
      <c r="CX44" s="40">
        <v>0</v>
      </c>
      <c r="CY44" s="40">
        <v>0</v>
      </c>
      <c r="CZ44" s="40">
        <v>0</v>
      </c>
      <c r="DA44" s="40">
        <v>0</v>
      </c>
      <c r="DB44" s="40">
        <v>0</v>
      </c>
      <c r="DC44" s="40">
        <v>0</v>
      </c>
      <c r="DD44" s="40">
        <v>0</v>
      </c>
      <c r="DE44" s="40">
        <v>0</v>
      </c>
      <c r="DF44" s="40">
        <v>0</v>
      </c>
      <c r="DG44" s="40">
        <v>3.6410735518940035E-3</v>
      </c>
      <c r="DH44" s="40">
        <v>0</v>
      </c>
      <c r="DI44" s="40">
        <v>0</v>
      </c>
      <c r="DJ44" s="40">
        <v>0</v>
      </c>
      <c r="DK44" s="40">
        <v>0</v>
      </c>
      <c r="DL44" s="40">
        <v>0</v>
      </c>
      <c r="DM44" s="40">
        <v>0</v>
      </c>
      <c r="DN44" s="40">
        <v>2.6667903439000066E-6</v>
      </c>
      <c r="DO44" s="40">
        <v>0</v>
      </c>
      <c r="DP44" s="40">
        <v>0</v>
      </c>
      <c r="DQ44" s="40">
        <v>0</v>
      </c>
      <c r="DR44" s="40">
        <v>0</v>
      </c>
      <c r="DS44" s="40">
        <v>0</v>
      </c>
      <c r="DT44" s="40">
        <v>0</v>
      </c>
      <c r="DU44" s="40">
        <v>0</v>
      </c>
      <c r="DV44" s="40">
        <v>0</v>
      </c>
      <c r="DW44" s="40">
        <v>0</v>
      </c>
      <c r="DX44" s="40">
        <v>2.2614724331462531E-4</v>
      </c>
      <c r="DY44" s="40">
        <v>0</v>
      </c>
      <c r="DZ44" s="40">
        <v>0</v>
      </c>
      <c r="EA44" s="40">
        <v>0</v>
      </c>
      <c r="EB44" s="40">
        <v>0</v>
      </c>
      <c r="EC44" s="40">
        <v>0</v>
      </c>
      <c r="ED44" s="40">
        <v>8.5730088495575228E-5</v>
      </c>
      <c r="EE44" s="40">
        <v>0</v>
      </c>
      <c r="EF44" s="40">
        <v>3.4257383516366354E-3</v>
      </c>
      <c r="EG44" s="40">
        <v>1.1762001938435782E-2</v>
      </c>
      <c r="EI44" s="155" t="s">
        <v>70</v>
      </c>
      <c r="EJ44" s="40" t="s">
        <v>166</v>
      </c>
      <c r="EK44" s="54">
        <v>6.5055866057328412E-5</v>
      </c>
      <c r="EL44" s="40">
        <v>2.1201746753683858E-5</v>
      </c>
      <c r="EM44" s="40">
        <v>1.3911173140939111E-5</v>
      </c>
      <c r="EN44" s="40">
        <v>1.7318877085466907E-5</v>
      </c>
      <c r="EO44" s="40">
        <v>6.6497689480509445E-4</v>
      </c>
      <c r="EP44" s="40">
        <v>0</v>
      </c>
      <c r="EQ44" s="40">
        <v>6.9973680079168346E-4</v>
      </c>
      <c r="ER44" s="40">
        <v>3.2138363137149456E-5</v>
      </c>
      <c r="ES44" s="40">
        <v>0</v>
      </c>
      <c r="ET44" s="40">
        <v>0</v>
      </c>
      <c r="EU44" s="40">
        <v>0</v>
      </c>
      <c r="EV44" s="40">
        <v>8.4162233690784848E-5</v>
      </c>
      <c r="EW44" s="40">
        <v>1.4670744050263851E-4</v>
      </c>
      <c r="EX44" s="40">
        <v>2.9941795502875477E-4</v>
      </c>
      <c r="EY44" s="40">
        <v>1.1436158122424628E-2</v>
      </c>
      <c r="EZ44" s="40">
        <v>0</v>
      </c>
      <c r="FA44" s="40">
        <v>2.8188257636186126E-5</v>
      </c>
      <c r="FB44" s="40">
        <v>1.9686885026616139E-5</v>
      </c>
      <c r="FC44" s="40">
        <v>0</v>
      </c>
      <c r="FD44" s="40">
        <v>1.0641554634927876E-4</v>
      </c>
      <c r="FE44" s="40">
        <v>0</v>
      </c>
      <c r="FF44" s="40">
        <v>0</v>
      </c>
      <c r="FG44" s="40">
        <v>0</v>
      </c>
      <c r="FH44" s="40">
        <v>0</v>
      </c>
      <c r="FI44" s="40">
        <v>9.1284737531460806E-5</v>
      </c>
      <c r="FJ44" s="40">
        <v>9.8375727803067534E-5</v>
      </c>
      <c r="FK44" s="40">
        <v>0</v>
      </c>
      <c r="FL44" s="40">
        <v>0</v>
      </c>
      <c r="FM44" s="40">
        <v>4.5163866814341264E-4</v>
      </c>
      <c r="FN44" s="40">
        <v>1.8736293995169817E-3</v>
      </c>
      <c r="FO44" s="40">
        <v>9.9428091128073739E-5</v>
      </c>
      <c r="FP44" s="40">
        <v>0</v>
      </c>
      <c r="FQ44" s="40">
        <v>2.537927004097708E-3</v>
      </c>
      <c r="FR44" s="40">
        <v>1.636246543574153E-4</v>
      </c>
      <c r="FS44" s="40">
        <v>5.4737589368021307E-4</v>
      </c>
      <c r="FT44" s="40">
        <v>0</v>
      </c>
      <c r="FU44" s="40">
        <v>1.0546434951106995</v>
      </c>
      <c r="FV44" s="40">
        <v>2.8848332894011536E-2</v>
      </c>
      <c r="FW44" s="40">
        <v>0.16118069454363781</v>
      </c>
      <c r="FX44" s="40">
        <v>0</v>
      </c>
      <c r="FY44" s="40">
        <v>2.7922939866197656E-4</v>
      </c>
      <c r="FZ44" s="40">
        <v>5.1565975388746632E-2</v>
      </c>
      <c r="GA44" s="40">
        <v>4.3721629121126232E-2</v>
      </c>
      <c r="GB44" s="40">
        <v>1.9347940818407249E-2</v>
      </c>
      <c r="GC44" s="40">
        <v>1.5001005403615616E-2</v>
      </c>
      <c r="GD44" s="40">
        <v>4.034775251531353E-3</v>
      </c>
      <c r="GE44" s="40">
        <v>0</v>
      </c>
      <c r="GF44" s="40">
        <v>1.6306508170817109E-3</v>
      </c>
      <c r="GG44" s="40">
        <v>1.1711413228582499E-2</v>
      </c>
      <c r="GH44" s="40">
        <v>0</v>
      </c>
      <c r="GI44" s="40">
        <v>1.2907414696947169E-3</v>
      </c>
      <c r="GJ44" s="40">
        <v>7.7156729506977946E-3</v>
      </c>
      <c r="GK44" s="40">
        <v>1.6142192461735538E-3</v>
      </c>
      <c r="GL44" s="40">
        <v>9.3556950747090539E-4</v>
      </c>
      <c r="GM44" s="40">
        <v>1.1116584285992492E-2</v>
      </c>
      <c r="GN44" s="40">
        <v>1.8168282027792467E-2</v>
      </c>
      <c r="GO44" s="40">
        <v>6.7222423260193918E-3</v>
      </c>
      <c r="GP44" s="40">
        <v>3.672288968204953E-2</v>
      </c>
      <c r="GQ44" s="40">
        <v>9.596973820139916E-3</v>
      </c>
      <c r="GR44" s="40">
        <v>1.6294816081593518E-3</v>
      </c>
      <c r="GS44" s="40">
        <v>1.8743398911466766E-5</v>
      </c>
      <c r="GT44" s="40">
        <v>6.6667491086985107E-3</v>
      </c>
      <c r="GU44" s="40">
        <v>4.8224456338354952E-3</v>
      </c>
      <c r="GV44" s="40">
        <v>6.1811218122820224E-3</v>
      </c>
      <c r="GW44" s="40">
        <v>1.1602363006989963E-2</v>
      </c>
      <c r="GX44" s="40">
        <v>6.8018302459403468E-5</v>
      </c>
      <c r="GY44" s="40">
        <v>1.1119668015156136E-4</v>
      </c>
      <c r="GZ44" s="40">
        <v>1.7920659150902791E-4</v>
      </c>
      <c r="HA44" s="40">
        <v>4.8774027346772021E-5</v>
      </c>
      <c r="HB44" s="40">
        <v>4.5557468588835842E-5</v>
      </c>
      <c r="HC44" s="40">
        <v>2.1273001616766092E-5</v>
      </c>
      <c r="HD44" s="40">
        <v>2.9317369684767249E-5</v>
      </c>
      <c r="HE44" s="40">
        <v>4.9943944033806828E-5</v>
      </c>
      <c r="HF44" s="40">
        <v>4.3435740721180458E-5</v>
      </c>
      <c r="HG44" s="40">
        <v>2.6546615370561151E-4</v>
      </c>
      <c r="HH44" s="40">
        <v>5.0315514005831647E-5</v>
      </c>
      <c r="HI44" s="40">
        <v>1.892787342157334E-4</v>
      </c>
      <c r="HJ44" s="40">
        <v>1.4968794863745184E-4</v>
      </c>
      <c r="HK44" s="40">
        <v>0</v>
      </c>
      <c r="HL44" s="40">
        <v>5.2961010433033767E-5</v>
      </c>
      <c r="HM44" s="40">
        <v>8.0701311083111621E-5</v>
      </c>
      <c r="HN44" s="40">
        <v>1.1567433071312287E-3</v>
      </c>
      <c r="HO44" s="40">
        <v>1.1857854202577085E-5</v>
      </c>
      <c r="HP44" s="40">
        <v>2.9292112698069416E-5</v>
      </c>
      <c r="HQ44" s="40">
        <v>9.4750732160552779E-5</v>
      </c>
      <c r="HR44" s="40">
        <v>1.7957521541239091E-5</v>
      </c>
      <c r="HS44" s="40">
        <v>5.135563905521509E-5</v>
      </c>
      <c r="HT44" s="40">
        <v>2.9455713189864297E-5</v>
      </c>
      <c r="HU44" s="40">
        <v>8.0687154197622195E-5</v>
      </c>
      <c r="HV44" s="40">
        <v>4.4681482143569896E-5</v>
      </c>
      <c r="HW44" s="40">
        <v>3.7295140803450165E-5</v>
      </c>
      <c r="HX44" s="40">
        <v>2.2536693234732974E-5</v>
      </c>
      <c r="HY44" s="40">
        <v>2.6984684653450624E-5</v>
      </c>
      <c r="HZ44" s="40">
        <v>4.831148583902242E-5</v>
      </c>
      <c r="IA44" s="40">
        <v>2.4836257822266328E-5</v>
      </c>
      <c r="IB44" s="40">
        <v>4.8458363592405366E-5</v>
      </c>
      <c r="IC44" s="40">
        <v>6.4819383554877506E-5</v>
      </c>
      <c r="ID44" s="40">
        <v>3.0809609276110578E-5</v>
      </c>
      <c r="IE44" s="40">
        <v>6.837442683158368E-4</v>
      </c>
      <c r="IF44" s="40">
        <v>1.4244174730842521E-5</v>
      </c>
      <c r="IG44" s="40">
        <v>6.4506716455859641E-5</v>
      </c>
      <c r="IH44" s="40">
        <v>3.5296433451352829E-5</v>
      </c>
      <c r="II44" s="40">
        <v>4.9499317674964027E-5</v>
      </c>
      <c r="IJ44" s="40">
        <v>3.6819321997843741E-5</v>
      </c>
      <c r="IK44" s="40">
        <v>8.3321635801833217E-5</v>
      </c>
      <c r="IL44" s="40">
        <v>2.9007149926738507E-5</v>
      </c>
      <c r="IM44" s="40">
        <v>1.0706713619039708E-3</v>
      </c>
      <c r="IN44" s="40">
        <v>1.5415406595132459</v>
      </c>
      <c r="IO44" s="40">
        <v>1.3542128047040536</v>
      </c>
    </row>
    <row r="45" spans="2:249" x14ac:dyDescent="0.15">
      <c r="B45" s="155" t="s">
        <v>71</v>
      </c>
      <c r="C45" s="41" t="s">
        <v>966</v>
      </c>
      <c r="D45" s="41">
        <v>0.38709677419354838</v>
      </c>
      <c r="E45" s="41">
        <v>1.6129032258064516E-2</v>
      </c>
      <c r="F45" s="40">
        <v>0.98855993342850845</v>
      </c>
      <c r="G45" s="40">
        <v>1.1440066571491547E-2</v>
      </c>
      <c r="H45" s="40">
        <v>0.40122881355932205</v>
      </c>
      <c r="I45" s="40">
        <v>0.18733050847457627</v>
      </c>
      <c r="J45" s="40">
        <v>1.5045381732119715E-7</v>
      </c>
      <c r="K45" s="54">
        <v>5.0847457627118647E-2</v>
      </c>
      <c r="L45" s="40">
        <v>4.6610169491525424E-2</v>
      </c>
      <c r="N45" s="158" t="s">
        <v>523</v>
      </c>
      <c r="O45" s="97">
        <f>SUM(O41:O44)</f>
        <v>14698</v>
      </c>
      <c r="P45" s="176"/>
      <c r="Q45" s="164"/>
      <c r="R45" s="17"/>
      <c r="S45" s="17"/>
      <c r="U45" s="161" t="s">
        <v>880</v>
      </c>
      <c r="V45" s="181">
        <f>概要表【係数】!E90</f>
        <v>0.94595484588554468</v>
      </c>
      <c r="W45" s="181">
        <f>概要表【係数】!F90</f>
        <v>0.61148796802787686</v>
      </c>
      <c r="X45" s="181">
        <f>概要表【係数】!G90</f>
        <v>0.2966192936918266</v>
      </c>
      <c r="Y45" s="181">
        <f>概要表【係数】!H90</f>
        <v>7.7752938145796163E-8</v>
      </c>
      <c r="Z45" s="181">
        <f>概要表【係数】!I90</f>
        <v>7.1333962619882722E-8</v>
      </c>
      <c r="AB45" s="155" t="s">
        <v>71</v>
      </c>
      <c r="AC45" s="40" t="s">
        <v>966</v>
      </c>
      <c r="AD45" s="40">
        <v>0</v>
      </c>
      <c r="AE45" s="40">
        <v>0</v>
      </c>
      <c r="AF45" s="40">
        <v>0</v>
      </c>
      <c r="AG45" s="40">
        <v>0</v>
      </c>
      <c r="AH45" s="40">
        <v>8.5689802913453313E-6</v>
      </c>
      <c r="AI45" s="40">
        <v>0</v>
      </c>
      <c r="AJ45" s="40">
        <v>9.9009900990099017E-5</v>
      </c>
      <c r="AK45" s="40">
        <v>0</v>
      </c>
      <c r="AL45" s="40">
        <v>0</v>
      </c>
      <c r="AM45" s="40">
        <v>0</v>
      </c>
      <c r="AN45" s="40">
        <v>0</v>
      </c>
      <c r="AO45" s="40">
        <v>0</v>
      </c>
      <c r="AP45" s="40">
        <v>0</v>
      </c>
      <c r="AQ45" s="40">
        <v>0</v>
      </c>
      <c r="AR45" s="40">
        <v>8.3497649021689667E-4</v>
      </c>
      <c r="AS45" s="40">
        <v>0</v>
      </c>
      <c r="AT45" s="40">
        <v>0</v>
      </c>
      <c r="AU45" s="40">
        <v>0</v>
      </c>
      <c r="AV45" s="40">
        <v>0</v>
      </c>
      <c r="AW45" s="40">
        <v>0</v>
      </c>
      <c r="AX45" s="40">
        <v>0</v>
      </c>
      <c r="AY45" s="40">
        <v>0</v>
      </c>
      <c r="AZ45" s="40">
        <v>0</v>
      </c>
      <c r="BA45" s="40">
        <v>0</v>
      </c>
      <c r="BB45" s="40">
        <v>0</v>
      </c>
      <c r="BC45" s="40">
        <v>0</v>
      </c>
      <c r="BD45" s="40">
        <v>0</v>
      </c>
      <c r="BE45" s="40">
        <v>0</v>
      </c>
      <c r="BF45" s="40">
        <v>0</v>
      </c>
      <c r="BG45" s="40">
        <v>0</v>
      </c>
      <c r="BH45" s="40">
        <v>1.7142857142857143E-4</v>
      </c>
      <c r="BI45" s="40">
        <v>0</v>
      </c>
      <c r="BJ45" s="40">
        <v>7.0308274743104384E-5</v>
      </c>
      <c r="BK45" s="40">
        <v>3.3333333333333335E-3</v>
      </c>
      <c r="BL45" s="40">
        <v>4.5662100456621009E-4</v>
      </c>
      <c r="BM45" s="40">
        <v>0</v>
      </c>
      <c r="BN45" s="40">
        <v>0</v>
      </c>
      <c r="BO45" s="40">
        <v>7.7118644067796609E-3</v>
      </c>
      <c r="BP45" s="40">
        <v>0</v>
      </c>
      <c r="BQ45" s="40">
        <v>0</v>
      </c>
      <c r="BR45" s="40">
        <v>0</v>
      </c>
      <c r="BS45" s="40">
        <v>1.5375878853434289E-2</v>
      </c>
      <c r="BT45" s="40">
        <v>3.1007751937984496E-3</v>
      </c>
      <c r="BU45" s="40">
        <v>4.3485896753592337E-2</v>
      </c>
      <c r="BV45" s="40">
        <v>2.5321631224478974E-2</v>
      </c>
      <c r="BW45" s="40">
        <v>7.62728868823677E-3</v>
      </c>
      <c r="BX45" s="40">
        <v>0</v>
      </c>
      <c r="BY45" s="40">
        <v>2.2900763358778625E-4</v>
      </c>
      <c r="BZ45" s="40">
        <v>1.3080886141164349E-2</v>
      </c>
      <c r="CA45" s="40">
        <v>0</v>
      </c>
      <c r="CB45" s="40">
        <v>2.1487603305785125E-3</v>
      </c>
      <c r="CC45" s="40">
        <v>1.1076356306259341E-3</v>
      </c>
      <c r="CD45" s="40">
        <v>3.2258064516129032E-4</v>
      </c>
      <c r="CE45" s="40">
        <v>1.2422360248447205E-3</v>
      </c>
      <c r="CF45" s="40">
        <v>4.366904733083162E-4</v>
      </c>
      <c r="CG45" s="40">
        <v>4.5335122142098501E-4</v>
      </c>
      <c r="CH45" s="40">
        <v>2.1424102201451238E-2</v>
      </c>
      <c r="CI45" s="40">
        <v>1.9038695009160542E-2</v>
      </c>
      <c r="CJ45" s="40">
        <v>1.3082452797505631E-2</v>
      </c>
      <c r="CK45" s="40">
        <v>7.9700083310191619E-4</v>
      </c>
      <c r="CL45" s="40">
        <v>0</v>
      </c>
      <c r="CM45" s="40">
        <v>2.9207173985920215E-4</v>
      </c>
      <c r="CN45" s="40">
        <v>2.6101468624833112E-4</v>
      </c>
      <c r="CO45" s="40">
        <v>8.8788350063622227E-4</v>
      </c>
      <c r="CP45" s="40">
        <v>8.6927437641723358E-3</v>
      </c>
      <c r="CQ45" s="40">
        <v>0</v>
      </c>
      <c r="CR45" s="40">
        <v>0</v>
      </c>
      <c r="CS45" s="40">
        <v>2.3013856259289446E-5</v>
      </c>
      <c r="CT45" s="40">
        <v>0</v>
      </c>
      <c r="CU45" s="40">
        <v>0</v>
      </c>
      <c r="CV45" s="40">
        <v>0</v>
      </c>
      <c r="CW45" s="40">
        <v>0</v>
      </c>
      <c r="CX45" s="40">
        <v>0</v>
      </c>
      <c r="CY45" s="40">
        <v>0</v>
      </c>
      <c r="CZ45" s="40">
        <v>0</v>
      </c>
      <c r="DA45" s="40">
        <v>0</v>
      </c>
      <c r="DB45" s="40">
        <v>0</v>
      </c>
      <c r="DC45" s="40">
        <v>1.6415868673050614E-6</v>
      </c>
      <c r="DD45" s="40">
        <v>0</v>
      </c>
      <c r="DE45" s="40">
        <v>0</v>
      </c>
      <c r="DF45" s="40">
        <v>0</v>
      </c>
      <c r="DG45" s="40">
        <v>0</v>
      </c>
      <c r="DH45" s="40">
        <v>0</v>
      </c>
      <c r="DI45" s="40">
        <v>0</v>
      </c>
      <c r="DJ45" s="40">
        <v>0</v>
      </c>
      <c r="DK45" s="40">
        <v>0</v>
      </c>
      <c r="DL45" s="40">
        <v>0</v>
      </c>
      <c r="DM45" s="40">
        <v>0</v>
      </c>
      <c r="DN45" s="40">
        <v>2.550842937643485E-6</v>
      </c>
      <c r="DO45" s="40">
        <v>0</v>
      </c>
      <c r="DP45" s="40">
        <v>0</v>
      </c>
      <c r="DQ45" s="40">
        <v>5.6771640132683441E-7</v>
      </c>
      <c r="DR45" s="40">
        <v>0</v>
      </c>
      <c r="DS45" s="40">
        <v>8.9915120126600489E-6</v>
      </c>
      <c r="DT45" s="40">
        <v>8.3617866350776941E-6</v>
      </c>
      <c r="DU45" s="40">
        <v>7.141156867412521E-6</v>
      </c>
      <c r="DV45" s="40">
        <v>0</v>
      </c>
      <c r="DW45" s="40">
        <v>0</v>
      </c>
      <c r="DX45" s="40">
        <v>0</v>
      </c>
      <c r="DY45" s="40">
        <v>0</v>
      </c>
      <c r="DZ45" s="40">
        <v>2.1219135802469135E-5</v>
      </c>
      <c r="EA45" s="40">
        <v>2.4502064993621884E-5</v>
      </c>
      <c r="EB45" s="40">
        <v>0</v>
      </c>
      <c r="EC45" s="40">
        <v>3.3931373796496585E-6</v>
      </c>
      <c r="ED45" s="40">
        <v>2.5995575221238938E-5</v>
      </c>
      <c r="EE45" s="40">
        <v>2.2909507445589919E-5</v>
      </c>
      <c r="EF45" s="40">
        <v>8.3910864697728975E-4</v>
      </c>
      <c r="EG45" s="40">
        <v>2.0644301754032634E-3</v>
      </c>
      <c r="EI45" s="155" t="s">
        <v>71</v>
      </c>
      <c r="EJ45" s="40" t="s">
        <v>966</v>
      </c>
      <c r="EK45" s="54">
        <v>2.4846653249668214E-7</v>
      </c>
      <c r="EL45" s="40">
        <v>1.223909627777403E-7</v>
      </c>
      <c r="EM45" s="40">
        <v>1.5485441602443327E-7</v>
      </c>
      <c r="EN45" s="40">
        <v>2.7308155759743816E-7</v>
      </c>
      <c r="EO45" s="40">
        <v>4.1148681617871479E-6</v>
      </c>
      <c r="EP45" s="40">
        <v>0</v>
      </c>
      <c r="EQ45" s="40">
        <v>2.208684618236379E-6</v>
      </c>
      <c r="ER45" s="40">
        <v>1.2456433608323436E-7</v>
      </c>
      <c r="ES45" s="40">
        <v>0</v>
      </c>
      <c r="ET45" s="40">
        <v>0</v>
      </c>
      <c r="EU45" s="40">
        <v>0</v>
      </c>
      <c r="EV45" s="40">
        <v>1.4814507136566976E-7</v>
      </c>
      <c r="EW45" s="40">
        <v>1.1953458037949392E-7</v>
      </c>
      <c r="EX45" s="40">
        <v>2.5682093520273389E-7</v>
      </c>
      <c r="EY45" s="40">
        <v>1.0274773177297936E-5</v>
      </c>
      <c r="EZ45" s="40">
        <v>0</v>
      </c>
      <c r="FA45" s="40">
        <v>8.4098080967122607E-8</v>
      </c>
      <c r="FB45" s="40">
        <v>9.0554327516918373E-8</v>
      </c>
      <c r="FC45" s="40">
        <v>0</v>
      </c>
      <c r="FD45" s="40">
        <v>3.1175307505863517E-7</v>
      </c>
      <c r="FE45" s="40">
        <v>0</v>
      </c>
      <c r="FF45" s="40">
        <v>0</v>
      </c>
      <c r="FG45" s="40">
        <v>0</v>
      </c>
      <c r="FH45" s="40">
        <v>0</v>
      </c>
      <c r="FI45" s="40">
        <v>1.6476048765117754E-7</v>
      </c>
      <c r="FJ45" s="40">
        <v>1.4899951806216785E-7</v>
      </c>
      <c r="FK45" s="40">
        <v>0</v>
      </c>
      <c r="FL45" s="40">
        <v>0</v>
      </c>
      <c r="FM45" s="40">
        <v>2.341407609950081E-7</v>
      </c>
      <c r="FN45" s="40">
        <v>3.2162648652485609E-7</v>
      </c>
      <c r="FO45" s="40">
        <v>2.1256674071257004E-6</v>
      </c>
      <c r="FP45" s="40">
        <v>0</v>
      </c>
      <c r="FQ45" s="40">
        <v>1.1930419888758796E-6</v>
      </c>
      <c r="FR45" s="40">
        <v>3.8807448247593099E-5</v>
      </c>
      <c r="FS45" s="40">
        <v>5.6360766680790534E-6</v>
      </c>
      <c r="FT45" s="40">
        <v>0</v>
      </c>
      <c r="FU45" s="40">
        <v>8.692048649916712E-8</v>
      </c>
      <c r="FV45" s="40">
        <v>1.0000887058517396</v>
      </c>
      <c r="FW45" s="40">
        <v>1.0248485145251336E-7</v>
      </c>
      <c r="FX45" s="40">
        <v>0</v>
      </c>
      <c r="FY45" s="40">
        <v>1.2343504152379356E-7</v>
      </c>
      <c r="FZ45" s="40">
        <v>1.7657398469215574E-4</v>
      </c>
      <c r="GA45" s="40">
        <v>3.608547375365045E-5</v>
      </c>
      <c r="GB45" s="40">
        <v>5.058425959934801E-4</v>
      </c>
      <c r="GC45" s="40">
        <v>2.9568126003576159E-4</v>
      </c>
      <c r="GD45" s="40">
        <v>8.8864176383314606E-5</v>
      </c>
      <c r="GE45" s="40">
        <v>0</v>
      </c>
      <c r="GF45" s="40">
        <v>3.0821962144728662E-6</v>
      </c>
      <c r="GG45" s="40">
        <v>1.5106969794473487E-4</v>
      </c>
      <c r="GH45" s="40">
        <v>0</v>
      </c>
      <c r="GI45" s="40">
        <v>2.5025183949300374E-5</v>
      </c>
      <c r="GJ45" s="40">
        <v>1.2932342519527143E-5</v>
      </c>
      <c r="GK45" s="40">
        <v>4.0836323105815134E-6</v>
      </c>
      <c r="GL45" s="40">
        <v>1.4599292708265634E-5</v>
      </c>
      <c r="GM45" s="40">
        <v>5.8500615399597972E-5</v>
      </c>
      <c r="GN45" s="40">
        <v>5.4694490379043966E-5</v>
      </c>
      <c r="GO45" s="40">
        <v>2.8131306204385003E-4</v>
      </c>
      <c r="GP45" s="40">
        <v>2.2830545396837685E-4</v>
      </c>
      <c r="GQ45" s="40">
        <v>1.7103654309062548E-4</v>
      </c>
      <c r="GR45" s="40">
        <v>9.4767523692426995E-6</v>
      </c>
      <c r="GS45" s="40">
        <v>1.5248761857959757E-7</v>
      </c>
      <c r="GT45" s="40">
        <v>4.8441678478958416E-6</v>
      </c>
      <c r="GU45" s="40">
        <v>4.6542231110147061E-6</v>
      </c>
      <c r="GV45" s="40">
        <v>1.0883824622309802E-5</v>
      </c>
      <c r="GW45" s="40">
        <v>1.0057259730245089E-4</v>
      </c>
      <c r="GX45" s="40">
        <v>3.0451149078486605E-7</v>
      </c>
      <c r="GY45" s="40">
        <v>1.5914533119346476E-7</v>
      </c>
      <c r="GZ45" s="40">
        <v>1.3123949935642534E-6</v>
      </c>
      <c r="HA45" s="40">
        <v>4.1747398521913933E-7</v>
      </c>
      <c r="HB45" s="40">
        <v>1.740016026387483E-7</v>
      </c>
      <c r="HC45" s="40">
        <v>1.0987672161266185E-7</v>
      </c>
      <c r="HD45" s="40">
        <v>1.2446477918307533E-7</v>
      </c>
      <c r="HE45" s="40">
        <v>8.4715905362602326E-8</v>
      </c>
      <c r="HF45" s="40">
        <v>4.8132892556773917E-8</v>
      </c>
      <c r="HG45" s="40">
        <v>3.2470616321481087E-6</v>
      </c>
      <c r="HH45" s="40">
        <v>4.3270946807247266E-7</v>
      </c>
      <c r="HI45" s="40">
        <v>1.9799043868140913E-6</v>
      </c>
      <c r="HJ45" s="40">
        <v>8.2225852854865232E-7</v>
      </c>
      <c r="HK45" s="40">
        <v>0</v>
      </c>
      <c r="HL45" s="40">
        <v>1.8883306341239615E-7</v>
      </c>
      <c r="HM45" s="40">
        <v>1.9383503129789632E-7</v>
      </c>
      <c r="HN45" s="40">
        <v>3.4362807468875813E-7</v>
      </c>
      <c r="HO45" s="40">
        <v>6.0205059487965269E-8</v>
      </c>
      <c r="HP45" s="40">
        <v>1.025630038789958E-7</v>
      </c>
      <c r="HQ45" s="40">
        <v>2.6267924462718526E-7</v>
      </c>
      <c r="HR45" s="40">
        <v>1.9852130024709572E-7</v>
      </c>
      <c r="HS45" s="40">
        <v>1.613682417644495E-7</v>
      </c>
      <c r="HT45" s="40">
        <v>1.393271208180073E-7</v>
      </c>
      <c r="HU45" s="40">
        <v>5.1566798019714426E-7</v>
      </c>
      <c r="HV45" s="40">
        <v>1.7427874350632362E-7</v>
      </c>
      <c r="HW45" s="40">
        <v>2.6739945314291807E-7</v>
      </c>
      <c r="HX45" s="40">
        <v>1.8880946461720395E-7</v>
      </c>
      <c r="HY45" s="40">
        <v>2.6918641891864119E-7</v>
      </c>
      <c r="HZ45" s="40">
        <v>3.5190265156662354E-7</v>
      </c>
      <c r="IA45" s="40">
        <v>2.1315553086300153E-7</v>
      </c>
      <c r="IB45" s="40">
        <v>2.9214705308981322E-7</v>
      </c>
      <c r="IC45" s="40">
        <v>1.0962244859513116E-6</v>
      </c>
      <c r="ID45" s="40">
        <v>1.1900105581484447E-7</v>
      </c>
      <c r="IE45" s="40">
        <v>1.6923541589345965E-5</v>
      </c>
      <c r="IF45" s="40">
        <v>9.5639607239812873E-8</v>
      </c>
      <c r="IG45" s="40">
        <v>4.0699223973070588E-7</v>
      </c>
      <c r="IH45" s="40">
        <v>3.9716237102842512E-7</v>
      </c>
      <c r="II45" s="40">
        <v>2.051522256273246E-7</v>
      </c>
      <c r="IJ45" s="40">
        <v>2.2617282484452943E-7</v>
      </c>
      <c r="IK45" s="40">
        <v>4.9052501292882107E-7</v>
      </c>
      <c r="IL45" s="40">
        <v>5.5445633635881263E-7</v>
      </c>
      <c r="IM45" s="40">
        <v>9.850028221046267E-6</v>
      </c>
      <c r="IN45" s="40">
        <v>1.002437962152898</v>
      </c>
      <c r="IO45" s="40">
        <v>0.88062180902678122</v>
      </c>
    </row>
    <row r="46" spans="2:249" x14ac:dyDescent="0.15">
      <c r="B46" s="155" t="s">
        <v>72</v>
      </c>
      <c r="C46" s="41" t="s">
        <v>967</v>
      </c>
      <c r="D46" s="41">
        <v>0</v>
      </c>
      <c r="E46" s="41">
        <v>0</v>
      </c>
      <c r="F46" s="40">
        <v>0.71409477190617898</v>
      </c>
      <c r="G46" s="40">
        <v>0.28590522809382102</v>
      </c>
      <c r="H46" s="40">
        <v>0.27323898701851457</v>
      </c>
      <c r="I46" s="40">
        <v>9.9278569908491168E-2</v>
      </c>
      <c r="J46" s="40">
        <v>0</v>
      </c>
      <c r="K46" s="54">
        <v>2.0429878697595234E-2</v>
      </c>
      <c r="L46" s="40">
        <v>1.7450521387529262E-2</v>
      </c>
      <c r="R46" s="17"/>
      <c r="S46" s="17"/>
      <c r="U46" s="161" t="s">
        <v>8</v>
      </c>
      <c r="V46" s="181">
        <f>概要表【係数】!E91</f>
        <v>0.7542990213334736</v>
      </c>
      <c r="W46" s="181">
        <f>概要表【係数】!F91</f>
        <v>0.50280464277211068</v>
      </c>
      <c r="X46" s="181">
        <f>概要表【係数】!G91</f>
        <v>0.24266476407201548</v>
      </c>
      <c r="Y46" s="181">
        <f>概要表【係数】!H91</f>
        <v>6.2161926388880112E-8</v>
      </c>
      <c r="Z46" s="181">
        <f>概要表【係数】!I91</f>
        <v>5.7246545705283043E-8</v>
      </c>
      <c r="AB46" s="155" t="s">
        <v>72</v>
      </c>
      <c r="AC46" s="40" t="s">
        <v>967</v>
      </c>
      <c r="AD46" s="40">
        <v>0</v>
      </c>
      <c r="AE46" s="40">
        <v>0</v>
      </c>
      <c r="AF46" s="40">
        <v>0</v>
      </c>
      <c r="AG46" s="40">
        <v>0</v>
      </c>
      <c r="AH46" s="40">
        <v>0</v>
      </c>
      <c r="AI46" s="40">
        <v>0</v>
      </c>
      <c r="AJ46" s="40">
        <v>0</v>
      </c>
      <c r="AK46" s="40">
        <v>0</v>
      </c>
      <c r="AL46" s="40">
        <v>0</v>
      </c>
      <c r="AM46" s="40">
        <v>0</v>
      </c>
      <c r="AN46" s="40">
        <v>0</v>
      </c>
      <c r="AO46" s="40">
        <v>0</v>
      </c>
      <c r="AP46" s="40">
        <v>0</v>
      </c>
      <c r="AQ46" s="40">
        <v>8.1300813008130081E-5</v>
      </c>
      <c r="AR46" s="40">
        <v>5.4316699529804342E-2</v>
      </c>
      <c r="AS46" s="40">
        <v>0</v>
      </c>
      <c r="AT46" s="40">
        <v>0</v>
      </c>
      <c r="AU46" s="40">
        <v>0</v>
      </c>
      <c r="AV46" s="40">
        <v>0</v>
      </c>
      <c r="AW46" s="40">
        <v>0</v>
      </c>
      <c r="AX46" s="40">
        <v>0</v>
      </c>
      <c r="AY46" s="40">
        <v>0</v>
      </c>
      <c r="AZ46" s="40">
        <v>0</v>
      </c>
      <c r="BA46" s="40">
        <v>0</v>
      </c>
      <c r="BB46" s="40">
        <v>0</v>
      </c>
      <c r="BC46" s="40">
        <v>3.2509417410599103E-5</v>
      </c>
      <c r="BD46" s="40">
        <v>0</v>
      </c>
      <c r="BE46" s="40">
        <v>0</v>
      </c>
      <c r="BF46" s="40">
        <v>6.0454450698353131E-5</v>
      </c>
      <c r="BG46" s="40">
        <v>0</v>
      </c>
      <c r="BH46" s="40">
        <v>0</v>
      </c>
      <c r="BI46" s="40">
        <v>0</v>
      </c>
      <c r="BJ46" s="40">
        <v>1.9253650621957816E-3</v>
      </c>
      <c r="BK46" s="40">
        <v>0</v>
      </c>
      <c r="BL46" s="40">
        <v>1.3698630136986301E-3</v>
      </c>
      <c r="BM46" s="40">
        <v>0</v>
      </c>
      <c r="BN46" s="40">
        <v>0</v>
      </c>
      <c r="BO46" s="40">
        <v>8.8983050847457623E-4</v>
      </c>
      <c r="BP46" s="40">
        <v>0</v>
      </c>
      <c r="BQ46" s="40">
        <v>0</v>
      </c>
      <c r="BR46" s="40">
        <v>1.6500430981406232E-4</v>
      </c>
      <c r="BS46" s="40">
        <v>0.10032990805840995</v>
      </c>
      <c r="BT46" s="40">
        <v>7.3394814220796578E-2</v>
      </c>
      <c r="BU46" s="40">
        <v>2.2480929572467622E-2</v>
      </c>
      <c r="BV46" s="40">
        <v>1.5946332926764596E-2</v>
      </c>
      <c r="BW46" s="40">
        <v>3.7120642086782042E-3</v>
      </c>
      <c r="BX46" s="40">
        <v>0</v>
      </c>
      <c r="BY46" s="40">
        <v>3.788167938931298E-3</v>
      </c>
      <c r="BZ46" s="40">
        <v>1.3539412673879444E-2</v>
      </c>
      <c r="CA46" s="40">
        <v>0</v>
      </c>
      <c r="CB46" s="40">
        <v>4.132231404958678E-5</v>
      </c>
      <c r="CC46" s="40">
        <v>7.8740485872171827E-3</v>
      </c>
      <c r="CD46" s="40">
        <v>5.1612903225806452E-3</v>
      </c>
      <c r="CE46" s="40">
        <v>7.8674948240165627E-4</v>
      </c>
      <c r="CF46" s="40">
        <v>4.9742767219464953E-3</v>
      </c>
      <c r="CG46" s="40">
        <v>4.4793688060500063E-3</v>
      </c>
      <c r="CH46" s="40">
        <v>7.9014727585782814E-3</v>
      </c>
      <c r="CI46" s="40">
        <v>4.0516301348696555E-2</v>
      </c>
      <c r="CJ46" s="40">
        <v>2.2658929499393729E-2</v>
      </c>
      <c r="CK46" s="40">
        <v>1.9883365731741182E-3</v>
      </c>
      <c r="CL46" s="40">
        <v>0</v>
      </c>
      <c r="CM46" s="40">
        <v>2.6986255447536037E-4</v>
      </c>
      <c r="CN46" s="40">
        <v>6.8558077436582112E-4</v>
      </c>
      <c r="CO46" s="40">
        <v>4.7292520853951651E-4</v>
      </c>
      <c r="CP46" s="40">
        <v>1.0657596371882085E-4</v>
      </c>
      <c r="CQ46" s="40">
        <v>0</v>
      </c>
      <c r="CR46" s="40">
        <v>0</v>
      </c>
      <c r="CS46" s="40">
        <v>0</v>
      </c>
      <c r="CT46" s="40">
        <v>0</v>
      </c>
      <c r="CU46" s="40">
        <v>0</v>
      </c>
      <c r="CV46" s="40">
        <v>0</v>
      </c>
      <c r="CW46" s="40">
        <v>0</v>
      </c>
      <c r="CX46" s="40">
        <v>0</v>
      </c>
      <c r="CY46" s="40">
        <v>0</v>
      </c>
      <c r="CZ46" s="40">
        <v>0</v>
      </c>
      <c r="DA46" s="40">
        <v>0</v>
      </c>
      <c r="DB46" s="40">
        <v>0</v>
      </c>
      <c r="DC46" s="40">
        <v>0</v>
      </c>
      <c r="DD46" s="40">
        <v>0</v>
      </c>
      <c r="DE46" s="40">
        <v>0</v>
      </c>
      <c r="DF46" s="40">
        <v>0</v>
      </c>
      <c r="DG46" s="40">
        <v>0</v>
      </c>
      <c r="DH46" s="40">
        <v>0</v>
      </c>
      <c r="DI46" s="40">
        <v>0</v>
      </c>
      <c r="DJ46" s="40">
        <v>0</v>
      </c>
      <c r="DK46" s="40">
        <v>0</v>
      </c>
      <c r="DL46" s="40">
        <v>0</v>
      </c>
      <c r="DM46" s="40">
        <v>0</v>
      </c>
      <c r="DN46" s="40">
        <v>2.6513306897324707E-5</v>
      </c>
      <c r="DO46" s="40">
        <v>0</v>
      </c>
      <c r="DP46" s="40">
        <v>0</v>
      </c>
      <c r="DQ46" s="40">
        <v>0</v>
      </c>
      <c r="DR46" s="40">
        <v>0</v>
      </c>
      <c r="DS46" s="40">
        <v>0</v>
      </c>
      <c r="DT46" s="40">
        <v>0</v>
      </c>
      <c r="DU46" s="40">
        <v>0</v>
      </c>
      <c r="DV46" s="40">
        <v>0</v>
      </c>
      <c r="DW46" s="40">
        <v>0</v>
      </c>
      <c r="DX46" s="40">
        <v>5.018157807857379E-4</v>
      </c>
      <c r="DY46" s="40">
        <v>0</v>
      </c>
      <c r="DZ46" s="40">
        <v>0</v>
      </c>
      <c r="EA46" s="40">
        <v>0</v>
      </c>
      <c r="EB46" s="40">
        <v>0</v>
      </c>
      <c r="EC46" s="40">
        <v>0</v>
      </c>
      <c r="ED46" s="40">
        <v>0</v>
      </c>
      <c r="EE46" s="40">
        <v>0</v>
      </c>
      <c r="EF46" s="40">
        <v>6.5038916728862352E-4</v>
      </c>
      <c r="EG46" s="40">
        <v>2.4547488529872681E-3</v>
      </c>
      <c r="EI46" s="155" t="s">
        <v>72</v>
      </c>
      <c r="EJ46" s="40" t="s">
        <v>967</v>
      </c>
      <c r="EK46" s="54">
        <v>1.1142519271819784E-5</v>
      </c>
      <c r="EL46" s="40">
        <v>6.3417756152011493E-6</v>
      </c>
      <c r="EM46" s="40">
        <v>3.823918513766506E-6</v>
      </c>
      <c r="EN46" s="40">
        <v>6.3502582160440415E-6</v>
      </c>
      <c r="EO46" s="40">
        <v>2.1376188453692171E-4</v>
      </c>
      <c r="EP46" s="40">
        <v>0</v>
      </c>
      <c r="EQ46" s="40">
        <v>7.5213935516981915E-5</v>
      </c>
      <c r="ER46" s="40">
        <v>1.2885051242896126E-5</v>
      </c>
      <c r="ES46" s="40">
        <v>0</v>
      </c>
      <c r="ET46" s="40">
        <v>0</v>
      </c>
      <c r="EU46" s="40">
        <v>0</v>
      </c>
      <c r="EV46" s="40">
        <v>6.5129813562731239E-6</v>
      </c>
      <c r="EW46" s="40">
        <v>1.3234203252335797E-5</v>
      </c>
      <c r="EX46" s="40">
        <v>6.1764534063374159E-5</v>
      </c>
      <c r="EY46" s="40">
        <v>1.5757695636125391E-2</v>
      </c>
      <c r="EZ46" s="40">
        <v>0</v>
      </c>
      <c r="FA46" s="40">
        <v>8.1802899967266577E-6</v>
      </c>
      <c r="FB46" s="40">
        <v>5.4362757627551865E-6</v>
      </c>
      <c r="FC46" s="40">
        <v>0</v>
      </c>
      <c r="FD46" s="40">
        <v>4.2668372139263238E-5</v>
      </c>
      <c r="FE46" s="40">
        <v>0</v>
      </c>
      <c r="FF46" s="40">
        <v>0</v>
      </c>
      <c r="FG46" s="40">
        <v>0</v>
      </c>
      <c r="FH46" s="40">
        <v>0</v>
      </c>
      <c r="FI46" s="40">
        <v>4.1880477093016073E-5</v>
      </c>
      <c r="FJ46" s="40">
        <v>5.0572159526152924E-5</v>
      </c>
      <c r="FK46" s="40">
        <v>0</v>
      </c>
      <c r="FL46" s="40">
        <v>0</v>
      </c>
      <c r="FM46" s="40">
        <v>2.9699461975074743E-5</v>
      </c>
      <c r="FN46" s="40">
        <v>9.4493515158658101E-5</v>
      </c>
      <c r="FO46" s="40">
        <v>4.4185428958921333E-5</v>
      </c>
      <c r="FP46" s="40">
        <v>0</v>
      </c>
      <c r="FQ46" s="40">
        <v>6.0371861737562398E-4</v>
      </c>
      <c r="FR46" s="40">
        <v>7.0646999463126858E-5</v>
      </c>
      <c r="FS46" s="40">
        <v>4.2617930779215992E-4</v>
      </c>
      <c r="FT46" s="40">
        <v>0</v>
      </c>
      <c r="FU46" s="40">
        <v>4.0281483994943805E-6</v>
      </c>
      <c r="FV46" s="40">
        <v>3.0717462067808473E-4</v>
      </c>
      <c r="FW46" s="40">
        <v>1.0000041356548921</v>
      </c>
      <c r="FX46" s="40">
        <v>0</v>
      </c>
      <c r="FY46" s="40">
        <v>5.9730124831303957E-5</v>
      </c>
      <c r="FZ46" s="40">
        <v>2.8866806266879649E-2</v>
      </c>
      <c r="GA46" s="40">
        <v>2.1218980039449966E-2</v>
      </c>
      <c r="GB46" s="40">
        <v>6.6482830729875609E-3</v>
      </c>
      <c r="GC46" s="40">
        <v>4.7410895317240801E-3</v>
      </c>
      <c r="GD46" s="40">
        <v>1.1700364097942673E-3</v>
      </c>
      <c r="GE46" s="40">
        <v>0</v>
      </c>
      <c r="GF46" s="40">
        <v>1.1903276453426078E-3</v>
      </c>
      <c r="GG46" s="40">
        <v>3.9828690351377148E-3</v>
      </c>
      <c r="GH46" s="40">
        <v>0</v>
      </c>
      <c r="GI46" s="40">
        <v>7.66240290502202E-5</v>
      </c>
      <c r="GJ46" s="40">
        <v>2.3182186360532816E-3</v>
      </c>
      <c r="GK46" s="40">
        <v>1.5620020608312834E-3</v>
      </c>
      <c r="GL46" s="40">
        <v>3.1661282762714821E-4</v>
      </c>
      <c r="GM46" s="40">
        <v>1.9373709071229316E-3</v>
      </c>
      <c r="GN46" s="40">
        <v>1.8108090691464759E-3</v>
      </c>
      <c r="GO46" s="40">
        <v>2.6350596019193754E-3</v>
      </c>
      <c r="GP46" s="40">
        <v>1.2166738215553443E-2</v>
      </c>
      <c r="GQ46" s="40">
        <v>7.2972799799360649E-3</v>
      </c>
      <c r="GR46" s="40">
        <v>6.5042133421662094E-4</v>
      </c>
      <c r="GS46" s="40">
        <v>5.2880569369778079E-6</v>
      </c>
      <c r="GT46" s="40">
        <v>2.8048675631826142E-4</v>
      </c>
      <c r="GU46" s="40">
        <v>5.9863497285969939E-4</v>
      </c>
      <c r="GV46" s="40">
        <v>2.2822550437231123E-4</v>
      </c>
      <c r="GW46" s="40">
        <v>1.5422732880302536E-4</v>
      </c>
      <c r="GX46" s="40">
        <v>1.3684771893400785E-5</v>
      </c>
      <c r="GY46" s="40">
        <v>1.7835603184411162E-5</v>
      </c>
      <c r="GZ46" s="40">
        <v>3.6344078364249358E-5</v>
      </c>
      <c r="HA46" s="40">
        <v>1.4703052199548403E-5</v>
      </c>
      <c r="HB46" s="40">
        <v>1.395665667371522E-5</v>
      </c>
      <c r="HC46" s="40">
        <v>6.5650833669273758E-6</v>
      </c>
      <c r="HD46" s="40">
        <v>5.6082896458351531E-6</v>
      </c>
      <c r="HE46" s="40">
        <v>8.5269031530913486E-6</v>
      </c>
      <c r="HF46" s="40">
        <v>6.5289828133703185E-6</v>
      </c>
      <c r="HG46" s="40">
        <v>1.4292468998759728E-4</v>
      </c>
      <c r="HH46" s="40">
        <v>1.3763806608227227E-5</v>
      </c>
      <c r="HI46" s="40">
        <v>4.9756210888469091E-5</v>
      </c>
      <c r="HJ46" s="40">
        <v>4.300535705161716E-5</v>
      </c>
      <c r="HK46" s="40">
        <v>0</v>
      </c>
      <c r="HL46" s="40">
        <v>9.8568708394661648E-6</v>
      </c>
      <c r="HM46" s="40">
        <v>1.9075821002243935E-5</v>
      </c>
      <c r="HN46" s="40">
        <v>3.8172418864176186E-5</v>
      </c>
      <c r="HO46" s="40">
        <v>2.6188816536362393E-6</v>
      </c>
      <c r="HP46" s="40">
        <v>8.5304284139205327E-6</v>
      </c>
      <c r="HQ46" s="40">
        <v>1.5465537040355019E-5</v>
      </c>
      <c r="HR46" s="40">
        <v>9.0375063926745209E-6</v>
      </c>
      <c r="HS46" s="40">
        <v>1.1778093882044211E-5</v>
      </c>
      <c r="HT46" s="40">
        <v>8.4043665647804771E-6</v>
      </c>
      <c r="HU46" s="40">
        <v>3.7820668204054907E-5</v>
      </c>
      <c r="HV46" s="40">
        <v>9.6269040011477061E-6</v>
      </c>
      <c r="HW46" s="40">
        <v>1.2593028968914871E-5</v>
      </c>
      <c r="HX46" s="40">
        <v>6.8465837236238331E-6</v>
      </c>
      <c r="HY46" s="40">
        <v>7.5630482452239875E-6</v>
      </c>
      <c r="HZ46" s="40">
        <v>1.8284904532645958E-5</v>
      </c>
      <c r="IA46" s="40">
        <v>8.5977335969667519E-6</v>
      </c>
      <c r="IB46" s="40">
        <v>2.9583164221033159E-5</v>
      </c>
      <c r="IC46" s="40">
        <v>2.8440350642976371E-5</v>
      </c>
      <c r="ID46" s="40">
        <v>6.202439960473661E-6</v>
      </c>
      <c r="IE46" s="40">
        <v>3.6482901306936856E-4</v>
      </c>
      <c r="IF46" s="40">
        <v>5.4259797814323168E-6</v>
      </c>
      <c r="IG46" s="40">
        <v>1.1748307187885756E-5</v>
      </c>
      <c r="IH46" s="40">
        <v>1.3953215775437179E-5</v>
      </c>
      <c r="II46" s="40">
        <v>1.75328396078676E-5</v>
      </c>
      <c r="IJ46" s="40">
        <v>1.1176714543642863E-5</v>
      </c>
      <c r="IK46" s="40">
        <v>2.3720787674411179E-5</v>
      </c>
      <c r="IL46" s="40">
        <v>9.6920304591703809E-6</v>
      </c>
      <c r="IM46" s="40">
        <v>2.1455823428656118E-4</v>
      </c>
      <c r="IN46" s="40">
        <v>1.1191521867927825</v>
      </c>
      <c r="IO46" s="40">
        <v>0.98315293366694756</v>
      </c>
    </row>
    <row r="47" spans="2:249" x14ac:dyDescent="0.15">
      <c r="B47" s="163" t="s">
        <v>73</v>
      </c>
      <c r="C47" s="62" t="s">
        <v>167</v>
      </c>
      <c r="D47" s="62">
        <v>0.58683824016202712</v>
      </c>
      <c r="E47" s="62">
        <v>1.6678395323576071E-2</v>
      </c>
      <c r="F47" s="61">
        <v>0.99999999999999967</v>
      </c>
      <c r="G47" s="61">
        <v>0</v>
      </c>
      <c r="H47" s="61">
        <v>0</v>
      </c>
      <c r="I47" s="61">
        <v>0</v>
      </c>
      <c r="J47" s="61">
        <v>5.888415208834761E-4</v>
      </c>
      <c r="K47" s="73">
        <v>0</v>
      </c>
      <c r="L47" s="61">
        <v>0</v>
      </c>
      <c r="N47" s="158" t="s">
        <v>516</v>
      </c>
      <c r="O47" s="97">
        <v>13195</v>
      </c>
      <c r="P47" s="183">
        <f>O47/O$49</f>
        <v>0.40507766930680911</v>
      </c>
      <c r="Q47" s="164"/>
      <c r="R47" s="17"/>
      <c r="S47" s="17"/>
      <c r="U47" s="161" t="s">
        <v>881</v>
      </c>
      <c r="V47" s="181">
        <f>概要表【係数】!E92</f>
        <v>0.11366651700088681</v>
      </c>
      <c r="W47" s="181">
        <f>概要表【係数】!F92</f>
        <v>6.1989872762259535E-2</v>
      </c>
      <c r="X47" s="181">
        <f>概要表【係数】!G92</f>
        <v>2.9342624273264842E-2</v>
      </c>
      <c r="Y47" s="181">
        <f>概要表【係数】!H92</f>
        <v>8.1906181761201389E-9</v>
      </c>
      <c r="Z47" s="181">
        <f>概要表【係数】!I92</f>
        <v>7.4764198944438213E-9</v>
      </c>
      <c r="AB47" s="163" t="s">
        <v>73</v>
      </c>
      <c r="AC47" s="61" t="s">
        <v>167</v>
      </c>
      <c r="AD47" s="61">
        <v>0</v>
      </c>
      <c r="AE47" s="61">
        <v>0</v>
      </c>
      <c r="AF47" s="61">
        <v>0</v>
      </c>
      <c r="AG47" s="61">
        <v>0</v>
      </c>
      <c r="AH47" s="61">
        <v>0</v>
      </c>
      <c r="AI47" s="61">
        <v>0</v>
      </c>
      <c r="AJ47" s="61">
        <v>0</v>
      </c>
      <c r="AK47" s="61">
        <v>0</v>
      </c>
      <c r="AL47" s="61">
        <v>0</v>
      </c>
      <c r="AM47" s="61">
        <v>0</v>
      </c>
      <c r="AN47" s="61">
        <v>0</v>
      </c>
      <c r="AO47" s="61">
        <v>0</v>
      </c>
      <c r="AP47" s="61">
        <v>0</v>
      </c>
      <c r="AQ47" s="61">
        <v>0</v>
      </c>
      <c r="AR47" s="61">
        <v>9.1460640072804492E-4</v>
      </c>
      <c r="AS47" s="61">
        <v>0</v>
      </c>
      <c r="AT47" s="61">
        <v>0</v>
      </c>
      <c r="AU47" s="61">
        <v>-5.9755219582433407E-4</v>
      </c>
      <c r="AV47" s="61">
        <v>0</v>
      </c>
      <c r="AW47" s="61">
        <v>2.5141509433962265E-2</v>
      </c>
      <c r="AX47" s="61">
        <v>0</v>
      </c>
      <c r="AY47" s="61">
        <v>0</v>
      </c>
      <c r="AZ47" s="61">
        <v>0</v>
      </c>
      <c r="BA47" s="61">
        <v>0</v>
      </c>
      <c r="BB47" s="61">
        <v>0</v>
      </c>
      <c r="BC47" s="61">
        <v>5.7644873316476594E-3</v>
      </c>
      <c r="BD47" s="61">
        <v>0</v>
      </c>
      <c r="BE47" s="61">
        <v>0</v>
      </c>
      <c r="BF47" s="61">
        <v>5.743172816343548E-4</v>
      </c>
      <c r="BG47" s="61">
        <v>-2.8509522180408255E-5</v>
      </c>
      <c r="BH47" s="61">
        <v>0</v>
      </c>
      <c r="BI47" s="61">
        <v>0</v>
      </c>
      <c r="BJ47" s="61">
        <v>0</v>
      </c>
      <c r="BK47" s="61">
        <v>3.3333333333333333E-2</v>
      </c>
      <c r="BL47" s="61">
        <v>2.2785388127853884E-2</v>
      </c>
      <c r="BM47" s="61">
        <v>0</v>
      </c>
      <c r="BN47" s="61">
        <v>7.9797833935018048E-3</v>
      </c>
      <c r="BO47" s="61">
        <v>2.4576271186440676E-3</v>
      </c>
      <c r="BP47" s="61">
        <v>-2.3196424771227921E-4</v>
      </c>
      <c r="BQ47" s="61">
        <v>0</v>
      </c>
      <c r="BR47" s="61">
        <v>0.46618027336534906</v>
      </c>
      <c r="BS47" s="61">
        <v>-2.1633315305570577E-5</v>
      </c>
      <c r="BT47" s="61">
        <v>1.2123763699545575E-2</v>
      </c>
      <c r="BU47" s="61">
        <v>1.3571048430015967E-4</v>
      </c>
      <c r="BV47" s="61">
        <v>1.4169804316699368E-3</v>
      </c>
      <c r="BW47" s="61">
        <v>3.855028843742162E-3</v>
      </c>
      <c r="BX47" s="61">
        <v>0</v>
      </c>
      <c r="BY47" s="61">
        <v>1.3616412213740457E-2</v>
      </c>
      <c r="BZ47" s="61">
        <v>1.1092220504894385E-2</v>
      </c>
      <c r="CA47" s="61">
        <v>0</v>
      </c>
      <c r="CB47" s="61">
        <v>1.0743801652892562E-3</v>
      </c>
      <c r="CC47" s="61">
        <v>4.1299829701456223E-2</v>
      </c>
      <c r="CD47" s="61">
        <v>1.2903225806451613E-3</v>
      </c>
      <c r="CE47" s="61">
        <v>-6.2111801242236027E-5</v>
      </c>
      <c r="CF47" s="61">
        <v>7.868296816366058E-6</v>
      </c>
      <c r="CG47" s="61">
        <v>-2.7630706819034844E-4</v>
      </c>
      <c r="CH47" s="61">
        <v>6.6319487147952277E-3</v>
      </c>
      <c r="CI47" s="61">
        <v>4.9930468180915178E-4</v>
      </c>
      <c r="CJ47" s="61">
        <v>8.0200935388879263E-4</v>
      </c>
      <c r="CK47" s="61">
        <v>1.3904470980283254E-2</v>
      </c>
      <c r="CL47" s="61">
        <v>0</v>
      </c>
      <c r="CM47" s="61">
        <v>6.7046597385182711E-5</v>
      </c>
      <c r="CN47" s="61">
        <v>0</v>
      </c>
      <c r="CO47" s="61">
        <v>-2.1207408454686838E-6</v>
      </c>
      <c r="CP47" s="61">
        <v>-1.1337868480725624E-5</v>
      </c>
      <c r="CQ47" s="61">
        <v>5.2436666338937501E-7</v>
      </c>
      <c r="CR47" s="61">
        <v>0</v>
      </c>
      <c r="CS47" s="61">
        <v>1.9178213549407875E-5</v>
      </c>
      <c r="CT47" s="61">
        <v>0</v>
      </c>
      <c r="CU47" s="61">
        <v>0</v>
      </c>
      <c r="CV47" s="61">
        <v>0</v>
      </c>
      <c r="CW47" s="61">
        <v>0</v>
      </c>
      <c r="CX47" s="61">
        <v>0</v>
      </c>
      <c r="CY47" s="61">
        <v>0</v>
      </c>
      <c r="CZ47" s="61">
        <v>0</v>
      </c>
      <c r="DA47" s="61">
        <v>0</v>
      </c>
      <c r="DB47" s="61">
        <v>0</v>
      </c>
      <c r="DC47" s="61">
        <v>0</v>
      </c>
      <c r="DD47" s="61">
        <v>0</v>
      </c>
      <c r="DE47" s="61">
        <v>0</v>
      </c>
      <c r="DF47" s="61">
        <v>0</v>
      </c>
      <c r="DG47" s="61">
        <v>0</v>
      </c>
      <c r="DH47" s="61">
        <v>0</v>
      </c>
      <c r="DI47" s="61">
        <v>0</v>
      </c>
      <c r="DJ47" s="61">
        <v>0</v>
      </c>
      <c r="DK47" s="61">
        <v>0</v>
      </c>
      <c r="DL47" s="61">
        <v>0</v>
      </c>
      <c r="DM47" s="61">
        <v>1.263641585295807E-4</v>
      </c>
      <c r="DN47" s="61">
        <v>3.5943695939521836E-6</v>
      </c>
      <c r="DO47" s="61">
        <v>0</v>
      </c>
      <c r="DP47" s="61">
        <v>8.4555403453309233E-5</v>
      </c>
      <c r="DQ47" s="61">
        <v>0</v>
      </c>
      <c r="DR47" s="61">
        <v>0</v>
      </c>
      <c r="DS47" s="61">
        <v>0</v>
      </c>
      <c r="DT47" s="61">
        <v>0</v>
      </c>
      <c r="DU47" s="61">
        <v>0</v>
      </c>
      <c r="DV47" s="61">
        <v>0</v>
      </c>
      <c r="DW47" s="61">
        <v>0</v>
      </c>
      <c r="DX47" s="61">
        <v>0</v>
      </c>
      <c r="DY47" s="61">
        <v>0</v>
      </c>
      <c r="DZ47" s="61">
        <v>0</v>
      </c>
      <c r="EA47" s="61">
        <v>0</v>
      </c>
      <c r="EB47" s="61">
        <v>0</v>
      </c>
      <c r="EC47" s="61">
        <v>0</v>
      </c>
      <c r="ED47" s="61">
        <v>4.9778761061946903E-6</v>
      </c>
      <c r="EE47" s="61">
        <v>0</v>
      </c>
      <c r="EF47" s="61">
        <v>1.6643565412090841E-3</v>
      </c>
      <c r="EG47" s="61">
        <v>4.0173176894852461E-3</v>
      </c>
      <c r="EI47" s="163" t="s">
        <v>73</v>
      </c>
      <c r="EJ47" s="61" t="s">
        <v>167</v>
      </c>
      <c r="EK47" s="73">
        <v>1.0996858913956559E-20</v>
      </c>
      <c r="EL47" s="61">
        <v>2.7251422790791745E-21</v>
      </c>
      <c r="EM47" s="61">
        <v>3.4026264373224554E-21</v>
      </c>
      <c r="EN47" s="61">
        <v>4.3497838320243109E-21</v>
      </c>
      <c r="EO47" s="61">
        <v>1.4950245756030231E-20</v>
      </c>
      <c r="EP47" s="61">
        <v>0</v>
      </c>
      <c r="EQ47" s="61">
        <v>2.370462542022121E-20</v>
      </c>
      <c r="ER47" s="61">
        <v>1.5996069016773003E-20</v>
      </c>
      <c r="ES47" s="61">
        <v>0</v>
      </c>
      <c r="ET47" s="61">
        <v>0</v>
      </c>
      <c r="EU47" s="61">
        <v>0</v>
      </c>
      <c r="EV47" s="61">
        <v>6.0749031969546775E-21</v>
      </c>
      <c r="EW47" s="61">
        <v>9.8274631727140145E-21</v>
      </c>
      <c r="EX47" s="61">
        <v>2.5453025476884928E-20</v>
      </c>
      <c r="EY47" s="61">
        <v>4.9606761858906254E-19</v>
      </c>
      <c r="EZ47" s="61">
        <v>0</v>
      </c>
      <c r="FA47" s="61">
        <v>8.5254599284014863E-21</v>
      </c>
      <c r="FB47" s="61">
        <v>-1.7520335864882675E-19</v>
      </c>
      <c r="FC47" s="61">
        <v>0</v>
      </c>
      <c r="FD47" s="61">
        <v>8.4022903385580946E-18</v>
      </c>
      <c r="FE47" s="61">
        <v>0</v>
      </c>
      <c r="FF47" s="61">
        <v>0</v>
      </c>
      <c r="FG47" s="61">
        <v>0</v>
      </c>
      <c r="FH47" s="61">
        <v>0</v>
      </c>
      <c r="FI47" s="61">
        <v>2.1977704715216615E-20</v>
      </c>
      <c r="FJ47" s="61">
        <v>1.9657771905298151E-18</v>
      </c>
      <c r="FK47" s="61">
        <v>0</v>
      </c>
      <c r="FL47" s="61">
        <v>0</v>
      </c>
      <c r="FM47" s="61">
        <v>2.1117671852915815E-19</v>
      </c>
      <c r="FN47" s="61">
        <v>2.9474234684231198E-20</v>
      </c>
      <c r="FO47" s="61">
        <v>2.2843277318653982E-20</v>
      </c>
      <c r="FP47" s="61">
        <v>0</v>
      </c>
      <c r="FQ47" s="61">
        <v>2.0358618199316608E-20</v>
      </c>
      <c r="FR47" s="61">
        <v>1.1120714620544338E-17</v>
      </c>
      <c r="FS47" s="61">
        <v>7.6366252188770016E-18</v>
      </c>
      <c r="FT47" s="61">
        <v>0</v>
      </c>
      <c r="FU47" s="61">
        <v>2.8108925522347904E-18</v>
      </c>
      <c r="FV47" s="61">
        <v>9.1478554338795558E-19</v>
      </c>
      <c r="FW47" s="61">
        <v>3.5529468773505372E-19</v>
      </c>
      <c r="FX47" s="61">
        <v>1</v>
      </c>
      <c r="FY47" s="61">
        <v>1.5560787511205248E-16</v>
      </c>
      <c r="FZ47" s="61">
        <v>6.0992455646458803E-19</v>
      </c>
      <c r="GA47" s="61">
        <v>4.4765704994648113E-18</v>
      </c>
      <c r="GB47" s="61">
        <v>3.899348853121512E-19</v>
      </c>
      <c r="GC47" s="61">
        <v>6.7458293036158265E-19</v>
      </c>
      <c r="GD47" s="61">
        <v>1.6154379110954896E-18</v>
      </c>
      <c r="GE47" s="61">
        <v>0</v>
      </c>
      <c r="GF47" s="61">
        <v>4.854199521736913E-18</v>
      </c>
      <c r="GG47" s="61">
        <v>4.2011448044172338E-18</v>
      </c>
      <c r="GH47" s="61">
        <v>0</v>
      </c>
      <c r="GI47" s="61">
        <v>5.2366075000829609E-19</v>
      </c>
      <c r="GJ47" s="61">
        <v>1.4045163179749043E-17</v>
      </c>
      <c r="GK47" s="61">
        <v>8.5343709040836351E-19</v>
      </c>
      <c r="GL47" s="61">
        <v>1.1945167131493596E-19</v>
      </c>
      <c r="GM47" s="61">
        <v>6.1633476617320454E-19</v>
      </c>
      <c r="GN47" s="61">
        <v>5.2086144283648553E-19</v>
      </c>
      <c r="GO47" s="61">
        <v>2.8228734922864515E-18</v>
      </c>
      <c r="GP47" s="61">
        <v>4.2687477048768223E-19</v>
      </c>
      <c r="GQ47" s="61">
        <v>4.8687767819960466E-19</v>
      </c>
      <c r="GR47" s="61">
        <v>4.7504290169700176E-18</v>
      </c>
      <c r="GS47" s="61">
        <v>3.1457770263711822E-21</v>
      </c>
      <c r="GT47" s="61">
        <v>1.1148777045136356E-19</v>
      </c>
      <c r="GU47" s="61">
        <v>1.3431598237833014E-19</v>
      </c>
      <c r="GV47" s="61">
        <v>5.4863578499893646E-20</v>
      </c>
      <c r="GW47" s="61">
        <v>2.21947600285275E-19</v>
      </c>
      <c r="GX47" s="61">
        <v>6.8029393121115651E-21</v>
      </c>
      <c r="GY47" s="61">
        <v>5.1298925328542625E-21</v>
      </c>
      <c r="GZ47" s="61">
        <v>2.1495266006444145E-20</v>
      </c>
      <c r="HA47" s="61">
        <v>1.1797553965072325E-20</v>
      </c>
      <c r="HB47" s="61">
        <v>6.2069142977904084E-21</v>
      </c>
      <c r="HC47" s="61">
        <v>3.1693443393136941E-21</v>
      </c>
      <c r="HD47" s="61">
        <v>4.8551222166294485E-21</v>
      </c>
      <c r="HE47" s="61">
        <v>2.4780295293773359E-21</v>
      </c>
      <c r="HF47" s="61">
        <v>1.5628220693648689E-21</v>
      </c>
      <c r="HG47" s="61">
        <v>1.4424235582422301E-20</v>
      </c>
      <c r="HH47" s="61">
        <v>8.9945067623858907E-21</v>
      </c>
      <c r="HI47" s="61">
        <v>2.0162416629971384E-20</v>
      </c>
      <c r="HJ47" s="61">
        <v>8.5768210900662192E-21</v>
      </c>
      <c r="HK47" s="61">
        <v>0</v>
      </c>
      <c r="HL47" s="61">
        <v>3.629811533330315E-21</v>
      </c>
      <c r="HM47" s="61">
        <v>5.8728893192332426E-21</v>
      </c>
      <c r="HN47" s="61">
        <v>1.4762798820438395E-20</v>
      </c>
      <c r="HO47" s="61">
        <v>1.4428608243083175E-21</v>
      </c>
      <c r="HP47" s="61">
        <v>3.1198957914872104E-21</v>
      </c>
      <c r="HQ47" s="61">
        <v>8.3155607749391137E-21</v>
      </c>
      <c r="HR47" s="61">
        <v>4.3246320674848273E-21</v>
      </c>
      <c r="HS47" s="61">
        <v>4.2502274958338483E-21</v>
      </c>
      <c r="HT47" s="61">
        <v>5.118217022959186E-20</v>
      </c>
      <c r="HU47" s="61">
        <v>8.3242320594485434E-21</v>
      </c>
      <c r="HV47" s="61">
        <v>6.9083244639696913E-21</v>
      </c>
      <c r="HW47" s="61">
        <v>3.9137488806598477E-20</v>
      </c>
      <c r="HX47" s="61">
        <v>1.5814685388821383E-20</v>
      </c>
      <c r="HY47" s="61">
        <v>1.0194986363821497E-20</v>
      </c>
      <c r="HZ47" s="61">
        <v>1.1411982723747587E-20</v>
      </c>
      <c r="IA47" s="61">
        <v>7.0114583434386748E-21</v>
      </c>
      <c r="IB47" s="61">
        <v>9.2328594764866354E-21</v>
      </c>
      <c r="IC47" s="61">
        <v>1.4782596432966856E-20</v>
      </c>
      <c r="ID47" s="61">
        <v>4.8337179123621581E-21</v>
      </c>
      <c r="IE47" s="61">
        <v>1.5369832006227501E-19</v>
      </c>
      <c r="IF47" s="61">
        <v>3.5151677496416746E-21</v>
      </c>
      <c r="IG47" s="61">
        <v>9.453568138886723E-21</v>
      </c>
      <c r="IH47" s="61">
        <v>7.3615321096982663E-21</v>
      </c>
      <c r="II47" s="61">
        <v>1.6413088301839013E-20</v>
      </c>
      <c r="IJ47" s="61">
        <v>5.4929365600603416E-21</v>
      </c>
      <c r="IK47" s="61">
        <v>1.4137110522134275E-20</v>
      </c>
      <c r="IL47" s="61">
        <v>4.262678361813355E-20</v>
      </c>
      <c r="IM47" s="61">
        <v>5.7869521877206714E-19</v>
      </c>
      <c r="IN47" s="61">
        <v>1.0000000000000002</v>
      </c>
      <c r="IO47" s="61">
        <v>0.87848010777195951</v>
      </c>
    </row>
    <row r="48" spans="2:249" x14ac:dyDescent="0.15">
      <c r="B48" s="155" t="s">
        <v>74</v>
      </c>
      <c r="C48" s="41" t="s">
        <v>168</v>
      </c>
      <c r="D48" s="41">
        <v>0.54475562877539818</v>
      </c>
      <c r="E48" s="40">
        <v>1.2386356702666423E-2</v>
      </c>
      <c r="F48" s="40">
        <v>0.95694953709268205</v>
      </c>
      <c r="G48" s="120">
        <v>4.3050462907317955E-2</v>
      </c>
      <c r="H48" s="120">
        <v>0.22193449082625288</v>
      </c>
      <c r="I48" s="120">
        <v>0.11288757542174609</v>
      </c>
      <c r="J48" s="40">
        <v>2.2186151369594994E-5</v>
      </c>
      <c r="K48" s="81">
        <v>2.5489471739933506E-2</v>
      </c>
      <c r="L48" s="120">
        <v>2.4873784016746708E-2</v>
      </c>
      <c r="N48" s="158" t="s">
        <v>517</v>
      </c>
      <c r="O48" s="97">
        <v>19379</v>
      </c>
      <c r="P48" s="183">
        <f>O48/O$49</f>
        <v>0.59492233069319089</v>
      </c>
      <c r="Q48" s="164"/>
      <c r="R48" s="17"/>
      <c r="S48" s="17"/>
      <c r="U48" s="161" t="s">
        <v>882</v>
      </c>
      <c r="V48" s="181">
        <f>概要表【係数】!E93</f>
        <v>7.7989307551184231E-2</v>
      </c>
      <c r="W48" s="181">
        <f>概要表【係数】!F93</f>
        <v>4.6693452493506697E-2</v>
      </c>
      <c r="X48" s="181">
        <f>概要表【係数】!G93</f>
        <v>2.4611905346546354E-2</v>
      </c>
      <c r="Y48" s="181">
        <f>概要表【係数】!H93</f>
        <v>7.4003935807959456E-9</v>
      </c>
      <c r="Z48" s="181">
        <f>概要表【係数】!I93</f>
        <v>6.6109970201558706E-9</v>
      </c>
      <c r="AB48" s="155" t="s">
        <v>74</v>
      </c>
      <c r="AC48" s="40" t="s">
        <v>168</v>
      </c>
      <c r="AD48" s="40">
        <v>0</v>
      </c>
      <c r="AE48" s="40">
        <v>0</v>
      </c>
      <c r="AF48" s="40">
        <v>0</v>
      </c>
      <c r="AG48" s="40">
        <v>0</v>
      </c>
      <c r="AH48" s="40">
        <v>0</v>
      </c>
      <c r="AI48" s="40">
        <v>0</v>
      </c>
      <c r="AJ48" s="40">
        <v>0</v>
      </c>
      <c r="AK48" s="40">
        <v>1.4768406185492341E-3</v>
      </c>
      <c r="AL48" s="40">
        <v>0</v>
      </c>
      <c r="AM48" s="40">
        <v>0</v>
      </c>
      <c r="AN48" s="40">
        <v>0</v>
      </c>
      <c r="AO48" s="40">
        <v>0</v>
      </c>
      <c r="AP48" s="40">
        <v>0</v>
      </c>
      <c r="AQ48" s="40">
        <v>1.3008130081300813E-3</v>
      </c>
      <c r="AR48" s="40">
        <v>1.6718489306840587E-2</v>
      </c>
      <c r="AS48" s="40">
        <v>0</v>
      </c>
      <c r="AT48" s="40">
        <v>4.3307086614173231E-4</v>
      </c>
      <c r="AU48" s="40">
        <v>2.526997840172786E-3</v>
      </c>
      <c r="AV48" s="40">
        <v>0</v>
      </c>
      <c r="AW48" s="40">
        <v>0</v>
      </c>
      <c r="AX48" s="40">
        <v>0</v>
      </c>
      <c r="AY48" s="40">
        <v>0</v>
      </c>
      <c r="AZ48" s="40">
        <v>0</v>
      </c>
      <c r="BA48" s="40">
        <v>0</v>
      </c>
      <c r="BB48" s="40">
        <v>1.0837438423645322E-3</v>
      </c>
      <c r="BC48" s="40">
        <v>2.2374735538469477E-3</v>
      </c>
      <c r="BD48" s="40">
        <v>0</v>
      </c>
      <c r="BE48" s="40">
        <v>0</v>
      </c>
      <c r="BF48" s="40">
        <v>1.8918073796122576E-3</v>
      </c>
      <c r="BG48" s="40">
        <v>1.2943323069905348E-3</v>
      </c>
      <c r="BH48" s="40">
        <v>1.4285714285714286E-3</v>
      </c>
      <c r="BI48" s="40">
        <v>0</v>
      </c>
      <c r="BJ48" s="40">
        <v>1.4061654948620877E-4</v>
      </c>
      <c r="BK48" s="40">
        <v>0</v>
      </c>
      <c r="BL48" s="40">
        <v>3.7442922374429223E-3</v>
      </c>
      <c r="BM48" s="40">
        <v>0</v>
      </c>
      <c r="BN48" s="40">
        <v>7.7448856799037299E-4</v>
      </c>
      <c r="BO48" s="40">
        <v>1.6949152542372882E-4</v>
      </c>
      <c r="BP48" s="40">
        <v>0</v>
      </c>
      <c r="BQ48" s="40">
        <v>0</v>
      </c>
      <c r="BR48" s="40">
        <v>4.964043836965891E-2</v>
      </c>
      <c r="BS48" s="40">
        <v>6.6809085992428338E-2</v>
      </c>
      <c r="BT48" s="40">
        <v>4.0677626303127511E-2</v>
      </c>
      <c r="BU48" s="40">
        <v>3.8497427709774698E-2</v>
      </c>
      <c r="BV48" s="40">
        <v>1.899559845150342E-2</v>
      </c>
      <c r="BW48" s="40">
        <v>4.202282417858038E-2</v>
      </c>
      <c r="BX48" s="40">
        <v>0</v>
      </c>
      <c r="BY48" s="40">
        <v>4.2853053435114502E-2</v>
      </c>
      <c r="BZ48" s="40">
        <v>6.5605358062854197E-2</v>
      </c>
      <c r="CA48" s="40">
        <v>0</v>
      </c>
      <c r="CB48" s="40">
        <v>2.1694214876033058E-2</v>
      </c>
      <c r="CC48" s="40">
        <v>3.3730233204740556E-2</v>
      </c>
      <c r="CD48" s="40">
        <v>5.9032258064516133E-2</v>
      </c>
      <c r="CE48" s="40">
        <v>1.7163561076604553E-2</v>
      </c>
      <c r="CF48" s="40">
        <v>6.1566396320058107E-3</v>
      </c>
      <c r="CG48" s="40">
        <v>9.7930092714597159E-3</v>
      </c>
      <c r="CH48" s="40">
        <v>3.4150473496494894E-2</v>
      </c>
      <c r="CI48" s="40">
        <v>1.7412974858177162E-2</v>
      </c>
      <c r="CJ48" s="40">
        <v>1.5306599688203706E-2</v>
      </c>
      <c r="CK48" s="40">
        <v>1.3024159955567898E-2</v>
      </c>
      <c r="CL48" s="40">
        <v>0</v>
      </c>
      <c r="CM48" s="40">
        <v>7.0160073751257129E-3</v>
      </c>
      <c r="CN48" s="40">
        <v>9.1995994659546058E-3</v>
      </c>
      <c r="CO48" s="40">
        <v>4.1121164993637776E-3</v>
      </c>
      <c r="CP48" s="40">
        <v>2.7032312925170068E-2</v>
      </c>
      <c r="CQ48" s="40">
        <v>2.1767771113951432E-4</v>
      </c>
      <c r="CR48" s="40">
        <v>0</v>
      </c>
      <c r="CS48" s="40">
        <v>2.4500167809368559E-4</v>
      </c>
      <c r="CT48" s="40">
        <v>7.0160289276269635E-6</v>
      </c>
      <c r="CU48" s="40">
        <v>1.2492493780561037E-5</v>
      </c>
      <c r="CV48" s="40">
        <v>0</v>
      </c>
      <c r="CW48" s="40">
        <v>0</v>
      </c>
      <c r="CX48" s="40">
        <v>0</v>
      </c>
      <c r="CY48" s="40">
        <v>0</v>
      </c>
      <c r="CZ48" s="40">
        <v>0</v>
      </c>
      <c r="DA48" s="40">
        <v>0</v>
      </c>
      <c r="DB48" s="40">
        <v>0</v>
      </c>
      <c r="DC48" s="40">
        <v>6.8399452804377564E-5</v>
      </c>
      <c r="DD48" s="40">
        <v>0</v>
      </c>
      <c r="DE48" s="40">
        <v>0</v>
      </c>
      <c r="DF48" s="40">
        <v>0</v>
      </c>
      <c r="DG48" s="40">
        <v>5.4357057924239849E-5</v>
      </c>
      <c r="DH48" s="40">
        <v>0</v>
      </c>
      <c r="DI48" s="40">
        <v>0</v>
      </c>
      <c r="DJ48" s="40">
        <v>0</v>
      </c>
      <c r="DK48" s="40">
        <v>0</v>
      </c>
      <c r="DL48" s="40">
        <v>0</v>
      </c>
      <c r="DM48" s="40">
        <v>3.2739804709936815E-4</v>
      </c>
      <c r="DN48" s="40">
        <v>1.7832711082253091E-4</v>
      </c>
      <c r="DO48" s="40">
        <v>0</v>
      </c>
      <c r="DP48" s="40">
        <v>1.6222839034646538E-4</v>
      </c>
      <c r="DQ48" s="40">
        <v>1.68190039010227E-3</v>
      </c>
      <c r="DR48" s="40">
        <v>0</v>
      </c>
      <c r="DS48" s="40">
        <v>1.6184721622788088E-4</v>
      </c>
      <c r="DT48" s="40">
        <v>3.6547975750818757E-4</v>
      </c>
      <c r="DU48" s="40">
        <v>2.5232087598190908E-4</v>
      </c>
      <c r="DV48" s="40">
        <v>0</v>
      </c>
      <c r="DW48" s="40">
        <v>0</v>
      </c>
      <c r="DX48" s="40">
        <v>2.1669692967976229E-3</v>
      </c>
      <c r="DY48" s="40">
        <v>5.0326618310813735E-5</v>
      </c>
      <c r="DZ48" s="40">
        <v>6.4621913580246916E-4</v>
      </c>
      <c r="EA48" s="40">
        <v>3.3267236697525796E-4</v>
      </c>
      <c r="EB48" s="40">
        <v>6.6052025024695418E-4</v>
      </c>
      <c r="EC48" s="40">
        <v>0</v>
      </c>
      <c r="ED48" s="40">
        <v>3.8993362831858409E-4</v>
      </c>
      <c r="EE48" s="40">
        <v>9.4215349369988549E-4</v>
      </c>
      <c r="EF48" s="40">
        <v>2.1420194050538435E-3</v>
      </c>
      <c r="EG48" s="40">
        <v>4.8821125803223597E-3</v>
      </c>
      <c r="EI48" s="155" t="s">
        <v>74</v>
      </c>
      <c r="EJ48" s="40" t="s">
        <v>168</v>
      </c>
      <c r="EK48" s="81">
        <v>4.8178604785767126E-6</v>
      </c>
      <c r="EL48" s="120">
        <v>2.7401488285904196E-6</v>
      </c>
      <c r="EM48" s="120">
        <v>3.1136077907331377E-6</v>
      </c>
      <c r="EN48" s="120">
        <v>3.541450436043804E-6</v>
      </c>
      <c r="EO48" s="120">
        <v>1.6175734682195919E-5</v>
      </c>
      <c r="EP48" s="120">
        <v>0</v>
      </c>
      <c r="EQ48" s="120">
        <v>1.5761432156545474E-5</v>
      </c>
      <c r="ER48" s="120">
        <v>6.9040995255569096E-5</v>
      </c>
      <c r="ES48" s="120">
        <v>0</v>
      </c>
      <c r="ET48" s="120">
        <v>0</v>
      </c>
      <c r="EU48" s="120">
        <v>0</v>
      </c>
      <c r="EV48" s="120">
        <v>3.363568685910181E-6</v>
      </c>
      <c r="EW48" s="120">
        <v>3.4898254142042621E-6</v>
      </c>
      <c r="EX48" s="120">
        <v>6.2316013950710546E-5</v>
      </c>
      <c r="EY48" s="120">
        <v>7.4290998160341935E-4</v>
      </c>
      <c r="EZ48" s="120">
        <v>0</v>
      </c>
      <c r="FA48" s="120">
        <v>2.1430819757524089E-5</v>
      </c>
      <c r="FB48" s="120">
        <v>1.1152082367219426E-4</v>
      </c>
      <c r="FC48" s="120">
        <v>0</v>
      </c>
      <c r="FD48" s="120">
        <v>9.1275677357820681E-6</v>
      </c>
      <c r="FE48" s="120">
        <v>0</v>
      </c>
      <c r="FF48" s="120">
        <v>0</v>
      </c>
      <c r="FG48" s="120">
        <v>0</v>
      </c>
      <c r="FH48" s="120">
        <v>0</v>
      </c>
      <c r="FI48" s="120">
        <v>5.2151664933163647E-5</v>
      </c>
      <c r="FJ48" s="120">
        <v>1.0313733482531754E-4</v>
      </c>
      <c r="FK48" s="120">
        <v>0</v>
      </c>
      <c r="FL48" s="120">
        <v>0</v>
      </c>
      <c r="FM48" s="120">
        <v>8.587168193902957E-5</v>
      </c>
      <c r="FN48" s="120">
        <v>6.6603152850667262E-5</v>
      </c>
      <c r="FO48" s="120">
        <v>6.8085121621028281E-5</v>
      </c>
      <c r="FP48" s="120">
        <v>0</v>
      </c>
      <c r="FQ48" s="120">
        <v>1.3604849076979167E-5</v>
      </c>
      <c r="FR48" s="120">
        <v>9.7309764942513123E-6</v>
      </c>
      <c r="FS48" s="120">
        <v>1.6963355530275471E-4</v>
      </c>
      <c r="FT48" s="120">
        <v>0</v>
      </c>
      <c r="FU48" s="120">
        <v>3.7687573739182472E-5</v>
      </c>
      <c r="FV48" s="120">
        <v>1.8048813643991765E-5</v>
      </c>
      <c r="FW48" s="120">
        <v>7.5523038207753811E-6</v>
      </c>
      <c r="FX48" s="120">
        <v>0</v>
      </c>
      <c r="FY48" s="120">
        <v>1.0021447530644325</v>
      </c>
      <c r="FZ48" s="120">
        <v>2.9030783655434695E-3</v>
      </c>
      <c r="GA48" s="120">
        <v>1.7787847978471812E-3</v>
      </c>
      <c r="GB48" s="120">
        <v>1.7015376265598868E-3</v>
      </c>
      <c r="GC48" s="120">
        <v>8.4930257736507938E-4</v>
      </c>
      <c r="GD48" s="120">
        <v>1.8391020448406895E-3</v>
      </c>
      <c r="GE48" s="120">
        <v>0</v>
      </c>
      <c r="GF48" s="120">
        <v>1.8612481524928255E-3</v>
      </c>
      <c r="GG48" s="120">
        <v>2.8504694623632336E-3</v>
      </c>
      <c r="GH48" s="120">
        <v>0</v>
      </c>
      <c r="GI48" s="120">
        <v>9.442241054862814E-4</v>
      </c>
      <c r="GJ48" s="120">
        <v>1.4656253928922764E-3</v>
      </c>
      <c r="GK48" s="120">
        <v>2.5569861536883232E-3</v>
      </c>
      <c r="GL48" s="120">
        <v>7.5197984943318281E-4</v>
      </c>
      <c r="GM48" s="120">
        <v>5.914507263798871E-4</v>
      </c>
      <c r="GN48" s="120">
        <v>7.3780932728423928E-4</v>
      </c>
      <c r="GO48" s="120">
        <v>1.69567163017679E-3</v>
      </c>
      <c r="GP48" s="120">
        <v>8.0137753286637888E-4</v>
      </c>
      <c r="GQ48" s="120">
        <v>7.659654650804871E-4</v>
      </c>
      <c r="GR48" s="120">
        <v>5.7248614854637245E-4</v>
      </c>
      <c r="GS48" s="120">
        <v>2.3926118642416285E-6</v>
      </c>
      <c r="GT48" s="120">
        <v>3.2486875922423905E-4</v>
      </c>
      <c r="GU48" s="120">
        <v>4.3573875830998113E-4</v>
      </c>
      <c r="GV48" s="120">
        <v>1.8828232867746248E-4</v>
      </c>
      <c r="GW48" s="120">
        <v>1.1811591318449284E-3</v>
      </c>
      <c r="GX48" s="120">
        <v>1.7819929760769589E-5</v>
      </c>
      <c r="GY48" s="120">
        <v>1.0127636348766879E-5</v>
      </c>
      <c r="GZ48" s="120">
        <v>2.9829320085351536E-5</v>
      </c>
      <c r="HA48" s="120">
        <v>7.1916856596077833E-6</v>
      </c>
      <c r="HB48" s="120">
        <v>4.6732958756266275E-6</v>
      </c>
      <c r="HC48" s="120">
        <v>2.4906852686542991E-6</v>
      </c>
      <c r="HD48" s="120">
        <v>3.163048108464593E-6</v>
      </c>
      <c r="HE48" s="120">
        <v>4.7121855390526775E-6</v>
      </c>
      <c r="HF48" s="120">
        <v>3.8482655438539423E-6</v>
      </c>
      <c r="HG48" s="120">
        <v>2.1225278847605882E-5</v>
      </c>
      <c r="HH48" s="120">
        <v>5.5976887525779954E-6</v>
      </c>
      <c r="HI48" s="120">
        <v>2.6490182907583653E-5</v>
      </c>
      <c r="HJ48" s="120">
        <v>7.6710011496185489E-6</v>
      </c>
      <c r="HK48" s="120">
        <v>0</v>
      </c>
      <c r="HL48" s="120">
        <v>4.1822843010280566E-6</v>
      </c>
      <c r="HM48" s="120">
        <v>7.3329775145255656E-6</v>
      </c>
      <c r="HN48" s="120">
        <v>1.1103175288241127E-5</v>
      </c>
      <c r="HO48" s="120">
        <v>1.4716741519748379E-6</v>
      </c>
      <c r="HP48" s="120">
        <v>3.1569732306304878E-6</v>
      </c>
      <c r="HQ48" s="120">
        <v>9.9427664913923995E-6</v>
      </c>
      <c r="HR48" s="120">
        <v>3.163449902754681E-6</v>
      </c>
      <c r="HS48" s="120">
        <v>5.5307165523590837E-6</v>
      </c>
      <c r="HT48" s="120">
        <v>1.803759746220924E-5</v>
      </c>
      <c r="HU48" s="120">
        <v>1.3862149308335785E-5</v>
      </c>
      <c r="HV48" s="120">
        <v>4.7075660718673862E-6</v>
      </c>
      <c r="HW48" s="120">
        <v>1.2343268535391052E-5</v>
      </c>
      <c r="HX48" s="120">
        <v>7.7461928263739999E-5</v>
      </c>
      <c r="HY48" s="120">
        <v>4.5347829457988974E-6</v>
      </c>
      <c r="HZ48" s="120">
        <v>1.3170999487857085E-5</v>
      </c>
      <c r="IA48" s="120">
        <v>1.9445041785296307E-5</v>
      </c>
      <c r="IB48" s="120">
        <v>1.5762410575453656E-5</v>
      </c>
      <c r="IC48" s="120">
        <v>1.3600501766664871E-5</v>
      </c>
      <c r="ID48" s="120">
        <v>3.9389761460124662E-6</v>
      </c>
      <c r="IE48" s="120">
        <v>1.8975120426380638E-4</v>
      </c>
      <c r="IF48" s="120">
        <v>4.1328963362240623E-6</v>
      </c>
      <c r="IG48" s="120">
        <v>3.2888937593803636E-5</v>
      </c>
      <c r="IH48" s="120">
        <v>1.9714876830468538E-5</v>
      </c>
      <c r="II48" s="120">
        <v>3.3930339568661447E-5</v>
      </c>
      <c r="IJ48" s="120">
        <v>4.890702304304839E-6</v>
      </c>
      <c r="IK48" s="120">
        <v>2.1765059151768996E-5</v>
      </c>
      <c r="IL48" s="120">
        <v>4.9352788059252076E-5</v>
      </c>
      <c r="IM48" s="120">
        <v>9.8593490881993293E-5</v>
      </c>
      <c r="IN48" s="40">
        <v>1.0314883606105139</v>
      </c>
      <c r="IO48" s="40">
        <v>0.90614200619464591</v>
      </c>
    </row>
    <row r="49" spans="2:249" x14ac:dyDescent="0.15">
      <c r="B49" s="155" t="s">
        <v>75</v>
      </c>
      <c r="C49" s="41" t="s">
        <v>968</v>
      </c>
      <c r="D49" s="41">
        <v>0.51469928186714542</v>
      </c>
      <c r="E49" s="40">
        <v>2.462169787124904E-2</v>
      </c>
      <c r="F49" s="40">
        <v>0.9445294531159355</v>
      </c>
      <c r="G49" s="40">
        <v>5.5470546884064498E-2</v>
      </c>
      <c r="H49" s="40">
        <v>0.3935208220659816</v>
      </c>
      <c r="I49" s="40">
        <v>0.31284478096268253</v>
      </c>
      <c r="J49" s="40">
        <v>1.1333801792511413E-4</v>
      </c>
      <c r="K49" s="54">
        <v>0.22714981070849108</v>
      </c>
      <c r="L49" s="40">
        <v>0.21146565711195239</v>
      </c>
      <c r="N49" s="158" t="s">
        <v>523</v>
      </c>
      <c r="O49" s="97">
        <f>SUM(O47:O48)</f>
        <v>32574</v>
      </c>
      <c r="P49" s="176"/>
      <c r="Q49" s="164"/>
      <c r="R49" s="17"/>
      <c r="S49" s="17"/>
      <c r="AB49" s="155" t="s">
        <v>75</v>
      </c>
      <c r="AC49" s="40" t="s">
        <v>968</v>
      </c>
      <c r="AD49" s="40">
        <v>0</v>
      </c>
      <c r="AE49" s="40">
        <v>0</v>
      </c>
      <c r="AF49" s="40">
        <v>0</v>
      </c>
      <c r="AG49" s="40">
        <v>0</v>
      </c>
      <c r="AH49" s="40">
        <v>2.7053494919818827E-4</v>
      </c>
      <c r="AI49" s="40">
        <v>0</v>
      </c>
      <c r="AJ49" s="40">
        <v>0</v>
      </c>
      <c r="AK49" s="40">
        <v>0</v>
      </c>
      <c r="AL49" s="40">
        <v>0</v>
      </c>
      <c r="AM49" s="40">
        <v>0</v>
      </c>
      <c r="AN49" s="40">
        <v>0</v>
      </c>
      <c r="AO49" s="40">
        <v>0</v>
      </c>
      <c r="AP49" s="40">
        <v>0</v>
      </c>
      <c r="AQ49" s="40">
        <v>8.1300813008130081E-5</v>
      </c>
      <c r="AR49" s="40">
        <v>1.7177309267404823E-3</v>
      </c>
      <c r="AS49" s="40">
        <v>0</v>
      </c>
      <c r="AT49" s="40">
        <v>0</v>
      </c>
      <c r="AU49" s="40">
        <v>0</v>
      </c>
      <c r="AV49" s="40">
        <v>0</v>
      </c>
      <c r="AW49" s="40">
        <v>0</v>
      </c>
      <c r="AX49" s="40">
        <v>0</v>
      </c>
      <c r="AY49" s="40">
        <v>0</v>
      </c>
      <c r="AZ49" s="40">
        <v>0</v>
      </c>
      <c r="BA49" s="40">
        <v>0</v>
      </c>
      <c r="BB49" s="40">
        <v>0</v>
      </c>
      <c r="BC49" s="40">
        <v>0</v>
      </c>
      <c r="BD49" s="40">
        <v>0</v>
      </c>
      <c r="BE49" s="40">
        <v>0</v>
      </c>
      <c r="BF49" s="40">
        <v>0</v>
      </c>
      <c r="BG49" s="40">
        <v>0</v>
      </c>
      <c r="BH49" s="40">
        <v>0</v>
      </c>
      <c r="BI49" s="40">
        <v>0</v>
      </c>
      <c r="BJ49" s="40">
        <v>1.0275824770146025E-4</v>
      </c>
      <c r="BK49" s="40">
        <v>0</v>
      </c>
      <c r="BL49" s="40">
        <v>0</v>
      </c>
      <c r="BM49" s="40">
        <v>0</v>
      </c>
      <c r="BN49" s="40">
        <v>0</v>
      </c>
      <c r="BO49" s="40">
        <v>4.2372881355932206E-5</v>
      </c>
      <c r="BP49" s="40">
        <v>0</v>
      </c>
      <c r="BQ49" s="40">
        <v>0</v>
      </c>
      <c r="BR49" s="40">
        <v>0</v>
      </c>
      <c r="BS49" s="40">
        <v>2.0394808004326664E-2</v>
      </c>
      <c r="BT49" s="40">
        <v>1.1360598770382251E-3</v>
      </c>
      <c r="BU49" s="40">
        <v>2.7851694163562177E-4</v>
      </c>
      <c r="BV49" s="40">
        <v>1.1136448003393965E-4</v>
      </c>
      <c r="BW49" s="40">
        <v>0</v>
      </c>
      <c r="BX49" s="40">
        <v>0</v>
      </c>
      <c r="BY49" s="40">
        <v>2.8625954198473281E-5</v>
      </c>
      <c r="BZ49" s="40">
        <v>0</v>
      </c>
      <c r="CA49" s="40">
        <v>0</v>
      </c>
      <c r="CB49" s="40">
        <v>0</v>
      </c>
      <c r="CC49" s="40">
        <v>0</v>
      </c>
      <c r="CD49" s="40">
        <v>0</v>
      </c>
      <c r="CE49" s="40">
        <v>0</v>
      </c>
      <c r="CF49" s="40">
        <v>0</v>
      </c>
      <c r="CG49" s="40">
        <v>0</v>
      </c>
      <c r="CH49" s="40">
        <v>0</v>
      </c>
      <c r="CI49" s="40">
        <v>9.2614175661655963E-3</v>
      </c>
      <c r="CJ49" s="40">
        <v>6.0860904209249951E-3</v>
      </c>
      <c r="CK49" s="40">
        <v>7.2229936128853098E-3</v>
      </c>
      <c r="CL49" s="40">
        <v>0</v>
      </c>
      <c r="CM49" s="40">
        <v>7.6900561515253096E-2</v>
      </c>
      <c r="CN49" s="40">
        <v>9.8476635514018696E-2</v>
      </c>
      <c r="CO49" s="40">
        <v>3.2772515198642729E-2</v>
      </c>
      <c r="CP49" s="40">
        <v>5.4095238095238099E-2</v>
      </c>
      <c r="CQ49" s="40">
        <v>0</v>
      </c>
      <c r="CR49" s="40">
        <v>0</v>
      </c>
      <c r="CS49" s="40">
        <v>0</v>
      </c>
      <c r="CT49" s="40">
        <v>0</v>
      </c>
      <c r="CU49" s="40">
        <v>0</v>
      </c>
      <c r="CV49" s="40">
        <v>0</v>
      </c>
      <c r="CW49" s="40">
        <v>0</v>
      </c>
      <c r="CX49" s="40">
        <v>9.3807159655082305E-5</v>
      </c>
      <c r="CY49" s="40">
        <v>6.6756217690397688E-6</v>
      </c>
      <c r="CZ49" s="40">
        <v>3.037408078439731E-5</v>
      </c>
      <c r="DA49" s="40">
        <v>0</v>
      </c>
      <c r="DB49" s="40">
        <v>0</v>
      </c>
      <c r="DC49" s="40">
        <v>1.7017783857729138E-4</v>
      </c>
      <c r="DD49" s="40">
        <v>0</v>
      </c>
      <c r="DE49" s="40">
        <v>0</v>
      </c>
      <c r="DF49" s="40">
        <v>0</v>
      </c>
      <c r="DG49" s="40">
        <v>1.104127739086122E-5</v>
      </c>
      <c r="DH49" s="40">
        <v>0</v>
      </c>
      <c r="DI49" s="40">
        <v>0</v>
      </c>
      <c r="DJ49" s="40">
        <v>0</v>
      </c>
      <c r="DK49" s="40">
        <v>0</v>
      </c>
      <c r="DL49" s="40">
        <v>0</v>
      </c>
      <c r="DM49" s="40">
        <v>0</v>
      </c>
      <c r="DN49" s="40">
        <v>2.8600360209942104E-6</v>
      </c>
      <c r="DO49" s="40">
        <v>0</v>
      </c>
      <c r="DP49" s="40">
        <v>0</v>
      </c>
      <c r="DQ49" s="40">
        <v>0</v>
      </c>
      <c r="DR49" s="40">
        <v>0</v>
      </c>
      <c r="DS49" s="40">
        <v>0</v>
      </c>
      <c r="DT49" s="40">
        <v>0</v>
      </c>
      <c r="DU49" s="40">
        <v>0</v>
      </c>
      <c r="DV49" s="40">
        <v>9.9106948377259858E-5</v>
      </c>
      <c r="DW49" s="40">
        <v>0</v>
      </c>
      <c r="DX49" s="40">
        <v>1.4526246285902938E-4</v>
      </c>
      <c r="DY49" s="40">
        <v>0</v>
      </c>
      <c r="DZ49" s="40">
        <v>0</v>
      </c>
      <c r="EA49" s="40">
        <v>0</v>
      </c>
      <c r="EB49" s="40">
        <v>0</v>
      </c>
      <c r="EC49" s="40">
        <v>0</v>
      </c>
      <c r="ED49" s="40">
        <v>0</v>
      </c>
      <c r="EE49" s="40">
        <v>0</v>
      </c>
      <c r="EF49" s="40">
        <v>4.7446422859579915E-4</v>
      </c>
      <c r="EG49" s="40">
        <v>2.8222806829839328E-3</v>
      </c>
      <c r="EI49" s="155" t="s">
        <v>75</v>
      </c>
      <c r="EJ49" s="40" t="s">
        <v>968</v>
      </c>
      <c r="EK49" s="54">
        <v>1.9829924756940097E-5</v>
      </c>
      <c r="EL49" s="40">
        <v>1.0831702112387967E-5</v>
      </c>
      <c r="EM49" s="40">
        <v>4.5415401461245141E-6</v>
      </c>
      <c r="EN49" s="40">
        <v>2.3535840457357161E-6</v>
      </c>
      <c r="EO49" s="40">
        <v>2.7632379139603016E-5</v>
      </c>
      <c r="EP49" s="40">
        <v>0</v>
      </c>
      <c r="EQ49" s="40">
        <v>3.3829323162727329E-5</v>
      </c>
      <c r="ER49" s="40">
        <v>4.9601188645652056E-6</v>
      </c>
      <c r="ES49" s="40">
        <v>0</v>
      </c>
      <c r="ET49" s="40">
        <v>0</v>
      </c>
      <c r="EU49" s="40">
        <v>0</v>
      </c>
      <c r="EV49" s="40">
        <v>1.7290446945034157E-5</v>
      </c>
      <c r="EW49" s="40">
        <v>1.1206553145991421E-5</v>
      </c>
      <c r="EX49" s="40">
        <v>1.3094871049984439E-5</v>
      </c>
      <c r="EY49" s="40">
        <v>1.0674010160963918E-4</v>
      </c>
      <c r="EZ49" s="40">
        <v>0</v>
      </c>
      <c r="FA49" s="40">
        <v>1.6419049751820461E-5</v>
      </c>
      <c r="FB49" s="40">
        <v>9.8714632675653607E-6</v>
      </c>
      <c r="FC49" s="40">
        <v>0</v>
      </c>
      <c r="FD49" s="40">
        <v>2.8070744148254895E-5</v>
      </c>
      <c r="FE49" s="40">
        <v>0</v>
      </c>
      <c r="FF49" s="40">
        <v>0</v>
      </c>
      <c r="FG49" s="40">
        <v>0</v>
      </c>
      <c r="FH49" s="40">
        <v>0</v>
      </c>
      <c r="FI49" s="40">
        <v>8.1616983980111559E-6</v>
      </c>
      <c r="FJ49" s="40">
        <v>1.6700110845090132E-5</v>
      </c>
      <c r="FK49" s="40">
        <v>0</v>
      </c>
      <c r="FL49" s="40">
        <v>0</v>
      </c>
      <c r="FM49" s="40">
        <v>1.790130205726953E-5</v>
      </c>
      <c r="FN49" s="40">
        <v>1.13594449703092E-5</v>
      </c>
      <c r="FO49" s="40">
        <v>6.4042878406325936E-6</v>
      </c>
      <c r="FP49" s="40">
        <v>0</v>
      </c>
      <c r="FQ49" s="40">
        <v>3.1599302450236094E-5</v>
      </c>
      <c r="FR49" s="40">
        <v>2.1739099026504431E-5</v>
      </c>
      <c r="FS49" s="40">
        <v>3.1329080458152501E-5</v>
      </c>
      <c r="FT49" s="40">
        <v>0</v>
      </c>
      <c r="FU49" s="40">
        <v>1.6839689782045284E-5</v>
      </c>
      <c r="FV49" s="40">
        <v>3.5171486128456939E-5</v>
      </c>
      <c r="FW49" s="40">
        <v>1.3049549257753718E-5</v>
      </c>
      <c r="FX49" s="40">
        <v>0</v>
      </c>
      <c r="FY49" s="40">
        <v>1.249393217234018E-5</v>
      </c>
      <c r="FZ49" s="40">
        <v>1.0011571874816889</v>
      </c>
      <c r="GA49" s="40">
        <v>7.9991948435154375E-5</v>
      </c>
      <c r="GB49" s="40">
        <v>2.6039844864263025E-5</v>
      </c>
      <c r="GC49" s="40">
        <v>1.5995912018710588E-5</v>
      </c>
      <c r="GD49" s="40">
        <v>9.4022709758477267E-6</v>
      </c>
      <c r="GE49" s="40">
        <v>0</v>
      </c>
      <c r="GF49" s="40">
        <v>2.3186352338786695E-5</v>
      </c>
      <c r="GG49" s="40">
        <v>1.0774173542942822E-5</v>
      </c>
      <c r="GH49" s="40">
        <v>0</v>
      </c>
      <c r="GI49" s="40">
        <v>6.4259014029602325E-6</v>
      </c>
      <c r="GJ49" s="40">
        <v>9.3012833233886246E-6</v>
      </c>
      <c r="GK49" s="40">
        <v>1.2290821535002723E-5</v>
      </c>
      <c r="GL49" s="40">
        <v>6.9713096464241866E-6</v>
      </c>
      <c r="GM49" s="40">
        <v>2.8836875441811627E-6</v>
      </c>
      <c r="GN49" s="40">
        <v>5.8229287320490849E-6</v>
      </c>
      <c r="GO49" s="40">
        <v>4.7804890723564717E-6</v>
      </c>
      <c r="GP49" s="40">
        <v>5.4116910286163044E-4</v>
      </c>
      <c r="GQ49" s="40">
        <v>3.9392711788347091E-4</v>
      </c>
      <c r="GR49" s="40">
        <v>4.14179444278638E-4</v>
      </c>
      <c r="GS49" s="40">
        <v>5.3477554423619471E-6</v>
      </c>
      <c r="GT49" s="40">
        <v>4.2770240899091894E-3</v>
      </c>
      <c r="GU49" s="40">
        <v>5.478200387095406E-3</v>
      </c>
      <c r="GV49" s="40">
        <v>1.8256958534582897E-3</v>
      </c>
      <c r="GW49" s="40">
        <v>3.0083851665980211E-3</v>
      </c>
      <c r="GX49" s="40">
        <v>6.1260017748747533E-5</v>
      </c>
      <c r="GY49" s="40">
        <v>1.1292545182559055E-4</v>
      </c>
      <c r="GZ49" s="40">
        <v>1.4820686504237284E-4</v>
      </c>
      <c r="HA49" s="40">
        <v>2.1026854099175348E-5</v>
      </c>
      <c r="HB49" s="40">
        <v>1.8480787941685839E-5</v>
      </c>
      <c r="HC49" s="40">
        <v>1.3475796378703699E-5</v>
      </c>
      <c r="HD49" s="40">
        <v>2.2274731950922565E-5</v>
      </c>
      <c r="HE49" s="40">
        <v>5.5753468636049888E-5</v>
      </c>
      <c r="HF49" s="40">
        <v>4.6282786926424185E-5</v>
      </c>
      <c r="HG49" s="40">
        <v>7.9379837841744063E-5</v>
      </c>
      <c r="HH49" s="40">
        <v>6.6087931543977613E-6</v>
      </c>
      <c r="HI49" s="40">
        <v>5.8332107933033066E-5</v>
      </c>
      <c r="HJ49" s="40">
        <v>1.9462863896615778E-5</v>
      </c>
      <c r="HK49" s="40">
        <v>0</v>
      </c>
      <c r="HL49" s="40">
        <v>2.2347309072656236E-5</v>
      </c>
      <c r="HM49" s="40">
        <v>5.8429227655234263E-5</v>
      </c>
      <c r="HN49" s="40">
        <v>5.6455140183364395E-5</v>
      </c>
      <c r="HO49" s="40">
        <v>8.3111264198238066E-6</v>
      </c>
      <c r="HP49" s="40">
        <v>2.1024855226643715E-5</v>
      </c>
      <c r="HQ49" s="40">
        <v>9.2688371101983051E-5</v>
      </c>
      <c r="HR49" s="40">
        <v>4.9428620697972571E-6</v>
      </c>
      <c r="HS49" s="40">
        <v>4.5490390702108808E-5</v>
      </c>
      <c r="HT49" s="40">
        <v>1.89786582984447E-5</v>
      </c>
      <c r="HU49" s="40">
        <v>2.4823792478410283E-5</v>
      </c>
      <c r="HV49" s="40">
        <v>3.3905040010985656E-5</v>
      </c>
      <c r="HW49" s="40">
        <v>2.0216717547032169E-5</v>
      </c>
      <c r="HX49" s="40">
        <v>1.1021171276981018E-5</v>
      </c>
      <c r="HY49" s="40">
        <v>9.7057349143213248E-6</v>
      </c>
      <c r="HZ49" s="40">
        <v>2.3758332027040412E-5</v>
      </c>
      <c r="IA49" s="40">
        <v>1.3723555136009233E-5</v>
      </c>
      <c r="IB49" s="40">
        <v>1.0445908950898072E-5</v>
      </c>
      <c r="IC49" s="40">
        <v>1.5801479046001875E-5</v>
      </c>
      <c r="ID49" s="40">
        <v>2.6757099062528615E-5</v>
      </c>
      <c r="IE49" s="40">
        <v>1.451576399772024E-5</v>
      </c>
      <c r="IF49" s="40">
        <v>6.8831106386931466E-6</v>
      </c>
      <c r="IG49" s="40">
        <v>1.681441080171249E-5</v>
      </c>
      <c r="IH49" s="40">
        <v>1.0736477904962972E-5</v>
      </c>
      <c r="II49" s="40">
        <v>1.7060639308853116E-5</v>
      </c>
      <c r="IJ49" s="40">
        <v>2.3409257885305296E-5</v>
      </c>
      <c r="IK49" s="40">
        <v>1.7049158623891581E-5</v>
      </c>
      <c r="IL49" s="40">
        <v>4.8204376451717644E-6</v>
      </c>
      <c r="IM49" s="40">
        <v>3.5593816163630951E-5</v>
      </c>
      <c r="IN49" s="40">
        <v>1.0191735843157068</v>
      </c>
      <c r="IO49" s="40">
        <v>0.89532372018799622</v>
      </c>
    </row>
    <row r="50" spans="2:249" x14ac:dyDescent="0.15">
      <c r="B50" s="155" t="s">
        <v>76</v>
      </c>
      <c r="C50" s="41" t="s">
        <v>169</v>
      </c>
      <c r="D50" s="41">
        <v>0.53364783469208399</v>
      </c>
      <c r="E50" s="40">
        <v>1.8578920668491036E-2</v>
      </c>
      <c r="F50" s="40">
        <v>0.86761549673417093</v>
      </c>
      <c r="G50" s="40">
        <v>0.13238450326582907</v>
      </c>
      <c r="H50" s="40">
        <v>0.45553996257685109</v>
      </c>
      <c r="I50" s="40">
        <v>0.33161855118952155</v>
      </c>
      <c r="J50" s="40">
        <v>8.1493888820554587E-4</v>
      </c>
      <c r="K50" s="54">
        <v>7.5380914194065757E-2</v>
      </c>
      <c r="L50" s="40">
        <v>6.7896284415931568E-2</v>
      </c>
      <c r="Q50" s="164"/>
      <c r="R50" s="17"/>
      <c r="S50" s="17"/>
      <c r="U50" s="161" t="s">
        <v>895</v>
      </c>
      <c r="V50" s="187" t="s">
        <v>257</v>
      </c>
      <c r="W50" s="187" t="s">
        <v>249</v>
      </c>
      <c r="X50" s="187" t="s">
        <v>250</v>
      </c>
      <c r="Y50" s="187" t="s">
        <v>779</v>
      </c>
      <c r="Z50" s="187" t="s">
        <v>879</v>
      </c>
      <c r="AB50" s="155" t="s">
        <v>76</v>
      </c>
      <c r="AC50" s="40" t="s">
        <v>169</v>
      </c>
      <c r="AD50" s="40">
        <v>1.2523020257826888E-3</v>
      </c>
      <c r="AE50" s="40">
        <v>8.450704225352112E-4</v>
      </c>
      <c r="AF50" s="40">
        <v>1.6268980477223426E-5</v>
      </c>
      <c r="AG50" s="40">
        <v>0</v>
      </c>
      <c r="AH50" s="40">
        <v>8.838291100501897E-4</v>
      </c>
      <c r="AI50" s="40">
        <v>0</v>
      </c>
      <c r="AJ50" s="40">
        <v>1.8316831683168319E-2</v>
      </c>
      <c r="AK50" s="40">
        <v>3.1291420707637708E-3</v>
      </c>
      <c r="AL50" s="40">
        <v>0</v>
      </c>
      <c r="AM50" s="40">
        <v>0</v>
      </c>
      <c r="AN50" s="40">
        <v>0</v>
      </c>
      <c r="AO50" s="40">
        <v>2.0833333333333335E-4</v>
      </c>
      <c r="AP50" s="40">
        <v>3.0299089726918077E-3</v>
      </c>
      <c r="AQ50" s="40">
        <v>1.154471544715447E-2</v>
      </c>
      <c r="AR50" s="40">
        <v>7.1767784013347491E-2</v>
      </c>
      <c r="AS50" s="40">
        <v>0</v>
      </c>
      <c r="AT50" s="40">
        <v>1.2992125984251969E-3</v>
      </c>
      <c r="AU50" s="40">
        <v>5.9035277177825766E-4</v>
      </c>
      <c r="AV50" s="40">
        <v>0</v>
      </c>
      <c r="AW50" s="40">
        <v>1.1839622641509433E-2</v>
      </c>
      <c r="AX50" s="40">
        <v>0</v>
      </c>
      <c r="AY50" s="40">
        <v>0</v>
      </c>
      <c r="AZ50" s="40">
        <v>0</v>
      </c>
      <c r="BA50" s="40">
        <v>0</v>
      </c>
      <c r="BB50" s="40">
        <v>1.3186055323986359E-2</v>
      </c>
      <c r="BC50" s="40">
        <v>1.3015119459208422E-2</v>
      </c>
      <c r="BD50" s="40">
        <v>0</v>
      </c>
      <c r="BE50" s="40">
        <v>0</v>
      </c>
      <c r="BF50" s="40">
        <v>1.8740879716489473E-3</v>
      </c>
      <c r="BG50" s="40">
        <v>3.1309157258524352E-2</v>
      </c>
      <c r="BH50" s="40">
        <v>1.4457142857142856E-2</v>
      </c>
      <c r="BI50" s="40">
        <v>0</v>
      </c>
      <c r="BJ50" s="40">
        <v>5.9978366684694424E-3</v>
      </c>
      <c r="BK50" s="40">
        <v>0.02</v>
      </c>
      <c r="BL50" s="40">
        <v>7.9908675799086754E-3</v>
      </c>
      <c r="BM50" s="40">
        <v>0</v>
      </c>
      <c r="BN50" s="40">
        <v>9.2418772563176893E-5</v>
      </c>
      <c r="BO50" s="40">
        <v>1.4533898305084746E-2</v>
      </c>
      <c r="BP50" s="40">
        <v>1.1066184294530751E-4</v>
      </c>
      <c r="BQ50" s="40">
        <v>0</v>
      </c>
      <c r="BR50" s="40">
        <v>3.0168698436153184E-3</v>
      </c>
      <c r="BS50" s="40">
        <v>5.0546241211465656E-2</v>
      </c>
      <c r="BT50" s="40">
        <v>8.0809943865276665E-2</v>
      </c>
      <c r="BU50" s="40">
        <v>3.891520312222814E-2</v>
      </c>
      <c r="BV50" s="40">
        <v>3.2538049530678265E-2</v>
      </c>
      <c r="BW50" s="40">
        <v>3.061073488838726E-2</v>
      </c>
      <c r="BX50" s="40">
        <v>0</v>
      </c>
      <c r="BY50" s="40">
        <v>3.4923664122137404E-2</v>
      </c>
      <c r="BZ50" s="40">
        <v>3.07521895929933E-2</v>
      </c>
      <c r="CA50" s="40">
        <v>0</v>
      </c>
      <c r="CB50" s="40">
        <v>2.0247933884297523E-2</v>
      </c>
      <c r="CC50" s="40">
        <v>2.0651305042922185E-2</v>
      </c>
      <c r="CD50" s="40">
        <v>2.7741935483870966E-2</v>
      </c>
      <c r="CE50" s="40">
        <v>2.9792960662525882E-2</v>
      </c>
      <c r="CF50" s="40">
        <v>3.7574143566154218E-3</v>
      </c>
      <c r="CG50" s="40">
        <v>7.4004775480542712E-3</v>
      </c>
      <c r="CH50" s="40">
        <v>1.0809709752797934E-2</v>
      </c>
      <c r="CI50" s="40">
        <v>3.5701167693088759E-2</v>
      </c>
      <c r="CJ50" s="40">
        <v>9.4803395115191404E-3</v>
      </c>
      <c r="CK50" s="40">
        <v>2.161621771730075E-2</v>
      </c>
      <c r="CL50" s="40">
        <v>1.6660999659979598E-4</v>
      </c>
      <c r="CM50" s="40">
        <v>1.8841979550787796E-2</v>
      </c>
      <c r="CN50" s="40">
        <v>7.4184913217623494E-2</v>
      </c>
      <c r="CO50" s="40">
        <v>7.8573448324614735E-3</v>
      </c>
      <c r="CP50" s="40">
        <v>6.9195011337868486E-3</v>
      </c>
      <c r="CQ50" s="40">
        <v>2.6513289417625274E-4</v>
      </c>
      <c r="CR50" s="40">
        <v>1.3007219317898928E-3</v>
      </c>
      <c r="CS50" s="40">
        <v>8.0116987102651395E-4</v>
      </c>
      <c r="CT50" s="40">
        <v>1.7054347239462466E-4</v>
      </c>
      <c r="CU50" s="40">
        <v>2.6384897486488807E-3</v>
      </c>
      <c r="CV50" s="40">
        <v>1.1529893039071355E-4</v>
      </c>
      <c r="CW50" s="40">
        <v>5.0027041644131964E-5</v>
      </c>
      <c r="CX50" s="40">
        <v>2.7619545335772145E-4</v>
      </c>
      <c r="CY50" s="40">
        <v>3.7306142386127735E-4</v>
      </c>
      <c r="CZ50" s="40">
        <v>2.5897900458275605E-4</v>
      </c>
      <c r="DA50" s="40">
        <v>1.1019799872258888E-3</v>
      </c>
      <c r="DB50" s="40">
        <v>0</v>
      </c>
      <c r="DC50" s="40">
        <v>8.8426812585499321E-4</v>
      </c>
      <c r="DD50" s="40">
        <v>0</v>
      </c>
      <c r="DE50" s="40">
        <v>1.0032362459546926E-3</v>
      </c>
      <c r="DF50" s="40">
        <v>2.6666666666666666E-3</v>
      </c>
      <c r="DG50" s="40">
        <v>7.9148972311873615E-3</v>
      </c>
      <c r="DH50" s="40">
        <v>3.0433679939132638E-5</v>
      </c>
      <c r="DI50" s="40">
        <v>6.3346613545816732E-4</v>
      </c>
      <c r="DJ50" s="40">
        <v>6.7801717643513635E-5</v>
      </c>
      <c r="DK50" s="40">
        <v>2.1813557664090776E-4</v>
      </c>
      <c r="DL50" s="40">
        <v>3.5809018567639259E-4</v>
      </c>
      <c r="DM50" s="40">
        <v>3.8483630097645036E-4</v>
      </c>
      <c r="DN50" s="40">
        <v>3.7369849036477053E-3</v>
      </c>
      <c r="DO50" s="40">
        <v>1.4730885375694672E-4</v>
      </c>
      <c r="DP50" s="40">
        <v>2.4186778197109385E-4</v>
      </c>
      <c r="DQ50" s="40">
        <v>2.5441805013746847E-4</v>
      </c>
      <c r="DR50" s="40">
        <v>7.3240910279884913E-5</v>
      </c>
      <c r="DS50" s="40">
        <v>7.0349589987052223E-4</v>
      </c>
      <c r="DT50" s="40">
        <v>5.42819315727127E-4</v>
      </c>
      <c r="DU50" s="40">
        <v>2.7219709592954059E-3</v>
      </c>
      <c r="DV50" s="40">
        <v>8.0919189719015465E-4</v>
      </c>
      <c r="DW50" s="40">
        <v>1.7006802721088435E-5</v>
      </c>
      <c r="DX50" s="40">
        <v>5.1081214922416643E-3</v>
      </c>
      <c r="DY50" s="40">
        <v>2.5451713844867115E-4</v>
      </c>
      <c r="DZ50" s="40">
        <v>9.3942901234567904E-4</v>
      </c>
      <c r="EA50" s="40">
        <v>2.623868042487086E-3</v>
      </c>
      <c r="EB50" s="40">
        <v>3.7411919657556799E-3</v>
      </c>
      <c r="EC50" s="40">
        <v>1.6159816770581499E-4</v>
      </c>
      <c r="ED50" s="40">
        <v>5.1603982300884952E-3</v>
      </c>
      <c r="EE50" s="40">
        <v>3.6941580756013747E-4</v>
      </c>
      <c r="EF50" s="40">
        <v>5.3417208657639409E-3</v>
      </c>
      <c r="EG50" s="40">
        <v>5.3873685419564372E-3</v>
      </c>
      <c r="EI50" s="155" t="s">
        <v>76</v>
      </c>
      <c r="EJ50" s="40" t="s">
        <v>169</v>
      </c>
      <c r="EK50" s="54">
        <v>2.4130951287528111E-4</v>
      </c>
      <c r="EL50" s="40">
        <v>1.5688873156383628E-4</v>
      </c>
      <c r="EM50" s="40">
        <v>3.7199734304063431E-5</v>
      </c>
      <c r="EN50" s="40">
        <v>2.9440279823326405E-5</v>
      </c>
      <c r="EO50" s="40">
        <v>2.3415913744577428E-4</v>
      </c>
      <c r="EP50" s="40">
        <v>0</v>
      </c>
      <c r="EQ50" s="40">
        <v>2.581385257472799E-3</v>
      </c>
      <c r="ER50" s="40">
        <v>4.7187919003046551E-4</v>
      </c>
      <c r="ES50" s="40">
        <v>0</v>
      </c>
      <c r="ET50" s="40">
        <v>0</v>
      </c>
      <c r="EU50" s="40">
        <v>0</v>
      </c>
      <c r="EV50" s="40">
        <v>8.3721469129422206E-5</v>
      </c>
      <c r="EW50" s="40">
        <v>4.5449744739339311E-4</v>
      </c>
      <c r="EX50" s="40">
        <v>1.5950707960538249E-3</v>
      </c>
      <c r="EY50" s="40">
        <v>9.6647249396035022E-3</v>
      </c>
      <c r="EZ50" s="40">
        <v>0</v>
      </c>
      <c r="FA50" s="40">
        <v>2.2895091436310033E-4</v>
      </c>
      <c r="FB50" s="40">
        <v>1.225985177590235E-4</v>
      </c>
      <c r="FC50" s="40">
        <v>0</v>
      </c>
      <c r="FD50" s="40">
        <v>1.667537581677384E-3</v>
      </c>
      <c r="FE50" s="40">
        <v>0</v>
      </c>
      <c r="FF50" s="40">
        <v>0</v>
      </c>
      <c r="FG50" s="40">
        <v>0</v>
      </c>
      <c r="FH50" s="40">
        <v>0</v>
      </c>
      <c r="FI50" s="40">
        <v>1.8016628948201087E-3</v>
      </c>
      <c r="FJ50" s="40">
        <v>1.8080456096307652E-3</v>
      </c>
      <c r="FK50" s="40">
        <v>0</v>
      </c>
      <c r="FL50" s="40">
        <v>0</v>
      </c>
      <c r="FM50" s="40">
        <v>3.0722306983880593E-4</v>
      </c>
      <c r="FN50" s="40">
        <v>4.2442593073542248E-3</v>
      </c>
      <c r="FO50" s="40">
        <v>1.9815143010077666E-3</v>
      </c>
      <c r="FP50" s="40">
        <v>0</v>
      </c>
      <c r="FQ50" s="40">
        <v>9.1940566551531786E-4</v>
      </c>
      <c r="FR50" s="40">
        <v>2.7446569107248044E-3</v>
      </c>
      <c r="FS50" s="40">
        <v>1.1594772884553875E-3</v>
      </c>
      <c r="FT50" s="40">
        <v>0</v>
      </c>
      <c r="FU50" s="40">
        <v>5.5014024885021397E-5</v>
      </c>
      <c r="FV50" s="40">
        <v>2.0367156144606119E-3</v>
      </c>
      <c r="FW50" s="40">
        <v>6.2969577129820198E-5</v>
      </c>
      <c r="FX50" s="40">
        <v>0</v>
      </c>
      <c r="FY50" s="40">
        <v>4.4598609479741948E-4</v>
      </c>
      <c r="FZ50" s="40">
        <v>6.8402206249490683E-3</v>
      </c>
      <c r="GA50" s="40">
        <v>1.0108664104326877</v>
      </c>
      <c r="GB50" s="40">
        <v>5.334445823964357E-3</v>
      </c>
      <c r="GC50" s="40">
        <v>4.4711441748751315E-3</v>
      </c>
      <c r="GD50" s="40">
        <v>4.1752955755583682E-3</v>
      </c>
      <c r="GE50" s="40">
        <v>0</v>
      </c>
      <c r="GF50" s="40">
        <v>4.7351472432974146E-3</v>
      </c>
      <c r="GG50" s="40">
        <v>4.1761957824584719E-3</v>
      </c>
      <c r="GH50" s="40">
        <v>0</v>
      </c>
      <c r="GI50" s="40">
        <v>2.7400047533569622E-3</v>
      </c>
      <c r="GJ50" s="40">
        <v>2.8080896769786027E-3</v>
      </c>
      <c r="GK50" s="40">
        <v>3.7552904859122428E-3</v>
      </c>
      <c r="GL50" s="40">
        <v>4.026006811651054E-3</v>
      </c>
      <c r="GM50" s="40">
        <v>8.4273024601072522E-4</v>
      </c>
      <c r="GN50" s="40">
        <v>1.3463647013323083E-3</v>
      </c>
      <c r="GO50" s="40">
        <v>1.6982109524815484E-3</v>
      </c>
      <c r="GP50" s="40">
        <v>5.0281485881114411E-3</v>
      </c>
      <c r="GQ50" s="40">
        <v>1.49979429404926E-3</v>
      </c>
      <c r="GR50" s="40">
        <v>2.9575691706787699E-3</v>
      </c>
      <c r="GS50" s="40">
        <v>7.1646434568257571E-5</v>
      </c>
      <c r="GT50" s="40">
        <v>2.6124212465052014E-3</v>
      </c>
      <c r="GU50" s="40">
        <v>1.0040330079502915E-2</v>
      </c>
      <c r="GV50" s="40">
        <v>1.1174848213963389E-3</v>
      </c>
      <c r="GW50" s="40">
        <v>9.954777596832391E-4</v>
      </c>
      <c r="GX50" s="40">
        <v>1.7007467464189583E-4</v>
      </c>
      <c r="GY50" s="40">
        <v>3.9436383372564983E-4</v>
      </c>
      <c r="GZ50" s="40">
        <v>4.2594891279107509E-4</v>
      </c>
      <c r="HA50" s="40">
        <v>1.0129091452661691E-4</v>
      </c>
      <c r="HB50" s="40">
        <v>4.0662288720889011E-4</v>
      </c>
      <c r="HC50" s="40">
        <v>5.3006452749322483E-5</v>
      </c>
      <c r="HD50" s="40">
        <v>6.0180770557069435E-5</v>
      </c>
      <c r="HE50" s="40">
        <v>1.3640663235913521E-4</v>
      </c>
      <c r="HF50" s="40">
        <v>1.3604254195789125E-4</v>
      </c>
      <c r="HG50" s="40">
        <v>2.2459954750096527E-4</v>
      </c>
      <c r="HH50" s="40">
        <v>2.0304321575768245E-4</v>
      </c>
      <c r="HI50" s="40">
        <v>2.8583772422305451E-4</v>
      </c>
      <c r="HJ50" s="40">
        <v>1.82483281416842E-4</v>
      </c>
      <c r="HK50" s="40">
        <v>0</v>
      </c>
      <c r="HL50" s="40">
        <v>2.0735438332100225E-4</v>
      </c>
      <c r="HM50" s="40">
        <v>4.842421120146807E-4</v>
      </c>
      <c r="HN50" s="40">
        <v>1.1868780505168918E-3</v>
      </c>
      <c r="HO50" s="40">
        <v>3.0028481687210011E-5</v>
      </c>
      <c r="HP50" s="40">
        <v>1.3598394319261139E-4</v>
      </c>
      <c r="HQ50" s="40">
        <v>1.9871011451964445E-4</v>
      </c>
      <c r="HR50" s="40">
        <v>5.9385238320346179E-5</v>
      </c>
      <c r="HS50" s="40">
        <v>1.4965491065641574E-4</v>
      </c>
      <c r="HT50" s="40">
        <v>1.0914946818602571E-4</v>
      </c>
      <c r="HU50" s="40">
        <v>5.6009901910276743E-4</v>
      </c>
      <c r="HV50" s="40">
        <v>9.8904722294905243E-5</v>
      </c>
      <c r="HW50" s="40">
        <v>1.0091244806164882E-4</v>
      </c>
      <c r="HX50" s="40">
        <v>9.3207066016301709E-5</v>
      </c>
      <c r="HY50" s="40">
        <v>5.5498827608579286E-5</v>
      </c>
      <c r="HZ50" s="40">
        <v>1.7698691425785848E-4</v>
      </c>
      <c r="IA50" s="40">
        <v>1.2194375035361591E-4</v>
      </c>
      <c r="IB50" s="40">
        <v>4.1990763388721482E-4</v>
      </c>
      <c r="IC50" s="40">
        <v>1.9277171839093241E-4</v>
      </c>
      <c r="ID50" s="40">
        <v>6.9240185926061081E-5</v>
      </c>
      <c r="IE50" s="40">
        <v>8.620438802415467E-4</v>
      </c>
      <c r="IF50" s="40">
        <v>5.9225668744397467E-5</v>
      </c>
      <c r="IG50" s="40">
        <v>2.283810809179591E-4</v>
      </c>
      <c r="IH50" s="40">
        <v>4.2313665726292823E-4</v>
      </c>
      <c r="II50" s="40">
        <v>5.6685681735634235E-4</v>
      </c>
      <c r="IJ50" s="40">
        <v>9.0753569253441128E-5</v>
      </c>
      <c r="IK50" s="40">
        <v>7.4857623867262944E-4</v>
      </c>
      <c r="IL50" s="40">
        <v>1.2863180616325056E-4</v>
      </c>
      <c r="IM50" s="40">
        <v>8.8012756699624257E-4</v>
      </c>
      <c r="IN50" s="40">
        <v>1.1284932172114632</v>
      </c>
      <c r="IO50" s="40">
        <v>0.99135884307585131</v>
      </c>
    </row>
    <row r="51" spans="2:249" x14ac:dyDescent="0.15">
      <c r="B51" s="155" t="s">
        <v>77</v>
      </c>
      <c r="C51" s="41" t="s">
        <v>969</v>
      </c>
      <c r="D51" s="41">
        <v>0.50164140016967285</v>
      </c>
      <c r="E51" s="40">
        <v>8.1147873556858836E-3</v>
      </c>
      <c r="F51" s="40">
        <v>0.89787338173695952</v>
      </c>
      <c r="G51" s="40">
        <v>0.10212661826304048</v>
      </c>
      <c r="H51" s="40">
        <v>0.44714298385666135</v>
      </c>
      <c r="I51" s="40">
        <v>0.23529182189107681</v>
      </c>
      <c r="J51" s="40">
        <v>5.0425175543727381E-5</v>
      </c>
      <c r="K51" s="54">
        <v>4.5414227425935781E-2</v>
      </c>
      <c r="L51" s="40">
        <v>4.4349831470640415E-2</v>
      </c>
      <c r="N51" s="158" t="s">
        <v>951</v>
      </c>
      <c r="O51" s="97">
        <v>31</v>
      </c>
      <c r="P51" s="183">
        <f>O51/O$54</f>
        <v>1.0384563848318371E-3</v>
      </c>
      <c r="Q51" s="164"/>
      <c r="R51" s="17"/>
      <c r="S51" s="17"/>
      <c r="U51" s="161" t="s">
        <v>880</v>
      </c>
      <c r="V51" s="181">
        <f>概要表【係数】!E104</f>
        <v>1.3560618985034401</v>
      </c>
      <c r="W51" s="181">
        <f>概要表【係数】!F104</f>
        <v>0.66996634109009567</v>
      </c>
      <c r="X51" s="181">
        <f>概要表【係数】!G104</f>
        <v>0.37171274460549614</v>
      </c>
      <c r="Y51" s="181">
        <f>概要表【係数】!H104</f>
        <v>1.3466936452591963E-7</v>
      </c>
      <c r="Z51" s="181">
        <f>概要表【係数】!I104</f>
        <v>1.2985829393417559E-7</v>
      </c>
      <c r="AB51" s="155" t="s">
        <v>77</v>
      </c>
      <c r="AC51" s="40" t="s">
        <v>969</v>
      </c>
      <c r="AD51" s="40">
        <v>0</v>
      </c>
      <c r="AE51" s="40">
        <v>0</v>
      </c>
      <c r="AF51" s="40">
        <v>0</v>
      </c>
      <c r="AG51" s="40">
        <v>0</v>
      </c>
      <c r="AH51" s="40">
        <v>0</v>
      </c>
      <c r="AI51" s="40">
        <v>0</v>
      </c>
      <c r="AJ51" s="40">
        <v>4.8514851485148515E-3</v>
      </c>
      <c r="AK51" s="40">
        <v>0</v>
      </c>
      <c r="AL51" s="40">
        <v>0</v>
      </c>
      <c r="AM51" s="40">
        <v>0</v>
      </c>
      <c r="AN51" s="40">
        <v>0</v>
      </c>
      <c r="AO51" s="40">
        <v>0</v>
      </c>
      <c r="AP51" s="40">
        <v>0</v>
      </c>
      <c r="AQ51" s="40">
        <v>8.1300813008130081E-5</v>
      </c>
      <c r="AR51" s="40">
        <v>4.8665251023813135E-3</v>
      </c>
      <c r="AS51" s="40">
        <v>0</v>
      </c>
      <c r="AT51" s="40">
        <v>0</v>
      </c>
      <c r="AU51" s="40">
        <v>0</v>
      </c>
      <c r="AV51" s="40">
        <v>0</v>
      </c>
      <c r="AW51" s="40">
        <v>0</v>
      </c>
      <c r="AX51" s="40">
        <v>0</v>
      </c>
      <c r="AY51" s="40">
        <v>0</v>
      </c>
      <c r="AZ51" s="40">
        <v>0</v>
      </c>
      <c r="BA51" s="40">
        <v>0</v>
      </c>
      <c r="BB51" s="40">
        <v>0</v>
      </c>
      <c r="BC51" s="40">
        <v>8.8239847257340424E-5</v>
      </c>
      <c r="BD51" s="40">
        <v>0</v>
      </c>
      <c r="BE51" s="40">
        <v>0</v>
      </c>
      <c r="BF51" s="40">
        <v>4.8988951427975818E-4</v>
      </c>
      <c r="BG51" s="40">
        <v>0</v>
      </c>
      <c r="BH51" s="40">
        <v>0</v>
      </c>
      <c r="BI51" s="40">
        <v>0</v>
      </c>
      <c r="BJ51" s="40">
        <v>1.8388318009734993E-4</v>
      </c>
      <c r="BK51" s="40">
        <v>6.6666666666666671E-3</v>
      </c>
      <c r="BL51" s="40">
        <v>1.095890410958904E-3</v>
      </c>
      <c r="BM51" s="40">
        <v>0</v>
      </c>
      <c r="BN51" s="40">
        <v>0</v>
      </c>
      <c r="BO51" s="40">
        <v>2.3305084745762713E-3</v>
      </c>
      <c r="BP51" s="40">
        <v>0</v>
      </c>
      <c r="BQ51" s="40">
        <v>0</v>
      </c>
      <c r="BR51" s="40">
        <v>6.156877231867997E-7</v>
      </c>
      <c r="BS51" s="40">
        <v>1.2385073012439157E-3</v>
      </c>
      <c r="BT51" s="40">
        <v>1.1053194333066024E-3</v>
      </c>
      <c r="BU51" s="40">
        <v>0.15099875820471881</v>
      </c>
      <c r="BV51" s="40">
        <v>3.7278464230789628E-2</v>
      </c>
      <c r="BW51" s="40">
        <v>1.1404564835716077E-2</v>
      </c>
      <c r="BX51" s="40">
        <v>0</v>
      </c>
      <c r="BY51" s="40">
        <v>2.2900763358778627E-3</v>
      </c>
      <c r="BZ51" s="40">
        <v>1.2784647089129315E-2</v>
      </c>
      <c r="CA51" s="40">
        <v>0</v>
      </c>
      <c r="CB51" s="40">
        <v>2.6446280991735539E-3</v>
      </c>
      <c r="CC51" s="40">
        <v>2.2555868348799222E-4</v>
      </c>
      <c r="CD51" s="40">
        <v>2.2580645161290325E-3</v>
      </c>
      <c r="CE51" s="40">
        <v>1.1594202898550727E-3</v>
      </c>
      <c r="CF51" s="40">
        <v>3.6648105556228057E-4</v>
      </c>
      <c r="CG51" s="40">
        <v>1.1184846234317976E-3</v>
      </c>
      <c r="CH51" s="40">
        <v>1.0176023859303898E-2</v>
      </c>
      <c r="CI51" s="40">
        <v>3.4020042822771122E-2</v>
      </c>
      <c r="CJ51" s="40">
        <v>1.1102546336393557E-2</v>
      </c>
      <c r="CK51" s="40">
        <v>4.2765898361566231E-4</v>
      </c>
      <c r="CL51" s="40">
        <v>0</v>
      </c>
      <c r="CM51" s="40">
        <v>8.442842775729131E-3</v>
      </c>
      <c r="CN51" s="40">
        <v>7.4833110814419236E-4</v>
      </c>
      <c r="CO51" s="40">
        <v>3.2164569489608369E-3</v>
      </c>
      <c r="CP51" s="40">
        <v>6.5907029478458057E-3</v>
      </c>
      <c r="CQ51" s="40">
        <v>0</v>
      </c>
      <c r="CR51" s="40">
        <v>0</v>
      </c>
      <c r="CS51" s="40">
        <v>9.7899985616339835E-3</v>
      </c>
      <c r="CT51" s="40">
        <v>0</v>
      </c>
      <c r="CU51" s="40">
        <v>4.3964999571073173E-6</v>
      </c>
      <c r="CV51" s="40">
        <v>0</v>
      </c>
      <c r="CW51" s="40">
        <v>0</v>
      </c>
      <c r="CX51" s="40">
        <v>0</v>
      </c>
      <c r="CY51" s="40">
        <v>0</v>
      </c>
      <c r="CZ51" s="40">
        <v>2.5631461153149309E-4</v>
      </c>
      <c r="DA51" s="40">
        <v>5.1096444539067492E-6</v>
      </c>
      <c r="DB51" s="40">
        <v>0</v>
      </c>
      <c r="DC51" s="40">
        <v>7.1135430916552667E-6</v>
      </c>
      <c r="DD51" s="40">
        <v>0</v>
      </c>
      <c r="DE51" s="40">
        <v>3.2362459546925564E-5</v>
      </c>
      <c r="DF51" s="40">
        <v>1.3333333333333334E-4</v>
      </c>
      <c r="DG51" s="40">
        <v>2.471547477492781E-4</v>
      </c>
      <c r="DH51" s="40">
        <v>5.0722799898554403E-5</v>
      </c>
      <c r="DI51" s="40">
        <v>0</v>
      </c>
      <c r="DJ51" s="40">
        <v>1.6573753201747776E-5</v>
      </c>
      <c r="DK51" s="40">
        <v>0</v>
      </c>
      <c r="DL51" s="40">
        <v>0</v>
      </c>
      <c r="DM51" s="40">
        <v>4.5950603101665707E-5</v>
      </c>
      <c r="DN51" s="40">
        <v>2.9589778076664425E-4</v>
      </c>
      <c r="DO51" s="40">
        <v>0</v>
      </c>
      <c r="DP51" s="40">
        <v>0</v>
      </c>
      <c r="DQ51" s="40">
        <v>0</v>
      </c>
      <c r="DR51" s="40">
        <v>0</v>
      </c>
      <c r="DS51" s="40">
        <v>1.4386419220256078E-6</v>
      </c>
      <c r="DT51" s="40">
        <v>0</v>
      </c>
      <c r="DU51" s="40">
        <v>0</v>
      </c>
      <c r="DV51" s="40">
        <v>5.4454367240252672E-6</v>
      </c>
      <c r="DW51" s="40">
        <v>0</v>
      </c>
      <c r="DX51" s="40">
        <v>4.6802162429844828E-2</v>
      </c>
      <c r="DY51" s="40">
        <v>1.3482919232266717E-4</v>
      </c>
      <c r="DZ51" s="40">
        <v>0</v>
      </c>
      <c r="EA51" s="40">
        <v>0</v>
      </c>
      <c r="EB51" s="40">
        <v>0</v>
      </c>
      <c r="EC51" s="40">
        <v>0</v>
      </c>
      <c r="ED51" s="40">
        <v>7.4115044247787622E-5</v>
      </c>
      <c r="EE51" s="40">
        <v>0</v>
      </c>
      <c r="EF51" s="40">
        <v>0</v>
      </c>
      <c r="EG51" s="40">
        <v>3.0687389468251817E-3</v>
      </c>
      <c r="EI51" s="155" t="s">
        <v>77</v>
      </c>
      <c r="EJ51" s="40" t="s">
        <v>969</v>
      </c>
      <c r="EK51" s="54">
        <v>5.5407411356170027E-5</v>
      </c>
      <c r="EL51" s="40">
        <v>3.0960844358525428E-5</v>
      </c>
      <c r="EM51" s="40">
        <v>2.3405888708832898E-5</v>
      </c>
      <c r="EN51" s="40">
        <v>7.0079473748828989E-5</v>
      </c>
      <c r="EO51" s="40">
        <v>7.9938065897387813E-5</v>
      </c>
      <c r="EP51" s="40">
        <v>0</v>
      </c>
      <c r="EQ51" s="40">
        <v>6.8555659192134119E-4</v>
      </c>
      <c r="ER51" s="40">
        <v>2.2001087096260239E-5</v>
      </c>
      <c r="ES51" s="40">
        <v>0</v>
      </c>
      <c r="ET51" s="40">
        <v>0</v>
      </c>
      <c r="EU51" s="40">
        <v>0</v>
      </c>
      <c r="EV51" s="40">
        <v>3.5986725072047973E-5</v>
      </c>
      <c r="EW51" s="40">
        <v>1.9977481145137511E-5</v>
      </c>
      <c r="EX51" s="40">
        <v>5.1383916338423921E-5</v>
      </c>
      <c r="EY51" s="40">
        <v>5.2274317373164896E-4</v>
      </c>
      <c r="EZ51" s="40">
        <v>0</v>
      </c>
      <c r="FA51" s="40">
        <v>1.3941113383826781E-5</v>
      </c>
      <c r="FB51" s="40">
        <v>1.8483114161532132E-5</v>
      </c>
      <c r="FC51" s="40">
        <v>0</v>
      </c>
      <c r="FD51" s="40">
        <v>6.5099860877082424E-5</v>
      </c>
      <c r="FE51" s="40">
        <v>0</v>
      </c>
      <c r="FF51" s="40">
        <v>0</v>
      </c>
      <c r="FG51" s="40">
        <v>0</v>
      </c>
      <c r="FH51" s="40">
        <v>0</v>
      </c>
      <c r="FI51" s="40">
        <v>2.4790119022080066E-5</v>
      </c>
      <c r="FJ51" s="40">
        <v>2.7091041783915888E-5</v>
      </c>
      <c r="FK51" s="40">
        <v>0</v>
      </c>
      <c r="FL51" s="40">
        <v>0</v>
      </c>
      <c r="FM51" s="40">
        <v>7.8201086756980606E-5</v>
      </c>
      <c r="FN51" s="40">
        <v>3.8322749576165139E-5</v>
      </c>
      <c r="FO51" s="40">
        <v>1.7366022142811144E-5</v>
      </c>
      <c r="FP51" s="40">
        <v>0</v>
      </c>
      <c r="FQ51" s="40">
        <v>8.26785301993605E-5</v>
      </c>
      <c r="FR51" s="40">
        <v>7.267416030943977E-4</v>
      </c>
      <c r="FS51" s="40">
        <v>1.6313724774917861E-4</v>
      </c>
      <c r="FT51" s="40">
        <v>0</v>
      </c>
      <c r="FU51" s="40">
        <v>1.9307718486625918E-5</v>
      </c>
      <c r="FV51" s="40">
        <v>2.7841144763687424E-4</v>
      </c>
      <c r="FW51" s="40">
        <v>1.2337251024998616E-5</v>
      </c>
      <c r="FX51" s="40">
        <v>0</v>
      </c>
      <c r="FY51" s="40">
        <v>2.137879293769826E-5</v>
      </c>
      <c r="FZ51" s="40">
        <v>1.6051839982043133E-4</v>
      </c>
      <c r="GA51" s="40">
        <v>1.4356974130425173E-4</v>
      </c>
      <c r="GB51" s="40">
        <v>1.0156850965680728</v>
      </c>
      <c r="GC51" s="40">
        <v>3.9373066712104342E-3</v>
      </c>
      <c r="GD51" s="40">
        <v>1.2173840604027784E-3</v>
      </c>
      <c r="GE51" s="40">
        <v>0</v>
      </c>
      <c r="GF51" s="40">
        <v>2.6591890733725706E-4</v>
      </c>
      <c r="GG51" s="40">
        <v>1.3514657052243614E-3</v>
      </c>
      <c r="GH51" s="40">
        <v>0</v>
      </c>
      <c r="GI51" s="40">
        <v>2.9611781963573649E-4</v>
      </c>
      <c r="GJ51" s="40">
        <v>4.0144379986845077E-5</v>
      </c>
      <c r="GK51" s="40">
        <v>2.4802719226022776E-4</v>
      </c>
      <c r="GL51" s="40">
        <v>1.3821205604694494E-4</v>
      </c>
      <c r="GM51" s="40">
        <v>2.8069541287088643E-4</v>
      </c>
      <c r="GN51" s="40">
        <v>3.458558623552303E-4</v>
      </c>
      <c r="GO51" s="40">
        <v>1.226848836116677E-3</v>
      </c>
      <c r="GP51" s="40">
        <v>3.6728501959724137E-3</v>
      </c>
      <c r="GQ51" s="40">
        <v>1.3113689750718696E-3</v>
      </c>
      <c r="GR51" s="40">
        <v>7.7413375334391035E-5</v>
      </c>
      <c r="GS51" s="40">
        <v>3.6867615223932425E-5</v>
      </c>
      <c r="GT51" s="40">
        <v>9.0222072307305978E-4</v>
      </c>
      <c r="GU51" s="40">
        <v>1.2156594498138597E-4</v>
      </c>
      <c r="GV51" s="40">
        <v>3.7196391752360928E-4</v>
      </c>
      <c r="GW51" s="40">
        <v>7.1994352454224375E-4</v>
      </c>
      <c r="GX51" s="40">
        <v>6.9099548355102167E-5</v>
      </c>
      <c r="GY51" s="40">
        <v>1.6715871234731689E-5</v>
      </c>
      <c r="GZ51" s="40">
        <v>1.1879145035367715E-3</v>
      </c>
      <c r="HA51" s="40">
        <v>8.584308925290594E-5</v>
      </c>
      <c r="HB51" s="40">
        <v>2.8465241371499942E-5</v>
      </c>
      <c r="HC51" s="40">
        <v>1.6507539924994128E-5</v>
      </c>
      <c r="HD51" s="40">
        <v>1.4017952007200038E-5</v>
      </c>
      <c r="HE51" s="40">
        <v>9.3295616980859452E-6</v>
      </c>
      <c r="HF51" s="40">
        <v>2.2921380843615151E-6</v>
      </c>
      <c r="HG51" s="40">
        <v>7.1413360717524348E-5</v>
      </c>
      <c r="HH51" s="40">
        <v>1.0095095712409801E-4</v>
      </c>
      <c r="HI51" s="40">
        <v>5.6728395633108086E-4</v>
      </c>
      <c r="HJ51" s="40">
        <v>1.8556043827993965E-5</v>
      </c>
      <c r="HK51" s="40">
        <v>0</v>
      </c>
      <c r="HL51" s="40">
        <v>4.5217822376347065E-5</v>
      </c>
      <c r="HM51" s="40">
        <v>4.4053005621188729E-5</v>
      </c>
      <c r="HN51" s="40">
        <v>5.6787317635820001E-5</v>
      </c>
      <c r="HO51" s="40">
        <v>1.5936349906136615E-5</v>
      </c>
      <c r="HP51" s="40">
        <v>2.1071780655447724E-5</v>
      </c>
      <c r="HQ51" s="40">
        <v>3.9215000722494164E-5</v>
      </c>
      <c r="HR51" s="40">
        <v>5.3341073240703537E-5</v>
      </c>
      <c r="HS51" s="40">
        <v>2.9200185450474525E-5</v>
      </c>
      <c r="HT51" s="40">
        <v>2.801832194262831E-5</v>
      </c>
      <c r="HU51" s="40">
        <v>6.4820171456692803E-5</v>
      </c>
      <c r="HV51" s="40">
        <v>2.4429682629400125E-5</v>
      </c>
      <c r="HW51" s="40">
        <v>5.8923648722994219E-5</v>
      </c>
      <c r="HX51" s="40">
        <v>1.6511797527127636E-5</v>
      </c>
      <c r="HY51" s="40">
        <v>3.9197716060283968E-5</v>
      </c>
      <c r="HZ51" s="40">
        <v>3.3591554028670798E-5</v>
      </c>
      <c r="IA51" s="40">
        <v>2.0950408546611208E-5</v>
      </c>
      <c r="IB51" s="40">
        <v>4.3187053986201067E-5</v>
      </c>
      <c r="IC51" s="40">
        <v>2.9983463702004556E-4</v>
      </c>
      <c r="ID51" s="40">
        <v>2.3061520013333051E-5</v>
      </c>
      <c r="IE51" s="40">
        <v>4.9596868338110155E-3</v>
      </c>
      <c r="IF51" s="40">
        <v>3.272772628992924E-5</v>
      </c>
      <c r="IG51" s="40">
        <v>4.2851262286834091E-5</v>
      </c>
      <c r="IH51" s="40">
        <v>2.774344652820102E-5</v>
      </c>
      <c r="II51" s="40">
        <v>4.6992591242064029E-5</v>
      </c>
      <c r="IJ51" s="40">
        <v>3.8037038834049341E-5</v>
      </c>
      <c r="IK51" s="40">
        <v>3.4335668301440733E-5</v>
      </c>
      <c r="IL51" s="40">
        <v>7.9798239963787055E-6</v>
      </c>
      <c r="IM51" s="40">
        <v>3.7461122092478745E-5</v>
      </c>
      <c r="IN51" s="40">
        <v>1.0441096385669675</v>
      </c>
      <c r="IO51" s="40">
        <v>0.91722954781405108</v>
      </c>
    </row>
    <row r="52" spans="2:249" x14ac:dyDescent="0.15">
      <c r="B52" s="155" t="s">
        <v>78</v>
      </c>
      <c r="C52" s="41" t="s">
        <v>970</v>
      </c>
      <c r="D52" s="62">
        <v>0.69600275145215529</v>
      </c>
      <c r="E52" s="61">
        <v>5.7321919902170587E-3</v>
      </c>
      <c r="F52" s="61">
        <v>0.91107654666200621</v>
      </c>
      <c r="G52" s="61">
        <v>8.8923453337993785E-2</v>
      </c>
      <c r="H52" s="61">
        <v>0.47992575701331064</v>
      </c>
      <c r="I52" s="61">
        <v>0.25850877658164079</v>
      </c>
      <c r="J52" s="61">
        <v>3.0773592327466398E-5</v>
      </c>
      <c r="K52" s="73">
        <v>4.3644270032348727E-2</v>
      </c>
      <c r="L52" s="61">
        <v>4.1629103250782201E-2</v>
      </c>
      <c r="N52" s="158" t="s">
        <v>518</v>
      </c>
      <c r="O52" s="97">
        <v>28773</v>
      </c>
      <c r="P52" s="183">
        <f>O52/O$54</f>
        <v>0.96385501808924023</v>
      </c>
      <c r="R52" s="17"/>
      <c r="S52" s="17"/>
      <c r="U52" s="161" t="s">
        <v>8</v>
      </c>
      <c r="V52" s="181">
        <f>概要表【係数】!E105</f>
        <v>1</v>
      </c>
      <c r="W52" s="181">
        <f>概要表【係数】!F105</f>
        <v>0.48362268518518514</v>
      </c>
      <c r="X52" s="181">
        <f>概要表【係数】!G105</f>
        <v>0.27955054012345681</v>
      </c>
      <c r="Y52" s="181">
        <f>概要表【係数】!H105</f>
        <v>1.0821759259259259E-7</v>
      </c>
      <c r="Z52" s="181">
        <f>概要表【係数】!I105</f>
        <v>1.0609567901234568E-7</v>
      </c>
      <c r="AB52" s="155" t="s">
        <v>78</v>
      </c>
      <c r="AC52" s="40" t="s">
        <v>970</v>
      </c>
      <c r="AD52" s="61">
        <v>0</v>
      </c>
      <c r="AE52" s="61">
        <v>0</v>
      </c>
      <c r="AF52" s="61">
        <v>0</v>
      </c>
      <c r="AG52" s="61">
        <v>0</v>
      </c>
      <c r="AH52" s="61">
        <v>0</v>
      </c>
      <c r="AI52" s="61">
        <v>0</v>
      </c>
      <c r="AJ52" s="61">
        <v>1.3861386138613863E-3</v>
      </c>
      <c r="AK52" s="61">
        <v>0</v>
      </c>
      <c r="AL52" s="61">
        <v>0</v>
      </c>
      <c r="AM52" s="61">
        <v>0</v>
      </c>
      <c r="AN52" s="61">
        <v>0</v>
      </c>
      <c r="AO52" s="61">
        <v>0</v>
      </c>
      <c r="AP52" s="61">
        <v>0</v>
      </c>
      <c r="AQ52" s="61">
        <v>8.1300813008130081E-5</v>
      </c>
      <c r="AR52" s="61">
        <v>7.295616563021386E-4</v>
      </c>
      <c r="AS52" s="61">
        <v>0</v>
      </c>
      <c r="AT52" s="61">
        <v>0</v>
      </c>
      <c r="AU52" s="61">
        <v>0</v>
      </c>
      <c r="AV52" s="61">
        <v>0</v>
      </c>
      <c r="AW52" s="61">
        <v>0</v>
      </c>
      <c r="AX52" s="61">
        <v>0</v>
      </c>
      <c r="AY52" s="61">
        <v>0</v>
      </c>
      <c r="AZ52" s="61">
        <v>0</v>
      </c>
      <c r="BA52" s="61">
        <v>0</v>
      </c>
      <c r="BB52" s="61">
        <v>0</v>
      </c>
      <c r="BC52" s="61">
        <v>0</v>
      </c>
      <c r="BD52" s="61">
        <v>0</v>
      </c>
      <c r="BE52" s="61">
        <v>0</v>
      </c>
      <c r="BF52" s="61">
        <v>3.2655826558265579E-3</v>
      </c>
      <c r="BG52" s="61">
        <v>0</v>
      </c>
      <c r="BH52" s="61">
        <v>0</v>
      </c>
      <c r="BI52" s="61">
        <v>0</v>
      </c>
      <c r="BJ52" s="61">
        <v>3.7317468902109245E-4</v>
      </c>
      <c r="BK52" s="61">
        <v>3.3333333333333335E-3</v>
      </c>
      <c r="BL52" s="61">
        <v>1.7351598173515981E-3</v>
      </c>
      <c r="BM52" s="61">
        <v>0</v>
      </c>
      <c r="BN52" s="61">
        <v>9.6269554753309263E-7</v>
      </c>
      <c r="BO52" s="61">
        <v>2.0762711864406778E-3</v>
      </c>
      <c r="BP52" s="61">
        <v>4.2349436050223452E-4</v>
      </c>
      <c r="BQ52" s="61">
        <v>0</v>
      </c>
      <c r="BR52" s="61">
        <v>1.0959241472725033E-4</v>
      </c>
      <c r="BS52" s="61">
        <v>4.8674959437533804E-5</v>
      </c>
      <c r="BT52" s="61">
        <v>7.1103982892274794E-4</v>
      </c>
      <c r="BU52" s="61">
        <v>3.8460173851339366E-3</v>
      </c>
      <c r="BV52" s="61">
        <v>0.13772127061568648</v>
      </c>
      <c r="BW52" s="61">
        <v>2.6172560822673692E-3</v>
      </c>
      <c r="BX52" s="61">
        <v>0</v>
      </c>
      <c r="BY52" s="61">
        <v>1.9179389312977096E-3</v>
      </c>
      <c r="BZ52" s="61">
        <v>4.3972179289026277E-3</v>
      </c>
      <c r="CA52" s="61">
        <v>0</v>
      </c>
      <c r="CB52" s="61">
        <v>2.5619834710743803E-3</v>
      </c>
      <c r="CC52" s="61">
        <v>2.2868661592465159E-4</v>
      </c>
      <c r="CD52" s="61">
        <v>9.6774193548387097E-4</v>
      </c>
      <c r="CE52" s="61">
        <v>8.902691511387163E-4</v>
      </c>
      <c r="CF52" s="61">
        <v>3.0202154702820483E-4</v>
      </c>
      <c r="CG52" s="61">
        <v>3.7748656396987775E-4</v>
      </c>
      <c r="CH52" s="61">
        <v>9.8119849956954867E-4</v>
      </c>
      <c r="CI52" s="61">
        <v>4.870759110875659E-3</v>
      </c>
      <c r="CJ52" s="61">
        <v>1.2714359951498354E-3</v>
      </c>
      <c r="CK52" s="61">
        <v>1.2218828103304638E-4</v>
      </c>
      <c r="CL52" s="61">
        <v>0</v>
      </c>
      <c r="CM52" s="61">
        <v>2.4932953402614816E-5</v>
      </c>
      <c r="CN52" s="61">
        <v>1.2016021361815755E-4</v>
      </c>
      <c r="CO52" s="61">
        <v>2.0853951647108724E-4</v>
      </c>
      <c r="CP52" s="61">
        <v>1.1904761904761905E-5</v>
      </c>
      <c r="CQ52" s="61">
        <v>0</v>
      </c>
      <c r="CR52" s="61">
        <v>3.1117749564351506E-5</v>
      </c>
      <c r="CS52" s="61">
        <v>2.3541257131898165E-4</v>
      </c>
      <c r="CT52" s="61">
        <v>0</v>
      </c>
      <c r="CU52" s="61">
        <v>3.1633353349918501E-6</v>
      </c>
      <c r="CV52" s="61">
        <v>0</v>
      </c>
      <c r="CW52" s="61">
        <v>0</v>
      </c>
      <c r="CX52" s="61">
        <v>0</v>
      </c>
      <c r="CY52" s="61">
        <v>0</v>
      </c>
      <c r="CZ52" s="61">
        <v>1.8650751358840453E-5</v>
      </c>
      <c r="DA52" s="61">
        <v>1.5328933361720245E-5</v>
      </c>
      <c r="DB52" s="61">
        <v>0</v>
      </c>
      <c r="DC52" s="61">
        <v>5.7455540355677159E-5</v>
      </c>
      <c r="DD52" s="61">
        <v>0</v>
      </c>
      <c r="DE52" s="61">
        <v>1.2944983818770226E-4</v>
      </c>
      <c r="DF52" s="61">
        <v>8.2051282051282047E-5</v>
      </c>
      <c r="DG52" s="61">
        <v>1.3844063190079835E-4</v>
      </c>
      <c r="DH52" s="61">
        <v>4.0578239918843524E-5</v>
      </c>
      <c r="DI52" s="61">
        <v>3.9840637450199203E-6</v>
      </c>
      <c r="DJ52" s="61">
        <v>0</v>
      </c>
      <c r="DK52" s="61">
        <v>0</v>
      </c>
      <c r="DL52" s="61">
        <v>2.6525198938992044E-5</v>
      </c>
      <c r="DM52" s="61">
        <v>0</v>
      </c>
      <c r="DN52" s="61">
        <v>1.3759092209107283E-5</v>
      </c>
      <c r="DO52" s="61">
        <v>0</v>
      </c>
      <c r="DP52" s="61">
        <v>0</v>
      </c>
      <c r="DQ52" s="61">
        <v>0</v>
      </c>
      <c r="DR52" s="61">
        <v>0</v>
      </c>
      <c r="DS52" s="61">
        <v>0</v>
      </c>
      <c r="DT52" s="61">
        <v>0</v>
      </c>
      <c r="DU52" s="61">
        <v>0</v>
      </c>
      <c r="DV52" s="61">
        <v>8.9305162274014375E-5</v>
      </c>
      <c r="DW52" s="61">
        <v>0</v>
      </c>
      <c r="DX52" s="61">
        <v>6.9527896995708147E-2</v>
      </c>
      <c r="DY52" s="61">
        <v>9.8057594416485214E-6</v>
      </c>
      <c r="DZ52" s="61">
        <v>0</v>
      </c>
      <c r="EA52" s="61">
        <v>0</v>
      </c>
      <c r="EB52" s="61">
        <v>0</v>
      </c>
      <c r="EC52" s="61">
        <v>5.9379904143869034E-6</v>
      </c>
      <c r="ED52" s="61">
        <v>5.8628318584070801E-5</v>
      </c>
      <c r="EE52" s="61">
        <v>0</v>
      </c>
      <c r="EF52" s="61">
        <v>0</v>
      </c>
      <c r="EG52" s="61">
        <v>1.9146537563486925E-3</v>
      </c>
      <c r="EI52" s="155" t="s">
        <v>78</v>
      </c>
      <c r="EJ52" s="40" t="s">
        <v>970</v>
      </c>
      <c r="EK52" s="73">
        <v>6.8805289249185695E-5</v>
      </c>
      <c r="EL52" s="61">
        <v>3.7184944400679595E-5</v>
      </c>
      <c r="EM52" s="61">
        <v>2.6020768733350486E-5</v>
      </c>
      <c r="EN52" s="61">
        <v>8.8481641403732246E-5</v>
      </c>
      <c r="EO52" s="61">
        <v>2.9387896291983834E-5</v>
      </c>
      <c r="EP52" s="61">
        <v>0</v>
      </c>
      <c r="EQ52" s="61">
        <v>3.4952804459316617E-4</v>
      </c>
      <c r="ER52" s="61">
        <v>2.47888179213112E-5</v>
      </c>
      <c r="ES52" s="61">
        <v>0</v>
      </c>
      <c r="ET52" s="61">
        <v>0</v>
      </c>
      <c r="EU52" s="61">
        <v>0</v>
      </c>
      <c r="EV52" s="61">
        <v>4.1834022039083083E-5</v>
      </c>
      <c r="EW52" s="61">
        <v>2.3078454124485542E-5</v>
      </c>
      <c r="EX52" s="61">
        <v>6.0262182400116475E-5</v>
      </c>
      <c r="EY52" s="61">
        <v>8.6022063774091704E-5</v>
      </c>
      <c r="EZ52" s="61">
        <v>0</v>
      </c>
      <c r="FA52" s="61">
        <v>1.5209970075322853E-5</v>
      </c>
      <c r="FB52" s="61">
        <v>2.2155098416315984E-5</v>
      </c>
      <c r="FC52" s="61">
        <v>0</v>
      </c>
      <c r="FD52" s="61">
        <v>7.6163004050106071E-5</v>
      </c>
      <c r="FE52" s="61">
        <v>0</v>
      </c>
      <c r="FF52" s="61">
        <v>0</v>
      </c>
      <c r="FG52" s="61">
        <v>0</v>
      </c>
      <c r="FH52" s="61">
        <v>0</v>
      </c>
      <c r="FI52" s="61">
        <v>2.6567860403406364E-5</v>
      </c>
      <c r="FJ52" s="61">
        <v>2.0342610775155176E-5</v>
      </c>
      <c r="FK52" s="61">
        <v>0</v>
      </c>
      <c r="FL52" s="61">
        <v>0</v>
      </c>
      <c r="FM52" s="61">
        <v>3.2658088611031222E-4</v>
      </c>
      <c r="FN52" s="61">
        <v>4.7091225740099804E-5</v>
      </c>
      <c r="FO52" s="61">
        <v>2.0893814925061841E-5</v>
      </c>
      <c r="FP52" s="61">
        <v>0</v>
      </c>
      <c r="FQ52" s="61">
        <v>1.1104920500833312E-4</v>
      </c>
      <c r="FR52" s="61">
        <v>3.4237391161053498E-4</v>
      </c>
      <c r="FS52" s="61">
        <v>2.1532823344285566E-4</v>
      </c>
      <c r="FT52" s="61">
        <v>0</v>
      </c>
      <c r="FU52" s="61">
        <v>2.1331436628738041E-5</v>
      </c>
      <c r="FV52" s="61">
        <v>2.3019290563867895E-4</v>
      </c>
      <c r="FW52" s="61">
        <v>5.2338450803764529E-5</v>
      </c>
      <c r="FX52" s="61">
        <v>0</v>
      </c>
      <c r="FY52" s="61">
        <v>3.5279699635502377E-5</v>
      </c>
      <c r="FZ52" s="61">
        <v>4.353973479005205E-5</v>
      </c>
      <c r="GA52" s="61">
        <v>9.8551448988850872E-5</v>
      </c>
      <c r="GB52" s="61">
        <v>3.758052913131277E-4</v>
      </c>
      <c r="GC52" s="61">
        <v>1.0124255044674111</v>
      </c>
      <c r="GD52" s="61">
        <v>2.6642914262871553E-4</v>
      </c>
      <c r="GE52" s="61">
        <v>0</v>
      </c>
      <c r="GF52" s="61">
        <v>2.0492064041770298E-4</v>
      </c>
      <c r="GG52" s="61">
        <v>4.2159160302308792E-4</v>
      </c>
      <c r="GH52" s="61">
        <v>0</v>
      </c>
      <c r="GI52" s="61">
        <v>2.5561116117130638E-4</v>
      </c>
      <c r="GJ52" s="61">
        <v>3.9701125567201458E-5</v>
      </c>
      <c r="GK52" s="61">
        <v>1.0274661637082743E-4</v>
      </c>
      <c r="GL52" s="61">
        <v>1.0057046881569725E-4</v>
      </c>
      <c r="GM52" s="61">
        <v>6.1940148424775095E-5</v>
      </c>
      <c r="GN52" s="61">
        <v>7.0083302645406579E-5</v>
      </c>
      <c r="GO52" s="61">
        <v>1.2328784596093582E-4</v>
      </c>
      <c r="GP52" s="61">
        <v>4.6889563642815718E-4</v>
      </c>
      <c r="GQ52" s="61">
        <v>1.4397778812040964E-4</v>
      </c>
      <c r="GR52" s="61">
        <v>5.0973640162971123E-5</v>
      </c>
      <c r="GS52" s="61">
        <v>4.0868486894502454E-5</v>
      </c>
      <c r="GT52" s="61">
        <v>3.296642733819453E-5</v>
      </c>
      <c r="GU52" s="61">
        <v>6.1614300592395603E-5</v>
      </c>
      <c r="GV52" s="61">
        <v>6.5067646529843055E-5</v>
      </c>
      <c r="GW52" s="61">
        <v>4.5333019728393948E-5</v>
      </c>
      <c r="GX52" s="61">
        <v>8.5722767919701423E-5</v>
      </c>
      <c r="GY52" s="61">
        <v>1.9207425451899335E-5</v>
      </c>
      <c r="GZ52" s="61">
        <v>1.2554149356532859E-4</v>
      </c>
      <c r="HA52" s="61">
        <v>9.4897956098279998E-5</v>
      </c>
      <c r="HB52" s="61">
        <v>3.0807162883672037E-5</v>
      </c>
      <c r="HC52" s="61">
        <v>1.8006963846399612E-5</v>
      </c>
      <c r="HD52" s="61">
        <v>1.4346616598577729E-5</v>
      </c>
      <c r="HE52" s="61">
        <v>1.0001080866699961E-5</v>
      </c>
      <c r="HF52" s="61">
        <v>1.9603294324726568E-6</v>
      </c>
      <c r="HG52" s="61">
        <v>2.0917531408127395E-5</v>
      </c>
      <c r="HH52" s="61">
        <v>1.2647136454322199E-4</v>
      </c>
      <c r="HI52" s="61">
        <v>7.0514852829548478E-4</v>
      </c>
      <c r="HJ52" s="61">
        <v>1.4355968646550559E-5</v>
      </c>
      <c r="HK52" s="61">
        <v>0</v>
      </c>
      <c r="HL52" s="61">
        <v>6.1961046407760256E-5</v>
      </c>
      <c r="HM52" s="61">
        <v>4.1229567381530974E-5</v>
      </c>
      <c r="HN52" s="61">
        <v>4.4067787769379456E-5</v>
      </c>
      <c r="HO52" s="61">
        <v>1.5801341582995874E-5</v>
      </c>
      <c r="HP52" s="61">
        <v>2.0114699248408668E-5</v>
      </c>
      <c r="HQ52" s="61">
        <v>4.3639333330900839E-5</v>
      </c>
      <c r="HR52" s="61">
        <v>6.5693180926644783E-5</v>
      </c>
      <c r="HS52" s="61">
        <v>3.4884925076352956E-5</v>
      </c>
      <c r="HT52" s="61">
        <v>2.6662658648359973E-5</v>
      </c>
      <c r="HU52" s="61">
        <v>3.6468964573674565E-5</v>
      </c>
      <c r="HV52" s="61">
        <v>1.8272928062358385E-5</v>
      </c>
      <c r="HW52" s="61">
        <v>6.3914719602237361E-5</v>
      </c>
      <c r="HX52" s="61">
        <v>1.3747563079271454E-5</v>
      </c>
      <c r="HY52" s="61">
        <v>4.3716958513038173E-5</v>
      </c>
      <c r="HZ52" s="61">
        <v>3.1474264076881433E-5</v>
      </c>
      <c r="IA52" s="61">
        <v>1.6595826815767795E-5</v>
      </c>
      <c r="IB52" s="61">
        <v>4.9212281253241572E-5</v>
      </c>
      <c r="IC52" s="61">
        <v>3.8605810210025538E-4</v>
      </c>
      <c r="ID52" s="61">
        <v>2.6638302505586866E-5</v>
      </c>
      <c r="IE52" s="61">
        <v>6.2934939167549869E-3</v>
      </c>
      <c r="IF52" s="61">
        <v>2.2321547368832082E-5</v>
      </c>
      <c r="IG52" s="61">
        <v>3.7915131689441997E-5</v>
      </c>
      <c r="IH52" s="61">
        <v>2.2893547887402367E-5</v>
      </c>
      <c r="II52" s="61">
        <v>3.9285638494557845E-5</v>
      </c>
      <c r="IJ52" s="61">
        <v>4.0977405050628046E-5</v>
      </c>
      <c r="IK52" s="61">
        <v>3.2119854931744338E-5</v>
      </c>
      <c r="IL52" s="61">
        <v>6.5419379687653126E-6</v>
      </c>
      <c r="IM52" s="61">
        <v>3.3381936265491586E-5</v>
      </c>
      <c r="IN52" s="61">
        <v>1.0267347429384415</v>
      </c>
      <c r="IO52" s="61">
        <v>0.90196604762977706</v>
      </c>
    </row>
    <row r="53" spans="2:249" x14ac:dyDescent="0.15">
      <c r="B53" s="162" t="s">
        <v>79</v>
      </c>
      <c r="C53" s="116" t="s">
        <v>971</v>
      </c>
      <c r="D53" s="41">
        <v>0.70589278410667244</v>
      </c>
      <c r="E53" s="41">
        <v>4.8994511356258456E-3</v>
      </c>
      <c r="F53" s="40">
        <v>0.90799340514794868</v>
      </c>
      <c r="G53" s="120">
        <v>9.2006594852051315E-2</v>
      </c>
      <c r="H53" s="120">
        <v>0.44094306496112362</v>
      </c>
      <c r="I53" s="120">
        <v>0.24431527464258843</v>
      </c>
      <c r="J53" s="40">
        <v>4.8911378674064876E-4</v>
      </c>
      <c r="K53" s="81">
        <v>5.3799849510910457E-2</v>
      </c>
      <c r="L53" s="120">
        <v>5.3047404063205419E-2</v>
      </c>
      <c r="N53" s="158" t="s">
        <v>519</v>
      </c>
      <c r="O53" s="97">
        <v>1048</v>
      </c>
      <c r="P53" s="183">
        <f>O53/O$54</f>
        <v>3.5106525525927912E-2</v>
      </c>
      <c r="Q53" s="164"/>
      <c r="R53" s="17"/>
      <c r="S53" s="17"/>
      <c r="U53" s="161" t="s">
        <v>881</v>
      </c>
      <c r="V53" s="181">
        <f>概要表【係数】!E106</f>
        <v>0.25832847328042768</v>
      </c>
      <c r="W53" s="181">
        <f>概要表【係数】!F106</f>
        <v>0.12782908267724882</v>
      </c>
      <c r="X53" s="181">
        <f>概要表【係数】!G106</f>
        <v>6.1319440437700594E-2</v>
      </c>
      <c r="Y53" s="181">
        <f>概要表【係数】!H106</f>
        <v>1.7177862017215758E-8</v>
      </c>
      <c r="Z53" s="181">
        <f>概要表【係数】!I106</f>
        <v>1.547794868736031E-8</v>
      </c>
      <c r="AB53" s="162" t="s">
        <v>79</v>
      </c>
      <c r="AC53" s="120" t="s">
        <v>971</v>
      </c>
      <c r="AD53" s="40">
        <v>0</v>
      </c>
      <c r="AE53" s="40">
        <v>0</v>
      </c>
      <c r="AF53" s="40">
        <v>7.7819956616052063E-3</v>
      </c>
      <c r="AG53" s="40">
        <v>0</v>
      </c>
      <c r="AH53" s="40">
        <v>0</v>
      </c>
      <c r="AI53" s="40">
        <v>0</v>
      </c>
      <c r="AJ53" s="40">
        <v>0</v>
      </c>
      <c r="AK53" s="40">
        <v>0</v>
      </c>
      <c r="AL53" s="40">
        <v>0</v>
      </c>
      <c r="AM53" s="40">
        <v>0</v>
      </c>
      <c r="AN53" s="40">
        <v>0</v>
      </c>
      <c r="AO53" s="40">
        <v>0</v>
      </c>
      <c r="AP53" s="40">
        <v>0</v>
      </c>
      <c r="AQ53" s="40">
        <v>0</v>
      </c>
      <c r="AR53" s="40">
        <v>0</v>
      </c>
      <c r="AS53" s="40">
        <v>0</v>
      </c>
      <c r="AT53" s="40">
        <v>0</v>
      </c>
      <c r="AU53" s="40">
        <v>0</v>
      </c>
      <c r="AV53" s="40">
        <v>0</v>
      </c>
      <c r="AW53" s="40">
        <v>0</v>
      </c>
      <c r="AX53" s="40">
        <v>0</v>
      </c>
      <c r="AY53" s="40">
        <v>0</v>
      </c>
      <c r="AZ53" s="40">
        <v>0</v>
      </c>
      <c r="BA53" s="40">
        <v>0</v>
      </c>
      <c r="BB53" s="40">
        <v>0</v>
      </c>
      <c r="BC53" s="40">
        <v>0</v>
      </c>
      <c r="BD53" s="40">
        <v>0</v>
      </c>
      <c r="BE53" s="40">
        <v>0</v>
      </c>
      <c r="BF53" s="40">
        <v>0</v>
      </c>
      <c r="BG53" s="40">
        <v>0</v>
      </c>
      <c r="BH53" s="40">
        <v>0</v>
      </c>
      <c r="BI53" s="40">
        <v>0</v>
      </c>
      <c r="BJ53" s="40">
        <v>0</v>
      </c>
      <c r="BK53" s="40">
        <v>0</v>
      </c>
      <c r="BL53" s="40">
        <v>0</v>
      </c>
      <c r="BM53" s="40">
        <v>0</v>
      </c>
      <c r="BN53" s="40">
        <v>0</v>
      </c>
      <c r="BO53" s="40">
        <v>0</v>
      </c>
      <c r="BP53" s="40">
        <v>0</v>
      </c>
      <c r="BQ53" s="40">
        <v>0</v>
      </c>
      <c r="BR53" s="40">
        <v>0</v>
      </c>
      <c r="BS53" s="40">
        <v>3.7858301784748513E-5</v>
      </c>
      <c r="BT53" s="40">
        <v>1.3365410318096767E-5</v>
      </c>
      <c r="BU53" s="40">
        <v>2.0746851161965586E-3</v>
      </c>
      <c r="BV53" s="40">
        <v>6.0810309169008854E-3</v>
      </c>
      <c r="BW53" s="40">
        <v>7.954477050413844E-2</v>
      </c>
      <c r="BX53" s="40">
        <v>0</v>
      </c>
      <c r="BY53" s="40">
        <v>0</v>
      </c>
      <c r="BZ53" s="40">
        <v>1.9165378670788255E-3</v>
      </c>
      <c r="CA53" s="40">
        <v>0</v>
      </c>
      <c r="CB53" s="40">
        <v>7.8512396694214873E-4</v>
      </c>
      <c r="CC53" s="40">
        <v>0</v>
      </c>
      <c r="CD53" s="40">
        <v>0</v>
      </c>
      <c r="CE53" s="40">
        <v>1.7391304347826085E-3</v>
      </c>
      <c r="CF53" s="40">
        <v>1.6462897954242829E-4</v>
      </c>
      <c r="CG53" s="40">
        <v>2.297501257756163E-4</v>
      </c>
      <c r="CH53" s="40">
        <v>3.4144016726109949E-4</v>
      </c>
      <c r="CI53" s="40">
        <v>2.0142153941240097E-3</v>
      </c>
      <c r="CJ53" s="40">
        <v>2.7282175645245105E-4</v>
      </c>
      <c r="CK53" s="40">
        <v>4.6653707303526799E-4</v>
      </c>
      <c r="CL53" s="40">
        <v>2.3801428085685144E-5</v>
      </c>
      <c r="CM53" s="40">
        <v>3.4570901776734828E-4</v>
      </c>
      <c r="CN53" s="40">
        <v>0</v>
      </c>
      <c r="CO53" s="40">
        <v>4.3828644139686131E-5</v>
      </c>
      <c r="CP53" s="40">
        <v>0</v>
      </c>
      <c r="CQ53" s="40">
        <v>0</v>
      </c>
      <c r="CR53" s="40">
        <v>0</v>
      </c>
      <c r="CS53" s="40">
        <v>9.3973246392098581E-5</v>
      </c>
      <c r="CT53" s="40">
        <v>3.1841977440768524E-5</v>
      </c>
      <c r="CU53" s="40">
        <v>8.9297203397100463E-4</v>
      </c>
      <c r="CV53" s="40">
        <v>1.0813346014044321E-5</v>
      </c>
      <c r="CW53" s="40">
        <v>0</v>
      </c>
      <c r="CX53" s="40">
        <v>0</v>
      </c>
      <c r="CY53" s="40">
        <v>0</v>
      </c>
      <c r="CZ53" s="40">
        <v>0</v>
      </c>
      <c r="DA53" s="40">
        <v>1.2774111134766873E-6</v>
      </c>
      <c r="DB53" s="40">
        <v>0</v>
      </c>
      <c r="DC53" s="40">
        <v>9.8495212038303695E-6</v>
      </c>
      <c r="DD53" s="40">
        <v>0</v>
      </c>
      <c r="DE53" s="40">
        <v>9.7087378640776692E-5</v>
      </c>
      <c r="DF53" s="40">
        <v>1.0256410256410257E-4</v>
      </c>
      <c r="DG53" s="40">
        <v>5.6905045014438599E-5</v>
      </c>
      <c r="DH53" s="40">
        <v>5.8331219883337566E-5</v>
      </c>
      <c r="DI53" s="40">
        <v>1.5936254980079681E-5</v>
      </c>
      <c r="DJ53" s="40">
        <v>2.1093867711315356E-5</v>
      </c>
      <c r="DK53" s="40">
        <v>0</v>
      </c>
      <c r="DL53" s="40">
        <v>1.5915119363395225E-4</v>
      </c>
      <c r="DM53" s="40">
        <v>1.7978173463526709E-3</v>
      </c>
      <c r="DN53" s="40">
        <v>2.8894480130479483E-3</v>
      </c>
      <c r="DO53" s="40">
        <v>0</v>
      </c>
      <c r="DP53" s="40">
        <v>0</v>
      </c>
      <c r="DQ53" s="40">
        <v>1.3654877089399114E-2</v>
      </c>
      <c r="DR53" s="40">
        <v>5.6212398639811662E-3</v>
      </c>
      <c r="DS53" s="40">
        <v>3.2653575025176234E-3</v>
      </c>
      <c r="DT53" s="40">
        <v>2.2165702738485122E-3</v>
      </c>
      <c r="DU53" s="40">
        <v>0</v>
      </c>
      <c r="DV53" s="40">
        <v>1.7664996732737965E-3</v>
      </c>
      <c r="DW53" s="40">
        <v>0</v>
      </c>
      <c r="DX53" s="40">
        <v>2.2834268735556291E-2</v>
      </c>
      <c r="DY53" s="40">
        <v>2.8797208242606023E-4</v>
      </c>
      <c r="DZ53" s="40">
        <v>3.6651234567901234E-5</v>
      </c>
      <c r="EA53" s="40">
        <v>0</v>
      </c>
      <c r="EB53" s="40">
        <v>9.8781692459664145E-6</v>
      </c>
      <c r="EC53" s="40">
        <v>3.6730712134707554E-3</v>
      </c>
      <c r="ED53" s="40">
        <v>4.4856194690265485E-4</v>
      </c>
      <c r="EE53" s="40">
        <v>2.4710767468499428E-2</v>
      </c>
      <c r="EF53" s="40">
        <v>0</v>
      </c>
      <c r="EG53" s="40">
        <v>1.7857603640231352E-3</v>
      </c>
      <c r="EI53" s="162" t="s">
        <v>79</v>
      </c>
      <c r="EJ53" s="120" t="s">
        <v>971</v>
      </c>
      <c r="EK53" s="81">
        <v>4.9432904296876988E-5</v>
      </c>
      <c r="EL53" s="120">
        <v>3.6340082225253795E-5</v>
      </c>
      <c r="EM53" s="120">
        <v>7.4309598413915161E-4</v>
      </c>
      <c r="EN53" s="120">
        <v>3.1809700088369546E-5</v>
      </c>
      <c r="EO53" s="120">
        <v>1.6154483988477454E-5</v>
      </c>
      <c r="EP53" s="120">
        <v>0</v>
      </c>
      <c r="EQ53" s="120">
        <v>8.3657482289470664E-5</v>
      </c>
      <c r="ER53" s="120">
        <v>1.4591942706532167E-5</v>
      </c>
      <c r="ES53" s="120">
        <v>0</v>
      </c>
      <c r="ET53" s="120">
        <v>0</v>
      </c>
      <c r="EU53" s="120">
        <v>0</v>
      </c>
      <c r="EV53" s="120">
        <v>1.9429653405605833E-5</v>
      </c>
      <c r="EW53" s="120">
        <v>1.5054591992348575E-5</v>
      </c>
      <c r="EX53" s="120">
        <v>2.3705737788907836E-5</v>
      </c>
      <c r="EY53" s="120">
        <v>1.3200678369844794E-5</v>
      </c>
      <c r="EZ53" s="120">
        <v>0</v>
      </c>
      <c r="FA53" s="120">
        <v>1.1110231846521187E-5</v>
      </c>
      <c r="FB53" s="120">
        <v>1.3619733146114233E-5</v>
      </c>
      <c r="FC53" s="120">
        <v>0</v>
      </c>
      <c r="FD53" s="120">
        <v>2.9966623488124588E-5</v>
      </c>
      <c r="FE53" s="120">
        <v>0</v>
      </c>
      <c r="FF53" s="120">
        <v>0</v>
      </c>
      <c r="FG53" s="120">
        <v>0</v>
      </c>
      <c r="FH53" s="120">
        <v>0</v>
      </c>
      <c r="FI53" s="120">
        <v>1.2500835274342962E-5</v>
      </c>
      <c r="FJ53" s="120">
        <v>1.1314543127830015E-5</v>
      </c>
      <c r="FK53" s="120">
        <v>0</v>
      </c>
      <c r="FL53" s="120">
        <v>0</v>
      </c>
      <c r="FM53" s="120">
        <v>1.3898219787230739E-5</v>
      </c>
      <c r="FN53" s="120">
        <v>1.9553877084454185E-5</v>
      </c>
      <c r="FO53" s="120">
        <v>1.4956875761132177E-5</v>
      </c>
      <c r="FP53" s="120">
        <v>0</v>
      </c>
      <c r="FQ53" s="120">
        <v>3.0643525403558027E-5</v>
      </c>
      <c r="FR53" s="120">
        <v>1.7404181170183468E-5</v>
      </c>
      <c r="FS53" s="120">
        <v>2.6827002694852451E-5</v>
      </c>
      <c r="FT53" s="120">
        <v>0</v>
      </c>
      <c r="FU53" s="120">
        <v>8.4261430416078692E-6</v>
      </c>
      <c r="FV53" s="120">
        <v>1.8327847604307179E-5</v>
      </c>
      <c r="FW53" s="120">
        <v>1.0242567974359256E-5</v>
      </c>
      <c r="FX53" s="120">
        <v>0</v>
      </c>
      <c r="FY53" s="120">
        <v>1.2444239972948754E-5</v>
      </c>
      <c r="FZ53" s="120">
        <v>2.0147220025092677E-5</v>
      </c>
      <c r="GA53" s="120">
        <v>1.6240833371912413E-5</v>
      </c>
      <c r="GB53" s="120">
        <v>2.0790734660414235E-4</v>
      </c>
      <c r="GC53" s="120">
        <v>5.8472355526796734E-4</v>
      </c>
      <c r="GD53" s="120">
        <v>1.0073866812073036</v>
      </c>
      <c r="GE53" s="120">
        <v>0</v>
      </c>
      <c r="GF53" s="120">
        <v>1.6427308311795829E-5</v>
      </c>
      <c r="GG53" s="120">
        <v>1.9205823244268261E-4</v>
      </c>
      <c r="GH53" s="120">
        <v>0</v>
      </c>
      <c r="GI53" s="120">
        <v>8.4599192505483214E-5</v>
      </c>
      <c r="GJ53" s="120">
        <v>1.1770487548654742E-5</v>
      </c>
      <c r="GK53" s="120">
        <v>9.9344917542011804E-6</v>
      </c>
      <c r="GL53" s="120">
        <v>1.7265359738268855E-4</v>
      </c>
      <c r="GM53" s="120">
        <v>2.9597182499083867E-5</v>
      </c>
      <c r="GN53" s="120">
        <v>3.6441763156616683E-5</v>
      </c>
      <c r="GO53" s="120">
        <v>4.7815830715099948E-5</v>
      </c>
      <c r="GP53" s="120">
        <v>2.042913439764915E-4</v>
      </c>
      <c r="GQ53" s="120">
        <v>4.0753135581544324E-5</v>
      </c>
      <c r="GR53" s="120">
        <v>6.4569140351564217E-5</v>
      </c>
      <c r="GS53" s="120">
        <v>2.062687935685368E-5</v>
      </c>
      <c r="GT53" s="120">
        <v>4.9079822707885306E-5</v>
      </c>
      <c r="GU53" s="120">
        <v>2.2105864501702422E-5</v>
      </c>
      <c r="GV53" s="120">
        <v>3.1158732851803773E-5</v>
      </c>
      <c r="GW53" s="120">
        <v>2.2136268470947614E-5</v>
      </c>
      <c r="GX53" s="120">
        <v>3.0951877014143012E-5</v>
      </c>
      <c r="GY53" s="120">
        <v>7.8466164486438644E-6</v>
      </c>
      <c r="GZ53" s="120">
        <v>4.9605716087691609E-5</v>
      </c>
      <c r="HA53" s="120">
        <v>4.5526383652468631E-5</v>
      </c>
      <c r="HB53" s="120">
        <v>1.0047443938604613E-4</v>
      </c>
      <c r="HC53" s="120">
        <v>1.7277295862229119E-5</v>
      </c>
      <c r="HD53" s="120">
        <v>1.0010962313970401E-5</v>
      </c>
      <c r="HE53" s="120">
        <v>6.0892544271910985E-6</v>
      </c>
      <c r="HF53" s="120">
        <v>1.2843807536206989E-6</v>
      </c>
      <c r="HG53" s="120">
        <v>1.1536629167343839E-5</v>
      </c>
      <c r="HH53" s="120">
        <v>4.8311598405683084E-5</v>
      </c>
      <c r="HI53" s="120">
        <v>2.5289514643137955E-4</v>
      </c>
      <c r="HJ53" s="120">
        <v>8.5454847504878212E-6</v>
      </c>
      <c r="HK53" s="120">
        <v>0</v>
      </c>
      <c r="HL53" s="120">
        <v>4.0512313228685998E-5</v>
      </c>
      <c r="HM53" s="120">
        <v>3.3163588691870636E-5</v>
      </c>
      <c r="HN53" s="120">
        <v>2.3350321507057175E-5</v>
      </c>
      <c r="HO53" s="120">
        <v>1.8514139925916166E-5</v>
      </c>
      <c r="HP53" s="120">
        <v>1.6738434945839529E-5</v>
      </c>
      <c r="HQ53" s="120">
        <v>3.6355402655536179E-5</v>
      </c>
      <c r="HR53" s="120">
        <v>2.7690470219407046E-5</v>
      </c>
      <c r="HS53" s="120">
        <v>3.8226937235472015E-5</v>
      </c>
      <c r="HT53" s="120">
        <v>1.9742233919523594E-4</v>
      </c>
      <c r="HU53" s="120">
        <v>2.8557088545381277E-4</v>
      </c>
      <c r="HV53" s="120">
        <v>1.1726343001361391E-5</v>
      </c>
      <c r="HW53" s="120">
        <v>3.9277628207946373E-5</v>
      </c>
      <c r="HX53" s="120">
        <v>1.2818307531474045E-3</v>
      </c>
      <c r="HY53" s="120">
        <v>5.562265617557444E-4</v>
      </c>
      <c r="HZ53" s="120">
        <v>3.2910135022432333E-4</v>
      </c>
      <c r="IA53" s="120">
        <v>2.2657781112598549E-4</v>
      </c>
      <c r="IB53" s="120">
        <v>3.3992857338740097E-5</v>
      </c>
      <c r="IC53" s="120">
        <v>2.9645220022691729E-4</v>
      </c>
      <c r="ID53" s="120">
        <v>2.1798711462573588E-5</v>
      </c>
      <c r="IE53" s="120">
        <v>2.1383345020018446E-3</v>
      </c>
      <c r="IF53" s="120">
        <v>4.0542108044080938E-5</v>
      </c>
      <c r="IG53" s="120">
        <v>2.6089742181119453E-5</v>
      </c>
      <c r="IH53" s="120">
        <v>1.6038619545555183E-5</v>
      </c>
      <c r="II53" s="120">
        <v>2.5853038755116468E-5</v>
      </c>
      <c r="IJ53" s="120">
        <v>3.6560054618025103E-4</v>
      </c>
      <c r="IK53" s="120">
        <v>6.0037843354995785E-5</v>
      </c>
      <c r="IL53" s="120">
        <v>2.3023384920387467E-3</v>
      </c>
      <c r="IM53" s="120">
        <v>8.0790175912756588E-5</v>
      </c>
      <c r="IN53" s="40">
        <v>1.0197299390276211</v>
      </c>
      <c r="IO53" s="40">
        <v>0.89581246673527815</v>
      </c>
    </row>
    <row r="54" spans="2:249" x14ac:dyDescent="0.15">
      <c r="B54" s="155" t="s">
        <v>80</v>
      </c>
      <c r="C54" s="41" t="s">
        <v>972</v>
      </c>
      <c r="D54" s="41">
        <v>0.23858301323090056</v>
      </c>
      <c r="E54" s="41">
        <v>9.3896713615023476E-3</v>
      </c>
      <c r="F54" s="40">
        <v>0.99999999999999978</v>
      </c>
      <c r="G54" s="40">
        <v>0</v>
      </c>
      <c r="H54" s="40">
        <v>0</v>
      </c>
      <c r="I54" s="40">
        <v>0</v>
      </c>
      <c r="J54" s="40">
        <v>6.6894081855116886E-6</v>
      </c>
      <c r="K54" s="54">
        <v>0</v>
      </c>
      <c r="L54" s="40">
        <v>0</v>
      </c>
      <c r="N54" s="158" t="s">
        <v>523</v>
      </c>
      <c r="O54" s="97">
        <f>SUM(O51:O53)</f>
        <v>29852</v>
      </c>
      <c r="P54" s="176"/>
      <c r="Q54" s="164"/>
      <c r="R54" s="17"/>
      <c r="S54" s="17"/>
      <c r="U54" s="161" t="s">
        <v>882</v>
      </c>
      <c r="V54" s="181">
        <f>概要表【係数】!E107</f>
        <v>9.7733425223012246E-2</v>
      </c>
      <c r="W54" s="181">
        <f>概要表【係数】!F107</f>
        <v>5.8514573227661848E-2</v>
      </c>
      <c r="X54" s="181">
        <f>概要表【係数】!G107</f>
        <v>3.0842764044338753E-2</v>
      </c>
      <c r="Y54" s="181">
        <f>概要表【係数】!H107</f>
        <v>9.2739099161112866E-9</v>
      </c>
      <c r="Z54" s="181">
        <f>概要表【係数】!I107</f>
        <v>8.2846662344695927E-9</v>
      </c>
      <c r="AB54" s="155" t="s">
        <v>80</v>
      </c>
      <c r="AC54" s="40" t="s">
        <v>972</v>
      </c>
      <c r="AD54" s="40">
        <v>0</v>
      </c>
      <c r="AE54" s="40">
        <v>0</v>
      </c>
      <c r="AF54" s="40">
        <v>0</v>
      </c>
      <c r="AG54" s="40">
        <v>0</v>
      </c>
      <c r="AH54" s="40">
        <v>0</v>
      </c>
      <c r="AI54" s="40">
        <v>0</v>
      </c>
      <c r="AJ54" s="40">
        <v>0</v>
      </c>
      <c r="AK54" s="40">
        <v>0</v>
      </c>
      <c r="AL54" s="40">
        <v>0</v>
      </c>
      <c r="AM54" s="40">
        <v>0</v>
      </c>
      <c r="AN54" s="40">
        <v>0</v>
      </c>
      <c r="AO54" s="40">
        <v>0</v>
      </c>
      <c r="AP54" s="40">
        <v>0</v>
      </c>
      <c r="AQ54" s="40">
        <v>0</v>
      </c>
      <c r="AR54" s="40">
        <v>0</v>
      </c>
      <c r="AS54" s="40">
        <v>0</v>
      </c>
      <c r="AT54" s="40">
        <v>0</v>
      </c>
      <c r="AU54" s="40">
        <v>0</v>
      </c>
      <c r="AV54" s="40">
        <v>0</v>
      </c>
      <c r="AW54" s="40">
        <v>0</v>
      </c>
      <c r="AX54" s="40">
        <v>0</v>
      </c>
      <c r="AY54" s="40">
        <v>0</v>
      </c>
      <c r="AZ54" s="40">
        <v>0</v>
      </c>
      <c r="BA54" s="40">
        <v>0</v>
      </c>
      <c r="BB54" s="40">
        <v>0</v>
      </c>
      <c r="BC54" s="40">
        <v>0</v>
      </c>
      <c r="BD54" s="40">
        <v>0</v>
      </c>
      <c r="BE54" s="40">
        <v>0</v>
      </c>
      <c r="BF54" s="40">
        <v>0</v>
      </c>
      <c r="BG54" s="40">
        <v>0</v>
      </c>
      <c r="BH54" s="40">
        <v>0</v>
      </c>
      <c r="BI54" s="40">
        <v>0</v>
      </c>
      <c r="BJ54" s="40">
        <v>0</v>
      </c>
      <c r="BK54" s="40">
        <v>0</v>
      </c>
      <c r="BL54" s="40">
        <v>0</v>
      </c>
      <c r="BM54" s="40">
        <v>0</v>
      </c>
      <c r="BN54" s="40">
        <v>0</v>
      </c>
      <c r="BO54" s="40">
        <v>0</v>
      </c>
      <c r="BP54" s="40">
        <v>0</v>
      </c>
      <c r="BQ54" s="40">
        <v>0</v>
      </c>
      <c r="BR54" s="40">
        <v>0</v>
      </c>
      <c r="BS54" s="40">
        <v>0</v>
      </c>
      <c r="BT54" s="40">
        <v>7.1371291098636731E-4</v>
      </c>
      <c r="BU54" s="40">
        <v>5.481639169771155E-4</v>
      </c>
      <c r="BV54" s="40">
        <v>1.5723603966696716E-3</v>
      </c>
      <c r="BW54" s="40">
        <v>8.1931276649109611E-2</v>
      </c>
      <c r="BX54" s="40">
        <v>0</v>
      </c>
      <c r="BY54" s="40">
        <v>3.7958015267175571E-2</v>
      </c>
      <c r="BZ54" s="40">
        <v>6.5821741370427622E-2</v>
      </c>
      <c r="CA54" s="40">
        <v>0</v>
      </c>
      <c r="CB54" s="40">
        <v>0.2343801652892562</v>
      </c>
      <c r="CC54" s="40">
        <v>7.8424912244117753E-2</v>
      </c>
      <c r="CD54" s="40">
        <v>0.16193548387096773</v>
      </c>
      <c r="CE54" s="40">
        <v>0.26014492753623192</v>
      </c>
      <c r="CF54" s="40">
        <v>0</v>
      </c>
      <c r="CG54" s="40">
        <v>0</v>
      </c>
      <c r="CH54" s="40">
        <v>1.0631917968269585E-2</v>
      </c>
      <c r="CI54" s="40">
        <v>0</v>
      </c>
      <c r="CJ54" s="40">
        <v>2.1808418499913388E-3</v>
      </c>
      <c r="CK54" s="40">
        <v>4.5987225770619273E-3</v>
      </c>
      <c r="CL54" s="40">
        <v>0</v>
      </c>
      <c r="CM54" s="40">
        <v>0</v>
      </c>
      <c r="CN54" s="40">
        <v>0</v>
      </c>
      <c r="CO54" s="40">
        <v>0</v>
      </c>
      <c r="CP54" s="40">
        <v>0</v>
      </c>
      <c r="CQ54" s="40">
        <v>0</v>
      </c>
      <c r="CR54" s="40">
        <v>0</v>
      </c>
      <c r="CS54" s="40">
        <v>0</v>
      </c>
      <c r="CT54" s="40">
        <v>0</v>
      </c>
      <c r="CU54" s="40">
        <v>0</v>
      </c>
      <c r="CV54" s="40">
        <v>0</v>
      </c>
      <c r="CW54" s="40">
        <v>0</v>
      </c>
      <c r="CX54" s="40">
        <v>0</v>
      </c>
      <c r="CY54" s="40">
        <v>0</v>
      </c>
      <c r="CZ54" s="40">
        <v>0</v>
      </c>
      <c r="DA54" s="40">
        <v>0</v>
      </c>
      <c r="DB54" s="40">
        <v>0</v>
      </c>
      <c r="DC54" s="40">
        <v>0</v>
      </c>
      <c r="DD54" s="40">
        <v>0</v>
      </c>
      <c r="DE54" s="40">
        <v>0</v>
      </c>
      <c r="DF54" s="40">
        <v>0</v>
      </c>
      <c r="DG54" s="40">
        <v>0</v>
      </c>
      <c r="DH54" s="40">
        <v>0</v>
      </c>
      <c r="DI54" s="40">
        <v>0</v>
      </c>
      <c r="DJ54" s="40">
        <v>0</v>
      </c>
      <c r="DK54" s="40">
        <v>0</v>
      </c>
      <c r="DL54" s="40">
        <v>0</v>
      </c>
      <c r="DM54" s="40">
        <v>0</v>
      </c>
      <c r="DN54" s="40">
        <v>0</v>
      </c>
      <c r="DO54" s="40">
        <v>0</v>
      </c>
      <c r="DP54" s="40">
        <v>4.9160118286807693E-5</v>
      </c>
      <c r="DQ54" s="40">
        <v>0</v>
      </c>
      <c r="DR54" s="40">
        <v>0</v>
      </c>
      <c r="DS54" s="40">
        <v>0</v>
      </c>
      <c r="DT54" s="40">
        <v>0</v>
      </c>
      <c r="DU54" s="40">
        <v>0</v>
      </c>
      <c r="DV54" s="40">
        <v>0</v>
      </c>
      <c r="DW54" s="40">
        <v>0</v>
      </c>
      <c r="DX54" s="40">
        <v>1.9265846814130076E-2</v>
      </c>
      <c r="DY54" s="40">
        <v>0</v>
      </c>
      <c r="DZ54" s="40">
        <v>0</v>
      </c>
      <c r="EA54" s="40">
        <v>0</v>
      </c>
      <c r="EB54" s="40">
        <v>0</v>
      </c>
      <c r="EC54" s="40">
        <v>0</v>
      </c>
      <c r="ED54" s="40">
        <v>0</v>
      </c>
      <c r="EE54" s="40">
        <v>0</v>
      </c>
      <c r="EF54" s="40">
        <v>0</v>
      </c>
      <c r="EG54" s="40">
        <v>2.0973340214360792E-3</v>
      </c>
      <c r="EI54" s="155" t="s">
        <v>80</v>
      </c>
      <c r="EJ54" s="40" t="s">
        <v>972</v>
      </c>
      <c r="EK54" s="54">
        <v>4.9238101543767604E-20</v>
      </c>
      <c r="EL54" s="40">
        <v>2.6797931526033737E-20</v>
      </c>
      <c r="EM54" s="40">
        <v>3.1691115483516006E-20</v>
      </c>
      <c r="EN54" s="40">
        <v>6.2744210414671203E-20</v>
      </c>
      <c r="EO54" s="40">
        <v>1.6861035236183052E-20</v>
      </c>
      <c r="EP54" s="40">
        <v>0</v>
      </c>
      <c r="EQ54" s="40">
        <v>1.5988003264012753E-19</v>
      </c>
      <c r="ER54" s="40">
        <v>1.76143081389669E-20</v>
      </c>
      <c r="ES54" s="40">
        <v>0</v>
      </c>
      <c r="ET54" s="40">
        <v>0</v>
      </c>
      <c r="EU54" s="40">
        <v>0</v>
      </c>
      <c r="EV54" s="40">
        <v>2.9733670383283538E-20</v>
      </c>
      <c r="EW54" s="40">
        <v>1.7152355450575135E-20</v>
      </c>
      <c r="EX54" s="40">
        <v>3.7856678218106687E-20</v>
      </c>
      <c r="EY54" s="40">
        <v>1.5622099964508037E-20</v>
      </c>
      <c r="EZ54" s="40">
        <v>0</v>
      </c>
      <c r="FA54" s="40">
        <v>1.0730562150470442E-20</v>
      </c>
      <c r="FB54" s="40">
        <v>1.5524083104704996E-20</v>
      </c>
      <c r="FC54" s="40">
        <v>0</v>
      </c>
      <c r="FD54" s="40">
        <v>5.4183703911430989E-20</v>
      </c>
      <c r="FE54" s="40">
        <v>0</v>
      </c>
      <c r="FF54" s="40">
        <v>0</v>
      </c>
      <c r="FG54" s="40">
        <v>0</v>
      </c>
      <c r="FH54" s="40">
        <v>0</v>
      </c>
      <c r="FI54" s="40">
        <v>1.8840830294045841E-20</v>
      </c>
      <c r="FJ54" s="40">
        <v>1.4461323995655214E-20</v>
      </c>
      <c r="FK54" s="40">
        <v>0</v>
      </c>
      <c r="FL54" s="40">
        <v>0</v>
      </c>
      <c r="FM54" s="40">
        <v>2.171271324438974E-20</v>
      </c>
      <c r="FN54" s="40">
        <v>3.3551258016238953E-20</v>
      </c>
      <c r="FO54" s="40">
        <v>1.4989115340719186E-20</v>
      </c>
      <c r="FP54" s="40">
        <v>0</v>
      </c>
      <c r="FQ54" s="40">
        <v>5.3985433532463433E-20</v>
      </c>
      <c r="FR54" s="40">
        <v>3.0444304467276501E-20</v>
      </c>
      <c r="FS54" s="40">
        <v>4.2272817367975927E-20</v>
      </c>
      <c r="FT54" s="40">
        <v>0</v>
      </c>
      <c r="FU54" s="40">
        <v>1.5108258043888033E-20</v>
      </c>
      <c r="FV54" s="40">
        <v>3.1106399623214355E-20</v>
      </c>
      <c r="FW54" s="40">
        <v>1.017066859816998E-20</v>
      </c>
      <c r="FX54" s="40">
        <v>0</v>
      </c>
      <c r="FY54" s="40">
        <v>1.8134492311930025E-20</v>
      </c>
      <c r="FZ54" s="40">
        <v>2.8378063018595331E-20</v>
      </c>
      <c r="GA54" s="40">
        <v>1.8389170497418804E-19</v>
      </c>
      <c r="GB54" s="40">
        <v>1.5428790101450172E-19</v>
      </c>
      <c r="GC54" s="40">
        <v>3.9099283462415589E-19</v>
      </c>
      <c r="GD54" s="40">
        <v>1.8353835647523136E-17</v>
      </c>
      <c r="GE54" s="40">
        <v>1</v>
      </c>
      <c r="GF54" s="40">
        <v>8.4548830400219877E-18</v>
      </c>
      <c r="GG54" s="40">
        <v>1.467862107166718E-17</v>
      </c>
      <c r="GH54" s="40">
        <v>0</v>
      </c>
      <c r="GI54" s="40">
        <v>5.2074010715648401E-17</v>
      </c>
      <c r="GJ54" s="40">
        <v>1.7460191726414339E-17</v>
      </c>
      <c r="GK54" s="40">
        <v>3.597678137142798E-17</v>
      </c>
      <c r="GL54" s="40">
        <v>5.7885880905681633E-17</v>
      </c>
      <c r="GM54" s="40">
        <v>5.4210401798146492E-19</v>
      </c>
      <c r="GN54" s="40">
        <v>4.9353348587727881E-19</v>
      </c>
      <c r="GO54" s="40">
        <v>2.7358430789649369E-18</v>
      </c>
      <c r="GP54" s="40">
        <v>2.2327982655231088E-20</v>
      </c>
      <c r="GQ54" s="40">
        <v>5.8883940431375879E-19</v>
      </c>
      <c r="GR54" s="40">
        <v>1.0521616913909401E-18</v>
      </c>
      <c r="GS54" s="40">
        <v>2.8868404467919485E-20</v>
      </c>
      <c r="GT54" s="40">
        <v>2.4864628874156047E-20</v>
      </c>
      <c r="GU54" s="40">
        <v>3.9882402292360005E-20</v>
      </c>
      <c r="GV54" s="40">
        <v>3.3812343229459523E-20</v>
      </c>
      <c r="GW54" s="40">
        <v>3.3689288967293174E-20</v>
      </c>
      <c r="GX54" s="40">
        <v>6.0840324104966092E-20</v>
      </c>
      <c r="GY54" s="40">
        <v>1.1565451890132375E-20</v>
      </c>
      <c r="GZ54" s="40">
        <v>7.265759891230696E-20</v>
      </c>
      <c r="HA54" s="40">
        <v>6.7509518958152791E-20</v>
      </c>
      <c r="HB54" s="40">
        <v>2.3311609342272386E-20</v>
      </c>
      <c r="HC54" s="40">
        <v>1.2969332188387243E-20</v>
      </c>
      <c r="HD54" s="40">
        <v>1.0245692834583907E-20</v>
      </c>
      <c r="HE54" s="40">
        <v>7.1025182400513184E-21</v>
      </c>
      <c r="HF54" s="40">
        <v>1.3706903582899417E-21</v>
      </c>
      <c r="HG54" s="40">
        <v>2.2336850349808878E-20</v>
      </c>
      <c r="HH54" s="40">
        <v>8.8851488823548385E-20</v>
      </c>
      <c r="HI54" s="40">
        <v>5.0049473330676302E-19</v>
      </c>
      <c r="HJ54" s="40">
        <v>5.469869236037828E-21</v>
      </c>
      <c r="HK54" s="40">
        <v>0</v>
      </c>
      <c r="HL54" s="40">
        <v>3.6037444254336517E-20</v>
      </c>
      <c r="HM54" s="40">
        <v>2.4340696954546902E-20</v>
      </c>
      <c r="HN54" s="40">
        <v>2.258174815873161E-20</v>
      </c>
      <c r="HO54" s="40">
        <v>8.8390008512758129E-21</v>
      </c>
      <c r="HP54" s="40">
        <v>1.4265863666564132E-20</v>
      </c>
      <c r="HQ54" s="40">
        <v>3.1867687353758259E-20</v>
      </c>
      <c r="HR54" s="40">
        <v>4.6955353591329973E-20</v>
      </c>
      <c r="HS54" s="40">
        <v>2.362703646774011E-20</v>
      </c>
      <c r="HT54" s="40">
        <v>2.3089839843773873E-20</v>
      </c>
      <c r="HU54" s="40">
        <v>3.0888363356015969E-20</v>
      </c>
      <c r="HV54" s="40">
        <v>1.3241815575796418E-20</v>
      </c>
      <c r="HW54" s="40">
        <v>5.6953118881366528E-20</v>
      </c>
      <c r="HX54" s="40">
        <v>3.2748182966861633E-20</v>
      </c>
      <c r="HY54" s="40">
        <v>4.0842903612712825E-20</v>
      </c>
      <c r="HZ54" s="40">
        <v>2.8145349071628138E-20</v>
      </c>
      <c r="IA54" s="40">
        <v>1.5763685035666855E-20</v>
      </c>
      <c r="IB54" s="40">
        <v>3.5450210371776396E-20</v>
      </c>
      <c r="IC54" s="40">
        <v>2.7757663841961843E-19</v>
      </c>
      <c r="ID54" s="40">
        <v>1.9341530267057472E-20</v>
      </c>
      <c r="IE54" s="40">
        <v>4.4692612622164839E-18</v>
      </c>
      <c r="IF54" s="40">
        <v>1.5950042565770973E-20</v>
      </c>
      <c r="IG54" s="40">
        <v>2.6827009536260147E-20</v>
      </c>
      <c r="IH54" s="40">
        <v>1.6362978956473E-20</v>
      </c>
      <c r="II54" s="40">
        <v>2.8125445150094664E-20</v>
      </c>
      <c r="IJ54" s="40">
        <v>3.5404764351258195E-20</v>
      </c>
      <c r="IK54" s="40">
        <v>2.0378791970784969E-20</v>
      </c>
      <c r="IL54" s="40">
        <v>5.2129928830547575E-20</v>
      </c>
      <c r="IM54" s="40">
        <v>2.5366301785627998E-20</v>
      </c>
      <c r="IN54" s="40">
        <v>1</v>
      </c>
      <c r="IO54" s="40">
        <v>0.8784801077719594</v>
      </c>
    </row>
    <row r="55" spans="2:249" x14ac:dyDescent="0.15">
      <c r="B55" s="155" t="s">
        <v>81</v>
      </c>
      <c r="C55" s="41" t="s">
        <v>973</v>
      </c>
      <c r="D55" s="41">
        <v>0.26374269279552931</v>
      </c>
      <c r="E55" s="41">
        <v>1.1204770217964139E-2</v>
      </c>
      <c r="F55" s="40">
        <v>0.99999999999999989</v>
      </c>
      <c r="G55" s="40">
        <v>0</v>
      </c>
      <c r="H55" s="40">
        <v>0.3589980916030534</v>
      </c>
      <c r="I55" s="40">
        <v>0.30938931297709926</v>
      </c>
      <c r="J55" s="40">
        <v>6.2381624672537279E-4</v>
      </c>
      <c r="K55" s="54">
        <v>0.10019083969465649</v>
      </c>
      <c r="L55" s="40">
        <v>9.82824427480916E-2</v>
      </c>
      <c r="Q55" s="164"/>
      <c r="R55" s="17"/>
      <c r="S55" s="17"/>
      <c r="AB55" s="155" t="s">
        <v>81</v>
      </c>
      <c r="AC55" s="40" t="s">
        <v>973</v>
      </c>
      <c r="AD55" s="40">
        <v>0</v>
      </c>
      <c r="AE55" s="40">
        <v>0</v>
      </c>
      <c r="AF55" s="40">
        <v>0</v>
      </c>
      <c r="AG55" s="40">
        <v>0</v>
      </c>
      <c r="AH55" s="40">
        <v>1.1017260374586852E-5</v>
      </c>
      <c r="AI55" s="40">
        <v>0</v>
      </c>
      <c r="AJ55" s="40">
        <v>0</v>
      </c>
      <c r="AK55" s="40">
        <v>1.0864447904972295E-6</v>
      </c>
      <c r="AL55" s="40">
        <v>0</v>
      </c>
      <c r="AM55" s="40">
        <v>0</v>
      </c>
      <c r="AN55" s="40">
        <v>0</v>
      </c>
      <c r="AO55" s="40">
        <v>0</v>
      </c>
      <c r="AP55" s="40">
        <v>0</v>
      </c>
      <c r="AQ55" s="40">
        <v>0</v>
      </c>
      <c r="AR55" s="40">
        <v>7.5838010010617325E-6</v>
      </c>
      <c r="AS55" s="40">
        <v>0</v>
      </c>
      <c r="AT55" s="40">
        <v>3.9370078740157478E-5</v>
      </c>
      <c r="AU55" s="40">
        <v>8.6393088552915766E-4</v>
      </c>
      <c r="AV55" s="40">
        <v>0</v>
      </c>
      <c r="AW55" s="40">
        <v>0</v>
      </c>
      <c r="AX55" s="40">
        <v>0</v>
      </c>
      <c r="AY55" s="40">
        <v>0</v>
      </c>
      <c r="AZ55" s="40">
        <v>0</v>
      </c>
      <c r="BA55" s="40">
        <v>0</v>
      </c>
      <c r="BB55" s="40">
        <v>1.3641530882910193E-5</v>
      </c>
      <c r="BC55" s="40">
        <v>4.1281799886475054E-6</v>
      </c>
      <c r="BD55" s="40">
        <v>0</v>
      </c>
      <c r="BE55" s="40">
        <v>0</v>
      </c>
      <c r="BF55" s="40">
        <v>0</v>
      </c>
      <c r="BG55" s="40">
        <v>2.2807617744326605E-6</v>
      </c>
      <c r="BH55" s="40">
        <v>0</v>
      </c>
      <c r="BI55" s="40">
        <v>0</v>
      </c>
      <c r="BJ55" s="40">
        <v>0</v>
      </c>
      <c r="BK55" s="40">
        <v>0</v>
      </c>
      <c r="BL55" s="40">
        <v>0</v>
      </c>
      <c r="BM55" s="40">
        <v>0</v>
      </c>
      <c r="BN55" s="40">
        <v>9.6269554753309263E-7</v>
      </c>
      <c r="BO55" s="40">
        <v>0</v>
      </c>
      <c r="BP55" s="40">
        <v>2.1281123643328369E-6</v>
      </c>
      <c r="BQ55" s="40">
        <v>0</v>
      </c>
      <c r="BR55" s="40">
        <v>2.9183598079054307E-4</v>
      </c>
      <c r="BS55" s="40">
        <v>5.4083288263926444E-6</v>
      </c>
      <c r="BT55" s="40">
        <v>5.9516172146484901E-3</v>
      </c>
      <c r="BU55" s="40">
        <v>2.0968600319318789E-3</v>
      </c>
      <c r="BV55" s="40">
        <v>5.5894362836082095E-3</v>
      </c>
      <c r="BW55" s="40">
        <v>3.1930022573363435E-2</v>
      </c>
      <c r="BX55" s="40">
        <v>0</v>
      </c>
      <c r="BY55" s="40">
        <v>0.17193702290076335</v>
      </c>
      <c r="BZ55" s="40">
        <v>3.7856774858320452E-2</v>
      </c>
      <c r="CA55" s="40">
        <v>0</v>
      </c>
      <c r="CB55" s="40">
        <v>0.12132231404958678</v>
      </c>
      <c r="CC55" s="40">
        <v>2.7666562402252109E-2</v>
      </c>
      <c r="CD55" s="40">
        <v>0.11870967741935484</v>
      </c>
      <c r="CE55" s="40">
        <v>8.3002070393374747E-2</v>
      </c>
      <c r="CF55" s="40">
        <v>5.3171528870596776E-4</v>
      </c>
      <c r="CG55" s="40">
        <v>4.7858620221524799E-4</v>
      </c>
      <c r="CH55" s="40">
        <v>8.5510699790923624E-3</v>
      </c>
      <c r="CI55" s="40">
        <v>9.6726486104672981E-4</v>
      </c>
      <c r="CJ55" s="40">
        <v>7.0240776026329465E-4</v>
      </c>
      <c r="CK55" s="40">
        <v>1.2885309636212162E-3</v>
      </c>
      <c r="CL55" s="40">
        <v>0</v>
      </c>
      <c r="CM55" s="40">
        <v>5.9545759302715394E-4</v>
      </c>
      <c r="CN55" s="40">
        <v>1.7556742323097463E-4</v>
      </c>
      <c r="CO55" s="40">
        <v>4.3121730524529902E-5</v>
      </c>
      <c r="CP55" s="40">
        <v>1.0770975056689343E-5</v>
      </c>
      <c r="CQ55" s="40">
        <v>5.2436666338937509E-6</v>
      </c>
      <c r="CR55" s="40">
        <v>2.4894199651481204E-6</v>
      </c>
      <c r="CS55" s="40">
        <v>2.0137124226878266E-5</v>
      </c>
      <c r="CT55" s="40">
        <v>0</v>
      </c>
      <c r="CU55" s="40">
        <v>2.7826627777301193E-5</v>
      </c>
      <c r="CV55" s="40">
        <v>4.2471696392511427E-5</v>
      </c>
      <c r="CW55" s="40">
        <v>0</v>
      </c>
      <c r="CX55" s="40">
        <v>0</v>
      </c>
      <c r="CY55" s="40">
        <v>0</v>
      </c>
      <c r="CZ55" s="40">
        <v>1.1723329425556858E-5</v>
      </c>
      <c r="DA55" s="40">
        <v>0</v>
      </c>
      <c r="DB55" s="40">
        <v>0</v>
      </c>
      <c r="DC55" s="40">
        <v>2.7359781121751028E-6</v>
      </c>
      <c r="DD55" s="40">
        <v>0</v>
      </c>
      <c r="DE55" s="40">
        <v>0</v>
      </c>
      <c r="DF55" s="40">
        <v>0</v>
      </c>
      <c r="DG55" s="40">
        <v>2.5479870901987427E-6</v>
      </c>
      <c r="DH55" s="40">
        <v>2.2825259954349478E-5</v>
      </c>
      <c r="DI55" s="40">
        <v>2.2310756972111556E-4</v>
      </c>
      <c r="DJ55" s="40">
        <v>2.5357842398674099E-3</v>
      </c>
      <c r="DK55" s="40">
        <v>1.110241612051257E-3</v>
      </c>
      <c r="DL55" s="40">
        <v>3.5809018567639259E-4</v>
      </c>
      <c r="DM55" s="40">
        <v>6.2148190695002874E-3</v>
      </c>
      <c r="DN55" s="40">
        <v>2.0050398472586167E-3</v>
      </c>
      <c r="DO55" s="40">
        <v>3.5146040043647067E-5</v>
      </c>
      <c r="DP55" s="40">
        <v>3.8960528206563251E-3</v>
      </c>
      <c r="DQ55" s="40">
        <v>1.0543304596069782E-6</v>
      </c>
      <c r="DR55" s="40">
        <v>0</v>
      </c>
      <c r="DS55" s="40">
        <v>3.4527406128614588E-5</v>
      </c>
      <c r="DT55" s="40">
        <v>0</v>
      </c>
      <c r="DU55" s="40">
        <v>0</v>
      </c>
      <c r="DV55" s="40">
        <v>7.6236114136353746E-6</v>
      </c>
      <c r="DW55" s="40">
        <v>0</v>
      </c>
      <c r="DX55" s="40">
        <v>5.1096071310663592E-2</v>
      </c>
      <c r="DY55" s="40">
        <v>5.1624439413384862E-5</v>
      </c>
      <c r="DZ55" s="40">
        <v>0</v>
      </c>
      <c r="EA55" s="40">
        <v>0</v>
      </c>
      <c r="EB55" s="40">
        <v>3.2927230819888051E-6</v>
      </c>
      <c r="EC55" s="40">
        <v>0</v>
      </c>
      <c r="ED55" s="40">
        <v>9.8451327433628317E-5</v>
      </c>
      <c r="EE55" s="40">
        <v>3.5985108820160365E-2</v>
      </c>
      <c r="EF55" s="40">
        <v>0</v>
      </c>
      <c r="EG55" s="40">
        <v>2.1109675815496162E-3</v>
      </c>
      <c r="EI55" s="155" t="s">
        <v>81</v>
      </c>
      <c r="EJ55" s="40" t="s">
        <v>973</v>
      </c>
      <c r="EK55" s="54">
        <v>6.5613920224894608E-20</v>
      </c>
      <c r="EL55" s="40">
        <v>3.8904193610373986E-20</v>
      </c>
      <c r="EM55" s="40">
        <v>4.0418298112415338E-20</v>
      </c>
      <c r="EN55" s="40">
        <v>8.1601257155721911E-20</v>
      </c>
      <c r="EO55" s="40">
        <v>2.9021458611140055E-20</v>
      </c>
      <c r="EP55" s="40">
        <v>0</v>
      </c>
      <c r="EQ55" s="40">
        <v>2.1271476976383226E-19</v>
      </c>
      <c r="ER55" s="40">
        <v>2.7152662377989224E-20</v>
      </c>
      <c r="ES55" s="40">
        <v>0</v>
      </c>
      <c r="ET55" s="40">
        <v>0</v>
      </c>
      <c r="EU55" s="40">
        <v>0</v>
      </c>
      <c r="EV55" s="40">
        <v>4.2579705110883171E-20</v>
      </c>
      <c r="EW55" s="40">
        <v>2.7284126920234315E-20</v>
      </c>
      <c r="EX55" s="40">
        <v>5.4012709581808378E-20</v>
      </c>
      <c r="EY55" s="40">
        <v>3.0454799500633738E-20</v>
      </c>
      <c r="EZ55" s="40">
        <v>0</v>
      </c>
      <c r="FA55" s="40">
        <v>2.2329236342320503E-20</v>
      </c>
      <c r="FB55" s="40">
        <v>1.2067470162151878E-19</v>
      </c>
      <c r="FC55" s="40">
        <v>0</v>
      </c>
      <c r="FD55" s="40">
        <v>7.4540227553399515E-20</v>
      </c>
      <c r="FE55" s="40">
        <v>0</v>
      </c>
      <c r="FF55" s="40">
        <v>0</v>
      </c>
      <c r="FG55" s="40">
        <v>0</v>
      </c>
      <c r="FH55" s="40">
        <v>0</v>
      </c>
      <c r="FI55" s="40">
        <v>2.9846574032958099E-20</v>
      </c>
      <c r="FJ55" s="40">
        <v>2.3411896550561217E-20</v>
      </c>
      <c r="FK55" s="40">
        <v>0</v>
      </c>
      <c r="FL55" s="40">
        <v>0</v>
      </c>
      <c r="FM55" s="40">
        <v>2.9404182829448793E-20</v>
      </c>
      <c r="FN55" s="40">
        <v>4.7772766328293768E-20</v>
      </c>
      <c r="FO55" s="40">
        <v>2.6759570067244842E-20</v>
      </c>
      <c r="FP55" s="40">
        <v>0</v>
      </c>
      <c r="FQ55" s="40">
        <v>7.4066527562815304E-20</v>
      </c>
      <c r="FR55" s="40">
        <v>4.1620595343523073E-20</v>
      </c>
      <c r="FS55" s="40">
        <v>6.164347174464218E-20</v>
      </c>
      <c r="FT55" s="40">
        <v>0</v>
      </c>
      <c r="FU55" s="40">
        <v>2.0255897497634004E-20</v>
      </c>
      <c r="FV55" s="40">
        <v>4.3072498287696819E-20</v>
      </c>
      <c r="FW55" s="40">
        <v>1.6761568928129344E-20</v>
      </c>
      <c r="FX55" s="40">
        <v>0</v>
      </c>
      <c r="FY55" s="40">
        <v>5.8708481071024952E-20</v>
      </c>
      <c r="FZ55" s="40">
        <v>4.2275285923993228E-20</v>
      </c>
      <c r="GA55" s="40">
        <v>7.0075403840243814E-19</v>
      </c>
      <c r="GB55" s="40">
        <v>2.6825719905849148E-19</v>
      </c>
      <c r="GC55" s="40">
        <v>6.6356589477179834E-19</v>
      </c>
      <c r="GD55" s="40">
        <v>3.6047732544083194E-18</v>
      </c>
      <c r="GE55" s="40">
        <v>0</v>
      </c>
      <c r="GF55" s="40">
        <v>1</v>
      </c>
      <c r="GG55" s="40">
        <v>4.2447042834294886E-18</v>
      </c>
      <c r="GH55" s="40">
        <v>0</v>
      </c>
      <c r="GI55" s="40">
        <v>1.3499910502506469E-17</v>
      </c>
      <c r="GJ55" s="40">
        <v>3.100551251288482E-18</v>
      </c>
      <c r="GK55" s="40">
        <v>1.3202310100865144E-17</v>
      </c>
      <c r="GL55" s="40">
        <v>9.2583324080880732E-18</v>
      </c>
      <c r="GM55" s="40">
        <v>2.8520037543512231E-19</v>
      </c>
      <c r="GN55" s="40">
        <v>2.6466564869536491E-19</v>
      </c>
      <c r="GO55" s="40">
        <v>1.1142552690796631E-18</v>
      </c>
      <c r="GP55" s="40">
        <v>1.3377507610616468E-19</v>
      </c>
      <c r="GQ55" s="40">
        <v>1.2301122144094567E-19</v>
      </c>
      <c r="GR55" s="40">
        <v>1.8750150552053028E-19</v>
      </c>
      <c r="GS55" s="40">
        <v>3.9594372890699772E-20</v>
      </c>
      <c r="GT55" s="40">
        <v>1.0001647222796037E-19</v>
      </c>
      <c r="GU55" s="40">
        <v>7.3986982051407399E-20</v>
      </c>
      <c r="GV55" s="40">
        <v>5.9457828102387662E-20</v>
      </c>
      <c r="GW55" s="40">
        <v>4.6087445848098907E-20</v>
      </c>
      <c r="GX55" s="40">
        <v>8.0383591180026577E-20</v>
      </c>
      <c r="GY55" s="40">
        <v>1.6854814983117713E-20</v>
      </c>
      <c r="GZ55" s="40">
        <v>1.0234838530676916E-19</v>
      </c>
      <c r="HA55" s="40">
        <v>1.014581458672202E-19</v>
      </c>
      <c r="HB55" s="40">
        <v>4.1119064653903936E-20</v>
      </c>
      <c r="HC55" s="40">
        <v>3.6881643207633969E-20</v>
      </c>
      <c r="HD55" s="40">
        <v>2.025173710868545E-20</v>
      </c>
      <c r="HE55" s="40">
        <v>1.2919768302577134E-20</v>
      </c>
      <c r="HF55" s="40">
        <v>2.9616923293983134E-21</v>
      </c>
      <c r="HG55" s="40">
        <v>2.6344579286818437E-20</v>
      </c>
      <c r="HH55" s="40">
        <v>1.2213886033746783E-19</v>
      </c>
      <c r="HI55" s="40">
        <v>6.5034886902662306E-19</v>
      </c>
      <c r="HJ55" s="40">
        <v>1.3526832244428832E-20</v>
      </c>
      <c r="HK55" s="40">
        <v>0</v>
      </c>
      <c r="HL55" s="40">
        <v>6.8790789001352005E-20</v>
      </c>
      <c r="HM55" s="40">
        <v>4.0080305894371389E-20</v>
      </c>
      <c r="HN55" s="40">
        <v>3.8378589864234886E-20</v>
      </c>
      <c r="HO55" s="40">
        <v>2.8601896261335415E-20</v>
      </c>
      <c r="HP55" s="40">
        <v>5.5106118387132535E-20</v>
      </c>
      <c r="HQ55" s="40">
        <v>3.5540657543470991E-19</v>
      </c>
      <c r="HR55" s="40">
        <v>1.8834759934753628E-19</v>
      </c>
      <c r="HS55" s="40">
        <v>1.2969535331434549E-19</v>
      </c>
      <c r="HT55" s="40">
        <v>7.3292491665249439E-19</v>
      </c>
      <c r="HU55" s="40">
        <v>2.6410052094676744E-19</v>
      </c>
      <c r="HV55" s="40">
        <v>2.8023520964619279E-20</v>
      </c>
      <c r="HW55" s="40">
        <v>5.1767140396546411E-19</v>
      </c>
      <c r="HX55" s="40">
        <v>2.2676407615108007E-20</v>
      </c>
      <c r="HY55" s="40">
        <v>5.235119120458912E-20</v>
      </c>
      <c r="HZ55" s="40">
        <v>5.5168370829892223E-20</v>
      </c>
      <c r="IA55" s="40">
        <v>3.797149922260559E-20</v>
      </c>
      <c r="IB55" s="40">
        <v>7.1490269924149053E-20</v>
      </c>
      <c r="IC55" s="40">
        <v>3.5372422240753338E-19</v>
      </c>
      <c r="ID55" s="40">
        <v>1.2203935525633432E-19</v>
      </c>
      <c r="IE55" s="40">
        <v>5.7654161376630643E-18</v>
      </c>
      <c r="IF55" s="40">
        <v>3.3202492545132636E-20</v>
      </c>
      <c r="IG55" s="40">
        <v>4.5237360135336029E-20</v>
      </c>
      <c r="IH55" s="40">
        <v>2.7533031017776257E-20</v>
      </c>
      <c r="II55" s="40">
        <v>5.5006029347078335E-20</v>
      </c>
      <c r="IJ55" s="40">
        <v>5.0143638341784655E-20</v>
      </c>
      <c r="IK55" s="40">
        <v>4.8303643572438385E-20</v>
      </c>
      <c r="IL55" s="40">
        <v>4.0109035868332954E-18</v>
      </c>
      <c r="IM55" s="40">
        <v>8.9463007967521329E-20</v>
      </c>
      <c r="IN55" s="40">
        <v>1</v>
      </c>
      <c r="IO55" s="40">
        <v>0.8784801077719594</v>
      </c>
    </row>
    <row r="56" spans="2:249" x14ac:dyDescent="0.15">
      <c r="B56" s="155" t="s">
        <v>82</v>
      </c>
      <c r="C56" s="41" t="s">
        <v>974</v>
      </c>
      <c r="D56" s="41">
        <v>0.55293859889357511</v>
      </c>
      <c r="E56" s="41">
        <v>7.942159171824505E-3</v>
      </c>
      <c r="F56" s="40">
        <v>0.96882860124114434</v>
      </c>
      <c r="G56" s="40">
        <v>3.1171398758855662E-2</v>
      </c>
      <c r="H56" s="40">
        <v>0.38707367336424525</v>
      </c>
      <c r="I56" s="40">
        <v>0.29331014940752193</v>
      </c>
      <c r="J56" s="40">
        <v>2.8285317656385063E-5</v>
      </c>
      <c r="K56" s="54">
        <v>8.8614116434827403E-2</v>
      </c>
      <c r="L56" s="40">
        <v>8.6553323029366303E-2</v>
      </c>
      <c r="N56" s="158" t="s">
        <v>520</v>
      </c>
      <c r="O56" s="97">
        <v>7974</v>
      </c>
      <c r="P56" s="183">
        <f>O56/O$58</f>
        <v>0.68889848812095034</v>
      </c>
      <c r="R56" s="17"/>
      <c r="S56" s="17"/>
      <c r="U56" s="161" t="s">
        <v>896</v>
      </c>
      <c r="V56" s="187" t="s">
        <v>257</v>
      </c>
      <c r="W56" s="187" t="s">
        <v>249</v>
      </c>
      <c r="X56" s="187" t="s">
        <v>250</v>
      </c>
      <c r="Y56" s="187" t="s">
        <v>779</v>
      </c>
      <c r="Z56" s="187" t="s">
        <v>879</v>
      </c>
      <c r="AB56" s="155" t="s">
        <v>82</v>
      </c>
      <c r="AC56" s="40" t="s">
        <v>974</v>
      </c>
      <c r="AD56" s="40">
        <v>0</v>
      </c>
      <c r="AE56" s="40">
        <v>0</v>
      </c>
      <c r="AF56" s="40">
        <v>0</v>
      </c>
      <c r="AG56" s="40">
        <v>0</v>
      </c>
      <c r="AH56" s="40">
        <v>1.0233810747949565E-3</v>
      </c>
      <c r="AI56" s="40">
        <v>0</v>
      </c>
      <c r="AJ56" s="40">
        <v>0</v>
      </c>
      <c r="AK56" s="40">
        <v>0</v>
      </c>
      <c r="AL56" s="40">
        <v>0</v>
      </c>
      <c r="AM56" s="40">
        <v>0</v>
      </c>
      <c r="AN56" s="40">
        <v>0</v>
      </c>
      <c r="AO56" s="40">
        <v>0</v>
      </c>
      <c r="AP56" s="40">
        <v>0</v>
      </c>
      <c r="AQ56" s="40">
        <v>0</v>
      </c>
      <c r="AR56" s="40">
        <v>2.0779614742909148E-4</v>
      </c>
      <c r="AS56" s="40">
        <v>0</v>
      </c>
      <c r="AT56" s="40">
        <v>0</v>
      </c>
      <c r="AU56" s="40">
        <v>0</v>
      </c>
      <c r="AV56" s="40">
        <v>0</v>
      </c>
      <c r="AW56" s="40">
        <v>0</v>
      </c>
      <c r="AX56" s="40">
        <v>0</v>
      </c>
      <c r="AY56" s="40">
        <v>0</v>
      </c>
      <c r="AZ56" s="40">
        <v>0</v>
      </c>
      <c r="BA56" s="40">
        <v>0</v>
      </c>
      <c r="BB56" s="40">
        <v>0</v>
      </c>
      <c r="BC56" s="40">
        <v>0</v>
      </c>
      <c r="BD56" s="40">
        <v>0</v>
      </c>
      <c r="BE56" s="40">
        <v>0</v>
      </c>
      <c r="BF56" s="40">
        <v>5.211590577444236E-6</v>
      </c>
      <c r="BG56" s="40">
        <v>0</v>
      </c>
      <c r="BH56" s="40">
        <v>0</v>
      </c>
      <c r="BI56" s="40">
        <v>0</v>
      </c>
      <c r="BJ56" s="40">
        <v>5.4083288263926444E-6</v>
      </c>
      <c r="BK56" s="40">
        <v>0</v>
      </c>
      <c r="BL56" s="40">
        <v>0</v>
      </c>
      <c r="BM56" s="40">
        <v>0</v>
      </c>
      <c r="BN56" s="40">
        <v>0</v>
      </c>
      <c r="BO56" s="40">
        <v>0</v>
      </c>
      <c r="BP56" s="40">
        <v>0</v>
      </c>
      <c r="BQ56" s="40">
        <v>0</v>
      </c>
      <c r="BR56" s="40">
        <v>1.785494397241719E-5</v>
      </c>
      <c r="BS56" s="40">
        <v>1.2547322877230936E-3</v>
      </c>
      <c r="BT56" s="40">
        <v>2.2988505747126436E-4</v>
      </c>
      <c r="BU56" s="40">
        <v>1.942167819762285E-2</v>
      </c>
      <c r="BV56" s="40">
        <v>1.4366548231425996E-2</v>
      </c>
      <c r="BW56" s="40">
        <v>8.116378229245047E-3</v>
      </c>
      <c r="BX56" s="40">
        <v>0</v>
      </c>
      <c r="BY56" s="40">
        <v>8.4923664122137402E-4</v>
      </c>
      <c r="BZ56" s="40">
        <v>8.0121071612570829E-2</v>
      </c>
      <c r="CA56" s="40">
        <v>0</v>
      </c>
      <c r="CB56" s="40">
        <v>9.8347107438016522E-3</v>
      </c>
      <c r="CC56" s="40">
        <v>5.0401417996037952E-3</v>
      </c>
      <c r="CD56" s="40">
        <v>8.7096774193548398E-3</v>
      </c>
      <c r="CE56" s="40">
        <v>9.751552795031055E-3</v>
      </c>
      <c r="CF56" s="40">
        <v>2.0914235564701612E-2</v>
      </c>
      <c r="CG56" s="40">
        <v>6.2512477739712349E-3</v>
      </c>
      <c r="CH56" s="40">
        <v>3.5508701266756856E-2</v>
      </c>
      <c r="CI56" s="40">
        <v>1.5872679513498002E-2</v>
      </c>
      <c r="CJ56" s="40">
        <v>5.9345227784514112E-3</v>
      </c>
      <c r="CK56" s="40">
        <v>9.1641210774784791E-5</v>
      </c>
      <c r="CL56" s="40">
        <v>0</v>
      </c>
      <c r="CM56" s="40">
        <v>2.0149597720415689E-3</v>
      </c>
      <c r="CN56" s="40">
        <v>3.5674232309746328E-3</v>
      </c>
      <c r="CO56" s="40">
        <v>1.0589565955040293E-3</v>
      </c>
      <c r="CP56" s="40">
        <v>3.7749433106575967E-3</v>
      </c>
      <c r="CQ56" s="40">
        <v>0</v>
      </c>
      <c r="CR56" s="40">
        <v>0</v>
      </c>
      <c r="CS56" s="40">
        <v>0</v>
      </c>
      <c r="CT56" s="40">
        <v>0</v>
      </c>
      <c r="CU56" s="40">
        <v>1.0723170627091018E-7</v>
      </c>
      <c r="CV56" s="40">
        <v>0</v>
      </c>
      <c r="CW56" s="40">
        <v>0</v>
      </c>
      <c r="CX56" s="40">
        <v>0</v>
      </c>
      <c r="CY56" s="40">
        <v>0</v>
      </c>
      <c r="CZ56" s="40">
        <v>6.2879676009804957E-5</v>
      </c>
      <c r="DA56" s="40">
        <v>0</v>
      </c>
      <c r="DB56" s="40">
        <v>7.6734192756292208E-6</v>
      </c>
      <c r="DC56" s="40">
        <v>0</v>
      </c>
      <c r="DD56" s="40">
        <v>0</v>
      </c>
      <c r="DE56" s="40">
        <v>0</v>
      </c>
      <c r="DF56" s="40">
        <v>2.0512820512820512E-5</v>
      </c>
      <c r="DG56" s="40">
        <v>0</v>
      </c>
      <c r="DH56" s="40">
        <v>0</v>
      </c>
      <c r="DI56" s="40">
        <v>0</v>
      </c>
      <c r="DJ56" s="40">
        <v>0</v>
      </c>
      <c r="DK56" s="40">
        <v>0</v>
      </c>
      <c r="DL56" s="40">
        <v>0</v>
      </c>
      <c r="DM56" s="40">
        <v>0</v>
      </c>
      <c r="DN56" s="40">
        <v>7.7298270837681362E-7</v>
      </c>
      <c r="DO56" s="40">
        <v>0</v>
      </c>
      <c r="DP56" s="40">
        <v>0</v>
      </c>
      <c r="DQ56" s="40">
        <v>0</v>
      </c>
      <c r="DR56" s="40">
        <v>0</v>
      </c>
      <c r="DS56" s="40">
        <v>0</v>
      </c>
      <c r="DT56" s="40">
        <v>0</v>
      </c>
      <c r="DU56" s="40">
        <v>0</v>
      </c>
      <c r="DV56" s="40">
        <v>0</v>
      </c>
      <c r="DW56" s="40">
        <v>0</v>
      </c>
      <c r="DX56" s="40">
        <v>2.0160118851105975E-2</v>
      </c>
      <c r="DY56" s="40">
        <v>0</v>
      </c>
      <c r="DZ56" s="40">
        <v>0</v>
      </c>
      <c r="EA56" s="40">
        <v>0</v>
      </c>
      <c r="EB56" s="40">
        <v>0</v>
      </c>
      <c r="EC56" s="40">
        <v>0</v>
      </c>
      <c r="ED56" s="40">
        <v>1.9911504424778761E-5</v>
      </c>
      <c r="EE56" s="40">
        <v>0</v>
      </c>
      <c r="EF56" s="40">
        <v>7.2502398976436732E-5</v>
      </c>
      <c r="EG56" s="40">
        <v>3.398253362367913E-3</v>
      </c>
      <c r="EI56" s="155" t="s">
        <v>82</v>
      </c>
      <c r="EJ56" s="40" t="s">
        <v>974</v>
      </c>
      <c r="EK56" s="54">
        <v>7.9852030674097747E-6</v>
      </c>
      <c r="EL56" s="40">
        <v>4.3118725886157932E-6</v>
      </c>
      <c r="EM56" s="40">
        <v>3.1228298978506281E-6</v>
      </c>
      <c r="EN56" s="40">
        <v>9.7854857181186293E-6</v>
      </c>
      <c r="EO56" s="40">
        <v>4.3217898105894758E-5</v>
      </c>
      <c r="EP56" s="40">
        <v>0</v>
      </c>
      <c r="EQ56" s="40">
        <v>2.5840211816556075E-5</v>
      </c>
      <c r="ER56" s="40">
        <v>2.8360224377791526E-6</v>
      </c>
      <c r="ES56" s="40">
        <v>0</v>
      </c>
      <c r="ET56" s="40">
        <v>0</v>
      </c>
      <c r="EU56" s="40">
        <v>0</v>
      </c>
      <c r="EV56" s="40">
        <v>4.9522640355997494E-6</v>
      </c>
      <c r="EW56" s="40">
        <v>2.7525610693078878E-6</v>
      </c>
      <c r="EX56" s="40">
        <v>6.004551530275175E-6</v>
      </c>
      <c r="EY56" s="40">
        <v>9.1685393670748571E-6</v>
      </c>
      <c r="EZ56" s="40">
        <v>0</v>
      </c>
      <c r="FA56" s="40">
        <v>1.9852132250104457E-6</v>
      </c>
      <c r="FB56" s="40">
        <v>2.5949014295574217E-6</v>
      </c>
      <c r="FC56" s="40">
        <v>0</v>
      </c>
      <c r="FD56" s="40">
        <v>8.9384756296798384E-6</v>
      </c>
      <c r="FE56" s="40">
        <v>0</v>
      </c>
      <c r="FF56" s="40">
        <v>0</v>
      </c>
      <c r="FG56" s="40">
        <v>0</v>
      </c>
      <c r="FH56" s="40">
        <v>0</v>
      </c>
      <c r="FI56" s="40">
        <v>3.0555809992404996E-6</v>
      </c>
      <c r="FJ56" s="40">
        <v>2.5460015048335518E-6</v>
      </c>
      <c r="FK56" s="40">
        <v>0</v>
      </c>
      <c r="FL56" s="40">
        <v>0</v>
      </c>
      <c r="FM56" s="40">
        <v>4.031300862705607E-6</v>
      </c>
      <c r="FN56" s="40">
        <v>5.3515960835678831E-6</v>
      </c>
      <c r="FO56" s="40">
        <v>2.3701022533833154E-6</v>
      </c>
      <c r="FP56" s="40">
        <v>0</v>
      </c>
      <c r="FQ56" s="40">
        <v>9.0886084333203209E-6</v>
      </c>
      <c r="FR56" s="40">
        <v>5.6123572825505872E-6</v>
      </c>
      <c r="FS56" s="40">
        <v>7.2717159908449551E-6</v>
      </c>
      <c r="FT56" s="40">
        <v>0</v>
      </c>
      <c r="FU56" s="40">
        <v>2.6760820774007408E-6</v>
      </c>
      <c r="FV56" s="40">
        <v>5.6521780316671074E-6</v>
      </c>
      <c r="FW56" s="40">
        <v>1.8491972633078318E-6</v>
      </c>
      <c r="FX56" s="40">
        <v>0</v>
      </c>
      <c r="FY56" s="40">
        <v>3.6068897264089123E-6</v>
      </c>
      <c r="FZ56" s="40">
        <v>4.4009454333554541E-5</v>
      </c>
      <c r="GA56" s="40">
        <v>1.1324500763745907E-5</v>
      </c>
      <c r="GB56" s="40">
        <v>6.1943212599003454E-4</v>
      </c>
      <c r="GC56" s="40">
        <v>4.6017249663823614E-4</v>
      </c>
      <c r="GD56" s="40">
        <v>2.5966032247138297E-4</v>
      </c>
      <c r="GE56" s="40">
        <v>0</v>
      </c>
      <c r="GF56" s="40">
        <v>3.0714175100699441E-5</v>
      </c>
      <c r="GG56" s="40">
        <v>1.0025076542237739</v>
      </c>
      <c r="GH56" s="40">
        <v>0</v>
      </c>
      <c r="GI56" s="40">
        <v>3.10507557264192E-4</v>
      </c>
      <c r="GJ56" s="40">
        <v>1.5997622635348694E-4</v>
      </c>
      <c r="GK56" s="40">
        <v>2.7430962921932121E-4</v>
      </c>
      <c r="GL56" s="40">
        <v>3.0772822868787653E-4</v>
      </c>
      <c r="GM56" s="40">
        <v>8.9604438179415047E-4</v>
      </c>
      <c r="GN56" s="40">
        <v>4.2600092026237244E-4</v>
      </c>
      <c r="GO56" s="40">
        <v>1.2723730941903645E-3</v>
      </c>
      <c r="GP56" s="40">
        <v>5.1827937212940408E-4</v>
      </c>
      <c r="GQ56" s="40">
        <v>2.2519079514809334E-4</v>
      </c>
      <c r="GR56" s="40">
        <v>7.5071379400906483E-6</v>
      </c>
      <c r="GS56" s="40">
        <v>4.5755245252276236E-6</v>
      </c>
      <c r="GT56" s="40">
        <v>6.7122259538356625E-5</v>
      </c>
      <c r="GU56" s="40">
        <v>1.1747306971223617E-4</v>
      </c>
      <c r="GV56" s="40">
        <v>3.849466401802145E-5</v>
      </c>
      <c r="GW56" s="40">
        <v>1.2336119177514817E-4</v>
      </c>
      <c r="GX56" s="40">
        <v>1.0679778443342927E-5</v>
      </c>
      <c r="GY56" s="40">
        <v>4.0840578690426226E-6</v>
      </c>
      <c r="GZ56" s="40">
        <v>1.4894353430437813E-5</v>
      </c>
      <c r="HA56" s="40">
        <v>1.090143444832606E-5</v>
      </c>
      <c r="HB56" s="40">
        <v>3.7628378425243486E-6</v>
      </c>
      <c r="HC56" s="40">
        <v>2.2727737669180473E-6</v>
      </c>
      <c r="HD56" s="40">
        <v>2.038763782907016E-6</v>
      </c>
      <c r="HE56" s="40">
        <v>2.1222647981617291E-6</v>
      </c>
      <c r="HF56" s="40">
        <v>1.1439907691355302E-6</v>
      </c>
      <c r="HG56" s="40">
        <v>9.2618076679109805E-6</v>
      </c>
      <c r="HH56" s="40">
        <v>1.3906222690236033E-5</v>
      </c>
      <c r="HI56" s="40">
        <v>7.9009811495883432E-5</v>
      </c>
      <c r="HJ56" s="40">
        <v>2.5212861698777824E-6</v>
      </c>
      <c r="HK56" s="40">
        <v>0</v>
      </c>
      <c r="HL56" s="40">
        <v>5.9859060884934659E-6</v>
      </c>
      <c r="HM56" s="40">
        <v>5.5536084632450767E-6</v>
      </c>
      <c r="HN56" s="40">
        <v>4.777721375733922E-6</v>
      </c>
      <c r="HO56" s="40">
        <v>1.5088442783650701E-6</v>
      </c>
      <c r="HP56" s="40">
        <v>2.5938922396512165E-6</v>
      </c>
      <c r="HQ56" s="40">
        <v>6.6932943643883157E-6</v>
      </c>
      <c r="HR56" s="40">
        <v>7.3191155264464378E-6</v>
      </c>
      <c r="HS56" s="40">
        <v>4.4918925159035523E-6</v>
      </c>
      <c r="HT56" s="40">
        <v>3.358991787688835E-6</v>
      </c>
      <c r="HU56" s="40">
        <v>4.9808158546362657E-6</v>
      </c>
      <c r="HV56" s="40">
        <v>2.719953509855959E-6</v>
      </c>
      <c r="HW56" s="40">
        <v>7.4432390948090891E-6</v>
      </c>
      <c r="HX56" s="40">
        <v>2.022234860458887E-6</v>
      </c>
      <c r="HY56" s="40">
        <v>5.1433042564272609E-6</v>
      </c>
      <c r="HZ56" s="40">
        <v>4.0181968145648359E-6</v>
      </c>
      <c r="IA56" s="40">
        <v>2.143296763865135E-6</v>
      </c>
      <c r="IB56" s="40">
        <v>5.6307907238673658E-6</v>
      </c>
      <c r="IC56" s="40">
        <v>4.1912910512057441E-5</v>
      </c>
      <c r="ID56" s="40">
        <v>3.4739534971369427E-6</v>
      </c>
      <c r="IE56" s="40">
        <v>6.9337714114371457E-4</v>
      </c>
      <c r="IF56" s="40">
        <v>2.5108214885177275E-6</v>
      </c>
      <c r="IG56" s="40">
        <v>4.4710260400211136E-6</v>
      </c>
      <c r="IH56" s="40">
        <v>2.7319312190867399E-6</v>
      </c>
      <c r="II56" s="40">
        <v>4.652980327603248E-6</v>
      </c>
      <c r="IJ56" s="40">
        <v>5.000383671914717E-6</v>
      </c>
      <c r="IK56" s="40">
        <v>3.9615820238513503E-6</v>
      </c>
      <c r="IL56" s="40">
        <v>1.2623304797755712E-6</v>
      </c>
      <c r="IM56" s="40">
        <v>6.2515492160972148E-6</v>
      </c>
      <c r="IN56" s="40">
        <v>1.0098711100833708</v>
      </c>
      <c r="IO56" s="40">
        <v>0.88715168162182789</v>
      </c>
    </row>
    <row r="57" spans="2:249" x14ac:dyDescent="0.15">
      <c r="B57" s="163" t="s">
        <v>83</v>
      </c>
      <c r="C57" s="62" t="s">
        <v>975</v>
      </c>
      <c r="D57" s="62">
        <v>0.41979805944673088</v>
      </c>
      <c r="E57" s="62">
        <v>6.6602503489048585E-3</v>
      </c>
      <c r="F57" s="61">
        <v>0.99999999999999978</v>
      </c>
      <c r="G57" s="61">
        <v>0</v>
      </c>
      <c r="H57" s="61">
        <v>0</v>
      </c>
      <c r="I57" s="61">
        <v>0</v>
      </c>
      <c r="J57" s="61">
        <v>9.6799092721817446E-3</v>
      </c>
      <c r="K57" s="73">
        <v>0</v>
      </c>
      <c r="L57" s="61">
        <v>0</v>
      </c>
      <c r="N57" s="158" t="s">
        <v>175</v>
      </c>
      <c r="O57" s="97">
        <v>3601</v>
      </c>
      <c r="P57" s="183">
        <f>O57/O$58</f>
        <v>0.31110151187904966</v>
      </c>
      <c r="Q57" s="164"/>
      <c r="R57" s="17"/>
      <c r="S57" s="17"/>
      <c r="U57" s="161" t="s">
        <v>880</v>
      </c>
      <c r="V57" s="181">
        <f>概要表【係数】!E118</f>
        <v>1.3030214543421934</v>
      </c>
      <c r="W57" s="181">
        <f>概要表【係数】!F118</f>
        <v>0.57211024742145244</v>
      </c>
      <c r="X57" s="181">
        <f>概要表【係数】!G118</f>
        <v>0.39495833344292092</v>
      </c>
      <c r="Y57" s="181">
        <f>概要表【係数】!H118</f>
        <v>2.2007826381210615E-7</v>
      </c>
      <c r="Z57" s="181">
        <f>概要表【係数】!I118</f>
        <v>2.0272359766698445E-7</v>
      </c>
      <c r="AB57" s="163" t="s">
        <v>83</v>
      </c>
      <c r="AC57" s="61" t="s">
        <v>975</v>
      </c>
      <c r="AD57" s="61">
        <v>0</v>
      </c>
      <c r="AE57" s="61">
        <v>0</v>
      </c>
      <c r="AF57" s="61">
        <v>0</v>
      </c>
      <c r="AG57" s="61">
        <v>0</v>
      </c>
      <c r="AH57" s="61">
        <v>0</v>
      </c>
      <c r="AI57" s="61">
        <v>0</v>
      </c>
      <c r="AJ57" s="61">
        <v>0</v>
      </c>
      <c r="AK57" s="61">
        <v>0</v>
      </c>
      <c r="AL57" s="61">
        <v>0</v>
      </c>
      <c r="AM57" s="61">
        <v>0</v>
      </c>
      <c r="AN57" s="61">
        <v>0</v>
      </c>
      <c r="AO57" s="61">
        <v>0</v>
      </c>
      <c r="AP57" s="61">
        <v>0</v>
      </c>
      <c r="AQ57" s="61">
        <v>0</v>
      </c>
      <c r="AR57" s="61">
        <v>0</v>
      </c>
      <c r="AS57" s="61">
        <v>0</v>
      </c>
      <c r="AT57" s="61">
        <v>0</v>
      </c>
      <c r="AU57" s="61">
        <v>0</v>
      </c>
      <c r="AV57" s="61">
        <v>0</v>
      </c>
      <c r="AW57" s="61">
        <v>0</v>
      </c>
      <c r="AX57" s="61">
        <v>0</v>
      </c>
      <c r="AY57" s="61">
        <v>0</v>
      </c>
      <c r="AZ57" s="61">
        <v>0</v>
      </c>
      <c r="BA57" s="61">
        <v>0</v>
      </c>
      <c r="BB57" s="61">
        <v>0</v>
      </c>
      <c r="BC57" s="61">
        <v>0</v>
      </c>
      <c r="BD57" s="61">
        <v>0</v>
      </c>
      <c r="BE57" s="61">
        <v>0</v>
      </c>
      <c r="BF57" s="61">
        <v>1.0423181154888472E-6</v>
      </c>
      <c r="BG57" s="61">
        <v>0</v>
      </c>
      <c r="BH57" s="61">
        <v>0</v>
      </c>
      <c r="BI57" s="61">
        <v>0</v>
      </c>
      <c r="BJ57" s="61">
        <v>0</v>
      </c>
      <c r="BK57" s="61">
        <v>0</v>
      </c>
      <c r="BL57" s="61">
        <v>0</v>
      </c>
      <c r="BM57" s="61">
        <v>0</v>
      </c>
      <c r="BN57" s="61">
        <v>0</v>
      </c>
      <c r="BO57" s="61">
        <v>0</v>
      </c>
      <c r="BP57" s="61">
        <v>0</v>
      </c>
      <c r="BQ57" s="61">
        <v>0</v>
      </c>
      <c r="BR57" s="61">
        <v>0</v>
      </c>
      <c r="BS57" s="61">
        <v>0</v>
      </c>
      <c r="BT57" s="61">
        <v>0</v>
      </c>
      <c r="BU57" s="61">
        <v>0</v>
      </c>
      <c r="BV57" s="61">
        <v>0</v>
      </c>
      <c r="BW57" s="61">
        <v>0</v>
      </c>
      <c r="BX57" s="61">
        <v>0</v>
      </c>
      <c r="BY57" s="61">
        <v>0</v>
      </c>
      <c r="BZ57" s="61">
        <v>0</v>
      </c>
      <c r="CA57" s="61">
        <v>0</v>
      </c>
      <c r="CB57" s="61">
        <v>0</v>
      </c>
      <c r="CC57" s="61">
        <v>2.0852882911062452E-6</v>
      </c>
      <c r="CD57" s="61">
        <v>0</v>
      </c>
      <c r="CE57" s="61">
        <v>0</v>
      </c>
      <c r="CF57" s="61">
        <v>0</v>
      </c>
      <c r="CG57" s="61">
        <v>0</v>
      </c>
      <c r="CH57" s="61">
        <v>0</v>
      </c>
      <c r="CI57" s="61">
        <v>2.6422091252234953E-4</v>
      </c>
      <c r="CJ57" s="61">
        <v>1.542525549974017E-3</v>
      </c>
      <c r="CK57" s="61">
        <v>5.5540127742293812E-6</v>
      </c>
      <c r="CL57" s="61">
        <v>0</v>
      </c>
      <c r="CM57" s="61">
        <v>3.7600569896077776E-3</v>
      </c>
      <c r="CN57" s="61">
        <v>0</v>
      </c>
      <c r="CO57" s="61">
        <v>0</v>
      </c>
      <c r="CP57" s="61">
        <v>0</v>
      </c>
      <c r="CQ57" s="61">
        <v>0</v>
      </c>
      <c r="CR57" s="61">
        <v>0</v>
      </c>
      <c r="CS57" s="61">
        <v>0</v>
      </c>
      <c r="CT57" s="61">
        <v>0</v>
      </c>
      <c r="CU57" s="61">
        <v>0</v>
      </c>
      <c r="CV57" s="61">
        <v>0</v>
      </c>
      <c r="CW57" s="61">
        <v>0</v>
      </c>
      <c r="CX57" s="61">
        <v>0</v>
      </c>
      <c r="CY57" s="61">
        <v>0</v>
      </c>
      <c r="CZ57" s="61">
        <v>0</v>
      </c>
      <c r="DA57" s="61">
        <v>1.2263146689376196E-4</v>
      </c>
      <c r="DB57" s="61">
        <v>0</v>
      </c>
      <c r="DC57" s="61">
        <v>0</v>
      </c>
      <c r="DD57" s="61">
        <v>0</v>
      </c>
      <c r="DE57" s="61">
        <v>0</v>
      </c>
      <c r="DF57" s="61">
        <v>0</v>
      </c>
      <c r="DG57" s="61">
        <v>0</v>
      </c>
      <c r="DH57" s="61">
        <v>0</v>
      </c>
      <c r="DI57" s="61">
        <v>0</v>
      </c>
      <c r="DJ57" s="61">
        <v>0</v>
      </c>
      <c r="DK57" s="61">
        <v>0</v>
      </c>
      <c r="DL57" s="61">
        <v>0</v>
      </c>
      <c r="DM57" s="61">
        <v>8.3285468121769093E-4</v>
      </c>
      <c r="DN57" s="61">
        <v>3.7083845434377632E-4</v>
      </c>
      <c r="DO57" s="61">
        <v>0</v>
      </c>
      <c r="DP57" s="61">
        <v>0</v>
      </c>
      <c r="DQ57" s="61">
        <v>0</v>
      </c>
      <c r="DR57" s="61">
        <v>0</v>
      </c>
      <c r="DS57" s="61">
        <v>0</v>
      </c>
      <c r="DT57" s="61">
        <v>0</v>
      </c>
      <c r="DU57" s="61">
        <v>0</v>
      </c>
      <c r="DV57" s="61">
        <v>9.3661511653234588E-5</v>
      </c>
      <c r="DW57" s="61">
        <v>0</v>
      </c>
      <c r="DX57" s="61">
        <v>8.1396500495212951E-3</v>
      </c>
      <c r="DY57" s="61">
        <v>1.4564436817742657E-5</v>
      </c>
      <c r="DZ57" s="61">
        <v>0</v>
      </c>
      <c r="EA57" s="61">
        <v>0</v>
      </c>
      <c r="EB57" s="61">
        <v>0</v>
      </c>
      <c r="EC57" s="61">
        <v>1.9425711498494296E-4</v>
      </c>
      <c r="ED57" s="61">
        <v>1.1061946902654867E-5</v>
      </c>
      <c r="EE57" s="61">
        <v>0</v>
      </c>
      <c r="EF57" s="61">
        <v>0</v>
      </c>
      <c r="EG57" s="61">
        <v>2.0198595263419582E-4</v>
      </c>
      <c r="EI57" s="163" t="s">
        <v>83</v>
      </c>
      <c r="EJ57" s="61" t="s">
        <v>975</v>
      </c>
      <c r="EK57" s="73">
        <v>2.0026008185692213E-20</v>
      </c>
      <c r="EL57" s="61">
        <v>1.1203061910005531E-20</v>
      </c>
      <c r="EM57" s="61">
        <v>7.6804278697039331E-21</v>
      </c>
      <c r="EN57" s="61">
        <v>2.5883724811240222E-20</v>
      </c>
      <c r="EO57" s="61">
        <v>7.4600159402589705E-21</v>
      </c>
      <c r="EP57" s="61">
        <v>0</v>
      </c>
      <c r="EQ57" s="61">
        <v>6.517567976251188E-20</v>
      </c>
      <c r="ER57" s="61">
        <v>7.4198339925620063E-21</v>
      </c>
      <c r="ES57" s="61">
        <v>0</v>
      </c>
      <c r="ET57" s="61">
        <v>0</v>
      </c>
      <c r="EU57" s="61">
        <v>0</v>
      </c>
      <c r="EV57" s="61">
        <v>1.2223144914228372E-20</v>
      </c>
      <c r="EW57" s="61">
        <v>6.8575583180579248E-21</v>
      </c>
      <c r="EX57" s="61">
        <v>1.5602361318566447E-20</v>
      </c>
      <c r="EY57" s="61">
        <v>5.6390534367099938E-21</v>
      </c>
      <c r="EZ57" s="61">
        <v>0</v>
      </c>
      <c r="FA57" s="61">
        <v>4.6399835424234909E-21</v>
      </c>
      <c r="FB57" s="61">
        <v>6.5539135756452641E-21</v>
      </c>
      <c r="FC57" s="61">
        <v>0</v>
      </c>
      <c r="FD57" s="61">
        <v>2.2136281453915142E-20</v>
      </c>
      <c r="FE57" s="61">
        <v>0</v>
      </c>
      <c r="FF57" s="61">
        <v>0</v>
      </c>
      <c r="FG57" s="61">
        <v>0</v>
      </c>
      <c r="FH57" s="61">
        <v>0</v>
      </c>
      <c r="FI57" s="61">
        <v>7.7458645973887647E-21</v>
      </c>
      <c r="FJ57" s="61">
        <v>5.9681971323596825E-21</v>
      </c>
      <c r="FK57" s="61">
        <v>0</v>
      </c>
      <c r="FL57" s="61">
        <v>0</v>
      </c>
      <c r="FM57" s="61">
        <v>9.1538632328837999E-21</v>
      </c>
      <c r="FN57" s="61">
        <v>1.3634281063570043E-20</v>
      </c>
      <c r="FO57" s="61">
        <v>6.0778903297920432E-21</v>
      </c>
      <c r="FP57" s="61">
        <v>0</v>
      </c>
      <c r="FQ57" s="61">
        <v>2.2513561284087388E-20</v>
      </c>
      <c r="FR57" s="61">
        <v>1.2377547229468215E-20</v>
      </c>
      <c r="FS57" s="61">
        <v>1.7433240055316173E-20</v>
      </c>
      <c r="FT57" s="61">
        <v>0</v>
      </c>
      <c r="FU57" s="61">
        <v>6.2083361359962573E-21</v>
      </c>
      <c r="FV57" s="61">
        <v>1.2922273049182869E-20</v>
      </c>
      <c r="FW57" s="61">
        <v>4.417108188083397E-21</v>
      </c>
      <c r="FX57" s="61">
        <v>0</v>
      </c>
      <c r="FY57" s="61">
        <v>7.5619710466586561E-21</v>
      </c>
      <c r="FZ57" s="61">
        <v>1.1045976204773651E-20</v>
      </c>
      <c r="GA57" s="61">
        <v>9.7518561148824204E-21</v>
      </c>
      <c r="GB57" s="61">
        <v>6.9420412844041278E-21</v>
      </c>
      <c r="GC57" s="61">
        <v>7.3841722946345529E-21</v>
      </c>
      <c r="GD57" s="61">
        <v>8.2809238545147339E-21</v>
      </c>
      <c r="GE57" s="61">
        <v>0</v>
      </c>
      <c r="GF57" s="61">
        <v>9.2807925285769088E-21</v>
      </c>
      <c r="GG57" s="61">
        <v>7.0559531062018028E-21</v>
      </c>
      <c r="GH57" s="61">
        <v>1</v>
      </c>
      <c r="GI57" s="61">
        <v>7.2038606491207969E-21</v>
      </c>
      <c r="GJ57" s="61">
        <v>5.9015677741390082E-21</v>
      </c>
      <c r="GK57" s="61">
        <v>4.4433552411841747E-21</v>
      </c>
      <c r="GL57" s="61">
        <v>5.8423947630162466E-21</v>
      </c>
      <c r="GM57" s="61">
        <v>4.4369226258828908E-21</v>
      </c>
      <c r="GN57" s="61">
        <v>5.0236061422571263E-21</v>
      </c>
      <c r="GO57" s="61">
        <v>6.1462010036252338E-21</v>
      </c>
      <c r="GP57" s="61">
        <v>6.4682764877279997E-20</v>
      </c>
      <c r="GQ57" s="61">
        <v>3.8555113816651233E-19</v>
      </c>
      <c r="GR57" s="61">
        <v>1.284018350228885E-20</v>
      </c>
      <c r="GS57" s="61">
        <v>1.5783505540565654E-20</v>
      </c>
      <c r="GT57" s="61">
        <v>8.4409630763051462E-19</v>
      </c>
      <c r="GU57" s="61">
        <v>1.4814124987225426E-20</v>
      </c>
      <c r="GV57" s="61">
        <v>1.3733406303284549E-20</v>
      </c>
      <c r="GW57" s="61">
        <v>1.3234529007126867E-20</v>
      </c>
      <c r="GX57" s="61">
        <v>2.4967800422668571E-20</v>
      </c>
      <c r="GY57" s="61">
        <v>5.0065106706825531E-21</v>
      </c>
      <c r="GZ57" s="61">
        <v>2.9698442015432512E-20</v>
      </c>
      <c r="HA57" s="61">
        <v>2.7953313002763214E-20</v>
      </c>
      <c r="HB57" s="61">
        <v>9.1038766115431121E-21</v>
      </c>
      <c r="HC57" s="61">
        <v>5.5630750637637444E-21</v>
      </c>
      <c r="HD57" s="61">
        <v>4.4113321831247373E-21</v>
      </c>
      <c r="HE57" s="61">
        <v>2.9779822886853695E-21</v>
      </c>
      <c r="HF57" s="61">
        <v>5.6117534611030344E-22</v>
      </c>
      <c r="HG57" s="61">
        <v>1.1793884498628561E-20</v>
      </c>
      <c r="HH57" s="61">
        <v>6.3595618890505529E-20</v>
      </c>
      <c r="HI57" s="61">
        <v>2.0400402431925638E-19</v>
      </c>
      <c r="HJ57" s="61">
        <v>2.5905140801394951E-21</v>
      </c>
      <c r="HK57" s="61">
        <v>0</v>
      </c>
      <c r="HL57" s="61">
        <v>1.4681586254062867E-20</v>
      </c>
      <c r="HM57" s="61">
        <v>1.0006488414565861E-20</v>
      </c>
      <c r="HN57" s="61">
        <v>9.4180353518488621E-21</v>
      </c>
      <c r="HO57" s="61">
        <v>4.370519269706217E-21</v>
      </c>
      <c r="HP57" s="61">
        <v>6.0954371416482322E-21</v>
      </c>
      <c r="HQ57" s="61">
        <v>1.6512705766965348E-20</v>
      </c>
      <c r="HR57" s="61">
        <v>1.9453761193701541E-20</v>
      </c>
      <c r="HS57" s="61">
        <v>1.0639746040723422E-20</v>
      </c>
      <c r="HT57" s="61">
        <v>1.9556642380978153E-19</v>
      </c>
      <c r="HU57" s="61">
        <v>9.3106516360738154E-20</v>
      </c>
      <c r="HV57" s="61">
        <v>5.4964227646694407E-21</v>
      </c>
      <c r="HW57" s="61">
        <v>1.8943413562186802E-20</v>
      </c>
      <c r="HX57" s="61">
        <v>4.0843585674560797E-21</v>
      </c>
      <c r="HY57" s="61">
        <v>1.2956851398132662E-20</v>
      </c>
      <c r="HZ57" s="61">
        <v>9.5943932309645077E-21</v>
      </c>
      <c r="IA57" s="61">
        <v>4.9992405358930962E-21</v>
      </c>
      <c r="IB57" s="61">
        <v>1.4966607532624728E-20</v>
      </c>
      <c r="IC57" s="61">
        <v>1.301327026872675E-19</v>
      </c>
      <c r="ID57" s="61">
        <v>1.1717660285345847E-20</v>
      </c>
      <c r="IE57" s="61">
        <v>1.8166299279678435E-18</v>
      </c>
      <c r="IF57" s="61">
        <v>9.7920773146064781E-21</v>
      </c>
      <c r="IG57" s="61">
        <v>1.1110550664294502E-20</v>
      </c>
      <c r="IH57" s="61">
        <v>6.8141760286144884E-21</v>
      </c>
      <c r="II57" s="61">
        <v>1.1546694647000871E-20</v>
      </c>
      <c r="IJ57" s="61">
        <v>5.5580630224842528E-20</v>
      </c>
      <c r="IK57" s="61">
        <v>1.0563104700715296E-20</v>
      </c>
      <c r="IL57" s="61">
        <v>2.033838230579883E-21</v>
      </c>
      <c r="IM57" s="61">
        <v>3.0338620324408355E-20</v>
      </c>
      <c r="IN57" s="61">
        <v>1</v>
      </c>
      <c r="IO57" s="61">
        <v>0.8784801077719594</v>
      </c>
    </row>
    <row r="58" spans="2:249" x14ac:dyDescent="0.15">
      <c r="B58" s="155" t="s">
        <v>84</v>
      </c>
      <c r="C58" s="41" t="s">
        <v>976</v>
      </c>
      <c r="D58" s="41">
        <v>0.45695364238410596</v>
      </c>
      <c r="E58" s="40">
        <v>0</v>
      </c>
      <c r="F58" s="40">
        <v>0.9965445892820195</v>
      </c>
      <c r="G58" s="120">
        <v>3.4554107179805005E-3</v>
      </c>
      <c r="H58" s="120">
        <v>0.38938016528925617</v>
      </c>
      <c r="I58" s="120">
        <v>0.27471074380165289</v>
      </c>
      <c r="J58" s="40">
        <v>2.8933426407922523E-7</v>
      </c>
      <c r="K58" s="81">
        <v>3.3057851239669422E-2</v>
      </c>
      <c r="L58" s="120">
        <v>3.3057851239669422E-2</v>
      </c>
      <c r="N58" s="158" t="s">
        <v>523</v>
      </c>
      <c r="O58" s="97">
        <f>SUM(O56:O57)</f>
        <v>11575</v>
      </c>
      <c r="P58" s="176"/>
      <c r="Q58" s="164"/>
      <c r="R58" s="17"/>
      <c r="S58" s="17"/>
      <c r="U58" s="161" t="s">
        <v>8</v>
      </c>
      <c r="V58" s="181">
        <f>概要表【係数】!E119</f>
        <v>1</v>
      </c>
      <c r="W58" s="181">
        <f>概要表【係数】!F119</f>
        <v>0.40352854995768972</v>
      </c>
      <c r="X58" s="181">
        <f>概要表【係数】!G119</f>
        <v>0.30597105219950238</v>
      </c>
      <c r="Y58" s="181">
        <f>概要表【係数】!H119</f>
        <v>1.9417255010924889E-7</v>
      </c>
      <c r="Z58" s="181">
        <f>概要表【係数】!I119</f>
        <v>1.7926923222653042E-7</v>
      </c>
      <c r="AB58" s="155" t="s">
        <v>84</v>
      </c>
      <c r="AC58" s="40" t="s">
        <v>976</v>
      </c>
      <c r="AD58" s="40">
        <v>0</v>
      </c>
      <c r="AE58" s="40">
        <v>0</v>
      </c>
      <c r="AF58" s="40">
        <v>0</v>
      </c>
      <c r="AG58" s="40">
        <v>0</v>
      </c>
      <c r="AH58" s="40">
        <v>0</v>
      </c>
      <c r="AI58" s="40">
        <v>0</v>
      </c>
      <c r="AJ58" s="40">
        <v>0</v>
      </c>
      <c r="AK58" s="40">
        <v>0</v>
      </c>
      <c r="AL58" s="40">
        <v>0</v>
      </c>
      <c r="AM58" s="40">
        <v>0</v>
      </c>
      <c r="AN58" s="40">
        <v>0</v>
      </c>
      <c r="AO58" s="40">
        <v>0</v>
      </c>
      <c r="AP58" s="40">
        <v>0</v>
      </c>
      <c r="AQ58" s="40">
        <v>0</v>
      </c>
      <c r="AR58" s="40">
        <v>0</v>
      </c>
      <c r="AS58" s="40">
        <v>0</v>
      </c>
      <c r="AT58" s="40">
        <v>0</v>
      </c>
      <c r="AU58" s="40">
        <v>0</v>
      </c>
      <c r="AV58" s="40">
        <v>0</v>
      </c>
      <c r="AW58" s="40">
        <v>0</v>
      </c>
      <c r="AX58" s="40">
        <v>0</v>
      </c>
      <c r="AY58" s="40">
        <v>0</v>
      </c>
      <c r="AZ58" s="40">
        <v>0</v>
      </c>
      <c r="BA58" s="40">
        <v>0</v>
      </c>
      <c r="BB58" s="40">
        <v>0</v>
      </c>
      <c r="BC58" s="40">
        <v>0</v>
      </c>
      <c r="BD58" s="40">
        <v>0</v>
      </c>
      <c r="BE58" s="40">
        <v>0</v>
      </c>
      <c r="BF58" s="40">
        <v>0</v>
      </c>
      <c r="BG58" s="40">
        <v>0</v>
      </c>
      <c r="BH58" s="40">
        <v>0</v>
      </c>
      <c r="BI58" s="40">
        <v>0</v>
      </c>
      <c r="BJ58" s="40">
        <v>0</v>
      </c>
      <c r="BK58" s="40">
        <v>0</v>
      </c>
      <c r="BL58" s="40">
        <v>0</v>
      </c>
      <c r="BM58" s="40">
        <v>0</v>
      </c>
      <c r="BN58" s="40">
        <v>0</v>
      </c>
      <c r="BO58" s="40">
        <v>0</v>
      </c>
      <c r="BP58" s="40">
        <v>0</v>
      </c>
      <c r="BQ58" s="40">
        <v>0</v>
      </c>
      <c r="BR58" s="40">
        <v>0</v>
      </c>
      <c r="BS58" s="40">
        <v>0</v>
      </c>
      <c r="BT58" s="40">
        <v>0</v>
      </c>
      <c r="BU58" s="40">
        <v>1.2125243924073089E-3</v>
      </c>
      <c r="BV58" s="40">
        <v>3.2762369411889485E-3</v>
      </c>
      <c r="BW58" s="40">
        <v>4.0356157511913723E-3</v>
      </c>
      <c r="BX58" s="40">
        <v>0</v>
      </c>
      <c r="BY58" s="40">
        <v>0</v>
      </c>
      <c r="BZ58" s="40">
        <v>5.2421432251416799E-3</v>
      </c>
      <c r="CA58" s="40">
        <v>0</v>
      </c>
      <c r="CB58" s="40">
        <v>3.3057851239669422E-2</v>
      </c>
      <c r="CC58" s="40">
        <v>0</v>
      </c>
      <c r="CD58" s="40">
        <v>6.4516129032258064E-4</v>
      </c>
      <c r="CE58" s="40">
        <v>1.8633540372670805E-4</v>
      </c>
      <c r="CF58" s="40">
        <v>1.8460234838397287E-5</v>
      </c>
      <c r="CG58" s="40">
        <v>0</v>
      </c>
      <c r="CH58" s="40">
        <v>1.9985241667691553E-6</v>
      </c>
      <c r="CI58" s="40">
        <v>4.0273271085800059E-3</v>
      </c>
      <c r="CJ58" s="40">
        <v>2.5116923609908194E-4</v>
      </c>
      <c r="CK58" s="40">
        <v>0</v>
      </c>
      <c r="CL58" s="40">
        <v>0</v>
      </c>
      <c r="CM58" s="40">
        <v>1.3597888032182366E-4</v>
      </c>
      <c r="CN58" s="40">
        <v>4.205607476635514E-5</v>
      </c>
      <c r="CO58" s="40">
        <v>2.6297186483811678E-4</v>
      </c>
      <c r="CP58" s="40">
        <v>5.5328798185941047E-4</v>
      </c>
      <c r="CQ58" s="40">
        <v>0</v>
      </c>
      <c r="CR58" s="40">
        <v>0</v>
      </c>
      <c r="CS58" s="40">
        <v>0</v>
      </c>
      <c r="CT58" s="40">
        <v>0</v>
      </c>
      <c r="CU58" s="40">
        <v>0</v>
      </c>
      <c r="CV58" s="40">
        <v>0</v>
      </c>
      <c r="CW58" s="40">
        <v>0</v>
      </c>
      <c r="CX58" s="40">
        <v>0</v>
      </c>
      <c r="CY58" s="40">
        <v>0</v>
      </c>
      <c r="CZ58" s="40">
        <v>1.7851433443461579E-5</v>
      </c>
      <c r="DA58" s="40">
        <v>0</v>
      </c>
      <c r="DB58" s="40">
        <v>0</v>
      </c>
      <c r="DC58" s="40">
        <v>0</v>
      </c>
      <c r="DD58" s="40">
        <v>0</v>
      </c>
      <c r="DE58" s="40">
        <v>0</v>
      </c>
      <c r="DF58" s="40">
        <v>0</v>
      </c>
      <c r="DG58" s="40">
        <v>0</v>
      </c>
      <c r="DH58" s="40">
        <v>0</v>
      </c>
      <c r="DI58" s="40">
        <v>0</v>
      </c>
      <c r="DJ58" s="40">
        <v>0</v>
      </c>
      <c r="DK58" s="40">
        <v>7.8254915386872744E-6</v>
      </c>
      <c r="DL58" s="40">
        <v>0</v>
      </c>
      <c r="DM58" s="40">
        <v>0</v>
      </c>
      <c r="DN58" s="40">
        <v>8.4715039924556886E-4</v>
      </c>
      <c r="DO58" s="40">
        <v>0</v>
      </c>
      <c r="DP58" s="40">
        <v>0</v>
      </c>
      <c r="DQ58" s="40">
        <v>6.0421245569784515E-5</v>
      </c>
      <c r="DR58" s="40">
        <v>0</v>
      </c>
      <c r="DS58" s="40">
        <v>0</v>
      </c>
      <c r="DT58" s="40">
        <v>0</v>
      </c>
      <c r="DU58" s="40">
        <v>0</v>
      </c>
      <c r="DV58" s="40">
        <v>0</v>
      </c>
      <c r="DW58" s="40">
        <v>0</v>
      </c>
      <c r="DX58" s="40">
        <v>3.0975569494882801E-3</v>
      </c>
      <c r="DY58" s="40">
        <v>7.9167087256838795E-5</v>
      </c>
      <c r="DZ58" s="40">
        <v>0</v>
      </c>
      <c r="EA58" s="40">
        <v>0</v>
      </c>
      <c r="EB58" s="40">
        <v>0</v>
      </c>
      <c r="EC58" s="40">
        <v>0</v>
      </c>
      <c r="ED58" s="40">
        <v>0</v>
      </c>
      <c r="EE58" s="40">
        <v>0</v>
      </c>
      <c r="EF58" s="40">
        <v>0</v>
      </c>
      <c r="EG58" s="40">
        <v>2.5601276976040176E-4</v>
      </c>
      <c r="EI58" s="155" t="s">
        <v>84</v>
      </c>
      <c r="EJ58" s="40" t="s">
        <v>976</v>
      </c>
      <c r="EK58" s="81">
        <v>1.2295277399656015E-7</v>
      </c>
      <c r="EL58" s="120">
        <v>6.5666851514420172E-8</v>
      </c>
      <c r="EM58" s="120">
        <v>5.9122567273147867E-8</v>
      </c>
      <c r="EN58" s="120">
        <v>1.5556375805045375E-7</v>
      </c>
      <c r="EO58" s="120">
        <v>2.8931615307338288E-7</v>
      </c>
      <c r="EP58" s="120">
        <v>0</v>
      </c>
      <c r="EQ58" s="120">
        <v>3.9903024231284069E-7</v>
      </c>
      <c r="ER58" s="120">
        <v>4.7428934484293516E-8</v>
      </c>
      <c r="ES58" s="120">
        <v>0</v>
      </c>
      <c r="ET58" s="120">
        <v>0</v>
      </c>
      <c r="EU58" s="120">
        <v>0</v>
      </c>
      <c r="EV58" s="120">
        <v>7.527906188250116E-8</v>
      </c>
      <c r="EW58" s="120">
        <v>4.5361479812228273E-8</v>
      </c>
      <c r="EX58" s="120">
        <v>9.5959282446818823E-8</v>
      </c>
      <c r="EY58" s="120">
        <v>3.9152677963387739E-8</v>
      </c>
      <c r="EZ58" s="120">
        <v>0</v>
      </c>
      <c r="FA58" s="120">
        <v>2.9362831139490281E-8</v>
      </c>
      <c r="FB58" s="120">
        <v>4.2534080393039806E-8</v>
      </c>
      <c r="FC58" s="120">
        <v>0</v>
      </c>
      <c r="FD58" s="120">
        <v>1.3701405961370453E-7</v>
      </c>
      <c r="FE58" s="120">
        <v>0</v>
      </c>
      <c r="FF58" s="120">
        <v>0</v>
      </c>
      <c r="FG58" s="120">
        <v>0</v>
      </c>
      <c r="FH58" s="120">
        <v>0</v>
      </c>
      <c r="FI58" s="120">
        <v>4.9153848289842097E-8</v>
      </c>
      <c r="FJ58" s="120">
        <v>3.8197764428724039E-8</v>
      </c>
      <c r="FK58" s="120">
        <v>0</v>
      </c>
      <c r="FL58" s="120">
        <v>0</v>
      </c>
      <c r="FM58" s="120">
        <v>6.0006758349865951E-8</v>
      </c>
      <c r="FN58" s="120">
        <v>8.5452734027270192E-8</v>
      </c>
      <c r="FO58" s="120">
        <v>4.0083899068896119E-8</v>
      </c>
      <c r="FP58" s="120">
        <v>0</v>
      </c>
      <c r="FQ58" s="120">
        <v>1.4183484422960444E-7</v>
      </c>
      <c r="FR58" s="120">
        <v>8.1434456474119783E-8</v>
      </c>
      <c r="FS58" s="120">
        <v>1.1453122760590553E-7</v>
      </c>
      <c r="FT58" s="120">
        <v>0</v>
      </c>
      <c r="FU58" s="120">
        <v>3.8450041014593974E-8</v>
      </c>
      <c r="FV58" s="120">
        <v>8.6226882240299228E-8</v>
      </c>
      <c r="FW58" s="120">
        <v>2.9361883965548561E-8</v>
      </c>
      <c r="FX58" s="120">
        <v>0</v>
      </c>
      <c r="FY58" s="120">
        <v>4.7437640471997439E-8</v>
      </c>
      <c r="FZ58" s="120">
        <v>7.0102837945568985E-8</v>
      </c>
      <c r="GA58" s="120">
        <v>6.3305682848135171E-8</v>
      </c>
      <c r="GB58" s="120">
        <v>4.3201421530444653E-6</v>
      </c>
      <c r="GC58" s="120">
        <v>1.1543135585458965E-5</v>
      </c>
      <c r="GD58" s="120">
        <v>1.4114209517014316E-5</v>
      </c>
      <c r="GE58" s="120">
        <v>0</v>
      </c>
      <c r="GF58" s="120">
        <v>6.2176557911183354E-8</v>
      </c>
      <c r="GG58" s="120">
        <v>1.8218765357823597E-5</v>
      </c>
      <c r="GH58" s="120">
        <v>0</v>
      </c>
      <c r="GI58" s="120">
        <v>1.0001142974095489</v>
      </c>
      <c r="GJ58" s="120">
        <v>3.9236511395014287E-8</v>
      </c>
      <c r="GK58" s="120">
        <v>2.266213006286453E-6</v>
      </c>
      <c r="GL58" s="120">
        <v>6.924324726871508E-7</v>
      </c>
      <c r="GM58" s="120">
        <v>1.1109033294822057E-7</v>
      </c>
      <c r="GN58" s="120">
        <v>4.3320994926787246E-8</v>
      </c>
      <c r="GO58" s="120">
        <v>7.6491180734416659E-8</v>
      </c>
      <c r="GP58" s="120">
        <v>1.4492014879112741E-5</v>
      </c>
      <c r="GQ58" s="120">
        <v>1.0100648829755081E-6</v>
      </c>
      <c r="GR58" s="120">
        <v>7.1858050980344872E-8</v>
      </c>
      <c r="GS58" s="120">
        <v>7.4926523771612733E-8</v>
      </c>
      <c r="GT58" s="120">
        <v>5.4149261006119009E-7</v>
      </c>
      <c r="GU58" s="120">
        <v>2.449152317415889E-7</v>
      </c>
      <c r="GV58" s="120">
        <v>1.0052870349214519E-6</v>
      </c>
      <c r="GW58" s="120">
        <v>1.9999591334569533E-6</v>
      </c>
      <c r="GX58" s="120">
        <v>1.5442120455676275E-7</v>
      </c>
      <c r="GY58" s="120">
        <v>3.4761268868893136E-8</v>
      </c>
      <c r="GZ58" s="120">
        <v>2.0154239502646506E-7</v>
      </c>
      <c r="HA58" s="120">
        <v>1.7809137463853064E-7</v>
      </c>
      <c r="HB58" s="120">
        <v>6.5717915779276826E-8</v>
      </c>
      <c r="HC58" s="120">
        <v>4.2909671169290992E-8</v>
      </c>
      <c r="HD58" s="120">
        <v>3.894415316814997E-8</v>
      </c>
      <c r="HE58" s="120">
        <v>2.4469685536293099E-8</v>
      </c>
      <c r="HF58" s="120">
        <v>5.3366837713961641E-9</v>
      </c>
      <c r="HG58" s="120">
        <v>1.1708021945619299E-7</v>
      </c>
      <c r="HH58" s="120">
        <v>2.2417738569778244E-7</v>
      </c>
      <c r="HI58" s="120">
        <v>1.2230402658629752E-6</v>
      </c>
      <c r="HJ58" s="120">
        <v>6.3922593441660318E-8</v>
      </c>
      <c r="HK58" s="120">
        <v>0</v>
      </c>
      <c r="HL58" s="120">
        <v>9.3602695790423922E-8</v>
      </c>
      <c r="HM58" s="120">
        <v>7.5166756360596592E-8</v>
      </c>
      <c r="HN58" s="120">
        <v>7.6976812133032806E-8</v>
      </c>
      <c r="HO58" s="120">
        <v>2.3259473218878682E-8</v>
      </c>
      <c r="HP58" s="120">
        <v>4.6402976679520424E-8</v>
      </c>
      <c r="HQ58" s="120">
        <v>9.3214414913277286E-8</v>
      </c>
      <c r="HR58" s="120">
        <v>1.6126122862466966E-7</v>
      </c>
      <c r="HS58" s="120">
        <v>7.6613369195309043E-8</v>
      </c>
      <c r="HT58" s="120">
        <v>5.6373244144465846E-8</v>
      </c>
      <c r="HU58" s="120">
        <v>3.0040642098390774E-6</v>
      </c>
      <c r="HV58" s="120">
        <v>4.1845928550399448E-8</v>
      </c>
      <c r="HW58" s="120">
        <v>1.2491782807427994E-7</v>
      </c>
      <c r="HX58" s="120">
        <v>2.5557031071719753E-7</v>
      </c>
      <c r="HY58" s="120">
        <v>9.5058708735030618E-8</v>
      </c>
      <c r="HZ58" s="120">
        <v>7.2704027322589393E-8</v>
      </c>
      <c r="IA58" s="120">
        <v>3.6869182364179376E-8</v>
      </c>
      <c r="IB58" s="120">
        <v>9.5973351903380449E-8</v>
      </c>
      <c r="IC58" s="120">
        <v>6.6713987064101202E-7</v>
      </c>
      <c r="ID58" s="120">
        <v>5.7339719982428049E-8</v>
      </c>
      <c r="IE58" s="120">
        <v>1.0894567614556285E-5</v>
      </c>
      <c r="IF58" s="120">
        <v>3.2787996903040085E-7</v>
      </c>
      <c r="IG58" s="120">
        <v>6.928507126142999E-8</v>
      </c>
      <c r="IH58" s="120">
        <v>4.3459289773942734E-8</v>
      </c>
      <c r="II58" s="120">
        <v>7.5099591562103428E-8</v>
      </c>
      <c r="IJ58" s="120">
        <v>7.9297741122050195E-8</v>
      </c>
      <c r="IK58" s="120">
        <v>5.2805806773863251E-8</v>
      </c>
      <c r="IL58" s="120">
        <v>4.3338363968991385E-8</v>
      </c>
      <c r="IM58" s="120">
        <v>7.7972573661838254E-7</v>
      </c>
      <c r="IN58" s="40">
        <v>1.0002076686949319</v>
      </c>
      <c r="IO58" s="40">
        <v>0.87866254058946403</v>
      </c>
    </row>
    <row r="59" spans="2:249" x14ac:dyDescent="0.15">
      <c r="B59" s="155" t="s">
        <v>85</v>
      </c>
      <c r="C59" s="41" t="s">
        <v>977</v>
      </c>
      <c r="D59" s="41">
        <v>0.32729577745202715</v>
      </c>
      <c r="E59" s="40">
        <v>7.0083014360137492E-3</v>
      </c>
      <c r="F59" s="40">
        <v>0.97978473680191458</v>
      </c>
      <c r="G59" s="40">
        <v>2.021526319808542E-2</v>
      </c>
      <c r="H59" s="40">
        <v>0.36517290515413753</v>
      </c>
      <c r="I59" s="40">
        <v>0.16278768289716056</v>
      </c>
      <c r="J59" s="40">
        <v>2.7196726421213385E-3</v>
      </c>
      <c r="K59" s="54">
        <v>3.0549473464706496E-2</v>
      </c>
      <c r="L59" s="40">
        <v>3.0097661001633476E-2</v>
      </c>
      <c r="Q59" s="164"/>
      <c r="R59" s="17"/>
      <c r="S59" s="17"/>
      <c r="U59" s="161" t="s">
        <v>881</v>
      </c>
      <c r="V59" s="181">
        <f>概要表【係数】!E120</f>
        <v>0.19917612940259072</v>
      </c>
      <c r="W59" s="181">
        <f>概要表【係数】!F120</f>
        <v>0.10640783159685803</v>
      </c>
      <c r="X59" s="181">
        <f>概要表【係数】!G120</f>
        <v>5.621572077767837E-2</v>
      </c>
      <c r="Y59" s="181">
        <f>概要表【係数】!H120</f>
        <v>1.6051846548384292E-8</v>
      </c>
      <c r="Z59" s="181">
        <f>概要表【係数】!I120</f>
        <v>1.4651605738013162E-8</v>
      </c>
      <c r="AB59" s="155" t="s">
        <v>85</v>
      </c>
      <c r="AC59" s="40" t="s">
        <v>977</v>
      </c>
      <c r="AD59" s="40">
        <v>1.3154433043935807E-5</v>
      </c>
      <c r="AE59" s="40">
        <v>7.0422535211267609E-5</v>
      </c>
      <c r="AF59" s="40">
        <v>0</v>
      </c>
      <c r="AG59" s="40">
        <v>0</v>
      </c>
      <c r="AH59" s="40">
        <v>1.2498469824947975E-3</v>
      </c>
      <c r="AI59" s="40">
        <v>0</v>
      </c>
      <c r="AJ59" s="40">
        <v>0</v>
      </c>
      <c r="AK59" s="40">
        <v>0</v>
      </c>
      <c r="AL59" s="40">
        <v>0</v>
      </c>
      <c r="AM59" s="40">
        <v>0</v>
      </c>
      <c r="AN59" s="40">
        <v>0</v>
      </c>
      <c r="AO59" s="40">
        <v>0</v>
      </c>
      <c r="AP59" s="40">
        <v>0</v>
      </c>
      <c r="AQ59" s="40">
        <v>0</v>
      </c>
      <c r="AR59" s="40">
        <v>6.4538146519035335E-4</v>
      </c>
      <c r="AS59" s="40">
        <v>0</v>
      </c>
      <c r="AT59" s="40">
        <v>0</v>
      </c>
      <c r="AU59" s="40">
        <v>2.1598272138228939E-5</v>
      </c>
      <c r="AV59" s="40">
        <v>0</v>
      </c>
      <c r="AW59" s="40">
        <v>0</v>
      </c>
      <c r="AX59" s="40">
        <v>0</v>
      </c>
      <c r="AY59" s="40">
        <v>0</v>
      </c>
      <c r="AZ59" s="40">
        <v>0</v>
      </c>
      <c r="BA59" s="40">
        <v>0</v>
      </c>
      <c r="BB59" s="40">
        <v>5.3050397877984086E-6</v>
      </c>
      <c r="BC59" s="40">
        <v>5.160224985809382E-6</v>
      </c>
      <c r="BD59" s="40">
        <v>0</v>
      </c>
      <c r="BE59" s="40">
        <v>0</v>
      </c>
      <c r="BF59" s="40">
        <v>2.0846362309776944E-5</v>
      </c>
      <c r="BG59" s="40">
        <v>0</v>
      </c>
      <c r="BH59" s="40">
        <v>0</v>
      </c>
      <c r="BI59" s="40">
        <v>0</v>
      </c>
      <c r="BJ59" s="40">
        <v>0</v>
      </c>
      <c r="BK59" s="40">
        <v>0</v>
      </c>
      <c r="BL59" s="40">
        <v>9.1324200913242012E-5</v>
      </c>
      <c r="BM59" s="40">
        <v>0</v>
      </c>
      <c r="BN59" s="40">
        <v>0</v>
      </c>
      <c r="BO59" s="40">
        <v>0</v>
      </c>
      <c r="BP59" s="40">
        <v>0</v>
      </c>
      <c r="BQ59" s="40">
        <v>0</v>
      </c>
      <c r="BR59" s="40">
        <v>1.2621598325329391E-4</v>
      </c>
      <c r="BS59" s="40">
        <v>5.4083288263926444E-6</v>
      </c>
      <c r="BT59" s="40">
        <v>3.3948142207965783E-4</v>
      </c>
      <c r="BU59" s="40">
        <v>1.2169593755543729E-3</v>
      </c>
      <c r="BV59" s="40">
        <v>1.3602375775574056E-3</v>
      </c>
      <c r="BW59" s="40">
        <v>5.3824931025833961E-3</v>
      </c>
      <c r="BX59" s="40">
        <v>0</v>
      </c>
      <c r="BY59" s="40">
        <v>7.986641221374045E-3</v>
      </c>
      <c r="BZ59" s="40">
        <v>1.317877382792375E-2</v>
      </c>
      <c r="CA59" s="40">
        <v>0</v>
      </c>
      <c r="CB59" s="40">
        <v>3.6776859504132234E-3</v>
      </c>
      <c r="CC59" s="40">
        <v>8.7458728669238511E-2</v>
      </c>
      <c r="CD59" s="40">
        <v>1.2580645161290323E-2</v>
      </c>
      <c r="CE59" s="40">
        <v>2.0910973084886128E-3</v>
      </c>
      <c r="CF59" s="40">
        <v>1.638814913448735E-2</v>
      </c>
      <c r="CG59" s="40">
        <v>7.3392268193542718E-3</v>
      </c>
      <c r="CH59" s="40">
        <v>2.7830986348542615E-3</v>
      </c>
      <c r="CI59" s="40">
        <v>1.3784959053484318E-3</v>
      </c>
      <c r="CJ59" s="40">
        <v>3.6341590161094754E-3</v>
      </c>
      <c r="CK59" s="40">
        <v>1.560677589558456E-3</v>
      </c>
      <c r="CL59" s="40">
        <v>0</v>
      </c>
      <c r="CM59" s="40">
        <v>4.4772460610124033E-3</v>
      </c>
      <c r="CN59" s="40">
        <v>3.7109479305740991E-3</v>
      </c>
      <c r="CO59" s="40">
        <v>1.2427541354446485E-3</v>
      </c>
      <c r="CP59" s="40">
        <v>1.6672335600907029E-3</v>
      </c>
      <c r="CQ59" s="40">
        <v>3.3428374791072658E-6</v>
      </c>
      <c r="CR59" s="40">
        <v>0</v>
      </c>
      <c r="CS59" s="40">
        <v>1.7404228796087643E-4</v>
      </c>
      <c r="CT59" s="40">
        <v>0</v>
      </c>
      <c r="CU59" s="40">
        <v>2.069035772497212E-4</v>
      </c>
      <c r="CV59" s="40">
        <v>2.3450629909975638E-6</v>
      </c>
      <c r="CW59" s="40">
        <v>4.4618712817739322E-5</v>
      </c>
      <c r="CX59" s="40">
        <v>1.6984583224457802E-5</v>
      </c>
      <c r="CY59" s="40">
        <v>0</v>
      </c>
      <c r="CZ59" s="40">
        <v>3.394436747308963E-4</v>
      </c>
      <c r="DA59" s="40">
        <v>6.2593144560357678E-5</v>
      </c>
      <c r="DB59" s="40">
        <v>1.330059341109065E-4</v>
      </c>
      <c r="DC59" s="40">
        <v>5.9644322845417243E-5</v>
      </c>
      <c r="DD59" s="40">
        <v>0</v>
      </c>
      <c r="DE59" s="40">
        <v>9.7087378640776692E-5</v>
      </c>
      <c r="DF59" s="40">
        <v>2.0512820512820512E-5</v>
      </c>
      <c r="DG59" s="40">
        <v>1.6222184474265329E-4</v>
      </c>
      <c r="DH59" s="40">
        <v>0</v>
      </c>
      <c r="DI59" s="40">
        <v>0</v>
      </c>
      <c r="DJ59" s="40">
        <v>5.9364170558987494E-4</v>
      </c>
      <c r="DK59" s="40">
        <v>2.8367406827741367E-5</v>
      </c>
      <c r="DL59" s="40">
        <v>0</v>
      </c>
      <c r="DM59" s="40">
        <v>8.730614589316485E-4</v>
      </c>
      <c r="DN59" s="40">
        <v>3.3617017987307623E-4</v>
      </c>
      <c r="DO59" s="40">
        <v>5.6449361788514735E-4</v>
      </c>
      <c r="DP59" s="40">
        <v>1.5837121183473127E-4</v>
      </c>
      <c r="DQ59" s="40">
        <v>3.4387393451796826E-5</v>
      </c>
      <c r="DR59" s="40">
        <v>1.8048652890400208E-4</v>
      </c>
      <c r="DS59" s="40">
        <v>3.9562652855704215E-6</v>
      </c>
      <c r="DT59" s="40">
        <v>6.2713399763082706E-6</v>
      </c>
      <c r="DU59" s="40">
        <v>0</v>
      </c>
      <c r="DV59" s="40">
        <v>2.7227183620126335E-5</v>
      </c>
      <c r="DW59" s="40">
        <v>0</v>
      </c>
      <c r="DX59" s="40">
        <v>6.486876857048531E-3</v>
      </c>
      <c r="DY59" s="40">
        <v>1.0007642724270697E-4</v>
      </c>
      <c r="DZ59" s="40">
        <v>9.6450617283950612E-5</v>
      </c>
      <c r="EA59" s="40">
        <v>4.2436566174520378E-5</v>
      </c>
      <c r="EB59" s="40">
        <v>2.6341784655910441E-5</v>
      </c>
      <c r="EC59" s="40">
        <v>5.8446791364465361E-4</v>
      </c>
      <c r="ED59" s="40">
        <v>7.3008849557522126E-5</v>
      </c>
      <c r="EE59" s="40">
        <v>0</v>
      </c>
      <c r="EF59" s="40">
        <v>1.0854035611472439E-3</v>
      </c>
      <c r="EG59" s="40">
        <v>2.1065305775657514E-3</v>
      </c>
      <c r="EI59" s="155" t="s">
        <v>85</v>
      </c>
      <c r="EJ59" s="40" t="s">
        <v>977</v>
      </c>
      <c r="EK59" s="54">
        <v>2.4560759557337044E-6</v>
      </c>
      <c r="EL59" s="40">
        <v>2.5966926505739295E-6</v>
      </c>
      <c r="EM59" s="40">
        <v>9.6492731712806181E-7</v>
      </c>
      <c r="EN59" s="40">
        <v>2.1721007268970217E-6</v>
      </c>
      <c r="EO59" s="40">
        <v>2.6691801015455797E-5</v>
      </c>
      <c r="EP59" s="40">
        <v>0</v>
      </c>
      <c r="EQ59" s="40">
        <v>6.395016789640398E-6</v>
      </c>
      <c r="ER59" s="40">
        <v>9.3746000857383645E-7</v>
      </c>
      <c r="ES59" s="40">
        <v>0</v>
      </c>
      <c r="ET59" s="40">
        <v>0</v>
      </c>
      <c r="EU59" s="40">
        <v>0</v>
      </c>
      <c r="EV59" s="40">
        <v>1.3842439030705732E-6</v>
      </c>
      <c r="EW59" s="40">
        <v>9.8278709151819211E-7</v>
      </c>
      <c r="EX59" s="40">
        <v>1.5864566394140061E-6</v>
      </c>
      <c r="EY59" s="40">
        <v>1.3985130078619307E-5</v>
      </c>
      <c r="EZ59" s="40">
        <v>0</v>
      </c>
      <c r="FA59" s="40">
        <v>8.3171414175926113E-7</v>
      </c>
      <c r="FB59" s="40">
        <v>1.3127722152816804E-6</v>
      </c>
      <c r="FC59" s="40">
        <v>0</v>
      </c>
      <c r="FD59" s="40">
        <v>2.2359552509994815E-6</v>
      </c>
      <c r="FE59" s="40">
        <v>0</v>
      </c>
      <c r="FF59" s="40">
        <v>0</v>
      </c>
      <c r="FG59" s="40">
        <v>0</v>
      </c>
      <c r="FH59" s="40">
        <v>0</v>
      </c>
      <c r="FI59" s="40">
        <v>9.94832060999695E-7</v>
      </c>
      <c r="FJ59" s="40">
        <v>9.8264178343713102E-7</v>
      </c>
      <c r="FK59" s="40">
        <v>0</v>
      </c>
      <c r="FL59" s="40">
        <v>0</v>
      </c>
      <c r="FM59" s="40">
        <v>1.5412737079046291E-6</v>
      </c>
      <c r="FN59" s="40">
        <v>1.4193575041182044E-6</v>
      </c>
      <c r="FO59" s="40">
        <v>8.8393969047141629E-7</v>
      </c>
      <c r="FP59" s="40">
        <v>0</v>
      </c>
      <c r="FQ59" s="40">
        <v>2.4328596951744024E-6</v>
      </c>
      <c r="FR59" s="40">
        <v>1.4303396965562085E-6</v>
      </c>
      <c r="FS59" s="40">
        <v>3.9315794457848417E-6</v>
      </c>
      <c r="FT59" s="40">
        <v>0</v>
      </c>
      <c r="FU59" s="40">
        <v>7.9393895087291709E-7</v>
      </c>
      <c r="FV59" s="40">
        <v>1.7632693054047027E-6</v>
      </c>
      <c r="FW59" s="40">
        <v>7.8658482722793988E-7</v>
      </c>
      <c r="FX59" s="40">
        <v>0</v>
      </c>
      <c r="FY59" s="40">
        <v>3.4871484078335998E-6</v>
      </c>
      <c r="FZ59" s="40">
        <v>1.5564771503859588E-6</v>
      </c>
      <c r="GA59" s="40">
        <v>8.1347341126026592E-6</v>
      </c>
      <c r="GB59" s="40">
        <v>2.6172959534190167E-5</v>
      </c>
      <c r="GC59" s="40">
        <v>2.9108489413513788E-5</v>
      </c>
      <c r="GD59" s="40">
        <v>1.1089810132734176E-4</v>
      </c>
      <c r="GE59" s="40">
        <v>0</v>
      </c>
      <c r="GF59" s="40">
        <v>1.6295346501660747E-4</v>
      </c>
      <c r="GG59" s="40">
        <v>2.6850906933763009E-4</v>
      </c>
      <c r="GH59" s="40">
        <v>0</v>
      </c>
      <c r="GI59" s="40">
        <v>7.537518886061652E-5</v>
      </c>
      <c r="GJ59" s="40">
        <v>1.0017719688809952</v>
      </c>
      <c r="GK59" s="40">
        <v>2.5556842584123111E-4</v>
      </c>
      <c r="GL59" s="40">
        <v>4.3247712358675568E-5</v>
      </c>
      <c r="GM59" s="40">
        <v>3.4482093494715276E-4</v>
      </c>
      <c r="GN59" s="40">
        <v>1.6570052723398042E-4</v>
      </c>
      <c r="GO59" s="40">
        <v>6.5551082027004502E-5</v>
      </c>
      <c r="GP59" s="40">
        <v>3.0030540851431331E-5</v>
      </c>
      <c r="GQ59" s="40">
        <v>8.3678390074859519E-5</v>
      </c>
      <c r="GR59" s="40">
        <v>3.3077973558253602E-5</v>
      </c>
      <c r="GS59" s="40">
        <v>1.3122447851245137E-6</v>
      </c>
      <c r="GT59" s="40">
        <v>9.1992288685053628E-5</v>
      </c>
      <c r="GU59" s="40">
        <v>7.7018780262964754E-5</v>
      </c>
      <c r="GV59" s="40">
        <v>2.6641280504469768E-5</v>
      </c>
      <c r="GW59" s="40">
        <v>3.5156579509797754E-5</v>
      </c>
      <c r="GX59" s="40">
        <v>2.9169697036797779E-6</v>
      </c>
      <c r="GY59" s="40">
        <v>2.0652328928543738E-6</v>
      </c>
      <c r="GZ59" s="40">
        <v>8.4478986815257354E-6</v>
      </c>
      <c r="HA59" s="40">
        <v>2.8759772158198276E-6</v>
      </c>
      <c r="HB59" s="40">
        <v>5.482281280065229E-6</v>
      </c>
      <c r="HC59" s="40">
        <v>8.8067631345168851E-7</v>
      </c>
      <c r="HD59" s="40">
        <v>1.8148850081595387E-6</v>
      </c>
      <c r="HE59" s="40">
        <v>1.4198429973633023E-6</v>
      </c>
      <c r="HF59" s="40">
        <v>7.0392374598157629E-7</v>
      </c>
      <c r="HG59" s="40">
        <v>1.0004680511662623E-5</v>
      </c>
      <c r="HH59" s="40">
        <v>4.3773080194058507E-6</v>
      </c>
      <c r="HI59" s="40">
        <v>1.9255463709842278E-5</v>
      </c>
      <c r="HJ59" s="40">
        <v>1.979950123392666E-6</v>
      </c>
      <c r="HK59" s="40">
        <v>0</v>
      </c>
      <c r="HL59" s="40">
        <v>3.6098702275085972E-6</v>
      </c>
      <c r="HM59" s="40">
        <v>2.2682000260377942E-6</v>
      </c>
      <c r="HN59" s="40">
        <v>5.1208586022784764E-6</v>
      </c>
      <c r="HO59" s="40">
        <v>5.248570896860676E-7</v>
      </c>
      <c r="HP59" s="40">
        <v>9.6180805221735801E-7</v>
      </c>
      <c r="HQ59" s="40">
        <v>1.5581715927767965E-5</v>
      </c>
      <c r="HR59" s="40">
        <v>2.3872472942543839E-6</v>
      </c>
      <c r="HS59" s="40">
        <v>3.7405833766815677E-6</v>
      </c>
      <c r="HT59" s="40">
        <v>1.9333350262567478E-5</v>
      </c>
      <c r="HU59" s="40">
        <v>8.2175899376343465E-6</v>
      </c>
      <c r="HV59" s="40">
        <v>1.2611498819684914E-5</v>
      </c>
      <c r="HW59" s="40">
        <v>5.2730833202486432E-6</v>
      </c>
      <c r="HX59" s="40">
        <v>1.5687458785099936E-6</v>
      </c>
      <c r="HY59" s="40">
        <v>5.2341244775340943E-6</v>
      </c>
      <c r="HZ59" s="40">
        <v>1.5940629190147661E-6</v>
      </c>
      <c r="IA59" s="40">
        <v>9.275971275253513E-7</v>
      </c>
      <c r="IB59" s="40">
        <v>1.621642475493927E-6</v>
      </c>
      <c r="IC59" s="40">
        <v>9.1509410125664211E-6</v>
      </c>
      <c r="ID59" s="40">
        <v>4.8534926341814535E-6</v>
      </c>
      <c r="IE59" s="40">
        <v>1.3630470829799449E-4</v>
      </c>
      <c r="IF59" s="40">
        <v>2.8163147018605434E-6</v>
      </c>
      <c r="IG59" s="40">
        <v>3.5078090250829814E-6</v>
      </c>
      <c r="IH59" s="40">
        <v>1.9855274565418609E-6</v>
      </c>
      <c r="II59" s="40">
        <v>2.0746818760029643E-6</v>
      </c>
      <c r="IJ59" s="40">
        <v>1.3454047639147996E-5</v>
      </c>
      <c r="IK59" s="40">
        <v>2.6518038718461901E-6</v>
      </c>
      <c r="IL59" s="40">
        <v>1.1256896385464518E-6</v>
      </c>
      <c r="IM59" s="40">
        <v>2.4805224103447331E-5</v>
      </c>
      <c r="IN59" s="40">
        <v>1.0041489871915232</v>
      </c>
      <c r="IO59" s="40">
        <v>0.88212491048711317</v>
      </c>
    </row>
    <row r="60" spans="2:249" x14ac:dyDescent="0.15">
      <c r="B60" s="155" t="s">
        <v>86</v>
      </c>
      <c r="C60" s="41" t="s">
        <v>951</v>
      </c>
      <c r="D60" s="41">
        <v>0.25594447963568945</v>
      </c>
      <c r="E60" s="40">
        <v>8.1788517819464026E-3</v>
      </c>
      <c r="F60" s="40">
        <v>0.99977257084717375</v>
      </c>
      <c r="G60" s="40">
        <v>2.2742915282625287E-4</v>
      </c>
      <c r="H60" s="40">
        <v>0.37258064516129036</v>
      </c>
      <c r="I60" s="40">
        <v>0.21838709677419355</v>
      </c>
      <c r="J60" s="40">
        <v>1.1043726832716145E-2</v>
      </c>
      <c r="K60" s="54">
        <v>3.2258064516129031E-2</v>
      </c>
      <c r="L60" s="40">
        <v>3.2258064516129031E-2</v>
      </c>
      <c r="N60" s="158" t="s">
        <v>521</v>
      </c>
      <c r="O60" s="97">
        <v>3943</v>
      </c>
      <c r="P60" s="183">
        <f>O60/O$62</f>
        <v>0.61103362777002945</v>
      </c>
      <c r="Q60" s="164"/>
      <c r="R60" s="17"/>
      <c r="S60" s="17"/>
      <c r="U60" s="161" t="s">
        <v>882</v>
      </c>
      <c r="V60" s="181">
        <f>概要表【係数】!E121</f>
        <v>0.10384532493960252</v>
      </c>
      <c r="W60" s="181">
        <f>概要表【係数】!F121</f>
        <v>6.2173865866904598E-2</v>
      </c>
      <c r="X60" s="181">
        <f>概要表【係数】!G121</f>
        <v>3.2771560465740243E-2</v>
      </c>
      <c r="Y60" s="181">
        <f>概要表【係数】!H121</f>
        <v>9.8538671544729543E-9</v>
      </c>
      <c r="Z60" s="181">
        <f>概要表【係数】!I121</f>
        <v>8.8027597024408502E-9</v>
      </c>
      <c r="AB60" s="155" t="s">
        <v>86</v>
      </c>
      <c r="AC60" s="40" t="s">
        <v>951</v>
      </c>
      <c r="AD60" s="40">
        <v>0</v>
      </c>
      <c r="AE60" s="40">
        <v>0</v>
      </c>
      <c r="AF60" s="40">
        <v>7.5921908893709339E-5</v>
      </c>
      <c r="AG60" s="40">
        <v>0</v>
      </c>
      <c r="AH60" s="40">
        <v>6.1207002081038072E-5</v>
      </c>
      <c r="AI60" s="40">
        <v>0</v>
      </c>
      <c r="AJ60" s="40">
        <v>0</v>
      </c>
      <c r="AK60" s="40">
        <v>1.5210227066961213E-5</v>
      </c>
      <c r="AL60" s="40">
        <v>0</v>
      </c>
      <c r="AM60" s="40">
        <v>0</v>
      </c>
      <c r="AN60" s="40">
        <v>0</v>
      </c>
      <c r="AO60" s="40">
        <v>0</v>
      </c>
      <c r="AP60" s="40">
        <v>0</v>
      </c>
      <c r="AQ60" s="40">
        <v>0</v>
      </c>
      <c r="AR60" s="40">
        <v>1.2134081601698771E-5</v>
      </c>
      <c r="AS60" s="40">
        <v>0</v>
      </c>
      <c r="AT60" s="40">
        <v>0</v>
      </c>
      <c r="AU60" s="40">
        <v>0</v>
      </c>
      <c r="AV60" s="40">
        <v>0</v>
      </c>
      <c r="AW60" s="40">
        <v>0</v>
      </c>
      <c r="AX60" s="40">
        <v>0</v>
      </c>
      <c r="AY60" s="40">
        <v>0</v>
      </c>
      <c r="AZ60" s="40">
        <v>0</v>
      </c>
      <c r="BA60" s="40">
        <v>0</v>
      </c>
      <c r="BB60" s="40">
        <v>1.1746873815839333E-4</v>
      </c>
      <c r="BC60" s="40">
        <v>3.6121574900665671E-6</v>
      </c>
      <c r="BD60" s="40">
        <v>0</v>
      </c>
      <c r="BE60" s="40">
        <v>0</v>
      </c>
      <c r="BF60" s="40">
        <v>1.0423181154888472E-6</v>
      </c>
      <c r="BG60" s="40">
        <v>1.1403808872163302E-6</v>
      </c>
      <c r="BH60" s="40">
        <v>5.7142857142857142E-5</v>
      </c>
      <c r="BI60" s="40">
        <v>0</v>
      </c>
      <c r="BJ60" s="40">
        <v>5.4083288263926444E-6</v>
      </c>
      <c r="BK60" s="40">
        <v>0</v>
      </c>
      <c r="BL60" s="40">
        <v>4.5662100456621006E-5</v>
      </c>
      <c r="BM60" s="40">
        <v>0</v>
      </c>
      <c r="BN60" s="40">
        <v>4.8134777376654632E-7</v>
      </c>
      <c r="BO60" s="40">
        <v>0</v>
      </c>
      <c r="BP60" s="40">
        <v>2.1281123643328369E-6</v>
      </c>
      <c r="BQ60" s="40">
        <v>0</v>
      </c>
      <c r="BR60" s="40">
        <v>3.6941263391207978E-6</v>
      </c>
      <c r="BS60" s="40">
        <v>1.1898323418063819E-4</v>
      </c>
      <c r="BT60" s="40">
        <v>1.6038492381716116E-5</v>
      </c>
      <c r="BU60" s="40">
        <v>2.2707113712967892E-4</v>
      </c>
      <c r="BV60" s="40">
        <v>1.09243251842817E-4</v>
      </c>
      <c r="BW60" s="40">
        <v>6.1449711562578378E-5</v>
      </c>
      <c r="BX60" s="40">
        <v>0</v>
      </c>
      <c r="BY60" s="40">
        <v>3.8167938931297711E-5</v>
      </c>
      <c r="BZ60" s="40">
        <v>5.4095826893353943E-5</v>
      </c>
      <c r="CA60" s="40">
        <v>0</v>
      </c>
      <c r="CB60" s="40">
        <v>8.264462809917356E-5</v>
      </c>
      <c r="CC60" s="40">
        <v>3.5797448997323882E-5</v>
      </c>
      <c r="CD60" s="40">
        <v>8.0645161290322578E-3</v>
      </c>
      <c r="CE60" s="40">
        <v>1.0351966873706004E-4</v>
      </c>
      <c r="CF60" s="40">
        <v>1.7828955332284228E-2</v>
      </c>
      <c r="CG60" s="40">
        <v>9.2049383899123968E-3</v>
      </c>
      <c r="CH60" s="40">
        <v>1.7679252244496369E-5</v>
      </c>
      <c r="CI60" s="40">
        <v>6.3296028960554487E-3</v>
      </c>
      <c r="CJ60" s="40">
        <v>1.4472544604191928E-3</v>
      </c>
      <c r="CK60" s="40">
        <v>6.1094140516523189E-5</v>
      </c>
      <c r="CL60" s="40">
        <v>8.1604896293777627E-5</v>
      </c>
      <c r="CM60" s="40">
        <v>1.3765504525645323E-3</v>
      </c>
      <c r="CN60" s="40">
        <v>5.1068090787716961E-4</v>
      </c>
      <c r="CO60" s="40">
        <v>2.0578255337197794E-3</v>
      </c>
      <c r="CP60" s="40">
        <v>3.0391156462585035E-3</v>
      </c>
      <c r="CQ60" s="40">
        <v>1.5468816569986563E-5</v>
      </c>
      <c r="CR60" s="40">
        <v>8.7129698780184217E-6</v>
      </c>
      <c r="CS60" s="40">
        <v>1.198638346837992E-5</v>
      </c>
      <c r="CT60" s="40">
        <v>1.888930865130336E-5</v>
      </c>
      <c r="CU60" s="40">
        <v>2.9687097881101485E-4</v>
      </c>
      <c r="CV60" s="40">
        <v>1.4317912372812904E-4</v>
      </c>
      <c r="CW60" s="40">
        <v>2.7413466738777714E-4</v>
      </c>
      <c r="CX60" s="40">
        <v>1.0269140318787562E-4</v>
      </c>
      <c r="CY60" s="40">
        <v>0</v>
      </c>
      <c r="CZ60" s="40">
        <v>1.028455717787488E-4</v>
      </c>
      <c r="DA60" s="40">
        <v>2.171598892910368E-4</v>
      </c>
      <c r="DB60" s="40">
        <v>0</v>
      </c>
      <c r="DC60" s="40">
        <v>6.4569083447332416E-5</v>
      </c>
      <c r="DD60" s="40">
        <v>0</v>
      </c>
      <c r="DE60" s="40">
        <v>2.2653721682847899E-4</v>
      </c>
      <c r="DF60" s="40">
        <v>3.0769230769230768E-5</v>
      </c>
      <c r="DG60" s="40">
        <v>5.7754374044504845E-5</v>
      </c>
      <c r="DH60" s="40">
        <v>0</v>
      </c>
      <c r="DI60" s="40">
        <v>3.9840637450199203E-6</v>
      </c>
      <c r="DJ60" s="40">
        <v>2.1395208678619856E-4</v>
      </c>
      <c r="DK60" s="40">
        <v>3.9616550914604322E-4</v>
      </c>
      <c r="DL60" s="40">
        <v>1.3262599469496022E-5</v>
      </c>
      <c r="DM60" s="40">
        <v>4.3078690407811603E-4</v>
      </c>
      <c r="DN60" s="40">
        <v>1.5509898043580765E-3</v>
      </c>
      <c r="DO60" s="40">
        <v>3.362346791179232E-5</v>
      </c>
      <c r="DP60" s="40">
        <v>2.8134713850296099E-4</v>
      </c>
      <c r="DQ60" s="40">
        <v>2.7737001321968192E-5</v>
      </c>
      <c r="DR60" s="40">
        <v>5.2314935914203502E-6</v>
      </c>
      <c r="DS60" s="40">
        <v>7.8405984750395626E-5</v>
      </c>
      <c r="DT60" s="40">
        <v>3.1356699881541353E-6</v>
      </c>
      <c r="DU60" s="40">
        <v>8.4503689597714829E-5</v>
      </c>
      <c r="DV60" s="40">
        <v>1.1326508385972555E-4</v>
      </c>
      <c r="DW60" s="40">
        <v>3.2312925170068028E-4</v>
      </c>
      <c r="DX60" s="40">
        <v>1.4699570815450644E-3</v>
      </c>
      <c r="DY60" s="40">
        <v>6.8582635153647598E-4</v>
      </c>
      <c r="DZ60" s="40">
        <v>1.3503086419753087E-5</v>
      </c>
      <c r="EA60" s="40">
        <v>1.7075665913080819E-4</v>
      </c>
      <c r="EB60" s="40">
        <v>1.5805070793546262E-5</v>
      </c>
      <c r="EC60" s="40">
        <v>3.2107562454934896E-4</v>
      </c>
      <c r="ED60" s="40">
        <v>2.6548672566371679E-5</v>
      </c>
      <c r="EE60" s="40">
        <v>0</v>
      </c>
      <c r="EF60" s="40">
        <v>0</v>
      </c>
      <c r="EG60" s="40">
        <v>1.1277345790510476E-3</v>
      </c>
      <c r="EI60" s="155" t="s">
        <v>86</v>
      </c>
      <c r="EJ60" s="40" t="s">
        <v>951</v>
      </c>
      <c r="EK60" s="54">
        <v>8.976896866227799E-9</v>
      </c>
      <c r="EL60" s="40">
        <v>6.3829587347937089E-9</v>
      </c>
      <c r="EM60" s="40">
        <v>2.4817298081068447E-8</v>
      </c>
      <c r="EN60" s="40">
        <v>7.2927147078825676E-9</v>
      </c>
      <c r="EO60" s="40">
        <v>4.3988361263697261E-8</v>
      </c>
      <c r="EP60" s="40">
        <v>0</v>
      </c>
      <c r="EQ60" s="40">
        <v>1.9444394233401515E-8</v>
      </c>
      <c r="ER60" s="40">
        <v>1.03269548881876E-8</v>
      </c>
      <c r="ES60" s="40">
        <v>0</v>
      </c>
      <c r="ET60" s="40">
        <v>0</v>
      </c>
      <c r="EU60" s="40">
        <v>0</v>
      </c>
      <c r="EV60" s="40">
        <v>6.6262134371172198E-9</v>
      </c>
      <c r="EW60" s="40">
        <v>7.775349636323624E-9</v>
      </c>
      <c r="EX60" s="40">
        <v>7.4013512791173439E-9</v>
      </c>
      <c r="EY60" s="40">
        <v>9.4098825530128624E-9</v>
      </c>
      <c r="EZ60" s="40">
        <v>0</v>
      </c>
      <c r="FA60" s="40">
        <v>6.1613671763914283E-9</v>
      </c>
      <c r="FB60" s="40">
        <v>6.940000857016437E-9</v>
      </c>
      <c r="FC60" s="40">
        <v>0</v>
      </c>
      <c r="FD60" s="40">
        <v>9.3553381227923334E-9</v>
      </c>
      <c r="FE60" s="40">
        <v>0</v>
      </c>
      <c r="FF60" s="40">
        <v>0</v>
      </c>
      <c r="FG60" s="40">
        <v>0</v>
      </c>
      <c r="FH60" s="40">
        <v>0</v>
      </c>
      <c r="FI60" s="40">
        <v>3.2394589230586262E-8</v>
      </c>
      <c r="FJ60" s="40">
        <v>6.6828140963562567E-9</v>
      </c>
      <c r="FK60" s="40">
        <v>0</v>
      </c>
      <c r="FL60" s="40">
        <v>0</v>
      </c>
      <c r="FM60" s="40">
        <v>6.617551571440401E-9</v>
      </c>
      <c r="FN60" s="40">
        <v>7.253054804614914E-9</v>
      </c>
      <c r="FO60" s="40">
        <v>1.9948487416534249E-8</v>
      </c>
      <c r="FP60" s="40">
        <v>0</v>
      </c>
      <c r="FQ60" s="40">
        <v>1.2278091075827812E-8</v>
      </c>
      <c r="FR60" s="40">
        <v>7.2718939756624089E-9</v>
      </c>
      <c r="FS60" s="40">
        <v>2.0105217433882506E-8</v>
      </c>
      <c r="FT60" s="40">
        <v>0</v>
      </c>
      <c r="FU60" s="40">
        <v>3.122270947717303E-9</v>
      </c>
      <c r="FV60" s="40">
        <v>7.9695459306457484E-9</v>
      </c>
      <c r="FW60" s="40">
        <v>5.995677771521525E-9</v>
      </c>
      <c r="FX60" s="40">
        <v>0</v>
      </c>
      <c r="FY60" s="40">
        <v>6.2853862845366397E-9</v>
      </c>
      <c r="FZ60" s="40">
        <v>3.3963512639355671E-8</v>
      </c>
      <c r="GA60" s="40">
        <v>9.8983865953982548E-9</v>
      </c>
      <c r="GB60" s="40">
        <v>5.8281076515028671E-8</v>
      </c>
      <c r="GC60" s="40">
        <v>3.074670711442674E-8</v>
      </c>
      <c r="GD60" s="40">
        <v>2.0100097282206678E-8</v>
      </c>
      <c r="GE60" s="40">
        <v>0</v>
      </c>
      <c r="GF60" s="40">
        <v>1.5213675209296083E-8</v>
      </c>
      <c r="GG60" s="40">
        <v>1.8299751936388397E-8</v>
      </c>
      <c r="GH60" s="40">
        <v>0</v>
      </c>
      <c r="GI60" s="40">
        <v>2.3739337624144737E-8</v>
      </c>
      <c r="GJ60" s="40">
        <v>1.3601394376778294E-8</v>
      </c>
      <c r="GK60" s="40">
        <v>1.0000018391393981</v>
      </c>
      <c r="GL60" s="40">
        <v>2.9146536133787799E-8</v>
      </c>
      <c r="GM60" s="40">
        <v>4.0592217917411081E-6</v>
      </c>
      <c r="GN60" s="40">
        <v>2.1703154073113353E-6</v>
      </c>
      <c r="GO60" s="40">
        <v>9.8720433316778241E-9</v>
      </c>
      <c r="GP60" s="40">
        <v>1.4983628476190451E-6</v>
      </c>
      <c r="GQ60" s="40">
        <v>3.7216610454134424E-7</v>
      </c>
      <c r="GR60" s="40">
        <v>2.1735474903282345E-8</v>
      </c>
      <c r="GS60" s="40">
        <v>3.076350029943556E-8</v>
      </c>
      <c r="GT60" s="40">
        <v>3.2352155349608088E-7</v>
      </c>
      <c r="GU60" s="40">
        <v>1.2539381749974212E-7</v>
      </c>
      <c r="GV60" s="40">
        <v>4.8129867088393933E-7</v>
      </c>
      <c r="GW60" s="40">
        <v>6.9941611219854519E-7</v>
      </c>
      <c r="GX60" s="40">
        <v>1.368796213796656E-8</v>
      </c>
      <c r="GY60" s="40">
        <v>9.3352081452049877E-9</v>
      </c>
      <c r="GZ60" s="40">
        <v>2.1689310912218931E-8</v>
      </c>
      <c r="HA60" s="40">
        <v>1.6536769605637647E-8</v>
      </c>
      <c r="HB60" s="40">
        <v>7.7408863643569169E-8</v>
      </c>
      <c r="HC60" s="40">
        <v>4.2029563840498686E-8</v>
      </c>
      <c r="HD60" s="40">
        <v>7.3622657415143153E-8</v>
      </c>
      <c r="HE60" s="40">
        <v>3.4203628773721597E-8</v>
      </c>
      <c r="HF60" s="40">
        <v>3.5182027950449703E-9</v>
      </c>
      <c r="HG60" s="40">
        <v>3.698760837381986E-8</v>
      </c>
      <c r="HH60" s="40">
        <v>5.9890805721206756E-8</v>
      </c>
      <c r="HI60" s="40">
        <v>4.8778779536821565E-8</v>
      </c>
      <c r="HJ60" s="40">
        <v>2.5155197437635728E-8</v>
      </c>
      <c r="HK60" s="40">
        <v>0</v>
      </c>
      <c r="HL60" s="40">
        <v>6.3219986830574536E-8</v>
      </c>
      <c r="HM60" s="40">
        <v>2.2179344060086294E-8</v>
      </c>
      <c r="HN60" s="40">
        <v>2.6359136958149117E-8</v>
      </c>
      <c r="HO60" s="40">
        <v>4.1458977887397773E-9</v>
      </c>
      <c r="HP60" s="40">
        <v>1.0238152979388862E-8</v>
      </c>
      <c r="HQ60" s="40">
        <v>6.6570768176935124E-8</v>
      </c>
      <c r="HR60" s="40">
        <v>1.0826495421346559E-7</v>
      </c>
      <c r="HS60" s="40">
        <v>2.8743051113857452E-8</v>
      </c>
      <c r="HT60" s="40">
        <v>1.097922484910454E-7</v>
      </c>
      <c r="HU60" s="40">
        <v>3.6102075090181132E-7</v>
      </c>
      <c r="HV60" s="40">
        <v>1.3378612795162353E-8</v>
      </c>
      <c r="HW60" s="40">
        <v>7.7290626752792876E-8</v>
      </c>
      <c r="HX60" s="40">
        <v>1.3691025107784113E-8</v>
      </c>
      <c r="HY60" s="40">
        <v>1.0468438956407333E-8</v>
      </c>
      <c r="HZ60" s="40">
        <v>2.7571578760988301E-8</v>
      </c>
      <c r="IA60" s="40">
        <v>6.1210926416919853E-9</v>
      </c>
      <c r="IB60" s="40">
        <v>3.1830907595501831E-8</v>
      </c>
      <c r="IC60" s="40">
        <v>5.3659943786332763E-8</v>
      </c>
      <c r="ID60" s="40">
        <v>9.7823176263725195E-8</v>
      </c>
      <c r="IE60" s="40">
        <v>3.486259256956373E-7</v>
      </c>
      <c r="IF60" s="40">
        <v>1.6760388921176471E-7</v>
      </c>
      <c r="IG60" s="40">
        <v>1.2042974937984608E-8</v>
      </c>
      <c r="IH60" s="40">
        <v>4.801554906234135E-8</v>
      </c>
      <c r="II60" s="40">
        <v>1.2082837775899121E-8</v>
      </c>
      <c r="IJ60" s="40">
        <v>8.078372442795107E-8</v>
      </c>
      <c r="IK60" s="40">
        <v>1.2575017236629901E-8</v>
      </c>
      <c r="IL60" s="40">
        <v>9.4405148236046832E-9</v>
      </c>
      <c r="IM60" s="40">
        <v>9.4894464484217255E-8</v>
      </c>
      <c r="IN60" s="40">
        <v>1.0000145763000103</v>
      </c>
      <c r="IO60" s="40">
        <v>0.87849291276156338</v>
      </c>
    </row>
    <row r="61" spans="2:249" x14ac:dyDescent="0.15">
      <c r="B61" s="155" t="s">
        <v>87</v>
      </c>
      <c r="C61" s="41" t="s">
        <v>978</v>
      </c>
      <c r="D61" s="41">
        <v>0.332108208226637</v>
      </c>
      <c r="E61" s="40">
        <v>5.1314666354248606E-3</v>
      </c>
      <c r="F61" s="40">
        <v>0.96977761283776187</v>
      </c>
      <c r="G61" s="40">
        <v>3.0222387162238129E-2</v>
      </c>
      <c r="H61" s="40">
        <v>0.319296066252588</v>
      </c>
      <c r="I61" s="40">
        <v>0.17559006211180125</v>
      </c>
      <c r="J61" s="40">
        <v>3.7205493017947577E-3</v>
      </c>
      <c r="K61" s="54">
        <v>4.1407867494824016E-2</v>
      </c>
      <c r="L61" s="40">
        <v>4.1407867494824016E-2</v>
      </c>
      <c r="N61" s="158" t="s">
        <v>522</v>
      </c>
      <c r="O61" s="97">
        <v>2510</v>
      </c>
      <c r="P61" s="183">
        <f>O61/O$62</f>
        <v>0.38896637222997055</v>
      </c>
      <c r="R61" s="17"/>
      <c r="S61" s="17"/>
      <c r="AB61" s="155" t="s">
        <v>87</v>
      </c>
      <c r="AC61" s="40" t="s">
        <v>978</v>
      </c>
      <c r="AD61" s="40">
        <v>0</v>
      </c>
      <c r="AE61" s="40">
        <v>0</v>
      </c>
      <c r="AF61" s="40">
        <v>0</v>
      </c>
      <c r="AG61" s="40">
        <v>0</v>
      </c>
      <c r="AH61" s="40">
        <v>0</v>
      </c>
      <c r="AI61" s="40">
        <v>0</v>
      </c>
      <c r="AJ61" s="40">
        <v>0</v>
      </c>
      <c r="AK61" s="40">
        <v>0</v>
      </c>
      <c r="AL61" s="40">
        <v>0</v>
      </c>
      <c r="AM61" s="40">
        <v>0</v>
      </c>
      <c r="AN61" s="40">
        <v>0</v>
      </c>
      <c r="AO61" s="40">
        <v>0</v>
      </c>
      <c r="AP61" s="40">
        <v>0</v>
      </c>
      <c r="AQ61" s="40">
        <v>0</v>
      </c>
      <c r="AR61" s="40">
        <v>0</v>
      </c>
      <c r="AS61" s="40">
        <v>0</v>
      </c>
      <c r="AT61" s="40">
        <v>0</v>
      </c>
      <c r="AU61" s="40">
        <v>0</v>
      </c>
      <c r="AV61" s="40">
        <v>0</v>
      </c>
      <c r="AW61" s="40">
        <v>0</v>
      </c>
      <c r="AX61" s="40">
        <v>0</v>
      </c>
      <c r="AY61" s="40">
        <v>0</v>
      </c>
      <c r="AZ61" s="40">
        <v>0</v>
      </c>
      <c r="BA61" s="40">
        <v>0</v>
      </c>
      <c r="BB61" s="40">
        <v>0</v>
      </c>
      <c r="BC61" s="40">
        <v>0</v>
      </c>
      <c r="BD61" s="40">
        <v>0</v>
      </c>
      <c r="BE61" s="40">
        <v>0</v>
      </c>
      <c r="BF61" s="40">
        <v>0</v>
      </c>
      <c r="BG61" s="40">
        <v>0</v>
      </c>
      <c r="BH61" s="40">
        <v>0</v>
      </c>
      <c r="BI61" s="40">
        <v>0</v>
      </c>
      <c r="BJ61" s="40">
        <v>0</v>
      </c>
      <c r="BK61" s="40">
        <v>0</v>
      </c>
      <c r="BL61" s="40">
        <v>0</v>
      </c>
      <c r="BM61" s="40">
        <v>0</v>
      </c>
      <c r="BN61" s="40">
        <v>0</v>
      </c>
      <c r="BO61" s="40">
        <v>0</v>
      </c>
      <c r="BP61" s="40">
        <v>0</v>
      </c>
      <c r="BQ61" s="40">
        <v>0</v>
      </c>
      <c r="BR61" s="40">
        <v>0</v>
      </c>
      <c r="BS61" s="40">
        <v>0</v>
      </c>
      <c r="BT61" s="40">
        <v>0</v>
      </c>
      <c r="BU61" s="40">
        <v>0</v>
      </c>
      <c r="BV61" s="40">
        <v>8.6970355836029061E-5</v>
      </c>
      <c r="BW61" s="40">
        <v>0</v>
      </c>
      <c r="BX61" s="40">
        <v>0</v>
      </c>
      <c r="BY61" s="40">
        <v>0</v>
      </c>
      <c r="BZ61" s="40">
        <v>0</v>
      </c>
      <c r="CA61" s="40">
        <v>0</v>
      </c>
      <c r="CB61" s="40">
        <v>0</v>
      </c>
      <c r="CC61" s="40">
        <v>0</v>
      </c>
      <c r="CD61" s="40">
        <v>0</v>
      </c>
      <c r="CE61" s="40">
        <v>5.6790890269151136E-2</v>
      </c>
      <c r="CF61" s="40">
        <v>0</v>
      </c>
      <c r="CG61" s="40">
        <v>0</v>
      </c>
      <c r="CH61" s="40">
        <v>0</v>
      </c>
      <c r="CI61" s="40">
        <v>0</v>
      </c>
      <c r="CJ61" s="40">
        <v>0</v>
      </c>
      <c r="CK61" s="40">
        <v>0</v>
      </c>
      <c r="CL61" s="40">
        <v>0</v>
      </c>
      <c r="CM61" s="40">
        <v>0</v>
      </c>
      <c r="CN61" s="40">
        <v>0</v>
      </c>
      <c r="CO61" s="40">
        <v>0</v>
      </c>
      <c r="CP61" s="40">
        <v>0</v>
      </c>
      <c r="CQ61" s="40">
        <v>0</v>
      </c>
      <c r="CR61" s="40">
        <v>0</v>
      </c>
      <c r="CS61" s="40">
        <v>0</v>
      </c>
      <c r="CT61" s="40">
        <v>0</v>
      </c>
      <c r="CU61" s="40">
        <v>0</v>
      </c>
      <c r="CV61" s="40">
        <v>0</v>
      </c>
      <c r="CW61" s="40">
        <v>0</v>
      </c>
      <c r="CX61" s="40">
        <v>0</v>
      </c>
      <c r="CY61" s="40">
        <v>0</v>
      </c>
      <c r="CZ61" s="40">
        <v>0</v>
      </c>
      <c r="DA61" s="40">
        <v>0</v>
      </c>
      <c r="DB61" s="40">
        <v>0</v>
      </c>
      <c r="DC61" s="40">
        <v>0</v>
      </c>
      <c r="DD61" s="40">
        <v>0</v>
      </c>
      <c r="DE61" s="40">
        <v>0</v>
      </c>
      <c r="DF61" s="40">
        <v>0</v>
      </c>
      <c r="DG61" s="40">
        <v>0</v>
      </c>
      <c r="DH61" s="40">
        <v>5.0722799898554404E-6</v>
      </c>
      <c r="DI61" s="40">
        <v>5.5776892430278889E-5</v>
      </c>
      <c r="DJ61" s="40">
        <v>1.4464366430616242E-4</v>
      </c>
      <c r="DK61" s="40">
        <v>0</v>
      </c>
      <c r="DL61" s="40">
        <v>0</v>
      </c>
      <c r="DM61" s="40">
        <v>0</v>
      </c>
      <c r="DN61" s="40">
        <v>0</v>
      </c>
      <c r="DO61" s="40">
        <v>0</v>
      </c>
      <c r="DP61" s="40">
        <v>0</v>
      </c>
      <c r="DQ61" s="40">
        <v>0</v>
      </c>
      <c r="DR61" s="40">
        <v>0</v>
      </c>
      <c r="DS61" s="40">
        <v>0</v>
      </c>
      <c r="DT61" s="40">
        <v>0</v>
      </c>
      <c r="DU61" s="40">
        <v>0</v>
      </c>
      <c r="DV61" s="40">
        <v>3.328250925724243E-3</v>
      </c>
      <c r="DW61" s="40">
        <v>0</v>
      </c>
      <c r="DX61" s="40">
        <v>2.0353251898316276E-3</v>
      </c>
      <c r="DY61" s="40">
        <v>0</v>
      </c>
      <c r="DZ61" s="40">
        <v>0</v>
      </c>
      <c r="EA61" s="40">
        <v>0</v>
      </c>
      <c r="EB61" s="40">
        <v>0</v>
      </c>
      <c r="EC61" s="40">
        <v>0</v>
      </c>
      <c r="ED61" s="40">
        <v>0</v>
      </c>
      <c r="EE61" s="40">
        <v>0</v>
      </c>
      <c r="EF61" s="40">
        <v>0</v>
      </c>
      <c r="EG61" s="40">
        <v>4.3296190470196547E-5</v>
      </c>
      <c r="EI61" s="155" t="s">
        <v>87</v>
      </c>
      <c r="EJ61" s="40" t="s">
        <v>978</v>
      </c>
      <c r="EK61" s="54">
        <v>9.0176892237798349E-7</v>
      </c>
      <c r="EL61" s="40">
        <v>5.7549577326109362E-7</v>
      </c>
      <c r="EM61" s="40">
        <v>6.0860165843939248E-7</v>
      </c>
      <c r="EN61" s="40">
        <v>9.8066991890704282E-7</v>
      </c>
      <c r="EO61" s="40">
        <v>3.3356654481318689E-7</v>
      </c>
      <c r="EP61" s="40">
        <v>0</v>
      </c>
      <c r="EQ61" s="40">
        <v>3.3676876592177376E-6</v>
      </c>
      <c r="ER61" s="40">
        <v>3.6901455323280742E-7</v>
      </c>
      <c r="ES61" s="40">
        <v>0</v>
      </c>
      <c r="ET61" s="40">
        <v>0</v>
      </c>
      <c r="EU61" s="40">
        <v>0</v>
      </c>
      <c r="EV61" s="40">
        <v>5.8120711794611973E-7</v>
      </c>
      <c r="EW61" s="40">
        <v>3.5452640150874234E-7</v>
      </c>
      <c r="EX61" s="40">
        <v>8.0897616379651901E-7</v>
      </c>
      <c r="EY61" s="40">
        <v>3.5951658607080495E-7</v>
      </c>
      <c r="EZ61" s="40">
        <v>0</v>
      </c>
      <c r="FA61" s="40">
        <v>2.6256165297794062E-7</v>
      </c>
      <c r="FB61" s="40">
        <v>5.2612973543925075E-7</v>
      </c>
      <c r="FC61" s="40">
        <v>0</v>
      </c>
      <c r="FD61" s="40">
        <v>1.0396399303167287E-6</v>
      </c>
      <c r="FE61" s="40">
        <v>0</v>
      </c>
      <c r="FF61" s="40">
        <v>0</v>
      </c>
      <c r="FG61" s="40">
        <v>0</v>
      </c>
      <c r="FH61" s="40">
        <v>0</v>
      </c>
      <c r="FI61" s="40">
        <v>3.267523108307192E-7</v>
      </c>
      <c r="FJ61" s="40">
        <v>2.9917466208792861E-7</v>
      </c>
      <c r="FK61" s="40">
        <v>0</v>
      </c>
      <c r="FL61" s="40">
        <v>0</v>
      </c>
      <c r="FM61" s="40">
        <v>4.4061957037187596E-7</v>
      </c>
      <c r="FN61" s="40">
        <v>6.8252259437505342E-7</v>
      </c>
      <c r="FO61" s="40">
        <v>3.2083582521643603E-7</v>
      </c>
      <c r="FP61" s="40">
        <v>0</v>
      </c>
      <c r="FQ61" s="40">
        <v>1.0443986241196893E-6</v>
      </c>
      <c r="FR61" s="40">
        <v>5.5928208562108967E-7</v>
      </c>
      <c r="FS61" s="40">
        <v>8.7960355066916193E-7</v>
      </c>
      <c r="FT61" s="40">
        <v>0</v>
      </c>
      <c r="FU61" s="40">
        <v>2.7259351910098574E-7</v>
      </c>
      <c r="FV61" s="40">
        <v>6.1122073137003375E-7</v>
      </c>
      <c r="FW61" s="40">
        <v>2.8250334467326006E-7</v>
      </c>
      <c r="FX61" s="40">
        <v>0</v>
      </c>
      <c r="FY61" s="40">
        <v>3.8470758969437654E-7</v>
      </c>
      <c r="FZ61" s="40">
        <v>4.9716327036484943E-7</v>
      </c>
      <c r="GA61" s="40">
        <v>4.985897774726563E-7</v>
      </c>
      <c r="GB61" s="40">
        <v>4.3495490602761541E-7</v>
      </c>
      <c r="GC61" s="40">
        <v>3.2141902175065169E-6</v>
      </c>
      <c r="GD61" s="40">
        <v>4.1615768804745059E-7</v>
      </c>
      <c r="GE61" s="40">
        <v>0</v>
      </c>
      <c r="GF61" s="40">
        <v>5.1692682719116018E-7</v>
      </c>
      <c r="GG61" s="40">
        <v>6.8614468344091026E-7</v>
      </c>
      <c r="GH61" s="40">
        <v>0</v>
      </c>
      <c r="GI61" s="40">
        <v>3.7218923594046325E-7</v>
      </c>
      <c r="GJ61" s="40">
        <v>5.7804265641397142E-7</v>
      </c>
      <c r="GK61" s="40">
        <v>2.5666972626512803E-7</v>
      </c>
      <c r="GL61" s="40">
        <v>1.0017195781911636</v>
      </c>
      <c r="GM61" s="40">
        <v>2.6499564481465853E-7</v>
      </c>
      <c r="GN61" s="40">
        <v>2.7351677568399507E-7</v>
      </c>
      <c r="GO61" s="40">
        <v>3.2558091667655621E-7</v>
      </c>
      <c r="GP61" s="40">
        <v>4.4664216656495647E-7</v>
      </c>
      <c r="GQ61" s="40">
        <v>5.8486471775222372E-7</v>
      </c>
      <c r="GR61" s="40">
        <v>7.4283549225095903E-7</v>
      </c>
      <c r="GS61" s="40">
        <v>1.9358801279035169E-6</v>
      </c>
      <c r="GT61" s="40">
        <v>9.133397191158545E-7</v>
      </c>
      <c r="GU61" s="40">
        <v>8.8295611127506589E-7</v>
      </c>
      <c r="GV61" s="40">
        <v>1.5228366227905716E-6</v>
      </c>
      <c r="GW61" s="40">
        <v>2.2744525493998145E-6</v>
      </c>
      <c r="GX61" s="40">
        <v>9.8727905535731238E-7</v>
      </c>
      <c r="GY61" s="40">
        <v>4.0793730792946245E-7</v>
      </c>
      <c r="GZ61" s="40">
        <v>1.151924222126772E-6</v>
      </c>
      <c r="HA61" s="40">
        <v>1.2308424152991398E-6</v>
      </c>
      <c r="HB61" s="40">
        <v>7.1034399766993979E-7</v>
      </c>
      <c r="HC61" s="40">
        <v>5.10890788074332E-7</v>
      </c>
      <c r="HD61" s="40">
        <v>2.4360397261696598E-7</v>
      </c>
      <c r="HE61" s="40">
        <v>1.8983083148851333E-7</v>
      </c>
      <c r="HF61" s="40">
        <v>4.0390492261902453E-8</v>
      </c>
      <c r="HG61" s="40">
        <v>2.8628269408619616E-7</v>
      </c>
      <c r="HH61" s="40">
        <v>1.4968576111770399E-6</v>
      </c>
      <c r="HI61" s="40">
        <v>1.0620150842794222E-5</v>
      </c>
      <c r="HJ61" s="40">
        <v>1.8943191640634146E-7</v>
      </c>
      <c r="HK61" s="40">
        <v>0</v>
      </c>
      <c r="HL61" s="40">
        <v>9.0610595271218582E-7</v>
      </c>
      <c r="HM61" s="40">
        <v>5.3943615460198975E-7</v>
      </c>
      <c r="HN61" s="40">
        <v>5.4996715291327155E-7</v>
      </c>
      <c r="HO61" s="40">
        <v>3.2504455944900589E-7</v>
      </c>
      <c r="HP61" s="40">
        <v>2.2789267767414753E-6</v>
      </c>
      <c r="HQ61" s="40">
        <v>5.6293557805581684E-6</v>
      </c>
      <c r="HR61" s="40">
        <v>1.0144599717675528E-6</v>
      </c>
      <c r="HS61" s="40">
        <v>2.6256083599148238E-6</v>
      </c>
      <c r="HT61" s="40">
        <v>6.2875990298768154E-7</v>
      </c>
      <c r="HU61" s="40">
        <v>6.8698653996329323E-7</v>
      </c>
      <c r="HV61" s="40">
        <v>2.8169895286992671E-7</v>
      </c>
      <c r="HW61" s="40">
        <v>7.9651845723963955E-7</v>
      </c>
      <c r="HX61" s="40">
        <v>3.4896725372002329E-7</v>
      </c>
      <c r="HY61" s="40">
        <v>8.7358713302266089E-7</v>
      </c>
      <c r="HZ61" s="40">
        <v>7.2165418049731467E-7</v>
      </c>
      <c r="IA61" s="40">
        <v>7.8741344752458364E-7</v>
      </c>
      <c r="IB61" s="40">
        <v>7.5138612842297733E-7</v>
      </c>
      <c r="IC61" s="40">
        <v>1.0463614208218217E-4</v>
      </c>
      <c r="ID61" s="40">
        <v>1.7217859042646869E-6</v>
      </c>
      <c r="IE61" s="40">
        <v>6.2193824175214531E-5</v>
      </c>
      <c r="IF61" s="40">
        <v>5.586871913990394E-7</v>
      </c>
      <c r="IG61" s="40">
        <v>7.7020782879075562E-7</v>
      </c>
      <c r="IH61" s="40">
        <v>3.4478601637776691E-7</v>
      </c>
      <c r="II61" s="40">
        <v>5.8519524640522484E-7</v>
      </c>
      <c r="IJ61" s="40">
        <v>6.6961281312295097E-7</v>
      </c>
      <c r="IK61" s="40">
        <v>4.8065546091906739E-7</v>
      </c>
      <c r="IL61" s="40">
        <v>1.0570023475839474E-7</v>
      </c>
      <c r="IM61" s="40">
        <v>6.1256328475038329E-7</v>
      </c>
      <c r="IN61" s="40">
        <v>1.001964881501114</v>
      </c>
      <c r="IO61" s="40">
        <v>0.88020621708481706</v>
      </c>
    </row>
    <row r="62" spans="2:249" x14ac:dyDescent="0.15">
      <c r="B62" s="155" t="s">
        <v>88</v>
      </c>
      <c r="C62" s="41" t="s">
        <v>979</v>
      </c>
      <c r="D62" s="62">
        <v>0.3237050361701827</v>
      </c>
      <c r="E62" s="61">
        <v>1.5998706956683664E-2</v>
      </c>
      <c r="F62" s="61">
        <v>0.7656777581640567</v>
      </c>
      <c r="G62" s="61">
        <v>0.2343222418359433</v>
      </c>
      <c r="H62" s="61">
        <v>0.1707017915506597</v>
      </c>
      <c r="I62" s="61">
        <v>0.13087761772182546</v>
      </c>
      <c r="J62" s="61">
        <v>1.8631992416386918E-2</v>
      </c>
      <c r="K62" s="73">
        <v>1.7219464955816489E-2</v>
      </c>
      <c r="L62" s="61">
        <v>1.7219464955816489E-2</v>
      </c>
      <c r="N62" s="158" t="s">
        <v>523</v>
      </c>
      <c r="O62" s="97">
        <f>SUM(O60:O61)</f>
        <v>6453</v>
      </c>
      <c r="P62" s="176"/>
      <c r="Q62" s="164"/>
      <c r="R62" s="17"/>
      <c r="S62" s="17"/>
      <c r="U62" s="161" t="s">
        <v>897</v>
      </c>
      <c r="V62" s="187" t="s">
        <v>257</v>
      </c>
      <c r="W62" s="187" t="s">
        <v>249</v>
      </c>
      <c r="X62" s="187" t="s">
        <v>250</v>
      </c>
      <c r="Y62" s="187" t="s">
        <v>779</v>
      </c>
      <c r="Z62" s="187" t="s">
        <v>879</v>
      </c>
      <c r="AB62" s="155" t="s">
        <v>88</v>
      </c>
      <c r="AC62" s="40" t="s">
        <v>979</v>
      </c>
      <c r="AD62" s="61">
        <v>0</v>
      </c>
      <c r="AE62" s="61">
        <v>0</v>
      </c>
      <c r="AF62" s="61">
        <v>0</v>
      </c>
      <c r="AG62" s="61">
        <v>0</v>
      </c>
      <c r="AH62" s="61">
        <v>0</v>
      </c>
      <c r="AI62" s="61">
        <v>0</v>
      </c>
      <c r="AJ62" s="61">
        <v>0</v>
      </c>
      <c r="AK62" s="61">
        <v>0</v>
      </c>
      <c r="AL62" s="61">
        <v>0</v>
      </c>
      <c r="AM62" s="61">
        <v>0</v>
      </c>
      <c r="AN62" s="61">
        <v>0</v>
      </c>
      <c r="AO62" s="61">
        <v>0</v>
      </c>
      <c r="AP62" s="61">
        <v>0</v>
      </c>
      <c r="AQ62" s="61">
        <v>0</v>
      </c>
      <c r="AR62" s="61">
        <v>0</v>
      </c>
      <c r="AS62" s="61">
        <v>0</v>
      </c>
      <c r="AT62" s="61">
        <v>0</v>
      </c>
      <c r="AU62" s="61">
        <v>0</v>
      </c>
      <c r="AV62" s="61">
        <v>0</v>
      </c>
      <c r="AW62" s="61">
        <v>0</v>
      </c>
      <c r="AX62" s="61">
        <v>0</v>
      </c>
      <c r="AY62" s="61">
        <v>0</v>
      </c>
      <c r="AZ62" s="61">
        <v>0</v>
      </c>
      <c r="BA62" s="61">
        <v>0</v>
      </c>
      <c r="BB62" s="61">
        <v>0</v>
      </c>
      <c r="BC62" s="61">
        <v>0</v>
      </c>
      <c r="BD62" s="61">
        <v>0</v>
      </c>
      <c r="BE62" s="61">
        <v>0</v>
      </c>
      <c r="BF62" s="61">
        <v>0</v>
      </c>
      <c r="BG62" s="61">
        <v>0</v>
      </c>
      <c r="BH62" s="61">
        <v>0</v>
      </c>
      <c r="BI62" s="61">
        <v>0</v>
      </c>
      <c r="BJ62" s="61">
        <v>0</v>
      </c>
      <c r="BK62" s="61">
        <v>0</v>
      </c>
      <c r="BL62" s="61">
        <v>0</v>
      </c>
      <c r="BM62" s="61">
        <v>0</v>
      </c>
      <c r="BN62" s="61">
        <v>0</v>
      </c>
      <c r="BO62" s="61">
        <v>0</v>
      </c>
      <c r="BP62" s="61">
        <v>0</v>
      </c>
      <c r="BQ62" s="61">
        <v>0</v>
      </c>
      <c r="BR62" s="61">
        <v>0</v>
      </c>
      <c r="BS62" s="61">
        <v>0</v>
      </c>
      <c r="BT62" s="61">
        <v>0</v>
      </c>
      <c r="BU62" s="61">
        <v>0</v>
      </c>
      <c r="BV62" s="61">
        <v>0</v>
      </c>
      <c r="BW62" s="61">
        <v>0</v>
      </c>
      <c r="BX62" s="61">
        <v>0</v>
      </c>
      <c r="BY62" s="61">
        <v>0</v>
      </c>
      <c r="BZ62" s="61">
        <v>0</v>
      </c>
      <c r="CA62" s="61">
        <v>0</v>
      </c>
      <c r="CB62" s="61">
        <v>0</v>
      </c>
      <c r="CC62" s="61">
        <v>0</v>
      </c>
      <c r="CD62" s="61">
        <v>0</v>
      </c>
      <c r="CE62" s="61">
        <v>0</v>
      </c>
      <c r="CF62" s="61">
        <v>0</v>
      </c>
      <c r="CG62" s="61">
        <v>0</v>
      </c>
      <c r="CH62" s="61">
        <v>0</v>
      </c>
      <c r="CI62" s="61">
        <v>0</v>
      </c>
      <c r="CJ62" s="61">
        <v>0</v>
      </c>
      <c r="CK62" s="61">
        <v>0</v>
      </c>
      <c r="CL62" s="61">
        <v>0</v>
      </c>
      <c r="CM62" s="61">
        <v>0</v>
      </c>
      <c r="CN62" s="61">
        <v>0</v>
      </c>
      <c r="CO62" s="61">
        <v>0</v>
      </c>
      <c r="CP62" s="61">
        <v>0</v>
      </c>
      <c r="CQ62" s="61">
        <v>0</v>
      </c>
      <c r="CR62" s="61">
        <v>0</v>
      </c>
      <c r="CS62" s="61">
        <v>0</v>
      </c>
      <c r="CT62" s="61">
        <v>0</v>
      </c>
      <c r="CU62" s="61">
        <v>0</v>
      </c>
      <c r="CV62" s="61">
        <v>0</v>
      </c>
      <c r="CW62" s="61">
        <v>0</v>
      </c>
      <c r="CX62" s="61">
        <v>0</v>
      </c>
      <c r="CY62" s="61">
        <v>0</v>
      </c>
      <c r="CZ62" s="61">
        <v>0</v>
      </c>
      <c r="DA62" s="61">
        <v>0</v>
      </c>
      <c r="DB62" s="61">
        <v>0</v>
      </c>
      <c r="DC62" s="61">
        <v>0</v>
      </c>
      <c r="DD62" s="61">
        <v>0</v>
      </c>
      <c r="DE62" s="61">
        <v>0</v>
      </c>
      <c r="DF62" s="61">
        <v>0</v>
      </c>
      <c r="DG62" s="61">
        <v>0</v>
      </c>
      <c r="DH62" s="61">
        <v>0</v>
      </c>
      <c r="DI62" s="61">
        <v>0</v>
      </c>
      <c r="DJ62" s="61">
        <v>0</v>
      </c>
      <c r="DK62" s="61">
        <v>0</v>
      </c>
      <c r="DL62" s="61">
        <v>0</v>
      </c>
      <c r="DM62" s="61">
        <v>0</v>
      </c>
      <c r="DN62" s="61">
        <v>0</v>
      </c>
      <c r="DO62" s="61">
        <v>0</v>
      </c>
      <c r="DP62" s="61">
        <v>0</v>
      </c>
      <c r="DQ62" s="61">
        <v>0</v>
      </c>
      <c r="DR62" s="61">
        <v>0</v>
      </c>
      <c r="DS62" s="61">
        <v>0</v>
      </c>
      <c r="DT62" s="61">
        <v>0</v>
      </c>
      <c r="DU62" s="61">
        <v>0</v>
      </c>
      <c r="DV62" s="61">
        <v>0</v>
      </c>
      <c r="DW62" s="61">
        <v>0</v>
      </c>
      <c r="DX62" s="61">
        <v>0</v>
      </c>
      <c r="DY62" s="61">
        <v>0</v>
      </c>
      <c r="DZ62" s="61">
        <v>0</v>
      </c>
      <c r="EA62" s="61">
        <v>0</v>
      </c>
      <c r="EB62" s="61">
        <v>0</v>
      </c>
      <c r="EC62" s="61">
        <v>0</v>
      </c>
      <c r="ED62" s="61">
        <v>0</v>
      </c>
      <c r="EE62" s="61">
        <v>0</v>
      </c>
      <c r="EF62" s="61">
        <v>0</v>
      </c>
      <c r="EG62" s="61">
        <v>0</v>
      </c>
      <c r="EI62" s="155" t="s">
        <v>88</v>
      </c>
      <c r="EJ62" s="40" t="s">
        <v>979</v>
      </c>
      <c r="EK62" s="73">
        <v>0</v>
      </c>
      <c r="EL62" s="61">
        <v>0</v>
      </c>
      <c r="EM62" s="61">
        <v>0</v>
      </c>
      <c r="EN62" s="61">
        <v>0</v>
      </c>
      <c r="EO62" s="61">
        <v>0</v>
      </c>
      <c r="EP62" s="61">
        <v>0</v>
      </c>
      <c r="EQ62" s="61">
        <v>0</v>
      </c>
      <c r="ER62" s="61">
        <v>0</v>
      </c>
      <c r="ES62" s="61">
        <v>0</v>
      </c>
      <c r="ET62" s="61">
        <v>0</v>
      </c>
      <c r="EU62" s="61">
        <v>0</v>
      </c>
      <c r="EV62" s="61">
        <v>0</v>
      </c>
      <c r="EW62" s="61">
        <v>0</v>
      </c>
      <c r="EX62" s="61">
        <v>0</v>
      </c>
      <c r="EY62" s="61">
        <v>0</v>
      </c>
      <c r="EZ62" s="61">
        <v>0</v>
      </c>
      <c r="FA62" s="61">
        <v>0</v>
      </c>
      <c r="FB62" s="61">
        <v>0</v>
      </c>
      <c r="FC62" s="61">
        <v>0</v>
      </c>
      <c r="FD62" s="61">
        <v>0</v>
      </c>
      <c r="FE62" s="61">
        <v>0</v>
      </c>
      <c r="FF62" s="61">
        <v>0</v>
      </c>
      <c r="FG62" s="61">
        <v>0</v>
      </c>
      <c r="FH62" s="61">
        <v>0</v>
      </c>
      <c r="FI62" s="61">
        <v>0</v>
      </c>
      <c r="FJ62" s="61">
        <v>0</v>
      </c>
      <c r="FK62" s="61">
        <v>0</v>
      </c>
      <c r="FL62" s="61">
        <v>0</v>
      </c>
      <c r="FM62" s="61">
        <v>0</v>
      </c>
      <c r="FN62" s="61">
        <v>0</v>
      </c>
      <c r="FO62" s="61">
        <v>0</v>
      </c>
      <c r="FP62" s="61">
        <v>0</v>
      </c>
      <c r="FQ62" s="61">
        <v>0</v>
      </c>
      <c r="FR62" s="61">
        <v>0</v>
      </c>
      <c r="FS62" s="61">
        <v>0</v>
      </c>
      <c r="FT62" s="61">
        <v>0</v>
      </c>
      <c r="FU62" s="61">
        <v>0</v>
      </c>
      <c r="FV62" s="61">
        <v>0</v>
      </c>
      <c r="FW62" s="61">
        <v>0</v>
      </c>
      <c r="FX62" s="61">
        <v>0</v>
      </c>
      <c r="FY62" s="61">
        <v>0</v>
      </c>
      <c r="FZ62" s="61">
        <v>0</v>
      </c>
      <c r="GA62" s="61">
        <v>0</v>
      </c>
      <c r="GB62" s="61">
        <v>0</v>
      </c>
      <c r="GC62" s="61">
        <v>0</v>
      </c>
      <c r="GD62" s="61">
        <v>0</v>
      </c>
      <c r="GE62" s="61">
        <v>0</v>
      </c>
      <c r="GF62" s="61">
        <v>0</v>
      </c>
      <c r="GG62" s="61">
        <v>0</v>
      </c>
      <c r="GH62" s="61">
        <v>0</v>
      </c>
      <c r="GI62" s="61">
        <v>0</v>
      </c>
      <c r="GJ62" s="61">
        <v>0</v>
      </c>
      <c r="GK62" s="61">
        <v>0</v>
      </c>
      <c r="GL62" s="61">
        <v>0</v>
      </c>
      <c r="GM62" s="61">
        <v>1</v>
      </c>
      <c r="GN62" s="61">
        <v>0</v>
      </c>
      <c r="GO62" s="61">
        <v>0</v>
      </c>
      <c r="GP62" s="61">
        <v>0</v>
      </c>
      <c r="GQ62" s="61">
        <v>0</v>
      </c>
      <c r="GR62" s="61">
        <v>0</v>
      </c>
      <c r="GS62" s="61">
        <v>0</v>
      </c>
      <c r="GT62" s="61">
        <v>0</v>
      </c>
      <c r="GU62" s="61">
        <v>0</v>
      </c>
      <c r="GV62" s="61">
        <v>0</v>
      </c>
      <c r="GW62" s="61">
        <v>0</v>
      </c>
      <c r="GX62" s="61">
        <v>0</v>
      </c>
      <c r="GY62" s="61">
        <v>0</v>
      </c>
      <c r="GZ62" s="61">
        <v>0</v>
      </c>
      <c r="HA62" s="61">
        <v>0</v>
      </c>
      <c r="HB62" s="61">
        <v>0</v>
      </c>
      <c r="HC62" s="61">
        <v>0</v>
      </c>
      <c r="HD62" s="61">
        <v>0</v>
      </c>
      <c r="HE62" s="61">
        <v>0</v>
      </c>
      <c r="HF62" s="61">
        <v>0</v>
      </c>
      <c r="HG62" s="61">
        <v>0</v>
      </c>
      <c r="HH62" s="61">
        <v>0</v>
      </c>
      <c r="HI62" s="61">
        <v>0</v>
      </c>
      <c r="HJ62" s="61">
        <v>0</v>
      </c>
      <c r="HK62" s="61">
        <v>0</v>
      </c>
      <c r="HL62" s="61">
        <v>0</v>
      </c>
      <c r="HM62" s="61">
        <v>0</v>
      </c>
      <c r="HN62" s="61">
        <v>0</v>
      </c>
      <c r="HO62" s="61">
        <v>0</v>
      </c>
      <c r="HP62" s="61">
        <v>0</v>
      </c>
      <c r="HQ62" s="61">
        <v>0</v>
      </c>
      <c r="HR62" s="61">
        <v>0</v>
      </c>
      <c r="HS62" s="61">
        <v>0</v>
      </c>
      <c r="HT62" s="61">
        <v>0</v>
      </c>
      <c r="HU62" s="61">
        <v>0</v>
      </c>
      <c r="HV62" s="61">
        <v>0</v>
      </c>
      <c r="HW62" s="61">
        <v>0</v>
      </c>
      <c r="HX62" s="61">
        <v>0</v>
      </c>
      <c r="HY62" s="61">
        <v>0</v>
      </c>
      <c r="HZ62" s="61">
        <v>0</v>
      </c>
      <c r="IA62" s="61">
        <v>0</v>
      </c>
      <c r="IB62" s="61">
        <v>0</v>
      </c>
      <c r="IC62" s="61">
        <v>0</v>
      </c>
      <c r="ID62" s="61">
        <v>0</v>
      </c>
      <c r="IE62" s="61">
        <v>0</v>
      </c>
      <c r="IF62" s="61">
        <v>0</v>
      </c>
      <c r="IG62" s="61">
        <v>0</v>
      </c>
      <c r="IH62" s="61">
        <v>0</v>
      </c>
      <c r="II62" s="61">
        <v>0</v>
      </c>
      <c r="IJ62" s="61">
        <v>0</v>
      </c>
      <c r="IK62" s="61">
        <v>0</v>
      </c>
      <c r="IL62" s="61">
        <v>0</v>
      </c>
      <c r="IM62" s="61">
        <v>0</v>
      </c>
      <c r="IN62" s="61">
        <v>1</v>
      </c>
      <c r="IO62" s="61">
        <v>0.8784801077719594</v>
      </c>
    </row>
    <row r="63" spans="2:249" x14ac:dyDescent="0.15">
      <c r="B63" s="162" t="s">
        <v>89</v>
      </c>
      <c r="C63" s="116" t="s">
        <v>980</v>
      </c>
      <c r="D63" s="41">
        <v>0.291695557199392</v>
      </c>
      <c r="E63" s="41">
        <v>1.4027761951023546E-2</v>
      </c>
      <c r="F63" s="40">
        <v>0.26689053152901893</v>
      </c>
      <c r="G63" s="120">
        <v>0.73310946847098113</v>
      </c>
      <c r="H63" s="120">
        <v>0.19688028557054213</v>
      </c>
      <c r="I63" s="120">
        <v>8.6647900146139281E-2</v>
      </c>
      <c r="J63" s="40">
        <v>7.090888410348021E-4</v>
      </c>
      <c r="K63" s="81">
        <v>1.7225270118109294E-2</v>
      </c>
      <c r="L63" s="120">
        <v>1.7225270118109294E-2</v>
      </c>
      <c r="Q63" s="164"/>
      <c r="R63" s="17"/>
      <c r="S63" s="17"/>
      <c r="U63" s="161" t="s">
        <v>880</v>
      </c>
      <c r="V63" s="181">
        <f>概要表【係数】!E132</f>
        <v>0.38930651627520163</v>
      </c>
      <c r="W63" s="181">
        <f>概要表【係数】!F132</f>
        <v>0.22624981347607431</v>
      </c>
      <c r="X63" s="181">
        <f>概要表【係数】!G132</f>
        <v>0.13845588200257763</v>
      </c>
      <c r="Y63" s="181">
        <f>概要表【係数】!H132</f>
        <v>3.939129183570031E-8</v>
      </c>
      <c r="Z63" s="181">
        <f>概要表【係数】!I132</f>
        <v>3.6477862939914193E-8</v>
      </c>
      <c r="AB63" s="162" t="s">
        <v>89</v>
      </c>
      <c r="AC63" s="120" t="s">
        <v>980</v>
      </c>
      <c r="AD63" s="40">
        <v>0</v>
      </c>
      <c r="AE63" s="40">
        <v>0</v>
      </c>
      <c r="AF63" s="40">
        <v>0</v>
      </c>
      <c r="AG63" s="40">
        <v>0</v>
      </c>
      <c r="AH63" s="40">
        <v>0</v>
      </c>
      <c r="AI63" s="40">
        <v>0</v>
      </c>
      <c r="AJ63" s="40">
        <v>0</v>
      </c>
      <c r="AK63" s="40">
        <v>0</v>
      </c>
      <c r="AL63" s="40">
        <v>0</v>
      </c>
      <c r="AM63" s="40">
        <v>0</v>
      </c>
      <c r="AN63" s="40">
        <v>0</v>
      </c>
      <c r="AO63" s="40">
        <v>0</v>
      </c>
      <c r="AP63" s="40">
        <v>0</v>
      </c>
      <c r="AQ63" s="40">
        <v>0</v>
      </c>
      <c r="AR63" s="40">
        <v>0</v>
      </c>
      <c r="AS63" s="40">
        <v>0</v>
      </c>
      <c r="AT63" s="40">
        <v>0</v>
      </c>
      <c r="AU63" s="40">
        <v>0</v>
      </c>
      <c r="AV63" s="40">
        <v>0</v>
      </c>
      <c r="AW63" s="40">
        <v>0</v>
      </c>
      <c r="AX63" s="40">
        <v>0</v>
      </c>
      <c r="AY63" s="40">
        <v>0</v>
      </c>
      <c r="AZ63" s="40">
        <v>0</v>
      </c>
      <c r="BA63" s="40">
        <v>0</v>
      </c>
      <c r="BB63" s="40">
        <v>0</v>
      </c>
      <c r="BC63" s="40">
        <v>0</v>
      </c>
      <c r="BD63" s="40">
        <v>0</v>
      </c>
      <c r="BE63" s="40">
        <v>0</v>
      </c>
      <c r="BF63" s="40">
        <v>0</v>
      </c>
      <c r="BG63" s="40">
        <v>0</v>
      </c>
      <c r="BH63" s="40">
        <v>0</v>
      </c>
      <c r="BI63" s="40">
        <v>0</v>
      </c>
      <c r="BJ63" s="40">
        <v>0</v>
      </c>
      <c r="BK63" s="40">
        <v>0</v>
      </c>
      <c r="BL63" s="40">
        <v>0</v>
      </c>
      <c r="BM63" s="40">
        <v>0</v>
      </c>
      <c r="BN63" s="40">
        <v>0</v>
      </c>
      <c r="BO63" s="40">
        <v>0</v>
      </c>
      <c r="BP63" s="40">
        <v>0</v>
      </c>
      <c r="BQ63" s="40">
        <v>0</v>
      </c>
      <c r="BR63" s="40">
        <v>0</v>
      </c>
      <c r="BS63" s="40">
        <v>0</v>
      </c>
      <c r="BT63" s="40">
        <v>0</v>
      </c>
      <c r="BU63" s="40">
        <v>0</v>
      </c>
      <c r="BV63" s="40">
        <v>0</v>
      </c>
      <c r="BW63" s="40">
        <v>0</v>
      </c>
      <c r="BX63" s="40">
        <v>0</v>
      </c>
      <c r="BY63" s="40">
        <v>0</v>
      </c>
      <c r="BZ63" s="40">
        <v>0</v>
      </c>
      <c r="CA63" s="40">
        <v>0</v>
      </c>
      <c r="CB63" s="40">
        <v>0</v>
      </c>
      <c r="CC63" s="40">
        <v>0</v>
      </c>
      <c r="CD63" s="40">
        <v>0</v>
      </c>
      <c r="CE63" s="40">
        <v>0</v>
      </c>
      <c r="CF63" s="40">
        <v>0</v>
      </c>
      <c r="CG63" s="40">
        <v>4.5395494437922748E-2</v>
      </c>
      <c r="CH63" s="40">
        <v>0</v>
      </c>
      <c r="CI63" s="40">
        <v>0</v>
      </c>
      <c r="CJ63" s="40">
        <v>0</v>
      </c>
      <c r="CK63" s="40">
        <v>0</v>
      </c>
      <c r="CL63" s="40">
        <v>0</v>
      </c>
      <c r="CM63" s="40">
        <v>0</v>
      </c>
      <c r="CN63" s="40">
        <v>0</v>
      </c>
      <c r="CO63" s="40">
        <v>0</v>
      </c>
      <c r="CP63" s="40">
        <v>0</v>
      </c>
      <c r="CQ63" s="40">
        <v>0</v>
      </c>
      <c r="CR63" s="40">
        <v>0</v>
      </c>
      <c r="CS63" s="40">
        <v>0</v>
      </c>
      <c r="CT63" s="40">
        <v>0</v>
      </c>
      <c r="CU63" s="40">
        <v>0</v>
      </c>
      <c r="CV63" s="40">
        <v>0</v>
      </c>
      <c r="CW63" s="40">
        <v>0</v>
      </c>
      <c r="CX63" s="40">
        <v>0</v>
      </c>
      <c r="CY63" s="40">
        <v>0</v>
      </c>
      <c r="CZ63" s="40">
        <v>0</v>
      </c>
      <c r="DA63" s="40">
        <v>0</v>
      </c>
      <c r="DB63" s="40">
        <v>0</v>
      </c>
      <c r="DC63" s="40">
        <v>0</v>
      </c>
      <c r="DD63" s="40">
        <v>0</v>
      </c>
      <c r="DE63" s="40">
        <v>0</v>
      </c>
      <c r="DF63" s="40">
        <v>0</v>
      </c>
      <c r="DG63" s="40">
        <v>0</v>
      </c>
      <c r="DH63" s="40">
        <v>0</v>
      </c>
      <c r="DI63" s="40">
        <v>0</v>
      </c>
      <c r="DJ63" s="40">
        <v>0</v>
      </c>
      <c r="DK63" s="40">
        <v>0</v>
      </c>
      <c r="DL63" s="40">
        <v>0</v>
      </c>
      <c r="DM63" s="40">
        <v>0</v>
      </c>
      <c r="DN63" s="40">
        <v>3.2411164962239795E-4</v>
      </c>
      <c r="DO63" s="40">
        <v>0</v>
      </c>
      <c r="DP63" s="40">
        <v>0</v>
      </c>
      <c r="DQ63" s="40">
        <v>0</v>
      </c>
      <c r="DR63" s="40">
        <v>0</v>
      </c>
      <c r="DS63" s="40">
        <v>0</v>
      </c>
      <c r="DT63" s="40">
        <v>0</v>
      </c>
      <c r="DU63" s="40">
        <v>0</v>
      </c>
      <c r="DV63" s="40">
        <v>0</v>
      </c>
      <c r="DW63" s="40">
        <v>0</v>
      </c>
      <c r="DX63" s="40">
        <v>3.1833938593595246E-3</v>
      </c>
      <c r="DY63" s="40">
        <v>0</v>
      </c>
      <c r="DZ63" s="40">
        <v>0</v>
      </c>
      <c r="EA63" s="40">
        <v>0</v>
      </c>
      <c r="EB63" s="40">
        <v>0</v>
      </c>
      <c r="EC63" s="40">
        <v>0</v>
      </c>
      <c r="ED63" s="40">
        <v>0</v>
      </c>
      <c r="EE63" s="40">
        <v>0</v>
      </c>
      <c r="EF63" s="40">
        <v>0</v>
      </c>
      <c r="EG63" s="40">
        <v>2.2993593092119759E-3</v>
      </c>
      <c r="EI63" s="162" t="s">
        <v>89</v>
      </c>
      <c r="EJ63" s="120" t="s">
        <v>980</v>
      </c>
      <c r="EK63" s="81">
        <v>2.6630480565222088E-5</v>
      </c>
      <c r="EL63" s="120">
        <v>1.4285064870451561E-5</v>
      </c>
      <c r="EM63" s="120">
        <v>9.9773474250157122E-6</v>
      </c>
      <c r="EN63" s="120">
        <v>3.4208511654000982E-5</v>
      </c>
      <c r="EO63" s="120">
        <v>8.5942384183534559E-6</v>
      </c>
      <c r="EP63" s="120">
        <v>0</v>
      </c>
      <c r="EQ63" s="120">
        <v>8.6586259490630197E-5</v>
      </c>
      <c r="ER63" s="120">
        <v>9.6240922874283043E-6</v>
      </c>
      <c r="ES63" s="120">
        <v>0</v>
      </c>
      <c r="ET63" s="120">
        <v>0</v>
      </c>
      <c r="EU63" s="120">
        <v>0</v>
      </c>
      <c r="EV63" s="120">
        <v>1.6123384718162849E-5</v>
      </c>
      <c r="EW63" s="120">
        <v>8.9131082025493857E-6</v>
      </c>
      <c r="EX63" s="120">
        <v>2.0518609447702217E-5</v>
      </c>
      <c r="EY63" s="120">
        <v>7.1750658136256817E-6</v>
      </c>
      <c r="EZ63" s="120">
        <v>0</v>
      </c>
      <c r="FA63" s="120">
        <v>5.8297133771168312E-6</v>
      </c>
      <c r="FB63" s="120">
        <v>8.4108050762297443E-6</v>
      </c>
      <c r="FC63" s="120">
        <v>0</v>
      </c>
      <c r="FD63" s="120">
        <v>2.9306965185819838E-5</v>
      </c>
      <c r="FE63" s="120">
        <v>0</v>
      </c>
      <c r="FF63" s="120">
        <v>0</v>
      </c>
      <c r="FG63" s="120">
        <v>0</v>
      </c>
      <c r="FH63" s="120">
        <v>0</v>
      </c>
      <c r="FI63" s="120">
        <v>1.0101660290776205E-5</v>
      </c>
      <c r="FJ63" s="120">
        <v>7.6753870389887594E-6</v>
      </c>
      <c r="FK63" s="120">
        <v>0</v>
      </c>
      <c r="FL63" s="120">
        <v>0</v>
      </c>
      <c r="FM63" s="120">
        <v>1.1694002739303356E-5</v>
      </c>
      <c r="FN63" s="120">
        <v>1.7986092898265998E-5</v>
      </c>
      <c r="FO63" s="120">
        <v>7.9093389471367354E-6</v>
      </c>
      <c r="FP63" s="120">
        <v>0</v>
      </c>
      <c r="FQ63" s="120">
        <v>2.9539458746453344E-5</v>
      </c>
      <c r="FR63" s="120">
        <v>1.6063640621030719E-5</v>
      </c>
      <c r="FS63" s="120">
        <v>2.3039974843887153E-5</v>
      </c>
      <c r="FT63" s="120">
        <v>0</v>
      </c>
      <c r="FU63" s="120">
        <v>8.2061791613574644E-6</v>
      </c>
      <c r="FV63" s="120">
        <v>1.6996125816311574E-5</v>
      </c>
      <c r="FW63" s="120">
        <v>5.6686663054315299E-6</v>
      </c>
      <c r="FX63" s="120">
        <v>0</v>
      </c>
      <c r="FY63" s="120">
        <v>9.8552989119846922E-6</v>
      </c>
      <c r="FZ63" s="120">
        <v>1.4491873421138321E-5</v>
      </c>
      <c r="GA63" s="120">
        <v>1.2824304100346837E-5</v>
      </c>
      <c r="GB63" s="120">
        <v>9.1421311809068692E-6</v>
      </c>
      <c r="GC63" s="120">
        <v>9.7084138200217787E-6</v>
      </c>
      <c r="GD63" s="120">
        <v>1.0849458220547833E-5</v>
      </c>
      <c r="GE63" s="120">
        <v>0</v>
      </c>
      <c r="GF63" s="120">
        <v>1.2090065937667867E-5</v>
      </c>
      <c r="GG63" s="120">
        <v>9.1081265043310244E-6</v>
      </c>
      <c r="GH63" s="120">
        <v>0</v>
      </c>
      <c r="GI63" s="120">
        <v>9.4254072763555126E-6</v>
      </c>
      <c r="GJ63" s="120">
        <v>7.0482907481054385E-6</v>
      </c>
      <c r="GK63" s="120">
        <v>5.7045230211983816E-6</v>
      </c>
      <c r="GL63" s="120">
        <v>7.5378121707146942E-6</v>
      </c>
      <c r="GM63" s="120">
        <v>5.6811336366257974E-6</v>
      </c>
      <c r="GN63" s="120">
        <v>1.0344320012554091</v>
      </c>
      <c r="GO63" s="120">
        <v>8.0083521623602746E-6</v>
      </c>
      <c r="GP63" s="120">
        <v>5.1584350206675145E-6</v>
      </c>
      <c r="GQ63" s="120">
        <v>5.8591418654580543E-6</v>
      </c>
      <c r="GR63" s="120">
        <v>1.502532002635687E-5</v>
      </c>
      <c r="GS63" s="120">
        <v>1.5673900654416411E-5</v>
      </c>
      <c r="GT63" s="120">
        <v>1.2007921474308475E-5</v>
      </c>
      <c r="GU63" s="120">
        <v>1.9691648773966419E-5</v>
      </c>
      <c r="GV63" s="120">
        <v>1.7621814857743346E-5</v>
      </c>
      <c r="GW63" s="120">
        <v>1.6956375856066033E-5</v>
      </c>
      <c r="GX63" s="120">
        <v>3.3072843872037093E-5</v>
      </c>
      <c r="GY63" s="120">
        <v>6.2543351487583931E-6</v>
      </c>
      <c r="GZ63" s="120">
        <v>3.9428952083622149E-5</v>
      </c>
      <c r="HA63" s="120">
        <v>3.713260202513681E-5</v>
      </c>
      <c r="HB63" s="120">
        <v>1.1913568000463144E-5</v>
      </c>
      <c r="HC63" s="120">
        <v>7.0563117877140151E-6</v>
      </c>
      <c r="HD63" s="120">
        <v>5.8517356858987248E-6</v>
      </c>
      <c r="HE63" s="120">
        <v>3.8601181617571041E-6</v>
      </c>
      <c r="HF63" s="120">
        <v>7.2795155762527494E-7</v>
      </c>
      <c r="HG63" s="120">
        <v>6.5887831293971276E-6</v>
      </c>
      <c r="HH63" s="120">
        <v>4.8572184441897832E-5</v>
      </c>
      <c r="HI63" s="120">
        <v>2.7119006764522366E-4</v>
      </c>
      <c r="HJ63" s="120">
        <v>3.4246529221448279E-6</v>
      </c>
      <c r="HK63" s="120">
        <v>0</v>
      </c>
      <c r="HL63" s="120">
        <v>1.9296606837167918E-5</v>
      </c>
      <c r="HM63" s="120">
        <v>1.304965847444312E-5</v>
      </c>
      <c r="HN63" s="120">
        <v>1.2351596636326981E-5</v>
      </c>
      <c r="HO63" s="120">
        <v>4.6867147889358878E-6</v>
      </c>
      <c r="HP63" s="120">
        <v>7.6250481039110436E-6</v>
      </c>
      <c r="HQ63" s="120">
        <v>1.7021302209728446E-5</v>
      </c>
      <c r="HR63" s="120">
        <v>2.5265713734562361E-5</v>
      </c>
      <c r="HS63" s="120">
        <v>1.251596150284096E-5</v>
      </c>
      <c r="HT63" s="120">
        <v>1.0266865424739492E-5</v>
      </c>
      <c r="HU63" s="120">
        <v>2.5916295420863025E-4</v>
      </c>
      <c r="HV63" s="120">
        <v>7.3538165506878195E-6</v>
      </c>
      <c r="HW63" s="120">
        <v>2.4780647508343127E-5</v>
      </c>
      <c r="HX63" s="120">
        <v>5.2003353731688241E-6</v>
      </c>
      <c r="HY63" s="120">
        <v>1.7260051464255967E-5</v>
      </c>
      <c r="HZ63" s="120">
        <v>1.2551476069911083E-5</v>
      </c>
      <c r="IA63" s="120">
        <v>6.4260556162108961E-6</v>
      </c>
      <c r="IB63" s="120">
        <v>1.9017685443680335E-5</v>
      </c>
      <c r="IC63" s="120">
        <v>1.4581156613163753E-4</v>
      </c>
      <c r="ID63" s="120">
        <v>1.0288732513851304E-5</v>
      </c>
      <c r="IE63" s="120">
        <v>2.4245302071973043E-3</v>
      </c>
      <c r="IF63" s="120">
        <v>8.2792950569745414E-6</v>
      </c>
      <c r="IG63" s="120">
        <v>1.4413932669210945E-5</v>
      </c>
      <c r="IH63" s="120">
        <v>8.7796749995782741E-6</v>
      </c>
      <c r="II63" s="120">
        <v>1.5233860621942443E-5</v>
      </c>
      <c r="IJ63" s="120">
        <v>1.5488011851250339E-5</v>
      </c>
      <c r="IK63" s="120">
        <v>1.0459351580981706E-5</v>
      </c>
      <c r="IL63" s="120">
        <v>2.1676264289978725E-6</v>
      </c>
      <c r="IM63" s="120">
        <v>7.2600511971531416E-5</v>
      </c>
      <c r="IN63" s="40">
        <v>1.038789494546424</v>
      </c>
      <c r="IO63" s="40">
        <v>0.91255590712152179</v>
      </c>
    </row>
    <row r="64" spans="2:249" x14ac:dyDescent="0.15">
      <c r="B64" s="155" t="s">
        <v>90</v>
      </c>
      <c r="C64" s="41" t="s">
        <v>209</v>
      </c>
      <c r="D64" s="41">
        <v>0.12144932214331827</v>
      </c>
      <c r="E64" s="41">
        <v>2.0900581020012913E-2</v>
      </c>
      <c r="F64" s="40">
        <v>0.67721311976107423</v>
      </c>
      <c r="G64" s="40">
        <v>0.32278688023892577</v>
      </c>
      <c r="H64" s="40">
        <v>0.26213995818472519</v>
      </c>
      <c r="I64" s="40">
        <v>0.16831101648013774</v>
      </c>
      <c r="J64" s="40">
        <v>3.1849915789841116E-5</v>
      </c>
      <c r="K64" s="54">
        <v>1.6956708891895215E-2</v>
      </c>
      <c r="L64" s="40">
        <v>1.6764543106628952E-2</v>
      </c>
      <c r="Q64" s="164"/>
      <c r="R64" s="17"/>
      <c r="S64" s="17"/>
      <c r="U64" s="161" t="s">
        <v>8</v>
      </c>
      <c r="V64" s="181">
        <f>概要表【係数】!E133</f>
        <v>0.30540801566775194</v>
      </c>
      <c r="W64" s="181">
        <f>概要表【係数】!F133</f>
        <v>0.18165773472471239</v>
      </c>
      <c r="X64" s="181">
        <f>概要表【係数】!G133</f>
        <v>0.11655352123366733</v>
      </c>
      <c r="Y64" s="181">
        <f>概要表【係数】!H133</f>
        <v>3.2708885892575432E-8</v>
      </c>
      <c r="Z64" s="181">
        <f>概要表【係数】!I133</f>
        <v>3.054960113299363E-8</v>
      </c>
      <c r="AB64" s="155" t="s">
        <v>90</v>
      </c>
      <c r="AC64" s="40" t="s">
        <v>209</v>
      </c>
      <c r="AD64" s="40">
        <v>0</v>
      </c>
      <c r="AE64" s="40">
        <v>0</v>
      </c>
      <c r="AF64" s="40">
        <v>0</v>
      </c>
      <c r="AG64" s="40">
        <v>0</v>
      </c>
      <c r="AH64" s="40">
        <v>0</v>
      </c>
      <c r="AI64" s="40">
        <v>0</v>
      </c>
      <c r="AJ64" s="40">
        <v>0</v>
      </c>
      <c r="AK64" s="40">
        <v>0</v>
      </c>
      <c r="AL64" s="40">
        <v>0</v>
      </c>
      <c r="AM64" s="40">
        <v>0</v>
      </c>
      <c r="AN64" s="40">
        <v>0</v>
      </c>
      <c r="AO64" s="40">
        <v>0</v>
      </c>
      <c r="AP64" s="40">
        <v>0</v>
      </c>
      <c r="AQ64" s="40">
        <v>0</v>
      </c>
      <c r="AR64" s="40">
        <v>0</v>
      </c>
      <c r="AS64" s="40">
        <v>0</v>
      </c>
      <c r="AT64" s="40">
        <v>0</v>
      </c>
      <c r="AU64" s="40">
        <v>0</v>
      </c>
      <c r="AV64" s="40">
        <v>0</v>
      </c>
      <c r="AW64" s="40">
        <v>0</v>
      </c>
      <c r="AX64" s="40">
        <v>0</v>
      </c>
      <c r="AY64" s="40">
        <v>0</v>
      </c>
      <c r="AZ64" s="40">
        <v>0</v>
      </c>
      <c r="BA64" s="40">
        <v>0</v>
      </c>
      <c r="BB64" s="40">
        <v>0</v>
      </c>
      <c r="BC64" s="40">
        <v>0</v>
      </c>
      <c r="BD64" s="40">
        <v>0</v>
      </c>
      <c r="BE64" s="40">
        <v>0</v>
      </c>
      <c r="BF64" s="40">
        <v>0</v>
      </c>
      <c r="BG64" s="40">
        <v>0</v>
      </c>
      <c r="BH64" s="40">
        <v>0</v>
      </c>
      <c r="BI64" s="40">
        <v>0</v>
      </c>
      <c r="BJ64" s="40">
        <v>0</v>
      </c>
      <c r="BK64" s="40">
        <v>0</v>
      </c>
      <c r="BL64" s="40">
        <v>0</v>
      </c>
      <c r="BM64" s="40">
        <v>0</v>
      </c>
      <c r="BN64" s="40">
        <v>0</v>
      </c>
      <c r="BO64" s="40">
        <v>0</v>
      </c>
      <c r="BP64" s="40">
        <v>0</v>
      </c>
      <c r="BQ64" s="40">
        <v>0</v>
      </c>
      <c r="BR64" s="40">
        <v>0</v>
      </c>
      <c r="BS64" s="40">
        <v>0</v>
      </c>
      <c r="BT64" s="40">
        <v>0</v>
      </c>
      <c r="BU64" s="40">
        <v>0</v>
      </c>
      <c r="BV64" s="40">
        <v>4.2954870870233865E-4</v>
      </c>
      <c r="BW64" s="40">
        <v>0</v>
      </c>
      <c r="BX64" s="40">
        <v>0</v>
      </c>
      <c r="BY64" s="40">
        <v>0</v>
      </c>
      <c r="BZ64" s="40">
        <v>0</v>
      </c>
      <c r="CA64" s="40">
        <v>0</v>
      </c>
      <c r="CB64" s="40">
        <v>0</v>
      </c>
      <c r="CC64" s="40">
        <v>0</v>
      </c>
      <c r="CD64" s="40">
        <v>0</v>
      </c>
      <c r="CE64" s="40">
        <v>0</v>
      </c>
      <c r="CF64" s="40">
        <v>0.58718920227575355</v>
      </c>
      <c r="CG64" s="40">
        <v>0.52316116048968642</v>
      </c>
      <c r="CH64" s="40">
        <v>0.38946354999385069</v>
      </c>
      <c r="CI64" s="40">
        <v>0</v>
      </c>
      <c r="CJ64" s="40">
        <v>3.515329984410185E-2</v>
      </c>
      <c r="CK64" s="40">
        <v>0</v>
      </c>
      <c r="CL64" s="40">
        <v>0</v>
      </c>
      <c r="CM64" s="40">
        <v>0</v>
      </c>
      <c r="CN64" s="40">
        <v>0</v>
      </c>
      <c r="CO64" s="40">
        <v>0</v>
      </c>
      <c r="CP64" s="40">
        <v>0</v>
      </c>
      <c r="CQ64" s="40">
        <v>0</v>
      </c>
      <c r="CR64" s="40">
        <v>0</v>
      </c>
      <c r="CS64" s="40">
        <v>0</v>
      </c>
      <c r="CT64" s="40">
        <v>0</v>
      </c>
      <c r="CU64" s="40">
        <v>0</v>
      </c>
      <c r="CV64" s="40">
        <v>0</v>
      </c>
      <c r="CW64" s="40">
        <v>0</v>
      </c>
      <c r="CX64" s="40">
        <v>0</v>
      </c>
      <c r="CY64" s="40">
        <v>0</v>
      </c>
      <c r="CZ64" s="40">
        <v>0</v>
      </c>
      <c r="DA64" s="40">
        <v>0</v>
      </c>
      <c r="DB64" s="40">
        <v>1.2175158583998363E-4</v>
      </c>
      <c r="DC64" s="40">
        <v>0</v>
      </c>
      <c r="DD64" s="40">
        <v>0</v>
      </c>
      <c r="DE64" s="40">
        <v>0</v>
      </c>
      <c r="DF64" s="40">
        <v>0</v>
      </c>
      <c r="DG64" s="40">
        <v>0</v>
      </c>
      <c r="DH64" s="40">
        <v>0</v>
      </c>
      <c r="DI64" s="40">
        <v>0</v>
      </c>
      <c r="DJ64" s="40">
        <v>0</v>
      </c>
      <c r="DK64" s="40">
        <v>0</v>
      </c>
      <c r="DL64" s="40">
        <v>0</v>
      </c>
      <c r="DM64" s="40">
        <v>0</v>
      </c>
      <c r="DN64" s="40">
        <v>0</v>
      </c>
      <c r="DO64" s="40">
        <v>0</v>
      </c>
      <c r="DP64" s="40">
        <v>0</v>
      </c>
      <c r="DQ64" s="40">
        <v>0</v>
      </c>
      <c r="DR64" s="40">
        <v>0</v>
      </c>
      <c r="DS64" s="40">
        <v>0</v>
      </c>
      <c r="DT64" s="40">
        <v>0</v>
      </c>
      <c r="DU64" s="40">
        <v>0</v>
      </c>
      <c r="DV64" s="40">
        <v>0</v>
      </c>
      <c r="DW64" s="40">
        <v>0</v>
      </c>
      <c r="DX64" s="40">
        <v>0.12739559260482008</v>
      </c>
      <c r="DY64" s="40">
        <v>0</v>
      </c>
      <c r="DZ64" s="40">
        <v>0</v>
      </c>
      <c r="EA64" s="40">
        <v>0</v>
      </c>
      <c r="EB64" s="40">
        <v>0</v>
      </c>
      <c r="EC64" s="40">
        <v>0</v>
      </c>
      <c r="ED64" s="40">
        <v>0</v>
      </c>
      <c r="EE64" s="40">
        <v>0</v>
      </c>
      <c r="EF64" s="40">
        <v>0</v>
      </c>
      <c r="EG64" s="40">
        <v>5.4709655518563036E-2</v>
      </c>
      <c r="EI64" s="155" t="s">
        <v>90</v>
      </c>
      <c r="EJ64" s="40" t="s">
        <v>209</v>
      </c>
      <c r="EK64" s="54">
        <v>5.2237252702967197E-4</v>
      </c>
      <c r="EL64" s="40">
        <v>2.8147484344545224E-4</v>
      </c>
      <c r="EM64" s="40">
        <v>1.9594530268003557E-4</v>
      </c>
      <c r="EN64" s="40">
        <v>6.7107110864588772E-4</v>
      </c>
      <c r="EO64" s="40">
        <v>1.6341687994365179E-4</v>
      </c>
      <c r="EP64" s="40">
        <v>0</v>
      </c>
      <c r="EQ64" s="40">
        <v>1.7111580178893026E-3</v>
      </c>
      <c r="ER64" s="40">
        <v>1.8621899135632259E-4</v>
      </c>
      <c r="ES64" s="40">
        <v>0</v>
      </c>
      <c r="ET64" s="40">
        <v>0</v>
      </c>
      <c r="EU64" s="40">
        <v>0</v>
      </c>
      <c r="EV64" s="40">
        <v>3.1668919915351387E-4</v>
      </c>
      <c r="EW64" s="40">
        <v>1.7352835130056489E-4</v>
      </c>
      <c r="EX64" s="40">
        <v>4.0014638414681704E-4</v>
      </c>
      <c r="EY64" s="40">
        <v>1.4027016076306555E-4</v>
      </c>
      <c r="EZ64" s="40">
        <v>0</v>
      </c>
      <c r="FA64" s="40">
        <v>1.1309990109847949E-4</v>
      </c>
      <c r="FB64" s="40">
        <v>1.6453571876779127E-4</v>
      </c>
      <c r="FC64" s="40">
        <v>0</v>
      </c>
      <c r="FD64" s="40">
        <v>5.7511852721889431E-4</v>
      </c>
      <c r="FE64" s="40">
        <v>0</v>
      </c>
      <c r="FF64" s="40">
        <v>0</v>
      </c>
      <c r="FG64" s="40">
        <v>0</v>
      </c>
      <c r="FH64" s="40">
        <v>0</v>
      </c>
      <c r="FI64" s="40">
        <v>1.9765723601136611E-4</v>
      </c>
      <c r="FJ64" s="40">
        <v>1.5041217928160597E-4</v>
      </c>
      <c r="FK64" s="40">
        <v>0</v>
      </c>
      <c r="FL64" s="40">
        <v>0</v>
      </c>
      <c r="FM64" s="40">
        <v>2.2940432691393418E-4</v>
      </c>
      <c r="FN64" s="40">
        <v>3.5036205390965772E-4</v>
      </c>
      <c r="FO64" s="40">
        <v>1.5313491111275263E-4</v>
      </c>
      <c r="FP64" s="40">
        <v>0</v>
      </c>
      <c r="FQ64" s="40">
        <v>5.7538186563711833E-4</v>
      </c>
      <c r="FR64" s="40">
        <v>3.1649795946265679E-4</v>
      </c>
      <c r="FS64" s="40">
        <v>4.4562535537435094E-4</v>
      </c>
      <c r="FT64" s="40">
        <v>0</v>
      </c>
      <c r="FU64" s="40">
        <v>1.6044928924569717E-4</v>
      </c>
      <c r="FV64" s="40">
        <v>3.25470314298746E-4</v>
      </c>
      <c r="FW64" s="40">
        <v>1.0729544756077166E-4</v>
      </c>
      <c r="FX64" s="40">
        <v>0</v>
      </c>
      <c r="FY64" s="40">
        <v>1.9149730229637852E-4</v>
      </c>
      <c r="FZ64" s="40">
        <v>2.8415025623580395E-4</v>
      </c>
      <c r="GA64" s="40">
        <v>2.4951993346003271E-4</v>
      </c>
      <c r="GB64" s="40">
        <v>1.7514136822080692E-4</v>
      </c>
      <c r="GC64" s="40">
        <v>3.4775547320675481E-4</v>
      </c>
      <c r="GD64" s="40">
        <v>2.1253782221739945E-4</v>
      </c>
      <c r="GE64" s="40">
        <v>0</v>
      </c>
      <c r="GF64" s="40">
        <v>2.3778796786257607E-4</v>
      </c>
      <c r="GG64" s="40">
        <v>1.781339610207876E-4</v>
      </c>
      <c r="GH64" s="40">
        <v>0</v>
      </c>
      <c r="GI64" s="40">
        <v>1.8538174032316096E-4</v>
      </c>
      <c r="GJ64" s="40">
        <v>1.3468576898949508E-4</v>
      </c>
      <c r="GK64" s="40">
        <v>1.1214762599973777E-4</v>
      </c>
      <c r="GL64" s="40">
        <v>1.477114682474029E-4</v>
      </c>
      <c r="GM64" s="40">
        <v>0.2169020064017842</v>
      </c>
      <c r="GN64" s="40">
        <v>0.1999270855049875</v>
      </c>
      <c r="GO64" s="40">
        <v>1.1439473498177566</v>
      </c>
      <c r="GP64" s="40">
        <v>8.9664723917610807E-5</v>
      </c>
      <c r="GQ64" s="40">
        <v>1.4547790905550917E-2</v>
      </c>
      <c r="GR64" s="40">
        <v>2.9578673004081955E-4</v>
      </c>
      <c r="GS64" s="40">
        <v>3.064787309229598E-4</v>
      </c>
      <c r="GT64" s="40">
        <v>2.2508744727976312E-4</v>
      </c>
      <c r="GU64" s="40">
        <v>3.7462769066822952E-4</v>
      </c>
      <c r="GV64" s="40">
        <v>3.4363327314460517E-4</v>
      </c>
      <c r="GW64" s="40">
        <v>3.2758682190597881E-4</v>
      </c>
      <c r="GX64" s="40">
        <v>6.4914534338875803E-4</v>
      </c>
      <c r="GY64" s="40">
        <v>1.217765223967957E-4</v>
      </c>
      <c r="GZ64" s="40">
        <v>7.6937770057091662E-4</v>
      </c>
      <c r="HA64" s="40">
        <v>7.1933480133221323E-4</v>
      </c>
      <c r="HB64" s="40">
        <v>2.31052857099246E-4</v>
      </c>
      <c r="HC64" s="40">
        <v>1.3653557122893733E-4</v>
      </c>
      <c r="HD64" s="40">
        <v>1.0817072554705495E-4</v>
      </c>
      <c r="HE64" s="40">
        <v>7.4772482524861533E-5</v>
      </c>
      <c r="HF64" s="40">
        <v>1.4048847488595459E-5</v>
      </c>
      <c r="HG64" s="40">
        <v>3.8344935161368419E-4</v>
      </c>
      <c r="HH64" s="40">
        <v>9.4740306210663286E-4</v>
      </c>
      <c r="HI64" s="40">
        <v>5.3852597426036833E-3</v>
      </c>
      <c r="HJ64" s="40">
        <v>5.6415864426130009E-5</v>
      </c>
      <c r="HK64" s="40">
        <v>0</v>
      </c>
      <c r="HL64" s="40">
        <v>3.7931571333731171E-4</v>
      </c>
      <c r="HM64" s="40">
        <v>2.542809714106737E-4</v>
      </c>
      <c r="HN64" s="40">
        <v>2.3605267064662143E-4</v>
      </c>
      <c r="HO64" s="40">
        <v>9.155005154856437E-5</v>
      </c>
      <c r="HP64" s="40">
        <v>1.4842516987752141E-4</v>
      </c>
      <c r="HQ64" s="40">
        <v>3.2905666481344327E-4</v>
      </c>
      <c r="HR64" s="40">
        <v>4.9733429181845752E-4</v>
      </c>
      <c r="HS64" s="40">
        <v>2.4430515281347124E-4</v>
      </c>
      <c r="HT64" s="40">
        <v>2.0091562668903928E-4</v>
      </c>
      <c r="HU64" s="40">
        <v>3.2897681313470321E-4</v>
      </c>
      <c r="HV64" s="40">
        <v>1.3693913137853274E-4</v>
      </c>
      <c r="HW64" s="40">
        <v>4.8262157320927158E-4</v>
      </c>
      <c r="HX64" s="40">
        <v>1.0097096856889388E-4</v>
      </c>
      <c r="HY64" s="40">
        <v>3.2992106744284005E-4</v>
      </c>
      <c r="HZ64" s="40">
        <v>2.3618402569147273E-4</v>
      </c>
      <c r="IA64" s="40">
        <v>1.2373197588843571E-4</v>
      </c>
      <c r="IB64" s="40">
        <v>3.7205083649140416E-4</v>
      </c>
      <c r="IC64" s="40">
        <v>2.8675845612688125E-3</v>
      </c>
      <c r="ID64" s="40">
        <v>2.0125945099090501E-4</v>
      </c>
      <c r="IE64" s="40">
        <v>4.7753639748151576E-2</v>
      </c>
      <c r="IF64" s="40">
        <v>1.6188069850957669E-4</v>
      </c>
      <c r="IG64" s="40">
        <v>2.830703095698588E-4</v>
      </c>
      <c r="IH64" s="40">
        <v>1.713270787155544E-4</v>
      </c>
      <c r="II64" s="40">
        <v>2.9509986807763522E-4</v>
      </c>
      <c r="IJ64" s="40">
        <v>3.0502963084043231E-4</v>
      </c>
      <c r="IK64" s="40">
        <v>2.0387311712590406E-4</v>
      </c>
      <c r="IL64" s="40">
        <v>4.1851815334483728E-5</v>
      </c>
      <c r="IM64" s="40">
        <v>2.6533878265950041E-4</v>
      </c>
      <c r="IN64" s="40">
        <v>1.6550096162266201</v>
      </c>
      <c r="IO64" s="40">
        <v>1.4538930260263903</v>
      </c>
    </row>
    <row r="65" spans="2:249" x14ac:dyDescent="0.15">
      <c r="B65" s="155" t="s">
        <v>91</v>
      </c>
      <c r="C65" s="41" t="s">
        <v>173</v>
      </c>
      <c r="D65" s="41">
        <v>0.28379640438944664</v>
      </c>
      <c r="E65" s="41">
        <v>1.0681765117908009E-2</v>
      </c>
      <c r="F65" s="40">
        <v>0.70871214951719097</v>
      </c>
      <c r="G65" s="40">
        <v>0.29128785048280903</v>
      </c>
      <c r="H65" s="40">
        <v>0.35460344789528286</v>
      </c>
      <c r="I65" s="40">
        <v>0.19084056243515882</v>
      </c>
      <c r="J65" s="40">
        <v>3.7289399954530549E-5</v>
      </c>
      <c r="K65" s="54">
        <v>1.6886298920601284E-2</v>
      </c>
      <c r="L65" s="40">
        <v>1.6466900646756287E-2</v>
      </c>
      <c r="R65" s="17"/>
      <c r="S65" s="17"/>
      <c r="U65" s="161" t="s">
        <v>881</v>
      </c>
      <c r="V65" s="181">
        <f>概要表【係数】!E134</f>
        <v>4.7494670534992532E-2</v>
      </c>
      <c r="W65" s="181">
        <f>概要表【係数】!F134</f>
        <v>2.2796520315939449E-2</v>
      </c>
      <c r="X65" s="181">
        <f>概要表【係数】!G134</f>
        <v>1.0414021557704314E-2</v>
      </c>
      <c r="Y65" s="181">
        <f>概要表【係数】!H134</f>
        <v>3.2280520214954103E-9</v>
      </c>
      <c r="Z65" s="181">
        <f>概要表【係数】!I134</f>
        <v>2.8423822205000053E-9</v>
      </c>
      <c r="AB65" s="155" t="s">
        <v>91</v>
      </c>
      <c r="AC65" s="40" t="s">
        <v>173</v>
      </c>
      <c r="AD65" s="40">
        <v>0</v>
      </c>
      <c r="AE65" s="40">
        <v>0</v>
      </c>
      <c r="AF65" s="40">
        <v>0</v>
      </c>
      <c r="AG65" s="40">
        <v>0</v>
      </c>
      <c r="AH65" s="40">
        <v>5.8298445342147141E-2</v>
      </c>
      <c r="AI65" s="40">
        <v>0</v>
      </c>
      <c r="AJ65" s="40">
        <v>9.9009900990099017E-5</v>
      </c>
      <c r="AK65" s="40">
        <v>0</v>
      </c>
      <c r="AL65" s="40">
        <v>0</v>
      </c>
      <c r="AM65" s="40">
        <v>0</v>
      </c>
      <c r="AN65" s="40">
        <v>0</v>
      </c>
      <c r="AO65" s="40">
        <v>0</v>
      </c>
      <c r="AP65" s="40">
        <v>0</v>
      </c>
      <c r="AQ65" s="40">
        <v>0</v>
      </c>
      <c r="AR65" s="40">
        <v>0</v>
      </c>
      <c r="AS65" s="40">
        <v>0</v>
      </c>
      <c r="AT65" s="40">
        <v>0</v>
      </c>
      <c r="AU65" s="40">
        <v>0</v>
      </c>
      <c r="AV65" s="40">
        <v>0</v>
      </c>
      <c r="AW65" s="40">
        <v>0</v>
      </c>
      <c r="AX65" s="40">
        <v>0</v>
      </c>
      <c r="AY65" s="40">
        <v>0</v>
      </c>
      <c r="AZ65" s="40">
        <v>0</v>
      </c>
      <c r="BA65" s="40">
        <v>0</v>
      </c>
      <c r="BB65" s="40">
        <v>0</v>
      </c>
      <c r="BC65" s="40">
        <v>0</v>
      </c>
      <c r="BD65" s="40">
        <v>0</v>
      </c>
      <c r="BE65" s="40">
        <v>0</v>
      </c>
      <c r="BF65" s="40">
        <v>0</v>
      </c>
      <c r="BG65" s="40">
        <v>0</v>
      </c>
      <c r="BH65" s="40">
        <v>0</v>
      </c>
      <c r="BI65" s="40">
        <v>0</v>
      </c>
      <c r="BJ65" s="40">
        <v>0</v>
      </c>
      <c r="BK65" s="40">
        <v>0</v>
      </c>
      <c r="BL65" s="40">
        <v>0</v>
      </c>
      <c r="BM65" s="40">
        <v>0</v>
      </c>
      <c r="BN65" s="40">
        <v>0</v>
      </c>
      <c r="BO65" s="40">
        <v>0</v>
      </c>
      <c r="BP65" s="40">
        <v>0</v>
      </c>
      <c r="BQ65" s="40">
        <v>0</v>
      </c>
      <c r="BR65" s="40">
        <v>0</v>
      </c>
      <c r="BS65" s="40">
        <v>0</v>
      </c>
      <c r="BT65" s="40">
        <v>0</v>
      </c>
      <c r="BU65" s="40">
        <v>0</v>
      </c>
      <c r="BV65" s="40">
        <v>0</v>
      </c>
      <c r="BW65" s="40">
        <v>0</v>
      </c>
      <c r="BX65" s="40">
        <v>0</v>
      </c>
      <c r="BY65" s="40">
        <v>0</v>
      </c>
      <c r="BZ65" s="40">
        <v>0</v>
      </c>
      <c r="CA65" s="40">
        <v>0</v>
      </c>
      <c r="CB65" s="40">
        <v>0</v>
      </c>
      <c r="CC65" s="40">
        <v>0</v>
      </c>
      <c r="CD65" s="40">
        <v>0</v>
      </c>
      <c r="CE65" s="40">
        <v>0</v>
      </c>
      <c r="CF65" s="40">
        <v>0</v>
      </c>
      <c r="CG65" s="40">
        <v>0</v>
      </c>
      <c r="CH65" s="40">
        <v>0</v>
      </c>
      <c r="CI65" s="40">
        <v>0.12180495772906871</v>
      </c>
      <c r="CJ65" s="40">
        <v>0</v>
      </c>
      <c r="CK65" s="40">
        <v>0</v>
      </c>
      <c r="CL65" s="40">
        <v>0</v>
      </c>
      <c r="CM65" s="40">
        <v>0</v>
      </c>
      <c r="CN65" s="40">
        <v>0</v>
      </c>
      <c r="CO65" s="40">
        <v>0</v>
      </c>
      <c r="CP65" s="40">
        <v>0</v>
      </c>
      <c r="CQ65" s="40">
        <v>0</v>
      </c>
      <c r="CR65" s="40">
        <v>0</v>
      </c>
      <c r="CS65" s="40">
        <v>0</v>
      </c>
      <c r="CT65" s="40">
        <v>0</v>
      </c>
      <c r="CU65" s="40">
        <v>0</v>
      </c>
      <c r="CV65" s="40">
        <v>0</v>
      </c>
      <c r="CW65" s="40">
        <v>0</v>
      </c>
      <c r="CX65" s="40">
        <v>0</v>
      </c>
      <c r="CY65" s="40">
        <v>0</v>
      </c>
      <c r="CZ65" s="40">
        <v>0</v>
      </c>
      <c r="DA65" s="40">
        <v>0</v>
      </c>
      <c r="DB65" s="40">
        <v>0</v>
      </c>
      <c r="DC65" s="40">
        <v>9.6716826265389882E-3</v>
      </c>
      <c r="DD65" s="40">
        <v>0</v>
      </c>
      <c r="DE65" s="40">
        <v>0</v>
      </c>
      <c r="DF65" s="40">
        <v>0</v>
      </c>
      <c r="DG65" s="40">
        <v>1.1041277390861221E-3</v>
      </c>
      <c r="DH65" s="40">
        <v>0</v>
      </c>
      <c r="DI65" s="40">
        <v>0</v>
      </c>
      <c r="DJ65" s="40">
        <v>0</v>
      </c>
      <c r="DK65" s="40">
        <v>0</v>
      </c>
      <c r="DL65" s="40">
        <v>0</v>
      </c>
      <c r="DM65" s="40">
        <v>0</v>
      </c>
      <c r="DN65" s="40">
        <v>1.0903694084363333E-3</v>
      </c>
      <c r="DO65" s="40">
        <v>1.169842921308397E-4</v>
      </c>
      <c r="DP65" s="40">
        <v>2.5941416265192367E-5</v>
      </c>
      <c r="DQ65" s="40">
        <v>0</v>
      </c>
      <c r="DR65" s="40">
        <v>0</v>
      </c>
      <c r="DS65" s="40">
        <v>0</v>
      </c>
      <c r="DT65" s="40">
        <v>0</v>
      </c>
      <c r="DU65" s="40">
        <v>0</v>
      </c>
      <c r="DV65" s="40">
        <v>5.4454367240252672E-6</v>
      </c>
      <c r="DW65" s="40">
        <v>0</v>
      </c>
      <c r="DX65" s="40">
        <v>0</v>
      </c>
      <c r="DY65" s="40">
        <v>1.1536187578410025E-6</v>
      </c>
      <c r="DZ65" s="40">
        <v>0</v>
      </c>
      <c r="EA65" s="40">
        <v>0</v>
      </c>
      <c r="EB65" s="40">
        <v>0</v>
      </c>
      <c r="EC65" s="40">
        <v>1.9934682105441743E-5</v>
      </c>
      <c r="ED65" s="40">
        <v>0</v>
      </c>
      <c r="EE65" s="40">
        <v>0</v>
      </c>
      <c r="EF65" s="40">
        <v>0</v>
      </c>
      <c r="EG65" s="40">
        <v>2.548720506510753E-3</v>
      </c>
      <c r="EI65" s="155" t="s">
        <v>91</v>
      </c>
      <c r="EJ65" s="40" t="s">
        <v>173</v>
      </c>
      <c r="EK65" s="54">
        <v>1.8070618452746053E-6</v>
      </c>
      <c r="EL65" s="40">
        <v>1.8106959474797043E-6</v>
      </c>
      <c r="EM65" s="40">
        <v>5.7667409036343712E-7</v>
      </c>
      <c r="EN65" s="40">
        <v>9.8816148341250955E-7</v>
      </c>
      <c r="EO65" s="40">
        <v>1.7612348988416716E-2</v>
      </c>
      <c r="EP65" s="40">
        <v>0</v>
      </c>
      <c r="EQ65" s="40">
        <v>3.5692148882539472E-5</v>
      </c>
      <c r="ER65" s="40">
        <v>1.0326232650247863E-5</v>
      </c>
      <c r="ES65" s="40">
        <v>0</v>
      </c>
      <c r="ET65" s="40">
        <v>0</v>
      </c>
      <c r="EU65" s="40">
        <v>0</v>
      </c>
      <c r="EV65" s="40">
        <v>7.0092450932501279E-7</v>
      </c>
      <c r="EW65" s="40">
        <v>6.1497184923151178E-7</v>
      </c>
      <c r="EX65" s="40">
        <v>1.5804236556614223E-6</v>
      </c>
      <c r="EY65" s="40">
        <v>9.6527327194541203E-7</v>
      </c>
      <c r="EZ65" s="40">
        <v>0</v>
      </c>
      <c r="FA65" s="40">
        <v>7.5857947735837394E-7</v>
      </c>
      <c r="FB65" s="40">
        <v>8.5732814265822311E-7</v>
      </c>
      <c r="FC65" s="40">
        <v>0</v>
      </c>
      <c r="FD65" s="40">
        <v>1.9227415798028267E-6</v>
      </c>
      <c r="FE65" s="40">
        <v>0</v>
      </c>
      <c r="FF65" s="40">
        <v>0</v>
      </c>
      <c r="FG65" s="40">
        <v>0</v>
      </c>
      <c r="FH65" s="40">
        <v>0</v>
      </c>
      <c r="FI65" s="40">
        <v>7.4379044083385452E-7</v>
      </c>
      <c r="FJ65" s="40">
        <v>9.3749522952841926E-7</v>
      </c>
      <c r="FK65" s="40">
        <v>0</v>
      </c>
      <c r="FL65" s="40">
        <v>0</v>
      </c>
      <c r="FM65" s="40">
        <v>6.5890735340137826E-7</v>
      </c>
      <c r="FN65" s="40">
        <v>8.2677061239351423E-7</v>
      </c>
      <c r="FO65" s="40">
        <v>9.7891098314051937E-7</v>
      </c>
      <c r="FP65" s="40">
        <v>0</v>
      </c>
      <c r="FQ65" s="40">
        <v>3.9573027198923005E-6</v>
      </c>
      <c r="FR65" s="40">
        <v>1.7308609453406046E-6</v>
      </c>
      <c r="FS65" s="40">
        <v>2.0200627800714608E-6</v>
      </c>
      <c r="FT65" s="40">
        <v>0</v>
      </c>
      <c r="FU65" s="40">
        <v>1.0373008462698337E-6</v>
      </c>
      <c r="FV65" s="40">
        <v>2.761443043367846E-6</v>
      </c>
      <c r="FW65" s="40">
        <v>1.987765578492277E-6</v>
      </c>
      <c r="FX65" s="40">
        <v>0</v>
      </c>
      <c r="FY65" s="40">
        <v>1.1508562940579689E-6</v>
      </c>
      <c r="FZ65" s="40">
        <v>1.1524344984693858E-6</v>
      </c>
      <c r="GA65" s="40">
        <v>1.1683698712385943E-6</v>
      </c>
      <c r="GB65" s="40">
        <v>1.0764345433604401E-6</v>
      </c>
      <c r="GC65" s="40">
        <v>8.1223626900625099E-7</v>
      </c>
      <c r="GD65" s="40">
        <v>6.3189078034921554E-7</v>
      </c>
      <c r="GE65" s="40">
        <v>0</v>
      </c>
      <c r="GF65" s="40">
        <v>6.8923522541681251E-7</v>
      </c>
      <c r="GG65" s="40">
        <v>8.2494951164736924E-7</v>
      </c>
      <c r="GH65" s="40">
        <v>0</v>
      </c>
      <c r="GI65" s="40">
        <v>4.0564306335680598E-7</v>
      </c>
      <c r="GJ65" s="40">
        <v>9.197791478846892E-7</v>
      </c>
      <c r="GK65" s="40">
        <v>3.5005651682095853E-7</v>
      </c>
      <c r="GL65" s="40">
        <v>6.4566913146132681E-7</v>
      </c>
      <c r="GM65" s="40">
        <v>8.8015313807242439E-7</v>
      </c>
      <c r="GN65" s="40">
        <v>1.029823152895026E-6</v>
      </c>
      <c r="GO65" s="40">
        <v>7.2539605621813254E-7</v>
      </c>
      <c r="GP65" s="40">
        <v>1.0367870079396515</v>
      </c>
      <c r="GQ65" s="40">
        <v>1.023175724083985E-6</v>
      </c>
      <c r="GR65" s="40">
        <v>7.035169740214378E-6</v>
      </c>
      <c r="GS65" s="40">
        <v>2.6450489343674328E-5</v>
      </c>
      <c r="GT65" s="40">
        <v>1.6455828194014701E-6</v>
      </c>
      <c r="GU65" s="40">
        <v>1.7695551607789691E-6</v>
      </c>
      <c r="GV65" s="40">
        <v>1.4395194804666879E-6</v>
      </c>
      <c r="GW65" s="40">
        <v>1.5894789686634686E-6</v>
      </c>
      <c r="GX65" s="40">
        <v>2.0613270246626765E-6</v>
      </c>
      <c r="GY65" s="40">
        <v>1.644773592950505E-6</v>
      </c>
      <c r="GZ65" s="40">
        <v>9.6786674478478126E-7</v>
      </c>
      <c r="HA65" s="40">
        <v>1.836054843014504E-6</v>
      </c>
      <c r="HB65" s="40">
        <v>1.7388785899541216E-6</v>
      </c>
      <c r="HC65" s="40">
        <v>5.8439917676838768E-7</v>
      </c>
      <c r="HD65" s="40">
        <v>7.2850127644686638E-7</v>
      </c>
      <c r="HE65" s="40">
        <v>2.2161038388590305E-7</v>
      </c>
      <c r="HF65" s="40">
        <v>6.7894530631373809E-8</v>
      </c>
      <c r="HG65" s="40">
        <v>7.1253600681446961E-6</v>
      </c>
      <c r="HH65" s="40">
        <v>6.1152125000558554E-6</v>
      </c>
      <c r="HI65" s="40">
        <v>1.9977267450280383E-5</v>
      </c>
      <c r="HJ65" s="40">
        <v>3.0396113106236581E-3</v>
      </c>
      <c r="HK65" s="40">
        <v>0</v>
      </c>
      <c r="HL65" s="40">
        <v>6.1603827732299157E-6</v>
      </c>
      <c r="HM65" s="40">
        <v>1.891846996241194E-6</v>
      </c>
      <c r="HN65" s="40">
        <v>3.3598051071207587E-4</v>
      </c>
      <c r="HO65" s="40">
        <v>8.1883270931444495E-7</v>
      </c>
      <c r="HP65" s="40">
        <v>4.7096849947602319E-7</v>
      </c>
      <c r="HQ65" s="40">
        <v>9.1671473443696315E-7</v>
      </c>
      <c r="HR65" s="40">
        <v>5.68500484788599E-7</v>
      </c>
      <c r="HS65" s="40">
        <v>5.3600363518968274E-7</v>
      </c>
      <c r="HT65" s="40">
        <v>1.0522396479735356E-6</v>
      </c>
      <c r="HU65" s="40">
        <v>3.2965697683932655E-4</v>
      </c>
      <c r="HV65" s="40">
        <v>3.6332288166456209E-5</v>
      </c>
      <c r="HW65" s="40">
        <v>8.6489938527743065E-6</v>
      </c>
      <c r="HX65" s="40">
        <v>5.2770115737535027E-7</v>
      </c>
      <c r="HY65" s="40">
        <v>9.8800086833311633E-7</v>
      </c>
      <c r="HZ65" s="40">
        <v>1.8145586598680904E-6</v>
      </c>
      <c r="IA65" s="40">
        <v>1.6772700460949541E-6</v>
      </c>
      <c r="IB65" s="40">
        <v>7.7861273756224542E-7</v>
      </c>
      <c r="IC65" s="40">
        <v>3.1219807054550749E-6</v>
      </c>
      <c r="ID65" s="40">
        <v>5.6743439913581677E-7</v>
      </c>
      <c r="IE65" s="40">
        <v>5.7843738376405116E-7</v>
      </c>
      <c r="IF65" s="40">
        <v>6.9742486572237402E-7</v>
      </c>
      <c r="IG65" s="40">
        <v>1.3452986406038306E-5</v>
      </c>
      <c r="IH65" s="40">
        <v>5.6800360759696913E-6</v>
      </c>
      <c r="II65" s="40">
        <v>8.6129248533252467E-7</v>
      </c>
      <c r="IJ65" s="40">
        <v>7.4300177110814486E-6</v>
      </c>
      <c r="IK65" s="40">
        <v>1.3015686628347838E-6</v>
      </c>
      <c r="IL65" s="40">
        <v>9.6981092344300896E-7</v>
      </c>
      <c r="IM65" s="40">
        <v>8.3926218918409953E-5</v>
      </c>
      <c r="IN65" s="40">
        <v>1.0584591027222872</v>
      </c>
      <c r="IO65" s="40">
        <v>0.92983526663168625</v>
      </c>
    </row>
    <row r="66" spans="2:249" x14ac:dyDescent="0.15">
      <c r="B66" s="155" t="s">
        <v>92</v>
      </c>
      <c r="C66" s="41" t="s">
        <v>174</v>
      </c>
      <c r="D66" s="41">
        <v>0.45033633331469991</v>
      </c>
      <c r="E66" s="41">
        <v>7.9601990049751239E-3</v>
      </c>
      <c r="F66" s="40">
        <v>0.6394476881450446</v>
      </c>
      <c r="G66" s="40">
        <v>0.3605523118549554</v>
      </c>
      <c r="H66" s="40">
        <v>0.36953317166118127</v>
      </c>
      <c r="I66" s="40">
        <v>0.28781396154512384</v>
      </c>
      <c r="J66" s="40">
        <v>3.9998726003368418E-4</v>
      </c>
      <c r="K66" s="54">
        <v>1.6888965875627923E-2</v>
      </c>
      <c r="L66" s="40">
        <v>1.6715745712800972E-2</v>
      </c>
      <c r="Q66" s="164"/>
      <c r="R66" s="17"/>
      <c r="S66" s="17"/>
      <c r="U66" s="161" t="s">
        <v>882</v>
      </c>
      <c r="V66" s="181">
        <f>概要表【係数】!E135</f>
        <v>3.6403830072457087E-2</v>
      </c>
      <c r="W66" s="181">
        <f>概要表【係数】!F135</f>
        <v>2.1795558435422392E-2</v>
      </c>
      <c r="X66" s="181">
        <f>概要表【係数】!G135</f>
        <v>1.1488339211205961E-2</v>
      </c>
      <c r="Y66" s="181">
        <f>概要表【係数】!H135</f>
        <v>3.4543539216294402E-9</v>
      </c>
      <c r="Z66" s="181">
        <f>概要表【係数】!I135</f>
        <v>3.085879586420563E-9</v>
      </c>
      <c r="AB66" s="155" t="s">
        <v>92</v>
      </c>
      <c r="AC66" s="40" t="s">
        <v>174</v>
      </c>
      <c r="AD66" s="40">
        <v>0</v>
      </c>
      <c r="AE66" s="40">
        <v>0</v>
      </c>
      <c r="AF66" s="40">
        <v>0</v>
      </c>
      <c r="AG66" s="40">
        <v>0</v>
      </c>
      <c r="AH66" s="40">
        <v>0</v>
      </c>
      <c r="AI66" s="40">
        <v>0</v>
      </c>
      <c r="AJ66" s="40">
        <v>0</v>
      </c>
      <c r="AK66" s="40">
        <v>0</v>
      </c>
      <c r="AL66" s="40">
        <v>0</v>
      </c>
      <c r="AM66" s="40">
        <v>0</v>
      </c>
      <c r="AN66" s="40">
        <v>0</v>
      </c>
      <c r="AO66" s="40">
        <v>0</v>
      </c>
      <c r="AP66" s="40">
        <v>0</v>
      </c>
      <c r="AQ66" s="40">
        <v>0</v>
      </c>
      <c r="AR66" s="40">
        <v>0</v>
      </c>
      <c r="AS66" s="40">
        <v>0</v>
      </c>
      <c r="AT66" s="40">
        <v>0</v>
      </c>
      <c r="AU66" s="40">
        <v>0</v>
      </c>
      <c r="AV66" s="40">
        <v>0</v>
      </c>
      <c r="AW66" s="40">
        <v>0</v>
      </c>
      <c r="AX66" s="40">
        <v>0</v>
      </c>
      <c r="AY66" s="40">
        <v>0</v>
      </c>
      <c r="AZ66" s="40">
        <v>0</v>
      </c>
      <c r="BA66" s="40">
        <v>0</v>
      </c>
      <c r="BB66" s="40">
        <v>0</v>
      </c>
      <c r="BC66" s="40">
        <v>0</v>
      </c>
      <c r="BD66" s="40">
        <v>0</v>
      </c>
      <c r="BE66" s="40">
        <v>0</v>
      </c>
      <c r="BF66" s="40">
        <v>0</v>
      </c>
      <c r="BG66" s="40">
        <v>0</v>
      </c>
      <c r="BH66" s="40">
        <v>0</v>
      </c>
      <c r="BI66" s="40">
        <v>0</v>
      </c>
      <c r="BJ66" s="40">
        <v>0</v>
      </c>
      <c r="BK66" s="40">
        <v>0</v>
      </c>
      <c r="BL66" s="40">
        <v>0</v>
      </c>
      <c r="BM66" s="40">
        <v>0</v>
      </c>
      <c r="BN66" s="40">
        <v>0</v>
      </c>
      <c r="BO66" s="40">
        <v>0</v>
      </c>
      <c r="BP66" s="40">
        <v>0</v>
      </c>
      <c r="BQ66" s="40">
        <v>0</v>
      </c>
      <c r="BR66" s="40">
        <v>0</v>
      </c>
      <c r="BS66" s="40">
        <v>0</v>
      </c>
      <c r="BT66" s="40">
        <v>0</v>
      </c>
      <c r="BU66" s="40">
        <v>0</v>
      </c>
      <c r="BV66" s="40">
        <v>0</v>
      </c>
      <c r="BW66" s="40">
        <v>0</v>
      </c>
      <c r="BX66" s="40">
        <v>0</v>
      </c>
      <c r="BY66" s="40">
        <v>0</v>
      </c>
      <c r="BZ66" s="40">
        <v>0</v>
      </c>
      <c r="CA66" s="40">
        <v>0</v>
      </c>
      <c r="CB66" s="40">
        <v>0</v>
      </c>
      <c r="CC66" s="40">
        <v>0</v>
      </c>
      <c r="CD66" s="40">
        <v>0</v>
      </c>
      <c r="CE66" s="40">
        <v>0</v>
      </c>
      <c r="CF66" s="40">
        <v>0</v>
      </c>
      <c r="CG66" s="40">
        <v>0</v>
      </c>
      <c r="CH66" s="40">
        <v>0</v>
      </c>
      <c r="CI66" s="40">
        <v>0</v>
      </c>
      <c r="CJ66" s="40">
        <v>0.28072579248224494</v>
      </c>
      <c r="CK66" s="40">
        <v>0</v>
      </c>
      <c r="CL66" s="40">
        <v>0</v>
      </c>
      <c r="CM66" s="40">
        <v>0</v>
      </c>
      <c r="CN66" s="40">
        <v>0</v>
      </c>
      <c r="CO66" s="40">
        <v>0</v>
      </c>
      <c r="CP66" s="40">
        <v>0</v>
      </c>
      <c r="CQ66" s="40">
        <v>0</v>
      </c>
      <c r="CR66" s="40">
        <v>0</v>
      </c>
      <c r="CS66" s="40">
        <v>0</v>
      </c>
      <c r="CT66" s="40">
        <v>0</v>
      </c>
      <c r="CU66" s="40">
        <v>0</v>
      </c>
      <c r="CV66" s="40">
        <v>0</v>
      </c>
      <c r="CW66" s="40">
        <v>0</v>
      </c>
      <c r="CX66" s="40">
        <v>0</v>
      </c>
      <c r="CY66" s="40">
        <v>0</v>
      </c>
      <c r="CZ66" s="40">
        <v>4.9818821272514122E-2</v>
      </c>
      <c r="DA66" s="40">
        <v>0</v>
      </c>
      <c r="DB66" s="40">
        <v>0</v>
      </c>
      <c r="DC66" s="40">
        <v>0</v>
      </c>
      <c r="DD66" s="40">
        <v>0</v>
      </c>
      <c r="DE66" s="40">
        <v>0</v>
      </c>
      <c r="DF66" s="40">
        <v>0</v>
      </c>
      <c r="DG66" s="40">
        <v>1.443859351112621E-4</v>
      </c>
      <c r="DH66" s="40">
        <v>0</v>
      </c>
      <c r="DI66" s="40">
        <v>0</v>
      </c>
      <c r="DJ66" s="40">
        <v>0</v>
      </c>
      <c r="DK66" s="40">
        <v>0</v>
      </c>
      <c r="DL66" s="40">
        <v>0</v>
      </c>
      <c r="DM66" s="40">
        <v>0</v>
      </c>
      <c r="DN66" s="40">
        <v>3.4764124326538818E-3</v>
      </c>
      <c r="DO66" s="40">
        <v>0</v>
      </c>
      <c r="DP66" s="40">
        <v>0</v>
      </c>
      <c r="DQ66" s="40">
        <v>0</v>
      </c>
      <c r="DR66" s="40">
        <v>0</v>
      </c>
      <c r="DS66" s="40">
        <v>0</v>
      </c>
      <c r="DT66" s="40">
        <v>0</v>
      </c>
      <c r="DU66" s="40">
        <v>0</v>
      </c>
      <c r="DV66" s="40">
        <v>2.178174689610107E-6</v>
      </c>
      <c r="DW66" s="40">
        <v>0</v>
      </c>
      <c r="DX66" s="40">
        <v>9.354572466160449E-3</v>
      </c>
      <c r="DY66" s="40">
        <v>1.3699222749361904E-5</v>
      </c>
      <c r="DZ66" s="40">
        <v>0</v>
      </c>
      <c r="EA66" s="40">
        <v>0</v>
      </c>
      <c r="EB66" s="40">
        <v>0</v>
      </c>
      <c r="EC66" s="40">
        <v>2.544853034737244E-6</v>
      </c>
      <c r="ED66" s="40">
        <v>2.6272123893805309E-4</v>
      </c>
      <c r="EE66" s="40">
        <v>0</v>
      </c>
      <c r="EF66" s="40">
        <v>0</v>
      </c>
      <c r="EG66" s="40">
        <v>2.4563615937970057E-3</v>
      </c>
      <c r="EI66" s="155" t="s">
        <v>92</v>
      </c>
      <c r="EJ66" s="40" t="s">
        <v>174</v>
      </c>
      <c r="EK66" s="54">
        <v>4.6015007794659699E-5</v>
      </c>
      <c r="EL66" s="40">
        <v>2.5227833967799262E-5</v>
      </c>
      <c r="EM66" s="40">
        <v>2.5477636695337586E-5</v>
      </c>
      <c r="EN66" s="40">
        <v>5.5843547030168369E-5</v>
      </c>
      <c r="EO66" s="40">
        <v>2.6234670562697119E-5</v>
      </c>
      <c r="EP66" s="40">
        <v>0</v>
      </c>
      <c r="EQ66" s="40">
        <v>1.5688328539922592E-4</v>
      </c>
      <c r="ER66" s="40">
        <v>2.445859820832438E-5</v>
      </c>
      <c r="ES66" s="40">
        <v>0</v>
      </c>
      <c r="ET66" s="40">
        <v>0</v>
      </c>
      <c r="EU66" s="40">
        <v>0</v>
      </c>
      <c r="EV66" s="40">
        <v>4.0007950993658244E-5</v>
      </c>
      <c r="EW66" s="40">
        <v>3.187113371582893E-5</v>
      </c>
      <c r="EX66" s="40">
        <v>4.2307916204460898E-5</v>
      </c>
      <c r="EY66" s="40">
        <v>2.5063780604047032E-5</v>
      </c>
      <c r="EZ66" s="40">
        <v>0</v>
      </c>
      <c r="FA66" s="40">
        <v>2.7288131705193616E-5</v>
      </c>
      <c r="FB66" s="40">
        <v>3.369346791671465E-5</v>
      </c>
      <c r="FC66" s="40">
        <v>0</v>
      </c>
      <c r="FD66" s="40">
        <v>5.5877116521313987E-5</v>
      </c>
      <c r="FE66" s="40">
        <v>0</v>
      </c>
      <c r="FF66" s="40">
        <v>0</v>
      </c>
      <c r="FG66" s="40">
        <v>0</v>
      </c>
      <c r="FH66" s="40">
        <v>0</v>
      </c>
      <c r="FI66" s="40">
        <v>4.6682775087956773E-5</v>
      </c>
      <c r="FJ66" s="40">
        <v>2.8042494488990472E-5</v>
      </c>
      <c r="FK66" s="40">
        <v>0</v>
      </c>
      <c r="FL66" s="40">
        <v>0</v>
      </c>
      <c r="FM66" s="40">
        <v>4.0148961450950622E-5</v>
      </c>
      <c r="FN66" s="40">
        <v>3.9778704501569181E-5</v>
      </c>
      <c r="FO66" s="40">
        <v>2.7537516554539029E-5</v>
      </c>
      <c r="FP66" s="40">
        <v>0</v>
      </c>
      <c r="FQ66" s="40">
        <v>5.9733981862713508E-5</v>
      </c>
      <c r="FR66" s="40">
        <v>4.9225542122639102E-5</v>
      </c>
      <c r="FS66" s="40">
        <v>7.1666803460846454E-5</v>
      </c>
      <c r="FT66" s="40">
        <v>0</v>
      </c>
      <c r="FU66" s="40">
        <v>1.8153574978868198E-5</v>
      </c>
      <c r="FV66" s="40">
        <v>3.7949920866713597E-5</v>
      </c>
      <c r="FW66" s="40">
        <v>1.4529661794492409E-5</v>
      </c>
      <c r="FX66" s="40">
        <v>0</v>
      </c>
      <c r="FY66" s="40">
        <v>2.3866939070596635E-5</v>
      </c>
      <c r="FZ66" s="40">
        <v>5.3381668805196211E-5</v>
      </c>
      <c r="GA66" s="40">
        <v>3.2273433074905704E-5</v>
      </c>
      <c r="GB66" s="40">
        <v>3.0772389596861536E-5</v>
      </c>
      <c r="GC66" s="40">
        <v>3.1974856432410134E-5</v>
      </c>
      <c r="GD66" s="40">
        <v>4.105298201651748E-5</v>
      </c>
      <c r="GE66" s="40">
        <v>0</v>
      </c>
      <c r="GF66" s="40">
        <v>4.9355349907687885E-5</v>
      </c>
      <c r="GG66" s="40">
        <v>2.877738374846004E-5</v>
      </c>
      <c r="GH66" s="40">
        <v>0</v>
      </c>
      <c r="GI66" s="40">
        <v>4.048949641215777E-5</v>
      </c>
      <c r="GJ66" s="40">
        <v>2.0214218215372468E-5</v>
      </c>
      <c r="GK66" s="40">
        <v>8.3694437298315264E-5</v>
      </c>
      <c r="GL66" s="40">
        <v>3.6505570322225458E-5</v>
      </c>
      <c r="GM66" s="40">
        <v>1.4238681073621386E-5</v>
      </c>
      <c r="GN66" s="40">
        <v>1.3995327290566965E-5</v>
      </c>
      <c r="GO66" s="40">
        <v>1.7801302453752711E-5</v>
      </c>
      <c r="GP66" s="40">
        <v>2.9502415589316751E-5</v>
      </c>
      <c r="GQ66" s="40">
        <v>1.1126399528530717</v>
      </c>
      <c r="GR66" s="40">
        <v>3.9318940646173771E-5</v>
      </c>
      <c r="GS66" s="40">
        <v>3.91128483616009E-5</v>
      </c>
      <c r="GT66" s="40">
        <v>3.3984877550965649E-5</v>
      </c>
      <c r="GU66" s="40">
        <v>4.7764477296061973E-5</v>
      </c>
      <c r="GV66" s="40">
        <v>4.1427409037572329E-5</v>
      </c>
      <c r="GW66" s="40">
        <v>3.6984290540472822E-5</v>
      </c>
      <c r="GX66" s="40">
        <v>5.8828324442840378E-5</v>
      </c>
      <c r="GY66" s="40">
        <v>1.5559550064806575E-5</v>
      </c>
      <c r="GZ66" s="40">
        <v>8.0043349062232534E-5</v>
      </c>
      <c r="HA66" s="40">
        <v>1.4801753033946358E-4</v>
      </c>
      <c r="HB66" s="40">
        <v>5.3170829472312661E-5</v>
      </c>
      <c r="HC66" s="40">
        <v>9.3445652343001026E-5</v>
      </c>
      <c r="HD66" s="40">
        <v>2.2917682048160908E-5</v>
      </c>
      <c r="HE66" s="40">
        <v>1.1642372987696364E-5</v>
      </c>
      <c r="HF66" s="40">
        <v>5.2160965020848296E-6</v>
      </c>
      <c r="HG66" s="40">
        <v>2.0005062864399042E-2</v>
      </c>
      <c r="HH66" s="40">
        <v>8.8788020531269926E-5</v>
      </c>
      <c r="HI66" s="40">
        <v>4.3326826744411297E-4</v>
      </c>
      <c r="HJ66" s="40">
        <v>2.154547000746069E-5</v>
      </c>
      <c r="HK66" s="40">
        <v>0</v>
      </c>
      <c r="HL66" s="40">
        <v>7.4515138884328423E-5</v>
      </c>
      <c r="HM66" s="40">
        <v>3.5795407903534035E-5</v>
      </c>
      <c r="HN66" s="40">
        <v>9.3261851699309007E-5</v>
      </c>
      <c r="HO66" s="40">
        <v>2.3134079900627427E-5</v>
      </c>
      <c r="HP66" s="40">
        <v>2.9231117034064848E-5</v>
      </c>
      <c r="HQ66" s="40">
        <v>6.3185411769182715E-5</v>
      </c>
      <c r="HR66" s="40">
        <v>4.7106967335306657E-5</v>
      </c>
      <c r="HS66" s="40">
        <v>4.9448309654503778E-5</v>
      </c>
      <c r="HT66" s="40">
        <v>3.3982274343848211E-5</v>
      </c>
      <c r="HU66" s="40">
        <v>1.4510773698239723E-3</v>
      </c>
      <c r="HV66" s="40">
        <v>4.8288717481187298E-5</v>
      </c>
      <c r="HW66" s="40">
        <v>8.4152480644987098E-5</v>
      </c>
      <c r="HX66" s="40">
        <v>2.185788977810274E-5</v>
      </c>
      <c r="HY66" s="40">
        <v>5.2291387756829078E-5</v>
      </c>
      <c r="HZ66" s="40">
        <v>3.5751784971359578E-5</v>
      </c>
      <c r="IA66" s="40">
        <v>1.7742078538208815E-5</v>
      </c>
      <c r="IB66" s="40">
        <v>6.8187454147465554E-5</v>
      </c>
      <c r="IC66" s="40">
        <v>2.376443311809689E-4</v>
      </c>
      <c r="ID66" s="40">
        <v>3.0134185618172813E-5</v>
      </c>
      <c r="IE66" s="40">
        <v>3.776783154623764E-3</v>
      </c>
      <c r="IF66" s="40">
        <v>2.9937230804603221E-5</v>
      </c>
      <c r="IG66" s="40">
        <v>3.9356451528053764E-5</v>
      </c>
      <c r="IH66" s="40">
        <v>3.3141291260070099E-5</v>
      </c>
      <c r="II66" s="40">
        <v>4.1377667752712974E-5</v>
      </c>
      <c r="IJ66" s="40">
        <v>4.3813255935417813E-5</v>
      </c>
      <c r="IK66" s="40">
        <v>1.4429495552967318E-4</v>
      </c>
      <c r="IL66" s="40">
        <v>1.1773500338123975E-5</v>
      </c>
      <c r="IM66" s="40">
        <v>4.7107788603078008E-4</v>
      </c>
      <c r="IN66" s="40">
        <v>1.1426019918042161</v>
      </c>
      <c r="IO66" s="40">
        <v>1.0037531209006232</v>
      </c>
    </row>
    <row r="67" spans="2:249" x14ac:dyDescent="0.15">
      <c r="B67" s="163" t="s">
        <v>93</v>
      </c>
      <c r="C67" s="62" t="s">
        <v>175</v>
      </c>
      <c r="D67" s="62">
        <v>0.5913956101580643</v>
      </c>
      <c r="E67" s="62">
        <v>2.0196911486146635E-2</v>
      </c>
      <c r="F67" s="61">
        <v>0.95786252031368735</v>
      </c>
      <c r="G67" s="61">
        <v>4.2137479686312651E-2</v>
      </c>
      <c r="H67" s="61">
        <v>0.43367120244376572</v>
      </c>
      <c r="I67" s="61">
        <v>0.35620383226881425</v>
      </c>
      <c r="J67" s="61">
        <v>7.1911369461661913E-3</v>
      </c>
      <c r="K67" s="73">
        <v>0.15079144682032769</v>
      </c>
      <c r="L67" s="61">
        <v>0.1102471535684532</v>
      </c>
      <c r="Q67" s="164"/>
      <c r="R67" s="17"/>
      <c r="S67" s="17"/>
      <c r="AB67" s="163" t="s">
        <v>93</v>
      </c>
      <c r="AC67" s="61" t="s">
        <v>175</v>
      </c>
      <c r="AD67" s="61">
        <v>6.0510392002104715E-5</v>
      </c>
      <c r="AE67" s="61">
        <v>7.0422535211267609E-5</v>
      </c>
      <c r="AF67" s="61">
        <v>1.0845986984815618E-5</v>
      </c>
      <c r="AG67" s="61">
        <v>0</v>
      </c>
      <c r="AH67" s="61">
        <v>9.3254988370669607E-3</v>
      </c>
      <c r="AI67" s="61">
        <v>0</v>
      </c>
      <c r="AJ67" s="61">
        <v>1.2871287128712872E-3</v>
      </c>
      <c r="AK67" s="61">
        <v>3.0836924636946369E-4</v>
      </c>
      <c r="AL67" s="61">
        <v>0</v>
      </c>
      <c r="AM67" s="61">
        <v>0</v>
      </c>
      <c r="AN67" s="61">
        <v>0</v>
      </c>
      <c r="AO67" s="61">
        <v>6.2500000000000001E-4</v>
      </c>
      <c r="AP67" s="61">
        <v>1.6840052015604682E-2</v>
      </c>
      <c r="AQ67" s="61">
        <v>2.1951219512195124E-3</v>
      </c>
      <c r="AR67" s="61">
        <v>1.0006067040800849E-2</v>
      </c>
      <c r="AS67" s="61">
        <v>0</v>
      </c>
      <c r="AT67" s="61">
        <v>1.1811023622047244E-4</v>
      </c>
      <c r="AU67" s="61">
        <v>5.7595392368610509E-5</v>
      </c>
      <c r="AV67" s="61">
        <v>0</v>
      </c>
      <c r="AW67" s="61">
        <v>4.7169811320754715E-5</v>
      </c>
      <c r="AX67" s="61">
        <v>0</v>
      </c>
      <c r="AY67" s="61">
        <v>0</v>
      </c>
      <c r="AZ67" s="61">
        <v>0</v>
      </c>
      <c r="BA67" s="61">
        <v>0</v>
      </c>
      <c r="BB67" s="61">
        <v>8.7154225085259567E-5</v>
      </c>
      <c r="BC67" s="61">
        <v>2.7194385675215438E-4</v>
      </c>
      <c r="BD67" s="61">
        <v>0</v>
      </c>
      <c r="BE67" s="61">
        <v>0</v>
      </c>
      <c r="BF67" s="61">
        <v>2.3973316656243483E-4</v>
      </c>
      <c r="BG67" s="61">
        <v>2.3149732010491501E-4</v>
      </c>
      <c r="BH67" s="61">
        <v>5.3714285714285713E-3</v>
      </c>
      <c r="BI67" s="61">
        <v>0</v>
      </c>
      <c r="BJ67" s="61">
        <v>1.8929150892374255E-4</v>
      </c>
      <c r="BK67" s="61">
        <v>3.3333333333333335E-3</v>
      </c>
      <c r="BL67" s="61">
        <v>3.6073059360730597E-3</v>
      </c>
      <c r="BM67" s="61">
        <v>0</v>
      </c>
      <c r="BN67" s="61">
        <v>1.4902527075812274E-3</v>
      </c>
      <c r="BO67" s="61">
        <v>3.6864406779661017E-3</v>
      </c>
      <c r="BP67" s="61">
        <v>2.7665460736326878E-5</v>
      </c>
      <c r="BQ67" s="61">
        <v>0</v>
      </c>
      <c r="BR67" s="61">
        <v>4.6669129417559413E-4</v>
      </c>
      <c r="BS67" s="61">
        <v>4.8674959437533804E-5</v>
      </c>
      <c r="BT67" s="61">
        <v>8.1529002940390266E-5</v>
      </c>
      <c r="BU67" s="61">
        <v>6.2089764058896577E-5</v>
      </c>
      <c r="BV67" s="61">
        <v>7.8697565890650681E-4</v>
      </c>
      <c r="BW67" s="61">
        <v>2.2121896162528216E-3</v>
      </c>
      <c r="BX67" s="61">
        <v>0</v>
      </c>
      <c r="BY67" s="61">
        <v>2.2137404580152668E-3</v>
      </c>
      <c r="BZ67" s="61">
        <v>1.0072127769191138E-3</v>
      </c>
      <c r="CA67" s="61">
        <v>0</v>
      </c>
      <c r="CB67" s="61">
        <v>3.3471074380165291E-3</v>
      </c>
      <c r="CC67" s="61">
        <v>7.152538838494421E-4</v>
      </c>
      <c r="CD67" s="61">
        <v>1.6129032258064516E-3</v>
      </c>
      <c r="CE67" s="61">
        <v>9.5238095238095238E-4</v>
      </c>
      <c r="CF67" s="61">
        <v>5.6046483476576681E-4</v>
      </c>
      <c r="CG67" s="61">
        <v>6.1370515001237782E-4</v>
      </c>
      <c r="CH67" s="61">
        <v>4.7764727585782805E-4</v>
      </c>
      <c r="CI67" s="61">
        <v>5.5382645740900162E-4</v>
      </c>
      <c r="CJ67" s="61">
        <v>2.3038281655984757E-4</v>
      </c>
      <c r="CK67" s="61">
        <v>3.4018328242154956E-2</v>
      </c>
      <c r="CL67" s="61">
        <v>2.7201632097925877E-5</v>
      </c>
      <c r="CM67" s="61">
        <v>1.4687395239691584E-3</v>
      </c>
      <c r="CN67" s="61">
        <v>5.3631508678237657E-3</v>
      </c>
      <c r="CO67" s="61">
        <v>3.7671426551675385E-3</v>
      </c>
      <c r="CP67" s="61">
        <v>3.5856009070294784E-3</v>
      </c>
      <c r="CQ67" s="61">
        <v>1.1142791597024219E-5</v>
      </c>
      <c r="CR67" s="61">
        <v>1.2447099825740602E-6</v>
      </c>
      <c r="CS67" s="61">
        <v>5.9788080740279042E-4</v>
      </c>
      <c r="CT67" s="61">
        <v>8.8132117221652534E-4</v>
      </c>
      <c r="CU67" s="61">
        <v>3.3724371622201251E-4</v>
      </c>
      <c r="CV67" s="61">
        <v>2.1574579517177585E-4</v>
      </c>
      <c r="CW67" s="61">
        <v>3.1097890751757711E-5</v>
      </c>
      <c r="CX67" s="61">
        <v>1.4371570420695062E-5</v>
      </c>
      <c r="CY67" s="61">
        <v>0</v>
      </c>
      <c r="CZ67" s="61">
        <v>2.9574762869018439E-5</v>
      </c>
      <c r="DA67" s="61">
        <v>3.1466893761975727E-4</v>
      </c>
      <c r="DB67" s="61">
        <v>1.5346838551258442E-5</v>
      </c>
      <c r="DC67" s="61">
        <v>1.4829001367989056E-4</v>
      </c>
      <c r="DD67" s="61">
        <v>0</v>
      </c>
      <c r="DE67" s="61">
        <v>0</v>
      </c>
      <c r="DF67" s="61">
        <v>5.1282051282051286E-5</v>
      </c>
      <c r="DG67" s="61">
        <v>1.5033123832172585E-4</v>
      </c>
      <c r="DH67" s="61">
        <v>7.3548059852903878E-5</v>
      </c>
      <c r="DI67" s="61">
        <v>1.1633466135458168E-3</v>
      </c>
      <c r="DJ67" s="61">
        <v>1.6965496459243634E-3</v>
      </c>
      <c r="DK67" s="61">
        <v>7.0742443509732951E-3</v>
      </c>
      <c r="DL67" s="61">
        <v>7.2944297082228125E-4</v>
      </c>
      <c r="DM67" s="61">
        <v>1.1935669155657668E-2</v>
      </c>
      <c r="DN67" s="61">
        <v>1.00313830979601E-3</v>
      </c>
      <c r="DO67" s="61">
        <v>3.1403050219504149E-3</v>
      </c>
      <c r="DP67" s="61">
        <v>1.0736342940985168E-2</v>
      </c>
      <c r="DQ67" s="61">
        <v>2.1305585518365626E-4</v>
      </c>
      <c r="DR67" s="61">
        <v>5.911587758304995E-4</v>
      </c>
      <c r="DS67" s="61">
        <v>4.2781614156236518E-3</v>
      </c>
      <c r="DT67" s="61">
        <v>2.0883562121106541E-3</v>
      </c>
      <c r="DU67" s="61">
        <v>6.2354201380623664E-3</v>
      </c>
      <c r="DV67" s="61">
        <v>7.2587671531256816E-3</v>
      </c>
      <c r="DW67" s="61">
        <v>2.4319727891156462E-3</v>
      </c>
      <c r="DX67" s="61">
        <v>1.0779135028062066E-3</v>
      </c>
      <c r="DY67" s="61">
        <v>2.756139414826885E-3</v>
      </c>
      <c r="DZ67" s="61">
        <v>2.2029320987654319E-3</v>
      </c>
      <c r="EA67" s="61">
        <v>2.0983366381651237E-3</v>
      </c>
      <c r="EB67" s="61">
        <v>4.4115903852486003E-3</v>
      </c>
      <c r="EC67" s="61">
        <v>6.6111040420749039E-3</v>
      </c>
      <c r="ED67" s="61">
        <v>8.3042035398230088E-3</v>
      </c>
      <c r="EE67" s="61">
        <v>0.14684421534936998</v>
      </c>
      <c r="EF67" s="61">
        <v>5.1924512208124539E-4</v>
      </c>
      <c r="EG67" s="61">
        <v>1.8491371443316487E-3</v>
      </c>
      <c r="EI67" s="163" t="s">
        <v>93</v>
      </c>
      <c r="EJ67" s="61" t="s">
        <v>175</v>
      </c>
      <c r="EK67" s="73">
        <v>9.2352809368315854E-6</v>
      </c>
      <c r="EL67" s="61">
        <v>1.2719031871633504E-5</v>
      </c>
      <c r="EM67" s="61">
        <v>2.6368907724778297E-5</v>
      </c>
      <c r="EN67" s="61">
        <v>2.6757638732160425E-6</v>
      </c>
      <c r="EO67" s="61">
        <v>4.0542223289861658E-4</v>
      </c>
      <c r="EP67" s="61">
        <v>0</v>
      </c>
      <c r="EQ67" s="61">
        <v>7.1656095827346715E-5</v>
      </c>
      <c r="ER67" s="61">
        <v>2.2637761828638612E-5</v>
      </c>
      <c r="ES67" s="61">
        <v>0</v>
      </c>
      <c r="ET67" s="61">
        <v>0</v>
      </c>
      <c r="EU67" s="61">
        <v>0</v>
      </c>
      <c r="EV67" s="61">
        <v>3.5766877985108962E-5</v>
      </c>
      <c r="EW67" s="61">
        <v>7.2291626005191489E-4</v>
      </c>
      <c r="EX67" s="61">
        <v>1.0286031437214208E-4</v>
      </c>
      <c r="EY67" s="61">
        <v>4.3576654334891E-4</v>
      </c>
      <c r="EZ67" s="61">
        <v>0</v>
      </c>
      <c r="FA67" s="61">
        <v>1.3862929319388443E-5</v>
      </c>
      <c r="FB67" s="61">
        <v>1.3322967146811287E-5</v>
      </c>
      <c r="FC67" s="61">
        <v>0</v>
      </c>
      <c r="FD67" s="61">
        <v>1.3542941788641085E-5</v>
      </c>
      <c r="FE67" s="61">
        <v>0</v>
      </c>
      <c r="FF67" s="61">
        <v>0</v>
      </c>
      <c r="FG67" s="61">
        <v>0</v>
      </c>
      <c r="FH67" s="61">
        <v>0</v>
      </c>
      <c r="FI67" s="61">
        <v>1.1650036395701882E-5</v>
      </c>
      <c r="FJ67" s="61">
        <v>1.9981415299037405E-5</v>
      </c>
      <c r="FK67" s="61">
        <v>0</v>
      </c>
      <c r="FL67" s="61">
        <v>0</v>
      </c>
      <c r="FM67" s="61">
        <v>1.5200081743121717E-5</v>
      </c>
      <c r="FN67" s="61">
        <v>1.6433807777473986E-5</v>
      </c>
      <c r="FO67" s="61">
        <v>2.400556658846751E-4</v>
      </c>
      <c r="FP67" s="61">
        <v>0</v>
      </c>
      <c r="FQ67" s="61">
        <v>1.9896108207900245E-5</v>
      </c>
      <c r="FR67" s="61">
        <v>1.4560238293213841E-4</v>
      </c>
      <c r="FS67" s="61">
        <v>1.6763220266338084E-4</v>
      </c>
      <c r="FT67" s="61">
        <v>0</v>
      </c>
      <c r="FU67" s="61">
        <v>6.8925801921913729E-5</v>
      </c>
      <c r="FV67" s="61">
        <v>1.6409640731201812E-4</v>
      </c>
      <c r="FW67" s="61">
        <v>1.8727342570034533E-5</v>
      </c>
      <c r="FX67" s="61">
        <v>0</v>
      </c>
      <c r="FY67" s="61">
        <v>2.6195853628376358E-5</v>
      </c>
      <c r="FZ67" s="61">
        <v>1.2386421408322378E-5</v>
      </c>
      <c r="GA67" s="61">
        <v>1.2896870573578414E-5</v>
      </c>
      <c r="GB67" s="61">
        <v>1.2238660207277603E-5</v>
      </c>
      <c r="GC67" s="61">
        <v>4.462376400593085E-5</v>
      </c>
      <c r="GD67" s="61">
        <v>1.021083162444603E-4</v>
      </c>
      <c r="GE67" s="61">
        <v>0</v>
      </c>
      <c r="GF67" s="61">
        <v>1.0636186712973064E-4</v>
      </c>
      <c r="GG67" s="61">
        <v>5.4406674604701006E-5</v>
      </c>
      <c r="GH67" s="61">
        <v>0</v>
      </c>
      <c r="GI67" s="61">
        <v>1.4797243934078829E-4</v>
      </c>
      <c r="GJ67" s="61">
        <v>4.1062550604784301E-5</v>
      </c>
      <c r="GK67" s="61">
        <v>7.8306544256550993E-5</v>
      </c>
      <c r="GL67" s="61">
        <v>5.0629742483308051E-5</v>
      </c>
      <c r="GM67" s="61">
        <v>3.2383840683816904E-5</v>
      </c>
      <c r="GN67" s="61">
        <v>3.5950905459999276E-5</v>
      </c>
      <c r="GO67" s="61">
        <v>2.9159857372307309E-5</v>
      </c>
      <c r="GP67" s="61">
        <v>3.5058865350089723E-5</v>
      </c>
      <c r="GQ67" s="61">
        <v>2.5894606053268314E-5</v>
      </c>
      <c r="GR67" s="61">
        <v>1.0014497013421044</v>
      </c>
      <c r="GS67" s="61">
        <v>1.3640762676713913E-5</v>
      </c>
      <c r="GT67" s="61">
        <v>7.4632392039762456E-5</v>
      </c>
      <c r="GU67" s="61">
        <v>2.3372944601271991E-4</v>
      </c>
      <c r="GV67" s="61">
        <v>1.8779392368578157E-4</v>
      </c>
      <c r="GW67" s="61">
        <v>1.6622736538437108E-4</v>
      </c>
      <c r="GX67" s="61">
        <v>7.7669302276993042E-6</v>
      </c>
      <c r="GY67" s="61">
        <v>9.6660647952409249E-6</v>
      </c>
      <c r="GZ67" s="61">
        <v>5.1034675167778835E-5</v>
      </c>
      <c r="HA67" s="61">
        <v>6.470039861725444E-5</v>
      </c>
      <c r="HB67" s="61">
        <v>3.51084875111057E-5</v>
      </c>
      <c r="HC67" s="61">
        <v>3.9551813766708778E-5</v>
      </c>
      <c r="HD67" s="61">
        <v>1.7565685692277903E-5</v>
      </c>
      <c r="HE67" s="61">
        <v>1.1197106677898585E-5</v>
      </c>
      <c r="HF67" s="61">
        <v>4.02392298012141E-6</v>
      </c>
      <c r="HG67" s="61">
        <v>1.9852337801992886E-5</v>
      </c>
      <c r="HH67" s="61">
        <v>2.8264652078871638E-5</v>
      </c>
      <c r="HI67" s="61">
        <v>3.0671868516765144E-5</v>
      </c>
      <c r="HJ67" s="61">
        <v>1.7096807043684909E-5</v>
      </c>
      <c r="HK67" s="61">
        <v>0</v>
      </c>
      <c r="HL67" s="61">
        <v>4.0355905245515418E-5</v>
      </c>
      <c r="HM67" s="61">
        <v>2.5575598186474514E-5</v>
      </c>
      <c r="HN67" s="61">
        <v>2.8222944440682963E-5</v>
      </c>
      <c r="HO67" s="61">
        <v>2.7567100525048587E-5</v>
      </c>
      <c r="HP67" s="61">
        <v>7.528508210022028E-5</v>
      </c>
      <c r="HQ67" s="61">
        <v>1.1807580631762042E-4</v>
      </c>
      <c r="HR67" s="61">
        <v>3.1688583874107137E-4</v>
      </c>
      <c r="HS67" s="61">
        <v>7.85634035889863E-5</v>
      </c>
      <c r="HT67" s="61">
        <v>5.424170966076957E-4</v>
      </c>
      <c r="HU67" s="61">
        <v>5.9851354567045199E-5</v>
      </c>
      <c r="HV67" s="61">
        <v>1.4768976931141603E-4</v>
      </c>
      <c r="HW67" s="61">
        <v>5.017091213514594E-4</v>
      </c>
      <c r="HX67" s="61">
        <v>2.3301405792338899E-5</v>
      </c>
      <c r="HY67" s="61">
        <v>4.7273794602852869E-5</v>
      </c>
      <c r="HZ67" s="61">
        <v>2.2116219796588816E-4</v>
      </c>
      <c r="IA67" s="61">
        <v>1.2852230621916824E-4</v>
      </c>
      <c r="IB67" s="61">
        <v>3.0918738474265911E-4</v>
      </c>
      <c r="IC67" s="61">
        <v>3.2195077282820805E-4</v>
      </c>
      <c r="ID67" s="61">
        <v>1.535640396446571E-4</v>
      </c>
      <c r="IE67" s="61">
        <v>5.9218527041061795E-5</v>
      </c>
      <c r="IF67" s="61">
        <v>1.3655492824082486E-4</v>
      </c>
      <c r="IG67" s="61">
        <v>1.1829271539585186E-4</v>
      </c>
      <c r="IH67" s="61">
        <v>1.0154369579443837E-4</v>
      </c>
      <c r="II67" s="61">
        <v>2.1966395175495072E-4</v>
      </c>
      <c r="IJ67" s="61">
        <v>3.0477583289616775E-4</v>
      </c>
      <c r="IK67" s="61">
        <v>3.7515979807844205E-4</v>
      </c>
      <c r="IL67" s="61">
        <v>6.2011546903028621E-3</v>
      </c>
      <c r="IM67" s="61">
        <v>4.3804762100975557E-5</v>
      </c>
      <c r="IN67" s="61">
        <v>1.0168141487482545</v>
      </c>
      <c r="IO67" s="61">
        <v>0.89325100297641968</v>
      </c>
    </row>
    <row r="68" spans="2:249" x14ac:dyDescent="0.15">
      <c r="B68" s="155" t="s">
        <v>94</v>
      </c>
      <c r="C68" s="41" t="s">
        <v>981</v>
      </c>
      <c r="D68" s="41">
        <v>0</v>
      </c>
      <c r="E68" s="40">
        <v>0</v>
      </c>
      <c r="F68" s="40">
        <v>0.35998975847059828</v>
      </c>
      <c r="G68" s="120">
        <v>0.64001024152940178</v>
      </c>
      <c r="H68" s="120">
        <v>0.32499149948996936</v>
      </c>
      <c r="I68" s="120">
        <v>0.23619857191431484</v>
      </c>
      <c r="J68" s="40">
        <v>3.9502228406208465E-4</v>
      </c>
      <c r="K68" s="81">
        <v>4.6242774566473986E-2</v>
      </c>
      <c r="L68" s="120">
        <v>3.7402244134648079E-2</v>
      </c>
      <c r="Q68" s="164"/>
      <c r="R68" s="17"/>
      <c r="S68" s="17"/>
      <c r="U68" s="161" t="s">
        <v>898</v>
      </c>
      <c r="V68" s="187" t="s">
        <v>257</v>
      </c>
      <c r="W68" s="187" t="s">
        <v>249</v>
      </c>
      <c r="X68" s="187" t="s">
        <v>250</v>
      </c>
      <c r="Y68" s="187" t="s">
        <v>779</v>
      </c>
      <c r="Z68" s="187" t="s">
        <v>879</v>
      </c>
      <c r="AB68" s="155" t="s">
        <v>94</v>
      </c>
      <c r="AC68" s="40" t="s">
        <v>981</v>
      </c>
      <c r="AD68" s="40">
        <v>3.1833727966324652E-4</v>
      </c>
      <c r="AE68" s="40">
        <v>2.6760563380281688E-3</v>
      </c>
      <c r="AF68" s="40">
        <v>0</v>
      </c>
      <c r="AG68" s="40">
        <v>5.0000000000000001E-3</v>
      </c>
      <c r="AH68" s="40">
        <v>0</v>
      </c>
      <c r="AI68" s="40">
        <v>0</v>
      </c>
      <c r="AJ68" s="40">
        <v>0</v>
      </c>
      <c r="AK68" s="40">
        <v>0</v>
      </c>
      <c r="AL68" s="40">
        <v>0</v>
      </c>
      <c r="AM68" s="40">
        <v>0</v>
      </c>
      <c r="AN68" s="40">
        <v>0</v>
      </c>
      <c r="AO68" s="40">
        <v>4.1666666666666669E-4</v>
      </c>
      <c r="AP68" s="40">
        <v>0</v>
      </c>
      <c r="AQ68" s="40">
        <v>6.260162601626016E-3</v>
      </c>
      <c r="AR68" s="40">
        <v>0</v>
      </c>
      <c r="AS68" s="40">
        <v>0</v>
      </c>
      <c r="AT68" s="40">
        <v>0</v>
      </c>
      <c r="AU68" s="40">
        <v>0</v>
      </c>
      <c r="AV68" s="40">
        <v>0</v>
      </c>
      <c r="AW68" s="40">
        <v>8.0188679245283027E-4</v>
      </c>
      <c r="AX68" s="40">
        <v>0</v>
      </c>
      <c r="AY68" s="40">
        <v>0</v>
      </c>
      <c r="AZ68" s="40">
        <v>0</v>
      </c>
      <c r="BA68" s="40">
        <v>0</v>
      </c>
      <c r="BB68" s="40">
        <v>7.5786282682834414E-7</v>
      </c>
      <c r="BC68" s="40">
        <v>4.6442024872284428E-6</v>
      </c>
      <c r="BD68" s="40">
        <v>0</v>
      </c>
      <c r="BE68" s="40">
        <v>0</v>
      </c>
      <c r="BF68" s="40">
        <v>1.5259537210756723E-3</v>
      </c>
      <c r="BG68" s="40">
        <v>3.4211426616489905E-6</v>
      </c>
      <c r="BH68" s="40">
        <v>0</v>
      </c>
      <c r="BI68" s="40">
        <v>0</v>
      </c>
      <c r="BJ68" s="40">
        <v>2.5635478637101136E-3</v>
      </c>
      <c r="BK68" s="40">
        <v>1.3333333333333334E-2</v>
      </c>
      <c r="BL68" s="40">
        <v>2.4200913242009132E-3</v>
      </c>
      <c r="BM68" s="40">
        <v>0</v>
      </c>
      <c r="BN68" s="40">
        <v>4.3504211793020456E-3</v>
      </c>
      <c r="BO68" s="40">
        <v>6.6101694915254236E-3</v>
      </c>
      <c r="BP68" s="40">
        <v>7.8740157480314957E-5</v>
      </c>
      <c r="BQ68" s="40">
        <v>0</v>
      </c>
      <c r="BR68" s="40">
        <v>2.7211550301686985E-2</v>
      </c>
      <c r="BS68" s="40">
        <v>0</v>
      </c>
      <c r="BT68" s="40">
        <v>3.6353916065223204E-4</v>
      </c>
      <c r="BU68" s="40">
        <v>0</v>
      </c>
      <c r="BV68" s="40">
        <v>0</v>
      </c>
      <c r="BW68" s="40">
        <v>0</v>
      </c>
      <c r="BX68" s="40">
        <v>0</v>
      </c>
      <c r="BY68" s="40">
        <v>0</v>
      </c>
      <c r="BZ68" s="40">
        <v>0</v>
      </c>
      <c r="CA68" s="40">
        <v>0</v>
      </c>
      <c r="CB68" s="40">
        <v>0</v>
      </c>
      <c r="CC68" s="40">
        <v>5.2479755326173844E-5</v>
      </c>
      <c r="CD68" s="40">
        <v>0</v>
      </c>
      <c r="CE68" s="40">
        <v>0</v>
      </c>
      <c r="CF68" s="40">
        <v>0</v>
      </c>
      <c r="CG68" s="40">
        <v>0</v>
      </c>
      <c r="CH68" s="40">
        <v>3.028532775796335E-4</v>
      </c>
      <c r="CI68" s="40">
        <v>0</v>
      </c>
      <c r="CJ68" s="40">
        <v>0</v>
      </c>
      <c r="CK68" s="40">
        <v>1.6662038322688143E-5</v>
      </c>
      <c r="CL68" s="40">
        <v>0</v>
      </c>
      <c r="CM68" s="40">
        <v>0</v>
      </c>
      <c r="CN68" s="40">
        <v>0</v>
      </c>
      <c r="CO68" s="40">
        <v>3.7466421603280078E-4</v>
      </c>
      <c r="CP68" s="40">
        <v>1.4739229024943311E-5</v>
      </c>
      <c r="CQ68" s="40">
        <v>7.188542588404942E-3</v>
      </c>
      <c r="CR68" s="40">
        <v>5.3360716952949956E-3</v>
      </c>
      <c r="CS68" s="40">
        <v>0</v>
      </c>
      <c r="CT68" s="40">
        <v>0</v>
      </c>
      <c r="CU68" s="40">
        <v>0</v>
      </c>
      <c r="CV68" s="40">
        <v>0</v>
      </c>
      <c r="CW68" s="40">
        <v>0</v>
      </c>
      <c r="CX68" s="40">
        <v>0</v>
      </c>
      <c r="CY68" s="40">
        <v>0</v>
      </c>
      <c r="CZ68" s="40">
        <v>0</v>
      </c>
      <c r="DA68" s="40">
        <v>7.1066638279753042E-4</v>
      </c>
      <c r="DB68" s="40">
        <v>0</v>
      </c>
      <c r="DC68" s="40">
        <v>0</v>
      </c>
      <c r="DD68" s="40">
        <v>0</v>
      </c>
      <c r="DE68" s="40">
        <v>0</v>
      </c>
      <c r="DF68" s="40">
        <v>0</v>
      </c>
      <c r="DG68" s="40">
        <v>0</v>
      </c>
      <c r="DH68" s="40">
        <v>0</v>
      </c>
      <c r="DI68" s="40">
        <v>0</v>
      </c>
      <c r="DJ68" s="40">
        <v>0</v>
      </c>
      <c r="DK68" s="40">
        <v>0</v>
      </c>
      <c r="DL68" s="40">
        <v>0</v>
      </c>
      <c r="DM68" s="40">
        <v>0</v>
      </c>
      <c r="DN68" s="40">
        <v>0</v>
      </c>
      <c r="DO68" s="40">
        <v>0</v>
      </c>
      <c r="DP68" s="40">
        <v>0</v>
      </c>
      <c r="DQ68" s="40">
        <v>0</v>
      </c>
      <c r="DR68" s="40">
        <v>0</v>
      </c>
      <c r="DS68" s="40">
        <v>0</v>
      </c>
      <c r="DT68" s="40">
        <v>0</v>
      </c>
      <c r="DU68" s="40">
        <v>0</v>
      </c>
      <c r="DV68" s="40">
        <v>0</v>
      </c>
      <c r="DW68" s="40">
        <v>0</v>
      </c>
      <c r="DX68" s="40">
        <v>0</v>
      </c>
      <c r="DY68" s="40">
        <v>0</v>
      </c>
      <c r="DZ68" s="40">
        <v>0</v>
      </c>
      <c r="EA68" s="40">
        <v>6.6812331864051427E-5</v>
      </c>
      <c r="EB68" s="40">
        <v>0</v>
      </c>
      <c r="EC68" s="40">
        <v>0</v>
      </c>
      <c r="ED68" s="40">
        <v>0</v>
      </c>
      <c r="EE68" s="40">
        <v>0</v>
      </c>
      <c r="EF68" s="40">
        <v>0</v>
      </c>
      <c r="EG68" s="40">
        <v>6.9534303390374522E-4</v>
      </c>
      <c r="EI68" s="155" t="s">
        <v>94</v>
      </c>
      <c r="EJ68" s="40" t="s">
        <v>981</v>
      </c>
      <c r="EK68" s="81">
        <v>2.332756901360928E-4</v>
      </c>
      <c r="EL68" s="120">
        <v>1.7627800470405475E-3</v>
      </c>
      <c r="EM68" s="120">
        <v>3.8172905757704164E-5</v>
      </c>
      <c r="EN68" s="120">
        <v>3.2263440728579253E-3</v>
      </c>
      <c r="EO68" s="120">
        <v>1.1389167123004269E-5</v>
      </c>
      <c r="EP68" s="120">
        <v>0</v>
      </c>
      <c r="EQ68" s="120">
        <v>8.0452163818797552E-5</v>
      </c>
      <c r="ER68" s="120">
        <v>5.2940774051964904E-5</v>
      </c>
      <c r="ES68" s="120">
        <v>0</v>
      </c>
      <c r="ET68" s="120">
        <v>0</v>
      </c>
      <c r="EU68" s="120">
        <v>0</v>
      </c>
      <c r="EV68" s="120">
        <v>3.7920292782655433E-4</v>
      </c>
      <c r="EW68" s="120">
        <v>6.985436402508785E-5</v>
      </c>
      <c r="EX68" s="120">
        <v>4.0990162558349917E-3</v>
      </c>
      <c r="EY68" s="120">
        <v>1.0171339440336668E-4</v>
      </c>
      <c r="EZ68" s="120">
        <v>0</v>
      </c>
      <c r="FA68" s="120">
        <v>5.3938406192039034E-5</v>
      </c>
      <c r="FB68" s="120">
        <v>8.7274336234186047E-5</v>
      </c>
      <c r="FC68" s="120">
        <v>0</v>
      </c>
      <c r="FD68" s="120">
        <v>1.1289861343957844E-3</v>
      </c>
      <c r="FE68" s="120">
        <v>0</v>
      </c>
      <c r="FF68" s="120">
        <v>0</v>
      </c>
      <c r="FG68" s="120">
        <v>0</v>
      </c>
      <c r="FH68" s="120">
        <v>0</v>
      </c>
      <c r="FI68" s="120">
        <v>3.9545781189584173E-5</v>
      </c>
      <c r="FJ68" s="120">
        <v>6.0551981386946809E-5</v>
      </c>
      <c r="FK68" s="120">
        <v>0</v>
      </c>
      <c r="FL68" s="120">
        <v>0</v>
      </c>
      <c r="FM68" s="120">
        <v>1.0900895864320256E-3</v>
      </c>
      <c r="FN68" s="120">
        <v>9.3982098723070513E-5</v>
      </c>
      <c r="FO68" s="120">
        <v>4.122367139049748E-5</v>
      </c>
      <c r="FP68" s="120">
        <v>0</v>
      </c>
      <c r="FQ68" s="120">
        <v>1.9084668068604744E-3</v>
      </c>
      <c r="FR68" s="120">
        <v>8.6716454807685677E-3</v>
      </c>
      <c r="FS68" s="120">
        <v>1.7118308077094583E-3</v>
      </c>
      <c r="FT68" s="120">
        <v>0</v>
      </c>
      <c r="FU68" s="120">
        <v>3.0497942297824866E-3</v>
      </c>
      <c r="FV68" s="120">
        <v>4.7331442379208348E-3</v>
      </c>
      <c r="FW68" s="120">
        <v>5.668678104918521E-4</v>
      </c>
      <c r="FX68" s="120">
        <v>0</v>
      </c>
      <c r="FY68" s="120">
        <v>1.7580685086721424E-2</v>
      </c>
      <c r="FZ68" s="120">
        <v>2.5477303133265096E-4</v>
      </c>
      <c r="GA68" s="120">
        <v>4.7514115816679894E-4</v>
      </c>
      <c r="GB68" s="120">
        <v>1.3514560842985281E-4</v>
      </c>
      <c r="GC68" s="120">
        <v>9.9840105894092953E-5</v>
      </c>
      <c r="GD68" s="120">
        <v>7.7411047031070263E-5</v>
      </c>
      <c r="GE68" s="120">
        <v>0</v>
      </c>
      <c r="GF68" s="120">
        <v>1.2870913939816054E-4</v>
      </c>
      <c r="GG68" s="120">
        <v>1.2424235945299896E-4</v>
      </c>
      <c r="GH68" s="120">
        <v>0</v>
      </c>
      <c r="GI68" s="120">
        <v>4.1991890415216574E-5</v>
      </c>
      <c r="GJ68" s="120">
        <v>1.3419339720084365E-4</v>
      </c>
      <c r="GK68" s="120">
        <v>7.2741034788739909E-5</v>
      </c>
      <c r="GL68" s="120">
        <v>4.16150042466948E-5</v>
      </c>
      <c r="GM68" s="120">
        <v>1.1858669852735126E-4</v>
      </c>
      <c r="GN68" s="120">
        <v>1.3747625367822563E-4</v>
      </c>
      <c r="GO68" s="120">
        <v>3.2456595934302816E-4</v>
      </c>
      <c r="GP68" s="120">
        <v>1.8252972449469277E-4</v>
      </c>
      <c r="GQ68" s="120">
        <v>1.0217041695978805E-4</v>
      </c>
      <c r="GR68" s="120">
        <v>6.4930957219568505E-5</v>
      </c>
      <c r="GS68" s="120">
        <v>1.0001603701447996</v>
      </c>
      <c r="GT68" s="120">
        <v>6.8211026120754825E-5</v>
      </c>
      <c r="GU68" s="120">
        <v>6.295205887234144E-5</v>
      </c>
      <c r="GV68" s="120">
        <v>3.1127044832149781E-4</v>
      </c>
      <c r="GW68" s="120">
        <v>1.0959897292393074E-4</v>
      </c>
      <c r="GX68" s="120">
        <v>4.9176003491032353E-3</v>
      </c>
      <c r="GY68" s="120">
        <v>3.4803242475001488E-3</v>
      </c>
      <c r="GZ68" s="120">
        <v>1.5535184628585121E-4</v>
      </c>
      <c r="HA68" s="120">
        <v>2.6229079520652241E-4</v>
      </c>
      <c r="HB68" s="120">
        <v>8.378457473242159E-5</v>
      </c>
      <c r="HC68" s="120">
        <v>2.0336821704963105E-5</v>
      </c>
      <c r="HD68" s="120">
        <v>5.1227149567188329E-5</v>
      </c>
      <c r="HE68" s="120">
        <v>2.3084193603764637E-5</v>
      </c>
      <c r="HF68" s="120">
        <v>1.9002438797595508E-6</v>
      </c>
      <c r="HG68" s="120">
        <v>1.9029279246264252E-4</v>
      </c>
      <c r="HH68" s="120">
        <v>4.729137551822513E-4</v>
      </c>
      <c r="HI68" s="120">
        <v>1.9867561743411279E-5</v>
      </c>
      <c r="HJ68" s="120">
        <v>6.578922251483789E-6</v>
      </c>
      <c r="HK68" s="120">
        <v>0</v>
      </c>
      <c r="HL68" s="120">
        <v>1.7616897497637189E-5</v>
      </c>
      <c r="HM68" s="120">
        <v>1.6557582638629888E-4</v>
      </c>
      <c r="HN68" s="120">
        <v>3.5001195029209632E-5</v>
      </c>
      <c r="HO68" s="120">
        <v>3.4325351626369556E-5</v>
      </c>
      <c r="HP68" s="120">
        <v>3.7556976326153581E-5</v>
      </c>
      <c r="HQ68" s="120">
        <v>3.019458343746171E-5</v>
      </c>
      <c r="HR68" s="120">
        <v>1.274718322783867E-5</v>
      </c>
      <c r="HS68" s="120">
        <v>2.4210326287396255E-5</v>
      </c>
      <c r="HT68" s="120">
        <v>2.5856537495831881E-5</v>
      </c>
      <c r="HU68" s="120">
        <v>2.940686082926542E-5</v>
      </c>
      <c r="HV68" s="120">
        <v>7.6448849650285076E-5</v>
      </c>
      <c r="HW68" s="120">
        <v>4.4597624839078908E-5</v>
      </c>
      <c r="HX68" s="120">
        <v>3.4062758351229537E-5</v>
      </c>
      <c r="HY68" s="120">
        <v>4.5289738846249725E-5</v>
      </c>
      <c r="HZ68" s="120">
        <v>9.0269530016587028E-5</v>
      </c>
      <c r="IA68" s="120">
        <v>5.0000832149435109E-5</v>
      </c>
      <c r="IB68" s="120">
        <v>2.3610467091004874E-5</v>
      </c>
      <c r="IC68" s="120">
        <v>1.5778638582900175E-5</v>
      </c>
      <c r="ID68" s="120">
        <v>2.7489882254224288E-5</v>
      </c>
      <c r="IE68" s="120">
        <v>3.6736275396387602E-5</v>
      </c>
      <c r="IF68" s="120">
        <v>1.6935577915765752E-5</v>
      </c>
      <c r="IG68" s="120">
        <v>1.5963238949884737E-4</v>
      </c>
      <c r="IH68" s="120">
        <v>1.3427886128804091E-4</v>
      </c>
      <c r="II68" s="120">
        <v>1.1089569751288466E-4</v>
      </c>
      <c r="IJ68" s="120">
        <v>1.1950886101240818E-4</v>
      </c>
      <c r="IK68" s="120">
        <v>7.3380025055911534E-5</v>
      </c>
      <c r="IL68" s="120">
        <v>1.8739633350039624E-5</v>
      </c>
      <c r="IM68" s="120">
        <v>4.0031379558265531E-5</v>
      </c>
      <c r="IN68" s="40">
        <v>1.0653173666704296</v>
      </c>
      <c r="IO68" s="40">
        <v>0.93586011508397893</v>
      </c>
    </row>
    <row r="69" spans="2:249" x14ac:dyDescent="0.15">
      <c r="B69" s="155" t="s">
        <v>95</v>
      </c>
      <c r="C69" s="41" t="s">
        <v>210</v>
      </c>
      <c r="D69" s="41">
        <v>0</v>
      </c>
      <c r="E69" s="40">
        <v>0</v>
      </c>
      <c r="F69" s="40">
        <v>0</v>
      </c>
      <c r="G69" s="40">
        <v>1</v>
      </c>
      <c r="H69" s="40">
        <v>0.45578151190077115</v>
      </c>
      <c r="I69" s="40">
        <v>0.42106457425410659</v>
      </c>
      <c r="J69" s="40">
        <v>0</v>
      </c>
      <c r="K69" s="54">
        <v>6.5077103586992965E-2</v>
      </c>
      <c r="L69" s="40">
        <v>5.6381997988602078E-2</v>
      </c>
      <c r="R69" s="17"/>
      <c r="S69" s="17"/>
      <c r="U69" s="161" t="s">
        <v>880</v>
      </c>
      <c r="V69" s="181">
        <f>概要表【係数】!E146</f>
        <v>1.2508179037122575</v>
      </c>
      <c r="W69" s="181">
        <f>概要表【係数】!F146</f>
        <v>0.84578302433104857</v>
      </c>
      <c r="X69" s="181">
        <f>概要表【係数】!G146</f>
        <v>0.42682683762055096</v>
      </c>
      <c r="Y69" s="181">
        <f>概要表【係数】!H146</f>
        <v>1.2307706054895802E-7</v>
      </c>
      <c r="Z69" s="181">
        <f>概要表【係数】!I146</f>
        <v>1.0565020118702412E-7</v>
      </c>
      <c r="AB69" s="155" t="s">
        <v>95</v>
      </c>
      <c r="AC69" s="40" t="s">
        <v>210</v>
      </c>
      <c r="AD69" s="40">
        <v>0</v>
      </c>
      <c r="AE69" s="40">
        <v>0</v>
      </c>
      <c r="AF69" s="40">
        <v>0</v>
      </c>
      <c r="AG69" s="40">
        <v>0</v>
      </c>
      <c r="AH69" s="40">
        <v>0</v>
      </c>
      <c r="AI69" s="40">
        <v>0</v>
      </c>
      <c r="AJ69" s="40">
        <v>0</v>
      </c>
      <c r="AK69" s="40">
        <v>0</v>
      </c>
      <c r="AL69" s="40">
        <v>0</v>
      </c>
      <c r="AM69" s="40">
        <v>0</v>
      </c>
      <c r="AN69" s="40">
        <v>0</v>
      </c>
      <c r="AO69" s="40">
        <v>0</v>
      </c>
      <c r="AP69" s="40">
        <v>0</v>
      </c>
      <c r="AQ69" s="40">
        <v>0</v>
      </c>
      <c r="AR69" s="40">
        <v>0</v>
      </c>
      <c r="AS69" s="40">
        <v>0</v>
      </c>
      <c r="AT69" s="40">
        <v>0</v>
      </c>
      <c r="AU69" s="40">
        <v>0</v>
      </c>
      <c r="AV69" s="40">
        <v>0</v>
      </c>
      <c r="AW69" s="40">
        <v>0</v>
      </c>
      <c r="AX69" s="40">
        <v>0</v>
      </c>
      <c r="AY69" s="40">
        <v>0</v>
      </c>
      <c r="AZ69" s="40">
        <v>0</v>
      </c>
      <c r="BA69" s="40">
        <v>0</v>
      </c>
      <c r="BB69" s="40">
        <v>0</v>
      </c>
      <c r="BC69" s="40">
        <v>0</v>
      </c>
      <c r="BD69" s="40">
        <v>0</v>
      </c>
      <c r="BE69" s="40">
        <v>0</v>
      </c>
      <c r="BF69" s="40">
        <v>0</v>
      </c>
      <c r="BG69" s="40">
        <v>0</v>
      </c>
      <c r="BH69" s="40">
        <v>0</v>
      </c>
      <c r="BI69" s="40">
        <v>0</v>
      </c>
      <c r="BJ69" s="40">
        <v>0</v>
      </c>
      <c r="BK69" s="40">
        <v>0</v>
      </c>
      <c r="BL69" s="40">
        <v>0</v>
      </c>
      <c r="BM69" s="40">
        <v>0</v>
      </c>
      <c r="BN69" s="40">
        <v>0</v>
      </c>
      <c r="BO69" s="40">
        <v>0</v>
      </c>
      <c r="BP69" s="40">
        <v>0</v>
      </c>
      <c r="BQ69" s="40">
        <v>0</v>
      </c>
      <c r="BR69" s="40">
        <v>0</v>
      </c>
      <c r="BS69" s="40">
        <v>0</v>
      </c>
      <c r="BT69" s="40">
        <v>0</v>
      </c>
      <c r="BU69" s="40">
        <v>0</v>
      </c>
      <c r="BV69" s="40">
        <v>0</v>
      </c>
      <c r="BW69" s="40">
        <v>0</v>
      </c>
      <c r="BX69" s="40">
        <v>0</v>
      </c>
      <c r="BY69" s="40">
        <v>0</v>
      </c>
      <c r="BZ69" s="40">
        <v>0</v>
      </c>
      <c r="CA69" s="40">
        <v>0</v>
      </c>
      <c r="CB69" s="40">
        <v>0</v>
      </c>
      <c r="CC69" s="40">
        <v>0</v>
      </c>
      <c r="CD69" s="40">
        <v>0</v>
      </c>
      <c r="CE69" s="40">
        <v>0</v>
      </c>
      <c r="CF69" s="40">
        <v>0</v>
      </c>
      <c r="CG69" s="40">
        <v>0</v>
      </c>
      <c r="CH69" s="40">
        <v>0</v>
      </c>
      <c r="CI69" s="40">
        <v>0</v>
      </c>
      <c r="CJ69" s="40">
        <v>0</v>
      </c>
      <c r="CK69" s="40">
        <v>0</v>
      </c>
      <c r="CL69" s="40">
        <v>0</v>
      </c>
      <c r="CM69" s="40">
        <v>0</v>
      </c>
      <c r="CN69" s="40">
        <v>0</v>
      </c>
      <c r="CO69" s="40">
        <v>0</v>
      </c>
      <c r="CP69" s="40">
        <v>0</v>
      </c>
      <c r="CQ69" s="40">
        <v>0</v>
      </c>
      <c r="CR69" s="40">
        <v>0</v>
      </c>
      <c r="CS69" s="40">
        <v>0</v>
      </c>
      <c r="CT69" s="40">
        <v>0</v>
      </c>
      <c r="CU69" s="40">
        <v>0</v>
      </c>
      <c r="CV69" s="40">
        <v>0</v>
      </c>
      <c r="CW69" s="40">
        <v>0</v>
      </c>
      <c r="CX69" s="40">
        <v>0</v>
      </c>
      <c r="CY69" s="40">
        <v>0</v>
      </c>
      <c r="CZ69" s="40">
        <v>0</v>
      </c>
      <c r="DA69" s="40">
        <v>0</v>
      </c>
      <c r="DB69" s="40">
        <v>0</v>
      </c>
      <c r="DC69" s="40">
        <v>0</v>
      </c>
      <c r="DD69" s="40">
        <v>0</v>
      </c>
      <c r="DE69" s="40">
        <v>0</v>
      </c>
      <c r="DF69" s="40">
        <v>0</v>
      </c>
      <c r="DG69" s="40">
        <v>0</v>
      </c>
      <c r="DH69" s="40">
        <v>0</v>
      </c>
      <c r="DI69" s="40">
        <v>0</v>
      </c>
      <c r="DJ69" s="40">
        <v>0</v>
      </c>
      <c r="DK69" s="40">
        <v>0</v>
      </c>
      <c r="DL69" s="40">
        <v>0</v>
      </c>
      <c r="DM69" s="40">
        <v>0</v>
      </c>
      <c r="DN69" s="40">
        <v>0</v>
      </c>
      <c r="DO69" s="40">
        <v>0</v>
      </c>
      <c r="DP69" s="40">
        <v>0</v>
      </c>
      <c r="DQ69" s="40">
        <v>0</v>
      </c>
      <c r="DR69" s="40">
        <v>0</v>
      </c>
      <c r="DS69" s="40">
        <v>0</v>
      </c>
      <c r="DT69" s="40">
        <v>0</v>
      </c>
      <c r="DU69" s="40">
        <v>0</v>
      </c>
      <c r="DV69" s="40">
        <v>0</v>
      </c>
      <c r="DW69" s="40">
        <v>0</v>
      </c>
      <c r="DX69" s="40">
        <v>0</v>
      </c>
      <c r="DY69" s="40">
        <v>0</v>
      </c>
      <c r="DZ69" s="40">
        <v>0</v>
      </c>
      <c r="EA69" s="40">
        <v>0</v>
      </c>
      <c r="EB69" s="40">
        <v>0</v>
      </c>
      <c r="EC69" s="40">
        <v>0</v>
      </c>
      <c r="ED69" s="40">
        <v>0</v>
      </c>
      <c r="EE69" s="40">
        <v>0</v>
      </c>
      <c r="EF69" s="40">
        <v>0</v>
      </c>
      <c r="EG69" s="40">
        <v>0</v>
      </c>
      <c r="EI69" s="155" t="s">
        <v>95</v>
      </c>
      <c r="EJ69" s="40" t="s">
        <v>210</v>
      </c>
      <c r="EK69" s="54">
        <v>0</v>
      </c>
      <c r="EL69" s="40">
        <v>0</v>
      </c>
      <c r="EM69" s="40">
        <v>0</v>
      </c>
      <c r="EN69" s="40">
        <v>0</v>
      </c>
      <c r="EO69" s="40">
        <v>0</v>
      </c>
      <c r="EP69" s="40">
        <v>0</v>
      </c>
      <c r="EQ69" s="40">
        <v>0</v>
      </c>
      <c r="ER69" s="40">
        <v>0</v>
      </c>
      <c r="ES69" s="40">
        <v>0</v>
      </c>
      <c r="ET69" s="40">
        <v>0</v>
      </c>
      <c r="EU69" s="40">
        <v>0</v>
      </c>
      <c r="EV69" s="40">
        <v>0</v>
      </c>
      <c r="EW69" s="40">
        <v>0</v>
      </c>
      <c r="EX69" s="40">
        <v>0</v>
      </c>
      <c r="EY69" s="40">
        <v>0</v>
      </c>
      <c r="EZ69" s="40">
        <v>0</v>
      </c>
      <c r="FA69" s="40">
        <v>0</v>
      </c>
      <c r="FB69" s="40">
        <v>0</v>
      </c>
      <c r="FC69" s="40">
        <v>0</v>
      </c>
      <c r="FD69" s="40">
        <v>0</v>
      </c>
      <c r="FE69" s="40">
        <v>0</v>
      </c>
      <c r="FF69" s="40">
        <v>0</v>
      </c>
      <c r="FG69" s="40">
        <v>0</v>
      </c>
      <c r="FH69" s="40">
        <v>0</v>
      </c>
      <c r="FI69" s="40">
        <v>0</v>
      </c>
      <c r="FJ69" s="40">
        <v>0</v>
      </c>
      <c r="FK69" s="40">
        <v>0</v>
      </c>
      <c r="FL69" s="40">
        <v>0</v>
      </c>
      <c r="FM69" s="40">
        <v>0</v>
      </c>
      <c r="FN69" s="40">
        <v>0</v>
      </c>
      <c r="FO69" s="40">
        <v>0</v>
      </c>
      <c r="FP69" s="40">
        <v>0</v>
      </c>
      <c r="FQ69" s="40">
        <v>0</v>
      </c>
      <c r="FR69" s="40">
        <v>0</v>
      </c>
      <c r="FS69" s="40">
        <v>0</v>
      </c>
      <c r="FT69" s="40">
        <v>0</v>
      </c>
      <c r="FU69" s="40">
        <v>0</v>
      </c>
      <c r="FV69" s="40">
        <v>0</v>
      </c>
      <c r="FW69" s="40">
        <v>0</v>
      </c>
      <c r="FX69" s="40">
        <v>0</v>
      </c>
      <c r="FY69" s="40">
        <v>0</v>
      </c>
      <c r="FZ69" s="40">
        <v>0</v>
      </c>
      <c r="GA69" s="40">
        <v>0</v>
      </c>
      <c r="GB69" s="40">
        <v>0</v>
      </c>
      <c r="GC69" s="40">
        <v>0</v>
      </c>
      <c r="GD69" s="40">
        <v>0</v>
      </c>
      <c r="GE69" s="40">
        <v>0</v>
      </c>
      <c r="GF69" s="40">
        <v>0</v>
      </c>
      <c r="GG69" s="40">
        <v>0</v>
      </c>
      <c r="GH69" s="40">
        <v>0</v>
      </c>
      <c r="GI69" s="40">
        <v>0</v>
      </c>
      <c r="GJ69" s="40">
        <v>0</v>
      </c>
      <c r="GK69" s="40">
        <v>0</v>
      </c>
      <c r="GL69" s="40">
        <v>0</v>
      </c>
      <c r="GM69" s="40">
        <v>0</v>
      </c>
      <c r="GN69" s="40">
        <v>0</v>
      </c>
      <c r="GO69" s="40">
        <v>0</v>
      </c>
      <c r="GP69" s="40">
        <v>0</v>
      </c>
      <c r="GQ69" s="40">
        <v>0</v>
      </c>
      <c r="GR69" s="40">
        <v>0</v>
      </c>
      <c r="GS69" s="40">
        <v>0</v>
      </c>
      <c r="GT69" s="40">
        <v>1</v>
      </c>
      <c r="GU69" s="40">
        <v>0</v>
      </c>
      <c r="GV69" s="40">
        <v>0</v>
      </c>
      <c r="GW69" s="40">
        <v>0</v>
      </c>
      <c r="GX69" s="40">
        <v>0</v>
      </c>
      <c r="GY69" s="40">
        <v>0</v>
      </c>
      <c r="GZ69" s="40">
        <v>0</v>
      </c>
      <c r="HA69" s="40">
        <v>0</v>
      </c>
      <c r="HB69" s="40">
        <v>0</v>
      </c>
      <c r="HC69" s="40">
        <v>0</v>
      </c>
      <c r="HD69" s="40">
        <v>0</v>
      </c>
      <c r="HE69" s="40">
        <v>0</v>
      </c>
      <c r="HF69" s="40">
        <v>0</v>
      </c>
      <c r="HG69" s="40">
        <v>0</v>
      </c>
      <c r="HH69" s="40">
        <v>0</v>
      </c>
      <c r="HI69" s="40">
        <v>0</v>
      </c>
      <c r="HJ69" s="40">
        <v>0</v>
      </c>
      <c r="HK69" s="40">
        <v>0</v>
      </c>
      <c r="HL69" s="40">
        <v>0</v>
      </c>
      <c r="HM69" s="40">
        <v>0</v>
      </c>
      <c r="HN69" s="40">
        <v>0</v>
      </c>
      <c r="HO69" s="40">
        <v>0</v>
      </c>
      <c r="HP69" s="40">
        <v>0</v>
      </c>
      <c r="HQ69" s="40">
        <v>0</v>
      </c>
      <c r="HR69" s="40">
        <v>0</v>
      </c>
      <c r="HS69" s="40">
        <v>0</v>
      </c>
      <c r="HT69" s="40">
        <v>0</v>
      </c>
      <c r="HU69" s="40">
        <v>0</v>
      </c>
      <c r="HV69" s="40">
        <v>0</v>
      </c>
      <c r="HW69" s="40">
        <v>0</v>
      </c>
      <c r="HX69" s="40">
        <v>0</v>
      </c>
      <c r="HY69" s="40">
        <v>0</v>
      </c>
      <c r="HZ69" s="40">
        <v>0</v>
      </c>
      <c r="IA69" s="40">
        <v>0</v>
      </c>
      <c r="IB69" s="40">
        <v>0</v>
      </c>
      <c r="IC69" s="40">
        <v>0</v>
      </c>
      <c r="ID69" s="40">
        <v>0</v>
      </c>
      <c r="IE69" s="40">
        <v>0</v>
      </c>
      <c r="IF69" s="40">
        <v>0</v>
      </c>
      <c r="IG69" s="40">
        <v>0</v>
      </c>
      <c r="IH69" s="40">
        <v>0</v>
      </c>
      <c r="II69" s="40">
        <v>0</v>
      </c>
      <c r="IJ69" s="40">
        <v>0</v>
      </c>
      <c r="IK69" s="40">
        <v>0</v>
      </c>
      <c r="IL69" s="40">
        <v>0</v>
      </c>
      <c r="IM69" s="40">
        <v>0</v>
      </c>
      <c r="IN69" s="40">
        <v>1</v>
      </c>
      <c r="IO69" s="40">
        <v>0.8784801077719594</v>
      </c>
    </row>
    <row r="70" spans="2:249" x14ac:dyDescent="0.15">
      <c r="B70" s="155" t="s">
        <v>96</v>
      </c>
      <c r="C70" s="41" t="s">
        <v>176</v>
      </c>
      <c r="D70" s="41">
        <v>0</v>
      </c>
      <c r="E70" s="40">
        <v>0</v>
      </c>
      <c r="F70" s="40">
        <v>0</v>
      </c>
      <c r="G70" s="40">
        <v>1</v>
      </c>
      <c r="H70" s="40">
        <v>0.44366088117489988</v>
      </c>
      <c r="I70" s="40">
        <v>0.3340674232309746</v>
      </c>
      <c r="J70" s="40">
        <v>0</v>
      </c>
      <c r="K70" s="54">
        <v>0.10500667556742323</v>
      </c>
      <c r="L70" s="40">
        <v>9.0186915887850466E-2</v>
      </c>
      <c r="R70" s="17"/>
      <c r="S70" s="17"/>
      <c r="U70" s="161" t="s">
        <v>8</v>
      </c>
      <c r="V70" s="181">
        <f>概要表【係数】!E147</f>
        <v>0.99622445911832924</v>
      </c>
      <c r="W70" s="181">
        <f>概要表【係数】!F147</f>
        <v>0.70992437866149072</v>
      </c>
      <c r="X70" s="181">
        <f>概要表【係数】!G147</f>
        <v>0.35912462699351722</v>
      </c>
      <c r="Y70" s="181">
        <f>概要表【係数】!H147</f>
        <v>1.0378523867086867E-7</v>
      </c>
      <c r="Z70" s="181">
        <f>概要表【係数】!I147</f>
        <v>8.8330952911629715E-8</v>
      </c>
      <c r="AB70" s="155" t="s">
        <v>96</v>
      </c>
      <c r="AC70" s="40" t="s">
        <v>176</v>
      </c>
      <c r="AD70" s="40">
        <v>2.8439884240989213E-3</v>
      </c>
      <c r="AE70" s="40">
        <v>1.5492957746478873E-3</v>
      </c>
      <c r="AF70" s="40">
        <v>2.9284164859002171E-4</v>
      </c>
      <c r="AG70" s="40">
        <v>0</v>
      </c>
      <c r="AH70" s="40">
        <v>1.3343126453666299E-4</v>
      </c>
      <c r="AI70" s="40">
        <v>0</v>
      </c>
      <c r="AJ70" s="40">
        <v>2.9702970297029703E-3</v>
      </c>
      <c r="AK70" s="40">
        <v>4.2552420961141491E-4</v>
      </c>
      <c r="AL70" s="40">
        <v>0</v>
      </c>
      <c r="AM70" s="40">
        <v>0</v>
      </c>
      <c r="AN70" s="40">
        <v>0</v>
      </c>
      <c r="AO70" s="40">
        <v>2.5000000000000001E-3</v>
      </c>
      <c r="AP70" s="40">
        <v>1.4954486345903769E-3</v>
      </c>
      <c r="AQ70" s="40">
        <v>9.7560975609756097E-4</v>
      </c>
      <c r="AR70" s="40">
        <v>1.4257545881996058E-3</v>
      </c>
      <c r="AS70" s="40">
        <v>0</v>
      </c>
      <c r="AT70" s="40">
        <v>2.5984251968503938E-3</v>
      </c>
      <c r="AU70" s="40">
        <v>1.2958963282937365E-3</v>
      </c>
      <c r="AV70" s="40">
        <v>0</v>
      </c>
      <c r="AW70" s="40">
        <v>3.3962264150943396E-3</v>
      </c>
      <c r="AX70" s="40">
        <v>0</v>
      </c>
      <c r="AY70" s="40">
        <v>0</v>
      </c>
      <c r="AZ70" s="40">
        <v>0</v>
      </c>
      <c r="BA70" s="40">
        <v>0</v>
      </c>
      <c r="BB70" s="40">
        <v>1.0913224706328155E-3</v>
      </c>
      <c r="BC70" s="40">
        <v>2.6415191702358221E-3</v>
      </c>
      <c r="BD70" s="40">
        <v>0</v>
      </c>
      <c r="BE70" s="40">
        <v>0</v>
      </c>
      <c r="BF70" s="40">
        <v>2.7819470502397333E-3</v>
      </c>
      <c r="BG70" s="40">
        <v>1.6010947656517275E-3</v>
      </c>
      <c r="BH70" s="40">
        <v>6.857142857142857E-4</v>
      </c>
      <c r="BI70" s="40">
        <v>0</v>
      </c>
      <c r="BJ70" s="40">
        <v>3.4559221200648996E-3</v>
      </c>
      <c r="BK70" s="40">
        <v>3.3333333333333335E-3</v>
      </c>
      <c r="BL70" s="40">
        <v>5.0228310502283113E-3</v>
      </c>
      <c r="BM70" s="40">
        <v>0</v>
      </c>
      <c r="BN70" s="40">
        <v>2.4943441636582431E-3</v>
      </c>
      <c r="BO70" s="40">
        <v>4.6186440677966102E-3</v>
      </c>
      <c r="BP70" s="40">
        <v>1.5854437114279634E-3</v>
      </c>
      <c r="BQ70" s="40">
        <v>0</v>
      </c>
      <c r="BR70" s="40">
        <v>1.7682551409924886E-3</v>
      </c>
      <c r="BS70" s="40">
        <v>3.7696051919956734E-3</v>
      </c>
      <c r="BT70" s="40">
        <v>2.3148890670943597E-3</v>
      </c>
      <c r="BU70" s="40">
        <v>1.3766187688486783E-3</v>
      </c>
      <c r="BV70" s="40">
        <v>1.3199342419260751E-3</v>
      </c>
      <c r="BW70" s="40">
        <v>1.2452972159518435E-3</v>
      </c>
      <c r="BX70" s="40">
        <v>0</v>
      </c>
      <c r="BY70" s="40">
        <v>3.4351145038167938E-3</v>
      </c>
      <c r="BZ70" s="40">
        <v>1.5558990211231325E-3</v>
      </c>
      <c r="CA70" s="40">
        <v>0</v>
      </c>
      <c r="CB70" s="40">
        <v>9.0909090909090909E-4</v>
      </c>
      <c r="CC70" s="40">
        <v>1.2668126368470443E-3</v>
      </c>
      <c r="CD70" s="40">
        <v>1.9354838709677419E-3</v>
      </c>
      <c r="CE70" s="40">
        <v>9.5238095238095238E-4</v>
      </c>
      <c r="CF70" s="40">
        <v>1.818787071783077E-4</v>
      </c>
      <c r="CG70" s="40">
        <v>6.6712984036478929E-4</v>
      </c>
      <c r="CH70" s="40">
        <v>4.5497171319640881E-4</v>
      </c>
      <c r="CI70" s="40">
        <v>7.9222126569984327E-4</v>
      </c>
      <c r="CJ70" s="40">
        <v>2.5255499740169758E-3</v>
      </c>
      <c r="CK70" s="40">
        <v>1.5217995001388504E-3</v>
      </c>
      <c r="CL70" s="40">
        <v>2.1421285277116626E-4</v>
      </c>
      <c r="CM70" s="40">
        <v>5.1290646999664765E-4</v>
      </c>
      <c r="CN70" s="40">
        <v>9.0720961281708947E-4</v>
      </c>
      <c r="CO70" s="40">
        <v>3.6900890711155096E-4</v>
      </c>
      <c r="CP70" s="40">
        <v>1.9954648526077098E-4</v>
      </c>
      <c r="CQ70" s="40">
        <v>1.0261200144200832E-2</v>
      </c>
      <c r="CR70" s="40">
        <v>2.0216579536967885E-2</v>
      </c>
      <c r="CS70" s="40">
        <v>2.4251330488564989E-2</v>
      </c>
      <c r="CT70" s="40">
        <v>2.4491337902747047E-3</v>
      </c>
      <c r="CU70" s="40">
        <v>2.5068628292013381E-3</v>
      </c>
      <c r="CV70" s="40">
        <v>2.0313456753130008E-3</v>
      </c>
      <c r="CW70" s="40">
        <v>3.5056111411573823E-3</v>
      </c>
      <c r="CX70" s="40">
        <v>8.7389600209041018E-3</v>
      </c>
      <c r="CY70" s="40">
        <v>8.2347865022184222E-3</v>
      </c>
      <c r="CZ70" s="40">
        <v>1.1897047852499201E-2</v>
      </c>
      <c r="DA70" s="40">
        <v>7.7325952735788803E-4</v>
      </c>
      <c r="DB70" s="40">
        <v>9.1543891958256601E-3</v>
      </c>
      <c r="DC70" s="40">
        <v>9.7072503419972636E-4</v>
      </c>
      <c r="DD70" s="40">
        <v>0</v>
      </c>
      <c r="DE70" s="40">
        <v>3.4304207119741103E-3</v>
      </c>
      <c r="DF70" s="40">
        <v>9.8461538461538465E-3</v>
      </c>
      <c r="DG70" s="40">
        <v>9.6466791234924402E-3</v>
      </c>
      <c r="DH70" s="40">
        <v>1.2351001775297997E-3</v>
      </c>
      <c r="DI70" s="40">
        <v>3.3585657370517929E-3</v>
      </c>
      <c r="DJ70" s="40">
        <v>1.5737532017477778E-2</v>
      </c>
      <c r="DK70" s="40">
        <v>4.3431478039714376E-4</v>
      </c>
      <c r="DL70" s="40">
        <v>5.1856763925729448E-3</v>
      </c>
      <c r="DM70" s="40">
        <v>2.820218265364733E-3</v>
      </c>
      <c r="DN70" s="40">
        <v>4.0101183436526524E-3</v>
      </c>
      <c r="DO70" s="40">
        <v>5.5311239119953306E-3</v>
      </c>
      <c r="DP70" s="40">
        <v>3.0281120245649329E-3</v>
      </c>
      <c r="DQ70" s="40">
        <v>1.5448374303533628E-3</v>
      </c>
      <c r="DR70" s="40">
        <v>1.2320167407794925E-3</v>
      </c>
      <c r="DS70" s="40">
        <v>3.5574018126888216E-3</v>
      </c>
      <c r="DT70" s="40">
        <v>1.9489931015260261E-3</v>
      </c>
      <c r="DU70" s="40">
        <v>1.2556534158533683E-3</v>
      </c>
      <c r="DV70" s="40">
        <v>1.3384883467654105E-3</v>
      </c>
      <c r="DW70" s="40">
        <v>1.7006802721088437E-4</v>
      </c>
      <c r="DX70" s="40">
        <v>5.4803565533179262E-4</v>
      </c>
      <c r="DY70" s="40">
        <v>9.7221220817050489E-4</v>
      </c>
      <c r="DZ70" s="40">
        <v>1.4429012345679012E-3</v>
      </c>
      <c r="EA70" s="40">
        <v>1.0302234234689366E-3</v>
      </c>
      <c r="EB70" s="40">
        <v>1.9282186368126441E-3</v>
      </c>
      <c r="EC70" s="40">
        <v>3.3770199770963229E-3</v>
      </c>
      <c r="ED70" s="40">
        <v>2.3147123893805309E-3</v>
      </c>
      <c r="EE70" s="40">
        <v>0</v>
      </c>
      <c r="EF70" s="40">
        <v>0</v>
      </c>
      <c r="EG70" s="40">
        <v>3.7363585728581224E-3</v>
      </c>
      <c r="EI70" s="155" t="s">
        <v>96</v>
      </c>
      <c r="EJ70" s="40" t="s">
        <v>176</v>
      </c>
      <c r="EK70" s="54">
        <v>3.5817164174550414E-3</v>
      </c>
      <c r="EL70" s="40">
        <v>1.9616563980733859E-3</v>
      </c>
      <c r="EM70" s="40">
        <v>8.1034085942173245E-4</v>
      </c>
      <c r="EN70" s="40">
        <v>3.8747958460493698E-4</v>
      </c>
      <c r="EO70" s="40">
        <v>5.7643690717558015E-4</v>
      </c>
      <c r="EP70" s="40">
        <v>0</v>
      </c>
      <c r="EQ70" s="40">
        <v>6.0412393495362215E-3</v>
      </c>
      <c r="ER70" s="40">
        <v>8.7202576849543798E-4</v>
      </c>
      <c r="ES70" s="40">
        <v>0</v>
      </c>
      <c r="ET70" s="40">
        <v>0</v>
      </c>
      <c r="EU70" s="40">
        <v>0</v>
      </c>
      <c r="EV70" s="40">
        <v>3.1350929775547228E-3</v>
      </c>
      <c r="EW70" s="40">
        <v>1.9699106100491419E-3</v>
      </c>
      <c r="EX70" s="40">
        <v>1.500931107810477E-3</v>
      </c>
      <c r="EY70" s="40">
        <v>1.8955700453480119E-3</v>
      </c>
      <c r="EZ70" s="40">
        <v>0</v>
      </c>
      <c r="FA70" s="40">
        <v>2.9814465852611512E-3</v>
      </c>
      <c r="FB70" s="40">
        <v>1.7833431149669036E-3</v>
      </c>
      <c r="FC70" s="40">
        <v>0</v>
      </c>
      <c r="FD70" s="40">
        <v>5.0753348696006449E-3</v>
      </c>
      <c r="FE70" s="40">
        <v>0</v>
      </c>
      <c r="FF70" s="40">
        <v>0</v>
      </c>
      <c r="FG70" s="40">
        <v>0</v>
      </c>
      <c r="FH70" s="40">
        <v>0</v>
      </c>
      <c r="FI70" s="40">
        <v>1.4507530639822506E-3</v>
      </c>
      <c r="FJ70" s="40">
        <v>3.0176261660149082E-3</v>
      </c>
      <c r="FK70" s="40">
        <v>0</v>
      </c>
      <c r="FL70" s="40">
        <v>0</v>
      </c>
      <c r="FM70" s="40">
        <v>3.2497413177760073E-3</v>
      </c>
      <c r="FN70" s="40">
        <v>1.9919844664824131E-3</v>
      </c>
      <c r="FO70" s="40">
        <v>1.1077886580549204E-3</v>
      </c>
      <c r="FP70" s="40">
        <v>0</v>
      </c>
      <c r="FQ70" s="40">
        <v>4.6119197131188564E-3</v>
      </c>
      <c r="FR70" s="40">
        <v>3.9089380056969002E-3</v>
      </c>
      <c r="FS70" s="40">
        <v>5.6411346022941736E-3</v>
      </c>
      <c r="FT70" s="40">
        <v>0</v>
      </c>
      <c r="FU70" s="40">
        <v>3.0597636806629952E-3</v>
      </c>
      <c r="FV70" s="40">
        <v>5.9068442393971823E-3</v>
      </c>
      <c r="FW70" s="40">
        <v>2.3575331175963868E-3</v>
      </c>
      <c r="FX70" s="40">
        <v>0</v>
      </c>
      <c r="FY70" s="40">
        <v>2.2553639870524314E-3</v>
      </c>
      <c r="FZ70" s="40">
        <v>4.3928213432356906E-3</v>
      </c>
      <c r="GA70" s="40">
        <v>2.9360006783211339E-3</v>
      </c>
      <c r="GB70" s="40">
        <v>1.7927853116481653E-3</v>
      </c>
      <c r="GC70" s="40">
        <v>1.683417725219777E-3</v>
      </c>
      <c r="GD70" s="40">
        <v>1.6398242727161724E-3</v>
      </c>
      <c r="GE70" s="40">
        <v>0</v>
      </c>
      <c r="GF70" s="40">
        <v>3.8671496804987596E-3</v>
      </c>
      <c r="GG70" s="40">
        <v>1.8933357261712305E-3</v>
      </c>
      <c r="GH70" s="40">
        <v>0</v>
      </c>
      <c r="GI70" s="40">
        <v>1.1171234330725976E-3</v>
      </c>
      <c r="GJ70" s="40">
        <v>1.6361791781389593E-3</v>
      </c>
      <c r="GK70" s="40">
        <v>2.1796926020633315E-3</v>
      </c>
      <c r="GL70" s="40">
        <v>1.2078788329793417E-3</v>
      </c>
      <c r="GM70" s="40">
        <v>5.054092799760757E-4</v>
      </c>
      <c r="GN70" s="40">
        <v>1.0347224145551524E-3</v>
      </c>
      <c r="GO70" s="40">
        <v>8.3771791868920541E-4</v>
      </c>
      <c r="GP70" s="40">
        <v>1.3135933592017827E-3</v>
      </c>
      <c r="GQ70" s="40">
        <v>3.2024747394872222E-3</v>
      </c>
      <c r="GR70" s="40">
        <v>2.2176481845183459E-3</v>
      </c>
      <c r="GS70" s="40">
        <v>9.1788037817703183E-4</v>
      </c>
      <c r="GT70" s="40">
        <v>1.0557210906211574E-3</v>
      </c>
      <c r="GU70" s="40">
        <v>1.0014810864487249</v>
      </c>
      <c r="GV70" s="40">
        <v>9.5434084166849502E-4</v>
      </c>
      <c r="GW70" s="40">
        <v>6.8352502533587439E-4</v>
      </c>
      <c r="GX70" s="40">
        <v>1.1160596294026454E-2</v>
      </c>
      <c r="GY70" s="40">
        <v>2.0627240816038492E-2</v>
      </c>
      <c r="GZ70" s="40">
        <v>2.7020932898396167E-2</v>
      </c>
      <c r="HA70" s="40">
        <v>3.7397916693994444E-3</v>
      </c>
      <c r="HB70" s="40">
        <v>3.3317027908589853E-3</v>
      </c>
      <c r="HC70" s="40">
        <v>2.4270436213245897E-3</v>
      </c>
      <c r="HD70" s="40">
        <v>4.0328983534532962E-3</v>
      </c>
      <c r="HE70" s="40">
        <v>9.227960823348761E-3</v>
      </c>
      <c r="HF70" s="40">
        <v>8.3901562893702944E-3</v>
      </c>
      <c r="HG70" s="40">
        <v>1.293217100741475E-2</v>
      </c>
      <c r="HH70" s="40">
        <v>1.1230660450520138E-3</v>
      </c>
      <c r="HI70" s="40">
        <v>1.0412722952204214E-2</v>
      </c>
      <c r="HJ70" s="40">
        <v>1.4208881722918868E-3</v>
      </c>
      <c r="HK70" s="40">
        <v>0</v>
      </c>
      <c r="HL70" s="40">
        <v>4.0501898426210381E-3</v>
      </c>
      <c r="HM70" s="40">
        <v>1.0647694149221395E-2</v>
      </c>
      <c r="HN70" s="40">
        <v>1.0109954861724151E-2</v>
      </c>
      <c r="HO70" s="40">
        <v>1.5059319022047029E-3</v>
      </c>
      <c r="HP70" s="40">
        <v>3.8141846519124467E-3</v>
      </c>
      <c r="HQ70" s="40">
        <v>1.6885986607289245E-2</v>
      </c>
      <c r="HR70" s="40">
        <v>8.4899703745625131E-4</v>
      </c>
      <c r="HS70" s="40">
        <v>8.2685477455101269E-3</v>
      </c>
      <c r="HT70" s="40">
        <v>3.4050505859054641E-3</v>
      </c>
      <c r="HU70" s="40">
        <v>4.3616708637076703E-3</v>
      </c>
      <c r="HV70" s="40">
        <v>6.1365174106041013E-3</v>
      </c>
      <c r="HW70" s="40">
        <v>3.6042499706706987E-3</v>
      </c>
      <c r="HX70" s="40">
        <v>1.9958051934803336E-3</v>
      </c>
      <c r="HY70" s="40">
        <v>1.707288489630269E-3</v>
      </c>
      <c r="HZ70" s="40">
        <v>4.2536975575565902E-3</v>
      </c>
      <c r="IA70" s="40">
        <v>2.4694745199265017E-3</v>
      </c>
      <c r="IB70" s="40">
        <v>1.8292178315976958E-3</v>
      </c>
      <c r="IC70" s="40">
        <v>1.7270255949637825E-3</v>
      </c>
      <c r="ID70" s="40">
        <v>4.8593364207707894E-3</v>
      </c>
      <c r="IE70" s="40">
        <v>8.9084215037510829E-4</v>
      </c>
      <c r="IF70" s="40">
        <v>1.2278441390242991E-3</v>
      </c>
      <c r="IG70" s="40">
        <v>3.0288355445957853E-3</v>
      </c>
      <c r="IH70" s="40">
        <v>1.9292796896263299E-3</v>
      </c>
      <c r="II70" s="40">
        <v>3.0575432314334152E-3</v>
      </c>
      <c r="IJ70" s="40">
        <v>4.2297528053373175E-3</v>
      </c>
      <c r="IK70" s="40">
        <v>3.0388564950897964E-3</v>
      </c>
      <c r="IL70" s="40">
        <v>4.1701338849360842E-4</v>
      </c>
      <c r="IM70" s="40">
        <v>1.6149999580447715E-3</v>
      </c>
      <c r="IN70" s="40">
        <v>1.3374452044504563</v>
      </c>
      <c r="IO70" s="40">
        <v>1.1749190073447271</v>
      </c>
    </row>
    <row r="71" spans="2:249" x14ac:dyDescent="0.15">
      <c r="B71" s="155" t="s">
        <v>97</v>
      </c>
      <c r="C71" s="41" t="s">
        <v>982</v>
      </c>
      <c r="D71" s="41">
        <v>0</v>
      </c>
      <c r="E71" s="40">
        <v>0</v>
      </c>
      <c r="F71" s="40">
        <v>0</v>
      </c>
      <c r="G71" s="40">
        <v>1</v>
      </c>
      <c r="H71" s="40">
        <v>0.48719920825675112</v>
      </c>
      <c r="I71" s="40">
        <v>0.43316767990951505</v>
      </c>
      <c r="J71" s="40">
        <v>0</v>
      </c>
      <c r="K71" s="54">
        <v>0.13692916725576135</v>
      </c>
      <c r="L71" s="40">
        <v>0.11657005513926198</v>
      </c>
      <c r="R71" s="17"/>
      <c r="S71" s="17"/>
      <c r="U71" s="161" t="s">
        <v>881</v>
      </c>
      <c r="V71" s="181">
        <f>概要表【係数】!E148</f>
        <v>0.14236902016092715</v>
      </c>
      <c r="W71" s="181">
        <f>概要表【係数】!F148</f>
        <v>6.8668078200621624E-2</v>
      </c>
      <c r="X71" s="181">
        <f>概要表【係数】!G148</f>
        <v>3.2286369681107575E-2</v>
      </c>
      <c r="Y71" s="181">
        <f>概要表【係数】!H148</f>
        <v>8.6428632418372993E-9</v>
      </c>
      <c r="Z71" s="181">
        <f>概要表【係数】!I148</f>
        <v>7.8062091318123086E-9</v>
      </c>
      <c r="AB71" s="155" t="s">
        <v>97</v>
      </c>
      <c r="AC71" s="40" t="s">
        <v>982</v>
      </c>
      <c r="AD71" s="40">
        <v>0</v>
      </c>
      <c r="AE71" s="40">
        <v>0</v>
      </c>
      <c r="AF71" s="40">
        <v>0</v>
      </c>
      <c r="AG71" s="40">
        <v>0</v>
      </c>
      <c r="AH71" s="40">
        <v>0</v>
      </c>
      <c r="AI71" s="40">
        <v>0</v>
      </c>
      <c r="AJ71" s="40">
        <v>0</v>
      </c>
      <c r="AK71" s="40">
        <v>0</v>
      </c>
      <c r="AL71" s="40">
        <v>0</v>
      </c>
      <c r="AM71" s="40">
        <v>0</v>
      </c>
      <c r="AN71" s="40">
        <v>0</v>
      </c>
      <c r="AO71" s="40">
        <v>0</v>
      </c>
      <c r="AP71" s="40">
        <v>0</v>
      </c>
      <c r="AQ71" s="40">
        <v>0</v>
      </c>
      <c r="AR71" s="40">
        <v>0</v>
      </c>
      <c r="AS71" s="40">
        <v>0</v>
      </c>
      <c r="AT71" s="40">
        <v>0</v>
      </c>
      <c r="AU71" s="40">
        <v>0</v>
      </c>
      <c r="AV71" s="40">
        <v>0</v>
      </c>
      <c r="AW71" s="40">
        <v>0</v>
      </c>
      <c r="AX71" s="40">
        <v>0</v>
      </c>
      <c r="AY71" s="40">
        <v>0</v>
      </c>
      <c r="AZ71" s="40">
        <v>0</v>
      </c>
      <c r="BA71" s="40">
        <v>0</v>
      </c>
      <c r="BB71" s="40">
        <v>0</v>
      </c>
      <c r="BC71" s="40">
        <v>0</v>
      </c>
      <c r="BD71" s="40">
        <v>0</v>
      </c>
      <c r="BE71" s="40">
        <v>0</v>
      </c>
      <c r="BF71" s="40">
        <v>0</v>
      </c>
      <c r="BG71" s="40">
        <v>0</v>
      </c>
      <c r="BH71" s="40">
        <v>0</v>
      </c>
      <c r="BI71" s="40">
        <v>0</v>
      </c>
      <c r="BJ71" s="40">
        <v>0</v>
      </c>
      <c r="BK71" s="40">
        <v>0</v>
      </c>
      <c r="BL71" s="40">
        <v>0</v>
      </c>
      <c r="BM71" s="40">
        <v>0</v>
      </c>
      <c r="BN71" s="40">
        <v>0</v>
      </c>
      <c r="BO71" s="40">
        <v>0</v>
      </c>
      <c r="BP71" s="40">
        <v>0</v>
      </c>
      <c r="BQ71" s="40">
        <v>0</v>
      </c>
      <c r="BR71" s="40">
        <v>0</v>
      </c>
      <c r="BS71" s="40">
        <v>0</v>
      </c>
      <c r="BT71" s="40">
        <v>0</v>
      </c>
      <c r="BU71" s="40">
        <v>0</v>
      </c>
      <c r="BV71" s="40">
        <v>0</v>
      </c>
      <c r="BW71" s="40">
        <v>0</v>
      </c>
      <c r="BX71" s="40">
        <v>0</v>
      </c>
      <c r="BY71" s="40">
        <v>0</v>
      </c>
      <c r="BZ71" s="40">
        <v>0</v>
      </c>
      <c r="CA71" s="40">
        <v>0</v>
      </c>
      <c r="CB71" s="40">
        <v>0</v>
      </c>
      <c r="CC71" s="40">
        <v>0</v>
      </c>
      <c r="CD71" s="40">
        <v>0</v>
      </c>
      <c r="CE71" s="40">
        <v>0</v>
      </c>
      <c r="CF71" s="40">
        <v>0</v>
      </c>
      <c r="CG71" s="40">
        <v>0</v>
      </c>
      <c r="CH71" s="40">
        <v>0</v>
      </c>
      <c r="CI71" s="40">
        <v>0</v>
      </c>
      <c r="CJ71" s="40">
        <v>0</v>
      </c>
      <c r="CK71" s="40">
        <v>0</v>
      </c>
      <c r="CL71" s="40">
        <v>0</v>
      </c>
      <c r="CM71" s="40">
        <v>0</v>
      </c>
      <c r="CN71" s="40">
        <v>0</v>
      </c>
      <c r="CO71" s="40">
        <v>0</v>
      </c>
      <c r="CP71" s="40">
        <v>0</v>
      </c>
      <c r="CQ71" s="40">
        <v>0</v>
      </c>
      <c r="CR71" s="40">
        <v>0</v>
      </c>
      <c r="CS71" s="40">
        <v>0</v>
      </c>
      <c r="CT71" s="40">
        <v>0</v>
      </c>
      <c r="CU71" s="40">
        <v>0</v>
      </c>
      <c r="CV71" s="40">
        <v>0</v>
      </c>
      <c r="CW71" s="40">
        <v>0</v>
      </c>
      <c r="CX71" s="40">
        <v>0</v>
      </c>
      <c r="CY71" s="40">
        <v>0</v>
      </c>
      <c r="CZ71" s="40">
        <v>0</v>
      </c>
      <c r="DA71" s="40">
        <v>0</v>
      </c>
      <c r="DB71" s="40">
        <v>0</v>
      </c>
      <c r="DC71" s="40">
        <v>0</v>
      </c>
      <c r="DD71" s="40">
        <v>0</v>
      </c>
      <c r="DE71" s="40">
        <v>0</v>
      </c>
      <c r="DF71" s="40">
        <v>0</v>
      </c>
      <c r="DG71" s="40">
        <v>0</v>
      </c>
      <c r="DH71" s="40">
        <v>0</v>
      </c>
      <c r="DI71" s="40">
        <v>0</v>
      </c>
      <c r="DJ71" s="40">
        <v>0</v>
      </c>
      <c r="DK71" s="40">
        <v>0</v>
      </c>
      <c r="DL71" s="40">
        <v>0</v>
      </c>
      <c r="DM71" s="40">
        <v>0</v>
      </c>
      <c r="DN71" s="40">
        <v>0</v>
      </c>
      <c r="DO71" s="40">
        <v>0</v>
      </c>
      <c r="DP71" s="40">
        <v>0</v>
      </c>
      <c r="DQ71" s="40">
        <v>0</v>
      </c>
      <c r="DR71" s="40">
        <v>0</v>
      </c>
      <c r="DS71" s="40">
        <v>0</v>
      </c>
      <c r="DT71" s="40">
        <v>0</v>
      </c>
      <c r="DU71" s="40">
        <v>0</v>
      </c>
      <c r="DV71" s="40">
        <v>0</v>
      </c>
      <c r="DW71" s="40">
        <v>0</v>
      </c>
      <c r="DX71" s="40">
        <v>0</v>
      </c>
      <c r="DY71" s="40">
        <v>0</v>
      </c>
      <c r="DZ71" s="40">
        <v>0</v>
      </c>
      <c r="EA71" s="40">
        <v>0</v>
      </c>
      <c r="EB71" s="40">
        <v>0</v>
      </c>
      <c r="EC71" s="40">
        <v>0</v>
      </c>
      <c r="ED71" s="40">
        <v>0</v>
      </c>
      <c r="EE71" s="40">
        <v>0</v>
      </c>
      <c r="EF71" s="40">
        <v>0</v>
      </c>
      <c r="EG71" s="40">
        <v>0</v>
      </c>
      <c r="EI71" s="155" t="s">
        <v>97</v>
      </c>
      <c r="EJ71" s="40" t="s">
        <v>982</v>
      </c>
      <c r="EK71" s="54">
        <v>0</v>
      </c>
      <c r="EL71" s="40">
        <v>0</v>
      </c>
      <c r="EM71" s="40">
        <v>0</v>
      </c>
      <c r="EN71" s="40">
        <v>0</v>
      </c>
      <c r="EO71" s="40">
        <v>0</v>
      </c>
      <c r="EP71" s="40">
        <v>0</v>
      </c>
      <c r="EQ71" s="40">
        <v>0</v>
      </c>
      <c r="ER71" s="40">
        <v>0</v>
      </c>
      <c r="ES71" s="40">
        <v>0</v>
      </c>
      <c r="ET71" s="40">
        <v>0</v>
      </c>
      <c r="EU71" s="40">
        <v>0</v>
      </c>
      <c r="EV71" s="40">
        <v>0</v>
      </c>
      <c r="EW71" s="40">
        <v>0</v>
      </c>
      <c r="EX71" s="40">
        <v>0</v>
      </c>
      <c r="EY71" s="40">
        <v>0</v>
      </c>
      <c r="EZ71" s="40">
        <v>0</v>
      </c>
      <c r="FA71" s="40">
        <v>0</v>
      </c>
      <c r="FB71" s="40">
        <v>0</v>
      </c>
      <c r="FC71" s="40">
        <v>0</v>
      </c>
      <c r="FD71" s="40">
        <v>0</v>
      </c>
      <c r="FE71" s="40">
        <v>0</v>
      </c>
      <c r="FF71" s="40">
        <v>0</v>
      </c>
      <c r="FG71" s="40">
        <v>0</v>
      </c>
      <c r="FH71" s="40">
        <v>0</v>
      </c>
      <c r="FI71" s="40">
        <v>0</v>
      </c>
      <c r="FJ71" s="40">
        <v>0</v>
      </c>
      <c r="FK71" s="40">
        <v>0</v>
      </c>
      <c r="FL71" s="40">
        <v>0</v>
      </c>
      <c r="FM71" s="40">
        <v>0</v>
      </c>
      <c r="FN71" s="40">
        <v>0</v>
      </c>
      <c r="FO71" s="40">
        <v>0</v>
      </c>
      <c r="FP71" s="40">
        <v>0</v>
      </c>
      <c r="FQ71" s="40">
        <v>0</v>
      </c>
      <c r="FR71" s="40">
        <v>0</v>
      </c>
      <c r="FS71" s="40">
        <v>0</v>
      </c>
      <c r="FT71" s="40">
        <v>0</v>
      </c>
      <c r="FU71" s="40">
        <v>0</v>
      </c>
      <c r="FV71" s="40">
        <v>0</v>
      </c>
      <c r="FW71" s="40">
        <v>0</v>
      </c>
      <c r="FX71" s="40">
        <v>0</v>
      </c>
      <c r="FY71" s="40">
        <v>0</v>
      </c>
      <c r="FZ71" s="40">
        <v>0</v>
      </c>
      <c r="GA71" s="40">
        <v>0</v>
      </c>
      <c r="GB71" s="40">
        <v>0</v>
      </c>
      <c r="GC71" s="40">
        <v>0</v>
      </c>
      <c r="GD71" s="40">
        <v>0</v>
      </c>
      <c r="GE71" s="40">
        <v>0</v>
      </c>
      <c r="GF71" s="40">
        <v>0</v>
      </c>
      <c r="GG71" s="40">
        <v>0</v>
      </c>
      <c r="GH71" s="40">
        <v>0</v>
      </c>
      <c r="GI71" s="40">
        <v>0</v>
      </c>
      <c r="GJ71" s="40">
        <v>0</v>
      </c>
      <c r="GK71" s="40">
        <v>0</v>
      </c>
      <c r="GL71" s="40">
        <v>0</v>
      </c>
      <c r="GM71" s="40">
        <v>0</v>
      </c>
      <c r="GN71" s="40">
        <v>0</v>
      </c>
      <c r="GO71" s="40">
        <v>0</v>
      </c>
      <c r="GP71" s="40">
        <v>0</v>
      </c>
      <c r="GQ71" s="40">
        <v>0</v>
      </c>
      <c r="GR71" s="40">
        <v>0</v>
      </c>
      <c r="GS71" s="40">
        <v>0</v>
      </c>
      <c r="GT71" s="40">
        <v>0</v>
      </c>
      <c r="GU71" s="40">
        <v>0</v>
      </c>
      <c r="GV71" s="40">
        <v>1</v>
      </c>
      <c r="GW71" s="40">
        <v>0</v>
      </c>
      <c r="GX71" s="40">
        <v>0</v>
      </c>
      <c r="GY71" s="40">
        <v>0</v>
      </c>
      <c r="GZ71" s="40">
        <v>0</v>
      </c>
      <c r="HA71" s="40">
        <v>0</v>
      </c>
      <c r="HB71" s="40">
        <v>0</v>
      </c>
      <c r="HC71" s="40">
        <v>0</v>
      </c>
      <c r="HD71" s="40">
        <v>0</v>
      </c>
      <c r="HE71" s="40">
        <v>0</v>
      </c>
      <c r="HF71" s="40">
        <v>0</v>
      </c>
      <c r="HG71" s="40">
        <v>0</v>
      </c>
      <c r="HH71" s="40">
        <v>0</v>
      </c>
      <c r="HI71" s="40">
        <v>0</v>
      </c>
      <c r="HJ71" s="40">
        <v>0</v>
      </c>
      <c r="HK71" s="40">
        <v>0</v>
      </c>
      <c r="HL71" s="40">
        <v>0</v>
      </c>
      <c r="HM71" s="40">
        <v>0</v>
      </c>
      <c r="HN71" s="40">
        <v>0</v>
      </c>
      <c r="HO71" s="40">
        <v>0</v>
      </c>
      <c r="HP71" s="40">
        <v>0</v>
      </c>
      <c r="HQ71" s="40">
        <v>0</v>
      </c>
      <c r="HR71" s="40">
        <v>0</v>
      </c>
      <c r="HS71" s="40">
        <v>0</v>
      </c>
      <c r="HT71" s="40">
        <v>0</v>
      </c>
      <c r="HU71" s="40">
        <v>0</v>
      </c>
      <c r="HV71" s="40">
        <v>0</v>
      </c>
      <c r="HW71" s="40">
        <v>0</v>
      </c>
      <c r="HX71" s="40">
        <v>0</v>
      </c>
      <c r="HY71" s="40">
        <v>0</v>
      </c>
      <c r="HZ71" s="40">
        <v>0</v>
      </c>
      <c r="IA71" s="40">
        <v>0</v>
      </c>
      <c r="IB71" s="40">
        <v>0</v>
      </c>
      <c r="IC71" s="40">
        <v>0</v>
      </c>
      <c r="ID71" s="40">
        <v>0</v>
      </c>
      <c r="IE71" s="40">
        <v>0</v>
      </c>
      <c r="IF71" s="40">
        <v>0</v>
      </c>
      <c r="IG71" s="40">
        <v>0</v>
      </c>
      <c r="IH71" s="40">
        <v>0</v>
      </c>
      <c r="II71" s="40">
        <v>0</v>
      </c>
      <c r="IJ71" s="40">
        <v>0</v>
      </c>
      <c r="IK71" s="40">
        <v>0</v>
      </c>
      <c r="IL71" s="40">
        <v>0</v>
      </c>
      <c r="IM71" s="40">
        <v>0</v>
      </c>
      <c r="IN71" s="40">
        <v>1</v>
      </c>
      <c r="IO71" s="40">
        <v>0.8784801077719594</v>
      </c>
    </row>
    <row r="72" spans="2:249" x14ac:dyDescent="0.15">
      <c r="B72" s="155" t="s">
        <v>98</v>
      </c>
      <c r="C72" s="41" t="s">
        <v>983</v>
      </c>
      <c r="D72" s="62">
        <v>0</v>
      </c>
      <c r="E72" s="61">
        <v>0</v>
      </c>
      <c r="F72" s="61">
        <v>0</v>
      </c>
      <c r="G72" s="61">
        <v>1</v>
      </c>
      <c r="H72" s="61">
        <v>0.50454761904761913</v>
      </c>
      <c r="I72" s="61">
        <v>0.43714909297052157</v>
      </c>
      <c r="J72" s="61">
        <v>0</v>
      </c>
      <c r="K72" s="73">
        <v>8.894557823129251E-2</v>
      </c>
      <c r="L72" s="61">
        <v>7.726757369614512E-2</v>
      </c>
      <c r="R72" s="17"/>
      <c r="S72" s="17"/>
      <c r="U72" s="161" t="s">
        <v>882</v>
      </c>
      <c r="V72" s="181">
        <f>概要表【係数】!E149</f>
        <v>0.11222442443300097</v>
      </c>
      <c r="W72" s="181">
        <f>概要表【係数】!F149</f>
        <v>6.7190567468936271E-2</v>
      </c>
      <c r="X72" s="181">
        <f>概要表【係数】!G149</f>
        <v>3.5415840945926202E-2</v>
      </c>
      <c r="Y72" s="181">
        <f>概要表【係数】!H149</f>
        <v>1.0648958636252049E-8</v>
      </c>
      <c r="Z72" s="181">
        <f>概要表【係数】!I149</f>
        <v>9.5130391435820833E-9</v>
      </c>
      <c r="AB72" s="155" t="s">
        <v>98</v>
      </c>
      <c r="AC72" s="40" t="s">
        <v>983</v>
      </c>
      <c r="AD72" s="61">
        <v>0</v>
      </c>
      <c r="AE72" s="61">
        <v>0</v>
      </c>
      <c r="AF72" s="61">
        <v>0</v>
      </c>
      <c r="AG72" s="61">
        <v>0</v>
      </c>
      <c r="AH72" s="61">
        <v>0</v>
      </c>
      <c r="AI72" s="61">
        <v>0</v>
      </c>
      <c r="AJ72" s="61">
        <v>0</v>
      </c>
      <c r="AK72" s="61">
        <v>0</v>
      </c>
      <c r="AL72" s="61">
        <v>0</v>
      </c>
      <c r="AM72" s="61">
        <v>0</v>
      </c>
      <c r="AN72" s="61">
        <v>0</v>
      </c>
      <c r="AO72" s="61">
        <v>0</v>
      </c>
      <c r="AP72" s="61">
        <v>0</v>
      </c>
      <c r="AQ72" s="61">
        <v>0</v>
      </c>
      <c r="AR72" s="61">
        <v>0</v>
      </c>
      <c r="AS72" s="61">
        <v>0</v>
      </c>
      <c r="AT72" s="61">
        <v>0</v>
      </c>
      <c r="AU72" s="61">
        <v>0</v>
      </c>
      <c r="AV72" s="61">
        <v>0</v>
      </c>
      <c r="AW72" s="61">
        <v>0</v>
      </c>
      <c r="AX72" s="61">
        <v>0</v>
      </c>
      <c r="AY72" s="61">
        <v>0</v>
      </c>
      <c r="AZ72" s="61">
        <v>0</v>
      </c>
      <c r="BA72" s="61">
        <v>0</v>
      </c>
      <c r="BB72" s="61">
        <v>0</v>
      </c>
      <c r="BC72" s="61">
        <v>0</v>
      </c>
      <c r="BD72" s="61">
        <v>0</v>
      </c>
      <c r="BE72" s="61">
        <v>0</v>
      </c>
      <c r="BF72" s="61">
        <v>0</v>
      </c>
      <c r="BG72" s="61">
        <v>0</v>
      </c>
      <c r="BH72" s="61">
        <v>0</v>
      </c>
      <c r="BI72" s="61">
        <v>0</v>
      </c>
      <c r="BJ72" s="61">
        <v>0</v>
      </c>
      <c r="BK72" s="61">
        <v>0</v>
      </c>
      <c r="BL72" s="61">
        <v>0</v>
      </c>
      <c r="BM72" s="61">
        <v>0</v>
      </c>
      <c r="BN72" s="61">
        <v>0</v>
      </c>
      <c r="BO72" s="61">
        <v>0</v>
      </c>
      <c r="BP72" s="61">
        <v>0</v>
      </c>
      <c r="BQ72" s="61">
        <v>0</v>
      </c>
      <c r="BR72" s="61">
        <v>0</v>
      </c>
      <c r="BS72" s="61">
        <v>0</v>
      </c>
      <c r="BT72" s="61">
        <v>0</v>
      </c>
      <c r="BU72" s="61">
        <v>0</v>
      </c>
      <c r="BV72" s="61">
        <v>0</v>
      </c>
      <c r="BW72" s="61">
        <v>0</v>
      </c>
      <c r="BX72" s="61">
        <v>0</v>
      </c>
      <c r="BY72" s="61">
        <v>0</v>
      </c>
      <c r="BZ72" s="61">
        <v>0</v>
      </c>
      <c r="CA72" s="61">
        <v>0</v>
      </c>
      <c r="CB72" s="61">
        <v>0</v>
      </c>
      <c r="CC72" s="61">
        <v>0</v>
      </c>
      <c r="CD72" s="61">
        <v>0</v>
      </c>
      <c r="CE72" s="61">
        <v>0</v>
      </c>
      <c r="CF72" s="61">
        <v>0</v>
      </c>
      <c r="CG72" s="61">
        <v>0</v>
      </c>
      <c r="CH72" s="61">
        <v>0</v>
      </c>
      <c r="CI72" s="61">
        <v>0</v>
      </c>
      <c r="CJ72" s="61">
        <v>0</v>
      </c>
      <c r="CK72" s="61">
        <v>0</v>
      </c>
      <c r="CL72" s="61">
        <v>0</v>
      </c>
      <c r="CM72" s="61">
        <v>0</v>
      </c>
      <c r="CN72" s="61">
        <v>0</v>
      </c>
      <c r="CO72" s="61">
        <v>0</v>
      </c>
      <c r="CP72" s="61">
        <v>0</v>
      </c>
      <c r="CQ72" s="61">
        <v>0</v>
      </c>
      <c r="CR72" s="61">
        <v>0</v>
      </c>
      <c r="CS72" s="61">
        <v>0</v>
      </c>
      <c r="CT72" s="61">
        <v>0</v>
      </c>
      <c r="CU72" s="61">
        <v>0</v>
      </c>
      <c r="CV72" s="61">
        <v>0</v>
      </c>
      <c r="CW72" s="61">
        <v>0</v>
      </c>
      <c r="CX72" s="61">
        <v>0</v>
      </c>
      <c r="CY72" s="61">
        <v>0</v>
      </c>
      <c r="CZ72" s="61">
        <v>0</v>
      </c>
      <c r="DA72" s="61">
        <v>0</v>
      </c>
      <c r="DB72" s="61">
        <v>0</v>
      </c>
      <c r="DC72" s="61">
        <v>0</v>
      </c>
      <c r="DD72" s="61">
        <v>0</v>
      </c>
      <c r="DE72" s="61">
        <v>0</v>
      </c>
      <c r="DF72" s="61">
        <v>0</v>
      </c>
      <c r="DG72" s="61">
        <v>0</v>
      </c>
      <c r="DH72" s="61">
        <v>0</v>
      </c>
      <c r="DI72" s="61">
        <v>0</v>
      </c>
      <c r="DJ72" s="61">
        <v>0</v>
      </c>
      <c r="DK72" s="61">
        <v>0</v>
      </c>
      <c r="DL72" s="61">
        <v>0</v>
      </c>
      <c r="DM72" s="61">
        <v>0</v>
      </c>
      <c r="DN72" s="61">
        <v>0</v>
      </c>
      <c r="DO72" s="61">
        <v>0</v>
      </c>
      <c r="DP72" s="61">
        <v>0</v>
      </c>
      <c r="DQ72" s="61">
        <v>0</v>
      </c>
      <c r="DR72" s="61">
        <v>0</v>
      </c>
      <c r="DS72" s="61">
        <v>0</v>
      </c>
      <c r="DT72" s="61">
        <v>0</v>
      </c>
      <c r="DU72" s="61">
        <v>0</v>
      </c>
      <c r="DV72" s="61">
        <v>0</v>
      </c>
      <c r="DW72" s="61">
        <v>0</v>
      </c>
      <c r="DX72" s="61">
        <v>0</v>
      </c>
      <c r="DY72" s="61">
        <v>0</v>
      </c>
      <c r="DZ72" s="61">
        <v>0</v>
      </c>
      <c r="EA72" s="61">
        <v>0</v>
      </c>
      <c r="EB72" s="61">
        <v>0</v>
      </c>
      <c r="EC72" s="61">
        <v>0</v>
      </c>
      <c r="ED72" s="61">
        <v>0</v>
      </c>
      <c r="EE72" s="61">
        <v>0</v>
      </c>
      <c r="EF72" s="61">
        <v>0</v>
      </c>
      <c r="EG72" s="61">
        <v>0</v>
      </c>
      <c r="EI72" s="155" t="s">
        <v>98</v>
      </c>
      <c r="EJ72" s="40" t="s">
        <v>983</v>
      </c>
      <c r="EK72" s="73">
        <v>0</v>
      </c>
      <c r="EL72" s="61">
        <v>0</v>
      </c>
      <c r="EM72" s="61">
        <v>0</v>
      </c>
      <c r="EN72" s="61">
        <v>0</v>
      </c>
      <c r="EO72" s="61">
        <v>0</v>
      </c>
      <c r="EP72" s="61">
        <v>0</v>
      </c>
      <c r="EQ72" s="61">
        <v>0</v>
      </c>
      <c r="ER72" s="61">
        <v>0</v>
      </c>
      <c r="ES72" s="61">
        <v>0</v>
      </c>
      <c r="ET72" s="61">
        <v>0</v>
      </c>
      <c r="EU72" s="61">
        <v>0</v>
      </c>
      <c r="EV72" s="61">
        <v>0</v>
      </c>
      <c r="EW72" s="61">
        <v>0</v>
      </c>
      <c r="EX72" s="61">
        <v>0</v>
      </c>
      <c r="EY72" s="61">
        <v>0</v>
      </c>
      <c r="EZ72" s="61">
        <v>0</v>
      </c>
      <c r="FA72" s="61">
        <v>0</v>
      </c>
      <c r="FB72" s="61">
        <v>0</v>
      </c>
      <c r="FC72" s="61">
        <v>0</v>
      </c>
      <c r="FD72" s="61">
        <v>0</v>
      </c>
      <c r="FE72" s="61">
        <v>0</v>
      </c>
      <c r="FF72" s="61">
        <v>0</v>
      </c>
      <c r="FG72" s="61">
        <v>0</v>
      </c>
      <c r="FH72" s="61">
        <v>0</v>
      </c>
      <c r="FI72" s="61">
        <v>0</v>
      </c>
      <c r="FJ72" s="61">
        <v>0</v>
      </c>
      <c r="FK72" s="61">
        <v>0</v>
      </c>
      <c r="FL72" s="61">
        <v>0</v>
      </c>
      <c r="FM72" s="61">
        <v>0</v>
      </c>
      <c r="FN72" s="61">
        <v>0</v>
      </c>
      <c r="FO72" s="61">
        <v>0</v>
      </c>
      <c r="FP72" s="61">
        <v>0</v>
      </c>
      <c r="FQ72" s="61">
        <v>0</v>
      </c>
      <c r="FR72" s="61">
        <v>0</v>
      </c>
      <c r="FS72" s="61">
        <v>0</v>
      </c>
      <c r="FT72" s="61">
        <v>0</v>
      </c>
      <c r="FU72" s="61">
        <v>0</v>
      </c>
      <c r="FV72" s="61">
        <v>0</v>
      </c>
      <c r="FW72" s="61">
        <v>0</v>
      </c>
      <c r="FX72" s="61">
        <v>0</v>
      </c>
      <c r="FY72" s="61">
        <v>0</v>
      </c>
      <c r="FZ72" s="61">
        <v>0</v>
      </c>
      <c r="GA72" s="61">
        <v>0</v>
      </c>
      <c r="GB72" s="61">
        <v>0</v>
      </c>
      <c r="GC72" s="61">
        <v>0</v>
      </c>
      <c r="GD72" s="61">
        <v>0</v>
      </c>
      <c r="GE72" s="61">
        <v>0</v>
      </c>
      <c r="GF72" s="61">
        <v>0</v>
      </c>
      <c r="GG72" s="61">
        <v>0</v>
      </c>
      <c r="GH72" s="61">
        <v>0</v>
      </c>
      <c r="GI72" s="61">
        <v>0</v>
      </c>
      <c r="GJ72" s="61">
        <v>0</v>
      </c>
      <c r="GK72" s="61">
        <v>0</v>
      </c>
      <c r="GL72" s="61">
        <v>0</v>
      </c>
      <c r="GM72" s="61">
        <v>0</v>
      </c>
      <c r="GN72" s="61">
        <v>0</v>
      </c>
      <c r="GO72" s="61">
        <v>0</v>
      </c>
      <c r="GP72" s="61">
        <v>0</v>
      </c>
      <c r="GQ72" s="61">
        <v>0</v>
      </c>
      <c r="GR72" s="61">
        <v>0</v>
      </c>
      <c r="GS72" s="61">
        <v>0</v>
      </c>
      <c r="GT72" s="61">
        <v>0</v>
      </c>
      <c r="GU72" s="61">
        <v>0</v>
      </c>
      <c r="GV72" s="61">
        <v>0</v>
      </c>
      <c r="GW72" s="61">
        <v>1</v>
      </c>
      <c r="GX72" s="61">
        <v>0</v>
      </c>
      <c r="GY72" s="61">
        <v>0</v>
      </c>
      <c r="GZ72" s="61">
        <v>0</v>
      </c>
      <c r="HA72" s="61">
        <v>0</v>
      </c>
      <c r="HB72" s="61">
        <v>0</v>
      </c>
      <c r="HC72" s="61">
        <v>0</v>
      </c>
      <c r="HD72" s="61">
        <v>0</v>
      </c>
      <c r="HE72" s="61">
        <v>0</v>
      </c>
      <c r="HF72" s="61">
        <v>0</v>
      </c>
      <c r="HG72" s="61">
        <v>0</v>
      </c>
      <c r="HH72" s="61">
        <v>0</v>
      </c>
      <c r="HI72" s="61">
        <v>0</v>
      </c>
      <c r="HJ72" s="61">
        <v>0</v>
      </c>
      <c r="HK72" s="61">
        <v>0</v>
      </c>
      <c r="HL72" s="61">
        <v>0</v>
      </c>
      <c r="HM72" s="61">
        <v>0</v>
      </c>
      <c r="HN72" s="61">
        <v>0</v>
      </c>
      <c r="HO72" s="61">
        <v>0</v>
      </c>
      <c r="HP72" s="61">
        <v>0</v>
      </c>
      <c r="HQ72" s="61">
        <v>0</v>
      </c>
      <c r="HR72" s="61">
        <v>0</v>
      </c>
      <c r="HS72" s="61">
        <v>0</v>
      </c>
      <c r="HT72" s="61">
        <v>0</v>
      </c>
      <c r="HU72" s="61">
        <v>0</v>
      </c>
      <c r="HV72" s="61">
        <v>0</v>
      </c>
      <c r="HW72" s="61">
        <v>0</v>
      </c>
      <c r="HX72" s="61">
        <v>0</v>
      </c>
      <c r="HY72" s="61">
        <v>0</v>
      </c>
      <c r="HZ72" s="61">
        <v>0</v>
      </c>
      <c r="IA72" s="61">
        <v>0</v>
      </c>
      <c r="IB72" s="61">
        <v>0</v>
      </c>
      <c r="IC72" s="61">
        <v>0</v>
      </c>
      <c r="ID72" s="61">
        <v>0</v>
      </c>
      <c r="IE72" s="61">
        <v>0</v>
      </c>
      <c r="IF72" s="61">
        <v>0</v>
      </c>
      <c r="IG72" s="61">
        <v>0</v>
      </c>
      <c r="IH72" s="61">
        <v>0</v>
      </c>
      <c r="II72" s="61">
        <v>0</v>
      </c>
      <c r="IJ72" s="61">
        <v>0</v>
      </c>
      <c r="IK72" s="61">
        <v>0</v>
      </c>
      <c r="IL72" s="61">
        <v>0</v>
      </c>
      <c r="IM72" s="61">
        <v>0</v>
      </c>
      <c r="IN72" s="61">
        <v>1</v>
      </c>
      <c r="IO72" s="61">
        <v>0.8784801077719594</v>
      </c>
    </row>
    <row r="73" spans="2:249" x14ac:dyDescent="0.15">
      <c r="B73" s="162" t="s">
        <v>99</v>
      </c>
      <c r="C73" s="116" t="s">
        <v>177</v>
      </c>
      <c r="D73" s="41">
        <v>0</v>
      </c>
      <c r="E73" s="41">
        <v>0</v>
      </c>
      <c r="F73" s="40">
        <v>0.31662478331813654</v>
      </c>
      <c r="G73" s="120">
        <v>0.68337521668186341</v>
      </c>
      <c r="H73" s="120">
        <v>0.36598400681676668</v>
      </c>
      <c r="I73" s="120">
        <v>6.4050339199685377E-2</v>
      </c>
      <c r="J73" s="40">
        <v>1.7946027169737325E-2</v>
      </c>
      <c r="K73" s="81">
        <v>6.1809720447022582E-3</v>
      </c>
      <c r="L73" s="120">
        <v>6.1809720447022582E-3</v>
      </c>
      <c r="R73" s="17"/>
      <c r="S73" s="17"/>
      <c r="AB73" s="162" t="s">
        <v>99</v>
      </c>
      <c r="AC73" s="120" t="s">
        <v>177</v>
      </c>
      <c r="AD73" s="40">
        <v>6.2352012628255722E-3</v>
      </c>
      <c r="AE73" s="40">
        <v>1.0774647887323944E-2</v>
      </c>
      <c r="AF73" s="40">
        <v>8.9913232104121468E-3</v>
      </c>
      <c r="AG73" s="40">
        <v>5.0000000000000001E-3</v>
      </c>
      <c r="AH73" s="40">
        <v>1.0062431142122659E-3</v>
      </c>
      <c r="AI73" s="40">
        <v>0</v>
      </c>
      <c r="AJ73" s="40">
        <v>2.0198019801980199E-2</v>
      </c>
      <c r="AK73" s="40">
        <v>1.0524390685546663E-2</v>
      </c>
      <c r="AL73" s="40">
        <v>0</v>
      </c>
      <c r="AM73" s="40">
        <v>0</v>
      </c>
      <c r="AN73" s="40">
        <v>0</v>
      </c>
      <c r="AO73" s="40">
        <v>2.9374999999999998E-2</v>
      </c>
      <c r="AP73" s="40">
        <v>1.8049414824447337E-2</v>
      </c>
      <c r="AQ73" s="40">
        <v>2.0975609756097562E-2</v>
      </c>
      <c r="AR73" s="40">
        <v>1.1275595328378584E-2</v>
      </c>
      <c r="AS73" s="40">
        <v>0</v>
      </c>
      <c r="AT73" s="40">
        <v>1.2755905511811024E-2</v>
      </c>
      <c r="AU73" s="40">
        <v>2.2778977681785457E-2</v>
      </c>
      <c r="AV73" s="40">
        <v>0</v>
      </c>
      <c r="AW73" s="40">
        <v>0.18009433962264151</v>
      </c>
      <c r="AX73" s="40">
        <v>0</v>
      </c>
      <c r="AY73" s="40">
        <v>0</v>
      </c>
      <c r="AZ73" s="40">
        <v>0</v>
      </c>
      <c r="BA73" s="40">
        <v>0</v>
      </c>
      <c r="BB73" s="40">
        <v>8.1917392951875705E-3</v>
      </c>
      <c r="BC73" s="40">
        <v>1.3102327261468601E-2</v>
      </c>
      <c r="BD73" s="40">
        <v>0</v>
      </c>
      <c r="BE73" s="40">
        <v>0</v>
      </c>
      <c r="BF73" s="40">
        <v>2.7622472378569938E-2</v>
      </c>
      <c r="BG73" s="40">
        <v>2.2003649218839089E-2</v>
      </c>
      <c r="BH73" s="40">
        <v>8.4571428571428575E-3</v>
      </c>
      <c r="BI73" s="40">
        <v>0</v>
      </c>
      <c r="BJ73" s="40">
        <v>4.8988642509464574E-2</v>
      </c>
      <c r="BK73" s="40">
        <v>3.3333333333333333E-2</v>
      </c>
      <c r="BL73" s="40">
        <v>4.3378995433789952E-2</v>
      </c>
      <c r="BM73" s="40">
        <v>0</v>
      </c>
      <c r="BN73" s="40">
        <v>2.9850300842358603E-2</v>
      </c>
      <c r="BO73" s="40">
        <v>0.11779661016949153</v>
      </c>
      <c r="BP73" s="40">
        <v>1.2845286231113003E-2</v>
      </c>
      <c r="BQ73" s="40">
        <v>0</v>
      </c>
      <c r="BR73" s="40">
        <v>3.4363378894224847E-2</v>
      </c>
      <c r="BS73" s="40">
        <v>1.2239048134126554E-2</v>
      </c>
      <c r="BT73" s="40">
        <v>2.1046511627906977E-2</v>
      </c>
      <c r="BU73" s="40">
        <v>1.1365974809295723E-2</v>
      </c>
      <c r="BV73" s="40">
        <v>9.6966643686694585E-3</v>
      </c>
      <c r="BW73" s="40">
        <v>7.2585904188612995E-3</v>
      </c>
      <c r="BX73" s="40">
        <v>0</v>
      </c>
      <c r="BY73" s="40">
        <v>2.4141221374045802E-2</v>
      </c>
      <c r="BZ73" s="40">
        <v>9.399793920659455E-3</v>
      </c>
      <c r="CA73" s="40">
        <v>0</v>
      </c>
      <c r="CB73" s="40">
        <v>4.9586776859504127E-3</v>
      </c>
      <c r="CC73" s="40">
        <v>1.2294512216313905E-2</v>
      </c>
      <c r="CD73" s="40">
        <v>4.5161290322580649E-3</v>
      </c>
      <c r="CE73" s="40">
        <v>5.4037267080745341E-3</v>
      </c>
      <c r="CF73" s="40">
        <v>5.4766372109914052E-3</v>
      </c>
      <c r="CG73" s="40">
        <v>4.5256861758622624E-3</v>
      </c>
      <c r="CH73" s="40">
        <v>1.1103185340056573E-2</v>
      </c>
      <c r="CI73" s="40">
        <v>1.4588217115864291E-2</v>
      </c>
      <c r="CJ73" s="40">
        <v>1.278797852069981E-2</v>
      </c>
      <c r="CK73" s="40">
        <v>7.5284643154679256E-3</v>
      </c>
      <c r="CL73" s="40">
        <v>2.7198231893913634E-2</v>
      </c>
      <c r="CM73" s="40">
        <v>3.1639708347301373E-3</v>
      </c>
      <c r="CN73" s="40">
        <v>1.5994659546061415E-3</v>
      </c>
      <c r="CO73" s="40">
        <v>1.6584193411565108E-3</v>
      </c>
      <c r="CP73" s="40">
        <v>3.5447845804988665E-3</v>
      </c>
      <c r="CQ73" s="40">
        <v>9.193556844623603E-2</v>
      </c>
      <c r="CR73" s="40">
        <v>1.4957679860592482E-2</v>
      </c>
      <c r="CS73" s="40">
        <v>3.9823080980006711E-2</v>
      </c>
      <c r="CT73" s="40">
        <v>7.4341842517135298E-2</v>
      </c>
      <c r="CU73" s="40">
        <v>2.2209991850390326E-2</v>
      </c>
      <c r="CV73" s="40">
        <v>4.2126451007725683E-3</v>
      </c>
      <c r="CW73" s="40">
        <v>1.3481273661438614E-2</v>
      </c>
      <c r="CX73" s="40">
        <v>5.1499869349359816E-3</v>
      </c>
      <c r="CY73" s="40">
        <v>0</v>
      </c>
      <c r="CZ73" s="40">
        <v>5.387589257167217E-2</v>
      </c>
      <c r="DA73" s="40">
        <v>4.0051096444539067E-3</v>
      </c>
      <c r="DB73" s="40">
        <v>1.5249641907100469E-3</v>
      </c>
      <c r="DC73" s="40">
        <v>4.8700410396716829E-4</v>
      </c>
      <c r="DD73" s="40">
        <v>0</v>
      </c>
      <c r="DE73" s="40">
        <v>3.0420711974110033E-3</v>
      </c>
      <c r="DF73" s="40">
        <v>4.7302564102564101E-2</v>
      </c>
      <c r="DG73" s="40">
        <v>6.9908272464752844E-3</v>
      </c>
      <c r="DH73" s="40">
        <v>5.6505199086989604E-3</v>
      </c>
      <c r="DI73" s="40">
        <v>9.4063745019920316E-3</v>
      </c>
      <c r="DJ73" s="40">
        <v>5.9077896640048217E-3</v>
      </c>
      <c r="DK73" s="40">
        <v>2.1295118849652744E-3</v>
      </c>
      <c r="DL73" s="40">
        <v>3.753315649867374E-3</v>
      </c>
      <c r="DM73" s="40">
        <v>4.4055140723721995E-3</v>
      </c>
      <c r="DN73" s="40">
        <v>6.7058955391167893E-3</v>
      </c>
      <c r="DO73" s="40">
        <v>2.0189687111426904E-2</v>
      </c>
      <c r="DP73" s="40">
        <v>1.0621837680852512E-2</v>
      </c>
      <c r="DQ73" s="40">
        <v>6.9887511050194242E-3</v>
      </c>
      <c r="DR73" s="40">
        <v>1.0818728747057286E-2</v>
      </c>
      <c r="DS73" s="40">
        <v>2.2544957560063302E-2</v>
      </c>
      <c r="DT73" s="40">
        <v>1.1772350358860009E-2</v>
      </c>
      <c r="DU73" s="40">
        <v>3.958581290169007E-3</v>
      </c>
      <c r="DV73" s="40">
        <v>3.0646917882814202E-3</v>
      </c>
      <c r="DW73" s="40">
        <v>4.9489795918367351E-3</v>
      </c>
      <c r="DX73" s="40">
        <v>3.4177946517002307E-3</v>
      </c>
      <c r="DY73" s="40">
        <v>3.6568272600112479E-3</v>
      </c>
      <c r="DZ73" s="40">
        <v>3.8439429012345684E-2</v>
      </c>
      <c r="EA73" s="40">
        <v>1.9048208444371471E-2</v>
      </c>
      <c r="EB73" s="40">
        <v>2.7846559104379325E-2</v>
      </c>
      <c r="EC73" s="40">
        <v>3.2980871188022225E-2</v>
      </c>
      <c r="ED73" s="40">
        <v>1.8021570796460176E-2</v>
      </c>
      <c r="EE73" s="40">
        <v>0</v>
      </c>
      <c r="EF73" s="40">
        <v>4.3629384795820453E-3</v>
      </c>
      <c r="EG73" s="40">
        <v>1.6320055887369327E-2</v>
      </c>
      <c r="EI73" s="162" t="s">
        <v>99</v>
      </c>
      <c r="EJ73" s="120" t="s">
        <v>177</v>
      </c>
      <c r="EK73" s="81">
        <v>5.72533035790197E-3</v>
      </c>
      <c r="EL73" s="120">
        <v>8.8258690367721895E-3</v>
      </c>
      <c r="EM73" s="120">
        <v>7.536120140620624E-3</v>
      </c>
      <c r="EN73" s="120">
        <v>4.170018524767072E-3</v>
      </c>
      <c r="EO73" s="120">
        <v>1.5528158775184274E-3</v>
      </c>
      <c r="EP73" s="120">
        <v>0</v>
      </c>
      <c r="EQ73" s="120">
        <v>1.6220287094355385E-2</v>
      </c>
      <c r="ER73" s="120">
        <v>9.0137569018285298E-3</v>
      </c>
      <c r="ES73" s="120">
        <v>0</v>
      </c>
      <c r="ET73" s="120">
        <v>0</v>
      </c>
      <c r="EU73" s="120">
        <v>0</v>
      </c>
      <c r="EV73" s="120">
        <v>2.2273312548934804E-2</v>
      </c>
      <c r="EW73" s="120">
        <v>1.4201135806054796E-2</v>
      </c>
      <c r="EX73" s="120">
        <v>1.6218431133104453E-2</v>
      </c>
      <c r="EY73" s="120">
        <v>9.6946435731866936E-3</v>
      </c>
      <c r="EZ73" s="120">
        <v>0</v>
      </c>
      <c r="FA73" s="120">
        <v>1.0273125282671785E-2</v>
      </c>
      <c r="FB73" s="120">
        <v>1.7505832503163298E-2</v>
      </c>
      <c r="FC73" s="120">
        <v>0</v>
      </c>
      <c r="FD73" s="120">
        <v>0.13238994449024996</v>
      </c>
      <c r="FE73" s="120">
        <v>0</v>
      </c>
      <c r="FF73" s="120">
        <v>0</v>
      </c>
      <c r="FG73" s="120">
        <v>0</v>
      </c>
      <c r="FH73" s="120">
        <v>0</v>
      </c>
      <c r="FI73" s="120">
        <v>6.8532017480644981E-3</v>
      </c>
      <c r="FJ73" s="120">
        <v>1.0502500861400114E-2</v>
      </c>
      <c r="FK73" s="120">
        <v>0</v>
      </c>
      <c r="FL73" s="120">
        <v>0</v>
      </c>
      <c r="FM73" s="120">
        <v>2.104795495353028E-2</v>
      </c>
      <c r="FN73" s="120">
        <v>1.686810161347773E-2</v>
      </c>
      <c r="FO73" s="120">
        <v>7.34862311687433E-3</v>
      </c>
      <c r="FP73" s="120">
        <v>0</v>
      </c>
      <c r="FQ73" s="120">
        <v>3.8323535106743287E-2</v>
      </c>
      <c r="FR73" s="120">
        <v>2.5280150624646669E-2</v>
      </c>
      <c r="FS73" s="120">
        <v>3.2562553529400143E-2</v>
      </c>
      <c r="FT73" s="120">
        <v>0</v>
      </c>
      <c r="FU73" s="120">
        <v>2.3332865816277852E-2</v>
      </c>
      <c r="FV73" s="120">
        <v>8.7362183973175245E-2</v>
      </c>
      <c r="FW73" s="120">
        <v>1.3668499585869404E-2</v>
      </c>
      <c r="FX73" s="120">
        <v>0</v>
      </c>
      <c r="FY73" s="120">
        <v>2.6067127538584745E-2</v>
      </c>
      <c r="FZ73" s="120">
        <v>1.1271920162132056E-2</v>
      </c>
      <c r="GA73" s="120">
        <v>1.7340619320918713E-2</v>
      </c>
      <c r="GB73" s="120">
        <v>9.682938157670554E-3</v>
      </c>
      <c r="GC73" s="120">
        <v>8.2404880476401616E-3</v>
      </c>
      <c r="GD73" s="120">
        <v>6.280986924078808E-3</v>
      </c>
      <c r="GE73" s="120">
        <v>0</v>
      </c>
      <c r="GF73" s="120">
        <v>1.8490502002084689E-2</v>
      </c>
      <c r="GG73" s="120">
        <v>7.9688089662444065E-3</v>
      </c>
      <c r="GH73" s="120">
        <v>0</v>
      </c>
      <c r="GI73" s="120">
        <v>4.2118377150692629E-3</v>
      </c>
      <c r="GJ73" s="120">
        <v>1.0007028479129996E-2</v>
      </c>
      <c r="GK73" s="120">
        <v>4.1602711044968895E-3</v>
      </c>
      <c r="GL73" s="120">
        <v>4.6165224816135152E-3</v>
      </c>
      <c r="GM73" s="120">
        <v>6.45524163020592E-3</v>
      </c>
      <c r="GN73" s="120">
        <v>5.9024150326126169E-3</v>
      </c>
      <c r="GO73" s="120">
        <v>1.0210429081004566E-2</v>
      </c>
      <c r="GP73" s="120">
        <v>1.291194057689456E-2</v>
      </c>
      <c r="GQ73" s="120">
        <v>1.1692871316589406E-2</v>
      </c>
      <c r="GR73" s="120">
        <v>6.6925625352612789E-3</v>
      </c>
      <c r="GS73" s="120">
        <v>2.0768897262393202E-2</v>
      </c>
      <c r="GT73" s="120">
        <v>3.8499345237562673E-3</v>
      </c>
      <c r="GU73" s="120">
        <v>2.9018968867908167E-3</v>
      </c>
      <c r="GV73" s="120">
        <v>2.9856079743620432E-3</v>
      </c>
      <c r="GW73" s="120">
        <v>4.2394562566085694E-3</v>
      </c>
      <c r="GX73" s="120">
        <v>1.0678132883015445</v>
      </c>
      <c r="GY73" s="120">
        <v>1.1631521009979967E-2</v>
      </c>
      <c r="GZ73" s="120">
        <v>3.2348232292936194E-2</v>
      </c>
      <c r="HA73" s="120">
        <v>5.5287961869975637E-2</v>
      </c>
      <c r="HB73" s="120">
        <v>1.7005491658837905E-2</v>
      </c>
      <c r="HC73" s="120">
        <v>3.8298452144727452E-3</v>
      </c>
      <c r="HD73" s="120">
        <v>1.0622592384379863E-2</v>
      </c>
      <c r="HE73" s="120">
        <v>4.76347153772583E-3</v>
      </c>
      <c r="HF73" s="120">
        <v>2.715615673820442E-4</v>
      </c>
      <c r="HG73" s="120">
        <v>4.0737708075192565E-2</v>
      </c>
      <c r="HH73" s="120">
        <v>3.5080538931966769E-3</v>
      </c>
      <c r="HI73" s="120">
        <v>3.4146512314419128E-3</v>
      </c>
      <c r="HJ73" s="120">
        <v>1.1166569546264735E-3</v>
      </c>
      <c r="HK73" s="120">
        <v>0</v>
      </c>
      <c r="HL73" s="120">
        <v>3.4347526262123017E-3</v>
      </c>
      <c r="HM73" s="120">
        <v>3.5577274242769887E-2</v>
      </c>
      <c r="HN73" s="120">
        <v>6.0732008420922717E-3</v>
      </c>
      <c r="HO73" s="120">
        <v>4.5801987051896191E-3</v>
      </c>
      <c r="HP73" s="120">
        <v>7.6957162603995977E-3</v>
      </c>
      <c r="HQ73" s="120">
        <v>5.8838537946118673E-3</v>
      </c>
      <c r="HR73" s="120">
        <v>2.3334628083822402E-3</v>
      </c>
      <c r="HS73" s="120">
        <v>4.5842249376900207E-3</v>
      </c>
      <c r="HT73" s="120">
        <v>4.8503069012215119E-3</v>
      </c>
      <c r="HU73" s="120">
        <v>5.735357183403217E-3</v>
      </c>
      <c r="HV73" s="120">
        <v>1.5517595904109324E-2</v>
      </c>
      <c r="HW73" s="120">
        <v>8.8948198448509565E-3</v>
      </c>
      <c r="HX73" s="120">
        <v>6.3916397286505385E-3</v>
      </c>
      <c r="HY73" s="120">
        <v>9.0396581508709641E-3</v>
      </c>
      <c r="HZ73" s="120">
        <v>1.7734980884990016E-2</v>
      </c>
      <c r="IA73" s="120">
        <v>9.609206713020289E-3</v>
      </c>
      <c r="IB73" s="120">
        <v>4.005851100980549E-3</v>
      </c>
      <c r="IC73" s="120">
        <v>2.9753657739591565E-3</v>
      </c>
      <c r="ID73" s="120">
        <v>5.541190019308897E-3</v>
      </c>
      <c r="IE73" s="120">
        <v>3.8631591197182693E-3</v>
      </c>
      <c r="IF73" s="120">
        <v>3.1080259283426306E-3</v>
      </c>
      <c r="IG73" s="120">
        <v>3.0974237458059849E-2</v>
      </c>
      <c r="IH73" s="120">
        <v>1.626185494997115E-2</v>
      </c>
      <c r="II73" s="120">
        <v>2.2174542961331541E-2</v>
      </c>
      <c r="IJ73" s="120">
        <v>2.5271426166943792E-2</v>
      </c>
      <c r="IK73" s="120">
        <v>1.4363678336185022E-2</v>
      </c>
      <c r="IL73" s="120">
        <v>2.0338686006895678E-3</v>
      </c>
      <c r="IM73" s="120">
        <v>5.8584788973863062E-3</v>
      </c>
      <c r="IN73" s="40">
        <v>2.3124200630097667</v>
      </c>
      <c r="IO73" s="40">
        <v>2.0314150261668606</v>
      </c>
    </row>
    <row r="74" spans="2:249" x14ac:dyDescent="0.15">
      <c r="B74" s="155" t="s">
        <v>100</v>
      </c>
      <c r="C74" s="41" t="s">
        <v>178</v>
      </c>
      <c r="D74" s="41">
        <v>0</v>
      </c>
      <c r="E74" s="41">
        <v>0</v>
      </c>
      <c r="F74" s="40">
        <v>0.79097447695938117</v>
      </c>
      <c r="G74" s="40">
        <v>0.20902552304061883</v>
      </c>
      <c r="H74" s="40">
        <v>0.32118247448344539</v>
      </c>
      <c r="I74" s="40">
        <v>8.762882748319642E-2</v>
      </c>
      <c r="J74" s="40">
        <v>1.454011152007288E-2</v>
      </c>
      <c r="K74" s="54">
        <v>6.3480209111277074E-3</v>
      </c>
      <c r="L74" s="40">
        <v>6.3480209111277074E-3</v>
      </c>
      <c r="R74" s="17"/>
      <c r="S74" s="17"/>
      <c r="U74" s="161" t="s">
        <v>899</v>
      </c>
      <c r="V74" s="187" t="s">
        <v>257</v>
      </c>
      <c r="W74" s="187" t="s">
        <v>249</v>
      </c>
      <c r="X74" s="187" t="s">
        <v>250</v>
      </c>
      <c r="Y74" s="187" t="s">
        <v>779</v>
      </c>
      <c r="Z74" s="187" t="s">
        <v>879</v>
      </c>
      <c r="AB74" s="155" t="s">
        <v>100</v>
      </c>
      <c r="AC74" s="40" t="s">
        <v>178</v>
      </c>
      <c r="AD74" s="40">
        <v>2.6308866087871615E-6</v>
      </c>
      <c r="AE74" s="40">
        <v>0</v>
      </c>
      <c r="AF74" s="40">
        <v>2.5596529284164856E-3</v>
      </c>
      <c r="AG74" s="40">
        <v>0</v>
      </c>
      <c r="AH74" s="40">
        <v>9.793120332966091E-6</v>
      </c>
      <c r="AI74" s="40">
        <v>0</v>
      </c>
      <c r="AJ74" s="40">
        <v>0</v>
      </c>
      <c r="AK74" s="40">
        <v>3.9693260420816286E-3</v>
      </c>
      <c r="AL74" s="40">
        <v>0</v>
      </c>
      <c r="AM74" s="40">
        <v>0</v>
      </c>
      <c r="AN74" s="40">
        <v>0</v>
      </c>
      <c r="AO74" s="40">
        <v>9.7916666666666655E-3</v>
      </c>
      <c r="AP74" s="40">
        <v>1.3133940182054617E-3</v>
      </c>
      <c r="AQ74" s="40">
        <v>1.6260162601626016E-4</v>
      </c>
      <c r="AR74" s="40">
        <v>6.6054906719247692E-4</v>
      </c>
      <c r="AS74" s="40">
        <v>0</v>
      </c>
      <c r="AT74" s="40">
        <v>1.4173228346456691E-3</v>
      </c>
      <c r="AU74" s="40">
        <v>8.3513318934485235E-4</v>
      </c>
      <c r="AV74" s="40">
        <v>0</v>
      </c>
      <c r="AW74" s="40">
        <v>3.2547169811320753E-3</v>
      </c>
      <c r="AX74" s="40">
        <v>0</v>
      </c>
      <c r="AY74" s="40">
        <v>0</v>
      </c>
      <c r="AZ74" s="40">
        <v>0</v>
      </c>
      <c r="BA74" s="40">
        <v>0</v>
      </c>
      <c r="BB74" s="40">
        <v>3.6263736263736266E-3</v>
      </c>
      <c r="BC74" s="40">
        <v>3.3737550957221732E-3</v>
      </c>
      <c r="BD74" s="40">
        <v>0</v>
      </c>
      <c r="BE74" s="40">
        <v>0</v>
      </c>
      <c r="BF74" s="40">
        <v>5.9078590785907855E-3</v>
      </c>
      <c r="BG74" s="40">
        <v>3.5819363667464934E-3</v>
      </c>
      <c r="BH74" s="40">
        <v>3.4285714285714285E-4</v>
      </c>
      <c r="BI74" s="40">
        <v>0</v>
      </c>
      <c r="BJ74" s="40">
        <v>6.3818280151433206E-4</v>
      </c>
      <c r="BK74" s="40">
        <v>0.02</v>
      </c>
      <c r="BL74" s="40">
        <v>3.5159817351598176E-3</v>
      </c>
      <c r="BM74" s="40">
        <v>0</v>
      </c>
      <c r="BN74" s="40">
        <v>5.3232250300842363E-3</v>
      </c>
      <c r="BO74" s="40">
        <v>1.8220338983050848E-2</v>
      </c>
      <c r="BP74" s="40">
        <v>2.9367950627793145E-4</v>
      </c>
      <c r="BQ74" s="40">
        <v>0</v>
      </c>
      <c r="BR74" s="40">
        <v>4.4957517547100107E-3</v>
      </c>
      <c r="BS74" s="40">
        <v>2.282314764737696E-3</v>
      </c>
      <c r="BT74" s="40">
        <v>4.7647687784014969E-3</v>
      </c>
      <c r="BU74" s="40">
        <v>1.461770445272308E-3</v>
      </c>
      <c r="BV74" s="40">
        <v>9.301585618072864E-4</v>
      </c>
      <c r="BW74" s="40">
        <v>1.5650865312264862E-3</v>
      </c>
      <c r="BX74" s="40">
        <v>0</v>
      </c>
      <c r="BY74" s="40">
        <v>2.0419847328244276E-3</v>
      </c>
      <c r="BZ74" s="40">
        <v>9.144770736733642E-4</v>
      </c>
      <c r="CA74" s="40">
        <v>0</v>
      </c>
      <c r="CB74" s="40">
        <v>2.8925619834710745E-4</v>
      </c>
      <c r="CC74" s="40">
        <v>1.9587808014457997E-3</v>
      </c>
      <c r="CD74" s="40">
        <v>9.6774193548387097E-4</v>
      </c>
      <c r="CE74" s="40">
        <v>6.2111801242236027E-4</v>
      </c>
      <c r="CF74" s="40">
        <v>1.5512649800266311E-3</v>
      </c>
      <c r="CG74" s="40">
        <v>5.3731343283582094E-3</v>
      </c>
      <c r="CH74" s="40">
        <v>3.8254058541384826E-3</v>
      </c>
      <c r="CI74" s="40">
        <v>1.4405227026907711E-3</v>
      </c>
      <c r="CJ74" s="40">
        <v>2.1063571799757493E-3</v>
      </c>
      <c r="CK74" s="40">
        <v>8.6642599277978339E-4</v>
      </c>
      <c r="CL74" s="40">
        <v>3.1689901394083646E-3</v>
      </c>
      <c r="CM74" s="40">
        <v>9.5038551793496476E-4</v>
      </c>
      <c r="CN74" s="40">
        <v>1.0146862483311082E-3</v>
      </c>
      <c r="CO74" s="40">
        <v>5.7754842358263814E-4</v>
      </c>
      <c r="CP74" s="40">
        <v>5.4365079365079364E-4</v>
      </c>
      <c r="CQ74" s="40">
        <v>1.1958181758594697E-3</v>
      </c>
      <c r="CR74" s="40">
        <v>8.5424446104057743E-3</v>
      </c>
      <c r="CS74" s="40">
        <v>1.7596010931581725E-3</v>
      </c>
      <c r="CT74" s="40">
        <v>3.8658319391224566E-3</v>
      </c>
      <c r="CU74" s="40">
        <v>5.3213734236939175E-3</v>
      </c>
      <c r="CV74" s="40">
        <v>1.0788592571361569E-3</v>
      </c>
      <c r="CW74" s="40">
        <v>2.1112763656030288E-3</v>
      </c>
      <c r="CX74" s="40">
        <v>2.3517115233864645E-4</v>
      </c>
      <c r="CY74" s="40">
        <v>0</v>
      </c>
      <c r="CZ74" s="40">
        <v>7.8199936054566778E-4</v>
      </c>
      <c r="DA74" s="40">
        <v>6.7830530125612088E-4</v>
      </c>
      <c r="DB74" s="40">
        <v>2.4657253939021898E-4</v>
      </c>
      <c r="DC74" s="40">
        <v>2.1778385772913816E-4</v>
      </c>
      <c r="DD74" s="40">
        <v>0</v>
      </c>
      <c r="DE74" s="40">
        <v>7.443365695792881E-4</v>
      </c>
      <c r="DF74" s="40">
        <v>1.6410256410256409E-4</v>
      </c>
      <c r="DG74" s="40">
        <v>7.1343638525564804E-4</v>
      </c>
      <c r="DH74" s="40">
        <v>1.049961957900076E-3</v>
      </c>
      <c r="DI74" s="40">
        <v>9.4422310756972115E-4</v>
      </c>
      <c r="DJ74" s="40">
        <v>1.3454874190146149E-3</v>
      </c>
      <c r="DK74" s="40">
        <v>2.0835371221754865E-4</v>
      </c>
      <c r="DL74" s="40">
        <v>1.0344827586206897E-3</v>
      </c>
      <c r="DM74" s="40">
        <v>6.203331418724871E-4</v>
      </c>
      <c r="DN74" s="40">
        <v>1.7479071493170697E-3</v>
      </c>
      <c r="DO74" s="40">
        <v>5.1733194610094659E-3</v>
      </c>
      <c r="DP74" s="40">
        <v>1.0738838762375115E-3</v>
      </c>
      <c r="DQ74" s="40">
        <v>1.831858622395601E-3</v>
      </c>
      <c r="DR74" s="40">
        <v>3.0970442061208476E-3</v>
      </c>
      <c r="DS74" s="40">
        <v>8.9145446698316796E-3</v>
      </c>
      <c r="DT74" s="40">
        <v>5.6731238241237549E-3</v>
      </c>
      <c r="DU74" s="40">
        <v>2.2268507498214712E-3</v>
      </c>
      <c r="DV74" s="40">
        <v>1.0019603572206491E-4</v>
      </c>
      <c r="DW74" s="40">
        <v>3.5714285714285714E-4</v>
      </c>
      <c r="DX74" s="40">
        <v>2.8029052492571805E-3</v>
      </c>
      <c r="DY74" s="40">
        <v>2.3447301253118375E-3</v>
      </c>
      <c r="DZ74" s="40">
        <v>1.9012345679012346E-2</v>
      </c>
      <c r="EA74" s="40">
        <v>1.7119870669512611E-2</v>
      </c>
      <c r="EB74" s="40">
        <v>9.2742838327296677E-3</v>
      </c>
      <c r="EC74" s="40">
        <v>2.3073334181617678E-3</v>
      </c>
      <c r="ED74" s="40">
        <v>4.9258849557522128E-3</v>
      </c>
      <c r="EE74" s="40">
        <v>0</v>
      </c>
      <c r="EF74" s="40">
        <v>2.6228809041475636E-4</v>
      </c>
      <c r="EG74" s="40">
        <v>2.9147576011227827E-3</v>
      </c>
      <c r="EI74" s="155" t="s">
        <v>100</v>
      </c>
      <c r="EJ74" s="40" t="s">
        <v>178</v>
      </c>
      <c r="EK74" s="54">
        <v>8.4305876554864568E-5</v>
      </c>
      <c r="EL74" s="40">
        <v>6.5291343740665552E-5</v>
      </c>
      <c r="EM74" s="40">
        <v>5.9799437938323719E-4</v>
      </c>
      <c r="EN74" s="40">
        <v>3.8669365286201066E-5</v>
      </c>
      <c r="EO74" s="40">
        <v>4.9673348863899232E-5</v>
      </c>
      <c r="EP74" s="40">
        <v>0</v>
      </c>
      <c r="EQ74" s="40">
        <v>9.9715278758207005E-5</v>
      </c>
      <c r="ER74" s="40">
        <v>9.2939151868319373E-4</v>
      </c>
      <c r="ES74" s="40">
        <v>0</v>
      </c>
      <c r="ET74" s="40">
        <v>0</v>
      </c>
      <c r="EU74" s="40">
        <v>0</v>
      </c>
      <c r="EV74" s="40">
        <v>2.108102347342039E-3</v>
      </c>
      <c r="EW74" s="40">
        <v>3.4894449488670639E-4</v>
      </c>
      <c r="EX74" s="40">
        <v>9.4273872289696498E-5</v>
      </c>
      <c r="EY74" s="40">
        <v>2.2314526919035494E-4</v>
      </c>
      <c r="EZ74" s="40">
        <v>0</v>
      </c>
      <c r="FA74" s="40">
        <v>3.5998800528800132E-4</v>
      </c>
      <c r="FB74" s="40">
        <v>2.3714597937803681E-4</v>
      </c>
      <c r="FC74" s="40">
        <v>0</v>
      </c>
      <c r="FD74" s="40">
        <v>7.6252796279320935E-4</v>
      </c>
      <c r="FE74" s="40">
        <v>0</v>
      </c>
      <c r="FF74" s="40">
        <v>0</v>
      </c>
      <c r="FG74" s="40">
        <v>0</v>
      </c>
      <c r="FH74" s="40">
        <v>0</v>
      </c>
      <c r="FI74" s="40">
        <v>8.070124805327068E-4</v>
      </c>
      <c r="FJ74" s="40">
        <v>7.6679761426121139E-4</v>
      </c>
      <c r="FK74" s="40">
        <v>0</v>
      </c>
      <c r="FL74" s="40">
        <v>0</v>
      </c>
      <c r="FM74" s="40">
        <v>1.2987954698736742E-3</v>
      </c>
      <c r="FN74" s="40">
        <v>8.071662034869249E-4</v>
      </c>
      <c r="FO74" s="40">
        <v>1.5602251021241002E-4</v>
      </c>
      <c r="FP74" s="40">
        <v>0</v>
      </c>
      <c r="FQ74" s="40">
        <v>2.0647586393019276E-4</v>
      </c>
      <c r="FR74" s="40">
        <v>4.2477255269280411E-3</v>
      </c>
      <c r="FS74" s="40">
        <v>7.9801097142595426E-4</v>
      </c>
      <c r="FT74" s="40">
        <v>0</v>
      </c>
      <c r="FU74" s="40">
        <v>1.2003110375975801E-3</v>
      </c>
      <c r="FV74" s="40">
        <v>3.9165073445188046E-3</v>
      </c>
      <c r="FW74" s="40">
        <v>2.9616873551161166E-4</v>
      </c>
      <c r="FX74" s="40">
        <v>0</v>
      </c>
      <c r="FY74" s="40">
        <v>9.9939831585824307E-4</v>
      </c>
      <c r="FZ74" s="40">
        <v>5.9755995920028875E-4</v>
      </c>
      <c r="GA74" s="40">
        <v>1.1055723255121027E-3</v>
      </c>
      <c r="GB74" s="40">
        <v>3.8398959932281436E-4</v>
      </c>
      <c r="GC74" s="40">
        <v>2.6057104782914074E-4</v>
      </c>
      <c r="GD74" s="40">
        <v>3.8727934697195375E-4</v>
      </c>
      <c r="GE74" s="40">
        <v>0</v>
      </c>
      <c r="GF74" s="40">
        <v>4.8434341571168424E-4</v>
      </c>
      <c r="GG74" s="40">
        <v>2.5768709234129925E-4</v>
      </c>
      <c r="GH74" s="40">
        <v>0</v>
      </c>
      <c r="GI74" s="40">
        <v>9.9387151043608707E-5</v>
      </c>
      <c r="GJ74" s="40">
        <v>4.7255678238690419E-4</v>
      </c>
      <c r="GK74" s="40">
        <v>2.508066449920286E-4</v>
      </c>
      <c r="GL74" s="40">
        <v>1.7414570035337198E-4</v>
      </c>
      <c r="GM74" s="40">
        <v>5.4124819708496134E-4</v>
      </c>
      <c r="GN74" s="40">
        <v>1.3753490616256229E-3</v>
      </c>
      <c r="GO74" s="40">
        <v>9.7693299472009494E-4</v>
      </c>
      <c r="GP74" s="40">
        <v>4.1388882303193254E-4</v>
      </c>
      <c r="GQ74" s="40">
        <v>5.641646605594983E-4</v>
      </c>
      <c r="GR74" s="40">
        <v>2.5712095691572337E-4</v>
      </c>
      <c r="GS74" s="40">
        <v>7.1061029179591781E-4</v>
      </c>
      <c r="GT74" s="40">
        <v>2.7650775467626072E-4</v>
      </c>
      <c r="GU74" s="40">
        <v>2.9566732837041186E-4</v>
      </c>
      <c r="GV74" s="40">
        <v>1.9820637868139151E-4</v>
      </c>
      <c r="GW74" s="40">
        <v>1.8056908298846313E-4</v>
      </c>
      <c r="GX74" s="40">
        <v>3.0959687350279417E-4</v>
      </c>
      <c r="GY74" s="40">
        <v>1.0018300068011305</v>
      </c>
      <c r="GZ74" s="40">
        <v>4.7519553975397993E-4</v>
      </c>
      <c r="HA74" s="40">
        <v>8.7444677276532295E-4</v>
      </c>
      <c r="HB74" s="40">
        <v>1.1651162225170743E-3</v>
      </c>
      <c r="HC74" s="40">
        <v>2.6824229540666991E-4</v>
      </c>
      <c r="HD74" s="40">
        <v>4.97138052132651E-4</v>
      </c>
      <c r="HE74" s="40">
        <v>1.088601890621898E-4</v>
      </c>
      <c r="HF74" s="40">
        <v>1.8543636645262193E-5</v>
      </c>
      <c r="HG74" s="40">
        <v>2.3043633906660868E-4</v>
      </c>
      <c r="HH74" s="40">
        <v>1.8040837208591558E-4</v>
      </c>
      <c r="HI74" s="40">
        <v>2.2373504647827199E-4</v>
      </c>
      <c r="HJ74" s="40">
        <v>8.2811272690109077E-5</v>
      </c>
      <c r="HK74" s="40">
        <v>0</v>
      </c>
      <c r="HL74" s="40">
        <v>2.1707967055308597E-4</v>
      </c>
      <c r="HM74" s="40">
        <v>1.1580637270028063E-4</v>
      </c>
      <c r="HN74" s="40">
        <v>2.0905147306393357E-4</v>
      </c>
      <c r="HO74" s="40">
        <v>2.4371822332243016E-4</v>
      </c>
      <c r="HP74" s="40">
        <v>2.4388142507943727E-4</v>
      </c>
      <c r="HQ74" s="40">
        <v>3.5738833434082075E-4</v>
      </c>
      <c r="HR74" s="40">
        <v>1.1485029713659784E-4</v>
      </c>
      <c r="HS74" s="40">
        <v>3.3571567959422778E-4</v>
      </c>
      <c r="HT74" s="40">
        <v>1.9940241083579073E-4</v>
      </c>
      <c r="HU74" s="40">
        <v>4.0137299223200667E-4</v>
      </c>
      <c r="HV74" s="40">
        <v>1.1215737215733231E-3</v>
      </c>
      <c r="HW74" s="40">
        <v>2.9345011856474293E-4</v>
      </c>
      <c r="HX74" s="40">
        <v>4.7129123037298239E-4</v>
      </c>
      <c r="HY74" s="40">
        <v>7.191914958494728E-4</v>
      </c>
      <c r="HZ74" s="40">
        <v>1.9530944001706968E-3</v>
      </c>
      <c r="IA74" s="40">
        <v>1.2558132960569098E-3</v>
      </c>
      <c r="IB74" s="40">
        <v>5.3826726005149091E-4</v>
      </c>
      <c r="IC74" s="40">
        <v>9.964894176492202E-5</v>
      </c>
      <c r="ID74" s="40">
        <v>1.9800247098315644E-4</v>
      </c>
      <c r="IE74" s="40">
        <v>6.9143004280616393E-4</v>
      </c>
      <c r="IF74" s="40">
        <v>5.353810202032485E-4</v>
      </c>
      <c r="IG74" s="40">
        <v>4.1307507098423688E-3</v>
      </c>
      <c r="IH74" s="40">
        <v>3.7339962055158429E-3</v>
      </c>
      <c r="II74" s="40">
        <v>2.0404594039249127E-3</v>
      </c>
      <c r="IJ74" s="40">
        <v>5.3951293273970797E-4</v>
      </c>
      <c r="IK74" s="40">
        <v>1.0894433479112261E-3</v>
      </c>
      <c r="IL74" s="40">
        <v>1.3411923122031452E-4</v>
      </c>
      <c r="IM74" s="40">
        <v>1.9993422311202376E-4</v>
      </c>
      <c r="IN74" s="40">
        <v>1.0602118900574509</v>
      </c>
      <c r="IO74" s="40">
        <v>0.93137505543878218</v>
      </c>
    </row>
    <row r="75" spans="2:249" x14ac:dyDescent="0.15">
      <c r="B75" s="155" t="s">
        <v>101</v>
      </c>
      <c r="C75" s="41" t="s">
        <v>179</v>
      </c>
      <c r="D75" s="41">
        <v>0</v>
      </c>
      <c r="E75" s="41">
        <v>0</v>
      </c>
      <c r="F75" s="40">
        <v>0.12796977107805801</v>
      </c>
      <c r="G75" s="40">
        <v>0.87203022892194193</v>
      </c>
      <c r="H75" s="40">
        <v>0.50977369708011699</v>
      </c>
      <c r="I75" s="40">
        <v>8.9473078582730028E-2</v>
      </c>
      <c r="J75" s="40">
        <v>6.5142452220381241E-3</v>
      </c>
      <c r="K75" s="54">
        <v>1.6924773457352448E-2</v>
      </c>
      <c r="L75" s="40">
        <v>1.6924773457352448E-2</v>
      </c>
      <c r="U75" s="161" t="s">
        <v>880</v>
      </c>
      <c r="V75" s="181">
        <f>概要表【係数】!E160</f>
        <v>0.92213087391732274</v>
      </c>
      <c r="W75" s="181">
        <f>概要表【係数】!F160</f>
        <v>0.6056213015607701</v>
      </c>
      <c r="X75" s="181">
        <f>概要表【係数】!G160</f>
        <v>0.30229092171118743</v>
      </c>
      <c r="Y75" s="181">
        <f>概要表【係数】!H160</f>
        <v>7.8717959241708621E-8</v>
      </c>
      <c r="Z75" s="181">
        <f>概要表【係数】!I160</f>
        <v>7.2168502806420903E-8</v>
      </c>
      <c r="AB75" s="155" t="s">
        <v>101</v>
      </c>
      <c r="AC75" s="40" t="s">
        <v>179</v>
      </c>
      <c r="AD75" s="40">
        <v>1.4469876348329388E-4</v>
      </c>
      <c r="AE75" s="40">
        <v>1.1971830985915493E-3</v>
      </c>
      <c r="AF75" s="40">
        <v>1.6540130151843817E-3</v>
      </c>
      <c r="AG75" s="40">
        <v>0</v>
      </c>
      <c r="AH75" s="40">
        <v>7.8344962663728728E-5</v>
      </c>
      <c r="AI75" s="40">
        <v>0</v>
      </c>
      <c r="AJ75" s="40">
        <v>1.0891089108910892E-3</v>
      </c>
      <c r="AK75" s="40">
        <v>2.025857386013834E-3</v>
      </c>
      <c r="AL75" s="40">
        <v>0</v>
      </c>
      <c r="AM75" s="40">
        <v>0</v>
      </c>
      <c r="AN75" s="40">
        <v>0</v>
      </c>
      <c r="AO75" s="40">
        <v>2.5000000000000001E-3</v>
      </c>
      <c r="AP75" s="40">
        <v>1.1833550065019505E-3</v>
      </c>
      <c r="AQ75" s="40">
        <v>5.6910569105691068E-4</v>
      </c>
      <c r="AR75" s="40">
        <v>7.5079629910511153E-4</v>
      </c>
      <c r="AS75" s="40">
        <v>0</v>
      </c>
      <c r="AT75" s="40">
        <v>1.5354330708661418E-3</v>
      </c>
      <c r="AU75" s="40">
        <v>6.4794816414686827E-4</v>
      </c>
      <c r="AV75" s="40">
        <v>0</v>
      </c>
      <c r="AW75" s="40">
        <v>4.3867924528301887E-3</v>
      </c>
      <c r="AX75" s="40">
        <v>0</v>
      </c>
      <c r="AY75" s="40">
        <v>0</v>
      </c>
      <c r="AZ75" s="40">
        <v>0</v>
      </c>
      <c r="BA75" s="40">
        <v>0</v>
      </c>
      <c r="BB75" s="40">
        <v>3.5680181887078437E-3</v>
      </c>
      <c r="BC75" s="40">
        <v>1.3653955312451624E-3</v>
      </c>
      <c r="BD75" s="40">
        <v>0</v>
      </c>
      <c r="BE75" s="40">
        <v>0</v>
      </c>
      <c r="BF75" s="40">
        <v>1.3727329580988116E-3</v>
      </c>
      <c r="BG75" s="40">
        <v>8.0510890637472909E-4</v>
      </c>
      <c r="BH75" s="40">
        <v>5.142857142857143E-4</v>
      </c>
      <c r="BI75" s="40">
        <v>0</v>
      </c>
      <c r="BJ75" s="40">
        <v>1.5197404002163333E-3</v>
      </c>
      <c r="BK75" s="40">
        <v>0</v>
      </c>
      <c r="BL75" s="40">
        <v>1.3242009132420091E-3</v>
      </c>
      <c r="BM75" s="40">
        <v>0</v>
      </c>
      <c r="BN75" s="40">
        <v>2.1578820697954271E-3</v>
      </c>
      <c r="BO75" s="40">
        <v>8.8983050847457623E-4</v>
      </c>
      <c r="BP75" s="40">
        <v>1.8301766333262396E-4</v>
      </c>
      <c r="BQ75" s="40">
        <v>0</v>
      </c>
      <c r="BR75" s="40">
        <v>7.9731560152690548E-4</v>
      </c>
      <c r="BS75" s="40">
        <v>6.2195781503515408E-4</v>
      </c>
      <c r="BT75" s="40">
        <v>7.64501470195135E-4</v>
      </c>
      <c r="BU75" s="40">
        <v>6.4662054284193719E-4</v>
      </c>
      <c r="BV75" s="40">
        <v>5.8970143713209949E-4</v>
      </c>
      <c r="BW75" s="40">
        <v>1.2791572610985702E-3</v>
      </c>
      <c r="BX75" s="40">
        <v>0</v>
      </c>
      <c r="BY75" s="40">
        <v>1.6030534351145038E-3</v>
      </c>
      <c r="BZ75" s="40">
        <v>6.6202988150437911E-4</v>
      </c>
      <c r="CA75" s="40">
        <v>0</v>
      </c>
      <c r="CB75" s="40">
        <v>3.7190082644628097E-4</v>
      </c>
      <c r="CC75" s="40">
        <v>1.4565738713377123E-3</v>
      </c>
      <c r="CD75" s="40">
        <v>3.2258064516129032E-4</v>
      </c>
      <c r="CE75" s="40">
        <v>4.1407867494824016E-4</v>
      </c>
      <c r="CF75" s="40">
        <v>3.6557317516039222E-4</v>
      </c>
      <c r="CG75" s="40">
        <v>3.7932328725553613E-4</v>
      </c>
      <c r="CH75" s="40">
        <v>3.4205509777395155E-4</v>
      </c>
      <c r="CI75" s="40">
        <v>8.2731827914266152E-4</v>
      </c>
      <c r="CJ75" s="40">
        <v>1.6689762688376927E-3</v>
      </c>
      <c r="CK75" s="40">
        <v>7.0258261594001664E-4</v>
      </c>
      <c r="CL75" s="40">
        <v>4.3182590955457324E-3</v>
      </c>
      <c r="CM75" s="40">
        <v>6.4322829366409654E-4</v>
      </c>
      <c r="CN75" s="40">
        <v>1.2863818424566089E-3</v>
      </c>
      <c r="CO75" s="40">
        <v>5.577548423582638E-4</v>
      </c>
      <c r="CP75" s="40">
        <v>6.7290249433106574E-4</v>
      </c>
      <c r="CQ75" s="40">
        <v>3.3978959787631503E-4</v>
      </c>
      <c r="CR75" s="40">
        <v>2.0238984316654223E-3</v>
      </c>
      <c r="CS75" s="40">
        <v>9.2505633600230147E-2</v>
      </c>
      <c r="CT75" s="40">
        <v>1.0291435047762965E-2</v>
      </c>
      <c r="CU75" s="40">
        <v>2.7137664064510593E-3</v>
      </c>
      <c r="CV75" s="40">
        <v>1.2596896699975247E-3</v>
      </c>
      <c r="CW75" s="40">
        <v>1.7215386695511087E-3</v>
      </c>
      <c r="CX75" s="40">
        <v>2.4902012019858895E-4</v>
      </c>
      <c r="CY75" s="40">
        <v>0</v>
      </c>
      <c r="CZ75" s="40">
        <v>6.6367366513908135E-3</v>
      </c>
      <c r="DA75" s="40">
        <v>1.2152437726208217E-3</v>
      </c>
      <c r="DB75" s="40">
        <v>1.0006138735420503E-2</v>
      </c>
      <c r="DC75" s="40">
        <v>2.3310533515731873E-4</v>
      </c>
      <c r="DD75" s="40">
        <v>0</v>
      </c>
      <c r="DE75" s="40">
        <v>9.7087378640776695E-4</v>
      </c>
      <c r="DF75" s="40">
        <v>1.7230769230769231E-3</v>
      </c>
      <c r="DG75" s="40">
        <v>3.4890436555121453E-3</v>
      </c>
      <c r="DH75" s="40">
        <v>6.9236621861526752E-4</v>
      </c>
      <c r="DI75" s="40">
        <v>4.5537848605577691E-3</v>
      </c>
      <c r="DJ75" s="40">
        <v>7.0965797800210935E-4</v>
      </c>
      <c r="DK75" s="40">
        <v>1.5357527144673776E-4</v>
      </c>
      <c r="DL75" s="40">
        <v>1.4058355437665782E-3</v>
      </c>
      <c r="DM75" s="40">
        <v>9.3624353819643882E-4</v>
      </c>
      <c r="DN75" s="40">
        <v>2.6765685751609734E-3</v>
      </c>
      <c r="DO75" s="40">
        <v>9.3540487730606244E-3</v>
      </c>
      <c r="DP75" s="40">
        <v>7.6748020359852067E-3</v>
      </c>
      <c r="DQ75" s="40">
        <v>3.7877227273095918E-3</v>
      </c>
      <c r="DR75" s="40">
        <v>3.507716453047345E-3</v>
      </c>
      <c r="DS75" s="40">
        <v>7.2547115522946341E-3</v>
      </c>
      <c r="DT75" s="40">
        <v>7.2409588182008227E-3</v>
      </c>
      <c r="DU75" s="40">
        <v>3.0135681980480839E-3</v>
      </c>
      <c r="DV75" s="40">
        <v>3.0603354389022001E-4</v>
      </c>
      <c r="DW75" s="40">
        <v>1.7006802721088437E-4</v>
      </c>
      <c r="DX75" s="40">
        <v>8.2989435457246619E-4</v>
      </c>
      <c r="DY75" s="40">
        <v>7.5691810748842775E-4</v>
      </c>
      <c r="DZ75" s="40">
        <v>1.154513888888889E-2</v>
      </c>
      <c r="EA75" s="40">
        <v>9.2173232125490976E-3</v>
      </c>
      <c r="EB75" s="40">
        <v>1.568784985182746E-2</v>
      </c>
      <c r="EC75" s="40">
        <v>4.8984179496967383E-3</v>
      </c>
      <c r="ED75" s="40">
        <v>4.4728982300884955E-3</v>
      </c>
      <c r="EE75" s="40">
        <v>0</v>
      </c>
      <c r="EF75" s="40">
        <v>1.3860752745495255E-3</v>
      </c>
      <c r="EG75" s="40">
        <v>3.4146403824005132E-3</v>
      </c>
      <c r="EI75" s="155" t="s">
        <v>101</v>
      </c>
      <c r="EJ75" s="40" t="s">
        <v>179</v>
      </c>
      <c r="EK75" s="54">
        <v>8.1979632762439259E-4</v>
      </c>
      <c r="EL75" s="40">
        <v>1.4578673623107648E-3</v>
      </c>
      <c r="EM75" s="40">
        <v>1.9140066207543687E-3</v>
      </c>
      <c r="EN75" s="40">
        <v>3.5506484758621203E-4</v>
      </c>
      <c r="EO75" s="40">
        <v>4.8326758314748202E-4</v>
      </c>
      <c r="EP75" s="40">
        <v>0</v>
      </c>
      <c r="EQ75" s="40">
        <v>3.7939095896988993E-3</v>
      </c>
      <c r="ER75" s="40">
        <v>2.2454491721225029E-3</v>
      </c>
      <c r="ES75" s="40">
        <v>0</v>
      </c>
      <c r="ET75" s="40">
        <v>0</v>
      </c>
      <c r="EU75" s="40">
        <v>0</v>
      </c>
      <c r="EV75" s="40">
        <v>2.6627866714370135E-3</v>
      </c>
      <c r="EW75" s="40">
        <v>1.390341334070812E-3</v>
      </c>
      <c r="EX75" s="40">
        <v>8.800031416814685E-4</v>
      </c>
      <c r="EY75" s="40">
        <v>9.8416857500708437E-4</v>
      </c>
      <c r="EZ75" s="40">
        <v>0</v>
      </c>
      <c r="FA75" s="40">
        <v>1.6747265770947007E-3</v>
      </c>
      <c r="FB75" s="40">
        <v>8.7244569120849822E-4</v>
      </c>
      <c r="FC75" s="40">
        <v>0</v>
      </c>
      <c r="FD75" s="40">
        <v>4.4109731877625281E-3</v>
      </c>
      <c r="FE75" s="40">
        <v>0</v>
      </c>
      <c r="FF75" s="40">
        <v>0</v>
      </c>
      <c r="FG75" s="40">
        <v>0</v>
      </c>
      <c r="FH75" s="40">
        <v>0</v>
      </c>
      <c r="FI75" s="40">
        <v>3.5629479402754017E-3</v>
      </c>
      <c r="FJ75" s="40">
        <v>1.4887327402369169E-3</v>
      </c>
      <c r="FK75" s="40">
        <v>0</v>
      </c>
      <c r="FL75" s="40">
        <v>0</v>
      </c>
      <c r="FM75" s="40">
        <v>1.4730297495919994E-3</v>
      </c>
      <c r="FN75" s="40">
        <v>9.2073635843438744E-4</v>
      </c>
      <c r="FO75" s="40">
        <v>8.1759922040875181E-4</v>
      </c>
      <c r="FP75" s="40">
        <v>0</v>
      </c>
      <c r="FQ75" s="40">
        <v>2.0690737739920998E-3</v>
      </c>
      <c r="FR75" s="40">
        <v>2.3278905007937151E-4</v>
      </c>
      <c r="FS75" s="40">
        <v>1.48753612742664E-3</v>
      </c>
      <c r="FT75" s="40">
        <v>0</v>
      </c>
      <c r="FU75" s="40">
        <v>2.2780931753883884E-3</v>
      </c>
      <c r="FV75" s="40">
        <v>1.1575451642938919E-3</v>
      </c>
      <c r="FW75" s="40">
        <v>7.0986640665647647E-4</v>
      </c>
      <c r="FX75" s="40">
        <v>0</v>
      </c>
      <c r="FY75" s="40">
        <v>9.9633778947511974E-4</v>
      </c>
      <c r="FZ75" s="40">
        <v>9.5961295046089747E-4</v>
      </c>
      <c r="GA75" s="40">
        <v>1.0454488652681083E-3</v>
      </c>
      <c r="GB75" s="40">
        <v>8.4988959993743951E-4</v>
      </c>
      <c r="GC75" s="40">
        <v>7.6881264650408032E-4</v>
      </c>
      <c r="GD75" s="40">
        <v>1.471073231368565E-3</v>
      </c>
      <c r="GE75" s="40">
        <v>0</v>
      </c>
      <c r="GF75" s="40">
        <v>1.6879698454473912E-3</v>
      </c>
      <c r="GG75" s="40">
        <v>8.1502466714037942E-4</v>
      </c>
      <c r="GH75" s="40">
        <v>0</v>
      </c>
      <c r="GI75" s="40">
        <v>4.8033344619267563E-4</v>
      </c>
      <c r="GJ75" s="40">
        <v>1.5723713276931451E-3</v>
      </c>
      <c r="GK75" s="40">
        <v>4.5277200534927251E-4</v>
      </c>
      <c r="GL75" s="40">
        <v>5.51792324044941E-4</v>
      </c>
      <c r="GM75" s="40">
        <v>5.326637839661747E-4</v>
      </c>
      <c r="GN75" s="40">
        <v>5.6756932265837915E-4</v>
      </c>
      <c r="GO75" s="40">
        <v>5.2979200205696361E-4</v>
      </c>
      <c r="GP75" s="40">
        <v>1.0864911263003209E-3</v>
      </c>
      <c r="GQ75" s="40">
        <v>1.9681191463957934E-3</v>
      </c>
      <c r="GR75" s="40">
        <v>1.2186645954306492E-3</v>
      </c>
      <c r="GS75" s="40">
        <v>4.4583601395525993E-3</v>
      </c>
      <c r="GT75" s="40">
        <v>1.0175362352255082E-3</v>
      </c>
      <c r="GU75" s="40">
        <v>1.6513201674510332E-3</v>
      </c>
      <c r="GV75" s="40">
        <v>9.8807063031097569E-4</v>
      </c>
      <c r="GW75" s="40">
        <v>9.9592815410145239E-4</v>
      </c>
      <c r="GX75" s="40">
        <v>5.5100724627437541E-4</v>
      </c>
      <c r="GY75" s="40">
        <v>2.1191144078676256E-3</v>
      </c>
      <c r="GZ75" s="40">
        <v>1.0880442915991844</v>
      </c>
      <c r="HA75" s="40">
        <v>1.0197555057528033E-2</v>
      </c>
      <c r="HB75" s="40">
        <v>3.0634917766007462E-3</v>
      </c>
      <c r="HC75" s="40">
        <v>1.4410484063683679E-3</v>
      </c>
      <c r="HD75" s="40">
        <v>1.8861838361502834E-3</v>
      </c>
      <c r="HE75" s="40">
        <v>4.9087056939973246E-4</v>
      </c>
      <c r="HF75" s="40">
        <v>9.9691172359768471E-5</v>
      </c>
      <c r="HG75" s="40">
        <v>6.7024875910929767E-3</v>
      </c>
      <c r="HH75" s="40">
        <v>1.3403094673661816E-3</v>
      </c>
      <c r="HI75" s="40">
        <v>1.0058497976358658E-2</v>
      </c>
      <c r="HJ75" s="40">
        <v>4.5219871892240426E-4</v>
      </c>
      <c r="HK75" s="40">
        <v>0</v>
      </c>
      <c r="HL75" s="40">
        <v>1.2226001974888227E-3</v>
      </c>
      <c r="HM75" s="40">
        <v>1.9239498069711044E-3</v>
      </c>
      <c r="HN75" s="40">
        <v>3.5609157537083574E-3</v>
      </c>
      <c r="HO75" s="40">
        <v>8.3794878546160259E-4</v>
      </c>
      <c r="HP75" s="40">
        <v>4.5912499031279842E-3</v>
      </c>
      <c r="HQ75" s="40">
        <v>1.0889718748050363E-3</v>
      </c>
      <c r="HR75" s="40">
        <v>4.5598295988772444E-4</v>
      </c>
      <c r="HS75" s="40">
        <v>1.7399052182946004E-3</v>
      </c>
      <c r="HT75" s="40">
        <v>1.3508109315955744E-3</v>
      </c>
      <c r="HU75" s="40">
        <v>2.7766823930229409E-3</v>
      </c>
      <c r="HV75" s="40">
        <v>9.0998916665331765E-3</v>
      </c>
      <c r="HW75" s="40">
        <v>7.5472750153049856E-3</v>
      </c>
      <c r="HX75" s="40">
        <v>3.982700198151441E-3</v>
      </c>
      <c r="HY75" s="40">
        <v>3.6846393445264603E-3</v>
      </c>
      <c r="HZ75" s="40">
        <v>7.3302566941957975E-3</v>
      </c>
      <c r="IA75" s="40">
        <v>7.2128474577902862E-3</v>
      </c>
      <c r="IB75" s="40">
        <v>3.2265978346256332E-3</v>
      </c>
      <c r="IC75" s="40">
        <v>5.8731746526189169E-4</v>
      </c>
      <c r="ID75" s="40">
        <v>6.517975454714746E-4</v>
      </c>
      <c r="IE75" s="40">
        <v>1.0170630504511462E-3</v>
      </c>
      <c r="IF75" s="40">
        <v>8.8128745898725556E-4</v>
      </c>
      <c r="IG75" s="40">
        <v>1.1979493202007327E-2</v>
      </c>
      <c r="IH75" s="40">
        <v>9.2399150601235446E-3</v>
      </c>
      <c r="II75" s="40">
        <v>1.54853265650188E-2</v>
      </c>
      <c r="IJ75" s="40">
        <v>5.1207011765710833E-3</v>
      </c>
      <c r="IK75" s="40">
        <v>4.7125669442348011E-3</v>
      </c>
      <c r="IL75" s="40">
        <v>3.7074925785723396E-4</v>
      </c>
      <c r="IM75" s="40">
        <v>2.387537563361285E-3</v>
      </c>
      <c r="IN75" s="40">
        <v>1.307322439540934</v>
      </c>
      <c r="IO75" s="40">
        <v>1.1484567575806206</v>
      </c>
    </row>
    <row r="76" spans="2:249" x14ac:dyDescent="0.15">
      <c r="B76" s="155" t="s">
        <v>102</v>
      </c>
      <c r="C76" s="41" t="s">
        <v>180</v>
      </c>
      <c r="D76" s="41">
        <v>0</v>
      </c>
      <c r="E76" s="41">
        <v>0</v>
      </c>
      <c r="F76" s="40">
        <v>0.56585593291337966</v>
      </c>
      <c r="G76" s="40">
        <v>0.43414406708662034</v>
      </c>
      <c r="H76" s="40">
        <v>0.63115548599492688</v>
      </c>
      <c r="I76" s="40">
        <v>0.44528306978250309</v>
      </c>
      <c r="J76" s="40">
        <v>4.323926976105574E-4</v>
      </c>
      <c r="K76" s="54">
        <v>6.5896702466404014E-2</v>
      </c>
      <c r="L76" s="40">
        <v>6.4007771601273675E-2</v>
      </c>
      <c r="U76" s="161" t="s">
        <v>8</v>
      </c>
      <c r="V76" s="181">
        <f>概要表【係数】!E161</f>
        <v>0.73269013460685883</v>
      </c>
      <c r="W76" s="181">
        <f>概要表【係数】!F161</f>
        <v>0.49783954515973372</v>
      </c>
      <c r="X76" s="181">
        <f>概要表【係数】!G161</f>
        <v>0.24888465718335065</v>
      </c>
      <c r="Y76" s="181">
        <f>概要表【係数】!H161</f>
        <v>6.3263476376705907E-8</v>
      </c>
      <c r="Z76" s="181">
        <f>概要表【係数】!I161</f>
        <v>5.8206282041943122E-8</v>
      </c>
      <c r="AB76" s="155" t="s">
        <v>102</v>
      </c>
      <c r="AC76" s="40" t="s">
        <v>180</v>
      </c>
      <c r="AD76" s="40">
        <v>2.6308866087871615E-6</v>
      </c>
      <c r="AE76" s="40">
        <v>8.450704225352112E-4</v>
      </c>
      <c r="AF76" s="40">
        <v>1.2310195227765728E-3</v>
      </c>
      <c r="AG76" s="40">
        <v>0</v>
      </c>
      <c r="AH76" s="40">
        <v>3.6724201248622841E-6</v>
      </c>
      <c r="AI76" s="40">
        <v>0</v>
      </c>
      <c r="AJ76" s="40">
        <v>1.3861386138613863E-3</v>
      </c>
      <c r="AK76" s="40">
        <v>7.3606634556187302E-4</v>
      </c>
      <c r="AL76" s="40">
        <v>0</v>
      </c>
      <c r="AM76" s="40">
        <v>0</v>
      </c>
      <c r="AN76" s="40">
        <v>0</v>
      </c>
      <c r="AO76" s="40">
        <v>2.0833333333333335E-4</v>
      </c>
      <c r="AP76" s="40">
        <v>2.4707412223667099E-4</v>
      </c>
      <c r="AQ76" s="40">
        <v>3.2520325203252032E-4</v>
      </c>
      <c r="AR76" s="40">
        <v>2.123464280297285E-4</v>
      </c>
      <c r="AS76" s="40">
        <v>0</v>
      </c>
      <c r="AT76" s="40">
        <v>6.6929133858267722E-4</v>
      </c>
      <c r="AU76" s="40">
        <v>6.9834413246940247E-4</v>
      </c>
      <c r="AV76" s="40">
        <v>0</v>
      </c>
      <c r="AW76" s="40">
        <v>5.849056603773585E-3</v>
      </c>
      <c r="AX76" s="40">
        <v>0</v>
      </c>
      <c r="AY76" s="40">
        <v>0</v>
      </c>
      <c r="AZ76" s="40">
        <v>0</v>
      </c>
      <c r="BA76" s="40">
        <v>0</v>
      </c>
      <c r="BB76" s="40">
        <v>3.9022356953391439E-3</v>
      </c>
      <c r="BC76" s="40">
        <v>1.5754166881676041E-3</v>
      </c>
      <c r="BD76" s="40">
        <v>0</v>
      </c>
      <c r="BE76" s="40">
        <v>0</v>
      </c>
      <c r="BF76" s="40">
        <v>5.0031269543464665E-5</v>
      </c>
      <c r="BG76" s="40">
        <v>7.4124757669061467E-5</v>
      </c>
      <c r="BH76" s="40">
        <v>4.5714285714285713E-4</v>
      </c>
      <c r="BI76" s="40">
        <v>0</v>
      </c>
      <c r="BJ76" s="40">
        <v>3.4559221200648996E-3</v>
      </c>
      <c r="BK76" s="40">
        <v>0</v>
      </c>
      <c r="BL76" s="40">
        <v>2.8310502283105023E-3</v>
      </c>
      <c r="BM76" s="40">
        <v>0</v>
      </c>
      <c r="BN76" s="40">
        <v>1.7328519855595668E-5</v>
      </c>
      <c r="BO76" s="40">
        <v>4.2372881355932206E-5</v>
      </c>
      <c r="BP76" s="40">
        <v>0</v>
      </c>
      <c r="BQ76" s="40">
        <v>0</v>
      </c>
      <c r="BR76" s="40">
        <v>3.8357345154537619E-4</v>
      </c>
      <c r="BS76" s="40">
        <v>1.1898323418063819E-4</v>
      </c>
      <c r="BT76" s="40">
        <v>7.6182838813151557E-5</v>
      </c>
      <c r="BU76" s="40">
        <v>2.5279403938265033E-4</v>
      </c>
      <c r="BV76" s="40">
        <v>2.651535238903325E-5</v>
      </c>
      <c r="BW76" s="40">
        <v>1.6679207424128417E-3</v>
      </c>
      <c r="BX76" s="40">
        <v>0</v>
      </c>
      <c r="BY76" s="40">
        <v>1.6412213740458015E-3</v>
      </c>
      <c r="BZ76" s="40">
        <v>2.2668727460072128E-4</v>
      </c>
      <c r="CA76" s="40">
        <v>0</v>
      </c>
      <c r="CB76" s="40">
        <v>8.264462809917356E-5</v>
      </c>
      <c r="CC76" s="40">
        <v>6.8745003996802557E-4</v>
      </c>
      <c r="CD76" s="40">
        <v>3.2258064516129032E-4</v>
      </c>
      <c r="CE76" s="40">
        <v>2.6915113871635614E-4</v>
      </c>
      <c r="CF76" s="40">
        <v>2.9354799661057983E-5</v>
      </c>
      <c r="CG76" s="40">
        <v>9.7825479344848786E-5</v>
      </c>
      <c r="CH76" s="40">
        <v>4.0892879104661179E-5</v>
      </c>
      <c r="CI76" s="40">
        <v>9.6726486104672981E-4</v>
      </c>
      <c r="CJ76" s="40">
        <v>6.830937121080894E-3</v>
      </c>
      <c r="CK76" s="40">
        <v>1.2496528742016107E-4</v>
      </c>
      <c r="CL76" s="40">
        <v>0</v>
      </c>
      <c r="CM76" s="40">
        <v>5.2191585652028164E-4</v>
      </c>
      <c r="CN76" s="40">
        <v>8.0106809078771701E-6</v>
      </c>
      <c r="CO76" s="40">
        <v>4.8239785098260985E-3</v>
      </c>
      <c r="CP76" s="40">
        <v>6.6729024943310653E-3</v>
      </c>
      <c r="CQ76" s="40">
        <v>8.186805623832465E-3</v>
      </c>
      <c r="CR76" s="40">
        <v>1.6181229773462784E-3</v>
      </c>
      <c r="CS76" s="40">
        <v>2.051589394447907E-3</v>
      </c>
      <c r="CT76" s="40">
        <v>0</v>
      </c>
      <c r="CU76" s="40">
        <v>1.5749656858539934E-3</v>
      </c>
      <c r="CV76" s="40">
        <v>3.2278489258308687E-3</v>
      </c>
      <c r="CW76" s="40">
        <v>1.1391292590589508E-4</v>
      </c>
      <c r="CX76" s="40">
        <v>0</v>
      </c>
      <c r="CY76" s="40">
        <v>0</v>
      </c>
      <c r="CZ76" s="40">
        <v>2.2609240115101781E-2</v>
      </c>
      <c r="DA76" s="40">
        <v>2.3227592080051094E-3</v>
      </c>
      <c r="DB76" s="40">
        <v>0</v>
      </c>
      <c r="DC76" s="40">
        <v>1.1606019151846785E-3</v>
      </c>
      <c r="DD76" s="40">
        <v>0</v>
      </c>
      <c r="DE76" s="40">
        <v>4.0776699029126213E-3</v>
      </c>
      <c r="DF76" s="40">
        <v>1.6102564102564102E-3</v>
      </c>
      <c r="DG76" s="40">
        <v>6.7462204858162057E-3</v>
      </c>
      <c r="DH76" s="40">
        <v>1.46842505706315E-3</v>
      </c>
      <c r="DI76" s="40">
        <v>7.9800796812749004E-3</v>
      </c>
      <c r="DJ76" s="40">
        <v>7.5937923760735267E-3</v>
      </c>
      <c r="DK76" s="40">
        <v>3.325833903942091E-4</v>
      </c>
      <c r="DL76" s="40">
        <v>2.7320954907161803E-3</v>
      </c>
      <c r="DM76" s="40">
        <v>1.4761631246410108E-3</v>
      </c>
      <c r="DN76" s="40">
        <v>1.623657908772581E-2</v>
      </c>
      <c r="DO76" s="40">
        <v>5.7862816250919893E-3</v>
      </c>
      <c r="DP76" s="40">
        <v>3.0228934889314101E-3</v>
      </c>
      <c r="DQ76" s="40">
        <v>3.3286023633222763E-3</v>
      </c>
      <c r="DR76" s="40">
        <v>6.6727700758566575E-3</v>
      </c>
      <c r="DS76" s="40">
        <v>4.9406560207164441E-3</v>
      </c>
      <c r="DT76" s="40">
        <v>4.2899449515713187E-3</v>
      </c>
      <c r="DU76" s="40">
        <v>4.5227326826945965E-5</v>
      </c>
      <c r="DV76" s="40">
        <v>5.358309736440862E-4</v>
      </c>
      <c r="DW76" s="40">
        <v>1.5306122448979591E-4</v>
      </c>
      <c r="DX76" s="40">
        <v>7.4570815450643779E-4</v>
      </c>
      <c r="DY76" s="40">
        <v>1.623718401661211E-4</v>
      </c>
      <c r="DZ76" s="40">
        <v>4.7075617283950613E-2</v>
      </c>
      <c r="EA76" s="40">
        <v>1.6036854136933707E-2</v>
      </c>
      <c r="EB76" s="40">
        <v>1.1891340138294369E-2</v>
      </c>
      <c r="EC76" s="40">
        <v>1.2706875344615514E-2</v>
      </c>
      <c r="ED76" s="40">
        <v>1.3446902654867256E-2</v>
      </c>
      <c r="EE76" s="40">
        <v>0</v>
      </c>
      <c r="EF76" s="40">
        <v>1.6702207058321782E-2</v>
      </c>
      <c r="EG76" s="40">
        <v>4.5865837272092199E-3</v>
      </c>
      <c r="EI76" s="155" t="s">
        <v>102</v>
      </c>
      <c r="EJ76" s="40" t="s">
        <v>180</v>
      </c>
      <c r="EK76" s="54">
        <v>1.3053471837785638E-4</v>
      </c>
      <c r="EL76" s="40">
        <v>4.7220742735499751E-4</v>
      </c>
      <c r="EM76" s="40">
        <v>6.4877306047110756E-4</v>
      </c>
      <c r="EN76" s="40">
        <v>8.9308438246788895E-5</v>
      </c>
      <c r="EO76" s="40">
        <v>1.2101313542357505E-4</v>
      </c>
      <c r="EP76" s="40">
        <v>0</v>
      </c>
      <c r="EQ76" s="40">
        <v>8.6239940802421784E-4</v>
      </c>
      <c r="ER76" s="40">
        <v>4.5187817546663977E-4</v>
      </c>
      <c r="ES76" s="40">
        <v>0</v>
      </c>
      <c r="ET76" s="40">
        <v>0</v>
      </c>
      <c r="EU76" s="40">
        <v>0</v>
      </c>
      <c r="EV76" s="40">
        <v>2.4255585766739317E-4</v>
      </c>
      <c r="EW76" s="40">
        <v>2.4735352266709343E-4</v>
      </c>
      <c r="EX76" s="40">
        <v>2.9307057918014995E-4</v>
      </c>
      <c r="EY76" s="40">
        <v>2.0252846800304322E-4</v>
      </c>
      <c r="EZ76" s="40">
        <v>0</v>
      </c>
      <c r="FA76" s="40">
        <v>4.0878819320055293E-4</v>
      </c>
      <c r="FB76" s="40">
        <v>4.4092933688040026E-4</v>
      </c>
      <c r="FC76" s="40">
        <v>0</v>
      </c>
      <c r="FD76" s="40">
        <v>3.0796080510427375E-3</v>
      </c>
      <c r="FE76" s="40">
        <v>0</v>
      </c>
      <c r="FF76" s="40">
        <v>0</v>
      </c>
      <c r="FG76" s="40">
        <v>0</v>
      </c>
      <c r="FH76" s="40">
        <v>0</v>
      </c>
      <c r="FI76" s="40">
        <v>1.7924222695921788E-3</v>
      </c>
      <c r="FJ76" s="40">
        <v>7.900369814199718E-4</v>
      </c>
      <c r="FK76" s="40">
        <v>0</v>
      </c>
      <c r="FL76" s="40">
        <v>0</v>
      </c>
      <c r="FM76" s="40">
        <v>1.564418898680279E-4</v>
      </c>
      <c r="FN76" s="40">
        <v>1.6742271670052596E-4</v>
      </c>
      <c r="FO76" s="40">
        <v>3.1466441545102621E-4</v>
      </c>
      <c r="FP76" s="40">
        <v>0</v>
      </c>
      <c r="FQ76" s="40">
        <v>1.8365348400602873E-3</v>
      </c>
      <c r="FR76" s="40">
        <v>1.6528911268143986E-4</v>
      </c>
      <c r="FS76" s="40">
        <v>1.4779307044660772E-3</v>
      </c>
      <c r="FT76" s="40">
        <v>0</v>
      </c>
      <c r="FU76" s="40">
        <v>1.2742656689026033E-4</v>
      </c>
      <c r="FV76" s="40">
        <v>4.5778995720642193E-4</v>
      </c>
      <c r="FW76" s="40">
        <v>1.3647378844931755E-4</v>
      </c>
      <c r="FX76" s="40">
        <v>0</v>
      </c>
      <c r="FY76" s="40">
        <v>3.2626681552906151E-4</v>
      </c>
      <c r="FZ76" s="40">
        <v>1.735411391893262E-4</v>
      </c>
      <c r="GA76" s="40">
        <v>1.7129650452907291E-4</v>
      </c>
      <c r="GB76" s="40">
        <v>2.331455334881802E-4</v>
      </c>
      <c r="GC76" s="40">
        <v>1.1789382692310909E-4</v>
      </c>
      <c r="GD76" s="40">
        <v>8.2298783096311143E-4</v>
      </c>
      <c r="GE76" s="40">
        <v>0</v>
      </c>
      <c r="GF76" s="40">
        <v>8.4010608541658783E-4</v>
      </c>
      <c r="GG76" s="40">
        <v>1.8652792656928394E-4</v>
      </c>
      <c r="GH76" s="40">
        <v>0</v>
      </c>
      <c r="GI76" s="40">
        <v>9.9087414768447271E-5</v>
      </c>
      <c r="GJ76" s="40">
        <v>4.1372979759333995E-4</v>
      </c>
      <c r="GK76" s="40">
        <v>2.3460905477980069E-4</v>
      </c>
      <c r="GL76" s="40">
        <v>1.9145445760012015E-4</v>
      </c>
      <c r="GM76" s="40">
        <v>7.2711953723269917E-5</v>
      </c>
      <c r="GN76" s="40">
        <v>1.042707093441307E-4</v>
      </c>
      <c r="GO76" s="40">
        <v>1.0179842095707094E-4</v>
      </c>
      <c r="GP76" s="40">
        <v>6.3708762439423775E-4</v>
      </c>
      <c r="GQ76" s="40">
        <v>3.4513753741804102E-3</v>
      </c>
      <c r="GR76" s="40">
        <v>1.8722309506913801E-4</v>
      </c>
      <c r="GS76" s="40">
        <v>2.7873195156167201E-4</v>
      </c>
      <c r="GT76" s="40">
        <v>4.1483707689739219E-4</v>
      </c>
      <c r="GU76" s="40">
        <v>2.0961195568487513E-4</v>
      </c>
      <c r="GV76" s="40">
        <v>2.2373522166113584E-3</v>
      </c>
      <c r="GW76" s="40">
        <v>3.0475396609006724E-3</v>
      </c>
      <c r="GX76" s="40">
        <v>3.8615231265539006E-3</v>
      </c>
      <c r="GY76" s="40">
        <v>7.9786282692998411E-4</v>
      </c>
      <c r="GZ76" s="40">
        <v>1.2068046618942101E-3</v>
      </c>
      <c r="HA76" s="40">
        <v>1.0004322532597474</v>
      </c>
      <c r="HB76" s="40">
        <v>8.5856332031509336E-4</v>
      </c>
      <c r="HC76" s="40">
        <v>1.5498103383042247E-3</v>
      </c>
      <c r="HD76" s="40">
        <v>2.5503002548445016E-4</v>
      </c>
      <c r="HE76" s="40">
        <v>1.0903176512023641E-4</v>
      </c>
      <c r="HF76" s="40">
        <v>7.6592028784738754E-5</v>
      </c>
      <c r="HG76" s="40">
        <v>1.0206188316380278E-2</v>
      </c>
      <c r="HH76" s="40">
        <v>1.1734853398795242E-3</v>
      </c>
      <c r="HI76" s="40">
        <v>3.3306508797828607E-4</v>
      </c>
      <c r="HJ76" s="40">
        <v>7.0474596908746555E-4</v>
      </c>
      <c r="HK76" s="40">
        <v>0</v>
      </c>
      <c r="HL76" s="40">
        <v>1.9093359967729978E-3</v>
      </c>
      <c r="HM76" s="40">
        <v>9.2949317437210116E-4</v>
      </c>
      <c r="HN76" s="40">
        <v>3.0759104144895879E-3</v>
      </c>
      <c r="HO76" s="40">
        <v>7.2241918470192332E-4</v>
      </c>
      <c r="HP76" s="40">
        <v>3.5965960887296704E-3</v>
      </c>
      <c r="HQ76" s="40">
        <v>3.7184768796950469E-3</v>
      </c>
      <c r="HR76" s="40">
        <v>2.0794005127686114E-4</v>
      </c>
      <c r="HS76" s="40">
        <v>1.8643961247709394E-3</v>
      </c>
      <c r="HT76" s="40">
        <v>9.3520727262178254E-4</v>
      </c>
      <c r="HU76" s="40">
        <v>7.1327373724253355E-3</v>
      </c>
      <c r="HV76" s="40">
        <v>2.6967966108409473E-3</v>
      </c>
      <c r="HW76" s="40">
        <v>1.4747293633445367E-3</v>
      </c>
      <c r="HX76" s="40">
        <v>1.6082099527583219E-3</v>
      </c>
      <c r="HY76" s="40">
        <v>3.170292535765827E-3</v>
      </c>
      <c r="HZ76" s="40">
        <v>2.4368747130105255E-3</v>
      </c>
      <c r="IA76" s="40">
        <v>2.0252861347174606E-3</v>
      </c>
      <c r="IB76" s="40">
        <v>1.7711674384130504E-4</v>
      </c>
      <c r="IC76" s="40">
        <v>3.6970151256566694E-4</v>
      </c>
      <c r="ID76" s="40">
        <v>1.1083724538854705E-3</v>
      </c>
      <c r="IE76" s="40">
        <v>4.1820313980301971E-4</v>
      </c>
      <c r="IF76" s="40">
        <v>1.2627989134268982E-4</v>
      </c>
      <c r="IG76" s="40">
        <v>2.0869482350406594E-2</v>
      </c>
      <c r="IH76" s="40">
        <v>7.199137698590252E-3</v>
      </c>
      <c r="II76" s="40">
        <v>5.4610132086667018E-3</v>
      </c>
      <c r="IJ76" s="40">
        <v>5.7365721735209395E-3</v>
      </c>
      <c r="IK76" s="40">
        <v>6.0212087548074389E-3</v>
      </c>
      <c r="IL76" s="40">
        <v>1.1998631452642168E-4</v>
      </c>
      <c r="IM76" s="40">
        <v>9.1461619035100201E-3</v>
      </c>
      <c r="IN76" s="40">
        <v>1.1454894621236855</v>
      </c>
      <c r="IO76" s="40">
        <v>1.0062897061380591</v>
      </c>
    </row>
    <row r="77" spans="2:249" x14ac:dyDescent="0.15">
      <c r="B77" s="163" t="s">
        <v>103</v>
      </c>
      <c r="C77" s="62" t="s">
        <v>181</v>
      </c>
      <c r="D77" s="62">
        <v>-42.669026588798609</v>
      </c>
      <c r="E77" s="62">
        <v>0</v>
      </c>
      <c r="F77" s="61">
        <v>0.52693379332556456</v>
      </c>
      <c r="G77" s="61">
        <v>0.47306620667443544</v>
      </c>
      <c r="H77" s="61">
        <v>0.69029006176546281</v>
      </c>
      <c r="I77" s="61">
        <v>0.45594814274684742</v>
      </c>
      <c r="J77" s="61">
        <v>0.17221536487157058</v>
      </c>
      <c r="K77" s="73">
        <v>0.12608840181864975</v>
      </c>
      <c r="L77" s="61">
        <v>0.11887170798661749</v>
      </c>
      <c r="U77" s="161" t="s">
        <v>881</v>
      </c>
      <c r="V77" s="181">
        <f>概要表【係数】!E162</f>
        <v>0.10996020596471827</v>
      </c>
      <c r="W77" s="181">
        <f>概要表【係数】!F162</f>
        <v>6.019548304551943E-2</v>
      </c>
      <c r="X77" s="181">
        <f>概要表【係数】!G162</f>
        <v>2.8323757386525348E-2</v>
      </c>
      <c r="Y77" s="181">
        <f>概要表【係数】!H162</f>
        <v>7.9125870944310233E-9</v>
      </c>
      <c r="Z77" s="181">
        <f>概要表【係数】!I162</f>
        <v>7.2248155276858899E-9</v>
      </c>
      <c r="AB77" s="163" t="s">
        <v>103</v>
      </c>
      <c r="AC77" s="61" t="s">
        <v>181</v>
      </c>
      <c r="AD77" s="61">
        <v>8.1012891344383053E-2</v>
      </c>
      <c r="AE77" s="61">
        <v>5.7957746478873244E-2</v>
      </c>
      <c r="AF77" s="61">
        <v>4.5618221258134493E-2</v>
      </c>
      <c r="AG77" s="61">
        <v>2.5000000000000001E-2</v>
      </c>
      <c r="AH77" s="61">
        <v>3.9248378014444855E-2</v>
      </c>
      <c r="AI77" s="61">
        <v>0</v>
      </c>
      <c r="AJ77" s="61">
        <v>2.1089108910891087E-2</v>
      </c>
      <c r="AK77" s="61">
        <v>7.9240756165574175E-2</v>
      </c>
      <c r="AL77" s="61">
        <v>0</v>
      </c>
      <c r="AM77" s="61">
        <v>0</v>
      </c>
      <c r="AN77" s="61">
        <v>0</v>
      </c>
      <c r="AO77" s="61">
        <v>5.9166666666666666E-2</v>
      </c>
      <c r="AP77" s="61">
        <v>8.5305591677503248E-2</v>
      </c>
      <c r="AQ77" s="61">
        <v>6.008130081300813E-2</v>
      </c>
      <c r="AR77" s="61">
        <v>7.107689974215077E-2</v>
      </c>
      <c r="AS77" s="61">
        <v>0</v>
      </c>
      <c r="AT77" s="61">
        <v>8.6259842519685034E-2</v>
      </c>
      <c r="AU77" s="61">
        <v>6.9330453563714894E-2</v>
      </c>
      <c r="AV77" s="61">
        <v>0</v>
      </c>
      <c r="AW77" s="61">
        <v>2.731132075471698E-2</v>
      </c>
      <c r="AX77" s="61">
        <v>0</v>
      </c>
      <c r="AY77" s="61">
        <v>0</v>
      </c>
      <c r="AZ77" s="61">
        <v>0</v>
      </c>
      <c r="BA77" s="61">
        <v>0</v>
      </c>
      <c r="BB77" s="61">
        <v>4.0288745737021597E-2</v>
      </c>
      <c r="BC77" s="61">
        <v>5.6335208215078182E-2</v>
      </c>
      <c r="BD77" s="61">
        <v>0</v>
      </c>
      <c r="BE77" s="61">
        <v>0</v>
      </c>
      <c r="BF77" s="61">
        <v>5.7667292057535957E-2</v>
      </c>
      <c r="BG77" s="61">
        <v>4.7921085642604631E-2</v>
      </c>
      <c r="BH77" s="61">
        <v>9.0514285714285714E-2</v>
      </c>
      <c r="BI77" s="61">
        <v>0</v>
      </c>
      <c r="BJ77" s="61">
        <v>3.1362898864250949E-2</v>
      </c>
      <c r="BK77" s="61">
        <v>4.9999999999999996E-2</v>
      </c>
      <c r="BL77" s="61">
        <v>4.4429223744292243E-2</v>
      </c>
      <c r="BM77" s="61">
        <v>0</v>
      </c>
      <c r="BN77" s="61">
        <v>1.4990132370637786E-2</v>
      </c>
      <c r="BO77" s="61">
        <v>3.9915254237288138E-2</v>
      </c>
      <c r="BP77" s="61">
        <v>7.4637156841881255E-2</v>
      </c>
      <c r="BQ77" s="61">
        <v>0</v>
      </c>
      <c r="BR77" s="61">
        <v>4.6375446373599312E-2</v>
      </c>
      <c r="BS77" s="61">
        <v>4.8804759329367224E-2</v>
      </c>
      <c r="BT77" s="61">
        <v>4.2739909115209834E-2</v>
      </c>
      <c r="BU77" s="61">
        <v>4.4072201525634201E-2</v>
      </c>
      <c r="BV77" s="61">
        <v>3.9631966908840223E-2</v>
      </c>
      <c r="BW77" s="61">
        <v>4.647604715324806E-2</v>
      </c>
      <c r="BX77" s="61">
        <v>0</v>
      </c>
      <c r="BY77" s="61">
        <v>4.4513358778625951E-2</v>
      </c>
      <c r="BZ77" s="61">
        <v>4.9698608964451316E-2</v>
      </c>
      <c r="CA77" s="61">
        <v>0</v>
      </c>
      <c r="CB77" s="61">
        <v>3.7148760330578512E-2</v>
      </c>
      <c r="CC77" s="61">
        <v>5.3490077503214814E-2</v>
      </c>
      <c r="CD77" s="61">
        <v>4.3548387096774194E-2</v>
      </c>
      <c r="CE77" s="61">
        <v>3.8343685300207035E-2</v>
      </c>
      <c r="CF77" s="61">
        <v>1.8577654037041522E-2</v>
      </c>
      <c r="CG77" s="61">
        <v>1.7443680474034322E-2</v>
      </c>
      <c r="CH77" s="61">
        <v>5.3791046611732875E-2</v>
      </c>
      <c r="CI77" s="61">
        <v>5.7990199324548047E-2</v>
      </c>
      <c r="CJ77" s="61">
        <v>4.2879785206998096E-2</v>
      </c>
      <c r="CK77" s="61">
        <v>7.488475423493475E-2</v>
      </c>
      <c r="CL77" s="61">
        <v>5.7429445766746003E-3</v>
      </c>
      <c r="CM77" s="61">
        <v>6.0376089507207513E-2</v>
      </c>
      <c r="CN77" s="61">
        <v>7.2234979973297725E-2</v>
      </c>
      <c r="CO77" s="61">
        <v>4.1471087233140108E-2</v>
      </c>
      <c r="CP77" s="61">
        <v>3.9881519274376415E-2</v>
      </c>
      <c r="CQ77" s="61">
        <v>1.7475436699111852E-2</v>
      </c>
      <c r="CR77" s="61">
        <v>2.4459795867562858E-2</v>
      </c>
      <c r="CS77" s="61">
        <v>1.7341420146713332E-2</v>
      </c>
      <c r="CT77" s="61">
        <v>1.6592368719304872E-2</v>
      </c>
      <c r="CU77" s="61">
        <v>1.0654113408252551E-2</v>
      </c>
      <c r="CV77" s="61">
        <v>5.3544302148338264E-3</v>
      </c>
      <c r="CW77" s="61">
        <v>1.4680232558139535E-3</v>
      </c>
      <c r="CX77" s="61">
        <v>3.0553958714397704E-3</v>
      </c>
      <c r="CY77" s="61">
        <v>7.0826718769080468E-4</v>
      </c>
      <c r="CZ77" s="61">
        <v>2.671586912501332E-3</v>
      </c>
      <c r="DA77" s="61">
        <v>1.3075154353842879E-2</v>
      </c>
      <c r="DB77" s="61">
        <v>0.11102005320237364</v>
      </c>
      <c r="DC77" s="61">
        <v>9.6508891928864578E-3</v>
      </c>
      <c r="DD77" s="61">
        <v>0</v>
      </c>
      <c r="DE77" s="61">
        <v>7.8640776699029132E-3</v>
      </c>
      <c r="DF77" s="61">
        <v>7.4666666666666666E-3</v>
      </c>
      <c r="DG77" s="61">
        <v>1.598267368778665E-2</v>
      </c>
      <c r="DH77" s="61">
        <v>6.3860005072279985E-3</v>
      </c>
      <c r="DI77" s="61">
        <v>4.7250996015936256E-3</v>
      </c>
      <c r="DJ77" s="61">
        <v>4.1901461503691421E-3</v>
      </c>
      <c r="DK77" s="61">
        <v>1.3951873227037073E-2</v>
      </c>
      <c r="DL77" s="61">
        <v>5.3448275862068972E-3</v>
      </c>
      <c r="DM77" s="61">
        <v>2.7983917288914417E-2</v>
      </c>
      <c r="DN77" s="61">
        <v>7.0947058414303271E-3</v>
      </c>
      <c r="DO77" s="61">
        <v>9.1262973583373513E-3</v>
      </c>
      <c r="DP77" s="61">
        <v>3.5930827932022902E-2</v>
      </c>
      <c r="DQ77" s="61">
        <v>6.5051621641349228E-2</v>
      </c>
      <c r="DR77" s="61">
        <v>1.9228354695265501E-2</v>
      </c>
      <c r="DS77" s="61">
        <v>3.4573802330599909E-2</v>
      </c>
      <c r="DT77" s="61">
        <v>2.4256497805031009E-2</v>
      </c>
      <c r="DU77" s="61">
        <v>4.6604379909545343E-2</v>
      </c>
      <c r="DV77" s="61">
        <v>1.3365279895447614E-2</v>
      </c>
      <c r="DW77" s="61">
        <v>7.3809523809523804E-3</v>
      </c>
      <c r="DX77" s="61">
        <v>6.3551089468471447E-2</v>
      </c>
      <c r="DY77" s="61">
        <v>9.4655861104301544E-3</v>
      </c>
      <c r="DZ77" s="61">
        <v>5.221257716049383E-2</v>
      </c>
      <c r="EA77" s="61">
        <v>0.12303231999191684</v>
      </c>
      <c r="EB77" s="61">
        <v>3.1018109976950939E-2</v>
      </c>
      <c r="EC77" s="61">
        <v>2.1030241336896127E-2</v>
      </c>
      <c r="ED77" s="61">
        <v>2.823561946902655E-2</v>
      </c>
      <c r="EE77" s="61">
        <v>0.22681271477663228</v>
      </c>
      <c r="EF77" s="61">
        <v>1.0058641646230942E-2</v>
      </c>
      <c r="EG77" s="61">
        <v>2.9209300715584894E-2</v>
      </c>
      <c r="EI77" s="163" t="s">
        <v>103</v>
      </c>
      <c r="EJ77" s="61" t="s">
        <v>181</v>
      </c>
      <c r="EK77" s="73">
        <v>4.2593908449942264E-2</v>
      </c>
      <c r="EL77" s="61">
        <v>2.9742158819164453E-2</v>
      </c>
      <c r="EM77" s="61">
        <v>2.348372707273011E-2</v>
      </c>
      <c r="EN77" s="61">
        <v>1.4085744779866171E-2</v>
      </c>
      <c r="EO77" s="61">
        <v>2.1325881174044235E-2</v>
      </c>
      <c r="EP77" s="61">
        <v>0</v>
      </c>
      <c r="EQ77" s="61">
        <v>2.6062383136303987E-2</v>
      </c>
      <c r="ER77" s="61">
        <v>4.0490767158490336E-2</v>
      </c>
      <c r="ES77" s="61">
        <v>0</v>
      </c>
      <c r="ET77" s="61">
        <v>0</v>
      </c>
      <c r="EU77" s="61">
        <v>0</v>
      </c>
      <c r="EV77" s="61">
        <v>2.9823885991218275E-2</v>
      </c>
      <c r="EW77" s="61">
        <v>4.1843167979155008E-2</v>
      </c>
      <c r="EX77" s="61">
        <v>3.0499374770921846E-2</v>
      </c>
      <c r="EY77" s="61">
        <v>3.5843410076600787E-2</v>
      </c>
      <c r="EZ77" s="61">
        <v>0</v>
      </c>
      <c r="FA77" s="61">
        <v>4.1899085469858766E-2</v>
      </c>
      <c r="FB77" s="61">
        <v>3.4260713821085961E-2</v>
      </c>
      <c r="FC77" s="61">
        <v>0</v>
      </c>
      <c r="FD77" s="61">
        <v>1.5434909768795E-2</v>
      </c>
      <c r="FE77" s="61">
        <v>0</v>
      </c>
      <c r="FF77" s="61">
        <v>0</v>
      </c>
      <c r="FG77" s="61">
        <v>0</v>
      </c>
      <c r="FH77" s="61">
        <v>0</v>
      </c>
      <c r="FI77" s="61">
        <v>2.0106822100111426E-2</v>
      </c>
      <c r="FJ77" s="61">
        <v>2.8028442945046594E-2</v>
      </c>
      <c r="FK77" s="61">
        <v>0</v>
      </c>
      <c r="FL77" s="61">
        <v>0</v>
      </c>
      <c r="FM77" s="61">
        <v>2.8421985519648717E-2</v>
      </c>
      <c r="FN77" s="61">
        <v>2.3836063012847696E-2</v>
      </c>
      <c r="FO77" s="61">
        <v>4.502299256687245E-2</v>
      </c>
      <c r="FP77" s="61">
        <v>0</v>
      </c>
      <c r="FQ77" s="61">
        <v>1.9043679552210837E-2</v>
      </c>
      <c r="FR77" s="61">
        <v>2.497199544720197E-2</v>
      </c>
      <c r="FS77" s="61">
        <v>2.2742271939651705E-2</v>
      </c>
      <c r="FT77" s="61">
        <v>0</v>
      </c>
      <c r="FU77" s="61">
        <v>8.3109088523757105E-3</v>
      </c>
      <c r="FV77" s="61">
        <v>2.1100170302895432E-2</v>
      </c>
      <c r="FW77" s="61">
        <v>3.7467043392627748E-2</v>
      </c>
      <c r="FX77" s="61">
        <v>0</v>
      </c>
      <c r="FY77" s="61">
        <v>2.3093798642911622E-2</v>
      </c>
      <c r="FZ77" s="61">
        <v>2.6115747354504379E-2</v>
      </c>
      <c r="GA77" s="61">
        <v>2.2843659832650076E-2</v>
      </c>
      <c r="GB77" s="61">
        <v>2.2715920456238138E-2</v>
      </c>
      <c r="GC77" s="61">
        <v>2.0453925941818628E-2</v>
      </c>
      <c r="GD77" s="61">
        <v>2.3678860395654779E-2</v>
      </c>
      <c r="GE77" s="61">
        <v>0</v>
      </c>
      <c r="GF77" s="61">
        <v>2.2337799217266183E-2</v>
      </c>
      <c r="GG77" s="61">
        <v>2.4884820987644354E-2</v>
      </c>
      <c r="GH77" s="61">
        <v>0</v>
      </c>
      <c r="GI77" s="61">
        <v>1.8343345657144208E-2</v>
      </c>
      <c r="GJ77" s="61">
        <v>2.6556123266808035E-2</v>
      </c>
      <c r="GK77" s="61">
        <v>2.1486240148592219E-2</v>
      </c>
      <c r="GL77" s="61">
        <v>1.9177421193130283E-2</v>
      </c>
      <c r="GM77" s="61">
        <v>1.5036355343426983E-2</v>
      </c>
      <c r="GN77" s="61">
        <v>1.443161523095327E-2</v>
      </c>
      <c r="GO77" s="61">
        <v>3.0112576461655161E-2</v>
      </c>
      <c r="GP77" s="61">
        <v>3.0266150227951455E-2</v>
      </c>
      <c r="GQ77" s="61">
        <v>2.4305021488609867E-2</v>
      </c>
      <c r="GR77" s="61">
        <v>3.8669385251125732E-2</v>
      </c>
      <c r="GS77" s="61">
        <v>5.0659442047414514E-3</v>
      </c>
      <c r="GT77" s="61">
        <v>3.0905078619824906E-2</v>
      </c>
      <c r="GU77" s="61">
        <v>3.6816310377307995E-2</v>
      </c>
      <c r="GV77" s="61">
        <v>2.2528858597477667E-2</v>
      </c>
      <c r="GW77" s="61">
        <v>2.0975171449343841E-2</v>
      </c>
      <c r="GX77" s="61">
        <v>1.0202326031520992E-2</v>
      </c>
      <c r="GY77" s="61">
        <v>1.3132971104334189E-2</v>
      </c>
      <c r="GZ77" s="61">
        <v>1.1911532170181059E-2</v>
      </c>
      <c r="HA77" s="61">
        <v>1.1130417796739352E-2</v>
      </c>
      <c r="HB77" s="61">
        <v>1.0079338331684513</v>
      </c>
      <c r="HC77" s="61">
        <v>4.035406949640042E-3</v>
      </c>
      <c r="HD77" s="61">
        <v>1.9363612492278731E-3</v>
      </c>
      <c r="HE77" s="61">
        <v>2.4694218327046022E-3</v>
      </c>
      <c r="HF77" s="61">
        <v>8.8718789744624601E-4</v>
      </c>
      <c r="HG77" s="61">
        <v>3.5194786350427813E-3</v>
      </c>
      <c r="HH77" s="61">
        <v>7.5865849191348762E-3</v>
      </c>
      <c r="HI77" s="61">
        <v>5.8021142108318866E-2</v>
      </c>
      <c r="HJ77" s="61">
        <v>5.6045264029694879E-3</v>
      </c>
      <c r="HK77" s="61">
        <v>0</v>
      </c>
      <c r="HL77" s="61">
        <v>5.3644048266403028E-3</v>
      </c>
      <c r="HM77" s="61">
        <v>5.3612053688698565E-3</v>
      </c>
      <c r="HN77" s="61">
        <v>9.1752887678455373E-3</v>
      </c>
      <c r="HO77" s="61">
        <v>4.3058817954391175E-3</v>
      </c>
      <c r="HP77" s="61">
        <v>3.6778883059828422E-3</v>
      </c>
      <c r="HQ77" s="61">
        <v>4.4643927498451029E-3</v>
      </c>
      <c r="HR77" s="61">
        <v>8.4158448958417745E-3</v>
      </c>
      <c r="HS77" s="61">
        <v>4.5615732526765821E-3</v>
      </c>
      <c r="HT77" s="61">
        <v>1.5499625806809922E-2</v>
      </c>
      <c r="HU77" s="61">
        <v>4.7686257409192204E-3</v>
      </c>
      <c r="HV77" s="61">
        <v>5.9145460683185198E-3</v>
      </c>
      <c r="HW77" s="61">
        <v>1.9223484230155512E-2</v>
      </c>
      <c r="HX77" s="61">
        <v>3.2233028943623669E-2</v>
      </c>
      <c r="HY77" s="61">
        <v>1.070929900682272E-2</v>
      </c>
      <c r="HZ77" s="61">
        <v>1.8733706769029013E-2</v>
      </c>
      <c r="IA77" s="61">
        <v>1.3552077914420832E-2</v>
      </c>
      <c r="IB77" s="61">
        <v>2.4570786343288169E-2</v>
      </c>
      <c r="IC77" s="61">
        <v>9.480522652591793E-3</v>
      </c>
      <c r="ID77" s="61">
        <v>6.0005640746727696E-3</v>
      </c>
      <c r="IE77" s="61">
        <v>3.2756754283312352E-2</v>
      </c>
      <c r="IF77" s="61">
        <v>5.629367949695813E-3</v>
      </c>
      <c r="IG77" s="61">
        <v>2.9216545106191632E-2</v>
      </c>
      <c r="IH77" s="61">
        <v>6.1207712907088596E-2</v>
      </c>
      <c r="II77" s="61">
        <v>1.7183143126960638E-2</v>
      </c>
      <c r="IJ77" s="61">
        <v>1.273166203702935E-2</v>
      </c>
      <c r="IK77" s="61">
        <v>1.5951946103099943E-2</v>
      </c>
      <c r="IL77" s="61">
        <v>0.10875605433922132</v>
      </c>
      <c r="IM77" s="61">
        <v>7.3595055503536799E-3</v>
      </c>
      <c r="IN77" s="61">
        <v>2.8824182536289076</v>
      </c>
      <c r="IO77" s="61">
        <v>2.5321470980917855</v>
      </c>
    </row>
    <row r="78" spans="2:249" x14ac:dyDescent="0.15">
      <c r="B78" s="155" t="s">
        <v>104</v>
      </c>
      <c r="C78" s="41" t="s">
        <v>182</v>
      </c>
      <c r="D78" s="41">
        <v>0</v>
      </c>
      <c r="E78" s="40">
        <v>0</v>
      </c>
      <c r="F78" s="40">
        <v>0.38828626834506053</v>
      </c>
      <c r="G78" s="120">
        <v>0.61171373165493947</v>
      </c>
      <c r="H78" s="120">
        <v>0.67727998749299734</v>
      </c>
      <c r="I78" s="120">
        <v>0.3162864624724781</v>
      </c>
      <c r="J78" s="40">
        <v>6.6361162860794631E-2</v>
      </c>
      <c r="K78" s="81">
        <v>4.8503719530466276E-2</v>
      </c>
      <c r="L78" s="120">
        <v>4.640619096629623E-2</v>
      </c>
      <c r="U78" s="161" t="s">
        <v>882</v>
      </c>
      <c r="V78" s="181">
        <f>概要表【係数】!E163</f>
        <v>7.9480533345745633E-2</v>
      </c>
      <c r="W78" s="181">
        <f>概要表【係数】!F163</f>
        <v>4.7586273355517135E-2</v>
      </c>
      <c r="X78" s="181">
        <f>概要表【係数】!G163</f>
        <v>2.5082507141311439E-2</v>
      </c>
      <c r="Y78" s="181">
        <f>概要表【係数】!H163</f>
        <v>7.54189577057173E-9</v>
      </c>
      <c r="Z78" s="181">
        <f>概要表【係数】!I163</f>
        <v>6.7374052367919137E-9</v>
      </c>
      <c r="AB78" s="155" t="s">
        <v>104</v>
      </c>
      <c r="AC78" s="40" t="s">
        <v>182</v>
      </c>
      <c r="AD78" s="40">
        <v>3.6122073138647724E-3</v>
      </c>
      <c r="AE78" s="40">
        <v>4.0845070422535212E-3</v>
      </c>
      <c r="AF78" s="40">
        <v>1.5309110629067245E-2</v>
      </c>
      <c r="AG78" s="40">
        <v>0.01</v>
      </c>
      <c r="AH78" s="40">
        <v>8.7183253764230619E-3</v>
      </c>
      <c r="AI78" s="40">
        <v>0</v>
      </c>
      <c r="AJ78" s="40">
        <v>4.9306930693069309E-2</v>
      </c>
      <c r="AK78" s="40">
        <v>4.4522507514576466E-3</v>
      </c>
      <c r="AL78" s="40">
        <v>0</v>
      </c>
      <c r="AM78" s="40">
        <v>0</v>
      </c>
      <c r="AN78" s="40">
        <v>0</v>
      </c>
      <c r="AO78" s="40">
        <v>1.5208333333333332E-2</v>
      </c>
      <c r="AP78" s="40">
        <v>1.7672301690507153E-2</v>
      </c>
      <c r="AQ78" s="40">
        <v>7.8048780487804878E-3</v>
      </c>
      <c r="AR78" s="40">
        <v>1.2806006370392841E-2</v>
      </c>
      <c r="AS78" s="40">
        <v>0</v>
      </c>
      <c r="AT78" s="40">
        <v>9.5669291338582683E-3</v>
      </c>
      <c r="AU78" s="40">
        <v>9.3160547156227493E-3</v>
      </c>
      <c r="AV78" s="40">
        <v>0</v>
      </c>
      <c r="AW78" s="40">
        <v>7.0754716981132077E-3</v>
      </c>
      <c r="AX78" s="40">
        <v>0</v>
      </c>
      <c r="AY78" s="40">
        <v>0</v>
      </c>
      <c r="AZ78" s="40">
        <v>0</v>
      </c>
      <c r="BA78" s="40">
        <v>0</v>
      </c>
      <c r="BB78" s="40">
        <v>6.3099658961727929E-3</v>
      </c>
      <c r="BC78" s="40">
        <v>6.736157696475566E-3</v>
      </c>
      <c r="BD78" s="40">
        <v>0</v>
      </c>
      <c r="BE78" s="40">
        <v>0</v>
      </c>
      <c r="BF78" s="40">
        <v>3.5417969564311026E-3</v>
      </c>
      <c r="BG78" s="40">
        <v>5.013114380202988E-3</v>
      </c>
      <c r="BH78" s="40">
        <v>5.8857142857142858E-3</v>
      </c>
      <c r="BI78" s="40">
        <v>0</v>
      </c>
      <c r="BJ78" s="40">
        <v>9.7728501892915091E-3</v>
      </c>
      <c r="BK78" s="40">
        <v>0.02</v>
      </c>
      <c r="BL78" s="40">
        <v>9.178082191780821E-3</v>
      </c>
      <c r="BM78" s="40">
        <v>0</v>
      </c>
      <c r="BN78" s="40">
        <v>3.6404332129963898E-3</v>
      </c>
      <c r="BO78" s="40">
        <v>7.5847457627118645E-3</v>
      </c>
      <c r="BP78" s="40">
        <v>6.3822089806341775E-3</v>
      </c>
      <c r="BQ78" s="40">
        <v>0</v>
      </c>
      <c r="BR78" s="40">
        <v>9.1386528752616675E-3</v>
      </c>
      <c r="BS78" s="40">
        <v>1.4310438074634939E-2</v>
      </c>
      <c r="BT78" s="40">
        <v>1.0363539160652233E-2</v>
      </c>
      <c r="BU78" s="40">
        <v>7.407308852226362E-3</v>
      </c>
      <c r="BV78" s="40">
        <v>7.0822506231107817E-3</v>
      </c>
      <c r="BW78" s="40">
        <v>1.2509405568096313E-2</v>
      </c>
      <c r="BX78" s="40">
        <v>0</v>
      </c>
      <c r="BY78" s="40">
        <v>6.5362595419847323E-3</v>
      </c>
      <c r="BZ78" s="40">
        <v>5.5280783101494075E-3</v>
      </c>
      <c r="CA78" s="40">
        <v>0</v>
      </c>
      <c r="CB78" s="40">
        <v>5.7851239669421484E-3</v>
      </c>
      <c r="CC78" s="40">
        <v>6.4237305807527895E-3</v>
      </c>
      <c r="CD78" s="40">
        <v>6.4516129032258064E-3</v>
      </c>
      <c r="CE78" s="40">
        <v>8.3229813664596267E-3</v>
      </c>
      <c r="CF78" s="40">
        <v>3.7510591938022032E-3</v>
      </c>
      <c r="CG78" s="40">
        <v>2.9484998762208223E-3</v>
      </c>
      <c r="CH78" s="40">
        <v>3.2747355798794734E-3</v>
      </c>
      <c r="CI78" s="40">
        <v>1.4544732136944571E-2</v>
      </c>
      <c r="CJ78" s="40">
        <v>9.7748137883249611E-3</v>
      </c>
      <c r="CK78" s="40">
        <v>2.5445709525131907E-2</v>
      </c>
      <c r="CL78" s="40">
        <v>2.31553893233594E-3</v>
      </c>
      <c r="CM78" s="40">
        <v>1.1629651357693596E-2</v>
      </c>
      <c r="CN78" s="40">
        <v>7.2429906542056076E-3</v>
      </c>
      <c r="CO78" s="40">
        <v>1.7044394175031813E-2</v>
      </c>
      <c r="CP78" s="40">
        <v>1.491439909297052E-2</v>
      </c>
      <c r="CQ78" s="40">
        <v>1.8210533215350835E-2</v>
      </c>
      <c r="CR78" s="40">
        <v>5.7144635299975098E-3</v>
      </c>
      <c r="CS78" s="40">
        <v>2.2961116172028576E-2</v>
      </c>
      <c r="CT78" s="40">
        <v>4.1045388310216417E-2</v>
      </c>
      <c r="CU78" s="40">
        <v>1.6448753967573133E-2</v>
      </c>
      <c r="CV78" s="40">
        <v>4.3487238948890651E-2</v>
      </c>
      <c r="CW78" s="40">
        <v>9.3271362898864257E-2</v>
      </c>
      <c r="CX78" s="40">
        <v>6.4948523647765877E-2</v>
      </c>
      <c r="CY78" s="40">
        <v>7.5142141897667603E-2</v>
      </c>
      <c r="CZ78" s="40">
        <v>4.7399019503357134E-2</v>
      </c>
      <c r="DA78" s="40">
        <v>1.0176282733659784E-2</v>
      </c>
      <c r="DB78" s="40">
        <v>4.2322999795375488E-2</v>
      </c>
      <c r="DC78" s="40">
        <v>2.1580848153214774E-2</v>
      </c>
      <c r="DD78" s="40">
        <v>0</v>
      </c>
      <c r="DE78" s="40">
        <v>1.8349514563106795E-2</v>
      </c>
      <c r="DF78" s="40">
        <v>4.7384615384615386E-3</v>
      </c>
      <c r="DG78" s="40">
        <v>1.1220485816205199E-2</v>
      </c>
      <c r="DH78" s="40">
        <v>7.7352269845295456E-4</v>
      </c>
      <c r="DI78" s="40">
        <v>8.2390438247011959E-3</v>
      </c>
      <c r="DJ78" s="40">
        <v>7.2201295766159412E-3</v>
      </c>
      <c r="DK78" s="40">
        <v>4.1426195832925759E-3</v>
      </c>
      <c r="DL78" s="40">
        <v>4.0848806366047749E-3</v>
      </c>
      <c r="DM78" s="40">
        <v>4.3193566915565767E-3</v>
      </c>
      <c r="DN78" s="40">
        <v>1.5617767780534749E-2</v>
      </c>
      <c r="DO78" s="40">
        <v>1.0813180399421423E-2</v>
      </c>
      <c r="DP78" s="40">
        <v>2.7221091959673577E-3</v>
      </c>
      <c r="DQ78" s="40">
        <v>5.2010932595842694E-3</v>
      </c>
      <c r="DR78" s="40">
        <v>3.3824221815328279E-2</v>
      </c>
      <c r="DS78" s="40">
        <v>2.2664005179110918E-2</v>
      </c>
      <c r="DT78" s="40">
        <v>5.4031077973660377E-3</v>
      </c>
      <c r="DU78" s="40">
        <v>3.7201856700785525E-2</v>
      </c>
      <c r="DV78" s="40">
        <v>3.7215203659333479E-2</v>
      </c>
      <c r="DW78" s="40">
        <v>1.9727891156462582E-3</v>
      </c>
      <c r="DX78" s="40">
        <v>7.587900297127765E-3</v>
      </c>
      <c r="DY78" s="40">
        <v>3.9564797323604481E-3</v>
      </c>
      <c r="DZ78" s="40">
        <v>1.984375E-2</v>
      </c>
      <c r="EA78" s="40">
        <v>5.6683127675966503E-3</v>
      </c>
      <c r="EB78" s="40">
        <v>2.5472505762265392E-3</v>
      </c>
      <c r="EC78" s="40">
        <v>9.4710947109471096E-3</v>
      </c>
      <c r="ED78" s="40">
        <v>5.0149336283185839E-3</v>
      </c>
      <c r="EE78" s="40">
        <v>0</v>
      </c>
      <c r="EF78" s="40">
        <v>2.8553150655720228E-3</v>
      </c>
      <c r="EG78" s="40">
        <v>2.0165585212504177E-2</v>
      </c>
      <c r="EI78" s="155" t="s">
        <v>104</v>
      </c>
      <c r="EJ78" s="40" t="s">
        <v>182</v>
      </c>
      <c r="EK78" s="81">
        <v>4.7703198023015562E-3</v>
      </c>
      <c r="EL78" s="120">
        <v>3.9883576636584369E-3</v>
      </c>
      <c r="EM78" s="120">
        <v>1.2240258554316345E-2</v>
      </c>
      <c r="EN78" s="120">
        <v>7.4478903389774637E-3</v>
      </c>
      <c r="EO78" s="120">
        <v>6.9701125945946319E-3</v>
      </c>
      <c r="EP78" s="120">
        <v>0</v>
      </c>
      <c r="EQ78" s="120">
        <v>3.9752719517634441E-2</v>
      </c>
      <c r="ER78" s="120">
        <v>4.084170316904656E-3</v>
      </c>
      <c r="ES78" s="120">
        <v>0</v>
      </c>
      <c r="ET78" s="120">
        <v>0</v>
      </c>
      <c r="EU78" s="120">
        <v>0</v>
      </c>
      <c r="EV78" s="120">
        <v>1.0937608193164271E-2</v>
      </c>
      <c r="EW78" s="120">
        <v>1.241645574817052E-2</v>
      </c>
      <c r="EX78" s="120">
        <v>6.3610057974194589E-3</v>
      </c>
      <c r="EY78" s="120">
        <v>9.4208176462173832E-3</v>
      </c>
      <c r="EZ78" s="120">
        <v>0</v>
      </c>
      <c r="FA78" s="120">
        <v>7.0835209160836597E-3</v>
      </c>
      <c r="FB78" s="120">
        <v>7.2089960191464176E-3</v>
      </c>
      <c r="FC78" s="120">
        <v>0</v>
      </c>
      <c r="FD78" s="120">
        <v>6.9543062742544138E-3</v>
      </c>
      <c r="FE78" s="120">
        <v>0</v>
      </c>
      <c r="FF78" s="120">
        <v>0</v>
      </c>
      <c r="FG78" s="120">
        <v>0</v>
      </c>
      <c r="FH78" s="120">
        <v>0</v>
      </c>
      <c r="FI78" s="120">
        <v>4.9026893816387475E-3</v>
      </c>
      <c r="FJ78" s="120">
        <v>5.1562932555687642E-3</v>
      </c>
      <c r="FK78" s="120">
        <v>0</v>
      </c>
      <c r="FL78" s="120">
        <v>0</v>
      </c>
      <c r="FM78" s="120">
        <v>3.2515053672236755E-3</v>
      </c>
      <c r="FN78" s="120">
        <v>4.1090758402415389E-3</v>
      </c>
      <c r="FO78" s="120">
        <v>5.0128235077792436E-3</v>
      </c>
      <c r="FP78" s="120">
        <v>0</v>
      </c>
      <c r="FQ78" s="120">
        <v>8.8833262992868995E-3</v>
      </c>
      <c r="FR78" s="120">
        <v>1.3729533241148981E-2</v>
      </c>
      <c r="FS78" s="120">
        <v>7.1253964688633075E-3</v>
      </c>
      <c r="FT78" s="120">
        <v>0</v>
      </c>
      <c r="FU78" s="120">
        <v>3.1226661583319297E-3</v>
      </c>
      <c r="FV78" s="120">
        <v>6.8029065908736157E-3</v>
      </c>
      <c r="FW78" s="120">
        <v>5.3899987189300657E-3</v>
      </c>
      <c r="FX78" s="120">
        <v>0</v>
      </c>
      <c r="FY78" s="120">
        <v>6.7379429371002622E-3</v>
      </c>
      <c r="FZ78" s="120">
        <v>1.0595465333395448E-2</v>
      </c>
      <c r="GA78" s="120">
        <v>7.8644737765587447E-3</v>
      </c>
      <c r="GB78" s="120">
        <v>5.7565259361476639E-3</v>
      </c>
      <c r="GC78" s="120">
        <v>5.4756949134979228E-3</v>
      </c>
      <c r="GD78" s="120">
        <v>8.9831954840333701E-3</v>
      </c>
      <c r="GE78" s="120">
        <v>0</v>
      </c>
      <c r="GF78" s="120">
        <v>5.1162475325860482E-3</v>
      </c>
      <c r="GG78" s="120">
        <v>4.4419728770049129E-3</v>
      </c>
      <c r="GH78" s="120">
        <v>0</v>
      </c>
      <c r="GI78" s="120">
        <v>4.2824395446210105E-3</v>
      </c>
      <c r="GJ78" s="120">
        <v>5.0390450972139797E-3</v>
      </c>
      <c r="GK78" s="120">
        <v>4.7832262399261005E-3</v>
      </c>
      <c r="GL78" s="120">
        <v>6.0025536873182074E-3</v>
      </c>
      <c r="GM78" s="120">
        <v>3.3402534114719716E-3</v>
      </c>
      <c r="GN78" s="120">
        <v>2.8659626040189023E-3</v>
      </c>
      <c r="GO78" s="120">
        <v>3.1185043220243631E-3</v>
      </c>
      <c r="GP78" s="120">
        <v>1.0636308360788386E-2</v>
      </c>
      <c r="GQ78" s="120">
        <v>7.8576672803285421E-3</v>
      </c>
      <c r="GR78" s="120">
        <v>1.7990315415656894E-2</v>
      </c>
      <c r="GS78" s="120">
        <v>3.7934953787776794E-3</v>
      </c>
      <c r="GT78" s="120">
        <v>9.1768977431039081E-3</v>
      </c>
      <c r="GU78" s="120">
        <v>6.3458275724118073E-3</v>
      </c>
      <c r="GV78" s="120">
        <v>1.2560787075384437E-2</v>
      </c>
      <c r="GW78" s="120">
        <v>1.112901151063132E-2</v>
      </c>
      <c r="GX78" s="120">
        <v>1.3071942217441606E-2</v>
      </c>
      <c r="GY78" s="120">
        <v>4.816884346440598E-3</v>
      </c>
      <c r="GZ78" s="120">
        <v>1.7231634037677437E-2</v>
      </c>
      <c r="HA78" s="120">
        <v>2.8056399812869184E-2</v>
      </c>
      <c r="HB78" s="120">
        <v>1.3075800077460429E-2</v>
      </c>
      <c r="HC78" s="120">
        <v>1.0287909995164215</v>
      </c>
      <c r="HD78" s="120">
        <v>6.0976225250503224E-2</v>
      </c>
      <c r="HE78" s="120">
        <v>4.5276813248859293E-2</v>
      </c>
      <c r="HF78" s="120">
        <v>4.7693929755929329E-2</v>
      </c>
      <c r="HG78" s="120">
        <v>3.1380202602088465E-2</v>
      </c>
      <c r="HH78" s="120">
        <v>7.4822877612648062E-3</v>
      </c>
      <c r="HI78" s="120">
        <v>3.0306316629664386E-2</v>
      </c>
      <c r="HJ78" s="120">
        <v>1.6461372609174397E-2</v>
      </c>
      <c r="HK78" s="120">
        <v>0</v>
      </c>
      <c r="HL78" s="120">
        <v>1.5988146487279305E-2</v>
      </c>
      <c r="HM78" s="120">
        <v>7.2042449133891927E-3</v>
      </c>
      <c r="HN78" s="120">
        <v>9.0130618080737444E-3</v>
      </c>
      <c r="HO78" s="120">
        <v>1.7240127164962452E-3</v>
      </c>
      <c r="HP78" s="120">
        <v>6.4900607626803795E-3</v>
      </c>
      <c r="HQ78" s="120">
        <v>6.3534306317226553E-3</v>
      </c>
      <c r="HR78" s="120">
        <v>5.0021018673946979E-3</v>
      </c>
      <c r="HS78" s="120">
        <v>6.4689066211840287E-3</v>
      </c>
      <c r="HT78" s="120">
        <v>4.9634514289685194E-3</v>
      </c>
      <c r="HU78" s="120">
        <v>1.0767415600059742E-2</v>
      </c>
      <c r="HV78" s="120">
        <v>7.8323436004831722E-3</v>
      </c>
      <c r="HW78" s="120">
        <v>3.6283149348816553E-3</v>
      </c>
      <c r="HX78" s="120">
        <v>5.1763069323832612E-3</v>
      </c>
      <c r="HY78" s="120">
        <v>2.3203123639333547E-2</v>
      </c>
      <c r="HZ78" s="120">
        <v>1.5752471503756763E-2</v>
      </c>
      <c r="IA78" s="120">
        <v>4.8295681734972402E-3</v>
      </c>
      <c r="IB78" s="120">
        <v>2.5518748315934928E-2</v>
      </c>
      <c r="IC78" s="120">
        <v>2.4984160777261434E-2</v>
      </c>
      <c r="ID78" s="120">
        <v>3.6151664449440503E-3</v>
      </c>
      <c r="IE78" s="120">
        <v>5.9284830147958156E-3</v>
      </c>
      <c r="IF78" s="120">
        <v>3.4003448469453706E-3</v>
      </c>
      <c r="IG78" s="120">
        <v>1.5846732259144944E-2</v>
      </c>
      <c r="IH78" s="120">
        <v>5.691644511516037E-3</v>
      </c>
      <c r="II78" s="120">
        <v>4.323432761415215E-3</v>
      </c>
      <c r="IJ78" s="120">
        <v>8.0591379162709524E-3</v>
      </c>
      <c r="IK78" s="120">
        <v>5.5517805942904754E-3</v>
      </c>
      <c r="IL78" s="120">
        <v>1.6937255338244331E-3</v>
      </c>
      <c r="IM78" s="120">
        <v>6.9651442172397509E-3</v>
      </c>
      <c r="IN78" s="40">
        <v>1.9616128389276943</v>
      </c>
      <c r="IO78" s="40">
        <v>1.7232378581480601</v>
      </c>
    </row>
    <row r="79" spans="2:249" x14ac:dyDescent="0.15">
      <c r="B79" s="155" t="s">
        <v>105</v>
      </c>
      <c r="C79" s="41" t="s">
        <v>183</v>
      </c>
      <c r="D79" s="41">
        <v>0</v>
      </c>
      <c r="E79" s="40">
        <v>0</v>
      </c>
      <c r="F79" s="40">
        <v>0.33203851835448339</v>
      </c>
      <c r="G79" s="40">
        <v>0.66796148164551661</v>
      </c>
      <c r="H79" s="40">
        <v>0.71511695511087059</v>
      </c>
      <c r="I79" s="40">
        <v>0.18996011357490536</v>
      </c>
      <c r="J79" s="40">
        <v>2.1191998838218772E-3</v>
      </c>
      <c r="K79" s="54">
        <v>3.9514602487831257E-2</v>
      </c>
      <c r="L79" s="40">
        <v>3.5830178474851274E-2</v>
      </c>
      <c r="AB79" s="155" t="s">
        <v>105</v>
      </c>
      <c r="AC79" s="40" t="s">
        <v>183</v>
      </c>
      <c r="AD79" s="40">
        <v>6.3667455932649305E-4</v>
      </c>
      <c r="AE79" s="40">
        <v>0</v>
      </c>
      <c r="AF79" s="40">
        <v>3.5401301518438177E-2</v>
      </c>
      <c r="AG79" s="40">
        <v>0</v>
      </c>
      <c r="AH79" s="40">
        <v>4.1743175419267967E-4</v>
      </c>
      <c r="AI79" s="40">
        <v>0</v>
      </c>
      <c r="AJ79" s="40">
        <v>5.6435643564356434E-3</v>
      </c>
      <c r="AK79" s="40">
        <v>2.7041610835476047E-3</v>
      </c>
      <c r="AL79" s="40">
        <v>0</v>
      </c>
      <c r="AM79" s="40">
        <v>0</v>
      </c>
      <c r="AN79" s="40">
        <v>0</v>
      </c>
      <c r="AO79" s="40">
        <v>2.5000000000000001E-3</v>
      </c>
      <c r="AP79" s="40">
        <v>4.0832249674902475E-3</v>
      </c>
      <c r="AQ79" s="40">
        <v>2.0325203252032522E-3</v>
      </c>
      <c r="AR79" s="40">
        <v>4.8703170028818439E-3</v>
      </c>
      <c r="AS79" s="40">
        <v>0</v>
      </c>
      <c r="AT79" s="40">
        <v>2.0078740157480316E-3</v>
      </c>
      <c r="AU79" s="40">
        <v>4.6436285097192229E-3</v>
      </c>
      <c r="AV79" s="40">
        <v>0</v>
      </c>
      <c r="AW79" s="40">
        <v>2.7358490566037736E-3</v>
      </c>
      <c r="AX79" s="40">
        <v>0</v>
      </c>
      <c r="AY79" s="40">
        <v>0</v>
      </c>
      <c r="AZ79" s="40">
        <v>0</v>
      </c>
      <c r="BA79" s="40">
        <v>0</v>
      </c>
      <c r="BB79" s="40">
        <v>4.0439560439560441E-3</v>
      </c>
      <c r="BC79" s="40">
        <v>1.5454873832499096E-3</v>
      </c>
      <c r="BD79" s="40">
        <v>0</v>
      </c>
      <c r="BE79" s="40">
        <v>0</v>
      </c>
      <c r="BF79" s="40">
        <v>3.3218678340629559E-3</v>
      </c>
      <c r="BG79" s="40">
        <v>3.1599954384764514E-3</v>
      </c>
      <c r="BH79" s="40">
        <v>2.1142857142857144E-3</v>
      </c>
      <c r="BI79" s="40">
        <v>0</v>
      </c>
      <c r="BJ79" s="40">
        <v>4.5321795565170363E-3</v>
      </c>
      <c r="BK79" s="40">
        <v>3.3333333333333335E-3</v>
      </c>
      <c r="BL79" s="40">
        <v>2.6484018264840183E-3</v>
      </c>
      <c r="BM79" s="40">
        <v>0</v>
      </c>
      <c r="BN79" s="40">
        <v>1.2370637785800241E-3</v>
      </c>
      <c r="BO79" s="40">
        <v>3.5593220338983049E-3</v>
      </c>
      <c r="BP79" s="40">
        <v>1.0810810810810811E-3</v>
      </c>
      <c r="BQ79" s="40">
        <v>0</v>
      </c>
      <c r="BR79" s="40">
        <v>8.6196281246151947E-4</v>
      </c>
      <c r="BS79" s="40">
        <v>7.2309356408869659E-3</v>
      </c>
      <c r="BT79" s="40">
        <v>2.7118417535418335E-3</v>
      </c>
      <c r="BU79" s="40">
        <v>2.5634202590030155E-3</v>
      </c>
      <c r="BV79" s="40">
        <v>2.513655406480352E-3</v>
      </c>
      <c r="BW79" s="40">
        <v>2.2861800852771509E-3</v>
      </c>
      <c r="BX79" s="40">
        <v>0</v>
      </c>
      <c r="BY79" s="40">
        <v>2.8721374045801527E-3</v>
      </c>
      <c r="BZ79" s="40">
        <v>2.3699124162802677E-3</v>
      </c>
      <c r="CA79" s="40">
        <v>0</v>
      </c>
      <c r="CB79" s="40">
        <v>2.0661157024793389E-3</v>
      </c>
      <c r="CC79" s="40">
        <v>3.0118513884544538E-3</v>
      </c>
      <c r="CD79" s="40">
        <v>1.9354838709677419E-3</v>
      </c>
      <c r="CE79" s="40">
        <v>2.4844720496894411E-3</v>
      </c>
      <c r="CF79" s="40">
        <v>9.6870838881491341E-4</v>
      </c>
      <c r="CG79" s="40">
        <v>6.0939284316778868E-4</v>
      </c>
      <c r="CH79" s="40">
        <v>5.4552023121387278E-4</v>
      </c>
      <c r="CI79" s="40">
        <v>1.6126967309008234E-3</v>
      </c>
      <c r="CJ79" s="40">
        <v>1.0072752468387321E-3</v>
      </c>
      <c r="CK79" s="40">
        <v>1.5995556789780616E-3</v>
      </c>
      <c r="CL79" s="40">
        <v>1.6320979258755525E-4</v>
      </c>
      <c r="CM79" s="40">
        <v>7.625502849480389E-3</v>
      </c>
      <c r="CN79" s="40">
        <v>2.5714285714285717E-3</v>
      </c>
      <c r="CO79" s="40">
        <v>1.6372119327018239E-3</v>
      </c>
      <c r="CP79" s="40">
        <v>2.9058956916099771E-3</v>
      </c>
      <c r="CQ79" s="40">
        <v>4.3038049356012194E-3</v>
      </c>
      <c r="CR79" s="40">
        <v>8.6793627084889233E-3</v>
      </c>
      <c r="CS79" s="40">
        <v>1.4431605695929424E-3</v>
      </c>
      <c r="CT79" s="40">
        <v>2.3773544173997514E-3</v>
      </c>
      <c r="CU79" s="40">
        <v>2.5915222613022218E-2</v>
      </c>
      <c r="CV79" s="40">
        <v>1.509894863009237E-2</v>
      </c>
      <c r="CW79" s="40">
        <v>4.2977961060032453E-2</v>
      </c>
      <c r="CX79" s="40">
        <v>0.10060987718839823</v>
      </c>
      <c r="CY79" s="40">
        <v>7.9183457483616229E-3</v>
      </c>
      <c r="CZ79" s="40">
        <v>1.5639987210913356E-3</v>
      </c>
      <c r="DA79" s="40">
        <v>9.8403236108154137E-3</v>
      </c>
      <c r="DB79" s="40">
        <v>1.741661551053816E-2</v>
      </c>
      <c r="DC79" s="40">
        <v>4.4019699042407663E-2</v>
      </c>
      <c r="DD79" s="40">
        <v>0</v>
      </c>
      <c r="DE79" s="40">
        <v>9.2135922330097084E-2</v>
      </c>
      <c r="DF79" s="40">
        <v>7.2994871794871796E-2</v>
      </c>
      <c r="DG79" s="40">
        <v>2.6099031764905727E-2</v>
      </c>
      <c r="DH79" s="40">
        <v>1.4301293431397414E-2</v>
      </c>
      <c r="DI79" s="40">
        <v>9.6095617529880478E-3</v>
      </c>
      <c r="DJ79" s="40">
        <v>1.0122043091758326E-2</v>
      </c>
      <c r="DK79" s="40">
        <v>3.4956470703316055E-2</v>
      </c>
      <c r="DL79" s="40">
        <v>4.8116710875331564E-2</v>
      </c>
      <c r="DM79" s="40">
        <v>2.4009190120620333E-2</v>
      </c>
      <c r="DN79" s="40">
        <v>1.3515989147322774E-3</v>
      </c>
      <c r="DO79" s="40">
        <v>1.3718374908011268E-3</v>
      </c>
      <c r="DP79" s="40">
        <v>1.9231816428555221E-2</v>
      </c>
      <c r="DQ79" s="40">
        <v>2.0502266810488154E-2</v>
      </c>
      <c r="DR79" s="40">
        <v>1.3667277007585665E-2</v>
      </c>
      <c r="DS79" s="40">
        <v>5.5294202273054238E-3</v>
      </c>
      <c r="DT79" s="40">
        <v>1.1244512577520731E-2</v>
      </c>
      <c r="DU79" s="40">
        <v>2.2170911687693407E-2</v>
      </c>
      <c r="DV79" s="40">
        <v>1.3200827706382052E-2</v>
      </c>
      <c r="DW79" s="40">
        <v>9.0136054421768711E-4</v>
      </c>
      <c r="DX79" s="40">
        <v>2.7017992736876857E-3</v>
      </c>
      <c r="DY79" s="40">
        <v>6.3629284612167795E-3</v>
      </c>
      <c r="DZ79" s="40">
        <v>1.0617283950617284E-2</v>
      </c>
      <c r="EA79" s="40">
        <v>1.0035742703057706E-2</v>
      </c>
      <c r="EB79" s="40">
        <v>2.862298320711228E-2</v>
      </c>
      <c r="EC79" s="40">
        <v>7.526826992407855E-3</v>
      </c>
      <c r="ED79" s="40">
        <v>1.9867256637168141E-2</v>
      </c>
      <c r="EE79" s="40">
        <v>0</v>
      </c>
      <c r="EF79" s="40">
        <v>3.1500159931762445E-2</v>
      </c>
      <c r="EG79" s="40">
        <v>1.0519542485099847E-2</v>
      </c>
      <c r="EI79" s="155" t="s">
        <v>105</v>
      </c>
      <c r="EJ79" s="40" t="s">
        <v>183</v>
      </c>
      <c r="EK79" s="54">
        <v>2.8203728217281719E-3</v>
      </c>
      <c r="EL79" s="40">
        <v>1.6693983208744699E-3</v>
      </c>
      <c r="EM79" s="40">
        <v>2.5386842349056832E-2</v>
      </c>
      <c r="EN79" s="40">
        <v>8.8952389188534967E-4</v>
      </c>
      <c r="EO79" s="40">
        <v>1.4485153222060965E-3</v>
      </c>
      <c r="EP79" s="40">
        <v>0</v>
      </c>
      <c r="EQ79" s="40">
        <v>8.6560493624603142E-3</v>
      </c>
      <c r="ER79" s="40">
        <v>3.1239188271122891E-3</v>
      </c>
      <c r="ES79" s="40">
        <v>0</v>
      </c>
      <c r="ET79" s="40">
        <v>0</v>
      </c>
      <c r="EU79" s="40">
        <v>0</v>
      </c>
      <c r="EV79" s="40">
        <v>2.8090235948770893E-3</v>
      </c>
      <c r="EW79" s="40">
        <v>4.0680659333298935E-3</v>
      </c>
      <c r="EX79" s="40">
        <v>2.5890396872686882E-3</v>
      </c>
      <c r="EY79" s="40">
        <v>4.5031746740143794E-3</v>
      </c>
      <c r="EZ79" s="40">
        <v>0</v>
      </c>
      <c r="FA79" s="40">
        <v>2.5291996512760381E-3</v>
      </c>
      <c r="FB79" s="40">
        <v>4.3140733717415549E-3</v>
      </c>
      <c r="FC79" s="40">
        <v>0</v>
      </c>
      <c r="FD79" s="40">
        <v>3.0394443460433642E-3</v>
      </c>
      <c r="FE79" s="40">
        <v>0</v>
      </c>
      <c r="FF79" s="40">
        <v>0</v>
      </c>
      <c r="FG79" s="40">
        <v>0</v>
      </c>
      <c r="FH79" s="40">
        <v>0</v>
      </c>
      <c r="FI79" s="40">
        <v>3.5295612401836343E-3</v>
      </c>
      <c r="FJ79" s="40">
        <v>1.9356247815819386E-3</v>
      </c>
      <c r="FK79" s="40">
        <v>0</v>
      </c>
      <c r="FL79" s="40">
        <v>0</v>
      </c>
      <c r="FM79" s="40">
        <v>3.1363229168394455E-3</v>
      </c>
      <c r="FN79" s="40">
        <v>3.0032812509868294E-3</v>
      </c>
      <c r="FO79" s="40">
        <v>2.7633151416974156E-3</v>
      </c>
      <c r="FP79" s="40">
        <v>0</v>
      </c>
      <c r="FQ79" s="40">
        <v>4.8369507193696615E-3</v>
      </c>
      <c r="FR79" s="40">
        <v>3.2926913471341677E-3</v>
      </c>
      <c r="FS79" s="40">
        <v>2.9163786209508891E-3</v>
      </c>
      <c r="FT79" s="40">
        <v>0</v>
      </c>
      <c r="FU79" s="40">
        <v>1.3414665514371884E-3</v>
      </c>
      <c r="FV79" s="40">
        <v>3.7317123082759814E-3</v>
      </c>
      <c r="FW79" s="40">
        <v>1.9862609965235318E-3</v>
      </c>
      <c r="FX79" s="40">
        <v>0</v>
      </c>
      <c r="FY79" s="40">
        <v>1.4474086690064406E-3</v>
      </c>
      <c r="FZ79" s="40">
        <v>6.0239530773166256E-3</v>
      </c>
      <c r="GA79" s="40">
        <v>2.8471104873951897E-3</v>
      </c>
      <c r="GB79" s="40">
        <v>2.6791648055061478E-3</v>
      </c>
      <c r="GC79" s="40">
        <v>2.5673964815367475E-3</v>
      </c>
      <c r="GD79" s="40">
        <v>2.483053266044657E-3</v>
      </c>
      <c r="GE79" s="40">
        <v>0</v>
      </c>
      <c r="GF79" s="40">
        <v>2.7538958390675482E-3</v>
      </c>
      <c r="GG79" s="40">
        <v>2.4753423703787998E-3</v>
      </c>
      <c r="GH79" s="40">
        <v>0</v>
      </c>
      <c r="GI79" s="40">
        <v>2.0324629143369413E-3</v>
      </c>
      <c r="GJ79" s="40">
        <v>2.9758742367053319E-3</v>
      </c>
      <c r="GK79" s="40">
        <v>1.9770175518287873E-3</v>
      </c>
      <c r="GL79" s="40">
        <v>2.4654414871432303E-3</v>
      </c>
      <c r="GM79" s="40">
        <v>1.2513799138580623E-3</v>
      </c>
      <c r="GN79" s="40">
        <v>1.0235920691787188E-3</v>
      </c>
      <c r="GO79" s="40">
        <v>1.2269968104685152E-3</v>
      </c>
      <c r="GP79" s="40">
        <v>2.3321335979951444E-3</v>
      </c>
      <c r="GQ79" s="40">
        <v>1.7103464783466643E-3</v>
      </c>
      <c r="GR79" s="40">
        <v>2.7469154729097521E-3</v>
      </c>
      <c r="GS79" s="40">
        <v>2.1409776164771355E-3</v>
      </c>
      <c r="GT79" s="40">
        <v>6.7631733966195141E-3</v>
      </c>
      <c r="GU79" s="40">
        <v>3.3796010274445955E-3</v>
      </c>
      <c r="GV79" s="40">
        <v>2.6008135431379938E-3</v>
      </c>
      <c r="GW79" s="40">
        <v>3.2862229401767217E-3</v>
      </c>
      <c r="GX79" s="40">
        <v>3.8910720926450945E-3</v>
      </c>
      <c r="GY79" s="40">
        <v>6.7980995019269255E-3</v>
      </c>
      <c r="GZ79" s="40">
        <v>2.4056517239561975E-3</v>
      </c>
      <c r="HA79" s="40">
        <v>3.177237635593912E-3</v>
      </c>
      <c r="HB79" s="40">
        <v>1.9047167954667394E-2</v>
      </c>
      <c r="HC79" s="40">
        <v>1.1381910009652281E-2</v>
      </c>
      <c r="HD79" s="40">
        <v>1.0307160951104746</v>
      </c>
      <c r="HE79" s="40">
        <v>6.9961102557396543E-2</v>
      </c>
      <c r="HF79" s="40">
        <v>6.0271014028868124E-3</v>
      </c>
      <c r="HG79" s="40">
        <v>2.3358927525429941E-3</v>
      </c>
      <c r="HH79" s="40">
        <v>7.6398145562488239E-3</v>
      </c>
      <c r="HI79" s="40">
        <v>1.5079605075192685E-2</v>
      </c>
      <c r="HJ79" s="40">
        <v>3.2354078031988094E-2</v>
      </c>
      <c r="HK79" s="40">
        <v>0</v>
      </c>
      <c r="HL79" s="40">
        <v>6.4260805289093961E-2</v>
      </c>
      <c r="HM79" s="40">
        <v>5.1132403631550409E-2</v>
      </c>
      <c r="HN79" s="40">
        <v>1.8905683264251738E-2</v>
      </c>
      <c r="HO79" s="40">
        <v>1.0503887815356079E-2</v>
      </c>
      <c r="HP79" s="40">
        <v>7.4059292483989311E-3</v>
      </c>
      <c r="HQ79" s="40">
        <v>8.4286714606006362E-3</v>
      </c>
      <c r="HR79" s="40">
        <v>2.4999447689600194E-2</v>
      </c>
      <c r="HS79" s="40">
        <v>3.5344102036394709E-2</v>
      </c>
      <c r="HT79" s="40">
        <v>1.7774699800871461E-2</v>
      </c>
      <c r="HU79" s="40">
        <v>1.5457654238609311E-3</v>
      </c>
      <c r="HV79" s="40">
        <v>1.6527874456664239E-3</v>
      </c>
      <c r="HW79" s="40">
        <v>1.4345897234084679E-2</v>
      </c>
      <c r="HX79" s="40">
        <v>1.5293120137977276E-2</v>
      </c>
      <c r="HY79" s="40">
        <v>1.0708383103011176E-2</v>
      </c>
      <c r="HZ79" s="40">
        <v>5.2657382965002912E-3</v>
      </c>
      <c r="IA79" s="40">
        <v>8.5979215449140892E-3</v>
      </c>
      <c r="IB79" s="40">
        <v>1.6739611342357182E-2</v>
      </c>
      <c r="IC79" s="40">
        <v>1.0159460707450376E-2</v>
      </c>
      <c r="ID79" s="40">
        <v>3.5824018493259926E-3</v>
      </c>
      <c r="IE79" s="40">
        <v>2.8830223531729868E-3</v>
      </c>
      <c r="IF79" s="40">
        <v>5.0399037760738858E-3</v>
      </c>
      <c r="IG79" s="40">
        <v>9.6569079568651298E-3</v>
      </c>
      <c r="IH79" s="40">
        <v>8.6286396947251095E-3</v>
      </c>
      <c r="II79" s="40">
        <v>2.1000382576120136E-2</v>
      </c>
      <c r="IJ79" s="40">
        <v>6.3262514880231624E-3</v>
      </c>
      <c r="IK79" s="40">
        <v>1.4784161429027633E-2</v>
      </c>
      <c r="IL79" s="40">
        <v>2.2448347052769456E-3</v>
      </c>
      <c r="IM79" s="40">
        <v>2.2884956527719477E-2</v>
      </c>
      <c r="IN79" s="40">
        <v>1.7924210883151783</v>
      </c>
      <c r="IO79" s="40">
        <v>1.5746062708358506</v>
      </c>
    </row>
    <row r="80" spans="2:249" x14ac:dyDescent="0.15">
      <c r="B80" s="155" t="s">
        <v>106</v>
      </c>
      <c r="C80" s="41" t="s">
        <v>211</v>
      </c>
      <c r="D80" s="41">
        <v>0</v>
      </c>
      <c r="E80" s="40">
        <v>0</v>
      </c>
      <c r="F80" s="40">
        <v>0.23817637021350099</v>
      </c>
      <c r="G80" s="40">
        <v>0.76182362978649898</v>
      </c>
      <c r="H80" s="40">
        <v>0.74328899921609604</v>
      </c>
      <c r="I80" s="40">
        <v>0.20264358505356678</v>
      </c>
      <c r="J80" s="40">
        <v>5.7610375350794663E-2</v>
      </c>
      <c r="K80" s="54">
        <v>3.3394303632087799E-2</v>
      </c>
      <c r="L80" s="40">
        <v>2.1400574862816827E-2</v>
      </c>
      <c r="U80" s="161" t="s">
        <v>900</v>
      </c>
      <c r="V80" s="187" t="s">
        <v>257</v>
      </c>
      <c r="W80" s="187" t="s">
        <v>249</v>
      </c>
      <c r="X80" s="187" t="s">
        <v>250</v>
      </c>
      <c r="Y80" s="187" t="s">
        <v>779</v>
      </c>
      <c r="Z80" s="187" t="s">
        <v>879</v>
      </c>
      <c r="AB80" s="155" t="s">
        <v>106</v>
      </c>
      <c r="AC80" s="40" t="s">
        <v>211</v>
      </c>
      <c r="AD80" s="40">
        <v>0</v>
      </c>
      <c r="AE80" s="40">
        <v>0</v>
      </c>
      <c r="AF80" s="40">
        <v>0</v>
      </c>
      <c r="AG80" s="40">
        <v>0</v>
      </c>
      <c r="AH80" s="40">
        <v>0</v>
      </c>
      <c r="AI80" s="40">
        <v>0</v>
      </c>
      <c r="AJ80" s="40">
        <v>0</v>
      </c>
      <c r="AK80" s="40">
        <v>0</v>
      </c>
      <c r="AL80" s="40">
        <v>0</v>
      </c>
      <c r="AM80" s="40">
        <v>0</v>
      </c>
      <c r="AN80" s="40">
        <v>0</v>
      </c>
      <c r="AO80" s="40">
        <v>0</v>
      </c>
      <c r="AP80" s="40">
        <v>0</v>
      </c>
      <c r="AQ80" s="40">
        <v>0</v>
      </c>
      <c r="AR80" s="40">
        <v>0</v>
      </c>
      <c r="AS80" s="40">
        <v>0</v>
      </c>
      <c r="AT80" s="40">
        <v>0</v>
      </c>
      <c r="AU80" s="40">
        <v>0</v>
      </c>
      <c r="AV80" s="40">
        <v>0</v>
      </c>
      <c r="AW80" s="40">
        <v>0</v>
      </c>
      <c r="AX80" s="40">
        <v>0</v>
      </c>
      <c r="AY80" s="40">
        <v>0</v>
      </c>
      <c r="AZ80" s="40">
        <v>0</v>
      </c>
      <c r="BA80" s="40">
        <v>0</v>
      </c>
      <c r="BB80" s="40">
        <v>0</v>
      </c>
      <c r="BC80" s="40">
        <v>0</v>
      </c>
      <c r="BD80" s="40">
        <v>0</v>
      </c>
      <c r="BE80" s="40">
        <v>0</v>
      </c>
      <c r="BF80" s="40">
        <v>0</v>
      </c>
      <c r="BG80" s="40">
        <v>0</v>
      </c>
      <c r="BH80" s="40">
        <v>0</v>
      </c>
      <c r="BI80" s="40">
        <v>0</v>
      </c>
      <c r="BJ80" s="40">
        <v>0</v>
      </c>
      <c r="BK80" s="40">
        <v>0</v>
      </c>
      <c r="BL80" s="40">
        <v>0</v>
      </c>
      <c r="BM80" s="40">
        <v>0</v>
      </c>
      <c r="BN80" s="40">
        <v>0</v>
      </c>
      <c r="BO80" s="40">
        <v>0</v>
      </c>
      <c r="BP80" s="40">
        <v>0</v>
      </c>
      <c r="BQ80" s="40">
        <v>0</v>
      </c>
      <c r="BR80" s="40">
        <v>0</v>
      </c>
      <c r="BS80" s="40">
        <v>0</v>
      </c>
      <c r="BT80" s="40">
        <v>0</v>
      </c>
      <c r="BU80" s="40">
        <v>0</v>
      </c>
      <c r="BV80" s="40">
        <v>0</v>
      </c>
      <c r="BW80" s="40">
        <v>0</v>
      </c>
      <c r="BX80" s="40">
        <v>0</v>
      </c>
      <c r="BY80" s="40">
        <v>0</v>
      </c>
      <c r="BZ80" s="40">
        <v>0</v>
      </c>
      <c r="CA80" s="40">
        <v>0</v>
      </c>
      <c r="CB80" s="40">
        <v>0</v>
      </c>
      <c r="CC80" s="40">
        <v>0</v>
      </c>
      <c r="CD80" s="40">
        <v>0</v>
      </c>
      <c r="CE80" s="40">
        <v>0</v>
      </c>
      <c r="CF80" s="40">
        <v>0</v>
      </c>
      <c r="CG80" s="40">
        <v>0</v>
      </c>
      <c r="CH80" s="40">
        <v>0</v>
      </c>
      <c r="CI80" s="40">
        <v>0</v>
      </c>
      <c r="CJ80" s="40">
        <v>0</v>
      </c>
      <c r="CK80" s="40">
        <v>0</v>
      </c>
      <c r="CL80" s="40">
        <v>0</v>
      </c>
      <c r="CM80" s="40">
        <v>0</v>
      </c>
      <c r="CN80" s="40">
        <v>0</v>
      </c>
      <c r="CO80" s="40">
        <v>0</v>
      </c>
      <c r="CP80" s="40">
        <v>0</v>
      </c>
      <c r="CQ80" s="40">
        <v>0</v>
      </c>
      <c r="CR80" s="40">
        <v>0</v>
      </c>
      <c r="CS80" s="40">
        <v>0</v>
      </c>
      <c r="CT80" s="40">
        <v>0</v>
      </c>
      <c r="CU80" s="40">
        <v>0</v>
      </c>
      <c r="CV80" s="40">
        <v>0</v>
      </c>
      <c r="CW80" s="40">
        <v>0</v>
      </c>
      <c r="CX80" s="40">
        <v>0</v>
      </c>
      <c r="CY80" s="40">
        <v>0</v>
      </c>
      <c r="CZ80" s="40">
        <v>0</v>
      </c>
      <c r="DA80" s="40">
        <v>0</v>
      </c>
      <c r="DB80" s="40">
        <v>0</v>
      </c>
      <c r="DC80" s="40">
        <v>0</v>
      </c>
      <c r="DD80" s="40">
        <v>0</v>
      </c>
      <c r="DE80" s="40">
        <v>0</v>
      </c>
      <c r="DF80" s="40">
        <v>0</v>
      </c>
      <c r="DG80" s="40">
        <v>0</v>
      </c>
      <c r="DH80" s="40">
        <v>0</v>
      </c>
      <c r="DI80" s="40">
        <v>0</v>
      </c>
      <c r="DJ80" s="40">
        <v>0</v>
      </c>
      <c r="DK80" s="40">
        <v>0</v>
      </c>
      <c r="DL80" s="40">
        <v>0</v>
      </c>
      <c r="DM80" s="40">
        <v>0</v>
      </c>
      <c r="DN80" s="40">
        <v>0</v>
      </c>
      <c r="DO80" s="40">
        <v>0</v>
      </c>
      <c r="DP80" s="40">
        <v>0</v>
      </c>
      <c r="DQ80" s="40">
        <v>0</v>
      </c>
      <c r="DR80" s="40">
        <v>0</v>
      </c>
      <c r="DS80" s="40">
        <v>0</v>
      </c>
      <c r="DT80" s="40">
        <v>0</v>
      </c>
      <c r="DU80" s="40">
        <v>0</v>
      </c>
      <c r="DV80" s="40">
        <v>0</v>
      </c>
      <c r="DW80" s="40">
        <v>0</v>
      </c>
      <c r="DX80" s="40">
        <v>0</v>
      </c>
      <c r="DY80" s="40">
        <v>0</v>
      </c>
      <c r="DZ80" s="40">
        <v>0</v>
      </c>
      <c r="EA80" s="40">
        <v>0</v>
      </c>
      <c r="EB80" s="40">
        <v>0</v>
      </c>
      <c r="EC80" s="40">
        <v>0</v>
      </c>
      <c r="ED80" s="40">
        <v>0</v>
      </c>
      <c r="EE80" s="40">
        <v>0</v>
      </c>
      <c r="EF80" s="40">
        <v>0</v>
      </c>
      <c r="EG80" s="40">
        <v>0</v>
      </c>
      <c r="EI80" s="155" t="s">
        <v>106</v>
      </c>
      <c r="EJ80" s="40" t="s">
        <v>211</v>
      </c>
      <c r="EK80" s="54">
        <v>0</v>
      </c>
      <c r="EL80" s="40">
        <v>0</v>
      </c>
      <c r="EM80" s="40">
        <v>0</v>
      </c>
      <c r="EN80" s="40">
        <v>0</v>
      </c>
      <c r="EO80" s="40">
        <v>0</v>
      </c>
      <c r="EP80" s="40">
        <v>0</v>
      </c>
      <c r="EQ80" s="40">
        <v>0</v>
      </c>
      <c r="ER80" s="40">
        <v>0</v>
      </c>
      <c r="ES80" s="40">
        <v>0</v>
      </c>
      <c r="ET80" s="40">
        <v>0</v>
      </c>
      <c r="EU80" s="40">
        <v>0</v>
      </c>
      <c r="EV80" s="40">
        <v>0</v>
      </c>
      <c r="EW80" s="40">
        <v>0</v>
      </c>
      <c r="EX80" s="40">
        <v>0</v>
      </c>
      <c r="EY80" s="40">
        <v>0</v>
      </c>
      <c r="EZ80" s="40">
        <v>0</v>
      </c>
      <c r="FA80" s="40">
        <v>0</v>
      </c>
      <c r="FB80" s="40">
        <v>0</v>
      </c>
      <c r="FC80" s="40">
        <v>0</v>
      </c>
      <c r="FD80" s="40">
        <v>0</v>
      </c>
      <c r="FE80" s="40">
        <v>0</v>
      </c>
      <c r="FF80" s="40">
        <v>0</v>
      </c>
      <c r="FG80" s="40">
        <v>0</v>
      </c>
      <c r="FH80" s="40">
        <v>0</v>
      </c>
      <c r="FI80" s="40">
        <v>0</v>
      </c>
      <c r="FJ80" s="40">
        <v>0</v>
      </c>
      <c r="FK80" s="40">
        <v>0</v>
      </c>
      <c r="FL80" s="40">
        <v>0</v>
      </c>
      <c r="FM80" s="40">
        <v>0</v>
      </c>
      <c r="FN80" s="40">
        <v>0</v>
      </c>
      <c r="FO80" s="40">
        <v>0</v>
      </c>
      <c r="FP80" s="40">
        <v>0</v>
      </c>
      <c r="FQ80" s="40">
        <v>0</v>
      </c>
      <c r="FR80" s="40">
        <v>0</v>
      </c>
      <c r="FS80" s="40">
        <v>0</v>
      </c>
      <c r="FT80" s="40">
        <v>0</v>
      </c>
      <c r="FU80" s="40">
        <v>0</v>
      </c>
      <c r="FV80" s="40">
        <v>0</v>
      </c>
      <c r="FW80" s="40">
        <v>0</v>
      </c>
      <c r="FX80" s="40">
        <v>0</v>
      </c>
      <c r="FY80" s="40">
        <v>0</v>
      </c>
      <c r="FZ80" s="40">
        <v>0</v>
      </c>
      <c r="GA80" s="40">
        <v>0</v>
      </c>
      <c r="GB80" s="40">
        <v>0</v>
      </c>
      <c r="GC80" s="40">
        <v>0</v>
      </c>
      <c r="GD80" s="40">
        <v>0</v>
      </c>
      <c r="GE80" s="40">
        <v>0</v>
      </c>
      <c r="GF80" s="40">
        <v>0</v>
      </c>
      <c r="GG80" s="40">
        <v>0</v>
      </c>
      <c r="GH80" s="40">
        <v>0</v>
      </c>
      <c r="GI80" s="40">
        <v>0</v>
      </c>
      <c r="GJ80" s="40">
        <v>0</v>
      </c>
      <c r="GK80" s="40">
        <v>0</v>
      </c>
      <c r="GL80" s="40">
        <v>0</v>
      </c>
      <c r="GM80" s="40">
        <v>0</v>
      </c>
      <c r="GN80" s="40">
        <v>0</v>
      </c>
      <c r="GO80" s="40">
        <v>0</v>
      </c>
      <c r="GP80" s="40">
        <v>0</v>
      </c>
      <c r="GQ80" s="40">
        <v>0</v>
      </c>
      <c r="GR80" s="40">
        <v>0</v>
      </c>
      <c r="GS80" s="40">
        <v>0</v>
      </c>
      <c r="GT80" s="40">
        <v>0</v>
      </c>
      <c r="GU80" s="40">
        <v>0</v>
      </c>
      <c r="GV80" s="40">
        <v>0</v>
      </c>
      <c r="GW80" s="40">
        <v>0</v>
      </c>
      <c r="GX80" s="40">
        <v>0</v>
      </c>
      <c r="GY80" s="40">
        <v>0</v>
      </c>
      <c r="GZ80" s="40">
        <v>0</v>
      </c>
      <c r="HA80" s="40">
        <v>0</v>
      </c>
      <c r="HB80" s="40">
        <v>0</v>
      </c>
      <c r="HC80" s="40">
        <v>0</v>
      </c>
      <c r="HD80" s="40">
        <v>0</v>
      </c>
      <c r="HE80" s="40">
        <v>1</v>
      </c>
      <c r="HF80" s="40">
        <v>0</v>
      </c>
      <c r="HG80" s="40">
        <v>0</v>
      </c>
      <c r="HH80" s="40">
        <v>0</v>
      </c>
      <c r="HI80" s="40">
        <v>0</v>
      </c>
      <c r="HJ80" s="40">
        <v>0</v>
      </c>
      <c r="HK80" s="40">
        <v>0</v>
      </c>
      <c r="HL80" s="40">
        <v>0</v>
      </c>
      <c r="HM80" s="40">
        <v>0</v>
      </c>
      <c r="HN80" s="40">
        <v>0</v>
      </c>
      <c r="HO80" s="40">
        <v>0</v>
      </c>
      <c r="HP80" s="40">
        <v>0</v>
      </c>
      <c r="HQ80" s="40">
        <v>0</v>
      </c>
      <c r="HR80" s="40">
        <v>0</v>
      </c>
      <c r="HS80" s="40">
        <v>0</v>
      </c>
      <c r="HT80" s="40">
        <v>0</v>
      </c>
      <c r="HU80" s="40">
        <v>0</v>
      </c>
      <c r="HV80" s="40">
        <v>0</v>
      </c>
      <c r="HW80" s="40">
        <v>0</v>
      </c>
      <c r="HX80" s="40">
        <v>0</v>
      </c>
      <c r="HY80" s="40">
        <v>0</v>
      </c>
      <c r="HZ80" s="40">
        <v>0</v>
      </c>
      <c r="IA80" s="40">
        <v>0</v>
      </c>
      <c r="IB80" s="40">
        <v>0</v>
      </c>
      <c r="IC80" s="40">
        <v>0</v>
      </c>
      <c r="ID80" s="40">
        <v>0</v>
      </c>
      <c r="IE80" s="40">
        <v>0</v>
      </c>
      <c r="IF80" s="40">
        <v>0</v>
      </c>
      <c r="IG80" s="40">
        <v>0</v>
      </c>
      <c r="IH80" s="40">
        <v>0</v>
      </c>
      <c r="II80" s="40">
        <v>0</v>
      </c>
      <c r="IJ80" s="40">
        <v>0</v>
      </c>
      <c r="IK80" s="40">
        <v>0</v>
      </c>
      <c r="IL80" s="40">
        <v>0</v>
      </c>
      <c r="IM80" s="40">
        <v>0</v>
      </c>
      <c r="IN80" s="40">
        <v>1</v>
      </c>
      <c r="IO80" s="40">
        <v>0.8784801077719594</v>
      </c>
    </row>
    <row r="81" spans="2:249" x14ac:dyDescent="0.15">
      <c r="B81" s="155" t="s">
        <v>107</v>
      </c>
      <c r="C81" s="41" t="s">
        <v>984</v>
      </c>
      <c r="D81" s="41">
        <v>0</v>
      </c>
      <c r="E81" s="40">
        <v>0</v>
      </c>
      <c r="F81" s="40">
        <v>0</v>
      </c>
      <c r="G81" s="40">
        <v>1</v>
      </c>
      <c r="H81" s="40">
        <v>0.90417087963528309</v>
      </c>
      <c r="I81" s="40">
        <v>0</v>
      </c>
      <c r="J81" s="40">
        <v>0</v>
      </c>
      <c r="K81" s="54">
        <v>0</v>
      </c>
      <c r="L81" s="40">
        <v>0</v>
      </c>
      <c r="U81" s="161" t="s">
        <v>880</v>
      </c>
      <c r="V81" s="181">
        <f>概要表【係数】!E174</f>
        <v>1.3030214543421934</v>
      </c>
      <c r="W81" s="181">
        <f>概要表【係数】!F174</f>
        <v>0.57211024742145244</v>
      </c>
      <c r="X81" s="181">
        <f>概要表【係数】!G174</f>
        <v>0.39495833344292092</v>
      </c>
      <c r="Y81" s="181">
        <f>概要表【係数】!H174</f>
        <v>2.2007826381210615E-7</v>
      </c>
      <c r="Z81" s="181">
        <f>概要表【係数】!I174</f>
        <v>2.0272359766698445E-7</v>
      </c>
      <c r="AB81" s="155" t="s">
        <v>107</v>
      </c>
      <c r="AC81" s="40" t="s">
        <v>984</v>
      </c>
      <c r="AD81" s="40">
        <v>0</v>
      </c>
      <c r="AE81" s="40">
        <v>0</v>
      </c>
      <c r="AF81" s="40">
        <v>0</v>
      </c>
      <c r="AG81" s="40">
        <v>0</v>
      </c>
      <c r="AH81" s="40">
        <v>0</v>
      </c>
      <c r="AI81" s="40">
        <v>0</v>
      </c>
      <c r="AJ81" s="40">
        <v>0</v>
      </c>
      <c r="AK81" s="40">
        <v>0</v>
      </c>
      <c r="AL81" s="40">
        <v>0</v>
      </c>
      <c r="AM81" s="40">
        <v>0</v>
      </c>
      <c r="AN81" s="40">
        <v>0</v>
      </c>
      <c r="AO81" s="40">
        <v>0</v>
      </c>
      <c r="AP81" s="40">
        <v>0</v>
      </c>
      <c r="AQ81" s="40">
        <v>0</v>
      </c>
      <c r="AR81" s="40">
        <v>0</v>
      </c>
      <c r="AS81" s="40">
        <v>0</v>
      </c>
      <c r="AT81" s="40">
        <v>0</v>
      </c>
      <c r="AU81" s="40">
        <v>0</v>
      </c>
      <c r="AV81" s="40">
        <v>0</v>
      </c>
      <c r="AW81" s="40">
        <v>0</v>
      </c>
      <c r="AX81" s="40">
        <v>0</v>
      </c>
      <c r="AY81" s="40">
        <v>0</v>
      </c>
      <c r="AZ81" s="40">
        <v>0</v>
      </c>
      <c r="BA81" s="40">
        <v>0</v>
      </c>
      <c r="BB81" s="40">
        <v>0</v>
      </c>
      <c r="BC81" s="40">
        <v>0</v>
      </c>
      <c r="BD81" s="40">
        <v>0</v>
      </c>
      <c r="BE81" s="40">
        <v>0</v>
      </c>
      <c r="BF81" s="40">
        <v>0</v>
      </c>
      <c r="BG81" s="40">
        <v>0</v>
      </c>
      <c r="BH81" s="40">
        <v>0</v>
      </c>
      <c r="BI81" s="40">
        <v>0</v>
      </c>
      <c r="BJ81" s="40">
        <v>0</v>
      </c>
      <c r="BK81" s="40">
        <v>0</v>
      </c>
      <c r="BL81" s="40">
        <v>0</v>
      </c>
      <c r="BM81" s="40">
        <v>0</v>
      </c>
      <c r="BN81" s="40">
        <v>0</v>
      </c>
      <c r="BO81" s="40">
        <v>0</v>
      </c>
      <c r="BP81" s="40">
        <v>0</v>
      </c>
      <c r="BQ81" s="40">
        <v>0</v>
      </c>
      <c r="BR81" s="40">
        <v>0</v>
      </c>
      <c r="BS81" s="40">
        <v>0</v>
      </c>
      <c r="BT81" s="40">
        <v>0</v>
      </c>
      <c r="BU81" s="40">
        <v>0</v>
      </c>
      <c r="BV81" s="40">
        <v>0</v>
      </c>
      <c r="BW81" s="40">
        <v>0</v>
      </c>
      <c r="BX81" s="40">
        <v>0</v>
      </c>
      <c r="BY81" s="40">
        <v>0</v>
      </c>
      <c r="BZ81" s="40">
        <v>0</v>
      </c>
      <c r="CA81" s="40">
        <v>0</v>
      </c>
      <c r="CB81" s="40">
        <v>0</v>
      </c>
      <c r="CC81" s="40">
        <v>0</v>
      </c>
      <c r="CD81" s="40">
        <v>0</v>
      </c>
      <c r="CE81" s="40">
        <v>0</v>
      </c>
      <c r="CF81" s="40">
        <v>0</v>
      </c>
      <c r="CG81" s="40">
        <v>0</v>
      </c>
      <c r="CH81" s="40">
        <v>0</v>
      </c>
      <c r="CI81" s="40">
        <v>0</v>
      </c>
      <c r="CJ81" s="40">
        <v>0</v>
      </c>
      <c r="CK81" s="40">
        <v>0</v>
      </c>
      <c r="CL81" s="40">
        <v>0</v>
      </c>
      <c r="CM81" s="40">
        <v>0</v>
      </c>
      <c r="CN81" s="40">
        <v>0</v>
      </c>
      <c r="CO81" s="40">
        <v>0</v>
      </c>
      <c r="CP81" s="40">
        <v>0</v>
      </c>
      <c r="CQ81" s="40">
        <v>0</v>
      </c>
      <c r="CR81" s="40">
        <v>0</v>
      </c>
      <c r="CS81" s="40">
        <v>0</v>
      </c>
      <c r="CT81" s="40">
        <v>0</v>
      </c>
      <c r="CU81" s="40">
        <v>0</v>
      </c>
      <c r="CV81" s="40">
        <v>0</v>
      </c>
      <c r="CW81" s="40">
        <v>0</v>
      </c>
      <c r="CX81" s="40">
        <v>0</v>
      </c>
      <c r="CY81" s="40">
        <v>0</v>
      </c>
      <c r="CZ81" s="40">
        <v>0</v>
      </c>
      <c r="DA81" s="40">
        <v>0</v>
      </c>
      <c r="DB81" s="40">
        <v>0</v>
      </c>
      <c r="DC81" s="40">
        <v>0</v>
      </c>
      <c r="DD81" s="40">
        <v>0</v>
      </c>
      <c r="DE81" s="40">
        <v>0</v>
      </c>
      <c r="DF81" s="40">
        <v>0</v>
      </c>
      <c r="DG81" s="40">
        <v>0</v>
      </c>
      <c r="DH81" s="40">
        <v>0</v>
      </c>
      <c r="DI81" s="40">
        <v>0</v>
      </c>
      <c r="DJ81" s="40">
        <v>0</v>
      </c>
      <c r="DK81" s="40">
        <v>0</v>
      </c>
      <c r="DL81" s="40">
        <v>0</v>
      </c>
      <c r="DM81" s="40">
        <v>0</v>
      </c>
      <c r="DN81" s="40">
        <v>0</v>
      </c>
      <c r="DO81" s="40">
        <v>0</v>
      </c>
      <c r="DP81" s="40">
        <v>0</v>
      </c>
      <c r="DQ81" s="40">
        <v>0</v>
      </c>
      <c r="DR81" s="40">
        <v>0</v>
      </c>
      <c r="DS81" s="40">
        <v>0</v>
      </c>
      <c r="DT81" s="40">
        <v>0</v>
      </c>
      <c r="DU81" s="40">
        <v>0</v>
      </c>
      <c r="DV81" s="40">
        <v>0</v>
      </c>
      <c r="DW81" s="40">
        <v>0</v>
      </c>
      <c r="DX81" s="40">
        <v>0</v>
      </c>
      <c r="DY81" s="40">
        <v>0</v>
      </c>
      <c r="DZ81" s="40">
        <v>0</v>
      </c>
      <c r="EA81" s="40">
        <v>0</v>
      </c>
      <c r="EB81" s="40">
        <v>0</v>
      </c>
      <c r="EC81" s="40">
        <v>0</v>
      </c>
      <c r="ED81" s="40">
        <v>0</v>
      </c>
      <c r="EE81" s="40">
        <v>0</v>
      </c>
      <c r="EF81" s="40">
        <v>0</v>
      </c>
      <c r="EG81" s="40">
        <v>0</v>
      </c>
      <c r="EI81" s="155" t="s">
        <v>107</v>
      </c>
      <c r="EJ81" s="40" t="s">
        <v>984</v>
      </c>
      <c r="EK81" s="54">
        <v>0</v>
      </c>
      <c r="EL81" s="40">
        <v>0</v>
      </c>
      <c r="EM81" s="40">
        <v>0</v>
      </c>
      <c r="EN81" s="40">
        <v>0</v>
      </c>
      <c r="EO81" s="40">
        <v>0</v>
      </c>
      <c r="EP81" s="40">
        <v>0</v>
      </c>
      <c r="EQ81" s="40">
        <v>0</v>
      </c>
      <c r="ER81" s="40">
        <v>0</v>
      </c>
      <c r="ES81" s="40">
        <v>0</v>
      </c>
      <c r="ET81" s="40">
        <v>0</v>
      </c>
      <c r="EU81" s="40">
        <v>0</v>
      </c>
      <c r="EV81" s="40">
        <v>0</v>
      </c>
      <c r="EW81" s="40">
        <v>0</v>
      </c>
      <c r="EX81" s="40">
        <v>0</v>
      </c>
      <c r="EY81" s="40">
        <v>0</v>
      </c>
      <c r="EZ81" s="40">
        <v>0</v>
      </c>
      <c r="FA81" s="40">
        <v>0</v>
      </c>
      <c r="FB81" s="40">
        <v>0</v>
      </c>
      <c r="FC81" s="40">
        <v>0</v>
      </c>
      <c r="FD81" s="40">
        <v>0</v>
      </c>
      <c r="FE81" s="40">
        <v>0</v>
      </c>
      <c r="FF81" s="40">
        <v>0</v>
      </c>
      <c r="FG81" s="40">
        <v>0</v>
      </c>
      <c r="FH81" s="40">
        <v>0</v>
      </c>
      <c r="FI81" s="40">
        <v>0</v>
      </c>
      <c r="FJ81" s="40">
        <v>0</v>
      </c>
      <c r="FK81" s="40">
        <v>0</v>
      </c>
      <c r="FL81" s="40">
        <v>0</v>
      </c>
      <c r="FM81" s="40">
        <v>0</v>
      </c>
      <c r="FN81" s="40">
        <v>0</v>
      </c>
      <c r="FO81" s="40">
        <v>0</v>
      </c>
      <c r="FP81" s="40">
        <v>0</v>
      </c>
      <c r="FQ81" s="40">
        <v>0</v>
      </c>
      <c r="FR81" s="40">
        <v>0</v>
      </c>
      <c r="FS81" s="40">
        <v>0</v>
      </c>
      <c r="FT81" s="40">
        <v>0</v>
      </c>
      <c r="FU81" s="40">
        <v>0</v>
      </c>
      <c r="FV81" s="40">
        <v>0</v>
      </c>
      <c r="FW81" s="40">
        <v>0</v>
      </c>
      <c r="FX81" s="40">
        <v>0</v>
      </c>
      <c r="FY81" s="40">
        <v>0</v>
      </c>
      <c r="FZ81" s="40">
        <v>0</v>
      </c>
      <c r="GA81" s="40">
        <v>0</v>
      </c>
      <c r="GB81" s="40">
        <v>0</v>
      </c>
      <c r="GC81" s="40">
        <v>0</v>
      </c>
      <c r="GD81" s="40">
        <v>0</v>
      </c>
      <c r="GE81" s="40">
        <v>0</v>
      </c>
      <c r="GF81" s="40">
        <v>0</v>
      </c>
      <c r="GG81" s="40">
        <v>0</v>
      </c>
      <c r="GH81" s="40">
        <v>0</v>
      </c>
      <c r="GI81" s="40">
        <v>0</v>
      </c>
      <c r="GJ81" s="40">
        <v>0</v>
      </c>
      <c r="GK81" s="40">
        <v>0</v>
      </c>
      <c r="GL81" s="40">
        <v>0</v>
      </c>
      <c r="GM81" s="40">
        <v>0</v>
      </c>
      <c r="GN81" s="40">
        <v>0</v>
      </c>
      <c r="GO81" s="40">
        <v>0</v>
      </c>
      <c r="GP81" s="40">
        <v>0</v>
      </c>
      <c r="GQ81" s="40">
        <v>0</v>
      </c>
      <c r="GR81" s="40">
        <v>0</v>
      </c>
      <c r="GS81" s="40">
        <v>0</v>
      </c>
      <c r="GT81" s="40">
        <v>0</v>
      </c>
      <c r="GU81" s="40">
        <v>0</v>
      </c>
      <c r="GV81" s="40">
        <v>0</v>
      </c>
      <c r="GW81" s="40">
        <v>0</v>
      </c>
      <c r="GX81" s="40">
        <v>0</v>
      </c>
      <c r="GY81" s="40">
        <v>0</v>
      </c>
      <c r="GZ81" s="40">
        <v>0</v>
      </c>
      <c r="HA81" s="40">
        <v>0</v>
      </c>
      <c r="HB81" s="40">
        <v>0</v>
      </c>
      <c r="HC81" s="40">
        <v>0</v>
      </c>
      <c r="HD81" s="40">
        <v>0</v>
      </c>
      <c r="HE81" s="40">
        <v>0</v>
      </c>
      <c r="HF81" s="40">
        <v>1</v>
      </c>
      <c r="HG81" s="40">
        <v>0</v>
      </c>
      <c r="HH81" s="40">
        <v>0</v>
      </c>
      <c r="HI81" s="40">
        <v>0</v>
      </c>
      <c r="HJ81" s="40">
        <v>0</v>
      </c>
      <c r="HK81" s="40">
        <v>0</v>
      </c>
      <c r="HL81" s="40">
        <v>0</v>
      </c>
      <c r="HM81" s="40">
        <v>0</v>
      </c>
      <c r="HN81" s="40">
        <v>0</v>
      </c>
      <c r="HO81" s="40">
        <v>0</v>
      </c>
      <c r="HP81" s="40">
        <v>0</v>
      </c>
      <c r="HQ81" s="40">
        <v>0</v>
      </c>
      <c r="HR81" s="40">
        <v>0</v>
      </c>
      <c r="HS81" s="40">
        <v>0</v>
      </c>
      <c r="HT81" s="40">
        <v>0</v>
      </c>
      <c r="HU81" s="40">
        <v>0</v>
      </c>
      <c r="HV81" s="40">
        <v>0</v>
      </c>
      <c r="HW81" s="40">
        <v>0</v>
      </c>
      <c r="HX81" s="40">
        <v>0</v>
      </c>
      <c r="HY81" s="40">
        <v>0</v>
      </c>
      <c r="HZ81" s="40">
        <v>0</v>
      </c>
      <c r="IA81" s="40">
        <v>0</v>
      </c>
      <c r="IB81" s="40">
        <v>0</v>
      </c>
      <c r="IC81" s="40">
        <v>0</v>
      </c>
      <c r="ID81" s="40">
        <v>0</v>
      </c>
      <c r="IE81" s="40">
        <v>0</v>
      </c>
      <c r="IF81" s="40">
        <v>0</v>
      </c>
      <c r="IG81" s="40">
        <v>0</v>
      </c>
      <c r="IH81" s="40">
        <v>0</v>
      </c>
      <c r="II81" s="40">
        <v>0</v>
      </c>
      <c r="IJ81" s="40">
        <v>0</v>
      </c>
      <c r="IK81" s="40">
        <v>0</v>
      </c>
      <c r="IL81" s="40">
        <v>0</v>
      </c>
      <c r="IM81" s="40">
        <v>0</v>
      </c>
      <c r="IN81" s="40">
        <v>1</v>
      </c>
      <c r="IO81" s="40">
        <v>0.8784801077719594</v>
      </c>
    </row>
    <row r="82" spans="2:249" x14ac:dyDescent="0.15">
      <c r="B82" s="155" t="s">
        <v>108</v>
      </c>
      <c r="C82" s="41" t="s">
        <v>184</v>
      </c>
      <c r="D82" s="62">
        <v>0</v>
      </c>
      <c r="E82" s="178">
        <v>7.6895075728465895E-3</v>
      </c>
      <c r="F82" s="61">
        <v>0.67681992414959935</v>
      </c>
      <c r="G82" s="61">
        <v>0.32318007585040065</v>
      </c>
      <c r="H82" s="61">
        <v>0.68346850687413407</v>
      </c>
      <c r="I82" s="61">
        <v>0.23731162741127573</v>
      </c>
      <c r="J82" s="61">
        <v>2.3603310595055039E-2</v>
      </c>
      <c r="K82" s="73">
        <v>2.7230096983907066E-2</v>
      </c>
      <c r="L82" s="61">
        <v>2.7230096983907066E-2</v>
      </c>
      <c r="U82" s="161" t="s">
        <v>8</v>
      </c>
      <c r="V82" s="181">
        <f>概要表【係数】!E175</f>
        <v>1</v>
      </c>
      <c r="W82" s="181">
        <f>概要表【係数】!F175</f>
        <v>0.40352854995768972</v>
      </c>
      <c r="X82" s="181">
        <f>概要表【係数】!G175</f>
        <v>0.30597105219950238</v>
      </c>
      <c r="Y82" s="181">
        <f>概要表【係数】!H175</f>
        <v>1.9417255010924889E-7</v>
      </c>
      <c r="Z82" s="181">
        <f>概要表【係数】!I175</f>
        <v>1.7926923222653042E-7</v>
      </c>
      <c r="AB82" s="155" t="s">
        <v>108</v>
      </c>
      <c r="AC82" s="40" t="s">
        <v>184</v>
      </c>
      <c r="AD82" s="61">
        <v>1.2102078400420943E-4</v>
      </c>
      <c r="AE82" s="61">
        <v>1.4084507042253522E-4</v>
      </c>
      <c r="AF82" s="61">
        <v>1.0683297180043383E-3</v>
      </c>
      <c r="AG82" s="61">
        <v>0</v>
      </c>
      <c r="AH82" s="61">
        <v>1.3208471049088015E-3</v>
      </c>
      <c r="AI82" s="61">
        <v>0</v>
      </c>
      <c r="AJ82" s="61">
        <v>2.1782178217821784E-3</v>
      </c>
      <c r="AK82" s="61">
        <v>9.2999674066562854E-4</v>
      </c>
      <c r="AL82" s="61">
        <v>0</v>
      </c>
      <c r="AM82" s="61">
        <v>0</v>
      </c>
      <c r="AN82" s="61">
        <v>0</v>
      </c>
      <c r="AO82" s="61">
        <v>1.8749999999999999E-3</v>
      </c>
      <c r="AP82" s="61">
        <v>2.2236671001300392E-3</v>
      </c>
      <c r="AQ82" s="61">
        <v>1.0569105691056911E-3</v>
      </c>
      <c r="AR82" s="61">
        <v>1.6745032610344303E-3</v>
      </c>
      <c r="AS82" s="61">
        <v>0</v>
      </c>
      <c r="AT82" s="61">
        <v>2.3622047244094488E-3</v>
      </c>
      <c r="AU82" s="61">
        <v>2.7501799856011516E-3</v>
      </c>
      <c r="AV82" s="61">
        <v>0</v>
      </c>
      <c r="AW82" s="61">
        <v>1.0849056603773586E-3</v>
      </c>
      <c r="AX82" s="61">
        <v>0</v>
      </c>
      <c r="AY82" s="61">
        <v>0</v>
      </c>
      <c r="AZ82" s="61">
        <v>0</v>
      </c>
      <c r="BA82" s="61">
        <v>0</v>
      </c>
      <c r="BB82" s="61">
        <v>4.4357711254262976E-3</v>
      </c>
      <c r="BC82" s="61">
        <v>2.1306568966406934E-3</v>
      </c>
      <c r="BD82" s="61">
        <v>0</v>
      </c>
      <c r="BE82" s="61">
        <v>0</v>
      </c>
      <c r="BF82" s="61">
        <v>3.0571190327287885E-3</v>
      </c>
      <c r="BG82" s="61">
        <v>1.3787204926445432E-3</v>
      </c>
      <c r="BH82" s="61">
        <v>1.8285714285714285E-3</v>
      </c>
      <c r="BI82" s="61">
        <v>0</v>
      </c>
      <c r="BJ82" s="61">
        <v>1.2925905895078422E-3</v>
      </c>
      <c r="BK82" s="61">
        <v>3.3333333333333335E-3</v>
      </c>
      <c r="BL82" s="61">
        <v>4.7945205479452057E-3</v>
      </c>
      <c r="BM82" s="61">
        <v>0</v>
      </c>
      <c r="BN82" s="61">
        <v>5.9013237063778581E-4</v>
      </c>
      <c r="BO82" s="61">
        <v>9.7457627118644071E-4</v>
      </c>
      <c r="BP82" s="61">
        <v>2.6601404554160458E-4</v>
      </c>
      <c r="BQ82" s="61">
        <v>0</v>
      </c>
      <c r="BR82" s="61">
        <v>8.8905307228173865E-4</v>
      </c>
      <c r="BS82" s="61">
        <v>4.288804759329367E-3</v>
      </c>
      <c r="BT82" s="61">
        <v>1.4060411654637796E-3</v>
      </c>
      <c r="BU82" s="61">
        <v>1.9975164094376439E-3</v>
      </c>
      <c r="BV82" s="61">
        <v>2.1180463488359759E-3</v>
      </c>
      <c r="BW82" s="61">
        <v>3.3057436669174816E-3</v>
      </c>
      <c r="BX82" s="61">
        <v>0</v>
      </c>
      <c r="BY82" s="61">
        <v>4.4083969465648857E-3</v>
      </c>
      <c r="BZ82" s="61">
        <v>1.9062339000515199E-3</v>
      </c>
      <c r="CA82" s="61">
        <v>0</v>
      </c>
      <c r="CB82" s="61">
        <v>3.7603305785123969E-3</v>
      </c>
      <c r="CC82" s="61">
        <v>9.4150766343446986E-4</v>
      </c>
      <c r="CD82" s="61">
        <v>1.1290322580645161E-2</v>
      </c>
      <c r="CE82" s="61">
        <v>3.5196687370600411E-3</v>
      </c>
      <c r="CF82" s="61">
        <v>5.3776782471855709E-4</v>
      </c>
      <c r="CG82" s="61">
        <v>2.9187928735136513E-4</v>
      </c>
      <c r="CH82" s="61">
        <v>4.7341962858197026E-4</v>
      </c>
      <c r="CI82" s="61">
        <v>2.2746837957751142E-3</v>
      </c>
      <c r="CJ82" s="61">
        <v>1.5806339857959467E-3</v>
      </c>
      <c r="CK82" s="61">
        <v>1.8467092474312692E-3</v>
      </c>
      <c r="CL82" s="61">
        <v>1.7647058823529412E-3</v>
      </c>
      <c r="CM82" s="61">
        <v>1.3505698960777739E-3</v>
      </c>
      <c r="CN82" s="61">
        <v>1.568758344459279E-3</v>
      </c>
      <c r="CO82" s="61">
        <v>1.4399830340732364E-3</v>
      </c>
      <c r="CP82" s="61">
        <v>8.8605442176870758E-4</v>
      </c>
      <c r="CQ82" s="61">
        <v>6.3317274604267034E-4</v>
      </c>
      <c r="CR82" s="61">
        <v>5.6136420214090109E-4</v>
      </c>
      <c r="CS82" s="61">
        <v>1.83871122404948E-3</v>
      </c>
      <c r="CT82" s="61">
        <v>1.2734632198175833E-2</v>
      </c>
      <c r="CU82" s="61">
        <v>4.7028609419233081E-3</v>
      </c>
      <c r="CV82" s="61">
        <v>1.205075758562737E-2</v>
      </c>
      <c r="CW82" s="61">
        <v>8.81557598702001E-4</v>
      </c>
      <c r="CX82" s="61">
        <v>9.6420172458845044E-5</v>
      </c>
      <c r="CY82" s="61">
        <v>8.9551023731021292E-7</v>
      </c>
      <c r="CZ82" s="61">
        <v>3.26388148779708E-4</v>
      </c>
      <c r="DA82" s="61">
        <v>1.2412177985948478E-3</v>
      </c>
      <c r="DB82" s="61">
        <v>3.0386740331491714E-4</v>
      </c>
      <c r="DC82" s="61">
        <v>1.4456908344733243E-3</v>
      </c>
      <c r="DD82" s="61">
        <v>0</v>
      </c>
      <c r="DE82" s="61">
        <v>6.2459546925566342E-3</v>
      </c>
      <c r="DF82" s="61">
        <v>1.8153846153846154E-3</v>
      </c>
      <c r="DG82" s="61">
        <v>1.6765755053507728E-3</v>
      </c>
      <c r="DH82" s="61">
        <v>2.226730915546538E-3</v>
      </c>
      <c r="DI82" s="61">
        <v>2.2430278884462149E-3</v>
      </c>
      <c r="DJ82" s="61">
        <v>4.7159861383155042E-3</v>
      </c>
      <c r="DK82" s="61">
        <v>7.9135283184975059E-4</v>
      </c>
      <c r="DL82" s="61">
        <v>3.3156498673740055E-3</v>
      </c>
      <c r="DM82" s="61">
        <v>2.2400919012062035E-3</v>
      </c>
      <c r="DN82" s="61">
        <v>5.1399871684870415E-3</v>
      </c>
      <c r="DO82" s="61">
        <v>5.0309589666810463E-3</v>
      </c>
      <c r="DP82" s="61">
        <v>6.3825716036030582E-3</v>
      </c>
      <c r="DQ82" s="61">
        <v>1.6513248067736679E-3</v>
      </c>
      <c r="DR82" s="61">
        <v>2.8825529688726128E-3</v>
      </c>
      <c r="DS82" s="61">
        <v>1.4810818587253631E-3</v>
      </c>
      <c r="DT82" s="61">
        <v>7.7485889485053299E-4</v>
      </c>
      <c r="DU82" s="61">
        <v>5.1701975720066648E-3</v>
      </c>
      <c r="DV82" s="61">
        <v>7.7869745153561322E-4</v>
      </c>
      <c r="DW82" s="61">
        <v>4.7619047619047624E-4</v>
      </c>
      <c r="DX82" s="61">
        <v>7.4281941234730932E-4</v>
      </c>
      <c r="DY82" s="61">
        <v>1.4571646934979162E-3</v>
      </c>
      <c r="DZ82" s="61">
        <v>1.3715277777777779E-3</v>
      </c>
      <c r="EA82" s="61">
        <v>2.2828599214418329E-3</v>
      </c>
      <c r="EB82" s="61">
        <v>2.0270003292723084E-3</v>
      </c>
      <c r="EC82" s="61">
        <v>2.3760444500996736E-3</v>
      </c>
      <c r="ED82" s="61">
        <v>2.8180309734513278E-3</v>
      </c>
      <c r="EE82" s="61">
        <v>6.3573883161512036E-4</v>
      </c>
      <c r="EF82" s="61">
        <v>1.540569357074315E-2</v>
      </c>
      <c r="EG82" s="61">
        <v>2.613651024916452E-3</v>
      </c>
      <c r="EI82" s="155" t="s">
        <v>108</v>
      </c>
      <c r="EJ82" s="40" t="s">
        <v>184</v>
      </c>
      <c r="EK82" s="73">
        <v>1.7486175357408825E-4</v>
      </c>
      <c r="EL82" s="61">
        <v>1.4095980376885715E-4</v>
      </c>
      <c r="EM82" s="61">
        <v>4.7380517861635336E-4</v>
      </c>
      <c r="EN82" s="61">
        <v>8.6835811817732278E-5</v>
      </c>
      <c r="EO82" s="61">
        <v>5.5345621962811042E-4</v>
      </c>
      <c r="EP82" s="61">
        <v>0</v>
      </c>
      <c r="EQ82" s="61">
        <v>1.001527875708099E-3</v>
      </c>
      <c r="ER82" s="61">
        <v>4.2939080034921321E-4</v>
      </c>
      <c r="ES82" s="61">
        <v>0</v>
      </c>
      <c r="ET82" s="61">
        <v>0</v>
      </c>
      <c r="EU82" s="61">
        <v>0</v>
      </c>
      <c r="EV82" s="61">
        <v>7.2426040030613319E-4</v>
      </c>
      <c r="EW82" s="61">
        <v>8.6634101568052867E-4</v>
      </c>
      <c r="EX82" s="61">
        <v>4.622088867589037E-4</v>
      </c>
      <c r="EY82" s="61">
        <v>6.7158710316649137E-4</v>
      </c>
      <c r="EZ82" s="61">
        <v>0</v>
      </c>
      <c r="FA82" s="61">
        <v>8.849467324536965E-4</v>
      </c>
      <c r="FB82" s="61">
        <v>1.003594917698679E-3</v>
      </c>
      <c r="FC82" s="61">
        <v>0</v>
      </c>
      <c r="FD82" s="61">
        <v>4.8250138486251201E-4</v>
      </c>
      <c r="FE82" s="61">
        <v>0</v>
      </c>
      <c r="FF82" s="61">
        <v>0</v>
      </c>
      <c r="FG82" s="61">
        <v>0</v>
      </c>
      <c r="FH82" s="61">
        <v>0</v>
      </c>
      <c r="FI82" s="61">
        <v>1.525045389908638E-3</v>
      </c>
      <c r="FJ82" s="61">
        <v>7.8757425753347586E-4</v>
      </c>
      <c r="FK82" s="61">
        <v>0</v>
      </c>
      <c r="FL82" s="61">
        <v>0</v>
      </c>
      <c r="FM82" s="61">
        <v>1.0784181577596914E-3</v>
      </c>
      <c r="FN82" s="61">
        <v>5.4120261125606211E-4</v>
      </c>
      <c r="FO82" s="61">
        <v>7.1976038441291541E-4</v>
      </c>
      <c r="FP82" s="61">
        <v>0</v>
      </c>
      <c r="FQ82" s="61">
        <v>5.901974305693292E-4</v>
      </c>
      <c r="FR82" s="61">
        <v>1.2008653516682657E-3</v>
      </c>
      <c r="FS82" s="61">
        <v>1.6923755759552365E-3</v>
      </c>
      <c r="FT82" s="61">
        <v>0</v>
      </c>
      <c r="FU82" s="61">
        <v>2.4893354892860148E-4</v>
      </c>
      <c r="FV82" s="61">
        <v>4.6860931801241494E-4</v>
      </c>
      <c r="FW82" s="61">
        <v>2.3197768786031666E-4</v>
      </c>
      <c r="FX82" s="61">
        <v>0</v>
      </c>
      <c r="FY82" s="61">
        <v>3.9213573958292284E-4</v>
      </c>
      <c r="FZ82" s="61">
        <v>1.5156241547979229E-3</v>
      </c>
      <c r="GA82" s="61">
        <v>5.7239739773923444E-4</v>
      </c>
      <c r="GB82" s="61">
        <v>7.6434450194763669E-4</v>
      </c>
      <c r="GC82" s="61">
        <v>7.9211468342757767E-4</v>
      </c>
      <c r="GD82" s="61">
        <v>1.1829697005393866E-3</v>
      </c>
      <c r="GE82" s="61">
        <v>0</v>
      </c>
      <c r="GF82" s="61">
        <v>1.5126954397451698E-3</v>
      </c>
      <c r="GG82" s="61">
        <v>7.0623121507931794E-4</v>
      </c>
      <c r="GH82" s="61">
        <v>0</v>
      </c>
      <c r="GI82" s="61">
        <v>1.2795532541959858E-3</v>
      </c>
      <c r="GJ82" s="61">
        <v>4.0994817629882882E-4</v>
      </c>
      <c r="GK82" s="61">
        <v>3.7267769478046722E-3</v>
      </c>
      <c r="GL82" s="61">
        <v>1.2188762473581661E-3</v>
      </c>
      <c r="GM82" s="61">
        <v>2.6130574401956756E-4</v>
      </c>
      <c r="GN82" s="61">
        <v>1.8414833369081486E-4</v>
      </c>
      <c r="GO82" s="61">
        <v>2.551224214318028E-4</v>
      </c>
      <c r="GP82" s="61">
        <v>9.3974121349742906E-4</v>
      </c>
      <c r="GQ82" s="61">
        <v>7.1263315419917508E-4</v>
      </c>
      <c r="GR82" s="61">
        <v>7.6628884748353057E-4</v>
      </c>
      <c r="GS82" s="61">
        <v>6.9338302785899159E-4</v>
      </c>
      <c r="GT82" s="61">
        <v>6.2131130256286781E-4</v>
      </c>
      <c r="GU82" s="61">
        <v>6.9764985489754897E-4</v>
      </c>
      <c r="GV82" s="61">
        <v>6.324581702523758E-4</v>
      </c>
      <c r="GW82" s="61">
        <v>4.4605901789439685E-4</v>
      </c>
      <c r="GX82" s="61">
        <v>3.3921495895038151E-4</v>
      </c>
      <c r="GY82" s="61">
        <v>2.6906826405817416E-4</v>
      </c>
      <c r="GZ82" s="61">
        <v>8.3931646556068852E-4</v>
      </c>
      <c r="HA82" s="61">
        <v>4.3565068829334421E-3</v>
      </c>
      <c r="HB82" s="61">
        <v>1.653122537782365E-3</v>
      </c>
      <c r="HC82" s="61">
        <v>4.0740923100736131E-3</v>
      </c>
      <c r="HD82" s="61">
        <v>5.9713076141267257E-4</v>
      </c>
      <c r="HE82" s="61">
        <v>2.583439442485008E-4</v>
      </c>
      <c r="HF82" s="61">
        <v>1.9816006995908498E-4</v>
      </c>
      <c r="HG82" s="61">
        <v>1.0003613467931067</v>
      </c>
      <c r="HH82" s="61">
        <v>5.1793579752738026E-4</v>
      </c>
      <c r="HI82" s="61">
        <v>4.060061314542599E-4</v>
      </c>
      <c r="HJ82" s="61">
        <v>6.4180624668100155E-4</v>
      </c>
      <c r="HK82" s="61">
        <v>0</v>
      </c>
      <c r="HL82" s="61">
        <v>2.1538695097140154E-3</v>
      </c>
      <c r="HM82" s="61">
        <v>7.1506604116939958E-4</v>
      </c>
      <c r="HN82" s="61">
        <v>6.898961501128493E-4</v>
      </c>
      <c r="HO82" s="61">
        <v>7.7438566059463221E-4</v>
      </c>
      <c r="HP82" s="61">
        <v>8.3165348761441078E-4</v>
      </c>
      <c r="HQ82" s="61">
        <v>1.7451287470855662E-3</v>
      </c>
      <c r="HR82" s="61">
        <v>3.5173119907348668E-4</v>
      </c>
      <c r="HS82" s="61">
        <v>1.4499312396409874E-3</v>
      </c>
      <c r="HT82" s="61">
        <v>8.5232268284090131E-4</v>
      </c>
      <c r="HU82" s="61">
        <v>1.7686713415360625E-3</v>
      </c>
      <c r="HV82" s="61">
        <v>1.7437715307575788E-3</v>
      </c>
      <c r="HW82" s="61">
        <v>2.1925290560012322E-3</v>
      </c>
      <c r="HX82" s="61">
        <v>6.6251409810462426E-4</v>
      </c>
      <c r="HY82" s="61">
        <v>1.1538898469841709E-3</v>
      </c>
      <c r="HZ82" s="61">
        <v>6.7954873753333473E-4</v>
      </c>
      <c r="IA82" s="61">
        <v>3.4689917980982769E-4</v>
      </c>
      <c r="IB82" s="61">
        <v>1.8701055269110182E-3</v>
      </c>
      <c r="IC82" s="61">
        <v>4.3166061135126231E-4</v>
      </c>
      <c r="ID82" s="61">
        <v>6.6230367794520263E-4</v>
      </c>
      <c r="IE82" s="61">
        <v>3.6564916618549967E-4</v>
      </c>
      <c r="IF82" s="61">
        <v>5.402813653564443E-4</v>
      </c>
      <c r="IG82" s="61">
        <v>7.2004190498948584E-4</v>
      </c>
      <c r="IH82" s="61">
        <v>9.4385312098374942E-4</v>
      </c>
      <c r="II82" s="61">
        <v>8.1032978247298001E-4</v>
      </c>
      <c r="IJ82" s="61">
        <v>8.9746884652444419E-4</v>
      </c>
      <c r="IK82" s="61">
        <v>1.0414200554848007E-3</v>
      </c>
      <c r="IL82" s="61">
        <v>4.0540891741986382E-4</v>
      </c>
      <c r="IM82" s="61">
        <v>5.51174253847955E-3</v>
      </c>
      <c r="IN82" s="61">
        <v>1.0841491313309866</v>
      </c>
      <c r="IO82" s="61">
        <v>0.95240344573252123</v>
      </c>
    </row>
    <row r="83" spans="2:249" x14ac:dyDescent="0.15">
      <c r="B83" s="162" t="s">
        <v>109</v>
      </c>
      <c r="C83" s="116" t="s">
        <v>985</v>
      </c>
      <c r="D83" s="41">
        <v>0</v>
      </c>
      <c r="E83" s="170">
        <v>0.71690131797459899</v>
      </c>
      <c r="F83" s="40">
        <v>0.64679005234679732</v>
      </c>
      <c r="G83" s="120">
        <v>0.35320994765320268</v>
      </c>
      <c r="H83" s="120">
        <v>0.75612859271875665</v>
      </c>
      <c r="I83" s="120">
        <v>0.64715265062806038</v>
      </c>
      <c r="J83" s="40">
        <v>1.1829107332503355E-2</v>
      </c>
      <c r="K83" s="81">
        <v>0.16559506067702789</v>
      </c>
      <c r="L83" s="120">
        <v>0.15439642324888225</v>
      </c>
      <c r="U83" s="161" t="s">
        <v>881</v>
      </c>
      <c r="V83" s="181">
        <f>概要表【係数】!E176</f>
        <v>0.19917612940259072</v>
      </c>
      <c r="W83" s="181">
        <f>概要表【係数】!F176</f>
        <v>0.10640783159685803</v>
      </c>
      <c r="X83" s="181">
        <f>概要表【係数】!G176</f>
        <v>5.621572077767837E-2</v>
      </c>
      <c r="Y83" s="181">
        <f>概要表【係数】!H176</f>
        <v>1.6051846548384292E-8</v>
      </c>
      <c r="Z83" s="181">
        <f>概要表【係数】!I176</f>
        <v>1.4651605738013162E-8</v>
      </c>
      <c r="AB83" s="162" t="s">
        <v>109</v>
      </c>
      <c r="AC83" s="120" t="s">
        <v>985</v>
      </c>
      <c r="AD83" s="40">
        <v>9.2423046566692986E-3</v>
      </c>
      <c r="AE83" s="40">
        <v>4.5352112676056343E-2</v>
      </c>
      <c r="AF83" s="40">
        <v>6.3286334056399133E-3</v>
      </c>
      <c r="AG83" s="40">
        <v>0.03</v>
      </c>
      <c r="AH83" s="40">
        <v>5.8660790794466885E-3</v>
      </c>
      <c r="AI83" s="40">
        <v>0</v>
      </c>
      <c r="AJ83" s="40">
        <v>1.0396039603960397E-2</v>
      </c>
      <c r="AK83" s="40">
        <v>1.9849346322384383E-2</v>
      </c>
      <c r="AL83" s="40">
        <v>0</v>
      </c>
      <c r="AM83" s="40">
        <v>0</v>
      </c>
      <c r="AN83" s="40">
        <v>0</v>
      </c>
      <c r="AO83" s="40">
        <v>9.1666666666666667E-3</v>
      </c>
      <c r="AP83" s="40">
        <v>9.7789336801040305E-3</v>
      </c>
      <c r="AQ83" s="40">
        <v>2.1219512195121949E-2</v>
      </c>
      <c r="AR83" s="40">
        <v>1.7655847110571818E-2</v>
      </c>
      <c r="AS83" s="40">
        <v>0</v>
      </c>
      <c r="AT83" s="40">
        <v>2.4133858267716534E-2</v>
      </c>
      <c r="AU83" s="40">
        <v>1.3837293016558675E-2</v>
      </c>
      <c r="AV83" s="40">
        <v>0</v>
      </c>
      <c r="AW83" s="40">
        <v>7.3113207547169812E-3</v>
      </c>
      <c r="AX83" s="40">
        <v>0</v>
      </c>
      <c r="AY83" s="40">
        <v>0</v>
      </c>
      <c r="AZ83" s="40">
        <v>0</v>
      </c>
      <c r="BA83" s="40">
        <v>0</v>
      </c>
      <c r="BB83" s="40">
        <v>1.0682076544145509E-2</v>
      </c>
      <c r="BC83" s="40">
        <v>1.582486196398163E-2</v>
      </c>
      <c r="BD83" s="40">
        <v>0</v>
      </c>
      <c r="BE83" s="40">
        <v>0</v>
      </c>
      <c r="BF83" s="40">
        <v>9.5882843443819057E-3</v>
      </c>
      <c r="BG83" s="40">
        <v>1.0746949481126696E-2</v>
      </c>
      <c r="BH83" s="40">
        <v>1.1428571428571429E-2</v>
      </c>
      <c r="BI83" s="40">
        <v>0</v>
      </c>
      <c r="BJ83" s="40">
        <v>3.9886425094645753E-2</v>
      </c>
      <c r="BK83" s="40">
        <v>0.02</v>
      </c>
      <c r="BL83" s="40">
        <v>1.9452054794520546E-2</v>
      </c>
      <c r="BM83" s="40">
        <v>0</v>
      </c>
      <c r="BN83" s="40">
        <v>4.6960288808664263E-3</v>
      </c>
      <c r="BO83" s="40">
        <v>2.86864406779661E-2</v>
      </c>
      <c r="BP83" s="40">
        <v>2.0395828899765909E-2</v>
      </c>
      <c r="BQ83" s="40">
        <v>0</v>
      </c>
      <c r="BR83" s="40">
        <v>1.099433567294668E-2</v>
      </c>
      <c r="BS83" s="40">
        <v>1.4094104921579231E-2</v>
      </c>
      <c r="BT83" s="40">
        <v>1.1164127238706228E-2</v>
      </c>
      <c r="BU83" s="40">
        <v>9.8953343977292892E-3</v>
      </c>
      <c r="BV83" s="40">
        <v>8.0733944954128438E-3</v>
      </c>
      <c r="BW83" s="40">
        <v>9.4645096563832458E-3</v>
      </c>
      <c r="BX83" s="40">
        <v>0</v>
      </c>
      <c r="BY83" s="40">
        <v>1.0791984732824427E-2</v>
      </c>
      <c r="BZ83" s="40">
        <v>1.0041215868109221E-2</v>
      </c>
      <c r="CA83" s="40">
        <v>0</v>
      </c>
      <c r="CB83" s="40">
        <v>6.611570247933885E-3</v>
      </c>
      <c r="CC83" s="40">
        <v>1.0933166510270044E-2</v>
      </c>
      <c r="CD83" s="40">
        <v>8.0645161290322578E-3</v>
      </c>
      <c r="CE83" s="40">
        <v>1.1262939958592134E-2</v>
      </c>
      <c r="CF83" s="40">
        <v>1.1836944679820844E-2</v>
      </c>
      <c r="CG83" s="40">
        <v>1.2243757137267115E-2</v>
      </c>
      <c r="CH83" s="40">
        <v>7.8861763620710866E-3</v>
      </c>
      <c r="CI83" s="40">
        <v>1.252345319294528E-2</v>
      </c>
      <c r="CJ83" s="40">
        <v>7.514290663433224E-3</v>
      </c>
      <c r="CK83" s="40">
        <v>1.6073312968619829E-2</v>
      </c>
      <c r="CL83" s="40">
        <v>0.38519891193471606</v>
      </c>
      <c r="CM83" s="40">
        <v>2.0107065035199462E-2</v>
      </c>
      <c r="CN83" s="40">
        <v>2.0232977303070759E-2</v>
      </c>
      <c r="CO83" s="40">
        <v>2.0197935812243745E-2</v>
      </c>
      <c r="CP83" s="40">
        <v>2.1476190476190475E-2</v>
      </c>
      <c r="CQ83" s="40">
        <v>1.3564513486055123E-2</v>
      </c>
      <c r="CR83" s="40">
        <v>2.4635299975105798E-2</v>
      </c>
      <c r="CS83" s="40">
        <v>7.9186843745505109E-3</v>
      </c>
      <c r="CT83" s="40">
        <v>2.3685573965135733E-2</v>
      </c>
      <c r="CU83" s="40">
        <v>4.3828279145577765E-3</v>
      </c>
      <c r="CV83" s="40">
        <v>8.0253266803027735E-3</v>
      </c>
      <c r="CW83" s="40">
        <v>9.0048674959437532E-4</v>
      </c>
      <c r="CX83" s="40">
        <v>6.5874052782858639E-4</v>
      </c>
      <c r="CY83" s="40">
        <v>4.6078072210689137E-5</v>
      </c>
      <c r="CZ83" s="40">
        <v>8.5233933709900878E-4</v>
      </c>
      <c r="DA83" s="40">
        <v>3.7164147328081756E-3</v>
      </c>
      <c r="DB83" s="40">
        <v>3.2852465725393904E-3</v>
      </c>
      <c r="DC83" s="40">
        <v>1.9069767441860467E-3</v>
      </c>
      <c r="DD83" s="40">
        <v>0</v>
      </c>
      <c r="DE83" s="40">
        <v>2.3624595469255664E-3</v>
      </c>
      <c r="DF83" s="40">
        <v>2.1435897435897436E-3</v>
      </c>
      <c r="DG83" s="40">
        <v>6.4846271445558002E-3</v>
      </c>
      <c r="DH83" s="40">
        <v>7.5140755769718487E-2</v>
      </c>
      <c r="DI83" s="40">
        <v>5.0597609561752986E-3</v>
      </c>
      <c r="DJ83" s="40">
        <v>4.0093415699864396E-3</v>
      </c>
      <c r="DK83" s="40">
        <v>6.017802993250514E-3</v>
      </c>
      <c r="DL83" s="40">
        <v>7.1352785145888595E-3</v>
      </c>
      <c r="DM83" s="40">
        <v>1.2326249282021827E-2</v>
      </c>
      <c r="DN83" s="40">
        <v>4.3671977057873216E-3</v>
      </c>
      <c r="DO83" s="40">
        <v>3.1326921612911413E-3</v>
      </c>
      <c r="DP83" s="40">
        <v>9.0486382647234562E-3</v>
      </c>
      <c r="DQ83" s="40">
        <v>8.0363500701535265E-3</v>
      </c>
      <c r="DR83" s="40">
        <v>3.8059115877583051E-3</v>
      </c>
      <c r="DS83" s="40">
        <v>6.0404977701050203E-3</v>
      </c>
      <c r="DT83" s="40">
        <v>3.4359974914640098E-3</v>
      </c>
      <c r="DU83" s="40">
        <v>1.4287074506069985E-2</v>
      </c>
      <c r="DV83" s="40">
        <v>2.5974733173600526E-3</v>
      </c>
      <c r="DW83" s="40">
        <v>3.078231292517007E-3</v>
      </c>
      <c r="DX83" s="40">
        <v>8.4780455595906239E-3</v>
      </c>
      <c r="DY83" s="40">
        <v>2.7704154469551674E-3</v>
      </c>
      <c r="DZ83" s="40">
        <v>6.0435956790123452E-3</v>
      </c>
      <c r="EA83" s="40">
        <v>1.397943847329401E-2</v>
      </c>
      <c r="EB83" s="40">
        <v>3.0477444846888379E-3</v>
      </c>
      <c r="EC83" s="40">
        <v>3.533104296560207E-3</v>
      </c>
      <c r="ED83" s="40">
        <v>1.4400995575221238E-2</v>
      </c>
      <c r="EE83" s="40">
        <v>4.0054410080183275E-2</v>
      </c>
      <c r="EF83" s="40">
        <v>4.0105554963215689E-2</v>
      </c>
      <c r="EG83" s="40">
        <v>8.5070543643126408E-3</v>
      </c>
      <c r="EI83" s="162" t="s">
        <v>109</v>
      </c>
      <c r="EJ83" s="120" t="s">
        <v>985</v>
      </c>
      <c r="EK83" s="81">
        <v>3.7040861027980952E-3</v>
      </c>
      <c r="EL83" s="120">
        <v>1.6575750638217559E-2</v>
      </c>
      <c r="EM83" s="120">
        <v>2.5486175570718097E-3</v>
      </c>
      <c r="EN83" s="120">
        <v>1.1286818865648184E-2</v>
      </c>
      <c r="EO83" s="120">
        <v>2.4505380392050337E-3</v>
      </c>
      <c r="EP83" s="120">
        <v>0</v>
      </c>
      <c r="EQ83" s="120">
        <v>4.5997743280090063E-3</v>
      </c>
      <c r="ER83" s="120">
        <v>7.6187929984163905E-3</v>
      </c>
      <c r="ES83" s="120">
        <v>0</v>
      </c>
      <c r="ET83" s="120">
        <v>0</v>
      </c>
      <c r="EU83" s="120">
        <v>0</v>
      </c>
      <c r="EV83" s="120">
        <v>3.640026920239273E-3</v>
      </c>
      <c r="EW83" s="120">
        <v>3.794125124946411E-3</v>
      </c>
      <c r="EX83" s="120">
        <v>8.4159193618812394E-3</v>
      </c>
      <c r="EY83" s="120">
        <v>6.7053931209492806E-3</v>
      </c>
      <c r="EZ83" s="120">
        <v>0</v>
      </c>
      <c r="FA83" s="120">
        <v>8.798966516987191E-3</v>
      </c>
      <c r="FB83" s="120">
        <v>5.201249343560436E-3</v>
      </c>
      <c r="FC83" s="120">
        <v>0</v>
      </c>
      <c r="FD83" s="120">
        <v>3.6560467644426919E-3</v>
      </c>
      <c r="FE83" s="120">
        <v>0</v>
      </c>
      <c r="FF83" s="120">
        <v>0</v>
      </c>
      <c r="FG83" s="120">
        <v>0</v>
      </c>
      <c r="FH83" s="120">
        <v>0</v>
      </c>
      <c r="FI83" s="120">
        <v>4.0453929695920456E-3</v>
      </c>
      <c r="FJ83" s="120">
        <v>5.913531731276179E-3</v>
      </c>
      <c r="FK83" s="120">
        <v>0</v>
      </c>
      <c r="FL83" s="120">
        <v>0</v>
      </c>
      <c r="FM83" s="120">
        <v>3.8305273771984142E-3</v>
      </c>
      <c r="FN83" s="120">
        <v>4.1221368248536691E-3</v>
      </c>
      <c r="FO83" s="120">
        <v>4.4399400901350477E-3</v>
      </c>
      <c r="FP83" s="120">
        <v>0</v>
      </c>
      <c r="FQ83" s="120">
        <v>1.5572113779657891E-2</v>
      </c>
      <c r="FR83" s="120">
        <v>8.604721296654419E-3</v>
      </c>
      <c r="FS83" s="120">
        <v>7.6225829091231354E-3</v>
      </c>
      <c r="FT83" s="120">
        <v>0</v>
      </c>
      <c r="FU83" s="120">
        <v>2.3916446768095945E-3</v>
      </c>
      <c r="FV83" s="120">
        <v>1.1591380656623749E-2</v>
      </c>
      <c r="FW83" s="120">
        <v>7.8222150314247937E-3</v>
      </c>
      <c r="FX83" s="120">
        <v>0</v>
      </c>
      <c r="FY83" s="120">
        <v>6.5895332861112318E-3</v>
      </c>
      <c r="FZ83" s="120">
        <v>5.6223021652833842E-3</v>
      </c>
      <c r="GA83" s="120">
        <v>4.5766493380704895E-3</v>
      </c>
      <c r="GB83" s="120">
        <v>3.9385063699090544E-3</v>
      </c>
      <c r="GC83" s="120">
        <v>3.2333081204279903E-3</v>
      </c>
      <c r="GD83" s="120">
        <v>3.6582745347757545E-3</v>
      </c>
      <c r="GE83" s="120">
        <v>0</v>
      </c>
      <c r="GF83" s="120">
        <v>4.1442405298773256E-3</v>
      </c>
      <c r="GG83" s="120">
        <v>3.8610641671639233E-3</v>
      </c>
      <c r="GH83" s="120">
        <v>0</v>
      </c>
      <c r="GI83" s="120">
        <v>2.5027285501256708E-3</v>
      </c>
      <c r="GJ83" s="120">
        <v>4.1913691011552217E-3</v>
      </c>
      <c r="GK83" s="120">
        <v>3.0650325997582726E-3</v>
      </c>
      <c r="GL83" s="120">
        <v>4.1911597381770454E-3</v>
      </c>
      <c r="GM83" s="120">
        <v>4.9692764061908734E-3</v>
      </c>
      <c r="GN83" s="120">
        <v>5.2445481653037012E-3</v>
      </c>
      <c r="GO83" s="120">
        <v>3.4688143149176637E-3</v>
      </c>
      <c r="GP83" s="120">
        <v>5.1813930723204052E-3</v>
      </c>
      <c r="GQ83" s="120">
        <v>3.4506915931852848E-3</v>
      </c>
      <c r="GR83" s="120">
        <v>6.0721099524134346E-3</v>
      </c>
      <c r="GS83" s="120">
        <v>0.13654928280199627</v>
      </c>
      <c r="GT83" s="120">
        <v>7.698390768209537E-3</v>
      </c>
      <c r="GU83" s="120">
        <v>7.8248007608276854E-3</v>
      </c>
      <c r="GV83" s="120">
        <v>7.8417021291170234E-3</v>
      </c>
      <c r="GW83" s="120">
        <v>8.1658806547970659E-3</v>
      </c>
      <c r="GX83" s="120">
        <v>6.0888403322000295E-3</v>
      </c>
      <c r="GY83" s="120">
        <v>9.5739763115287105E-3</v>
      </c>
      <c r="GZ83" s="120">
        <v>3.8113041741794948E-3</v>
      </c>
      <c r="HA83" s="120">
        <v>9.2091874613725849E-3</v>
      </c>
      <c r="HB83" s="120">
        <v>1.9904507833674195E-3</v>
      </c>
      <c r="HC83" s="120">
        <v>3.2880828291984884E-3</v>
      </c>
      <c r="HD83" s="120">
        <v>7.9704685718063879E-4</v>
      </c>
      <c r="HE83" s="120">
        <v>5.7329388852752369E-4</v>
      </c>
      <c r="HF83" s="120">
        <v>2.4155788654494072E-4</v>
      </c>
      <c r="HG83" s="120">
        <v>1.076938383440119E-3</v>
      </c>
      <c r="HH83" s="120">
        <v>1.0017270606187896</v>
      </c>
      <c r="HI83" s="120">
        <v>2.058818722559913E-3</v>
      </c>
      <c r="HJ83" s="120">
        <v>1.0390131607020581E-3</v>
      </c>
      <c r="HK83" s="120">
        <v>0</v>
      </c>
      <c r="HL83" s="120">
        <v>1.2096080656219712E-3</v>
      </c>
      <c r="HM83" s="120">
        <v>1.2961771832666691E-3</v>
      </c>
      <c r="HN83" s="120">
        <v>2.738080724588986E-3</v>
      </c>
      <c r="HO83" s="120">
        <v>2.7024068118424546E-2</v>
      </c>
      <c r="HP83" s="120">
        <v>2.2308639592712579E-3</v>
      </c>
      <c r="HQ83" s="120">
        <v>2.0679306152680001E-3</v>
      </c>
      <c r="HR83" s="120">
        <v>2.3874650556496985E-3</v>
      </c>
      <c r="HS83" s="120">
        <v>3.1711566554577632E-3</v>
      </c>
      <c r="HT83" s="120">
        <v>4.7682645406677583E-3</v>
      </c>
      <c r="HU83" s="120">
        <v>1.8804745007645544E-3</v>
      </c>
      <c r="HV83" s="120">
        <v>1.5412344823538193E-3</v>
      </c>
      <c r="HW83" s="120">
        <v>3.7583266247807321E-3</v>
      </c>
      <c r="HX83" s="120">
        <v>3.1405200526710762E-3</v>
      </c>
      <c r="HY83" s="120">
        <v>1.8776234059186359E-3</v>
      </c>
      <c r="HZ83" s="120">
        <v>2.8319705452651226E-3</v>
      </c>
      <c r="IA83" s="120">
        <v>1.6172132770688264E-3</v>
      </c>
      <c r="IB83" s="120">
        <v>5.6170702667143867E-3</v>
      </c>
      <c r="IC83" s="120">
        <v>1.3994544781141475E-3</v>
      </c>
      <c r="ID83" s="120">
        <v>1.8377811265516905E-3</v>
      </c>
      <c r="IE83" s="120">
        <v>3.4377205384265625E-3</v>
      </c>
      <c r="IF83" s="120">
        <v>1.1957937800031004E-3</v>
      </c>
      <c r="IG83" s="120">
        <v>3.0591475197485436E-3</v>
      </c>
      <c r="IH83" s="120">
        <v>5.6796678230181972E-3</v>
      </c>
      <c r="II83" s="120">
        <v>1.6398096983879047E-3</v>
      </c>
      <c r="IJ83" s="120">
        <v>1.7386943299644833E-3</v>
      </c>
      <c r="IK83" s="120">
        <v>5.5809740511775343E-3</v>
      </c>
      <c r="IL83" s="120">
        <v>1.4476378039190696E-2</v>
      </c>
      <c r="IM83" s="120">
        <v>1.4902534299341767E-2</v>
      </c>
      <c r="IN83" s="40">
        <v>1.5765749273131058</v>
      </c>
      <c r="IO83" s="40">
        <v>1.3849897120565862</v>
      </c>
    </row>
    <row r="84" spans="2:249" x14ac:dyDescent="0.15">
      <c r="B84" s="155" t="s">
        <v>110</v>
      </c>
      <c r="C84" s="41" t="s">
        <v>212</v>
      </c>
      <c r="D84" s="41">
        <v>0</v>
      </c>
      <c r="E84" s="170">
        <v>0</v>
      </c>
      <c r="F84" s="40">
        <v>0</v>
      </c>
      <c r="G84" s="40">
        <v>1</v>
      </c>
      <c r="H84" s="40">
        <v>2.0048086760793941E-3</v>
      </c>
      <c r="I84" s="40">
        <v>0</v>
      </c>
      <c r="J84" s="40">
        <v>0</v>
      </c>
      <c r="K84" s="54">
        <v>0</v>
      </c>
      <c r="L84" s="40">
        <v>0</v>
      </c>
      <c r="U84" s="161" t="s">
        <v>882</v>
      </c>
      <c r="V84" s="181">
        <f>概要表【係数】!E177</f>
        <v>0.10384532493960252</v>
      </c>
      <c r="W84" s="181">
        <f>概要表【係数】!F177</f>
        <v>6.2173865866904598E-2</v>
      </c>
      <c r="X84" s="181">
        <f>概要表【係数】!G177</f>
        <v>3.2771560465740243E-2</v>
      </c>
      <c r="Y84" s="181">
        <f>概要表【係数】!H177</f>
        <v>9.8538671544729543E-9</v>
      </c>
      <c r="Z84" s="181">
        <f>概要表【係数】!I177</f>
        <v>8.8027597024408502E-9</v>
      </c>
      <c r="AB84" s="155" t="s">
        <v>110</v>
      </c>
      <c r="AC84" s="40" t="s">
        <v>212</v>
      </c>
      <c r="AD84" s="40">
        <v>4.6937647987371746E-2</v>
      </c>
      <c r="AE84" s="40">
        <v>1.2676056338028169E-2</v>
      </c>
      <c r="AF84" s="40">
        <v>1.4479392624728849E-2</v>
      </c>
      <c r="AG84" s="40">
        <v>2.5000000000000001E-2</v>
      </c>
      <c r="AH84" s="40">
        <v>2.7133064022524179E-2</v>
      </c>
      <c r="AI84" s="40">
        <v>0</v>
      </c>
      <c r="AJ84" s="40">
        <v>0.26019801980198021</v>
      </c>
      <c r="AK84" s="40">
        <v>5.787491398978742E-3</v>
      </c>
      <c r="AL84" s="40">
        <v>0</v>
      </c>
      <c r="AM84" s="40">
        <v>0</v>
      </c>
      <c r="AN84" s="40">
        <v>0</v>
      </c>
      <c r="AO84" s="40">
        <v>1.375E-2</v>
      </c>
      <c r="AP84" s="40">
        <v>6.9180754226267887E-3</v>
      </c>
      <c r="AQ84" s="40">
        <v>1.6829268292682924E-2</v>
      </c>
      <c r="AR84" s="40">
        <v>6.3286819353860161E-3</v>
      </c>
      <c r="AS84" s="40">
        <v>0</v>
      </c>
      <c r="AT84" s="40">
        <v>3.5039370078740156E-3</v>
      </c>
      <c r="AU84" s="40">
        <v>8.7401007919366454E-3</v>
      </c>
      <c r="AV84" s="40">
        <v>0</v>
      </c>
      <c r="AW84" s="40">
        <v>3.8679245283018866E-3</v>
      </c>
      <c r="AX84" s="40">
        <v>0</v>
      </c>
      <c r="AY84" s="40">
        <v>0</v>
      </c>
      <c r="AZ84" s="40">
        <v>0</v>
      </c>
      <c r="BA84" s="40">
        <v>0</v>
      </c>
      <c r="BB84" s="40">
        <v>2.4244031830238724E-3</v>
      </c>
      <c r="BC84" s="40">
        <v>2.6559678001960886E-3</v>
      </c>
      <c r="BD84" s="40">
        <v>0</v>
      </c>
      <c r="BE84" s="40">
        <v>0</v>
      </c>
      <c r="BF84" s="40">
        <v>1.2789243277048154E-3</v>
      </c>
      <c r="BG84" s="40">
        <v>1.4391606796670087E-3</v>
      </c>
      <c r="BH84" s="40">
        <v>1.1257142857142856E-2</v>
      </c>
      <c r="BI84" s="40">
        <v>0</v>
      </c>
      <c r="BJ84" s="40">
        <v>3.5705786911844235E-2</v>
      </c>
      <c r="BK84" s="40">
        <v>3.3333333333333335E-3</v>
      </c>
      <c r="BL84" s="40">
        <v>3.9269406392694059E-3</v>
      </c>
      <c r="BM84" s="40">
        <v>0</v>
      </c>
      <c r="BN84" s="40">
        <v>3.9817087845968714E-3</v>
      </c>
      <c r="BO84" s="40">
        <v>4.9576271186440677E-3</v>
      </c>
      <c r="BP84" s="40">
        <v>3.8731645030857628E-3</v>
      </c>
      <c r="BQ84" s="40">
        <v>0</v>
      </c>
      <c r="BR84" s="40">
        <v>3.9022287895579362E-3</v>
      </c>
      <c r="BS84" s="40">
        <v>9.6106003244997296E-3</v>
      </c>
      <c r="BT84" s="40">
        <v>8.4562951082598238E-3</v>
      </c>
      <c r="BU84" s="40">
        <v>4.9964520134823482E-3</v>
      </c>
      <c r="BV84" s="40">
        <v>4.703823513814499E-3</v>
      </c>
      <c r="BW84" s="40">
        <v>9.9222473037371469E-3</v>
      </c>
      <c r="BX84" s="40">
        <v>0</v>
      </c>
      <c r="BY84" s="40">
        <v>1.2977099236641222E-3</v>
      </c>
      <c r="BZ84" s="40">
        <v>2.3879443585780526E-3</v>
      </c>
      <c r="CA84" s="40">
        <v>0</v>
      </c>
      <c r="CB84" s="40">
        <v>2.1900826446280995E-3</v>
      </c>
      <c r="CC84" s="40">
        <v>2.8262607305459975E-3</v>
      </c>
      <c r="CD84" s="40">
        <v>0</v>
      </c>
      <c r="CE84" s="40">
        <v>4.0165631469979294E-3</v>
      </c>
      <c r="CF84" s="40">
        <v>9.9382641326715895E-4</v>
      </c>
      <c r="CG84" s="40">
        <v>7.2239125400285886E-4</v>
      </c>
      <c r="CH84" s="40">
        <v>1.0073330463657609E-3</v>
      </c>
      <c r="CI84" s="40">
        <v>1.2727633931527713E-3</v>
      </c>
      <c r="CJ84" s="40">
        <v>5.5603672267451928E-4</v>
      </c>
      <c r="CK84" s="40">
        <v>3.539850041655096E-2</v>
      </c>
      <c r="CL84" s="40">
        <v>1.1859911594695682E-2</v>
      </c>
      <c r="CM84" s="40">
        <v>1.8342901441501844E-2</v>
      </c>
      <c r="CN84" s="40">
        <v>1.9570761014686248E-2</v>
      </c>
      <c r="CO84" s="40">
        <v>2.2541354446486639E-2</v>
      </c>
      <c r="CP84" s="40">
        <v>1.367233560090703E-2</v>
      </c>
      <c r="CQ84" s="40">
        <v>3.2757185461934255E-3</v>
      </c>
      <c r="CR84" s="40">
        <v>4.1262135922330093E-3</v>
      </c>
      <c r="CS84" s="40">
        <v>6.8010739799587664E-3</v>
      </c>
      <c r="CT84" s="40">
        <v>2.3307787792109666E-2</v>
      </c>
      <c r="CU84" s="40">
        <v>3.3649899202196104E-2</v>
      </c>
      <c r="CV84" s="40">
        <v>7.5918808708000576E-3</v>
      </c>
      <c r="CW84" s="40">
        <v>5.0392103839913471E-3</v>
      </c>
      <c r="CX84" s="40">
        <v>2.8027175333159133E-3</v>
      </c>
      <c r="CY84" s="40">
        <v>7.1384377416860013E-4</v>
      </c>
      <c r="CZ84" s="40">
        <v>2.4539060002131512E-3</v>
      </c>
      <c r="DA84" s="40">
        <v>2.2231211411539282E-3</v>
      </c>
      <c r="DB84" s="40">
        <v>0</v>
      </c>
      <c r="DC84" s="40">
        <v>2.6653898768809851E-3</v>
      </c>
      <c r="DD84" s="40">
        <v>0</v>
      </c>
      <c r="DE84" s="40">
        <v>2.2653721682847896E-3</v>
      </c>
      <c r="DF84" s="40">
        <v>2.1948717948717948E-3</v>
      </c>
      <c r="DG84" s="40">
        <v>4.0971632410395789E-3</v>
      </c>
      <c r="DH84" s="40">
        <v>7.7073294445853414E-3</v>
      </c>
      <c r="DI84" s="40">
        <v>6.6254980079681275E-3</v>
      </c>
      <c r="DJ84" s="40">
        <v>4.8636432122947113E-3</v>
      </c>
      <c r="DK84" s="40">
        <v>1.356059865010271E-2</v>
      </c>
      <c r="DL84" s="40">
        <v>1.8832891246684349E-3</v>
      </c>
      <c r="DM84" s="40">
        <v>1.2130959218839749E-2</v>
      </c>
      <c r="DN84" s="40">
        <v>8.0821139531108699E-3</v>
      </c>
      <c r="DO84" s="40">
        <v>9.111579161062755E-3</v>
      </c>
      <c r="DP84" s="40">
        <v>5.9694753480914525E-3</v>
      </c>
      <c r="DQ84" s="40">
        <v>3.8565786165562321E-3</v>
      </c>
      <c r="DR84" s="40">
        <v>3.8032958409625946E-3</v>
      </c>
      <c r="DS84" s="40">
        <v>7.326643648395915E-3</v>
      </c>
      <c r="DT84" s="40">
        <v>6.8723433907044804E-3</v>
      </c>
      <c r="DU84" s="40">
        <v>1.4838133777671982E-2</v>
      </c>
      <c r="DV84" s="40">
        <v>1.0815726421258985E-2</v>
      </c>
      <c r="DW84" s="40">
        <v>1.0663265306122448E-2</v>
      </c>
      <c r="DX84" s="40">
        <v>4.1127434796962691E-3</v>
      </c>
      <c r="DY84" s="40">
        <v>6.0791382467878926E-3</v>
      </c>
      <c r="DZ84" s="40">
        <v>2.9448302469135802E-2</v>
      </c>
      <c r="EA84" s="40">
        <v>1.5711633428899807E-3</v>
      </c>
      <c r="EB84" s="40">
        <v>1.3091208429371089E-2</v>
      </c>
      <c r="EC84" s="40">
        <v>2.3974212155914661E-2</v>
      </c>
      <c r="ED84" s="40">
        <v>2.4264933628318584E-2</v>
      </c>
      <c r="EE84" s="40">
        <v>0</v>
      </c>
      <c r="EF84" s="40">
        <v>1.2130291075807655E-2</v>
      </c>
      <c r="EG84" s="40">
        <v>7.6892334996947606E-3</v>
      </c>
      <c r="EI84" s="155" t="s">
        <v>110</v>
      </c>
      <c r="EJ84" s="40" t="s">
        <v>212</v>
      </c>
      <c r="EK84" s="54">
        <v>4.9172012565364659E-2</v>
      </c>
      <c r="EL84" s="40">
        <v>1.4436530901536185E-2</v>
      </c>
      <c r="EM84" s="40">
        <v>1.5823323471282277E-2</v>
      </c>
      <c r="EN84" s="40">
        <v>2.5795847247469954E-2</v>
      </c>
      <c r="EO84" s="40">
        <v>2.8248616121102771E-2</v>
      </c>
      <c r="EP84" s="40">
        <v>0</v>
      </c>
      <c r="EQ84" s="40">
        <v>0.26220148069425536</v>
      </c>
      <c r="ER84" s="40">
        <v>7.9358371935134772E-3</v>
      </c>
      <c r="ES84" s="40">
        <v>0</v>
      </c>
      <c r="ET84" s="40">
        <v>0</v>
      </c>
      <c r="EU84" s="40">
        <v>0</v>
      </c>
      <c r="EV84" s="40">
        <v>1.5212533644033658E-2</v>
      </c>
      <c r="EW84" s="40">
        <v>8.7995652471847142E-3</v>
      </c>
      <c r="EX84" s="40">
        <v>1.8345399099526694E-2</v>
      </c>
      <c r="EY84" s="40">
        <v>8.1284386970928678E-3</v>
      </c>
      <c r="EZ84" s="40">
        <v>0</v>
      </c>
      <c r="FA84" s="40">
        <v>5.2443325107658003E-3</v>
      </c>
      <c r="FB84" s="40">
        <v>1.0292913144455173E-2</v>
      </c>
      <c r="FC84" s="40">
        <v>0</v>
      </c>
      <c r="FD84" s="40">
        <v>5.4174927908587104E-3</v>
      </c>
      <c r="FE84" s="40">
        <v>0</v>
      </c>
      <c r="FF84" s="40">
        <v>0</v>
      </c>
      <c r="FG84" s="40">
        <v>0</v>
      </c>
      <c r="FH84" s="40">
        <v>0</v>
      </c>
      <c r="FI84" s="40">
        <v>3.5357169923991216E-3</v>
      </c>
      <c r="FJ84" s="40">
        <v>4.0082094564479849E-3</v>
      </c>
      <c r="FK84" s="40">
        <v>0</v>
      </c>
      <c r="FL84" s="40">
        <v>0</v>
      </c>
      <c r="FM84" s="40">
        <v>2.6114183990241118E-3</v>
      </c>
      <c r="FN84" s="40">
        <v>2.6677778770468324E-3</v>
      </c>
      <c r="FO84" s="40">
        <v>1.3187724023338189E-2</v>
      </c>
      <c r="FP84" s="40">
        <v>0</v>
      </c>
      <c r="FQ84" s="40">
        <v>3.8776857639182691E-2</v>
      </c>
      <c r="FR84" s="40">
        <v>4.7811127660038338E-3</v>
      </c>
      <c r="FS84" s="40">
        <v>5.4179419307708405E-3</v>
      </c>
      <c r="FT84" s="40">
        <v>0</v>
      </c>
      <c r="FU84" s="40">
        <v>4.7863072776507419E-3</v>
      </c>
      <c r="FV84" s="40">
        <v>6.6500553186034442E-3</v>
      </c>
      <c r="FW84" s="40">
        <v>6.0902574061423081E-3</v>
      </c>
      <c r="FX84" s="40">
        <v>0</v>
      </c>
      <c r="FY84" s="40">
        <v>5.2503421323810548E-3</v>
      </c>
      <c r="FZ84" s="40">
        <v>1.1301107044468054E-2</v>
      </c>
      <c r="GA84" s="40">
        <v>9.9743367525303699E-3</v>
      </c>
      <c r="GB84" s="40">
        <v>6.3606342652475613E-3</v>
      </c>
      <c r="GC84" s="40">
        <v>5.9391922878375561E-3</v>
      </c>
      <c r="GD84" s="40">
        <v>1.1211725785175593E-2</v>
      </c>
      <c r="GE84" s="40">
        <v>0</v>
      </c>
      <c r="GF84" s="40">
        <v>2.5303454433080502E-3</v>
      </c>
      <c r="GG84" s="40">
        <v>3.6889875627426857E-3</v>
      </c>
      <c r="GH84" s="40">
        <v>0</v>
      </c>
      <c r="GI84" s="40">
        <v>3.0894067818314332E-3</v>
      </c>
      <c r="GJ84" s="40">
        <v>4.1503489631701815E-3</v>
      </c>
      <c r="GK84" s="40">
        <v>1.059220310447371E-3</v>
      </c>
      <c r="GL84" s="40">
        <v>5.024607473620846E-3</v>
      </c>
      <c r="GM84" s="40">
        <v>1.9591969317528019E-3</v>
      </c>
      <c r="GN84" s="40">
        <v>1.7338338361251834E-3</v>
      </c>
      <c r="GO84" s="40">
        <v>2.4499723447018898E-3</v>
      </c>
      <c r="GP84" s="40">
        <v>3.0725873539304361E-3</v>
      </c>
      <c r="GQ84" s="40">
        <v>2.0739537233577642E-3</v>
      </c>
      <c r="GR84" s="40">
        <v>3.7300914457990768E-2</v>
      </c>
      <c r="GS84" s="40">
        <v>1.2868700751860092E-2</v>
      </c>
      <c r="GT84" s="40">
        <v>2.0482073530250354E-2</v>
      </c>
      <c r="GU84" s="40">
        <v>2.1933352550120775E-2</v>
      </c>
      <c r="GV84" s="40">
        <v>2.4817833140685575E-2</v>
      </c>
      <c r="GW84" s="40">
        <v>1.5624992556574457E-2</v>
      </c>
      <c r="GX84" s="40">
        <v>4.5743549882605594E-3</v>
      </c>
      <c r="GY84" s="40">
        <v>5.3993792447427583E-3</v>
      </c>
      <c r="GZ84" s="40">
        <v>9.2835841228749143E-3</v>
      </c>
      <c r="HA84" s="40">
        <v>2.4723322109198243E-2</v>
      </c>
      <c r="HB84" s="40">
        <v>3.4701437158204083E-2</v>
      </c>
      <c r="HC84" s="40">
        <v>8.5839480949519067E-3</v>
      </c>
      <c r="HD84" s="40">
        <v>6.2374771440901053E-3</v>
      </c>
      <c r="HE84" s="40">
        <v>3.9882586912273858E-3</v>
      </c>
      <c r="HF84" s="40">
        <v>1.3476912606631094E-3</v>
      </c>
      <c r="HG84" s="40">
        <v>3.8713989951596924E-3</v>
      </c>
      <c r="HH84" s="40">
        <v>3.0356555129155711E-3</v>
      </c>
      <c r="HI84" s="40">
        <v>1.0037616594001901</v>
      </c>
      <c r="HJ84" s="40">
        <v>3.5925107909112073E-3</v>
      </c>
      <c r="HK84" s="40">
        <v>0</v>
      </c>
      <c r="HL84" s="40">
        <v>3.3754786925083973E-3</v>
      </c>
      <c r="HM84" s="40">
        <v>3.5815593439347516E-3</v>
      </c>
      <c r="HN84" s="40">
        <v>5.4135214896046287E-3</v>
      </c>
      <c r="HO84" s="40">
        <v>8.2229112208203579E-3</v>
      </c>
      <c r="HP84" s="40">
        <v>7.6059007100788972E-3</v>
      </c>
      <c r="HQ84" s="40">
        <v>7.0597811378531805E-3</v>
      </c>
      <c r="HR84" s="40">
        <v>1.4731898298063021E-2</v>
      </c>
      <c r="HS84" s="40">
        <v>4.2825935325336807E-3</v>
      </c>
      <c r="HT84" s="40">
        <v>1.4226138877674278E-2</v>
      </c>
      <c r="HU84" s="40">
        <v>8.8957867575834484E-3</v>
      </c>
      <c r="HV84" s="40">
        <v>9.963146729555037E-3</v>
      </c>
      <c r="HW84" s="40">
        <v>7.5127826386292319E-3</v>
      </c>
      <c r="HX84" s="40">
        <v>5.549075614877763E-3</v>
      </c>
      <c r="HY84" s="40">
        <v>5.1250273226705039E-3</v>
      </c>
      <c r="HZ84" s="40">
        <v>9.0046837909270611E-3</v>
      </c>
      <c r="IA84" s="40">
        <v>7.9722141462949276E-3</v>
      </c>
      <c r="IB84" s="40">
        <v>1.6572542354215229E-2</v>
      </c>
      <c r="IC84" s="40">
        <v>1.2039834524667937E-2</v>
      </c>
      <c r="ID84" s="40">
        <v>1.3237464242111486E-2</v>
      </c>
      <c r="IE84" s="40">
        <v>5.7055364396422191E-3</v>
      </c>
      <c r="IF84" s="40">
        <v>6.8793438255844372E-3</v>
      </c>
      <c r="IG84" s="40">
        <v>3.2017482278659554E-2</v>
      </c>
      <c r="IH84" s="40">
        <v>4.5664174781979488E-3</v>
      </c>
      <c r="II84" s="40">
        <v>1.4747083374584656E-2</v>
      </c>
      <c r="IJ84" s="40">
        <v>2.5423815406275477E-2</v>
      </c>
      <c r="IK84" s="40">
        <v>2.5650445071710003E-2</v>
      </c>
      <c r="IL84" s="40">
        <v>4.0573222893075219E-3</v>
      </c>
      <c r="IM84" s="40">
        <v>1.5214877422382086E-2</v>
      </c>
      <c r="IN84" s="40">
        <v>2.1932007109195006</v>
      </c>
      <c r="IO84" s="40">
        <v>1.9266831968941007</v>
      </c>
    </row>
    <row r="85" spans="2:249" x14ac:dyDescent="0.15">
      <c r="B85" s="155" t="s">
        <v>111</v>
      </c>
      <c r="C85" s="41" t="s">
        <v>186</v>
      </c>
      <c r="D85" s="41">
        <v>0</v>
      </c>
      <c r="E85" s="170">
        <v>8.7067968899366854E-2</v>
      </c>
      <c r="F85" s="40">
        <v>0.92266287294667082</v>
      </c>
      <c r="G85" s="40">
        <v>7.733712705332918E-2</v>
      </c>
      <c r="H85" s="40">
        <v>0.27829767441860465</v>
      </c>
      <c r="I85" s="40">
        <v>0.10822927496580027</v>
      </c>
      <c r="J85" s="40">
        <v>5.4602004979975073E-4</v>
      </c>
      <c r="K85" s="54">
        <v>9.1381668946648419E-3</v>
      </c>
      <c r="L85" s="40">
        <v>8.919288645690835E-3</v>
      </c>
      <c r="AB85" s="155" t="s">
        <v>111</v>
      </c>
      <c r="AC85" s="40" t="s">
        <v>186</v>
      </c>
      <c r="AD85" s="40">
        <v>1.891607471717969E-3</v>
      </c>
      <c r="AE85" s="40">
        <v>5.4225352112676059E-3</v>
      </c>
      <c r="AF85" s="40">
        <v>3.7418655097613878E-4</v>
      </c>
      <c r="AG85" s="40">
        <v>0</v>
      </c>
      <c r="AH85" s="40">
        <v>1.6195372750642675E-3</v>
      </c>
      <c r="AI85" s="40">
        <v>0</v>
      </c>
      <c r="AJ85" s="40">
        <v>2.9702970297029702E-4</v>
      </c>
      <c r="AK85" s="40">
        <v>1.472132691123746E-3</v>
      </c>
      <c r="AL85" s="40">
        <v>0</v>
      </c>
      <c r="AM85" s="40">
        <v>0</v>
      </c>
      <c r="AN85" s="40">
        <v>0</v>
      </c>
      <c r="AO85" s="40">
        <v>6.2500000000000001E-4</v>
      </c>
      <c r="AP85" s="40">
        <v>2.7308192457737321E-4</v>
      </c>
      <c r="AQ85" s="40">
        <v>2.2764227642276427E-3</v>
      </c>
      <c r="AR85" s="40">
        <v>1.3453662975883511E-3</v>
      </c>
      <c r="AS85" s="40">
        <v>0</v>
      </c>
      <c r="AT85" s="40">
        <v>1.5748031496062994E-3</v>
      </c>
      <c r="AU85" s="40">
        <v>7.6313894888408926E-4</v>
      </c>
      <c r="AV85" s="40">
        <v>0</v>
      </c>
      <c r="AW85" s="40">
        <v>4.7169811320754715E-3</v>
      </c>
      <c r="AX85" s="40">
        <v>0</v>
      </c>
      <c r="AY85" s="40">
        <v>0</v>
      </c>
      <c r="AZ85" s="40">
        <v>0</v>
      </c>
      <c r="BA85" s="40">
        <v>0</v>
      </c>
      <c r="BB85" s="40">
        <v>9.291398256915498E-4</v>
      </c>
      <c r="BC85" s="40">
        <v>1.6997781103256101E-3</v>
      </c>
      <c r="BD85" s="40">
        <v>0</v>
      </c>
      <c r="BE85" s="40">
        <v>0</v>
      </c>
      <c r="BF85" s="40">
        <v>4.6487387950802585E-4</v>
      </c>
      <c r="BG85" s="40">
        <v>6.2036720264568369E-4</v>
      </c>
      <c r="BH85" s="40">
        <v>7.4285714285714287E-4</v>
      </c>
      <c r="BI85" s="40">
        <v>0</v>
      </c>
      <c r="BJ85" s="40">
        <v>9.5402920497566247E-3</v>
      </c>
      <c r="BK85" s="40">
        <v>3.3333333333333335E-3</v>
      </c>
      <c r="BL85" s="40">
        <v>4.2465753424657535E-3</v>
      </c>
      <c r="BM85" s="40">
        <v>0</v>
      </c>
      <c r="BN85" s="40">
        <v>1.0108303249097472E-3</v>
      </c>
      <c r="BO85" s="40">
        <v>6.3983050847457625E-3</v>
      </c>
      <c r="BP85" s="40">
        <v>5.3883805064907425E-3</v>
      </c>
      <c r="BQ85" s="40">
        <v>0</v>
      </c>
      <c r="BR85" s="40">
        <v>8.3671961581086073E-4</v>
      </c>
      <c r="BS85" s="40">
        <v>2.4932395889670092E-3</v>
      </c>
      <c r="BT85" s="40">
        <v>1.8845228548516439E-3</v>
      </c>
      <c r="BU85" s="40">
        <v>1.2072024126308319E-3</v>
      </c>
      <c r="BV85" s="40">
        <v>9.6303759876968762E-4</v>
      </c>
      <c r="BW85" s="40">
        <v>5.7185854025583135E-4</v>
      </c>
      <c r="BX85" s="40">
        <v>0</v>
      </c>
      <c r="BY85" s="40">
        <v>7.3473282442748091E-4</v>
      </c>
      <c r="BZ85" s="40">
        <v>9.0159711488923232E-4</v>
      </c>
      <c r="CA85" s="40">
        <v>0</v>
      </c>
      <c r="CB85" s="40">
        <v>3.3057851239669424E-4</v>
      </c>
      <c r="CC85" s="40">
        <v>7.9484238695999728E-4</v>
      </c>
      <c r="CD85" s="40">
        <v>3.2258064516129032E-4</v>
      </c>
      <c r="CE85" s="40">
        <v>4.1407867494824016E-4</v>
      </c>
      <c r="CF85" s="40">
        <v>2.6071298874228302E-3</v>
      </c>
      <c r="CG85" s="40">
        <v>2.8289531475847087E-3</v>
      </c>
      <c r="CH85" s="40">
        <v>1.2565336366990531E-3</v>
      </c>
      <c r="CI85" s="40">
        <v>1.8239410193585412E-3</v>
      </c>
      <c r="CJ85" s="40">
        <v>1.000346440325654E-3</v>
      </c>
      <c r="CK85" s="40">
        <v>6.6648153290752563E-4</v>
      </c>
      <c r="CL85" s="40">
        <v>0.10683100986059163</v>
      </c>
      <c r="CM85" s="40">
        <v>8.9674824002681857E-4</v>
      </c>
      <c r="CN85" s="40">
        <v>7.3631508678237651E-4</v>
      </c>
      <c r="CO85" s="40">
        <v>1.8436307083274422E-3</v>
      </c>
      <c r="CP85" s="40">
        <v>2.5459183673469388E-3</v>
      </c>
      <c r="CQ85" s="40">
        <v>6.364500376888539E-3</v>
      </c>
      <c r="CR85" s="40">
        <v>5.1929300472989791E-3</v>
      </c>
      <c r="CS85" s="40">
        <v>3.8212590497195185E-4</v>
      </c>
      <c r="CT85" s="40">
        <v>5.3591667116412113E-4</v>
      </c>
      <c r="CU85" s="40">
        <v>1.7146349832718538E-4</v>
      </c>
      <c r="CV85" s="40">
        <v>2.1665776411271934E-4</v>
      </c>
      <c r="CW85" s="40">
        <v>7.4702541914548409E-5</v>
      </c>
      <c r="CX85" s="40">
        <v>1.907499346746799E-5</v>
      </c>
      <c r="CY85" s="40">
        <v>1.0990352912443523E-5</v>
      </c>
      <c r="CZ85" s="40">
        <v>5.6485132686773954E-5</v>
      </c>
      <c r="DA85" s="40">
        <v>2.6915052160953802E-3</v>
      </c>
      <c r="DB85" s="40">
        <v>6.3494986699406588E-3</v>
      </c>
      <c r="DC85" s="40">
        <v>0.4795994528043776</v>
      </c>
      <c r="DD85" s="40">
        <v>0</v>
      </c>
      <c r="DE85" s="40">
        <v>1.2944983818770226E-4</v>
      </c>
      <c r="DF85" s="40">
        <v>8.2051282051282047E-5</v>
      </c>
      <c r="DG85" s="40">
        <v>5.0620010191948365E-4</v>
      </c>
      <c r="DH85" s="40">
        <v>1.6282018767435963E-3</v>
      </c>
      <c r="DI85" s="40">
        <v>5.1792828685258965E-5</v>
      </c>
      <c r="DJ85" s="40">
        <v>1.009492240470092E-4</v>
      </c>
      <c r="DK85" s="40">
        <v>3.3062701750953728E-4</v>
      </c>
      <c r="DL85" s="40">
        <v>6.6312997347480114E-5</v>
      </c>
      <c r="DM85" s="40">
        <v>4.3078690407811603E-4</v>
      </c>
      <c r="DN85" s="40">
        <v>1.3600630753890034E-4</v>
      </c>
      <c r="DO85" s="40">
        <v>1.8956023041591594E-4</v>
      </c>
      <c r="DP85" s="40">
        <v>4.7193713555335382E-4</v>
      </c>
      <c r="DQ85" s="40">
        <v>1.9659207954517805E-4</v>
      </c>
      <c r="DR85" s="40">
        <v>2.6419042636672771E-4</v>
      </c>
      <c r="DS85" s="40">
        <v>2.4888505251043015E-4</v>
      </c>
      <c r="DT85" s="40">
        <v>1.8465612152463243E-4</v>
      </c>
      <c r="DU85" s="40">
        <v>3.4634610806950726E-4</v>
      </c>
      <c r="DV85" s="40">
        <v>9.3661511653234588E-5</v>
      </c>
      <c r="DW85" s="40">
        <v>5.1020408163265301E-5</v>
      </c>
      <c r="DX85" s="40">
        <v>8.6703532518983171E-4</v>
      </c>
      <c r="DY85" s="40">
        <v>1.1882273205762326E-4</v>
      </c>
      <c r="DZ85" s="40">
        <v>2.218364197530864E-4</v>
      </c>
      <c r="EA85" s="40">
        <v>4.8170554580244265E-4</v>
      </c>
      <c r="EB85" s="40">
        <v>2.3246624958840961E-4</v>
      </c>
      <c r="EC85" s="40">
        <v>2.6127157823302373E-4</v>
      </c>
      <c r="ED85" s="40">
        <v>3.136061946902655E-4</v>
      </c>
      <c r="EE85" s="40">
        <v>2.6260022909507445E-3</v>
      </c>
      <c r="EF85" s="40">
        <v>7.7513594199808081E-4</v>
      </c>
      <c r="EG85" s="40">
        <v>4.6382858374609008E-3</v>
      </c>
      <c r="EI85" s="155" t="s">
        <v>111</v>
      </c>
      <c r="EJ85" s="40" t="s">
        <v>186</v>
      </c>
      <c r="EK85" s="54">
        <v>1.8669293595214282E-4</v>
      </c>
      <c r="EL85" s="40">
        <v>4.6943821588670302E-4</v>
      </c>
      <c r="EM85" s="40">
        <v>4.5807374573590492E-5</v>
      </c>
      <c r="EN85" s="40">
        <v>4.7757350196191561E-5</v>
      </c>
      <c r="EO85" s="40">
        <v>1.5097160727732745E-4</v>
      </c>
      <c r="EP85" s="40">
        <v>0</v>
      </c>
      <c r="EQ85" s="40">
        <v>1.7418430253320595E-4</v>
      </c>
      <c r="ER85" s="40">
        <v>1.3757346858131195E-4</v>
      </c>
      <c r="ES85" s="40">
        <v>0</v>
      </c>
      <c r="ET85" s="40">
        <v>0</v>
      </c>
      <c r="EU85" s="40">
        <v>0</v>
      </c>
      <c r="EV85" s="40">
        <v>7.659512792175024E-5</v>
      </c>
      <c r="EW85" s="40">
        <v>3.7775901584209298E-5</v>
      </c>
      <c r="EX85" s="40">
        <v>2.4068948734350912E-4</v>
      </c>
      <c r="EY85" s="40">
        <v>1.3129757422721648E-4</v>
      </c>
      <c r="EZ85" s="40">
        <v>0</v>
      </c>
      <c r="FA85" s="40">
        <v>1.3886980987781169E-4</v>
      </c>
      <c r="FB85" s="40">
        <v>7.9582103461114362E-5</v>
      </c>
      <c r="FC85" s="40">
        <v>0</v>
      </c>
      <c r="FD85" s="40">
        <v>4.6379543557485545E-4</v>
      </c>
      <c r="FE85" s="40">
        <v>0</v>
      </c>
      <c r="FF85" s="40">
        <v>0</v>
      </c>
      <c r="FG85" s="40">
        <v>0</v>
      </c>
      <c r="FH85" s="40">
        <v>0</v>
      </c>
      <c r="FI85" s="40">
        <v>8.4068267526044797E-5</v>
      </c>
      <c r="FJ85" s="40">
        <v>1.4977965025389744E-4</v>
      </c>
      <c r="FK85" s="40">
        <v>0</v>
      </c>
      <c r="FL85" s="40">
        <v>0</v>
      </c>
      <c r="FM85" s="40">
        <v>6.2109517394018292E-5</v>
      </c>
      <c r="FN85" s="40">
        <v>6.4818860287992782E-5</v>
      </c>
      <c r="FO85" s="40">
        <v>7.5985440203537032E-5</v>
      </c>
      <c r="FP85" s="40">
        <v>0</v>
      </c>
      <c r="FQ85" s="40">
        <v>8.6436062522913355E-4</v>
      </c>
      <c r="FR85" s="40">
        <v>3.6365652934195304E-4</v>
      </c>
      <c r="FS85" s="40">
        <v>3.8110827755199155E-4</v>
      </c>
      <c r="FT85" s="40">
        <v>0</v>
      </c>
      <c r="FU85" s="40">
        <v>1.281738661648004E-4</v>
      </c>
      <c r="FV85" s="40">
        <v>6.1192612600045166E-4</v>
      </c>
      <c r="FW85" s="40">
        <v>4.642085968050267E-4</v>
      </c>
      <c r="FX85" s="40">
        <v>0</v>
      </c>
      <c r="FY85" s="40">
        <v>2.3761856895735208E-4</v>
      </c>
      <c r="FZ85" s="40">
        <v>2.3560494761104539E-4</v>
      </c>
      <c r="GA85" s="40">
        <v>1.8712840615024487E-4</v>
      </c>
      <c r="GB85" s="40">
        <v>1.161976164860906E-4</v>
      </c>
      <c r="GC85" s="40">
        <v>9.3453965831865292E-5</v>
      </c>
      <c r="GD85" s="40">
        <v>6.0509756204365727E-5</v>
      </c>
      <c r="GE85" s="40">
        <v>0</v>
      </c>
      <c r="GF85" s="40">
        <v>7.5456319711034574E-5</v>
      </c>
      <c r="GG85" s="40">
        <v>8.5927768638791835E-5</v>
      </c>
      <c r="GH85" s="40">
        <v>0</v>
      </c>
      <c r="GI85" s="40">
        <v>3.3140955275475196E-5</v>
      </c>
      <c r="GJ85" s="40">
        <v>7.7427462922781111E-5</v>
      </c>
      <c r="GK85" s="40">
        <v>3.3009682236672736E-5</v>
      </c>
      <c r="GL85" s="40">
        <v>4.1990249539692264E-5</v>
      </c>
      <c r="GM85" s="40">
        <v>2.4081350719408389E-4</v>
      </c>
      <c r="GN85" s="40">
        <v>2.6560328653329888E-4</v>
      </c>
      <c r="GO85" s="40">
        <v>1.2956548736044692E-4</v>
      </c>
      <c r="GP85" s="40">
        <v>1.7488121323732002E-4</v>
      </c>
      <c r="GQ85" s="40">
        <v>1.0652902146770235E-4</v>
      </c>
      <c r="GR85" s="40">
        <v>8.2114278494962897E-5</v>
      </c>
      <c r="GS85" s="40">
        <v>8.6302888937551028E-3</v>
      </c>
      <c r="GT85" s="40">
        <v>9.9585966678464844E-5</v>
      </c>
      <c r="GU85" s="40">
        <v>8.9734869442623235E-5</v>
      </c>
      <c r="GV85" s="40">
        <v>1.8585971292442826E-4</v>
      </c>
      <c r="GW85" s="40">
        <v>2.3194150901699397E-4</v>
      </c>
      <c r="GX85" s="40">
        <v>5.9472862992982281E-4</v>
      </c>
      <c r="GY85" s="40">
        <v>4.612245522834478E-4</v>
      </c>
      <c r="GZ85" s="40">
        <v>6.2604855315224502E-5</v>
      </c>
      <c r="HA85" s="40">
        <v>9.308920757912311E-5</v>
      </c>
      <c r="HB85" s="40">
        <v>4.4562815112134247E-5</v>
      </c>
      <c r="HC85" s="40">
        <v>2.8042660130370384E-5</v>
      </c>
      <c r="HD85" s="40">
        <v>1.8486164748459804E-5</v>
      </c>
      <c r="HE85" s="40">
        <v>9.0356140121301508E-6</v>
      </c>
      <c r="HF85" s="40">
        <v>3.4677963751937251E-6</v>
      </c>
      <c r="HG85" s="40">
        <v>3.5278352811514958E-5</v>
      </c>
      <c r="HH85" s="40">
        <v>2.2772694964364533E-4</v>
      </c>
      <c r="HI85" s="40">
        <v>5.2854606136808289E-4</v>
      </c>
      <c r="HJ85" s="40">
        <v>1.0385253422688248</v>
      </c>
      <c r="HK85" s="40">
        <v>0</v>
      </c>
      <c r="HL85" s="40">
        <v>1.8596392320334991E-5</v>
      </c>
      <c r="HM85" s="40">
        <v>3.1957621475891683E-5</v>
      </c>
      <c r="HN85" s="40">
        <v>5.1365093354572621E-5</v>
      </c>
      <c r="HO85" s="40">
        <v>1.4641589532231618E-4</v>
      </c>
      <c r="HP85" s="40">
        <v>1.5939923257843933E-5</v>
      </c>
      <c r="HQ85" s="40">
        <v>2.089596095932452E-5</v>
      </c>
      <c r="HR85" s="40">
        <v>3.8549504655062022E-5</v>
      </c>
      <c r="HS85" s="40">
        <v>1.5934131879437015E-5</v>
      </c>
      <c r="HT85" s="40">
        <v>4.9395549627153906E-5</v>
      </c>
      <c r="HU85" s="40">
        <v>2.2001884053019438E-5</v>
      </c>
      <c r="HV85" s="40">
        <v>3.2394156207935864E-5</v>
      </c>
      <c r="HW85" s="40">
        <v>5.2427643630267774E-5</v>
      </c>
      <c r="HX85" s="40">
        <v>2.5804450826865177E-5</v>
      </c>
      <c r="HY85" s="40">
        <v>3.3624793781089919E-5</v>
      </c>
      <c r="HZ85" s="40">
        <v>4.0861757661014915E-5</v>
      </c>
      <c r="IA85" s="40">
        <v>2.8748618394984881E-5</v>
      </c>
      <c r="IB85" s="40">
        <v>4.4783333159559038E-5</v>
      </c>
      <c r="IC85" s="40">
        <v>2.2280583095287651E-5</v>
      </c>
      <c r="ID85" s="40">
        <v>1.9602640459638662E-5</v>
      </c>
      <c r="IE85" s="40">
        <v>8.4902230750906929E-5</v>
      </c>
      <c r="IF85" s="40">
        <v>1.7144641240830607E-5</v>
      </c>
      <c r="IG85" s="40">
        <v>6.0717157204025156E-5</v>
      </c>
      <c r="IH85" s="40">
        <v>6.070072912240574E-5</v>
      </c>
      <c r="II85" s="40">
        <v>4.384990718030516E-5</v>
      </c>
      <c r="IJ85" s="40">
        <v>5.1645887558375934E-5</v>
      </c>
      <c r="IK85" s="40">
        <v>5.1199815344256407E-5</v>
      </c>
      <c r="IL85" s="40">
        <v>2.2029492064141572E-4</v>
      </c>
      <c r="IM85" s="40">
        <v>8.2445196634189319E-5</v>
      </c>
      <c r="IN85" s="40">
        <v>1.0591622262453533</v>
      </c>
      <c r="IO85" s="40">
        <v>0.93045294666000633</v>
      </c>
    </row>
    <row r="86" spans="2:249" x14ac:dyDescent="0.15">
      <c r="B86" s="155" t="s">
        <v>112</v>
      </c>
      <c r="C86" s="41" t="s">
        <v>187</v>
      </c>
      <c r="D86" s="41">
        <v>0</v>
      </c>
      <c r="E86" s="170">
        <v>2.2674571017087665E-3</v>
      </c>
      <c r="F86" s="40">
        <v>1</v>
      </c>
      <c r="G86" s="40">
        <v>0</v>
      </c>
      <c r="H86" s="40">
        <v>0</v>
      </c>
      <c r="I86" s="40">
        <v>0</v>
      </c>
      <c r="J86" s="40">
        <v>1.108537939337299E-2</v>
      </c>
      <c r="K86" s="54">
        <v>0</v>
      </c>
      <c r="L86" s="40">
        <v>0</v>
      </c>
      <c r="U86" s="161" t="s">
        <v>901</v>
      </c>
      <c r="V86" s="187" t="s">
        <v>257</v>
      </c>
      <c r="W86" s="187" t="s">
        <v>249</v>
      </c>
      <c r="X86" s="187" t="s">
        <v>250</v>
      </c>
      <c r="Y86" s="187" t="s">
        <v>779</v>
      </c>
      <c r="Z86" s="187" t="s">
        <v>879</v>
      </c>
      <c r="AB86" s="155" t="s">
        <v>112</v>
      </c>
      <c r="AC86" s="40" t="s">
        <v>187</v>
      </c>
      <c r="AD86" s="40">
        <v>5.261773217574323E-6</v>
      </c>
      <c r="AE86" s="40">
        <v>0</v>
      </c>
      <c r="AF86" s="40">
        <v>2.7928416485900219E-3</v>
      </c>
      <c r="AG86" s="40">
        <v>0</v>
      </c>
      <c r="AH86" s="40">
        <v>3.6846615252784915E-4</v>
      </c>
      <c r="AI86" s="40">
        <v>0</v>
      </c>
      <c r="AJ86" s="40">
        <v>8.9108910891089101E-4</v>
      </c>
      <c r="AK86" s="40">
        <v>1.6405316336508169E-4</v>
      </c>
      <c r="AL86" s="40">
        <v>0</v>
      </c>
      <c r="AM86" s="40">
        <v>0</v>
      </c>
      <c r="AN86" s="40">
        <v>0</v>
      </c>
      <c r="AO86" s="40">
        <v>1.0416666666666667E-3</v>
      </c>
      <c r="AP86" s="40">
        <v>1.9115734720416124E-3</v>
      </c>
      <c r="AQ86" s="40">
        <v>4.8780487804878049E-4</v>
      </c>
      <c r="AR86" s="40">
        <v>1.4636735932049144E-3</v>
      </c>
      <c r="AS86" s="40">
        <v>0</v>
      </c>
      <c r="AT86" s="40">
        <v>6.2992125984251965E-4</v>
      </c>
      <c r="AU86" s="40">
        <v>1.5478761699064074E-3</v>
      </c>
      <c r="AV86" s="40">
        <v>0</v>
      </c>
      <c r="AW86" s="40">
        <v>4.2452830188679245E-4</v>
      </c>
      <c r="AX86" s="40">
        <v>0</v>
      </c>
      <c r="AY86" s="40">
        <v>0</v>
      </c>
      <c r="AZ86" s="40">
        <v>0</v>
      </c>
      <c r="BA86" s="40">
        <v>0</v>
      </c>
      <c r="BB86" s="40">
        <v>4.699507389162561E-3</v>
      </c>
      <c r="BC86" s="40">
        <v>8.5401723515145266E-4</v>
      </c>
      <c r="BD86" s="40">
        <v>0</v>
      </c>
      <c r="BE86" s="40">
        <v>0</v>
      </c>
      <c r="BF86" s="40">
        <v>6.7854909318323952E-4</v>
      </c>
      <c r="BG86" s="40">
        <v>9.3055080396852547E-4</v>
      </c>
      <c r="BH86" s="40">
        <v>1.0857142857142858E-3</v>
      </c>
      <c r="BI86" s="40">
        <v>0</v>
      </c>
      <c r="BJ86" s="40">
        <v>5.7328285559762036E-4</v>
      </c>
      <c r="BK86" s="40">
        <v>0</v>
      </c>
      <c r="BL86" s="40">
        <v>8.6757990867579904E-4</v>
      </c>
      <c r="BM86" s="40">
        <v>0</v>
      </c>
      <c r="BN86" s="40">
        <v>2.6137184115523465E-4</v>
      </c>
      <c r="BO86" s="40">
        <v>4.6610169491525426E-4</v>
      </c>
      <c r="BP86" s="40">
        <v>1.5322409023196424E-4</v>
      </c>
      <c r="BQ86" s="40">
        <v>0</v>
      </c>
      <c r="BR86" s="40">
        <v>1.9455732052702871E-4</v>
      </c>
      <c r="BS86" s="40">
        <v>1.2006489994591672E-3</v>
      </c>
      <c r="BT86" s="40">
        <v>7.9657845495856717E-4</v>
      </c>
      <c r="BU86" s="40">
        <v>1.0847968777718646E-3</v>
      </c>
      <c r="BV86" s="40">
        <v>1.3003128811581905E-3</v>
      </c>
      <c r="BW86" s="40">
        <v>1.0170554301479808E-3</v>
      </c>
      <c r="BX86" s="40">
        <v>0</v>
      </c>
      <c r="BY86" s="40">
        <v>1.0305343511450382E-3</v>
      </c>
      <c r="BZ86" s="40">
        <v>9.8145285935085009E-4</v>
      </c>
      <c r="CA86" s="40">
        <v>0</v>
      </c>
      <c r="CB86" s="40">
        <v>1.7355371900826446E-3</v>
      </c>
      <c r="CC86" s="40">
        <v>1.1191047162270186E-3</v>
      </c>
      <c r="CD86" s="40">
        <v>1.2903225806451613E-3</v>
      </c>
      <c r="CE86" s="40">
        <v>7.8674948240165627E-4</v>
      </c>
      <c r="CF86" s="40">
        <v>2.3665415809224065E-4</v>
      </c>
      <c r="CG86" s="40">
        <v>2.2527810386270894E-4</v>
      </c>
      <c r="CH86" s="40">
        <v>3.9424732505226909E-4</v>
      </c>
      <c r="CI86" s="40">
        <v>1.9181952630068649E-4</v>
      </c>
      <c r="CJ86" s="40">
        <v>4.070673826433397E-4</v>
      </c>
      <c r="CK86" s="40">
        <v>8.0533185226326013E-4</v>
      </c>
      <c r="CL86" s="40">
        <v>0</v>
      </c>
      <c r="CM86" s="40">
        <v>9.9312772376801881E-5</v>
      </c>
      <c r="CN86" s="40">
        <v>4.2256341789052068E-4</v>
      </c>
      <c r="CO86" s="40">
        <v>1.4845185918280787E-4</v>
      </c>
      <c r="CP86" s="40">
        <v>1.9954648526077098E-4</v>
      </c>
      <c r="CQ86" s="40">
        <v>1.7749811555730345E-4</v>
      </c>
      <c r="CR86" s="40">
        <v>1.6679113766492409E-4</v>
      </c>
      <c r="CS86" s="40">
        <v>8.0644387975260107E-4</v>
      </c>
      <c r="CT86" s="40">
        <v>3.8836418587079708E-3</v>
      </c>
      <c r="CU86" s="40">
        <v>3.1175473964141719E-3</v>
      </c>
      <c r="CV86" s="40">
        <v>1.1421759578930913E-3</v>
      </c>
      <c r="CW86" s="40">
        <v>3.0962682531097892E-4</v>
      </c>
      <c r="CX86" s="40">
        <v>9.9817089103736606E-5</v>
      </c>
      <c r="CY86" s="40">
        <v>4.070501078682786E-8</v>
      </c>
      <c r="CZ86" s="40">
        <v>4.183097090482788E-5</v>
      </c>
      <c r="DA86" s="40">
        <v>3.9770065999574194E-4</v>
      </c>
      <c r="DB86" s="40">
        <v>5.11561285041948E-7</v>
      </c>
      <c r="DC86" s="40">
        <v>3.7264021887824895E-4</v>
      </c>
      <c r="DD86" s="40">
        <v>0</v>
      </c>
      <c r="DE86" s="40">
        <v>2.1359223300970874E-3</v>
      </c>
      <c r="DF86" s="40">
        <v>3.2820512820512819E-4</v>
      </c>
      <c r="DG86" s="40">
        <v>3.5417020553762528E-4</v>
      </c>
      <c r="DH86" s="40">
        <v>2.3281765153436468E-2</v>
      </c>
      <c r="DI86" s="40">
        <v>1.3067729083665338E-3</v>
      </c>
      <c r="DJ86" s="40">
        <v>3.9912611119481689E-3</v>
      </c>
      <c r="DK86" s="40">
        <v>4.4497701261860517E-3</v>
      </c>
      <c r="DL86" s="40">
        <v>1.923076923076923E-3</v>
      </c>
      <c r="DM86" s="40">
        <v>1.244112578977599E-2</v>
      </c>
      <c r="DN86" s="40">
        <v>7.5617033446961793E-4</v>
      </c>
      <c r="DO86" s="40">
        <v>2.9844951404572793E-3</v>
      </c>
      <c r="DP86" s="40">
        <v>3.5514025759901982E-3</v>
      </c>
      <c r="DQ86" s="40">
        <v>7.6033446606272453E-4</v>
      </c>
      <c r="DR86" s="40">
        <v>1.1509285901124771E-4</v>
      </c>
      <c r="DS86" s="40">
        <v>1.8018990073370738E-4</v>
      </c>
      <c r="DT86" s="40">
        <v>2.8604278447494949E-4</v>
      </c>
      <c r="DU86" s="40">
        <v>5.3844322780290405E-3</v>
      </c>
      <c r="DV86" s="40">
        <v>1.5780875626225223E-3</v>
      </c>
      <c r="DW86" s="40">
        <v>2.6700680272108844E-3</v>
      </c>
      <c r="DX86" s="40">
        <v>4.0236051502145923E-4</v>
      </c>
      <c r="DY86" s="40">
        <v>2.1497685552367084E-3</v>
      </c>
      <c r="DZ86" s="40">
        <v>7.4845679012345678E-4</v>
      </c>
      <c r="EA86" s="40">
        <v>3.8129759905022924E-4</v>
      </c>
      <c r="EB86" s="40">
        <v>1.1412578202173195E-3</v>
      </c>
      <c r="EC86" s="40">
        <v>1.8339907537006405E-3</v>
      </c>
      <c r="ED86" s="40">
        <v>1.6537610619469026E-3</v>
      </c>
      <c r="EE86" s="40">
        <v>7.1592210767468503E-5</v>
      </c>
      <c r="EF86" s="40">
        <v>5.7714042008742937E-3</v>
      </c>
      <c r="EG86" s="40">
        <v>1.0916445865404587E-3</v>
      </c>
      <c r="EI86" s="155" t="s">
        <v>112</v>
      </c>
      <c r="EJ86" s="40" t="s">
        <v>187</v>
      </c>
      <c r="EK86" s="54">
        <v>0</v>
      </c>
      <c r="EL86" s="40">
        <v>0</v>
      </c>
      <c r="EM86" s="40">
        <v>0</v>
      </c>
      <c r="EN86" s="40">
        <v>0</v>
      </c>
      <c r="EO86" s="40">
        <v>0</v>
      </c>
      <c r="EP86" s="40">
        <v>0</v>
      </c>
      <c r="EQ86" s="40">
        <v>0</v>
      </c>
      <c r="ER86" s="40">
        <v>0</v>
      </c>
      <c r="ES86" s="40">
        <v>0</v>
      </c>
      <c r="ET86" s="40">
        <v>0</v>
      </c>
      <c r="EU86" s="40">
        <v>0</v>
      </c>
      <c r="EV86" s="40">
        <v>0</v>
      </c>
      <c r="EW86" s="40">
        <v>0</v>
      </c>
      <c r="EX86" s="40">
        <v>0</v>
      </c>
      <c r="EY86" s="40">
        <v>0</v>
      </c>
      <c r="EZ86" s="40">
        <v>0</v>
      </c>
      <c r="FA86" s="40">
        <v>0</v>
      </c>
      <c r="FB86" s="40">
        <v>0</v>
      </c>
      <c r="FC86" s="40">
        <v>0</v>
      </c>
      <c r="FD86" s="40">
        <v>0</v>
      </c>
      <c r="FE86" s="40">
        <v>0</v>
      </c>
      <c r="FF86" s="40">
        <v>0</v>
      </c>
      <c r="FG86" s="40">
        <v>0</v>
      </c>
      <c r="FH86" s="40">
        <v>0</v>
      </c>
      <c r="FI86" s="40">
        <v>0</v>
      </c>
      <c r="FJ86" s="40">
        <v>0</v>
      </c>
      <c r="FK86" s="40">
        <v>0</v>
      </c>
      <c r="FL86" s="40">
        <v>0</v>
      </c>
      <c r="FM86" s="40">
        <v>0</v>
      </c>
      <c r="FN86" s="40">
        <v>0</v>
      </c>
      <c r="FO86" s="40">
        <v>0</v>
      </c>
      <c r="FP86" s="40">
        <v>0</v>
      </c>
      <c r="FQ86" s="40">
        <v>0</v>
      </c>
      <c r="FR86" s="40">
        <v>0</v>
      </c>
      <c r="FS86" s="40">
        <v>0</v>
      </c>
      <c r="FT86" s="40">
        <v>0</v>
      </c>
      <c r="FU86" s="40">
        <v>0</v>
      </c>
      <c r="FV86" s="40">
        <v>0</v>
      </c>
      <c r="FW86" s="40">
        <v>0</v>
      </c>
      <c r="FX86" s="40">
        <v>0</v>
      </c>
      <c r="FY86" s="40">
        <v>0</v>
      </c>
      <c r="FZ86" s="40">
        <v>0</v>
      </c>
      <c r="GA86" s="40">
        <v>0</v>
      </c>
      <c r="GB86" s="40">
        <v>0</v>
      </c>
      <c r="GC86" s="40">
        <v>0</v>
      </c>
      <c r="GD86" s="40">
        <v>0</v>
      </c>
      <c r="GE86" s="40">
        <v>0</v>
      </c>
      <c r="GF86" s="40">
        <v>0</v>
      </c>
      <c r="GG86" s="40">
        <v>0</v>
      </c>
      <c r="GH86" s="40">
        <v>0</v>
      </c>
      <c r="GI86" s="40">
        <v>0</v>
      </c>
      <c r="GJ86" s="40">
        <v>0</v>
      </c>
      <c r="GK86" s="40">
        <v>0</v>
      </c>
      <c r="GL86" s="40">
        <v>0</v>
      </c>
      <c r="GM86" s="40">
        <v>0</v>
      </c>
      <c r="GN86" s="40">
        <v>0</v>
      </c>
      <c r="GO86" s="40">
        <v>0</v>
      </c>
      <c r="GP86" s="40">
        <v>0</v>
      </c>
      <c r="GQ86" s="40">
        <v>0</v>
      </c>
      <c r="GR86" s="40">
        <v>0</v>
      </c>
      <c r="GS86" s="40">
        <v>0</v>
      </c>
      <c r="GT86" s="40">
        <v>0</v>
      </c>
      <c r="GU86" s="40">
        <v>0</v>
      </c>
      <c r="GV86" s="40">
        <v>0</v>
      </c>
      <c r="GW86" s="40">
        <v>0</v>
      </c>
      <c r="GX86" s="40">
        <v>0</v>
      </c>
      <c r="GY86" s="40">
        <v>0</v>
      </c>
      <c r="GZ86" s="40">
        <v>0</v>
      </c>
      <c r="HA86" s="40">
        <v>0</v>
      </c>
      <c r="HB86" s="40">
        <v>0</v>
      </c>
      <c r="HC86" s="40">
        <v>0</v>
      </c>
      <c r="HD86" s="40">
        <v>0</v>
      </c>
      <c r="HE86" s="40">
        <v>0</v>
      </c>
      <c r="HF86" s="40">
        <v>0</v>
      </c>
      <c r="HG86" s="40">
        <v>0</v>
      </c>
      <c r="HH86" s="40">
        <v>0</v>
      </c>
      <c r="HI86" s="40">
        <v>0</v>
      </c>
      <c r="HJ86" s="40">
        <v>0</v>
      </c>
      <c r="HK86" s="40">
        <v>1</v>
      </c>
      <c r="HL86" s="40">
        <v>0</v>
      </c>
      <c r="HM86" s="40">
        <v>0</v>
      </c>
      <c r="HN86" s="40">
        <v>0</v>
      </c>
      <c r="HO86" s="40">
        <v>0</v>
      </c>
      <c r="HP86" s="40">
        <v>0</v>
      </c>
      <c r="HQ86" s="40">
        <v>0</v>
      </c>
      <c r="HR86" s="40">
        <v>0</v>
      </c>
      <c r="HS86" s="40">
        <v>0</v>
      </c>
      <c r="HT86" s="40">
        <v>0</v>
      </c>
      <c r="HU86" s="40">
        <v>0</v>
      </c>
      <c r="HV86" s="40">
        <v>0</v>
      </c>
      <c r="HW86" s="40">
        <v>0</v>
      </c>
      <c r="HX86" s="40">
        <v>0</v>
      </c>
      <c r="HY86" s="40">
        <v>0</v>
      </c>
      <c r="HZ86" s="40">
        <v>0</v>
      </c>
      <c r="IA86" s="40">
        <v>0</v>
      </c>
      <c r="IB86" s="40">
        <v>0</v>
      </c>
      <c r="IC86" s="40">
        <v>0</v>
      </c>
      <c r="ID86" s="40">
        <v>0</v>
      </c>
      <c r="IE86" s="40">
        <v>0</v>
      </c>
      <c r="IF86" s="40">
        <v>0</v>
      </c>
      <c r="IG86" s="40">
        <v>0</v>
      </c>
      <c r="IH86" s="40">
        <v>0</v>
      </c>
      <c r="II86" s="40">
        <v>0</v>
      </c>
      <c r="IJ86" s="40">
        <v>0</v>
      </c>
      <c r="IK86" s="40">
        <v>0</v>
      </c>
      <c r="IL86" s="40">
        <v>0</v>
      </c>
      <c r="IM86" s="40">
        <v>0</v>
      </c>
      <c r="IN86" s="40">
        <v>1</v>
      </c>
      <c r="IO86" s="40">
        <v>0.8784801077719594</v>
      </c>
    </row>
    <row r="87" spans="2:249" x14ac:dyDescent="0.15">
      <c r="B87" s="163" t="s">
        <v>113</v>
      </c>
      <c r="C87" s="62" t="s">
        <v>986</v>
      </c>
      <c r="D87" s="62">
        <v>0</v>
      </c>
      <c r="E87" s="171">
        <v>5.9777753031158634E-2</v>
      </c>
      <c r="F87" s="61">
        <v>0.91069194495236228</v>
      </c>
      <c r="G87" s="61">
        <v>8.9308055047637724E-2</v>
      </c>
      <c r="H87" s="61">
        <v>0.686051779935275</v>
      </c>
      <c r="I87" s="61">
        <v>0.6143042071197411</v>
      </c>
      <c r="J87" s="61">
        <v>4.5402332719312027E-4</v>
      </c>
      <c r="K87" s="73">
        <v>7.1197411003236247E-2</v>
      </c>
      <c r="L87" s="61">
        <v>7.1197411003236247E-2</v>
      </c>
      <c r="U87" s="161" t="s">
        <v>880</v>
      </c>
      <c r="V87" s="181">
        <f>概要表【係数】!E188</f>
        <v>0.38714930541785303</v>
      </c>
      <c r="W87" s="181">
        <f>概要表【係数】!F188</f>
        <v>0.22810342624148255</v>
      </c>
      <c r="X87" s="181">
        <f>概要表【係数】!G188</f>
        <v>0.14021621501152481</v>
      </c>
      <c r="Y87" s="181">
        <f>概要表【係数】!H188</f>
        <v>3.9999350744083205E-8</v>
      </c>
      <c r="Z87" s="181">
        <f>概要表【係数】!I188</f>
        <v>3.6912709484716706E-8</v>
      </c>
      <c r="AB87" s="163" t="s">
        <v>113</v>
      </c>
      <c r="AC87" s="61" t="s">
        <v>986</v>
      </c>
      <c r="AD87" s="61">
        <v>7.4717179689555381E-4</v>
      </c>
      <c r="AE87" s="61">
        <v>3.2394366197183101E-3</v>
      </c>
      <c r="AF87" s="61">
        <v>4.5010845986984816E-4</v>
      </c>
      <c r="AG87" s="61">
        <v>0</v>
      </c>
      <c r="AH87" s="61">
        <v>6.6348390255845265E-4</v>
      </c>
      <c r="AI87" s="61">
        <v>0</v>
      </c>
      <c r="AJ87" s="61">
        <v>1.9801980198019803E-4</v>
      </c>
      <c r="AK87" s="61">
        <v>1.7026400608409083E-3</v>
      </c>
      <c r="AL87" s="61">
        <v>0</v>
      </c>
      <c r="AM87" s="61">
        <v>0</v>
      </c>
      <c r="AN87" s="61">
        <v>0</v>
      </c>
      <c r="AO87" s="61">
        <v>6.2500000000000001E-4</v>
      </c>
      <c r="AP87" s="61">
        <v>6.6319895968790633E-4</v>
      </c>
      <c r="AQ87" s="61">
        <v>1.3821138211382114E-3</v>
      </c>
      <c r="AR87" s="61">
        <v>1.1716972546640377E-3</v>
      </c>
      <c r="AS87" s="61">
        <v>0</v>
      </c>
      <c r="AT87" s="61">
        <v>2.0472440944881891E-3</v>
      </c>
      <c r="AU87" s="61">
        <v>1.4542836573074153E-3</v>
      </c>
      <c r="AV87" s="61">
        <v>0</v>
      </c>
      <c r="AW87" s="61">
        <v>6.1320754716981136E-4</v>
      </c>
      <c r="AX87" s="61">
        <v>0</v>
      </c>
      <c r="AY87" s="61">
        <v>0</v>
      </c>
      <c r="AZ87" s="61">
        <v>0</v>
      </c>
      <c r="BA87" s="61">
        <v>0</v>
      </c>
      <c r="BB87" s="61">
        <v>6.7828723001136788E-4</v>
      </c>
      <c r="BC87" s="61">
        <v>1.2905722689509264E-3</v>
      </c>
      <c r="BD87" s="61">
        <v>0</v>
      </c>
      <c r="BE87" s="61">
        <v>0</v>
      </c>
      <c r="BF87" s="61">
        <v>6.3894100479466333E-4</v>
      </c>
      <c r="BG87" s="61">
        <v>6.5799977192382254E-4</v>
      </c>
      <c r="BH87" s="61">
        <v>7.4285714285714287E-4</v>
      </c>
      <c r="BI87" s="61">
        <v>0</v>
      </c>
      <c r="BJ87" s="61">
        <v>3.7263385613845322E-3</v>
      </c>
      <c r="BK87" s="61">
        <v>0</v>
      </c>
      <c r="BL87" s="61">
        <v>1.643835616438356E-3</v>
      </c>
      <c r="BM87" s="61">
        <v>0</v>
      </c>
      <c r="BN87" s="61">
        <v>3.1239470517448859E-4</v>
      </c>
      <c r="BO87" s="61">
        <v>2.1186440677966102E-3</v>
      </c>
      <c r="BP87" s="61">
        <v>1.4258352841030008E-3</v>
      </c>
      <c r="BQ87" s="61">
        <v>0</v>
      </c>
      <c r="BR87" s="61">
        <v>7.7207240487624674E-4</v>
      </c>
      <c r="BS87" s="61">
        <v>8.5992428339643054E-4</v>
      </c>
      <c r="BT87" s="61">
        <v>7.097032878909382E-4</v>
      </c>
      <c r="BU87" s="61">
        <v>5.6679084619478445E-4</v>
      </c>
      <c r="BV87" s="61">
        <v>4.6773081614254653E-4</v>
      </c>
      <c r="BW87" s="61">
        <v>5.6433408577878099E-4</v>
      </c>
      <c r="BX87" s="61">
        <v>0</v>
      </c>
      <c r="BY87" s="61">
        <v>6.2977099236641223E-4</v>
      </c>
      <c r="BZ87" s="61">
        <v>6.2081401339515719E-4</v>
      </c>
      <c r="CA87" s="61">
        <v>0</v>
      </c>
      <c r="CB87" s="61">
        <v>5.3719008264462812E-4</v>
      </c>
      <c r="CC87" s="61">
        <v>7.3332638237236301E-4</v>
      </c>
      <c r="CD87" s="61">
        <v>6.4516129032258064E-4</v>
      </c>
      <c r="CE87" s="61">
        <v>5.3830227743271227E-4</v>
      </c>
      <c r="CF87" s="61">
        <v>1.038917806560949E-3</v>
      </c>
      <c r="CG87" s="61">
        <v>1.0718478234829066E-3</v>
      </c>
      <c r="CH87" s="61">
        <v>6.0047964580002468E-4</v>
      </c>
      <c r="CI87" s="61">
        <v>8.5579321457740108E-4</v>
      </c>
      <c r="CJ87" s="61">
        <v>5.3351810150701544E-4</v>
      </c>
      <c r="CK87" s="61">
        <v>9.4140516523188002E-4</v>
      </c>
      <c r="CL87" s="61">
        <v>1.421285277116627E-3</v>
      </c>
      <c r="CM87" s="61">
        <v>1.1605346966141468E-3</v>
      </c>
      <c r="CN87" s="61">
        <v>1.1495327102803738E-3</v>
      </c>
      <c r="CO87" s="61">
        <v>1.1706489466987134E-3</v>
      </c>
      <c r="CP87" s="61">
        <v>1.3089569160997733E-3</v>
      </c>
      <c r="CQ87" s="61">
        <v>1.2251171631763511E-3</v>
      </c>
      <c r="CR87" s="61">
        <v>1.9865571321882004E-3</v>
      </c>
      <c r="CS87" s="61">
        <v>2.4356331207747999E-4</v>
      </c>
      <c r="CT87" s="61">
        <v>2.2289384208537967E-4</v>
      </c>
      <c r="CU87" s="61">
        <v>1.4529896199708332E-4</v>
      </c>
      <c r="CV87" s="61">
        <v>1.047461469312245E-4</v>
      </c>
      <c r="CW87" s="61">
        <v>4.8674959437533804E-5</v>
      </c>
      <c r="CX87" s="61">
        <v>2.3255813953488374E-5</v>
      </c>
      <c r="CY87" s="61">
        <v>4.8031912728456867E-6</v>
      </c>
      <c r="CZ87" s="61">
        <v>3.1546413726953E-4</v>
      </c>
      <c r="DA87" s="61">
        <v>9.9638066851181605E-4</v>
      </c>
      <c r="DB87" s="61">
        <v>7.0748925721301407E-4</v>
      </c>
      <c r="DC87" s="61">
        <v>3.3488372093023257E-4</v>
      </c>
      <c r="DD87" s="61">
        <v>0</v>
      </c>
      <c r="DE87" s="61">
        <v>4.7896440129449836E-3</v>
      </c>
      <c r="DF87" s="61">
        <v>9.2307692307692303E-5</v>
      </c>
      <c r="DG87" s="61">
        <v>3.7795141837948022E-4</v>
      </c>
      <c r="DH87" s="61">
        <v>1.0296728379406544E-2</v>
      </c>
      <c r="DI87" s="61">
        <v>5.5776892430278889E-5</v>
      </c>
      <c r="DJ87" s="61">
        <v>7.3828536989603729E-5</v>
      </c>
      <c r="DK87" s="61">
        <v>3.1595422087449867E-4</v>
      </c>
      <c r="DL87" s="61">
        <v>5.3050397877984088E-5</v>
      </c>
      <c r="DM87" s="61">
        <v>9.247558874210225E-4</v>
      </c>
      <c r="DN87" s="61">
        <v>8.549188754647559E-5</v>
      </c>
      <c r="DO87" s="61">
        <v>1.4337554241632198E-4</v>
      </c>
      <c r="DP87" s="61">
        <v>4.1339877931644746E-4</v>
      </c>
      <c r="DQ87" s="61">
        <v>6.3624788120128788E-4</v>
      </c>
      <c r="DR87" s="61">
        <v>2.8511640073240914E-4</v>
      </c>
      <c r="DS87" s="61">
        <v>3.9167026327147173E-4</v>
      </c>
      <c r="DT87" s="61">
        <v>2.6165424012263954E-4</v>
      </c>
      <c r="DU87" s="61">
        <v>4.8202808855034513E-4</v>
      </c>
      <c r="DV87" s="61">
        <v>9.9106948377259858E-5</v>
      </c>
      <c r="DW87" s="61">
        <v>7.9931972789115647E-4</v>
      </c>
      <c r="DX87" s="61">
        <v>6.1777814460217901E-4</v>
      </c>
      <c r="DY87" s="61">
        <v>8.9549656077407821E-5</v>
      </c>
      <c r="DZ87" s="61">
        <v>4.64891975308642E-4</v>
      </c>
      <c r="EA87" s="61">
        <v>1.0890788991752655E-3</v>
      </c>
      <c r="EB87" s="61">
        <v>2.1336845571287455E-4</v>
      </c>
      <c r="EC87" s="61">
        <v>1.6711201594774567E-4</v>
      </c>
      <c r="ED87" s="61">
        <v>2.1515486725663717E-4</v>
      </c>
      <c r="EE87" s="61">
        <v>3.2273768613974799E-3</v>
      </c>
      <c r="EF87" s="61">
        <v>1.5566691544940825E-4</v>
      </c>
      <c r="EG87" s="61">
        <v>5.3009610361820394E-4</v>
      </c>
      <c r="EI87" s="163" t="s">
        <v>113</v>
      </c>
      <c r="EJ87" s="61" t="s">
        <v>986</v>
      </c>
      <c r="EK87" s="73">
        <v>7.4770500677655467E-5</v>
      </c>
      <c r="EL87" s="61">
        <v>2.9654019883650735E-4</v>
      </c>
      <c r="EM87" s="61">
        <v>4.5543854301213566E-5</v>
      </c>
      <c r="EN87" s="61">
        <v>5.5562066858650771E-6</v>
      </c>
      <c r="EO87" s="61">
        <v>6.517849928320593E-5</v>
      </c>
      <c r="EP87" s="61">
        <v>0</v>
      </c>
      <c r="EQ87" s="61">
        <v>4.2166368091079192E-5</v>
      </c>
      <c r="ER87" s="61">
        <v>1.6343366735305061E-4</v>
      </c>
      <c r="ES87" s="61">
        <v>0</v>
      </c>
      <c r="ET87" s="61">
        <v>0</v>
      </c>
      <c r="EU87" s="61">
        <v>0</v>
      </c>
      <c r="EV87" s="61">
        <v>6.2262010007599344E-5</v>
      </c>
      <c r="EW87" s="61">
        <v>6.4360336611043672E-5</v>
      </c>
      <c r="EX87" s="61">
        <v>1.3034093146969839E-4</v>
      </c>
      <c r="EY87" s="61">
        <v>1.123690020178873E-4</v>
      </c>
      <c r="EZ87" s="61">
        <v>0</v>
      </c>
      <c r="FA87" s="61">
        <v>1.872720222649806E-4</v>
      </c>
      <c r="FB87" s="61">
        <v>1.3525368634967057E-4</v>
      </c>
      <c r="FC87" s="61">
        <v>0</v>
      </c>
      <c r="FD87" s="61">
        <v>7.3176520208521068E-5</v>
      </c>
      <c r="FE87" s="61">
        <v>0</v>
      </c>
      <c r="FF87" s="61">
        <v>0</v>
      </c>
      <c r="FG87" s="61">
        <v>0</v>
      </c>
      <c r="FH87" s="61">
        <v>0</v>
      </c>
      <c r="FI87" s="61">
        <v>6.4955878086848815E-5</v>
      </c>
      <c r="FJ87" s="61">
        <v>1.2097003418506911E-4</v>
      </c>
      <c r="FK87" s="61">
        <v>0</v>
      </c>
      <c r="FL87" s="61">
        <v>0</v>
      </c>
      <c r="FM87" s="61">
        <v>6.2372777754216965E-5</v>
      </c>
      <c r="FN87" s="61">
        <v>6.3635793220581487E-5</v>
      </c>
      <c r="FO87" s="61">
        <v>7.3269189359389367E-5</v>
      </c>
      <c r="FP87" s="61">
        <v>0</v>
      </c>
      <c r="FQ87" s="61">
        <v>3.5945878144067757E-4</v>
      </c>
      <c r="FR87" s="61">
        <v>7.8229464420864327E-6</v>
      </c>
      <c r="FS87" s="61">
        <v>1.5507711402904675E-4</v>
      </c>
      <c r="FT87" s="61">
        <v>0</v>
      </c>
      <c r="FU87" s="61">
        <v>3.4115133610648141E-5</v>
      </c>
      <c r="FV87" s="61">
        <v>2.0471451297564871E-4</v>
      </c>
      <c r="FW87" s="61">
        <v>1.3610464927363861E-4</v>
      </c>
      <c r="FX87" s="61">
        <v>0</v>
      </c>
      <c r="FY87" s="61">
        <v>7.6762969463718458E-5</v>
      </c>
      <c r="FZ87" s="61">
        <v>8.7287535342151759E-5</v>
      </c>
      <c r="GA87" s="61">
        <v>7.3045222232496866E-5</v>
      </c>
      <c r="GB87" s="61">
        <v>5.6866550516218889E-5</v>
      </c>
      <c r="GC87" s="61">
        <v>4.7211040974379609E-5</v>
      </c>
      <c r="GD87" s="61">
        <v>5.5382811894016819E-5</v>
      </c>
      <c r="GE87" s="61">
        <v>0</v>
      </c>
      <c r="GF87" s="61">
        <v>6.1682914756716172E-5</v>
      </c>
      <c r="GG87" s="61">
        <v>6.0238567490790906E-5</v>
      </c>
      <c r="GH87" s="61">
        <v>0</v>
      </c>
      <c r="GI87" s="61">
        <v>5.0616994615742826E-5</v>
      </c>
      <c r="GJ87" s="61">
        <v>7.0049077495899136E-5</v>
      </c>
      <c r="GK87" s="61">
        <v>6.0784525827152483E-5</v>
      </c>
      <c r="GL87" s="61">
        <v>5.137624236476618E-5</v>
      </c>
      <c r="GM87" s="61">
        <v>1.0746472887098946E-4</v>
      </c>
      <c r="GN87" s="61">
        <v>1.1321575497680138E-4</v>
      </c>
      <c r="GO87" s="61">
        <v>6.5415955110125507E-5</v>
      </c>
      <c r="GP87" s="61">
        <v>8.6497713622367168E-5</v>
      </c>
      <c r="GQ87" s="61">
        <v>5.9452698639133198E-5</v>
      </c>
      <c r="GR87" s="61">
        <v>9.1357034293065959E-5</v>
      </c>
      <c r="GS87" s="61">
        <v>1.4453281517995084E-4</v>
      </c>
      <c r="GT87" s="61">
        <v>1.1265866267363308E-4</v>
      </c>
      <c r="GU87" s="61">
        <v>1.1317589892576035E-4</v>
      </c>
      <c r="GV87" s="61">
        <v>1.1725441309385354E-4</v>
      </c>
      <c r="GW87" s="61">
        <v>1.2654130144292247E-4</v>
      </c>
      <c r="GX87" s="61">
        <v>1.2164694626120789E-4</v>
      </c>
      <c r="GY87" s="61">
        <v>1.852809453940444E-4</v>
      </c>
      <c r="GZ87" s="61">
        <v>3.4810017474627648E-5</v>
      </c>
      <c r="HA87" s="61">
        <v>3.287778335327077E-5</v>
      </c>
      <c r="HB87" s="61">
        <v>2.0709305329667942E-5</v>
      </c>
      <c r="HC87" s="61">
        <v>1.7414280340935836E-5</v>
      </c>
      <c r="HD87" s="61">
        <v>8.9493993907492582E-6</v>
      </c>
      <c r="HE87" s="61">
        <v>5.9758313570666909E-6</v>
      </c>
      <c r="HF87" s="61">
        <v>2.3019267300926787E-6</v>
      </c>
      <c r="HG87" s="61">
        <v>3.8370453497832833E-5</v>
      </c>
      <c r="HH87" s="61">
        <v>9.2930935393064891E-5</v>
      </c>
      <c r="HI87" s="61">
        <v>7.6168095433424584E-5</v>
      </c>
      <c r="HJ87" s="61">
        <v>3.4093352421974606E-5</v>
      </c>
      <c r="HK87" s="61">
        <v>0</v>
      </c>
      <c r="HL87" s="61">
        <v>1.0004337357299087</v>
      </c>
      <c r="HM87" s="61">
        <v>1.6835264184497863E-5</v>
      </c>
      <c r="HN87" s="61">
        <v>3.8981844410816353E-5</v>
      </c>
      <c r="HO87" s="61">
        <v>9.3507733780426165E-4</v>
      </c>
      <c r="HP87" s="61">
        <v>1.3508489559380873E-5</v>
      </c>
      <c r="HQ87" s="61">
        <v>1.5390754798200616E-5</v>
      </c>
      <c r="HR87" s="61">
        <v>3.2562945949057452E-5</v>
      </c>
      <c r="HS87" s="61">
        <v>1.2143167515754036E-5</v>
      </c>
      <c r="HT87" s="61">
        <v>9.0101178565704646E-5</v>
      </c>
      <c r="HU87" s="61">
        <v>1.3189256479570657E-5</v>
      </c>
      <c r="HV87" s="61">
        <v>1.8564026979358821E-5</v>
      </c>
      <c r="HW87" s="61">
        <v>4.6653110624557693E-5</v>
      </c>
      <c r="HX87" s="61">
        <v>6.126506872979882E-5</v>
      </c>
      <c r="HY87" s="61">
        <v>3.2527986109960028E-5</v>
      </c>
      <c r="HZ87" s="61">
        <v>4.5907558866460562E-5</v>
      </c>
      <c r="IA87" s="61">
        <v>3.0086299008881873E-5</v>
      </c>
      <c r="IB87" s="61">
        <v>5.3984473013188537E-5</v>
      </c>
      <c r="IC87" s="61">
        <v>1.5687266784668525E-5</v>
      </c>
      <c r="ID87" s="61">
        <v>7.9330436655598209E-5</v>
      </c>
      <c r="IE87" s="61">
        <v>6.2396890424236341E-5</v>
      </c>
      <c r="IF87" s="61">
        <v>1.1322861343469593E-5</v>
      </c>
      <c r="IG87" s="61">
        <v>5.5654121314111039E-5</v>
      </c>
      <c r="IH87" s="61">
        <v>1.0957834220261676E-4</v>
      </c>
      <c r="II87" s="61">
        <v>2.7409484702433478E-5</v>
      </c>
      <c r="IJ87" s="61">
        <v>2.3184591764036096E-5</v>
      </c>
      <c r="IK87" s="61">
        <v>2.7470283514341682E-5</v>
      </c>
      <c r="IL87" s="61">
        <v>2.9339944743490804E-4</v>
      </c>
      <c r="IM87" s="61">
        <v>2.2069478347682565E-5</v>
      </c>
      <c r="IN87" s="61">
        <v>1.0079191390137126</v>
      </c>
      <c r="IO87" s="61">
        <v>0.88543691386618673</v>
      </c>
    </row>
    <row r="88" spans="2:249" x14ac:dyDescent="0.15">
      <c r="B88" s="155" t="s">
        <v>114</v>
      </c>
      <c r="C88" s="41" t="s">
        <v>189</v>
      </c>
      <c r="D88" s="41">
        <v>0</v>
      </c>
      <c r="E88" s="172">
        <v>0.12629599542032013</v>
      </c>
      <c r="F88" s="40">
        <v>0.89134644929635565</v>
      </c>
      <c r="G88" s="120">
        <v>0.10865355070364435</v>
      </c>
      <c r="H88" s="120">
        <v>0.63972307692307695</v>
      </c>
      <c r="I88" s="120">
        <v>0.20364102564102565</v>
      </c>
      <c r="J88" s="40">
        <v>8.4296959170954123E-4</v>
      </c>
      <c r="K88" s="81">
        <v>4.9230769230769231E-2</v>
      </c>
      <c r="L88" s="120">
        <v>4.9230769230769231E-2</v>
      </c>
      <c r="U88" s="161" t="s">
        <v>8</v>
      </c>
      <c r="V88" s="181">
        <f>概要表【係数】!E189</f>
        <v>0.30306159942680666</v>
      </c>
      <c r="W88" s="181">
        <f>概要表【係数】!F189</f>
        <v>0.1833971570677024</v>
      </c>
      <c r="X88" s="181">
        <f>概要表【係数】!G189</f>
        <v>0.11829770668948478</v>
      </c>
      <c r="Y88" s="181">
        <f>概要表【係数】!H189</f>
        <v>3.3326843853249478E-8</v>
      </c>
      <c r="Z88" s="181">
        <f>概要表【係数】!I189</f>
        <v>3.0980422608352601E-8</v>
      </c>
      <c r="AB88" s="155" t="s">
        <v>114</v>
      </c>
      <c r="AC88" s="40" t="s">
        <v>189</v>
      </c>
      <c r="AD88" s="40">
        <v>1.8442515127598E-3</v>
      </c>
      <c r="AE88" s="40">
        <v>5.9859154929577463E-3</v>
      </c>
      <c r="AF88" s="40">
        <v>6.1279826464208235E-4</v>
      </c>
      <c r="AG88" s="40">
        <v>0</v>
      </c>
      <c r="AH88" s="40">
        <v>1.5265026319010895E-3</v>
      </c>
      <c r="AI88" s="40">
        <v>0</v>
      </c>
      <c r="AJ88" s="40">
        <v>2.9702970297029702E-4</v>
      </c>
      <c r="AK88" s="40">
        <v>7.5527831094049907E-3</v>
      </c>
      <c r="AL88" s="40">
        <v>0</v>
      </c>
      <c r="AM88" s="40">
        <v>0</v>
      </c>
      <c r="AN88" s="40">
        <v>0</v>
      </c>
      <c r="AO88" s="40">
        <v>1.8749999999999999E-3</v>
      </c>
      <c r="AP88" s="40">
        <v>2.0156046814044214E-3</v>
      </c>
      <c r="AQ88" s="40">
        <v>1.9512195121951219E-3</v>
      </c>
      <c r="AR88" s="40">
        <v>1.8898832094645839E-3</v>
      </c>
      <c r="AS88" s="40">
        <v>0</v>
      </c>
      <c r="AT88" s="40">
        <v>3.5039370078740156E-3</v>
      </c>
      <c r="AU88" s="40">
        <v>2.2894168466522681E-3</v>
      </c>
      <c r="AV88" s="40">
        <v>0</v>
      </c>
      <c r="AW88" s="40">
        <v>2.6415094339622643E-3</v>
      </c>
      <c r="AX88" s="40">
        <v>0</v>
      </c>
      <c r="AY88" s="40">
        <v>0</v>
      </c>
      <c r="AZ88" s="40">
        <v>0</v>
      </c>
      <c r="BA88" s="40">
        <v>0</v>
      </c>
      <c r="BB88" s="40">
        <v>1.2330428192497158E-3</v>
      </c>
      <c r="BC88" s="40">
        <v>2.3246813561071263E-3</v>
      </c>
      <c r="BD88" s="40">
        <v>0</v>
      </c>
      <c r="BE88" s="40">
        <v>0</v>
      </c>
      <c r="BF88" s="40">
        <v>1.9345424223473002E-3</v>
      </c>
      <c r="BG88" s="40">
        <v>1.3650359219979473E-3</v>
      </c>
      <c r="BH88" s="40">
        <v>4.2285714285714288E-3</v>
      </c>
      <c r="BI88" s="40">
        <v>0</v>
      </c>
      <c r="BJ88" s="40">
        <v>4.3266630611141161E-3</v>
      </c>
      <c r="BK88" s="40">
        <v>3.3333333333333335E-3</v>
      </c>
      <c r="BL88" s="40">
        <v>4.2465753424657535E-3</v>
      </c>
      <c r="BM88" s="40">
        <v>0</v>
      </c>
      <c r="BN88" s="40">
        <v>7.5186522262334532E-4</v>
      </c>
      <c r="BO88" s="40">
        <v>3.8983050847457628E-3</v>
      </c>
      <c r="BP88" s="40">
        <v>2.736752500532028E-3</v>
      </c>
      <c r="BQ88" s="40">
        <v>0</v>
      </c>
      <c r="BR88" s="40">
        <v>3.6892008373353036E-3</v>
      </c>
      <c r="BS88" s="40">
        <v>1.7468902109248241E-3</v>
      </c>
      <c r="BT88" s="40">
        <v>1.7735899492114407E-3</v>
      </c>
      <c r="BU88" s="40">
        <v>1.2231683519602625E-3</v>
      </c>
      <c r="BV88" s="40">
        <v>9.534920719096357E-4</v>
      </c>
      <c r="BW88" s="40">
        <v>1.3857536995234513E-3</v>
      </c>
      <c r="BX88" s="40">
        <v>0</v>
      </c>
      <c r="BY88" s="40">
        <v>1.3740458015267176E-3</v>
      </c>
      <c r="BZ88" s="40">
        <v>1.8650180319422977E-3</v>
      </c>
      <c r="CA88" s="40">
        <v>0</v>
      </c>
      <c r="CB88" s="40">
        <v>1.1983471074380164E-3</v>
      </c>
      <c r="CC88" s="40">
        <v>2.5211135439474511E-3</v>
      </c>
      <c r="CD88" s="40">
        <v>1.2903225806451613E-3</v>
      </c>
      <c r="CE88" s="40">
        <v>1.3457556935817807E-3</v>
      </c>
      <c r="CF88" s="40">
        <v>1.4078198765282654E-3</v>
      </c>
      <c r="CG88" s="40">
        <v>1.4407896312977648E-3</v>
      </c>
      <c r="CH88" s="40">
        <v>1.0699790923625629E-3</v>
      </c>
      <c r="CI88" s="40">
        <v>1.5919475531421762E-3</v>
      </c>
      <c r="CJ88" s="40">
        <v>1.1060107396500952E-3</v>
      </c>
      <c r="CK88" s="40">
        <v>1.9938905859483475E-3</v>
      </c>
      <c r="CL88" s="40">
        <v>2.461747704862292E-2</v>
      </c>
      <c r="CM88" s="40">
        <v>1.3023801542071738E-3</v>
      </c>
      <c r="CN88" s="40">
        <v>1.34913217623498E-3</v>
      </c>
      <c r="CO88" s="40">
        <v>1.2858758659691787E-3</v>
      </c>
      <c r="CP88" s="40">
        <v>1.717687074829932E-3</v>
      </c>
      <c r="CQ88" s="40">
        <v>1.070796054140858E-2</v>
      </c>
      <c r="CR88" s="40">
        <v>1.9245705750560119E-2</v>
      </c>
      <c r="CS88" s="40">
        <v>4.574003931533777E-4</v>
      </c>
      <c r="CT88" s="40">
        <v>4.1880295752604025E-4</v>
      </c>
      <c r="CU88" s="40">
        <v>3.1735223470875869E-4</v>
      </c>
      <c r="CV88" s="40">
        <v>2.5248511536407099E-4</v>
      </c>
      <c r="CW88" s="40">
        <v>1.5447539210383993E-4</v>
      </c>
      <c r="CX88" s="40">
        <v>4.2330807420956364E-5</v>
      </c>
      <c r="CY88" s="40">
        <v>5.088126348353482E-6</v>
      </c>
      <c r="CZ88" s="40">
        <v>1.3428540978365129E-4</v>
      </c>
      <c r="DA88" s="40">
        <v>2.8401107089631679E-4</v>
      </c>
      <c r="DB88" s="40">
        <v>9.2643748721096787E-4</v>
      </c>
      <c r="DC88" s="40">
        <v>3.1627906976744186E-4</v>
      </c>
      <c r="DD88" s="40">
        <v>0</v>
      </c>
      <c r="DE88" s="40">
        <v>1.2944983818770226E-4</v>
      </c>
      <c r="DF88" s="40">
        <v>1.7435897435897436E-4</v>
      </c>
      <c r="DG88" s="40">
        <v>7.7119075930015286E-4</v>
      </c>
      <c r="DH88" s="40">
        <v>1.4963225970073546E-4</v>
      </c>
      <c r="DI88" s="40">
        <v>2.1513944223107572E-4</v>
      </c>
      <c r="DJ88" s="40">
        <v>5.1679975892722615E-4</v>
      </c>
      <c r="DK88" s="40">
        <v>8.1580749290814832E-4</v>
      </c>
      <c r="DL88" s="40">
        <v>2.1220159151193635E-4</v>
      </c>
      <c r="DM88" s="40">
        <v>1.8035611717403793E-3</v>
      </c>
      <c r="DN88" s="40">
        <v>3.9278343343459405E-3</v>
      </c>
      <c r="DO88" s="40">
        <v>3.2659172228284312E-4</v>
      </c>
      <c r="DP88" s="40">
        <v>8.5137761777629871E-4</v>
      </c>
      <c r="DQ88" s="40">
        <v>6.2408252974428433E-4</v>
      </c>
      <c r="DR88" s="40">
        <v>5.6761705466910797E-4</v>
      </c>
      <c r="DS88" s="40">
        <v>7.82980866062437E-4</v>
      </c>
      <c r="DT88" s="40">
        <v>4.4770399275311824E-4</v>
      </c>
      <c r="DU88" s="40">
        <v>9.5572482742204226E-4</v>
      </c>
      <c r="DV88" s="40">
        <v>1.6880853844478328E-4</v>
      </c>
      <c r="DW88" s="40">
        <v>3.5714285714285714E-4</v>
      </c>
      <c r="DX88" s="40">
        <v>8.5713106635853414E-4</v>
      </c>
      <c r="DY88" s="40">
        <v>1.2617705163885966E-4</v>
      </c>
      <c r="DZ88" s="40">
        <v>7.6195987654320996E-4</v>
      </c>
      <c r="EA88" s="40">
        <v>2.0633517309319627E-3</v>
      </c>
      <c r="EB88" s="40">
        <v>3.1149160355614094E-4</v>
      </c>
      <c r="EC88" s="40">
        <v>2.6508885778512957E-4</v>
      </c>
      <c r="ED88" s="40">
        <v>3.2079646017699117E-4</v>
      </c>
      <c r="EE88" s="40">
        <v>4.1437571592210769E-3</v>
      </c>
      <c r="EF88" s="40">
        <v>2.2923552617549843E-4</v>
      </c>
      <c r="EG88" s="40">
        <v>1.9372203271425068E-3</v>
      </c>
      <c r="EI88" s="155" t="s">
        <v>114</v>
      </c>
      <c r="EJ88" s="40" t="s">
        <v>189</v>
      </c>
      <c r="EK88" s="81">
        <v>2.2063489015562826E-4</v>
      </c>
      <c r="EL88" s="120">
        <v>6.7581509736742745E-4</v>
      </c>
      <c r="EM88" s="120">
        <v>8.383625544386295E-5</v>
      </c>
      <c r="EN88" s="120">
        <v>2.294702984109246E-5</v>
      </c>
      <c r="EO88" s="120">
        <v>1.8055632408994242E-4</v>
      </c>
      <c r="EP88" s="120">
        <v>0</v>
      </c>
      <c r="EQ88" s="120">
        <v>8.902939725037553E-5</v>
      </c>
      <c r="ER88" s="120">
        <v>8.7522882474398418E-4</v>
      </c>
      <c r="ES88" s="120">
        <v>0</v>
      </c>
      <c r="ET88" s="120">
        <v>0</v>
      </c>
      <c r="EU88" s="120">
        <v>0</v>
      </c>
      <c r="EV88" s="120">
        <v>2.4118020253944763E-4</v>
      </c>
      <c r="EW88" s="120">
        <v>2.435656991711592E-4</v>
      </c>
      <c r="EX88" s="120">
        <v>2.4984605981541311E-4</v>
      </c>
      <c r="EY88" s="120">
        <v>2.3116969166474564E-4</v>
      </c>
      <c r="EZ88" s="120">
        <v>0</v>
      </c>
      <c r="FA88" s="120">
        <v>3.9850325127303241E-4</v>
      </c>
      <c r="FB88" s="120">
        <v>2.7556435675327265E-4</v>
      </c>
      <c r="FC88" s="120">
        <v>0</v>
      </c>
      <c r="FD88" s="120">
        <v>4.5224917669230478E-4</v>
      </c>
      <c r="FE88" s="120">
        <v>0</v>
      </c>
      <c r="FF88" s="120">
        <v>0</v>
      </c>
      <c r="FG88" s="120">
        <v>0</v>
      </c>
      <c r="FH88" s="120">
        <v>0</v>
      </c>
      <c r="FI88" s="120">
        <v>1.5031296934109431E-4</v>
      </c>
      <c r="FJ88" s="120">
        <v>2.7650960120126567E-4</v>
      </c>
      <c r="FK88" s="120">
        <v>0</v>
      </c>
      <c r="FL88" s="120">
        <v>0</v>
      </c>
      <c r="FM88" s="120">
        <v>2.45494186583275E-4</v>
      </c>
      <c r="FN88" s="120">
        <v>1.7566777431229352E-4</v>
      </c>
      <c r="FO88" s="120">
        <v>4.8847378388052972E-4</v>
      </c>
      <c r="FP88" s="120">
        <v>0</v>
      </c>
      <c r="FQ88" s="120">
        <v>5.5228570633029982E-4</v>
      </c>
      <c r="FR88" s="120">
        <v>4.2880473745717987E-4</v>
      </c>
      <c r="FS88" s="120">
        <v>5.1313315667008406E-4</v>
      </c>
      <c r="FT88" s="120">
        <v>0</v>
      </c>
      <c r="FU88" s="120">
        <v>1.2641706421069758E-4</v>
      </c>
      <c r="FV88" s="120">
        <v>5.545834213940775E-4</v>
      </c>
      <c r="FW88" s="120">
        <v>3.3274850011860577E-4</v>
      </c>
      <c r="FX88" s="120">
        <v>0</v>
      </c>
      <c r="FY88" s="120">
        <v>4.8488004769732556E-4</v>
      </c>
      <c r="FZ88" s="120">
        <v>2.2550156267779468E-4</v>
      </c>
      <c r="GA88" s="120">
        <v>2.3372166242959826E-4</v>
      </c>
      <c r="GB88" s="120">
        <v>1.5714181384243706E-4</v>
      </c>
      <c r="GC88" s="120">
        <v>1.2399204624312545E-4</v>
      </c>
      <c r="GD88" s="120">
        <v>1.6749022706910114E-4</v>
      </c>
      <c r="GE88" s="120">
        <v>0</v>
      </c>
      <c r="GF88" s="120">
        <v>1.7880662974753016E-4</v>
      </c>
      <c r="GG88" s="120">
        <v>2.2160713364373241E-4</v>
      </c>
      <c r="GH88" s="120">
        <v>0</v>
      </c>
      <c r="GI88" s="120">
        <v>1.3943765142689337E-4</v>
      </c>
      <c r="GJ88" s="120">
        <v>2.9447608457780407E-4</v>
      </c>
      <c r="GK88" s="120">
        <v>1.5160177644880186E-4</v>
      </c>
      <c r="GL88" s="120">
        <v>1.5753668253728936E-4</v>
      </c>
      <c r="GM88" s="120">
        <v>1.9156758749760302E-4</v>
      </c>
      <c r="GN88" s="120">
        <v>2.0044005230554341E-4</v>
      </c>
      <c r="GO88" s="120">
        <v>1.537871700602955E-4</v>
      </c>
      <c r="GP88" s="120">
        <v>2.0951743002395261E-4</v>
      </c>
      <c r="GQ88" s="120">
        <v>1.5910412785866761E-4</v>
      </c>
      <c r="GR88" s="120">
        <v>2.3721301368001996E-4</v>
      </c>
      <c r="GS88" s="120">
        <v>2.7096309442069051E-3</v>
      </c>
      <c r="GT88" s="120">
        <v>1.6142297336634766E-4</v>
      </c>
      <c r="GU88" s="120">
        <v>1.6836005934550954E-4</v>
      </c>
      <c r="GV88" s="120">
        <v>1.630745447605061E-4</v>
      </c>
      <c r="GW88" s="120">
        <v>2.070847740205004E-4</v>
      </c>
      <c r="GX88" s="120">
        <v>1.261828929657304E-3</v>
      </c>
      <c r="GY88" s="120">
        <v>2.1240490263307031E-3</v>
      </c>
      <c r="GZ88" s="120">
        <v>1.0489598273176812E-4</v>
      </c>
      <c r="HA88" s="120">
        <v>1.2323979830987603E-4</v>
      </c>
      <c r="HB88" s="120">
        <v>6.5670236358523248E-5</v>
      </c>
      <c r="HC88" s="120">
        <v>3.9074167212766534E-5</v>
      </c>
      <c r="HD88" s="120">
        <v>3.6527543091671987E-5</v>
      </c>
      <c r="HE88" s="120">
        <v>1.6061064845163094E-5</v>
      </c>
      <c r="HF88" s="120">
        <v>4.1105957384163621E-6</v>
      </c>
      <c r="HG88" s="120">
        <v>7.3776771609154453E-5</v>
      </c>
      <c r="HH88" s="120">
        <v>4.3427838324260938E-5</v>
      </c>
      <c r="HI88" s="120">
        <v>1.286994281783393E-4</v>
      </c>
      <c r="HJ88" s="120">
        <v>4.3269205851639196E-5</v>
      </c>
      <c r="HK88" s="120">
        <v>0</v>
      </c>
      <c r="HL88" s="120">
        <v>2.713043644806245E-5</v>
      </c>
      <c r="HM88" s="120">
        <v>1.0000686886133519</v>
      </c>
      <c r="HN88" s="120">
        <v>9.9198469038256945E-5</v>
      </c>
      <c r="HO88" s="120">
        <v>2.7102214978080523E-5</v>
      </c>
      <c r="HP88" s="120">
        <v>3.8787634930074744E-5</v>
      </c>
      <c r="HQ88" s="120">
        <v>7.7811940274094701E-5</v>
      </c>
      <c r="HR88" s="120">
        <v>9.7863741790707603E-5</v>
      </c>
      <c r="HS88" s="120">
        <v>4.6496296084240083E-5</v>
      </c>
      <c r="HT88" s="120">
        <v>2.1146400754711432E-4</v>
      </c>
      <c r="HU88" s="120">
        <v>4.3969507872011093E-4</v>
      </c>
      <c r="HV88" s="120">
        <v>6.3073666209896613E-5</v>
      </c>
      <c r="HW88" s="120">
        <v>1.1324356641554753E-4</v>
      </c>
      <c r="HX88" s="120">
        <v>8.3283793486276422E-5</v>
      </c>
      <c r="HY88" s="120">
        <v>8.19392881743463E-5</v>
      </c>
      <c r="HZ88" s="120">
        <v>1.2193426512754325E-4</v>
      </c>
      <c r="IA88" s="120">
        <v>7.3613359393352672E-5</v>
      </c>
      <c r="IB88" s="120">
        <v>1.2046252847614098E-4</v>
      </c>
      <c r="IC88" s="120">
        <v>3.3332710805217872E-5</v>
      </c>
      <c r="ID88" s="120">
        <v>7.0470684448311715E-5</v>
      </c>
      <c r="IE88" s="120">
        <v>1.1220645459409247E-4</v>
      </c>
      <c r="IF88" s="120">
        <v>2.2661125093651314E-5</v>
      </c>
      <c r="IG88" s="120">
        <v>1.5142258480149574E-4</v>
      </c>
      <c r="IH88" s="120">
        <v>2.876438616957727E-4</v>
      </c>
      <c r="II88" s="120">
        <v>7.3736841268343901E-5</v>
      </c>
      <c r="IJ88" s="120">
        <v>6.8437861151813956E-5</v>
      </c>
      <c r="IK88" s="120">
        <v>6.3323985816527968E-5</v>
      </c>
      <c r="IL88" s="120">
        <v>4.617204575084087E-4</v>
      </c>
      <c r="IM88" s="120">
        <v>1.4368691646476789E-4</v>
      </c>
      <c r="IN88" s="40">
        <v>1.022527016126102</v>
      </c>
      <c r="IO88" s="40">
        <v>0.89826964332619808</v>
      </c>
    </row>
    <row r="89" spans="2:249" x14ac:dyDescent="0.15">
      <c r="B89" s="155" t="s">
        <v>115</v>
      </c>
      <c r="C89" s="41" t="s">
        <v>987</v>
      </c>
      <c r="D89" s="41">
        <v>0</v>
      </c>
      <c r="E89" s="172">
        <v>0</v>
      </c>
      <c r="F89" s="40">
        <v>0.5748313199044216</v>
      </c>
      <c r="G89" s="40">
        <v>0.4251686800955784</v>
      </c>
      <c r="H89" s="40">
        <v>0.65592491931374208</v>
      </c>
      <c r="I89" s="40">
        <v>0.27496517750976729</v>
      </c>
      <c r="J89" s="40">
        <v>1.4163942256658197E-2</v>
      </c>
      <c r="K89" s="54">
        <v>8.9179548156956001E-2</v>
      </c>
      <c r="L89" s="40">
        <v>7.8987599796161032E-2</v>
      </c>
      <c r="U89" s="161" t="s">
        <v>881</v>
      </c>
      <c r="V89" s="181">
        <f>概要表【係数】!E190</f>
        <v>4.7221036328087405E-2</v>
      </c>
      <c r="W89" s="181">
        <f>概要表【係数】!F190</f>
        <v>2.2633601233096025E-2</v>
      </c>
      <c r="X89" s="181">
        <f>概要表【係数】!G190</f>
        <v>1.0284105957438474E-2</v>
      </c>
      <c r="Y89" s="181">
        <f>概要表【係数】!H190</f>
        <v>3.1742341905660744E-9</v>
      </c>
      <c r="Z89" s="181">
        <f>概要表【係数】!I190</f>
        <v>2.8071733071105841E-9</v>
      </c>
      <c r="AB89" s="155" t="s">
        <v>115</v>
      </c>
      <c r="AC89" s="40" t="s">
        <v>987</v>
      </c>
      <c r="AD89" s="40">
        <v>3.1570639305445934E-5</v>
      </c>
      <c r="AE89" s="40">
        <v>0</v>
      </c>
      <c r="AF89" s="40">
        <v>1.0845986984815618E-5</v>
      </c>
      <c r="AG89" s="40">
        <v>0</v>
      </c>
      <c r="AH89" s="40">
        <v>2.6110907087770838E-3</v>
      </c>
      <c r="AI89" s="40">
        <v>0</v>
      </c>
      <c r="AJ89" s="40">
        <v>0</v>
      </c>
      <c r="AK89" s="40">
        <v>5.2203672183391873E-4</v>
      </c>
      <c r="AL89" s="40">
        <v>0</v>
      </c>
      <c r="AM89" s="40">
        <v>0</v>
      </c>
      <c r="AN89" s="40">
        <v>0</v>
      </c>
      <c r="AO89" s="40">
        <v>2.0833333333333335E-4</v>
      </c>
      <c r="AP89" s="40">
        <v>5.851755526657998E-4</v>
      </c>
      <c r="AQ89" s="40">
        <v>8.1300813008130081E-4</v>
      </c>
      <c r="AR89" s="40">
        <v>1.6911876232367663E-3</v>
      </c>
      <c r="AS89" s="40">
        <v>0</v>
      </c>
      <c r="AT89" s="40">
        <v>1.5748031496062991E-4</v>
      </c>
      <c r="AU89" s="40">
        <v>1.6918646508279338E-3</v>
      </c>
      <c r="AV89" s="40">
        <v>0</v>
      </c>
      <c r="AW89" s="40">
        <v>1.6981132075471698E-3</v>
      </c>
      <c r="AX89" s="40">
        <v>0</v>
      </c>
      <c r="AY89" s="40">
        <v>0</v>
      </c>
      <c r="AZ89" s="40">
        <v>0</v>
      </c>
      <c r="BA89" s="40">
        <v>0</v>
      </c>
      <c r="BB89" s="40">
        <v>9.5187571049640024E-4</v>
      </c>
      <c r="BC89" s="40">
        <v>1.7291913927447236E-3</v>
      </c>
      <c r="BD89" s="40">
        <v>0</v>
      </c>
      <c r="BE89" s="40">
        <v>0</v>
      </c>
      <c r="BF89" s="40">
        <v>1.9564311027725663E-3</v>
      </c>
      <c r="BG89" s="40">
        <v>1.695746379290683E-3</v>
      </c>
      <c r="BH89" s="40">
        <v>4.5714285714285713E-4</v>
      </c>
      <c r="BI89" s="40">
        <v>0</v>
      </c>
      <c r="BJ89" s="40">
        <v>1.4061654948620877E-4</v>
      </c>
      <c r="BK89" s="40">
        <v>3.3333333333333335E-3</v>
      </c>
      <c r="BL89" s="40">
        <v>6.3926940639269416E-4</v>
      </c>
      <c r="BM89" s="40">
        <v>0</v>
      </c>
      <c r="BN89" s="40">
        <v>2.991095066185319E-3</v>
      </c>
      <c r="BO89" s="40">
        <v>3.8135593220338984E-4</v>
      </c>
      <c r="BP89" s="40">
        <v>3.5113854011491804E-4</v>
      </c>
      <c r="BQ89" s="40">
        <v>0</v>
      </c>
      <c r="BR89" s="40">
        <v>6.6555842876493047E-4</v>
      </c>
      <c r="BS89" s="40">
        <v>6.4899945916711729E-5</v>
      </c>
      <c r="BT89" s="40">
        <v>7.497995188452286E-4</v>
      </c>
      <c r="BU89" s="40">
        <v>1.1734965407131453E-3</v>
      </c>
      <c r="BV89" s="40">
        <v>3.7227554754202684E-4</v>
      </c>
      <c r="BW89" s="40">
        <v>3.6995234512164534E-4</v>
      </c>
      <c r="BX89" s="40">
        <v>0</v>
      </c>
      <c r="BY89" s="40">
        <v>1.984732824427481E-3</v>
      </c>
      <c r="BZ89" s="40">
        <v>2.1870170015455951E-3</v>
      </c>
      <c r="CA89" s="40">
        <v>0</v>
      </c>
      <c r="CB89" s="40">
        <v>1.0330578512396695E-3</v>
      </c>
      <c r="CC89" s="40">
        <v>1.6588468355750181E-3</v>
      </c>
      <c r="CD89" s="40">
        <v>3.2258064516129032E-4</v>
      </c>
      <c r="CE89" s="40">
        <v>2.0082815734989647E-3</v>
      </c>
      <c r="CF89" s="40">
        <v>9.1998547391356983E-5</v>
      </c>
      <c r="CG89" s="40">
        <v>4.6612842688643457E-4</v>
      </c>
      <c r="CH89" s="40">
        <v>1.2433894969868405E-3</v>
      </c>
      <c r="CI89" s="40">
        <v>6.2247533275941989E-5</v>
      </c>
      <c r="CJ89" s="40">
        <v>2.2951671574571278E-4</v>
      </c>
      <c r="CK89" s="40">
        <v>1.3218550402665926E-3</v>
      </c>
      <c r="CL89" s="40">
        <v>4.0122407344440664E-4</v>
      </c>
      <c r="CM89" s="40">
        <v>0</v>
      </c>
      <c r="CN89" s="40">
        <v>0</v>
      </c>
      <c r="CO89" s="40">
        <v>2.403506291531175E-5</v>
      </c>
      <c r="CP89" s="40">
        <v>0</v>
      </c>
      <c r="CQ89" s="40">
        <v>0</v>
      </c>
      <c r="CR89" s="40">
        <v>0</v>
      </c>
      <c r="CS89" s="40">
        <v>0</v>
      </c>
      <c r="CT89" s="40">
        <v>0</v>
      </c>
      <c r="CU89" s="40">
        <v>3.7269451831517544E-3</v>
      </c>
      <c r="CV89" s="40">
        <v>5.2112510911056971E-6</v>
      </c>
      <c r="CW89" s="40">
        <v>0</v>
      </c>
      <c r="CX89" s="40">
        <v>0</v>
      </c>
      <c r="CY89" s="40">
        <v>0</v>
      </c>
      <c r="CZ89" s="40">
        <v>4.4979750612810405E-2</v>
      </c>
      <c r="DA89" s="40">
        <v>3.2841813923781132E-2</v>
      </c>
      <c r="DB89" s="40">
        <v>0.12708768160425618</v>
      </c>
      <c r="DC89" s="40">
        <v>3.5892202462380299E-2</v>
      </c>
      <c r="DD89" s="40">
        <v>0</v>
      </c>
      <c r="DE89" s="40">
        <v>4.1326860841423944E-2</v>
      </c>
      <c r="DF89" s="40">
        <v>1.0317948717948718E-2</v>
      </c>
      <c r="DG89" s="40">
        <v>1.1460845931713946E-2</v>
      </c>
      <c r="DH89" s="40">
        <v>0</v>
      </c>
      <c r="DI89" s="40">
        <v>0</v>
      </c>
      <c r="DJ89" s="40">
        <v>0</v>
      </c>
      <c r="DK89" s="40">
        <v>0</v>
      </c>
      <c r="DL89" s="40">
        <v>0</v>
      </c>
      <c r="DM89" s="40">
        <v>1.3555427914991383E-3</v>
      </c>
      <c r="DN89" s="40">
        <v>1.9459839683386284E-4</v>
      </c>
      <c r="DO89" s="40">
        <v>1.2688101098789555E-7</v>
      </c>
      <c r="DP89" s="40">
        <v>2.8815392411190355E-5</v>
      </c>
      <c r="DQ89" s="40">
        <v>0</v>
      </c>
      <c r="DR89" s="40">
        <v>0</v>
      </c>
      <c r="DS89" s="40">
        <v>0</v>
      </c>
      <c r="DT89" s="40">
        <v>0</v>
      </c>
      <c r="DU89" s="40">
        <v>0</v>
      </c>
      <c r="DV89" s="40">
        <v>5.5608799825746028E-3</v>
      </c>
      <c r="DW89" s="40">
        <v>0</v>
      </c>
      <c r="DX89" s="40">
        <v>1.2380323539121823E-6</v>
      </c>
      <c r="DY89" s="40">
        <v>0</v>
      </c>
      <c r="DZ89" s="40">
        <v>6.8383487654320993E-2</v>
      </c>
      <c r="EA89" s="40">
        <v>3.2978011291157788E-3</v>
      </c>
      <c r="EB89" s="40">
        <v>0</v>
      </c>
      <c r="EC89" s="40">
        <v>3.996691691054842E-3</v>
      </c>
      <c r="ED89" s="40">
        <v>0</v>
      </c>
      <c r="EE89" s="40">
        <v>0</v>
      </c>
      <c r="EF89" s="40">
        <v>1.9776095532572768E-2</v>
      </c>
      <c r="EG89" s="40">
        <v>3.1507920524132898E-3</v>
      </c>
      <c r="EI89" s="155" t="s">
        <v>115</v>
      </c>
      <c r="EJ89" s="40" t="s">
        <v>987</v>
      </c>
      <c r="EK89" s="54">
        <v>2.85250305236983E-3</v>
      </c>
      <c r="EL89" s="40">
        <v>1.093137695957087E-3</v>
      </c>
      <c r="EM89" s="40">
        <v>9.6848716970966155E-4</v>
      </c>
      <c r="EN89" s="40">
        <v>1.6175740512066436E-3</v>
      </c>
      <c r="EO89" s="40">
        <v>2.7921864654139976E-3</v>
      </c>
      <c r="EP89" s="40">
        <v>0</v>
      </c>
      <c r="EQ89" s="40">
        <v>1.4444296947754598E-2</v>
      </c>
      <c r="ER89" s="40">
        <v>8.8466884787965399E-4</v>
      </c>
      <c r="ES89" s="40">
        <v>0</v>
      </c>
      <c r="ET89" s="40">
        <v>0</v>
      </c>
      <c r="EU89" s="40">
        <v>0</v>
      </c>
      <c r="EV89" s="40">
        <v>1.0495395602249729E-3</v>
      </c>
      <c r="EW89" s="40">
        <v>8.9237157189491162E-4</v>
      </c>
      <c r="EX89" s="40">
        <v>1.5740721247738004E-3</v>
      </c>
      <c r="EY89" s="40">
        <v>1.3735826444818153E-3</v>
      </c>
      <c r="EZ89" s="40">
        <v>0</v>
      </c>
      <c r="FA89" s="40">
        <v>5.8725290672782717E-4</v>
      </c>
      <c r="FB89" s="40">
        <v>1.4580703994789414E-3</v>
      </c>
      <c r="FC89" s="40">
        <v>0</v>
      </c>
      <c r="FD89" s="40">
        <v>1.1440185347799355E-3</v>
      </c>
      <c r="FE89" s="40">
        <v>0</v>
      </c>
      <c r="FF89" s="40">
        <v>0</v>
      </c>
      <c r="FG89" s="40">
        <v>0</v>
      </c>
      <c r="FH89" s="40">
        <v>0</v>
      </c>
      <c r="FI89" s="40">
        <v>7.3919004799733346E-4</v>
      </c>
      <c r="FJ89" s="40">
        <v>1.1255402148498052E-3</v>
      </c>
      <c r="FK89" s="40">
        <v>0</v>
      </c>
      <c r="FL89" s="40">
        <v>0</v>
      </c>
      <c r="FM89" s="40">
        <v>1.1219263936867823E-3</v>
      </c>
      <c r="FN89" s="40">
        <v>1.0226994127888914E-3</v>
      </c>
      <c r="FO89" s="40">
        <v>1.0988851489209747E-3</v>
      </c>
      <c r="FP89" s="40">
        <v>0</v>
      </c>
      <c r="FQ89" s="40">
        <v>2.5234041832023161E-3</v>
      </c>
      <c r="FR89" s="40">
        <v>1.8860935384134563E-3</v>
      </c>
      <c r="FS89" s="40">
        <v>8.2925885123345442E-4</v>
      </c>
      <c r="FT89" s="40">
        <v>0</v>
      </c>
      <c r="FU89" s="40">
        <v>1.6754057862813786E-3</v>
      </c>
      <c r="FV89" s="40">
        <v>8.5943772408536762E-4</v>
      </c>
      <c r="FW89" s="40">
        <v>9.0942078683619286E-4</v>
      </c>
      <c r="FX89" s="40">
        <v>0</v>
      </c>
      <c r="FY89" s="40">
        <v>7.4290011403163798E-4</v>
      </c>
      <c r="FZ89" s="40">
        <v>8.9056398220948413E-4</v>
      </c>
      <c r="GA89" s="40">
        <v>1.0737923221544106E-3</v>
      </c>
      <c r="GB89" s="40">
        <v>1.038225996757619E-3</v>
      </c>
      <c r="GC89" s="40">
        <v>6.447451457944419E-4</v>
      </c>
      <c r="GD89" s="40">
        <v>9.1131896256087524E-4</v>
      </c>
      <c r="GE89" s="40">
        <v>0</v>
      </c>
      <c r="GF89" s="40">
        <v>1.1292597713470842E-3</v>
      </c>
      <c r="GG89" s="40">
        <v>1.2908337168893126E-3</v>
      </c>
      <c r="GH89" s="40">
        <v>0</v>
      </c>
      <c r="GI89" s="40">
        <v>7.1301149794078566E-4</v>
      </c>
      <c r="GJ89" s="40">
        <v>1.104844942834189E-3</v>
      </c>
      <c r="GK89" s="40">
        <v>3.6492795862767732E-4</v>
      </c>
      <c r="GL89" s="40">
        <v>1.2637973735390945E-3</v>
      </c>
      <c r="GM89" s="40">
        <v>3.9100296102639209E-4</v>
      </c>
      <c r="GN89" s="40">
        <v>5.4932681824273869E-4</v>
      </c>
      <c r="GO89" s="40">
        <v>8.6797824130571471E-4</v>
      </c>
      <c r="GP89" s="40">
        <v>4.9164543469803232E-4</v>
      </c>
      <c r="GQ89" s="40">
        <v>4.194229048806271E-4</v>
      </c>
      <c r="GR89" s="40">
        <v>2.7915754711007098E-3</v>
      </c>
      <c r="GS89" s="40">
        <v>3.0133080676178793E-3</v>
      </c>
      <c r="GT89" s="40">
        <v>1.4038053321694759E-3</v>
      </c>
      <c r="GU89" s="40">
        <v>1.5041341796785447E-3</v>
      </c>
      <c r="GV89" s="40">
        <v>1.5923589185158882E-3</v>
      </c>
      <c r="GW89" s="40">
        <v>1.125805093705888E-3</v>
      </c>
      <c r="GX89" s="40">
        <v>3.9722217694411894E-4</v>
      </c>
      <c r="GY89" s="40">
        <v>4.9303903021710705E-4</v>
      </c>
      <c r="GZ89" s="40">
        <v>6.5884317543589855E-4</v>
      </c>
      <c r="HA89" s="40">
        <v>1.6885184714247072E-3</v>
      </c>
      <c r="HB89" s="40">
        <v>3.6015720192615151E-3</v>
      </c>
      <c r="HC89" s="40">
        <v>6.3709131566537817E-4</v>
      </c>
      <c r="HD89" s="40">
        <v>4.2264143845605865E-4</v>
      </c>
      <c r="HE89" s="40">
        <v>2.4741966721776121E-4</v>
      </c>
      <c r="HF89" s="40">
        <v>8.5640529970716793E-5</v>
      </c>
      <c r="HG89" s="40">
        <v>1.9506581843973129E-2</v>
      </c>
      <c r="HH89" s="40">
        <v>1.4325383355326701E-2</v>
      </c>
      <c r="HI89" s="40">
        <v>5.4744962244911252E-2</v>
      </c>
      <c r="HJ89" s="40">
        <v>1.6243460883316754E-2</v>
      </c>
      <c r="HK89" s="40">
        <v>0</v>
      </c>
      <c r="HL89" s="40">
        <v>1.7936660004190516E-2</v>
      </c>
      <c r="HM89" s="40">
        <v>4.6729517382892724E-3</v>
      </c>
      <c r="HN89" s="40">
        <v>1.0053284759003878</v>
      </c>
      <c r="HO89" s="40">
        <v>8.7787463269624029E-4</v>
      </c>
      <c r="HP89" s="40">
        <v>4.938186007308877E-4</v>
      </c>
      <c r="HQ89" s="40">
        <v>5.680655085068849E-4</v>
      </c>
      <c r="HR89" s="40">
        <v>8.7344827757519978E-4</v>
      </c>
      <c r="HS89" s="40">
        <v>3.792670810456785E-4</v>
      </c>
      <c r="HT89" s="40">
        <v>1.5488262535652015E-3</v>
      </c>
      <c r="HU89" s="40">
        <v>6.5245162257061081E-4</v>
      </c>
      <c r="HV89" s="40">
        <v>6.7627320594285264E-4</v>
      </c>
      <c r="HW89" s="40">
        <v>6.0104674543107629E-4</v>
      </c>
      <c r="HX89" s="40">
        <v>4.3466628508271585E-4</v>
      </c>
      <c r="HY89" s="40">
        <v>4.3418461991878151E-4</v>
      </c>
      <c r="HZ89" s="40">
        <v>6.7231542059427614E-4</v>
      </c>
      <c r="IA89" s="40">
        <v>5.3003369102673959E-4</v>
      </c>
      <c r="IB89" s="40">
        <v>1.0937981256265185E-3</v>
      </c>
      <c r="IC89" s="40">
        <v>3.1172533420060033E-3</v>
      </c>
      <c r="ID89" s="40">
        <v>8.1729672704621567E-4</v>
      </c>
      <c r="IE89" s="40">
        <v>4.7836397500568002E-4</v>
      </c>
      <c r="IF89" s="40">
        <v>4.3193588038682561E-4</v>
      </c>
      <c r="IG89" s="40">
        <v>3.1108310366957843E-2</v>
      </c>
      <c r="IH89" s="40">
        <v>1.8892859746046204E-3</v>
      </c>
      <c r="II89" s="40">
        <v>9.1760607149758559E-4</v>
      </c>
      <c r="IJ89" s="40">
        <v>3.1858168981748702E-3</v>
      </c>
      <c r="IK89" s="40">
        <v>1.5623822538224756E-3</v>
      </c>
      <c r="IL89" s="40">
        <v>6.3057864436625785E-4</v>
      </c>
      <c r="IM89" s="40">
        <v>9.6411032103883836E-3</v>
      </c>
      <c r="IN89" s="40">
        <v>1.2764480764781372</v>
      </c>
      <c r="IO89" s="40">
        <v>1.1213342437898242</v>
      </c>
    </row>
    <row r="90" spans="2:249" x14ac:dyDescent="0.15">
      <c r="B90" s="155" t="s">
        <v>116</v>
      </c>
      <c r="C90" s="41" t="s">
        <v>988</v>
      </c>
      <c r="D90" s="41">
        <v>0</v>
      </c>
      <c r="E90" s="40">
        <v>0</v>
      </c>
      <c r="F90" s="40">
        <v>0.39124561057782481</v>
      </c>
      <c r="G90" s="40">
        <v>0.60875438942217519</v>
      </c>
      <c r="H90" s="40">
        <v>0.78290388029419211</v>
      </c>
      <c r="I90" s="40">
        <v>0.66344154197311689</v>
      </c>
      <c r="J90" s="40">
        <v>8.0488162918615198E-4</v>
      </c>
      <c r="K90" s="54">
        <v>0.18868881562262238</v>
      </c>
      <c r="L90" s="40">
        <v>0.18868881562262238</v>
      </c>
      <c r="U90" s="161" t="s">
        <v>882</v>
      </c>
      <c r="V90" s="181">
        <f>概要表【係数】!E191</f>
        <v>3.686666966295897E-2</v>
      </c>
      <c r="W90" s="181">
        <f>概要表【係数】!F191</f>
        <v>2.2072667940684132E-2</v>
      </c>
      <c r="X90" s="181">
        <f>概要表【係数】!G191</f>
        <v>1.1634402364601582E-2</v>
      </c>
      <c r="Y90" s="181">
        <f>概要表【係数】!H191</f>
        <v>3.4982727002676601E-9</v>
      </c>
      <c r="Z90" s="181">
        <f>概要表【係数】!I191</f>
        <v>3.1251135692535305E-9</v>
      </c>
      <c r="AB90" s="155" t="s">
        <v>116</v>
      </c>
      <c r="AC90" s="40" t="s">
        <v>988</v>
      </c>
      <c r="AD90" s="40">
        <v>1.1049723756906077E-4</v>
      </c>
      <c r="AE90" s="40">
        <v>1.4084507042253522E-4</v>
      </c>
      <c r="AF90" s="40">
        <v>8.1887201735357919E-4</v>
      </c>
      <c r="AG90" s="40">
        <v>0</v>
      </c>
      <c r="AH90" s="40">
        <v>2.852246296976374E-4</v>
      </c>
      <c r="AI90" s="40">
        <v>0</v>
      </c>
      <c r="AJ90" s="40">
        <v>4.9504950495049506E-4</v>
      </c>
      <c r="AK90" s="40">
        <v>9.3434251982761751E-5</v>
      </c>
      <c r="AL90" s="40">
        <v>0</v>
      </c>
      <c r="AM90" s="40">
        <v>0</v>
      </c>
      <c r="AN90" s="40">
        <v>0</v>
      </c>
      <c r="AO90" s="40">
        <v>2.0833333333333335E-4</v>
      </c>
      <c r="AP90" s="40">
        <v>1.6905071521456437E-4</v>
      </c>
      <c r="AQ90" s="40">
        <v>8.1300813008130081E-5</v>
      </c>
      <c r="AR90" s="40">
        <v>1.4333383892006673E-4</v>
      </c>
      <c r="AS90" s="40">
        <v>0</v>
      </c>
      <c r="AT90" s="40">
        <v>1.9685039370078743E-4</v>
      </c>
      <c r="AU90" s="40">
        <v>2.3758099352051836E-4</v>
      </c>
      <c r="AV90" s="40">
        <v>0</v>
      </c>
      <c r="AW90" s="40">
        <v>9.4339622641509429E-5</v>
      </c>
      <c r="AX90" s="40">
        <v>0</v>
      </c>
      <c r="AY90" s="40">
        <v>0</v>
      </c>
      <c r="AZ90" s="40">
        <v>0</v>
      </c>
      <c r="BA90" s="40">
        <v>0</v>
      </c>
      <c r="BB90" s="40">
        <v>9.3823417961349002E-4</v>
      </c>
      <c r="BC90" s="40">
        <v>1.2797357964807265E-4</v>
      </c>
      <c r="BD90" s="40">
        <v>0</v>
      </c>
      <c r="BE90" s="40">
        <v>0</v>
      </c>
      <c r="BF90" s="40">
        <v>1.7406712528663748E-4</v>
      </c>
      <c r="BG90" s="40">
        <v>1.0719580339833503E-4</v>
      </c>
      <c r="BH90" s="40">
        <v>1.7142857142857143E-4</v>
      </c>
      <c r="BI90" s="40">
        <v>0</v>
      </c>
      <c r="BJ90" s="40">
        <v>1.3520822065981613E-4</v>
      </c>
      <c r="BK90" s="40">
        <v>0</v>
      </c>
      <c r="BL90" s="40">
        <v>1.8264840182648402E-4</v>
      </c>
      <c r="BM90" s="40">
        <v>0</v>
      </c>
      <c r="BN90" s="40">
        <v>7.1239470517448856E-5</v>
      </c>
      <c r="BO90" s="40">
        <v>4.2372881355932206E-5</v>
      </c>
      <c r="BP90" s="40">
        <v>6.8099595658650781E-5</v>
      </c>
      <c r="BQ90" s="40">
        <v>0</v>
      </c>
      <c r="BR90" s="40">
        <v>6.8957024996921563E-5</v>
      </c>
      <c r="BS90" s="40">
        <v>1.6765819361817198E-4</v>
      </c>
      <c r="BT90" s="40">
        <v>1.3900026730820638E-4</v>
      </c>
      <c r="BU90" s="40">
        <v>1.3837147418839808E-4</v>
      </c>
      <c r="BV90" s="40">
        <v>1.442435169963409E-4</v>
      </c>
      <c r="BW90" s="40">
        <v>4.6024579884625029E-4</v>
      </c>
      <c r="BX90" s="40">
        <v>0</v>
      </c>
      <c r="BY90" s="40">
        <v>7.6335877862595422E-5</v>
      </c>
      <c r="BZ90" s="40">
        <v>1.2622359608449252E-4</v>
      </c>
      <c r="CA90" s="40">
        <v>0</v>
      </c>
      <c r="CB90" s="40">
        <v>3.3057851239669424E-4</v>
      </c>
      <c r="CC90" s="40">
        <v>1.2511729746637472E-4</v>
      </c>
      <c r="CD90" s="40">
        <v>0</v>
      </c>
      <c r="CE90" s="40">
        <v>6.2111801242236027E-5</v>
      </c>
      <c r="CF90" s="40">
        <v>1.5131340031473188E-5</v>
      </c>
      <c r="CG90" s="40">
        <v>4.2244635570142865E-5</v>
      </c>
      <c r="CH90" s="40">
        <v>5.8187799778625017E-5</v>
      </c>
      <c r="CI90" s="40">
        <v>7.7036840827318279E-5</v>
      </c>
      <c r="CJ90" s="40">
        <v>5.5776892430278887E-4</v>
      </c>
      <c r="CK90" s="40">
        <v>1.999444598722577E-4</v>
      </c>
      <c r="CL90" s="40">
        <v>8.0584835090105405E-4</v>
      </c>
      <c r="CM90" s="40">
        <v>2.4367247737177341E-4</v>
      </c>
      <c r="CN90" s="40">
        <v>8.4379172229639521E-4</v>
      </c>
      <c r="CO90" s="40">
        <v>5.4149582920967056E-4</v>
      </c>
      <c r="CP90" s="40">
        <v>4.6485260770975055E-4</v>
      </c>
      <c r="CQ90" s="40">
        <v>7.3975027037656083E-4</v>
      </c>
      <c r="CR90" s="40">
        <v>2.3624595469255664E-3</v>
      </c>
      <c r="CS90" s="40">
        <v>1.0629524859759314E-3</v>
      </c>
      <c r="CT90" s="40">
        <v>7.631280695126559E-4</v>
      </c>
      <c r="CU90" s="40">
        <v>1.33364073089131E-3</v>
      </c>
      <c r="CV90" s="40">
        <v>6.7660278541370822E-3</v>
      </c>
      <c r="CW90" s="40">
        <v>4.7796106003244999E-4</v>
      </c>
      <c r="CX90" s="40">
        <v>7.6090932845570951E-4</v>
      </c>
      <c r="CY90" s="40">
        <v>0</v>
      </c>
      <c r="CZ90" s="40">
        <v>5.5339443674730891E-4</v>
      </c>
      <c r="DA90" s="40">
        <v>1.7500532254630617E-4</v>
      </c>
      <c r="DB90" s="40">
        <v>0</v>
      </c>
      <c r="DC90" s="40">
        <v>6.1942544459644326E-4</v>
      </c>
      <c r="DD90" s="40">
        <v>0</v>
      </c>
      <c r="DE90" s="40">
        <v>1.5210355987055016E-3</v>
      </c>
      <c r="DF90" s="40">
        <v>9.8461538461538456E-4</v>
      </c>
      <c r="DG90" s="40">
        <v>6.9135383047392565E-4</v>
      </c>
      <c r="DH90" s="40">
        <v>1.751965508496069E-2</v>
      </c>
      <c r="DI90" s="40">
        <v>7.673306772908367E-3</v>
      </c>
      <c r="DJ90" s="40">
        <v>2.4800361609160766E-3</v>
      </c>
      <c r="DK90" s="40">
        <v>9.4003717108480866E-4</v>
      </c>
      <c r="DL90" s="40">
        <v>1.8965517241379311E-3</v>
      </c>
      <c r="DM90" s="40">
        <v>2.9982768523836873E-3</v>
      </c>
      <c r="DN90" s="40">
        <v>3.1062310136122256E-3</v>
      </c>
      <c r="DO90" s="40">
        <v>9.0757987159641694E-4</v>
      </c>
      <c r="DP90" s="40">
        <v>5.9374834557294224E-3</v>
      </c>
      <c r="DQ90" s="40">
        <v>3.3000543385698411E-4</v>
      </c>
      <c r="DR90" s="40">
        <v>3.6201935652628824E-3</v>
      </c>
      <c r="DS90" s="40">
        <v>5.7261545101424255E-3</v>
      </c>
      <c r="DT90" s="40">
        <v>1.2587972963556547E-3</v>
      </c>
      <c r="DU90" s="40">
        <v>7.7838609854796485E-3</v>
      </c>
      <c r="DV90" s="40">
        <v>4.7593116967980831E-4</v>
      </c>
      <c r="DW90" s="40">
        <v>2.040816326530612E-4</v>
      </c>
      <c r="DX90" s="40">
        <v>7.6923076923076923E-4</v>
      </c>
      <c r="DY90" s="40">
        <v>8.776154700275426E-4</v>
      </c>
      <c r="DZ90" s="40">
        <v>1.1940586419753086E-3</v>
      </c>
      <c r="EA90" s="40">
        <v>1.0246662540889398E-3</v>
      </c>
      <c r="EB90" s="40">
        <v>1.0912084293710899E-3</v>
      </c>
      <c r="EC90" s="40">
        <v>7.2740382576239548E-4</v>
      </c>
      <c r="ED90" s="40">
        <v>2.5215707964601772E-3</v>
      </c>
      <c r="EE90" s="40">
        <v>0</v>
      </c>
      <c r="EF90" s="40">
        <v>6.0880690905213775E-4</v>
      </c>
      <c r="EG90" s="40">
        <v>1.3731701292080739E-3</v>
      </c>
      <c r="EI90" s="155" t="s">
        <v>116</v>
      </c>
      <c r="EJ90" s="40" t="s">
        <v>988</v>
      </c>
      <c r="EK90" s="54">
        <v>1.5833593791134089E-4</v>
      </c>
      <c r="EL90" s="40">
        <v>1.5853721087008977E-4</v>
      </c>
      <c r="EM90" s="40">
        <v>6.2161113580916025E-4</v>
      </c>
      <c r="EN90" s="40">
        <v>6.0299592575834146E-5</v>
      </c>
      <c r="EO90" s="40">
        <v>2.546188874438869E-4</v>
      </c>
      <c r="EP90" s="40">
        <v>0</v>
      </c>
      <c r="EQ90" s="40">
        <v>5.5431314508640423E-4</v>
      </c>
      <c r="ER90" s="40">
        <v>1.3462731645658835E-4</v>
      </c>
      <c r="ES90" s="40">
        <v>0</v>
      </c>
      <c r="ET90" s="40">
        <v>0</v>
      </c>
      <c r="EU90" s="40">
        <v>0</v>
      </c>
      <c r="EV90" s="40">
        <v>2.2839866251670425E-4</v>
      </c>
      <c r="EW90" s="40">
        <v>2.1770435925078736E-4</v>
      </c>
      <c r="EX90" s="40">
        <v>1.3147618693167625E-4</v>
      </c>
      <c r="EY90" s="40">
        <v>1.8354472541826685E-4</v>
      </c>
      <c r="EZ90" s="40">
        <v>0</v>
      </c>
      <c r="FA90" s="40">
        <v>2.0660283662120627E-4</v>
      </c>
      <c r="FB90" s="40">
        <v>2.328152965109097E-4</v>
      </c>
      <c r="FC90" s="40">
        <v>0</v>
      </c>
      <c r="FD90" s="40">
        <v>2.0573607812194032E-4</v>
      </c>
      <c r="FE90" s="40">
        <v>0</v>
      </c>
      <c r="FF90" s="40">
        <v>0</v>
      </c>
      <c r="FG90" s="40">
        <v>0</v>
      </c>
      <c r="FH90" s="40">
        <v>0</v>
      </c>
      <c r="FI90" s="40">
        <v>6.5125014036166936E-4</v>
      </c>
      <c r="FJ90" s="40">
        <v>1.4889169919759572E-4</v>
      </c>
      <c r="FK90" s="40">
        <v>0</v>
      </c>
      <c r="FL90" s="40">
        <v>0</v>
      </c>
      <c r="FM90" s="40">
        <v>1.7400034581633317E-4</v>
      </c>
      <c r="FN90" s="40">
        <v>1.313999584070157E-4</v>
      </c>
      <c r="FO90" s="40">
        <v>1.8431231244621737E-4</v>
      </c>
      <c r="FP90" s="40">
        <v>0</v>
      </c>
      <c r="FQ90" s="40">
        <v>1.9755397223734076E-4</v>
      </c>
      <c r="FR90" s="40">
        <v>1.1610950325109113E-4</v>
      </c>
      <c r="FS90" s="40">
        <v>2.0911057619082729E-4</v>
      </c>
      <c r="FT90" s="40">
        <v>0</v>
      </c>
      <c r="FU90" s="40">
        <v>9.0904854806026834E-5</v>
      </c>
      <c r="FV90" s="40">
        <v>1.476664770870161E-4</v>
      </c>
      <c r="FW90" s="40">
        <v>1.2417372132246513E-4</v>
      </c>
      <c r="FX90" s="40">
        <v>0</v>
      </c>
      <c r="FY90" s="40">
        <v>1.2582022061425629E-4</v>
      </c>
      <c r="FZ90" s="40">
        <v>1.988030832125127E-4</v>
      </c>
      <c r="GA90" s="40">
        <v>1.69281702094249E-4</v>
      </c>
      <c r="GB90" s="40">
        <v>1.5870503642685413E-4</v>
      </c>
      <c r="GC90" s="40">
        <v>1.5709069853820493E-4</v>
      </c>
      <c r="GD90" s="40">
        <v>3.6577399148221605E-4</v>
      </c>
      <c r="GE90" s="40">
        <v>0</v>
      </c>
      <c r="GF90" s="40">
        <v>1.1704449785459685E-4</v>
      </c>
      <c r="GG90" s="40">
        <v>1.4128423909860779E-4</v>
      </c>
      <c r="GH90" s="40">
        <v>0</v>
      </c>
      <c r="GI90" s="40">
        <v>2.5408573598763518E-4</v>
      </c>
      <c r="GJ90" s="40">
        <v>1.4502863170868298E-4</v>
      </c>
      <c r="GK90" s="40">
        <v>5.7873756141891837E-5</v>
      </c>
      <c r="GL90" s="40">
        <v>1.0089984071196918E-4</v>
      </c>
      <c r="GM90" s="40">
        <v>5.719988087490628E-5</v>
      </c>
      <c r="GN90" s="40">
        <v>7.4931805976309203E-5</v>
      </c>
      <c r="GO90" s="40">
        <v>9.6815421455627058E-5</v>
      </c>
      <c r="GP90" s="40">
        <v>1.495636016763505E-4</v>
      </c>
      <c r="GQ90" s="40">
        <v>4.6618051691726996E-4</v>
      </c>
      <c r="GR90" s="40">
        <v>2.5445373494072516E-4</v>
      </c>
      <c r="GS90" s="40">
        <v>5.740148801107875E-4</v>
      </c>
      <c r="GT90" s="40">
        <v>2.5446357796130595E-4</v>
      </c>
      <c r="GU90" s="40">
        <v>6.1869157601610449E-4</v>
      </c>
      <c r="GV90" s="40">
        <v>4.5425224820137323E-4</v>
      </c>
      <c r="GW90" s="40">
        <v>3.8692725457257387E-4</v>
      </c>
      <c r="GX90" s="40">
        <v>5.8248506437061788E-4</v>
      </c>
      <c r="GY90" s="40">
        <v>1.5330744088968629E-3</v>
      </c>
      <c r="GZ90" s="40">
        <v>8.979487989200758E-4</v>
      </c>
      <c r="HA90" s="40">
        <v>6.7290086512146322E-4</v>
      </c>
      <c r="HB90" s="40">
        <v>9.3648412187603109E-4</v>
      </c>
      <c r="HC90" s="40">
        <v>4.3371841516722919E-3</v>
      </c>
      <c r="HD90" s="40">
        <v>6.0075833596349537E-4</v>
      </c>
      <c r="HE90" s="40">
        <v>7.0603378060664487E-4</v>
      </c>
      <c r="HF90" s="40">
        <v>2.0887371558574779E-4</v>
      </c>
      <c r="HG90" s="40">
        <v>5.4794452605811154E-4</v>
      </c>
      <c r="HH90" s="40">
        <v>1.8771065973303183E-4</v>
      </c>
      <c r="HI90" s="40">
        <v>2.8993110833055942E-4</v>
      </c>
      <c r="HJ90" s="40">
        <v>5.0639618596127957E-4</v>
      </c>
      <c r="HK90" s="40">
        <v>0</v>
      </c>
      <c r="HL90" s="40">
        <v>1.0626841045526943E-3</v>
      </c>
      <c r="HM90" s="40">
        <v>7.5193257526731672E-4</v>
      </c>
      <c r="HN90" s="40">
        <v>5.3401112488621935E-4</v>
      </c>
      <c r="HO90" s="40">
        <v>1.010810524383239</v>
      </c>
      <c r="HP90" s="40">
        <v>4.8517901803428803E-3</v>
      </c>
      <c r="HQ90" s="40">
        <v>1.7380584825895851E-3</v>
      </c>
      <c r="HR90" s="40">
        <v>6.7417362167212689E-4</v>
      </c>
      <c r="HS90" s="40">
        <v>1.5477752800437733E-3</v>
      </c>
      <c r="HT90" s="40">
        <v>1.959256584788295E-3</v>
      </c>
      <c r="HU90" s="40">
        <v>1.9925242898346535E-3</v>
      </c>
      <c r="HV90" s="40">
        <v>6.3702797350301222E-4</v>
      </c>
      <c r="HW90" s="40">
        <v>3.7587625529976521E-3</v>
      </c>
      <c r="HX90" s="40">
        <v>3.0373325814720905E-4</v>
      </c>
      <c r="HY90" s="40">
        <v>2.4327761236495036E-3</v>
      </c>
      <c r="HZ90" s="40">
        <v>3.6718342705600064E-3</v>
      </c>
      <c r="IA90" s="40">
        <v>8.4654136306057187E-4</v>
      </c>
      <c r="IB90" s="40">
        <v>4.9698046980372248E-3</v>
      </c>
      <c r="IC90" s="40">
        <v>4.7058352561021698E-4</v>
      </c>
      <c r="ID90" s="40">
        <v>6.5105473674440689E-4</v>
      </c>
      <c r="IE90" s="40">
        <v>5.5678328190272332E-4</v>
      </c>
      <c r="IF90" s="40">
        <v>6.0887027674218284E-4</v>
      </c>
      <c r="IG90" s="40">
        <v>9.1951682210182086E-4</v>
      </c>
      <c r="IH90" s="40">
        <v>7.6513317507440829E-4</v>
      </c>
      <c r="II90" s="40">
        <v>7.8618303807178496E-4</v>
      </c>
      <c r="IJ90" s="40">
        <v>5.6438683266218979E-4</v>
      </c>
      <c r="IK90" s="40">
        <v>1.6410289247774893E-3</v>
      </c>
      <c r="IL90" s="40">
        <v>1.0774737072818091E-4</v>
      </c>
      <c r="IM90" s="40">
        <v>9.4965216477634702E-4</v>
      </c>
      <c r="IN90" s="40">
        <v>1.0734750576046832</v>
      </c>
      <c r="IO90" s="40">
        <v>0.94302648429507241</v>
      </c>
    </row>
    <row r="91" spans="2:249" x14ac:dyDescent="0.15">
      <c r="B91" s="155" t="s">
        <v>117</v>
      </c>
      <c r="C91" s="41" t="s">
        <v>989</v>
      </c>
      <c r="D91" s="41">
        <v>0</v>
      </c>
      <c r="E91" s="40">
        <v>0</v>
      </c>
      <c r="F91" s="40">
        <v>0.9391733974577765</v>
      </c>
      <c r="G91" s="40">
        <v>6.0826602542223496E-2</v>
      </c>
      <c r="H91" s="40">
        <v>0.53899601593625501</v>
      </c>
      <c r="I91" s="40">
        <v>5.8764940239043828E-2</v>
      </c>
      <c r="J91" s="40">
        <v>3.1257694844753194E-2</v>
      </c>
      <c r="K91" s="54">
        <v>5.5776892430278889E-3</v>
      </c>
      <c r="L91" s="40">
        <v>5.5776892430278889E-3</v>
      </c>
      <c r="AB91" s="155" t="s">
        <v>117</v>
      </c>
      <c r="AC91" s="40" t="s">
        <v>989</v>
      </c>
      <c r="AD91" s="40">
        <v>2.7624309392265195E-4</v>
      </c>
      <c r="AE91" s="40">
        <v>2.8169014084507044E-4</v>
      </c>
      <c r="AF91" s="40">
        <v>3.5032537960954448E-3</v>
      </c>
      <c r="AG91" s="40">
        <v>0</v>
      </c>
      <c r="AH91" s="40">
        <v>3.0725915044681113E-3</v>
      </c>
      <c r="AI91" s="40">
        <v>0</v>
      </c>
      <c r="AJ91" s="40">
        <v>1.5841584158415843E-3</v>
      </c>
      <c r="AK91" s="40">
        <v>5.6187303081881728E-4</v>
      </c>
      <c r="AL91" s="40">
        <v>0</v>
      </c>
      <c r="AM91" s="40">
        <v>0</v>
      </c>
      <c r="AN91" s="40">
        <v>0</v>
      </c>
      <c r="AO91" s="40">
        <v>1.25E-3</v>
      </c>
      <c r="AP91" s="40">
        <v>1.0143042912873863E-3</v>
      </c>
      <c r="AQ91" s="40">
        <v>6.5040650406504065E-4</v>
      </c>
      <c r="AR91" s="40">
        <v>8.6682845442135595E-4</v>
      </c>
      <c r="AS91" s="40">
        <v>0</v>
      </c>
      <c r="AT91" s="40">
        <v>9.8425196850393699E-4</v>
      </c>
      <c r="AU91" s="40">
        <v>1.4974802015838733E-3</v>
      </c>
      <c r="AV91" s="40">
        <v>0</v>
      </c>
      <c r="AW91" s="40">
        <v>3.3018867924528304E-4</v>
      </c>
      <c r="AX91" s="40">
        <v>0</v>
      </c>
      <c r="AY91" s="40">
        <v>0</v>
      </c>
      <c r="AZ91" s="40">
        <v>0</v>
      </c>
      <c r="BA91" s="40">
        <v>0</v>
      </c>
      <c r="BB91" s="40">
        <v>1.3870405456612354E-2</v>
      </c>
      <c r="BC91" s="40">
        <v>8.7930233758191857E-4</v>
      </c>
      <c r="BD91" s="40">
        <v>0</v>
      </c>
      <c r="BE91" s="40">
        <v>0</v>
      </c>
      <c r="BF91" s="40">
        <v>6.2330623306233062E-4</v>
      </c>
      <c r="BG91" s="40">
        <v>7.1501881628463905E-4</v>
      </c>
      <c r="BH91" s="40">
        <v>8.571428571428571E-4</v>
      </c>
      <c r="BI91" s="40">
        <v>0</v>
      </c>
      <c r="BJ91" s="40">
        <v>6.2736614386154678E-4</v>
      </c>
      <c r="BK91" s="40">
        <v>0</v>
      </c>
      <c r="BL91" s="40">
        <v>8.6757990867579904E-4</v>
      </c>
      <c r="BM91" s="40">
        <v>0</v>
      </c>
      <c r="BN91" s="40">
        <v>2.1131167268351381E-4</v>
      </c>
      <c r="BO91" s="40">
        <v>3.3898305084745765E-4</v>
      </c>
      <c r="BP91" s="40">
        <v>3.7029155139391357E-4</v>
      </c>
      <c r="BQ91" s="40">
        <v>0</v>
      </c>
      <c r="BR91" s="40">
        <v>4.100480236424086E-4</v>
      </c>
      <c r="BS91" s="40">
        <v>6.9226608977825848E-4</v>
      </c>
      <c r="BT91" s="40">
        <v>7.3643410852713173E-4</v>
      </c>
      <c r="BU91" s="40">
        <v>9.0473656200106434E-4</v>
      </c>
      <c r="BV91" s="40">
        <v>9.7788619610754629E-4</v>
      </c>
      <c r="BW91" s="40">
        <v>1.270378730875345E-3</v>
      </c>
      <c r="BX91" s="40">
        <v>0</v>
      </c>
      <c r="BY91" s="40">
        <v>5.3435114503816797E-4</v>
      </c>
      <c r="BZ91" s="40">
        <v>7.1354971664090673E-4</v>
      </c>
      <c r="CA91" s="40">
        <v>0</v>
      </c>
      <c r="CB91" s="40">
        <v>2.0247933884297519E-3</v>
      </c>
      <c r="CC91" s="40">
        <v>7.7086157161227538E-4</v>
      </c>
      <c r="CD91" s="40">
        <v>9.6774193548387097E-4</v>
      </c>
      <c r="CE91" s="40">
        <v>4.1407867494824016E-4</v>
      </c>
      <c r="CF91" s="40">
        <v>1.5948432393172738E-4</v>
      </c>
      <c r="CG91" s="40">
        <v>2.2927098057066195E-4</v>
      </c>
      <c r="CH91" s="40">
        <v>3.8840548518017466E-4</v>
      </c>
      <c r="CI91" s="40">
        <v>6.1386663134891729E-4</v>
      </c>
      <c r="CJ91" s="40">
        <v>4.1053178589987876E-4</v>
      </c>
      <c r="CK91" s="40">
        <v>1.2163287975562344E-3</v>
      </c>
      <c r="CL91" s="40">
        <v>2.3461407684461066E-4</v>
      </c>
      <c r="CM91" s="40">
        <v>5.2170633590345288E-4</v>
      </c>
      <c r="CN91" s="40">
        <v>1.4483978638184245E-2</v>
      </c>
      <c r="CO91" s="40">
        <v>4.73561430793157E-3</v>
      </c>
      <c r="CP91" s="40">
        <v>4.0646258503401365E-3</v>
      </c>
      <c r="CQ91" s="40">
        <v>2.8348572739488086E-4</v>
      </c>
      <c r="CR91" s="40">
        <v>7.4931540950958419E-4</v>
      </c>
      <c r="CS91" s="40">
        <v>1.756244905787026E-3</v>
      </c>
      <c r="CT91" s="40">
        <v>3.5506503319121382E-3</v>
      </c>
      <c r="CU91" s="40">
        <v>1.2149137857081582E-2</v>
      </c>
      <c r="CV91" s="40">
        <v>1.1684015790090806E-2</v>
      </c>
      <c r="CW91" s="40">
        <v>4.9983098972417525E-3</v>
      </c>
      <c r="CX91" s="40">
        <v>4.4949046250326629E-3</v>
      </c>
      <c r="CY91" s="40">
        <v>0</v>
      </c>
      <c r="CZ91" s="40">
        <v>2.6819780454012576E-3</v>
      </c>
      <c r="DA91" s="40">
        <v>2.473493719395359E-3</v>
      </c>
      <c r="DB91" s="40">
        <v>0</v>
      </c>
      <c r="DC91" s="40">
        <v>5.4861833105335159E-3</v>
      </c>
      <c r="DD91" s="40">
        <v>0</v>
      </c>
      <c r="DE91" s="40">
        <v>3.0744336569579287E-3</v>
      </c>
      <c r="DF91" s="40">
        <v>1.3128205128205127E-3</v>
      </c>
      <c r="DG91" s="40">
        <v>1.3088160353320877E-3</v>
      </c>
      <c r="DH91" s="40">
        <v>3.1270606137458789E-3</v>
      </c>
      <c r="DI91" s="40">
        <v>0.17541434262948208</v>
      </c>
      <c r="DJ91" s="40">
        <v>6.1146602380593641E-2</v>
      </c>
      <c r="DK91" s="40">
        <v>3.7748214809742741E-3</v>
      </c>
      <c r="DL91" s="40">
        <v>3.3395225464190978E-2</v>
      </c>
      <c r="DM91" s="40">
        <v>1.8512349224583571E-2</v>
      </c>
      <c r="DN91" s="40">
        <v>5.6115452697323162E-3</v>
      </c>
      <c r="DO91" s="40">
        <v>5.6868069124774785E-4</v>
      </c>
      <c r="DP91" s="40">
        <v>1.6277595843322921E-2</v>
      </c>
      <c r="DQ91" s="40">
        <v>1.7532704519833578E-3</v>
      </c>
      <c r="DR91" s="40">
        <v>4.2296625686633537E-3</v>
      </c>
      <c r="DS91" s="40">
        <v>1.1587181700474753E-2</v>
      </c>
      <c r="DT91" s="40">
        <v>2.0914918820988085E-3</v>
      </c>
      <c r="DU91" s="40">
        <v>1.6375862889788147E-2</v>
      </c>
      <c r="DV91" s="40">
        <v>1.0988891309082988E-3</v>
      </c>
      <c r="DW91" s="40">
        <v>6.156462585034014E-3</v>
      </c>
      <c r="DX91" s="40">
        <v>2.3898151205018156E-3</v>
      </c>
      <c r="DY91" s="40">
        <v>2.8717896953004457E-3</v>
      </c>
      <c r="DZ91" s="40">
        <v>5.6963734567901233E-3</v>
      </c>
      <c r="EA91" s="40">
        <v>6.1769200651704409E-3</v>
      </c>
      <c r="EB91" s="40">
        <v>5.9736582153440895E-3</v>
      </c>
      <c r="EC91" s="40">
        <v>2.2759468974000085E-3</v>
      </c>
      <c r="ED91" s="40">
        <v>3.5448008849557522E-3</v>
      </c>
      <c r="EE91" s="40">
        <v>0</v>
      </c>
      <c r="EF91" s="40">
        <v>4.9390126879198214E-2</v>
      </c>
      <c r="EG91" s="40">
        <v>4.5657872377919458E-3</v>
      </c>
      <c r="EI91" s="155" t="s">
        <v>117</v>
      </c>
      <c r="EJ91" s="40" t="s">
        <v>989</v>
      </c>
      <c r="EK91" s="54">
        <v>7.9041642634022092E-5</v>
      </c>
      <c r="EL91" s="40">
        <v>5.7435943320549015E-5</v>
      </c>
      <c r="EM91" s="40">
        <v>2.646650600191835E-4</v>
      </c>
      <c r="EN91" s="40">
        <v>3.1770980345969621E-5</v>
      </c>
      <c r="EO91" s="40">
        <v>2.3733530765557677E-4</v>
      </c>
      <c r="EP91" s="40">
        <v>0</v>
      </c>
      <c r="EQ91" s="40">
        <v>1.8408902965124269E-4</v>
      </c>
      <c r="ER91" s="40">
        <v>8.6992819251340659E-5</v>
      </c>
      <c r="ES91" s="40">
        <v>0</v>
      </c>
      <c r="ET91" s="40">
        <v>0</v>
      </c>
      <c r="EU91" s="40">
        <v>0</v>
      </c>
      <c r="EV91" s="40">
        <v>1.2009255497189482E-4</v>
      </c>
      <c r="EW91" s="40">
        <v>1.1886208183380707E-4</v>
      </c>
      <c r="EX91" s="40">
        <v>8.8684379445380058E-5</v>
      </c>
      <c r="EY91" s="40">
        <v>1.0135471518471273E-4</v>
      </c>
      <c r="EZ91" s="40">
        <v>0</v>
      </c>
      <c r="FA91" s="40">
        <v>1.1132099403198101E-4</v>
      </c>
      <c r="FB91" s="40">
        <v>1.3683629357081522E-4</v>
      </c>
      <c r="FC91" s="40">
        <v>0</v>
      </c>
      <c r="FD91" s="40">
        <v>6.2301278517828048E-5</v>
      </c>
      <c r="FE91" s="40">
        <v>0</v>
      </c>
      <c r="FF91" s="40">
        <v>0</v>
      </c>
      <c r="FG91" s="40">
        <v>0</v>
      </c>
      <c r="FH91" s="40">
        <v>0</v>
      </c>
      <c r="FI91" s="40">
        <v>8.892688900310182E-4</v>
      </c>
      <c r="FJ91" s="40">
        <v>9.3142480416941103E-5</v>
      </c>
      <c r="FK91" s="40">
        <v>0</v>
      </c>
      <c r="FL91" s="40">
        <v>0</v>
      </c>
      <c r="FM91" s="40">
        <v>7.4855437805731637E-5</v>
      </c>
      <c r="FN91" s="40">
        <v>8.4425906759735947E-5</v>
      </c>
      <c r="FO91" s="40">
        <v>1.0624888319278691E-4</v>
      </c>
      <c r="FP91" s="40">
        <v>0</v>
      </c>
      <c r="FQ91" s="40">
        <v>1.0017567249259557E-4</v>
      </c>
      <c r="FR91" s="40">
        <v>4.0775865171965687E-5</v>
      </c>
      <c r="FS91" s="40">
        <v>1.1359261974014938E-4</v>
      </c>
      <c r="FT91" s="40">
        <v>0</v>
      </c>
      <c r="FU91" s="40">
        <v>3.2082478155412355E-5</v>
      </c>
      <c r="FV91" s="40">
        <v>8.223250613028831E-5</v>
      </c>
      <c r="FW91" s="40">
        <v>7.6099180532461055E-5</v>
      </c>
      <c r="FX91" s="40">
        <v>0</v>
      </c>
      <c r="FY91" s="40">
        <v>6.2431309645148619E-5</v>
      </c>
      <c r="FZ91" s="40">
        <v>8.8280728963184481E-5</v>
      </c>
      <c r="GA91" s="40">
        <v>8.7938141103031803E-5</v>
      </c>
      <c r="GB91" s="40">
        <v>1.0099384229938986E-4</v>
      </c>
      <c r="GC91" s="40">
        <v>1.0052643741843671E-4</v>
      </c>
      <c r="GD91" s="40">
        <v>1.1643866396795485E-4</v>
      </c>
      <c r="GE91" s="40">
        <v>0</v>
      </c>
      <c r="GF91" s="40">
        <v>6.6394445002208261E-5</v>
      </c>
      <c r="GG91" s="40">
        <v>7.8882887830577443E-5</v>
      </c>
      <c r="GH91" s="40">
        <v>0</v>
      </c>
      <c r="GI91" s="40">
        <v>1.4978260055974437E-4</v>
      </c>
      <c r="GJ91" s="40">
        <v>9.046993833652952E-5</v>
      </c>
      <c r="GK91" s="40">
        <v>9.0311028953275524E-5</v>
      </c>
      <c r="GL91" s="40">
        <v>5.5837778243341211E-5</v>
      </c>
      <c r="GM91" s="40">
        <v>3.490817863599134E-5</v>
      </c>
      <c r="GN91" s="40">
        <v>4.0426588904670602E-5</v>
      </c>
      <c r="GO91" s="40">
        <v>5.9298583170680915E-5</v>
      </c>
      <c r="GP91" s="40">
        <v>1.1005681053980631E-4</v>
      </c>
      <c r="GQ91" s="40">
        <v>8.3499374276389688E-5</v>
      </c>
      <c r="GR91" s="40">
        <v>1.3168704792602867E-4</v>
      </c>
      <c r="GS91" s="40">
        <v>6.1357284343783018E-5</v>
      </c>
      <c r="GT91" s="40">
        <v>1.0825040696997245E-4</v>
      </c>
      <c r="GU91" s="40">
        <v>9.7224488032886388E-4</v>
      </c>
      <c r="GV91" s="40">
        <v>3.4621845925511172E-4</v>
      </c>
      <c r="GW91" s="40">
        <v>3.0422327819170183E-4</v>
      </c>
      <c r="GX91" s="40">
        <v>6.1539873647160659E-5</v>
      </c>
      <c r="GY91" s="40">
        <v>9.2922939363263867E-5</v>
      </c>
      <c r="GZ91" s="40">
        <v>2.0526940139797091E-4</v>
      </c>
      <c r="HA91" s="40">
        <v>3.0256275798214979E-4</v>
      </c>
      <c r="HB91" s="40">
        <v>7.9761856289614684E-4</v>
      </c>
      <c r="HC91" s="40">
        <v>7.7303480964532195E-4</v>
      </c>
      <c r="HD91" s="40">
        <v>3.9541375900508421E-4</v>
      </c>
      <c r="HE91" s="40">
        <v>3.5067424064219821E-4</v>
      </c>
      <c r="HF91" s="40">
        <v>4.6315048759695669E-5</v>
      </c>
      <c r="HG91" s="40">
        <v>2.3061854749881696E-4</v>
      </c>
      <c r="HH91" s="40">
        <v>2.0087730923644957E-4</v>
      </c>
      <c r="HI91" s="40">
        <v>1.1134309172276352E-4</v>
      </c>
      <c r="HJ91" s="40">
        <v>4.1259668789028195E-4</v>
      </c>
      <c r="HK91" s="40">
        <v>0</v>
      </c>
      <c r="HL91" s="40">
        <v>2.412744933793755E-4</v>
      </c>
      <c r="HM91" s="40">
        <v>1.4127778360545595E-4</v>
      </c>
      <c r="HN91" s="40">
        <v>1.4522648748176465E-4</v>
      </c>
      <c r="HO91" s="40">
        <v>2.1436641707964414E-4</v>
      </c>
      <c r="HP91" s="40">
        <v>1.0108188093675816</v>
      </c>
      <c r="HQ91" s="40">
        <v>3.998517886600955E-3</v>
      </c>
      <c r="HR91" s="40">
        <v>2.7260278923238674E-4</v>
      </c>
      <c r="HS91" s="40">
        <v>2.7348652372057251E-3</v>
      </c>
      <c r="HT91" s="40">
        <v>1.1985564448866335E-3</v>
      </c>
      <c r="HU91" s="40">
        <v>3.7184074892876304E-4</v>
      </c>
      <c r="HV91" s="40">
        <v>8.2278574701593539E-5</v>
      </c>
      <c r="HW91" s="40">
        <v>1.0598346041067535E-3</v>
      </c>
      <c r="HX91" s="40">
        <v>1.6370127002319124E-4</v>
      </c>
      <c r="HY91" s="40">
        <v>3.3555680545749848E-4</v>
      </c>
      <c r="HZ91" s="40">
        <v>7.9104079888264506E-4</v>
      </c>
      <c r="IA91" s="40">
        <v>1.6697307538817306E-4</v>
      </c>
      <c r="IB91" s="40">
        <v>1.0764483777487672E-3</v>
      </c>
      <c r="IC91" s="40">
        <v>1.2895190214357675E-4</v>
      </c>
      <c r="ID91" s="40">
        <v>1.4545663711379316E-3</v>
      </c>
      <c r="IE91" s="40">
        <v>1.927687014296539E-4</v>
      </c>
      <c r="IF91" s="40">
        <v>2.0512687726045455E-4</v>
      </c>
      <c r="IG91" s="40">
        <v>4.2399325665262602E-4</v>
      </c>
      <c r="IH91" s="40">
        <v>4.7279629947415852E-4</v>
      </c>
      <c r="II91" s="40">
        <v>4.506961528279005E-4</v>
      </c>
      <c r="IJ91" s="40">
        <v>1.8515424740448935E-4</v>
      </c>
      <c r="IK91" s="40">
        <v>2.6503667131676012E-4</v>
      </c>
      <c r="IL91" s="40">
        <v>9.1303653453696159E-5</v>
      </c>
      <c r="IM91" s="40">
        <v>3.1599151100697993E-3</v>
      </c>
      <c r="IN91" s="40">
        <v>1.0415384091308788</v>
      </c>
      <c r="IO91" s="40">
        <v>0.91497077390192949</v>
      </c>
    </row>
    <row r="92" spans="2:249" x14ac:dyDescent="0.15">
      <c r="B92" s="155" t="s">
        <v>118</v>
      </c>
      <c r="C92" s="41" t="s">
        <v>193</v>
      </c>
      <c r="D92" s="62">
        <v>0</v>
      </c>
      <c r="E92" s="61">
        <v>0</v>
      </c>
      <c r="F92" s="61">
        <v>0.13852173621667069</v>
      </c>
      <c r="G92" s="61">
        <v>0.86147826378332937</v>
      </c>
      <c r="H92" s="61">
        <v>0.43895133343378029</v>
      </c>
      <c r="I92" s="61">
        <v>0.1086153382552358</v>
      </c>
      <c r="J92" s="61">
        <v>5.900636688149467E-3</v>
      </c>
      <c r="K92" s="73">
        <v>1.2505650143136959E-2</v>
      </c>
      <c r="L92" s="61">
        <v>1.2505650143136959E-2</v>
      </c>
      <c r="U92" s="161" t="s">
        <v>902</v>
      </c>
      <c r="V92" s="187" t="s">
        <v>257</v>
      </c>
      <c r="W92" s="187" t="s">
        <v>249</v>
      </c>
      <c r="X92" s="187" t="s">
        <v>250</v>
      </c>
      <c r="Y92" s="187" t="s">
        <v>779</v>
      </c>
      <c r="Z92" s="187" t="s">
        <v>879</v>
      </c>
      <c r="AB92" s="155" t="s">
        <v>118</v>
      </c>
      <c r="AC92" s="40" t="s">
        <v>193</v>
      </c>
      <c r="AD92" s="61">
        <v>1.5259142330965533E-4</v>
      </c>
      <c r="AE92" s="61">
        <v>0</v>
      </c>
      <c r="AF92" s="61">
        <v>2.1149674620390456E-4</v>
      </c>
      <c r="AG92" s="61">
        <v>0</v>
      </c>
      <c r="AH92" s="61">
        <v>6.1207002081038077E-6</v>
      </c>
      <c r="AI92" s="61">
        <v>0</v>
      </c>
      <c r="AJ92" s="61">
        <v>9.9009900990099017E-5</v>
      </c>
      <c r="AK92" s="61">
        <v>1.7745264911454749E-5</v>
      </c>
      <c r="AL92" s="61">
        <v>0</v>
      </c>
      <c r="AM92" s="61">
        <v>0</v>
      </c>
      <c r="AN92" s="61">
        <v>0</v>
      </c>
      <c r="AO92" s="61">
        <v>0</v>
      </c>
      <c r="AP92" s="61">
        <v>2.6007802340702212E-5</v>
      </c>
      <c r="AQ92" s="61">
        <v>0</v>
      </c>
      <c r="AR92" s="61">
        <v>2.1234642802972851E-5</v>
      </c>
      <c r="AS92" s="61">
        <v>0</v>
      </c>
      <c r="AT92" s="61">
        <v>3.9370078740157478E-5</v>
      </c>
      <c r="AU92" s="61">
        <v>2.8797696184305255E-5</v>
      </c>
      <c r="AV92" s="61">
        <v>0</v>
      </c>
      <c r="AW92" s="61">
        <v>0</v>
      </c>
      <c r="AX92" s="61">
        <v>0</v>
      </c>
      <c r="AY92" s="61">
        <v>0</v>
      </c>
      <c r="AZ92" s="61">
        <v>0</v>
      </c>
      <c r="BA92" s="61">
        <v>0</v>
      </c>
      <c r="BB92" s="61">
        <v>4.5471769609700642E-6</v>
      </c>
      <c r="BC92" s="61">
        <v>5.160224985809382E-6</v>
      </c>
      <c r="BD92" s="61">
        <v>0</v>
      </c>
      <c r="BE92" s="61">
        <v>0</v>
      </c>
      <c r="BF92" s="61">
        <v>0</v>
      </c>
      <c r="BG92" s="61">
        <v>2.2807617744326606E-5</v>
      </c>
      <c r="BH92" s="61">
        <v>0</v>
      </c>
      <c r="BI92" s="61">
        <v>0</v>
      </c>
      <c r="BJ92" s="61">
        <v>2.1633315305570577E-5</v>
      </c>
      <c r="BK92" s="61">
        <v>0</v>
      </c>
      <c r="BL92" s="61">
        <v>0</v>
      </c>
      <c r="BM92" s="61">
        <v>0</v>
      </c>
      <c r="BN92" s="61">
        <v>3.8507821901323705E-6</v>
      </c>
      <c r="BO92" s="61">
        <v>0</v>
      </c>
      <c r="BP92" s="61">
        <v>1.7024898914662695E-5</v>
      </c>
      <c r="BQ92" s="61">
        <v>0</v>
      </c>
      <c r="BR92" s="61">
        <v>1.6007880802856793E-5</v>
      </c>
      <c r="BS92" s="61">
        <v>2.7041644131963226E-5</v>
      </c>
      <c r="BT92" s="61">
        <v>1.3365410318096766E-6</v>
      </c>
      <c r="BU92" s="61">
        <v>1.3304949441192123E-5</v>
      </c>
      <c r="BV92" s="61">
        <v>1.4848597337858621E-5</v>
      </c>
      <c r="BW92" s="61">
        <v>8.7785302232254835E-6</v>
      </c>
      <c r="BX92" s="61">
        <v>0</v>
      </c>
      <c r="BY92" s="61">
        <v>1.9083969465648855E-5</v>
      </c>
      <c r="BZ92" s="61">
        <v>2.3183925811437403E-5</v>
      </c>
      <c r="CA92" s="61">
        <v>0</v>
      </c>
      <c r="CB92" s="61">
        <v>0</v>
      </c>
      <c r="CC92" s="61">
        <v>1.1816633649602058E-5</v>
      </c>
      <c r="CD92" s="61">
        <v>0</v>
      </c>
      <c r="CE92" s="61">
        <v>2.070393374741201E-5</v>
      </c>
      <c r="CF92" s="61">
        <v>1.2105072025178551E-5</v>
      </c>
      <c r="CG92" s="61">
        <v>1.3416065738722119E-5</v>
      </c>
      <c r="CH92" s="61">
        <v>8.4552945517156558E-7</v>
      </c>
      <c r="CI92" s="61">
        <v>2.494316049709732E-5</v>
      </c>
      <c r="CJ92" s="61">
        <v>1.0393209769617184E-5</v>
      </c>
      <c r="CK92" s="61">
        <v>1.3885031935573452E-5</v>
      </c>
      <c r="CL92" s="61">
        <v>4.7602856171370287E-5</v>
      </c>
      <c r="CM92" s="61">
        <v>8.6951055983908822E-5</v>
      </c>
      <c r="CN92" s="61">
        <v>8.2777036048064081E-5</v>
      </c>
      <c r="CO92" s="61">
        <v>6.2208398133748054E-5</v>
      </c>
      <c r="CP92" s="61">
        <v>8.3333333333333331E-5</v>
      </c>
      <c r="CQ92" s="61">
        <v>2.0974666535575E-6</v>
      </c>
      <c r="CR92" s="61">
        <v>3.7341299477221806E-6</v>
      </c>
      <c r="CS92" s="61">
        <v>1.054801745217433E-5</v>
      </c>
      <c r="CT92" s="61">
        <v>2.1803659128933025E-4</v>
      </c>
      <c r="CU92" s="61">
        <v>3.5847559406365273E-4</v>
      </c>
      <c r="CV92" s="61">
        <v>2.9183006110191902E-4</v>
      </c>
      <c r="CW92" s="61">
        <v>1.3926446727961059E-4</v>
      </c>
      <c r="CX92" s="61">
        <v>8.5968121243794099E-5</v>
      </c>
      <c r="CY92" s="61">
        <v>0</v>
      </c>
      <c r="CZ92" s="61">
        <v>2.0142811467547693E-4</v>
      </c>
      <c r="DA92" s="61">
        <v>3.4490100063870557E-5</v>
      </c>
      <c r="DB92" s="61">
        <v>0</v>
      </c>
      <c r="DC92" s="61">
        <v>6.2380300957592339E-5</v>
      </c>
      <c r="DD92" s="61">
        <v>0</v>
      </c>
      <c r="DE92" s="61">
        <v>3.2362459546925564E-5</v>
      </c>
      <c r="DF92" s="61">
        <v>1.0256410256410256E-5</v>
      </c>
      <c r="DG92" s="61">
        <v>2.0383896721589944E-4</v>
      </c>
      <c r="DH92" s="61">
        <v>8.1156479837687047E-5</v>
      </c>
      <c r="DI92" s="61">
        <v>7.171314741035856E-5</v>
      </c>
      <c r="DJ92" s="61">
        <v>4.7840891969263222E-2</v>
      </c>
      <c r="DK92" s="61">
        <v>2.0541915289054095E-5</v>
      </c>
      <c r="DL92" s="61">
        <v>0.18482758620689657</v>
      </c>
      <c r="DM92" s="61">
        <v>1.9643882825962091E-3</v>
      </c>
      <c r="DN92" s="61">
        <v>5.2176332815434925E-6</v>
      </c>
      <c r="DO92" s="61">
        <v>8.9577993757454256E-5</v>
      </c>
      <c r="DP92" s="61">
        <v>2.8134713850296097E-5</v>
      </c>
      <c r="DQ92" s="61">
        <v>9.6592890568608522E-5</v>
      </c>
      <c r="DR92" s="61">
        <v>1.2555584619408842E-4</v>
      </c>
      <c r="DS92" s="61">
        <v>2.0860307869371313E-4</v>
      </c>
      <c r="DT92" s="61">
        <v>1.9127586927740229E-4</v>
      </c>
      <c r="DU92" s="61">
        <v>3.8800285646274694E-4</v>
      </c>
      <c r="DV92" s="61">
        <v>1.3940318013504685E-4</v>
      </c>
      <c r="DW92" s="61">
        <v>0.30311224489795918</v>
      </c>
      <c r="DX92" s="61">
        <v>1.3783426873555628E-4</v>
      </c>
      <c r="DY92" s="61">
        <v>3.4464360390499948E-5</v>
      </c>
      <c r="DZ92" s="61">
        <v>1.4216820987654321E-3</v>
      </c>
      <c r="EA92" s="61">
        <v>6.0163936496709907E-3</v>
      </c>
      <c r="EB92" s="61">
        <v>7.5910437932169899E-3</v>
      </c>
      <c r="EC92" s="61">
        <v>1.2876956355770454E-3</v>
      </c>
      <c r="ED92" s="61">
        <v>1.0398230088495575E-4</v>
      </c>
      <c r="EE92" s="61">
        <v>0</v>
      </c>
      <c r="EF92" s="61">
        <v>5.9174752105768203E-4</v>
      </c>
      <c r="EG92" s="61">
        <v>5.7070963742439785E-4</v>
      </c>
      <c r="EI92" s="155" t="s">
        <v>118</v>
      </c>
      <c r="EJ92" s="40" t="s">
        <v>193</v>
      </c>
      <c r="EK92" s="73">
        <v>1.7420889877085811E-4</v>
      </c>
      <c r="EL92" s="61">
        <v>2.5567546199272142E-5</v>
      </c>
      <c r="EM92" s="61">
        <v>2.6180705125361471E-4</v>
      </c>
      <c r="EN92" s="61">
        <v>1.6031176206498204E-5</v>
      </c>
      <c r="EO92" s="61">
        <v>3.7271343949856324E-5</v>
      </c>
      <c r="EP92" s="61">
        <v>0</v>
      </c>
      <c r="EQ92" s="61">
        <v>1.4995595052124855E-4</v>
      </c>
      <c r="ER92" s="61">
        <v>1.2410563596854427E-4</v>
      </c>
      <c r="ES92" s="61">
        <v>0</v>
      </c>
      <c r="ET92" s="61">
        <v>0</v>
      </c>
      <c r="EU92" s="61">
        <v>0</v>
      </c>
      <c r="EV92" s="61">
        <v>3.1206622630445038E-5</v>
      </c>
      <c r="EW92" s="61">
        <v>1.0732835693026864E-4</v>
      </c>
      <c r="EX92" s="61">
        <v>3.7485502512699466E-5</v>
      </c>
      <c r="EY92" s="61">
        <v>9.6349271621309925E-5</v>
      </c>
      <c r="EZ92" s="61">
        <v>0</v>
      </c>
      <c r="FA92" s="61">
        <v>8.9642609736866364E-5</v>
      </c>
      <c r="FB92" s="61">
        <v>6.1282082654072199E-5</v>
      </c>
      <c r="FC92" s="61">
        <v>0</v>
      </c>
      <c r="FD92" s="61">
        <v>5.7260225558075754E-5</v>
      </c>
      <c r="FE92" s="61">
        <v>0</v>
      </c>
      <c r="FF92" s="61">
        <v>0</v>
      </c>
      <c r="FG92" s="61">
        <v>0</v>
      </c>
      <c r="FH92" s="61">
        <v>0</v>
      </c>
      <c r="FI92" s="61">
        <v>4.2288983894906221E-4</v>
      </c>
      <c r="FJ92" s="61">
        <v>4.3109287128182734E-4</v>
      </c>
      <c r="FK92" s="61">
        <v>0</v>
      </c>
      <c r="FL92" s="61">
        <v>0</v>
      </c>
      <c r="FM92" s="61">
        <v>5.9188807610759792E-5</v>
      </c>
      <c r="FN92" s="61">
        <v>7.1236170897491749E-5</v>
      </c>
      <c r="FO92" s="61">
        <v>4.7278771921033106E-5</v>
      </c>
      <c r="FP92" s="61">
        <v>0</v>
      </c>
      <c r="FQ92" s="61">
        <v>5.0709496373927115E-5</v>
      </c>
      <c r="FR92" s="61">
        <v>7.8307316371386914E-5</v>
      </c>
      <c r="FS92" s="61">
        <v>5.0911260289780893E-5</v>
      </c>
      <c r="FT92" s="61">
        <v>0</v>
      </c>
      <c r="FU92" s="61">
        <v>1.768606231578589E-5</v>
      </c>
      <c r="FV92" s="61">
        <v>3.0716995450210368E-5</v>
      </c>
      <c r="FW92" s="61">
        <v>4.4922266972779971E-5</v>
      </c>
      <c r="FX92" s="61">
        <v>0</v>
      </c>
      <c r="FY92" s="61">
        <v>4.1884310159942726E-5</v>
      </c>
      <c r="FZ92" s="61">
        <v>6.3244757547722475E-5</v>
      </c>
      <c r="GA92" s="61">
        <v>3.33550437302067E-5</v>
      </c>
      <c r="GB92" s="61">
        <v>6.1648981247610648E-5</v>
      </c>
      <c r="GC92" s="61">
        <v>5.1881039874811833E-5</v>
      </c>
      <c r="GD92" s="61">
        <v>6.3944760958530573E-5</v>
      </c>
      <c r="GE92" s="61">
        <v>0</v>
      </c>
      <c r="GF92" s="61">
        <v>5.5381766860666999E-5</v>
      </c>
      <c r="GG92" s="61">
        <v>7.5014722352333531E-5</v>
      </c>
      <c r="GH92" s="61">
        <v>0</v>
      </c>
      <c r="GI92" s="61">
        <v>5.2425758207813056E-5</v>
      </c>
      <c r="GJ92" s="61">
        <v>7.9746555781283387E-5</v>
      </c>
      <c r="GK92" s="61">
        <v>6.1692418647984502E-5</v>
      </c>
      <c r="GL92" s="61">
        <v>7.8231919990551612E-5</v>
      </c>
      <c r="GM92" s="61">
        <v>8.8859513203352655E-5</v>
      </c>
      <c r="GN92" s="61">
        <v>9.7336933223670356E-5</v>
      </c>
      <c r="GO92" s="61">
        <v>5.7243260927163076E-5</v>
      </c>
      <c r="GP92" s="61">
        <v>6.5606648544021094E-5</v>
      </c>
      <c r="GQ92" s="61">
        <v>5.7315360820982863E-5</v>
      </c>
      <c r="GR92" s="61">
        <v>1.4148743848615598E-4</v>
      </c>
      <c r="GS92" s="61">
        <v>6.6561619598453804E-5</v>
      </c>
      <c r="GT92" s="61">
        <v>1.3911439328952071E-4</v>
      </c>
      <c r="GU92" s="61">
        <v>1.1181795548907743E-4</v>
      </c>
      <c r="GV92" s="61">
        <v>9.671126189141825E-5</v>
      </c>
      <c r="GW92" s="61">
        <v>1.1092483867702037E-4</v>
      </c>
      <c r="GX92" s="61">
        <v>4.3686754598672842E-5</v>
      </c>
      <c r="GY92" s="61">
        <v>9.7824562903321683E-5</v>
      </c>
      <c r="GZ92" s="61">
        <v>1.1087438077141601E-4</v>
      </c>
      <c r="HA92" s="61">
        <v>2.416615561619762E-4</v>
      </c>
      <c r="HB92" s="61">
        <v>4.435168842224583E-4</v>
      </c>
      <c r="HC92" s="61">
        <v>5.2667828711107194E-4</v>
      </c>
      <c r="HD92" s="61">
        <v>2.8573090073942417E-4</v>
      </c>
      <c r="HE92" s="61">
        <v>2.2765778983691295E-4</v>
      </c>
      <c r="HF92" s="61">
        <v>2.7027471760092322E-5</v>
      </c>
      <c r="HG92" s="61">
        <v>2.7014604355185486E-4</v>
      </c>
      <c r="HH92" s="61">
        <v>8.2244119796810256E-5</v>
      </c>
      <c r="HI92" s="61">
        <v>8.3710221566536775E-5</v>
      </c>
      <c r="HJ92" s="61">
        <v>9.6071962922536421E-5</v>
      </c>
      <c r="HK92" s="61">
        <v>0</v>
      </c>
      <c r="HL92" s="61">
        <v>9.9421060263018001E-5</v>
      </c>
      <c r="HM92" s="61">
        <v>4.9595999760026666E-5</v>
      </c>
      <c r="HN92" s="61">
        <v>2.7241598007327956E-4</v>
      </c>
      <c r="HO92" s="61">
        <v>9.397163777821022E-5</v>
      </c>
      <c r="HP92" s="61">
        <v>2.6334772392783135E-4</v>
      </c>
      <c r="HQ92" s="61">
        <v>1.0432212553255384</v>
      </c>
      <c r="HR92" s="61">
        <v>1.8700400410011229E-4</v>
      </c>
      <c r="HS92" s="61">
        <v>0.16638088722768496</v>
      </c>
      <c r="HT92" s="61">
        <v>2.1188125245423586E-3</v>
      </c>
      <c r="HU92" s="61">
        <v>2.8836861489354686E-5</v>
      </c>
      <c r="HV92" s="61">
        <v>1.420354768179613E-4</v>
      </c>
      <c r="HW92" s="61">
        <v>8.0258489728246836E-5</v>
      </c>
      <c r="HX92" s="61">
        <v>1.869393779502856E-4</v>
      </c>
      <c r="HY92" s="61">
        <v>2.421584872139235E-4</v>
      </c>
      <c r="HZ92" s="61">
        <v>3.1328091933661842E-4</v>
      </c>
      <c r="IA92" s="61">
        <v>2.741728720275676E-4</v>
      </c>
      <c r="IB92" s="61">
        <v>4.4593371165468736E-4</v>
      </c>
      <c r="IC92" s="61">
        <v>2.2556429928335581E-4</v>
      </c>
      <c r="ID92" s="61">
        <v>0.27246503386108006</v>
      </c>
      <c r="IE92" s="61">
        <v>1.6829010548325343E-4</v>
      </c>
      <c r="IF92" s="61">
        <v>1.7900521128977995E-4</v>
      </c>
      <c r="IG92" s="61">
        <v>1.4602220248741734E-3</v>
      </c>
      <c r="IH92" s="61">
        <v>5.5769855264063009E-3</v>
      </c>
      <c r="II92" s="61">
        <v>7.0723644057686403E-3</v>
      </c>
      <c r="IJ92" s="61">
        <v>1.295287111354831E-3</v>
      </c>
      <c r="IK92" s="61">
        <v>2.0844524581403745E-4</v>
      </c>
      <c r="IL92" s="61">
        <v>5.0771500473445793E-5</v>
      </c>
      <c r="IM92" s="61">
        <v>6.0756761468314633E-4</v>
      </c>
      <c r="IN92" s="61">
        <v>1.5105725689147989</v>
      </c>
      <c r="IO92" s="61">
        <v>1.327007953137638</v>
      </c>
    </row>
    <row r="93" spans="2:249" x14ac:dyDescent="0.15">
      <c r="B93" s="162" t="s">
        <v>119</v>
      </c>
      <c r="C93" s="116" t="s">
        <v>990</v>
      </c>
      <c r="D93" s="41">
        <v>0.23629311963755442</v>
      </c>
      <c r="E93" s="41">
        <v>1.377290226411108E-2</v>
      </c>
      <c r="F93" s="40">
        <v>0.87889501400867021</v>
      </c>
      <c r="G93" s="120">
        <v>0.12110498599132979</v>
      </c>
      <c r="H93" s="120">
        <v>0.59645211777364759</v>
      </c>
      <c r="I93" s="120">
        <v>0.3595784016433532</v>
      </c>
      <c r="J93" s="40">
        <v>5.9886521712823682E-3</v>
      </c>
      <c r="K93" s="81">
        <v>6.495157977110437E-2</v>
      </c>
      <c r="L93" s="120">
        <v>6.2212657732563827E-2</v>
      </c>
      <c r="U93" s="161" t="s">
        <v>880</v>
      </c>
      <c r="V93" s="181">
        <f>概要表【係数】!E202</f>
        <v>1.2479043981589182</v>
      </c>
      <c r="W93" s="181">
        <f>概要表【係数】!F202</f>
        <v>0.83561044486336145</v>
      </c>
      <c r="X93" s="181">
        <f>概要表【係数】!G202</f>
        <v>0.3977006900653966</v>
      </c>
      <c r="Y93" s="181">
        <f>概要表【係数】!H202</f>
        <v>1.1813059927102349E-7</v>
      </c>
      <c r="Z93" s="181">
        <f>概要表【係数】!I202</f>
        <v>1.0083604441864608E-7</v>
      </c>
      <c r="AB93" s="162" t="s">
        <v>119</v>
      </c>
      <c r="AC93" s="120" t="s">
        <v>990</v>
      </c>
      <c r="AD93" s="40">
        <v>2.820310444619837E-3</v>
      </c>
      <c r="AE93" s="40">
        <v>3.1690140845070424E-3</v>
      </c>
      <c r="AF93" s="40">
        <v>1.1117136659436007E-3</v>
      </c>
      <c r="AG93" s="40">
        <v>0</v>
      </c>
      <c r="AH93" s="40">
        <v>1.3759334067817359E-3</v>
      </c>
      <c r="AI93" s="40">
        <v>0</v>
      </c>
      <c r="AJ93" s="40">
        <v>3.9603960396039607E-4</v>
      </c>
      <c r="AK93" s="40">
        <v>2.1392097924890449E-3</v>
      </c>
      <c r="AL93" s="40">
        <v>0</v>
      </c>
      <c r="AM93" s="40">
        <v>0</v>
      </c>
      <c r="AN93" s="40">
        <v>0</v>
      </c>
      <c r="AO93" s="40">
        <v>1.8749999999999999E-3</v>
      </c>
      <c r="AP93" s="40">
        <v>2.4967490247074123E-3</v>
      </c>
      <c r="AQ93" s="40">
        <v>2.4390243902439024E-3</v>
      </c>
      <c r="AR93" s="40">
        <v>5.4428939784620049E-3</v>
      </c>
      <c r="AS93" s="40">
        <v>0</v>
      </c>
      <c r="AT93" s="40">
        <v>3.1496062992125988E-3</v>
      </c>
      <c r="AU93" s="40">
        <v>3.6861051115910726E-3</v>
      </c>
      <c r="AV93" s="40">
        <v>0</v>
      </c>
      <c r="AW93" s="40">
        <v>3.5377358490566039E-3</v>
      </c>
      <c r="AX93" s="40">
        <v>0</v>
      </c>
      <c r="AY93" s="40">
        <v>0</v>
      </c>
      <c r="AZ93" s="40">
        <v>0</v>
      </c>
      <c r="BA93" s="40">
        <v>0</v>
      </c>
      <c r="BB93" s="40">
        <v>1.4484274346343312E-2</v>
      </c>
      <c r="BC93" s="40">
        <v>4.6524588472057378E-3</v>
      </c>
      <c r="BD93" s="40">
        <v>0</v>
      </c>
      <c r="BE93" s="40">
        <v>0</v>
      </c>
      <c r="BF93" s="40">
        <v>3.7012716281008963E-3</v>
      </c>
      <c r="BG93" s="40">
        <v>6.032614893374387E-3</v>
      </c>
      <c r="BH93" s="40">
        <v>1.3714285714285714E-3</v>
      </c>
      <c r="BI93" s="40">
        <v>0</v>
      </c>
      <c r="BJ93" s="40">
        <v>2.5473228772309358E-3</v>
      </c>
      <c r="BK93" s="40">
        <v>0.01</v>
      </c>
      <c r="BL93" s="40">
        <v>4.8401826484018263E-3</v>
      </c>
      <c r="BM93" s="40">
        <v>0</v>
      </c>
      <c r="BN93" s="40">
        <v>1.2134777376654634E-3</v>
      </c>
      <c r="BO93" s="40">
        <v>4.4915254237288139E-3</v>
      </c>
      <c r="BP93" s="40">
        <v>3.530538412428176E-3</v>
      </c>
      <c r="BQ93" s="40">
        <v>0</v>
      </c>
      <c r="BR93" s="40">
        <v>2.6924024134958747E-3</v>
      </c>
      <c r="BS93" s="40">
        <v>3.6830719307733907E-3</v>
      </c>
      <c r="BT93" s="40">
        <v>2.8508420208500397E-3</v>
      </c>
      <c r="BU93" s="40">
        <v>4.3906333155934009E-3</v>
      </c>
      <c r="BV93" s="40">
        <v>8.9049159463329263E-3</v>
      </c>
      <c r="BW93" s="40">
        <v>5.8929019312766494E-3</v>
      </c>
      <c r="BX93" s="40">
        <v>0</v>
      </c>
      <c r="BY93" s="40">
        <v>1.0133587786259541E-2</v>
      </c>
      <c r="BZ93" s="40">
        <v>1.1591962905718702E-2</v>
      </c>
      <c r="CA93" s="40">
        <v>0</v>
      </c>
      <c r="CB93" s="40">
        <v>1.4669421487603305E-2</v>
      </c>
      <c r="CC93" s="40">
        <v>4.8708858999756723E-3</v>
      </c>
      <c r="CD93" s="40">
        <v>6.1290322580645163E-3</v>
      </c>
      <c r="CE93" s="40">
        <v>2.7453416149068322E-2</v>
      </c>
      <c r="CF93" s="40">
        <v>1.7746035588911753E-3</v>
      </c>
      <c r="CG93" s="40">
        <v>9.2187537433219139E-4</v>
      </c>
      <c r="CH93" s="40">
        <v>1.8259592916000493E-3</v>
      </c>
      <c r="CI93" s="40">
        <v>2.2660750943646114E-3</v>
      </c>
      <c r="CJ93" s="40">
        <v>1.9366014204053351E-3</v>
      </c>
      <c r="CK93" s="40">
        <v>4.1321855040266598E-3</v>
      </c>
      <c r="CL93" s="40">
        <v>6.1203672220333221E-5</v>
      </c>
      <c r="CM93" s="40">
        <v>1.693136104592692E-3</v>
      </c>
      <c r="CN93" s="40">
        <v>1.9753004005340453E-3</v>
      </c>
      <c r="CO93" s="40">
        <v>3.0842641029266227E-3</v>
      </c>
      <c r="CP93" s="40">
        <v>4.1247165532879819E-3</v>
      </c>
      <c r="CQ93" s="40">
        <v>9.7270671517058309E-3</v>
      </c>
      <c r="CR93" s="40">
        <v>8.2237988548668154E-3</v>
      </c>
      <c r="CS93" s="40">
        <v>3.4685717025459084E-2</v>
      </c>
      <c r="CT93" s="40">
        <v>4.2036807167143394E-3</v>
      </c>
      <c r="CU93" s="40">
        <v>1.8095672128334905E-2</v>
      </c>
      <c r="CV93" s="40">
        <v>3.9032270672381672E-2</v>
      </c>
      <c r="CW93" s="40">
        <v>3.6675229853975122E-3</v>
      </c>
      <c r="CX93" s="40">
        <v>2.6111836948001046E-3</v>
      </c>
      <c r="CY93" s="40">
        <v>0</v>
      </c>
      <c r="CZ93" s="40">
        <v>7.0872855163593739E-4</v>
      </c>
      <c r="DA93" s="40">
        <v>3.3566106025122418E-3</v>
      </c>
      <c r="DB93" s="40">
        <v>0</v>
      </c>
      <c r="DC93" s="40">
        <v>2.8224350205198357E-3</v>
      </c>
      <c r="DD93" s="40">
        <v>0</v>
      </c>
      <c r="DE93" s="40">
        <v>4.1747572815533981E-3</v>
      </c>
      <c r="DF93" s="40">
        <v>9.3846153846153853E-3</v>
      </c>
      <c r="DG93" s="40">
        <v>1.3188381178868693E-2</v>
      </c>
      <c r="DH93" s="40">
        <v>3.2031448135937104E-3</v>
      </c>
      <c r="DI93" s="40">
        <v>2.8155378486055777E-2</v>
      </c>
      <c r="DJ93" s="40">
        <v>5.3457887599819192E-3</v>
      </c>
      <c r="DK93" s="40">
        <v>2.6394404773549839E-2</v>
      </c>
      <c r="DL93" s="40">
        <v>6.8647214854111405E-2</v>
      </c>
      <c r="DM93" s="40">
        <v>2.6094198736358414E-2</v>
      </c>
      <c r="DN93" s="40">
        <v>1.1816084224195904E-2</v>
      </c>
      <c r="DO93" s="40">
        <v>3.1627629608952726E-3</v>
      </c>
      <c r="DP93" s="40">
        <v>3.1989245278737866E-2</v>
      </c>
      <c r="DQ93" s="40">
        <v>5.9637796935953485E-3</v>
      </c>
      <c r="DR93" s="40">
        <v>1.7284854826052836E-2</v>
      </c>
      <c r="DS93" s="40">
        <v>1.3551647245000719E-2</v>
      </c>
      <c r="DT93" s="40">
        <v>9.1247996655285349E-4</v>
      </c>
      <c r="DU93" s="40">
        <v>3.6300880742680314E-2</v>
      </c>
      <c r="DV93" s="40">
        <v>1.019603572206491E-2</v>
      </c>
      <c r="DW93" s="40">
        <v>7.6700680272108841E-3</v>
      </c>
      <c r="DX93" s="40">
        <v>2.1616044899306704E-3</v>
      </c>
      <c r="DY93" s="40">
        <v>1.432563773486957E-2</v>
      </c>
      <c r="DZ93" s="40">
        <v>1.3456790123456791E-2</v>
      </c>
      <c r="EA93" s="40">
        <v>1.8381600717380046E-3</v>
      </c>
      <c r="EB93" s="40">
        <v>2.5222258808034242E-4</v>
      </c>
      <c r="EC93" s="40">
        <v>8.5358612206811717E-3</v>
      </c>
      <c r="ED93" s="40">
        <v>6.3877212389380532E-3</v>
      </c>
      <c r="EE93" s="40">
        <v>0</v>
      </c>
      <c r="EF93" s="40">
        <v>4.0697302484273374E-3</v>
      </c>
      <c r="EG93" s="40">
        <v>8.8396054527946841E-3</v>
      </c>
      <c r="EI93" s="162" t="s">
        <v>119</v>
      </c>
      <c r="EJ93" s="120" t="s">
        <v>990</v>
      </c>
      <c r="EK93" s="81">
        <v>4.9954128104640267E-4</v>
      </c>
      <c r="EL93" s="120">
        <v>5.1304266280263202E-4</v>
      </c>
      <c r="EM93" s="120">
        <v>3.2842173001098918E-4</v>
      </c>
      <c r="EN93" s="120">
        <v>9.2800830353761694E-5</v>
      </c>
      <c r="EO93" s="120">
        <v>2.970854319100065E-4</v>
      </c>
      <c r="EP93" s="120">
        <v>0</v>
      </c>
      <c r="EQ93" s="120">
        <v>4.1615053790303966E-4</v>
      </c>
      <c r="ER93" s="120">
        <v>4.3430167471500799E-4</v>
      </c>
      <c r="ES93" s="120">
        <v>0</v>
      </c>
      <c r="ET93" s="120">
        <v>0</v>
      </c>
      <c r="EU93" s="120">
        <v>0</v>
      </c>
      <c r="EV93" s="120">
        <v>4.0979275856308883E-4</v>
      </c>
      <c r="EW93" s="120">
        <v>5.1795059913615701E-4</v>
      </c>
      <c r="EX93" s="120">
        <v>4.5017225256779501E-4</v>
      </c>
      <c r="EY93" s="120">
        <v>8.5130266859755044E-4</v>
      </c>
      <c r="EZ93" s="120">
        <v>0</v>
      </c>
      <c r="FA93" s="120">
        <v>5.5484721412693767E-4</v>
      </c>
      <c r="FB93" s="120">
        <v>6.242710519499653E-4</v>
      </c>
      <c r="FC93" s="120">
        <v>0</v>
      </c>
      <c r="FD93" s="120">
        <v>7.3152626274108218E-4</v>
      </c>
      <c r="FE93" s="120">
        <v>0</v>
      </c>
      <c r="FF93" s="120">
        <v>0</v>
      </c>
      <c r="FG93" s="120">
        <v>0</v>
      </c>
      <c r="FH93" s="120">
        <v>0</v>
      </c>
      <c r="FI93" s="120">
        <v>1.8964998284462919E-3</v>
      </c>
      <c r="FJ93" s="120">
        <v>7.105564229244949E-4</v>
      </c>
      <c r="FK93" s="120">
        <v>0</v>
      </c>
      <c r="FL93" s="120">
        <v>0</v>
      </c>
      <c r="FM93" s="120">
        <v>5.9433337517264258E-4</v>
      </c>
      <c r="FN93" s="120">
        <v>8.6734671088525958E-4</v>
      </c>
      <c r="FO93" s="120">
        <v>3.3981157157895314E-4</v>
      </c>
      <c r="FP93" s="120">
        <v>0</v>
      </c>
      <c r="FQ93" s="120">
        <v>5.2817169908120213E-4</v>
      </c>
      <c r="FR93" s="120">
        <v>1.4010863711505592E-3</v>
      </c>
      <c r="FS93" s="120">
        <v>7.7153905923880615E-4</v>
      </c>
      <c r="FT93" s="120">
        <v>0</v>
      </c>
      <c r="FU93" s="120">
        <v>2.4055178379138467E-4</v>
      </c>
      <c r="FV93" s="120">
        <v>7.8030459391064321E-4</v>
      </c>
      <c r="FW93" s="120">
        <v>6.0343477741457577E-4</v>
      </c>
      <c r="FX93" s="120">
        <v>0</v>
      </c>
      <c r="FY93" s="120">
        <v>4.6983664926946193E-4</v>
      </c>
      <c r="FZ93" s="120">
        <v>6.2677164654104871E-4</v>
      </c>
      <c r="GA93" s="120">
        <v>5.1118063480607313E-4</v>
      </c>
      <c r="GB93" s="120">
        <v>6.8164128951553554E-4</v>
      </c>
      <c r="GC93" s="120">
        <v>1.223168078077266E-3</v>
      </c>
      <c r="GD93" s="120">
        <v>8.6847731843358569E-4</v>
      </c>
      <c r="GE93" s="120">
        <v>0</v>
      </c>
      <c r="GF93" s="120">
        <v>1.3739107271707543E-3</v>
      </c>
      <c r="GG93" s="120">
        <v>1.5453095369556318E-3</v>
      </c>
      <c r="GH93" s="120">
        <v>0</v>
      </c>
      <c r="GI93" s="120">
        <v>1.879616311737161E-3</v>
      </c>
      <c r="GJ93" s="120">
        <v>7.3270538687045033E-4</v>
      </c>
      <c r="GK93" s="120">
        <v>8.5642252840214845E-4</v>
      </c>
      <c r="GL93" s="120">
        <v>3.4573177373342424E-3</v>
      </c>
      <c r="GM93" s="120">
        <v>3.4780822227896944E-4</v>
      </c>
      <c r="GN93" s="120">
        <v>2.4622740151211892E-4</v>
      </c>
      <c r="GO93" s="120">
        <v>3.8073300403831516E-4</v>
      </c>
      <c r="GP93" s="120">
        <v>4.7211877860533005E-4</v>
      </c>
      <c r="GQ93" s="120">
        <v>4.2519526597762362E-4</v>
      </c>
      <c r="GR93" s="120">
        <v>7.2751417875210314E-4</v>
      </c>
      <c r="GS93" s="120">
        <v>1.9578733336491291E-4</v>
      </c>
      <c r="GT93" s="120">
        <v>4.1220519675014213E-4</v>
      </c>
      <c r="GU93" s="120">
        <v>4.2817795621587982E-4</v>
      </c>
      <c r="GV93" s="120">
        <v>6.1500936222140653E-4</v>
      </c>
      <c r="GW93" s="120">
        <v>6.8614585166220906E-4</v>
      </c>
      <c r="GX93" s="120">
        <v>1.3916446138989209E-3</v>
      </c>
      <c r="GY93" s="120">
        <v>1.126312580634903E-3</v>
      </c>
      <c r="GZ93" s="120">
        <v>4.863856771647807E-3</v>
      </c>
      <c r="HA93" s="120">
        <v>8.4508196664931498E-4</v>
      </c>
      <c r="HB93" s="120">
        <v>2.3983517147307021E-3</v>
      </c>
      <c r="HC93" s="120">
        <v>4.9867667134544406E-3</v>
      </c>
      <c r="HD93" s="120">
        <v>8.4745648434319404E-4</v>
      </c>
      <c r="HE93" s="120">
        <v>6.2061730309408549E-4</v>
      </c>
      <c r="HF93" s="120">
        <v>2.3975856117232721E-4</v>
      </c>
      <c r="HG93" s="120">
        <v>4.0238460991704129E-4</v>
      </c>
      <c r="HH93" s="120">
        <v>5.3430115491166503E-4</v>
      </c>
      <c r="HI93" s="120">
        <v>5.1361386408417227E-4</v>
      </c>
      <c r="HJ93" s="120">
        <v>5.1693052728911274E-4</v>
      </c>
      <c r="HK93" s="120">
        <v>0</v>
      </c>
      <c r="HL93" s="120">
        <v>7.111069631762487E-4</v>
      </c>
      <c r="HM93" s="120">
        <v>1.3973536129617558E-3</v>
      </c>
      <c r="HN93" s="120">
        <v>1.8040060671528286E-3</v>
      </c>
      <c r="HO93" s="120">
        <v>4.5174835433820453E-4</v>
      </c>
      <c r="HP93" s="120">
        <v>3.6176457030126386E-3</v>
      </c>
      <c r="HQ93" s="120">
        <v>9.1856936458425964E-4</v>
      </c>
      <c r="HR93" s="120">
        <v>1.0034131421059183</v>
      </c>
      <c r="HS93" s="120">
        <v>8.6863658058993574E-3</v>
      </c>
      <c r="HT93" s="120">
        <v>3.3740062814914553E-3</v>
      </c>
      <c r="HU93" s="120">
        <v>1.570017143195133E-3</v>
      </c>
      <c r="HV93" s="120">
        <v>5.3478980017035308E-4</v>
      </c>
      <c r="HW93" s="120">
        <v>4.0971774300848363E-3</v>
      </c>
      <c r="HX93" s="120">
        <v>9.1550613121710788E-4</v>
      </c>
      <c r="HY93" s="120">
        <v>2.3766279297779795E-3</v>
      </c>
      <c r="HZ93" s="120">
        <v>1.8956314883856904E-3</v>
      </c>
      <c r="IA93" s="120">
        <v>2.525353345808143E-4</v>
      </c>
      <c r="IB93" s="120">
        <v>4.6962141787477525E-3</v>
      </c>
      <c r="IC93" s="120">
        <v>1.4751388299880381E-3</v>
      </c>
      <c r="ID93" s="120">
        <v>1.3035810960858561E-3</v>
      </c>
      <c r="IE93" s="120">
        <v>4.453908820143468E-4</v>
      </c>
      <c r="IF93" s="120">
        <v>1.895700606480586E-3</v>
      </c>
      <c r="IG93" s="120">
        <v>1.9758019445619509E-3</v>
      </c>
      <c r="IH93" s="120">
        <v>5.0427637624439697E-4</v>
      </c>
      <c r="II93" s="120">
        <v>2.4601366255549181E-4</v>
      </c>
      <c r="IJ93" s="120">
        <v>1.2359827037948081E-3</v>
      </c>
      <c r="IK93" s="120">
        <v>9.3055036183944224E-4</v>
      </c>
      <c r="IL93" s="120">
        <v>2.7610765806986834E-4</v>
      </c>
      <c r="IM93" s="120">
        <v>1.016233096693826E-3</v>
      </c>
      <c r="IN93" s="40">
        <v>1.1059224213253629</v>
      </c>
      <c r="IO93" s="40">
        <v>0.97153084787333099</v>
      </c>
    </row>
    <row r="94" spans="2:249" x14ac:dyDescent="0.15">
      <c r="B94" s="155" t="s">
        <v>120</v>
      </c>
      <c r="C94" s="41" t="s">
        <v>991</v>
      </c>
      <c r="D94" s="41">
        <v>0</v>
      </c>
      <c r="E94" s="41">
        <v>0</v>
      </c>
      <c r="F94" s="40">
        <v>0.99999999999999989</v>
      </c>
      <c r="G94" s="40">
        <v>0</v>
      </c>
      <c r="H94" s="40">
        <v>0.25244031830238728</v>
      </c>
      <c r="I94" s="40">
        <v>0.16351458885941644</v>
      </c>
      <c r="J94" s="40">
        <v>3.0845115757546782E-3</v>
      </c>
      <c r="K94" s="54">
        <v>3.580901856763926E-2</v>
      </c>
      <c r="L94" s="40">
        <v>7.9575596816976128E-3</v>
      </c>
      <c r="U94" s="161" t="s">
        <v>8</v>
      </c>
      <c r="V94" s="181">
        <f>概要表【係数】!E203</f>
        <v>0.99553050592868009</v>
      </c>
      <c r="W94" s="181">
        <f>概要表【係数】!F203</f>
        <v>0.70210933566416689</v>
      </c>
      <c r="X94" s="181">
        <f>概要表【係数】!G203</f>
        <v>0.33160388311362254</v>
      </c>
      <c r="Y94" s="181">
        <f>概要表【係数】!H203</f>
        <v>9.93556187396104E-8</v>
      </c>
      <c r="Z94" s="181">
        <f>概要表【係数】!I203</f>
        <v>8.3984559161312034E-8</v>
      </c>
      <c r="AB94" s="155" t="s">
        <v>120</v>
      </c>
      <c r="AC94" s="40" t="s">
        <v>991</v>
      </c>
      <c r="AD94" s="40">
        <v>6.3141278610891869E-5</v>
      </c>
      <c r="AE94" s="40">
        <v>7.0422535211267609E-5</v>
      </c>
      <c r="AF94" s="40">
        <v>8.9479392624728846E-4</v>
      </c>
      <c r="AG94" s="40">
        <v>0</v>
      </c>
      <c r="AH94" s="40">
        <v>1.4812094503611212E-4</v>
      </c>
      <c r="AI94" s="40">
        <v>0</v>
      </c>
      <c r="AJ94" s="40">
        <v>1.9801980198019803E-4</v>
      </c>
      <c r="AK94" s="40">
        <v>4.25886357874914E-4</v>
      </c>
      <c r="AL94" s="40">
        <v>0</v>
      </c>
      <c r="AM94" s="40">
        <v>0</v>
      </c>
      <c r="AN94" s="40">
        <v>0</v>
      </c>
      <c r="AO94" s="40">
        <v>0</v>
      </c>
      <c r="AP94" s="40">
        <v>1.1703511053315994E-4</v>
      </c>
      <c r="AQ94" s="40">
        <v>8.1300813008130081E-5</v>
      </c>
      <c r="AR94" s="40">
        <v>1.5622630062187169E-4</v>
      </c>
      <c r="AS94" s="40">
        <v>0</v>
      </c>
      <c r="AT94" s="40">
        <v>5.1181102362204728E-4</v>
      </c>
      <c r="AU94" s="40">
        <v>1.0079193664506841E-4</v>
      </c>
      <c r="AV94" s="40">
        <v>0</v>
      </c>
      <c r="AW94" s="40">
        <v>3.7735849056603772E-4</v>
      </c>
      <c r="AX94" s="40">
        <v>0</v>
      </c>
      <c r="AY94" s="40">
        <v>0</v>
      </c>
      <c r="AZ94" s="40">
        <v>0</v>
      </c>
      <c r="BA94" s="40">
        <v>0</v>
      </c>
      <c r="BB94" s="40">
        <v>2.6085638499431605E-3</v>
      </c>
      <c r="BC94" s="40">
        <v>5.9290985086949788E-4</v>
      </c>
      <c r="BD94" s="40">
        <v>0</v>
      </c>
      <c r="BE94" s="40">
        <v>0</v>
      </c>
      <c r="BF94" s="40">
        <v>3.7731915780696268E-4</v>
      </c>
      <c r="BG94" s="40">
        <v>5.587866347360018E-5</v>
      </c>
      <c r="BH94" s="40">
        <v>5.7142857142857142E-5</v>
      </c>
      <c r="BI94" s="40">
        <v>0</v>
      </c>
      <c r="BJ94" s="40">
        <v>1.8929150892374255E-4</v>
      </c>
      <c r="BK94" s="40">
        <v>0</v>
      </c>
      <c r="BL94" s="40">
        <v>3.6529680365296805E-4</v>
      </c>
      <c r="BM94" s="40">
        <v>0</v>
      </c>
      <c r="BN94" s="40">
        <v>4.6257521058965098E-4</v>
      </c>
      <c r="BO94" s="40">
        <v>2.9661016949152546E-4</v>
      </c>
      <c r="BP94" s="40">
        <v>1.4045541604596723E-4</v>
      </c>
      <c r="BQ94" s="40">
        <v>0</v>
      </c>
      <c r="BR94" s="40">
        <v>2.8567910355867504E-4</v>
      </c>
      <c r="BS94" s="40">
        <v>1.5143320713899405E-4</v>
      </c>
      <c r="BT94" s="40">
        <v>1.2202619620422348E-3</v>
      </c>
      <c r="BU94" s="40">
        <v>2.5456803264147599E-4</v>
      </c>
      <c r="BV94" s="40">
        <v>1.3045553375404359E-4</v>
      </c>
      <c r="BW94" s="40">
        <v>6.3707047905693507E-4</v>
      </c>
      <c r="BX94" s="40">
        <v>0</v>
      </c>
      <c r="BY94" s="40">
        <v>1.3740458015267176E-3</v>
      </c>
      <c r="BZ94" s="40">
        <v>4.1473467284904692E-4</v>
      </c>
      <c r="CA94" s="40">
        <v>0</v>
      </c>
      <c r="CB94" s="40">
        <v>2.3966942148760328E-3</v>
      </c>
      <c r="CC94" s="40">
        <v>4.4451395405414797E-4</v>
      </c>
      <c r="CD94" s="40">
        <v>4.5161290322580649E-3</v>
      </c>
      <c r="CE94" s="40">
        <v>1.6563146997929608E-4</v>
      </c>
      <c r="CF94" s="40">
        <v>2.7539038857281198E-4</v>
      </c>
      <c r="CG94" s="40">
        <v>2.8588997228943565E-4</v>
      </c>
      <c r="CH94" s="40">
        <v>1.7248800885499938E-4</v>
      </c>
      <c r="CI94" s="40">
        <v>1.0950709666026532E-3</v>
      </c>
      <c r="CJ94" s="40">
        <v>2.3124891737398231E-4</v>
      </c>
      <c r="CK94" s="40">
        <v>2.9713968342127186E-4</v>
      </c>
      <c r="CL94" s="40">
        <v>4.420265215912955E-5</v>
      </c>
      <c r="CM94" s="40">
        <v>1.1858866912504191E-4</v>
      </c>
      <c r="CN94" s="40">
        <v>3.3778371161548727E-4</v>
      </c>
      <c r="CO94" s="40">
        <v>2.1914322069843065E-5</v>
      </c>
      <c r="CP94" s="40">
        <v>1.8140589569160997E-5</v>
      </c>
      <c r="CQ94" s="40">
        <v>1.5272179071215547E-5</v>
      </c>
      <c r="CR94" s="40">
        <v>3.6096589494647745E-5</v>
      </c>
      <c r="CS94" s="40">
        <v>2.4787841012609675E-4</v>
      </c>
      <c r="CT94" s="40">
        <v>2.9521290949322682E-4</v>
      </c>
      <c r="CU94" s="40">
        <v>5.5128356352406281E-3</v>
      </c>
      <c r="CV94" s="40">
        <v>3.1092929635082142E-3</v>
      </c>
      <c r="CW94" s="40">
        <v>1.6292590589507842E-4</v>
      </c>
      <c r="CX94" s="40">
        <v>1.1654037104781815E-3</v>
      </c>
      <c r="CY94" s="40">
        <v>0</v>
      </c>
      <c r="CZ94" s="40">
        <v>1.071352445912821E-3</v>
      </c>
      <c r="DA94" s="40">
        <v>9.9808388332978505E-4</v>
      </c>
      <c r="DB94" s="40">
        <v>0</v>
      </c>
      <c r="DC94" s="40">
        <v>4.109439124487004E-4</v>
      </c>
      <c r="DD94" s="40">
        <v>0</v>
      </c>
      <c r="DE94" s="40">
        <v>1.3592233009708738E-3</v>
      </c>
      <c r="DF94" s="40">
        <v>7.8974358974358977E-4</v>
      </c>
      <c r="DG94" s="40">
        <v>6.6162731442160694E-4</v>
      </c>
      <c r="DH94" s="40">
        <v>1.5774790768450417E-3</v>
      </c>
      <c r="DI94" s="40">
        <v>1.7984063745019922E-2</v>
      </c>
      <c r="DJ94" s="40">
        <v>1.1484104263974688E-2</v>
      </c>
      <c r="DK94" s="40">
        <v>1.1250122273305293E-2</v>
      </c>
      <c r="DL94" s="40">
        <v>0.11588859416445622</v>
      </c>
      <c r="DM94" s="40">
        <v>7.4784606547960942E-3</v>
      </c>
      <c r="DN94" s="40">
        <v>4.5946092185917799E-4</v>
      </c>
      <c r="DO94" s="40">
        <v>1.1393914786713021E-4</v>
      </c>
      <c r="DP94" s="40">
        <v>1.4372149658526256E-3</v>
      </c>
      <c r="DQ94" s="40">
        <v>4.0875580895532072E-5</v>
      </c>
      <c r="DR94" s="40">
        <v>3.9236201935652631E-4</v>
      </c>
      <c r="DS94" s="40">
        <v>9.8546971658754136E-4</v>
      </c>
      <c r="DT94" s="40">
        <v>4.4944603163542612E-5</v>
      </c>
      <c r="DU94" s="40">
        <v>6.7245893834801237E-4</v>
      </c>
      <c r="DV94" s="40">
        <v>7.0790677412328469E-4</v>
      </c>
      <c r="DW94" s="40">
        <v>4.3758503401360546E-2</v>
      </c>
      <c r="DX94" s="40">
        <v>2.4352096401452626E-3</v>
      </c>
      <c r="DY94" s="40">
        <v>1.2071755086737711E-2</v>
      </c>
      <c r="DZ94" s="40">
        <v>4.3016975308641977E-4</v>
      </c>
      <c r="EA94" s="40">
        <v>2.2367606754486783E-4</v>
      </c>
      <c r="EB94" s="40">
        <v>4.7283503457359232E-4</v>
      </c>
      <c r="EC94" s="40">
        <v>1.5735674598125293E-3</v>
      </c>
      <c r="ED94" s="40">
        <v>8.4402654867256636E-4</v>
      </c>
      <c r="EE94" s="40">
        <v>0</v>
      </c>
      <c r="EF94" s="40">
        <v>1.5021857340867894E-2</v>
      </c>
      <c r="EG94" s="40">
        <v>1.3859461832325308E-3</v>
      </c>
      <c r="EI94" s="155" t="s">
        <v>120</v>
      </c>
      <c r="EJ94" s="40" t="s">
        <v>991</v>
      </c>
      <c r="EK94" s="54">
        <v>5.3070554117762167E-20</v>
      </c>
      <c r="EL94" s="40">
        <v>3.9082089075186443E-20</v>
      </c>
      <c r="EM94" s="40">
        <v>1.4236113112866766E-19</v>
      </c>
      <c r="EN94" s="40">
        <v>2.4327336927607252E-20</v>
      </c>
      <c r="EO94" s="40">
        <v>5.5270052520372716E-20</v>
      </c>
      <c r="EP94" s="40">
        <v>0</v>
      </c>
      <c r="EQ94" s="40">
        <v>8.8752154774188295E-20</v>
      </c>
      <c r="ER94" s="40">
        <v>9.7640844378541557E-20</v>
      </c>
      <c r="ES94" s="40">
        <v>0</v>
      </c>
      <c r="ET94" s="40">
        <v>0</v>
      </c>
      <c r="EU94" s="40">
        <v>0</v>
      </c>
      <c r="EV94" s="40">
        <v>3.641667260741337E-20</v>
      </c>
      <c r="EW94" s="40">
        <v>7.0080084813750367E-20</v>
      </c>
      <c r="EX94" s="40">
        <v>4.95846132182128E-20</v>
      </c>
      <c r="EY94" s="40">
        <v>6.5945443504194886E-20</v>
      </c>
      <c r="EZ94" s="40">
        <v>0</v>
      </c>
      <c r="FA94" s="40">
        <v>1.0064658625238506E-19</v>
      </c>
      <c r="FB94" s="40">
        <v>5.9049538725158042E-20</v>
      </c>
      <c r="FC94" s="40">
        <v>0</v>
      </c>
      <c r="FD94" s="40">
        <v>8.2123038152265738E-20</v>
      </c>
      <c r="FE94" s="40">
        <v>0</v>
      </c>
      <c r="FF94" s="40">
        <v>0</v>
      </c>
      <c r="FG94" s="40">
        <v>0</v>
      </c>
      <c r="FH94" s="40">
        <v>0</v>
      </c>
      <c r="FI94" s="40">
        <v>3.344627749720283E-19</v>
      </c>
      <c r="FJ94" s="40">
        <v>1.1164855180713875E-19</v>
      </c>
      <c r="FK94" s="40">
        <v>0</v>
      </c>
      <c r="FL94" s="40">
        <v>0</v>
      </c>
      <c r="FM94" s="40">
        <v>8.0474837087712483E-20</v>
      </c>
      <c r="FN94" s="40">
        <v>4.7258712380584117E-20</v>
      </c>
      <c r="FO94" s="40">
        <v>5.9065562531847667E-20</v>
      </c>
      <c r="FP94" s="40">
        <v>0</v>
      </c>
      <c r="FQ94" s="40">
        <v>7.9077106602879085E-20</v>
      </c>
      <c r="FR94" s="40">
        <v>3.7857601842712619E-20</v>
      </c>
      <c r="FS94" s="40">
        <v>9.750693308843843E-20</v>
      </c>
      <c r="FT94" s="40">
        <v>0</v>
      </c>
      <c r="FU94" s="40">
        <v>6.7237525871093516E-20</v>
      </c>
      <c r="FV94" s="40">
        <v>7.9456215099944851E-20</v>
      </c>
      <c r="FW94" s="40">
        <v>6.4461821394264858E-20</v>
      </c>
      <c r="FX94" s="40">
        <v>0</v>
      </c>
      <c r="FY94" s="40">
        <v>6.332109566495791E-20</v>
      </c>
      <c r="FZ94" s="40">
        <v>5.7916451820650697E-20</v>
      </c>
      <c r="GA94" s="40">
        <v>1.7702470352397575E-19</v>
      </c>
      <c r="GB94" s="40">
        <v>7.1998925128492742E-20</v>
      </c>
      <c r="GC94" s="40">
        <v>5.2871316379643443E-20</v>
      </c>
      <c r="GD94" s="40">
        <v>1.1110560287535601E-19</v>
      </c>
      <c r="GE94" s="40">
        <v>0</v>
      </c>
      <c r="GF94" s="40">
        <v>1.9134051398094724E-19</v>
      </c>
      <c r="GG94" s="40">
        <v>8.6614689810902301E-20</v>
      </c>
      <c r="GH94" s="40">
        <v>0</v>
      </c>
      <c r="GI94" s="40">
        <v>2.9835908673731238E-19</v>
      </c>
      <c r="GJ94" s="40">
        <v>9.0294326692845164E-20</v>
      </c>
      <c r="GK94" s="40">
        <v>5.372658449649051E-19</v>
      </c>
      <c r="GL94" s="40">
        <v>5.8787570509853235E-20</v>
      </c>
      <c r="GM94" s="40">
        <v>5.8671196272727156E-20</v>
      </c>
      <c r="GN94" s="40">
        <v>6.3872636428419197E-20</v>
      </c>
      <c r="GO94" s="40">
        <v>5.8094432502888769E-20</v>
      </c>
      <c r="GP94" s="40">
        <v>1.7964621666527026E-19</v>
      </c>
      <c r="GQ94" s="40">
        <v>7.6133942417614757E-20</v>
      </c>
      <c r="GR94" s="40">
        <v>8.3419329557701706E-20</v>
      </c>
      <c r="GS94" s="40">
        <v>4.7124295796842233E-20</v>
      </c>
      <c r="GT94" s="40">
        <v>9.4574113144771109E-20</v>
      </c>
      <c r="GU94" s="40">
        <v>1.0542210149699228E-19</v>
      </c>
      <c r="GV94" s="40">
        <v>9.7749045796556235E-20</v>
      </c>
      <c r="GW94" s="40">
        <v>5.5018918610412343E-20</v>
      </c>
      <c r="GX94" s="40">
        <v>3.9643167529934728E-20</v>
      </c>
      <c r="GY94" s="40">
        <v>3.7017149970066301E-20</v>
      </c>
      <c r="GZ94" s="40">
        <v>1.2919105304755286E-19</v>
      </c>
      <c r="HA94" s="40">
        <v>1.0225570349160771E-19</v>
      </c>
      <c r="HB94" s="40">
        <v>6.7958335429479763E-19</v>
      </c>
      <c r="HC94" s="40">
        <v>4.2246119088343323E-19</v>
      </c>
      <c r="HD94" s="40">
        <v>1.0205260854795849E-19</v>
      </c>
      <c r="HE94" s="40">
        <v>1.803281617826799E-19</v>
      </c>
      <c r="HF94" s="40">
        <v>2.2058986676774591E-20</v>
      </c>
      <c r="HG94" s="40">
        <v>1.6515399674719714E-19</v>
      </c>
      <c r="HH94" s="40">
        <v>1.5081694792491777E-19</v>
      </c>
      <c r="HI94" s="40">
        <v>1.0016635303066926E-19</v>
      </c>
      <c r="HJ94" s="40">
        <v>8.4628458916897082E-20</v>
      </c>
      <c r="HK94" s="40">
        <v>0</v>
      </c>
      <c r="HL94" s="40">
        <v>1.9499602962623415E-19</v>
      </c>
      <c r="HM94" s="40">
        <v>1.6989512106121132E-19</v>
      </c>
      <c r="HN94" s="40">
        <v>1.5878438701593715E-19</v>
      </c>
      <c r="HO94" s="40">
        <v>1.9376388671042135E-19</v>
      </c>
      <c r="HP94" s="40">
        <v>2.0888233962467108E-18</v>
      </c>
      <c r="HQ94" s="40">
        <v>1.4316099390135556E-18</v>
      </c>
      <c r="HR94" s="40">
        <v>1.3682864924175288E-18</v>
      </c>
      <c r="HS94" s="40">
        <v>1</v>
      </c>
      <c r="HT94" s="40">
        <v>9.039862713781765E-19</v>
      </c>
      <c r="HU94" s="40">
        <v>9.223752577625668E-20</v>
      </c>
      <c r="HV94" s="40">
        <v>5.4330923516391509E-20</v>
      </c>
      <c r="HW94" s="40">
        <v>2.4506697277322889E-19</v>
      </c>
      <c r="HX94" s="40">
        <v>5.533180584366788E-20</v>
      </c>
      <c r="HY94" s="40">
        <v>1.1089942637887834E-19</v>
      </c>
      <c r="HZ94" s="40">
        <v>1.8560970205856796E-19</v>
      </c>
      <c r="IA94" s="40">
        <v>3.9835410053260952E-20</v>
      </c>
      <c r="IB94" s="40">
        <v>1.6152680772852315E-19</v>
      </c>
      <c r="IC94" s="40">
        <v>1.5836444198824188E-19</v>
      </c>
      <c r="ID94" s="40">
        <v>5.2843553408269964E-18</v>
      </c>
      <c r="IE94" s="40">
        <v>3.2453132662913891E-19</v>
      </c>
      <c r="IF94" s="40">
        <v>1.4316578561661745E-18</v>
      </c>
      <c r="IG94" s="40">
        <v>1.0168800059868149E-19</v>
      </c>
      <c r="IH94" s="40">
        <v>9.5876471422649141E-20</v>
      </c>
      <c r="II94" s="40">
        <v>1.0856099696486832E-19</v>
      </c>
      <c r="IJ94" s="40">
        <v>2.1655063031282773E-19</v>
      </c>
      <c r="IK94" s="40">
        <v>1.326288907875846E-19</v>
      </c>
      <c r="IL94" s="40">
        <v>7.7060452321612185E-20</v>
      </c>
      <c r="IM94" s="40">
        <v>1.7283489993847344E-18</v>
      </c>
      <c r="IN94" s="40">
        <v>1</v>
      </c>
      <c r="IO94" s="40">
        <v>0.8784801077719594</v>
      </c>
    </row>
    <row r="95" spans="2:249" x14ac:dyDescent="0.15">
      <c r="B95" s="155" t="s">
        <v>121</v>
      </c>
      <c r="C95" s="41" t="s">
        <v>992</v>
      </c>
      <c r="D95" s="41">
        <v>0.41870702167654128</v>
      </c>
      <c r="E95" s="41">
        <v>3.0484066104024703E-2</v>
      </c>
      <c r="F95" s="40">
        <v>0.91896223697275736</v>
      </c>
      <c r="G95" s="40">
        <v>8.1037763027242637E-2</v>
      </c>
      <c r="H95" s="40">
        <v>0.45309017805858698</v>
      </c>
      <c r="I95" s="40">
        <v>0.3896783457782883</v>
      </c>
      <c r="J95" s="40">
        <v>5.3592807066866737E-3</v>
      </c>
      <c r="K95" s="54">
        <v>7.1223434807581851E-2</v>
      </c>
      <c r="L95" s="40">
        <v>4.9971280873061456E-2</v>
      </c>
      <c r="U95" s="161" t="s">
        <v>881</v>
      </c>
      <c r="V95" s="181">
        <f>概要表【係数】!E204</f>
        <v>0.1478075268910605</v>
      </c>
      <c r="W95" s="181">
        <f>概要表【係数】!F204</f>
        <v>7.0895544850785197E-2</v>
      </c>
      <c r="X95" s="181">
        <f>概要表【係数】!G204</f>
        <v>3.3097700189976077E-2</v>
      </c>
      <c r="Y95" s="181">
        <f>概要表【係数】!H204</f>
        <v>8.852693962637605E-9</v>
      </c>
      <c r="Z95" s="181">
        <f>概要表【係数】!I204</f>
        <v>7.987604407870888E-9</v>
      </c>
      <c r="AB95" s="155" t="s">
        <v>121</v>
      </c>
      <c r="AC95" s="40" t="s">
        <v>992</v>
      </c>
      <c r="AD95" s="40">
        <v>3.4201525914233095E-4</v>
      </c>
      <c r="AE95" s="40">
        <v>3.5211267605633805E-4</v>
      </c>
      <c r="AF95" s="40">
        <v>2.7603036876355748E-3</v>
      </c>
      <c r="AG95" s="40">
        <v>0</v>
      </c>
      <c r="AH95" s="40">
        <v>1.4163300281552209E-3</v>
      </c>
      <c r="AI95" s="40">
        <v>0</v>
      </c>
      <c r="AJ95" s="40">
        <v>1.782178217821782E-3</v>
      </c>
      <c r="AK95" s="40">
        <v>1.2414442472748343E-3</v>
      </c>
      <c r="AL95" s="40">
        <v>0</v>
      </c>
      <c r="AM95" s="40">
        <v>0</v>
      </c>
      <c r="AN95" s="40">
        <v>0</v>
      </c>
      <c r="AO95" s="40">
        <v>1.25E-3</v>
      </c>
      <c r="AP95" s="40">
        <v>3.1339401820546166E-3</v>
      </c>
      <c r="AQ95" s="40">
        <v>1.3821138211382114E-3</v>
      </c>
      <c r="AR95" s="40">
        <v>2.1970271500075839E-3</v>
      </c>
      <c r="AS95" s="40">
        <v>0</v>
      </c>
      <c r="AT95" s="40">
        <v>1.5748031496062994E-3</v>
      </c>
      <c r="AU95" s="40">
        <v>2.0446364290856731E-3</v>
      </c>
      <c r="AV95" s="40">
        <v>0</v>
      </c>
      <c r="AW95" s="40">
        <v>1.3679245283018868E-3</v>
      </c>
      <c r="AX95" s="40">
        <v>0</v>
      </c>
      <c r="AY95" s="40">
        <v>0</v>
      </c>
      <c r="AZ95" s="40">
        <v>0</v>
      </c>
      <c r="BA95" s="40">
        <v>0</v>
      </c>
      <c r="BB95" s="40">
        <v>2.7222432739674122E-3</v>
      </c>
      <c r="BC95" s="40">
        <v>8.8652665256205171E-4</v>
      </c>
      <c r="BD95" s="40">
        <v>0</v>
      </c>
      <c r="BE95" s="40">
        <v>0</v>
      </c>
      <c r="BF95" s="40">
        <v>7.2232645403377111E-4</v>
      </c>
      <c r="BG95" s="40">
        <v>3.1839434371079942E-3</v>
      </c>
      <c r="BH95" s="40">
        <v>2.2285714285714287E-3</v>
      </c>
      <c r="BI95" s="40">
        <v>0</v>
      </c>
      <c r="BJ95" s="40">
        <v>5.4083288263926451E-4</v>
      </c>
      <c r="BK95" s="40">
        <v>3.3333333333333335E-3</v>
      </c>
      <c r="BL95" s="40">
        <v>1.4611872146118722E-3</v>
      </c>
      <c r="BM95" s="40">
        <v>0</v>
      </c>
      <c r="BN95" s="40">
        <v>1.9446450060168471E-4</v>
      </c>
      <c r="BO95" s="40">
        <v>5.5084745762711863E-4</v>
      </c>
      <c r="BP95" s="40">
        <v>4.4903170887422854E-4</v>
      </c>
      <c r="BQ95" s="40">
        <v>0</v>
      </c>
      <c r="BR95" s="40">
        <v>6.1999753724910724E-4</v>
      </c>
      <c r="BS95" s="40">
        <v>1.1249323958896701E-3</v>
      </c>
      <c r="BT95" s="40">
        <v>1.6372627639668538E-3</v>
      </c>
      <c r="BU95" s="40">
        <v>1.0067411743835374E-3</v>
      </c>
      <c r="BV95" s="40">
        <v>1.1433419950151137E-3</v>
      </c>
      <c r="BW95" s="40">
        <v>1.3167795334838223E-3</v>
      </c>
      <c r="BX95" s="40">
        <v>0</v>
      </c>
      <c r="BY95" s="40">
        <v>2.0992366412213742E-3</v>
      </c>
      <c r="BZ95" s="40">
        <v>1.5687789799072643E-3</v>
      </c>
      <c r="CA95" s="40">
        <v>0</v>
      </c>
      <c r="CB95" s="40">
        <v>1.3636363636363637E-3</v>
      </c>
      <c r="CC95" s="40">
        <v>1.2185034581030829E-3</v>
      </c>
      <c r="CD95" s="40">
        <v>1.6129032258064516E-3</v>
      </c>
      <c r="CE95" s="40">
        <v>2.5672877846790892E-3</v>
      </c>
      <c r="CF95" s="40">
        <v>3.4015252390751728E-4</v>
      </c>
      <c r="CG95" s="40">
        <v>3.9457607627991663E-4</v>
      </c>
      <c r="CH95" s="40">
        <v>4.3652379781084736E-4</v>
      </c>
      <c r="CI95" s="40">
        <v>9.3878992561199036E-4</v>
      </c>
      <c r="CJ95" s="40">
        <v>1.3753680928460074E-3</v>
      </c>
      <c r="CK95" s="40">
        <v>2.5104137739516801E-3</v>
      </c>
      <c r="CL95" s="40">
        <v>1.3362801768106087E-3</v>
      </c>
      <c r="CM95" s="40">
        <v>1.9125041904123367E-3</v>
      </c>
      <c r="CN95" s="40">
        <v>1.7590120160213619E-3</v>
      </c>
      <c r="CO95" s="40">
        <v>1.9616852820585323E-3</v>
      </c>
      <c r="CP95" s="40">
        <v>1.7358276643990929E-3</v>
      </c>
      <c r="CQ95" s="40">
        <v>2.6854127748828367E-4</v>
      </c>
      <c r="CR95" s="40">
        <v>2.4645257654966395E-4</v>
      </c>
      <c r="CS95" s="40">
        <v>1.6680251234597496E-3</v>
      </c>
      <c r="CT95" s="40">
        <v>2.0006476334394731E-3</v>
      </c>
      <c r="CU95" s="40">
        <v>2.6644934374195762E-3</v>
      </c>
      <c r="CV95" s="40">
        <v>3.7494951600505495E-3</v>
      </c>
      <c r="CW95" s="40">
        <v>1.3186181719848566E-3</v>
      </c>
      <c r="CX95" s="40">
        <v>7.4340214267049911E-4</v>
      </c>
      <c r="CY95" s="40">
        <v>0</v>
      </c>
      <c r="CZ95" s="40">
        <v>1.9663220718320368E-3</v>
      </c>
      <c r="DA95" s="40">
        <v>2.9107941239088779E-3</v>
      </c>
      <c r="DB95" s="40">
        <v>0</v>
      </c>
      <c r="DC95" s="40">
        <v>5.8331053351573189E-4</v>
      </c>
      <c r="DD95" s="40">
        <v>0</v>
      </c>
      <c r="DE95" s="40">
        <v>3.6893203883495143E-3</v>
      </c>
      <c r="DF95" s="40">
        <v>3.0256410256410257E-3</v>
      </c>
      <c r="DG95" s="40">
        <v>1.7971802276201801E-3</v>
      </c>
      <c r="DH95" s="40">
        <v>7.7479076845041852E-3</v>
      </c>
      <c r="DI95" s="40">
        <v>9.8247011952191238E-3</v>
      </c>
      <c r="DJ95" s="40">
        <v>0.16235045954497512</v>
      </c>
      <c r="DK95" s="40">
        <v>1.0052822067886139E-2</v>
      </c>
      <c r="DL95" s="40">
        <v>6.9230769230769224E-3</v>
      </c>
      <c r="DM95" s="40">
        <v>8.3607122343480764E-2</v>
      </c>
      <c r="DN95" s="40">
        <v>4.0741213119062534E-3</v>
      </c>
      <c r="DO95" s="40">
        <v>2.8166315629202933E-3</v>
      </c>
      <c r="DP95" s="40">
        <v>1.4952012161456954E-2</v>
      </c>
      <c r="DQ95" s="40">
        <v>2.4920316947956624E-3</v>
      </c>
      <c r="DR95" s="40">
        <v>1.6139157729531781E-3</v>
      </c>
      <c r="DS95" s="40">
        <v>1.1939289310890519E-2</v>
      </c>
      <c r="DT95" s="40">
        <v>2.3099435579402132E-3</v>
      </c>
      <c r="DU95" s="40">
        <v>3.0490359438228993E-2</v>
      </c>
      <c r="DV95" s="40">
        <v>1.956000871269876E-3</v>
      </c>
      <c r="DW95" s="40">
        <v>0.18508503401360543</v>
      </c>
      <c r="DX95" s="40">
        <v>4.6178606800924396E-4</v>
      </c>
      <c r="DY95" s="40">
        <v>5.6703245994779881E-3</v>
      </c>
      <c r="DZ95" s="40">
        <v>4.4193672839506169E-3</v>
      </c>
      <c r="EA95" s="40">
        <v>2.1421624966846435E-3</v>
      </c>
      <c r="EB95" s="40">
        <v>6.0915377016792886E-3</v>
      </c>
      <c r="EC95" s="40">
        <v>2.1159604699495269E-2</v>
      </c>
      <c r="ED95" s="40">
        <v>3.2063053097345132E-3</v>
      </c>
      <c r="EE95" s="40">
        <v>0</v>
      </c>
      <c r="EF95" s="40">
        <v>6.4537797206525218E-3</v>
      </c>
      <c r="EG95" s="40">
        <v>3.4935073415108468E-3</v>
      </c>
      <c r="EI95" s="155" t="s">
        <v>121</v>
      </c>
      <c r="EJ95" s="40" t="s">
        <v>992</v>
      </c>
      <c r="EK95" s="54">
        <v>5.619531178369735E-5</v>
      </c>
      <c r="EL95" s="40">
        <v>5.1713088205488192E-5</v>
      </c>
      <c r="EM95" s="40">
        <v>2.5808097029107036E-4</v>
      </c>
      <c r="EN95" s="40">
        <v>1.3562245639981478E-5</v>
      </c>
      <c r="EO95" s="40">
        <v>1.4216945355163653E-4</v>
      </c>
      <c r="EP95" s="40">
        <v>0</v>
      </c>
      <c r="EQ95" s="40">
        <v>1.8905946252620914E-4</v>
      </c>
      <c r="ER95" s="40">
        <v>1.3399175779405808E-4</v>
      </c>
      <c r="ES95" s="40">
        <v>0</v>
      </c>
      <c r="ET95" s="40">
        <v>0</v>
      </c>
      <c r="EU95" s="40">
        <v>0</v>
      </c>
      <c r="EV95" s="40">
        <v>1.2186258725661461E-4</v>
      </c>
      <c r="EW95" s="40">
        <v>2.8676593894588407E-4</v>
      </c>
      <c r="EX95" s="40">
        <v>1.3560112522651661E-4</v>
      </c>
      <c r="EY95" s="40">
        <v>2.0951563646335803E-4</v>
      </c>
      <c r="EZ95" s="40">
        <v>0</v>
      </c>
      <c r="FA95" s="40">
        <v>1.5331568993594285E-4</v>
      </c>
      <c r="FB95" s="40">
        <v>1.9137281965593602E-4</v>
      </c>
      <c r="FC95" s="40">
        <v>0</v>
      </c>
      <c r="FD95" s="40">
        <v>1.4548100882164986E-4</v>
      </c>
      <c r="FE95" s="40">
        <v>0</v>
      </c>
      <c r="FF95" s="40">
        <v>0</v>
      </c>
      <c r="FG95" s="40">
        <v>0</v>
      </c>
      <c r="FH95" s="40">
        <v>0</v>
      </c>
      <c r="FI95" s="40">
        <v>2.7333087467329686E-4</v>
      </c>
      <c r="FJ95" s="40">
        <v>1.2098419372667671E-4</v>
      </c>
      <c r="FK95" s="40">
        <v>0</v>
      </c>
      <c r="FL95" s="40">
        <v>0</v>
      </c>
      <c r="FM95" s="40">
        <v>8.035410923328798E-5</v>
      </c>
      <c r="FN95" s="40">
        <v>2.8184154452819019E-4</v>
      </c>
      <c r="FO95" s="40">
        <v>2.0784909541522679E-4</v>
      </c>
      <c r="FP95" s="40">
        <v>0</v>
      </c>
      <c r="FQ95" s="40">
        <v>7.8841648263345456E-5</v>
      </c>
      <c r="FR95" s="40">
        <v>2.976788584630764E-4</v>
      </c>
      <c r="FS95" s="40">
        <v>1.4870905224867158E-4</v>
      </c>
      <c r="FT95" s="40">
        <v>0</v>
      </c>
      <c r="FU95" s="40">
        <v>2.60538846482072E-5</v>
      </c>
      <c r="FV95" s="40">
        <v>7.2240690229163443E-5</v>
      </c>
      <c r="FW95" s="40">
        <v>6.0271873965728149E-5</v>
      </c>
      <c r="FX95" s="40">
        <v>0</v>
      </c>
      <c r="FY95" s="40">
        <v>7.0217019071291132E-5</v>
      </c>
      <c r="FZ95" s="40">
        <v>1.1671566630315365E-4</v>
      </c>
      <c r="GA95" s="40">
        <v>1.5662695163210901E-4</v>
      </c>
      <c r="GB95" s="40">
        <v>1.0857870061422458E-4</v>
      </c>
      <c r="GC95" s="40">
        <v>1.1747866415045839E-4</v>
      </c>
      <c r="GD95" s="40">
        <v>1.320096527196678E-4</v>
      </c>
      <c r="GE95" s="40">
        <v>0</v>
      </c>
      <c r="GF95" s="40">
        <v>1.9315531291297483E-4</v>
      </c>
      <c r="GG95" s="40">
        <v>1.5177469834443141E-4</v>
      </c>
      <c r="GH95" s="40">
        <v>0</v>
      </c>
      <c r="GI95" s="40">
        <v>1.299318775255604E-4</v>
      </c>
      <c r="GJ95" s="40">
        <v>1.2351441359736523E-4</v>
      </c>
      <c r="GK95" s="40">
        <v>1.5307831208979323E-4</v>
      </c>
      <c r="GL95" s="40">
        <v>2.3374101723937658E-4</v>
      </c>
      <c r="GM95" s="40">
        <v>5.1915610580243707E-5</v>
      </c>
      <c r="GN95" s="40">
        <v>5.8583324315903578E-5</v>
      </c>
      <c r="GO95" s="40">
        <v>5.9734624947013099E-5</v>
      </c>
      <c r="GP95" s="40">
        <v>1.0794854308599891E-4</v>
      </c>
      <c r="GQ95" s="40">
        <v>1.5127729924675778E-4</v>
      </c>
      <c r="GR95" s="40">
        <v>2.4157170367549474E-4</v>
      </c>
      <c r="GS95" s="40">
        <v>1.6102376821865226E-4</v>
      </c>
      <c r="GT95" s="40">
        <v>1.9642948405237839E-4</v>
      </c>
      <c r="GU95" s="40">
        <v>1.8003807893965615E-4</v>
      </c>
      <c r="GV95" s="40">
        <v>2.0487490894754924E-4</v>
      </c>
      <c r="GW95" s="40">
        <v>1.731851777517263E-4</v>
      </c>
      <c r="GX95" s="40">
        <v>4.7679653210137966E-5</v>
      </c>
      <c r="GY95" s="40">
        <v>5.2115465285954159E-5</v>
      </c>
      <c r="GZ95" s="40">
        <v>2.1413700198684926E-4</v>
      </c>
      <c r="HA95" s="40">
        <v>2.0726827829397202E-4</v>
      </c>
      <c r="HB95" s="40">
        <v>2.6189818820430418E-4</v>
      </c>
      <c r="HC95" s="40">
        <v>3.6983925474246026E-4</v>
      </c>
      <c r="HD95" s="40">
        <v>1.6558913391343351E-4</v>
      </c>
      <c r="HE95" s="40">
        <v>1.0714880209953818E-4</v>
      </c>
      <c r="HF95" s="40">
        <v>1.9878467193327135E-5</v>
      </c>
      <c r="HG95" s="40">
        <v>2.0277261131019077E-4</v>
      </c>
      <c r="HH95" s="40">
        <v>2.62153122007006E-4</v>
      </c>
      <c r="HI95" s="40">
        <v>5.4893615397499186E-5</v>
      </c>
      <c r="HJ95" s="40">
        <v>7.643802541236205E-5</v>
      </c>
      <c r="HK95" s="40">
        <v>0</v>
      </c>
      <c r="HL95" s="40">
        <v>3.3621174174395846E-4</v>
      </c>
      <c r="HM95" s="40">
        <v>2.9622491191298402E-4</v>
      </c>
      <c r="HN95" s="40">
        <v>1.9537970691558597E-4</v>
      </c>
      <c r="HO95" s="40">
        <v>6.5483764636435193E-4</v>
      </c>
      <c r="HP95" s="40">
        <v>8.5875522447265108E-4</v>
      </c>
      <c r="HQ95" s="40">
        <v>1.3909735698018384E-2</v>
      </c>
      <c r="HR95" s="40">
        <v>8.7981388860603892E-4</v>
      </c>
      <c r="HS95" s="40">
        <v>2.8481055281159139E-3</v>
      </c>
      <c r="HT95" s="40">
        <v>1.0069541382347047</v>
      </c>
      <c r="HU95" s="40">
        <v>3.5532561084571004E-4</v>
      </c>
      <c r="HV95" s="40">
        <v>2.5543656198174478E-4</v>
      </c>
      <c r="HW95" s="40">
        <v>1.2686171637998189E-3</v>
      </c>
      <c r="HX95" s="40">
        <v>2.379252430718381E-4</v>
      </c>
      <c r="HY95" s="40">
        <v>1.7865568459957671E-4</v>
      </c>
      <c r="HZ95" s="40">
        <v>1.0222149167871907E-3</v>
      </c>
      <c r="IA95" s="40">
        <v>2.1623981705876119E-4</v>
      </c>
      <c r="IB95" s="40">
        <v>2.5414632766559901E-3</v>
      </c>
      <c r="IC95" s="40">
        <v>2.0269623791858708E-4</v>
      </c>
      <c r="ID95" s="40">
        <v>1.8758488186645415E-2</v>
      </c>
      <c r="IE95" s="40">
        <v>6.9769051862838814E-5</v>
      </c>
      <c r="IF95" s="40">
        <v>5.095819800752659E-4</v>
      </c>
      <c r="IG95" s="40">
        <v>4.2898125712544761E-4</v>
      </c>
      <c r="IH95" s="40">
        <v>2.9145239793896855E-4</v>
      </c>
      <c r="II95" s="40">
        <v>6.3214060343233308E-4</v>
      </c>
      <c r="IJ95" s="40">
        <v>1.7960433204685059E-3</v>
      </c>
      <c r="IK95" s="40">
        <v>2.9726220237378718E-4</v>
      </c>
      <c r="IL95" s="40">
        <v>3.4901853514663287E-5</v>
      </c>
      <c r="IM95" s="40">
        <v>6.5507414178904964E-4</v>
      </c>
      <c r="IN95" s="40">
        <v>1.0657375314393118</v>
      </c>
      <c r="IO95" s="40">
        <v>0.93622922147542853</v>
      </c>
    </row>
    <row r="96" spans="2:249" x14ac:dyDescent="0.15">
      <c r="B96" s="155" t="s">
        <v>122</v>
      </c>
      <c r="C96" s="41" t="s">
        <v>195</v>
      </c>
      <c r="D96" s="41">
        <v>0</v>
      </c>
      <c r="E96" s="41">
        <v>0</v>
      </c>
      <c r="F96" s="40">
        <v>0</v>
      </c>
      <c r="G96" s="40">
        <v>1</v>
      </c>
      <c r="H96" s="40">
        <v>0.7908057958243474</v>
      </c>
      <c r="I96" s="40">
        <v>0.34240679760993742</v>
      </c>
      <c r="J96" s="40">
        <v>4.0685721279998133E-3</v>
      </c>
      <c r="K96" s="54">
        <v>5.1913518694586804E-2</v>
      </c>
      <c r="L96" s="40">
        <v>5.1913518694586804E-2</v>
      </c>
      <c r="U96" s="161" t="s">
        <v>882</v>
      </c>
      <c r="V96" s="181">
        <f>概要表【係数】!E205</f>
        <v>0.10456636533917782</v>
      </c>
      <c r="W96" s="181">
        <f>概要表【係数】!F205</f>
        <v>6.2605564348409526E-2</v>
      </c>
      <c r="X96" s="181">
        <f>概要表【係数】!G205</f>
        <v>3.2999106761798007E-2</v>
      </c>
      <c r="Y96" s="181">
        <f>概要表【係数】!H205</f>
        <v>9.9222865687754736E-9</v>
      </c>
      <c r="Z96" s="181">
        <f>概要表【係数】!I205</f>
        <v>8.8638808494631582E-9</v>
      </c>
      <c r="AB96" s="155" t="s">
        <v>122</v>
      </c>
      <c r="AC96" s="40" t="s">
        <v>195</v>
      </c>
      <c r="AD96" s="40">
        <v>0</v>
      </c>
      <c r="AE96" s="40">
        <v>0</v>
      </c>
      <c r="AF96" s="40">
        <v>0</v>
      </c>
      <c r="AG96" s="40">
        <v>0</v>
      </c>
      <c r="AH96" s="40">
        <v>0</v>
      </c>
      <c r="AI96" s="40">
        <v>0</v>
      </c>
      <c r="AJ96" s="40">
        <v>0</v>
      </c>
      <c r="AK96" s="40">
        <v>0</v>
      </c>
      <c r="AL96" s="40">
        <v>0</v>
      </c>
      <c r="AM96" s="40">
        <v>0</v>
      </c>
      <c r="AN96" s="40">
        <v>0</v>
      </c>
      <c r="AO96" s="40">
        <v>0</v>
      </c>
      <c r="AP96" s="40">
        <v>0</v>
      </c>
      <c r="AQ96" s="40">
        <v>0</v>
      </c>
      <c r="AR96" s="40">
        <v>0</v>
      </c>
      <c r="AS96" s="40">
        <v>0</v>
      </c>
      <c r="AT96" s="40">
        <v>0</v>
      </c>
      <c r="AU96" s="40">
        <v>0</v>
      </c>
      <c r="AV96" s="40">
        <v>0</v>
      </c>
      <c r="AW96" s="40">
        <v>0</v>
      </c>
      <c r="AX96" s="40">
        <v>0</v>
      </c>
      <c r="AY96" s="40">
        <v>0</v>
      </c>
      <c r="AZ96" s="40">
        <v>0</v>
      </c>
      <c r="BA96" s="40">
        <v>0</v>
      </c>
      <c r="BB96" s="40">
        <v>0</v>
      </c>
      <c r="BC96" s="40">
        <v>0</v>
      </c>
      <c r="BD96" s="40">
        <v>0</v>
      </c>
      <c r="BE96" s="40">
        <v>0</v>
      </c>
      <c r="BF96" s="40">
        <v>0</v>
      </c>
      <c r="BG96" s="40">
        <v>0</v>
      </c>
      <c r="BH96" s="40">
        <v>0</v>
      </c>
      <c r="BI96" s="40">
        <v>0</v>
      </c>
      <c r="BJ96" s="40">
        <v>0</v>
      </c>
      <c r="BK96" s="40">
        <v>0</v>
      </c>
      <c r="BL96" s="40">
        <v>0</v>
      </c>
      <c r="BM96" s="40">
        <v>0</v>
      </c>
      <c r="BN96" s="40">
        <v>0</v>
      </c>
      <c r="BO96" s="40">
        <v>0</v>
      </c>
      <c r="BP96" s="40">
        <v>0</v>
      </c>
      <c r="BQ96" s="40">
        <v>0</v>
      </c>
      <c r="BR96" s="40">
        <v>0</v>
      </c>
      <c r="BS96" s="40">
        <v>0</v>
      </c>
      <c r="BT96" s="40">
        <v>0</v>
      </c>
      <c r="BU96" s="40">
        <v>0</v>
      </c>
      <c r="BV96" s="40">
        <v>0</v>
      </c>
      <c r="BW96" s="40">
        <v>0</v>
      </c>
      <c r="BX96" s="40">
        <v>0</v>
      </c>
      <c r="BY96" s="40">
        <v>0</v>
      </c>
      <c r="BZ96" s="40">
        <v>0</v>
      </c>
      <c r="CA96" s="40">
        <v>0</v>
      </c>
      <c r="CB96" s="40">
        <v>0</v>
      </c>
      <c r="CC96" s="40">
        <v>0</v>
      </c>
      <c r="CD96" s="40">
        <v>0</v>
      </c>
      <c r="CE96" s="40">
        <v>0</v>
      </c>
      <c r="CF96" s="40">
        <v>0</v>
      </c>
      <c r="CG96" s="40">
        <v>0</v>
      </c>
      <c r="CH96" s="40">
        <v>0</v>
      </c>
      <c r="CI96" s="40">
        <v>0</v>
      </c>
      <c r="CJ96" s="40">
        <v>0</v>
      </c>
      <c r="CK96" s="40">
        <v>0</v>
      </c>
      <c r="CL96" s="40">
        <v>0</v>
      </c>
      <c r="CM96" s="40">
        <v>0</v>
      </c>
      <c r="CN96" s="40">
        <v>0</v>
      </c>
      <c r="CO96" s="40">
        <v>0</v>
      </c>
      <c r="CP96" s="40">
        <v>0</v>
      </c>
      <c r="CQ96" s="40">
        <v>0</v>
      </c>
      <c r="CR96" s="40">
        <v>0</v>
      </c>
      <c r="CS96" s="40">
        <v>0</v>
      </c>
      <c r="CT96" s="40">
        <v>0</v>
      </c>
      <c r="CU96" s="40">
        <v>0</v>
      </c>
      <c r="CV96" s="40">
        <v>0</v>
      </c>
      <c r="CW96" s="40">
        <v>0</v>
      </c>
      <c r="CX96" s="40">
        <v>0</v>
      </c>
      <c r="CY96" s="40">
        <v>0</v>
      </c>
      <c r="CZ96" s="40">
        <v>0</v>
      </c>
      <c r="DA96" s="40">
        <v>0</v>
      </c>
      <c r="DB96" s="40">
        <v>0</v>
      </c>
      <c r="DC96" s="40">
        <v>0</v>
      </c>
      <c r="DD96" s="40">
        <v>0</v>
      </c>
      <c r="DE96" s="40">
        <v>0</v>
      </c>
      <c r="DF96" s="40">
        <v>0</v>
      </c>
      <c r="DG96" s="40">
        <v>0</v>
      </c>
      <c r="DH96" s="40">
        <v>0</v>
      </c>
      <c r="DI96" s="40">
        <v>0</v>
      </c>
      <c r="DJ96" s="40">
        <v>0</v>
      </c>
      <c r="DK96" s="40">
        <v>0</v>
      </c>
      <c r="DL96" s="40">
        <v>0</v>
      </c>
      <c r="DM96" s="40">
        <v>0</v>
      </c>
      <c r="DN96" s="40">
        <v>0</v>
      </c>
      <c r="DO96" s="40">
        <v>0</v>
      </c>
      <c r="DP96" s="40">
        <v>0</v>
      </c>
      <c r="DQ96" s="40">
        <v>0</v>
      </c>
      <c r="DR96" s="40">
        <v>0</v>
      </c>
      <c r="DS96" s="40">
        <v>0</v>
      </c>
      <c r="DT96" s="40">
        <v>0</v>
      </c>
      <c r="DU96" s="40">
        <v>0</v>
      </c>
      <c r="DV96" s="40">
        <v>0</v>
      </c>
      <c r="DW96" s="40">
        <v>0</v>
      </c>
      <c r="DX96" s="40">
        <v>0</v>
      </c>
      <c r="DY96" s="40">
        <v>0</v>
      </c>
      <c r="DZ96" s="40">
        <v>0</v>
      </c>
      <c r="EA96" s="40">
        <v>0</v>
      </c>
      <c r="EB96" s="40">
        <v>0</v>
      </c>
      <c r="EC96" s="40">
        <v>0</v>
      </c>
      <c r="ED96" s="40">
        <v>0</v>
      </c>
      <c r="EE96" s="40">
        <v>0</v>
      </c>
      <c r="EF96" s="40">
        <v>0.24413690158865553</v>
      </c>
      <c r="EG96" s="40">
        <v>9.0068034061085913E-4</v>
      </c>
      <c r="EI96" s="155" t="s">
        <v>122</v>
      </c>
      <c r="EJ96" s="40" t="s">
        <v>195</v>
      </c>
      <c r="EK96" s="54">
        <v>9.2594026745782725E-4</v>
      </c>
      <c r="EL96" s="40">
        <v>1.2195511655720353E-4</v>
      </c>
      <c r="EM96" s="40">
        <v>2.9602941269627923E-4</v>
      </c>
      <c r="EN96" s="40">
        <v>8.1914967368151945E-4</v>
      </c>
      <c r="EO96" s="40">
        <v>1.5245165314658358E-3</v>
      </c>
      <c r="EP96" s="40">
        <v>0</v>
      </c>
      <c r="EQ96" s="40">
        <v>1.3392161270557445E-3</v>
      </c>
      <c r="ER96" s="40">
        <v>7.9879323798773489E-4</v>
      </c>
      <c r="ES96" s="40">
        <v>0</v>
      </c>
      <c r="ET96" s="40">
        <v>0</v>
      </c>
      <c r="EU96" s="40">
        <v>0</v>
      </c>
      <c r="EV96" s="40">
        <v>3.6927340749196534E-4</v>
      </c>
      <c r="EW96" s="40">
        <v>5.5570051576431473E-4</v>
      </c>
      <c r="EX96" s="40">
        <v>1.0370868396699167E-3</v>
      </c>
      <c r="EY96" s="40">
        <v>3.3674650020014814E-4</v>
      </c>
      <c r="EZ96" s="40">
        <v>0</v>
      </c>
      <c r="FA96" s="40">
        <v>4.5927489529877768E-4</v>
      </c>
      <c r="FB96" s="40">
        <v>3.8860409018188694E-4</v>
      </c>
      <c r="FC96" s="40">
        <v>0</v>
      </c>
      <c r="FD96" s="40">
        <v>5.2490820173873697E-4</v>
      </c>
      <c r="FE96" s="40">
        <v>0</v>
      </c>
      <c r="FF96" s="40">
        <v>0</v>
      </c>
      <c r="FG96" s="40">
        <v>0</v>
      </c>
      <c r="FH96" s="40">
        <v>0</v>
      </c>
      <c r="FI96" s="40">
        <v>3.9147038019702593E-4</v>
      </c>
      <c r="FJ96" s="40">
        <v>2.4182926885576623E-4</v>
      </c>
      <c r="FK96" s="40">
        <v>0</v>
      </c>
      <c r="FL96" s="40">
        <v>0</v>
      </c>
      <c r="FM96" s="40">
        <v>2.8820281679021694E-4</v>
      </c>
      <c r="FN96" s="40">
        <v>8.7300379449534193E-4</v>
      </c>
      <c r="FO96" s="40">
        <v>7.1935099437484484E-4</v>
      </c>
      <c r="FP96" s="40">
        <v>0</v>
      </c>
      <c r="FQ96" s="40">
        <v>1.7499459084097744E-3</v>
      </c>
      <c r="FR96" s="40">
        <v>1.0074606288301206E-4</v>
      </c>
      <c r="FS96" s="40">
        <v>1.8633157617731523E-3</v>
      </c>
      <c r="FT96" s="40">
        <v>0</v>
      </c>
      <c r="FU96" s="40">
        <v>3.0733308295549346E-4</v>
      </c>
      <c r="FV96" s="40">
        <v>2.0418305319805942E-3</v>
      </c>
      <c r="FW96" s="40">
        <v>9.842518371486191E-4</v>
      </c>
      <c r="FX96" s="40">
        <v>0</v>
      </c>
      <c r="FY96" s="40">
        <v>6.2009049727632028E-4</v>
      </c>
      <c r="FZ96" s="40">
        <v>4.6009680976698573E-4</v>
      </c>
      <c r="GA96" s="40">
        <v>7.7206436894119426E-4</v>
      </c>
      <c r="GB96" s="40">
        <v>1.1456985692637799E-3</v>
      </c>
      <c r="GC96" s="40">
        <v>9.4218137717940018E-4</v>
      </c>
      <c r="GD96" s="40">
        <v>4.2139322742363287E-4</v>
      </c>
      <c r="GE96" s="40">
        <v>0</v>
      </c>
      <c r="GF96" s="40">
        <v>1.8503320968569944E-4</v>
      </c>
      <c r="GG96" s="40">
        <v>3.5208595061477096E-4</v>
      </c>
      <c r="GH96" s="40">
        <v>0</v>
      </c>
      <c r="GI96" s="40">
        <v>1.6286089882917019E-4</v>
      </c>
      <c r="GJ96" s="40">
        <v>9.2997787432283344E-4</v>
      </c>
      <c r="GK96" s="40">
        <v>2.6023107181582568E-4</v>
      </c>
      <c r="GL96" s="40">
        <v>2.7565923250817193E-4</v>
      </c>
      <c r="GM96" s="40">
        <v>1.1971603602499438E-4</v>
      </c>
      <c r="GN96" s="40">
        <v>1.8904052435651973E-4</v>
      </c>
      <c r="GO96" s="40">
        <v>1.4627032012738708E-4</v>
      </c>
      <c r="GP96" s="40">
        <v>2.5955377537255839E-3</v>
      </c>
      <c r="GQ96" s="40">
        <v>1.6988741730678927E-3</v>
      </c>
      <c r="GR96" s="40">
        <v>4.2817466418571931E-4</v>
      </c>
      <c r="GS96" s="40">
        <v>6.3013079164702496E-4</v>
      </c>
      <c r="GT96" s="40">
        <v>2.6208348978726714E-3</v>
      </c>
      <c r="GU96" s="40">
        <v>3.0166316505392744E-3</v>
      </c>
      <c r="GV96" s="40">
        <v>9.9434326953763198E-4</v>
      </c>
      <c r="GW96" s="40">
        <v>1.5120336458548463E-3</v>
      </c>
      <c r="GX96" s="40">
        <v>5.4025634897656208E-4</v>
      </c>
      <c r="GY96" s="40">
        <v>3.6190647034996259E-4</v>
      </c>
      <c r="GZ96" s="40">
        <v>1.6523241166774539E-3</v>
      </c>
      <c r="HA96" s="40">
        <v>2.9952056071178078E-3</v>
      </c>
      <c r="HB96" s="40">
        <v>1.1728332470669052E-3</v>
      </c>
      <c r="HC96" s="40">
        <v>8.160265890456563E-4</v>
      </c>
      <c r="HD96" s="40">
        <v>1.5765374841440808E-3</v>
      </c>
      <c r="HE96" s="40">
        <v>3.1577354037021736E-4</v>
      </c>
      <c r="HF96" s="40">
        <v>8.4177218965679319E-5</v>
      </c>
      <c r="HG96" s="40">
        <v>1.2547282025354583E-3</v>
      </c>
      <c r="HH96" s="40">
        <v>2.0098332405123825E-3</v>
      </c>
      <c r="HI96" s="40">
        <v>3.3422142545249116E-4</v>
      </c>
      <c r="HJ96" s="40">
        <v>2.3830669793611964E-3</v>
      </c>
      <c r="HK96" s="40">
        <v>0</v>
      </c>
      <c r="HL96" s="40">
        <v>3.1280371185062663E-4</v>
      </c>
      <c r="HM96" s="40">
        <v>6.5143799784099748E-4</v>
      </c>
      <c r="HN96" s="40">
        <v>1.7627312490625672E-3</v>
      </c>
      <c r="HO96" s="40">
        <v>2.796837186345635E-4</v>
      </c>
      <c r="HP96" s="40">
        <v>4.8691211366469668E-4</v>
      </c>
      <c r="HQ96" s="40">
        <v>1.4624250914401782E-3</v>
      </c>
      <c r="HR96" s="40">
        <v>2.2644518566393857E-4</v>
      </c>
      <c r="HS96" s="40">
        <v>5.851076706681282E-4</v>
      </c>
      <c r="HT96" s="40">
        <v>4.557776310135366E-4</v>
      </c>
      <c r="HU96" s="40">
        <v>1.0001843354561639</v>
      </c>
      <c r="HV96" s="40">
        <v>1.8447289014822527E-3</v>
      </c>
      <c r="HW96" s="40">
        <v>1.3383135349147866E-3</v>
      </c>
      <c r="HX96" s="40">
        <v>3.9414683286079683E-4</v>
      </c>
      <c r="HY96" s="40">
        <v>2.215221534778961E-3</v>
      </c>
      <c r="HZ96" s="40">
        <v>2.4340046949991021E-3</v>
      </c>
      <c r="IA96" s="40">
        <v>6.8911711343493511E-4</v>
      </c>
      <c r="IB96" s="40">
        <v>7.901362200315045E-4</v>
      </c>
      <c r="IC96" s="40">
        <v>1.070835626078703E-3</v>
      </c>
      <c r="ID96" s="40">
        <v>4.5411743891890434E-4</v>
      </c>
      <c r="IE96" s="40">
        <v>4.8253429552518322E-4</v>
      </c>
      <c r="IF96" s="40">
        <v>3.6046066151044609E-4</v>
      </c>
      <c r="IG96" s="40">
        <v>5.2162890098401483E-4</v>
      </c>
      <c r="IH96" s="40">
        <v>4.3081976746948573E-4</v>
      </c>
      <c r="II96" s="40">
        <v>1.2219571532962887E-3</v>
      </c>
      <c r="IJ96" s="40">
        <v>2.9954000187508987E-4</v>
      </c>
      <c r="IK96" s="40">
        <v>1.0354752382084793E-3</v>
      </c>
      <c r="IL96" s="40">
        <v>2.3705198682694463E-4</v>
      </c>
      <c r="IM96" s="40">
        <v>0.24431722777335224</v>
      </c>
      <c r="IN96" s="40">
        <v>1.3215793040448061</v>
      </c>
      <c r="IO96" s="40">
        <v>1.1609811294464722</v>
      </c>
    </row>
    <row r="97" spans="2:249" x14ac:dyDescent="0.15">
      <c r="B97" s="163" t="s">
        <v>123</v>
      </c>
      <c r="C97" s="62" t="s">
        <v>196</v>
      </c>
      <c r="D97" s="62">
        <v>0</v>
      </c>
      <c r="E97" s="62">
        <v>1.2386003725709921E-5</v>
      </c>
      <c r="F97" s="61">
        <v>0.61552005689774947</v>
      </c>
      <c r="G97" s="61">
        <v>0.38447994310225053</v>
      </c>
      <c r="H97" s="61">
        <v>0.82165693912249083</v>
      </c>
      <c r="I97" s="61">
        <v>0.59986487172329794</v>
      </c>
      <c r="J97" s="61">
        <v>3.869549503773221E-2</v>
      </c>
      <c r="K97" s="73">
        <v>0.10048976070241328</v>
      </c>
      <c r="L97" s="61">
        <v>0.10003298906285685</v>
      </c>
      <c r="AB97" s="163" t="s">
        <v>123</v>
      </c>
      <c r="AC97" s="61" t="s">
        <v>196</v>
      </c>
      <c r="AD97" s="61">
        <v>0</v>
      </c>
      <c r="AE97" s="61">
        <v>0</v>
      </c>
      <c r="AF97" s="61">
        <v>8.2429501084598704E-4</v>
      </c>
      <c r="AG97" s="61">
        <v>0</v>
      </c>
      <c r="AH97" s="61">
        <v>0</v>
      </c>
      <c r="AI97" s="61">
        <v>0</v>
      </c>
      <c r="AJ97" s="61">
        <v>0</v>
      </c>
      <c r="AK97" s="61">
        <v>3.1525006337594614E-4</v>
      </c>
      <c r="AL97" s="61">
        <v>0</v>
      </c>
      <c r="AM97" s="61">
        <v>0</v>
      </c>
      <c r="AN97" s="61">
        <v>0</v>
      </c>
      <c r="AO97" s="61">
        <v>0</v>
      </c>
      <c r="AP97" s="61">
        <v>0</v>
      </c>
      <c r="AQ97" s="61">
        <v>8.1300813008130081E-5</v>
      </c>
      <c r="AR97" s="61">
        <v>2.3130593053238282E-4</v>
      </c>
      <c r="AS97" s="61">
        <v>0</v>
      </c>
      <c r="AT97" s="61">
        <v>7.8740157480314957E-5</v>
      </c>
      <c r="AU97" s="61">
        <v>1.4398848092152627E-5</v>
      </c>
      <c r="AV97" s="61">
        <v>0</v>
      </c>
      <c r="AW97" s="61">
        <v>1.8867924528301886E-4</v>
      </c>
      <c r="AX97" s="61">
        <v>0</v>
      </c>
      <c r="AY97" s="61">
        <v>0</v>
      </c>
      <c r="AZ97" s="61">
        <v>0</v>
      </c>
      <c r="BA97" s="61">
        <v>0</v>
      </c>
      <c r="BB97" s="61">
        <v>2.9632436528988253E-4</v>
      </c>
      <c r="BC97" s="61">
        <v>3.7566437896692295E-4</v>
      </c>
      <c r="BD97" s="61">
        <v>0</v>
      </c>
      <c r="BE97" s="61">
        <v>0</v>
      </c>
      <c r="BF97" s="61">
        <v>1.4279758182197207E-4</v>
      </c>
      <c r="BG97" s="61">
        <v>8.4388185654008435E-5</v>
      </c>
      <c r="BH97" s="61">
        <v>0</v>
      </c>
      <c r="BI97" s="61">
        <v>0</v>
      </c>
      <c r="BJ97" s="61">
        <v>2.1633315305570581E-4</v>
      </c>
      <c r="BK97" s="61">
        <v>0</v>
      </c>
      <c r="BL97" s="61">
        <v>2.2831050228310504E-4</v>
      </c>
      <c r="BM97" s="61">
        <v>0</v>
      </c>
      <c r="BN97" s="61">
        <v>4.3321299638989172E-5</v>
      </c>
      <c r="BO97" s="61">
        <v>5.5084745762711863E-4</v>
      </c>
      <c r="BP97" s="61">
        <v>0</v>
      </c>
      <c r="BQ97" s="61">
        <v>0</v>
      </c>
      <c r="BR97" s="61">
        <v>8.0039404014283963E-6</v>
      </c>
      <c r="BS97" s="61">
        <v>7.6798269334775546E-4</v>
      </c>
      <c r="BT97" s="61">
        <v>2.1651964715316762E-4</v>
      </c>
      <c r="BU97" s="61">
        <v>4.3462834841227608E-4</v>
      </c>
      <c r="BV97" s="61">
        <v>3.8341199554542085E-4</v>
      </c>
      <c r="BW97" s="61">
        <v>3.9252570855279658E-4</v>
      </c>
      <c r="BX97" s="61">
        <v>0</v>
      </c>
      <c r="BY97" s="61">
        <v>1.6507633587786259E-3</v>
      </c>
      <c r="BZ97" s="61">
        <v>1.1360123647604328E-3</v>
      </c>
      <c r="CA97" s="61">
        <v>0</v>
      </c>
      <c r="CB97" s="61">
        <v>7.8512396694214873E-4</v>
      </c>
      <c r="CC97" s="61">
        <v>6.4018350536961736E-4</v>
      </c>
      <c r="CD97" s="61">
        <v>2.9032258064516127E-3</v>
      </c>
      <c r="CE97" s="61">
        <v>3.1055900621118014E-4</v>
      </c>
      <c r="CF97" s="61">
        <v>1.1499818423919622E-4</v>
      </c>
      <c r="CG97" s="61">
        <v>1.9038036143519959E-4</v>
      </c>
      <c r="CH97" s="61">
        <v>2.3874677161480752E-4</v>
      </c>
      <c r="CI97" s="61">
        <v>4.6266251683111493E-4</v>
      </c>
      <c r="CJ97" s="61">
        <v>7.4484670015589817E-5</v>
      </c>
      <c r="CK97" s="61">
        <v>6.3871146903637881E-5</v>
      </c>
      <c r="CL97" s="61">
        <v>3.060183611016661E-5</v>
      </c>
      <c r="CM97" s="61">
        <v>2.1287294669795507E-4</v>
      </c>
      <c r="CN97" s="61">
        <v>2.6034712950600804E-5</v>
      </c>
      <c r="CO97" s="61">
        <v>1.51986427258589E-4</v>
      </c>
      <c r="CP97" s="61">
        <v>1.5249433106575964E-4</v>
      </c>
      <c r="CQ97" s="61">
        <v>4.8261396781699599E-4</v>
      </c>
      <c r="CR97" s="61">
        <v>4.2569081404032858E-4</v>
      </c>
      <c r="CS97" s="61">
        <v>1.0931581723162487E-4</v>
      </c>
      <c r="CT97" s="61">
        <v>1.5273355280911004E-4</v>
      </c>
      <c r="CU97" s="61">
        <v>2.2068285150553314E-4</v>
      </c>
      <c r="CV97" s="61">
        <v>2.276013914040413E-4</v>
      </c>
      <c r="CW97" s="61">
        <v>5.7463493780421853E-6</v>
      </c>
      <c r="CX97" s="61">
        <v>7.8390384112882152E-7</v>
      </c>
      <c r="CY97" s="61">
        <v>0</v>
      </c>
      <c r="CZ97" s="61">
        <v>7.1269849728231912E-3</v>
      </c>
      <c r="DA97" s="61">
        <v>2.8443687460080904E-4</v>
      </c>
      <c r="DB97" s="61">
        <v>3.0540208717004297E-4</v>
      </c>
      <c r="DC97" s="61">
        <v>6.6210670314637487E-5</v>
      </c>
      <c r="DD97" s="61">
        <v>0</v>
      </c>
      <c r="DE97" s="61">
        <v>5.8252427184466013E-4</v>
      </c>
      <c r="DF97" s="61">
        <v>3.1794871794871797E-4</v>
      </c>
      <c r="DG97" s="61">
        <v>2.6499065738066926E-4</v>
      </c>
      <c r="DH97" s="61">
        <v>2.434694395130611E-4</v>
      </c>
      <c r="DI97" s="61">
        <v>5.6653386454183271E-3</v>
      </c>
      <c r="DJ97" s="61">
        <v>1.196323640198885E-3</v>
      </c>
      <c r="DK97" s="61">
        <v>4.0545828034823442E-3</v>
      </c>
      <c r="DL97" s="61">
        <v>6.9098143236074267E-3</v>
      </c>
      <c r="DM97" s="61">
        <v>1.7978173463526709E-3</v>
      </c>
      <c r="DN97" s="61">
        <v>1.1903933709002929E-4</v>
      </c>
      <c r="DO97" s="61">
        <v>1.776334153830538E-6</v>
      </c>
      <c r="DP97" s="61">
        <v>3.7815475605236689E-7</v>
      </c>
      <c r="DQ97" s="61">
        <v>1.0997477717131248E-4</v>
      </c>
      <c r="DR97" s="61">
        <v>0</v>
      </c>
      <c r="DS97" s="61">
        <v>1.3990792691699036E-4</v>
      </c>
      <c r="DT97" s="61">
        <v>1.9162427705386387E-5</v>
      </c>
      <c r="DU97" s="61">
        <v>0</v>
      </c>
      <c r="DV97" s="61">
        <v>4.0296231757786975E-4</v>
      </c>
      <c r="DW97" s="61">
        <v>1.0374149659863946E-3</v>
      </c>
      <c r="DX97" s="61">
        <v>1.6507098052162431E-6</v>
      </c>
      <c r="DY97" s="61">
        <v>6.4155623170432754E-4</v>
      </c>
      <c r="DZ97" s="61">
        <v>2.2762345679012345E-4</v>
      </c>
      <c r="EA97" s="61">
        <v>4.258812533942938E-4</v>
      </c>
      <c r="EB97" s="61">
        <v>1.0009878169245966E-3</v>
      </c>
      <c r="EC97" s="61">
        <v>2.3200576833354539E-4</v>
      </c>
      <c r="ED97" s="61">
        <v>5.1327433628318585E-4</v>
      </c>
      <c r="EE97" s="61">
        <v>0</v>
      </c>
      <c r="EF97" s="61">
        <v>1.5673312719906174E-4</v>
      </c>
      <c r="EG97" s="61">
        <v>3.3022244809334701E-4</v>
      </c>
      <c r="EI97" s="163" t="s">
        <v>123</v>
      </c>
      <c r="EJ97" s="61" t="s">
        <v>196</v>
      </c>
      <c r="EK97" s="73">
        <v>2.4248517723236947E-5</v>
      </c>
      <c r="EL97" s="61">
        <v>1.9297938378746396E-5</v>
      </c>
      <c r="EM97" s="61">
        <v>3.311339414191501E-4</v>
      </c>
      <c r="EN97" s="61">
        <v>8.9619180485154508E-6</v>
      </c>
      <c r="EO97" s="61">
        <v>1.5144964786614802E-5</v>
      </c>
      <c r="EP97" s="61">
        <v>0</v>
      </c>
      <c r="EQ97" s="61">
        <v>5.1164707235527127E-5</v>
      </c>
      <c r="ER97" s="61">
        <v>1.3930259062666412E-4</v>
      </c>
      <c r="ES97" s="61">
        <v>0</v>
      </c>
      <c r="ET97" s="61">
        <v>0</v>
      </c>
      <c r="EU97" s="61">
        <v>0</v>
      </c>
      <c r="EV97" s="61">
        <v>1.55624145886078E-5</v>
      </c>
      <c r="EW97" s="61">
        <v>1.7112904573120989E-5</v>
      </c>
      <c r="EX97" s="61">
        <v>4.5894405399959335E-5</v>
      </c>
      <c r="EY97" s="61">
        <v>1.0488890362790581E-4</v>
      </c>
      <c r="EZ97" s="61">
        <v>0</v>
      </c>
      <c r="FA97" s="61">
        <v>4.4203982791161783E-5</v>
      </c>
      <c r="FB97" s="61">
        <v>2.2998624602086017E-5</v>
      </c>
      <c r="FC97" s="61">
        <v>0</v>
      </c>
      <c r="FD97" s="61">
        <v>1.0801354003808704E-4</v>
      </c>
      <c r="FE97" s="61">
        <v>0</v>
      </c>
      <c r="FF97" s="61">
        <v>0</v>
      </c>
      <c r="FG97" s="61">
        <v>0</v>
      </c>
      <c r="FH97" s="61">
        <v>0</v>
      </c>
      <c r="FI97" s="61">
        <v>1.3227766659950217E-4</v>
      </c>
      <c r="FJ97" s="61">
        <v>1.5983270827703571E-4</v>
      </c>
      <c r="FK97" s="61">
        <v>0</v>
      </c>
      <c r="FL97" s="61">
        <v>0</v>
      </c>
      <c r="FM97" s="61">
        <v>7.0356343100638207E-5</v>
      </c>
      <c r="FN97" s="61">
        <v>4.6198113301487875E-5</v>
      </c>
      <c r="FO97" s="61">
        <v>1.6271457837943983E-5</v>
      </c>
      <c r="FP97" s="61">
        <v>0</v>
      </c>
      <c r="FQ97" s="61">
        <v>1.117693243579122E-4</v>
      </c>
      <c r="FR97" s="61">
        <v>1.9160647131410666E-5</v>
      </c>
      <c r="FS97" s="61">
        <v>1.1014464395962648E-4</v>
      </c>
      <c r="FT97" s="61">
        <v>0</v>
      </c>
      <c r="FU97" s="61">
        <v>2.6158154971022356E-5</v>
      </c>
      <c r="FV97" s="61">
        <v>2.3987444436456029E-4</v>
      </c>
      <c r="FW97" s="61">
        <v>1.4219709160011054E-5</v>
      </c>
      <c r="FX97" s="61">
        <v>0</v>
      </c>
      <c r="FY97" s="61">
        <v>1.6348550335877086E-5</v>
      </c>
      <c r="FZ97" s="61">
        <v>3.1241218137667386E-4</v>
      </c>
      <c r="GA97" s="61">
        <v>9.8405343136054866E-5</v>
      </c>
      <c r="GB97" s="61">
        <v>1.8346951804040817E-4</v>
      </c>
      <c r="GC97" s="61">
        <v>1.6329389469299128E-4</v>
      </c>
      <c r="GD97" s="61">
        <v>1.6720716927048351E-4</v>
      </c>
      <c r="GE97" s="61">
        <v>0</v>
      </c>
      <c r="GF97" s="61">
        <v>6.5239037386301767E-4</v>
      </c>
      <c r="GG97" s="61">
        <v>4.5232610873153573E-4</v>
      </c>
      <c r="GH97" s="61">
        <v>0</v>
      </c>
      <c r="GI97" s="61">
        <v>3.1553897452659362E-4</v>
      </c>
      <c r="GJ97" s="61">
        <v>2.5881634143671959E-4</v>
      </c>
      <c r="GK97" s="61">
        <v>1.1355005028352175E-3</v>
      </c>
      <c r="GL97" s="61">
        <v>1.3705796991853785E-4</v>
      </c>
      <c r="GM97" s="61">
        <v>7.2175854031074653E-5</v>
      </c>
      <c r="GN97" s="61">
        <v>1.0221083233245159E-4</v>
      </c>
      <c r="GO97" s="61">
        <v>1.1600695055542955E-4</v>
      </c>
      <c r="GP97" s="61">
        <v>2.0040949996848268E-4</v>
      </c>
      <c r="GQ97" s="61">
        <v>4.6927110791036637E-5</v>
      </c>
      <c r="GR97" s="61">
        <v>4.3886010589845583E-5</v>
      </c>
      <c r="GS97" s="61">
        <v>4.1701442335802426E-5</v>
      </c>
      <c r="GT97" s="61">
        <v>1.0356993935098046E-4</v>
      </c>
      <c r="GU97" s="61">
        <v>3.0914422829876122E-5</v>
      </c>
      <c r="GV97" s="61">
        <v>8.6113111511667488E-5</v>
      </c>
      <c r="GW97" s="61">
        <v>7.7784150089463291E-5</v>
      </c>
      <c r="GX97" s="61">
        <v>2.088440130101339E-4</v>
      </c>
      <c r="GY97" s="61">
        <v>1.7633868488896784E-4</v>
      </c>
      <c r="GZ97" s="61">
        <v>7.9258593484703784E-5</v>
      </c>
      <c r="HA97" s="61">
        <v>9.7234756066934725E-5</v>
      </c>
      <c r="HB97" s="61">
        <v>1.1407785784823345E-4</v>
      </c>
      <c r="HC97" s="61">
        <v>1.2340115410817214E-4</v>
      </c>
      <c r="HD97" s="61">
        <v>2.4130311482891388E-5</v>
      </c>
      <c r="HE97" s="61">
        <v>1.4072643909958685E-5</v>
      </c>
      <c r="HF97" s="61">
        <v>6.4066641730880198E-6</v>
      </c>
      <c r="HG97" s="61">
        <v>2.762467895693723E-3</v>
      </c>
      <c r="HH97" s="61">
        <v>1.1958471763526434E-4</v>
      </c>
      <c r="HI97" s="61">
        <v>1.4374231477578623E-4</v>
      </c>
      <c r="HJ97" s="61">
        <v>3.7303596219485653E-5</v>
      </c>
      <c r="HK97" s="61">
        <v>0</v>
      </c>
      <c r="HL97" s="61">
        <v>2.4268240394709784E-4</v>
      </c>
      <c r="HM97" s="61">
        <v>1.48775813922582E-4</v>
      </c>
      <c r="HN97" s="61">
        <v>1.2365978110161549E-4</v>
      </c>
      <c r="HO97" s="61">
        <v>1.0551692155990536E-4</v>
      </c>
      <c r="HP97" s="61">
        <v>2.225483968451198E-3</v>
      </c>
      <c r="HQ97" s="61">
        <v>5.2250312449275574E-4</v>
      </c>
      <c r="HR97" s="61">
        <v>1.5896183139199121E-3</v>
      </c>
      <c r="HS97" s="61">
        <v>2.7812599182866055E-3</v>
      </c>
      <c r="HT97" s="61">
        <v>7.230301837938129E-4</v>
      </c>
      <c r="HU97" s="61">
        <v>6.463652925743563E-5</v>
      </c>
      <c r="HV97" s="61">
        <v>1.0000178417276229</v>
      </c>
      <c r="HW97" s="61">
        <v>3.2012242651509005E-5</v>
      </c>
      <c r="HX97" s="61">
        <v>6.0405453428592831E-5</v>
      </c>
      <c r="HY97" s="61">
        <v>2.2344857898944462E-5</v>
      </c>
      <c r="HZ97" s="61">
        <v>8.2508582365364771E-5</v>
      </c>
      <c r="IA97" s="61">
        <v>2.3025937422802971E-5</v>
      </c>
      <c r="IB97" s="61">
        <v>3.4256199622641197E-5</v>
      </c>
      <c r="IC97" s="61">
        <v>1.7264645520199932E-4</v>
      </c>
      <c r="ID97" s="61">
        <v>5.5873968990566357E-4</v>
      </c>
      <c r="IE97" s="61">
        <v>2.0552964782255858E-5</v>
      </c>
      <c r="IF97" s="61">
        <v>2.6972371514998945E-4</v>
      </c>
      <c r="IG97" s="61">
        <v>1.2397411090176285E-4</v>
      </c>
      <c r="IH97" s="61">
        <v>1.9144828217317598E-4</v>
      </c>
      <c r="II97" s="61">
        <v>4.128945766040158E-4</v>
      </c>
      <c r="IJ97" s="61">
        <v>1.119657808521903E-4</v>
      </c>
      <c r="IK97" s="61">
        <v>2.1650211858245189E-4</v>
      </c>
      <c r="IL97" s="61">
        <v>1.5690443205870625E-5</v>
      </c>
      <c r="IM97" s="61">
        <v>1.0888875150611052E-4</v>
      </c>
      <c r="IN97" s="61">
        <v>1.0216181108713593</v>
      </c>
      <c r="IO97" s="61">
        <v>0.89747118814005733</v>
      </c>
    </row>
    <row r="98" spans="2:249" x14ac:dyDescent="0.15">
      <c r="B98" s="155" t="s">
        <v>124</v>
      </c>
      <c r="C98" s="41" t="s">
        <v>197</v>
      </c>
      <c r="D98" s="41">
        <v>0</v>
      </c>
      <c r="E98" s="40">
        <v>0</v>
      </c>
      <c r="F98" s="40">
        <v>0.43517481844839978</v>
      </c>
      <c r="G98" s="120">
        <v>0.56482518155160022</v>
      </c>
      <c r="H98" s="120">
        <v>0.59306547371446294</v>
      </c>
      <c r="I98" s="120">
        <v>0.42614955264292359</v>
      </c>
      <c r="J98" s="40">
        <v>9.8318097608233383E-4</v>
      </c>
      <c r="K98" s="81">
        <v>7.3392275054643366E-2</v>
      </c>
      <c r="L98" s="120">
        <v>7.3392275054643366E-2</v>
      </c>
      <c r="AB98" s="155" t="s">
        <v>124</v>
      </c>
      <c r="AC98" s="40" t="s">
        <v>197</v>
      </c>
      <c r="AD98" s="40">
        <v>0</v>
      </c>
      <c r="AE98" s="40">
        <v>0</v>
      </c>
      <c r="AF98" s="40">
        <v>0</v>
      </c>
      <c r="AG98" s="40">
        <v>0</v>
      </c>
      <c r="AH98" s="40">
        <v>0</v>
      </c>
      <c r="AI98" s="40">
        <v>0</v>
      </c>
      <c r="AJ98" s="40">
        <v>0</v>
      </c>
      <c r="AK98" s="40">
        <v>0</v>
      </c>
      <c r="AL98" s="40">
        <v>0</v>
      </c>
      <c r="AM98" s="40">
        <v>0</v>
      </c>
      <c r="AN98" s="40">
        <v>0</v>
      </c>
      <c r="AO98" s="40">
        <v>0</v>
      </c>
      <c r="AP98" s="40">
        <v>0</v>
      </c>
      <c r="AQ98" s="40">
        <v>0</v>
      </c>
      <c r="AR98" s="40">
        <v>0</v>
      </c>
      <c r="AS98" s="40">
        <v>0</v>
      </c>
      <c r="AT98" s="40">
        <v>0</v>
      </c>
      <c r="AU98" s="40">
        <v>0</v>
      </c>
      <c r="AV98" s="40">
        <v>0</v>
      </c>
      <c r="AW98" s="40">
        <v>0</v>
      </c>
      <c r="AX98" s="40">
        <v>0</v>
      </c>
      <c r="AY98" s="40">
        <v>0</v>
      </c>
      <c r="AZ98" s="40">
        <v>0</v>
      </c>
      <c r="BA98" s="40">
        <v>0</v>
      </c>
      <c r="BB98" s="40">
        <v>0</v>
      </c>
      <c r="BC98" s="40">
        <v>0</v>
      </c>
      <c r="BD98" s="40">
        <v>0</v>
      </c>
      <c r="BE98" s="40">
        <v>0</v>
      </c>
      <c r="BF98" s="40">
        <v>0</v>
      </c>
      <c r="BG98" s="40">
        <v>0</v>
      </c>
      <c r="BH98" s="40">
        <v>0</v>
      </c>
      <c r="BI98" s="40">
        <v>0</v>
      </c>
      <c r="BJ98" s="40">
        <v>0</v>
      </c>
      <c r="BK98" s="40">
        <v>0</v>
      </c>
      <c r="BL98" s="40">
        <v>0</v>
      </c>
      <c r="BM98" s="40">
        <v>0</v>
      </c>
      <c r="BN98" s="40">
        <v>0</v>
      </c>
      <c r="BO98" s="40">
        <v>0</v>
      </c>
      <c r="BP98" s="40">
        <v>0</v>
      </c>
      <c r="BQ98" s="40">
        <v>0</v>
      </c>
      <c r="BR98" s="40">
        <v>0</v>
      </c>
      <c r="BS98" s="40">
        <v>0</v>
      </c>
      <c r="BT98" s="40">
        <v>0</v>
      </c>
      <c r="BU98" s="40">
        <v>0</v>
      </c>
      <c r="BV98" s="40">
        <v>0</v>
      </c>
      <c r="BW98" s="40">
        <v>0</v>
      </c>
      <c r="BX98" s="40">
        <v>0</v>
      </c>
      <c r="BY98" s="40">
        <v>0</v>
      </c>
      <c r="BZ98" s="40">
        <v>0</v>
      </c>
      <c r="CA98" s="40">
        <v>0</v>
      </c>
      <c r="CB98" s="40">
        <v>0</v>
      </c>
      <c r="CC98" s="40">
        <v>0</v>
      </c>
      <c r="CD98" s="40">
        <v>0</v>
      </c>
      <c r="CE98" s="40">
        <v>0</v>
      </c>
      <c r="CF98" s="40">
        <v>0</v>
      </c>
      <c r="CG98" s="40">
        <v>0</v>
      </c>
      <c r="CH98" s="40">
        <v>0</v>
      </c>
      <c r="CI98" s="40">
        <v>0</v>
      </c>
      <c r="CJ98" s="40">
        <v>0</v>
      </c>
      <c r="CK98" s="40">
        <v>0</v>
      </c>
      <c r="CL98" s="40">
        <v>0</v>
      </c>
      <c r="CM98" s="40">
        <v>0</v>
      </c>
      <c r="CN98" s="40">
        <v>0</v>
      </c>
      <c r="CO98" s="40">
        <v>0</v>
      </c>
      <c r="CP98" s="40">
        <v>0</v>
      </c>
      <c r="CQ98" s="40">
        <v>0</v>
      </c>
      <c r="CR98" s="40">
        <v>0</v>
      </c>
      <c r="CS98" s="40">
        <v>0</v>
      </c>
      <c r="CT98" s="40">
        <v>0</v>
      </c>
      <c r="CU98" s="40">
        <v>0</v>
      </c>
      <c r="CV98" s="40">
        <v>0</v>
      </c>
      <c r="CW98" s="40">
        <v>0</v>
      </c>
      <c r="CX98" s="40">
        <v>0</v>
      </c>
      <c r="CY98" s="40">
        <v>0</v>
      </c>
      <c r="CZ98" s="40">
        <v>0</v>
      </c>
      <c r="DA98" s="40">
        <v>0</v>
      </c>
      <c r="DB98" s="40">
        <v>0</v>
      </c>
      <c r="DC98" s="40">
        <v>0</v>
      </c>
      <c r="DD98" s="40">
        <v>0</v>
      </c>
      <c r="DE98" s="40">
        <v>0</v>
      </c>
      <c r="DF98" s="40">
        <v>0</v>
      </c>
      <c r="DG98" s="40">
        <v>0</v>
      </c>
      <c r="DH98" s="40">
        <v>0</v>
      </c>
      <c r="DI98" s="40">
        <v>0</v>
      </c>
      <c r="DJ98" s="40">
        <v>0</v>
      </c>
      <c r="DK98" s="40">
        <v>0</v>
      </c>
      <c r="DL98" s="40">
        <v>0</v>
      </c>
      <c r="DM98" s="40">
        <v>0</v>
      </c>
      <c r="DN98" s="40">
        <v>0</v>
      </c>
      <c r="DO98" s="40">
        <v>0</v>
      </c>
      <c r="DP98" s="40">
        <v>0</v>
      </c>
      <c r="DQ98" s="40">
        <v>0</v>
      </c>
      <c r="DR98" s="40">
        <v>0</v>
      </c>
      <c r="DS98" s="40">
        <v>0</v>
      </c>
      <c r="DT98" s="40">
        <v>0</v>
      </c>
      <c r="DU98" s="40">
        <v>0</v>
      </c>
      <c r="DV98" s="40">
        <v>0</v>
      </c>
      <c r="DW98" s="40">
        <v>0</v>
      </c>
      <c r="DX98" s="40">
        <v>0</v>
      </c>
      <c r="DY98" s="40">
        <v>0</v>
      </c>
      <c r="DZ98" s="40">
        <v>0</v>
      </c>
      <c r="EA98" s="40">
        <v>0</v>
      </c>
      <c r="EB98" s="40">
        <v>0</v>
      </c>
      <c r="EC98" s="40">
        <v>0</v>
      </c>
      <c r="ED98" s="40">
        <v>0</v>
      </c>
      <c r="EE98" s="40">
        <v>0</v>
      </c>
      <c r="EF98" s="40">
        <v>0</v>
      </c>
      <c r="EG98" s="40">
        <v>0</v>
      </c>
      <c r="EI98" s="155" t="s">
        <v>124</v>
      </c>
      <c r="EJ98" s="40" t="s">
        <v>197</v>
      </c>
      <c r="EK98" s="81">
        <v>0</v>
      </c>
      <c r="EL98" s="120">
        <v>0</v>
      </c>
      <c r="EM98" s="120">
        <v>0</v>
      </c>
      <c r="EN98" s="120">
        <v>0</v>
      </c>
      <c r="EO98" s="120">
        <v>0</v>
      </c>
      <c r="EP98" s="120">
        <v>0</v>
      </c>
      <c r="EQ98" s="120">
        <v>0</v>
      </c>
      <c r="ER98" s="120">
        <v>0</v>
      </c>
      <c r="ES98" s="120">
        <v>0</v>
      </c>
      <c r="ET98" s="120">
        <v>0</v>
      </c>
      <c r="EU98" s="120">
        <v>0</v>
      </c>
      <c r="EV98" s="120">
        <v>0</v>
      </c>
      <c r="EW98" s="120">
        <v>0</v>
      </c>
      <c r="EX98" s="120">
        <v>0</v>
      </c>
      <c r="EY98" s="120">
        <v>0</v>
      </c>
      <c r="EZ98" s="120">
        <v>0</v>
      </c>
      <c r="FA98" s="120">
        <v>0</v>
      </c>
      <c r="FB98" s="120">
        <v>0</v>
      </c>
      <c r="FC98" s="120">
        <v>0</v>
      </c>
      <c r="FD98" s="120">
        <v>0</v>
      </c>
      <c r="FE98" s="120">
        <v>0</v>
      </c>
      <c r="FF98" s="120">
        <v>0</v>
      </c>
      <c r="FG98" s="120">
        <v>0</v>
      </c>
      <c r="FH98" s="120">
        <v>0</v>
      </c>
      <c r="FI98" s="120">
        <v>0</v>
      </c>
      <c r="FJ98" s="120">
        <v>0</v>
      </c>
      <c r="FK98" s="120">
        <v>0</v>
      </c>
      <c r="FL98" s="120">
        <v>0</v>
      </c>
      <c r="FM98" s="120">
        <v>0</v>
      </c>
      <c r="FN98" s="120">
        <v>0</v>
      </c>
      <c r="FO98" s="120">
        <v>0</v>
      </c>
      <c r="FP98" s="120">
        <v>0</v>
      </c>
      <c r="FQ98" s="120">
        <v>0</v>
      </c>
      <c r="FR98" s="120">
        <v>0</v>
      </c>
      <c r="FS98" s="120">
        <v>0</v>
      </c>
      <c r="FT98" s="120">
        <v>0</v>
      </c>
      <c r="FU98" s="120">
        <v>0</v>
      </c>
      <c r="FV98" s="120">
        <v>0</v>
      </c>
      <c r="FW98" s="120">
        <v>0</v>
      </c>
      <c r="FX98" s="120">
        <v>0</v>
      </c>
      <c r="FY98" s="120">
        <v>0</v>
      </c>
      <c r="FZ98" s="120">
        <v>0</v>
      </c>
      <c r="GA98" s="120">
        <v>0</v>
      </c>
      <c r="GB98" s="120">
        <v>0</v>
      </c>
      <c r="GC98" s="120">
        <v>0</v>
      </c>
      <c r="GD98" s="120">
        <v>0</v>
      </c>
      <c r="GE98" s="120">
        <v>0</v>
      </c>
      <c r="GF98" s="120">
        <v>0</v>
      </c>
      <c r="GG98" s="120">
        <v>0</v>
      </c>
      <c r="GH98" s="120">
        <v>0</v>
      </c>
      <c r="GI98" s="120">
        <v>0</v>
      </c>
      <c r="GJ98" s="120">
        <v>0</v>
      </c>
      <c r="GK98" s="120">
        <v>0</v>
      </c>
      <c r="GL98" s="120">
        <v>0</v>
      </c>
      <c r="GM98" s="120">
        <v>0</v>
      </c>
      <c r="GN98" s="120">
        <v>0</v>
      </c>
      <c r="GO98" s="120">
        <v>0</v>
      </c>
      <c r="GP98" s="120">
        <v>0</v>
      </c>
      <c r="GQ98" s="120">
        <v>0</v>
      </c>
      <c r="GR98" s="120">
        <v>0</v>
      </c>
      <c r="GS98" s="120">
        <v>0</v>
      </c>
      <c r="GT98" s="120">
        <v>0</v>
      </c>
      <c r="GU98" s="120">
        <v>0</v>
      </c>
      <c r="GV98" s="120">
        <v>0</v>
      </c>
      <c r="GW98" s="120">
        <v>0</v>
      </c>
      <c r="GX98" s="120">
        <v>0</v>
      </c>
      <c r="GY98" s="120">
        <v>0</v>
      </c>
      <c r="GZ98" s="120">
        <v>0</v>
      </c>
      <c r="HA98" s="120">
        <v>0</v>
      </c>
      <c r="HB98" s="120">
        <v>0</v>
      </c>
      <c r="HC98" s="120">
        <v>0</v>
      </c>
      <c r="HD98" s="120">
        <v>0</v>
      </c>
      <c r="HE98" s="120">
        <v>0</v>
      </c>
      <c r="HF98" s="120">
        <v>0</v>
      </c>
      <c r="HG98" s="120">
        <v>0</v>
      </c>
      <c r="HH98" s="120">
        <v>0</v>
      </c>
      <c r="HI98" s="120">
        <v>0</v>
      </c>
      <c r="HJ98" s="120">
        <v>0</v>
      </c>
      <c r="HK98" s="120">
        <v>0</v>
      </c>
      <c r="HL98" s="120">
        <v>0</v>
      </c>
      <c r="HM98" s="120">
        <v>0</v>
      </c>
      <c r="HN98" s="120">
        <v>0</v>
      </c>
      <c r="HO98" s="120">
        <v>0</v>
      </c>
      <c r="HP98" s="120">
        <v>0</v>
      </c>
      <c r="HQ98" s="120">
        <v>0</v>
      </c>
      <c r="HR98" s="120">
        <v>0</v>
      </c>
      <c r="HS98" s="120">
        <v>0</v>
      </c>
      <c r="HT98" s="120">
        <v>0</v>
      </c>
      <c r="HU98" s="120">
        <v>0</v>
      </c>
      <c r="HV98" s="120">
        <v>0</v>
      </c>
      <c r="HW98" s="120">
        <v>1</v>
      </c>
      <c r="HX98" s="120">
        <v>0</v>
      </c>
      <c r="HY98" s="120">
        <v>0</v>
      </c>
      <c r="HZ98" s="120">
        <v>0</v>
      </c>
      <c r="IA98" s="120">
        <v>0</v>
      </c>
      <c r="IB98" s="120">
        <v>0</v>
      </c>
      <c r="IC98" s="120">
        <v>0</v>
      </c>
      <c r="ID98" s="120">
        <v>0</v>
      </c>
      <c r="IE98" s="120">
        <v>0</v>
      </c>
      <c r="IF98" s="120">
        <v>0</v>
      </c>
      <c r="IG98" s="120">
        <v>0</v>
      </c>
      <c r="IH98" s="120">
        <v>0</v>
      </c>
      <c r="II98" s="120">
        <v>0</v>
      </c>
      <c r="IJ98" s="120">
        <v>0</v>
      </c>
      <c r="IK98" s="120">
        <v>0</v>
      </c>
      <c r="IL98" s="120">
        <v>0</v>
      </c>
      <c r="IM98" s="120">
        <v>0</v>
      </c>
      <c r="IN98" s="40">
        <v>1</v>
      </c>
      <c r="IO98" s="40">
        <v>0.8784801077719594</v>
      </c>
    </row>
    <row r="99" spans="2:249" x14ac:dyDescent="0.15">
      <c r="B99" s="155" t="s">
        <v>125</v>
      </c>
      <c r="C99" s="41" t="s">
        <v>993</v>
      </c>
      <c r="D99" s="41">
        <v>0</v>
      </c>
      <c r="E99" s="40">
        <v>0</v>
      </c>
      <c r="F99" s="40">
        <v>0.74033668684361909</v>
      </c>
      <c r="G99" s="40">
        <v>0.25966331315638091</v>
      </c>
      <c r="H99" s="40">
        <v>0.55635517960113878</v>
      </c>
      <c r="I99" s="40">
        <v>0.42901160574528996</v>
      </c>
      <c r="J99" s="40">
        <v>2.8306277030474961E-2</v>
      </c>
      <c r="K99" s="54">
        <v>8.9853285861428531E-2</v>
      </c>
      <c r="L99" s="40">
        <v>8.3073129982725202E-2</v>
      </c>
      <c r="AB99" s="155" t="s">
        <v>125</v>
      </c>
      <c r="AC99" s="40" t="s">
        <v>993</v>
      </c>
      <c r="AD99" s="40">
        <v>0</v>
      </c>
      <c r="AE99" s="40">
        <v>0</v>
      </c>
      <c r="AF99" s="40">
        <v>0</v>
      </c>
      <c r="AG99" s="40">
        <v>0</v>
      </c>
      <c r="AH99" s="40">
        <v>0</v>
      </c>
      <c r="AI99" s="40">
        <v>0</v>
      </c>
      <c r="AJ99" s="40">
        <v>0</v>
      </c>
      <c r="AK99" s="40">
        <v>0</v>
      </c>
      <c r="AL99" s="40">
        <v>0</v>
      </c>
      <c r="AM99" s="40">
        <v>0</v>
      </c>
      <c r="AN99" s="40">
        <v>0</v>
      </c>
      <c r="AO99" s="40">
        <v>0</v>
      </c>
      <c r="AP99" s="40">
        <v>0</v>
      </c>
      <c r="AQ99" s="40">
        <v>0</v>
      </c>
      <c r="AR99" s="40">
        <v>0</v>
      </c>
      <c r="AS99" s="40">
        <v>0</v>
      </c>
      <c r="AT99" s="40">
        <v>0</v>
      </c>
      <c r="AU99" s="40">
        <v>0</v>
      </c>
      <c r="AV99" s="40">
        <v>0</v>
      </c>
      <c r="AW99" s="40">
        <v>0</v>
      </c>
      <c r="AX99" s="40">
        <v>0</v>
      </c>
      <c r="AY99" s="40">
        <v>0</v>
      </c>
      <c r="AZ99" s="40">
        <v>0</v>
      </c>
      <c r="BA99" s="40">
        <v>0</v>
      </c>
      <c r="BB99" s="40">
        <v>0</v>
      </c>
      <c r="BC99" s="40">
        <v>0</v>
      </c>
      <c r="BD99" s="40">
        <v>0</v>
      </c>
      <c r="BE99" s="40">
        <v>0</v>
      </c>
      <c r="BF99" s="40">
        <v>0</v>
      </c>
      <c r="BG99" s="40">
        <v>0</v>
      </c>
      <c r="BH99" s="40">
        <v>0</v>
      </c>
      <c r="BI99" s="40">
        <v>0</v>
      </c>
      <c r="BJ99" s="40">
        <v>0</v>
      </c>
      <c r="BK99" s="40">
        <v>0</v>
      </c>
      <c r="BL99" s="40">
        <v>0</v>
      </c>
      <c r="BM99" s="40">
        <v>0</v>
      </c>
      <c r="BN99" s="40">
        <v>0</v>
      </c>
      <c r="BO99" s="40">
        <v>0</v>
      </c>
      <c r="BP99" s="40">
        <v>0</v>
      </c>
      <c r="BQ99" s="40">
        <v>0</v>
      </c>
      <c r="BR99" s="40">
        <v>0</v>
      </c>
      <c r="BS99" s="40">
        <v>0</v>
      </c>
      <c r="BT99" s="40">
        <v>0</v>
      </c>
      <c r="BU99" s="40">
        <v>0</v>
      </c>
      <c r="BV99" s="40">
        <v>0</v>
      </c>
      <c r="BW99" s="40">
        <v>0</v>
      </c>
      <c r="BX99" s="40">
        <v>0</v>
      </c>
      <c r="BY99" s="40">
        <v>0</v>
      </c>
      <c r="BZ99" s="40">
        <v>0</v>
      </c>
      <c r="CA99" s="40">
        <v>0</v>
      </c>
      <c r="CB99" s="40">
        <v>0</v>
      </c>
      <c r="CC99" s="40">
        <v>0</v>
      </c>
      <c r="CD99" s="40">
        <v>0</v>
      </c>
      <c r="CE99" s="40">
        <v>0</v>
      </c>
      <c r="CF99" s="40">
        <v>0</v>
      </c>
      <c r="CG99" s="40">
        <v>0</v>
      </c>
      <c r="CH99" s="40">
        <v>0</v>
      </c>
      <c r="CI99" s="40">
        <v>0</v>
      </c>
      <c r="CJ99" s="40">
        <v>0</v>
      </c>
      <c r="CK99" s="40">
        <v>0</v>
      </c>
      <c r="CL99" s="40">
        <v>0</v>
      </c>
      <c r="CM99" s="40">
        <v>0</v>
      </c>
      <c r="CN99" s="40">
        <v>0</v>
      </c>
      <c r="CO99" s="40">
        <v>0</v>
      </c>
      <c r="CP99" s="40">
        <v>0</v>
      </c>
      <c r="CQ99" s="40">
        <v>0</v>
      </c>
      <c r="CR99" s="40">
        <v>0</v>
      </c>
      <c r="CS99" s="40">
        <v>0</v>
      </c>
      <c r="CT99" s="40">
        <v>0</v>
      </c>
      <c r="CU99" s="40">
        <v>0</v>
      </c>
      <c r="CV99" s="40">
        <v>0</v>
      </c>
      <c r="CW99" s="40">
        <v>0</v>
      </c>
      <c r="CX99" s="40">
        <v>0</v>
      </c>
      <c r="CY99" s="40">
        <v>0</v>
      </c>
      <c r="CZ99" s="40">
        <v>0</v>
      </c>
      <c r="DA99" s="40">
        <v>0</v>
      </c>
      <c r="DB99" s="40">
        <v>0</v>
      </c>
      <c r="DC99" s="40">
        <v>0</v>
      </c>
      <c r="DD99" s="40">
        <v>0</v>
      </c>
      <c r="DE99" s="40">
        <v>0</v>
      </c>
      <c r="DF99" s="40">
        <v>0</v>
      </c>
      <c r="DG99" s="40">
        <v>0</v>
      </c>
      <c r="DH99" s="40">
        <v>0</v>
      </c>
      <c r="DI99" s="40">
        <v>0</v>
      </c>
      <c r="DJ99" s="40">
        <v>0</v>
      </c>
      <c r="DK99" s="40">
        <v>0</v>
      </c>
      <c r="DL99" s="40">
        <v>0</v>
      </c>
      <c r="DM99" s="40">
        <v>0</v>
      </c>
      <c r="DN99" s="40">
        <v>0</v>
      </c>
      <c r="DO99" s="40">
        <v>0</v>
      </c>
      <c r="DP99" s="40">
        <v>0</v>
      </c>
      <c r="DQ99" s="40">
        <v>7.4335974566305226E-3</v>
      </c>
      <c r="DR99" s="40">
        <v>0</v>
      </c>
      <c r="DS99" s="40">
        <v>0</v>
      </c>
      <c r="DT99" s="40">
        <v>5.1494669361020135E-4</v>
      </c>
      <c r="DU99" s="40">
        <v>0</v>
      </c>
      <c r="DV99" s="40">
        <v>0</v>
      </c>
      <c r="DW99" s="40">
        <v>0</v>
      </c>
      <c r="DX99" s="40">
        <v>0</v>
      </c>
      <c r="DY99" s="40">
        <v>0</v>
      </c>
      <c r="DZ99" s="40">
        <v>0</v>
      </c>
      <c r="EA99" s="40">
        <v>0</v>
      </c>
      <c r="EB99" s="40">
        <v>0</v>
      </c>
      <c r="EC99" s="40">
        <v>0</v>
      </c>
      <c r="ED99" s="40">
        <v>0</v>
      </c>
      <c r="EE99" s="40">
        <v>0</v>
      </c>
      <c r="EF99" s="40">
        <v>0</v>
      </c>
      <c r="EG99" s="40">
        <v>3.6634784223146685E-4</v>
      </c>
      <c r="EI99" s="155" t="s">
        <v>125</v>
      </c>
      <c r="EJ99" s="40" t="s">
        <v>993</v>
      </c>
      <c r="EK99" s="54">
        <v>0</v>
      </c>
      <c r="EL99" s="40">
        <v>0</v>
      </c>
      <c r="EM99" s="40">
        <v>0</v>
      </c>
      <c r="EN99" s="40">
        <v>0</v>
      </c>
      <c r="EO99" s="40">
        <v>0</v>
      </c>
      <c r="EP99" s="40">
        <v>0</v>
      </c>
      <c r="EQ99" s="40">
        <v>0</v>
      </c>
      <c r="ER99" s="40">
        <v>0</v>
      </c>
      <c r="ES99" s="40">
        <v>0</v>
      </c>
      <c r="ET99" s="40">
        <v>0</v>
      </c>
      <c r="EU99" s="40">
        <v>0</v>
      </c>
      <c r="EV99" s="40">
        <v>0</v>
      </c>
      <c r="EW99" s="40">
        <v>0</v>
      </c>
      <c r="EX99" s="40">
        <v>0</v>
      </c>
      <c r="EY99" s="40">
        <v>0</v>
      </c>
      <c r="EZ99" s="40">
        <v>0</v>
      </c>
      <c r="FA99" s="40">
        <v>0</v>
      </c>
      <c r="FB99" s="40">
        <v>0</v>
      </c>
      <c r="FC99" s="40">
        <v>0</v>
      </c>
      <c r="FD99" s="40">
        <v>0</v>
      </c>
      <c r="FE99" s="40">
        <v>0</v>
      </c>
      <c r="FF99" s="40">
        <v>0</v>
      </c>
      <c r="FG99" s="40">
        <v>0</v>
      </c>
      <c r="FH99" s="40">
        <v>0</v>
      </c>
      <c r="FI99" s="40">
        <v>0</v>
      </c>
      <c r="FJ99" s="40">
        <v>0</v>
      </c>
      <c r="FK99" s="40">
        <v>0</v>
      </c>
      <c r="FL99" s="40">
        <v>0</v>
      </c>
      <c r="FM99" s="40">
        <v>0</v>
      </c>
      <c r="FN99" s="40">
        <v>0</v>
      </c>
      <c r="FO99" s="40">
        <v>0</v>
      </c>
      <c r="FP99" s="40">
        <v>0</v>
      </c>
      <c r="FQ99" s="40">
        <v>0</v>
      </c>
      <c r="FR99" s="40">
        <v>0</v>
      </c>
      <c r="FS99" s="40">
        <v>0</v>
      </c>
      <c r="FT99" s="40">
        <v>0</v>
      </c>
      <c r="FU99" s="40">
        <v>0</v>
      </c>
      <c r="FV99" s="40">
        <v>0</v>
      </c>
      <c r="FW99" s="40">
        <v>0</v>
      </c>
      <c r="FX99" s="40">
        <v>0</v>
      </c>
      <c r="FY99" s="40">
        <v>0</v>
      </c>
      <c r="FZ99" s="40">
        <v>0</v>
      </c>
      <c r="GA99" s="40">
        <v>0</v>
      </c>
      <c r="GB99" s="40">
        <v>0</v>
      </c>
      <c r="GC99" s="40">
        <v>0</v>
      </c>
      <c r="GD99" s="40">
        <v>0</v>
      </c>
      <c r="GE99" s="40">
        <v>0</v>
      </c>
      <c r="GF99" s="40">
        <v>0</v>
      </c>
      <c r="GG99" s="40">
        <v>0</v>
      </c>
      <c r="GH99" s="40">
        <v>0</v>
      </c>
      <c r="GI99" s="40">
        <v>0</v>
      </c>
      <c r="GJ99" s="40">
        <v>0</v>
      </c>
      <c r="GK99" s="40">
        <v>0</v>
      </c>
      <c r="GL99" s="40">
        <v>0</v>
      </c>
      <c r="GM99" s="40">
        <v>0</v>
      </c>
      <c r="GN99" s="40">
        <v>0</v>
      </c>
      <c r="GO99" s="40">
        <v>0</v>
      </c>
      <c r="GP99" s="40">
        <v>0</v>
      </c>
      <c r="GQ99" s="40">
        <v>0</v>
      </c>
      <c r="GR99" s="40">
        <v>0</v>
      </c>
      <c r="GS99" s="40">
        <v>0</v>
      </c>
      <c r="GT99" s="40">
        <v>0</v>
      </c>
      <c r="GU99" s="40">
        <v>0</v>
      </c>
      <c r="GV99" s="40">
        <v>0</v>
      </c>
      <c r="GW99" s="40">
        <v>0</v>
      </c>
      <c r="GX99" s="40">
        <v>0</v>
      </c>
      <c r="GY99" s="40">
        <v>0</v>
      </c>
      <c r="GZ99" s="40">
        <v>0</v>
      </c>
      <c r="HA99" s="40">
        <v>0</v>
      </c>
      <c r="HB99" s="40">
        <v>0</v>
      </c>
      <c r="HC99" s="40">
        <v>0</v>
      </c>
      <c r="HD99" s="40">
        <v>0</v>
      </c>
      <c r="HE99" s="40">
        <v>0</v>
      </c>
      <c r="HF99" s="40">
        <v>0</v>
      </c>
      <c r="HG99" s="40">
        <v>0</v>
      </c>
      <c r="HH99" s="40">
        <v>0</v>
      </c>
      <c r="HI99" s="40">
        <v>0</v>
      </c>
      <c r="HJ99" s="40">
        <v>0</v>
      </c>
      <c r="HK99" s="40">
        <v>0</v>
      </c>
      <c r="HL99" s="40">
        <v>0</v>
      </c>
      <c r="HM99" s="40">
        <v>0</v>
      </c>
      <c r="HN99" s="40">
        <v>0</v>
      </c>
      <c r="HO99" s="40">
        <v>0</v>
      </c>
      <c r="HP99" s="40">
        <v>0</v>
      </c>
      <c r="HQ99" s="40">
        <v>0</v>
      </c>
      <c r="HR99" s="40">
        <v>0</v>
      </c>
      <c r="HS99" s="40">
        <v>0</v>
      </c>
      <c r="HT99" s="40">
        <v>0</v>
      </c>
      <c r="HU99" s="40">
        <v>0</v>
      </c>
      <c r="HV99" s="40">
        <v>0</v>
      </c>
      <c r="HW99" s="40">
        <v>0</v>
      </c>
      <c r="HX99" s="40">
        <v>1.0019339655474988</v>
      </c>
      <c r="HY99" s="40">
        <v>0</v>
      </c>
      <c r="HZ99" s="40">
        <v>0</v>
      </c>
      <c r="IA99" s="40">
        <v>1.3397136044167188E-4</v>
      </c>
      <c r="IB99" s="40">
        <v>0</v>
      </c>
      <c r="IC99" s="40">
        <v>0</v>
      </c>
      <c r="ID99" s="40">
        <v>0</v>
      </c>
      <c r="IE99" s="40">
        <v>0</v>
      </c>
      <c r="IF99" s="40">
        <v>0</v>
      </c>
      <c r="IG99" s="40">
        <v>0</v>
      </c>
      <c r="IH99" s="40">
        <v>0</v>
      </c>
      <c r="II99" s="40">
        <v>0</v>
      </c>
      <c r="IJ99" s="40">
        <v>0</v>
      </c>
      <c r="IK99" s="40">
        <v>0</v>
      </c>
      <c r="IL99" s="40">
        <v>0</v>
      </c>
      <c r="IM99" s="40">
        <v>0</v>
      </c>
      <c r="IN99" s="40">
        <v>1.0020679369079404</v>
      </c>
      <c r="IO99" s="40">
        <v>0.88029674920971246</v>
      </c>
    </row>
    <row r="100" spans="2:249" x14ac:dyDescent="0.15">
      <c r="B100" s="155" t="s">
        <v>126</v>
      </c>
      <c r="C100" s="41" t="s">
        <v>994</v>
      </c>
      <c r="D100" s="41">
        <v>0</v>
      </c>
      <c r="E100" s="40">
        <v>0</v>
      </c>
      <c r="F100" s="40">
        <v>0.58966700782014236</v>
      </c>
      <c r="G100" s="40">
        <v>0.41033299217985764</v>
      </c>
      <c r="H100" s="40">
        <v>0.64461417734763282</v>
      </c>
      <c r="I100" s="40">
        <v>0.57419565786031912</v>
      </c>
      <c r="J100" s="40">
        <v>1.0981276925157283E-3</v>
      </c>
      <c r="K100" s="54">
        <v>0.13131048914465079</v>
      </c>
      <c r="L100" s="40">
        <v>0.12817159298979858</v>
      </c>
      <c r="AB100" s="155" t="s">
        <v>126</v>
      </c>
      <c r="AC100" s="40" t="s">
        <v>994</v>
      </c>
      <c r="AD100" s="40">
        <v>0</v>
      </c>
      <c r="AE100" s="40">
        <v>0</v>
      </c>
      <c r="AF100" s="40">
        <v>1.0249457700650758E-2</v>
      </c>
      <c r="AG100" s="40">
        <v>0</v>
      </c>
      <c r="AH100" s="40">
        <v>0</v>
      </c>
      <c r="AI100" s="40">
        <v>0</v>
      </c>
      <c r="AJ100" s="40">
        <v>0</v>
      </c>
      <c r="AK100" s="40">
        <v>0</v>
      </c>
      <c r="AL100" s="40">
        <v>0</v>
      </c>
      <c r="AM100" s="40">
        <v>0</v>
      </c>
      <c r="AN100" s="40">
        <v>0</v>
      </c>
      <c r="AO100" s="40">
        <v>0</v>
      </c>
      <c r="AP100" s="40">
        <v>0</v>
      </c>
      <c r="AQ100" s="40">
        <v>0</v>
      </c>
      <c r="AR100" s="40">
        <v>0</v>
      </c>
      <c r="AS100" s="40">
        <v>0</v>
      </c>
      <c r="AT100" s="40">
        <v>0</v>
      </c>
      <c r="AU100" s="40">
        <v>2.1598272138228939E-5</v>
      </c>
      <c r="AV100" s="40">
        <v>0</v>
      </c>
      <c r="AW100" s="40">
        <v>0</v>
      </c>
      <c r="AX100" s="40">
        <v>0</v>
      </c>
      <c r="AY100" s="40">
        <v>0</v>
      </c>
      <c r="AZ100" s="40">
        <v>0</v>
      </c>
      <c r="BA100" s="40">
        <v>0</v>
      </c>
      <c r="BB100" s="40">
        <v>6.2902614626752558E-5</v>
      </c>
      <c r="BC100" s="40">
        <v>0</v>
      </c>
      <c r="BD100" s="40">
        <v>0</v>
      </c>
      <c r="BE100" s="40">
        <v>0</v>
      </c>
      <c r="BF100" s="40">
        <v>1.0423181154888472E-6</v>
      </c>
      <c r="BG100" s="40">
        <v>1.1403808872163302E-6</v>
      </c>
      <c r="BH100" s="40">
        <v>0</v>
      </c>
      <c r="BI100" s="40">
        <v>0</v>
      </c>
      <c r="BJ100" s="40">
        <v>0</v>
      </c>
      <c r="BK100" s="40">
        <v>0</v>
      </c>
      <c r="BL100" s="40">
        <v>0</v>
      </c>
      <c r="BM100" s="40">
        <v>0</v>
      </c>
      <c r="BN100" s="40">
        <v>3.8507821901323705E-6</v>
      </c>
      <c r="BO100" s="40">
        <v>0</v>
      </c>
      <c r="BP100" s="40">
        <v>0</v>
      </c>
      <c r="BQ100" s="40">
        <v>0</v>
      </c>
      <c r="BR100" s="40">
        <v>0</v>
      </c>
      <c r="BS100" s="40">
        <v>0</v>
      </c>
      <c r="BT100" s="40">
        <v>0</v>
      </c>
      <c r="BU100" s="40">
        <v>0</v>
      </c>
      <c r="BV100" s="40">
        <v>0</v>
      </c>
      <c r="BW100" s="40">
        <v>0</v>
      </c>
      <c r="BX100" s="40">
        <v>0</v>
      </c>
      <c r="BY100" s="40">
        <v>0</v>
      </c>
      <c r="BZ100" s="40">
        <v>0</v>
      </c>
      <c r="CA100" s="40">
        <v>0</v>
      </c>
      <c r="CB100" s="40">
        <v>0</v>
      </c>
      <c r="CC100" s="40">
        <v>0</v>
      </c>
      <c r="CD100" s="40">
        <v>0</v>
      </c>
      <c r="CE100" s="40">
        <v>0</v>
      </c>
      <c r="CF100" s="40">
        <v>0</v>
      </c>
      <c r="CG100" s="40">
        <v>0</v>
      </c>
      <c r="CH100" s="40">
        <v>0</v>
      </c>
      <c r="CI100" s="40">
        <v>0</v>
      </c>
      <c r="CJ100" s="40">
        <v>0</v>
      </c>
      <c r="CK100" s="40">
        <v>0</v>
      </c>
      <c r="CL100" s="40">
        <v>0</v>
      </c>
      <c r="CM100" s="40">
        <v>6.2856185048608786E-7</v>
      </c>
      <c r="CN100" s="40">
        <v>1.335113484646195E-6</v>
      </c>
      <c r="CO100" s="40">
        <v>7.0691361515622793E-7</v>
      </c>
      <c r="CP100" s="40">
        <v>2.2675736961451247E-6</v>
      </c>
      <c r="CQ100" s="40">
        <v>2.4907416510995312E-6</v>
      </c>
      <c r="CR100" s="40">
        <v>6.2235499128703014E-6</v>
      </c>
      <c r="CS100" s="40">
        <v>3.0349522941937958E-4</v>
      </c>
      <c r="CT100" s="40">
        <v>0</v>
      </c>
      <c r="CU100" s="40">
        <v>2.7504932658488461E-5</v>
      </c>
      <c r="CV100" s="40">
        <v>1.6545722214260589E-4</v>
      </c>
      <c r="CW100" s="40">
        <v>1.7915089237425636E-5</v>
      </c>
      <c r="CX100" s="40">
        <v>1.8291089626339168E-5</v>
      </c>
      <c r="CY100" s="40">
        <v>0</v>
      </c>
      <c r="CZ100" s="40">
        <v>9.9115421506980716E-5</v>
      </c>
      <c r="DA100" s="40">
        <v>3.8322333404300612E-6</v>
      </c>
      <c r="DB100" s="40">
        <v>0</v>
      </c>
      <c r="DC100" s="40">
        <v>8.4268125854993162E-5</v>
      </c>
      <c r="DD100" s="40">
        <v>0</v>
      </c>
      <c r="DE100" s="40">
        <v>0</v>
      </c>
      <c r="DF100" s="40">
        <v>2.4676923076923075E-2</v>
      </c>
      <c r="DG100" s="40">
        <v>1.4922711058263972E-3</v>
      </c>
      <c r="DH100" s="40">
        <v>5.8331219883337566E-5</v>
      </c>
      <c r="DI100" s="40">
        <v>1.3187250996015937E-3</v>
      </c>
      <c r="DJ100" s="40">
        <v>5.6049419918637944E-4</v>
      </c>
      <c r="DK100" s="40">
        <v>4.4996576347451827E-5</v>
      </c>
      <c r="DL100" s="40">
        <v>4.1114058355437664E-4</v>
      </c>
      <c r="DM100" s="40">
        <v>4.4801838024124068E-4</v>
      </c>
      <c r="DN100" s="40">
        <v>2.1682164969969624E-5</v>
      </c>
      <c r="DO100" s="40">
        <v>2.702565534042175E-5</v>
      </c>
      <c r="DP100" s="40">
        <v>2.5411999606719052E-5</v>
      </c>
      <c r="DQ100" s="40">
        <v>1.2391870301133E-2</v>
      </c>
      <c r="DR100" s="40">
        <v>5.6170546691080306E-2</v>
      </c>
      <c r="DS100" s="40">
        <v>3.7440656020716443E-3</v>
      </c>
      <c r="DT100" s="40">
        <v>1.3918890669639748E-3</v>
      </c>
      <c r="DU100" s="40">
        <v>1.7852892168531301E-5</v>
      </c>
      <c r="DV100" s="40">
        <v>0</v>
      </c>
      <c r="DW100" s="40">
        <v>3.401360544217687E-5</v>
      </c>
      <c r="DX100" s="40">
        <v>0</v>
      </c>
      <c r="DY100" s="40">
        <v>6.373743637071539E-5</v>
      </c>
      <c r="DZ100" s="40">
        <v>3.8580246913580248E-6</v>
      </c>
      <c r="EA100" s="40">
        <v>9.939755231948672E-5</v>
      </c>
      <c r="EB100" s="40">
        <v>3.2927230819888051E-6</v>
      </c>
      <c r="EC100" s="40">
        <v>9.7128557492471481E-5</v>
      </c>
      <c r="ED100" s="40">
        <v>1.0176991150442479E-4</v>
      </c>
      <c r="EE100" s="40">
        <v>0</v>
      </c>
      <c r="EF100" s="40">
        <v>2.439492483207165E-3</v>
      </c>
      <c r="EG100" s="40">
        <v>8.0201600468245528E-4</v>
      </c>
      <c r="EI100" s="155" t="s">
        <v>126</v>
      </c>
      <c r="EJ100" s="40" t="s">
        <v>994</v>
      </c>
      <c r="EK100" s="54">
        <v>1.3287366415550499E-4</v>
      </c>
      <c r="EL100" s="40">
        <v>1.1782973473640819E-4</v>
      </c>
      <c r="EM100" s="40">
        <v>4.3099589529529006E-3</v>
      </c>
      <c r="EN100" s="40">
        <v>5.5209646926131134E-6</v>
      </c>
      <c r="EO100" s="40">
        <v>1.1252743183463571E-5</v>
      </c>
      <c r="EP100" s="40">
        <v>0</v>
      </c>
      <c r="EQ100" s="40">
        <v>1.9765407439267192E-5</v>
      </c>
      <c r="ER100" s="40">
        <v>1.509093016446691E-5</v>
      </c>
      <c r="ES100" s="40">
        <v>0</v>
      </c>
      <c r="ET100" s="40">
        <v>0</v>
      </c>
      <c r="EU100" s="40">
        <v>0</v>
      </c>
      <c r="EV100" s="40">
        <v>6.5973829416059449E-6</v>
      </c>
      <c r="EW100" s="40">
        <v>7.5943854638869697E-6</v>
      </c>
      <c r="EX100" s="40">
        <v>9.1664861370034976E-6</v>
      </c>
      <c r="EY100" s="40">
        <v>6.4067148779228785E-6</v>
      </c>
      <c r="EZ100" s="40">
        <v>0</v>
      </c>
      <c r="FA100" s="40">
        <v>8.013977344620271E-6</v>
      </c>
      <c r="FB100" s="40">
        <v>1.6098965398999769E-5</v>
      </c>
      <c r="FC100" s="40">
        <v>0</v>
      </c>
      <c r="FD100" s="40">
        <v>9.5177988093725242E-6</v>
      </c>
      <c r="FE100" s="40">
        <v>0</v>
      </c>
      <c r="FF100" s="40">
        <v>0</v>
      </c>
      <c r="FG100" s="40">
        <v>0</v>
      </c>
      <c r="FH100" s="40">
        <v>0</v>
      </c>
      <c r="FI100" s="40">
        <v>3.2260958035874888E-5</v>
      </c>
      <c r="FJ100" s="40">
        <v>6.0266332010193916E-6</v>
      </c>
      <c r="FK100" s="40">
        <v>0</v>
      </c>
      <c r="FL100" s="40">
        <v>0</v>
      </c>
      <c r="FM100" s="40">
        <v>6.1098710832065295E-6</v>
      </c>
      <c r="FN100" s="40">
        <v>7.7977773738304668E-6</v>
      </c>
      <c r="FO100" s="40">
        <v>1.0283751897164574E-5</v>
      </c>
      <c r="FP100" s="40">
        <v>0</v>
      </c>
      <c r="FQ100" s="40">
        <v>1.6494140545983355E-5</v>
      </c>
      <c r="FR100" s="40">
        <v>7.7933105943206635E-6</v>
      </c>
      <c r="FS100" s="40">
        <v>1.5336441683937465E-5</v>
      </c>
      <c r="FT100" s="40">
        <v>0</v>
      </c>
      <c r="FU100" s="40">
        <v>6.1091656266943133E-6</v>
      </c>
      <c r="FV100" s="40">
        <v>1.6269630754364869E-5</v>
      </c>
      <c r="FW100" s="40">
        <v>9.5897486230911617E-6</v>
      </c>
      <c r="FX100" s="40">
        <v>0</v>
      </c>
      <c r="FY100" s="40">
        <v>9.2603794140743529E-6</v>
      </c>
      <c r="FZ100" s="40">
        <v>6.5214438829166824E-6</v>
      </c>
      <c r="GA100" s="40">
        <v>7.7787757937806541E-6</v>
      </c>
      <c r="GB100" s="40">
        <v>8.3718338703582241E-6</v>
      </c>
      <c r="GC100" s="40">
        <v>6.820981091011311E-6</v>
      </c>
      <c r="GD100" s="40">
        <v>5.6750818875214963E-6</v>
      </c>
      <c r="GE100" s="40">
        <v>0</v>
      </c>
      <c r="GF100" s="40">
        <v>4.7394175039985192E-6</v>
      </c>
      <c r="GG100" s="40">
        <v>5.8030768013781041E-6</v>
      </c>
      <c r="GH100" s="40">
        <v>0</v>
      </c>
      <c r="GI100" s="40">
        <v>3.652419676173085E-6</v>
      </c>
      <c r="GJ100" s="40">
        <v>8.9363376973577759E-6</v>
      </c>
      <c r="GK100" s="40">
        <v>4.1390650490487464E-6</v>
      </c>
      <c r="GL100" s="40">
        <v>4.8831212467585664E-6</v>
      </c>
      <c r="GM100" s="40">
        <v>3.5079672492157065E-6</v>
      </c>
      <c r="GN100" s="40">
        <v>4.0266003222145101E-6</v>
      </c>
      <c r="GO100" s="40">
        <v>3.7488215718252621E-6</v>
      </c>
      <c r="GP100" s="40">
        <v>1.5039351796517176E-5</v>
      </c>
      <c r="GQ100" s="40">
        <v>1.0610088129147661E-5</v>
      </c>
      <c r="GR100" s="40">
        <v>8.4086286822999885E-6</v>
      </c>
      <c r="GS100" s="40">
        <v>3.448537348490562E-5</v>
      </c>
      <c r="GT100" s="40">
        <v>1.5938997083949604E-5</v>
      </c>
      <c r="GU100" s="40">
        <v>1.8003464635545977E-5</v>
      </c>
      <c r="GV100" s="40">
        <v>1.0067302973780863E-5</v>
      </c>
      <c r="GW100" s="40">
        <v>1.2026382698056162E-5</v>
      </c>
      <c r="GX100" s="40">
        <v>1.8305869419454733E-5</v>
      </c>
      <c r="GY100" s="40">
        <v>2.7784787823688526E-5</v>
      </c>
      <c r="GZ100" s="40">
        <v>1.5013401459735391E-4</v>
      </c>
      <c r="HA100" s="40">
        <v>1.937153422910955E-5</v>
      </c>
      <c r="HB100" s="40">
        <v>2.2542641150051875E-5</v>
      </c>
      <c r="HC100" s="40">
        <v>7.7944513894886671E-5</v>
      </c>
      <c r="HD100" s="40">
        <v>2.0851300446593793E-5</v>
      </c>
      <c r="HE100" s="40">
        <v>1.3945300537560448E-5</v>
      </c>
      <c r="HF100" s="40">
        <v>3.9652314606226666E-6</v>
      </c>
      <c r="HG100" s="40">
        <v>6.3718759814996445E-5</v>
      </c>
      <c r="HH100" s="40">
        <v>2.0775182317216005E-5</v>
      </c>
      <c r="HI100" s="40">
        <v>4.1624752993929918E-5</v>
      </c>
      <c r="HJ100" s="40">
        <v>5.9385403539141354E-5</v>
      </c>
      <c r="HK100" s="40">
        <v>0</v>
      </c>
      <c r="HL100" s="40">
        <v>1.5517630773354661E-5</v>
      </c>
      <c r="HM100" s="40">
        <v>1.0373812707396185E-2</v>
      </c>
      <c r="HN100" s="40">
        <v>6.4131544025159066E-4</v>
      </c>
      <c r="HO100" s="40">
        <v>2.7609168094089388E-5</v>
      </c>
      <c r="HP100" s="40">
        <v>5.6530300527830207E-4</v>
      </c>
      <c r="HQ100" s="40">
        <v>2.6073990673544314E-4</v>
      </c>
      <c r="HR100" s="40">
        <v>2.4609084751809433E-5</v>
      </c>
      <c r="HS100" s="40">
        <v>2.2028941778880505E-4</v>
      </c>
      <c r="HT100" s="40">
        <v>1.9888793528169491E-4</v>
      </c>
      <c r="HU100" s="40">
        <v>1.700767369914489E-5</v>
      </c>
      <c r="HV100" s="40">
        <v>2.3588941109083968E-5</v>
      </c>
      <c r="HW100" s="40">
        <v>2.1619521284180959E-5</v>
      </c>
      <c r="HX100" s="40">
        <v>5.2198343111639024E-3</v>
      </c>
      <c r="HY100" s="40">
        <v>1.0236061455251158</v>
      </c>
      <c r="HZ100" s="40">
        <v>1.5884112040088726E-3</v>
      </c>
      <c r="IA100" s="40">
        <v>5.9151999203561987E-4</v>
      </c>
      <c r="IB100" s="40">
        <v>1.7762759204675706E-5</v>
      </c>
      <c r="IC100" s="40">
        <v>9.8034901514963721E-6</v>
      </c>
      <c r="ID100" s="40">
        <v>8.7811510432499805E-5</v>
      </c>
      <c r="IE100" s="40">
        <v>5.1336314418745517E-6</v>
      </c>
      <c r="IF100" s="40">
        <v>3.1152533714202183E-5</v>
      </c>
      <c r="IG100" s="40">
        <v>2.9571842188378506E-5</v>
      </c>
      <c r="IH100" s="40">
        <v>5.239674697432915E-5</v>
      </c>
      <c r="II100" s="40">
        <v>1.3083900320301879E-5</v>
      </c>
      <c r="IJ100" s="40">
        <v>5.0274844336018643E-5</v>
      </c>
      <c r="IK100" s="40">
        <v>5.0972441794048508E-5</v>
      </c>
      <c r="IL100" s="40">
        <v>7.8408437163755491E-6</v>
      </c>
      <c r="IM100" s="40">
        <v>1.0390390547598835E-3</v>
      </c>
      <c r="IN100" s="40">
        <v>1.0503536088062857</v>
      </c>
      <c r="IO100" s="40">
        <v>0.92271475146281234</v>
      </c>
    </row>
    <row r="101" spans="2:249" x14ac:dyDescent="0.15">
      <c r="B101" s="155" t="s">
        <v>127</v>
      </c>
      <c r="C101" s="41" t="s">
        <v>995</v>
      </c>
      <c r="D101" s="41">
        <v>0</v>
      </c>
      <c r="E101" s="40">
        <v>0</v>
      </c>
      <c r="F101" s="40">
        <v>0.54335771719995196</v>
      </c>
      <c r="G101" s="40">
        <v>0.45664228280004804</v>
      </c>
      <c r="H101" s="40">
        <v>0.63121781038699476</v>
      </c>
      <c r="I101" s="40">
        <v>0.54579916558768526</v>
      </c>
      <c r="J101" s="40">
        <v>2.2645266979835908E-2</v>
      </c>
      <c r="K101" s="54">
        <v>0.15641634297223422</v>
      </c>
      <c r="L101" s="40">
        <v>0.1560566824917278</v>
      </c>
      <c r="AB101" s="155" t="s">
        <v>127</v>
      </c>
      <c r="AC101" s="40" t="s">
        <v>995</v>
      </c>
      <c r="AD101" s="40">
        <v>0</v>
      </c>
      <c r="AE101" s="40">
        <v>0</v>
      </c>
      <c r="AF101" s="40">
        <v>0</v>
      </c>
      <c r="AG101" s="40">
        <v>0</v>
      </c>
      <c r="AH101" s="40">
        <v>0</v>
      </c>
      <c r="AI101" s="40">
        <v>0</v>
      </c>
      <c r="AJ101" s="40">
        <v>0</v>
      </c>
      <c r="AK101" s="40">
        <v>0</v>
      </c>
      <c r="AL101" s="40">
        <v>0</v>
      </c>
      <c r="AM101" s="40">
        <v>0</v>
      </c>
      <c r="AN101" s="40">
        <v>0</v>
      </c>
      <c r="AO101" s="40">
        <v>0</v>
      </c>
      <c r="AP101" s="40">
        <v>0</v>
      </c>
      <c r="AQ101" s="40">
        <v>0</v>
      </c>
      <c r="AR101" s="40">
        <v>0</v>
      </c>
      <c r="AS101" s="40">
        <v>0</v>
      </c>
      <c r="AT101" s="40">
        <v>0</v>
      </c>
      <c r="AU101" s="40">
        <v>0</v>
      </c>
      <c r="AV101" s="40">
        <v>0</v>
      </c>
      <c r="AW101" s="40">
        <v>0</v>
      </c>
      <c r="AX101" s="40">
        <v>0</v>
      </c>
      <c r="AY101" s="40">
        <v>0</v>
      </c>
      <c r="AZ101" s="40">
        <v>0</v>
      </c>
      <c r="BA101" s="40">
        <v>0</v>
      </c>
      <c r="BB101" s="40">
        <v>0</v>
      </c>
      <c r="BC101" s="40">
        <v>0</v>
      </c>
      <c r="BD101" s="40">
        <v>0</v>
      </c>
      <c r="BE101" s="40">
        <v>0</v>
      </c>
      <c r="BF101" s="40">
        <v>0</v>
      </c>
      <c r="BG101" s="40">
        <v>0</v>
      </c>
      <c r="BH101" s="40">
        <v>0</v>
      </c>
      <c r="BI101" s="40">
        <v>0</v>
      </c>
      <c r="BJ101" s="40">
        <v>0</v>
      </c>
      <c r="BK101" s="40">
        <v>0</v>
      </c>
      <c r="BL101" s="40">
        <v>0</v>
      </c>
      <c r="BM101" s="40">
        <v>0</v>
      </c>
      <c r="BN101" s="40">
        <v>0</v>
      </c>
      <c r="BO101" s="40">
        <v>0</v>
      </c>
      <c r="BP101" s="40">
        <v>0</v>
      </c>
      <c r="BQ101" s="40">
        <v>0</v>
      </c>
      <c r="BR101" s="40">
        <v>0</v>
      </c>
      <c r="BS101" s="40">
        <v>0</v>
      </c>
      <c r="BT101" s="40">
        <v>0</v>
      </c>
      <c r="BU101" s="40">
        <v>0</v>
      </c>
      <c r="BV101" s="40">
        <v>0</v>
      </c>
      <c r="BW101" s="40">
        <v>0</v>
      </c>
      <c r="BX101" s="40">
        <v>0</v>
      </c>
      <c r="BY101" s="40">
        <v>0</v>
      </c>
      <c r="BZ101" s="40">
        <v>0</v>
      </c>
      <c r="CA101" s="40">
        <v>0</v>
      </c>
      <c r="CB101" s="40">
        <v>0</v>
      </c>
      <c r="CC101" s="40">
        <v>0</v>
      </c>
      <c r="CD101" s="40">
        <v>0</v>
      </c>
      <c r="CE101" s="40">
        <v>0</v>
      </c>
      <c r="CF101" s="40">
        <v>0</v>
      </c>
      <c r="CG101" s="40">
        <v>0</v>
      </c>
      <c r="CH101" s="40">
        <v>0</v>
      </c>
      <c r="CI101" s="40">
        <v>0</v>
      </c>
      <c r="CJ101" s="40">
        <v>0</v>
      </c>
      <c r="CK101" s="40">
        <v>0</v>
      </c>
      <c r="CL101" s="40">
        <v>0</v>
      </c>
      <c r="CM101" s="40">
        <v>0</v>
      </c>
      <c r="CN101" s="40">
        <v>0</v>
      </c>
      <c r="CO101" s="40">
        <v>0</v>
      </c>
      <c r="CP101" s="40">
        <v>0</v>
      </c>
      <c r="CQ101" s="40">
        <v>0</v>
      </c>
      <c r="CR101" s="40">
        <v>0</v>
      </c>
      <c r="CS101" s="40">
        <v>0</v>
      </c>
      <c r="CT101" s="40">
        <v>0</v>
      </c>
      <c r="CU101" s="40">
        <v>0</v>
      </c>
      <c r="CV101" s="40">
        <v>0</v>
      </c>
      <c r="CW101" s="40">
        <v>0</v>
      </c>
      <c r="CX101" s="40">
        <v>0</v>
      </c>
      <c r="CY101" s="40">
        <v>0</v>
      </c>
      <c r="CZ101" s="40">
        <v>0</v>
      </c>
      <c r="DA101" s="40">
        <v>0</v>
      </c>
      <c r="DB101" s="40">
        <v>0</v>
      </c>
      <c r="DC101" s="40">
        <v>0</v>
      </c>
      <c r="DD101" s="40">
        <v>0</v>
      </c>
      <c r="DE101" s="40">
        <v>0</v>
      </c>
      <c r="DF101" s="40">
        <v>0</v>
      </c>
      <c r="DG101" s="40">
        <v>0</v>
      </c>
      <c r="DH101" s="40">
        <v>0</v>
      </c>
      <c r="DI101" s="40">
        <v>0</v>
      </c>
      <c r="DJ101" s="40">
        <v>0</v>
      </c>
      <c r="DK101" s="40">
        <v>0</v>
      </c>
      <c r="DL101" s="40">
        <v>0</v>
      </c>
      <c r="DM101" s="40">
        <v>0</v>
      </c>
      <c r="DN101" s="40">
        <v>0</v>
      </c>
      <c r="DO101" s="40">
        <v>0</v>
      </c>
      <c r="DP101" s="40">
        <v>0</v>
      </c>
      <c r="DQ101" s="40">
        <v>0</v>
      </c>
      <c r="DR101" s="40">
        <v>0</v>
      </c>
      <c r="DS101" s="40">
        <v>0</v>
      </c>
      <c r="DT101" s="40">
        <v>0</v>
      </c>
      <c r="DU101" s="40">
        <v>0</v>
      </c>
      <c r="DV101" s="40">
        <v>0</v>
      </c>
      <c r="DW101" s="40">
        <v>0</v>
      </c>
      <c r="DX101" s="40">
        <v>0</v>
      </c>
      <c r="DY101" s="40">
        <v>0</v>
      </c>
      <c r="DZ101" s="40">
        <v>0</v>
      </c>
      <c r="EA101" s="40">
        <v>0</v>
      </c>
      <c r="EB101" s="40">
        <v>0</v>
      </c>
      <c r="EC101" s="40">
        <v>0</v>
      </c>
      <c r="ED101" s="40">
        <v>0</v>
      </c>
      <c r="EE101" s="40">
        <v>0</v>
      </c>
      <c r="EF101" s="40">
        <v>0</v>
      </c>
      <c r="EG101" s="40">
        <v>0</v>
      </c>
      <c r="EI101" s="155" t="s">
        <v>127</v>
      </c>
      <c r="EJ101" s="40" t="s">
        <v>995</v>
      </c>
      <c r="EK101" s="54">
        <v>0</v>
      </c>
      <c r="EL101" s="40">
        <v>0</v>
      </c>
      <c r="EM101" s="40">
        <v>0</v>
      </c>
      <c r="EN101" s="40">
        <v>0</v>
      </c>
      <c r="EO101" s="40">
        <v>0</v>
      </c>
      <c r="EP101" s="40">
        <v>0</v>
      </c>
      <c r="EQ101" s="40">
        <v>0</v>
      </c>
      <c r="ER101" s="40">
        <v>0</v>
      </c>
      <c r="ES101" s="40">
        <v>0</v>
      </c>
      <c r="ET101" s="40">
        <v>0</v>
      </c>
      <c r="EU101" s="40">
        <v>0</v>
      </c>
      <c r="EV101" s="40">
        <v>0</v>
      </c>
      <c r="EW101" s="40">
        <v>0</v>
      </c>
      <c r="EX101" s="40">
        <v>0</v>
      </c>
      <c r="EY101" s="40">
        <v>0</v>
      </c>
      <c r="EZ101" s="40">
        <v>0</v>
      </c>
      <c r="FA101" s="40">
        <v>0</v>
      </c>
      <c r="FB101" s="40">
        <v>0</v>
      </c>
      <c r="FC101" s="40">
        <v>0</v>
      </c>
      <c r="FD101" s="40">
        <v>0</v>
      </c>
      <c r="FE101" s="40">
        <v>0</v>
      </c>
      <c r="FF101" s="40">
        <v>0</v>
      </c>
      <c r="FG101" s="40">
        <v>0</v>
      </c>
      <c r="FH101" s="40">
        <v>0</v>
      </c>
      <c r="FI101" s="40">
        <v>0</v>
      </c>
      <c r="FJ101" s="40">
        <v>0</v>
      </c>
      <c r="FK101" s="40">
        <v>0</v>
      </c>
      <c r="FL101" s="40">
        <v>0</v>
      </c>
      <c r="FM101" s="40">
        <v>0</v>
      </c>
      <c r="FN101" s="40">
        <v>0</v>
      </c>
      <c r="FO101" s="40">
        <v>0</v>
      </c>
      <c r="FP101" s="40">
        <v>0</v>
      </c>
      <c r="FQ101" s="40">
        <v>0</v>
      </c>
      <c r="FR101" s="40">
        <v>0</v>
      </c>
      <c r="FS101" s="40">
        <v>0</v>
      </c>
      <c r="FT101" s="40">
        <v>0</v>
      </c>
      <c r="FU101" s="40">
        <v>0</v>
      </c>
      <c r="FV101" s="40">
        <v>0</v>
      </c>
      <c r="FW101" s="40">
        <v>0</v>
      </c>
      <c r="FX101" s="40">
        <v>0</v>
      </c>
      <c r="FY101" s="40">
        <v>0</v>
      </c>
      <c r="FZ101" s="40">
        <v>0</v>
      </c>
      <c r="GA101" s="40">
        <v>0</v>
      </c>
      <c r="GB101" s="40">
        <v>0</v>
      </c>
      <c r="GC101" s="40">
        <v>0</v>
      </c>
      <c r="GD101" s="40">
        <v>0</v>
      </c>
      <c r="GE101" s="40">
        <v>0</v>
      </c>
      <c r="GF101" s="40">
        <v>0</v>
      </c>
      <c r="GG101" s="40">
        <v>0</v>
      </c>
      <c r="GH101" s="40">
        <v>0</v>
      </c>
      <c r="GI101" s="40">
        <v>0</v>
      </c>
      <c r="GJ101" s="40">
        <v>0</v>
      </c>
      <c r="GK101" s="40">
        <v>0</v>
      </c>
      <c r="GL101" s="40">
        <v>0</v>
      </c>
      <c r="GM101" s="40">
        <v>0</v>
      </c>
      <c r="GN101" s="40">
        <v>0</v>
      </c>
      <c r="GO101" s="40">
        <v>0</v>
      </c>
      <c r="GP101" s="40">
        <v>0</v>
      </c>
      <c r="GQ101" s="40">
        <v>0</v>
      </c>
      <c r="GR101" s="40">
        <v>0</v>
      </c>
      <c r="GS101" s="40">
        <v>0</v>
      </c>
      <c r="GT101" s="40">
        <v>0</v>
      </c>
      <c r="GU101" s="40">
        <v>0</v>
      </c>
      <c r="GV101" s="40">
        <v>0</v>
      </c>
      <c r="GW101" s="40">
        <v>0</v>
      </c>
      <c r="GX101" s="40">
        <v>0</v>
      </c>
      <c r="GY101" s="40">
        <v>0</v>
      </c>
      <c r="GZ101" s="40">
        <v>0</v>
      </c>
      <c r="HA101" s="40">
        <v>0</v>
      </c>
      <c r="HB101" s="40">
        <v>0</v>
      </c>
      <c r="HC101" s="40">
        <v>0</v>
      </c>
      <c r="HD101" s="40">
        <v>0</v>
      </c>
      <c r="HE101" s="40">
        <v>0</v>
      </c>
      <c r="HF101" s="40">
        <v>0</v>
      </c>
      <c r="HG101" s="40">
        <v>0</v>
      </c>
      <c r="HH101" s="40">
        <v>0</v>
      </c>
      <c r="HI101" s="40">
        <v>0</v>
      </c>
      <c r="HJ101" s="40">
        <v>0</v>
      </c>
      <c r="HK101" s="40">
        <v>0</v>
      </c>
      <c r="HL101" s="40">
        <v>0</v>
      </c>
      <c r="HM101" s="40">
        <v>0</v>
      </c>
      <c r="HN101" s="40">
        <v>0</v>
      </c>
      <c r="HO101" s="40">
        <v>0</v>
      </c>
      <c r="HP101" s="40">
        <v>0</v>
      </c>
      <c r="HQ101" s="40">
        <v>0</v>
      </c>
      <c r="HR101" s="40">
        <v>0</v>
      </c>
      <c r="HS101" s="40">
        <v>0</v>
      </c>
      <c r="HT101" s="40">
        <v>0</v>
      </c>
      <c r="HU101" s="40">
        <v>0</v>
      </c>
      <c r="HV101" s="40">
        <v>0</v>
      </c>
      <c r="HW101" s="40">
        <v>0</v>
      </c>
      <c r="HX101" s="40">
        <v>0</v>
      </c>
      <c r="HY101" s="40">
        <v>0</v>
      </c>
      <c r="HZ101" s="40">
        <v>1</v>
      </c>
      <c r="IA101" s="40">
        <v>0</v>
      </c>
      <c r="IB101" s="40">
        <v>0</v>
      </c>
      <c r="IC101" s="40">
        <v>0</v>
      </c>
      <c r="ID101" s="40">
        <v>0</v>
      </c>
      <c r="IE101" s="40">
        <v>0</v>
      </c>
      <c r="IF101" s="40">
        <v>0</v>
      </c>
      <c r="IG101" s="40">
        <v>0</v>
      </c>
      <c r="IH101" s="40">
        <v>0</v>
      </c>
      <c r="II101" s="40">
        <v>0</v>
      </c>
      <c r="IJ101" s="40">
        <v>0</v>
      </c>
      <c r="IK101" s="40">
        <v>0</v>
      </c>
      <c r="IL101" s="40">
        <v>0</v>
      </c>
      <c r="IM101" s="40">
        <v>0</v>
      </c>
      <c r="IN101" s="40">
        <v>1</v>
      </c>
      <c r="IO101" s="40">
        <v>0.8784801077719594</v>
      </c>
    </row>
    <row r="102" spans="2:249" x14ac:dyDescent="0.15">
      <c r="B102" s="155" t="s">
        <v>128</v>
      </c>
      <c r="C102" s="41" t="s">
        <v>996</v>
      </c>
      <c r="D102" s="62">
        <v>0</v>
      </c>
      <c r="E102" s="61">
        <v>0</v>
      </c>
      <c r="F102" s="61">
        <v>0.70449950454624444</v>
      </c>
      <c r="G102" s="61">
        <v>0.29550049545375556</v>
      </c>
      <c r="H102" s="61">
        <v>0.77086997421782444</v>
      </c>
      <c r="I102" s="61">
        <v>0.64392620723294547</v>
      </c>
      <c r="J102" s="61">
        <v>2.7755141550886288E-3</v>
      </c>
      <c r="K102" s="73">
        <v>0.19500383248554107</v>
      </c>
      <c r="L102" s="61">
        <v>0.19500383248554107</v>
      </c>
      <c r="AB102" s="155" t="s">
        <v>128</v>
      </c>
      <c r="AC102" s="40" t="s">
        <v>996</v>
      </c>
      <c r="AD102" s="61">
        <v>0</v>
      </c>
      <c r="AE102" s="61">
        <v>0</v>
      </c>
      <c r="AF102" s="61">
        <v>0</v>
      </c>
      <c r="AG102" s="61">
        <v>0</v>
      </c>
      <c r="AH102" s="61">
        <v>0</v>
      </c>
      <c r="AI102" s="61">
        <v>0</v>
      </c>
      <c r="AJ102" s="61">
        <v>0</v>
      </c>
      <c r="AK102" s="61">
        <v>0</v>
      </c>
      <c r="AL102" s="61">
        <v>0</v>
      </c>
      <c r="AM102" s="61">
        <v>0</v>
      </c>
      <c r="AN102" s="61">
        <v>0</v>
      </c>
      <c r="AO102" s="61">
        <v>0</v>
      </c>
      <c r="AP102" s="61">
        <v>0</v>
      </c>
      <c r="AQ102" s="61">
        <v>0</v>
      </c>
      <c r="AR102" s="61">
        <v>0</v>
      </c>
      <c r="AS102" s="61">
        <v>0</v>
      </c>
      <c r="AT102" s="61">
        <v>0</v>
      </c>
      <c r="AU102" s="61">
        <v>0</v>
      </c>
      <c r="AV102" s="61">
        <v>0</v>
      </c>
      <c r="AW102" s="61">
        <v>0</v>
      </c>
      <c r="AX102" s="61">
        <v>0</v>
      </c>
      <c r="AY102" s="61">
        <v>0</v>
      </c>
      <c r="AZ102" s="61">
        <v>0</v>
      </c>
      <c r="BA102" s="61">
        <v>0</v>
      </c>
      <c r="BB102" s="61">
        <v>0</v>
      </c>
      <c r="BC102" s="61">
        <v>0</v>
      </c>
      <c r="BD102" s="61">
        <v>0</v>
      </c>
      <c r="BE102" s="61">
        <v>0</v>
      </c>
      <c r="BF102" s="61">
        <v>0</v>
      </c>
      <c r="BG102" s="61">
        <v>0</v>
      </c>
      <c r="BH102" s="61">
        <v>0</v>
      </c>
      <c r="BI102" s="61">
        <v>0</v>
      </c>
      <c r="BJ102" s="61">
        <v>0</v>
      </c>
      <c r="BK102" s="61">
        <v>0</v>
      </c>
      <c r="BL102" s="61">
        <v>0</v>
      </c>
      <c r="BM102" s="61">
        <v>0</v>
      </c>
      <c r="BN102" s="61">
        <v>0</v>
      </c>
      <c r="BO102" s="61">
        <v>0</v>
      </c>
      <c r="BP102" s="61">
        <v>0</v>
      </c>
      <c r="BQ102" s="61">
        <v>0</v>
      </c>
      <c r="BR102" s="61">
        <v>0</v>
      </c>
      <c r="BS102" s="61">
        <v>0</v>
      </c>
      <c r="BT102" s="61">
        <v>0</v>
      </c>
      <c r="BU102" s="61">
        <v>0</v>
      </c>
      <c r="BV102" s="61">
        <v>0</v>
      </c>
      <c r="BW102" s="61">
        <v>0</v>
      </c>
      <c r="BX102" s="61">
        <v>0</v>
      </c>
      <c r="BY102" s="61">
        <v>0</v>
      </c>
      <c r="BZ102" s="61">
        <v>0</v>
      </c>
      <c r="CA102" s="61">
        <v>0</v>
      </c>
      <c r="CB102" s="61">
        <v>0</v>
      </c>
      <c r="CC102" s="61">
        <v>0</v>
      </c>
      <c r="CD102" s="61">
        <v>0</v>
      </c>
      <c r="CE102" s="61">
        <v>0</v>
      </c>
      <c r="CF102" s="61">
        <v>0</v>
      </c>
      <c r="CG102" s="61">
        <v>0</v>
      </c>
      <c r="CH102" s="61">
        <v>0</v>
      </c>
      <c r="CI102" s="61">
        <v>0</v>
      </c>
      <c r="CJ102" s="61">
        <v>0</v>
      </c>
      <c r="CK102" s="61">
        <v>0</v>
      </c>
      <c r="CL102" s="61">
        <v>0</v>
      </c>
      <c r="CM102" s="61">
        <v>0</v>
      </c>
      <c r="CN102" s="61">
        <v>0</v>
      </c>
      <c r="CO102" s="61">
        <v>0</v>
      </c>
      <c r="CP102" s="61">
        <v>0</v>
      </c>
      <c r="CQ102" s="61">
        <v>0</v>
      </c>
      <c r="CR102" s="61">
        <v>0</v>
      </c>
      <c r="CS102" s="61">
        <v>0</v>
      </c>
      <c r="CT102" s="61">
        <v>0</v>
      </c>
      <c r="CU102" s="61">
        <v>0</v>
      </c>
      <c r="CV102" s="61">
        <v>0</v>
      </c>
      <c r="CW102" s="61">
        <v>0</v>
      </c>
      <c r="CX102" s="61">
        <v>0</v>
      </c>
      <c r="CY102" s="61">
        <v>0</v>
      </c>
      <c r="CZ102" s="61">
        <v>0</v>
      </c>
      <c r="DA102" s="61">
        <v>0</v>
      </c>
      <c r="DB102" s="61">
        <v>0</v>
      </c>
      <c r="DC102" s="61">
        <v>0</v>
      </c>
      <c r="DD102" s="61">
        <v>0</v>
      </c>
      <c r="DE102" s="61">
        <v>0</v>
      </c>
      <c r="DF102" s="61">
        <v>0</v>
      </c>
      <c r="DG102" s="61">
        <v>0</v>
      </c>
      <c r="DH102" s="61">
        <v>0</v>
      </c>
      <c r="DI102" s="61">
        <v>0</v>
      </c>
      <c r="DJ102" s="61">
        <v>0</v>
      </c>
      <c r="DK102" s="61">
        <v>0</v>
      </c>
      <c r="DL102" s="61">
        <v>0</v>
      </c>
      <c r="DM102" s="61">
        <v>0</v>
      </c>
      <c r="DN102" s="61">
        <v>0</v>
      </c>
      <c r="DO102" s="61">
        <v>0</v>
      </c>
      <c r="DP102" s="61">
        <v>0</v>
      </c>
      <c r="DQ102" s="61">
        <v>0</v>
      </c>
      <c r="DR102" s="61">
        <v>0</v>
      </c>
      <c r="DS102" s="61">
        <v>0</v>
      </c>
      <c r="DT102" s="61">
        <v>0</v>
      </c>
      <c r="DU102" s="61">
        <v>0</v>
      </c>
      <c r="DV102" s="61">
        <v>0</v>
      </c>
      <c r="DW102" s="61">
        <v>0</v>
      </c>
      <c r="DX102" s="61">
        <v>0</v>
      </c>
      <c r="DY102" s="61">
        <v>0</v>
      </c>
      <c r="DZ102" s="61">
        <v>0</v>
      </c>
      <c r="EA102" s="61">
        <v>0</v>
      </c>
      <c r="EB102" s="61">
        <v>0</v>
      </c>
      <c r="EC102" s="61">
        <v>0</v>
      </c>
      <c r="ED102" s="61">
        <v>0</v>
      </c>
      <c r="EE102" s="61">
        <v>0</v>
      </c>
      <c r="EF102" s="61">
        <v>0</v>
      </c>
      <c r="EG102" s="61">
        <v>0</v>
      </c>
      <c r="EI102" s="155" t="s">
        <v>128</v>
      </c>
      <c r="EJ102" s="40" t="s">
        <v>996</v>
      </c>
      <c r="EK102" s="73">
        <v>0</v>
      </c>
      <c r="EL102" s="61">
        <v>0</v>
      </c>
      <c r="EM102" s="61">
        <v>0</v>
      </c>
      <c r="EN102" s="61">
        <v>0</v>
      </c>
      <c r="EO102" s="61">
        <v>0</v>
      </c>
      <c r="EP102" s="61">
        <v>0</v>
      </c>
      <c r="EQ102" s="61">
        <v>0</v>
      </c>
      <c r="ER102" s="61">
        <v>0</v>
      </c>
      <c r="ES102" s="61">
        <v>0</v>
      </c>
      <c r="ET102" s="61">
        <v>0</v>
      </c>
      <c r="EU102" s="61">
        <v>0</v>
      </c>
      <c r="EV102" s="61">
        <v>0</v>
      </c>
      <c r="EW102" s="61">
        <v>0</v>
      </c>
      <c r="EX102" s="61">
        <v>0</v>
      </c>
      <c r="EY102" s="61">
        <v>0</v>
      </c>
      <c r="EZ102" s="61">
        <v>0</v>
      </c>
      <c r="FA102" s="61">
        <v>0</v>
      </c>
      <c r="FB102" s="61">
        <v>0</v>
      </c>
      <c r="FC102" s="61">
        <v>0</v>
      </c>
      <c r="FD102" s="61">
        <v>0</v>
      </c>
      <c r="FE102" s="61">
        <v>0</v>
      </c>
      <c r="FF102" s="61">
        <v>0</v>
      </c>
      <c r="FG102" s="61">
        <v>0</v>
      </c>
      <c r="FH102" s="61">
        <v>0</v>
      </c>
      <c r="FI102" s="61">
        <v>0</v>
      </c>
      <c r="FJ102" s="61">
        <v>0</v>
      </c>
      <c r="FK102" s="61">
        <v>0</v>
      </c>
      <c r="FL102" s="61">
        <v>0</v>
      </c>
      <c r="FM102" s="61">
        <v>0</v>
      </c>
      <c r="FN102" s="61">
        <v>0</v>
      </c>
      <c r="FO102" s="61">
        <v>0</v>
      </c>
      <c r="FP102" s="61">
        <v>0</v>
      </c>
      <c r="FQ102" s="61">
        <v>0</v>
      </c>
      <c r="FR102" s="61">
        <v>0</v>
      </c>
      <c r="FS102" s="61">
        <v>0</v>
      </c>
      <c r="FT102" s="61">
        <v>0</v>
      </c>
      <c r="FU102" s="61">
        <v>0</v>
      </c>
      <c r="FV102" s="61">
        <v>0</v>
      </c>
      <c r="FW102" s="61">
        <v>0</v>
      </c>
      <c r="FX102" s="61">
        <v>0</v>
      </c>
      <c r="FY102" s="61">
        <v>0</v>
      </c>
      <c r="FZ102" s="61">
        <v>0</v>
      </c>
      <c r="GA102" s="61">
        <v>0</v>
      </c>
      <c r="GB102" s="61">
        <v>0</v>
      </c>
      <c r="GC102" s="61">
        <v>0</v>
      </c>
      <c r="GD102" s="61">
        <v>0</v>
      </c>
      <c r="GE102" s="61">
        <v>0</v>
      </c>
      <c r="GF102" s="61">
        <v>0</v>
      </c>
      <c r="GG102" s="61">
        <v>0</v>
      </c>
      <c r="GH102" s="61">
        <v>0</v>
      </c>
      <c r="GI102" s="61">
        <v>0</v>
      </c>
      <c r="GJ102" s="61">
        <v>0</v>
      </c>
      <c r="GK102" s="61">
        <v>0</v>
      </c>
      <c r="GL102" s="61">
        <v>0</v>
      </c>
      <c r="GM102" s="61">
        <v>0</v>
      </c>
      <c r="GN102" s="61">
        <v>0</v>
      </c>
      <c r="GO102" s="61">
        <v>0</v>
      </c>
      <c r="GP102" s="61">
        <v>0</v>
      </c>
      <c r="GQ102" s="61">
        <v>0</v>
      </c>
      <c r="GR102" s="61">
        <v>0</v>
      </c>
      <c r="GS102" s="61">
        <v>0</v>
      </c>
      <c r="GT102" s="61">
        <v>0</v>
      </c>
      <c r="GU102" s="61">
        <v>0</v>
      </c>
      <c r="GV102" s="61">
        <v>0</v>
      </c>
      <c r="GW102" s="61">
        <v>0</v>
      </c>
      <c r="GX102" s="61">
        <v>0</v>
      </c>
      <c r="GY102" s="61">
        <v>0</v>
      </c>
      <c r="GZ102" s="61">
        <v>0</v>
      </c>
      <c r="HA102" s="61">
        <v>0</v>
      </c>
      <c r="HB102" s="61">
        <v>0</v>
      </c>
      <c r="HC102" s="61">
        <v>0</v>
      </c>
      <c r="HD102" s="61">
        <v>0</v>
      </c>
      <c r="HE102" s="61">
        <v>0</v>
      </c>
      <c r="HF102" s="61">
        <v>0</v>
      </c>
      <c r="HG102" s="61">
        <v>0</v>
      </c>
      <c r="HH102" s="61">
        <v>0</v>
      </c>
      <c r="HI102" s="61">
        <v>0</v>
      </c>
      <c r="HJ102" s="61">
        <v>0</v>
      </c>
      <c r="HK102" s="61">
        <v>0</v>
      </c>
      <c r="HL102" s="61">
        <v>0</v>
      </c>
      <c r="HM102" s="61">
        <v>0</v>
      </c>
      <c r="HN102" s="61">
        <v>0</v>
      </c>
      <c r="HO102" s="61">
        <v>0</v>
      </c>
      <c r="HP102" s="61">
        <v>0</v>
      </c>
      <c r="HQ102" s="61">
        <v>0</v>
      </c>
      <c r="HR102" s="61">
        <v>0</v>
      </c>
      <c r="HS102" s="61">
        <v>0</v>
      </c>
      <c r="HT102" s="61">
        <v>0</v>
      </c>
      <c r="HU102" s="61">
        <v>0</v>
      </c>
      <c r="HV102" s="61">
        <v>0</v>
      </c>
      <c r="HW102" s="61">
        <v>0</v>
      </c>
      <c r="HX102" s="61">
        <v>0</v>
      </c>
      <c r="HY102" s="61">
        <v>0</v>
      </c>
      <c r="HZ102" s="61">
        <v>0</v>
      </c>
      <c r="IA102" s="61">
        <v>1</v>
      </c>
      <c r="IB102" s="61">
        <v>0</v>
      </c>
      <c r="IC102" s="61">
        <v>0</v>
      </c>
      <c r="ID102" s="61">
        <v>0</v>
      </c>
      <c r="IE102" s="61">
        <v>0</v>
      </c>
      <c r="IF102" s="61">
        <v>0</v>
      </c>
      <c r="IG102" s="61">
        <v>0</v>
      </c>
      <c r="IH102" s="61">
        <v>0</v>
      </c>
      <c r="II102" s="61">
        <v>0</v>
      </c>
      <c r="IJ102" s="61">
        <v>0</v>
      </c>
      <c r="IK102" s="61">
        <v>0</v>
      </c>
      <c r="IL102" s="61">
        <v>0</v>
      </c>
      <c r="IM102" s="61">
        <v>0</v>
      </c>
      <c r="IN102" s="61">
        <v>1</v>
      </c>
      <c r="IO102" s="61">
        <v>0.8784801077719594</v>
      </c>
    </row>
    <row r="103" spans="2:249" x14ac:dyDescent="0.15">
      <c r="B103" s="162" t="s">
        <v>129</v>
      </c>
      <c r="C103" s="116" t="s">
        <v>952</v>
      </c>
      <c r="D103" s="41">
        <v>0</v>
      </c>
      <c r="E103" s="41">
        <v>0</v>
      </c>
      <c r="F103" s="40">
        <v>0.4156409267421351</v>
      </c>
      <c r="G103" s="120">
        <v>0.58435907325786496</v>
      </c>
      <c r="H103" s="120">
        <v>0.50724232325636742</v>
      </c>
      <c r="I103" s="120">
        <v>0.42120209473934778</v>
      </c>
      <c r="J103" s="40">
        <v>1.2137468217788432E-2</v>
      </c>
      <c r="K103" s="81">
        <v>4.7607712449416806E-2</v>
      </c>
      <c r="L103" s="120">
        <v>4.2013806236610329E-2</v>
      </c>
      <c r="AB103" s="162" t="s">
        <v>129</v>
      </c>
      <c r="AC103" s="120" t="s">
        <v>952</v>
      </c>
      <c r="AD103" s="40">
        <v>5.261773217574323E-6</v>
      </c>
      <c r="AE103" s="40">
        <v>0</v>
      </c>
      <c r="AF103" s="40">
        <v>2.3590021691973968E-3</v>
      </c>
      <c r="AG103" s="40">
        <v>0</v>
      </c>
      <c r="AH103" s="40">
        <v>5.0863018729342636E-3</v>
      </c>
      <c r="AI103" s="40">
        <v>0</v>
      </c>
      <c r="AJ103" s="40">
        <v>2.0792079207920793E-3</v>
      </c>
      <c r="AK103" s="40">
        <v>5.7038351501104557E-4</v>
      </c>
      <c r="AL103" s="40">
        <v>0</v>
      </c>
      <c r="AM103" s="40">
        <v>0</v>
      </c>
      <c r="AN103" s="40">
        <v>0</v>
      </c>
      <c r="AO103" s="40">
        <v>4.1666666666666669E-4</v>
      </c>
      <c r="AP103" s="40">
        <v>5.9817945383615085E-4</v>
      </c>
      <c r="AQ103" s="40">
        <v>9.7560975609756097E-4</v>
      </c>
      <c r="AR103" s="40">
        <v>1.2672531472774156E-3</v>
      </c>
      <c r="AS103" s="40">
        <v>0</v>
      </c>
      <c r="AT103" s="40">
        <v>8.2677165354330705E-4</v>
      </c>
      <c r="AU103" s="40">
        <v>6.4794816414686827E-4</v>
      </c>
      <c r="AV103" s="40">
        <v>0</v>
      </c>
      <c r="AW103" s="40">
        <v>5.9905660377358493E-3</v>
      </c>
      <c r="AX103" s="40">
        <v>0</v>
      </c>
      <c r="AY103" s="40">
        <v>0</v>
      </c>
      <c r="AZ103" s="40">
        <v>0</v>
      </c>
      <c r="BA103" s="40">
        <v>0</v>
      </c>
      <c r="BB103" s="40">
        <v>3.2330428192497156E-3</v>
      </c>
      <c r="BC103" s="40">
        <v>1.0206925021930956E-3</v>
      </c>
      <c r="BD103" s="40">
        <v>0</v>
      </c>
      <c r="BE103" s="40">
        <v>0</v>
      </c>
      <c r="BF103" s="40">
        <v>4.7633937877840322E-4</v>
      </c>
      <c r="BG103" s="40">
        <v>2.0526855969893944E-4</v>
      </c>
      <c r="BH103" s="40">
        <v>1.7142857142857143E-4</v>
      </c>
      <c r="BI103" s="40">
        <v>0</v>
      </c>
      <c r="BJ103" s="40">
        <v>1.7847485127095726E-3</v>
      </c>
      <c r="BK103" s="40">
        <v>0</v>
      </c>
      <c r="BL103" s="40">
        <v>3.1963470319634708E-4</v>
      </c>
      <c r="BM103" s="40">
        <v>0</v>
      </c>
      <c r="BN103" s="40">
        <v>5.3766546329723228E-4</v>
      </c>
      <c r="BO103" s="40">
        <v>7.2033898305084749E-4</v>
      </c>
      <c r="BP103" s="40">
        <v>7.2994254096616306E-4</v>
      </c>
      <c r="BQ103" s="40">
        <v>0</v>
      </c>
      <c r="BR103" s="40">
        <v>4.9131880310306617E-4</v>
      </c>
      <c r="BS103" s="40">
        <v>8.4910762574364525E-4</v>
      </c>
      <c r="BT103" s="40">
        <v>7.0168404170008018E-4</v>
      </c>
      <c r="BU103" s="40">
        <v>1.8884158240198687E-3</v>
      </c>
      <c r="BV103" s="40">
        <v>1.9796362093652225E-3</v>
      </c>
      <c r="BW103" s="40">
        <v>1.1412089290193128E-3</v>
      </c>
      <c r="BX103" s="40">
        <v>0</v>
      </c>
      <c r="BY103" s="40">
        <v>6.3931297709923665E-4</v>
      </c>
      <c r="BZ103" s="40">
        <v>8.9386913961875323E-4</v>
      </c>
      <c r="CA103" s="40">
        <v>0</v>
      </c>
      <c r="CB103" s="40">
        <v>7.0247933884297527E-4</v>
      </c>
      <c r="CC103" s="40">
        <v>7.8615368574705457E-4</v>
      </c>
      <c r="CD103" s="40">
        <v>9.6774193548387097E-4</v>
      </c>
      <c r="CE103" s="40">
        <v>9.730848861283643E-4</v>
      </c>
      <c r="CF103" s="40">
        <v>2.2243069846265585E-4</v>
      </c>
      <c r="CG103" s="40">
        <v>2.4699935315397332E-4</v>
      </c>
      <c r="CH103" s="40">
        <v>9.3238839011191744E-5</v>
      </c>
      <c r="CI103" s="40">
        <v>6.1629472661854623E-4</v>
      </c>
      <c r="CJ103" s="40">
        <v>6.9547895375021652E-4</v>
      </c>
      <c r="CK103" s="40">
        <v>7.6923076923076923E-4</v>
      </c>
      <c r="CL103" s="40">
        <v>1.6967018021081266E-3</v>
      </c>
      <c r="CM103" s="40">
        <v>5.872862889708348E-4</v>
      </c>
      <c r="CN103" s="40">
        <v>2.2182910547396528E-3</v>
      </c>
      <c r="CO103" s="40">
        <v>6.8924077477732219E-4</v>
      </c>
      <c r="CP103" s="40">
        <v>1.0793650793650793E-3</v>
      </c>
      <c r="CQ103" s="40">
        <v>8.5085045718218469E-4</v>
      </c>
      <c r="CR103" s="40">
        <v>3.7328852377396067E-3</v>
      </c>
      <c r="CS103" s="40">
        <v>9.4284892362276451E-3</v>
      </c>
      <c r="CT103" s="40">
        <v>2.0864590641696797E-3</v>
      </c>
      <c r="CU103" s="40">
        <v>6.3057604872608728E-4</v>
      </c>
      <c r="CV103" s="40">
        <v>3.0338601039644592E-3</v>
      </c>
      <c r="CW103" s="40">
        <v>8.8797998918334234E-4</v>
      </c>
      <c r="CX103" s="40">
        <v>9.4460412856022988E-4</v>
      </c>
      <c r="CY103" s="40">
        <v>0</v>
      </c>
      <c r="CZ103" s="40">
        <v>1.0417776830438027E-3</v>
      </c>
      <c r="DA103" s="40">
        <v>1.9552906110283162E-3</v>
      </c>
      <c r="DB103" s="40">
        <v>0</v>
      </c>
      <c r="DC103" s="40">
        <v>1.0834473324213406E-3</v>
      </c>
      <c r="DD103" s="40">
        <v>0</v>
      </c>
      <c r="DE103" s="40">
        <v>1.0032362459546926E-3</v>
      </c>
      <c r="DF103" s="40">
        <v>4.4615384615384612E-3</v>
      </c>
      <c r="DG103" s="40">
        <v>2.0052658399864107E-3</v>
      </c>
      <c r="DH103" s="40">
        <v>6.5939639868120722E-5</v>
      </c>
      <c r="DI103" s="40">
        <v>1.0438247011952191E-3</v>
      </c>
      <c r="DJ103" s="40">
        <v>2.1802018984480942E-3</v>
      </c>
      <c r="DK103" s="40">
        <v>9.6644820502787842E-4</v>
      </c>
      <c r="DL103" s="40">
        <v>9.4164456233421744E-4</v>
      </c>
      <c r="DM103" s="40">
        <v>2.372199885123492E-3</v>
      </c>
      <c r="DN103" s="40">
        <v>2.6281412084811667E-6</v>
      </c>
      <c r="DO103" s="40">
        <v>4.1096759458979367E-4</v>
      </c>
      <c r="DP103" s="40">
        <v>4.5725716792340103E-3</v>
      </c>
      <c r="DQ103" s="40">
        <v>1.3458933828598308E-3</v>
      </c>
      <c r="DR103" s="40">
        <v>7.768767983259221E-4</v>
      </c>
      <c r="DS103" s="40">
        <v>3.1650122284563372E-5</v>
      </c>
      <c r="DT103" s="40">
        <v>3.4353006759110864E-4</v>
      </c>
      <c r="DU103" s="40">
        <v>0</v>
      </c>
      <c r="DV103" s="40">
        <v>2.2358963188847747E-3</v>
      </c>
      <c r="DW103" s="40">
        <v>2.2108843537414968E-3</v>
      </c>
      <c r="DX103" s="40">
        <v>1.6573126444371078E-3</v>
      </c>
      <c r="DY103" s="40">
        <v>1.69178190837383E-3</v>
      </c>
      <c r="DZ103" s="40">
        <v>1.4891975308641975E-3</v>
      </c>
      <c r="EA103" s="40">
        <v>1.5289793753236419E-3</v>
      </c>
      <c r="EB103" s="40">
        <v>1.4027000329272308E-3</v>
      </c>
      <c r="EC103" s="40">
        <v>7.5594859396869831E-3</v>
      </c>
      <c r="ED103" s="40">
        <v>2.3794247787610619E-3</v>
      </c>
      <c r="EE103" s="40">
        <v>0</v>
      </c>
      <c r="EF103" s="40">
        <v>4.818210896684081E-3</v>
      </c>
      <c r="EG103" s="40">
        <v>1.1268495383627772E-3</v>
      </c>
      <c r="EI103" s="162" t="s">
        <v>129</v>
      </c>
      <c r="EJ103" s="120" t="s">
        <v>952</v>
      </c>
      <c r="EK103" s="81">
        <v>1.1955825619652859E-4</v>
      </c>
      <c r="EL103" s="120">
        <v>1.0873498523090252E-4</v>
      </c>
      <c r="EM103" s="120">
        <v>1.4781665959567088E-3</v>
      </c>
      <c r="EN103" s="120">
        <v>6.9507871281602215E-5</v>
      </c>
      <c r="EO103" s="120">
        <v>3.0434849905098325E-3</v>
      </c>
      <c r="EP103" s="120">
        <v>0</v>
      </c>
      <c r="EQ103" s="120">
        <v>1.4399581862328604E-3</v>
      </c>
      <c r="ER103" s="120">
        <v>4.3167270807966757E-4</v>
      </c>
      <c r="ES103" s="120">
        <v>0</v>
      </c>
      <c r="ET103" s="120">
        <v>0</v>
      </c>
      <c r="EU103" s="120">
        <v>0</v>
      </c>
      <c r="EV103" s="120">
        <v>3.3794467640268117E-4</v>
      </c>
      <c r="EW103" s="120">
        <v>4.4334518093052717E-4</v>
      </c>
      <c r="EX103" s="120">
        <v>6.599691170369789E-4</v>
      </c>
      <c r="EY103" s="120">
        <v>8.3595457899924988E-4</v>
      </c>
      <c r="EZ103" s="120">
        <v>0</v>
      </c>
      <c r="FA103" s="120">
        <v>5.6224503513603282E-4</v>
      </c>
      <c r="FB103" s="120">
        <v>4.6052754782395055E-4</v>
      </c>
      <c r="FC103" s="120">
        <v>0</v>
      </c>
      <c r="FD103" s="120">
        <v>3.6739345310721609E-3</v>
      </c>
      <c r="FE103" s="120">
        <v>0</v>
      </c>
      <c r="FF103" s="120">
        <v>0</v>
      </c>
      <c r="FG103" s="120">
        <v>0</v>
      </c>
      <c r="FH103" s="120">
        <v>0</v>
      </c>
      <c r="FI103" s="120">
        <v>1.9724834221227913E-3</v>
      </c>
      <c r="FJ103" s="120">
        <v>6.7614962764383341E-4</v>
      </c>
      <c r="FK103" s="120">
        <v>0</v>
      </c>
      <c r="FL103" s="120">
        <v>0</v>
      </c>
      <c r="FM103" s="120">
        <v>3.5429417916026524E-4</v>
      </c>
      <c r="FN103" s="120">
        <v>1.9818195422554655E-4</v>
      </c>
      <c r="FO103" s="120">
        <v>1.7740681860229854E-4</v>
      </c>
      <c r="FP103" s="120">
        <v>0</v>
      </c>
      <c r="FQ103" s="120">
        <v>1.2360759827527168E-3</v>
      </c>
      <c r="FR103" s="120">
        <v>1.0859822102881006E-4</v>
      </c>
      <c r="FS103" s="120">
        <v>3.1279749873189348E-4</v>
      </c>
      <c r="FT103" s="120">
        <v>0</v>
      </c>
      <c r="FU103" s="120">
        <v>3.8999918361440312E-4</v>
      </c>
      <c r="FV103" s="120">
        <v>5.8248048068992972E-4</v>
      </c>
      <c r="FW103" s="120">
        <v>5.4874484731544295E-4</v>
      </c>
      <c r="FX103" s="120">
        <v>0</v>
      </c>
      <c r="FY103" s="120">
        <v>3.8011157826674848E-4</v>
      </c>
      <c r="FZ103" s="120">
        <v>6.097849647547271E-4</v>
      </c>
      <c r="GA103" s="120">
        <v>5.1702342033023538E-4</v>
      </c>
      <c r="GB103" s="120">
        <v>1.204144750715366E-3</v>
      </c>
      <c r="GC103" s="120">
        <v>1.2490665488448566E-3</v>
      </c>
      <c r="GD103" s="120">
        <v>7.4941949139865362E-4</v>
      </c>
      <c r="GE103" s="120">
        <v>0</v>
      </c>
      <c r="GF103" s="120">
        <v>4.5396123186826164E-4</v>
      </c>
      <c r="GG103" s="120">
        <v>5.9763754960295802E-4</v>
      </c>
      <c r="GH103" s="120">
        <v>0</v>
      </c>
      <c r="GI103" s="120">
        <v>4.5893518114701091E-4</v>
      </c>
      <c r="GJ103" s="120">
        <v>5.400748820660531E-4</v>
      </c>
      <c r="GK103" s="120">
        <v>6.216783393386008E-4</v>
      </c>
      <c r="GL103" s="120">
        <v>6.2964529953183528E-4</v>
      </c>
      <c r="GM103" s="120">
        <v>1.8805760346410699E-4</v>
      </c>
      <c r="GN103" s="120">
        <v>2.1352002241996614E-4</v>
      </c>
      <c r="GO103" s="120">
        <v>1.2038679293641409E-4</v>
      </c>
      <c r="GP103" s="120">
        <v>4.9672295541756744E-4</v>
      </c>
      <c r="GQ103" s="120">
        <v>5.5678218375447585E-4</v>
      </c>
      <c r="GR103" s="120">
        <v>5.6192144668415175E-4</v>
      </c>
      <c r="GS103" s="120">
        <v>1.2561885982070933E-3</v>
      </c>
      <c r="GT103" s="120">
        <v>4.8493885090527536E-4</v>
      </c>
      <c r="GU103" s="120">
        <v>1.4305294922350585E-3</v>
      </c>
      <c r="GV103" s="120">
        <v>5.6348450977679061E-4</v>
      </c>
      <c r="GW103" s="120">
        <v>7.6843186074563978E-4</v>
      </c>
      <c r="GX103" s="120">
        <v>6.3356538948268276E-4</v>
      </c>
      <c r="GY103" s="120">
        <v>2.2908345009288182E-3</v>
      </c>
      <c r="GZ103" s="120">
        <v>6.1785351651988587E-3</v>
      </c>
      <c r="HA103" s="120">
        <v>1.4545652824148794E-3</v>
      </c>
      <c r="HB103" s="120">
        <v>5.0307335727172592E-4</v>
      </c>
      <c r="HC103" s="120">
        <v>1.9086072528066464E-3</v>
      </c>
      <c r="HD103" s="120">
        <v>7.2563968691871346E-4</v>
      </c>
      <c r="HE103" s="120">
        <v>7.1548602754191361E-4</v>
      </c>
      <c r="HF103" s="120">
        <v>1.0494157214378759E-4</v>
      </c>
      <c r="HG103" s="120">
        <v>8.2335567999559684E-4</v>
      </c>
      <c r="HH103" s="120">
        <v>1.2501666736533343E-3</v>
      </c>
      <c r="HI103" s="120">
        <v>3.9467606591147566E-4</v>
      </c>
      <c r="HJ103" s="120">
        <v>7.6987314373438834E-4</v>
      </c>
      <c r="HK103" s="120">
        <v>0</v>
      </c>
      <c r="HL103" s="120">
        <v>7.2750800779410106E-4</v>
      </c>
      <c r="HM103" s="120">
        <v>2.7702253397077145E-3</v>
      </c>
      <c r="HN103" s="120">
        <v>1.325562065765894E-3</v>
      </c>
      <c r="HO103" s="120">
        <v>1.0449200088803616E-4</v>
      </c>
      <c r="HP103" s="120">
        <v>7.3409354035329152E-4</v>
      </c>
      <c r="HQ103" s="120">
        <v>1.5873382357429683E-3</v>
      </c>
      <c r="HR103" s="120">
        <v>6.9621969313338737E-4</v>
      </c>
      <c r="HS103" s="120">
        <v>9.5060278529684246E-4</v>
      </c>
      <c r="HT103" s="120">
        <v>1.6370693422723258E-3</v>
      </c>
      <c r="HU103" s="120">
        <v>9.7174807028115045E-5</v>
      </c>
      <c r="HV103" s="120">
        <v>3.7591499201209105E-4</v>
      </c>
      <c r="HW103" s="120">
        <v>2.8262719203942534E-3</v>
      </c>
      <c r="HX103" s="120">
        <v>8.99992412592699E-4</v>
      </c>
      <c r="HY103" s="120">
        <v>6.1789301813816946E-4</v>
      </c>
      <c r="HZ103" s="120">
        <v>2.0297909960167646E-4</v>
      </c>
      <c r="IA103" s="120">
        <v>3.183803739250617E-4</v>
      </c>
      <c r="IB103" s="120">
        <v>1.0001591639375851</v>
      </c>
      <c r="IC103" s="120">
        <v>1.4774285624738878E-3</v>
      </c>
      <c r="ID103" s="120">
        <v>1.7834630894850536E-3</v>
      </c>
      <c r="IE103" s="120">
        <v>1.0608225914458356E-3</v>
      </c>
      <c r="IF103" s="120">
        <v>1.0838160151004814E-3</v>
      </c>
      <c r="IG103" s="120">
        <v>1.1358568579929416E-3</v>
      </c>
      <c r="IH103" s="120">
        <v>1.0678642847674383E-3</v>
      </c>
      <c r="II103" s="120">
        <v>1.0248154648531602E-3</v>
      </c>
      <c r="IJ103" s="120">
        <v>4.5761497375904339E-3</v>
      </c>
      <c r="IK103" s="120">
        <v>1.5134191656806799E-3</v>
      </c>
      <c r="IL103" s="120">
        <v>8.2336772218349506E-5</v>
      </c>
      <c r="IM103" s="120">
        <v>2.9425389699372852E-3</v>
      </c>
      <c r="IN103" s="40">
        <v>1.0864073769129696</v>
      </c>
      <c r="IO103" s="40">
        <v>0.95438726955475728</v>
      </c>
    </row>
    <row r="104" spans="2:249" x14ac:dyDescent="0.15">
      <c r="B104" s="155" t="s">
        <v>130</v>
      </c>
      <c r="C104" s="41" t="s">
        <v>199</v>
      </c>
      <c r="D104" s="41">
        <v>0</v>
      </c>
      <c r="E104" s="41">
        <v>0</v>
      </c>
      <c r="F104" s="40">
        <v>0.71475875118259247</v>
      </c>
      <c r="G104" s="40">
        <v>0.28524124881740753</v>
      </c>
      <c r="H104" s="40">
        <v>0.67728272707471138</v>
      </c>
      <c r="I104" s="40">
        <v>0.18829775648006972</v>
      </c>
      <c r="J104" s="40">
        <v>2.6930538898260496E-3</v>
      </c>
      <c r="K104" s="54">
        <v>5.3800914833369635E-2</v>
      </c>
      <c r="L104" s="40">
        <v>5.2058375081681547E-2</v>
      </c>
      <c r="AB104" s="155" t="s">
        <v>130</v>
      </c>
      <c r="AC104" s="40" t="s">
        <v>199</v>
      </c>
      <c r="AD104" s="40">
        <v>6.9455406471981057E-4</v>
      </c>
      <c r="AE104" s="40">
        <v>4.5774647887323943E-3</v>
      </c>
      <c r="AF104" s="40">
        <v>9.6041214750542305E-3</v>
      </c>
      <c r="AG104" s="40">
        <v>0</v>
      </c>
      <c r="AH104" s="40">
        <v>5.8758721997796546E-5</v>
      </c>
      <c r="AI104" s="40">
        <v>0</v>
      </c>
      <c r="AJ104" s="40">
        <v>6.1386138613861389E-3</v>
      </c>
      <c r="AK104" s="40">
        <v>2.6049324593488575E-3</v>
      </c>
      <c r="AL104" s="40">
        <v>0</v>
      </c>
      <c r="AM104" s="40">
        <v>0</v>
      </c>
      <c r="AN104" s="40">
        <v>0</v>
      </c>
      <c r="AO104" s="40">
        <v>3.3333333333333335E-3</v>
      </c>
      <c r="AP104" s="40">
        <v>2.5487646293888165E-3</v>
      </c>
      <c r="AQ104" s="40">
        <v>6.9105691056910567E-3</v>
      </c>
      <c r="AR104" s="40">
        <v>4.3015319278022143E-3</v>
      </c>
      <c r="AS104" s="40">
        <v>0</v>
      </c>
      <c r="AT104" s="40">
        <v>2.6377952755905513E-3</v>
      </c>
      <c r="AU104" s="40">
        <v>8.8552915766738662E-3</v>
      </c>
      <c r="AV104" s="40">
        <v>0</v>
      </c>
      <c r="AW104" s="40">
        <v>8.3962264150943405E-3</v>
      </c>
      <c r="AX104" s="40">
        <v>0</v>
      </c>
      <c r="AY104" s="40">
        <v>0</v>
      </c>
      <c r="AZ104" s="40">
        <v>0</v>
      </c>
      <c r="BA104" s="40">
        <v>0</v>
      </c>
      <c r="BB104" s="40">
        <v>1.341417203486169E-3</v>
      </c>
      <c r="BC104" s="40">
        <v>2.4046648433871717E-3</v>
      </c>
      <c r="BD104" s="40">
        <v>0</v>
      </c>
      <c r="BE104" s="40">
        <v>0</v>
      </c>
      <c r="BF104" s="40">
        <v>3.9180737961225769E-3</v>
      </c>
      <c r="BG104" s="40">
        <v>6.9517618884707491E-3</v>
      </c>
      <c r="BH104" s="40">
        <v>1.8285714285714285E-3</v>
      </c>
      <c r="BI104" s="40">
        <v>0</v>
      </c>
      <c r="BJ104" s="40">
        <v>4.3104380746349378E-3</v>
      </c>
      <c r="BK104" s="40">
        <v>3.3333333333333335E-3</v>
      </c>
      <c r="BL104" s="40">
        <v>8.8584474885844752E-3</v>
      </c>
      <c r="BM104" s="40">
        <v>0</v>
      </c>
      <c r="BN104" s="40">
        <v>1.1095066185318892E-3</v>
      </c>
      <c r="BO104" s="40">
        <v>4.4915254237288139E-3</v>
      </c>
      <c r="BP104" s="40">
        <v>3.364545648010215E-3</v>
      </c>
      <c r="BQ104" s="40">
        <v>0</v>
      </c>
      <c r="BR104" s="40">
        <v>2.6142100726511512E-3</v>
      </c>
      <c r="BS104" s="40">
        <v>2.222823147647377E-3</v>
      </c>
      <c r="BT104" s="40">
        <v>4.0457097032878912E-3</v>
      </c>
      <c r="BU104" s="40">
        <v>5.6687954585772568E-3</v>
      </c>
      <c r="BV104" s="40">
        <v>9.1891605239433627E-3</v>
      </c>
      <c r="BW104" s="40">
        <v>2.8279408076247806E-3</v>
      </c>
      <c r="BX104" s="40">
        <v>0</v>
      </c>
      <c r="BY104" s="40">
        <v>6.2690839694656492E-3</v>
      </c>
      <c r="BZ104" s="40">
        <v>1.4665121071612571E-2</v>
      </c>
      <c r="CA104" s="40">
        <v>0</v>
      </c>
      <c r="CB104" s="40">
        <v>3.7190082644628099E-3</v>
      </c>
      <c r="CC104" s="40">
        <v>1.2867271400271088E-2</v>
      </c>
      <c r="CD104" s="40">
        <v>3.2258064516129032E-3</v>
      </c>
      <c r="CE104" s="40">
        <v>1.5734989648033125E-3</v>
      </c>
      <c r="CF104" s="40">
        <v>2.8952306016220798E-3</v>
      </c>
      <c r="CG104" s="40">
        <v>2.4753439863283906E-3</v>
      </c>
      <c r="CH104" s="40">
        <v>2.8880211536096425E-3</v>
      </c>
      <c r="CI104" s="40">
        <v>9.8874246738626589E-3</v>
      </c>
      <c r="CJ104" s="40">
        <v>1.3014030833188982E-2</v>
      </c>
      <c r="CK104" s="40">
        <v>6.9841710635934456E-3</v>
      </c>
      <c r="CL104" s="40">
        <v>5.0312818769126147E-2</v>
      </c>
      <c r="CM104" s="40">
        <v>1.8073248407643312E-2</v>
      </c>
      <c r="CN104" s="40">
        <v>1.0106141522029372E-2</v>
      </c>
      <c r="CO104" s="40">
        <v>3.31895942315849E-2</v>
      </c>
      <c r="CP104" s="40">
        <v>6.1561224489795924E-2</v>
      </c>
      <c r="CQ104" s="40">
        <v>3.3181267000950416E-3</v>
      </c>
      <c r="CR104" s="40">
        <v>7.107294000497884E-3</v>
      </c>
      <c r="CS104" s="40">
        <v>2.5051541448914035E-3</v>
      </c>
      <c r="CT104" s="40">
        <v>6.1417237843380641E-3</v>
      </c>
      <c r="CU104" s="40">
        <v>9.0707300334562924E-3</v>
      </c>
      <c r="CV104" s="40">
        <v>9.549747905728467E-3</v>
      </c>
      <c r="CW104" s="40">
        <v>1.577203893996755E-3</v>
      </c>
      <c r="CX104" s="40">
        <v>1.7543767964463026E-3</v>
      </c>
      <c r="CY104" s="40">
        <v>0</v>
      </c>
      <c r="CZ104" s="40">
        <v>2.5018650751358843E-3</v>
      </c>
      <c r="DA104" s="40">
        <v>8.2989142005535452E-3</v>
      </c>
      <c r="DB104" s="40">
        <v>0.12559903826478414</v>
      </c>
      <c r="DC104" s="40">
        <v>2.8733242134062927E-3</v>
      </c>
      <c r="DD104" s="40">
        <v>0</v>
      </c>
      <c r="DE104" s="40">
        <v>1.3171521035598707E-2</v>
      </c>
      <c r="DF104" s="40">
        <v>5.5999999999999999E-3</v>
      </c>
      <c r="DG104" s="40">
        <v>6.7980295566502464E-3</v>
      </c>
      <c r="DH104" s="40">
        <v>2.9672837940654325E-4</v>
      </c>
      <c r="DI104" s="40">
        <v>1.1338645418326694E-2</v>
      </c>
      <c r="DJ104" s="40">
        <v>1.8924212746722915E-2</v>
      </c>
      <c r="DK104" s="40">
        <v>9.8532720336496141E-3</v>
      </c>
      <c r="DL104" s="40">
        <v>4.989389920424403E-2</v>
      </c>
      <c r="DM104" s="40">
        <v>9.6668581275129225E-3</v>
      </c>
      <c r="DN104" s="40">
        <v>1.0288515795901646E-2</v>
      </c>
      <c r="DO104" s="40">
        <v>1.8183317684675312E-3</v>
      </c>
      <c r="DP104" s="40">
        <v>3.96381815294091E-3</v>
      </c>
      <c r="DQ104" s="40">
        <v>6.0673473856659721E-3</v>
      </c>
      <c r="DR104" s="40">
        <v>1.3662045513994244E-2</v>
      </c>
      <c r="DS104" s="40">
        <v>1.2229535318659186E-2</v>
      </c>
      <c r="DT104" s="40">
        <v>2.022855550135879E-2</v>
      </c>
      <c r="DU104" s="40">
        <v>6.0449892882646992E-3</v>
      </c>
      <c r="DV104" s="40">
        <v>2.6911348290132868E-3</v>
      </c>
      <c r="DW104" s="40">
        <v>1.5476190476190477E-3</v>
      </c>
      <c r="DX104" s="40">
        <v>8.5539782106305706E-3</v>
      </c>
      <c r="DY104" s="40">
        <v>1.0430155594329964E-2</v>
      </c>
      <c r="DZ104" s="40">
        <v>8.4992283950617292E-3</v>
      </c>
      <c r="EA104" s="40">
        <v>1.5842984705154274E-3</v>
      </c>
      <c r="EB104" s="40">
        <v>3.2229173526506418E-3</v>
      </c>
      <c r="EC104" s="40">
        <v>5.415871400093311E-3</v>
      </c>
      <c r="ED104" s="40">
        <v>3.7212389380530974E-3</v>
      </c>
      <c r="EE104" s="40">
        <v>0</v>
      </c>
      <c r="EF104" s="40">
        <v>4.620961722998188E-3</v>
      </c>
      <c r="EG104" s="40">
        <v>7.2086446054213243E-3</v>
      </c>
      <c r="EI104" s="155" t="s">
        <v>130</v>
      </c>
      <c r="EJ104" s="40" t="s">
        <v>199</v>
      </c>
      <c r="EK104" s="54">
        <v>2.2504563739498369E-3</v>
      </c>
      <c r="EL104" s="40">
        <v>2.0972125809164146E-3</v>
      </c>
      <c r="EM104" s="40">
        <v>3.5136622321295143E-3</v>
      </c>
      <c r="EN104" s="40">
        <v>1.1145410931852049E-3</v>
      </c>
      <c r="EO104" s="40">
        <v>1.2216094938052359E-3</v>
      </c>
      <c r="EP104" s="40">
        <v>0</v>
      </c>
      <c r="EQ104" s="40">
        <v>1.1552938366656856E-2</v>
      </c>
      <c r="ER104" s="40">
        <v>1.2664011234117332E-3</v>
      </c>
      <c r="ES104" s="40">
        <v>0</v>
      </c>
      <c r="ET104" s="40">
        <v>0</v>
      </c>
      <c r="EU104" s="40">
        <v>0</v>
      </c>
      <c r="EV104" s="40">
        <v>1.7020980404152078E-3</v>
      </c>
      <c r="EW104" s="40">
        <v>1.2876932940869947E-3</v>
      </c>
      <c r="EX104" s="40">
        <v>2.8907211996992851E-3</v>
      </c>
      <c r="EY104" s="40">
        <v>1.7630343670036836E-3</v>
      </c>
      <c r="EZ104" s="40">
        <v>0</v>
      </c>
      <c r="FA104" s="40">
        <v>1.1511692743637761E-3</v>
      </c>
      <c r="FB104" s="40">
        <v>3.1093102485753232E-3</v>
      </c>
      <c r="FC104" s="40">
        <v>0</v>
      </c>
      <c r="FD104" s="40">
        <v>2.9208971031764032E-3</v>
      </c>
      <c r="FE104" s="40">
        <v>0</v>
      </c>
      <c r="FF104" s="40">
        <v>0</v>
      </c>
      <c r="FG104" s="40">
        <v>0</v>
      </c>
      <c r="FH104" s="40">
        <v>0</v>
      </c>
      <c r="FI104" s="40">
        <v>6.7336981915241891E-4</v>
      </c>
      <c r="FJ104" s="40">
        <v>1.0188810960352788E-3</v>
      </c>
      <c r="FK104" s="40">
        <v>0</v>
      </c>
      <c r="FL104" s="40">
        <v>0</v>
      </c>
      <c r="FM104" s="40">
        <v>1.415996717393328E-3</v>
      </c>
      <c r="FN104" s="40">
        <v>2.2659861458458491E-3</v>
      </c>
      <c r="FO104" s="40">
        <v>1.2207179161288289E-3</v>
      </c>
      <c r="FP104" s="40">
        <v>0</v>
      </c>
      <c r="FQ104" s="40">
        <v>2.9842548647738827E-3</v>
      </c>
      <c r="FR104" s="40">
        <v>1.4745178303174832E-3</v>
      </c>
      <c r="FS104" s="40">
        <v>2.9992374744160668E-3</v>
      </c>
      <c r="FT104" s="40">
        <v>0</v>
      </c>
      <c r="FU104" s="40">
        <v>6.4374973178822246E-4</v>
      </c>
      <c r="FV104" s="40">
        <v>1.8788841886634147E-3</v>
      </c>
      <c r="FW104" s="40">
        <v>1.4242515487428765E-3</v>
      </c>
      <c r="FX104" s="40">
        <v>0</v>
      </c>
      <c r="FY104" s="40">
        <v>1.3561767761609965E-3</v>
      </c>
      <c r="FZ104" s="40">
        <v>1.2860848192991266E-3</v>
      </c>
      <c r="GA104" s="40">
        <v>1.7419968596436681E-3</v>
      </c>
      <c r="GB104" s="40">
        <v>2.0577839933110802E-3</v>
      </c>
      <c r="GC104" s="40">
        <v>3.0388329842502269E-3</v>
      </c>
      <c r="GD104" s="40">
        <v>1.3958281675844897E-3</v>
      </c>
      <c r="GE104" s="40">
        <v>0</v>
      </c>
      <c r="GF104" s="40">
        <v>2.0701301828573823E-3</v>
      </c>
      <c r="GG104" s="40">
        <v>4.5085416363656438E-3</v>
      </c>
      <c r="GH104" s="40">
        <v>0</v>
      </c>
      <c r="GI104" s="40">
        <v>1.3044929118595004E-3</v>
      </c>
      <c r="GJ104" s="40">
        <v>4.0030214707644594E-3</v>
      </c>
      <c r="GK104" s="40">
        <v>1.1115204670905194E-3</v>
      </c>
      <c r="GL104" s="40">
        <v>7.8990058310015828E-4</v>
      </c>
      <c r="GM104" s="40">
        <v>1.1921424231911629E-3</v>
      </c>
      <c r="GN104" s="40">
        <v>1.0838065777033386E-3</v>
      </c>
      <c r="GO104" s="40">
        <v>1.204859591879433E-3</v>
      </c>
      <c r="GP104" s="40">
        <v>3.2704277962961668E-3</v>
      </c>
      <c r="GQ104" s="40">
        <v>4.4177055160094609E-3</v>
      </c>
      <c r="GR104" s="40">
        <v>3.5827376195671575E-3</v>
      </c>
      <c r="GS104" s="40">
        <v>1.5275614019599783E-2</v>
      </c>
      <c r="GT104" s="40">
        <v>6.1767437455731338E-3</v>
      </c>
      <c r="GU104" s="40">
        <v>3.9388513653835213E-3</v>
      </c>
      <c r="GV104" s="40">
        <v>1.0699067579992786E-2</v>
      </c>
      <c r="GW104" s="40">
        <v>1.8359990090801959E-2</v>
      </c>
      <c r="GX104" s="40">
        <v>1.4480252502357604E-3</v>
      </c>
      <c r="GY104" s="40">
        <v>2.4781533279084971E-3</v>
      </c>
      <c r="GZ104" s="40">
        <v>1.5343459307605202E-3</v>
      </c>
      <c r="HA104" s="40">
        <v>2.9767077739056239E-3</v>
      </c>
      <c r="HB104" s="40">
        <v>4.070091244229441E-3</v>
      </c>
      <c r="HC104" s="40">
        <v>3.2907611350138002E-3</v>
      </c>
      <c r="HD104" s="40">
        <v>1.0131468252435221E-3</v>
      </c>
      <c r="HE104" s="40">
        <v>9.0870862509842803E-4</v>
      </c>
      <c r="HF104" s="40">
        <v>2.1937623230925793E-4</v>
      </c>
      <c r="HG104" s="40">
        <v>1.2333191842287851E-3</v>
      </c>
      <c r="HH104" s="40">
        <v>2.6661670161697618E-3</v>
      </c>
      <c r="HI104" s="40">
        <v>3.6699985156213394E-2</v>
      </c>
      <c r="HJ104" s="40">
        <v>1.1486439235505142E-3</v>
      </c>
      <c r="HK104" s="40">
        <v>0</v>
      </c>
      <c r="HL104" s="40">
        <v>4.1124296877480112E-3</v>
      </c>
      <c r="HM104" s="40">
        <v>2.0817915264073222E-3</v>
      </c>
      <c r="HN104" s="40">
        <v>2.4228347525671935E-3</v>
      </c>
      <c r="HO104" s="40">
        <v>5.0753889310311835E-4</v>
      </c>
      <c r="HP104" s="40">
        <v>3.7567255957235701E-3</v>
      </c>
      <c r="HQ104" s="40">
        <v>6.2393931431227951E-3</v>
      </c>
      <c r="HR104" s="40">
        <v>3.6665180391569989E-3</v>
      </c>
      <c r="HS104" s="40">
        <v>1.5643930243893375E-2</v>
      </c>
      <c r="HT104" s="40">
        <v>3.551919834511726E-3</v>
      </c>
      <c r="HU104" s="40">
        <v>3.4302354668471241E-3</v>
      </c>
      <c r="HV104" s="40">
        <v>1.0387555192858456E-3</v>
      </c>
      <c r="HW104" s="40">
        <v>1.6824478082011159E-3</v>
      </c>
      <c r="HX104" s="40">
        <v>2.1588618505786268E-3</v>
      </c>
      <c r="HY104" s="40">
        <v>4.4146378548422568E-3</v>
      </c>
      <c r="HZ104" s="40">
        <v>4.1008551398681262E-3</v>
      </c>
      <c r="IA104" s="40">
        <v>6.2133516438810724E-3</v>
      </c>
      <c r="IB104" s="40">
        <v>2.6426084394969474E-3</v>
      </c>
      <c r="IC104" s="40">
        <v>1.0015703536748253</v>
      </c>
      <c r="ID104" s="40">
        <v>2.6426555669516365E-3</v>
      </c>
      <c r="IE104" s="40">
        <v>2.9298986297824239E-3</v>
      </c>
      <c r="IF104" s="40">
        <v>3.4571500747981061E-3</v>
      </c>
      <c r="IG104" s="40">
        <v>3.9522039897738623E-3</v>
      </c>
      <c r="IH104" s="40">
        <v>9.7258121499269002E-4</v>
      </c>
      <c r="II104" s="40">
        <v>1.7077687324794299E-3</v>
      </c>
      <c r="IJ104" s="40">
        <v>2.6795723714113256E-3</v>
      </c>
      <c r="IK104" s="40">
        <v>2.1683994512051922E-3</v>
      </c>
      <c r="IL104" s="40">
        <v>5.1062042572346119E-4</v>
      </c>
      <c r="IM104" s="40">
        <v>2.8186227336888976E-3</v>
      </c>
      <c r="IN104" s="40">
        <v>1.302469943232653</v>
      </c>
      <c r="IO104" s="40">
        <v>1.1441939361007587</v>
      </c>
    </row>
    <row r="105" spans="2:249" x14ac:dyDescent="0.15">
      <c r="B105" s="155" t="s">
        <v>131</v>
      </c>
      <c r="C105" s="41" t="s">
        <v>213</v>
      </c>
      <c r="D105" s="41">
        <v>0</v>
      </c>
      <c r="E105" s="41">
        <v>0</v>
      </c>
      <c r="F105" s="40">
        <v>0.97041483862114608</v>
      </c>
      <c r="G105" s="40">
        <v>2.9585161378853919E-2</v>
      </c>
      <c r="H105" s="40">
        <v>0.29034013605442172</v>
      </c>
      <c r="I105" s="40">
        <v>0.15668367346938775</v>
      </c>
      <c r="J105" s="40">
        <v>1.5913384524357388E-5</v>
      </c>
      <c r="K105" s="54">
        <v>7.9931972789115652E-2</v>
      </c>
      <c r="L105" s="40">
        <v>6.6326530612244902E-2</v>
      </c>
      <c r="AB105" s="155" t="s">
        <v>131</v>
      </c>
      <c r="AC105" s="40" t="s">
        <v>213</v>
      </c>
      <c r="AD105" s="40">
        <v>2.3941068139963169E-4</v>
      </c>
      <c r="AE105" s="40">
        <v>0</v>
      </c>
      <c r="AF105" s="40">
        <v>4.8156182212581349E-3</v>
      </c>
      <c r="AG105" s="40">
        <v>0</v>
      </c>
      <c r="AH105" s="40">
        <v>1.1996572407883463E-3</v>
      </c>
      <c r="AI105" s="40">
        <v>0</v>
      </c>
      <c r="AJ105" s="40">
        <v>1.1881188118811881E-3</v>
      </c>
      <c r="AK105" s="40">
        <v>9.593488574222285E-3</v>
      </c>
      <c r="AL105" s="40">
        <v>0</v>
      </c>
      <c r="AM105" s="40">
        <v>0</v>
      </c>
      <c r="AN105" s="40">
        <v>0</v>
      </c>
      <c r="AO105" s="40">
        <v>8.3333333333333339E-4</v>
      </c>
      <c r="AP105" s="40">
        <v>6.4239271781534463E-3</v>
      </c>
      <c r="AQ105" s="40">
        <v>1.5447154471544715E-3</v>
      </c>
      <c r="AR105" s="40">
        <v>6.1102684665554369E-3</v>
      </c>
      <c r="AS105" s="40">
        <v>0</v>
      </c>
      <c r="AT105" s="40">
        <v>3.3464566929133858E-3</v>
      </c>
      <c r="AU105" s="40">
        <v>1.0943124550035997E-3</v>
      </c>
      <c r="AV105" s="40">
        <v>0</v>
      </c>
      <c r="AW105" s="40">
        <v>4.1037735849056602E-3</v>
      </c>
      <c r="AX105" s="40">
        <v>0</v>
      </c>
      <c r="AY105" s="40">
        <v>0</v>
      </c>
      <c r="AZ105" s="40">
        <v>0</v>
      </c>
      <c r="BA105" s="40">
        <v>0</v>
      </c>
      <c r="BB105" s="40">
        <v>4.945964380447139E-2</v>
      </c>
      <c r="BC105" s="40">
        <v>4.9942205480158937E-2</v>
      </c>
      <c r="BD105" s="40">
        <v>0</v>
      </c>
      <c r="BE105" s="40">
        <v>0</v>
      </c>
      <c r="BF105" s="40">
        <v>4.816552011673963E-3</v>
      </c>
      <c r="BG105" s="40">
        <v>3.6993955981297752E-3</v>
      </c>
      <c r="BH105" s="40">
        <v>2.1714285714285715E-3</v>
      </c>
      <c r="BI105" s="40">
        <v>0</v>
      </c>
      <c r="BJ105" s="40">
        <v>3.6235803136830722E-4</v>
      </c>
      <c r="BK105" s="40">
        <v>6.6666666666666671E-3</v>
      </c>
      <c r="BL105" s="40">
        <v>3.0136986301369864E-3</v>
      </c>
      <c r="BM105" s="40">
        <v>0</v>
      </c>
      <c r="BN105" s="40">
        <v>5.7424789410348977E-4</v>
      </c>
      <c r="BO105" s="40">
        <v>6.3559322033898301E-4</v>
      </c>
      <c r="BP105" s="40">
        <v>4.7882528197488826E-4</v>
      </c>
      <c r="BQ105" s="40">
        <v>0</v>
      </c>
      <c r="BR105" s="40">
        <v>9.7648072897426426E-4</v>
      </c>
      <c r="BS105" s="40">
        <v>1.7468902109248241E-3</v>
      </c>
      <c r="BT105" s="40">
        <v>1.2670408981555734E-3</v>
      </c>
      <c r="BU105" s="40">
        <v>3.4805747738158596E-3</v>
      </c>
      <c r="BV105" s="40">
        <v>2.3423662300471972E-3</v>
      </c>
      <c r="BW105" s="40">
        <v>4.2174567343867576E-3</v>
      </c>
      <c r="BX105" s="40">
        <v>0</v>
      </c>
      <c r="BY105" s="40">
        <v>2.2709923664122138E-3</v>
      </c>
      <c r="BZ105" s="40">
        <v>4.2478104070066969E-3</v>
      </c>
      <c r="CA105" s="40">
        <v>0</v>
      </c>
      <c r="CB105" s="40">
        <v>4.6280991735537192E-3</v>
      </c>
      <c r="CC105" s="40">
        <v>5.889549230181073E-3</v>
      </c>
      <c r="CD105" s="40">
        <v>5.4838709677419361E-3</v>
      </c>
      <c r="CE105" s="40">
        <v>5.1552795031055906E-3</v>
      </c>
      <c r="CF105" s="40">
        <v>7.3038978331921075E-3</v>
      </c>
      <c r="CG105" s="40">
        <v>7.9394360460937688E-3</v>
      </c>
      <c r="CH105" s="40">
        <v>4.0590794490222605E-3</v>
      </c>
      <c r="CI105" s="40">
        <v>1.4210979405337393E-3</v>
      </c>
      <c r="CJ105" s="40">
        <v>2.3956348518967608E-3</v>
      </c>
      <c r="CK105" s="40">
        <v>1.1560677589558456E-2</v>
      </c>
      <c r="CL105" s="40">
        <v>1.1560693641618498E-4</v>
      </c>
      <c r="CM105" s="40">
        <v>3.3192256118002011E-3</v>
      </c>
      <c r="CN105" s="40">
        <v>4.5460614152202937E-4</v>
      </c>
      <c r="CO105" s="40">
        <v>9.7271313445496956E-4</v>
      </c>
      <c r="CP105" s="40">
        <v>8.9569160997732429E-4</v>
      </c>
      <c r="CQ105" s="40">
        <v>2.4600006554583291E-3</v>
      </c>
      <c r="CR105" s="40">
        <v>9.5344784665173012E-3</v>
      </c>
      <c r="CS105" s="40">
        <v>7.3927218679579994E-3</v>
      </c>
      <c r="CT105" s="40">
        <v>9.493226833612175E-4</v>
      </c>
      <c r="CU105" s="40">
        <v>1.1627241142661062E-2</v>
      </c>
      <c r="CV105" s="40">
        <v>2.8835285381137877E-2</v>
      </c>
      <c r="CW105" s="40">
        <v>1.3702339102217414E-2</v>
      </c>
      <c r="CX105" s="40">
        <v>1.2941991115756469E-2</v>
      </c>
      <c r="CY105" s="40">
        <v>0</v>
      </c>
      <c r="CZ105" s="40">
        <v>4.6152616433976336E-3</v>
      </c>
      <c r="DA105" s="40">
        <v>3.2918884394294232E-3</v>
      </c>
      <c r="DB105" s="40">
        <v>0</v>
      </c>
      <c r="DC105" s="40">
        <v>8.7168262653898772E-4</v>
      </c>
      <c r="DD105" s="40">
        <v>0</v>
      </c>
      <c r="DE105" s="40">
        <v>3.9805825242718446E-3</v>
      </c>
      <c r="DF105" s="40">
        <v>5.3333333333333336E-4</v>
      </c>
      <c r="DG105" s="40">
        <v>7.3237642262612536E-3</v>
      </c>
      <c r="DH105" s="40">
        <v>9.2822723814354558E-4</v>
      </c>
      <c r="DI105" s="40">
        <v>2.1498007968127491E-2</v>
      </c>
      <c r="DJ105" s="40">
        <v>1.7767063432273619E-2</v>
      </c>
      <c r="DK105" s="40">
        <v>1.7135870096840457E-2</v>
      </c>
      <c r="DL105" s="40">
        <v>2.9787798408488064E-2</v>
      </c>
      <c r="DM105" s="40">
        <v>3.386559448592763E-2</v>
      </c>
      <c r="DN105" s="40">
        <v>8.2106223283785144E-4</v>
      </c>
      <c r="DO105" s="40">
        <v>4.3435176491486279E-3</v>
      </c>
      <c r="DP105" s="40">
        <v>2.8009922780798816E-3</v>
      </c>
      <c r="DQ105" s="40">
        <v>1.4489744608721746E-3</v>
      </c>
      <c r="DR105" s="40">
        <v>8.0931205859272829E-3</v>
      </c>
      <c r="DS105" s="40">
        <v>1.1293339087901021E-3</v>
      </c>
      <c r="DT105" s="40">
        <v>1.5047731865375235E-3</v>
      </c>
      <c r="DU105" s="40">
        <v>6.5282075696262796E-3</v>
      </c>
      <c r="DV105" s="40">
        <v>7.7521237203223708E-3</v>
      </c>
      <c r="DW105" s="40">
        <v>7.6530612244897966E-4</v>
      </c>
      <c r="DX105" s="40">
        <v>2.1933806536810828E-3</v>
      </c>
      <c r="DY105" s="40">
        <v>1.5943443840396847E-2</v>
      </c>
      <c r="DZ105" s="40">
        <v>2.8896604938271606E-3</v>
      </c>
      <c r="EA105" s="40">
        <v>1.0818924687724971E-2</v>
      </c>
      <c r="EB105" s="40">
        <v>1.3130721106354954E-2</v>
      </c>
      <c r="EC105" s="40">
        <v>1.2498197395767062E-2</v>
      </c>
      <c r="ED105" s="40">
        <v>1.0897123893805311E-2</v>
      </c>
      <c r="EE105" s="40">
        <v>0</v>
      </c>
      <c r="EF105" s="40">
        <v>5.046380211109926E-3</v>
      </c>
      <c r="EG105" s="40">
        <v>6.1288988992453941E-3</v>
      </c>
      <c r="EI105" s="155" t="s">
        <v>131</v>
      </c>
      <c r="EJ105" s="40" t="s">
        <v>213</v>
      </c>
      <c r="EK105" s="54">
        <v>4.0699405053894185E-5</v>
      </c>
      <c r="EL105" s="40">
        <v>2.5218566856425645E-5</v>
      </c>
      <c r="EM105" s="40">
        <v>1.8620715628975363E-4</v>
      </c>
      <c r="EN105" s="40">
        <v>1.7178529067682318E-5</v>
      </c>
      <c r="EO105" s="40">
        <v>5.812682677211484E-5</v>
      </c>
      <c r="EP105" s="40">
        <v>0</v>
      </c>
      <c r="EQ105" s="40">
        <v>1.0010039824755405E-4</v>
      </c>
      <c r="ER105" s="40">
        <v>3.2350749898148417E-4</v>
      </c>
      <c r="ES105" s="40">
        <v>0</v>
      </c>
      <c r="ET105" s="40">
        <v>0</v>
      </c>
      <c r="EU105" s="40">
        <v>0</v>
      </c>
      <c r="EV105" s="40">
        <v>5.5126267165050832E-5</v>
      </c>
      <c r="EW105" s="40">
        <v>2.2943309943184839E-4</v>
      </c>
      <c r="EX105" s="40">
        <v>7.420276693614757E-5</v>
      </c>
      <c r="EY105" s="40">
        <v>2.1607343532884456E-4</v>
      </c>
      <c r="EZ105" s="40">
        <v>0</v>
      </c>
      <c r="FA105" s="40">
        <v>1.2940869194567956E-4</v>
      </c>
      <c r="FB105" s="40">
        <v>6.6412630166118357E-5</v>
      </c>
      <c r="FC105" s="40">
        <v>0</v>
      </c>
      <c r="FD105" s="40">
        <v>1.5671720125020266E-4</v>
      </c>
      <c r="FE105" s="40">
        <v>0</v>
      </c>
      <c r="FF105" s="40">
        <v>0</v>
      </c>
      <c r="FG105" s="40">
        <v>0</v>
      </c>
      <c r="FH105" s="40">
        <v>0</v>
      </c>
      <c r="FI105" s="40">
        <v>1.4901145734851952E-3</v>
      </c>
      <c r="FJ105" s="40">
        <v>1.5156547700644521E-3</v>
      </c>
      <c r="FK105" s="40">
        <v>0</v>
      </c>
      <c r="FL105" s="40">
        <v>0</v>
      </c>
      <c r="FM105" s="40">
        <v>1.6731945410554836E-4</v>
      </c>
      <c r="FN105" s="40">
        <v>1.3407453501782809E-4</v>
      </c>
      <c r="FO105" s="40">
        <v>9.861068707306296E-5</v>
      </c>
      <c r="FP105" s="40">
        <v>0</v>
      </c>
      <c r="FQ105" s="40">
        <v>4.5228311889021148E-5</v>
      </c>
      <c r="FR105" s="40">
        <v>2.2935718607420741E-4</v>
      </c>
      <c r="FS105" s="40">
        <v>1.2150157636683704E-4</v>
      </c>
      <c r="FT105" s="40">
        <v>0</v>
      </c>
      <c r="FU105" s="40">
        <v>2.9097535876289536E-5</v>
      </c>
      <c r="FV105" s="40">
        <v>5.034902685441595E-5</v>
      </c>
      <c r="FW105" s="40">
        <v>4.1301764172629882E-5</v>
      </c>
      <c r="FX105" s="40">
        <v>0</v>
      </c>
      <c r="FY105" s="40">
        <v>5.1074634819815712E-5</v>
      </c>
      <c r="FZ105" s="40">
        <v>8.2064451542871987E-5</v>
      </c>
      <c r="GA105" s="40">
        <v>6.4117206246335572E-5</v>
      </c>
      <c r="GB105" s="40">
        <v>1.28383580620863E-4</v>
      </c>
      <c r="GC105" s="40">
        <v>9.2597391117611356E-5</v>
      </c>
      <c r="GD105" s="40">
        <v>1.54538346439946E-4</v>
      </c>
      <c r="GE105" s="40">
        <v>0</v>
      </c>
      <c r="GF105" s="40">
        <v>9.2410776322332852E-5</v>
      </c>
      <c r="GG105" s="40">
        <v>1.5025409567602147E-4</v>
      </c>
      <c r="GH105" s="40">
        <v>0</v>
      </c>
      <c r="GI105" s="40">
        <v>1.5593520206117566E-4</v>
      </c>
      <c r="GJ105" s="40">
        <v>1.9906909322968248E-4</v>
      </c>
      <c r="GK105" s="40">
        <v>1.8380009296395367E-4</v>
      </c>
      <c r="GL105" s="40">
        <v>1.7679309012317277E-4</v>
      </c>
      <c r="GM105" s="40">
        <v>2.5738607101959338E-4</v>
      </c>
      <c r="GN105" s="40">
        <v>2.8323057896081769E-4</v>
      </c>
      <c r="GO105" s="40">
        <v>1.5959831262526538E-4</v>
      </c>
      <c r="GP105" s="40">
        <v>7.6027292429207987E-5</v>
      </c>
      <c r="GQ105" s="40">
        <v>1.0761095473275372E-4</v>
      </c>
      <c r="GR105" s="40">
        <v>3.8516642199985839E-4</v>
      </c>
      <c r="GS105" s="40">
        <v>3.6084696065967732E-5</v>
      </c>
      <c r="GT105" s="40">
        <v>1.3938268508826337E-4</v>
      </c>
      <c r="GU105" s="40">
        <v>4.6536181234240969E-5</v>
      </c>
      <c r="GV105" s="40">
        <v>7.7837916922527509E-5</v>
      </c>
      <c r="GW105" s="40">
        <v>6.047203909345963E-5</v>
      </c>
      <c r="GX105" s="40">
        <v>1.033801348961558E-4</v>
      </c>
      <c r="GY105" s="40">
        <v>3.0420998043393846E-4</v>
      </c>
      <c r="GZ105" s="40">
        <v>2.8956631660672293E-4</v>
      </c>
      <c r="HA105" s="40">
        <v>7.9357532387293341E-5</v>
      </c>
      <c r="HB105" s="40">
        <v>3.8776013115292426E-4</v>
      </c>
      <c r="HC105" s="40">
        <v>9.0636755968567968E-4</v>
      </c>
      <c r="HD105" s="40">
        <v>4.9063347771738321E-4</v>
      </c>
      <c r="HE105" s="40">
        <v>4.6195939155063459E-4</v>
      </c>
      <c r="HF105" s="40">
        <v>4.5211164434805749E-5</v>
      </c>
      <c r="HG105" s="40">
        <v>1.8617692288061235E-4</v>
      </c>
      <c r="HH105" s="40">
        <v>1.214320453466609E-4</v>
      </c>
      <c r="HI105" s="40">
        <v>8.8412525198393828E-5</v>
      </c>
      <c r="HJ105" s="40">
        <v>6.514865304249483E-5</v>
      </c>
      <c r="HK105" s="40">
        <v>0</v>
      </c>
      <c r="HL105" s="40">
        <v>1.7595650997950224E-4</v>
      </c>
      <c r="HM105" s="40">
        <v>7.745540943243229E-5</v>
      </c>
      <c r="HN105" s="40">
        <v>2.622585707205687E-4</v>
      </c>
      <c r="HO105" s="40">
        <v>4.2353122154761193E-5</v>
      </c>
      <c r="HP105" s="40">
        <v>6.7812612467187919E-4</v>
      </c>
      <c r="HQ105" s="40">
        <v>6.0918711384242666E-4</v>
      </c>
      <c r="HR105" s="40">
        <v>5.6526627329987235E-4</v>
      </c>
      <c r="HS105" s="40">
        <v>1.0374869220101546E-3</v>
      </c>
      <c r="HT105" s="40">
        <v>1.057535844747434E-3</v>
      </c>
      <c r="HU105" s="40">
        <v>5.0371745996488686E-5</v>
      </c>
      <c r="HV105" s="40">
        <v>1.520053777638082E-4</v>
      </c>
      <c r="HW105" s="40">
        <v>1.2755377925046822E-4</v>
      </c>
      <c r="HX105" s="40">
        <v>8.9204795154244283E-5</v>
      </c>
      <c r="HY105" s="40">
        <v>2.9291012429873674E-4</v>
      </c>
      <c r="HZ105" s="40">
        <v>8.3715960502404006E-5</v>
      </c>
      <c r="IA105" s="40">
        <v>7.4303177567057558E-5</v>
      </c>
      <c r="IB105" s="40">
        <v>2.5598272982999719E-4</v>
      </c>
      <c r="IC105" s="40">
        <v>2.7989682448180381E-4</v>
      </c>
      <c r="ID105" s="40">
        <v>1.0002164581328177</v>
      </c>
      <c r="IE105" s="40">
        <v>1.0268985510834284E-4</v>
      </c>
      <c r="IF105" s="40">
        <v>5.1040702769092035E-4</v>
      </c>
      <c r="IG105" s="40">
        <v>1.4679329922739724E-4</v>
      </c>
      <c r="IH105" s="40">
        <v>3.7727219590115657E-4</v>
      </c>
      <c r="II105" s="40">
        <v>4.3597174059983461E-4</v>
      </c>
      <c r="IJ105" s="40">
        <v>4.0392548146743159E-4</v>
      </c>
      <c r="IK105" s="40">
        <v>3.5298241482130714E-4</v>
      </c>
      <c r="IL105" s="40">
        <v>4.7973038547325003E-5</v>
      </c>
      <c r="IM105" s="40">
        <v>1.9339384568874379E-4</v>
      </c>
      <c r="IN105" s="40">
        <v>1.0209904462787163</v>
      </c>
      <c r="IO105" s="40">
        <v>0.89691979728106752</v>
      </c>
    </row>
    <row r="106" spans="2:249" x14ac:dyDescent="0.15">
      <c r="B106" s="155" t="s">
        <v>132</v>
      </c>
      <c r="C106" s="41" t="s">
        <v>214</v>
      </c>
      <c r="D106" s="41">
        <v>0</v>
      </c>
      <c r="E106" s="41">
        <v>0</v>
      </c>
      <c r="F106" s="40">
        <v>0.45788388201275426</v>
      </c>
      <c r="G106" s="40">
        <v>0.54211611798724579</v>
      </c>
      <c r="H106" s="40">
        <v>0.37209640145262463</v>
      </c>
      <c r="I106" s="40">
        <v>0.26666804225817098</v>
      </c>
      <c r="J106" s="40">
        <v>9.3766059498327746E-3</v>
      </c>
      <c r="K106" s="54">
        <v>6.1282601518653022E-2</v>
      </c>
      <c r="L106" s="40">
        <v>5.43496203367448E-2</v>
      </c>
      <c r="AB106" s="155" t="s">
        <v>132</v>
      </c>
      <c r="AC106" s="40" t="s">
        <v>214</v>
      </c>
      <c r="AD106" s="40">
        <v>9.4527755853722698E-3</v>
      </c>
      <c r="AE106" s="40">
        <v>6.6901408450704223E-3</v>
      </c>
      <c r="AF106" s="40">
        <v>3.4056399132321043E-3</v>
      </c>
      <c r="AG106" s="40">
        <v>0.02</v>
      </c>
      <c r="AH106" s="40">
        <v>1.1751744399559309E-4</v>
      </c>
      <c r="AI106" s="40">
        <v>0</v>
      </c>
      <c r="AJ106" s="40">
        <v>1.0792079207920793E-2</v>
      </c>
      <c r="AK106" s="40">
        <v>4.5368123709846817E-3</v>
      </c>
      <c r="AL106" s="40">
        <v>0</v>
      </c>
      <c r="AM106" s="40">
        <v>0</v>
      </c>
      <c r="AN106" s="40">
        <v>0</v>
      </c>
      <c r="AO106" s="40">
        <v>8.1250000000000003E-3</v>
      </c>
      <c r="AP106" s="40">
        <v>4.0832249674902475E-3</v>
      </c>
      <c r="AQ106" s="40">
        <v>1.056910569105691E-2</v>
      </c>
      <c r="AR106" s="40">
        <v>2.7726376459881693E-3</v>
      </c>
      <c r="AS106" s="40">
        <v>0</v>
      </c>
      <c r="AT106" s="40">
        <v>2.4409448818897639E-3</v>
      </c>
      <c r="AU106" s="40">
        <v>3.1533477321814252E-3</v>
      </c>
      <c r="AV106" s="40">
        <v>0</v>
      </c>
      <c r="AW106" s="40">
        <v>1.7358490566037738E-2</v>
      </c>
      <c r="AX106" s="40">
        <v>0</v>
      </c>
      <c r="AY106" s="40">
        <v>0</v>
      </c>
      <c r="AZ106" s="40">
        <v>0</v>
      </c>
      <c r="BA106" s="40">
        <v>0</v>
      </c>
      <c r="BB106" s="40">
        <v>6.2106858658582797E-3</v>
      </c>
      <c r="BC106" s="40">
        <v>4.1658496310439134E-3</v>
      </c>
      <c r="BD106" s="40">
        <v>0</v>
      </c>
      <c r="BE106" s="40">
        <v>0</v>
      </c>
      <c r="BF106" s="40">
        <v>7.3358348968105063E-3</v>
      </c>
      <c r="BG106" s="40">
        <v>1.1989964648192497E-2</v>
      </c>
      <c r="BH106" s="40">
        <v>2.5142857142857141E-3</v>
      </c>
      <c r="BI106" s="40">
        <v>0</v>
      </c>
      <c r="BJ106" s="40">
        <v>1.1779340183883181E-2</v>
      </c>
      <c r="BK106" s="40">
        <v>0.01</v>
      </c>
      <c r="BL106" s="40">
        <v>1.4474885844748858E-2</v>
      </c>
      <c r="BM106" s="40">
        <v>0</v>
      </c>
      <c r="BN106" s="40">
        <v>4.1901323706377853E-3</v>
      </c>
      <c r="BO106" s="40">
        <v>8.305084745762711E-3</v>
      </c>
      <c r="BP106" s="40">
        <v>1.3577356884443498E-3</v>
      </c>
      <c r="BQ106" s="40">
        <v>0</v>
      </c>
      <c r="BR106" s="40">
        <v>5.1859376924024139E-3</v>
      </c>
      <c r="BS106" s="40">
        <v>7.5770686857760949E-3</v>
      </c>
      <c r="BT106" s="40">
        <v>6.4194065757818769E-3</v>
      </c>
      <c r="BU106" s="40">
        <v>4.5032818875288278E-3</v>
      </c>
      <c r="BV106" s="40">
        <v>5.0400381821074404E-3</v>
      </c>
      <c r="BW106" s="40">
        <v>5.2019061951341858E-3</v>
      </c>
      <c r="BX106" s="40">
        <v>0</v>
      </c>
      <c r="BY106" s="40">
        <v>7.6049618320610688E-3</v>
      </c>
      <c r="BZ106" s="40">
        <v>5.0334878928387427E-3</v>
      </c>
      <c r="CA106" s="40">
        <v>0</v>
      </c>
      <c r="CB106" s="40">
        <v>6.0330578512396696E-3</v>
      </c>
      <c r="CC106" s="40">
        <v>3.2850241545893718E-3</v>
      </c>
      <c r="CD106" s="40">
        <v>3.5483870967741938E-3</v>
      </c>
      <c r="CE106" s="40">
        <v>4.0993788819875775E-3</v>
      </c>
      <c r="CF106" s="40">
        <v>2.3683573417261836E-3</v>
      </c>
      <c r="CG106" s="40">
        <v>2.9280563474761026E-3</v>
      </c>
      <c r="CH106" s="40">
        <v>4.2920612470790801E-3</v>
      </c>
      <c r="CI106" s="40">
        <v>1.5005628766306869E-3</v>
      </c>
      <c r="CJ106" s="40">
        <v>2.194699463017495E-3</v>
      </c>
      <c r="CK106" s="40">
        <v>2.8297695084698693E-3</v>
      </c>
      <c r="CL106" s="40">
        <v>2.0503230193811631E-3</v>
      </c>
      <c r="CM106" s="40">
        <v>3.0122779081461618E-3</v>
      </c>
      <c r="CN106" s="40">
        <v>8.7323097463284389E-3</v>
      </c>
      <c r="CO106" s="40">
        <v>6.0978368443376221E-3</v>
      </c>
      <c r="CP106" s="40">
        <v>6.6213151927437637E-3</v>
      </c>
      <c r="CQ106" s="40">
        <v>2.1957395208599611E-2</v>
      </c>
      <c r="CR106" s="40">
        <v>2.336320637291511E-3</v>
      </c>
      <c r="CS106" s="40">
        <v>2.4026945390036917E-2</v>
      </c>
      <c r="CT106" s="40">
        <v>2.0327594581466889E-2</v>
      </c>
      <c r="CU106" s="40">
        <v>5.7771081753452862E-4</v>
      </c>
      <c r="CV106" s="40">
        <v>2.4871998645074715E-3</v>
      </c>
      <c r="CW106" s="40">
        <v>2.0379259058950785E-3</v>
      </c>
      <c r="CX106" s="40">
        <v>1.3958714397700549E-3</v>
      </c>
      <c r="CY106" s="40">
        <v>0</v>
      </c>
      <c r="CZ106" s="40">
        <v>2.0635724182031332E-3</v>
      </c>
      <c r="DA106" s="40">
        <v>3.5277411113476688E-2</v>
      </c>
      <c r="DB106" s="40">
        <v>0.2006977695927972</v>
      </c>
      <c r="DC106" s="40">
        <v>8.6456908344733241E-4</v>
      </c>
      <c r="DD106" s="40">
        <v>0</v>
      </c>
      <c r="DE106" s="40">
        <v>1.2880258899676375E-2</v>
      </c>
      <c r="DF106" s="40">
        <v>7.3538461538461535E-3</v>
      </c>
      <c r="DG106" s="40">
        <v>6.877866485476474E-3</v>
      </c>
      <c r="DH106" s="40">
        <v>6.1628201876743596E-4</v>
      </c>
      <c r="DI106" s="40">
        <v>2.9960159362549801E-3</v>
      </c>
      <c r="DJ106" s="40">
        <v>9.2782883833057109E-3</v>
      </c>
      <c r="DK106" s="40">
        <v>1.5238188398708793E-2</v>
      </c>
      <c r="DL106" s="40">
        <v>4.4031830238726788E-3</v>
      </c>
      <c r="DM106" s="40">
        <v>3.658816771970132E-3</v>
      </c>
      <c r="DN106" s="40">
        <v>7.3817916193214756E-3</v>
      </c>
      <c r="DO106" s="40">
        <v>2.2572131854746618E-3</v>
      </c>
      <c r="DP106" s="40">
        <v>1.6011450526013268E-2</v>
      </c>
      <c r="DQ106" s="40">
        <v>1.8164491772167297E-3</v>
      </c>
      <c r="DR106" s="40">
        <v>1.0243264452001046E-2</v>
      </c>
      <c r="DS106" s="40">
        <v>5.7175226586102723E-3</v>
      </c>
      <c r="DT106" s="40">
        <v>1.7702599122012405E-3</v>
      </c>
      <c r="DU106" s="40">
        <v>9.9631040228517018E-3</v>
      </c>
      <c r="DV106" s="40">
        <v>0.10782400348507951</v>
      </c>
      <c r="DW106" s="40">
        <v>1.6666666666666666E-3</v>
      </c>
      <c r="DX106" s="40">
        <v>5.661934631891713E-3</v>
      </c>
      <c r="DY106" s="40">
        <v>4.0239664296941469E-3</v>
      </c>
      <c r="DZ106" s="40">
        <v>1.9212962962962964E-3</v>
      </c>
      <c r="EA106" s="40">
        <v>4.2162496684643265E-3</v>
      </c>
      <c r="EB106" s="40">
        <v>6.7994731643068818E-3</v>
      </c>
      <c r="EC106" s="40">
        <v>5.1851380582771346E-3</v>
      </c>
      <c r="ED106" s="40">
        <v>1.4209070796460178E-3</v>
      </c>
      <c r="EE106" s="40">
        <v>0</v>
      </c>
      <c r="EF106" s="40">
        <v>3.1634502612218787E-3</v>
      </c>
      <c r="EG106" s="40">
        <v>7.6628396196134459E-3</v>
      </c>
      <c r="EI106" s="155" t="s">
        <v>132</v>
      </c>
      <c r="EJ106" s="40" t="s">
        <v>214</v>
      </c>
      <c r="EK106" s="54">
        <v>1.0936871281648147E-2</v>
      </c>
      <c r="EL106" s="40">
        <v>5.9048859351817848E-3</v>
      </c>
      <c r="EM106" s="40">
        <v>4.1027770211492448E-3</v>
      </c>
      <c r="EN106" s="40">
        <v>1.4086791880846581E-2</v>
      </c>
      <c r="EO106" s="40">
        <v>3.4047755054481066E-3</v>
      </c>
      <c r="EP106" s="40">
        <v>0</v>
      </c>
      <c r="EQ106" s="40">
        <v>3.5730277301054686E-2</v>
      </c>
      <c r="ER106" s="40">
        <v>3.9052601265063699E-3</v>
      </c>
      <c r="ES106" s="40">
        <v>0</v>
      </c>
      <c r="ET106" s="40">
        <v>0</v>
      </c>
      <c r="EU106" s="40">
        <v>0</v>
      </c>
      <c r="EV106" s="40">
        <v>6.6411929092261403E-3</v>
      </c>
      <c r="EW106" s="40">
        <v>3.6354992392529308E-3</v>
      </c>
      <c r="EX106" s="40">
        <v>8.3938346474482194E-3</v>
      </c>
      <c r="EY106" s="40">
        <v>2.9378423392486192E-3</v>
      </c>
      <c r="EZ106" s="40">
        <v>0</v>
      </c>
      <c r="FA106" s="40">
        <v>2.3680819712820667E-3</v>
      </c>
      <c r="FB106" s="40">
        <v>3.4444428384497387E-3</v>
      </c>
      <c r="FC106" s="40">
        <v>0</v>
      </c>
      <c r="FD106" s="40">
        <v>1.2086381910746749E-2</v>
      </c>
      <c r="FE106" s="40">
        <v>0</v>
      </c>
      <c r="FF106" s="40">
        <v>0</v>
      </c>
      <c r="FG106" s="40">
        <v>0</v>
      </c>
      <c r="FH106" s="40">
        <v>0</v>
      </c>
      <c r="FI106" s="40">
        <v>4.1445539865949538E-3</v>
      </c>
      <c r="FJ106" s="40">
        <v>3.1547542370760095E-3</v>
      </c>
      <c r="FK106" s="40">
        <v>0</v>
      </c>
      <c r="FL106" s="40">
        <v>0</v>
      </c>
      <c r="FM106" s="40">
        <v>4.8146640222814542E-3</v>
      </c>
      <c r="FN106" s="40">
        <v>7.3614961156618832E-3</v>
      </c>
      <c r="FO106" s="40">
        <v>3.2030461035673463E-3</v>
      </c>
      <c r="FP106" s="40">
        <v>0</v>
      </c>
      <c r="FQ106" s="40">
        <v>1.2057962660387058E-2</v>
      </c>
      <c r="FR106" s="40">
        <v>6.6437847507435661E-3</v>
      </c>
      <c r="FS106" s="40">
        <v>9.3541388184420465E-3</v>
      </c>
      <c r="FT106" s="40">
        <v>0</v>
      </c>
      <c r="FU106" s="40">
        <v>3.3679551081769953E-3</v>
      </c>
      <c r="FV106" s="40">
        <v>6.8324200006695491E-3</v>
      </c>
      <c r="FW106" s="40">
        <v>2.2479218365132037E-3</v>
      </c>
      <c r="FX106" s="40">
        <v>0</v>
      </c>
      <c r="FY106" s="40">
        <v>4.0192271545806029E-3</v>
      </c>
      <c r="FZ106" s="40">
        <v>5.9561249413784146E-3</v>
      </c>
      <c r="GA106" s="40">
        <v>5.2336052543627892E-3</v>
      </c>
      <c r="GB106" s="40">
        <v>3.6702978154936972E-3</v>
      </c>
      <c r="GC106" s="40">
        <v>3.9255898245690556E-3</v>
      </c>
      <c r="GD106" s="40">
        <v>4.4512677893159642E-3</v>
      </c>
      <c r="GE106" s="40">
        <v>0</v>
      </c>
      <c r="GF106" s="40">
        <v>4.9892293175506424E-3</v>
      </c>
      <c r="GG106" s="40">
        <v>3.7370123315916583E-3</v>
      </c>
      <c r="GH106" s="40">
        <v>0</v>
      </c>
      <c r="GI106" s="40">
        <v>3.8877051653384452E-3</v>
      </c>
      <c r="GJ106" s="40">
        <v>2.8249294929409766E-3</v>
      </c>
      <c r="GK106" s="40">
        <v>2.3364896657341728E-3</v>
      </c>
      <c r="GL106" s="40">
        <v>3.0943222595741105E-3</v>
      </c>
      <c r="GM106" s="40">
        <v>2.3411073720553122E-3</v>
      </c>
      <c r="GN106" s="40">
        <v>2.6554062584777482E-3</v>
      </c>
      <c r="GO106" s="40">
        <v>3.3024075502318499E-3</v>
      </c>
      <c r="GP106" s="40">
        <v>1.8725184826451451E-3</v>
      </c>
      <c r="GQ106" s="40">
        <v>2.2540645129933931E-3</v>
      </c>
      <c r="GR106" s="40">
        <v>6.1803446317573374E-3</v>
      </c>
      <c r="GS106" s="40">
        <v>6.4284443844754985E-3</v>
      </c>
      <c r="GT106" s="40">
        <v>4.7072057486493707E-3</v>
      </c>
      <c r="GU106" s="40">
        <v>7.8497388432947363E-3</v>
      </c>
      <c r="GV106" s="40">
        <v>7.1982472535180534E-3</v>
      </c>
      <c r="GW106" s="40">
        <v>6.8698947128102506E-3</v>
      </c>
      <c r="GX106" s="40">
        <v>1.3644759236408788E-2</v>
      </c>
      <c r="GY106" s="40">
        <v>2.5538864475159371E-3</v>
      </c>
      <c r="GZ106" s="40">
        <v>1.6164426787114845E-2</v>
      </c>
      <c r="HA106" s="40">
        <v>1.50764865584526E-2</v>
      </c>
      <c r="HB106" s="40">
        <v>4.8155474507217948E-3</v>
      </c>
      <c r="HC106" s="40">
        <v>2.839853798060368E-3</v>
      </c>
      <c r="HD106" s="40">
        <v>2.2634521460757639E-3</v>
      </c>
      <c r="HE106" s="40">
        <v>1.5668268613920507E-3</v>
      </c>
      <c r="HF106" s="40">
        <v>2.9296902628146769E-4</v>
      </c>
      <c r="HG106" s="40">
        <v>2.6015237631262164E-3</v>
      </c>
      <c r="HH106" s="40">
        <v>1.9915428866130586E-2</v>
      </c>
      <c r="HI106" s="40">
        <v>0.11230103658553618</v>
      </c>
      <c r="HJ106" s="40">
        <v>1.175966242975572E-3</v>
      </c>
      <c r="HK106" s="40">
        <v>0</v>
      </c>
      <c r="HL106" s="40">
        <v>7.9613861058486571E-3</v>
      </c>
      <c r="HM106" s="40">
        <v>5.3392351611854559E-3</v>
      </c>
      <c r="HN106" s="40">
        <v>4.9369326293759608E-3</v>
      </c>
      <c r="HO106" s="40">
        <v>1.912902413266009E-3</v>
      </c>
      <c r="HP106" s="40">
        <v>3.1089496604290948E-3</v>
      </c>
      <c r="HQ106" s="40">
        <v>6.9018399647732742E-3</v>
      </c>
      <c r="HR106" s="40">
        <v>1.044276176421946E-2</v>
      </c>
      <c r="HS106" s="40">
        <v>5.1249151643296157E-3</v>
      </c>
      <c r="HT106" s="40">
        <v>4.2064395813889207E-3</v>
      </c>
      <c r="HU106" s="40">
        <v>5.5210635539162042E-3</v>
      </c>
      <c r="HV106" s="40">
        <v>2.85835368179393E-3</v>
      </c>
      <c r="HW106" s="40">
        <v>1.0128629854512317E-2</v>
      </c>
      <c r="HX106" s="40">
        <v>2.1140056128574544E-3</v>
      </c>
      <c r="HY106" s="40">
        <v>6.9240924246265923E-3</v>
      </c>
      <c r="HZ106" s="40">
        <v>4.9513841635345224E-3</v>
      </c>
      <c r="IA106" s="40">
        <v>2.5917038422546643E-3</v>
      </c>
      <c r="IB106" s="40">
        <v>7.7972497237005223E-3</v>
      </c>
      <c r="IC106" s="40">
        <v>6.0290501421978671E-2</v>
      </c>
      <c r="ID106" s="40">
        <v>4.2156666154957896E-3</v>
      </c>
      <c r="IE106" s="40">
        <v>1.0042640464511741</v>
      </c>
      <c r="IF106" s="40">
        <v>3.3928328154195883E-3</v>
      </c>
      <c r="IG106" s="40">
        <v>5.9175747611377562E-3</v>
      </c>
      <c r="IH106" s="40">
        <v>3.5929417159511231E-3</v>
      </c>
      <c r="II106" s="40">
        <v>6.1859108362795649E-3</v>
      </c>
      <c r="IJ106" s="40">
        <v>6.3851021835686344E-3</v>
      </c>
      <c r="IK106" s="40">
        <v>4.2271522312294987E-3</v>
      </c>
      <c r="IL106" s="40">
        <v>8.7376088859750082E-4</v>
      </c>
      <c r="IM106" s="40">
        <v>5.1985818312680915E-3</v>
      </c>
      <c r="IN106" s="40">
        <v>1.6731248741348477</v>
      </c>
      <c r="IO106" s="40">
        <v>1.4698069197459269</v>
      </c>
    </row>
    <row r="107" spans="2:249" x14ac:dyDescent="0.15">
      <c r="B107" s="163" t="s">
        <v>133</v>
      </c>
      <c r="C107" s="62" t="s">
        <v>997</v>
      </c>
      <c r="D107" s="62">
        <v>0</v>
      </c>
      <c r="E107" s="62">
        <v>0</v>
      </c>
      <c r="F107" s="61">
        <v>0.62336192809795965</v>
      </c>
      <c r="G107" s="61">
        <v>0.37663807190204035</v>
      </c>
      <c r="H107" s="61">
        <v>0.72504116976942057</v>
      </c>
      <c r="I107" s="61">
        <v>0.36377824563427402</v>
      </c>
      <c r="J107" s="61">
        <v>2.7310839854966231E-3</v>
      </c>
      <c r="K107" s="73">
        <v>0.17256694593854097</v>
      </c>
      <c r="L107" s="61">
        <v>0.15705077364557948</v>
      </c>
      <c r="AB107" s="163" t="s">
        <v>133</v>
      </c>
      <c r="AC107" s="61" t="s">
        <v>997</v>
      </c>
      <c r="AD107" s="61">
        <v>6.840305182846619E-4</v>
      </c>
      <c r="AE107" s="61">
        <v>1.056338028169014E-3</v>
      </c>
      <c r="AF107" s="61">
        <v>2.470173535791757E-2</v>
      </c>
      <c r="AG107" s="61">
        <v>0</v>
      </c>
      <c r="AH107" s="61">
        <v>9.8286203941730949E-3</v>
      </c>
      <c r="AI107" s="61">
        <v>0</v>
      </c>
      <c r="AJ107" s="61">
        <v>1.2970297029702971E-2</v>
      </c>
      <c r="AK107" s="61">
        <v>1.6015463730851411E-2</v>
      </c>
      <c r="AL107" s="61">
        <v>0</v>
      </c>
      <c r="AM107" s="61">
        <v>0</v>
      </c>
      <c r="AN107" s="61">
        <v>0</v>
      </c>
      <c r="AO107" s="61">
        <v>9.5833333333333343E-3</v>
      </c>
      <c r="AP107" s="61">
        <v>2.9713914174252277E-2</v>
      </c>
      <c r="AQ107" s="61">
        <v>8.3739837398373995E-3</v>
      </c>
      <c r="AR107" s="61">
        <v>2.0876687395722734E-2</v>
      </c>
      <c r="AS107" s="61">
        <v>0</v>
      </c>
      <c r="AT107" s="61">
        <v>1.0905511811023623E-2</v>
      </c>
      <c r="AU107" s="61">
        <v>2.8171346292296617E-2</v>
      </c>
      <c r="AV107" s="61">
        <v>0</v>
      </c>
      <c r="AW107" s="61">
        <v>2.5235849056603771E-2</v>
      </c>
      <c r="AX107" s="61">
        <v>0</v>
      </c>
      <c r="AY107" s="61">
        <v>0</v>
      </c>
      <c r="AZ107" s="61">
        <v>0</v>
      </c>
      <c r="BA107" s="61">
        <v>0</v>
      </c>
      <c r="BB107" s="61">
        <v>1.9944676013641534E-2</v>
      </c>
      <c r="BC107" s="61">
        <v>2.0072243149801331E-2</v>
      </c>
      <c r="BD107" s="61">
        <v>0</v>
      </c>
      <c r="BE107" s="61">
        <v>0</v>
      </c>
      <c r="BF107" s="61">
        <v>2.1020429435063579E-2</v>
      </c>
      <c r="BG107" s="61">
        <v>2.0342114266164897E-2</v>
      </c>
      <c r="BH107" s="61">
        <v>2.1428571428571429E-2</v>
      </c>
      <c r="BI107" s="61">
        <v>0</v>
      </c>
      <c r="BJ107" s="61">
        <v>3.5327203893996753E-2</v>
      </c>
      <c r="BK107" s="61">
        <v>1.3333333333333334E-2</v>
      </c>
      <c r="BL107" s="61">
        <v>3.4429223744292241E-2</v>
      </c>
      <c r="BM107" s="61">
        <v>0</v>
      </c>
      <c r="BN107" s="61">
        <v>2.2271961492178098E-3</v>
      </c>
      <c r="BO107" s="61">
        <v>1.2288135593220338E-2</v>
      </c>
      <c r="BP107" s="61">
        <v>6.1736539689295601E-3</v>
      </c>
      <c r="BQ107" s="61">
        <v>0</v>
      </c>
      <c r="BR107" s="61">
        <v>9.4212535402044082E-3</v>
      </c>
      <c r="BS107" s="61">
        <v>1.3034072471606274E-2</v>
      </c>
      <c r="BT107" s="61">
        <v>1.7358994921144077E-2</v>
      </c>
      <c r="BU107" s="61">
        <v>2.1528295192478269E-2</v>
      </c>
      <c r="BV107" s="61">
        <v>1.7120963037598771E-2</v>
      </c>
      <c r="BW107" s="61">
        <v>2.1777025332330075E-2</v>
      </c>
      <c r="BX107" s="61">
        <v>0</v>
      </c>
      <c r="BY107" s="61">
        <v>2.6040076335877863E-2</v>
      </c>
      <c r="BZ107" s="61">
        <v>2.3317877382792375E-2</v>
      </c>
      <c r="CA107" s="61">
        <v>0</v>
      </c>
      <c r="CB107" s="61">
        <v>2.0495867768595043E-2</v>
      </c>
      <c r="CC107" s="61">
        <v>1.6934973760122336E-2</v>
      </c>
      <c r="CD107" s="61">
        <v>2.3870967741935485E-2</v>
      </c>
      <c r="CE107" s="61">
        <v>2.7474120082815735E-2</v>
      </c>
      <c r="CF107" s="61">
        <v>1.0222733325263286E-2</v>
      </c>
      <c r="CG107" s="61">
        <v>1.5181156816239829E-2</v>
      </c>
      <c r="CH107" s="61">
        <v>1.6167599311277828E-2</v>
      </c>
      <c r="CI107" s="61">
        <v>8.4738317550714076E-3</v>
      </c>
      <c r="CJ107" s="61">
        <v>1.9120041572839079E-2</v>
      </c>
      <c r="CK107" s="61">
        <v>1.2227159122465981E-2</v>
      </c>
      <c r="CL107" s="61">
        <v>1.9078544712682759E-2</v>
      </c>
      <c r="CM107" s="61">
        <v>6.0650351994636267E-2</v>
      </c>
      <c r="CN107" s="61">
        <v>1.9214953271028037E-2</v>
      </c>
      <c r="CO107" s="61">
        <v>0.11280008482963383</v>
      </c>
      <c r="CP107" s="61">
        <v>2.802891156462585E-2</v>
      </c>
      <c r="CQ107" s="61">
        <v>2.3352210533215352E-2</v>
      </c>
      <c r="CR107" s="61">
        <v>2.1857107294000498E-2</v>
      </c>
      <c r="CS107" s="61">
        <v>9.6561825765929907E-2</v>
      </c>
      <c r="CT107" s="61">
        <v>3.5416374332128013E-2</v>
      </c>
      <c r="CU107" s="61">
        <v>6.8697295616367851E-2</v>
      </c>
      <c r="CV107" s="61">
        <v>7.4722044894928147E-2</v>
      </c>
      <c r="CW107" s="61">
        <v>7.460789616008652E-2</v>
      </c>
      <c r="CX107" s="61">
        <v>3.7351711523386469E-2</v>
      </c>
      <c r="CY107" s="61">
        <v>1.4935482557902877E-3</v>
      </c>
      <c r="CZ107" s="61">
        <v>2.5187573270808911E-2</v>
      </c>
      <c r="DA107" s="61">
        <v>1.2954226101767085E-2</v>
      </c>
      <c r="DB107" s="61">
        <v>5.714139553918559E-4</v>
      </c>
      <c r="DC107" s="61">
        <v>5.7953488372093024E-3</v>
      </c>
      <c r="DD107" s="61">
        <v>0</v>
      </c>
      <c r="DE107" s="61">
        <v>3.6504854368932034E-2</v>
      </c>
      <c r="DF107" s="61">
        <v>0.1133948717948718</v>
      </c>
      <c r="DG107" s="61">
        <v>0.1003601155087481</v>
      </c>
      <c r="DH107" s="61">
        <v>7.9381181841237641E-3</v>
      </c>
      <c r="DI107" s="61">
        <v>9.0613545816733074E-2</v>
      </c>
      <c r="DJ107" s="61">
        <v>9.2816031339460592E-2</v>
      </c>
      <c r="DK107" s="61">
        <v>0.1790658319475692</v>
      </c>
      <c r="DL107" s="61">
        <v>0.13614058355437667</v>
      </c>
      <c r="DM107" s="61">
        <v>4.9707064905226882E-2</v>
      </c>
      <c r="DN107" s="61">
        <v>4.6938988474827817E-2</v>
      </c>
      <c r="DO107" s="61">
        <v>3.1127845306671401E-2</v>
      </c>
      <c r="DP107" s="61">
        <v>8.5640480710325886E-2</v>
      </c>
      <c r="DQ107" s="61">
        <v>3.1551893334198423E-2</v>
      </c>
      <c r="DR107" s="61">
        <v>4.3769291132618363E-2</v>
      </c>
      <c r="DS107" s="61">
        <v>5.4889584232484537E-2</v>
      </c>
      <c r="DT107" s="61">
        <v>2.4998954776670614E-2</v>
      </c>
      <c r="DU107" s="61">
        <v>6.8807426803142113E-2</v>
      </c>
      <c r="DV107" s="61">
        <v>6.1502940535830976E-2</v>
      </c>
      <c r="DW107" s="61">
        <v>5.6564625850340132E-2</v>
      </c>
      <c r="DX107" s="61">
        <v>3.8193298118190819E-2</v>
      </c>
      <c r="DY107" s="61">
        <v>0.14126350094452536</v>
      </c>
      <c r="DZ107" s="61">
        <v>1.2116126543209878E-2</v>
      </c>
      <c r="EA107" s="61">
        <v>1.5119415992017883E-2</v>
      </c>
      <c r="EB107" s="61">
        <v>2.6194929206453735E-2</v>
      </c>
      <c r="EC107" s="61">
        <v>2.6036815540569198E-2</v>
      </c>
      <c r="ED107" s="61">
        <v>1.7335176991150444E-2</v>
      </c>
      <c r="EE107" s="61">
        <v>0</v>
      </c>
      <c r="EF107" s="61">
        <v>2.7096705405693568E-2</v>
      </c>
      <c r="EG107" s="61">
        <v>3.7770873586295002E-2</v>
      </c>
      <c r="EI107" s="163" t="s">
        <v>133</v>
      </c>
      <c r="EJ107" s="61" t="s">
        <v>997</v>
      </c>
      <c r="EK107" s="73">
        <v>2.5888222994426098E-3</v>
      </c>
      <c r="EL107" s="61">
        <v>2.2218958765119535E-3</v>
      </c>
      <c r="EM107" s="61">
        <v>1.2197230563064149E-2</v>
      </c>
      <c r="EN107" s="61">
        <v>1.187072036717339E-3</v>
      </c>
      <c r="EO107" s="61">
        <v>5.3279140228596079E-3</v>
      </c>
      <c r="EP107" s="61">
        <v>0</v>
      </c>
      <c r="EQ107" s="61">
        <v>9.3938050791568788E-3</v>
      </c>
      <c r="ER107" s="61">
        <v>8.5060333614113016E-3</v>
      </c>
      <c r="ES107" s="61">
        <v>0</v>
      </c>
      <c r="ET107" s="61">
        <v>0</v>
      </c>
      <c r="EU107" s="61">
        <v>0</v>
      </c>
      <c r="EV107" s="61">
        <v>5.7143944981139852E-3</v>
      </c>
      <c r="EW107" s="61">
        <v>1.3969904817644341E-2</v>
      </c>
      <c r="EX107" s="61">
        <v>5.1648299199615689E-3</v>
      </c>
      <c r="EY107" s="61">
        <v>1.0335336938628575E-2</v>
      </c>
      <c r="EZ107" s="61">
        <v>0</v>
      </c>
      <c r="FA107" s="61">
        <v>6.2479242261865913E-3</v>
      </c>
      <c r="FB107" s="61">
        <v>1.3082863945976627E-2</v>
      </c>
      <c r="FC107" s="61">
        <v>0</v>
      </c>
      <c r="FD107" s="61">
        <v>1.2851344201727804E-2</v>
      </c>
      <c r="FE107" s="61">
        <v>0</v>
      </c>
      <c r="FF107" s="61">
        <v>0</v>
      </c>
      <c r="FG107" s="61">
        <v>0</v>
      </c>
      <c r="FH107" s="61">
        <v>0</v>
      </c>
      <c r="FI107" s="61">
        <v>9.5000074249478542E-3</v>
      </c>
      <c r="FJ107" s="61">
        <v>9.6013003301476958E-3</v>
      </c>
      <c r="FK107" s="61">
        <v>0</v>
      </c>
      <c r="FL107" s="61">
        <v>0</v>
      </c>
      <c r="FM107" s="61">
        <v>9.9832269250346647E-3</v>
      </c>
      <c r="FN107" s="61">
        <v>9.6376924176109699E-3</v>
      </c>
      <c r="FO107" s="61">
        <v>1.0513937618580015E-2</v>
      </c>
      <c r="FP107" s="61">
        <v>0</v>
      </c>
      <c r="FQ107" s="61">
        <v>1.6843964967558248E-2</v>
      </c>
      <c r="FR107" s="61">
        <v>7.329675714715227E-3</v>
      </c>
      <c r="FS107" s="61">
        <v>1.5635897077543408E-2</v>
      </c>
      <c r="FT107" s="61">
        <v>0</v>
      </c>
      <c r="FU107" s="61">
        <v>1.8691757472687242E-3</v>
      </c>
      <c r="FV107" s="61">
        <v>7.3024181719960847E-3</v>
      </c>
      <c r="FW107" s="61">
        <v>4.3214886070912341E-3</v>
      </c>
      <c r="FX107" s="61">
        <v>0</v>
      </c>
      <c r="FY107" s="61">
        <v>5.3632803443725121E-3</v>
      </c>
      <c r="FZ107" s="61">
        <v>7.093780814357336E-3</v>
      </c>
      <c r="GA107" s="61">
        <v>8.5923599007956715E-3</v>
      </c>
      <c r="GB107" s="61">
        <v>1.016439688049319E-2</v>
      </c>
      <c r="GC107" s="61">
        <v>8.3204989209501E-3</v>
      </c>
      <c r="GD107" s="61">
        <v>1.0250920726908605E-2</v>
      </c>
      <c r="GE107" s="61">
        <v>0</v>
      </c>
      <c r="GF107" s="61">
        <v>1.1917726901393678E-2</v>
      </c>
      <c r="GG107" s="61">
        <v>1.082886280949122E-2</v>
      </c>
      <c r="GH107" s="61">
        <v>0</v>
      </c>
      <c r="GI107" s="61">
        <v>9.2811988656321953E-3</v>
      </c>
      <c r="GJ107" s="61">
        <v>8.332870641728168E-3</v>
      </c>
      <c r="GK107" s="61">
        <v>1.0692248709499445E-2</v>
      </c>
      <c r="GL107" s="61">
        <v>1.2315940130705383E-2</v>
      </c>
      <c r="GM107" s="61">
        <v>6.3259328341556597E-3</v>
      </c>
      <c r="GN107" s="61">
        <v>8.3835779349978219E-3</v>
      </c>
      <c r="GO107" s="61">
        <v>8.714969499565229E-3</v>
      </c>
      <c r="GP107" s="61">
        <v>5.4643499291615154E-3</v>
      </c>
      <c r="GQ107" s="61">
        <v>1.0198419852569973E-2</v>
      </c>
      <c r="GR107" s="61">
        <v>7.2548503762671253E-3</v>
      </c>
      <c r="GS107" s="61">
        <v>9.8447600497626568E-3</v>
      </c>
      <c r="GT107" s="61">
        <v>2.6325826036966107E-2</v>
      </c>
      <c r="GU107" s="61">
        <v>9.9983363542304159E-3</v>
      </c>
      <c r="GV107" s="61">
        <v>4.700666946242104E-2</v>
      </c>
      <c r="GW107" s="61">
        <v>1.3375278515895709E-2</v>
      </c>
      <c r="GX107" s="61">
        <v>1.1432370138605468E-2</v>
      </c>
      <c r="GY107" s="61">
        <v>1.027142303068313E-2</v>
      </c>
      <c r="GZ107" s="61">
        <v>4.4270839153904916E-2</v>
      </c>
      <c r="HA107" s="61">
        <v>1.7084398203427512E-2</v>
      </c>
      <c r="HB107" s="61">
        <v>2.951510983169154E-2</v>
      </c>
      <c r="HC107" s="61">
        <v>3.1933628560235225E-2</v>
      </c>
      <c r="HD107" s="61">
        <v>3.2986870804350706E-2</v>
      </c>
      <c r="HE107" s="61">
        <v>1.8676234655441801E-2</v>
      </c>
      <c r="HF107" s="61">
        <v>2.3392688375375777E-3</v>
      </c>
      <c r="HG107" s="61">
        <v>1.3245885550430098E-2</v>
      </c>
      <c r="HH107" s="61">
        <v>7.1187068013396386E-3</v>
      </c>
      <c r="HI107" s="61">
        <v>8.6249206538286383E-3</v>
      </c>
      <c r="HJ107" s="61">
        <v>5.0038813664734652E-3</v>
      </c>
      <c r="HK107" s="61">
        <v>0</v>
      </c>
      <c r="HL107" s="61">
        <v>1.8293693474571823E-2</v>
      </c>
      <c r="HM107" s="61">
        <v>4.8255395113893519E-2</v>
      </c>
      <c r="HN107" s="61">
        <v>4.2033382655683453E-2</v>
      </c>
      <c r="HO107" s="61">
        <v>4.0992711847780408E-3</v>
      </c>
      <c r="HP107" s="61">
        <v>3.787907868484363E-2</v>
      </c>
      <c r="HQ107" s="61">
        <v>4.0590209054332783E-2</v>
      </c>
      <c r="HR107" s="61">
        <v>7.3078348543460361E-2</v>
      </c>
      <c r="HS107" s="61">
        <v>6.3339302205298112E-2</v>
      </c>
      <c r="HT107" s="61">
        <v>2.2269144188483862E-2</v>
      </c>
      <c r="HU107" s="61">
        <v>1.9895232407496737E-2</v>
      </c>
      <c r="HV107" s="61">
        <v>1.3755158574509244E-2</v>
      </c>
      <c r="HW107" s="61">
        <v>3.6393789986102779E-2</v>
      </c>
      <c r="HX107" s="61">
        <v>1.4831878049509259E-2</v>
      </c>
      <c r="HY107" s="61">
        <v>2.009914521632002E-2</v>
      </c>
      <c r="HZ107" s="61">
        <v>2.4293650467739816E-2</v>
      </c>
      <c r="IA107" s="61">
        <v>1.1619858100085404E-2</v>
      </c>
      <c r="IB107" s="61">
        <v>3.0332234599597347E-2</v>
      </c>
      <c r="IC107" s="61">
        <v>2.7217636834562832E-2</v>
      </c>
      <c r="ID107" s="61">
        <v>3.3989726534530432E-2</v>
      </c>
      <c r="IE107" s="61">
        <v>1.723243256707567E-2</v>
      </c>
      <c r="IF107" s="61">
        <v>1.0570881451333964</v>
      </c>
      <c r="IG107" s="61">
        <v>9.4936937985320904E-3</v>
      </c>
      <c r="IH107" s="61">
        <v>9.6019903847686088E-3</v>
      </c>
      <c r="II107" s="61">
        <v>1.3402996264725577E-2</v>
      </c>
      <c r="IJ107" s="61">
        <v>1.2466846864277339E-2</v>
      </c>
      <c r="IK107" s="61">
        <v>8.8885859126325659E-3</v>
      </c>
      <c r="IL107" s="61">
        <v>3.4157050988291577E-3</v>
      </c>
      <c r="IM107" s="61">
        <v>1.7766934657308532E-2</v>
      </c>
      <c r="IN107" s="61">
        <v>2.4415022174275123</v>
      </c>
      <c r="IO107" s="61">
        <v>2.1448111310911986</v>
      </c>
    </row>
    <row r="108" spans="2:249" x14ac:dyDescent="0.15">
      <c r="B108" s="162" t="s">
        <v>134</v>
      </c>
      <c r="C108" s="116" t="s">
        <v>998</v>
      </c>
      <c r="D108" s="41">
        <v>0</v>
      </c>
      <c r="E108" s="41">
        <v>0</v>
      </c>
      <c r="F108" s="40">
        <v>0.94654921811350923</v>
      </c>
      <c r="G108" s="120">
        <v>5.3450781886490772E-2</v>
      </c>
      <c r="H108" s="120">
        <v>0.48362268518518514</v>
      </c>
      <c r="I108" s="120">
        <v>0.27955054012345681</v>
      </c>
      <c r="J108" s="40">
        <v>1.5787848173858695E-2</v>
      </c>
      <c r="K108" s="81">
        <v>0.10821759259259259</v>
      </c>
      <c r="L108" s="120">
        <v>0.10609567901234568</v>
      </c>
      <c r="AB108" s="162" t="s">
        <v>134</v>
      </c>
      <c r="AC108" s="120" t="s">
        <v>998</v>
      </c>
      <c r="AD108" s="120">
        <v>0</v>
      </c>
      <c r="AE108" s="120">
        <v>0</v>
      </c>
      <c r="AF108" s="120">
        <v>0</v>
      </c>
      <c r="AG108" s="120">
        <v>0</v>
      </c>
      <c r="AH108" s="120">
        <v>0</v>
      </c>
      <c r="AI108" s="120">
        <v>0</v>
      </c>
      <c r="AJ108" s="120">
        <v>0</v>
      </c>
      <c r="AK108" s="120">
        <v>0</v>
      </c>
      <c r="AL108" s="120">
        <v>0</v>
      </c>
      <c r="AM108" s="120">
        <v>0</v>
      </c>
      <c r="AN108" s="120">
        <v>0</v>
      </c>
      <c r="AO108" s="120">
        <v>0</v>
      </c>
      <c r="AP108" s="120">
        <v>0</v>
      </c>
      <c r="AQ108" s="120">
        <v>0</v>
      </c>
      <c r="AR108" s="120">
        <v>0</v>
      </c>
      <c r="AS108" s="120">
        <v>0</v>
      </c>
      <c r="AT108" s="120">
        <v>0</v>
      </c>
      <c r="AU108" s="120">
        <v>0</v>
      </c>
      <c r="AV108" s="120">
        <v>0</v>
      </c>
      <c r="AW108" s="120">
        <v>0</v>
      </c>
      <c r="AX108" s="120">
        <v>0</v>
      </c>
      <c r="AY108" s="120">
        <v>0</v>
      </c>
      <c r="AZ108" s="120">
        <v>0</v>
      </c>
      <c r="BA108" s="120">
        <v>0</v>
      </c>
      <c r="BB108" s="120">
        <v>0</v>
      </c>
      <c r="BC108" s="120">
        <v>0</v>
      </c>
      <c r="BD108" s="120">
        <v>0</v>
      </c>
      <c r="BE108" s="120">
        <v>0</v>
      </c>
      <c r="BF108" s="120">
        <v>0</v>
      </c>
      <c r="BG108" s="120">
        <v>0</v>
      </c>
      <c r="BH108" s="120">
        <v>0</v>
      </c>
      <c r="BI108" s="120">
        <v>0</v>
      </c>
      <c r="BJ108" s="120">
        <v>0</v>
      </c>
      <c r="BK108" s="120">
        <v>0</v>
      </c>
      <c r="BL108" s="120">
        <v>0</v>
      </c>
      <c r="BM108" s="120">
        <v>0</v>
      </c>
      <c r="BN108" s="120">
        <v>0</v>
      </c>
      <c r="BO108" s="120">
        <v>0</v>
      </c>
      <c r="BP108" s="120">
        <v>0</v>
      </c>
      <c r="BQ108" s="120">
        <v>0</v>
      </c>
      <c r="BR108" s="120">
        <v>0</v>
      </c>
      <c r="BS108" s="120">
        <v>0</v>
      </c>
      <c r="BT108" s="120">
        <v>0</v>
      </c>
      <c r="BU108" s="120">
        <v>0</v>
      </c>
      <c r="BV108" s="120">
        <v>0</v>
      </c>
      <c r="BW108" s="120">
        <v>0</v>
      </c>
      <c r="BX108" s="120">
        <v>0</v>
      </c>
      <c r="BY108" s="120">
        <v>0</v>
      </c>
      <c r="BZ108" s="120">
        <v>0</v>
      </c>
      <c r="CA108" s="120">
        <v>0</v>
      </c>
      <c r="CB108" s="120">
        <v>0</v>
      </c>
      <c r="CC108" s="120">
        <v>0</v>
      </c>
      <c r="CD108" s="120">
        <v>0</v>
      </c>
      <c r="CE108" s="120">
        <v>0</v>
      </c>
      <c r="CF108" s="120">
        <v>0</v>
      </c>
      <c r="CG108" s="120">
        <v>0</v>
      </c>
      <c r="CH108" s="120">
        <v>0</v>
      </c>
      <c r="CI108" s="120">
        <v>0</v>
      </c>
      <c r="CJ108" s="120">
        <v>0</v>
      </c>
      <c r="CK108" s="120">
        <v>0</v>
      </c>
      <c r="CL108" s="120">
        <v>0</v>
      </c>
      <c r="CM108" s="120">
        <v>0</v>
      </c>
      <c r="CN108" s="120">
        <v>0</v>
      </c>
      <c r="CO108" s="120">
        <v>0</v>
      </c>
      <c r="CP108" s="120">
        <v>0</v>
      </c>
      <c r="CQ108" s="120">
        <v>0</v>
      </c>
      <c r="CR108" s="120">
        <v>0</v>
      </c>
      <c r="CS108" s="120">
        <v>0</v>
      </c>
      <c r="CT108" s="120">
        <v>0</v>
      </c>
      <c r="CU108" s="120">
        <v>0</v>
      </c>
      <c r="CV108" s="120">
        <v>0</v>
      </c>
      <c r="CW108" s="120">
        <v>0</v>
      </c>
      <c r="CX108" s="120">
        <v>0</v>
      </c>
      <c r="CY108" s="120">
        <v>0</v>
      </c>
      <c r="CZ108" s="120">
        <v>0</v>
      </c>
      <c r="DA108" s="120">
        <v>0</v>
      </c>
      <c r="DB108" s="120">
        <v>0</v>
      </c>
      <c r="DC108" s="120">
        <v>0</v>
      </c>
      <c r="DD108" s="120">
        <v>0</v>
      </c>
      <c r="DE108" s="120">
        <v>0</v>
      </c>
      <c r="DF108" s="120">
        <v>0</v>
      </c>
      <c r="DG108" s="120">
        <v>0</v>
      </c>
      <c r="DH108" s="120">
        <v>0</v>
      </c>
      <c r="DI108" s="120">
        <v>0</v>
      </c>
      <c r="DJ108" s="120">
        <v>0</v>
      </c>
      <c r="DK108" s="120">
        <v>0</v>
      </c>
      <c r="DL108" s="120">
        <v>0</v>
      </c>
      <c r="DM108" s="120">
        <v>0</v>
      </c>
      <c r="DN108" s="120">
        <v>0</v>
      </c>
      <c r="DO108" s="120">
        <v>0</v>
      </c>
      <c r="DP108" s="120">
        <v>0</v>
      </c>
      <c r="DQ108" s="120">
        <v>0</v>
      </c>
      <c r="DR108" s="120">
        <v>0</v>
      </c>
      <c r="DS108" s="120">
        <v>0</v>
      </c>
      <c r="DT108" s="120">
        <v>0</v>
      </c>
      <c r="DU108" s="120">
        <v>0</v>
      </c>
      <c r="DV108" s="120">
        <v>0</v>
      </c>
      <c r="DW108" s="120">
        <v>0</v>
      </c>
      <c r="DX108" s="120">
        <v>0</v>
      </c>
      <c r="DY108" s="120">
        <v>0</v>
      </c>
      <c r="DZ108" s="120">
        <v>0</v>
      </c>
      <c r="EA108" s="120">
        <v>0</v>
      </c>
      <c r="EB108" s="120">
        <v>0</v>
      </c>
      <c r="EC108" s="120">
        <v>0</v>
      </c>
      <c r="ED108" s="120">
        <v>0</v>
      </c>
      <c r="EE108" s="120">
        <v>0</v>
      </c>
      <c r="EF108" s="120">
        <v>0</v>
      </c>
      <c r="EG108" s="120">
        <v>0</v>
      </c>
      <c r="EI108" s="162" t="s">
        <v>134</v>
      </c>
      <c r="EJ108" s="120" t="s">
        <v>998</v>
      </c>
      <c r="EK108" s="81">
        <v>0</v>
      </c>
      <c r="EL108" s="120">
        <v>0</v>
      </c>
      <c r="EM108" s="120">
        <v>0</v>
      </c>
      <c r="EN108" s="120">
        <v>0</v>
      </c>
      <c r="EO108" s="120">
        <v>0</v>
      </c>
      <c r="EP108" s="120">
        <v>0</v>
      </c>
      <c r="EQ108" s="120">
        <v>0</v>
      </c>
      <c r="ER108" s="120">
        <v>0</v>
      </c>
      <c r="ES108" s="120">
        <v>0</v>
      </c>
      <c r="ET108" s="120">
        <v>0</v>
      </c>
      <c r="EU108" s="120">
        <v>0</v>
      </c>
      <c r="EV108" s="120">
        <v>0</v>
      </c>
      <c r="EW108" s="120">
        <v>0</v>
      </c>
      <c r="EX108" s="120">
        <v>0</v>
      </c>
      <c r="EY108" s="120">
        <v>0</v>
      </c>
      <c r="EZ108" s="120">
        <v>0</v>
      </c>
      <c r="FA108" s="120">
        <v>0</v>
      </c>
      <c r="FB108" s="120">
        <v>0</v>
      </c>
      <c r="FC108" s="120">
        <v>0</v>
      </c>
      <c r="FD108" s="120">
        <v>0</v>
      </c>
      <c r="FE108" s="120">
        <v>0</v>
      </c>
      <c r="FF108" s="120">
        <v>0</v>
      </c>
      <c r="FG108" s="120">
        <v>0</v>
      </c>
      <c r="FH108" s="120">
        <v>0</v>
      </c>
      <c r="FI108" s="120">
        <v>0</v>
      </c>
      <c r="FJ108" s="120">
        <v>0</v>
      </c>
      <c r="FK108" s="120">
        <v>0</v>
      </c>
      <c r="FL108" s="120">
        <v>0</v>
      </c>
      <c r="FM108" s="120">
        <v>0</v>
      </c>
      <c r="FN108" s="120">
        <v>0</v>
      </c>
      <c r="FO108" s="120">
        <v>0</v>
      </c>
      <c r="FP108" s="120">
        <v>0</v>
      </c>
      <c r="FQ108" s="120">
        <v>0</v>
      </c>
      <c r="FR108" s="120">
        <v>0</v>
      </c>
      <c r="FS108" s="120">
        <v>0</v>
      </c>
      <c r="FT108" s="120">
        <v>0</v>
      </c>
      <c r="FU108" s="120">
        <v>0</v>
      </c>
      <c r="FV108" s="120">
        <v>0</v>
      </c>
      <c r="FW108" s="120">
        <v>0</v>
      </c>
      <c r="FX108" s="120">
        <v>0</v>
      </c>
      <c r="FY108" s="120">
        <v>0</v>
      </c>
      <c r="FZ108" s="120">
        <v>0</v>
      </c>
      <c r="GA108" s="120">
        <v>0</v>
      </c>
      <c r="GB108" s="120">
        <v>0</v>
      </c>
      <c r="GC108" s="120">
        <v>0</v>
      </c>
      <c r="GD108" s="120">
        <v>0</v>
      </c>
      <c r="GE108" s="120">
        <v>0</v>
      </c>
      <c r="GF108" s="120">
        <v>0</v>
      </c>
      <c r="GG108" s="120">
        <v>0</v>
      </c>
      <c r="GH108" s="120">
        <v>0</v>
      </c>
      <c r="GI108" s="120">
        <v>0</v>
      </c>
      <c r="GJ108" s="120">
        <v>0</v>
      </c>
      <c r="GK108" s="120">
        <v>0</v>
      </c>
      <c r="GL108" s="120">
        <v>0</v>
      </c>
      <c r="GM108" s="120">
        <v>0</v>
      </c>
      <c r="GN108" s="120">
        <v>0</v>
      </c>
      <c r="GO108" s="120">
        <v>0</v>
      </c>
      <c r="GP108" s="120">
        <v>0</v>
      </c>
      <c r="GQ108" s="120">
        <v>0</v>
      </c>
      <c r="GR108" s="120">
        <v>0</v>
      </c>
      <c r="GS108" s="120">
        <v>0</v>
      </c>
      <c r="GT108" s="120">
        <v>0</v>
      </c>
      <c r="GU108" s="120">
        <v>0</v>
      </c>
      <c r="GV108" s="120">
        <v>0</v>
      </c>
      <c r="GW108" s="120">
        <v>0</v>
      </c>
      <c r="GX108" s="120">
        <v>0</v>
      </c>
      <c r="GY108" s="120">
        <v>0</v>
      </c>
      <c r="GZ108" s="120">
        <v>0</v>
      </c>
      <c r="HA108" s="120">
        <v>0</v>
      </c>
      <c r="HB108" s="120">
        <v>0</v>
      </c>
      <c r="HC108" s="120">
        <v>0</v>
      </c>
      <c r="HD108" s="120">
        <v>0</v>
      </c>
      <c r="HE108" s="120">
        <v>0</v>
      </c>
      <c r="HF108" s="120">
        <v>0</v>
      </c>
      <c r="HG108" s="120">
        <v>0</v>
      </c>
      <c r="HH108" s="120">
        <v>0</v>
      </c>
      <c r="HI108" s="120">
        <v>0</v>
      </c>
      <c r="HJ108" s="120">
        <v>0</v>
      </c>
      <c r="HK108" s="120">
        <v>0</v>
      </c>
      <c r="HL108" s="120">
        <v>0</v>
      </c>
      <c r="HM108" s="120">
        <v>0</v>
      </c>
      <c r="HN108" s="120">
        <v>0</v>
      </c>
      <c r="HO108" s="120">
        <v>0</v>
      </c>
      <c r="HP108" s="120">
        <v>0</v>
      </c>
      <c r="HQ108" s="120">
        <v>0</v>
      </c>
      <c r="HR108" s="120">
        <v>0</v>
      </c>
      <c r="HS108" s="120">
        <v>0</v>
      </c>
      <c r="HT108" s="120">
        <v>0</v>
      </c>
      <c r="HU108" s="120">
        <v>0</v>
      </c>
      <c r="HV108" s="120">
        <v>0</v>
      </c>
      <c r="HW108" s="120">
        <v>0</v>
      </c>
      <c r="HX108" s="120">
        <v>0</v>
      </c>
      <c r="HY108" s="120">
        <v>0</v>
      </c>
      <c r="HZ108" s="120">
        <v>0</v>
      </c>
      <c r="IA108" s="120">
        <v>0</v>
      </c>
      <c r="IB108" s="120">
        <v>0</v>
      </c>
      <c r="IC108" s="120">
        <v>0</v>
      </c>
      <c r="ID108" s="120">
        <v>0</v>
      </c>
      <c r="IE108" s="120">
        <v>0</v>
      </c>
      <c r="IF108" s="120">
        <v>0</v>
      </c>
      <c r="IG108" s="120">
        <v>1</v>
      </c>
      <c r="IH108" s="120">
        <v>0</v>
      </c>
      <c r="II108" s="120">
        <v>0</v>
      </c>
      <c r="IJ108" s="120">
        <v>0</v>
      </c>
      <c r="IK108" s="120">
        <v>0</v>
      </c>
      <c r="IL108" s="120">
        <v>0</v>
      </c>
      <c r="IM108" s="120">
        <v>0</v>
      </c>
      <c r="IN108" s="40">
        <v>1</v>
      </c>
      <c r="IO108" s="40">
        <v>0.8784801077719594</v>
      </c>
    </row>
    <row r="109" spans="2:249" x14ac:dyDescent="0.15">
      <c r="B109" s="155" t="s">
        <v>135</v>
      </c>
      <c r="C109" s="41" t="s">
        <v>999</v>
      </c>
      <c r="D109" s="41">
        <v>0</v>
      </c>
      <c r="E109" s="41">
        <v>0</v>
      </c>
      <c r="F109" s="40">
        <v>0.3878906631236711</v>
      </c>
      <c r="G109" s="40">
        <v>0.61210933687632885</v>
      </c>
      <c r="H109" s="40">
        <v>0.40352854995768972</v>
      </c>
      <c r="I109" s="40">
        <v>0.30597105219950238</v>
      </c>
      <c r="J109" s="40">
        <v>9.1417973064878061E-2</v>
      </c>
      <c r="K109" s="54">
        <v>0.19417255010924889</v>
      </c>
      <c r="L109" s="40">
        <v>0.17926923222653043</v>
      </c>
      <c r="AB109" s="155" t="s">
        <v>135</v>
      </c>
      <c r="AC109" s="40" t="s">
        <v>999</v>
      </c>
      <c r="AD109" s="40">
        <v>0</v>
      </c>
      <c r="AE109" s="40">
        <v>0</v>
      </c>
      <c r="AF109" s="40">
        <v>0</v>
      </c>
      <c r="AG109" s="40">
        <v>0</v>
      </c>
      <c r="AH109" s="40">
        <v>0</v>
      </c>
      <c r="AI109" s="40">
        <v>0</v>
      </c>
      <c r="AJ109" s="40">
        <v>0</v>
      </c>
      <c r="AK109" s="40">
        <v>0</v>
      </c>
      <c r="AL109" s="40">
        <v>0</v>
      </c>
      <c r="AM109" s="40">
        <v>0</v>
      </c>
      <c r="AN109" s="40">
        <v>0</v>
      </c>
      <c r="AO109" s="40">
        <v>0</v>
      </c>
      <c r="AP109" s="40">
        <v>0</v>
      </c>
      <c r="AQ109" s="40">
        <v>0</v>
      </c>
      <c r="AR109" s="40">
        <v>0</v>
      </c>
      <c r="AS109" s="40">
        <v>0</v>
      </c>
      <c r="AT109" s="40">
        <v>0</v>
      </c>
      <c r="AU109" s="40">
        <v>0</v>
      </c>
      <c r="AV109" s="40">
        <v>0</v>
      </c>
      <c r="AW109" s="40">
        <v>0</v>
      </c>
      <c r="AX109" s="40">
        <v>0</v>
      </c>
      <c r="AY109" s="40">
        <v>0</v>
      </c>
      <c r="AZ109" s="40">
        <v>0</v>
      </c>
      <c r="BA109" s="40">
        <v>0</v>
      </c>
      <c r="BB109" s="40">
        <v>0</v>
      </c>
      <c r="BC109" s="40">
        <v>0</v>
      </c>
      <c r="BD109" s="40">
        <v>0</v>
      </c>
      <c r="BE109" s="40">
        <v>0</v>
      </c>
      <c r="BF109" s="40">
        <v>0</v>
      </c>
      <c r="BG109" s="40">
        <v>0</v>
      </c>
      <c r="BH109" s="40">
        <v>0</v>
      </c>
      <c r="BI109" s="40">
        <v>0</v>
      </c>
      <c r="BJ109" s="40">
        <v>0</v>
      </c>
      <c r="BK109" s="40">
        <v>0</v>
      </c>
      <c r="BL109" s="40">
        <v>0</v>
      </c>
      <c r="BM109" s="40">
        <v>0</v>
      </c>
      <c r="BN109" s="40">
        <v>0</v>
      </c>
      <c r="BO109" s="40">
        <v>0</v>
      </c>
      <c r="BP109" s="40">
        <v>0</v>
      </c>
      <c r="BQ109" s="40">
        <v>0</v>
      </c>
      <c r="BR109" s="40">
        <v>0</v>
      </c>
      <c r="BS109" s="40">
        <v>0</v>
      </c>
      <c r="BT109" s="40">
        <v>0</v>
      </c>
      <c r="BU109" s="40">
        <v>0</v>
      </c>
      <c r="BV109" s="40">
        <v>0</v>
      </c>
      <c r="BW109" s="40">
        <v>0</v>
      </c>
      <c r="BX109" s="40">
        <v>0</v>
      </c>
      <c r="BY109" s="40">
        <v>0</v>
      </c>
      <c r="BZ109" s="40">
        <v>0</v>
      </c>
      <c r="CA109" s="40">
        <v>0</v>
      </c>
      <c r="CB109" s="40">
        <v>0</v>
      </c>
      <c r="CC109" s="40">
        <v>0</v>
      </c>
      <c r="CD109" s="40">
        <v>0</v>
      </c>
      <c r="CE109" s="40">
        <v>0</v>
      </c>
      <c r="CF109" s="40">
        <v>0</v>
      </c>
      <c r="CG109" s="40">
        <v>0</v>
      </c>
      <c r="CH109" s="40">
        <v>0</v>
      </c>
      <c r="CI109" s="40">
        <v>0</v>
      </c>
      <c r="CJ109" s="40">
        <v>0</v>
      </c>
      <c r="CK109" s="40">
        <v>0</v>
      </c>
      <c r="CL109" s="40">
        <v>0</v>
      </c>
      <c r="CM109" s="40">
        <v>0</v>
      </c>
      <c r="CN109" s="40">
        <v>0</v>
      </c>
      <c r="CO109" s="40">
        <v>0</v>
      </c>
      <c r="CP109" s="40">
        <v>0</v>
      </c>
      <c r="CQ109" s="40">
        <v>0</v>
      </c>
      <c r="CR109" s="40">
        <v>0</v>
      </c>
      <c r="CS109" s="40">
        <v>0</v>
      </c>
      <c r="CT109" s="40">
        <v>0</v>
      </c>
      <c r="CU109" s="40">
        <v>0</v>
      </c>
      <c r="CV109" s="40">
        <v>0</v>
      </c>
      <c r="CW109" s="40">
        <v>0</v>
      </c>
      <c r="CX109" s="40">
        <v>0</v>
      </c>
      <c r="CY109" s="40">
        <v>0</v>
      </c>
      <c r="CZ109" s="40">
        <v>0</v>
      </c>
      <c r="DA109" s="40">
        <v>0</v>
      </c>
      <c r="DB109" s="40">
        <v>0</v>
      </c>
      <c r="DC109" s="40">
        <v>0</v>
      </c>
      <c r="DD109" s="40">
        <v>0</v>
      </c>
      <c r="DE109" s="40">
        <v>0</v>
      </c>
      <c r="DF109" s="40">
        <v>0</v>
      </c>
      <c r="DG109" s="40">
        <v>0</v>
      </c>
      <c r="DH109" s="40">
        <v>0</v>
      </c>
      <c r="DI109" s="40">
        <v>0</v>
      </c>
      <c r="DJ109" s="40">
        <v>0</v>
      </c>
      <c r="DK109" s="40">
        <v>0</v>
      </c>
      <c r="DL109" s="40">
        <v>0</v>
      </c>
      <c r="DM109" s="40">
        <v>0</v>
      </c>
      <c r="DN109" s="40">
        <v>0</v>
      </c>
      <c r="DO109" s="40">
        <v>2.3315654579135685E-3</v>
      </c>
      <c r="DP109" s="40">
        <v>0</v>
      </c>
      <c r="DQ109" s="40">
        <v>1.4553004436298163E-3</v>
      </c>
      <c r="DR109" s="40">
        <v>0</v>
      </c>
      <c r="DS109" s="40">
        <v>1.9989929506545822E-3</v>
      </c>
      <c r="DT109" s="40">
        <v>4.8592432583095257E-3</v>
      </c>
      <c r="DU109" s="40">
        <v>0</v>
      </c>
      <c r="DV109" s="40">
        <v>0</v>
      </c>
      <c r="DW109" s="40">
        <v>0</v>
      </c>
      <c r="DX109" s="40">
        <v>0</v>
      </c>
      <c r="DY109" s="40">
        <v>0</v>
      </c>
      <c r="DZ109" s="40">
        <v>1.4697145061728395E-2</v>
      </c>
      <c r="EA109" s="40">
        <v>7.0727610290867299E-3</v>
      </c>
      <c r="EB109" s="40">
        <v>0</v>
      </c>
      <c r="EC109" s="40">
        <v>0</v>
      </c>
      <c r="ED109" s="40">
        <v>0</v>
      </c>
      <c r="EE109" s="40">
        <v>0</v>
      </c>
      <c r="EF109" s="40">
        <v>0</v>
      </c>
      <c r="EG109" s="40">
        <v>4.6983466653240276E-4</v>
      </c>
      <c r="EI109" s="155" t="s">
        <v>135</v>
      </c>
      <c r="EJ109" s="40" t="s">
        <v>999</v>
      </c>
      <c r="EK109" s="54">
        <v>3.4757304357310382E-8</v>
      </c>
      <c r="EL109" s="40">
        <v>2.7661250281535632E-8</v>
      </c>
      <c r="EM109" s="40">
        <v>4.7464027765754953E-7</v>
      </c>
      <c r="EN109" s="40">
        <v>1.2845820795842999E-8</v>
      </c>
      <c r="EO109" s="40">
        <v>2.1708467155692608E-8</v>
      </c>
      <c r="EP109" s="40">
        <v>0</v>
      </c>
      <c r="EQ109" s="40">
        <v>7.3338392145666583E-8</v>
      </c>
      <c r="ER109" s="40">
        <v>1.996733406732314E-7</v>
      </c>
      <c r="ES109" s="40">
        <v>0</v>
      </c>
      <c r="ET109" s="40">
        <v>0</v>
      </c>
      <c r="EU109" s="40">
        <v>0</v>
      </c>
      <c r="EV109" s="40">
        <v>2.2306830733515141E-8</v>
      </c>
      <c r="EW109" s="40">
        <v>2.4529269767099617E-8</v>
      </c>
      <c r="EX109" s="40">
        <v>6.5784054719994522E-8</v>
      </c>
      <c r="EY109" s="40">
        <v>1.5034550106154121E-7</v>
      </c>
      <c r="EZ109" s="40">
        <v>0</v>
      </c>
      <c r="FA109" s="40">
        <v>6.3361039269027355E-8</v>
      </c>
      <c r="FB109" s="40">
        <v>3.296573440974528E-8</v>
      </c>
      <c r="FC109" s="40">
        <v>0</v>
      </c>
      <c r="FD109" s="40">
        <v>1.5482428776323428E-7</v>
      </c>
      <c r="FE109" s="40">
        <v>0</v>
      </c>
      <c r="FF109" s="40">
        <v>0</v>
      </c>
      <c r="FG109" s="40">
        <v>0</v>
      </c>
      <c r="FH109" s="40">
        <v>0</v>
      </c>
      <c r="FI109" s="40">
        <v>1.8960396549385421E-7</v>
      </c>
      <c r="FJ109" s="40">
        <v>2.2910077025098038E-7</v>
      </c>
      <c r="FK109" s="40">
        <v>0</v>
      </c>
      <c r="FL109" s="40">
        <v>0</v>
      </c>
      <c r="FM109" s="40">
        <v>1.0084727068792566E-7</v>
      </c>
      <c r="FN109" s="40">
        <v>6.621938310128491E-8</v>
      </c>
      <c r="FO109" s="40">
        <v>2.3323158094261731E-8</v>
      </c>
      <c r="FP109" s="40">
        <v>0</v>
      </c>
      <c r="FQ109" s="40">
        <v>1.6020774831923691E-7</v>
      </c>
      <c r="FR109" s="40">
        <v>2.7464459957124587E-8</v>
      </c>
      <c r="FS109" s="40">
        <v>1.5787896634043336E-7</v>
      </c>
      <c r="FT109" s="40">
        <v>0</v>
      </c>
      <c r="FU109" s="40">
        <v>3.7494537362267614E-8</v>
      </c>
      <c r="FV109" s="40">
        <v>3.4383087516851231E-7</v>
      </c>
      <c r="FW109" s="40">
        <v>2.038222561840628E-8</v>
      </c>
      <c r="FX109" s="40">
        <v>0</v>
      </c>
      <c r="FY109" s="40">
        <v>2.3433660824569181E-8</v>
      </c>
      <c r="FZ109" s="40">
        <v>4.4780490902479757E-7</v>
      </c>
      <c r="GA109" s="40">
        <v>1.4105210474320266E-7</v>
      </c>
      <c r="GB109" s="40">
        <v>2.6298126556035367E-7</v>
      </c>
      <c r="GC109" s="40">
        <v>2.3406196050062091E-7</v>
      </c>
      <c r="GD109" s="40">
        <v>2.3967116420849469E-7</v>
      </c>
      <c r="GE109" s="40">
        <v>0</v>
      </c>
      <c r="GF109" s="40">
        <v>9.3512234615508169E-7</v>
      </c>
      <c r="GG109" s="40">
        <v>6.4835452663047056E-7</v>
      </c>
      <c r="GH109" s="40">
        <v>0</v>
      </c>
      <c r="GI109" s="40">
        <v>4.5228678715089715E-7</v>
      </c>
      <c r="GJ109" s="40">
        <v>3.7098178349026041E-7</v>
      </c>
      <c r="GK109" s="40">
        <v>1.6276020260447566E-6</v>
      </c>
      <c r="GL109" s="40">
        <v>1.9645594957289597E-7</v>
      </c>
      <c r="GM109" s="40">
        <v>1.03455318565839E-7</v>
      </c>
      <c r="GN109" s="40">
        <v>1.4650681120143985E-7</v>
      </c>
      <c r="GO109" s="40">
        <v>1.6628187067099122E-7</v>
      </c>
      <c r="GP109" s="40">
        <v>2.8726267172305691E-7</v>
      </c>
      <c r="GQ109" s="40">
        <v>6.7264312441261873E-8</v>
      </c>
      <c r="GR109" s="40">
        <v>6.2905264746870836E-8</v>
      </c>
      <c r="GS109" s="40">
        <v>5.9773951544071084E-8</v>
      </c>
      <c r="GT109" s="40">
        <v>1.48454926003191E-7</v>
      </c>
      <c r="GU109" s="40">
        <v>4.4312069529054627E-8</v>
      </c>
      <c r="GV109" s="40">
        <v>1.234326840150661E-7</v>
      </c>
      <c r="GW109" s="40">
        <v>1.1149412964914575E-7</v>
      </c>
      <c r="GX109" s="40">
        <v>2.993525215126564E-7</v>
      </c>
      <c r="GY109" s="40">
        <v>2.5276008251755256E-7</v>
      </c>
      <c r="GZ109" s="40">
        <v>1.1360756513542664E-7</v>
      </c>
      <c r="HA109" s="40">
        <v>1.3937421038683336E-7</v>
      </c>
      <c r="HB109" s="40">
        <v>1.6351675062848941E-7</v>
      </c>
      <c r="HC109" s="40">
        <v>1.7688056318885583E-7</v>
      </c>
      <c r="HD109" s="40">
        <v>3.4587870071903049E-8</v>
      </c>
      <c r="HE109" s="40">
        <v>2.0171425448482659E-8</v>
      </c>
      <c r="HF109" s="40">
        <v>9.1831747870389514E-9</v>
      </c>
      <c r="HG109" s="40">
        <v>3.9596621337359125E-6</v>
      </c>
      <c r="HH109" s="40">
        <v>1.7141016513965542E-7</v>
      </c>
      <c r="HI109" s="40">
        <v>2.0603714588700989E-7</v>
      </c>
      <c r="HJ109" s="40">
        <v>5.3470173402821792E-8</v>
      </c>
      <c r="HK109" s="40">
        <v>0</v>
      </c>
      <c r="HL109" s="40">
        <v>3.4785574410884189E-7</v>
      </c>
      <c r="HM109" s="40">
        <v>2.1325205542598735E-7</v>
      </c>
      <c r="HN109" s="40">
        <v>1.7725127356500035E-7</v>
      </c>
      <c r="HO109" s="40">
        <v>1.5124568847313869E-7</v>
      </c>
      <c r="HP109" s="40">
        <v>3.1899609088125147E-6</v>
      </c>
      <c r="HQ109" s="40">
        <v>7.4894475336268349E-7</v>
      </c>
      <c r="HR109" s="40">
        <v>2.2785247403359009E-6</v>
      </c>
      <c r="HS109" s="40">
        <v>3.9865982151989198E-6</v>
      </c>
      <c r="HT109" s="40">
        <v>1.0363759321074469E-6</v>
      </c>
      <c r="HU109" s="40">
        <v>9.264861240767793E-8</v>
      </c>
      <c r="HV109" s="40">
        <v>1.433404090278051E-3</v>
      </c>
      <c r="HW109" s="40">
        <v>4.5885660876183317E-8</v>
      </c>
      <c r="HX109" s="40">
        <v>8.9649317146227574E-4</v>
      </c>
      <c r="HY109" s="40">
        <v>3.2028639262770938E-8</v>
      </c>
      <c r="HZ109" s="40">
        <v>1.2290408939728437E-3</v>
      </c>
      <c r="IA109" s="40">
        <v>2.9874740532193074E-3</v>
      </c>
      <c r="IB109" s="40">
        <v>4.9102100590170885E-8</v>
      </c>
      <c r="IC109" s="40">
        <v>2.474677198068998E-7</v>
      </c>
      <c r="ID109" s="40">
        <v>8.0088546773109578E-7</v>
      </c>
      <c r="IE109" s="40">
        <v>2.9460178165751726E-8</v>
      </c>
      <c r="IF109" s="40">
        <v>3.8661617864043273E-7</v>
      </c>
      <c r="IG109" s="40">
        <v>9.0355543031359342E-3</v>
      </c>
      <c r="IH109" s="40">
        <v>1.0043484018426339</v>
      </c>
      <c r="II109" s="40">
        <v>5.9183421561294747E-7</v>
      </c>
      <c r="IJ109" s="40">
        <v>1.6048934483752848E-7</v>
      </c>
      <c r="IK109" s="40">
        <v>3.1032948551579609E-7</v>
      </c>
      <c r="IL109" s="40">
        <v>2.249034420297498E-8</v>
      </c>
      <c r="IM109" s="40">
        <v>1.560787970787439E-7</v>
      </c>
      <c r="IN109" s="40">
        <v>1.0199606397419654</v>
      </c>
      <c r="IO109" s="40">
        <v>0.89601513272367839</v>
      </c>
    </row>
    <row r="110" spans="2:249" x14ac:dyDescent="0.15">
      <c r="B110" s="155" t="s">
        <v>136</v>
      </c>
      <c r="C110" s="41" t="s">
        <v>1000</v>
      </c>
      <c r="D110" s="41">
        <v>0</v>
      </c>
      <c r="E110" s="41">
        <v>0</v>
      </c>
      <c r="F110" s="40">
        <v>0.1784622798716938</v>
      </c>
      <c r="G110" s="40">
        <v>0.82153772012830617</v>
      </c>
      <c r="H110" s="40">
        <v>0.68486401053671375</v>
      </c>
      <c r="I110" s="40">
        <v>0.29641817583141256</v>
      </c>
      <c r="J110" s="40">
        <v>1.7978490474167014E-2</v>
      </c>
      <c r="K110" s="54">
        <v>0.14441883437602898</v>
      </c>
      <c r="L110" s="40">
        <v>0.10846229832071123</v>
      </c>
      <c r="AB110" s="155" t="s">
        <v>136</v>
      </c>
      <c r="AC110" s="40" t="s">
        <v>1000</v>
      </c>
      <c r="AD110" s="40">
        <v>0</v>
      </c>
      <c r="AE110" s="40">
        <v>0</v>
      </c>
      <c r="AF110" s="40">
        <v>4.772234273318872E-4</v>
      </c>
      <c r="AG110" s="40">
        <v>0</v>
      </c>
      <c r="AH110" s="40">
        <v>4.2844901456726646E-5</v>
      </c>
      <c r="AI110" s="40">
        <v>0</v>
      </c>
      <c r="AJ110" s="40">
        <v>0</v>
      </c>
      <c r="AK110" s="40">
        <v>6.7178502879078697E-5</v>
      </c>
      <c r="AL110" s="40">
        <v>0</v>
      </c>
      <c r="AM110" s="40">
        <v>0</v>
      </c>
      <c r="AN110" s="40">
        <v>0</v>
      </c>
      <c r="AO110" s="40">
        <v>0</v>
      </c>
      <c r="AP110" s="40">
        <v>7.8023407022106633E-5</v>
      </c>
      <c r="AQ110" s="40">
        <v>0</v>
      </c>
      <c r="AR110" s="40">
        <v>4.3986045806158043E-5</v>
      </c>
      <c r="AS110" s="40">
        <v>0</v>
      </c>
      <c r="AT110" s="40">
        <v>3.9370078740157478E-5</v>
      </c>
      <c r="AU110" s="40">
        <v>4.3196544276457879E-5</v>
      </c>
      <c r="AV110" s="40">
        <v>0</v>
      </c>
      <c r="AW110" s="40">
        <v>9.4339622641509429E-5</v>
      </c>
      <c r="AX110" s="40">
        <v>0</v>
      </c>
      <c r="AY110" s="40">
        <v>0</v>
      </c>
      <c r="AZ110" s="40">
        <v>0</v>
      </c>
      <c r="BA110" s="40">
        <v>0</v>
      </c>
      <c r="BB110" s="40">
        <v>8.0333459643804482E-5</v>
      </c>
      <c r="BC110" s="40">
        <v>5.6762474843903194E-6</v>
      </c>
      <c r="BD110" s="40">
        <v>0</v>
      </c>
      <c r="BE110" s="40">
        <v>0</v>
      </c>
      <c r="BF110" s="40">
        <v>3.8565770273087346E-5</v>
      </c>
      <c r="BG110" s="40">
        <v>4.6755616375869536E-5</v>
      </c>
      <c r="BH110" s="40">
        <v>5.7142857142857142E-5</v>
      </c>
      <c r="BI110" s="40">
        <v>0</v>
      </c>
      <c r="BJ110" s="40">
        <v>5.4083288263926444E-6</v>
      </c>
      <c r="BK110" s="40">
        <v>0</v>
      </c>
      <c r="BL110" s="40">
        <v>0</v>
      </c>
      <c r="BM110" s="40">
        <v>0</v>
      </c>
      <c r="BN110" s="40">
        <v>1.6365824308062577E-5</v>
      </c>
      <c r="BO110" s="40">
        <v>0</v>
      </c>
      <c r="BP110" s="40">
        <v>3.404979782932539E-5</v>
      </c>
      <c r="BQ110" s="40">
        <v>0</v>
      </c>
      <c r="BR110" s="40">
        <v>2.7705947543405985E-5</v>
      </c>
      <c r="BS110" s="40">
        <v>3.7858301784748513E-5</v>
      </c>
      <c r="BT110" s="40">
        <v>3.8759689922480616E-5</v>
      </c>
      <c r="BU110" s="40">
        <v>3.6366861805925136E-5</v>
      </c>
      <c r="BV110" s="40">
        <v>1.4848597337858621E-5</v>
      </c>
      <c r="BW110" s="40">
        <v>1.6302984700275896E-5</v>
      </c>
      <c r="BX110" s="40">
        <v>0</v>
      </c>
      <c r="BY110" s="40">
        <v>1.1450381679389313E-4</v>
      </c>
      <c r="BZ110" s="40">
        <v>1.2879958784131891E-5</v>
      </c>
      <c r="CA110" s="40">
        <v>0</v>
      </c>
      <c r="CB110" s="40">
        <v>4.132231404958678E-5</v>
      </c>
      <c r="CC110" s="40">
        <v>3.7187641191394713E-5</v>
      </c>
      <c r="CD110" s="40">
        <v>0</v>
      </c>
      <c r="CE110" s="40">
        <v>6.2111801242236027E-5</v>
      </c>
      <c r="CF110" s="40">
        <v>3.3288948069241017E-5</v>
      </c>
      <c r="CG110" s="40">
        <v>5.4303123228160967E-6</v>
      </c>
      <c r="CH110" s="40">
        <v>4.0585413848235153E-5</v>
      </c>
      <c r="CI110" s="40">
        <v>1.1632783700858661E-4</v>
      </c>
      <c r="CJ110" s="40">
        <v>8.5743980599341767E-5</v>
      </c>
      <c r="CK110" s="40">
        <v>3.8878089419605668E-5</v>
      </c>
      <c r="CL110" s="40">
        <v>3.4002040122407346E-6</v>
      </c>
      <c r="CM110" s="40">
        <v>9.8474689909487096E-6</v>
      </c>
      <c r="CN110" s="40">
        <v>1.8024032042723633E-5</v>
      </c>
      <c r="CO110" s="40">
        <v>7.8467411282341306E-5</v>
      </c>
      <c r="CP110" s="40">
        <v>3.9115646258503398E-5</v>
      </c>
      <c r="CQ110" s="40">
        <v>4.5423262216104612E-5</v>
      </c>
      <c r="CR110" s="40">
        <v>7.4682598954443611E-6</v>
      </c>
      <c r="CS110" s="40">
        <v>4.1233159131226923E-5</v>
      </c>
      <c r="CT110" s="40">
        <v>5.5588536888121326E-5</v>
      </c>
      <c r="CU110" s="40">
        <v>6.1765462812044265E-5</v>
      </c>
      <c r="CV110" s="40">
        <v>6.188360670688016E-5</v>
      </c>
      <c r="CW110" s="40">
        <v>3.8534342888047593E-5</v>
      </c>
      <c r="CX110" s="40">
        <v>2.2210608831983275E-5</v>
      </c>
      <c r="CY110" s="40">
        <v>0</v>
      </c>
      <c r="CZ110" s="40">
        <v>3.0025045294681872E-3</v>
      </c>
      <c r="DA110" s="40">
        <v>2.107728337236534E-4</v>
      </c>
      <c r="DB110" s="40">
        <v>1.023122570083896E-6</v>
      </c>
      <c r="DC110" s="40">
        <v>4.3775649794801645E-5</v>
      </c>
      <c r="DD110" s="40">
        <v>0</v>
      </c>
      <c r="DE110" s="40">
        <v>3.2362459546925564E-5</v>
      </c>
      <c r="DF110" s="40">
        <v>3.0769230769230768E-5</v>
      </c>
      <c r="DG110" s="40">
        <v>6.1151690164769828E-5</v>
      </c>
      <c r="DH110" s="40">
        <v>3.043367993913264E-4</v>
      </c>
      <c r="DI110" s="40">
        <v>4.4223107569721121E-4</v>
      </c>
      <c r="DJ110" s="40">
        <v>7.2773843604037971E-4</v>
      </c>
      <c r="DK110" s="40">
        <v>3.9127457693436374E-5</v>
      </c>
      <c r="DL110" s="40">
        <v>4.7745358090185675E-4</v>
      </c>
      <c r="DM110" s="40">
        <v>3.4462952326249279E-4</v>
      </c>
      <c r="DN110" s="40">
        <v>8.3829974723465447E-5</v>
      </c>
      <c r="DO110" s="40">
        <v>1.2992615525160504E-4</v>
      </c>
      <c r="DP110" s="40">
        <v>8.0244439234312251E-5</v>
      </c>
      <c r="DQ110" s="40">
        <v>9.2541017509995861E-3</v>
      </c>
      <c r="DR110" s="40">
        <v>4.6429505623855607E-3</v>
      </c>
      <c r="DS110" s="40">
        <v>1.305567544238239E-2</v>
      </c>
      <c r="DT110" s="40">
        <v>9.5550832694585742E-3</v>
      </c>
      <c r="DU110" s="40">
        <v>7.7362532730302318E-5</v>
      </c>
      <c r="DV110" s="40">
        <v>5.445436724025267E-5</v>
      </c>
      <c r="DW110" s="40">
        <v>8.1632653061224482E-4</v>
      </c>
      <c r="DX110" s="40">
        <v>1.8157807857378672E-5</v>
      </c>
      <c r="DY110" s="40">
        <v>6.83519114020794E-5</v>
      </c>
      <c r="DZ110" s="40">
        <v>1.089891975308642E-2</v>
      </c>
      <c r="EA110" s="40">
        <v>2.8484282051605895E-3</v>
      </c>
      <c r="EB110" s="40">
        <v>2.0306881791241356E-2</v>
      </c>
      <c r="EC110" s="40">
        <v>2.0104338974424228E-4</v>
      </c>
      <c r="ED110" s="40">
        <v>3.6172566371681417E-4</v>
      </c>
      <c r="EE110" s="40">
        <v>0</v>
      </c>
      <c r="EF110" s="40">
        <v>7.9219532999253654E-4</v>
      </c>
      <c r="EG110" s="40">
        <v>1.0370356093170792E-3</v>
      </c>
      <c r="EI110" s="155" t="s">
        <v>136</v>
      </c>
      <c r="EJ110" s="40" t="s">
        <v>1000</v>
      </c>
      <c r="EK110" s="54">
        <v>1.9454187811125417E-5</v>
      </c>
      <c r="EL110" s="40">
        <v>1.7182248321411156E-5</v>
      </c>
      <c r="EM110" s="40">
        <v>4.2311232524148491E-4</v>
      </c>
      <c r="EN110" s="40">
        <v>6.6240289669160143E-6</v>
      </c>
      <c r="EO110" s="40">
        <v>4.675534385796407E-5</v>
      </c>
      <c r="EP110" s="40">
        <v>0</v>
      </c>
      <c r="EQ110" s="40">
        <v>1.5066219267151579E-5</v>
      </c>
      <c r="ER110" s="40">
        <v>6.7422688521784514E-5</v>
      </c>
      <c r="ES110" s="40">
        <v>0</v>
      </c>
      <c r="ET110" s="40">
        <v>0</v>
      </c>
      <c r="EU110" s="40">
        <v>0</v>
      </c>
      <c r="EV110" s="40">
        <v>7.5903763945514963E-6</v>
      </c>
      <c r="EW110" s="40">
        <v>7.4785686785564789E-5</v>
      </c>
      <c r="EX110" s="40">
        <v>9.2837893440047987E-6</v>
      </c>
      <c r="EY110" s="40">
        <v>4.5849210662795518E-5</v>
      </c>
      <c r="EZ110" s="40">
        <v>0</v>
      </c>
      <c r="FA110" s="40">
        <v>4.2012755930865128E-5</v>
      </c>
      <c r="FB110" s="40">
        <v>4.5159032941411527E-5</v>
      </c>
      <c r="FC110" s="40">
        <v>0</v>
      </c>
      <c r="FD110" s="40">
        <v>9.0760230455996495E-5</v>
      </c>
      <c r="FE110" s="40">
        <v>0</v>
      </c>
      <c r="FF110" s="40">
        <v>0</v>
      </c>
      <c r="FG110" s="40">
        <v>0</v>
      </c>
      <c r="FH110" s="40">
        <v>0</v>
      </c>
      <c r="FI110" s="40">
        <v>7.7878781919619834E-5</v>
      </c>
      <c r="FJ110" s="40">
        <v>1.3416823788135885E-5</v>
      </c>
      <c r="FK110" s="40">
        <v>0</v>
      </c>
      <c r="FL110" s="40">
        <v>0</v>
      </c>
      <c r="FM110" s="40">
        <v>4.046364475887326E-5</v>
      </c>
      <c r="FN110" s="40">
        <v>4.7400987545042242E-5</v>
      </c>
      <c r="FO110" s="40">
        <v>5.7560813964715939E-5</v>
      </c>
      <c r="FP110" s="40">
        <v>0</v>
      </c>
      <c r="FQ110" s="40">
        <v>1.9091891094153609E-5</v>
      </c>
      <c r="FR110" s="40">
        <v>9.313836463418316E-6</v>
      </c>
      <c r="FS110" s="40">
        <v>1.5624547977435087E-5</v>
      </c>
      <c r="FT110" s="40">
        <v>0</v>
      </c>
      <c r="FU110" s="40">
        <v>1.8433347062404055E-5</v>
      </c>
      <c r="FV110" s="40">
        <v>1.5482137679744513E-5</v>
      </c>
      <c r="FW110" s="40">
        <v>3.8900812573066813E-5</v>
      </c>
      <c r="FX110" s="40">
        <v>0</v>
      </c>
      <c r="FY110" s="40">
        <v>3.056208460301197E-5</v>
      </c>
      <c r="FZ110" s="40">
        <v>4.3198414749152315E-5</v>
      </c>
      <c r="GA110" s="40">
        <v>4.1857013993244141E-5</v>
      </c>
      <c r="GB110" s="40">
        <v>4.056867834700809E-5</v>
      </c>
      <c r="GC110" s="40">
        <v>2.1348531293158271E-5</v>
      </c>
      <c r="GD110" s="40">
        <v>2.2249844955125399E-5</v>
      </c>
      <c r="GE110" s="40">
        <v>0</v>
      </c>
      <c r="GF110" s="40">
        <v>1.0473482053346128E-4</v>
      </c>
      <c r="GG110" s="40">
        <v>1.8176049228307201E-5</v>
      </c>
      <c r="GH110" s="40">
        <v>0</v>
      </c>
      <c r="GI110" s="40">
        <v>4.1396045487526263E-5</v>
      </c>
      <c r="GJ110" s="40">
        <v>3.9326784143910831E-5</v>
      </c>
      <c r="GK110" s="40">
        <v>1.3795658419312621E-5</v>
      </c>
      <c r="GL110" s="40">
        <v>5.9746257793924432E-5</v>
      </c>
      <c r="GM110" s="40">
        <v>3.9463324838015568E-5</v>
      </c>
      <c r="GN110" s="40">
        <v>1.6023844213109662E-5</v>
      </c>
      <c r="GO110" s="40">
        <v>4.394981828429126E-5</v>
      </c>
      <c r="GP110" s="40">
        <v>1.1615028468992081E-4</v>
      </c>
      <c r="GQ110" s="40">
        <v>9.1539340628843442E-5</v>
      </c>
      <c r="GR110" s="40">
        <v>4.2238926045917281E-5</v>
      </c>
      <c r="GS110" s="40">
        <v>3.4363503499814375E-5</v>
      </c>
      <c r="GT110" s="40">
        <v>2.3860350596727372E-5</v>
      </c>
      <c r="GU110" s="40">
        <v>3.1726922087311915E-5</v>
      </c>
      <c r="GV110" s="40">
        <v>7.7786834895851757E-5</v>
      </c>
      <c r="GW110" s="40">
        <v>4.436607942538132E-5</v>
      </c>
      <c r="GX110" s="40">
        <v>4.7188229088575641E-5</v>
      </c>
      <c r="GY110" s="40">
        <v>1.35508371688226E-5</v>
      </c>
      <c r="GZ110" s="40">
        <v>5.302786243196702E-5</v>
      </c>
      <c r="HA110" s="40">
        <v>7.4305493091515713E-5</v>
      </c>
      <c r="HB110" s="40">
        <v>6.5626501307992525E-5</v>
      </c>
      <c r="HC110" s="40">
        <v>7.2313595268916174E-5</v>
      </c>
      <c r="HD110" s="40">
        <v>4.6268787110779486E-5</v>
      </c>
      <c r="HE110" s="40">
        <v>2.7449457176589874E-5</v>
      </c>
      <c r="HF110" s="40">
        <v>4.0022760859564206E-6</v>
      </c>
      <c r="HG110" s="40">
        <v>2.5220049270865243E-3</v>
      </c>
      <c r="HH110" s="40">
        <v>1.8680714817931603E-4</v>
      </c>
      <c r="HI110" s="40">
        <v>1.6338970051852106E-5</v>
      </c>
      <c r="HJ110" s="40">
        <v>5.0950469899076211E-5</v>
      </c>
      <c r="HK110" s="40">
        <v>0</v>
      </c>
      <c r="HL110" s="40">
        <v>4.0182382382318588E-5</v>
      </c>
      <c r="HM110" s="40">
        <v>7.7642652792589732E-5</v>
      </c>
      <c r="HN110" s="40">
        <v>6.671705250279106E-5</v>
      </c>
      <c r="HO110" s="40">
        <v>2.6633241386228118E-4</v>
      </c>
      <c r="HP110" s="40">
        <v>3.8599054551382894E-4</v>
      </c>
      <c r="HQ110" s="40">
        <v>6.5910477426544634E-4</v>
      </c>
      <c r="HR110" s="40">
        <v>4.2668302746607188E-5</v>
      </c>
      <c r="HS110" s="40">
        <v>5.1771038895267075E-4</v>
      </c>
      <c r="HT110" s="40">
        <v>3.0814147771910153E-4</v>
      </c>
      <c r="HU110" s="40">
        <v>7.949586652833926E-5</v>
      </c>
      <c r="HV110" s="40">
        <v>1.25412853981246E-4</v>
      </c>
      <c r="HW110" s="40">
        <v>8.4632285909403275E-5</v>
      </c>
      <c r="HX110" s="40">
        <v>7.7771578691392248E-3</v>
      </c>
      <c r="HY110" s="40">
        <v>3.9856562723760511E-3</v>
      </c>
      <c r="HZ110" s="40">
        <v>1.0932690557267066E-2</v>
      </c>
      <c r="IA110" s="40">
        <v>8.0005131826564376E-3</v>
      </c>
      <c r="IB110" s="40">
        <v>8.1859463867403734E-5</v>
      </c>
      <c r="IC110" s="40">
        <v>5.5929312418181317E-5</v>
      </c>
      <c r="ID110" s="40">
        <v>8.6293160728851889E-4</v>
      </c>
      <c r="IE110" s="40">
        <v>2.4481785690002565E-5</v>
      </c>
      <c r="IF110" s="40">
        <v>6.5319624924311574E-5</v>
      </c>
      <c r="IG110" s="40">
        <v>9.1419931772193375E-3</v>
      </c>
      <c r="IH110" s="40">
        <v>2.4070896422811691E-3</v>
      </c>
      <c r="II110" s="40">
        <v>1.01698191003295</v>
      </c>
      <c r="IJ110" s="40">
        <v>1.799605383015624E-4</v>
      </c>
      <c r="IK110" s="40">
        <v>3.1552515338656532E-4</v>
      </c>
      <c r="IL110" s="40">
        <v>1.1001178913050555E-5</v>
      </c>
      <c r="IM110" s="40">
        <v>7.0653144944056673E-4</v>
      </c>
      <c r="IN110" s="40">
        <v>1.0696674715613059</v>
      </c>
      <c r="IO110" s="40">
        <v>0.93968159569733534</v>
      </c>
    </row>
    <row r="111" spans="2:249" x14ac:dyDescent="0.15">
      <c r="B111" s="155" t="s">
        <v>137</v>
      </c>
      <c r="C111" s="41" t="s">
        <v>1001</v>
      </c>
      <c r="D111" s="41">
        <v>0</v>
      </c>
      <c r="E111" s="41">
        <v>0</v>
      </c>
      <c r="F111" s="40">
        <v>0.32747529752147769</v>
      </c>
      <c r="G111" s="40">
        <v>0.67252470247852236</v>
      </c>
      <c r="H111" s="40">
        <v>0.70202146159392631</v>
      </c>
      <c r="I111" s="40">
        <v>0.2959829494846673</v>
      </c>
      <c r="J111" s="40">
        <v>3.4064133045986614E-2</v>
      </c>
      <c r="K111" s="54">
        <v>8.7076388005259367E-2</v>
      </c>
      <c r="L111" s="40">
        <v>7.9696314204521362E-2</v>
      </c>
      <c r="AB111" s="155" t="s">
        <v>137</v>
      </c>
      <c r="AC111" s="40" t="s">
        <v>1001</v>
      </c>
      <c r="AD111" s="40">
        <v>0</v>
      </c>
      <c r="AE111" s="40">
        <v>0</v>
      </c>
      <c r="AF111" s="40">
        <v>0</v>
      </c>
      <c r="AG111" s="40">
        <v>0</v>
      </c>
      <c r="AH111" s="40">
        <v>0</v>
      </c>
      <c r="AI111" s="40">
        <v>0</v>
      </c>
      <c r="AJ111" s="40">
        <v>0</v>
      </c>
      <c r="AK111" s="40">
        <v>0</v>
      </c>
      <c r="AL111" s="40">
        <v>0</v>
      </c>
      <c r="AM111" s="40">
        <v>0</v>
      </c>
      <c r="AN111" s="40">
        <v>0</v>
      </c>
      <c r="AO111" s="40">
        <v>0</v>
      </c>
      <c r="AP111" s="40">
        <v>0</v>
      </c>
      <c r="AQ111" s="40">
        <v>0</v>
      </c>
      <c r="AR111" s="40">
        <v>0</v>
      </c>
      <c r="AS111" s="40">
        <v>0</v>
      </c>
      <c r="AT111" s="40">
        <v>0</v>
      </c>
      <c r="AU111" s="40">
        <v>0</v>
      </c>
      <c r="AV111" s="40">
        <v>0</v>
      </c>
      <c r="AW111" s="40">
        <v>0</v>
      </c>
      <c r="AX111" s="40">
        <v>0</v>
      </c>
      <c r="AY111" s="40">
        <v>0</v>
      </c>
      <c r="AZ111" s="40">
        <v>0</v>
      </c>
      <c r="BA111" s="40">
        <v>0</v>
      </c>
      <c r="BB111" s="40">
        <v>0</v>
      </c>
      <c r="BC111" s="40">
        <v>0</v>
      </c>
      <c r="BD111" s="40">
        <v>0</v>
      </c>
      <c r="BE111" s="40">
        <v>0</v>
      </c>
      <c r="BF111" s="40">
        <v>0</v>
      </c>
      <c r="BG111" s="40">
        <v>0</v>
      </c>
      <c r="BH111" s="40">
        <v>0</v>
      </c>
      <c r="BI111" s="40">
        <v>0</v>
      </c>
      <c r="BJ111" s="40">
        <v>0</v>
      </c>
      <c r="BK111" s="40">
        <v>0</v>
      </c>
      <c r="BL111" s="40">
        <v>0</v>
      </c>
      <c r="BM111" s="40">
        <v>0</v>
      </c>
      <c r="BN111" s="40">
        <v>0</v>
      </c>
      <c r="BO111" s="40">
        <v>0</v>
      </c>
      <c r="BP111" s="40">
        <v>0</v>
      </c>
      <c r="BQ111" s="40">
        <v>0</v>
      </c>
      <c r="BR111" s="40">
        <v>0</v>
      </c>
      <c r="BS111" s="40">
        <v>0</v>
      </c>
      <c r="BT111" s="40">
        <v>0</v>
      </c>
      <c r="BU111" s="40">
        <v>0</v>
      </c>
      <c r="BV111" s="40">
        <v>0</v>
      </c>
      <c r="BW111" s="40">
        <v>0</v>
      </c>
      <c r="BX111" s="40">
        <v>0</v>
      </c>
      <c r="BY111" s="40">
        <v>0</v>
      </c>
      <c r="BZ111" s="40">
        <v>0</v>
      </c>
      <c r="CA111" s="40">
        <v>0</v>
      </c>
      <c r="CB111" s="40">
        <v>0</v>
      </c>
      <c r="CC111" s="40">
        <v>0</v>
      </c>
      <c r="CD111" s="40">
        <v>0</v>
      </c>
      <c r="CE111" s="40">
        <v>0</v>
      </c>
      <c r="CF111" s="40">
        <v>0</v>
      </c>
      <c r="CG111" s="40">
        <v>0</v>
      </c>
      <c r="CH111" s="40">
        <v>0</v>
      </c>
      <c r="CI111" s="40">
        <v>0</v>
      </c>
      <c r="CJ111" s="40">
        <v>0</v>
      </c>
      <c r="CK111" s="40">
        <v>2.610386003887809E-3</v>
      </c>
      <c r="CL111" s="40">
        <v>0</v>
      </c>
      <c r="CM111" s="40">
        <v>0</v>
      </c>
      <c r="CN111" s="40">
        <v>0</v>
      </c>
      <c r="CO111" s="40">
        <v>0</v>
      </c>
      <c r="CP111" s="40">
        <v>0</v>
      </c>
      <c r="CQ111" s="40">
        <v>0</v>
      </c>
      <c r="CR111" s="40">
        <v>0</v>
      </c>
      <c r="CS111" s="40">
        <v>0</v>
      </c>
      <c r="CT111" s="40">
        <v>0</v>
      </c>
      <c r="CU111" s="40">
        <v>2.032040833833748E-5</v>
      </c>
      <c r="CV111" s="40">
        <v>0</v>
      </c>
      <c r="CW111" s="40">
        <v>0</v>
      </c>
      <c r="CX111" s="40">
        <v>0</v>
      </c>
      <c r="CY111" s="40">
        <v>0</v>
      </c>
      <c r="CZ111" s="40">
        <v>0</v>
      </c>
      <c r="DA111" s="40">
        <v>0</v>
      </c>
      <c r="DB111" s="40">
        <v>0</v>
      </c>
      <c r="DC111" s="40">
        <v>0</v>
      </c>
      <c r="DD111" s="40">
        <v>0</v>
      </c>
      <c r="DE111" s="40">
        <v>0</v>
      </c>
      <c r="DF111" s="40">
        <v>0</v>
      </c>
      <c r="DG111" s="40">
        <v>0</v>
      </c>
      <c r="DH111" s="40">
        <v>0</v>
      </c>
      <c r="DI111" s="40">
        <v>1.3147410358565738E-4</v>
      </c>
      <c r="DJ111" s="40">
        <v>3.2261563959620314E-2</v>
      </c>
      <c r="DK111" s="40">
        <v>0</v>
      </c>
      <c r="DL111" s="40">
        <v>2.2546419098143236E-4</v>
      </c>
      <c r="DM111" s="40">
        <v>4.7932222860425047E-2</v>
      </c>
      <c r="DN111" s="40">
        <v>0</v>
      </c>
      <c r="DO111" s="40">
        <v>1.0480371507600173E-4</v>
      </c>
      <c r="DP111" s="40">
        <v>5.5210594383645562E-6</v>
      </c>
      <c r="DQ111" s="40">
        <v>0</v>
      </c>
      <c r="DR111" s="40">
        <v>0</v>
      </c>
      <c r="DS111" s="40">
        <v>0</v>
      </c>
      <c r="DT111" s="40">
        <v>0</v>
      </c>
      <c r="DU111" s="40">
        <v>0</v>
      </c>
      <c r="DV111" s="40">
        <v>0</v>
      </c>
      <c r="DW111" s="40">
        <v>2.6700680272108844E-3</v>
      </c>
      <c r="DX111" s="40">
        <v>0</v>
      </c>
      <c r="DY111" s="40">
        <v>0</v>
      </c>
      <c r="DZ111" s="40">
        <v>2.6041666666666665E-3</v>
      </c>
      <c r="EA111" s="40">
        <v>2.3036993066168204E-4</v>
      </c>
      <c r="EB111" s="40">
        <v>0</v>
      </c>
      <c r="EC111" s="40">
        <v>1.3044492513890657E-2</v>
      </c>
      <c r="ED111" s="40">
        <v>1.1941371681415929E-3</v>
      </c>
      <c r="EE111" s="40">
        <v>0</v>
      </c>
      <c r="EF111" s="40">
        <v>4.5633862885168999E-4</v>
      </c>
      <c r="EG111" s="40">
        <v>2.7022455645694216E-4</v>
      </c>
      <c r="EI111" s="155" t="s">
        <v>137</v>
      </c>
      <c r="EJ111" s="40" t="s">
        <v>1001</v>
      </c>
      <c r="EK111" s="54">
        <v>7.5433907520975833E-6</v>
      </c>
      <c r="EL111" s="40">
        <v>2.9144910403103295E-6</v>
      </c>
      <c r="EM111" s="40">
        <v>1.5817489121117711E-5</v>
      </c>
      <c r="EN111" s="40">
        <v>2.0788101650317136E-6</v>
      </c>
      <c r="EO111" s="40">
        <v>9.1175909691088924E-6</v>
      </c>
      <c r="EP111" s="40">
        <v>0</v>
      </c>
      <c r="EQ111" s="40">
        <v>1.1960626144162736E-5</v>
      </c>
      <c r="ER111" s="40">
        <v>9.358734884333707E-6</v>
      </c>
      <c r="ES111" s="40">
        <v>0</v>
      </c>
      <c r="ET111" s="40">
        <v>0</v>
      </c>
      <c r="EU111" s="40">
        <v>0</v>
      </c>
      <c r="EV111" s="40">
        <v>5.7225286149572621E-6</v>
      </c>
      <c r="EW111" s="40">
        <v>1.4740846540876121E-5</v>
      </c>
      <c r="EX111" s="40">
        <v>7.3183143135686916E-6</v>
      </c>
      <c r="EY111" s="40">
        <v>1.1099205443107747E-5</v>
      </c>
      <c r="EZ111" s="40">
        <v>0</v>
      </c>
      <c r="FA111" s="40">
        <v>8.4260452091626484E-6</v>
      </c>
      <c r="FB111" s="40">
        <v>8.7627868786237443E-6</v>
      </c>
      <c r="FC111" s="40">
        <v>0</v>
      </c>
      <c r="FD111" s="40">
        <v>7.2375290697028688E-6</v>
      </c>
      <c r="FE111" s="40">
        <v>0</v>
      </c>
      <c r="FF111" s="40">
        <v>0</v>
      </c>
      <c r="FG111" s="40">
        <v>0</v>
      </c>
      <c r="FH111" s="40">
        <v>0</v>
      </c>
      <c r="FI111" s="40">
        <v>2.1804722585791525E-5</v>
      </c>
      <c r="FJ111" s="40">
        <v>1.6925714051605971E-5</v>
      </c>
      <c r="FK111" s="40">
        <v>0</v>
      </c>
      <c r="FL111" s="40">
        <v>0</v>
      </c>
      <c r="FM111" s="40">
        <v>5.0534700724866541E-6</v>
      </c>
      <c r="FN111" s="40">
        <v>1.2489621429079702E-5</v>
      </c>
      <c r="FO111" s="40">
        <v>9.9989745942090226E-6</v>
      </c>
      <c r="FP111" s="40">
        <v>0</v>
      </c>
      <c r="FQ111" s="40">
        <v>6.3500628047872288E-6</v>
      </c>
      <c r="FR111" s="40">
        <v>1.2568697363664481E-5</v>
      </c>
      <c r="FS111" s="40">
        <v>9.2130566289684328E-6</v>
      </c>
      <c r="FT111" s="40">
        <v>0</v>
      </c>
      <c r="FU111" s="40">
        <v>1.9444391055067953E-6</v>
      </c>
      <c r="FV111" s="40">
        <v>6.3546846258757795E-6</v>
      </c>
      <c r="FW111" s="40">
        <v>4.8825699830825515E-6</v>
      </c>
      <c r="FX111" s="40">
        <v>0</v>
      </c>
      <c r="FY111" s="40">
        <v>4.5190577966279405E-6</v>
      </c>
      <c r="FZ111" s="40">
        <v>6.3797976596600796E-6</v>
      </c>
      <c r="GA111" s="40">
        <v>7.3217448299293489E-6</v>
      </c>
      <c r="GB111" s="40">
        <v>6.984485718714135E-6</v>
      </c>
      <c r="GC111" s="40">
        <v>6.8029693645365473E-6</v>
      </c>
      <c r="GD111" s="40">
        <v>7.1072696329979163E-6</v>
      </c>
      <c r="GE111" s="40">
        <v>0</v>
      </c>
      <c r="GF111" s="40">
        <v>8.5247334191422821E-6</v>
      </c>
      <c r="GG111" s="40">
        <v>7.8550050307520873E-6</v>
      </c>
      <c r="GH111" s="40">
        <v>0</v>
      </c>
      <c r="GI111" s="40">
        <v>6.4724552250783022E-6</v>
      </c>
      <c r="GJ111" s="40">
        <v>7.8460734571242495E-6</v>
      </c>
      <c r="GK111" s="40">
        <v>7.535486171719912E-6</v>
      </c>
      <c r="GL111" s="40">
        <v>1.0416347097923315E-5</v>
      </c>
      <c r="GM111" s="40">
        <v>4.5682692056398105E-6</v>
      </c>
      <c r="GN111" s="40">
        <v>5.1224089111094461E-6</v>
      </c>
      <c r="GO111" s="40">
        <v>4.2020338350868647E-6</v>
      </c>
      <c r="GP111" s="40">
        <v>8.9842658431027167E-6</v>
      </c>
      <c r="GQ111" s="40">
        <v>8.9854214489640398E-6</v>
      </c>
      <c r="GR111" s="40">
        <v>1.7864597231636963E-3</v>
      </c>
      <c r="GS111" s="40">
        <v>7.7458999140661661E-6</v>
      </c>
      <c r="GT111" s="40">
        <v>1.3715964302059463E-5</v>
      </c>
      <c r="GU111" s="40">
        <v>1.3316407032282627E-5</v>
      </c>
      <c r="GV111" s="40">
        <v>1.1081809599603184E-5</v>
      </c>
      <c r="GW111" s="40">
        <v>1.0904002615445749E-5</v>
      </c>
      <c r="GX111" s="40">
        <v>3.5898373112025131E-6</v>
      </c>
      <c r="GY111" s="40">
        <v>5.1150912093648977E-6</v>
      </c>
      <c r="GZ111" s="40">
        <v>1.246712264762608E-5</v>
      </c>
      <c r="HA111" s="40">
        <v>1.6307079453809483E-5</v>
      </c>
      <c r="HB111" s="40">
        <v>3.4852215674412152E-5</v>
      </c>
      <c r="HC111" s="40">
        <v>2.654527633214589E-5</v>
      </c>
      <c r="HD111" s="40">
        <v>1.527396998725985E-5</v>
      </c>
      <c r="HE111" s="40">
        <v>1.0109922240476968E-5</v>
      </c>
      <c r="HF111" s="40">
        <v>1.6123830861743254E-6</v>
      </c>
      <c r="HG111" s="40">
        <v>1.4847589596267615E-5</v>
      </c>
      <c r="HH111" s="40">
        <v>1.3486786227965797E-5</v>
      </c>
      <c r="HI111" s="40">
        <v>5.1698365862544728E-6</v>
      </c>
      <c r="HJ111" s="40">
        <v>7.9773266501323529E-6</v>
      </c>
      <c r="HK111" s="40">
        <v>0</v>
      </c>
      <c r="HL111" s="40">
        <v>1.4119805171460125E-5</v>
      </c>
      <c r="HM111" s="40">
        <v>1.1999665443634025E-5</v>
      </c>
      <c r="HN111" s="40">
        <v>1.5428322897866321E-5</v>
      </c>
      <c r="HO111" s="40">
        <v>2.4038816777201655E-5</v>
      </c>
      <c r="HP111" s="40">
        <v>1.2623566788741512E-4</v>
      </c>
      <c r="HQ111" s="40">
        <v>2.3291406835641456E-2</v>
      </c>
      <c r="HR111" s="40">
        <v>3.574205064384081E-5</v>
      </c>
      <c r="HS111" s="40">
        <v>3.8910001295242979E-3</v>
      </c>
      <c r="HT111" s="40">
        <v>3.2799405500220001E-2</v>
      </c>
      <c r="HU111" s="40">
        <v>1.2885528914387187E-5</v>
      </c>
      <c r="HV111" s="40">
        <v>8.5901771253762044E-5</v>
      </c>
      <c r="HW111" s="40">
        <v>5.1649990054840553E-5</v>
      </c>
      <c r="HX111" s="40">
        <v>1.3336280293977582E-5</v>
      </c>
      <c r="HY111" s="40">
        <v>1.4854520777463083E-5</v>
      </c>
      <c r="HZ111" s="40">
        <v>4.440879063623635E-5</v>
      </c>
      <c r="IA111" s="40">
        <v>1.5113000908727348E-5</v>
      </c>
      <c r="IB111" s="40">
        <v>9.6542229447596771E-5</v>
      </c>
      <c r="IC111" s="40">
        <v>1.4658998908606983E-5</v>
      </c>
      <c r="ID111" s="40">
        <v>8.3885619396958482E-3</v>
      </c>
      <c r="IE111" s="40">
        <v>7.5943696139196248E-6</v>
      </c>
      <c r="IF111" s="40">
        <v>2.2748373702389258E-5</v>
      </c>
      <c r="IG111" s="40">
        <v>1.8171087600628636E-3</v>
      </c>
      <c r="IH111" s="40">
        <v>2.91080112100273E-4</v>
      </c>
      <c r="II111" s="40">
        <v>1.7945131102956835E-4</v>
      </c>
      <c r="IJ111" s="40">
        <v>1.0089406365206175</v>
      </c>
      <c r="IK111" s="40">
        <v>8.3222620381774234E-4</v>
      </c>
      <c r="IL111" s="40">
        <v>1.5172261578053864E-5</v>
      </c>
      <c r="IM111" s="40">
        <v>3.4555076790480297E-4</v>
      </c>
      <c r="IN111" s="40">
        <v>1.0837587489961955</v>
      </c>
      <c r="IO111" s="40">
        <v>0.95206050261698172</v>
      </c>
    </row>
    <row r="112" spans="2:249" x14ac:dyDescent="0.15">
      <c r="B112" s="163" t="s">
        <v>138</v>
      </c>
      <c r="C112" s="62" t="s">
        <v>204</v>
      </c>
      <c r="D112" s="62">
        <v>0</v>
      </c>
      <c r="E112" s="62">
        <v>0</v>
      </c>
      <c r="F112" s="61">
        <v>0.38890857621417352</v>
      </c>
      <c r="G112" s="61">
        <v>0.61109142378582648</v>
      </c>
      <c r="H112" s="61">
        <v>0.73096294247787619</v>
      </c>
      <c r="I112" s="61">
        <v>0.34514269911504425</v>
      </c>
      <c r="J112" s="61">
        <v>3.1565453914768983E-2</v>
      </c>
      <c r="K112" s="73">
        <v>0.16996681415929205</v>
      </c>
      <c r="L112" s="61">
        <v>0.10956858407079646</v>
      </c>
      <c r="AB112" s="163" t="s">
        <v>138</v>
      </c>
      <c r="AC112" s="61" t="s">
        <v>204</v>
      </c>
      <c r="AD112" s="61">
        <v>2.6308866087871615E-6</v>
      </c>
      <c r="AE112" s="61">
        <v>0</v>
      </c>
      <c r="AF112" s="61">
        <v>1.052060737527115E-3</v>
      </c>
      <c r="AG112" s="61">
        <v>0</v>
      </c>
      <c r="AH112" s="61">
        <v>1.1690537397478272E-3</v>
      </c>
      <c r="AI112" s="61">
        <v>0</v>
      </c>
      <c r="AJ112" s="61">
        <v>1.9801980198019803E-4</v>
      </c>
      <c r="AK112" s="61">
        <v>8.0577988628544533E-5</v>
      </c>
      <c r="AL112" s="61">
        <v>0</v>
      </c>
      <c r="AM112" s="61">
        <v>0</v>
      </c>
      <c r="AN112" s="61">
        <v>0</v>
      </c>
      <c r="AO112" s="61">
        <v>0</v>
      </c>
      <c r="AP112" s="61">
        <v>9.1027308192457741E-5</v>
      </c>
      <c r="AQ112" s="61">
        <v>0</v>
      </c>
      <c r="AR112" s="61">
        <v>9.3280752313059303E-5</v>
      </c>
      <c r="AS112" s="61">
        <v>0</v>
      </c>
      <c r="AT112" s="61">
        <v>3.9370078740157478E-5</v>
      </c>
      <c r="AU112" s="61">
        <v>9.3592512598992083E-5</v>
      </c>
      <c r="AV112" s="61">
        <v>0</v>
      </c>
      <c r="AW112" s="61">
        <v>4.7169811320754715E-5</v>
      </c>
      <c r="AX112" s="61">
        <v>0</v>
      </c>
      <c r="AY112" s="61">
        <v>0</v>
      </c>
      <c r="AZ112" s="61">
        <v>0</v>
      </c>
      <c r="BA112" s="61">
        <v>0</v>
      </c>
      <c r="BB112" s="61">
        <v>1.0231148162182646E-4</v>
      </c>
      <c r="BC112" s="61">
        <v>7.3791217297074145E-5</v>
      </c>
      <c r="BD112" s="61">
        <v>0</v>
      </c>
      <c r="BE112" s="61">
        <v>0</v>
      </c>
      <c r="BF112" s="61">
        <v>4.5861997081509277E-5</v>
      </c>
      <c r="BG112" s="61">
        <v>4.6755616375869536E-5</v>
      </c>
      <c r="BH112" s="61">
        <v>5.7142857142857142E-5</v>
      </c>
      <c r="BI112" s="61">
        <v>0</v>
      </c>
      <c r="BJ112" s="61">
        <v>5.4083288263926452E-5</v>
      </c>
      <c r="BK112" s="61">
        <v>0</v>
      </c>
      <c r="BL112" s="61">
        <v>4.5662100456621006E-5</v>
      </c>
      <c r="BM112" s="61">
        <v>0</v>
      </c>
      <c r="BN112" s="61">
        <v>3.2731648616125154E-5</v>
      </c>
      <c r="BO112" s="61">
        <v>4.2372881355932206E-5</v>
      </c>
      <c r="BP112" s="61">
        <v>6.5971483294317946E-5</v>
      </c>
      <c r="BQ112" s="61">
        <v>0</v>
      </c>
      <c r="BR112" s="61">
        <v>9.974141115626155E-5</v>
      </c>
      <c r="BS112" s="61">
        <v>5.9491617090319094E-5</v>
      </c>
      <c r="BT112" s="61">
        <v>5.4798182304196735E-5</v>
      </c>
      <c r="BU112" s="61">
        <v>7.53947135000887E-5</v>
      </c>
      <c r="BV112" s="61">
        <v>1.5962242138198014E-4</v>
      </c>
      <c r="BW112" s="61">
        <v>9.6563832455480312E-5</v>
      </c>
      <c r="BX112" s="61">
        <v>0</v>
      </c>
      <c r="BY112" s="61">
        <v>1.1450381679389313E-4</v>
      </c>
      <c r="BZ112" s="61">
        <v>1.1076764554353426E-4</v>
      </c>
      <c r="CA112" s="61">
        <v>0</v>
      </c>
      <c r="CB112" s="61">
        <v>8.264462809917356E-5</v>
      </c>
      <c r="CC112" s="61">
        <v>1.1017273138011329E-4</v>
      </c>
      <c r="CD112" s="61">
        <v>0</v>
      </c>
      <c r="CE112" s="61">
        <v>8.2815734989648041E-5</v>
      </c>
      <c r="CF112" s="61">
        <v>4.9025541701973133E-5</v>
      </c>
      <c r="CG112" s="61">
        <v>7.8340241010038097E-5</v>
      </c>
      <c r="CH112" s="61">
        <v>5.5036280900258274E-5</v>
      </c>
      <c r="CI112" s="61">
        <v>1.5429441758823919E-4</v>
      </c>
      <c r="CJ112" s="61">
        <v>8.3145678156937471E-5</v>
      </c>
      <c r="CK112" s="61">
        <v>6.3871146903637881E-5</v>
      </c>
      <c r="CL112" s="61">
        <v>7.4804488269296154E-5</v>
      </c>
      <c r="CM112" s="61">
        <v>1.8374958095876634E-4</v>
      </c>
      <c r="CN112" s="61">
        <v>1.1949265687583445E-4</v>
      </c>
      <c r="CO112" s="61">
        <v>3.4921532588717662E-4</v>
      </c>
      <c r="CP112" s="61">
        <v>3.3390022675736959E-4</v>
      </c>
      <c r="CQ112" s="61">
        <v>2.6152787336545081E-5</v>
      </c>
      <c r="CR112" s="61">
        <v>4.8543689320388353E-5</v>
      </c>
      <c r="CS112" s="61">
        <v>2.3061801793162966E-4</v>
      </c>
      <c r="CT112" s="61">
        <v>0</v>
      </c>
      <c r="CU112" s="61">
        <v>7.213476880844128E-4</v>
      </c>
      <c r="CV112" s="61">
        <v>1.3809815391430097E-4</v>
      </c>
      <c r="CW112" s="61">
        <v>1.2158599242833965E-3</v>
      </c>
      <c r="CX112" s="61">
        <v>5.1920564410765611E-4</v>
      </c>
      <c r="CY112" s="61">
        <v>3.0508405584727478E-4</v>
      </c>
      <c r="CZ112" s="61">
        <v>1.7025471597570074E-4</v>
      </c>
      <c r="DA112" s="61">
        <v>3.7215243772620825E-4</v>
      </c>
      <c r="DB112" s="61">
        <v>0</v>
      </c>
      <c r="DC112" s="61">
        <v>1.3077975376196992E-4</v>
      </c>
      <c r="DD112" s="61">
        <v>0</v>
      </c>
      <c r="DE112" s="61">
        <v>9.7087378640776692E-5</v>
      </c>
      <c r="DF112" s="61">
        <v>2.0512820512820514E-4</v>
      </c>
      <c r="DG112" s="61">
        <v>3.1255308306437913E-4</v>
      </c>
      <c r="DH112" s="61">
        <v>2.003550595992899E-4</v>
      </c>
      <c r="DI112" s="61">
        <v>2.9880478087649401E-4</v>
      </c>
      <c r="DJ112" s="61">
        <v>1.0396263372005425E-3</v>
      </c>
      <c r="DK112" s="61">
        <v>1.6951971045681305E-3</v>
      </c>
      <c r="DL112" s="61">
        <v>1.9893899204244031E-4</v>
      </c>
      <c r="DM112" s="61">
        <v>4.0896036760482484E-3</v>
      </c>
      <c r="DN112" s="61">
        <v>2.8921148033918482E-4</v>
      </c>
      <c r="DO112" s="61">
        <v>3.4156368157941484E-4</v>
      </c>
      <c r="DP112" s="61">
        <v>3.3333585436504036E-3</v>
      </c>
      <c r="DQ112" s="61">
        <v>3.1500150039334642E-4</v>
      </c>
      <c r="DR112" s="61">
        <v>2.0402825006539366E-4</v>
      </c>
      <c r="DS112" s="61">
        <v>2.0968206013523234E-4</v>
      </c>
      <c r="DT112" s="61">
        <v>2.822102989338722E-4</v>
      </c>
      <c r="DU112" s="61">
        <v>3.268269459652464E-3</v>
      </c>
      <c r="DV112" s="61">
        <v>9.9106948377259861E-4</v>
      </c>
      <c r="DW112" s="61">
        <v>2.6360544217687077E-3</v>
      </c>
      <c r="DX112" s="61">
        <v>4.7664245625619021E-4</v>
      </c>
      <c r="DY112" s="61">
        <v>9.5937819948952374E-4</v>
      </c>
      <c r="DZ112" s="61">
        <v>2.5636574074074073E-3</v>
      </c>
      <c r="EA112" s="61">
        <v>3.8256059209113756E-4</v>
      </c>
      <c r="EB112" s="61">
        <v>2.0006585446163978E-3</v>
      </c>
      <c r="EC112" s="61">
        <v>3.1920939899054163E-3</v>
      </c>
      <c r="ED112" s="61">
        <v>9.8268805309734506E-3</v>
      </c>
      <c r="EE112" s="61">
        <v>0</v>
      </c>
      <c r="EF112" s="61">
        <v>4.1582258236485766E-4</v>
      </c>
      <c r="EG112" s="61">
        <v>5.7575240259045502E-4</v>
      </c>
      <c r="EI112" s="163" t="s">
        <v>138</v>
      </c>
      <c r="EJ112" s="61" t="s">
        <v>204</v>
      </c>
      <c r="EK112" s="73">
        <v>5.2174954452773251E-5</v>
      </c>
      <c r="EL112" s="61">
        <v>4.1551988464807587E-5</v>
      </c>
      <c r="EM112" s="61">
        <v>6.9537401079601145E-4</v>
      </c>
      <c r="EN112" s="61">
        <v>1.7862244901920781E-5</v>
      </c>
      <c r="EO112" s="61">
        <v>7.4708600760126965E-4</v>
      </c>
      <c r="EP112" s="61">
        <v>0</v>
      </c>
      <c r="EQ112" s="61">
        <v>1.7756217803834633E-4</v>
      </c>
      <c r="ER112" s="61">
        <v>8.5860361944309804E-5</v>
      </c>
      <c r="ES112" s="61">
        <v>0</v>
      </c>
      <c r="ET112" s="61">
        <v>0</v>
      </c>
      <c r="EU112" s="61">
        <v>0</v>
      </c>
      <c r="EV112" s="61">
        <v>2.6964525955151622E-5</v>
      </c>
      <c r="EW112" s="61">
        <v>9.4103944853060636E-5</v>
      </c>
      <c r="EX112" s="61">
        <v>3.014231485954221E-5</v>
      </c>
      <c r="EY112" s="61">
        <v>9.3354119098984257E-5</v>
      </c>
      <c r="EZ112" s="61">
        <v>0</v>
      </c>
      <c r="FA112" s="61">
        <v>5.6449883444124294E-5</v>
      </c>
      <c r="FB112" s="61">
        <v>9.2385795725687711E-5</v>
      </c>
      <c r="FC112" s="61">
        <v>0</v>
      </c>
      <c r="FD112" s="61">
        <v>6.5859123650865271E-5</v>
      </c>
      <c r="FE112" s="61">
        <v>0</v>
      </c>
      <c r="FF112" s="61">
        <v>0</v>
      </c>
      <c r="FG112" s="61">
        <v>0</v>
      </c>
      <c r="FH112" s="61">
        <v>0</v>
      </c>
      <c r="FI112" s="61">
        <v>9.4679084927600183E-5</v>
      </c>
      <c r="FJ112" s="61">
        <v>7.5518802728563624E-5</v>
      </c>
      <c r="FK112" s="61">
        <v>0</v>
      </c>
      <c r="FL112" s="61">
        <v>0</v>
      </c>
      <c r="FM112" s="61">
        <v>5.6324926837923682E-5</v>
      </c>
      <c r="FN112" s="61">
        <v>5.6802081887931429E-5</v>
      </c>
      <c r="FO112" s="61">
        <v>7.0615431408776975E-5</v>
      </c>
      <c r="FP112" s="61">
        <v>0</v>
      </c>
      <c r="FQ112" s="61">
        <v>7.4270710512531967E-5</v>
      </c>
      <c r="FR112" s="61">
        <v>2.8924832399902068E-5</v>
      </c>
      <c r="FS112" s="61">
        <v>6.2852363769373226E-5</v>
      </c>
      <c r="FT112" s="61">
        <v>0</v>
      </c>
      <c r="FU112" s="61">
        <v>3.2290489975765409E-5</v>
      </c>
      <c r="FV112" s="61">
        <v>5.7206308612785494E-5</v>
      </c>
      <c r="FW112" s="61">
        <v>7.2334507647752857E-5</v>
      </c>
      <c r="FX112" s="61">
        <v>0</v>
      </c>
      <c r="FY112" s="61">
        <v>8.4293076923971141E-5</v>
      </c>
      <c r="FZ112" s="61">
        <v>6.8424053005532534E-5</v>
      </c>
      <c r="GA112" s="61">
        <v>6.1786548275867572E-5</v>
      </c>
      <c r="GB112" s="61">
        <v>7.5884481830047954E-5</v>
      </c>
      <c r="GC112" s="61">
        <v>1.266095883631707E-4</v>
      </c>
      <c r="GD112" s="61">
        <v>8.7067955142576425E-5</v>
      </c>
      <c r="GE112" s="61">
        <v>0</v>
      </c>
      <c r="GF112" s="61">
        <v>9.8790465451846154E-5</v>
      </c>
      <c r="GG112" s="61">
        <v>9.8395406378393957E-5</v>
      </c>
      <c r="GH112" s="61">
        <v>0</v>
      </c>
      <c r="GI112" s="61">
        <v>7.3503291749817804E-5</v>
      </c>
      <c r="GJ112" s="61">
        <v>9.6654002389414702E-5</v>
      </c>
      <c r="GK112" s="61">
        <v>2.4574159333442313E-5</v>
      </c>
      <c r="GL112" s="61">
        <v>7.873476957034611E-5</v>
      </c>
      <c r="GM112" s="61">
        <v>5.4164828072025987E-5</v>
      </c>
      <c r="GN112" s="61">
        <v>7.4392187478137278E-5</v>
      </c>
      <c r="GO112" s="61">
        <v>6.3483193148173157E-5</v>
      </c>
      <c r="GP112" s="61">
        <v>1.2929679875777264E-4</v>
      </c>
      <c r="GQ112" s="61">
        <v>8.6368428507953564E-5</v>
      </c>
      <c r="GR112" s="61">
        <v>7.8907100384311671E-5</v>
      </c>
      <c r="GS112" s="61">
        <v>1.0535533233802007E-4</v>
      </c>
      <c r="GT112" s="61">
        <v>1.6205981996221893E-4</v>
      </c>
      <c r="GU112" s="61">
        <v>1.1525425528723713E-4</v>
      </c>
      <c r="GV112" s="61">
        <v>2.714647245191991E-4</v>
      </c>
      <c r="GW112" s="61">
        <v>2.4743925588868612E-4</v>
      </c>
      <c r="GX112" s="61">
        <v>4.4146842745832917E-5</v>
      </c>
      <c r="GY112" s="61">
        <v>6.1556965284165281E-5</v>
      </c>
      <c r="GZ112" s="61">
        <v>2.1928879448886233E-4</v>
      </c>
      <c r="HA112" s="61">
        <v>4.0242889000610118E-5</v>
      </c>
      <c r="HB112" s="61">
        <v>4.9297771723242224E-4</v>
      </c>
      <c r="HC112" s="61">
        <v>1.3474177156152107E-4</v>
      </c>
      <c r="HD112" s="61">
        <v>8.042349705559502E-4</v>
      </c>
      <c r="HE112" s="61">
        <v>3.9336960437621132E-4</v>
      </c>
      <c r="HF112" s="61">
        <v>1.9960204799024755E-4</v>
      </c>
      <c r="HG112" s="61">
        <v>1.3609217257204347E-4</v>
      </c>
      <c r="HH112" s="61">
        <v>2.6061342535957171E-4</v>
      </c>
      <c r="HI112" s="61">
        <v>1.158597658444456E-4</v>
      </c>
      <c r="HJ112" s="61">
        <v>1.2509492038998983E-4</v>
      </c>
      <c r="HK112" s="61">
        <v>0</v>
      </c>
      <c r="HL112" s="61">
        <v>1.3573659060164573E-4</v>
      </c>
      <c r="HM112" s="61">
        <v>2.118913233534546E-4</v>
      </c>
      <c r="HN112" s="61">
        <v>2.5018419977199341E-4</v>
      </c>
      <c r="HO112" s="61">
        <v>1.4777705616335571E-4</v>
      </c>
      <c r="HP112" s="61">
        <v>2.3187799781215732E-4</v>
      </c>
      <c r="HQ112" s="61">
        <v>7.9721227766983108E-4</v>
      </c>
      <c r="HR112" s="61">
        <v>1.123509940050139E-3</v>
      </c>
      <c r="HS112" s="61">
        <v>3.3808462990904387E-4</v>
      </c>
      <c r="HT112" s="61">
        <v>2.6468168221944178E-3</v>
      </c>
      <c r="HU112" s="61">
        <v>2.0274677092871053E-4</v>
      </c>
      <c r="HV112" s="61">
        <v>2.3235594592094808E-4</v>
      </c>
      <c r="HW112" s="61">
        <v>2.1130690476153574E-3</v>
      </c>
      <c r="HX112" s="61">
        <v>2.4775474126192753E-4</v>
      </c>
      <c r="HY112" s="61">
        <v>1.7410093611270258E-4</v>
      </c>
      <c r="HZ112" s="61">
        <v>1.8655219607233256E-4</v>
      </c>
      <c r="IA112" s="61">
        <v>2.1341195795048613E-4</v>
      </c>
      <c r="IB112" s="61">
        <v>2.0736121630414829E-3</v>
      </c>
      <c r="IC112" s="61">
        <v>6.6650681378915215E-4</v>
      </c>
      <c r="ID112" s="61">
        <v>1.8955954964392334E-3</v>
      </c>
      <c r="IE112" s="61">
        <v>3.3155238362494321E-4</v>
      </c>
      <c r="IF112" s="61">
        <v>6.4099822118142576E-4</v>
      </c>
      <c r="IG112" s="61">
        <v>1.6417730363907526E-3</v>
      </c>
      <c r="IH112" s="61">
        <v>2.9510468958030982E-4</v>
      </c>
      <c r="II112" s="61">
        <v>1.3002008602550285E-3</v>
      </c>
      <c r="IJ112" s="61">
        <v>2.0221626800401883E-3</v>
      </c>
      <c r="IK112" s="61">
        <v>1.0060798933748261</v>
      </c>
      <c r="IL112" s="61">
        <v>5.7894385784567891E-5</v>
      </c>
      <c r="IM112" s="61">
        <v>3.5224671648638125E-4</v>
      </c>
      <c r="IN112" s="61">
        <v>1.0349598998594838</v>
      </c>
      <c r="IO112" s="61">
        <v>0.90919168436821562</v>
      </c>
    </row>
    <row r="113" spans="2:249" x14ac:dyDescent="0.15">
      <c r="B113" s="155" t="s">
        <v>139</v>
      </c>
      <c r="C113" s="41" t="s">
        <v>1002</v>
      </c>
      <c r="D113" s="41">
        <v>0</v>
      </c>
      <c r="E113" s="41">
        <v>0</v>
      </c>
      <c r="F113" s="120">
        <v>0</v>
      </c>
      <c r="G113" s="40">
        <v>1</v>
      </c>
      <c r="H113" s="40">
        <v>0</v>
      </c>
      <c r="I113" s="40">
        <v>0</v>
      </c>
      <c r="J113" s="40">
        <v>0</v>
      </c>
      <c r="K113" s="54">
        <v>0</v>
      </c>
      <c r="L113" s="40">
        <v>0</v>
      </c>
      <c r="AB113" s="155" t="s">
        <v>139</v>
      </c>
      <c r="AC113" s="40" t="s">
        <v>1002</v>
      </c>
      <c r="AD113" s="40">
        <v>2.3414890818205736E-4</v>
      </c>
      <c r="AE113" s="40">
        <v>9.1549295774647887E-4</v>
      </c>
      <c r="AF113" s="40">
        <v>3.2212581344902387E-3</v>
      </c>
      <c r="AG113" s="40">
        <v>0</v>
      </c>
      <c r="AH113" s="40">
        <v>1.1531399192067572E-3</v>
      </c>
      <c r="AI113" s="40">
        <v>0</v>
      </c>
      <c r="AJ113" s="40">
        <v>6.9306930693069314E-4</v>
      </c>
      <c r="AK113" s="40">
        <v>7.3914460580161521E-4</v>
      </c>
      <c r="AL113" s="40">
        <v>0</v>
      </c>
      <c r="AM113" s="40">
        <v>0</v>
      </c>
      <c r="AN113" s="40">
        <v>0</v>
      </c>
      <c r="AO113" s="40">
        <v>8.3333333333333339E-4</v>
      </c>
      <c r="AP113" s="40">
        <v>1.1313394018205461E-3</v>
      </c>
      <c r="AQ113" s="40">
        <v>8.9430894308943089E-4</v>
      </c>
      <c r="AR113" s="40">
        <v>1.1754891551645685E-3</v>
      </c>
      <c r="AS113" s="40">
        <v>0</v>
      </c>
      <c r="AT113" s="40">
        <v>7.4803149606299214E-4</v>
      </c>
      <c r="AU113" s="40">
        <v>9.0712742980561555E-4</v>
      </c>
      <c r="AV113" s="40">
        <v>0</v>
      </c>
      <c r="AW113" s="40">
        <v>7.0754716981132071E-4</v>
      </c>
      <c r="AX113" s="40">
        <v>0</v>
      </c>
      <c r="AY113" s="40">
        <v>0</v>
      </c>
      <c r="AZ113" s="40">
        <v>0</v>
      </c>
      <c r="BA113" s="40">
        <v>0</v>
      </c>
      <c r="BB113" s="40">
        <v>5.0018946570670709E-4</v>
      </c>
      <c r="BC113" s="40">
        <v>6.2645131327725893E-4</v>
      </c>
      <c r="BD113" s="40">
        <v>0</v>
      </c>
      <c r="BE113" s="40">
        <v>0</v>
      </c>
      <c r="BF113" s="40">
        <v>1.1465499270377321E-4</v>
      </c>
      <c r="BG113" s="40">
        <v>3.2614893374387043E-4</v>
      </c>
      <c r="BH113" s="40">
        <v>1.4285714285714286E-3</v>
      </c>
      <c r="BI113" s="40">
        <v>0</v>
      </c>
      <c r="BJ113" s="40">
        <v>6.2195781503515408E-4</v>
      </c>
      <c r="BK113" s="40">
        <v>0</v>
      </c>
      <c r="BL113" s="40">
        <v>1.3698630136986301E-3</v>
      </c>
      <c r="BM113" s="40">
        <v>0</v>
      </c>
      <c r="BN113" s="40">
        <v>7.1720818291215398E-5</v>
      </c>
      <c r="BO113" s="40">
        <v>2.1186440677966104E-4</v>
      </c>
      <c r="BP113" s="40">
        <v>5.937433496488615E-4</v>
      </c>
      <c r="BQ113" s="40">
        <v>0</v>
      </c>
      <c r="BR113" s="40">
        <v>4.8639330131757175E-4</v>
      </c>
      <c r="BS113" s="40">
        <v>3.5694970254191458E-4</v>
      </c>
      <c r="BT113" s="40">
        <v>3.5551991446137397E-4</v>
      </c>
      <c r="BU113" s="40">
        <v>5.854177754124534E-4</v>
      </c>
      <c r="BV113" s="40">
        <v>8.4212759187569605E-4</v>
      </c>
      <c r="BW113" s="40">
        <v>5.4426887383997996E-4</v>
      </c>
      <c r="BX113" s="40">
        <v>0</v>
      </c>
      <c r="BY113" s="40">
        <v>1.2118320610687023E-3</v>
      </c>
      <c r="BZ113" s="40">
        <v>8.8871715610510055E-4</v>
      </c>
      <c r="CA113" s="40">
        <v>0</v>
      </c>
      <c r="CB113" s="40">
        <v>4.5454545454545455E-4</v>
      </c>
      <c r="CC113" s="40">
        <v>8.980641573697564E-4</v>
      </c>
      <c r="CD113" s="40">
        <v>9.6774193548387097E-4</v>
      </c>
      <c r="CE113" s="40">
        <v>8.902691511387163E-4</v>
      </c>
      <c r="CF113" s="40">
        <v>1.1651131824234354E-4</v>
      </c>
      <c r="CG113" s="40">
        <v>1.178697204187729E-4</v>
      </c>
      <c r="CH113" s="40">
        <v>3.2329971713196409E-4</v>
      </c>
      <c r="CI113" s="40">
        <v>5.8715758338299896E-4</v>
      </c>
      <c r="CJ113" s="40">
        <v>1.232461458513771E-3</v>
      </c>
      <c r="CK113" s="40">
        <v>1.2246598167175785E-3</v>
      </c>
      <c r="CL113" s="40">
        <v>2.2101326079564774E-4</v>
      </c>
      <c r="CM113" s="40">
        <v>5.7052463962453909E-4</v>
      </c>
      <c r="CN113" s="40">
        <v>2.2696929238985317E-5</v>
      </c>
      <c r="CO113" s="40">
        <v>2.583769263396013E-3</v>
      </c>
      <c r="CP113" s="40">
        <v>5.9013605442176874E-4</v>
      </c>
      <c r="CQ113" s="40">
        <v>2.0515845705109298E-5</v>
      </c>
      <c r="CR113" s="40">
        <v>7.8416728902165801E-5</v>
      </c>
      <c r="CS113" s="40">
        <v>8.0980006712374748E-4</v>
      </c>
      <c r="CT113" s="40">
        <v>3.1280695126558369E-3</v>
      </c>
      <c r="CU113" s="40">
        <v>1.9439499871321951E-3</v>
      </c>
      <c r="CV113" s="40">
        <v>3.3057571296428992E-3</v>
      </c>
      <c r="CW113" s="40">
        <v>1.1692130881557599E-3</v>
      </c>
      <c r="CX113" s="40">
        <v>4.6851319571465899E-4</v>
      </c>
      <c r="CY113" s="40">
        <v>0</v>
      </c>
      <c r="CZ113" s="40">
        <v>1.4774059469252906E-3</v>
      </c>
      <c r="DA113" s="40">
        <v>1.5899510325739835E-3</v>
      </c>
      <c r="DB113" s="40">
        <v>7.6683036627788013E-4</v>
      </c>
      <c r="DC113" s="40">
        <v>1.0763337893296854E-3</v>
      </c>
      <c r="DD113" s="40">
        <v>0</v>
      </c>
      <c r="DE113" s="40">
        <v>5.3074433656957925E-3</v>
      </c>
      <c r="DF113" s="40">
        <v>1.7435897435897436E-3</v>
      </c>
      <c r="DG113" s="40">
        <v>1.684219466621369E-3</v>
      </c>
      <c r="DH113" s="40">
        <v>3.4390058331219883E-3</v>
      </c>
      <c r="DI113" s="40">
        <v>2.4302788844621512E-3</v>
      </c>
      <c r="DJ113" s="40">
        <v>2.3896338707247249E-3</v>
      </c>
      <c r="DK113" s="40">
        <v>6.3093025530666148E-4</v>
      </c>
      <c r="DL113" s="40">
        <v>1.7506631299734749E-3</v>
      </c>
      <c r="DM113" s="40">
        <v>2.6364158529580701E-3</v>
      </c>
      <c r="DN113" s="40">
        <v>1.7086396277315276E-3</v>
      </c>
      <c r="DO113" s="40">
        <v>1.536529043063415E-3</v>
      </c>
      <c r="DP113" s="40">
        <v>5.9572987649465668E-3</v>
      </c>
      <c r="DQ113" s="40">
        <v>1.0809320281262925E-3</v>
      </c>
      <c r="DR113" s="40">
        <v>2.0769029557938792E-3</v>
      </c>
      <c r="DS113" s="40">
        <v>4.6719896417781615E-3</v>
      </c>
      <c r="DT113" s="40">
        <v>5.2536408612640232E-3</v>
      </c>
      <c r="DU113" s="40">
        <v>5.5224946441323492E-3</v>
      </c>
      <c r="DV113" s="40">
        <v>8.4839904160313652E-4</v>
      </c>
      <c r="DW113" s="40">
        <v>9.8639455782312908E-4</v>
      </c>
      <c r="DX113" s="40">
        <v>1.038709144932321E-3</v>
      </c>
      <c r="DY113" s="40">
        <v>1.5258050095894561E-3</v>
      </c>
      <c r="DZ113" s="40">
        <v>2.0273919753086419E-3</v>
      </c>
      <c r="EA113" s="40">
        <v>7.9164403804135044E-4</v>
      </c>
      <c r="EB113" s="40">
        <v>3.6733618702667107E-3</v>
      </c>
      <c r="EC113" s="40">
        <v>2.2967298638503627E-3</v>
      </c>
      <c r="ED113" s="40">
        <v>2.685840707964602E-3</v>
      </c>
      <c r="EE113" s="40">
        <v>0</v>
      </c>
      <c r="EF113" s="40">
        <v>1.5673312719906174E-4</v>
      </c>
      <c r="EG113" s="40">
        <v>1.373583148195933E-3</v>
      </c>
      <c r="EI113" s="155" t="s">
        <v>139</v>
      </c>
      <c r="EJ113" s="40" t="s">
        <v>1002</v>
      </c>
      <c r="EK113" s="54">
        <v>5.0492242383322252E-4</v>
      </c>
      <c r="EL113" s="40">
        <v>1.1337442092343763E-3</v>
      </c>
      <c r="EM113" s="40">
        <v>3.4140536806923872E-3</v>
      </c>
      <c r="EN113" s="40">
        <v>1.1904720747638345E-4</v>
      </c>
      <c r="EO113" s="40">
        <v>1.3039860834582397E-3</v>
      </c>
      <c r="EP113" s="40">
        <v>0</v>
      </c>
      <c r="EQ113" s="40">
        <v>1.2062175133556816E-3</v>
      </c>
      <c r="ER113" s="40">
        <v>9.2237328456223726E-4</v>
      </c>
      <c r="ES113" s="40">
        <v>0</v>
      </c>
      <c r="ET113" s="40">
        <v>0</v>
      </c>
      <c r="EU113" s="40">
        <v>0</v>
      </c>
      <c r="EV113" s="40">
        <v>9.7985733275388564E-4</v>
      </c>
      <c r="EW113" s="40">
        <v>1.314695383750184E-3</v>
      </c>
      <c r="EX113" s="40">
        <v>1.0447481300321537E-3</v>
      </c>
      <c r="EY113" s="40">
        <v>1.3522021505115763E-3</v>
      </c>
      <c r="EZ113" s="40">
        <v>0</v>
      </c>
      <c r="FA113" s="40">
        <v>9.0210151874356751E-4</v>
      </c>
      <c r="FB113" s="40">
        <v>1.0614211427565296E-3</v>
      </c>
      <c r="FC113" s="40">
        <v>0</v>
      </c>
      <c r="FD113" s="40">
        <v>8.5691227833351892E-4</v>
      </c>
      <c r="FE113" s="40">
        <v>0</v>
      </c>
      <c r="FF113" s="40">
        <v>0</v>
      </c>
      <c r="FG113" s="40">
        <v>0</v>
      </c>
      <c r="FH113" s="40">
        <v>0</v>
      </c>
      <c r="FI113" s="40">
        <v>6.269740473584998E-4</v>
      </c>
      <c r="FJ113" s="40">
        <v>7.589673771873233E-4</v>
      </c>
      <c r="FK113" s="40">
        <v>0</v>
      </c>
      <c r="FL113" s="40">
        <v>0</v>
      </c>
      <c r="FM113" s="40">
        <v>2.2743438501191852E-4</v>
      </c>
      <c r="FN113" s="40">
        <v>4.3733767828385019E-4</v>
      </c>
      <c r="FO113" s="40">
        <v>1.5991053339625514E-3</v>
      </c>
      <c r="FP113" s="40">
        <v>0</v>
      </c>
      <c r="FQ113" s="40">
        <v>8.5069658146621097E-4</v>
      </c>
      <c r="FR113" s="40">
        <v>1.5112365874008727E-4</v>
      </c>
      <c r="FS113" s="40">
        <v>1.5192603282705203E-3</v>
      </c>
      <c r="FT113" s="40">
        <v>0</v>
      </c>
      <c r="FU113" s="40">
        <v>1.2948560080760618E-4</v>
      </c>
      <c r="FV113" s="40">
        <v>3.4817406101753941E-4</v>
      </c>
      <c r="FW113" s="40">
        <v>7.3796157395674268E-4</v>
      </c>
      <c r="FX113" s="40">
        <v>0</v>
      </c>
      <c r="FY113" s="40">
        <v>5.9990628461773323E-4</v>
      </c>
      <c r="FZ113" s="40">
        <v>5.2531842058894463E-4</v>
      </c>
      <c r="GA113" s="40">
        <v>4.9809517278738514E-4</v>
      </c>
      <c r="GB113" s="40">
        <v>7.198619035318995E-4</v>
      </c>
      <c r="GC113" s="40">
        <v>9.6821252474480195E-4</v>
      </c>
      <c r="GD113" s="40">
        <v>6.8573892459861661E-4</v>
      </c>
      <c r="GE113" s="40">
        <v>0</v>
      </c>
      <c r="GF113" s="40">
        <v>1.3303047255557941E-3</v>
      </c>
      <c r="GG113" s="40">
        <v>1.0115529520863546E-3</v>
      </c>
      <c r="GH113" s="40">
        <v>0</v>
      </c>
      <c r="GI113" s="40">
        <v>5.4672183415772186E-4</v>
      </c>
      <c r="GJ113" s="40">
        <v>1.0194560391806856E-3</v>
      </c>
      <c r="GK113" s="40">
        <v>1.0740054958039431E-3</v>
      </c>
      <c r="GL113" s="40">
        <v>1.0026931004448387E-3</v>
      </c>
      <c r="GM113" s="40">
        <v>2.6150162429499496E-4</v>
      </c>
      <c r="GN113" s="40">
        <v>2.6330307898359581E-4</v>
      </c>
      <c r="GO113" s="40">
        <v>4.7821539997451948E-4</v>
      </c>
      <c r="GP113" s="40">
        <v>7.6442914508448637E-4</v>
      </c>
      <c r="GQ113" s="40">
        <v>1.5137033751631782E-3</v>
      </c>
      <c r="GR113" s="40">
        <v>1.4493178599752287E-3</v>
      </c>
      <c r="GS113" s="40">
        <v>5.4577040222581277E-4</v>
      </c>
      <c r="GT113" s="40">
        <v>7.7830248636603201E-4</v>
      </c>
      <c r="GU113" s="40">
        <v>2.2026040799022457E-4</v>
      </c>
      <c r="GV113" s="40">
        <v>2.8299096062097896E-3</v>
      </c>
      <c r="GW113" s="40">
        <v>7.7876351609340187E-4</v>
      </c>
      <c r="GX113" s="40">
        <v>1.6365509564168028E-4</v>
      </c>
      <c r="GY113" s="40">
        <v>2.0151999940906415E-4</v>
      </c>
      <c r="GZ113" s="40">
        <v>1.1202060285167527E-3</v>
      </c>
      <c r="HA113" s="40">
        <v>3.3667881274445318E-3</v>
      </c>
      <c r="HB113" s="40">
        <v>2.1395913537521519E-3</v>
      </c>
      <c r="HC113" s="40">
        <v>3.5391041510457453E-3</v>
      </c>
      <c r="HD113" s="40">
        <v>1.4900739176814776E-3</v>
      </c>
      <c r="HE113" s="40">
        <v>7.5282464962314903E-4</v>
      </c>
      <c r="HF113" s="40">
        <v>1.7562013075765571E-4</v>
      </c>
      <c r="HG113" s="40">
        <v>1.7426280561940479E-3</v>
      </c>
      <c r="HH113" s="40">
        <v>1.724580434142113E-3</v>
      </c>
      <c r="HI113" s="40">
        <v>1.2778043098174126E-3</v>
      </c>
      <c r="HJ113" s="40">
        <v>1.2826413052809478E-3</v>
      </c>
      <c r="HK113" s="40">
        <v>0</v>
      </c>
      <c r="HL113" s="40">
        <v>5.5452809432025817E-3</v>
      </c>
      <c r="HM113" s="40">
        <v>1.9831315786137831E-3</v>
      </c>
      <c r="HN113" s="40">
        <v>1.8775161819648283E-3</v>
      </c>
      <c r="HO113" s="40">
        <v>3.5773557955858268E-3</v>
      </c>
      <c r="HP113" s="40">
        <v>2.6201842770143518E-3</v>
      </c>
      <c r="HQ113" s="40">
        <v>2.7584863679199745E-3</v>
      </c>
      <c r="HR113" s="40">
        <v>8.5689707941978674E-4</v>
      </c>
      <c r="HS113" s="40">
        <v>2.4038553187698437E-3</v>
      </c>
      <c r="HT113" s="40">
        <v>2.9062379059430869E-3</v>
      </c>
      <c r="HU113" s="40">
        <v>1.8482096379063074E-3</v>
      </c>
      <c r="HV113" s="40">
        <v>1.6462411114169387E-3</v>
      </c>
      <c r="HW113" s="40">
        <v>6.1673474199305835E-3</v>
      </c>
      <c r="HX113" s="40">
        <v>1.2818638150394485E-3</v>
      </c>
      <c r="HY113" s="40">
        <v>2.3379063755607265E-3</v>
      </c>
      <c r="HZ113" s="40">
        <v>4.9160699204972838E-3</v>
      </c>
      <c r="IA113" s="40">
        <v>5.4011268790693651E-3</v>
      </c>
      <c r="IB113" s="40">
        <v>5.8039654434287654E-3</v>
      </c>
      <c r="IC113" s="40">
        <v>1.1061483056954459E-3</v>
      </c>
      <c r="ID113" s="40">
        <v>1.8410897178400118E-3</v>
      </c>
      <c r="IE113" s="40">
        <v>1.2162581494773656E-3</v>
      </c>
      <c r="IF113" s="40">
        <v>1.6736573730143989E-3</v>
      </c>
      <c r="IG113" s="40">
        <v>2.4076472791567331E-3</v>
      </c>
      <c r="IH113" s="40">
        <v>1.0746694710175478E-3</v>
      </c>
      <c r="II113" s="40">
        <v>3.9218635927033259E-3</v>
      </c>
      <c r="IJ113" s="40">
        <v>2.5031522071462947E-3</v>
      </c>
      <c r="IK113" s="40">
        <v>2.8702196889721244E-3</v>
      </c>
      <c r="IL113" s="40">
        <v>1.0002718760277176</v>
      </c>
      <c r="IM113" s="40">
        <v>8.0396842528174955E-4</v>
      </c>
      <c r="IN113" s="120">
        <v>1.1359674110946296</v>
      </c>
      <c r="IO113" s="120">
        <v>0.99792477372384392</v>
      </c>
    </row>
    <row r="114" spans="2:249" x14ac:dyDescent="0.15">
      <c r="B114" s="173" t="s">
        <v>955</v>
      </c>
      <c r="C114" s="87" t="s">
        <v>1003</v>
      </c>
      <c r="D114" s="87">
        <v>2.4376470588235295E-2</v>
      </c>
      <c r="E114" s="87">
        <v>3.04E-2</v>
      </c>
      <c r="F114" s="86">
        <v>0.37953781115358126</v>
      </c>
      <c r="G114" s="86">
        <v>0.62046218884641879</v>
      </c>
      <c r="H114" s="86">
        <v>0.41143298859153427</v>
      </c>
      <c r="I114" s="86">
        <v>1.0705832178270603E-2</v>
      </c>
      <c r="J114" s="86">
        <v>3.8099535893952385E-5</v>
      </c>
      <c r="K114" s="95">
        <v>3.4118775988911396E-3</v>
      </c>
      <c r="L114" s="86">
        <v>3.4118775988911396E-3</v>
      </c>
      <c r="AB114" s="173" t="s">
        <v>955</v>
      </c>
      <c r="AC114" s="86" t="s">
        <v>1003</v>
      </c>
      <c r="AD114" s="40">
        <v>5.4801368061036561E-3</v>
      </c>
      <c r="AE114" s="40">
        <v>1.4084507042253522E-4</v>
      </c>
      <c r="AF114" s="40">
        <v>1.2201735357917571E-3</v>
      </c>
      <c r="AG114" s="40">
        <v>5.0000000000000001E-3</v>
      </c>
      <c r="AH114" s="40">
        <v>9.4222059003550001E-3</v>
      </c>
      <c r="AI114" s="40">
        <v>0</v>
      </c>
      <c r="AJ114" s="40">
        <v>7.7227722772277227E-3</v>
      </c>
      <c r="AK114" s="40">
        <v>4.4803172418788253E-3</v>
      </c>
      <c r="AL114" s="40">
        <v>0</v>
      </c>
      <c r="AM114" s="40">
        <v>0</v>
      </c>
      <c r="AN114" s="40">
        <v>0</v>
      </c>
      <c r="AO114" s="40">
        <v>1.8749999999999999E-3</v>
      </c>
      <c r="AP114" s="40">
        <v>3.0429128738621585E-3</v>
      </c>
      <c r="AQ114" s="40">
        <v>6.260162601626016E-3</v>
      </c>
      <c r="AR114" s="40">
        <v>1.4758076748066131E-3</v>
      </c>
      <c r="AS114" s="40">
        <v>0</v>
      </c>
      <c r="AT114" s="40">
        <v>2.4015748031496064E-3</v>
      </c>
      <c r="AU114" s="40">
        <v>1.9870410367170623E-3</v>
      </c>
      <c r="AV114" s="40">
        <v>0</v>
      </c>
      <c r="AW114" s="40">
        <v>2.5471698113207547E-3</v>
      </c>
      <c r="AX114" s="40">
        <v>0</v>
      </c>
      <c r="AY114" s="40">
        <v>0</v>
      </c>
      <c r="AZ114" s="40">
        <v>0</v>
      </c>
      <c r="BA114" s="40">
        <v>0</v>
      </c>
      <c r="BB114" s="40">
        <v>2.1159530125047367E-3</v>
      </c>
      <c r="BC114" s="40">
        <v>1.0562980545951804E-3</v>
      </c>
      <c r="BD114" s="40">
        <v>0</v>
      </c>
      <c r="BE114" s="40">
        <v>0</v>
      </c>
      <c r="BF114" s="40">
        <v>1.3810715030227226E-3</v>
      </c>
      <c r="BG114" s="40">
        <v>5.2788231269243931E-3</v>
      </c>
      <c r="BH114" s="40">
        <v>4.1142857142857144E-3</v>
      </c>
      <c r="BI114" s="40">
        <v>0</v>
      </c>
      <c r="BJ114" s="40">
        <v>1.0248783126014061E-2</v>
      </c>
      <c r="BK114" s="40">
        <v>0</v>
      </c>
      <c r="BL114" s="40">
        <v>1.1598173515981735E-2</v>
      </c>
      <c r="BM114" s="40">
        <v>0</v>
      </c>
      <c r="BN114" s="40">
        <v>1.6259927797833936E-3</v>
      </c>
      <c r="BO114" s="40">
        <v>1.2584745762711865E-2</v>
      </c>
      <c r="BP114" s="40">
        <v>5.6820600127686742E-3</v>
      </c>
      <c r="BQ114" s="40">
        <v>0</v>
      </c>
      <c r="BR114" s="40">
        <v>3.5722201699298116E-3</v>
      </c>
      <c r="BS114" s="40">
        <v>2.174148188209843E-3</v>
      </c>
      <c r="BT114" s="40">
        <v>4.374498797113071E-3</v>
      </c>
      <c r="BU114" s="40">
        <v>6.9309916622316836E-3</v>
      </c>
      <c r="BV114" s="40">
        <v>5.663148963249722E-3</v>
      </c>
      <c r="BW114" s="40">
        <v>2.2786556308001006E-3</v>
      </c>
      <c r="BX114" s="40">
        <v>0</v>
      </c>
      <c r="BY114" s="40">
        <v>6.6793893129770993E-4</v>
      </c>
      <c r="BZ114" s="40">
        <v>1.7954662545079856E-3</v>
      </c>
      <c r="CA114" s="40">
        <v>0</v>
      </c>
      <c r="CB114" s="40">
        <v>7.4380165289256194E-4</v>
      </c>
      <c r="CC114" s="40">
        <v>5.625412713307615E-3</v>
      </c>
      <c r="CD114" s="40">
        <v>1.2903225806451613E-3</v>
      </c>
      <c r="CE114" s="40">
        <v>1.4285714285714284E-3</v>
      </c>
      <c r="CF114" s="40">
        <v>3.7162571117298145E-4</v>
      </c>
      <c r="CG114" s="40">
        <v>7.8364198270285807E-4</v>
      </c>
      <c r="CH114" s="40">
        <v>4.502828680359119E-4</v>
      </c>
      <c r="CI114" s="40">
        <v>1.5857890205946624E-2</v>
      </c>
      <c r="CJ114" s="40">
        <v>9.5279750562965535E-3</v>
      </c>
      <c r="CK114" s="40">
        <v>2.1382949180783115E-3</v>
      </c>
      <c r="CL114" s="40">
        <v>1.9041142468548113E-3</v>
      </c>
      <c r="CM114" s="40">
        <v>1.653306235333557E-2</v>
      </c>
      <c r="CN114" s="40">
        <v>1.9128170894526036E-2</v>
      </c>
      <c r="CO114" s="40">
        <v>5.6927753428531033E-3</v>
      </c>
      <c r="CP114" s="40">
        <v>9.1757369614512488E-3</v>
      </c>
      <c r="CQ114" s="40">
        <v>2.7291318454429258E-3</v>
      </c>
      <c r="CR114" s="40">
        <v>1.5285038586009458E-3</v>
      </c>
      <c r="CS114" s="40">
        <v>9.0281440283837572E-3</v>
      </c>
      <c r="CT114" s="40">
        <v>1.8917372767013871E-2</v>
      </c>
      <c r="CU114" s="40">
        <v>7.0863536930599645E-3</v>
      </c>
      <c r="CV114" s="40">
        <v>4.8056854749403966E-3</v>
      </c>
      <c r="CW114" s="40">
        <v>9.5615873445105467E-3</v>
      </c>
      <c r="CX114" s="40">
        <v>9.1037366083093817E-4</v>
      </c>
      <c r="CY114" s="40">
        <v>8.1287906541295234E-5</v>
      </c>
      <c r="CZ114" s="40">
        <v>6.9452733667270602E-3</v>
      </c>
      <c r="DA114" s="40">
        <v>1.2752395145837769E-2</v>
      </c>
      <c r="DB114" s="40">
        <v>0</v>
      </c>
      <c r="DC114" s="40">
        <v>1.4424623803009577E-2</v>
      </c>
      <c r="DD114" s="40">
        <v>0</v>
      </c>
      <c r="DE114" s="40">
        <v>8.737864077669903E-4</v>
      </c>
      <c r="DF114" s="40">
        <v>3.0358974358974358E-3</v>
      </c>
      <c r="DG114" s="40">
        <v>1.0790725326991676E-2</v>
      </c>
      <c r="DH114" s="40">
        <v>1.2401724575196551E-3</v>
      </c>
      <c r="DI114" s="40">
        <v>2.6454183266932268E-3</v>
      </c>
      <c r="DJ114" s="40">
        <v>8.4315202651800512E-3</v>
      </c>
      <c r="DK114" s="40">
        <v>8.5689132348625648E-4</v>
      </c>
      <c r="DL114" s="40">
        <v>1.4588859416445625E-3</v>
      </c>
      <c r="DM114" s="40">
        <v>2.3032739804709937E-3</v>
      </c>
      <c r="DN114" s="40">
        <v>6.996652984872728E-4</v>
      </c>
      <c r="DO114" s="40">
        <v>1.1684091658842337E-2</v>
      </c>
      <c r="DP114" s="40">
        <v>8.1202683386148947E-3</v>
      </c>
      <c r="DQ114" s="40">
        <v>1.8170979959611035E-3</v>
      </c>
      <c r="DR114" s="40">
        <v>1.3685587235155637E-2</v>
      </c>
      <c r="DS114" s="40">
        <v>1.528485110056107E-2</v>
      </c>
      <c r="DT114" s="40">
        <v>3.9631384572503658E-3</v>
      </c>
      <c r="DU114" s="40">
        <v>4.4310878362294687E-3</v>
      </c>
      <c r="DV114" s="40">
        <v>6.42452624700501E-3</v>
      </c>
      <c r="DW114" s="40">
        <v>2.3809523809523812E-4</v>
      </c>
      <c r="DX114" s="40">
        <v>2.5676791020138659E-3</v>
      </c>
      <c r="DY114" s="40">
        <v>2.0387327497945118E-3</v>
      </c>
      <c r="DZ114" s="40">
        <v>1.8036265432098764E-3</v>
      </c>
      <c r="EA114" s="40">
        <v>1.6050115563863243E-3</v>
      </c>
      <c r="EB114" s="40">
        <v>7.0549884754692125E-3</v>
      </c>
      <c r="EC114" s="40">
        <v>1.2864232090596768E-3</v>
      </c>
      <c r="ED114" s="40">
        <v>6.0873893805309734E-3</v>
      </c>
      <c r="EE114" s="40">
        <v>4.9828178694158074E-4</v>
      </c>
      <c r="EF114" s="40">
        <v>0</v>
      </c>
      <c r="EG114" s="40">
        <v>4.3555527059430674E-3</v>
      </c>
      <c r="EI114" s="173" t="s">
        <v>955</v>
      </c>
      <c r="EJ114" s="86" t="s">
        <v>1003</v>
      </c>
      <c r="EK114" s="95">
        <v>3.7927091784671586E-3</v>
      </c>
      <c r="EL114" s="86">
        <v>4.9953577588481403E-4</v>
      </c>
      <c r="EM114" s="86">
        <v>1.2125549671923707E-3</v>
      </c>
      <c r="EN114" s="86">
        <v>3.3552882352119741E-3</v>
      </c>
      <c r="EO114" s="86">
        <v>6.244514948561453E-3</v>
      </c>
      <c r="EP114" s="86">
        <v>0</v>
      </c>
      <c r="EQ114" s="86">
        <v>5.4855129164872417E-3</v>
      </c>
      <c r="ER114" s="86">
        <v>3.2719070029553162E-3</v>
      </c>
      <c r="ES114" s="86">
        <v>0</v>
      </c>
      <c r="ET114" s="86">
        <v>0</v>
      </c>
      <c r="EU114" s="86">
        <v>0</v>
      </c>
      <c r="EV114" s="86">
        <v>1.5125669453860415E-3</v>
      </c>
      <c r="EW114" s="86">
        <v>2.2761840268646092E-3</v>
      </c>
      <c r="EX114" s="86">
        <v>4.2479724815107905E-3</v>
      </c>
      <c r="EY114" s="86">
        <v>1.3793347011814292E-3</v>
      </c>
      <c r="EZ114" s="86">
        <v>0</v>
      </c>
      <c r="FA114" s="86">
        <v>1.8812186617843073E-3</v>
      </c>
      <c r="FB114" s="86">
        <v>1.5917466292606724E-3</v>
      </c>
      <c r="FC114" s="86">
        <v>0</v>
      </c>
      <c r="FD114" s="86">
        <v>2.1500567850375645E-3</v>
      </c>
      <c r="FE114" s="86">
        <v>0</v>
      </c>
      <c r="FF114" s="86">
        <v>0</v>
      </c>
      <c r="FG114" s="86">
        <v>0</v>
      </c>
      <c r="FH114" s="86">
        <v>0</v>
      </c>
      <c r="FI114" s="86">
        <v>1.6034871322181826E-3</v>
      </c>
      <c r="FJ114" s="86">
        <v>9.9054779216958605E-4</v>
      </c>
      <c r="FK114" s="86">
        <v>0</v>
      </c>
      <c r="FL114" s="86">
        <v>0</v>
      </c>
      <c r="FM114" s="86">
        <v>1.1804967414381614E-3</v>
      </c>
      <c r="FN114" s="86">
        <v>3.5758780783015738E-3</v>
      </c>
      <c r="FO114" s="86">
        <v>2.9465066104053129E-3</v>
      </c>
      <c r="FP114" s="86">
        <v>0</v>
      </c>
      <c r="FQ114" s="86">
        <v>7.1678877589683079E-3</v>
      </c>
      <c r="FR114" s="86">
        <v>4.1266216711785075E-4</v>
      </c>
      <c r="FS114" s="86">
        <v>7.6322577604947218E-3</v>
      </c>
      <c r="FT114" s="86">
        <v>0</v>
      </c>
      <c r="FU114" s="86">
        <v>1.2588555067079401E-3</v>
      </c>
      <c r="FV114" s="86">
        <v>8.3634654109801861E-3</v>
      </c>
      <c r="FW114" s="86">
        <v>4.0315570106111108E-3</v>
      </c>
      <c r="FX114" s="86">
        <v>0</v>
      </c>
      <c r="FY114" s="86">
        <v>2.5399294135431691E-3</v>
      </c>
      <c r="FZ114" s="86">
        <v>1.884585274790615E-3</v>
      </c>
      <c r="GA114" s="86">
        <v>3.1624238856034956E-3</v>
      </c>
      <c r="GB114" s="86">
        <v>4.6928529108399963E-3</v>
      </c>
      <c r="GC114" s="86">
        <v>3.8592337784595738E-3</v>
      </c>
      <c r="GD114" s="86">
        <v>1.7260529837215483E-3</v>
      </c>
      <c r="GE114" s="86">
        <v>0</v>
      </c>
      <c r="GF114" s="86">
        <v>7.5790758579160039E-4</v>
      </c>
      <c r="GG114" s="86">
        <v>1.4421660483264344E-3</v>
      </c>
      <c r="GH114" s="86">
        <v>0</v>
      </c>
      <c r="GI114" s="86">
        <v>6.6708841543165526E-4</v>
      </c>
      <c r="GJ114" s="86">
        <v>3.8092474684132197E-3</v>
      </c>
      <c r="GK114" s="86">
        <v>1.0659227266441151E-3</v>
      </c>
      <c r="GL114" s="86">
        <v>1.1291174366283559E-3</v>
      </c>
      <c r="GM114" s="86">
        <v>4.903643621508028E-4</v>
      </c>
      <c r="GN114" s="86">
        <v>7.7432179701794005E-4</v>
      </c>
      <c r="GO114" s="86">
        <v>5.9913236866517157E-4</v>
      </c>
      <c r="GP114" s="86">
        <v>1.0631484781021701E-2</v>
      </c>
      <c r="GQ114" s="86">
        <v>6.9586947405858093E-3</v>
      </c>
      <c r="GR114" s="86">
        <v>1.7538301723315373E-3</v>
      </c>
      <c r="GS114" s="86">
        <v>2.5810550864970331E-3</v>
      </c>
      <c r="GT114" s="86">
        <v>1.0735103463746324E-2</v>
      </c>
      <c r="GU114" s="86">
        <v>1.2356311687865914E-2</v>
      </c>
      <c r="GV114" s="86">
        <v>4.0728921480825278E-3</v>
      </c>
      <c r="GW114" s="86">
        <v>6.1933842693001019E-3</v>
      </c>
      <c r="GX114" s="86">
        <v>2.2129237549136918E-3</v>
      </c>
      <c r="GY114" s="86">
        <v>1.4823915106440407E-3</v>
      </c>
      <c r="GZ114" s="86">
        <v>6.7680228016551245E-3</v>
      </c>
      <c r="HA114" s="86">
        <v>1.2268549275538885E-2</v>
      </c>
      <c r="HB114" s="86">
        <v>4.803998246209429E-3</v>
      </c>
      <c r="HC114" s="86">
        <v>3.3424958854461643E-3</v>
      </c>
      <c r="HD114" s="86">
        <v>6.4575960204507595E-3</v>
      </c>
      <c r="HE114" s="86">
        <v>1.2934281475492054E-3</v>
      </c>
      <c r="HF114" s="86">
        <v>3.4479514738623533E-4</v>
      </c>
      <c r="HG114" s="86">
        <v>5.1394450997397376E-3</v>
      </c>
      <c r="HH114" s="86">
        <v>8.2324025062738594E-3</v>
      </c>
      <c r="HI114" s="86">
        <v>1.3689918372750481E-3</v>
      </c>
      <c r="HJ114" s="86">
        <v>9.7611912162971926E-3</v>
      </c>
      <c r="HK114" s="86">
        <v>0</v>
      </c>
      <c r="HL114" s="86">
        <v>1.2812635444094695E-3</v>
      </c>
      <c r="HM114" s="86">
        <v>2.6683307341165514E-3</v>
      </c>
      <c r="HN114" s="86">
        <v>7.2202573129750789E-3</v>
      </c>
      <c r="HO114" s="86">
        <v>1.1456019832094067E-3</v>
      </c>
      <c r="HP114" s="86">
        <v>1.994422434692365E-3</v>
      </c>
      <c r="HQ114" s="86">
        <v>5.9901845313995485E-3</v>
      </c>
      <c r="HR114" s="86">
        <v>9.2753362638096557E-4</v>
      </c>
      <c r="HS114" s="86">
        <v>2.3966375703988077E-3</v>
      </c>
      <c r="HT114" s="86">
        <v>1.8668936487998564E-3</v>
      </c>
      <c r="HU114" s="86">
        <v>7.5504954377846685E-4</v>
      </c>
      <c r="HV114" s="86">
        <v>7.5561248196326456E-3</v>
      </c>
      <c r="HW114" s="86">
        <v>5.481815842693462E-3</v>
      </c>
      <c r="HX114" s="86">
        <v>1.6144500495254581E-3</v>
      </c>
      <c r="HY114" s="86">
        <v>9.0736857900792535E-3</v>
      </c>
      <c r="HZ114" s="86">
        <v>9.9698352816000695E-3</v>
      </c>
      <c r="IA114" s="86">
        <v>2.8226667453821607E-3</v>
      </c>
      <c r="IB114" s="86">
        <v>3.2364473166076272E-3</v>
      </c>
      <c r="IC114" s="86">
        <v>4.3862096189085991E-3</v>
      </c>
      <c r="ID114" s="86">
        <v>1.8600933982689904E-3</v>
      </c>
      <c r="IE114" s="86">
        <v>1.976490618113118E-3</v>
      </c>
      <c r="IF114" s="86">
        <v>1.4764693873185284E-3</v>
      </c>
      <c r="IG114" s="86">
        <v>2.1366245642901764E-3</v>
      </c>
      <c r="IH114" s="86">
        <v>1.7646646806199367E-3</v>
      </c>
      <c r="II114" s="86">
        <v>5.0052128348673621E-3</v>
      </c>
      <c r="IJ114" s="86">
        <v>1.226934559773281E-3</v>
      </c>
      <c r="IK114" s="86">
        <v>4.2413712612489199E-3</v>
      </c>
      <c r="IL114" s="86">
        <v>9.7097974654545172E-4</v>
      </c>
      <c r="IM114" s="86">
        <v>1.0007386273173915</v>
      </c>
      <c r="IN114" s="86">
        <v>1.3172089182430637</v>
      </c>
      <c r="IO114" s="86">
        <v>1.1571418324563527</v>
      </c>
    </row>
    <row r="115" spans="2:249" x14ac:dyDescent="0.15">
      <c r="B115" s="174"/>
      <c r="C115" s="175"/>
      <c r="AB115" s="160"/>
      <c r="AC115" s="158" t="s">
        <v>385</v>
      </c>
      <c r="AD115" s="152">
        <v>0.41937647987371757</v>
      </c>
      <c r="AE115" s="152">
        <v>0.70873239436619728</v>
      </c>
      <c r="AF115" s="152">
        <v>0.34167570498915406</v>
      </c>
      <c r="AG115" s="152">
        <v>0.33000000000000007</v>
      </c>
      <c r="AH115" s="152">
        <v>0.3595213612437263</v>
      </c>
      <c r="AI115" s="152">
        <v>0</v>
      </c>
      <c r="AJ115" s="152">
        <v>0.49940594059405952</v>
      </c>
      <c r="AK115" s="152">
        <v>0.69310976713866657</v>
      </c>
      <c r="AL115" s="152">
        <v>0</v>
      </c>
      <c r="AM115" s="152">
        <v>0</v>
      </c>
      <c r="AN115" s="152">
        <v>0</v>
      </c>
      <c r="AO115" s="152">
        <v>0.59687500000000038</v>
      </c>
      <c r="AP115" s="152">
        <v>0.5769700910273079</v>
      </c>
      <c r="AQ115" s="152">
        <v>0.56772357723577238</v>
      </c>
      <c r="AR115" s="152">
        <v>0.60130896405278333</v>
      </c>
      <c r="AS115" s="152">
        <v>0</v>
      </c>
      <c r="AT115" s="152">
        <v>0.56594488188976377</v>
      </c>
      <c r="AU115" s="152">
        <v>0.46386609071274293</v>
      </c>
      <c r="AV115" s="152">
        <v>0</v>
      </c>
      <c r="AW115" s="152">
        <v>0.62363207547169819</v>
      </c>
      <c r="AX115" s="152">
        <v>0</v>
      </c>
      <c r="AY115" s="152">
        <v>0</v>
      </c>
      <c r="AZ115" s="152">
        <v>0</v>
      </c>
      <c r="BA115" s="152">
        <v>0</v>
      </c>
      <c r="BB115" s="152">
        <v>0.4721356574460025</v>
      </c>
      <c r="BC115" s="152">
        <v>0.65871303988853913</v>
      </c>
      <c r="BD115" s="152">
        <v>0</v>
      </c>
      <c r="BE115" s="152">
        <v>0</v>
      </c>
      <c r="BF115" s="152">
        <v>0.64247029393370858</v>
      </c>
      <c r="BG115" s="152">
        <v>0.48413958262059531</v>
      </c>
      <c r="BH115" s="152">
        <v>0.59760000000000002</v>
      </c>
      <c r="BI115" s="152">
        <v>0</v>
      </c>
      <c r="BJ115" s="152">
        <v>0.53436452136289858</v>
      </c>
      <c r="BK115" s="152">
        <v>0.52333333333333343</v>
      </c>
      <c r="BL115" s="152">
        <v>0.50894977168949784</v>
      </c>
      <c r="BM115" s="152">
        <v>0</v>
      </c>
      <c r="BN115" s="152">
        <v>0.78392105896510211</v>
      </c>
      <c r="BO115" s="152">
        <v>0.59877118644067806</v>
      </c>
      <c r="BP115" s="152">
        <v>0.72676101298148532</v>
      </c>
      <c r="BQ115" s="152">
        <v>0</v>
      </c>
      <c r="BR115" s="152">
        <v>0.77806550917374695</v>
      </c>
      <c r="BS115" s="152">
        <v>0.60647917793401807</v>
      </c>
      <c r="BT115" s="152">
        <v>0.54446003742314886</v>
      </c>
      <c r="BU115" s="152">
        <v>0.55285701614333882</v>
      </c>
      <c r="BV115" s="152">
        <v>0.52007424298668936</v>
      </c>
      <c r="BW115" s="152">
        <v>0.55905693503887632</v>
      </c>
      <c r="BX115" s="152">
        <v>0</v>
      </c>
      <c r="BY115" s="152">
        <v>0.64100190839694671</v>
      </c>
      <c r="BZ115" s="152">
        <v>0.61292632663575441</v>
      </c>
      <c r="CA115" s="152">
        <v>0</v>
      </c>
      <c r="CB115" s="152">
        <v>0.6106198347107441</v>
      </c>
      <c r="CC115" s="152">
        <v>0.63482709484586231</v>
      </c>
      <c r="CD115" s="152">
        <v>0.62741935483870992</v>
      </c>
      <c r="CE115" s="152">
        <v>0.68070393374741178</v>
      </c>
      <c r="CF115" s="152">
        <v>0.82929820844934021</v>
      </c>
      <c r="CG115" s="152">
        <v>0.80311971442945784</v>
      </c>
      <c r="CH115" s="152">
        <v>0.73786004181527498</v>
      </c>
      <c r="CI115" s="152">
        <v>0.64539655210471703</v>
      </c>
      <c r="CJ115" s="152">
        <v>0.63046682833881851</v>
      </c>
      <c r="CK115" s="152">
        <v>0.56632879755623478</v>
      </c>
      <c r="CL115" s="152">
        <v>0.6750085005100307</v>
      </c>
      <c r="CM115" s="152">
        <v>0.54421848809922913</v>
      </c>
      <c r="CN115" s="152">
        <v>0.55633911882510045</v>
      </c>
      <c r="CO115" s="152">
        <v>0.512800791743249</v>
      </c>
      <c r="CP115" s="152">
        <v>0.49545238095238109</v>
      </c>
      <c r="CQ115" s="152">
        <v>0.63401599318323332</v>
      </c>
      <c r="CR115" s="152">
        <v>0.67881752551655483</v>
      </c>
      <c r="CS115" s="152">
        <v>0.49022630291988289</v>
      </c>
      <c r="CT115" s="152">
        <v>0.36884451400507323</v>
      </c>
      <c r="CU115" s="152">
        <v>0.30970993823453719</v>
      </c>
      <c r="CV115" s="152">
        <v>0.32272001250700255</v>
      </c>
      <c r="CW115" s="152">
        <v>0.2848830448891293</v>
      </c>
      <c r="CX115" s="152">
        <v>0.25671100078390391</v>
      </c>
      <c r="CY115" s="152">
        <v>9.5829120364716885E-2</v>
      </c>
      <c r="CZ115" s="152">
        <v>0.31653149312586587</v>
      </c>
      <c r="DA115" s="152">
        <v>0.24387140728124337</v>
      </c>
      <c r="DB115" s="152">
        <v>0.99799519132392045</v>
      </c>
      <c r="DC115" s="152">
        <v>0.72170232558139524</v>
      </c>
      <c r="DD115" s="152">
        <v>0</v>
      </c>
      <c r="DE115" s="152">
        <v>0.313948220064725</v>
      </c>
      <c r="DF115" s="152">
        <v>0.36027692307692299</v>
      </c>
      <c r="DG115" s="152">
        <v>0.34407508068625781</v>
      </c>
      <c r="DH115" s="152">
        <v>0.21709611970580772</v>
      </c>
      <c r="DI115" s="152">
        <v>0.46100398406374488</v>
      </c>
      <c r="DJ115" s="152">
        <v>0.56104866656621966</v>
      </c>
      <c r="DK115" s="152">
        <v>0.40354788222635235</v>
      </c>
      <c r="DL115" s="152">
        <v>0.74755968169761267</v>
      </c>
      <c r="DM115" s="152">
        <v>0.54690982194141313</v>
      </c>
      <c r="DN115" s="152">
        <v>0.20919420417565254</v>
      </c>
      <c r="DO115" s="152">
        <v>0.17834306087750901</v>
      </c>
      <c r="DP115" s="152">
        <v>0.40693452628553717</v>
      </c>
      <c r="DQ115" s="152">
        <v>0.44364482039886122</v>
      </c>
      <c r="DR115" s="152">
        <v>0.35538582265236723</v>
      </c>
      <c r="DS115" s="152">
        <v>0.3687821896130053</v>
      </c>
      <c r="DT115" s="152">
        <v>0.22913002578217551</v>
      </c>
      <c r="DU115" s="152">
        <v>0.49275767674363241</v>
      </c>
      <c r="DV115" s="152">
        <v>0.32271727292528862</v>
      </c>
      <c r="DW115" s="152">
        <v>0.70965986394557823</v>
      </c>
      <c r="DX115" s="152">
        <v>0.62790359854737543</v>
      </c>
      <c r="DY115" s="152">
        <v>0.2749588302305796</v>
      </c>
      <c r="DZ115" s="152">
        <v>0.51637731481481497</v>
      </c>
      <c r="EA115" s="152">
        <v>0.59647145004231039</v>
      </c>
      <c r="EB115" s="152">
        <v>0.31513598946328608</v>
      </c>
      <c r="EC115" s="152">
        <v>0.29797853840607363</v>
      </c>
      <c r="ED115" s="152">
        <v>0.26903705752212398</v>
      </c>
      <c r="EE115" s="152">
        <v>0.99999999999999956</v>
      </c>
      <c r="EF115" s="152">
        <v>0.58856701140846579</v>
      </c>
      <c r="EG115" s="152">
        <v>0.43284941013021494</v>
      </c>
      <c r="EI115" s="160"/>
      <c r="EJ115" s="158" t="s">
        <v>1011</v>
      </c>
      <c r="EK115" s="158">
        <v>1.1742896226137882</v>
      </c>
      <c r="EL115" s="158">
        <v>1.1292799639255688</v>
      </c>
      <c r="EM115" s="158">
        <v>1.1308447984745416</v>
      </c>
      <c r="EN115" s="158">
        <v>1.096658635283362</v>
      </c>
      <c r="EO115" s="158">
        <v>1.1150572589423537</v>
      </c>
      <c r="EP115" s="158">
        <v>1</v>
      </c>
      <c r="EQ115" s="158">
        <v>1.4599142846816968</v>
      </c>
      <c r="ER115" s="158">
        <v>1.1511945560507211</v>
      </c>
      <c r="ES115" s="158">
        <v>1</v>
      </c>
      <c r="ET115" s="158">
        <v>1</v>
      </c>
      <c r="EU115" s="158">
        <v>1</v>
      </c>
      <c r="EV115" s="158">
        <v>1.1179406461069454</v>
      </c>
      <c r="EW115" s="158">
        <v>1.1229060596153986</v>
      </c>
      <c r="EX115" s="158">
        <v>1.1250097547597009</v>
      </c>
      <c r="EY115" s="158">
        <v>1.1455723110023763</v>
      </c>
      <c r="EZ115" s="158">
        <v>1</v>
      </c>
      <c r="FA115" s="158">
        <v>1.1015091600039228</v>
      </c>
      <c r="FB115" s="158">
        <v>1.1148699581486905</v>
      </c>
      <c r="FC115" s="158">
        <v>1</v>
      </c>
      <c r="FD115" s="158">
        <v>1.2266755751662988</v>
      </c>
      <c r="FE115" s="158">
        <v>1</v>
      </c>
      <c r="FF115" s="158">
        <v>1</v>
      </c>
      <c r="FG115" s="158">
        <v>1</v>
      </c>
      <c r="FH115" s="158">
        <v>1</v>
      </c>
      <c r="FI115" s="158">
        <v>1.0867328721098584</v>
      </c>
      <c r="FJ115" s="158">
        <v>1.1011135990127652</v>
      </c>
      <c r="FK115" s="158">
        <v>1</v>
      </c>
      <c r="FL115" s="158">
        <v>1</v>
      </c>
      <c r="FM115" s="158">
        <v>1.1016495997255911</v>
      </c>
      <c r="FN115" s="158">
        <v>1.0993919156177123</v>
      </c>
      <c r="FO115" s="158">
        <v>1.1269391850542672</v>
      </c>
      <c r="FP115" s="158">
        <v>1</v>
      </c>
      <c r="FQ115" s="158">
        <v>1.237165016079949</v>
      </c>
      <c r="FR115" s="158">
        <v>1.1263120445980463</v>
      </c>
      <c r="FS115" s="158">
        <v>1.1406418642685188</v>
      </c>
      <c r="FT115" s="158">
        <v>1</v>
      </c>
      <c r="FU115" s="158">
        <v>1.1189736456640615</v>
      </c>
      <c r="FV115" s="158">
        <v>1.2182189939506107</v>
      </c>
      <c r="FW115" s="158">
        <v>1.2555698339630106</v>
      </c>
      <c r="FX115" s="158">
        <v>1</v>
      </c>
      <c r="FY115" s="158">
        <v>1.1130584777525685</v>
      </c>
      <c r="FZ115" s="158">
        <v>1.1928450081400634</v>
      </c>
      <c r="GA115" s="158">
        <v>1.1743220518652866</v>
      </c>
      <c r="GB115" s="158">
        <v>1.1332735968899417</v>
      </c>
      <c r="GC115" s="158">
        <v>1.1194132427018975</v>
      </c>
      <c r="GD115" s="158">
        <v>1.1090156826040438</v>
      </c>
      <c r="GE115" s="158">
        <v>1</v>
      </c>
      <c r="GF115" s="158">
        <v>1.102648732659367</v>
      </c>
      <c r="GG115" s="158">
        <v>1.1076337295374541</v>
      </c>
      <c r="GH115" s="158">
        <v>1</v>
      </c>
      <c r="GI115" s="158">
        <v>1.0651817602125977</v>
      </c>
      <c r="GJ115" s="158">
        <v>1.10282881098303</v>
      </c>
      <c r="GK115" s="158">
        <v>1.0768082049918808</v>
      </c>
      <c r="GL115" s="158">
        <v>1.0807617764663966</v>
      </c>
      <c r="GM115" s="158">
        <v>1.2832651191588968</v>
      </c>
      <c r="GN115" s="158">
        <v>1.3103575921588975</v>
      </c>
      <c r="GO115" s="158">
        <v>1.2327151334760835</v>
      </c>
      <c r="GP115" s="158">
        <v>1.1966375821199149</v>
      </c>
      <c r="GQ115" s="158">
        <v>1.2413028940597024</v>
      </c>
      <c r="GR115" s="158">
        <v>1.1580900158107672</v>
      </c>
      <c r="GS115" s="158">
        <v>1.2418576325278037</v>
      </c>
      <c r="GT115" s="158">
        <v>1.1661287835198721</v>
      </c>
      <c r="GU115" s="158">
        <v>1.1644259644470718</v>
      </c>
      <c r="GV115" s="158">
        <v>1.1874591132804273</v>
      </c>
      <c r="GW115" s="158">
        <v>1.1534916859442264</v>
      </c>
      <c r="GX115" s="158">
        <v>1.1633992918838496</v>
      </c>
      <c r="GY115" s="158">
        <v>1.1083347959026173</v>
      </c>
      <c r="GZ115" s="158">
        <v>1.285731657655077</v>
      </c>
      <c r="HA115" s="158">
        <v>1.2141617151992061</v>
      </c>
      <c r="HB115" s="158">
        <v>1.1621578181825654</v>
      </c>
      <c r="HC115" s="158">
        <v>1.1314086420507055</v>
      </c>
      <c r="HD115" s="158">
        <v>1.1698072292228452</v>
      </c>
      <c r="HE115" s="158">
        <v>1.1653817588276361</v>
      </c>
      <c r="HF115" s="158">
        <v>1.0701923789946246</v>
      </c>
      <c r="HG115" s="158">
        <v>1.188243913574867</v>
      </c>
      <c r="HH115" s="158">
        <v>1.0973329488951868</v>
      </c>
      <c r="HI115" s="158">
        <v>1.3612559909561022</v>
      </c>
      <c r="HJ115" s="158">
        <v>1.1455899834042835</v>
      </c>
      <c r="HK115" s="158">
        <v>1</v>
      </c>
      <c r="HL115" s="158">
        <v>1.1642100062549277</v>
      </c>
      <c r="HM115" s="158">
        <v>1.2024202108677933</v>
      </c>
      <c r="HN115" s="158">
        <v>1.1447369958630287</v>
      </c>
      <c r="HO115" s="158">
        <v>1.0874076765331704</v>
      </c>
      <c r="HP115" s="158">
        <v>1.1249111094917157</v>
      </c>
      <c r="HQ115" s="158">
        <v>1.2158370273379635</v>
      </c>
      <c r="HR115" s="158">
        <v>1.1615132020453403</v>
      </c>
      <c r="HS115" s="158">
        <v>1.3552940902062254</v>
      </c>
      <c r="HT115" s="158">
        <v>1.1638006065644142</v>
      </c>
      <c r="HU115" s="158">
        <v>1.0915913199515914</v>
      </c>
      <c r="HV115" s="158">
        <v>1.09937874237042</v>
      </c>
      <c r="HW115" s="158">
        <v>1.153275442939697</v>
      </c>
      <c r="HX115" s="158">
        <v>1.1270549816689421</v>
      </c>
      <c r="HY115" s="158">
        <v>1.1538586581359318</v>
      </c>
      <c r="HZ115" s="158">
        <v>1.1655079139400244</v>
      </c>
      <c r="IA115" s="158">
        <v>1.1100234822052386</v>
      </c>
      <c r="IB115" s="158">
        <v>1.1734793700023562</v>
      </c>
      <c r="IC115" s="158">
        <v>1.1738972415216153</v>
      </c>
      <c r="ID115" s="158">
        <v>1.3976635167363729</v>
      </c>
      <c r="IE115" s="158">
        <v>1.1627084652946995</v>
      </c>
      <c r="IF115" s="158">
        <v>1.1036405885821949</v>
      </c>
      <c r="IG115" s="158">
        <v>1.2583284732804279</v>
      </c>
      <c r="IH115" s="158">
        <v>1.1991761294025907</v>
      </c>
      <c r="II115" s="158">
        <v>1.1738106173975067</v>
      </c>
      <c r="IJ115" s="158">
        <v>1.1494071520946074</v>
      </c>
      <c r="IK115" s="158">
        <v>1.1396531693494392</v>
      </c>
      <c r="IL115" s="158">
        <v>1.1578925620378504</v>
      </c>
      <c r="IM115" s="158">
        <v>1.3898475771620795</v>
      </c>
    </row>
    <row r="116" spans="2:249" x14ac:dyDescent="0.15">
      <c r="E116" s="2" t="s">
        <v>485</v>
      </c>
      <c r="AB116" s="152"/>
      <c r="AC116" s="152" t="s">
        <v>1006</v>
      </c>
      <c r="AD116" s="152">
        <v>2.3677979479084454E-3</v>
      </c>
      <c r="AE116" s="152">
        <v>1.2676056338028169E-3</v>
      </c>
      <c r="AF116" s="152">
        <v>1.7293926247288503E-2</v>
      </c>
      <c r="AG116" s="152">
        <v>0.01</v>
      </c>
      <c r="AH116" s="152">
        <v>3.7011874158403721E-2</v>
      </c>
      <c r="AI116" s="152">
        <v>0</v>
      </c>
      <c r="AJ116" s="152">
        <v>2.6732673267326736E-2</v>
      </c>
      <c r="AK116" s="152">
        <v>9.1239633505957336E-3</v>
      </c>
      <c r="AL116" s="152">
        <v>0</v>
      </c>
      <c r="AM116" s="152">
        <v>0</v>
      </c>
      <c r="AN116" s="152">
        <v>0</v>
      </c>
      <c r="AO116" s="152">
        <v>1.3125E-2</v>
      </c>
      <c r="AP116" s="152">
        <v>1.3315994798439533E-2</v>
      </c>
      <c r="AQ116" s="152">
        <v>9.2682926829268288E-3</v>
      </c>
      <c r="AR116" s="152">
        <v>1.3783558319429698E-2</v>
      </c>
      <c r="AS116" s="152">
        <v>0</v>
      </c>
      <c r="AT116" s="152">
        <v>2.1338582677165353E-2</v>
      </c>
      <c r="AU116" s="152">
        <v>2.0158387329013677E-2</v>
      </c>
      <c r="AV116" s="152">
        <v>0</v>
      </c>
      <c r="AW116" s="152">
        <v>1.2452830188679246E-2</v>
      </c>
      <c r="AX116" s="152">
        <v>0</v>
      </c>
      <c r="AY116" s="152">
        <v>0</v>
      </c>
      <c r="AZ116" s="152">
        <v>0</v>
      </c>
      <c r="BA116" s="152">
        <v>0</v>
      </c>
      <c r="BB116" s="152">
        <v>1.6304660856384993E-2</v>
      </c>
      <c r="BC116" s="152">
        <v>1.627122142525414E-2</v>
      </c>
      <c r="BD116" s="152">
        <v>0</v>
      </c>
      <c r="BE116" s="152">
        <v>0</v>
      </c>
      <c r="BF116" s="152">
        <v>1.8412549510110485E-2</v>
      </c>
      <c r="BG116" s="152">
        <v>1.9620253164556962E-2</v>
      </c>
      <c r="BH116" s="152">
        <v>1.7314285714285713E-2</v>
      </c>
      <c r="BI116" s="152">
        <v>0</v>
      </c>
      <c r="BJ116" s="152">
        <v>1.3553272038939967E-2</v>
      </c>
      <c r="BK116" s="152">
        <v>1.3333333333333334E-2</v>
      </c>
      <c r="BL116" s="152">
        <v>2.2420091324200912E-2</v>
      </c>
      <c r="BM116" s="152">
        <v>0</v>
      </c>
      <c r="BN116" s="152">
        <v>3.0098676293622141E-3</v>
      </c>
      <c r="BO116" s="152">
        <v>6.7372881355932208E-3</v>
      </c>
      <c r="BP116" s="152">
        <v>2.7090870397957012E-3</v>
      </c>
      <c r="BQ116" s="152">
        <v>0</v>
      </c>
      <c r="BR116" s="152">
        <v>7.4799901489964286E-3</v>
      </c>
      <c r="BS116" s="152">
        <v>1.9848566792861008E-2</v>
      </c>
      <c r="BT116" s="152">
        <v>1.4267575514568297E-2</v>
      </c>
      <c r="BU116" s="152">
        <v>1.6223168351960263E-2</v>
      </c>
      <c r="BV116" s="152">
        <v>1.6647398843930638E-2</v>
      </c>
      <c r="BW116" s="152">
        <v>2.2962126912465512E-2</v>
      </c>
      <c r="BX116" s="152">
        <v>0</v>
      </c>
      <c r="BY116" s="152">
        <v>1.4103053435114503E-2</v>
      </c>
      <c r="BZ116" s="152">
        <v>1.6367851622874807E-2</v>
      </c>
      <c r="CA116" s="152">
        <v>0</v>
      </c>
      <c r="CB116" s="152">
        <v>2.5206611570247933E-2</v>
      </c>
      <c r="CC116" s="152">
        <v>1.2488096479338268E-2</v>
      </c>
      <c r="CD116" s="152">
        <v>1.2903225806451613E-2</v>
      </c>
      <c r="CE116" s="152">
        <v>2.8530020703933748E-2</v>
      </c>
      <c r="CF116" s="152">
        <v>7.9445587701246819E-3</v>
      </c>
      <c r="CG116" s="152">
        <v>8.1330905664294909E-3</v>
      </c>
      <c r="CH116" s="152">
        <v>7.2757040954372154E-3</v>
      </c>
      <c r="CI116" s="152">
        <v>2.0008387965476902E-2</v>
      </c>
      <c r="CJ116" s="152">
        <v>1.0718863675731856E-2</v>
      </c>
      <c r="CK116" s="152">
        <v>1.8714246042765899E-2</v>
      </c>
      <c r="CL116" s="152">
        <v>8.9017341040462435E-3</v>
      </c>
      <c r="CM116" s="152">
        <v>2.4810383841770031E-2</v>
      </c>
      <c r="CN116" s="152">
        <v>1.4874499332443258E-2</v>
      </c>
      <c r="CO116" s="152">
        <v>2.168881662660823E-2</v>
      </c>
      <c r="CP116" s="152">
        <v>1.3528911564625851E-2</v>
      </c>
      <c r="CQ116" s="152">
        <v>7.3069839084980168E-3</v>
      </c>
      <c r="CR116" s="152">
        <v>1.1757530495394573E-2</v>
      </c>
      <c r="CS116" s="152">
        <v>1.4689073212830224E-2</v>
      </c>
      <c r="CT116" s="152">
        <v>2.6801770198067894E-2</v>
      </c>
      <c r="CU116" s="152">
        <v>2.2167849789825854E-2</v>
      </c>
      <c r="CV116" s="152">
        <v>3.02709850567375E-2</v>
      </c>
      <c r="CW116" s="152">
        <v>1.1350730124391563E-2</v>
      </c>
      <c r="CX116" s="152">
        <v>1.0203031094852365E-2</v>
      </c>
      <c r="CY116" s="152">
        <v>0</v>
      </c>
      <c r="CZ116" s="152">
        <v>1.6661781946072686E-2</v>
      </c>
      <c r="DA116" s="152">
        <v>2.0858420268256333E-2</v>
      </c>
      <c r="DB116" s="152">
        <v>0</v>
      </c>
      <c r="DC116" s="152">
        <v>2.1051162790697672E-2</v>
      </c>
      <c r="DD116" s="152">
        <v>0</v>
      </c>
      <c r="DE116" s="152">
        <v>3.3203883495145629E-2</v>
      </c>
      <c r="DF116" s="152">
        <v>1.5928205128205128E-2</v>
      </c>
      <c r="DG116" s="152">
        <v>2.9212671989128587E-2</v>
      </c>
      <c r="DH116" s="152">
        <v>3.0679685518640629E-2</v>
      </c>
      <c r="DI116" s="152">
        <v>8.1195219123505972E-3</v>
      </c>
      <c r="DJ116" s="152">
        <v>1.5586861533825524E-2</v>
      </c>
      <c r="DK116" s="152">
        <v>2.2336887410740486E-2</v>
      </c>
      <c r="DL116" s="152">
        <v>1.8965517241379311E-3</v>
      </c>
      <c r="DM116" s="152">
        <v>4.9758759333716256E-2</v>
      </c>
      <c r="DN116" s="152">
        <v>8.3700113628458125E-3</v>
      </c>
      <c r="DO116" s="152">
        <v>5.9188722815743397E-3</v>
      </c>
      <c r="DP116" s="152">
        <v>1.5205905264670513E-2</v>
      </c>
      <c r="DQ116" s="152">
        <v>7.310159690513459E-3</v>
      </c>
      <c r="DR116" s="152">
        <v>1.713575725869736E-2</v>
      </c>
      <c r="DS116" s="152">
        <v>2.8713854121709109E-2</v>
      </c>
      <c r="DT116" s="152">
        <v>1.7185213573966972E-2</v>
      </c>
      <c r="DU116" s="152">
        <v>4.8933587241133059E-2</v>
      </c>
      <c r="DV116" s="152">
        <v>6.6793726856893918E-3</v>
      </c>
      <c r="DW116" s="152">
        <v>2.2534013605442178E-2</v>
      </c>
      <c r="DX116" s="152">
        <v>1.1550841862000659E-2</v>
      </c>
      <c r="DY116" s="152">
        <v>1.5935656913781418E-2</v>
      </c>
      <c r="DZ116" s="152">
        <v>2.2584876543209877E-2</v>
      </c>
      <c r="EA116" s="152">
        <v>1.537580357932228E-2</v>
      </c>
      <c r="EB116" s="152">
        <v>4.4370760619031939E-2</v>
      </c>
      <c r="EC116" s="152">
        <v>2.3776986045722526E-2</v>
      </c>
      <c r="ED116" s="152">
        <v>2.3240044247787611E-2</v>
      </c>
      <c r="EE116" s="152">
        <v>0</v>
      </c>
      <c r="EF116" s="152">
        <v>4.1678217293954585E-3</v>
      </c>
      <c r="EG116" s="152">
        <v>1.2667017011662085E-2</v>
      </c>
      <c r="EI116" s="160"/>
      <c r="EJ116" s="158" t="s">
        <v>1012</v>
      </c>
      <c r="EK116" s="158">
        <v>1.0315900742292541</v>
      </c>
      <c r="EL116" s="158">
        <v>0.99204998441404812</v>
      </c>
      <c r="EM116" s="158">
        <v>0.99342466043727495</v>
      </c>
      <c r="EN116" s="158">
        <v>0.96339279611277773</v>
      </c>
      <c r="EO116" s="158">
        <v>0.97955562100758453</v>
      </c>
      <c r="EP116" s="158">
        <v>0.8784801077719594</v>
      </c>
      <c r="EQ116" s="158">
        <v>1.2825056581450001</v>
      </c>
      <c r="ER116" s="158">
        <v>1.0113015176659303</v>
      </c>
      <c r="ES116" s="158">
        <v>0.8784801077719594</v>
      </c>
      <c r="ET116" s="158">
        <v>0.8784801077719594</v>
      </c>
      <c r="EU116" s="158">
        <v>0.8784801077719594</v>
      </c>
      <c r="EV116" s="158">
        <v>0.98208861927468327</v>
      </c>
      <c r="EW116" s="158">
        <v>0.98645063626872154</v>
      </c>
      <c r="EX116" s="158">
        <v>0.98829869060580755</v>
      </c>
      <c r="EY116" s="158">
        <v>1.0063624872299402</v>
      </c>
      <c r="EZ116" s="158">
        <v>0.8784801077719594</v>
      </c>
      <c r="FA116" s="158">
        <v>0.96765388559204657</v>
      </c>
      <c r="FB116" s="158">
        <v>0.97939108098618144</v>
      </c>
      <c r="FC116" s="158">
        <v>0.8784801077719594</v>
      </c>
      <c r="FD116" s="158">
        <v>1.0776100914733204</v>
      </c>
      <c r="FE116" s="158">
        <v>0.8784801077719594</v>
      </c>
      <c r="FF116" s="158">
        <v>0.8784801077719594</v>
      </c>
      <c r="FG116" s="158">
        <v>0.8784801077719594</v>
      </c>
      <c r="FH116" s="158">
        <v>0.8784801077719594</v>
      </c>
      <c r="FI116" s="158">
        <v>0.95467321061039934</v>
      </c>
      <c r="FJ116" s="158">
        <v>0.96730639312990396</v>
      </c>
      <c r="FK116" s="158">
        <v>0.8784801077719594</v>
      </c>
      <c r="FL116" s="158">
        <v>0.8784801077719594</v>
      </c>
      <c r="FM116" s="158">
        <v>0.96777725909387313</v>
      </c>
      <c r="FN116" s="158">
        <v>0.96579392851546875</v>
      </c>
      <c r="FO116" s="158">
        <v>0.98999365673891671</v>
      </c>
      <c r="FP116" s="158">
        <v>0.8784801077719594</v>
      </c>
      <c r="FQ116" s="158">
        <v>1.0868248566576115</v>
      </c>
      <c r="FR116" s="158">
        <v>0.98944272632334762</v>
      </c>
      <c r="FS116" s="158">
        <v>1.0020311878518171</v>
      </c>
      <c r="FT116" s="158">
        <v>0.8784801077719594</v>
      </c>
      <c r="FU116" s="158">
        <v>0.982996088836947</v>
      </c>
      <c r="FV116" s="158">
        <v>1.0701811530955805</v>
      </c>
      <c r="FW116" s="158">
        <v>1.1029931230550467</v>
      </c>
      <c r="FX116" s="158">
        <v>0.8784801077719594</v>
      </c>
      <c r="FY116" s="158">
        <v>0.97779973149256938</v>
      </c>
      <c r="FZ116" s="158">
        <v>1.0478906113061266</v>
      </c>
      <c r="GA116" s="158">
        <v>1.0316185626816055</v>
      </c>
      <c r="GB116" s="158">
        <v>0.99555831153099195</v>
      </c>
      <c r="GC116" s="158">
        <v>0.98338226609012136</v>
      </c>
      <c r="GD116" s="158">
        <v>0.97424821637479353</v>
      </c>
      <c r="GE116" s="158">
        <v>0.8784801077719594</v>
      </c>
      <c r="GF116" s="158">
        <v>0.9686549775012151</v>
      </c>
      <c r="GG116" s="158">
        <v>0.97303419809591996</v>
      </c>
      <c r="GH116" s="158">
        <v>0.8784801077719594</v>
      </c>
      <c r="GI116" s="158">
        <v>0.93574098750828816</v>
      </c>
      <c r="GJ116" s="158">
        <v>0.968813172726394</v>
      </c>
      <c r="GK116" s="158">
        <v>0.94595458797099752</v>
      </c>
      <c r="GL116" s="158">
        <v>0.94942772186601432</v>
      </c>
      <c r="GM116" s="158">
        <v>1.1273228801787041</v>
      </c>
      <c r="GN116" s="158">
        <v>1.1511230787795534</v>
      </c>
      <c r="GO116" s="158">
        <v>1.0829157233081952</v>
      </c>
      <c r="GP116" s="158">
        <v>1.0512223121046798</v>
      </c>
      <c r="GQ116" s="158">
        <v>1.0904599001512125</v>
      </c>
      <c r="GR116" s="158">
        <v>1.017359041899073</v>
      </c>
      <c r="GS116" s="158">
        <v>1.0909472268604552</v>
      </c>
      <c r="GT116" s="158">
        <v>1.0244209394225212</v>
      </c>
      <c r="GU116" s="158">
        <v>1.0229250467399313</v>
      </c>
      <c r="GV116" s="158">
        <v>1.0431592098093851</v>
      </c>
      <c r="GW116" s="158">
        <v>1.013319500582343</v>
      </c>
      <c r="GX116" s="158">
        <v>1.0220231353159455</v>
      </c>
      <c r="GY116" s="158">
        <v>0.97365007095194378</v>
      </c>
      <c r="GZ116" s="158">
        <v>1.1294896851826519</v>
      </c>
      <c r="HA116" s="158">
        <v>1.0666169144207855</v>
      </c>
      <c r="HB116" s="158">
        <v>1.0209325253650452</v>
      </c>
      <c r="HC116" s="158">
        <v>0.99391998580282992</v>
      </c>
      <c r="HD116" s="158">
        <v>1.0276523808001021</v>
      </c>
      <c r="HE116" s="158">
        <v>1.0237646930903772</v>
      </c>
      <c r="HF116" s="158">
        <v>0.94014271643592739</v>
      </c>
      <c r="HG116" s="158">
        <v>1.0438486412566239</v>
      </c>
      <c r="HH116" s="158">
        <v>0.96398516720716576</v>
      </c>
      <c r="HI116" s="158">
        <v>1.1958363096403419</v>
      </c>
      <c r="HJ116" s="158">
        <v>1.0063780120834722</v>
      </c>
      <c r="HK116" s="158">
        <v>0.8784801077719594</v>
      </c>
      <c r="HL116" s="158">
        <v>1.0227353317640224</v>
      </c>
      <c r="HM116" s="158">
        <v>1.0563022364303212</v>
      </c>
      <c r="HN116" s="158">
        <v>1.0056286794963025</v>
      </c>
      <c r="HO116" s="158">
        <v>0.95526601287291546</v>
      </c>
      <c r="HP116" s="158">
        <v>0.98821203270015678</v>
      </c>
      <c r="HQ116" s="158">
        <v>1.0680886428089928</v>
      </c>
      <c r="HR116" s="158">
        <v>1.020366242911344</v>
      </c>
      <c r="HS116" s="158">
        <v>1.1905988984270646</v>
      </c>
      <c r="HT116" s="158">
        <v>1.0223756822797783</v>
      </c>
      <c r="HU116" s="158">
        <v>0.9589412603940094</v>
      </c>
      <c r="HV116" s="158">
        <v>0.9657823560797677</v>
      </c>
      <c r="HW116" s="158">
        <v>1.0131295354044192</v>
      </c>
      <c r="HX116" s="158">
        <v>0.99009538176145595</v>
      </c>
      <c r="HY116" s="158">
        <v>1.0136418783528618</v>
      </c>
      <c r="HZ116" s="158">
        <v>1.0238755178471042</v>
      </c>
      <c r="IA116" s="158">
        <v>0.97513354827706367</v>
      </c>
      <c r="IB116" s="158">
        <v>1.0308782834278409</v>
      </c>
      <c r="IC116" s="158">
        <v>1.0312453752451145</v>
      </c>
      <c r="ID116" s="158">
        <v>1.2278195968115047</v>
      </c>
      <c r="IE116" s="158">
        <v>1.021416257899457</v>
      </c>
      <c r="IF116" s="158">
        <v>0.96952630319919531</v>
      </c>
      <c r="IG116" s="158">
        <v>1.1054165328199153</v>
      </c>
      <c r="IH116" s="158">
        <v>1.053452375395149</v>
      </c>
      <c r="II116" s="158">
        <v>1.0311692776752319</v>
      </c>
      <c r="IJ116" s="158">
        <v>1.0097313188459316</v>
      </c>
      <c r="IK116" s="158">
        <v>1.0011626390327504</v>
      </c>
      <c r="IL116" s="158">
        <v>1.017185582687361</v>
      </c>
      <c r="IM116" s="158">
        <v>1.2209534493719403</v>
      </c>
    </row>
    <row r="117" spans="2:249" x14ac:dyDescent="0.15">
      <c r="E117" s="2" t="s">
        <v>486</v>
      </c>
      <c r="AB117" s="40"/>
      <c r="AC117" s="40" t="s">
        <v>279</v>
      </c>
      <c r="AD117" s="40">
        <v>8.084188371481188E-2</v>
      </c>
      <c r="AE117" s="40">
        <v>9.6690140845070424E-2</v>
      </c>
      <c r="AF117" s="40">
        <v>0.45325379609544464</v>
      </c>
      <c r="AG117" s="40">
        <v>0.38</v>
      </c>
      <c r="AH117" s="40">
        <v>0.14783449626637288</v>
      </c>
      <c r="AI117" s="40">
        <v>0</v>
      </c>
      <c r="AJ117" s="40">
        <v>0.25148514851485149</v>
      </c>
      <c r="AK117" s="40">
        <v>0.13333592872922173</v>
      </c>
      <c r="AL117" s="40">
        <v>0</v>
      </c>
      <c r="AM117" s="40">
        <v>0</v>
      </c>
      <c r="AN117" s="40">
        <v>0</v>
      </c>
      <c r="AO117" s="40">
        <v>0.30249999999999999</v>
      </c>
      <c r="AP117" s="40">
        <v>0.22756827048114434</v>
      </c>
      <c r="AQ117" s="40">
        <v>0.22130081300813007</v>
      </c>
      <c r="AR117" s="40">
        <v>0.16308433186713178</v>
      </c>
      <c r="AS117" s="40">
        <v>0</v>
      </c>
      <c r="AT117" s="40">
        <v>0.22779527559055118</v>
      </c>
      <c r="AU117" s="40">
        <v>0.26344852411807057</v>
      </c>
      <c r="AV117" s="40">
        <v>0</v>
      </c>
      <c r="AW117" s="40">
        <v>9.2452830188679253E-2</v>
      </c>
      <c r="AX117" s="40">
        <v>0</v>
      </c>
      <c r="AY117" s="40">
        <v>0</v>
      </c>
      <c r="AZ117" s="40">
        <v>0</v>
      </c>
      <c r="BA117" s="40">
        <v>0</v>
      </c>
      <c r="BB117" s="40">
        <v>0.17673057976506254</v>
      </c>
      <c r="BC117" s="40">
        <v>0.10031838588162444</v>
      </c>
      <c r="BD117" s="40">
        <v>0</v>
      </c>
      <c r="BE117" s="40">
        <v>0</v>
      </c>
      <c r="BF117" s="40">
        <v>0.23321138211382111</v>
      </c>
      <c r="BG117" s="40">
        <v>0.32255673394913903</v>
      </c>
      <c r="BH117" s="40">
        <v>0.1176</v>
      </c>
      <c r="BI117" s="40">
        <v>0</v>
      </c>
      <c r="BJ117" s="40">
        <v>0.17944835045970794</v>
      </c>
      <c r="BK117" s="40">
        <v>0.37666666666666665</v>
      </c>
      <c r="BL117" s="40">
        <v>0.27936073059360733</v>
      </c>
      <c r="BM117" s="40">
        <v>0</v>
      </c>
      <c r="BN117" s="40">
        <v>5.3991817087845971E-2</v>
      </c>
      <c r="BO117" s="40">
        <v>0.18733050847457627</v>
      </c>
      <c r="BP117" s="40">
        <v>9.9278569908491168E-2</v>
      </c>
      <c r="BQ117" s="40">
        <v>0</v>
      </c>
      <c r="BR117" s="40">
        <v>0.11288757542174609</v>
      </c>
      <c r="BS117" s="40">
        <v>0.31284478096268253</v>
      </c>
      <c r="BT117" s="40">
        <v>0.33161855118952155</v>
      </c>
      <c r="BU117" s="40">
        <v>0.23529182189107681</v>
      </c>
      <c r="BV117" s="40">
        <v>0.25850877658164079</v>
      </c>
      <c r="BW117" s="40">
        <v>0.24431527464258843</v>
      </c>
      <c r="BX117" s="40">
        <v>0</v>
      </c>
      <c r="BY117" s="40">
        <v>0.30938931297709926</v>
      </c>
      <c r="BZ117" s="40">
        <v>0.29331014940752193</v>
      </c>
      <c r="CA117" s="40">
        <v>0</v>
      </c>
      <c r="CB117" s="40">
        <v>0.27471074380165289</v>
      </c>
      <c r="CC117" s="40">
        <v>0.16278768289716056</v>
      </c>
      <c r="CD117" s="40">
        <v>0.21838709677419355</v>
      </c>
      <c r="CE117" s="40">
        <v>0.17559006211180125</v>
      </c>
      <c r="CF117" s="40">
        <v>0.13087761772182546</v>
      </c>
      <c r="CG117" s="40">
        <v>8.6647900146139281E-2</v>
      </c>
      <c r="CH117" s="40">
        <v>0.16831101648013774</v>
      </c>
      <c r="CI117" s="40">
        <v>0.19084056243515882</v>
      </c>
      <c r="CJ117" s="40">
        <v>0.28781396154512384</v>
      </c>
      <c r="CK117" s="40">
        <v>0.35620383226881425</v>
      </c>
      <c r="CL117" s="40">
        <v>0.23619857191431484</v>
      </c>
      <c r="CM117" s="40">
        <v>0.42106457425410659</v>
      </c>
      <c r="CN117" s="40">
        <v>0.3340674232309746</v>
      </c>
      <c r="CO117" s="40">
        <v>0.43316767990951505</v>
      </c>
      <c r="CP117" s="40">
        <v>0.43714909297052157</v>
      </c>
      <c r="CQ117" s="40">
        <v>6.4050339199685377E-2</v>
      </c>
      <c r="CR117" s="40">
        <v>8.762882748319642E-2</v>
      </c>
      <c r="CS117" s="40">
        <v>8.9473078582730028E-2</v>
      </c>
      <c r="CT117" s="40">
        <v>0.44528306978250309</v>
      </c>
      <c r="CU117" s="40">
        <v>0.45594814274684742</v>
      </c>
      <c r="CV117" s="40">
        <v>0.3162864624724781</v>
      </c>
      <c r="CW117" s="40">
        <v>0.18996011357490536</v>
      </c>
      <c r="CX117" s="40">
        <v>0.20264358505356678</v>
      </c>
      <c r="CY117" s="40">
        <v>0</v>
      </c>
      <c r="CZ117" s="40">
        <v>0.23731162741127573</v>
      </c>
      <c r="DA117" s="40">
        <v>0.64715265062806038</v>
      </c>
      <c r="DB117" s="40">
        <v>0</v>
      </c>
      <c r="DC117" s="40">
        <v>0.10822927496580027</v>
      </c>
      <c r="DD117" s="40">
        <v>0</v>
      </c>
      <c r="DE117" s="40">
        <v>0.6143042071197411</v>
      </c>
      <c r="DF117" s="40">
        <v>0.20364102564102565</v>
      </c>
      <c r="DG117" s="40">
        <v>0.27496517750976729</v>
      </c>
      <c r="DH117" s="40">
        <v>0.66344154197311689</v>
      </c>
      <c r="DI117" s="40">
        <v>5.8764940239043828E-2</v>
      </c>
      <c r="DJ117" s="40">
        <v>0.1086153382552358</v>
      </c>
      <c r="DK117" s="40">
        <v>0.3595784016433532</v>
      </c>
      <c r="DL117" s="40">
        <v>0.16351458885941644</v>
      </c>
      <c r="DM117" s="40">
        <v>0.3896783457782883</v>
      </c>
      <c r="DN117" s="40">
        <v>0.34240679760993742</v>
      </c>
      <c r="DO117" s="40">
        <v>0.59986487172329794</v>
      </c>
      <c r="DP117" s="40">
        <v>0.42614955264292359</v>
      </c>
      <c r="DQ117" s="40">
        <v>0.42901160574528996</v>
      </c>
      <c r="DR117" s="40">
        <v>0.57419565786031912</v>
      </c>
      <c r="DS117" s="40">
        <v>0.54579916558768526</v>
      </c>
      <c r="DT117" s="40">
        <v>0.64392620723294547</v>
      </c>
      <c r="DU117" s="40">
        <v>0.42120209473934778</v>
      </c>
      <c r="DV117" s="40">
        <v>0.18829775648006972</v>
      </c>
      <c r="DW117" s="40">
        <v>0.15668367346938775</v>
      </c>
      <c r="DX117" s="40">
        <v>0.26666804225817098</v>
      </c>
      <c r="DY117" s="40">
        <v>0.36377824563427402</v>
      </c>
      <c r="DZ117" s="40">
        <v>0.27955054012345681</v>
      </c>
      <c r="EA117" s="40">
        <v>0.30597105219950238</v>
      </c>
      <c r="EB117" s="40">
        <v>0.29641817583141256</v>
      </c>
      <c r="EC117" s="40">
        <v>0.2959829494846673</v>
      </c>
      <c r="ED117" s="40">
        <v>0.34514269911504425</v>
      </c>
      <c r="EE117" s="40">
        <v>0</v>
      </c>
      <c r="EF117" s="40">
        <v>1.0705832178270603E-2</v>
      </c>
      <c r="EG117" s="40">
        <v>0.26631926525102112</v>
      </c>
    </row>
    <row r="118" spans="2:249" x14ac:dyDescent="0.15">
      <c r="AB118" s="40"/>
      <c r="AC118" s="40" t="s">
        <v>280</v>
      </c>
      <c r="AD118" s="40">
        <v>0.30033675348592476</v>
      </c>
      <c r="AE118" s="40">
        <v>6.894366197183098E-2</v>
      </c>
      <c r="AF118" s="40">
        <v>0.11636659436008677</v>
      </c>
      <c r="AG118" s="40">
        <v>0.185</v>
      </c>
      <c r="AH118" s="40">
        <v>0.21869873913575713</v>
      </c>
      <c r="AI118" s="40">
        <v>0</v>
      </c>
      <c r="AJ118" s="40">
        <v>0.12910891089108911</v>
      </c>
      <c r="AK118" s="40">
        <v>0.10221091514866186</v>
      </c>
      <c r="AL118" s="40">
        <v>0</v>
      </c>
      <c r="AM118" s="40">
        <v>0</v>
      </c>
      <c r="AN118" s="40">
        <v>0</v>
      </c>
      <c r="AO118" s="40">
        <v>-0.10583333333333333</v>
      </c>
      <c r="AP118" s="40">
        <v>7.3146944083224974E-2</v>
      </c>
      <c r="AQ118" s="40">
        <v>0.11219512195121951</v>
      </c>
      <c r="AR118" s="40">
        <v>0.1691422721067799</v>
      </c>
      <c r="AS118" s="40">
        <v>0</v>
      </c>
      <c r="AT118" s="40">
        <v>0.10791338582677165</v>
      </c>
      <c r="AU118" s="40">
        <v>9.3441324694024469E-2</v>
      </c>
      <c r="AV118" s="40">
        <v>0</v>
      </c>
      <c r="AW118" s="40">
        <v>0.14250000000000002</v>
      </c>
      <c r="AX118" s="40">
        <v>0</v>
      </c>
      <c r="AY118" s="40">
        <v>0</v>
      </c>
      <c r="AZ118" s="40">
        <v>0</v>
      </c>
      <c r="BA118" s="40">
        <v>0</v>
      </c>
      <c r="BB118" s="40">
        <v>-0.34792269799166353</v>
      </c>
      <c r="BC118" s="40">
        <v>0.10547190257495227</v>
      </c>
      <c r="BD118" s="40">
        <v>0</v>
      </c>
      <c r="BE118" s="40">
        <v>0</v>
      </c>
      <c r="BF118" s="40">
        <v>-3.2243068584531999E-2</v>
      </c>
      <c r="BG118" s="40">
        <v>-7.7336070247462654E-2</v>
      </c>
      <c r="BH118" s="40">
        <v>0.18548571428571428</v>
      </c>
      <c r="BI118" s="40">
        <v>0</v>
      </c>
      <c r="BJ118" s="40">
        <v>0.12953488372093022</v>
      </c>
      <c r="BK118" s="40">
        <v>-3.6666666666666667E-2</v>
      </c>
      <c r="BL118" s="40">
        <v>9.6255707762557069E-2</v>
      </c>
      <c r="BM118" s="40">
        <v>0</v>
      </c>
      <c r="BN118" s="40">
        <v>0.10011407942238267</v>
      </c>
      <c r="BO118" s="40">
        <v>0.1327542372881356</v>
      </c>
      <c r="BP118" s="40">
        <v>0.13209406256650352</v>
      </c>
      <c r="BQ118" s="40">
        <v>0</v>
      </c>
      <c r="BR118" s="40">
        <v>7.6869843615318303E-2</v>
      </c>
      <c r="BS118" s="40">
        <v>-3.8637101135749051E-2</v>
      </c>
      <c r="BT118" s="40">
        <v>-9.557604918470998E-3</v>
      </c>
      <c r="BU118" s="40">
        <v>0.1082410856838744</v>
      </c>
      <c r="BV118" s="40">
        <v>9.1302964416397098E-2</v>
      </c>
      <c r="BW118" s="40">
        <v>2.133684474542262E-2</v>
      </c>
      <c r="BX118" s="40">
        <v>0</v>
      </c>
      <c r="BY118" s="40">
        <v>-0.11298664122137404</v>
      </c>
      <c r="BZ118" s="40">
        <v>-6.1182380216383309E-2</v>
      </c>
      <c r="CA118" s="40">
        <v>0</v>
      </c>
      <c r="CB118" s="40">
        <v>-0.16603305785123967</v>
      </c>
      <c r="CC118" s="40">
        <v>-3.552775171167414E-2</v>
      </c>
      <c r="CD118" s="40">
        <v>-3.3225806451612903E-2</v>
      </c>
      <c r="CE118" s="40">
        <v>-0.18387163561076605</v>
      </c>
      <c r="CF118" s="40">
        <v>9.9875923011741915E-3</v>
      </c>
      <c r="CG118" s="40">
        <v>-2.3343475240171534E-2</v>
      </c>
      <c r="CH118" s="40">
        <v>5.0618005165416306E-3</v>
      </c>
      <c r="CI118" s="40">
        <v>4.9133611460609676E-2</v>
      </c>
      <c r="CJ118" s="40">
        <v>-5.4325307465789022E-2</v>
      </c>
      <c r="CK118" s="40">
        <v>-8.4526520410996939E-2</v>
      </c>
      <c r="CL118" s="40">
        <v>-6.4093845630737853E-3</v>
      </c>
      <c r="CM118" s="40">
        <v>-5.8770323499832376E-2</v>
      </c>
      <c r="CN118" s="40">
        <v>3.4674232309746325E-2</v>
      </c>
      <c r="CO118" s="40">
        <v>-7.9675526650643286E-2</v>
      </c>
      <c r="CP118" s="40">
        <v>1.9212018140589569E-2</v>
      </c>
      <c r="CQ118" s="40">
        <v>4.5856585717563E-2</v>
      </c>
      <c r="CR118" s="40">
        <v>-4.4996265870052281E-2</v>
      </c>
      <c r="CS118" s="40">
        <v>5.2236179699860961E-2</v>
      </c>
      <c r="CT118" s="40">
        <v>8.2878190943925747E-2</v>
      </c>
      <c r="CU118" s="40">
        <v>8.5171141803208381E-2</v>
      </c>
      <c r="CV118" s="40">
        <v>0.2513700379118517</v>
      </c>
      <c r="CW118" s="40">
        <v>0.12219206327744726</v>
      </c>
      <c r="CX118" s="40">
        <v>1.3999477397439248E-2</v>
      </c>
      <c r="CY118" s="40">
        <v>0.49485631131192254</v>
      </c>
      <c r="CZ118" s="40">
        <v>5.2330278162634553E-2</v>
      </c>
      <c r="DA118" s="40">
        <v>-6.291292314243134E-2</v>
      </c>
      <c r="DB118" s="40">
        <v>2.0048086760793941E-3</v>
      </c>
      <c r="DC118" s="40">
        <v>1.5386593707250342E-2</v>
      </c>
      <c r="DD118" s="40">
        <v>0</v>
      </c>
      <c r="DE118" s="40">
        <v>-0.30637540453074436</v>
      </c>
      <c r="DF118" s="40">
        <v>2.1066666666666664E-2</v>
      </c>
      <c r="DG118" s="40">
        <v>0.20621284185493458</v>
      </c>
      <c r="DH118" s="40">
        <v>5.7519655084960685E-3</v>
      </c>
      <c r="DI118" s="40">
        <v>0.31280079681274903</v>
      </c>
      <c r="DJ118" s="40">
        <v>0.25627542564411632</v>
      </c>
      <c r="DK118" s="40">
        <v>6.1209038442727182E-2</v>
      </c>
      <c r="DL118" s="40">
        <v>4.8289124668435011E-2</v>
      </c>
      <c r="DM118" s="40">
        <v>-6.1619758759333718E-2</v>
      </c>
      <c r="DN118" s="40">
        <v>3.7764456709103418E-3</v>
      </c>
      <c r="DO118" s="40">
        <v>3.3856928972010045E-3</v>
      </c>
      <c r="DP118" s="40">
        <v>3.7526338478759053E-2</v>
      </c>
      <c r="DQ118" s="40">
        <v>5.2991054411561954E-2</v>
      </c>
      <c r="DR118" s="40">
        <v>6.6518441014909759E-3</v>
      </c>
      <c r="DS118" s="40">
        <v>3.0988347000431592E-2</v>
      </c>
      <c r="DT118" s="40">
        <v>4.1532994216430912E-2</v>
      </c>
      <c r="DU118" s="40">
        <v>-5.478457510116639E-3</v>
      </c>
      <c r="DV118" s="40">
        <v>-3.9326944020910477E-2</v>
      </c>
      <c r="DW118" s="40">
        <v>-1.7789115646258506E-2</v>
      </c>
      <c r="DX118" s="40">
        <v>4.346772862330802E-2</v>
      </c>
      <c r="DY118" s="40">
        <v>0.21227810864204652</v>
      </c>
      <c r="DZ118" s="40">
        <v>3.9562114197530862E-2</v>
      </c>
      <c r="EA118" s="40">
        <v>6.0109627795950846E-3</v>
      </c>
      <c r="EB118" s="40">
        <v>0.17133552848205466</v>
      </c>
      <c r="EC118" s="40">
        <v>0.16533528438732664</v>
      </c>
      <c r="ED118" s="40">
        <v>0.11478263274336283</v>
      </c>
      <c r="EE118" s="40">
        <v>0</v>
      </c>
      <c r="EF118" s="40">
        <v>0.3510054376799232</v>
      </c>
      <c r="EG118" s="40">
        <v>9.0026260140599501E-2</v>
      </c>
    </row>
    <row r="119" spans="2:249" x14ac:dyDescent="0.15">
      <c r="AB119" s="40"/>
      <c r="AC119" s="40" t="s">
        <v>281</v>
      </c>
      <c r="AD119" s="40">
        <v>0.1591607471717969</v>
      </c>
      <c r="AE119" s="40">
        <v>0.11922535211267606</v>
      </c>
      <c r="AF119" s="40">
        <v>3.776572668112798E-2</v>
      </c>
      <c r="AG119" s="40">
        <v>0.105</v>
      </c>
      <c r="AH119" s="40">
        <v>0.17978699963275799</v>
      </c>
      <c r="AI119" s="40">
        <v>0</v>
      </c>
      <c r="AJ119" s="40">
        <v>4.8910891089108913E-2</v>
      </c>
      <c r="AK119" s="40">
        <v>4.2585738601383406E-2</v>
      </c>
      <c r="AL119" s="40">
        <v>0</v>
      </c>
      <c r="AM119" s="40">
        <v>0</v>
      </c>
      <c r="AN119" s="40">
        <v>0</v>
      </c>
      <c r="AO119" s="40">
        <v>0.15854166666666666</v>
      </c>
      <c r="AP119" s="40">
        <v>5.9180754226267875E-2</v>
      </c>
      <c r="AQ119" s="40">
        <v>5.4390243902439024E-2</v>
      </c>
      <c r="AR119" s="40">
        <v>2.6007128772940997E-2</v>
      </c>
      <c r="AS119" s="40">
        <v>0</v>
      </c>
      <c r="AT119" s="40">
        <v>4.4645669291338584E-2</v>
      </c>
      <c r="AU119" s="40">
        <v>0.12171346292296617</v>
      </c>
      <c r="AV119" s="40">
        <v>0</v>
      </c>
      <c r="AW119" s="40">
        <v>0.11273584905660376</v>
      </c>
      <c r="AX119" s="40">
        <v>0</v>
      </c>
      <c r="AY119" s="40">
        <v>0</v>
      </c>
      <c r="AZ119" s="40">
        <v>0</v>
      </c>
      <c r="BA119" s="40">
        <v>0</v>
      </c>
      <c r="BB119" s="40">
        <v>0.65566654035619554</v>
      </c>
      <c r="BC119" s="40">
        <v>9.9056194850095453E-2</v>
      </c>
      <c r="BD119" s="40">
        <v>0</v>
      </c>
      <c r="BE119" s="40">
        <v>0</v>
      </c>
      <c r="BF119" s="40">
        <v>9.9492391077756925E-2</v>
      </c>
      <c r="BG119" s="40">
        <v>0.2150769757098871</v>
      </c>
      <c r="BH119" s="40">
        <v>5.5828571428571429E-2</v>
      </c>
      <c r="BI119" s="40">
        <v>0</v>
      </c>
      <c r="BJ119" s="40">
        <v>9.9605191995673331E-2</v>
      </c>
      <c r="BK119" s="40">
        <v>9.9999999999999992E-2</v>
      </c>
      <c r="BL119" s="40">
        <v>6.9634703196347028E-2</v>
      </c>
      <c r="BM119" s="40">
        <v>0</v>
      </c>
      <c r="BN119" s="40">
        <v>5.5534536702767749E-2</v>
      </c>
      <c r="BO119" s="40">
        <v>3.38135593220339E-2</v>
      </c>
      <c r="BP119" s="40">
        <v>2.0642689934028517E-2</v>
      </c>
      <c r="BQ119" s="40">
        <v>0</v>
      </c>
      <c r="BR119" s="40">
        <v>1.9689077699790669E-2</v>
      </c>
      <c r="BS119" s="40">
        <v>7.1076257436452128E-2</v>
      </c>
      <c r="BT119" s="40">
        <v>9.2131782945736443E-2</v>
      </c>
      <c r="BU119" s="40">
        <v>8.0283838921412096E-2</v>
      </c>
      <c r="BV119" s="40">
        <v>0.10540860158031501</v>
      </c>
      <c r="BW119" s="40">
        <v>0.13991346877351393</v>
      </c>
      <c r="BX119" s="40">
        <v>0</v>
      </c>
      <c r="BY119" s="40">
        <v>0.13559160305343512</v>
      </c>
      <c r="BZ119" s="40">
        <v>0.13364760432766618</v>
      </c>
      <c r="CA119" s="40">
        <v>0</v>
      </c>
      <c r="CB119" s="40">
        <v>0.25082644628099177</v>
      </c>
      <c r="CC119" s="40">
        <v>0.21616654502484969</v>
      </c>
      <c r="CD119" s="40">
        <v>0.16483870967741937</v>
      </c>
      <c r="CE119" s="40">
        <v>0.28892339544513462</v>
      </c>
      <c r="CF119" s="40">
        <v>4.2799903159423801E-2</v>
      </c>
      <c r="CG119" s="40">
        <v>0.12764508117518347</v>
      </c>
      <c r="CH119" s="40">
        <v>7.9792614684540658E-2</v>
      </c>
      <c r="CI119" s="40">
        <v>7.2516831114937202E-2</v>
      </c>
      <c r="CJ119" s="40">
        <v>9.5194872683180318E-2</v>
      </c>
      <c r="CK119" s="40">
        <v>0.13612329908358789</v>
      </c>
      <c r="CL119" s="40">
        <v>2.0788847330839851E-2</v>
      </c>
      <c r="CM119" s="40">
        <v>3.0988518270197787E-2</v>
      </c>
      <c r="CN119" s="40">
        <v>2.5142189586114819E-2</v>
      </c>
      <c r="CO119" s="40">
        <v>7.3434186342428959E-2</v>
      </c>
      <c r="CP119" s="40">
        <v>4.3906462585034015E-2</v>
      </c>
      <c r="CQ119" s="40">
        <v>0.21953521449873825</v>
      </c>
      <c r="CR119" s="40">
        <v>0.24731391585760518</v>
      </c>
      <c r="CS119" s="40">
        <v>0.32814259001773982</v>
      </c>
      <c r="CT119" s="40">
        <v>2.895892924604674E-2</v>
      </c>
      <c r="CU119" s="40">
        <v>8.6244960109805258E-2</v>
      </c>
      <c r="CV119" s="40">
        <v>7.3759266255846376E-2</v>
      </c>
      <c r="CW119" s="40">
        <v>0.31024675500270416</v>
      </c>
      <c r="CX119" s="40">
        <v>0.47956284295793045</v>
      </c>
      <c r="CY119" s="40">
        <v>0.36640346806691904</v>
      </c>
      <c r="CZ119" s="40">
        <v>0.33660662900991156</v>
      </c>
      <c r="DA119" s="40">
        <v>8.291760698318075E-2</v>
      </c>
      <c r="DB119" s="40">
        <v>0</v>
      </c>
      <c r="DC119" s="40">
        <v>0.12384514363885089</v>
      </c>
      <c r="DD119" s="40">
        <v>0</v>
      </c>
      <c r="DE119" s="40">
        <v>0.24336569579288025</v>
      </c>
      <c r="DF119" s="40">
        <v>0.27817435897435899</v>
      </c>
      <c r="DG119" s="40">
        <v>7.4542211652794288E-2</v>
      </c>
      <c r="DH119" s="40">
        <v>6.0902865838194264E-2</v>
      </c>
      <c r="DI119" s="40">
        <v>0.12191633466135458</v>
      </c>
      <c r="DJ119" s="40">
        <v>2.0587614886243784E-2</v>
      </c>
      <c r="DK119" s="40">
        <v>0.12146336691773452</v>
      </c>
      <c r="DL119" s="40">
        <v>7.068965517241379E-3</v>
      </c>
      <c r="DM119" s="40">
        <v>5.6731763354394026E-2</v>
      </c>
      <c r="DN119" s="40">
        <v>0</v>
      </c>
      <c r="DO119" s="40">
        <v>8.722650798081559E-2</v>
      </c>
      <c r="DP119" s="40">
        <v>7.1649964831607682E-2</v>
      </c>
      <c r="DQ119" s="40">
        <v>6.6234418212342161E-2</v>
      </c>
      <c r="DR119" s="40">
        <v>2.2759612869474238E-2</v>
      </c>
      <c r="DS119" s="40">
        <v>1.8097396058121135E-2</v>
      </c>
      <c r="DT119" s="40">
        <v>5.6506515225419829E-2</v>
      </c>
      <c r="DU119" s="40">
        <v>2.5258271840038087E-2</v>
      </c>
      <c r="DV119" s="40">
        <v>0.50608473099542584</v>
      </c>
      <c r="DW119" s="40">
        <v>0.10413265306122449</v>
      </c>
      <c r="DX119" s="40">
        <v>2.6132386926378343E-2</v>
      </c>
      <c r="DY119" s="40">
        <v>6.7911805845963055E-2</v>
      </c>
      <c r="DZ119" s="40">
        <v>0.11416859567901234</v>
      </c>
      <c r="EA119" s="40">
        <v>4.3505437185041108E-2</v>
      </c>
      <c r="EB119" s="40">
        <v>0.12246624958840963</v>
      </c>
      <c r="EC119" s="40">
        <v>0.1475942655978284</v>
      </c>
      <c r="ED119" s="40">
        <v>0.15105475663716816</v>
      </c>
      <c r="EE119" s="40">
        <v>0</v>
      </c>
      <c r="EF119" s="40">
        <v>3.3108007250239893E-2</v>
      </c>
      <c r="EG119" s="40">
        <v>0.12598304812733258</v>
      </c>
    </row>
    <row r="120" spans="2:249" x14ac:dyDescent="0.15">
      <c r="AB120" s="40"/>
      <c r="AC120" s="40" t="s">
        <v>386</v>
      </c>
      <c r="AD120" s="40">
        <v>0</v>
      </c>
      <c r="AE120" s="40">
        <v>0</v>
      </c>
      <c r="AF120" s="40">
        <v>0</v>
      </c>
      <c r="AG120" s="40">
        <v>0</v>
      </c>
      <c r="AH120" s="40">
        <v>0</v>
      </c>
      <c r="AI120" s="40">
        <v>0</v>
      </c>
      <c r="AJ120" s="40">
        <v>0</v>
      </c>
      <c r="AK120" s="40">
        <v>0</v>
      </c>
      <c r="AL120" s="40">
        <v>0</v>
      </c>
      <c r="AM120" s="40">
        <v>0</v>
      </c>
      <c r="AN120" s="40">
        <v>0</v>
      </c>
      <c r="AO120" s="40">
        <v>0</v>
      </c>
      <c r="AP120" s="40">
        <v>0</v>
      </c>
      <c r="AQ120" s="40">
        <v>0</v>
      </c>
      <c r="AR120" s="40">
        <v>0</v>
      </c>
      <c r="AS120" s="40">
        <v>0</v>
      </c>
      <c r="AT120" s="40">
        <v>0</v>
      </c>
      <c r="AU120" s="40">
        <v>0</v>
      </c>
      <c r="AV120" s="40">
        <v>0</v>
      </c>
      <c r="AW120" s="40">
        <v>0</v>
      </c>
      <c r="AX120" s="40">
        <v>0</v>
      </c>
      <c r="AY120" s="40">
        <v>0</v>
      </c>
      <c r="AZ120" s="40">
        <v>0</v>
      </c>
      <c r="BA120" s="40">
        <v>0</v>
      </c>
      <c r="BB120" s="40">
        <v>0</v>
      </c>
      <c r="BC120" s="40">
        <v>0</v>
      </c>
      <c r="BD120" s="40">
        <v>0</v>
      </c>
      <c r="BE120" s="40">
        <v>0</v>
      </c>
      <c r="BF120" s="40">
        <v>0</v>
      </c>
      <c r="BG120" s="40">
        <v>0</v>
      </c>
      <c r="BH120" s="40">
        <v>0</v>
      </c>
      <c r="BI120" s="40">
        <v>0</v>
      </c>
      <c r="BJ120" s="40">
        <v>0</v>
      </c>
      <c r="BK120" s="40">
        <v>0</v>
      </c>
      <c r="BL120" s="40">
        <v>0</v>
      </c>
      <c r="BM120" s="40">
        <v>0</v>
      </c>
      <c r="BN120" s="40">
        <v>0</v>
      </c>
      <c r="BO120" s="40">
        <v>0</v>
      </c>
      <c r="BP120" s="40">
        <v>0</v>
      </c>
      <c r="BQ120" s="40">
        <v>0</v>
      </c>
      <c r="BR120" s="40">
        <v>0</v>
      </c>
      <c r="BS120" s="40">
        <v>0</v>
      </c>
      <c r="BT120" s="40">
        <v>0</v>
      </c>
      <c r="BU120" s="40">
        <v>0</v>
      </c>
      <c r="BV120" s="40">
        <v>0</v>
      </c>
      <c r="BW120" s="40">
        <v>0</v>
      </c>
      <c r="BX120" s="40">
        <v>0</v>
      </c>
      <c r="BY120" s="40">
        <v>0</v>
      </c>
      <c r="BZ120" s="40">
        <v>0</v>
      </c>
      <c r="CA120" s="40">
        <v>0</v>
      </c>
      <c r="CB120" s="40">
        <v>0</v>
      </c>
      <c r="CC120" s="40">
        <v>0</v>
      </c>
      <c r="CD120" s="40">
        <v>0</v>
      </c>
      <c r="CE120" s="40">
        <v>0</v>
      </c>
      <c r="CF120" s="40">
        <v>0</v>
      </c>
      <c r="CG120" s="40">
        <v>0</v>
      </c>
      <c r="CH120" s="40">
        <v>0</v>
      </c>
      <c r="CI120" s="40">
        <v>0</v>
      </c>
      <c r="CJ120" s="40">
        <v>0</v>
      </c>
      <c r="CK120" s="40">
        <v>0</v>
      </c>
      <c r="CL120" s="40">
        <v>0</v>
      </c>
      <c r="CM120" s="40">
        <v>0</v>
      </c>
      <c r="CN120" s="40">
        <v>0</v>
      </c>
      <c r="CO120" s="40">
        <v>0</v>
      </c>
      <c r="CP120" s="40">
        <v>0</v>
      </c>
      <c r="CQ120" s="40">
        <v>0</v>
      </c>
      <c r="CR120" s="40">
        <v>0</v>
      </c>
      <c r="CS120" s="40">
        <v>3.2793306803471256E-2</v>
      </c>
      <c r="CT120" s="40">
        <v>2.9701548923309409E-2</v>
      </c>
      <c r="CU120" s="40">
        <v>0</v>
      </c>
      <c r="CV120" s="40">
        <v>0</v>
      </c>
      <c r="CW120" s="40">
        <v>0</v>
      </c>
      <c r="CX120" s="40">
        <v>0</v>
      </c>
      <c r="CY120" s="40">
        <v>0</v>
      </c>
      <c r="CZ120" s="40">
        <v>0</v>
      </c>
      <c r="DA120" s="40">
        <v>0</v>
      </c>
      <c r="DB120" s="40">
        <v>0</v>
      </c>
      <c r="DC120" s="40">
        <v>0</v>
      </c>
      <c r="DD120" s="40">
        <v>0</v>
      </c>
      <c r="DE120" s="40">
        <v>0</v>
      </c>
      <c r="DF120" s="40">
        <v>0</v>
      </c>
      <c r="DG120" s="40">
        <v>7.4571088839816538E-4</v>
      </c>
      <c r="DH120" s="40">
        <v>0</v>
      </c>
      <c r="DI120" s="40">
        <v>0</v>
      </c>
      <c r="DJ120" s="40">
        <v>0</v>
      </c>
      <c r="DK120" s="40">
        <v>0</v>
      </c>
      <c r="DL120" s="40">
        <v>0</v>
      </c>
      <c r="DM120" s="40">
        <v>0</v>
      </c>
      <c r="DN120" s="40">
        <v>0.43045888118482795</v>
      </c>
      <c r="DO120" s="40">
        <v>0.11581927068794884</v>
      </c>
      <c r="DP120" s="40">
        <v>3.8708752769983583E-2</v>
      </c>
      <c r="DQ120" s="40">
        <v>0</v>
      </c>
      <c r="DR120" s="40">
        <v>1.1430813497253466E-3</v>
      </c>
      <c r="DS120" s="40">
        <v>2.2748525392029925E-3</v>
      </c>
      <c r="DT120" s="40">
        <v>0</v>
      </c>
      <c r="DU120" s="40">
        <v>0</v>
      </c>
      <c r="DV120" s="40">
        <v>0</v>
      </c>
      <c r="DW120" s="40">
        <v>0</v>
      </c>
      <c r="DX120" s="40">
        <v>0</v>
      </c>
      <c r="DY120" s="40">
        <v>0</v>
      </c>
      <c r="DZ120" s="40">
        <v>0</v>
      </c>
      <c r="EA120" s="40">
        <v>0</v>
      </c>
      <c r="EB120" s="40">
        <v>0</v>
      </c>
      <c r="EC120" s="40">
        <v>0</v>
      </c>
      <c r="ED120" s="40">
        <v>0</v>
      </c>
      <c r="EE120" s="40">
        <v>0</v>
      </c>
      <c r="EF120" s="40">
        <v>0</v>
      </c>
      <c r="EG120" s="40">
        <v>4.9929302949820946E-2</v>
      </c>
    </row>
    <row r="121" spans="2:249" x14ac:dyDescent="0.15">
      <c r="AB121" s="40"/>
      <c r="AC121" s="40" t="s">
        <v>1007</v>
      </c>
      <c r="AD121" s="40">
        <v>5.3706919231781107E-2</v>
      </c>
      <c r="AE121" s="40">
        <v>1.8309859154929577E-2</v>
      </c>
      <c r="AF121" s="40">
        <v>3.3676789587852494E-2</v>
      </c>
      <c r="AG121" s="40">
        <v>0.03</v>
      </c>
      <c r="AH121" s="40">
        <v>5.8426980046517321E-2</v>
      </c>
      <c r="AI121" s="40">
        <v>0</v>
      </c>
      <c r="AJ121" s="40">
        <v>4.4356435643564361E-2</v>
      </c>
      <c r="AK121" s="40">
        <v>2.1589106580233948E-2</v>
      </c>
      <c r="AL121" s="40">
        <v>0</v>
      </c>
      <c r="AM121" s="40">
        <v>0</v>
      </c>
      <c r="AN121" s="40">
        <v>0</v>
      </c>
      <c r="AO121" s="40">
        <v>3.4791666666666665E-2</v>
      </c>
      <c r="AP121" s="40">
        <v>4.9830949284785438E-2</v>
      </c>
      <c r="AQ121" s="40">
        <v>3.5121951219512199E-2</v>
      </c>
      <c r="AR121" s="40">
        <v>2.6681328681935384E-2</v>
      </c>
      <c r="AS121" s="40">
        <v>0</v>
      </c>
      <c r="AT121" s="40">
        <v>3.2362204724409455E-2</v>
      </c>
      <c r="AU121" s="40">
        <v>3.7379409647228225E-2</v>
      </c>
      <c r="AV121" s="40">
        <v>0</v>
      </c>
      <c r="AW121" s="40">
        <v>1.6226415094339624E-2</v>
      </c>
      <c r="AX121" s="40">
        <v>0</v>
      </c>
      <c r="AY121" s="40">
        <v>0</v>
      </c>
      <c r="AZ121" s="40">
        <v>0</v>
      </c>
      <c r="BA121" s="40">
        <v>0</v>
      </c>
      <c r="BB121" s="40">
        <v>2.7088291019325503E-2</v>
      </c>
      <c r="BC121" s="40">
        <v>2.0172351514526034E-2</v>
      </c>
      <c r="BD121" s="40">
        <v>0</v>
      </c>
      <c r="BE121" s="40">
        <v>0</v>
      </c>
      <c r="BF121" s="40">
        <v>3.8660621221596837E-2</v>
      </c>
      <c r="BG121" s="40">
        <v>3.5950507469494811E-2</v>
      </c>
      <c r="BH121" s="40">
        <v>2.6228571428571427E-2</v>
      </c>
      <c r="BI121" s="40">
        <v>0</v>
      </c>
      <c r="BJ121" s="40">
        <v>4.3499188750676043E-2</v>
      </c>
      <c r="BK121" s="40">
        <v>2.3333333333333334E-2</v>
      </c>
      <c r="BL121" s="40">
        <v>2.3378995433789955E-2</v>
      </c>
      <c r="BM121" s="40">
        <v>0</v>
      </c>
      <c r="BN121" s="40">
        <v>3.4320096269554751E-3</v>
      </c>
      <c r="BO121" s="40">
        <v>4.0593220338983049E-2</v>
      </c>
      <c r="BP121" s="40">
        <v>1.8516705682060014E-2</v>
      </c>
      <c r="BQ121" s="40">
        <v>0</v>
      </c>
      <c r="BR121" s="40">
        <v>5.0123137544637354E-3</v>
      </c>
      <c r="BS121" s="40">
        <v>2.8393726338561385E-2</v>
      </c>
      <c r="BT121" s="40">
        <v>2.7087677091686715E-2</v>
      </c>
      <c r="BU121" s="40">
        <v>7.107503991484832E-3</v>
      </c>
      <c r="BV121" s="40">
        <v>8.0633186615050121E-3</v>
      </c>
      <c r="BW121" s="40">
        <v>1.2420366190117884E-2</v>
      </c>
      <c r="BX121" s="40">
        <v>0</v>
      </c>
      <c r="BY121" s="40">
        <v>1.2910305343511451E-2</v>
      </c>
      <c r="BZ121" s="40">
        <v>4.9356002060793403E-3</v>
      </c>
      <c r="CA121" s="40">
        <v>0</v>
      </c>
      <c r="CB121" s="40">
        <v>4.6694214876033049E-3</v>
      </c>
      <c r="CC121" s="40">
        <v>9.2625030410454241E-3</v>
      </c>
      <c r="CD121" s="40">
        <v>9.6774193548387101E-3</v>
      </c>
      <c r="CE121" s="40">
        <v>1.0124223602484472E-2</v>
      </c>
      <c r="CF121" s="40">
        <v>-2.0906367267885244E-2</v>
      </c>
      <c r="CG121" s="40">
        <v>-2.1978390551256563E-3</v>
      </c>
      <c r="CH121" s="40">
        <v>1.7022813922026811E-3</v>
      </c>
      <c r="CI121" s="40">
        <v>2.2112884356444384E-2</v>
      </c>
      <c r="CJ121" s="40">
        <v>3.0157630348172527E-2</v>
      </c>
      <c r="CK121" s="40">
        <v>7.1646764787559013E-3</v>
      </c>
      <c r="CL121" s="40">
        <v>6.5515130907854477E-2</v>
      </c>
      <c r="CM121" s="40">
        <v>3.7701558833389208E-2</v>
      </c>
      <c r="CN121" s="40">
        <v>3.4939252336448595E-2</v>
      </c>
      <c r="CO121" s="40">
        <v>4.1476035628446206E-2</v>
      </c>
      <c r="CP121" s="40">
        <v>2.8237528344671203E-2</v>
      </c>
      <c r="CQ121" s="40">
        <v>2.9240323796414645E-2</v>
      </c>
      <c r="CR121" s="40">
        <v>2.1229773462783173E-2</v>
      </c>
      <c r="CS121" s="40">
        <v>4.5010308289782808E-2</v>
      </c>
      <c r="CT121" s="40">
        <v>1.7535754762804254E-2</v>
      </c>
      <c r="CU121" s="40">
        <v>4.1237829201338255E-2</v>
      </c>
      <c r="CV121" s="40">
        <v>2.0220045077321936E-2</v>
      </c>
      <c r="CW121" s="40">
        <v>8.1383856138453212E-2</v>
      </c>
      <c r="CX121" s="40">
        <v>3.8494643323752291E-2</v>
      </c>
      <c r="CY121" s="40">
        <v>4.2911100256441563E-2</v>
      </c>
      <c r="CZ121" s="40">
        <v>4.8252424597676646E-2</v>
      </c>
      <c r="DA121" s="40">
        <v>7.3038109431552048E-2</v>
      </c>
      <c r="DB121" s="40">
        <v>0</v>
      </c>
      <c r="DC121" s="40">
        <v>1.0994801641586867E-2</v>
      </c>
      <c r="DD121" s="40">
        <v>0</v>
      </c>
      <c r="DE121" s="40">
        <v>0.10155339805825242</v>
      </c>
      <c r="DF121" s="40">
        <v>0.12092307692307692</v>
      </c>
      <c r="DG121" s="40">
        <v>7.5437404450484122E-2</v>
      </c>
      <c r="DH121" s="40">
        <v>2.2127821455744358E-2</v>
      </c>
      <c r="DI121" s="40">
        <v>3.7402390438247009E-2</v>
      </c>
      <c r="DJ121" s="40">
        <v>3.7889106524031942E-2</v>
      </c>
      <c r="DK121" s="40">
        <v>3.1881052528611953E-2</v>
      </c>
      <c r="DL121" s="40">
        <v>3.1671087533156499E-2</v>
      </c>
      <c r="DM121" s="40">
        <v>1.8592762780011485E-2</v>
      </c>
      <c r="DN121" s="40">
        <v>5.7936599958258936E-3</v>
      </c>
      <c r="DO121" s="40">
        <v>9.5297789732788594E-3</v>
      </c>
      <c r="DP121" s="40">
        <v>2.151821571459904E-2</v>
      </c>
      <c r="DQ121" s="40">
        <v>1.5981135595007339E-2</v>
      </c>
      <c r="DR121" s="40">
        <v>2.2728223907925713E-2</v>
      </c>
      <c r="DS121" s="40">
        <v>5.3510286289742484E-3</v>
      </c>
      <c r="DT121" s="40">
        <v>1.5405546651801268E-2</v>
      </c>
      <c r="DU121" s="40">
        <v>3.5322542251844793E-2</v>
      </c>
      <c r="DV121" s="40">
        <v>1.5551078196471356E-2</v>
      </c>
      <c r="DW121" s="40">
        <v>2.477891156462585E-2</v>
      </c>
      <c r="DX121" s="40">
        <v>2.4283591944536154E-2</v>
      </c>
      <c r="DY121" s="40">
        <v>6.522690238943285E-2</v>
      </c>
      <c r="DZ121" s="40">
        <v>2.776813271604938E-2</v>
      </c>
      <c r="EA121" s="40">
        <v>3.26690831933516E-2</v>
      </c>
      <c r="EB121" s="40">
        <v>5.0285808363516628E-2</v>
      </c>
      <c r="EC121" s="40">
        <v>6.9337914068795858E-2</v>
      </c>
      <c r="ED121" s="40">
        <v>9.6752765486725664E-2</v>
      </c>
      <c r="EE121" s="40">
        <v>0</v>
      </c>
      <c r="EF121" s="40">
        <v>1.7502932082311545E-2</v>
      </c>
      <c r="EG121" s="40">
        <v>2.5486414428759336E-2</v>
      </c>
    </row>
    <row r="122" spans="2:249" x14ac:dyDescent="0.15">
      <c r="AB122" s="40"/>
      <c r="AC122" s="40" t="s">
        <v>282</v>
      </c>
      <c r="AD122" s="40">
        <v>-1.5790581425940541E-2</v>
      </c>
      <c r="AE122" s="40">
        <v>-1.3169014084507043E-2</v>
      </c>
      <c r="AF122" s="40">
        <v>-3.2537960954446852E-5</v>
      </c>
      <c r="AG122" s="40">
        <v>-0.04</v>
      </c>
      <c r="AH122" s="40">
        <v>-1.2804504835353166E-3</v>
      </c>
      <c r="AI122" s="40">
        <v>0</v>
      </c>
      <c r="AJ122" s="40">
        <v>0</v>
      </c>
      <c r="AK122" s="40">
        <v>-1.9554195487632635E-3</v>
      </c>
      <c r="AL122" s="40">
        <v>0</v>
      </c>
      <c r="AM122" s="40">
        <v>0</v>
      </c>
      <c r="AN122" s="40">
        <v>0</v>
      </c>
      <c r="AO122" s="40">
        <v>0</v>
      </c>
      <c r="AP122" s="40">
        <v>-1.3003901170351106E-5</v>
      </c>
      <c r="AQ122" s="40">
        <v>0</v>
      </c>
      <c r="AR122" s="40">
        <v>-7.5838010010617325E-6</v>
      </c>
      <c r="AS122" s="40">
        <v>0</v>
      </c>
      <c r="AT122" s="40">
        <v>0</v>
      </c>
      <c r="AU122" s="40">
        <v>-7.1994240460763137E-6</v>
      </c>
      <c r="AV122" s="40">
        <v>0</v>
      </c>
      <c r="AW122" s="40">
        <v>0</v>
      </c>
      <c r="AX122" s="40">
        <v>0</v>
      </c>
      <c r="AY122" s="40">
        <v>0</v>
      </c>
      <c r="AZ122" s="40">
        <v>0</v>
      </c>
      <c r="BA122" s="40">
        <v>0</v>
      </c>
      <c r="BB122" s="40">
        <v>-3.0314513073133765E-6</v>
      </c>
      <c r="BC122" s="40">
        <v>-3.0961349914856288E-6</v>
      </c>
      <c r="BD122" s="40">
        <v>0</v>
      </c>
      <c r="BE122" s="40">
        <v>0</v>
      </c>
      <c r="BF122" s="40">
        <v>-4.1692724619553888E-6</v>
      </c>
      <c r="BG122" s="40">
        <v>-7.9826662105143123E-6</v>
      </c>
      <c r="BH122" s="40">
        <v>-5.7142857142857142E-5</v>
      </c>
      <c r="BI122" s="40">
        <v>0</v>
      </c>
      <c r="BJ122" s="40">
        <v>-5.4083288263926444E-6</v>
      </c>
      <c r="BK122" s="40">
        <v>0</v>
      </c>
      <c r="BL122" s="40">
        <v>0</v>
      </c>
      <c r="BM122" s="40">
        <v>0</v>
      </c>
      <c r="BN122" s="40">
        <v>-3.3694344163658244E-6</v>
      </c>
      <c r="BO122" s="40">
        <v>0</v>
      </c>
      <c r="BP122" s="40">
        <v>-2.1281123643328369E-6</v>
      </c>
      <c r="BQ122" s="40">
        <v>0</v>
      </c>
      <c r="BR122" s="40">
        <v>-4.3098140623075977E-6</v>
      </c>
      <c r="BS122" s="40">
        <v>-5.4083288263926444E-6</v>
      </c>
      <c r="BT122" s="40">
        <v>-8.0192461908580582E-6</v>
      </c>
      <c r="BU122" s="40">
        <v>-4.4349831470640415E-6</v>
      </c>
      <c r="BV122" s="40">
        <v>-5.3030704778066503E-6</v>
      </c>
      <c r="BW122" s="40">
        <v>-5.0163029847002764E-6</v>
      </c>
      <c r="BX122" s="40">
        <v>0</v>
      </c>
      <c r="BY122" s="40">
        <v>-9.5419847328244277E-6</v>
      </c>
      <c r="BZ122" s="40">
        <v>-5.1519835136527564E-6</v>
      </c>
      <c r="CA122" s="40">
        <v>0</v>
      </c>
      <c r="CB122" s="40">
        <v>0</v>
      </c>
      <c r="CC122" s="40">
        <v>-4.1705765822124904E-6</v>
      </c>
      <c r="CD122" s="40">
        <v>0</v>
      </c>
      <c r="CE122" s="40">
        <v>0</v>
      </c>
      <c r="CF122" s="40">
        <v>-1.5131340031473189E-6</v>
      </c>
      <c r="CG122" s="40">
        <v>-4.4720219129073734E-6</v>
      </c>
      <c r="CH122" s="40">
        <v>-3.4589841347927683E-6</v>
      </c>
      <c r="CI122" s="40">
        <v>-8.8294373441052477E-6</v>
      </c>
      <c r="CJ122" s="40">
        <v>-2.6849125238177725E-5</v>
      </c>
      <c r="CK122" s="40">
        <v>-8.3310191613440714E-6</v>
      </c>
      <c r="CL122" s="40">
        <v>-3.4002040122407346E-6</v>
      </c>
      <c r="CM122" s="40">
        <v>-1.3199798860207845E-5</v>
      </c>
      <c r="CN122" s="40">
        <v>-3.671562082777036E-5</v>
      </c>
      <c r="CO122" s="40">
        <v>-2.8919835996041279E-3</v>
      </c>
      <c r="CP122" s="40">
        <v>-3.7486394557823127E-2</v>
      </c>
      <c r="CQ122" s="40">
        <v>-5.4403041326647654E-6</v>
      </c>
      <c r="CR122" s="40">
        <v>-1.7513069454817027E-3</v>
      </c>
      <c r="CS122" s="40">
        <v>-5.2570839526298124E-2</v>
      </c>
      <c r="CT122" s="40">
        <v>-3.7778617302606729E-6</v>
      </c>
      <c r="CU122" s="40">
        <v>-4.7986188556232306E-4</v>
      </c>
      <c r="CV122" s="40">
        <v>-1.4626809281238193E-2</v>
      </c>
      <c r="CW122" s="40">
        <v>-1.6563007030827472E-5</v>
      </c>
      <c r="CX122" s="40">
        <v>-1.614580611444996E-3</v>
      </c>
      <c r="CY122" s="40">
        <v>0</v>
      </c>
      <c r="CZ122" s="40">
        <v>-7.6942342534370659E-3</v>
      </c>
      <c r="DA122" s="40">
        <v>-4.9252714498616143E-3</v>
      </c>
      <c r="DB122" s="40">
        <v>0</v>
      </c>
      <c r="DC122" s="40">
        <v>-1.2093023255813954E-3</v>
      </c>
      <c r="DD122" s="40">
        <v>0</v>
      </c>
      <c r="DE122" s="40">
        <v>0</v>
      </c>
      <c r="DF122" s="40">
        <v>-1.0256410256410256E-5</v>
      </c>
      <c r="DG122" s="40">
        <v>-5.1910990317649052E-3</v>
      </c>
      <c r="DH122" s="40">
        <v>0</v>
      </c>
      <c r="DI122" s="40">
        <v>-7.9681274900398406E-6</v>
      </c>
      <c r="DJ122" s="40">
        <v>-3.0134096730450504E-6</v>
      </c>
      <c r="DK122" s="40">
        <v>-1.6629169519710457E-5</v>
      </c>
      <c r="DL122" s="40">
        <v>0</v>
      </c>
      <c r="DM122" s="40">
        <v>-5.1694428489373923E-5</v>
      </c>
      <c r="DN122" s="40">
        <v>0</v>
      </c>
      <c r="DO122" s="40">
        <v>-8.8055421625599515E-5</v>
      </c>
      <c r="DP122" s="40">
        <v>-1.7693255988080563E-2</v>
      </c>
      <c r="DQ122" s="40">
        <v>-1.5173194053576207E-2</v>
      </c>
      <c r="DR122" s="40">
        <v>0</v>
      </c>
      <c r="DS122" s="40">
        <v>-6.8335491296216372E-6</v>
      </c>
      <c r="DT122" s="40">
        <v>-3.6865026827398789E-3</v>
      </c>
      <c r="DU122" s="40">
        <v>-1.799571530587955E-2</v>
      </c>
      <c r="DV122" s="40">
        <v>-3.2672620344151598E-6</v>
      </c>
      <c r="DW122" s="40">
        <v>0</v>
      </c>
      <c r="DX122" s="40">
        <v>-6.1901617695609113E-6</v>
      </c>
      <c r="DY122" s="40">
        <v>-8.9549656077407821E-5</v>
      </c>
      <c r="DZ122" s="40">
        <v>-1.1574074074074073E-5</v>
      </c>
      <c r="EA122" s="40">
        <v>-3.7889791227250334E-6</v>
      </c>
      <c r="EB122" s="40">
        <v>-1.2512347711557458E-5</v>
      </c>
      <c r="EC122" s="40">
        <v>-5.9379904143869034E-6</v>
      </c>
      <c r="ED122" s="40">
        <v>-9.9557522123893805E-6</v>
      </c>
      <c r="EE122" s="40">
        <v>0</v>
      </c>
      <c r="EF122" s="40">
        <v>-5.0570423286064609E-3</v>
      </c>
      <c r="EG122" s="40">
        <v>-3.2607180394106645E-3</v>
      </c>
    </row>
    <row r="123" spans="2:249" x14ac:dyDescent="0.15">
      <c r="AB123" s="158"/>
      <c r="AC123" s="158" t="s">
        <v>283</v>
      </c>
      <c r="AD123" s="158">
        <v>0.58062352012628249</v>
      </c>
      <c r="AE123" s="158">
        <v>0.29126760563380283</v>
      </c>
      <c r="AF123" s="158">
        <v>0.65832429501084599</v>
      </c>
      <c r="AG123" s="158">
        <v>0.66999999999999993</v>
      </c>
      <c r="AH123" s="158">
        <v>0.64047863875627375</v>
      </c>
      <c r="AI123" s="158">
        <v>0</v>
      </c>
      <c r="AJ123" s="158">
        <v>0.50059405940594059</v>
      </c>
      <c r="AK123" s="158">
        <v>0.30689023286133338</v>
      </c>
      <c r="AL123" s="158">
        <v>0</v>
      </c>
      <c r="AM123" s="158">
        <v>0</v>
      </c>
      <c r="AN123" s="158">
        <v>0</v>
      </c>
      <c r="AO123" s="158">
        <v>0.40312500000000001</v>
      </c>
      <c r="AP123" s="158">
        <v>0.42302990897269183</v>
      </c>
      <c r="AQ123" s="158">
        <v>0.43227642276422762</v>
      </c>
      <c r="AR123" s="158">
        <v>0.39869103594721672</v>
      </c>
      <c r="AS123" s="158">
        <v>0</v>
      </c>
      <c r="AT123" s="158">
        <v>0.43405511811023623</v>
      </c>
      <c r="AU123" s="158">
        <v>0.53613390928725702</v>
      </c>
      <c r="AV123" s="158">
        <v>0</v>
      </c>
      <c r="AW123" s="158">
        <v>0.37636792452830187</v>
      </c>
      <c r="AX123" s="158">
        <v>0</v>
      </c>
      <c r="AY123" s="158">
        <v>0</v>
      </c>
      <c r="AZ123" s="158">
        <v>0</v>
      </c>
      <c r="BA123" s="158">
        <v>0</v>
      </c>
      <c r="BB123" s="158">
        <v>0.52786434255399783</v>
      </c>
      <c r="BC123" s="158">
        <v>0.34128696011146081</v>
      </c>
      <c r="BD123" s="158">
        <v>0</v>
      </c>
      <c r="BE123" s="158">
        <v>0</v>
      </c>
      <c r="BF123" s="158">
        <v>0.35752970606629136</v>
      </c>
      <c r="BG123" s="158">
        <v>0.5158604173794048</v>
      </c>
      <c r="BH123" s="158">
        <v>0.40240000000000004</v>
      </c>
      <c r="BI123" s="158">
        <v>0</v>
      </c>
      <c r="BJ123" s="158">
        <v>0.46563547863710114</v>
      </c>
      <c r="BK123" s="158">
        <v>0.47666666666666663</v>
      </c>
      <c r="BL123" s="158">
        <v>0.49105022831050232</v>
      </c>
      <c r="BM123" s="158">
        <v>0</v>
      </c>
      <c r="BN123" s="158">
        <v>0.21607894103489772</v>
      </c>
      <c r="BO123" s="158">
        <v>0.40122881355932205</v>
      </c>
      <c r="BP123" s="158">
        <v>0.27323898701851457</v>
      </c>
      <c r="BQ123" s="158">
        <v>0</v>
      </c>
      <c r="BR123" s="158">
        <v>0.22193449082625288</v>
      </c>
      <c r="BS123" s="158">
        <v>0.3935208220659816</v>
      </c>
      <c r="BT123" s="158">
        <v>0.45553996257685109</v>
      </c>
      <c r="BU123" s="158">
        <v>0.44714298385666135</v>
      </c>
      <c r="BV123" s="158">
        <v>0.47992575701331064</v>
      </c>
      <c r="BW123" s="158">
        <v>0.44094306496112362</v>
      </c>
      <c r="BX123" s="158">
        <v>0</v>
      </c>
      <c r="BY123" s="158">
        <v>0.3589980916030534</v>
      </c>
      <c r="BZ123" s="158">
        <v>0.38707367336424525</v>
      </c>
      <c r="CA123" s="158">
        <v>0</v>
      </c>
      <c r="CB123" s="158">
        <v>0.38938016528925617</v>
      </c>
      <c r="CC123" s="158">
        <v>0.36517290515413753</v>
      </c>
      <c r="CD123" s="158">
        <v>0.37258064516129036</v>
      </c>
      <c r="CE123" s="158">
        <v>0.319296066252588</v>
      </c>
      <c r="CF123" s="158">
        <v>0.1707017915506597</v>
      </c>
      <c r="CG123" s="158">
        <v>0.19688028557054213</v>
      </c>
      <c r="CH123" s="158">
        <v>0.26213995818472519</v>
      </c>
      <c r="CI123" s="158">
        <v>0.35460344789528286</v>
      </c>
      <c r="CJ123" s="158">
        <v>0.36953317166118127</v>
      </c>
      <c r="CK123" s="158">
        <v>0.43367120244376572</v>
      </c>
      <c r="CL123" s="158">
        <v>0.32499149948996936</v>
      </c>
      <c r="CM123" s="158">
        <v>0.45578151190077115</v>
      </c>
      <c r="CN123" s="158">
        <v>0.44366088117489988</v>
      </c>
      <c r="CO123" s="158">
        <v>0.48719920825675112</v>
      </c>
      <c r="CP123" s="158">
        <v>0.50454761904761913</v>
      </c>
      <c r="CQ123" s="158">
        <v>0.36598400681676668</v>
      </c>
      <c r="CR123" s="158">
        <v>0.32118247448344539</v>
      </c>
      <c r="CS123" s="158">
        <v>0.50977369708011699</v>
      </c>
      <c r="CT123" s="158">
        <v>0.63115548599492688</v>
      </c>
      <c r="CU123" s="158">
        <v>0.69029006176546281</v>
      </c>
      <c r="CV123" s="158">
        <v>0.67727998749299734</v>
      </c>
      <c r="CW123" s="158">
        <v>0.71511695511087059</v>
      </c>
      <c r="CX123" s="158">
        <v>0.74328899921609604</v>
      </c>
      <c r="CY123" s="158">
        <v>0.90417087963528309</v>
      </c>
      <c r="CZ123" s="158">
        <v>0.68346850687413407</v>
      </c>
      <c r="DA123" s="158">
        <v>0.75612859271875665</v>
      </c>
      <c r="DB123" s="158">
        <v>2.0048086760793941E-3</v>
      </c>
      <c r="DC123" s="158">
        <v>0.27829767441860465</v>
      </c>
      <c r="DD123" s="158">
        <v>0</v>
      </c>
      <c r="DE123" s="158">
        <v>0.686051779935275</v>
      </c>
      <c r="DF123" s="158">
        <v>0.63972307692307695</v>
      </c>
      <c r="DG123" s="158">
        <v>0.65592491931374208</v>
      </c>
      <c r="DH123" s="158">
        <v>0.78290388029419211</v>
      </c>
      <c r="DI123" s="158">
        <v>0.53899601593625501</v>
      </c>
      <c r="DJ123" s="158">
        <v>0.43895133343378029</v>
      </c>
      <c r="DK123" s="158">
        <v>0.59645211777364759</v>
      </c>
      <c r="DL123" s="158">
        <v>0.25244031830238728</v>
      </c>
      <c r="DM123" s="158">
        <v>0.45309017805858698</v>
      </c>
      <c r="DN123" s="158">
        <v>0.7908057958243474</v>
      </c>
      <c r="DO123" s="158">
        <v>0.82165693912249083</v>
      </c>
      <c r="DP123" s="158">
        <v>0.59306547371446294</v>
      </c>
      <c r="DQ123" s="158">
        <v>0.55635517960113878</v>
      </c>
      <c r="DR123" s="158">
        <v>0.64461417734763282</v>
      </c>
      <c r="DS123" s="158">
        <v>0.63121781038699476</v>
      </c>
      <c r="DT123" s="158">
        <v>0.77086997421782444</v>
      </c>
      <c r="DU123" s="158">
        <v>0.50724232325636742</v>
      </c>
      <c r="DV123" s="158">
        <v>0.67728272707471138</v>
      </c>
      <c r="DW123" s="158">
        <v>0.29034013605442172</v>
      </c>
      <c r="DX123" s="158">
        <v>0.37209640145262463</v>
      </c>
      <c r="DY123" s="158">
        <v>0.72504116976942057</v>
      </c>
      <c r="DZ123" s="158">
        <v>0.48362268518518514</v>
      </c>
      <c r="EA123" s="158">
        <v>0.40352854995768972</v>
      </c>
      <c r="EB123" s="158">
        <v>0.68486401053671375</v>
      </c>
      <c r="EC123" s="158">
        <v>0.70202146159392631</v>
      </c>
      <c r="ED123" s="158">
        <v>0.73096294247787619</v>
      </c>
      <c r="EE123" s="158">
        <v>0</v>
      </c>
      <c r="EF123" s="158">
        <v>0.41143298859153427</v>
      </c>
      <c r="EG123" s="158">
        <v>0.56715058986978495</v>
      </c>
    </row>
    <row r="124" spans="2:249" x14ac:dyDescent="0.15">
      <c r="AB124" s="158"/>
      <c r="AC124" s="158" t="s">
        <v>1008</v>
      </c>
      <c r="AD124" s="158">
        <v>1</v>
      </c>
      <c r="AE124" s="158">
        <v>1</v>
      </c>
      <c r="AF124" s="158">
        <v>1</v>
      </c>
      <c r="AG124" s="158">
        <v>1</v>
      </c>
      <c r="AH124" s="158">
        <v>1</v>
      </c>
      <c r="AI124" s="158">
        <v>0</v>
      </c>
      <c r="AJ124" s="158">
        <v>1</v>
      </c>
      <c r="AK124" s="158">
        <v>1</v>
      </c>
      <c r="AL124" s="158">
        <v>0</v>
      </c>
      <c r="AM124" s="158">
        <v>0</v>
      </c>
      <c r="AN124" s="158">
        <v>0</v>
      </c>
      <c r="AO124" s="158">
        <v>1</v>
      </c>
      <c r="AP124" s="158">
        <v>1</v>
      </c>
      <c r="AQ124" s="158">
        <v>1</v>
      </c>
      <c r="AR124" s="158">
        <v>1</v>
      </c>
      <c r="AS124" s="158">
        <v>0</v>
      </c>
      <c r="AT124" s="158">
        <v>1</v>
      </c>
      <c r="AU124" s="158">
        <v>1</v>
      </c>
      <c r="AV124" s="158">
        <v>0</v>
      </c>
      <c r="AW124" s="158">
        <v>1</v>
      </c>
      <c r="AX124" s="158">
        <v>0</v>
      </c>
      <c r="AY124" s="158">
        <v>0</v>
      </c>
      <c r="AZ124" s="158">
        <v>0</v>
      </c>
      <c r="BA124" s="158">
        <v>0</v>
      </c>
      <c r="BB124" s="158">
        <v>1</v>
      </c>
      <c r="BC124" s="158">
        <v>1</v>
      </c>
      <c r="BD124" s="158">
        <v>0</v>
      </c>
      <c r="BE124" s="158">
        <v>0</v>
      </c>
      <c r="BF124" s="158">
        <v>1</v>
      </c>
      <c r="BG124" s="158">
        <v>1</v>
      </c>
      <c r="BH124" s="158">
        <v>1</v>
      </c>
      <c r="BI124" s="158">
        <v>0</v>
      </c>
      <c r="BJ124" s="158">
        <v>1</v>
      </c>
      <c r="BK124" s="158">
        <v>1</v>
      </c>
      <c r="BL124" s="158">
        <v>1</v>
      </c>
      <c r="BM124" s="158">
        <v>0</v>
      </c>
      <c r="BN124" s="158">
        <v>1</v>
      </c>
      <c r="BO124" s="158">
        <v>1</v>
      </c>
      <c r="BP124" s="158">
        <v>1</v>
      </c>
      <c r="BQ124" s="158">
        <v>0</v>
      </c>
      <c r="BR124" s="158">
        <v>1</v>
      </c>
      <c r="BS124" s="158">
        <v>1</v>
      </c>
      <c r="BT124" s="158">
        <v>1</v>
      </c>
      <c r="BU124" s="158">
        <v>1</v>
      </c>
      <c r="BV124" s="158">
        <v>1</v>
      </c>
      <c r="BW124" s="158">
        <v>1</v>
      </c>
      <c r="BX124" s="158">
        <v>0</v>
      </c>
      <c r="BY124" s="158">
        <v>1</v>
      </c>
      <c r="BZ124" s="158">
        <v>1</v>
      </c>
      <c r="CA124" s="158">
        <v>0</v>
      </c>
      <c r="CB124" s="158">
        <v>1</v>
      </c>
      <c r="CC124" s="158">
        <v>1</v>
      </c>
      <c r="CD124" s="158">
        <v>1</v>
      </c>
      <c r="CE124" s="158">
        <v>1</v>
      </c>
      <c r="CF124" s="158">
        <v>1</v>
      </c>
      <c r="CG124" s="158">
        <v>1</v>
      </c>
      <c r="CH124" s="158">
        <v>1</v>
      </c>
      <c r="CI124" s="158">
        <v>1</v>
      </c>
      <c r="CJ124" s="158">
        <v>1</v>
      </c>
      <c r="CK124" s="158">
        <v>1</v>
      </c>
      <c r="CL124" s="158">
        <v>1</v>
      </c>
      <c r="CM124" s="158">
        <v>1</v>
      </c>
      <c r="CN124" s="158">
        <v>1</v>
      </c>
      <c r="CO124" s="158">
        <v>1</v>
      </c>
      <c r="CP124" s="158">
        <v>1</v>
      </c>
      <c r="CQ124" s="158">
        <v>1</v>
      </c>
      <c r="CR124" s="158">
        <v>1</v>
      </c>
      <c r="CS124" s="158">
        <v>1</v>
      </c>
      <c r="CT124" s="158">
        <v>1</v>
      </c>
      <c r="CU124" s="158">
        <v>1</v>
      </c>
      <c r="CV124" s="158">
        <v>1</v>
      </c>
      <c r="CW124" s="158">
        <v>1</v>
      </c>
      <c r="CX124" s="158">
        <v>1</v>
      </c>
      <c r="CY124" s="158">
        <v>1</v>
      </c>
      <c r="CZ124" s="158">
        <v>1</v>
      </c>
      <c r="DA124" s="158">
        <v>1</v>
      </c>
      <c r="DB124" s="158">
        <v>1</v>
      </c>
      <c r="DC124" s="158">
        <v>1</v>
      </c>
      <c r="DD124" s="158">
        <v>0</v>
      </c>
      <c r="DE124" s="158">
        <v>1</v>
      </c>
      <c r="DF124" s="158">
        <v>1</v>
      </c>
      <c r="DG124" s="158">
        <v>1</v>
      </c>
      <c r="DH124" s="158">
        <v>1</v>
      </c>
      <c r="DI124" s="158">
        <v>1</v>
      </c>
      <c r="DJ124" s="158">
        <v>1</v>
      </c>
      <c r="DK124" s="158">
        <v>1</v>
      </c>
      <c r="DL124" s="158">
        <v>1</v>
      </c>
      <c r="DM124" s="158">
        <v>1</v>
      </c>
      <c r="DN124" s="158">
        <v>1</v>
      </c>
      <c r="DO124" s="158">
        <v>1</v>
      </c>
      <c r="DP124" s="158">
        <v>1</v>
      </c>
      <c r="DQ124" s="158">
        <v>1</v>
      </c>
      <c r="DR124" s="158">
        <v>1</v>
      </c>
      <c r="DS124" s="158">
        <v>1</v>
      </c>
      <c r="DT124" s="158">
        <v>1</v>
      </c>
      <c r="DU124" s="158">
        <v>1</v>
      </c>
      <c r="DV124" s="158">
        <v>1</v>
      </c>
      <c r="DW124" s="158">
        <v>1</v>
      </c>
      <c r="DX124" s="158">
        <v>1</v>
      </c>
      <c r="DY124" s="158">
        <v>1</v>
      </c>
      <c r="DZ124" s="158">
        <v>1</v>
      </c>
      <c r="EA124" s="158">
        <v>1</v>
      </c>
      <c r="EB124" s="158">
        <v>1</v>
      </c>
      <c r="EC124" s="158">
        <v>1</v>
      </c>
      <c r="ED124" s="158">
        <v>1</v>
      </c>
      <c r="EE124" s="158">
        <v>1</v>
      </c>
      <c r="EF124" s="158">
        <v>1</v>
      </c>
      <c r="EG124" s="158">
        <v>1</v>
      </c>
    </row>
  </sheetData>
  <mergeCells count="15">
    <mergeCell ref="B6:B7"/>
    <mergeCell ref="C6:C7"/>
    <mergeCell ref="G6:G7"/>
    <mergeCell ref="H6:H7"/>
    <mergeCell ref="I6:I7"/>
    <mergeCell ref="F6:F7"/>
    <mergeCell ref="D6:D7"/>
    <mergeCell ref="E6:E7"/>
    <mergeCell ref="EJ6:EJ7"/>
    <mergeCell ref="J6:J7"/>
    <mergeCell ref="K6:K7"/>
    <mergeCell ref="L6:L7"/>
    <mergeCell ref="EI6:EI7"/>
    <mergeCell ref="AB6:AB7"/>
    <mergeCell ref="AC6:AC7"/>
  </mergeCells>
  <phoneticPr fontId="1"/>
  <pageMargins left="0.7" right="0.7" top="0.75" bottom="0.75" header="0.3" footer="0.3"/>
  <pageSetup paperSize="9" orientation="portrait" horizontalDpi="0" verticalDpi="0" r:id="rId1"/>
  <drawing r:id="rId2"/>
  <legacyDrawing r:id="rId3"/>
  <oleObjects>
    <mc:AlternateContent xmlns:mc="http://schemas.openxmlformats.org/markup-compatibility/2006">
      <mc:Choice Requires="x14">
        <oleObject progId="Equation.3" shapeId="6146" r:id="rId4">
          <objectPr defaultSize="0" autoPict="0" r:id="rId5">
            <anchor moveWithCells="1" sizeWithCells="1">
              <from>
                <xdr:col>139</xdr:col>
                <xdr:colOff>295275</xdr:colOff>
                <xdr:row>6</xdr:row>
                <xdr:rowOff>142875</xdr:rowOff>
              </from>
              <to>
                <xdr:col>139</xdr:col>
                <xdr:colOff>1695450</xdr:colOff>
                <xdr:row>6</xdr:row>
                <xdr:rowOff>504825</xdr:rowOff>
              </to>
            </anchor>
          </objectPr>
        </oleObject>
      </mc:Choice>
      <mc:Fallback>
        <oleObject progId="Equation.3" shapeId="6146" r:id="rId4"/>
      </mc:Fallback>
    </mc:AlternateContent>
  </oleObjec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5:O225"/>
  <sheetViews>
    <sheetView showGridLines="0" workbookViewId="0"/>
  </sheetViews>
  <sheetFormatPr defaultColWidth="8.75" defaultRowHeight="18.75" x14ac:dyDescent="0.15"/>
  <cols>
    <col min="1" max="1" width="1.625" style="2" customWidth="1"/>
    <col min="2" max="3" width="4.625" style="2" customWidth="1"/>
    <col min="4" max="7" width="12.625" style="2" customWidth="1"/>
    <col min="8" max="8" width="14.625" style="2" customWidth="1"/>
    <col min="9" max="9" width="24.625" style="2" customWidth="1"/>
    <col min="10" max="10" width="3.625" style="2" customWidth="1"/>
    <col min="11" max="11" width="4.625" style="2" customWidth="1"/>
    <col min="12" max="12" width="15.625" style="2" customWidth="1"/>
    <col min="13" max="13" width="20.625" style="2" customWidth="1"/>
    <col min="14" max="14" width="6.625" style="2" customWidth="1"/>
    <col min="15" max="15" width="16.375" style="2" customWidth="1"/>
    <col min="16" max="16384" width="8.75" style="2"/>
  </cols>
  <sheetData>
    <row r="5" spans="2:15" ht="19.5" x14ac:dyDescent="0.15">
      <c r="B5" s="1" t="s">
        <v>0</v>
      </c>
      <c r="I5" s="1" t="s">
        <v>941</v>
      </c>
    </row>
    <row r="6" spans="2:15" ht="19.5" thickBot="1" x14ac:dyDescent="0.2"/>
    <row r="7" spans="2:15" ht="18.600000000000001" customHeight="1" thickTop="1" x14ac:dyDescent="0.15">
      <c r="B7" s="591" t="s">
        <v>1</v>
      </c>
      <c r="C7" s="592"/>
      <c r="D7" s="593"/>
      <c r="E7" s="591"/>
      <c r="F7" s="592"/>
      <c r="G7" s="592"/>
      <c r="H7" s="593"/>
      <c r="I7" s="2" t="s">
        <v>1049</v>
      </c>
    </row>
    <row r="8" spans="2:15" ht="18.600000000000001" customHeight="1" x14ac:dyDescent="0.15">
      <c r="B8" s="594"/>
      <c r="C8" s="472"/>
      <c r="D8" s="595"/>
      <c r="E8" s="594"/>
      <c r="F8" s="472"/>
      <c r="G8" s="472"/>
      <c r="H8" s="595"/>
      <c r="I8" s="2" t="s">
        <v>509</v>
      </c>
    </row>
    <row r="9" spans="2:15" ht="18.600000000000001" customHeight="1" thickBot="1" x14ac:dyDescent="0.2">
      <c r="B9" s="596"/>
      <c r="C9" s="597"/>
      <c r="D9" s="598"/>
      <c r="E9" s="596"/>
      <c r="F9" s="597"/>
      <c r="G9" s="597"/>
      <c r="H9" s="598"/>
      <c r="I9" s="2" t="s">
        <v>510</v>
      </c>
    </row>
    <row r="10" spans="2:15" ht="18.600000000000001" customHeight="1" thickTop="1" x14ac:dyDescent="0.15">
      <c r="B10" s="591" t="s">
        <v>11</v>
      </c>
      <c r="C10" s="592"/>
      <c r="D10" s="593"/>
      <c r="E10" s="599"/>
      <c r="F10" s="600"/>
      <c r="G10" s="600"/>
      <c r="H10" s="601"/>
      <c r="I10" s="2" t="s">
        <v>511</v>
      </c>
    </row>
    <row r="11" spans="2:15" ht="18.600000000000001" customHeight="1" x14ac:dyDescent="0.15">
      <c r="B11" s="594"/>
      <c r="C11" s="472"/>
      <c r="D11" s="595"/>
      <c r="E11" s="602"/>
      <c r="F11" s="603"/>
      <c r="G11" s="603"/>
      <c r="H11" s="604"/>
    </row>
    <row r="12" spans="2:15" ht="18.600000000000001" customHeight="1" x14ac:dyDescent="0.15">
      <c r="B12" s="594"/>
      <c r="C12" s="472"/>
      <c r="D12" s="595"/>
      <c r="E12" s="602"/>
      <c r="F12" s="603"/>
      <c r="G12" s="603"/>
      <c r="H12" s="604"/>
    </row>
    <row r="13" spans="2:15" ht="20.100000000000001" customHeight="1" x14ac:dyDescent="0.15">
      <c r="B13" s="594"/>
      <c r="C13" s="472"/>
      <c r="D13" s="595"/>
      <c r="E13" s="602"/>
      <c r="F13" s="603"/>
      <c r="G13" s="603"/>
      <c r="H13" s="604"/>
      <c r="I13" s="1" t="s">
        <v>857</v>
      </c>
    </row>
    <row r="14" spans="2:15" ht="18.600000000000001" customHeight="1" thickBot="1" x14ac:dyDescent="0.2">
      <c r="B14" s="594"/>
      <c r="C14" s="472"/>
      <c r="D14" s="595"/>
      <c r="E14" s="602"/>
      <c r="F14" s="603"/>
      <c r="G14" s="603"/>
      <c r="H14" s="604"/>
    </row>
    <row r="15" spans="2:15" ht="18.600000000000001" customHeight="1" thickTop="1" x14ac:dyDescent="0.15">
      <c r="B15" s="594"/>
      <c r="C15" s="472"/>
      <c r="D15" s="595"/>
      <c r="E15" s="602"/>
      <c r="F15" s="603"/>
      <c r="G15" s="603"/>
      <c r="H15" s="604"/>
      <c r="L15" s="438" t="str">
        <f>"円"</f>
        <v>円</v>
      </c>
      <c r="M15" s="3"/>
      <c r="N15" s="4"/>
      <c r="O15" s="4"/>
    </row>
    <row r="16" spans="2:15" ht="18.600000000000001" customHeight="1" thickBot="1" x14ac:dyDescent="0.2">
      <c r="B16" s="596"/>
      <c r="C16" s="597"/>
      <c r="D16" s="598"/>
      <c r="E16" s="605"/>
      <c r="F16" s="606"/>
      <c r="G16" s="606"/>
      <c r="H16" s="607"/>
      <c r="L16" s="439"/>
      <c r="M16" s="3"/>
      <c r="N16" s="4"/>
      <c r="O16" s="4"/>
    </row>
    <row r="17" spans="2:15" ht="19.5" thickTop="1" x14ac:dyDescent="0.15"/>
    <row r="20" spans="2:15" ht="14.1" customHeight="1" x14ac:dyDescent="0.15">
      <c r="O20" s="5"/>
    </row>
    <row r="21" spans="2:15" ht="14.1" customHeight="1" x14ac:dyDescent="0.15">
      <c r="K21" s="6"/>
      <c r="L21" s="6"/>
      <c r="M21" s="6"/>
      <c r="N21" s="6"/>
      <c r="O21" s="6"/>
    </row>
    <row r="22" spans="2:15" ht="19.5" x14ac:dyDescent="0.15">
      <c r="B22" s="7" t="s">
        <v>851</v>
      </c>
      <c r="K22" s="6"/>
      <c r="L22" s="6"/>
      <c r="M22" s="6"/>
      <c r="N22" s="6"/>
      <c r="O22" s="6"/>
    </row>
    <row r="23" spans="2:15" x14ac:dyDescent="0.15">
      <c r="K23" s="8"/>
      <c r="L23" s="6"/>
      <c r="M23" s="6"/>
      <c r="N23" s="6"/>
      <c r="O23" s="9"/>
    </row>
    <row r="24" spans="2:15" x14ac:dyDescent="0.15">
      <c r="D24" s="10" t="s">
        <v>9</v>
      </c>
      <c r="K24" s="8"/>
      <c r="L24" s="6"/>
      <c r="M24" s="6"/>
      <c r="N24" s="6"/>
      <c r="O24" s="9"/>
    </row>
    <row r="25" spans="2:15" ht="19.5" thickBot="1" x14ac:dyDescent="0.2">
      <c r="B25" s="431"/>
      <c r="C25" s="433"/>
      <c r="D25" s="11" t="s">
        <v>394</v>
      </c>
      <c r="K25" s="8"/>
      <c r="L25" s="6"/>
      <c r="M25" s="6"/>
      <c r="N25" s="6"/>
      <c r="O25" s="9"/>
    </row>
    <row r="26" spans="2:15" ht="20.25" thickTop="1" thickBot="1" x14ac:dyDescent="0.2">
      <c r="B26" s="12" t="s">
        <v>392</v>
      </c>
      <c r="C26" s="13"/>
      <c r="D26" s="14">
        <v>1</v>
      </c>
      <c r="K26" s="8"/>
      <c r="L26" s="6"/>
      <c r="M26" s="6"/>
      <c r="N26" s="6"/>
      <c r="O26" s="9"/>
    </row>
    <row r="27" spans="2:15" x14ac:dyDescent="0.15">
      <c r="B27" s="12" t="s">
        <v>393</v>
      </c>
      <c r="C27" s="13"/>
      <c r="D27" s="14"/>
      <c r="K27" s="8"/>
      <c r="L27" s="6"/>
      <c r="M27" s="6"/>
      <c r="N27" s="6"/>
      <c r="O27" s="9"/>
    </row>
    <row r="28" spans="2:15" x14ac:dyDescent="0.15">
      <c r="K28" s="8"/>
      <c r="L28" s="6"/>
      <c r="M28" s="6"/>
      <c r="N28" s="6"/>
      <c r="O28" s="9"/>
    </row>
    <row r="29" spans="2:15" x14ac:dyDescent="0.15">
      <c r="K29" s="8"/>
      <c r="L29" s="6"/>
      <c r="M29" s="6"/>
      <c r="N29" s="6"/>
      <c r="O29" s="9"/>
    </row>
    <row r="30" spans="2:15" x14ac:dyDescent="0.15">
      <c r="K30" s="8"/>
      <c r="L30" s="6"/>
      <c r="M30" s="6"/>
      <c r="N30" s="6"/>
      <c r="O30" s="9"/>
    </row>
    <row r="31" spans="2:15" x14ac:dyDescent="0.15">
      <c r="K31" s="8"/>
      <c r="L31" s="6"/>
      <c r="M31" s="6"/>
      <c r="N31" s="6"/>
      <c r="O31" s="9"/>
    </row>
    <row r="32" spans="2:15" x14ac:dyDescent="0.15">
      <c r="K32" s="8"/>
      <c r="L32" s="6"/>
      <c r="M32" s="6"/>
      <c r="N32" s="6"/>
      <c r="O32" s="9"/>
    </row>
    <row r="33" spans="2:15" ht="19.5" x14ac:dyDescent="0.15">
      <c r="B33" s="7" t="s">
        <v>851</v>
      </c>
      <c r="K33" s="8"/>
      <c r="L33" s="6"/>
      <c r="M33" s="6"/>
      <c r="N33" s="6"/>
      <c r="O33" s="9"/>
    </row>
    <row r="34" spans="2:15" x14ac:dyDescent="0.15">
      <c r="K34" s="8"/>
      <c r="L34" s="6"/>
      <c r="M34" s="6"/>
      <c r="N34" s="6"/>
      <c r="O34" s="9"/>
    </row>
    <row r="35" spans="2:15" x14ac:dyDescent="0.15">
      <c r="D35" s="10" t="s">
        <v>9</v>
      </c>
      <c r="K35" s="8"/>
      <c r="L35" s="6"/>
      <c r="M35" s="6"/>
      <c r="N35" s="6"/>
      <c r="O35" s="9"/>
    </row>
    <row r="36" spans="2:15" ht="19.5" thickBot="1" x14ac:dyDescent="0.2">
      <c r="B36" s="431"/>
      <c r="C36" s="433"/>
      <c r="D36" s="11" t="s">
        <v>394</v>
      </c>
      <c r="K36" s="8"/>
      <c r="L36" s="6"/>
      <c r="M36" s="6"/>
      <c r="N36" s="6"/>
      <c r="O36" s="9"/>
    </row>
    <row r="37" spans="2:15" ht="20.25" thickTop="1" thickBot="1" x14ac:dyDescent="0.2">
      <c r="B37" s="12" t="s">
        <v>392</v>
      </c>
      <c r="C37" s="15"/>
      <c r="D37" s="14"/>
      <c r="K37" s="8"/>
      <c r="L37" s="6"/>
      <c r="M37" s="6"/>
      <c r="N37" s="6"/>
      <c r="O37" s="9"/>
    </row>
    <row r="38" spans="2:15" x14ac:dyDescent="0.15">
      <c r="B38" s="12" t="s">
        <v>393</v>
      </c>
      <c r="C38" s="15"/>
      <c r="D38" s="14">
        <v>1</v>
      </c>
      <c r="K38" s="8"/>
      <c r="L38" s="6"/>
      <c r="M38" s="6"/>
      <c r="N38" s="6"/>
      <c r="O38" s="9"/>
    </row>
    <row r="39" spans="2:15" x14ac:dyDescent="0.15">
      <c r="K39" s="8"/>
      <c r="L39" s="6"/>
      <c r="M39" s="6"/>
      <c r="N39" s="6"/>
      <c r="O39" s="9"/>
    </row>
    <row r="40" spans="2:15" x14ac:dyDescent="0.15">
      <c r="K40" s="8"/>
      <c r="L40" s="6"/>
      <c r="M40" s="6"/>
      <c r="N40" s="6"/>
      <c r="O40" s="9"/>
    </row>
    <row r="41" spans="2:15" x14ac:dyDescent="0.15">
      <c r="K41" s="8"/>
      <c r="L41" s="6"/>
      <c r="M41" s="6"/>
      <c r="N41" s="6"/>
      <c r="O41" s="9"/>
    </row>
    <row r="42" spans="2:15" x14ac:dyDescent="0.15">
      <c r="K42" s="8"/>
      <c r="L42" s="6"/>
      <c r="M42" s="6"/>
      <c r="N42" s="6"/>
      <c r="O42" s="9"/>
    </row>
    <row r="43" spans="2:15" x14ac:dyDescent="0.15">
      <c r="K43" s="8"/>
      <c r="L43" s="6"/>
      <c r="M43" s="6"/>
      <c r="N43" s="6"/>
      <c r="O43" s="9"/>
    </row>
    <row r="44" spans="2:15" ht="19.5" x14ac:dyDescent="0.15">
      <c r="B44" s="7" t="s">
        <v>852</v>
      </c>
      <c r="K44" s="8"/>
      <c r="L44" s="6"/>
      <c r="M44" s="6"/>
      <c r="N44" s="6"/>
      <c r="O44" s="9"/>
    </row>
    <row r="45" spans="2:15" x14ac:dyDescent="0.15">
      <c r="K45" s="8"/>
      <c r="L45" s="6"/>
      <c r="M45" s="6"/>
      <c r="N45" s="6"/>
      <c r="O45" s="9"/>
    </row>
    <row r="46" spans="2:15" x14ac:dyDescent="0.15">
      <c r="D46" s="10" t="s">
        <v>9</v>
      </c>
      <c r="E46" s="10" t="s">
        <v>488</v>
      </c>
      <c r="K46" s="8"/>
      <c r="L46" s="6"/>
      <c r="M46" s="6"/>
      <c r="N46" s="6"/>
      <c r="O46" s="9"/>
    </row>
    <row r="47" spans="2:15" ht="19.5" thickBot="1" x14ac:dyDescent="0.2">
      <c r="B47" s="431"/>
      <c r="C47" s="433"/>
      <c r="D47" s="11" t="s">
        <v>394</v>
      </c>
      <c r="E47" s="11" t="s">
        <v>395</v>
      </c>
      <c r="K47" s="8"/>
      <c r="L47" s="6"/>
      <c r="M47" s="6"/>
      <c r="N47" s="6"/>
      <c r="O47" s="9"/>
    </row>
    <row r="48" spans="2:15" ht="20.25" thickTop="1" thickBot="1" x14ac:dyDescent="0.2">
      <c r="B48" s="12" t="s">
        <v>392</v>
      </c>
      <c r="C48" s="13"/>
      <c r="D48" s="14">
        <v>1</v>
      </c>
      <c r="E48" s="14">
        <v>1</v>
      </c>
      <c r="K48" s="8"/>
      <c r="L48" s="6"/>
      <c r="M48" s="6"/>
      <c r="N48" s="6"/>
      <c r="O48" s="9"/>
    </row>
    <row r="49" spans="2:15" x14ac:dyDescent="0.15">
      <c r="B49" s="12" t="s">
        <v>393</v>
      </c>
      <c r="C49" s="13"/>
      <c r="D49" s="14"/>
      <c r="E49" s="16"/>
      <c r="K49" s="8"/>
      <c r="L49" s="6"/>
      <c r="M49" s="6"/>
      <c r="N49" s="6"/>
      <c r="O49" s="9"/>
    </row>
    <row r="50" spans="2:15" x14ac:dyDescent="0.15">
      <c r="B50" s="6"/>
      <c r="C50" s="6"/>
      <c r="D50" s="17"/>
      <c r="E50" s="17"/>
      <c r="K50" s="8"/>
      <c r="L50" s="6"/>
      <c r="M50" s="6"/>
      <c r="N50" s="6"/>
      <c r="O50" s="9"/>
    </row>
    <row r="51" spans="2:15" x14ac:dyDescent="0.15">
      <c r="K51" s="8"/>
      <c r="L51" s="6"/>
      <c r="M51" s="6"/>
      <c r="N51" s="6"/>
      <c r="O51" s="9"/>
    </row>
    <row r="52" spans="2:15" x14ac:dyDescent="0.15">
      <c r="E52" s="10" t="str">
        <f>"（単位："&amp;$L$15&amp;")"</f>
        <v>（単位：円)</v>
      </c>
      <c r="K52" s="8"/>
      <c r="L52" s="6"/>
      <c r="M52" s="6"/>
      <c r="N52" s="6"/>
      <c r="O52" s="9"/>
    </row>
    <row r="53" spans="2:15" x14ac:dyDescent="0.15">
      <c r="B53" s="431"/>
      <c r="C53" s="433"/>
      <c r="D53" s="431" t="s">
        <v>396</v>
      </c>
      <c r="E53" s="433"/>
      <c r="K53" s="8"/>
      <c r="L53" s="6"/>
      <c r="M53" s="6"/>
      <c r="N53" s="6"/>
      <c r="O53" s="9"/>
    </row>
    <row r="54" spans="2:15" x14ac:dyDescent="0.15">
      <c r="B54" s="18" t="s">
        <v>392</v>
      </c>
      <c r="C54" s="18"/>
      <c r="D54" s="554">
        <f>D48*E48</f>
        <v>1</v>
      </c>
      <c r="E54" s="555"/>
      <c r="K54" s="8"/>
      <c r="L54" s="6"/>
      <c r="M54" s="6"/>
      <c r="N54" s="6"/>
      <c r="O54" s="9"/>
    </row>
    <row r="55" spans="2:15" x14ac:dyDescent="0.15">
      <c r="B55" s="18" t="s">
        <v>393</v>
      </c>
      <c r="C55" s="18"/>
      <c r="D55" s="554">
        <f>D49*E49</f>
        <v>0</v>
      </c>
      <c r="E55" s="555"/>
      <c r="K55" s="8"/>
      <c r="L55" s="6"/>
      <c r="M55" s="6"/>
      <c r="N55" s="6"/>
      <c r="O55" s="9"/>
    </row>
    <row r="56" spans="2:15" x14ac:dyDescent="0.15">
      <c r="K56" s="8"/>
      <c r="L56" s="6"/>
      <c r="M56" s="6"/>
      <c r="N56" s="6"/>
      <c r="O56" s="9"/>
    </row>
    <row r="57" spans="2:15" x14ac:dyDescent="0.15">
      <c r="K57" s="8"/>
      <c r="L57" s="6"/>
      <c r="M57" s="6"/>
      <c r="N57" s="6"/>
      <c r="O57" s="9"/>
    </row>
    <row r="58" spans="2:15" x14ac:dyDescent="0.15">
      <c r="K58" s="8"/>
      <c r="L58" s="6"/>
      <c r="M58" s="6"/>
      <c r="N58" s="6"/>
      <c r="O58" s="9"/>
    </row>
    <row r="59" spans="2:15" x14ac:dyDescent="0.15">
      <c r="K59" s="8"/>
      <c r="L59" s="6"/>
      <c r="M59" s="6"/>
      <c r="N59" s="6"/>
      <c r="O59" s="9"/>
    </row>
    <row r="60" spans="2:15" x14ac:dyDescent="0.15">
      <c r="K60" s="8"/>
      <c r="L60" s="6"/>
      <c r="M60" s="6"/>
      <c r="N60" s="6"/>
      <c r="O60" s="9"/>
    </row>
    <row r="61" spans="2:15" ht="19.5" x14ac:dyDescent="0.15">
      <c r="B61" s="7" t="s">
        <v>852</v>
      </c>
      <c r="K61" s="8"/>
      <c r="L61" s="6"/>
      <c r="M61" s="6"/>
      <c r="N61" s="6"/>
      <c r="O61" s="9"/>
    </row>
    <row r="62" spans="2:15" x14ac:dyDescent="0.15">
      <c r="K62" s="8"/>
      <c r="L62" s="6"/>
      <c r="M62" s="6"/>
      <c r="N62" s="6"/>
      <c r="O62" s="9"/>
    </row>
    <row r="63" spans="2:15" x14ac:dyDescent="0.15">
      <c r="D63" s="10" t="s">
        <v>9</v>
      </c>
      <c r="E63" s="10" t="s">
        <v>488</v>
      </c>
      <c r="K63" s="8"/>
      <c r="L63" s="6"/>
      <c r="M63" s="6"/>
      <c r="N63" s="6"/>
      <c r="O63" s="9"/>
    </row>
    <row r="64" spans="2:15" x14ac:dyDescent="0.15">
      <c r="B64" s="12"/>
      <c r="C64" s="19"/>
      <c r="D64" s="11" t="s">
        <v>394</v>
      </c>
      <c r="E64" s="11" t="s">
        <v>395</v>
      </c>
      <c r="K64" s="8"/>
      <c r="L64" s="6"/>
      <c r="M64" s="6"/>
      <c r="N64" s="6"/>
      <c r="O64" s="9"/>
    </row>
    <row r="65" spans="2:15" x14ac:dyDescent="0.15">
      <c r="B65" s="12" t="s">
        <v>392</v>
      </c>
      <c r="C65" s="15"/>
      <c r="D65" s="14"/>
      <c r="E65" s="14"/>
      <c r="K65" s="8"/>
      <c r="L65" s="6"/>
      <c r="M65" s="6"/>
      <c r="N65" s="6"/>
      <c r="O65" s="9"/>
    </row>
    <row r="66" spans="2:15" x14ac:dyDescent="0.15">
      <c r="B66" s="12" t="s">
        <v>393</v>
      </c>
      <c r="C66" s="15"/>
      <c r="D66" s="14">
        <v>1</v>
      </c>
      <c r="E66" s="16">
        <v>1</v>
      </c>
      <c r="K66" s="8"/>
      <c r="L66" s="6"/>
      <c r="M66" s="6"/>
      <c r="N66" s="6"/>
      <c r="O66" s="9"/>
    </row>
    <row r="67" spans="2:15" x14ac:dyDescent="0.15">
      <c r="B67" s="6"/>
      <c r="C67" s="6"/>
      <c r="D67" s="17"/>
      <c r="E67" s="17"/>
      <c r="K67" s="8"/>
      <c r="L67" s="6"/>
      <c r="M67" s="6"/>
      <c r="N67" s="6"/>
      <c r="O67" s="9"/>
    </row>
    <row r="68" spans="2:15" x14ac:dyDescent="0.15">
      <c r="K68" s="8"/>
      <c r="L68" s="6"/>
      <c r="M68" s="6"/>
      <c r="N68" s="6"/>
      <c r="O68" s="9"/>
    </row>
    <row r="69" spans="2:15" x14ac:dyDescent="0.15">
      <c r="E69" s="10" t="str">
        <f>"（単位："&amp;$L$15&amp;")"</f>
        <v>（単位：円)</v>
      </c>
      <c r="K69" s="8"/>
      <c r="L69" s="6"/>
      <c r="M69" s="6"/>
      <c r="N69" s="6"/>
      <c r="O69" s="9"/>
    </row>
    <row r="70" spans="2:15" x14ac:dyDescent="0.15">
      <c r="B70" s="12"/>
      <c r="C70" s="19"/>
      <c r="D70" s="431" t="s">
        <v>396</v>
      </c>
      <c r="E70" s="433"/>
      <c r="K70" s="8"/>
      <c r="L70" s="6"/>
      <c r="M70" s="6"/>
      <c r="N70" s="6"/>
      <c r="O70" s="9"/>
    </row>
    <row r="71" spans="2:15" x14ac:dyDescent="0.15">
      <c r="B71" s="12" t="s">
        <v>392</v>
      </c>
      <c r="C71" s="19"/>
      <c r="D71" s="554">
        <f>D65*E65</f>
        <v>0</v>
      </c>
      <c r="E71" s="555"/>
      <c r="K71" s="8"/>
      <c r="L71" s="6"/>
      <c r="M71" s="6"/>
      <c r="N71" s="6"/>
      <c r="O71" s="9"/>
    </row>
    <row r="72" spans="2:15" x14ac:dyDescent="0.15">
      <c r="B72" s="12" t="s">
        <v>393</v>
      </c>
      <c r="C72" s="19"/>
      <c r="D72" s="554">
        <f>D66*E66</f>
        <v>1</v>
      </c>
      <c r="E72" s="555"/>
      <c r="K72" s="8"/>
      <c r="L72" s="6"/>
      <c r="M72" s="6"/>
      <c r="N72" s="6"/>
      <c r="O72" s="9"/>
    </row>
    <row r="73" spans="2:15" x14ac:dyDescent="0.15">
      <c r="K73" s="8"/>
      <c r="L73" s="6"/>
      <c r="M73" s="6"/>
      <c r="N73" s="6"/>
      <c r="O73" s="9"/>
    </row>
    <row r="74" spans="2:15" x14ac:dyDescent="0.15">
      <c r="K74" s="8"/>
      <c r="L74" s="6"/>
      <c r="M74" s="6"/>
      <c r="N74" s="6"/>
      <c r="O74" s="9"/>
    </row>
    <row r="75" spans="2:15" x14ac:dyDescent="0.15">
      <c r="K75" s="8"/>
      <c r="L75" s="6"/>
      <c r="M75" s="6"/>
      <c r="N75" s="6"/>
      <c r="O75" s="9"/>
    </row>
    <row r="76" spans="2:15" x14ac:dyDescent="0.15">
      <c r="K76" s="8"/>
      <c r="L76" s="6"/>
      <c r="M76" s="6"/>
      <c r="N76" s="6"/>
      <c r="O76" s="9"/>
    </row>
    <row r="77" spans="2:15" x14ac:dyDescent="0.15">
      <c r="K77" s="8"/>
      <c r="L77" s="6"/>
      <c r="M77" s="6"/>
      <c r="N77" s="6"/>
      <c r="O77" s="9"/>
    </row>
    <row r="78" spans="2:15" ht="19.5" x14ac:dyDescent="0.15">
      <c r="B78" s="7" t="s">
        <v>853</v>
      </c>
      <c r="K78" s="8"/>
      <c r="L78" s="6"/>
      <c r="M78" s="6"/>
      <c r="N78" s="6"/>
      <c r="O78" s="9"/>
    </row>
    <row r="79" spans="2:15" x14ac:dyDescent="0.15">
      <c r="K79" s="8"/>
      <c r="L79" s="6"/>
      <c r="M79" s="6"/>
      <c r="N79" s="6"/>
      <c r="O79" s="9"/>
    </row>
    <row r="80" spans="2:15" x14ac:dyDescent="0.15">
      <c r="D80" s="10" t="s">
        <v>9</v>
      </c>
      <c r="I80" s="10" t="s">
        <v>488</v>
      </c>
      <c r="K80" s="8"/>
      <c r="L80" s="6"/>
      <c r="M80" s="6"/>
      <c r="N80" s="6"/>
      <c r="O80" s="9"/>
    </row>
    <row r="81" spans="2:15" x14ac:dyDescent="0.15">
      <c r="B81" s="12"/>
      <c r="C81" s="19"/>
      <c r="D81" s="11" t="s">
        <v>394</v>
      </c>
      <c r="E81" s="11" t="s">
        <v>397</v>
      </c>
      <c r="F81" s="11" t="s">
        <v>399</v>
      </c>
      <c r="G81" s="20" t="s">
        <v>398</v>
      </c>
      <c r="H81" s="11" t="s">
        <v>400</v>
      </c>
      <c r="I81" s="11" t="s">
        <v>476</v>
      </c>
      <c r="K81" s="8"/>
      <c r="L81" s="6"/>
      <c r="M81" s="6"/>
      <c r="N81" s="6"/>
      <c r="O81" s="9"/>
    </row>
    <row r="82" spans="2:15" x14ac:dyDescent="0.15">
      <c r="B82" s="12" t="s">
        <v>392</v>
      </c>
      <c r="C82" s="13"/>
      <c r="D82" s="14">
        <v>1</v>
      </c>
      <c r="E82" s="14">
        <v>1</v>
      </c>
      <c r="F82" s="14"/>
      <c r="G82" s="21"/>
      <c r="H82" s="21"/>
      <c r="I82" s="21"/>
      <c r="K82" s="8"/>
      <c r="L82" s="6"/>
      <c r="M82" s="6"/>
      <c r="N82" s="6"/>
      <c r="O82" s="9"/>
    </row>
    <row r="83" spans="2:15" x14ac:dyDescent="0.15">
      <c r="B83" s="12" t="s">
        <v>393</v>
      </c>
      <c r="C83" s="13"/>
      <c r="D83" s="14"/>
      <c r="E83" s="14"/>
      <c r="F83" s="22"/>
      <c r="G83" s="21"/>
      <c r="H83" s="21"/>
      <c r="I83" s="21"/>
      <c r="K83" s="8"/>
      <c r="L83" s="6"/>
      <c r="M83" s="6"/>
      <c r="N83" s="6"/>
      <c r="O83" s="9"/>
    </row>
    <row r="84" spans="2:15" x14ac:dyDescent="0.15">
      <c r="K84" s="8"/>
      <c r="L84" s="6"/>
      <c r="M84" s="6"/>
      <c r="N84" s="6"/>
      <c r="O84" s="9"/>
    </row>
    <row r="85" spans="2:15" x14ac:dyDescent="0.15">
      <c r="K85" s="8"/>
      <c r="L85" s="6"/>
      <c r="M85" s="6"/>
      <c r="N85" s="6"/>
      <c r="O85" s="9"/>
    </row>
    <row r="86" spans="2:15" x14ac:dyDescent="0.15">
      <c r="I86" s="10" t="str">
        <f>$E$52</f>
        <v>（単位：円)</v>
      </c>
      <c r="K86" s="8"/>
      <c r="L86" s="6"/>
      <c r="M86" s="6"/>
      <c r="N86" s="6"/>
      <c r="O86" s="9"/>
    </row>
    <row r="87" spans="2:15" x14ac:dyDescent="0.15">
      <c r="B87" s="431"/>
      <c r="C87" s="432"/>
      <c r="D87" s="433"/>
      <c r="E87" s="23" t="s">
        <v>397</v>
      </c>
      <c r="F87" s="23" t="s">
        <v>399</v>
      </c>
      <c r="G87" s="24" t="s">
        <v>398</v>
      </c>
      <c r="H87" s="23" t="s">
        <v>400</v>
      </c>
      <c r="I87" s="23" t="s">
        <v>476</v>
      </c>
      <c r="K87" s="8"/>
      <c r="L87" s="6"/>
      <c r="M87" s="6"/>
      <c r="N87" s="6"/>
      <c r="O87" s="9"/>
    </row>
    <row r="88" spans="2:15" x14ac:dyDescent="0.15">
      <c r="B88" s="434" t="s">
        <v>392</v>
      </c>
      <c r="C88" s="434"/>
      <c r="D88" s="434"/>
      <c r="E88" s="25">
        <f t="shared" ref="E88:I89" si="0">$D82*E82</f>
        <v>1</v>
      </c>
      <c r="F88" s="25">
        <f t="shared" si="0"/>
        <v>0</v>
      </c>
      <c r="G88" s="25">
        <f t="shared" si="0"/>
        <v>0</v>
      </c>
      <c r="H88" s="25">
        <f t="shared" si="0"/>
        <v>0</v>
      </c>
      <c r="I88" s="25">
        <f t="shared" si="0"/>
        <v>0</v>
      </c>
      <c r="K88" s="8"/>
      <c r="L88" s="6"/>
      <c r="M88" s="6"/>
      <c r="N88" s="6"/>
      <c r="O88" s="9"/>
    </row>
    <row r="89" spans="2:15" x14ac:dyDescent="0.15">
      <c r="B89" s="434" t="s">
        <v>393</v>
      </c>
      <c r="C89" s="434"/>
      <c r="D89" s="434"/>
      <c r="E89" s="25">
        <f t="shared" si="0"/>
        <v>0</v>
      </c>
      <c r="F89" s="25">
        <f t="shared" si="0"/>
        <v>0</v>
      </c>
      <c r="G89" s="25">
        <f t="shared" si="0"/>
        <v>0</v>
      </c>
      <c r="H89" s="25">
        <f t="shared" si="0"/>
        <v>0</v>
      </c>
      <c r="I89" s="25">
        <f t="shared" si="0"/>
        <v>0</v>
      </c>
      <c r="K89" s="8"/>
      <c r="L89" s="6"/>
      <c r="M89" s="6"/>
      <c r="N89" s="6"/>
      <c r="O89" s="9"/>
    </row>
    <row r="90" spans="2:15" x14ac:dyDescent="0.15">
      <c r="K90" s="8"/>
      <c r="L90" s="6"/>
      <c r="M90" s="6"/>
      <c r="N90" s="6"/>
      <c r="O90" s="9"/>
    </row>
    <row r="91" spans="2:15" x14ac:dyDescent="0.15">
      <c r="K91" s="8"/>
      <c r="L91" s="6"/>
      <c r="M91" s="6"/>
      <c r="N91" s="6"/>
      <c r="O91" s="9"/>
    </row>
    <row r="92" spans="2:15" x14ac:dyDescent="0.15">
      <c r="K92" s="8"/>
      <c r="L92" s="6"/>
      <c r="M92" s="6"/>
      <c r="N92" s="6"/>
      <c r="O92" s="9"/>
    </row>
    <row r="93" spans="2:15" x14ac:dyDescent="0.15">
      <c r="K93" s="8"/>
      <c r="L93" s="6"/>
      <c r="M93" s="6"/>
      <c r="N93" s="6"/>
      <c r="O93" s="9"/>
    </row>
    <row r="94" spans="2:15" x14ac:dyDescent="0.15">
      <c r="K94" s="8"/>
      <c r="L94" s="6"/>
      <c r="M94" s="6"/>
      <c r="N94" s="6"/>
      <c r="O94" s="9"/>
    </row>
    <row r="95" spans="2:15" ht="19.5" x14ac:dyDescent="0.15">
      <c r="B95" s="7" t="s">
        <v>853</v>
      </c>
      <c r="K95" s="8"/>
      <c r="L95" s="6"/>
      <c r="M95" s="6"/>
      <c r="N95" s="6"/>
      <c r="O95" s="9"/>
    </row>
    <row r="96" spans="2:15" x14ac:dyDescent="0.15">
      <c r="K96" s="8"/>
      <c r="L96" s="6"/>
      <c r="M96" s="6"/>
      <c r="N96" s="6"/>
      <c r="O96" s="9"/>
    </row>
    <row r="97" spans="2:15" x14ac:dyDescent="0.15">
      <c r="D97" s="10" t="s">
        <v>9</v>
      </c>
      <c r="I97" s="10" t="s">
        <v>488</v>
      </c>
      <c r="K97" s="8"/>
      <c r="L97" s="6"/>
      <c r="M97" s="6"/>
      <c r="N97" s="6"/>
      <c r="O97" s="9"/>
    </row>
    <row r="98" spans="2:15" x14ac:dyDescent="0.15">
      <c r="B98" s="12"/>
      <c r="C98" s="19"/>
      <c r="D98" s="11" t="s">
        <v>394</v>
      </c>
      <c r="E98" s="11" t="s">
        <v>397</v>
      </c>
      <c r="F98" s="11" t="s">
        <v>399</v>
      </c>
      <c r="G98" s="20" t="s">
        <v>398</v>
      </c>
      <c r="H98" s="11" t="s">
        <v>400</v>
      </c>
      <c r="I98" s="11" t="s">
        <v>476</v>
      </c>
      <c r="K98" s="8"/>
      <c r="L98" s="6"/>
      <c r="M98" s="6"/>
      <c r="N98" s="6"/>
      <c r="O98" s="9"/>
    </row>
    <row r="99" spans="2:15" x14ac:dyDescent="0.15">
      <c r="B99" s="12" t="s">
        <v>392</v>
      </c>
      <c r="C99" s="13"/>
      <c r="D99" s="14">
        <v>1</v>
      </c>
      <c r="E99" s="14"/>
      <c r="F99" s="14">
        <v>1</v>
      </c>
      <c r="G99" s="21"/>
      <c r="H99" s="21"/>
      <c r="I99" s="21"/>
      <c r="K99" s="8"/>
      <c r="L99" s="6"/>
      <c r="M99" s="6"/>
      <c r="N99" s="6"/>
      <c r="O99" s="9"/>
    </row>
    <row r="100" spans="2:15" x14ac:dyDescent="0.15">
      <c r="B100" s="12" t="s">
        <v>393</v>
      </c>
      <c r="C100" s="13"/>
      <c r="D100" s="14"/>
      <c r="E100" s="14"/>
      <c r="F100" s="22"/>
      <c r="G100" s="21"/>
      <c r="H100" s="21"/>
      <c r="I100" s="21"/>
      <c r="K100" s="8"/>
      <c r="L100" s="6"/>
      <c r="M100" s="6"/>
      <c r="N100" s="6"/>
      <c r="O100" s="9"/>
    </row>
    <row r="101" spans="2:15" x14ac:dyDescent="0.15">
      <c r="K101" s="8"/>
      <c r="L101" s="6"/>
      <c r="M101" s="6"/>
      <c r="N101" s="6"/>
      <c r="O101" s="9"/>
    </row>
    <row r="102" spans="2:15" x14ac:dyDescent="0.15">
      <c r="K102" s="8"/>
      <c r="L102" s="6"/>
      <c r="M102" s="6"/>
      <c r="N102" s="6"/>
      <c r="O102" s="9"/>
    </row>
    <row r="103" spans="2:15" x14ac:dyDescent="0.15">
      <c r="I103" s="10" t="str">
        <f>$E$52</f>
        <v>（単位：円)</v>
      </c>
      <c r="K103" s="8"/>
      <c r="L103" s="6"/>
      <c r="M103" s="6"/>
      <c r="N103" s="6"/>
      <c r="O103" s="9"/>
    </row>
    <row r="104" spans="2:15" x14ac:dyDescent="0.15">
      <c r="B104" s="431"/>
      <c r="C104" s="432"/>
      <c r="D104" s="433"/>
      <c r="E104" s="23" t="s">
        <v>397</v>
      </c>
      <c r="F104" s="23" t="s">
        <v>399</v>
      </c>
      <c r="G104" s="24" t="s">
        <v>398</v>
      </c>
      <c r="H104" s="23" t="s">
        <v>400</v>
      </c>
      <c r="I104" s="23" t="s">
        <v>476</v>
      </c>
      <c r="K104" s="8"/>
      <c r="L104" s="6"/>
      <c r="M104" s="6"/>
      <c r="N104" s="6"/>
      <c r="O104" s="9"/>
    </row>
    <row r="105" spans="2:15" x14ac:dyDescent="0.15">
      <c r="B105" s="434" t="s">
        <v>392</v>
      </c>
      <c r="C105" s="434"/>
      <c r="D105" s="434"/>
      <c r="E105" s="25">
        <f t="shared" ref="E105:I106" si="1">$D99*E99</f>
        <v>0</v>
      </c>
      <c r="F105" s="25">
        <f t="shared" si="1"/>
        <v>1</v>
      </c>
      <c r="G105" s="25">
        <f t="shared" si="1"/>
        <v>0</v>
      </c>
      <c r="H105" s="25">
        <f t="shared" si="1"/>
        <v>0</v>
      </c>
      <c r="I105" s="25">
        <f t="shared" si="1"/>
        <v>0</v>
      </c>
      <c r="K105" s="8"/>
      <c r="L105" s="6"/>
      <c r="M105" s="6"/>
      <c r="N105" s="6"/>
      <c r="O105" s="9"/>
    </row>
    <row r="106" spans="2:15" x14ac:dyDescent="0.15">
      <c r="B106" s="434" t="s">
        <v>393</v>
      </c>
      <c r="C106" s="434"/>
      <c r="D106" s="434"/>
      <c r="E106" s="25">
        <f t="shared" si="1"/>
        <v>0</v>
      </c>
      <c r="F106" s="25">
        <f t="shared" si="1"/>
        <v>0</v>
      </c>
      <c r="G106" s="25">
        <f t="shared" si="1"/>
        <v>0</v>
      </c>
      <c r="H106" s="25">
        <f t="shared" si="1"/>
        <v>0</v>
      </c>
      <c r="I106" s="25">
        <f t="shared" si="1"/>
        <v>0</v>
      </c>
      <c r="K106" s="8"/>
      <c r="L106" s="6"/>
      <c r="M106" s="6"/>
      <c r="N106" s="6"/>
      <c r="O106" s="9"/>
    </row>
    <row r="107" spans="2:15" x14ac:dyDescent="0.15">
      <c r="K107" s="8"/>
      <c r="L107" s="6"/>
      <c r="M107" s="6"/>
      <c r="N107" s="6"/>
      <c r="O107" s="9"/>
    </row>
    <row r="108" spans="2:15" x14ac:dyDescent="0.15">
      <c r="K108" s="8"/>
      <c r="L108" s="6"/>
      <c r="M108" s="6"/>
      <c r="N108" s="6"/>
      <c r="O108" s="9"/>
    </row>
    <row r="109" spans="2:15" x14ac:dyDescent="0.15">
      <c r="K109" s="8"/>
      <c r="L109" s="6"/>
      <c r="M109" s="6"/>
      <c r="N109" s="6"/>
      <c r="O109" s="9"/>
    </row>
    <row r="110" spans="2:15" x14ac:dyDescent="0.15">
      <c r="K110" s="8"/>
      <c r="L110" s="6"/>
      <c r="M110" s="6"/>
      <c r="N110" s="6"/>
      <c r="O110" s="9"/>
    </row>
    <row r="111" spans="2:15" x14ac:dyDescent="0.15">
      <c r="K111" s="8"/>
      <c r="L111" s="6"/>
      <c r="M111" s="6"/>
      <c r="N111" s="6"/>
      <c r="O111" s="9"/>
    </row>
    <row r="112" spans="2:15" ht="19.5" x14ac:dyDescent="0.15">
      <c r="B112" s="7" t="s">
        <v>853</v>
      </c>
      <c r="K112" s="8"/>
      <c r="L112" s="6"/>
      <c r="M112" s="6"/>
      <c r="N112" s="6"/>
      <c r="O112" s="9"/>
    </row>
    <row r="113" spans="2:15" x14ac:dyDescent="0.15">
      <c r="K113" s="8"/>
      <c r="L113" s="6"/>
      <c r="M113" s="6"/>
      <c r="N113" s="6"/>
      <c r="O113" s="9"/>
    </row>
    <row r="114" spans="2:15" x14ac:dyDescent="0.15">
      <c r="D114" s="10" t="s">
        <v>9</v>
      </c>
      <c r="I114" s="10" t="s">
        <v>488</v>
      </c>
      <c r="K114" s="8"/>
      <c r="L114" s="6"/>
      <c r="M114" s="6"/>
      <c r="N114" s="6"/>
      <c r="O114" s="9"/>
    </row>
    <row r="115" spans="2:15" x14ac:dyDescent="0.15">
      <c r="B115" s="12"/>
      <c r="C115" s="19"/>
      <c r="D115" s="11" t="s">
        <v>394</v>
      </c>
      <c r="E115" s="11" t="s">
        <v>397</v>
      </c>
      <c r="F115" s="11" t="s">
        <v>399</v>
      </c>
      <c r="G115" s="20" t="s">
        <v>398</v>
      </c>
      <c r="H115" s="11" t="s">
        <v>400</v>
      </c>
      <c r="I115" s="11" t="s">
        <v>476</v>
      </c>
      <c r="K115" s="8"/>
      <c r="L115" s="6"/>
      <c r="M115" s="6"/>
      <c r="N115" s="6"/>
      <c r="O115" s="9"/>
    </row>
    <row r="116" spans="2:15" x14ac:dyDescent="0.15">
      <c r="B116" s="12" t="s">
        <v>392</v>
      </c>
      <c r="C116" s="13"/>
      <c r="D116" s="14">
        <v>1</v>
      </c>
      <c r="E116" s="14"/>
      <c r="F116" s="14"/>
      <c r="G116" s="21">
        <v>1</v>
      </c>
      <c r="H116" s="21"/>
      <c r="I116" s="21"/>
      <c r="K116" s="8"/>
      <c r="L116" s="6"/>
      <c r="M116" s="6"/>
      <c r="N116" s="6"/>
      <c r="O116" s="9"/>
    </row>
    <row r="117" spans="2:15" x14ac:dyDescent="0.15">
      <c r="B117" s="12" t="s">
        <v>393</v>
      </c>
      <c r="C117" s="13"/>
      <c r="D117" s="14"/>
      <c r="E117" s="14"/>
      <c r="F117" s="22"/>
      <c r="G117" s="21"/>
      <c r="H117" s="21"/>
      <c r="I117" s="21"/>
      <c r="K117" s="8"/>
      <c r="L117" s="6"/>
      <c r="M117" s="6"/>
      <c r="N117" s="6"/>
      <c r="O117" s="9"/>
    </row>
    <row r="118" spans="2:15" x14ac:dyDescent="0.15">
      <c r="K118" s="8"/>
      <c r="L118" s="6"/>
      <c r="M118" s="6"/>
      <c r="N118" s="6"/>
      <c r="O118" s="9"/>
    </row>
    <row r="119" spans="2:15" x14ac:dyDescent="0.15">
      <c r="K119" s="8"/>
      <c r="L119" s="6"/>
      <c r="M119" s="6"/>
      <c r="N119" s="6"/>
      <c r="O119" s="9"/>
    </row>
    <row r="120" spans="2:15" x14ac:dyDescent="0.15">
      <c r="I120" s="10" t="str">
        <f>$E$52</f>
        <v>（単位：円)</v>
      </c>
      <c r="K120" s="8"/>
      <c r="L120" s="6"/>
      <c r="M120" s="6"/>
      <c r="N120" s="6"/>
      <c r="O120" s="9"/>
    </row>
    <row r="121" spans="2:15" x14ac:dyDescent="0.15">
      <c r="B121" s="431"/>
      <c r="C121" s="432"/>
      <c r="D121" s="433"/>
      <c r="E121" s="23" t="s">
        <v>397</v>
      </c>
      <c r="F121" s="23" t="s">
        <v>399</v>
      </c>
      <c r="G121" s="24" t="s">
        <v>398</v>
      </c>
      <c r="H121" s="23" t="s">
        <v>400</v>
      </c>
      <c r="I121" s="23" t="s">
        <v>476</v>
      </c>
      <c r="K121" s="8"/>
      <c r="L121" s="6"/>
      <c r="M121" s="6"/>
      <c r="N121" s="6"/>
      <c r="O121" s="9"/>
    </row>
    <row r="122" spans="2:15" x14ac:dyDescent="0.15">
      <c r="B122" s="434" t="s">
        <v>392</v>
      </c>
      <c r="C122" s="434"/>
      <c r="D122" s="434"/>
      <c r="E122" s="25">
        <f t="shared" ref="E122:I123" si="2">$D116*E116</f>
        <v>0</v>
      </c>
      <c r="F122" s="25">
        <f t="shared" si="2"/>
        <v>0</v>
      </c>
      <c r="G122" s="25">
        <f t="shared" si="2"/>
        <v>1</v>
      </c>
      <c r="H122" s="25">
        <f t="shared" si="2"/>
        <v>0</v>
      </c>
      <c r="I122" s="25">
        <f t="shared" si="2"/>
        <v>0</v>
      </c>
      <c r="K122" s="8"/>
      <c r="L122" s="6"/>
      <c r="M122" s="6"/>
      <c r="N122" s="6"/>
      <c r="O122" s="9"/>
    </row>
    <row r="123" spans="2:15" x14ac:dyDescent="0.15">
      <c r="B123" s="434" t="s">
        <v>393</v>
      </c>
      <c r="C123" s="434"/>
      <c r="D123" s="434"/>
      <c r="E123" s="25">
        <f t="shared" si="2"/>
        <v>0</v>
      </c>
      <c r="F123" s="25">
        <f t="shared" si="2"/>
        <v>0</v>
      </c>
      <c r="G123" s="25">
        <f t="shared" si="2"/>
        <v>0</v>
      </c>
      <c r="H123" s="25">
        <f t="shared" si="2"/>
        <v>0</v>
      </c>
      <c r="I123" s="25">
        <f t="shared" si="2"/>
        <v>0</v>
      </c>
    </row>
    <row r="129" spans="2:9" ht="19.5" x14ac:dyDescent="0.15">
      <c r="B129" s="7" t="s">
        <v>853</v>
      </c>
    </row>
    <row r="131" spans="2:9" x14ac:dyDescent="0.15">
      <c r="D131" s="10" t="s">
        <v>9</v>
      </c>
      <c r="I131" s="10" t="s">
        <v>488</v>
      </c>
    </row>
    <row r="132" spans="2:9" x14ac:dyDescent="0.15">
      <c r="B132" s="12"/>
      <c r="C132" s="19"/>
      <c r="D132" s="11" t="s">
        <v>394</v>
      </c>
      <c r="E132" s="11" t="s">
        <v>397</v>
      </c>
      <c r="F132" s="11" t="s">
        <v>399</v>
      </c>
      <c r="G132" s="20" t="s">
        <v>398</v>
      </c>
      <c r="H132" s="11" t="s">
        <v>400</v>
      </c>
      <c r="I132" s="11" t="s">
        <v>476</v>
      </c>
    </row>
    <row r="133" spans="2:9" x14ac:dyDescent="0.15">
      <c r="B133" s="12" t="s">
        <v>392</v>
      </c>
      <c r="C133" s="13"/>
      <c r="D133" s="14">
        <v>1</v>
      </c>
      <c r="E133" s="14"/>
      <c r="F133" s="14"/>
      <c r="G133" s="21"/>
      <c r="H133" s="21">
        <v>1</v>
      </c>
      <c r="I133" s="21"/>
    </row>
    <row r="134" spans="2:9" x14ac:dyDescent="0.15">
      <c r="B134" s="12" t="s">
        <v>393</v>
      </c>
      <c r="C134" s="13"/>
      <c r="D134" s="14"/>
      <c r="E134" s="14"/>
      <c r="F134" s="22"/>
      <c r="G134" s="21"/>
      <c r="H134" s="21"/>
      <c r="I134" s="21"/>
    </row>
    <row r="137" spans="2:9" x14ac:dyDescent="0.15">
      <c r="I137" s="10" t="str">
        <f>$E$52</f>
        <v>（単位：円)</v>
      </c>
    </row>
    <row r="138" spans="2:9" x14ac:dyDescent="0.15">
      <c r="B138" s="431"/>
      <c r="C138" s="432"/>
      <c r="D138" s="433"/>
      <c r="E138" s="23" t="s">
        <v>397</v>
      </c>
      <c r="F138" s="23" t="s">
        <v>399</v>
      </c>
      <c r="G138" s="24" t="s">
        <v>398</v>
      </c>
      <c r="H138" s="23" t="s">
        <v>400</v>
      </c>
      <c r="I138" s="23" t="s">
        <v>476</v>
      </c>
    </row>
    <row r="139" spans="2:9" x14ac:dyDescent="0.15">
      <c r="B139" s="434" t="s">
        <v>392</v>
      </c>
      <c r="C139" s="434"/>
      <c r="D139" s="434"/>
      <c r="E139" s="25">
        <f t="shared" ref="E139:I140" si="3">$D133*E133</f>
        <v>0</v>
      </c>
      <c r="F139" s="25">
        <f t="shared" si="3"/>
        <v>0</v>
      </c>
      <c r="G139" s="25">
        <f t="shared" si="3"/>
        <v>0</v>
      </c>
      <c r="H139" s="25">
        <f t="shared" si="3"/>
        <v>1</v>
      </c>
      <c r="I139" s="25">
        <f t="shared" si="3"/>
        <v>0</v>
      </c>
    </row>
    <row r="140" spans="2:9" x14ac:dyDescent="0.15">
      <c r="B140" s="434" t="s">
        <v>393</v>
      </c>
      <c r="C140" s="434"/>
      <c r="D140" s="434"/>
      <c r="E140" s="25">
        <f t="shared" si="3"/>
        <v>0</v>
      </c>
      <c r="F140" s="25">
        <f t="shared" si="3"/>
        <v>0</v>
      </c>
      <c r="G140" s="25">
        <f t="shared" si="3"/>
        <v>0</v>
      </c>
      <c r="H140" s="25">
        <f t="shared" si="3"/>
        <v>0</v>
      </c>
      <c r="I140" s="25">
        <f t="shared" si="3"/>
        <v>0</v>
      </c>
    </row>
    <row r="146" spans="2:9" ht="19.5" x14ac:dyDescent="0.15">
      <c r="B146" s="7" t="s">
        <v>853</v>
      </c>
    </row>
    <row r="148" spans="2:9" x14ac:dyDescent="0.15">
      <c r="D148" s="10" t="s">
        <v>9</v>
      </c>
      <c r="I148" s="10" t="s">
        <v>488</v>
      </c>
    </row>
    <row r="149" spans="2:9" x14ac:dyDescent="0.15">
      <c r="B149" s="12"/>
      <c r="C149" s="19"/>
      <c r="D149" s="11" t="s">
        <v>394</v>
      </c>
      <c r="E149" s="11" t="s">
        <v>397</v>
      </c>
      <c r="F149" s="11" t="s">
        <v>399</v>
      </c>
      <c r="G149" s="20" t="s">
        <v>398</v>
      </c>
      <c r="H149" s="11" t="s">
        <v>400</v>
      </c>
      <c r="I149" s="11" t="s">
        <v>476</v>
      </c>
    </row>
    <row r="150" spans="2:9" x14ac:dyDescent="0.15">
      <c r="B150" s="12" t="s">
        <v>392</v>
      </c>
      <c r="C150" s="13"/>
      <c r="D150" s="14">
        <v>1</v>
      </c>
      <c r="E150" s="14"/>
      <c r="F150" s="14"/>
      <c r="G150" s="21"/>
      <c r="H150" s="21"/>
      <c r="I150" s="21">
        <v>1</v>
      </c>
    </row>
    <row r="151" spans="2:9" x14ac:dyDescent="0.15">
      <c r="B151" s="12" t="s">
        <v>393</v>
      </c>
      <c r="C151" s="13"/>
      <c r="D151" s="14"/>
      <c r="E151" s="14"/>
      <c r="F151" s="22"/>
      <c r="G151" s="21"/>
      <c r="H151" s="21"/>
      <c r="I151" s="21"/>
    </row>
    <row r="154" spans="2:9" x14ac:dyDescent="0.15">
      <c r="I154" s="10" t="str">
        <f>$E$52</f>
        <v>（単位：円)</v>
      </c>
    </row>
    <row r="155" spans="2:9" x14ac:dyDescent="0.15">
      <c r="B155" s="431"/>
      <c r="C155" s="432"/>
      <c r="D155" s="433"/>
      <c r="E155" s="23" t="s">
        <v>397</v>
      </c>
      <c r="F155" s="23" t="s">
        <v>399</v>
      </c>
      <c r="G155" s="24" t="s">
        <v>398</v>
      </c>
      <c r="H155" s="23" t="s">
        <v>400</v>
      </c>
      <c r="I155" s="23" t="s">
        <v>476</v>
      </c>
    </row>
    <row r="156" spans="2:9" x14ac:dyDescent="0.15">
      <c r="B156" s="434" t="s">
        <v>392</v>
      </c>
      <c r="C156" s="434"/>
      <c r="D156" s="434"/>
      <c r="E156" s="25">
        <f t="shared" ref="E156:I157" si="4">$D150*E150</f>
        <v>0</v>
      </c>
      <c r="F156" s="25">
        <f t="shared" si="4"/>
        <v>0</v>
      </c>
      <c r="G156" s="25">
        <f t="shared" si="4"/>
        <v>0</v>
      </c>
      <c r="H156" s="25">
        <f t="shared" si="4"/>
        <v>0</v>
      </c>
      <c r="I156" s="25">
        <f t="shared" si="4"/>
        <v>1</v>
      </c>
    </row>
    <row r="157" spans="2:9" x14ac:dyDescent="0.15">
      <c r="B157" s="434" t="s">
        <v>393</v>
      </c>
      <c r="C157" s="434"/>
      <c r="D157" s="434"/>
      <c r="E157" s="25">
        <f t="shared" si="4"/>
        <v>0</v>
      </c>
      <c r="F157" s="25">
        <f t="shared" si="4"/>
        <v>0</v>
      </c>
      <c r="G157" s="25">
        <f t="shared" si="4"/>
        <v>0</v>
      </c>
      <c r="H157" s="25">
        <f t="shared" si="4"/>
        <v>0</v>
      </c>
      <c r="I157" s="25">
        <f t="shared" si="4"/>
        <v>0</v>
      </c>
    </row>
    <row r="163" spans="2:9" ht="19.5" x14ac:dyDescent="0.15">
      <c r="B163" s="7" t="s">
        <v>853</v>
      </c>
    </row>
    <row r="165" spans="2:9" x14ac:dyDescent="0.15">
      <c r="D165" s="10" t="s">
        <v>9</v>
      </c>
      <c r="I165" s="10" t="s">
        <v>488</v>
      </c>
    </row>
    <row r="166" spans="2:9" x14ac:dyDescent="0.15">
      <c r="B166" s="12"/>
      <c r="C166" s="19"/>
      <c r="D166" s="11" t="s">
        <v>394</v>
      </c>
      <c r="E166" s="11" t="s">
        <v>397</v>
      </c>
      <c r="F166" s="11" t="s">
        <v>399</v>
      </c>
      <c r="G166" s="20" t="s">
        <v>398</v>
      </c>
      <c r="H166" s="11" t="s">
        <v>400</v>
      </c>
      <c r="I166" s="11" t="s">
        <v>476</v>
      </c>
    </row>
    <row r="167" spans="2:9" x14ac:dyDescent="0.15">
      <c r="B167" s="12" t="s">
        <v>392</v>
      </c>
      <c r="C167" s="13"/>
      <c r="D167" s="14"/>
      <c r="E167" s="14"/>
      <c r="F167" s="14"/>
      <c r="G167" s="21"/>
      <c r="H167" s="21"/>
      <c r="I167" s="21"/>
    </row>
    <row r="168" spans="2:9" x14ac:dyDescent="0.15">
      <c r="B168" s="12" t="s">
        <v>393</v>
      </c>
      <c r="C168" s="13"/>
      <c r="D168" s="14">
        <v>1</v>
      </c>
      <c r="E168" s="14">
        <v>1</v>
      </c>
      <c r="F168" s="22"/>
      <c r="G168" s="21"/>
      <c r="H168" s="21"/>
      <c r="I168" s="21"/>
    </row>
    <row r="171" spans="2:9" x14ac:dyDescent="0.15">
      <c r="I171" s="10" t="str">
        <f>$E$52</f>
        <v>（単位：円)</v>
      </c>
    </row>
    <row r="172" spans="2:9" x14ac:dyDescent="0.15">
      <c r="B172" s="431"/>
      <c r="C172" s="432"/>
      <c r="D172" s="433"/>
      <c r="E172" s="23" t="s">
        <v>397</v>
      </c>
      <c r="F172" s="23" t="s">
        <v>399</v>
      </c>
      <c r="G172" s="24" t="s">
        <v>398</v>
      </c>
      <c r="H172" s="23" t="s">
        <v>400</v>
      </c>
      <c r="I172" s="23" t="s">
        <v>476</v>
      </c>
    </row>
    <row r="173" spans="2:9" x14ac:dyDescent="0.15">
      <c r="B173" s="434" t="s">
        <v>392</v>
      </c>
      <c r="C173" s="434"/>
      <c r="D173" s="434"/>
      <c r="E173" s="25">
        <f t="shared" ref="E173:I174" si="5">$D167*E167</f>
        <v>0</v>
      </c>
      <c r="F173" s="25">
        <f t="shared" si="5"/>
        <v>0</v>
      </c>
      <c r="G173" s="25">
        <f t="shared" si="5"/>
        <v>0</v>
      </c>
      <c r="H173" s="25">
        <f t="shared" si="5"/>
        <v>0</v>
      </c>
      <c r="I173" s="25">
        <f t="shared" si="5"/>
        <v>0</v>
      </c>
    </row>
    <row r="174" spans="2:9" x14ac:dyDescent="0.15">
      <c r="B174" s="434" t="s">
        <v>393</v>
      </c>
      <c r="C174" s="434"/>
      <c r="D174" s="434"/>
      <c r="E174" s="25">
        <f t="shared" si="5"/>
        <v>1</v>
      </c>
      <c r="F174" s="25">
        <f t="shared" si="5"/>
        <v>0</v>
      </c>
      <c r="G174" s="25">
        <f t="shared" si="5"/>
        <v>0</v>
      </c>
      <c r="H174" s="25">
        <f t="shared" si="5"/>
        <v>0</v>
      </c>
      <c r="I174" s="25">
        <f t="shared" si="5"/>
        <v>0</v>
      </c>
    </row>
    <row r="180" spans="2:9" ht="19.5" x14ac:dyDescent="0.15">
      <c r="B180" s="7" t="s">
        <v>853</v>
      </c>
    </row>
    <row r="182" spans="2:9" x14ac:dyDescent="0.15">
      <c r="D182" s="10" t="s">
        <v>9</v>
      </c>
      <c r="I182" s="10" t="s">
        <v>488</v>
      </c>
    </row>
    <row r="183" spans="2:9" x14ac:dyDescent="0.15">
      <c r="B183" s="12"/>
      <c r="C183" s="19"/>
      <c r="D183" s="11" t="s">
        <v>394</v>
      </c>
      <c r="E183" s="11" t="s">
        <v>397</v>
      </c>
      <c r="F183" s="11" t="s">
        <v>399</v>
      </c>
      <c r="G183" s="20" t="s">
        <v>398</v>
      </c>
      <c r="H183" s="11" t="s">
        <v>400</v>
      </c>
      <c r="I183" s="11" t="s">
        <v>476</v>
      </c>
    </row>
    <row r="184" spans="2:9" x14ac:dyDescent="0.15">
      <c r="B184" s="12" t="s">
        <v>392</v>
      </c>
      <c r="C184" s="13"/>
      <c r="D184" s="14"/>
      <c r="E184" s="14"/>
      <c r="F184" s="14"/>
      <c r="G184" s="21"/>
      <c r="H184" s="21"/>
      <c r="I184" s="21"/>
    </row>
    <row r="185" spans="2:9" x14ac:dyDescent="0.15">
      <c r="B185" s="12" t="s">
        <v>393</v>
      </c>
      <c r="C185" s="13"/>
      <c r="D185" s="14">
        <v>1</v>
      </c>
      <c r="E185" s="14"/>
      <c r="F185" s="22"/>
      <c r="G185" s="21">
        <v>1</v>
      </c>
      <c r="H185" s="21"/>
      <c r="I185" s="21"/>
    </row>
    <row r="188" spans="2:9" x14ac:dyDescent="0.15">
      <c r="I188" s="10" t="str">
        <f>$E$52</f>
        <v>（単位：円)</v>
      </c>
    </row>
    <row r="189" spans="2:9" x14ac:dyDescent="0.15">
      <c r="B189" s="431"/>
      <c r="C189" s="432"/>
      <c r="D189" s="433"/>
      <c r="E189" s="23" t="s">
        <v>397</v>
      </c>
      <c r="F189" s="23" t="s">
        <v>399</v>
      </c>
      <c r="G189" s="24" t="s">
        <v>398</v>
      </c>
      <c r="H189" s="23" t="s">
        <v>400</v>
      </c>
      <c r="I189" s="23" t="s">
        <v>476</v>
      </c>
    </row>
    <row r="190" spans="2:9" x14ac:dyDescent="0.15">
      <c r="B190" s="434" t="s">
        <v>392</v>
      </c>
      <c r="C190" s="434"/>
      <c r="D190" s="434"/>
      <c r="E190" s="25">
        <f t="shared" ref="E190:I191" si="6">$D184*E184</f>
        <v>0</v>
      </c>
      <c r="F190" s="25">
        <f t="shared" si="6"/>
        <v>0</v>
      </c>
      <c r="G190" s="25">
        <f t="shared" si="6"/>
        <v>0</v>
      </c>
      <c r="H190" s="25">
        <f t="shared" si="6"/>
        <v>0</v>
      </c>
      <c r="I190" s="25">
        <f t="shared" si="6"/>
        <v>0</v>
      </c>
    </row>
    <row r="191" spans="2:9" x14ac:dyDescent="0.15">
      <c r="B191" s="434" t="s">
        <v>393</v>
      </c>
      <c r="C191" s="434"/>
      <c r="D191" s="434"/>
      <c r="E191" s="25">
        <f t="shared" si="6"/>
        <v>0</v>
      </c>
      <c r="F191" s="25">
        <f t="shared" si="6"/>
        <v>0</v>
      </c>
      <c r="G191" s="25">
        <f t="shared" si="6"/>
        <v>1</v>
      </c>
      <c r="H191" s="25">
        <f t="shared" si="6"/>
        <v>0</v>
      </c>
      <c r="I191" s="25">
        <f t="shared" si="6"/>
        <v>0</v>
      </c>
    </row>
    <row r="197" spans="2:9" ht="19.5" x14ac:dyDescent="0.15">
      <c r="B197" s="7" t="s">
        <v>853</v>
      </c>
    </row>
    <row r="199" spans="2:9" x14ac:dyDescent="0.15">
      <c r="D199" s="10" t="s">
        <v>9</v>
      </c>
      <c r="I199" s="10" t="s">
        <v>488</v>
      </c>
    </row>
    <row r="200" spans="2:9" x14ac:dyDescent="0.15">
      <c r="B200" s="12"/>
      <c r="C200" s="19"/>
      <c r="D200" s="11" t="s">
        <v>394</v>
      </c>
      <c r="E200" s="11" t="s">
        <v>397</v>
      </c>
      <c r="F200" s="11" t="s">
        <v>399</v>
      </c>
      <c r="G200" s="20" t="s">
        <v>398</v>
      </c>
      <c r="H200" s="11" t="s">
        <v>400</v>
      </c>
      <c r="I200" s="11" t="s">
        <v>476</v>
      </c>
    </row>
    <row r="201" spans="2:9" x14ac:dyDescent="0.15">
      <c r="B201" s="12" t="s">
        <v>392</v>
      </c>
      <c r="C201" s="13"/>
      <c r="D201" s="14"/>
      <c r="E201" s="14"/>
      <c r="F201" s="14"/>
      <c r="G201" s="21"/>
      <c r="H201" s="21"/>
      <c r="I201" s="21"/>
    </row>
    <row r="202" spans="2:9" x14ac:dyDescent="0.15">
      <c r="B202" s="12" t="s">
        <v>393</v>
      </c>
      <c r="C202" s="13"/>
      <c r="D202" s="14">
        <v>1</v>
      </c>
      <c r="E202" s="14"/>
      <c r="F202" s="22"/>
      <c r="G202" s="21"/>
      <c r="H202" s="21">
        <v>1</v>
      </c>
      <c r="I202" s="21"/>
    </row>
    <row r="205" spans="2:9" x14ac:dyDescent="0.15">
      <c r="I205" s="10" t="str">
        <f>$E$52</f>
        <v>（単位：円)</v>
      </c>
    </row>
    <row r="206" spans="2:9" x14ac:dyDescent="0.15">
      <c r="B206" s="431"/>
      <c r="C206" s="432"/>
      <c r="D206" s="433"/>
      <c r="E206" s="23" t="s">
        <v>397</v>
      </c>
      <c r="F206" s="23" t="s">
        <v>399</v>
      </c>
      <c r="G206" s="24" t="s">
        <v>398</v>
      </c>
      <c r="H206" s="23" t="s">
        <v>400</v>
      </c>
      <c r="I206" s="23" t="s">
        <v>476</v>
      </c>
    </row>
    <row r="207" spans="2:9" x14ac:dyDescent="0.15">
      <c r="B207" s="434" t="s">
        <v>392</v>
      </c>
      <c r="C207" s="434"/>
      <c r="D207" s="434"/>
      <c r="E207" s="25">
        <f t="shared" ref="E207:I208" si="7">$D201*E201</f>
        <v>0</v>
      </c>
      <c r="F207" s="25">
        <f t="shared" si="7"/>
        <v>0</v>
      </c>
      <c r="G207" s="25">
        <f t="shared" si="7"/>
        <v>0</v>
      </c>
      <c r="H207" s="25">
        <f t="shared" si="7"/>
        <v>0</v>
      </c>
      <c r="I207" s="25">
        <f t="shared" si="7"/>
        <v>0</v>
      </c>
    </row>
    <row r="208" spans="2:9" x14ac:dyDescent="0.15">
      <c r="B208" s="434" t="s">
        <v>393</v>
      </c>
      <c r="C208" s="434"/>
      <c r="D208" s="434"/>
      <c r="E208" s="25">
        <f t="shared" si="7"/>
        <v>0</v>
      </c>
      <c r="F208" s="25">
        <f t="shared" si="7"/>
        <v>0</v>
      </c>
      <c r="G208" s="25">
        <f t="shared" si="7"/>
        <v>0</v>
      </c>
      <c r="H208" s="25">
        <f t="shared" si="7"/>
        <v>1</v>
      </c>
      <c r="I208" s="25">
        <f t="shared" si="7"/>
        <v>0</v>
      </c>
    </row>
    <row r="214" spans="2:9" ht="19.5" x14ac:dyDescent="0.15">
      <c r="B214" s="7" t="s">
        <v>853</v>
      </c>
    </row>
    <row r="216" spans="2:9" x14ac:dyDescent="0.15">
      <c r="D216" s="10" t="s">
        <v>9</v>
      </c>
      <c r="I216" s="10" t="s">
        <v>488</v>
      </c>
    </row>
    <row r="217" spans="2:9" x14ac:dyDescent="0.15">
      <c r="B217" s="12"/>
      <c r="C217" s="19"/>
      <c r="D217" s="11" t="s">
        <v>394</v>
      </c>
      <c r="E217" s="11" t="s">
        <v>397</v>
      </c>
      <c r="F217" s="11" t="s">
        <v>399</v>
      </c>
      <c r="G217" s="20" t="s">
        <v>398</v>
      </c>
      <c r="H217" s="11" t="s">
        <v>400</v>
      </c>
      <c r="I217" s="11" t="s">
        <v>476</v>
      </c>
    </row>
    <row r="218" spans="2:9" x14ac:dyDescent="0.15">
      <c r="B218" s="12" t="s">
        <v>392</v>
      </c>
      <c r="C218" s="13"/>
      <c r="D218" s="14"/>
      <c r="E218" s="14"/>
      <c r="F218" s="14"/>
      <c r="G218" s="21"/>
      <c r="H218" s="21"/>
      <c r="I218" s="21"/>
    </row>
    <row r="219" spans="2:9" x14ac:dyDescent="0.15">
      <c r="B219" s="12" t="s">
        <v>393</v>
      </c>
      <c r="C219" s="13"/>
      <c r="D219" s="14">
        <v>1</v>
      </c>
      <c r="E219" s="14"/>
      <c r="F219" s="22"/>
      <c r="G219" s="21"/>
      <c r="H219" s="21"/>
      <c r="I219" s="21">
        <v>1</v>
      </c>
    </row>
    <row r="222" spans="2:9" x14ac:dyDescent="0.15">
      <c r="I222" s="10" t="str">
        <f>$E$52</f>
        <v>（単位：円)</v>
      </c>
    </row>
    <row r="223" spans="2:9" x14ac:dyDescent="0.15">
      <c r="B223" s="431"/>
      <c r="C223" s="432"/>
      <c r="D223" s="433"/>
      <c r="E223" s="23" t="s">
        <v>397</v>
      </c>
      <c r="F223" s="23" t="s">
        <v>399</v>
      </c>
      <c r="G223" s="24" t="s">
        <v>398</v>
      </c>
      <c r="H223" s="23" t="s">
        <v>400</v>
      </c>
      <c r="I223" s="23" t="s">
        <v>476</v>
      </c>
    </row>
    <row r="224" spans="2:9" x14ac:dyDescent="0.15">
      <c r="B224" s="434" t="s">
        <v>392</v>
      </c>
      <c r="C224" s="434"/>
      <c r="D224" s="434"/>
      <c r="E224" s="25">
        <f t="shared" ref="E224:I225" si="8">$D218*E218</f>
        <v>0</v>
      </c>
      <c r="F224" s="25">
        <f t="shared" si="8"/>
        <v>0</v>
      </c>
      <c r="G224" s="25">
        <f t="shared" si="8"/>
        <v>0</v>
      </c>
      <c r="H224" s="25">
        <f t="shared" si="8"/>
        <v>0</v>
      </c>
      <c r="I224" s="25">
        <f t="shared" si="8"/>
        <v>0</v>
      </c>
    </row>
    <row r="225" spans="2:9" x14ac:dyDescent="0.15">
      <c r="B225" s="434" t="s">
        <v>393</v>
      </c>
      <c r="C225" s="434"/>
      <c r="D225" s="434"/>
      <c r="E225" s="25">
        <f t="shared" si="8"/>
        <v>0</v>
      </c>
      <c r="F225" s="25">
        <f t="shared" si="8"/>
        <v>0</v>
      </c>
      <c r="G225" s="25">
        <f t="shared" si="8"/>
        <v>0</v>
      </c>
      <c r="H225" s="25">
        <f t="shared" si="8"/>
        <v>0</v>
      </c>
      <c r="I225" s="25">
        <f t="shared" si="8"/>
        <v>1</v>
      </c>
    </row>
  </sheetData>
  <mergeCells count="42">
    <mergeCell ref="B223:D223"/>
    <mergeCell ref="B224:D224"/>
    <mergeCell ref="B225:D225"/>
    <mergeCell ref="B190:D190"/>
    <mergeCell ref="B191:D191"/>
    <mergeCell ref="B206:D206"/>
    <mergeCell ref="B207:D207"/>
    <mergeCell ref="B208:D208"/>
    <mergeCell ref="B157:D157"/>
    <mergeCell ref="B172:D172"/>
    <mergeCell ref="B173:D173"/>
    <mergeCell ref="B174:D174"/>
    <mergeCell ref="B189:D189"/>
    <mergeCell ref="B138:D138"/>
    <mergeCell ref="B139:D139"/>
    <mergeCell ref="B140:D140"/>
    <mergeCell ref="B155:D155"/>
    <mergeCell ref="B156:D156"/>
    <mergeCell ref="B105:D105"/>
    <mergeCell ref="B106:D106"/>
    <mergeCell ref="B121:D121"/>
    <mergeCell ref="B122:D122"/>
    <mergeCell ref="B123:D123"/>
    <mergeCell ref="B87:D87"/>
    <mergeCell ref="B88:D88"/>
    <mergeCell ref="B89:D89"/>
    <mergeCell ref="B104:D104"/>
    <mergeCell ref="B36:C36"/>
    <mergeCell ref="B47:C47"/>
    <mergeCell ref="B53:C53"/>
    <mergeCell ref="D53:E53"/>
    <mergeCell ref="D70:E70"/>
    <mergeCell ref="B7:D9"/>
    <mergeCell ref="B10:D16"/>
    <mergeCell ref="E7:H9"/>
    <mergeCell ref="E10:H16"/>
    <mergeCell ref="B25:C25"/>
    <mergeCell ref="L15:L16"/>
    <mergeCell ref="D54:E54"/>
    <mergeCell ref="D55:E55"/>
    <mergeCell ref="D71:E71"/>
    <mergeCell ref="D72:E72"/>
  </mergeCells>
  <phoneticPr fontId="1"/>
  <pageMargins left="0.7" right="0.7" top="0.75" bottom="0.75" header="0.3" footer="0.3"/>
  <pageSetup paperSize="9" orientation="portrait" horizontalDpi="0"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5:T917"/>
  <sheetViews>
    <sheetView showGridLines="0" zoomScaleNormal="100" workbookViewId="0"/>
  </sheetViews>
  <sheetFormatPr defaultColWidth="8.75" defaultRowHeight="18.75" x14ac:dyDescent="0.15"/>
  <cols>
    <col min="1" max="1" width="1.625" style="2" customWidth="1"/>
    <col min="2" max="2" width="7.625" style="2" customWidth="1"/>
    <col min="3" max="3" width="35.375" style="2" bestFit="1" customWidth="1"/>
    <col min="4" max="4" width="51.125" style="2" bestFit="1" customWidth="1"/>
    <col min="5" max="19" width="9.625" style="2" customWidth="1"/>
    <col min="20" max="20" width="33.125" style="2" bestFit="1" customWidth="1"/>
    <col min="21" max="16384" width="8.75" style="2"/>
  </cols>
  <sheetData>
    <row r="5" spans="2:20" ht="19.5" x14ac:dyDescent="0.15">
      <c r="B5" s="1" t="s">
        <v>944</v>
      </c>
    </row>
    <row r="7" spans="2:20" x14ac:dyDescent="0.15">
      <c r="B7" s="2" t="s">
        <v>505</v>
      </c>
    </row>
    <row r="8" spans="2:20" x14ac:dyDescent="0.15">
      <c r="B8" s="2" t="s">
        <v>504</v>
      </c>
    </row>
    <row r="9" spans="2:20" x14ac:dyDescent="0.15">
      <c r="B9" s="2" t="s">
        <v>821</v>
      </c>
    </row>
    <row r="11" spans="2:20" ht="20.25" thickBot="1" x14ac:dyDescent="0.2">
      <c r="K11" s="608" t="s">
        <v>915</v>
      </c>
      <c r="L11" s="608"/>
      <c r="M11" s="608"/>
      <c r="O11" s="28" t="s">
        <v>595</v>
      </c>
      <c r="R11" s="28" t="s">
        <v>495</v>
      </c>
    </row>
    <row r="12" spans="2:20" ht="19.5" thickTop="1" x14ac:dyDescent="0.15">
      <c r="B12" s="440" t="s">
        <v>33</v>
      </c>
      <c r="C12" s="440" t="s">
        <v>401</v>
      </c>
      <c r="D12" s="431" t="s">
        <v>438</v>
      </c>
      <c r="E12" s="451" t="s">
        <v>946</v>
      </c>
      <c r="F12" s="452"/>
      <c r="G12" s="443" t="s">
        <v>948</v>
      </c>
      <c r="H12" s="455"/>
      <c r="I12" s="442" t="s">
        <v>946</v>
      </c>
      <c r="J12" s="443"/>
      <c r="K12" s="446" t="s">
        <v>492</v>
      </c>
      <c r="L12" s="447"/>
      <c r="M12" s="448"/>
      <c r="N12" s="446" t="s">
        <v>492</v>
      </c>
      <c r="O12" s="447"/>
      <c r="P12" s="448"/>
      <c r="Q12" s="446" t="s">
        <v>492</v>
      </c>
      <c r="R12" s="447"/>
      <c r="S12" s="448"/>
      <c r="T12" s="455" t="s">
        <v>487</v>
      </c>
    </row>
    <row r="13" spans="2:20" x14ac:dyDescent="0.15">
      <c r="B13" s="440"/>
      <c r="C13" s="440"/>
      <c r="D13" s="431"/>
      <c r="E13" s="453" t="s">
        <v>945</v>
      </c>
      <c r="F13" s="454"/>
      <c r="G13" s="445" t="s">
        <v>947</v>
      </c>
      <c r="H13" s="456"/>
      <c r="I13" s="444" t="s">
        <v>949</v>
      </c>
      <c r="J13" s="445"/>
      <c r="K13" s="449" t="str">
        <f>入力表1【係数】!$E$52</f>
        <v>（単位：円)</v>
      </c>
      <c r="L13" s="445"/>
      <c r="M13" s="450"/>
      <c r="N13" s="449" t="str">
        <f>入力表1【係数】!$E$52</f>
        <v>（単位：円)</v>
      </c>
      <c r="O13" s="445"/>
      <c r="P13" s="450"/>
      <c r="Q13" s="449" t="str">
        <f>入力表1【係数】!$E$52</f>
        <v>（単位：円)</v>
      </c>
      <c r="R13" s="445"/>
      <c r="S13" s="450"/>
      <c r="T13" s="457"/>
    </row>
    <row r="14" spans="2:20" x14ac:dyDescent="0.15">
      <c r="B14" s="440"/>
      <c r="C14" s="440"/>
      <c r="D14" s="431"/>
      <c r="E14" s="30" t="s">
        <v>481</v>
      </c>
      <c r="F14" s="31" t="s">
        <v>482</v>
      </c>
      <c r="G14" s="370" t="s">
        <v>481</v>
      </c>
      <c r="H14" s="373" t="s">
        <v>482</v>
      </c>
      <c r="I14" s="373" t="s">
        <v>481</v>
      </c>
      <c r="J14" s="369" t="s">
        <v>482</v>
      </c>
      <c r="K14" s="33" t="s">
        <v>481</v>
      </c>
      <c r="L14" s="373" t="s">
        <v>482</v>
      </c>
      <c r="M14" s="34" t="s">
        <v>480</v>
      </c>
      <c r="N14" s="33" t="s">
        <v>481</v>
      </c>
      <c r="O14" s="373" t="s">
        <v>482</v>
      </c>
      <c r="P14" s="35" t="s">
        <v>480</v>
      </c>
      <c r="Q14" s="36" t="s">
        <v>481</v>
      </c>
      <c r="R14" s="377" t="s">
        <v>482</v>
      </c>
      <c r="S14" s="38" t="s">
        <v>480</v>
      </c>
      <c r="T14" s="456"/>
    </row>
    <row r="15" spans="2:20" x14ac:dyDescent="0.15">
      <c r="B15" s="385">
        <v>1</v>
      </c>
      <c r="C15" s="40" t="s">
        <v>402</v>
      </c>
      <c r="D15" s="41"/>
      <c r="E15" s="42">
        <f>IF(入力表2【予測】!$E15="","",入力表2【予測】!$E15)</f>
        <v>251</v>
      </c>
      <c r="F15" s="43">
        <f>IF(入力表2【予測】!$F15="","",入力表2【予測】!$F15)</f>
        <v>33</v>
      </c>
      <c r="G15" s="44">
        <f t="shared" ref="G15:H46" si="0">E15/E$75*1000000</f>
        <v>801.95536527309616</v>
      </c>
      <c r="H15" s="45">
        <f t="shared" si="0"/>
        <v>113.25805676631089</v>
      </c>
      <c r="I15" s="46">
        <f t="shared" ref="I15:J46" si="1">E15/E$69*100</f>
        <v>2.3266592510196515</v>
      </c>
      <c r="J15" s="47">
        <f t="shared" si="1"/>
        <v>1.058031420327028</v>
      </c>
      <c r="K15" s="48">
        <f>入力表1【係数】!D$26*入力表2【係数】!G15</f>
        <v>801.95536527309616</v>
      </c>
      <c r="L15" s="46">
        <f>入力表1【係数】!D$27*入力表2【係数】!H15</f>
        <v>0</v>
      </c>
      <c r="M15" s="49">
        <f>SUM(K15:L15)</f>
        <v>801.95536527309616</v>
      </c>
      <c r="N15" s="48"/>
      <c r="O15" s="46"/>
      <c r="P15" s="50"/>
      <c r="Q15" s="51"/>
      <c r="R15" s="52"/>
      <c r="S15" s="53"/>
      <c r="T15" s="54" t="s">
        <v>190</v>
      </c>
    </row>
    <row r="16" spans="2:20" x14ac:dyDescent="0.15">
      <c r="B16" s="385">
        <v>2</v>
      </c>
      <c r="C16" s="40" t="s">
        <v>591</v>
      </c>
      <c r="D16" s="41" t="s">
        <v>439</v>
      </c>
      <c r="E16" s="55">
        <f>IF(入力表2【予測】!$E16="","",入力表2【予測】!$E16)</f>
        <v>478</v>
      </c>
      <c r="F16" s="56">
        <f>IF(入力表2【予測】!$F16="","",入力表2【予測】!$F16)</f>
        <v>254</v>
      </c>
      <c r="G16" s="57">
        <f t="shared" si="0"/>
        <v>1527.2297394443824</v>
      </c>
      <c r="H16" s="58">
        <f t="shared" si="0"/>
        <v>871.74383086796854</v>
      </c>
      <c r="I16" s="46">
        <f t="shared" si="1"/>
        <v>4.4308490915832408</v>
      </c>
      <c r="J16" s="47">
        <f t="shared" si="1"/>
        <v>8.1436357806989417</v>
      </c>
      <c r="K16" s="48">
        <f>入力表1【係数】!D$26*入力表2【係数】!G16</f>
        <v>1527.2297394443824</v>
      </c>
      <c r="L16" s="46">
        <f>入力表1【係数】!D$27*入力表2【係数】!H16</f>
        <v>0</v>
      </c>
      <c r="M16" s="49">
        <f t="shared" ref="M16:M74" si="2">SUM(K16:L16)</f>
        <v>1527.2297394443824</v>
      </c>
      <c r="N16" s="48"/>
      <c r="O16" s="46"/>
      <c r="P16" s="50"/>
      <c r="Q16" s="59"/>
      <c r="R16" s="47"/>
      <c r="S16" s="50"/>
      <c r="T16" s="54" t="s">
        <v>184</v>
      </c>
    </row>
    <row r="17" spans="1:20" x14ac:dyDescent="0.15">
      <c r="B17" s="385">
        <v>3</v>
      </c>
      <c r="C17" s="40" t="s">
        <v>590</v>
      </c>
      <c r="D17" s="41"/>
      <c r="E17" s="55">
        <f>IF(入力表2【予測】!$E17="","",入力表2【予測】!$E17)</f>
        <v>245</v>
      </c>
      <c r="F17" s="56">
        <f>IF(入力表2【予測】!$F17="","",入力表2【予測】!$F17)</f>
        <v>138</v>
      </c>
      <c r="G17" s="57">
        <f t="shared" si="0"/>
        <v>782.78511749764368</v>
      </c>
      <c r="H17" s="58">
        <f t="shared" si="0"/>
        <v>473.62460102275458</v>
      </c>
      <c r="I17" s="46">
        <f t="shared" si="1"/>
        <v>2.271041898405636</v>
      </c>
      <c r="J17" s="47">
        <f t="shared" si="1"/>
        <v>4.4244950304584796</v>
      </c>
      <c r="K17" s="48">
        <f>入力表1【係数】!D$26*入力表2【係数】!G17</f>
        <v>782.78511749764368</v>
      </c>
      <c r="L17" s="46">
        <f>入力表1【係数】!D$27*入力表2【係数】!H17</f>
        <v>0</v>
      </c>
      <c r="M17" s="49">
        <f t="shared" si="2"/>
        <v>782.78511749764368</v>
      </c>
      <c r="N17" s="48"/>
      <c r="O17" s="46"/>
      <c r="P17" s="50"/>
      <c r="Q17" s="59"/>
      <c r="R17" s="47"/>
      <c r="S17" s="50"/>
      <c r="T17" s="54" t="s">
        <v>185</v>
      </c>
    </row>
    <row r="18" spans="1:20" x14ac:dyDescent="0.15">
      <c r="B18" s="385">
        <v>4</v>
      </c>
      <c r="C18" s="40" t="s">
        <v>589</v>
      </c>
      <c r="D18" s="41"/>
      <c r="E18" s="55">
        <f>IF(入力表2【予測】!$E18="","",入力表2【予測】!$E18)</f>
        <v>105</v>
      </c>
      <c r="F18" s="56">
        <f>IF(入力表2【予測】!$F18="","",入力表2【予測】!$F18)</f>
        <v>34</v>
      </c>
      <c r="G18" s="57">
        <f t="shared" si="0"/>
        <v>335.4793360704187</v>
      </c>
      <c r="H18" s="58">
        <f t="shared" si="0"/>
        <v>116.69011909256272</v>
      </c>
      <c r="I18" s="46">
        <f t="shared" si="1"/>
        <v>0.97330367074527258</v>
      </c>
      <c r="J18" s="47">
        <f t="shared" si="1"/>
        <v>1.0900929785187561</v>
      </c>
      <c r="K18" s="48">
        <f>入力表1【係数】!D$26*入力表2【係数】!G18</f>
        <v>335.4793360704187</v>
      </c>
      <c r="L18" s="46">
        <f>入力表1【係数】!D$27*入力表2【係数】!H18</f>
        <v>0</v>
      </c>
      <c r="M18" s="49">
        <f t="shared" si="2"/>
        <v>335.4793360704187</v>
      </c>
      <c r="N18" s="48"/>
      <c r="O18" s="46"/>
      <c r="P18" s="50"/>
      <c r="Q18" s="59"/>
      <c r="R18" s="47"/>
      <c r="S18" s="50"/>
      <c r="T18" s="54" t="s">
        <v>185</v>
      </c>
    </row>
    <row r="19" spans="1:20" x14ac:dyDescent="0.15">
      <c r="B19" s="385">
        <v>5</v>
      </c>
      <c r="C19" s="40" t="s">
        <v>822</v>
      </c>
      <c r="D19" s="41" t="s">
        <v>587</v>
      </c>
      <c r="E19" s="55">
        <f>IF(入力表2【予測】!$E19="","",入力表2【予測】!$E19)</f>
        <v>92</v>
      </c>
      <c r="F19" s="56">
        <f>IF(入力表2【予測】!$F19="","",入力表2【予測】!$F19)</f>
        <v>14</v>
      </c>
      <c r="G19" s="57">
        <f t="shared" si="0"/>
        <v>293.94379922360497</v>
      </c>
      <c r="H19" s="58">
        <f t="shared" si="0"/>
        <v>48.048872567525827</v>
      </c>
      <c r="I19" s="46">
        <f t="shared" si="1"/>
        <v>0.85279940674823884</v>
      </c>
      <c r="J19" s="47">
        <f t="shared" si="1"/>
        <v>0.44886181468419367</v>
      </c>
      <c r="K19" s="48">
        <f>入力表1【係数】!D$26*入力表2【係数】!G19</f>
        <v>293.94379922360497</v>
      </c>
      <c r="L19" s="46">
        <f>入力表1【係数】!D$27*入力表2【係数】!H19</f>
        <v>0</v>
      </c>
      <c r="M19" s="49">
        <f t="shared" si="2"/>
        <v>293.94379922360497</v>
      </c>
      <c r="N19" s="48"/>
      <c r="O19" s="46"/>
      <c r="P19" s="50"/>
      <c r="Q19" s="59"/>
      <c r="R19" s="47"/>
      <c r="S19" s="50"/>
      <c r="T19" s="54" t="s">
        <v>186</v>
      </c>
    </row>
    <row r="20" spans="1:20" x14ac:dyDescent="0.15">
      <c r="B20" s="385">
        <v>6</v>
      </c>
      <c r="C20" s="40" t="s">
        <v>586</v>
      </c>
      <c r="D20" s="41"/>
      <c r="E20" s="55">
        <f>IF(入力表2【予測】!$E20="","",入力表2【予測】!$E20)</f>
        <v>231</v>
      </c>
      <c r="F20" s="56">
        <f>IF(入力表2【予測】!$F20="","",入力表2【予測】!$F20)</f>
        <v>43</v>
      </c>
      <c r="G20" s="57">
        <f t="shared" si="0"/>
        <v>738.05453935492108</v>
      </c>
      <c r="H20" s="58">
        <f t="shared" si="0"/>
        <v>147.57868002882933</v>
      </c>
      <c r="I20" s="46">
        <f t="shared" si="1"/>
        <v>2.1412680756395996</v>
      </c>
      <c r="J20" s="47">
        <f t="shared" si="1"/>
        <v>1.3786470022443091</v>
      </c>
      <c r="K20" s="48">
        <f>入力表1【係数】!D$26*入力表2【係数】!G20</f>
        <v>738.05453935492108</v>
      </c>
      <c r="L20" s="46">
        <f>入力表1【係数】!D$27*入力表2【係数】!H20</f>
        <v>0</v>
      </c>
      <c r="M20" s="49">
        <f t="shared" si="2"/>
        <v>738.05453935492108</v>
      </c>
      <c r="N20" s="48"/>
      <c r="O20" s="46"/>
      <c r="P20" s="50"/>
      <c r="Q20" s="59"/>
      <c r="R20" s="47"/>
      <c r="S20" s="50"/>
      <c r="T20" s="54" t="s">
        <v>199</v>
      </c>
    </row>
    <row r="21" spans="1:20" x14ac:dyDescent="0.15">
      <c r="B21" s="385">
        <v>7</v>
      </c>
      <c r="C21" s="40" t="s">
        <v>585</v>
      </c>
      <c r="D21" s="41"/>
      <c r="E21" s="55">
        <f>IF(入力表2【予測】!$E21="","",入力表2【予測】!$E21)</f>
        <v>648</v>
      </c>
      <c r="F21" s="56">
        <f>IF(入力表2【予測】!$F21="","",入力表2【予測】!$F21)</f>
        <v>392</v>
      </c>
      <c r="G21" s="57">
        <f t="shared" si="0"/>
        <v>2070.3867597488697</v>
      </c>
      <c r="H21" s="58">
        <f t="shared" si="0"/>
        <v>1345.3684318907231</v>
      </c>
      <c r="I21" s="46">
        <f t="shared" si="1"/>
        <v>6.0066740823136815</v>
      </c>
      <c r="J21" s="47">
        <f t="shared" si="1"/>
        <v>12.568130811157422</v>
      </c>
      <c r="K21" s="48">
        <f>入力表1【係数】!D$26*入力表2【係数】!G21</f>
        <v>2070.3867597488697</v>
      </c>
      <c r="L21" s="46">
        <f>入力表1【係数】!D$27*入力表2【係数】!H21</f>
        <v>0</v>
      </c>
      <c r="M21" s="49">
        <f t="shared" si="2"/>
        <v>2070.3867597488697</v>
      </c>
      <c r="N21" s="48"/>
      <c r="O21" s="46"/>
      <c r="P21" s="50"/>
      <c r="Q21" s="59"/>
      <c r="R21" s="47"/>
      <c r="S21" s="50"/>
      <c r="T21" s="54" t="s">
        <v>158</v>
      </c>
    </row>
    <row r="22" spans="1:20" x14ac:dyDescent="0.15">
      <c r="B22" s="385">
        <v>8</v>
      </c>
      <c r="C22" s="40" t="s">
        <v>584</v>
      </c>
      <c r="D22" s="41"/>
      <c r="E22" s="55">
        <f>IF(入力表2【予測】!$E22="","",入力表2【予測】!$E22)</f>
        <v>172</v>
      </c>
      <c r="F22" s="56">
        <f>IF(入力表2【予測】!$F22="","",入力表2【予測】!$F22)</f>
        <v>96</v>
      </c>
      <c r="G22" s="57">
        <f t="shared" si="0"/>
        <v>549.54710289630498</v>
      </c>
      <c r="H22" s="58">
        <f t="shared" si="0"/>
        <v>329.47798332017709</v>
      </c>
      <c r="I22" s="46">
        <f t="shared" si="1"/>
        <v>1.5943641082684465</v>
      </c>
      <c r="J22" s="47">
        <f t="shared" si="1"/>
        <v>3.0779095864058994</v>
      </c>
      <c r="K22" s="48">
        <f>入力表1【係数】!D$26*入力表2【係数】!G22</f>
        <v>549.54710289630498</v>
      </c>
      <c r="L22" s="46">
        <f>入力表1【係数】!D$27*入力表2【係数】!H22</f>
        <v>0</v>
      </c>
      <c r="M22" s="49">
        <f t="shared" si="2"/>
        <v>549.54710289630498</v>
      </c>
      <c r="N22" s="48"/>
      <c r="O22" s="46"/>
      <c r="P22" s="50"/>
      <c r="Q22" s="59"/>
      <c r="R22" s="47"/>
      <c r="S22" s="50"/>
      <c r="T22" s="54" t="s">
        <v>190</v>
      </c>
    </row>
    <row r="23" spans="1:20" x14ac:dyDescent="0.15">
      <c r="B23" s="60">
        <v>9</v>
      </c>
      <c r="C23" s="61" t="s">
        <v>583</v>
      </c>
      <c r="D23" s="62"/>
      <c r="E23" s="63">
        <f>IF(入力表2【予測】!$E23="","",入力表2【予測】!$E23)</f>
        <v>554</v>
      </c>
      <c r="F23" s="64">
        <f>IF(入力表2【予測】!$F23="","",入力表2【予測】!$F23)</f>
        <v>284</v>
      </c>
      <c r="G23" s="65">
        <f t="shared" si="0"/>
        <v>1770.0528779334472</v>
      </c>
      <c r="H23" s="66">
        <f t="shared" si="0"/>
        <v>974.70570065552397</v>
      </c>
      <c r="I23" s="67">
        <f t="shared" si="1"/>
        <v>5.135335558027438</v>
      </c>
      <c r="J23" s="68">
        <f t="shared" si="1"/>
        <v>9.1054825264507855</v>
      </c>
      <c r="K23" s="69">
        <f>入力表1【係数】!D$26*入力表2【係数】!G23</f>
        <v>1770.0528779334472</v>
      </c>
      <c r="L23" s="67">
        <f>入力表1【係数】!D$27*入力表2【係数】!H23</f>
        <v>0</v>
      </c>
      <c r="M23" s="70">
        <f t="shared" si="2"/>
        <v>1770.0528779334472</v>
      </c>
      <c r="N23" s="69"/>
      <c r="O23" s="67"/>
      <c r="P23" s="71"/>
      <c r="Q23" s="72"/>
      <c r="R23" s="68"/>
      <c r="S23" s="71"/>
      <c r="T23" s="73" t="s">
        <v>190</v>
      </c>
    </row>
    <row r="24" spans="1:20" x14ac:dyDescent="0.15">
      <c r="B24" s="74">
        <v>10</v>
      </c>
      <c r="C24" s="75" t="s">
        <v>532</v>
      </c>
      <c r="D24" s="76" t="s">
        <v>440</v>
      </c>
      <c r="E24" s="63">
        <f>IF(入力表2【予測】!$E24="","",入力表2【予測】!$E24)</f>
        <v>3506</v>
      </c>
      <c r="F24" s="64">
        <f>IF(入力表2【予測】!$F24="","",入力表2【予測】!$F24)</f>
        <v>0</v>
      </c>
      <c r="G24" s="65">
        <f t="shared" si="0"/>
        <v>11201.814783456077</v>
      </c>
      <c r="H24" s="66">
        <f t="shared" si="0"/>
        <v>0</v>
      </c>
      <c r="I24" s="67">
        <f t="shared" si="1"/>
        <v>32.499073044123101</v>
      </c>
      <c r="J24" s="68">
        <f t="shared" si="1"/>
        <v>0</v>
      </c>
      <c r="K24" s="69">
        <f>入力表1【係数】!D$26*入力表2【係数】!G24</f>
        <v>11201.814783456077</v>
      </c>
      <c r="L24" s="67">
        <f>入力表1【係数】!D$27*入力表2【係数】!H24</f>
        <v>0</v>
      </c>
      <c r="M24" s="70">
        <f t="shared" si="2"/>
        <v>11201.814783456077</v>
      </c>
      <c r="N24" s="69"/>
      <c r="O24" s="67"/>
      <c r="P24" s="71"/>
      <c r="Q24" s="69"/>
      <c r="R24" s="68"/>
      <c r="S24" s="71"/>
      <c r="T24" s="77" t="s">
        <v>200</v>
      </c>
    </row>
    <row r="25" spans="1:20" x14ac:dyDescent="0.15">
      <c r="B25" s="74">
        <v>11</v>
      </c>
      <c r="C25" s="78" t="s">
        <v>582</v>
      </c>
      <c r="D25" s="79" t="s">
        <v>441</v>
      </c>
      <c r="E25" s="63">
        <f>IF(入力表2【予測】!$E25="","",入力表2【予測】!$E25)</f>
        <v>1888</v>
      </c>
      <c r="F25" s="64">
        <f>IF(入力表2【予測】!$F25="","",入力表2【予測】!$F25)</f>
        <v>565</v>
      </c>
      <c r="G25" s="65">
        <f t="shared" si="0"/>
        <v>6032.2379666757197</v>
      </c>
      <c r="H25" s="66">
        <f t="shared" si="0"/>
        <v>1939.1152143322922</v>
      </c>
      <c r="I25" s="67">
        <f t="shared" si="1"/>
        <v>17.500926955876899</v>
      </c>
      <c r="J25" s="68">
        <f t="shared" si="1"/>
        <v>18.114780378326387</v>
      </c>
      <c r="K25" s="69">
        <f>入力表1【係数】!D$26*入力表2【係数】!G25</f>
        <v>6032.2379666757197</v>
      </c>
      <c r="L25" s="67">
        <f>入力表1【係数】!D$27*入力表2【係数】!H25</f>
        <v>0</v>
      </c>
      <c r="M25" s="70">
        <f t="shared" si="2"/>
        <v>6032.2379666757197</v>
      </c>
      <c r="N25" s="69"/>
      <c r="O25" s="67"/>
      <c r="P25" s="71"/>
      <c r="Q25" s="69"/>
      <c r="R25" s="80"/>
      <c r="S25" s="71"/>
      <c r="T25" s="77" t="s">
        <v>201</v>
      </c>
    </row>
    <row r="26" spans="1:20" x14ac:dyDescent="0.15">
      <c r="B26" s="385">
        <v>12</v>
      </c>
      <c r="C26" s="40" t="s">
        <v>580</v>
      </c>
      <c r="D26" s="41" t="s">
        <v>442</v>
      </c>
      <c r="E26" s="55">
        <f>IF(入力表2【予測】!$E26="","",入力表2【予測】!$E26)</f>
        <v>92</v>
      </c>
      <c r="F26" s="56">
        <f>IF(入力表2【予測】!$F26="","",入力表2【予測】!$F26)</f>
        <v>65</v>
      </c>
      <c r="G26" s="57">
        <f t="shared" si="0"/>
        <v>293.94379922360497</v>
      </c>
      <c r="H26" s="58">
        <f t="shared" si="0"/>
        <v>223.08405120636991</v>
      </c>
      <c r="I26" s="46">
        <f t="shared" si="1"/>
        <v>0.85279940674823884</v>
      </c>
      <c r="J26" s="47">
        <f t="shared" si="1"/>
        <v>2.084001282462328</v>
      </c>
      <c r="K26" s="48">
        <f>入力表1【係数】!D$26*入力表2【係数】!G26</f>
        <v>293.94379922360497</v>
      </c>
      <c r="L26" s="46">
        <f>入力表1【係数】!D$27*入力表2【係数】!H26</f>
        <v>0</v>
      </c>
      <c r="M26" s="49">
        <f t="shared" si="2"/>
        <v>293.94379922360497</v>
      </c>
      <c r="N26" s="48"/>
      <c r="O26" s="46"/>
      <c r="P26" s="50"/>
      <c r="Q26" s="48"/>
      <c r="R26" s="47"/>
      <c r="S26" s="50"/>
      <c r="T26" s="81" t="s">
        <v>141</v>
      </c>
    </row>
    <row r="27" spans="1:20" x14ac:dyDescent="0.15">
      <c r="B27" s="385">
        <v>13</v>
      </c>
      <c r="C27" s="40" t="s">
        <v>578</v>
      </c>
      <c r="D27" s="41" t="s">
        <v>443</v>
      </c>
      <c r="E27" s="55">
        <f>IF(入力表2【予測】!$E27="","",入力表2【予測】!$E27)</f>
        <v>63</v>
      </c>
      <c r="F27" s="56">
        <f>IF(入力表2【予測】!$F27="","",入力表2【予測】!$F27)</f>
        <v>31</v>
      </c>
      <c r="G27" s="57">
        <f t="shared" si="0"/>
        <v>201.28760164225125</v>
      </c>
      <c r="H27" s="58">
        <f t="shared" si="0"/>
        <v>106.39393211380718</v>
      </c>
      <c r="I27" s="46">
        <f t="shared" si="1"/>
        <v>0.58398220244716359</v>
      </c>
      <c r="J27" s="47">
        <f t="shared" si="1"/>
        <v>0.99390830394357166</v>
      </c>
      <c r="K27" s="48">
        <f>入力表1【係数】!D$26*入力表2【係数】!G27</f>
        <v>201.28760164225125</v>
      </c>
      <c r="L27" s="46">
        <f>入力表1【係数】!D$27*入力表2【係数】!H27</f>
        <v>0</v>
      </c>
      <c r="M27" s="49">
        <f t="shared" si="2"/>
        <v>201.28760164225125</v>
      </c>
      <c r="N27" s="48"/>
      <c r="O27" s="46"/>
      <c r="P27" s="50"/>
      <c r="Q27" s="48"/>
      <c r="R27" s="47"/>
      <c r="S27" s="50"/>
      <c r="T27" s="54" t="s">
        <v>145</v>
      </c>
    </row>
    <row r="28" spans="1:20" x14ac:dyDescent="0.15">
      <c r="B28" s="385">
        <v>14</v>
      </c>
      <c r="C28" s="40" t="s">
        <v>414</v>
      </c>
      <c r="D28" s="41" t="s">
        <v>444</v>
      </c>
      <c r="E28" s="55">
        <f>IF(入力表2【予測】!$E28="","",入力表2【予測】!$E28)</f>
        <v>113</v>
      </c>
      <c r="F28" s="56">
        <f>IF(入力表2【予測】!$F28="","",入力表2【予測】!$F28)</f>
        <v>46</v>
      </c>
      <c r="G28" s="57">
        <f t="shared" si="0"/>
        <v>361.03966643768871</v>
      </c>
      <c r="H28" s="58">
        <f t="shared" si="0"/>
        <v>157.87486700758484</v>
      </c>
      <c r="I28" s="46">
        <f t="shared" si="1"/>
        <v>1.0474601408972934</v>
      </c>
      <c r="J28" s="47">
        <f t="shared" si="1"/>
        <v>1.4748316768194933</v>
      </c>
      <c r="K28" s="48">
        <f>入力表1【係数】!D$26*入力表2【係数】!G28</f>
        <v>361.03966643768871</v>
      </c>
      <c r="L28" s="46">
        <f>入力表1【係数】!D$27*入力表2【係数】!H28</f>
        <v>0</v>
      </c>
      <c r="M28" s="49">
        <f t="shared" si="2"/>
        <v>361.03966643768871</v>
      </c>
      <c r="N28" s="48"/>
      <c r="O28" s="46"/>
      <c r="P28" s="50"/>
      <c r="Q28" s="48"/>
      <c r="R28" s="47"/>
      <c r="S28" s="50"/>
      <c r="T28" s="54" t="s">
        <v>144</v>
      </c>
    </row>
    <row r="29" spans="1:20" x14ac:dyDescent="0.15">
      <c r="B29" s="385">
        <v>15</v>
      </c>
      <c r="C29" s="40" t="s">
        <v>415</v>
      </c>
      <c r="D29" s="41" t="s">
        <v>445</v>
      </c>
      <c r="E29" s="55">
        <f>IF(入力表2【予測】!$E29="","",入力表2【予測】!$E29)</f>
        <v>105</v>
      </c>
      <c r="F29" s="56">
        <f>IF(入力表2【予測】!$F29="","",入力表2【予測】!$F29)</f>
        <v>45</v>
      </c>
      <c r="G29" s="57">
        <f t="shared" si="0"/>
        <v>335.4793360704187</v>
      </c>
      <c r="H29" s="58">
        <f t="shared" si="0"/>
        <v>154.442804681333</v>
      </c>
      <c r="I29" s="46">
        <f t="shared" si="1"/>
        <v>0.97330367074527258</v>
      </c>
      <c r="J29" s="47">
        <f t="shared" si="1"/>
        <v>1.4427701186277653</v>
      </c>
      <c r="K29" s="48">
        <f>入力表1【係数】!D$26*入力表2【係数】!G29</f>
        <v>335.4793360704187</v>
      </c>
      <c r="L29" s="46">
        <f>入力表1【係数】!D$27*入力表2【係数】!H29</f>
        <v>0</v>
      </c>
      <c r="M29" s="49">
        <f t="shared" si="2"/>
        <v>335.4793360704187</v>
      </c>
      <c r="N29" s="48"/>
      <c r="O29" s="46"/>
      <c r="P29" s="50"/>
      <c r="Q29" s="48"/>
      <c r="R29" s="47"/>
      <c r="S29" s="50"/>
      <c r="T29" s="54" t="s">
        <v>145</v>
      </c>
    </row>
    <row r="30" spans="1:20" x14ac:dyDescent="0.15">
      <c r="B30" s="385">
        <v>16</v>
      </c>
      <c r="C30" s="40" t="s">
        <v>572</v>
      </c>
      <c r="D30" s="41"/>
      <c r="E30" s="55">
        <f>IF(入力表2【予測】!$E30="","",入力表2【予測】!$E30)</f>
        <v>688</v>
      </c>
      <c r="F30" s="56">
        <f>IF(入力表2【予測】!$F30="","",入力表2【予測】!$F30)</f>
        <v>255</v>
      </c>
      <c r="G30" s="57">
        <f t="shared" si="0"/>
        <v>2198.1884115852199</v>
      </c>
      <c r="H30" s="58">
        <f t="shared" si="0"/>
        <v>875.17589319422041</v>
      </c>
      <c r="I30" s="46">
        <f t="shared" si="1"/>
        <v>6.3774564330737862</v>
      </c>
      <c r="J30" s="47">
        <f t="shared" si="1"/>
        <v>8.1756973388906697</v>
      </c>
      <c r="K30" s="48">
        <f>入力表1【係数】!D$26*入力表2【係数】!G30</f>
        <v>2198.1884115852199</v>
      </c>
      <c r="L30" s="46">
        <f>入力表1【係数】!D$27*入力表2【係数】!H30</f>
        <v>0</v>
      </c>
      <c r="M30" s="49">
        <f t="shared" si="2"/>
        <v>2198.1884115852199</v>
      </c>
      <c r="N30" s="48"/>
      <c r="O30" s="46"/>
      <c r="P30" s="50"/>
      <c r="Q30" s="48"/>
      <c r="R30" s="47"/>
      <c r="S30" s="50"/>
      <c r="T30" s="54" t="s">
        <v>145</v>
      </c>
    </row>
    <row r="31" spans="1:20" x14ac:dyDescent="0.15">
      <c r="A31" s="82"/>
      <c r="B31" s="385">
        <v>17</v>
      </c>
      <c r="C31" s="83" t="s">
        <v>454</v>
      </c>
      <c r="D31" s="41"/>
      <c r="E31" s="55">
        <f>IF(入力表2【予測】!$E31="","",入力表2【予測】!$E31)</f>
        <v>365</v>
      </c>
      <c r="F31" s="56">
        <f>IF(入力表2【予測】!$F31="","",入力表2【予測】!$F31)</f>
        <v>159</v>
      </c>
      <c r="G31" s="57">
        <f t="shared" si="0"/>
        <v>1166.1900730066936</v>
      </c>
      <c r="H31" s="58">
        <f t="shared" si="0"/>
        <v>545.69790987404338</v>
      </c>
      <c r="I31" s="46">
        <f t="shared" si="1"/>
        <v>3.3833889506859478</v>
      </c>
      <c r="J31" s="47">
        <f t="shared" si="1"/>
        <v>5.0977877524847708</v>
      </c>
      <c r="K31" s="48">
        <f>入力表1【係数】!D$26*入力表2【係数】!G31</f>
        <v>1166.1900730066936</v>
      </c>
      <c r="L31" s="46">
        <f>入力表1【係数】!D$27*入力表2【係数】!H31</f>
        <v>0</v>
      </c>
      <c r="M31" s="49">
        <f t="shared" si="2"/>
        <v>1166.1900730066936</v>
      </c>
      <c r="N31" s="48"/>
      <c r="O31" s="46"/>
      <c r="P31" s="50"/>
      <c r="Q31" s="48"/>
      <c r="R31" s="47"/>
      <c r="S31" s="50"/>
      <c r="T31" s="54" t="s">
        <v>145</v>
      </c>
    </row>
    <row r="32" spans="1:20" x14ac:dyDescent="0.15">
      <c r="A32" s="82"/>
      <c r="B32" s="385">
        <v>18</v>
      </c>
      <c r="C32" s="83" t="s">
        <v>455</v>
      </c>
      <c r="D32" s="41"/>
      <c r="E32" s="55">
        <f>IF(入力表2【予測】!$E32="","",入力表2【予測】!$E32)</f>
        <v>0</v>
      </c>
      <c r="F32" s="56">
        <f>IF(入力表2【予測】!$F32="","",入力表2【予測】!$F32)</f>
        <v>0</v>
      </c>
      <c r="G32" s="57">
        <f t="shared" si="0"/>
        <v>0</v>
      </c>
      <c r="H32" s="58">
        <f t="shared" si="0"/>
        <v>0</v>
      </c>
      <c r="I32" s="46">
        <f t="shared" si="1"/>
        <v>0</v>
      </c>
      <c r="J32" s="47">
        <f t="shared" si="1"/>
        <v>0</v>
      </c>
      <c r="K32" s="48">
        <f>入力表1【係数】!D$26*入力表2【係数】!G32</f>
        <v>0</v>
      </c>
      <c r="L32" s="46">
        <f>入力表1【係数】!D$27*入力表2【係数】!H32</f>
        <v>0</v>
      </c>
      <c r="M32" s="49">
        <f t="shared" si="2"/>
        <v>0</v>
      </c>
      <c r="N32" s="48"/>
      <c r="O32" s="46"/>
      <c r="P32" s="50"/>
      <c r="Q32" s="48"/>
      <c r="R32" s="47"/>
      <c r="S32" s="50"/>
      <c r="T32" s="54" t="s">
        <v>146</v>
      </c>
    </row>
    <row r="33" spans="1:20" x14ac:dyDescent="0.15">
      <c r="A33" s="82"/>
      <c r="B33" s="385">
        <v>19</v>
      </c>
      <c r="C33" s="40" t="s">
        <v>571</v>
      </c>
      <c r="D33" s="41" t="s">
        <v>446</v>
      </c>
      <c r="E33" s="55">
        <f>IF(入力表2【予測】!$E33="","",入力表2【予測】!$E33)</f>
        <v>175</v>
      </c>
      <c r="F33" s="56">
        <f>IF(入力表2【予測】!$F33="","",入力表2【予測】!$F33)</f>
        <v>94</v>
      </c>
      <c r="G33" s="57">
        <f t="shared" si="0"/>
        <v>559.13222678403122</v>
      </c>
      <c r="H33" s="58">
        <f t="shared" si="0"/>
        <v>322.61385866767341</v>
      </c>
      <c r="I33" s="46">
        <f t="shared" si="1"/>
        <v>1.6221727845754541</v>
      </c>
      <c r="J33" s="47">
        <f t="shared" si="1"/>
        <v>3.0137864700224433</v>
      </c>
      <c r="K33" s="48">
        <f>入力表1【係数】!D$26*入力表2【係数】!G33</f>
        <v>559.13222678403122</v>
      </c>
      <c r="L33" s="46">
        <f>入力表1【係数】!D$27*入力表2【係数】!H33</f>
        <v>0</v>
      </c>
      <c r="M33" s="49">
        <f t="shared" si="2"/>
        <v>559.13222678403122</v>
      </c>
      <c r="N33" s="48"/>
      <c r="O33" s="46"/>
      <c r="P33" s="50"/>
      <c r="Q33" s="48"/>
      <c r="R33" s="47"/>
      <c r="S33" s="50"/>
      <c r="T33" s="54" t="s">
        <v>148</v>
      </c>
    </row>
    <row r="34" spans="1:20" x14ac:dyDescent="0.15">
      <c r="A34" s="82"/>
      <c r="B34" s="385">
        <v>20</v>
      </c>
      <c r="C34" s="40" t="s">
        <v>418</v>
      </c>
      <c r="D34" s="41"/>
      <c r="E34" s="55">
        <f>IF(入力表2【予測】!$E34="","",入力表2【予測】!$E34)</f>
        <v>77</v>
      </c>
      <c r="F34" s="56">
        <f>IF(入力表2【予測】!$F34="","",入力表2【予測】!$F34)</f>
        <v>48</v>
      </c>
      <c r="G34" s="57">
        <f t="shared" si="0"/>
        <v>246.01817978497371</v>
      </c>
      <c r="H34" s="58">
        <f t="shared" si="0"/>
        <v>164.73899166008854</v>
      </c>
      <c r="I34" s="46">
        <f t="shared" si="1"/>
        <v>0.71375602521319992</v>
      </c>
      <c r="J34" s="47">
        <f t="shared" si="1"/>
        <v>1.5389547932029497</v>
      </c>
      <c r="K34" s="48">
        <f>入力表1【係数】!D$26*入力表2【係数】!G34</f>
        <v>246.01817978497371</v>
      </c>
      <c r="L34" s="46">
        <f>入力表1【係数】!D$27*入力表2【係数】!H34</f>
        <v>0</v>
      </c>
      <c r="M34" s="49">
        <f t="shared" si="2"/>
        <v>246.01817978497371</v>
      </c>
      <c r="N34" s="48"/>
      <c r="O34" s="46"/>
      <c r="P34" s="50"/>
      <c r="Q34" s="48"/>
      <c r="R34" s="47"/>
      <c r="S34" s="50"/>
      <c r="T34" s="54" t="s">
        <v>950</v>
      </c>
    </row>
    <row r="35" spans="1:20" x14ac:dyDescent="0.15">
      <c r="A35" s="82"/>
      <c r="B35" s="385">
        <v>21</v>
      </c>
      <c r="C35" s="83" t="s">
        <v>456</v>
      </c>
      <c r="D35" s="41"/>
      <c r="E35" s="55">
        <f>IF(入力表2【予測】!$E35="","",入力表2【予測】!$E35)</f>
        <v>38</v>
      </c>
      <c r="F35" s="56">
        <f>IF(入力表2【予測】!$F35="","",入力表2【予測】!$F35)</f>
        <v>12</v>
      </c>
      <c r="G35" s="57">
        <f t="shared" si="0"/>
        <v>121.41156924453249</v>
      </c>
      <c r="H35" s="58">
        <f t="shared" si="0"/>
        <v>41.184747915022136</v>
      </c>
      <c r="I35" s="46">
        <f t="shared" si="1"/>
        <v>0.35224323322209861</v>
      </c>
      <c r="J35" s="47">
        <f t="shared" si="1"/>
        <v>0.38473869830073743</v>
      </c>
      <c r="K35" s="48">
        <f>入力表1【係数】!D$26*入力表2【係数】!G35</f>
        <v>121.41156924453249</v>
      </c>
      <c r="L35" s="46">
        <f>入力表1【係数】!D$27*入力表2【係数】!H35</f>
        <v>0</v>
      </c>
      <c r="M35" s="49">
        <f t="shared" si="2"/>
        <v>121.41156924453249</v>
      </c>
      <c r="N35" s="48"/>
      <c r="O35" s="46"/>
      <c r="P35" s="50"/>
      <c r="Q35" s="48"/>
      <c r="R35" s="47"/>
      <c r="S35" s="50"/>
      <c r="T35" s="54" t="s">
        <v>164</v>
      </c>
    </row>
    <row r="36" spans="1:20" x14ac:dyDescent="0.15">
      <c r="A36" s="82"/>
      <c r="B36" s="385">
        <v>22</v>
      </c>
      <c r="C36" s="83" t="s">
        <v>457</v>
      </c>
      <c r="D36" s="41"/>
      <c r="E36" s="55">
        <f>IF(入力表2【予測】!$E36="","",入力表2【予測】!$E36)</f>
        <v>0</v>
      </c>
      <c r="F36" s="56">
        <f>IF(入力表2【予測】!$F36="","",入力表2【予測】!$F36)</f>
        <v>0</v>
      </c>
      <c r="G36" s="57">
        <f t="shared" si="0"/>
        <v>0</v>
      </c>
      <c r="H36" s="58">
        <f t="shared" si="0"/>
        <v>0</v>
      </c>
      <c r="I36" s="46">
        <f t="shared" si="1"/>
        <v>0</v>
      </c>
      <c r="J36" s="47">
        <f t="shared" si="1"/>
        <v>0</v>
      </c>
      <c r="K36" s="48">
        <f>入力表1【係数】!D$26*入力表2【係数】!G36</f>
        <v>0</v>
      </c>
      <c r="L36" s="46">
        <f>入力表1【係数】!D$27*入力表2【係数】!H36</f>
        <v>0</v>
      </c>
      <c r="M36" s="49">
        <f t="shared" si="2"/>
        <v>0</v>
      </c>
      <c r="N36" s="48"/>
      <c r="O36" s="46"/>
      <c r="P36" s="50"/>
      <c r="Q36" s="48"/>
      <c r="R36" s="47"/>
      <c r="S36" s="50"/>
      <c r="T36" s="54" t="s">
        <v>162</v>
      </c>
    </row>
    <row r="37" spans="1:20" x14ac:dyDescent="0.15">
      <c r="A37" s="82"/>
      <c r="B37" s="385">
        <v>23</v>
      </c>
      <c r="C37" s="40" t="s">
        <v>566</v>
      </c>
      <c r="D37" s="41" t="s">
        <v>564</v>
      </c>
      <c r="E37" s="55">
        <f>IF(入力表2【予測】!$E37="","",入力表2【予測】!$E37)</f>
        <v>22</v>
      </c>
      <c r="F37" s="56">
        <f>IF(入力表2【予測】!$F37="","",入力表2【予測】!$F37)</f>
        <v>7</v>
      </c>
      <c r="G37" s="57">
        <f t="shared" si="0"/>
        <v>70.290908509992491</v>
      </c>
      <c r="H37" s="58">
        <f t="shared" si="0"/>
        <v>24.024436283762913</v>
      </c>
      <c r="I37" s="46">
        <f t="shared" si="1"/>
        <v>0.20393029291805709</v>
      </c>
      <c r="J37" s="47">
        <f t="shared" si="1"/>
        <v>0.22443090734209684</v>
      </c>
      <c r="K37" s="48">
        <f>入力表1【係数】!D$26*入力表2【係数】!G37</f>
        <v>70.290908509992491</v>
      </c>
      <c r="L37" s="46">
        <f>入力表1【係数】!D$27*入力表2【係数】!H37</f>
        <v>0</v>
      </c>
      <c r="M37" s="49">
        <f t="shared" si="2"/>
        <v>70.290908509992491</v>
      </c>
      <c r="N37" s="48"/>
      <c r="O37" s="46"/>
      <c r="P37" s="50"/>
      <c r="Q37" s="48"/>
      <c r="R37" s="47"/>
      <c r="S37" s="50"/>
      <c r="T37" s="54" t="s">
        <v>194</v>
      </c>
    </row>
    <row r="38" spans="1:20" x14ac:dyDescent="0.15">
      <c r="A38" s="82"/>
      <c r="B38" s="385">
        <v>24</v>
      </c>
      <c r="C38" s="83" t="s">
        <v>458</v>
      </c>
      <c r="D38" s="41"/>
      <c r="E38" s="55">
        <f>IF(入力表2【予測】!$E38="","",入力表2【予測】!$E38)</f>
        <v>0.15900122465641583</v>
      </c>
      <c r="F38" s="56">
        <f>IF(入力表2【予測】!$F38="","",入力表2【予測】!$F38)</f>
        <v>0.1255272826234862</v>
      </c>
      <c r="G38" s="57">
        <f t="shared" si="0"/>
        <v>0.50801547887731313</v>
      </c>
      <c r="H38" s="58">
        <f t="shared" si="0"/>
        <v>0.43081745760883483</v>
      </c>
      <c r="I38" s="46">
        <f t="shared" si="1"/>
        <v>1.4738711962960312E-3</v>
      </c>
      <c r="J38" s="47">
        <f t="shared" si="1"/>
        <v>4.0246002764824044E-3</v>
      </c>
      <c r="K38" s="48">
        <f>入力表1【係数】!D$26*入力表2【係数】!G38</f>
        <v>0.50801547887731313</v>
      </c>
      <c r="L38" s="46">
        <f>入力表1【係数】!D$27*入力表2【係数】!H38</f>
        <v>0</v>
      </c>
      <c r="M38" s="49">
        <f t="shared" si="2"/>
        <v>0.50801547887731313</v>
      </c>
      <c r="N38" s="48"/>
      <c r="O38" s="46"/>
      <c r="P38" s="50"/>
      <c r="Q38" s="48"/>
      <c r="R38" s="47"/>
      <c r="S38" s="50"/>
      <c r="T38" s="54" t="s">
        <v>149</v>
      </c>
    </row>
    <row r="39" spans="1:20" x14ac:dyDescent="0.15">
      <c r="A39" s="82"/>
      <c r="B39" s="385">
        <v>25</v>
      </c>
      <c r="C39" s="83" t="s">
        <v>459</v>
      </c>
      <c r="D39" s="41"/>
      <c r="E39" s="55">
        <f>IF(入力表2【予測】!$E39="","",入力表2【予測】!$E39)</f>
        <v>17.045448360321132</v>
      </c>
      <c r="F39" s="56">
        <f>IF(入力表2【予測】!$F39="","",入力表2【予測】!$F39)</f>
        <v>13.456932916043</v>
      </c>
      <c r="G39" s="57">
        <f t="shared" si="0"/>
        <v>54.4609114185061</v>
      </c>
      <c r="H39" s="58">
        <f t="shared" si="0"/>
        <v>46.185032488049558</v>
      </c>
      <c r="I39" s="46">
        <f t="shared" si="1"/>
        <v>0.15800378531999565</v>
      </c>
      <c r="J39" s="47">
        <f t="shared" si="1"/>
        <v>0.43145023776989422</v>
      </c>
      <c r="K39" s="48">
        <f>入力表1【係数】!D$26*入力表2【係数】!G39</f>
        <v>54.4609114185061</v>
      </c>
      <c r="L39" s="46">
        <f>入力表1【係数】!D$27*入力表2【係数】!H39</f>
        <v>0</v>
      </c>
      <c r="M39" s="49">
        <f t="shared" si="2"/>
        <v>54.4609114185061</v>
      </c>
      <c r="N39" s="48"/>
      <c r="O39" s="46"/>
      <c r="P39" s="50"/>
      <c r="Q39" s="48"/>
      <c r="R39" s="47"/>
      <c r="S39" s="50"/>
      <c r="T39" s="54" t="s">
        <v>150</v>
      </c>
    </row>
    <row r="40" spans="1:20" x14ac:dyDescent="0.15">
      <c r="A40" s="82"/>
      <c r="B40" s="385">
        <v>26</v>
      </c>
      <c r="C40" s="83" t="s">
        <v>460</v>
      </c>
      <c r="D40" s="41"/>
      <c r="E40" s="55">
        <f>IF(入力表2【予測】!$E40="","",入力表2【予測】!$E40)</f>
        <v>0</v>
      </c>
      <c r="F40" s="56">
        <f>IF(入力表2【予測】!$F40="","",入力表2【予測】!$F40)</f>
        <v>0</v>
      </c>
      <c r="G40" s="57">
        <f t="shared" si="0"/>
        <v>0</v>
      </c>
      <c r="H40" s="58">
        <f t="shared" si="0"/>
        <v>0</v>
      </c>
      <c r="I40" s="46">
        <f t="shared" si="1"/>
        <v>0</v>
      </c>
      <c r="J40" s="47">
        <f t="shared" si="1"/>
        <v>0</v>
      </c>
      <c r="K40" s="48">
        <f>入力表1【係数】!D$26*入力表2【係数】!G40</f>
        <v>0</v>
      </c>
      <c r="L40" s="46">
        <f>入力表1【係数】!D$27*入力表2【係数】!H40</f>
        <v>0</v>
      </c>
      <c r="M40" s="49">
        <f t="shared" si="2"/>
        <v>0</v>
      </c>
      <c r="N40" s="48"/>
      <c r="O40" s="46"/>
      <c r="P40" s="50"/>
      <c r="Q40" s="48"/>
      <c r="R40" s="47"/>
      <c r="S40" s="50"/>
      <c r="T40" s="54" t="s">
        <v>151</v>
      </c>
    </row>
    <row r="41" spans="1:20" x14ac:dyDescent="0.15">
      <c r="A41" s="82"/>
      <c r="B41" s="385">
        <v>27</v>
      </c>
      <c r="C41" s="83" t="s">
        <v>461</v>
      </c>
      <c r="D41" s="41"/>
      <c r="E41" s="55">
        <f>IF(入力表2【予測】!$E41="","",入力表2【予測】!$E41)</f>
        <v>1.7955504150224522</v>
      </c>
      <c r="F41" s="56">
        <f>IF(入力表2【予測】!$F41="","",入力表2【予測】!$F41)</f>
        <v>1.4175398013335148</v>
      </c>
      <c r="G41" s="57">
        <f t="shared" si="0"/>
        <v>5.736857724882829</v>
      </c>
      <c r="H41" s="58">
        <f t="shared" si="0"/>
        <v>4.8650849481192804</v>
      </c>
      <c r="I41" s="46">
        <f t="shared" si="1"/>
        <v>1.6643960094757621E-2</v>
      </c>
      <c r="J41" s="47">
        <f t="shared" si="1"/>
        <v>4.5448534829545195E-2</v>
      </c>
      <c r="K41" s="48">
        <f>入力表1【係数】!D$26*入力表2【係数】!G41</f>
        <v>5.736857724882829</v>
      </c>
      <c r="L41" s="46">
        <f>入力表1【係数】!D$27*入力表2【係数】!H41</f>
        <v>0</v>
      </c>
      <c r="M41" s="49">
        <f t="shared" si="2"/>
        <v>5.736857724882829</v>
      </c>
      <c r="N41" s="48"/>
      <c r="O41" s="46"/>
      <c r="P41" s="50"/>
      <c r="Q41" s="48"/>
      <c r="R41" s="47"/>
      <c r="S41" s="50"/>
      <c r="T41" s="54" t="s">
        <v>153</v>
      </c>
    </row>
    <row r="42" spans="1:20" x14ac:dyDescent="0.15">
      <c r="A42" s="82"/>
      <c r="B42" s="385">
        <v>28</v>
      </c>
      <c r="C42" s="83" t="s">
        <v>462</v>
      </c>
      <c r="D42" s="384"/>
      <c r="E42" s="55">
        <f>IF(入力表2【予測】!$E42="","",入力表2【予測】!$E42)</f>
        <v>11.342174740590655</v>
      </c>
      <c r="F42" s="56">
        <f>IF(入力表2【予測】!$F42="","",入力表2【予測】!$F42)</f>
        <v>3.2406213544544729</v>
      </c>
      <c r="G42" s="57">
        <f t="shared" si="0"/>
        <v>36.238716681600259</v>
      </c>
      <c r="H42" s="58">
        <f t="shared" si="0"/>
        <v>11.122014464270421</v>
      </c>
      <c r="I42" s="46">
        <f t="shared" si="1"/>
        <v>0.10513695532620186</v>
      </c>
      <c r="J42" s="47">
        <f t="shared" si="1"/>
        <v>0.10389937013319887</v>
      </c>
      <c r="K42" s="48">
        <f>入力表1【係数】!D$26*入力表2【係数】!G42</f>
        <v>36.238716681600259</v>
      </c>
      <c r="L42" s="46">
        <f>入力表1【係数】!D$27*入力表2【係数】!H42</f>
        <v>0</v>
      </c>
      <c r="M42" s="49">
        <f t="shared" si="2"/>
        <v>36.238716681600259</v>
      </c>
      <c r="N42" s="48"/>
      <c r="O42" s="46"/>
      <c r="P42" s="50"/>
      <c r="Q42" s="48"/>
      <c r="R42" s="47"/>
      <c r="S42" s="50"/>
      <c r="T42" s="54" t="s">
        <v>157</v>
      </c>
    </row>
    <row r="43" spans="1:20" x14ac:dyDescent="0.15">
      <c r="A43" s="82"/>
      <c r="B43" s="385">
        <v>29</v>
      </c>
      <c r="C43" s="83" t="s">
        <v>463</v>
      </c>
      <c r="D43" s="384"/>
      <c r="E43" s="55">
        <f>IF(入力表2【予測】!$E43="","",入力表2【予測】!$E43)</f>
        <v>16.657825259409346</v>
      </c>
      <c r="F43" s="56">
        <f>IF(入力表2【予測】!$F43="","",入力表2【予測】!$F43)</f>
        <v>4.7593786455455271</v>
      </c>
      <c r="G43" s="57">
        <f t="shared" si="0"/>
        <v>53.222439603844741</v>
      </c>
      <c r="H43" s="58">
        <f t="shared" si="0"/>
        <v>16.334484145744334</v>
      </c>
      <c r="I43" s="46">
        <f t="shared" si="1"/>
        <v>0.15441069020587084</v>
      </c>
      <c r="J43" s="47">
        <f t="shared" si="1"/>
        <v>0.15259309540062607</v>
      </c>
      <c r="K43" s="48">
        <f>入力表1【係数】!D$26*入力表2【係数】!G43</f>
        <v>53.222439603844741</v>
      </c>
      <c r="L43" s="46">
        <f>入力表1【係数】!D$27*入力表2【係数】!H43</f>
        <v>0</v>
      </c>
      <c r="M43" s="49">
        <f t="shared" si="2"/>
        <v>53.222439603844741</v>
      </c>
      <c r="N43" s="48"/>
      <c r="O43" s="46"/>
      <c r="P43" s="50"/>
      <c r="Q43" s="48"/>
      <c r="R43" s="47"/>
      <c r="S43" s="50"/>
      <c r="T43" s="54" t="s">
        <v>517</v>
      </c>
    </row>
    <row r="44" spans="1:20" x14ac:dyDescent="0.15">
      <c r="A44" s="82"/>
      <c r="B44" s="385">
        <v>30</v>
      </c>
      <c r="C44" s="40" t="s">
        <v>420</v>
      </c>
      <c r="D44" s="41"/>
      <c r="E44" s="55">
        <f>IF(入力表2【予測】!$E44="","",入力表2【予測】!$E44)</f>
        <v>1</v>
      </c>
      <c r="F44" s="56">
        <f>IF(入力表2【予測】!$F44="","",入力表2【予測】!$F44)</f>
        <v>1</v>
      </c>
      <c r="G44" s="57">
        <f t="shared" si="0"/>
        <v>3.1950412959087497</v>
      </c>
      <c r="H44" s="58">
        <f t="shared" si="0"/>
        <v>3.4320623262518444</v>
      </c>
      <c r="I44" s="46">
        <f t="shared" si="1"/>
        <v>9.2695587690025949E-3</v>
      </c>
      <c r="J44" s="47">
        <f t="shared" si="1"/>
        <v>3.2061558191728116E-2</v>
      </c>
      <c r="K44" s="48">
        <f>入力表1【係数】!D$26*入力表2【係数】!G44</f>
        <v>3.1950412959087497</v>
      </c>
      <c r="L44" s="46">
        <f>入力表1【係数】!D$27*入力表2【係数】!H44</f>
        <v>0</v>
      </c>
      <c r="M44" s="49">
        <f t="shared" si="2"/>
        <v>3.1950412959087497</v>
      </c>
      <c r="N44" s="48"/>
      <c r="O44" s="46"/>
      <c r="P44" s="50"/>
      <c r="Q44" s="48"/>
      <c r="R44" s="47"/>
      <c r="S44" s="50"/>
      <c r="T44" s="54" t="s">
        <v>517</v>
      </c>
    </row>
    <row r="45" spans="1:20" x14ac:dyDescent="0.15">
      <c r="A45" s="82"/>
      <c r="B45" s="385">
        <v>31</v>
      </c>
      <c r="C45" s="83" t="s">
        <v>464</v>
      </c>
      <c r="D45" s="41"/>
      <c r="E45" s="55">
        <f>IF(入力表2【予測】!$E45="","",入力表2【予測】!$E45)</f>
        <v>1.6615302157309393E-2</v>
      </c>
      <c r="F45" s="56">
        <f>IF(入力表2【予測】!$F45="","",入力表2【予測】!$F45)</f>
        <v>7.2691946938228599E-3</v>
      </c>
      <c r="G45" s="57">
        <f t="shared" si="0"/>
        <v>5.308657653660525E-2</v>
      </c>
      <c r="H45" s="58">
        <f t="shared" si="0"/>
        <v>2.4948329250859252E-2</v>
      </c>
      <c r="I45" s="46">
        <f t="shared" si="1"/>
        <v>1.5401651981191504E-4</v>
      </c>
      <c r="J45" s="47">
        <f t="shared" si="1"/>
        <v>2.3306170868300289E-4</v>
      </c>
      <c r="K45" s="48">
        <f>入力表1【係数】!D$26*入力表2【係数】!G45</f>
        <v>5.308657653660525E-2</v>
      </c>
      <c r="L45" s="46">
        <f>入力表1【係数】!D$27*入力表2【係数】!H45</f>
        <v>0</v>
      </c>
      <c r="M45" s="49">
        <f t="shared" si="2"/>
        <v>5.308657653660525E-2</v>
      </c>
      <c r="N45" s="48"/>
      <c r="O45" s="46"/>
      <c r="P45" s="50"/>
      <c r="Q45" s="48"/>
      <c r="R45" s="47"/>
      <c r="S45" s="50"/>
      <c r="T45" s="54" t="s">
        <v>951</v>
      </c>
    </row>
    <row r="46" spans="1:20" x14ac:dyDescent="0.15">
      <c r="A46" s="82"/>
      <c r="B46" s="385">
        <v>32</v>
      </c>
      <c r="C46" s="83" t="s">
        <v>465</v>
      </c>
      <c r="D46" s="41"/>
      <c r="E46" s="55">
        <f>IF(入力表2【予測】!$E46="","",入力表2【予測】!$E46)</f>
        <v>15.421680289427844</v>
      </c>
      <c r="F46" s="56">
        <f>IF(入力表2【予測】!$F46="","",入力表2【予測】!$F46)</f>
        <v>6.7469851266246819</v>
      </c>
      <c r="G46" s="57">
        <f t="shared" si="0"/>
        <v>49.27290537702396</v>
      </c>
      <c r="H46" s="58">
        <f t="shared" si="0"/>
        <v>23.156073468870105</v>
      </c>
      <c r="I46" s="46">
        <f t="shared" si="1"/>
        <v>0.14295217175962036</v>
      </c>
      <c r="J46" s="47">
        <f t="shared" si="1"/>
        <v>0.21631885625600134</v>
      </c>
      <c r="K46" s="48">
        <f>入力表1【係数】!D$26*入力表2【係数】!G46</f>
        <v>49.27290537702396</v>
      </c>
      <c r="L46" s="46">
        <f>入力表1【係数】!D$27*入力表2【係数】!H46</f>
        <v>0</v>
      </c>
      <c r="M46" s="49">
        <f t="shared" si="2"/>
        <v>49.27290537702396</v>
      </c>
      <c r="N46" s="48"/>
      <c r="O46" s="46"/>
      <c r="P46" s="50"/>
      <c r="Q46" s="48"/>
      <c r="R46" s="47"/>
      <c r="S46" s="50"/>
      <c r="T46" s="54" t="s">
        <v>172</v>
      </c>
    </row>
    <row r="47" spans="1:20" x14ac:dyDescent="0.15">
      <c r="A47" s="82"/>
      <c r="B47" s="385">
        <v>33</v>
      </c>
      <c r="C47" s="83" t="s">
        <v>466</v>
      </c>
      <c r="D47" s="41"/>
      <c r="E47" s="55">
        <f>IF(入力表2【予測】!$E47="","",入力表2【予測】!$E47)</f>
        <v>0.56170440841484659</v>
      </c>
      <c r="F47" s="56">
        <f>IF(入力表2【予測】!$F47="","",入力表2【予測】!$F47)</f>
        <v>0.24574567868149538</v>
      </c>
      <c r="G47" s="57">
        <f t="shared" ref="G47:H74" si="3">E47/E$75*1000000</f>
        <v>1.7946687809794291</v>
      </c>
      <c r="H47" s="58">
        <f t="shared" si="3"/>
        <v>0.84341448564195143</v>
      </c>
      <c r="I47" s="46">
        <f t="shared" ref="I47:J74" si="4">E47/E$69*100</f>
        <v>5.2067520246092567E-3</v>
      </c>
      <c r="J47" s="47">
        <f t="shared" si="4"/>
        <v>7.8789893774124844E-3</v>
      </c>
      <c r="K47" s="48">
        <f>入力表1【係数】!D$26*入力表2【係数】!G47</f>
        <v>1.7946687809794291</v>
      </c>
      <c r="L47" s="46">
        <f>入力表1【係数】!D$27*入力表2【係数】!H47</f>
        <v>0</v>
      </c>
      <c r="M47" s="49">
        <f t="shared" si="2"/>
        <v>1.7946687809794291</v>
      </c>
      <c r="N47" s="48"/>
      <c r="O47" s="46"/>
      <c r="P47" s="50"/>
      <c r="Q47" s="48"/>
      <c r="R47" s="47"/>
      <c r="S47" s="50"/>
      <c r="T47" s="54" t="s">
        <v>171</v>
      </c>
    </row>
    <row r="48" spans="1:20" x14ac:dyDescent="0.15">
      <c r="A48" s="82"/>
      <c r="B48" s="385">
        <v>34</v>
      </c>
      <c r="C48" s="83" t="s">
        <v>467</v>
      </c>
      <c r="D48" s="41" t="s">
        <v>561</v>
      </c>
      <c r="E48" s="55">
        <f>IF(入力表2【予測】!$E48="","",入力表2【予測】!$E48)</f>
        <v>1.3777969762419007</v>
      </c>
      <c r="F48" s="56">
        <f>IF(入力表2【予測】!$F48="","",入力表2【予測】!$F48)</f>
        <v>4.133390928725702</v>
      </c>
      <c r="G48" s="57">
        <f t="shared" si="3"/>
        <v>4.4021182364710789</v>
      </c>
      <c r="H48" s="58">
        <f t="shared" si="3"/>
        <v>14.186055286150607</v>
      </c>
      <c r="I48" s="46">
        <f t="shared" si="4"/>
        <v>1.2771570043028372E-2</v>
      </c>
      <c r="J48" s="47">
        <f t="shared" si="4"/>
        <v>0.13252295379050022</v>
      </c>
      <c r="K48" s="48">
        <f>入力表1【係数】!D$26*入力表2【係数】!G48</f>
        <v>4.4021182364710789</v>
      </c>
      <c r="L48" s="46">
        <f>入力表1【係数】!D$27*入力表2【係数】!H48</f>
        <v>0</v>
      </c>
      <c r="M48" s="49">
        <f t="shared" si="2"/>
        <v>4.4021182364710789</v>
      </c>
      <c r="N48" s="48"/>
      <c r="O48" s="46"/>
      <c r="P48" s="50"/>
      <c r="Q48" s="48"/>
      <c r="R48" s="47"/>
      <c r="S48" s="50"/>
      <c r="T48" s="54" t="s">
        <v>170</v>
      </c>
    </row>
    <row r="49" spans="1:20" x14ac:dyDescent="0.15">
      <c r="A49" s="82"/>
      <c r="B49" s="385">
        <v>35</v>
      </c>
      <c r="C49" s="83" t="s">
        <v>560</v>
      </c>
      <c r="D49" s="41"/>
      <c r="E49" s="55">
        <f>IF(入力表2【予測】!$E49="","",入力表2【予測】!$E49)</f>
        <v>0.62220302375809933</v>
      </c>
      <c r="F49" s="56">
        <f>IF(入力表2【予測】!$F49="","",入力表2【予測】!$F49)</f>
        <v>1.866609071274298</v>
      </c>
      <c r="G49" s="57">
        <f t="shared" si="3"/>
        <v>1.9879643553464201</v>
      </c>
      <c r="H49" s="58">
        <f t="shared" si="3"/>
        <v>6.406318671360463</v>
      </c>
      <c r="I49" s="46">
        <f t="shared" si="4"/>
        <v>5.7675474949768204E-3</v>
      </c>
      <c r="J49" s="47">
        <f t="shared" si="4"/>
        <v>5.9846395359868486E-2</v>
      </c>
      <c r="K49" s="48">
        <f>入力表1【係数】!D$26*入力表2【係数】!G49</f>
        <v>1.9879643553464201</v>
      </c>
      <c r="L49" s="46">
        <f>入力表1【係数】!D$27*入力表2【係数】!H49</f>
        <v>0</v>
      </c>
      <c r="M49" s="49">
        <f t="shared" si="2"/>
        <v>1.9879643553464201</v>
      </c>
      <c r="N49" s="48"/>
      <c r="O49" s="46"/>
      <c r="P49" s="50"/>
      <c r="Q49" s="48"/>
      <c r="R49" s="47"/>
      <c r="S49" s="50"/>
      <c r="T49" s="54" t="s">
        <v>175</v>
      </c>
    </row>
    <row r="50" spans="1:20" x14ac:dyDescent="0.15">
      <c r="A50" s="82"/>
      <c r="B50" s="60">
        <v>36</v>
      </c>
      <c r="C50" s="61" t="s">
        <v>559</v>
      </c>
      <c r="D50" s="62" t="s">
        <v>448</v>
      </c>
      <c r="E50" s="63">
        <f>IF(入力表2【予測】!$E50="","",入力表2【予測】!$E50)</f>
        <v>59</v>
      </c>
      <c r="F50" s="64">
        <f>IF(入力表2【予測】!$F50="","",入力表2【予測】!$F50)</f>
        <v>52</v>
      </c>
      <c r="G50" s="65">
        <f t="shared" si="3"/>
        <v>188.50743645861624</v>
      </c>
      <c r="H50" s="66">
        <f t="shared" si="3"/>
        <v>178.46724096509593</v>
      </c>
      <c r="I50" s="67">
        <f t="shared" si="4"/>
        <v>0.5469039673711531</v>
      </c>
      <c r="J50" s="68">
        <f t="shared" si="4"/>
        <v>1.6672010259698622</v>
      </c>
      <c r="K50" s="69">
        <f>入力表1【係数】!D$26*入力表2【係数】!G50</f>
        <v>188.50743645861624</v>
      </c>
      <c r="L50" s="67">
        <f>入力表1【係数】!D$27*入力表2【係数】!H50</f>
        <v>0</v>
      </c>
      <c r="M50" s="70">
        <f t="shared" si="2"/>
        <v>188.50743645861624</v>
      </c>
      <c r="N50" s="69"/>
      <c r="O50" s="67"/>
      <c r="P50" s="71"/>
      <c r="Q50" s="69"/>
      <c r="R50" s="68"/>
      <c r="S50" s="71"/>
      <c r="T50" s="73" t="s">
        <v>175</v>
      </c>
    </row>
    <row r="51" spans="1:20" x14ac:dyDescent="0.15">
      <c r="A51" s="82"/>
      <c r="B51" s="385">
        <v>37</v>
      </c>
      <c r="C51" s="40" t="s">
        <v>557</v>
      </c>
      <c r="D51" s="41"/>
      <c r="E51" s="55">
        <f>IF(入力表2【予測】!$E51="","",入力表2【予測】!$E51)</f>
        <v>62</v>
      </c>
      <c r="F51" s="56">
        <f>IF(入力表2【予測】!$F51="","",入力表2【予測】!$F51)</f>
        <v>52</v>
      </c>
      <c r="G51" s="57">
        <f t="shared" si="3"/>
        <v>198.09256034634248</v>
      </c>
      <c r="H51" s="58">
        <f t="shared" si="3"/>
        <v>178.46724096509593</v>
      </c>
      <c r="I51" s="46">
        <f t="shared" si="4"/>
        <v>0.57471264367816088</v>
      </c>
      <c r="J51" s="47">
        <f t="shared" si="4"/>
        <v>1.6672010259698622</v>
      </c>
      <c r="K51" s="48">
        <f>入力表1【係数】!D$26*入力表2【係数】!G51</f>
        <v>198.09256034634248</v>
      </c>
      <c r="L51" s="46">
        <f>入力表1【係数】!D$27*入力表2【係数】!H51</f>
        <v>0</v>
      </c>
      <c r="M51" s="49">
        <f t="shared" si="2"/>
        <v>198.09256034634248</v>
      </c>
      <c r="N51" s="48"/>
      <c r="O51" s="46"/>
      <c r="P51" s="50"/>
      <c r="Q51" s="48"/>
      <c r="R51" s="47"/>
      <c r="S51" s="50"/>
      <c r="T51" s="54" t="s">
        <v>202</v>
      </c>
    </row>
    <row r="52" spans="1:20" x14ac:dyDescent="0.15">
      <c r="A52" s="82"/>
      <c r="B52" s="385">
        <v>38</v>
      </c>
      <c r="C52" s="40" t="s">
        <v>555</v>
      </c>
      <c r="D52" s="41"/>
      <c r="E52" s="55">
        <f>IF(入力表2【予測】!$E52="","",入力表2【予測】!$E52)</f>
        <v>98</v>
      </c>
      <c r="F52" s="56">
        <f>IF(入力表2【予測】!$F52="","",入力表2【予測】!$F52)</f>
        <v>43</v>
      </c>
      <c r="G52" s="57">
        <f t="shared" si="3"/>
        <v>313.11404699905745</v>
      </c>
      <c r="H52" s="58">
        <f t="shared" si="3"/>
        <v>147.57868002882933</v>
      </c>
      <c r="I52" s="46">
        <f t="shared" si="4"/>
        <v>0.90841675936225441</v>
      </c>
      <c r="J52" s="47">
        <f t="shared" si="4"/>
        <v>1.3786470022443091</v>
      </c>
      <c r="K52" s="48">
        <f>入力表1【係数】!D$26*入力表2【係数】!G52</f>
        <v>313.11404699905745</v>
      </c>
      <c r="L52" s="46">
        <f>入力表1【係数】!D$27*入力表2【係数】!H52</f>
        <v>0</v>
      </c>
      <c r="M52" s="49">
        <f t="shared" si="2"/>
        <v>313.11404699905745</v>
      </c>
      <c r="N52" s="48"/>
      <c r="O52" s="46"/>
      <c r="P52" s="50"/>
      <c r="Q52" s="48"/>
      <c r="R52" s="47"/>
      <c r="S52" s="50"/>
      <c r="T52" s="54" t="s">
        <v>196</v>
      </c>
    </row>
    <row r="53" spans="1:20" x14ac:dyDescent="0.15">
      <c r="A53" s="82"/>
      <c r="B53" s="385">
        <v>39</v>
      </c>
      <c r="C53" s="40" t="s">
        <v>424</v>
      </c>
      <c r="D53" s="41" t="s">
        <v>554</v>
      </c>
      <c r="E53" s="55">
        <f>IF(入力表2【予測】!$E53="","",入力表2【予測】!$E53)</f>
        <v>63</v>
      </c>
      <c r="F53" s="56">
        <f>IF(入力表2【予測】!$F53="","",入力表2【予測】!$F53)</f>
        <v>63</v>
      </c>
      <c r="G53" s="57">
        <f t="shared" si="3"/>
        <v>201.28760164225125</v>
      </c>
      <c r="H53" s="58">
        <f t="shared" si="3"/>
        <v>216.2199265538662</v>
      </c>
      <c r="I53" s="46">
        <f t="shared" si="4"/>
        <v>0.58398220244716359</v>
      </c>
      <c r="J53" s="47">
        <f t="shared" si="4"/>
        <v>2.0198781660788714</v>
      </c>
      <c r="K53" s="48">
        <f>入力表1【係数】!D$26*入力表2【係数】!G53</f>
        <v>201.28760164225125</v>
      </c>
      <c r="L53" s="46">
        <f>入力表1【係数】!D$27*入力表2【係数】!H53</f>
        <v>0</v>
      </c>
      <c r="M53" s="49">
        <f t="shared" si="2"/>
        <v>201.28760164225125</v>
      </c>
      <c r="N53" s="48"/>
      <c r="O53" s="46"/>
      <c r="P53" s="50"/>
      <c r="Q53" s="48"/>
      <c r="R53" s="47"/>
      <c r="S53" s="50"/>
      <c r="T53" s="54" t="s">
        <v>203</v>
      </c>
    </row>
    <row r="54" spans="1:20" x14ac:dyDescent="0.15">
      <c r="A54" s="82"/>
      <c r="B54" s="385">
        <v>40</v>
      </c>
      <c r="C54" s="40" t="s">
        <v>553</v>
      </c>
      <c r="D54" s="41" t="s">
        <v>551</v>
      </c>
      <c r="E54" s="55">
        <f>IF(入力表2【予測】!$E54="","",入力表2【予測】!$E54)</f>
        <v>240</v>
      </c>
      <c r="F54" s="56">
        <f>IF(入力表2【予測】!$F54="","",入力表2【予測】!$F54)</f>
        <v>124</v>
      </c>
      <c r="G54" s="57">
        <f t="shared" si="3"/>
        <v>766.80991101809991</v>
      </c>
      <c r="H54" s="58">
        <f t="shared" si="3"/>
        <v>425.57572845522873</v>
      </c>
      <c r="I54" s="46">
        <f t="shared" si="4"/>
        <v>2.2246941045606228</v>
      </c>
      <c r="J54" s="47">
        <f t="shared" si="4"/>
        <v>3.9756332157742866</v>
      </c>
      <c r="K54" s="48">
        <f>入力表1【係数】!D$26*入力表2【係数】!G54</f>
        <v>766.80991101809991</v>
      </c>
      <c r="L54" s="46">
        <f>入力表1【係数】!D$27*入力表2【係数】!H54</f>
        <v>0</v>
      </c>
      <c r="M54" s="49">
        <f t="shared" si="2"/>
        <v>766.80991101809991</v>
      </c>
      <c r="N54" s="48"/>
      <c r="O54" s="46"/>
      <c r="P54" s="50"/>
      <c r="Q54" s="48"/>
      <c r="R54" s="47"/>
      <c r="S54" s="50"/>
      <c r="T54" s="54" t="s">
        <v>203</v>
      </c>
    </row>
    <row r="55" spans="1:20" x14ac:dyDescent="0.15">
      <c r="A55" s="82"/>
      <c r="B55" s="385">
        <v>41</v>
      </c>
      <c r="C55" s="40" t="s">
        <v>426</v>
      </c>
      <c r="D55" s="41" t="s">
        <v>451</v>
      </c>
      <c r="E55" s="55">
        <f>IF(入力表2【予測】!$E55="","",入力表2【予測】!$E55)</f>
        <v>80</v>
      </c>
      <c r="F55" s="56">
        <f>IF(入力表2【予測】!$F55="","",入力表2【予測】!$F55)</f>
        <v>57</v>
      </c>
      <c r="G55" s="57">
        <f t="shared" si="3"/>
        <v>255.60330367269998</v>
      </c>
      <c r="H55" s="58">
        <f t="shared" si="3"/>
        <v>195.62755259635514</v>
      </c>
      <c r="I55" s="46">
        <f t="shared" si="4"/>
        <v>0.7415647015202077</v>
      </c>
      <c r="J55" s="47">
        <f t="shared" si="4"/>
        <v>1.827508816928503</v>
      </c>
      <c r="K55" s="48">
        <f>入力表1【係数】!D$26*入力表2【係数】!G55</f>
        <v>255.60330367269998</v>
      </c>
      <c r="L55" s="46">
        <f>入力表1【係数】!D$27*入力表2【係数】!H55</f>
        <v>0</v>
      </c>
      <c r="M55" s="49">
        <f t="shared" si="2"/>
        <v>255.60330367269998</v>
      </c>
      <c r="N55" s="48"/>
      <c r="O55" s="46"/>
      <c r="P55" s="50"/>
      <c r="Q55" s="48"/>
      <c r="R55" s="47"/>
      <c r="S55" s="50"/>
      <c r="T55" s="54" t="s">
        <v>203</v>
      </c>
    </row>
    <row r="56" spans="1:20" x14ac:dyDescent="0.15">
      <c r="A56" s="82"/>
      <c r="B56" s="385">
        <v>42</v>
      </c>
      <c r="C56" s="40" t="s">
        <v>548</v>
      </c>
      <c r="D56" s="41"/>
      <c r="E56" s="55">
        <f>IF(入力表2【予測】!$E56="","",入力表2【予測】!$E56)</f>
        <v>27</v>
      </c>
      <c r="F56" s="56">
        <f>IF(入力表2【予測】!$F56="","",入力表2【予測】!$F56)</f>
        <v>15</v>
      </c>
      <c r="G56" s="57">
        <f t="shared" si="3"/>
        <v>86.266114989536234</v>
      </c>
      <c r="H56" s="58">
        <f t="shared" si="3"/>
        <v>51.480934893777672</v>
      </c>
      <c r="I56" s="46">
        <f t="shared" si="4"/>
        <v>0.25027808676307006</v>
      </c>
      <c r="J56" s="47">
        <f t="shared" si="4"/>
        <v>0.48092337287592174</v>
      </c>
      <c r="K56" s="48">
        <f>入力表1【係数】!D$26*入力表2【係数】!G56</f>
        <v>86.266114989536234</v>
      </c>
      <c r="L56" s="46">
        <f>入力表1【係数】!D$27*入力表2【係数】!H56</f>
        <v>0</v>
      </c>
      <c r="M56" s="49">
        <f t="shared" si="2"/>
        <v>86.266114989536234</v>
      </c>
      <c r="N56" s="48"/>
      <c r="O56" s="46"/>
      <c r="P56" s="50"/>
      <c r="Q56" s="48"/>
      <c r="R56" s="47"/>
      <c r="S56" s="50"/>
      <c r="T56" s="54" t="s">
        <v>184</v>
      </c>
    </row>
    <row r="57" spans="1:20" x14ac:dyDescent="0.15">
      <c r="A57" s="82"/>
      <c r="B57" s="385">
        <v>43</v>
      </c>
      <c r="C57" s="40" t="s">
        <v>547</v>
      </c>
      <c r="D57" s="41"/>
      <c r="E57" s="55">
        <f>IF(入力表2【予測】!$E57="","",入力表2【予測】!$E57)</f>
        <v>0</v>
      </c>
      <c r="F57" s="56">
        <f>IF(入力表2【予測】!$F57="","",入力表2【予測】!$F57)</f>
        <v>1</v>
      </c>
      <c r="G57" s="57">
        <f t="shared" si="3"/>
        <v>0</v>
      </c>
      <c r="H57" s="58">
        <f t="shared" si="3"/>
        <v>3.4320623262518444</v>
      </c>
      <c r="I57" s="46">
        <f t="shared" si="4"/>
        <v>0</v>
      </c>
      <c r="J57" s="47">
        <f t="shared" si="4"/>
        <v>3.2061558191728116E-2</v>
      </c>
      <c r="K57" s="48">
        <f>入力表1【係数】!D$26*入力表2【係数】!G57</f>
        <v>0</v>
      </c>
      <c r="L57" s="46">
        <f>入力表1【係数】!D$27*入力表2【係数】!H57</f>
        <v>0</v>
      </c>
      <c r="M57" s="49">
        <f t="shared" si="2"/>
        <v>0</v>
      </c>
      <c r="N57" s="48"/>
      <c r="O57" s="46"/>
      <c r="P57" s="50"/>
      <c r="Q57" s="48"/>
      <c r="R57" s="47"/>
      <c r="S57" s="50"/>
      <c r="T57" s="54" t="s">
        <v>203</v>
      </c>
    </row>
    <row r="58" spans="1:20" x14ac:dyDescent="0.15">
      <c r="A58" s="82"/>
      <c r="B58" s="385">
        <v>44</v>
      </c>
      <c r="C58" s="40" t="s">
        <v>429</v>
      </c>
      <c r="D58" s="41"/>
      <c r="E58" s="55">
        <f>IF(入力表2【予測】!$E58="","",入力表2【予測】!$E58)</f>
        <v>12</v>
      </c>
      <c r="F58" s="56">
        <f>IF(入力表2【予測】!$F58="","",入力表2【予測】!$F58)</f>
        <v>8</v>
      </c>
      <c r="G58" s="57">
        <f t="shared" si="3"/>
        <v>38.340495550904997</v>
      </c>
      <c r="H58" s="58">
        <f t="shared" si="3"/>
        <v>27.456498610014755</v>
      </c>
      <c r="I58" s="46">
        <f t="shared" si="4"/>
        <v>0.11123470522803114</v>
      </c>
      <c r="J58" s="47">
        <f t="shared" si="4"/>
        <v>0.25649246553382493</v>
      </c>
      <c r="K58" s="48">
        <f>入力表1【係数】!D$26*入力表2【係数】!G58</f>
        <v>38.340495550904997</v>
      </c>
      <c r="L58" s="46">
        <f>入力表1【係数】!D$27*入力表2【係数】!H58</f>
        <v>0</v>
      </c>
      <c r="M58" s="49">
        <f t="shared" si="2"/>
        <v>38.340495550904997</v>
      </c>
      <c r="N58" s="48"/>
      <c r="O58" s="46"/>
      <c r="P58" s="50"/>
      <c r="Q58" s="48"/>
      <c r="R58" s="47"/>
      <c r="S58" s="50"/>
      <c r="T58" s="54" t="s">
        <v>952</v>
      </c>
    </row>
    <row r="59" spans="1:20" x14ac:dyDescent="0.15">
      <c r="A59" s="82"/>
      <c r="B59" s="385">
        <v>45</v>
      </c>
      <c r="C59" s="40" t="s">
        <v>546</v>
      </c>
      <c r="D59" s="41"/>
      <c r="E59" s="55">
        <f>IF(入力表2【予測】!$E59="","",入力表2【予測】!$E59)</f>
        <v>8</v>
      </c>
      <c r="F59" s="56">
        <f>IF(入力表2【予測】!$F59="","",入力表2【予測】!$F59)</f>
        <v>7</v>
      </c>
      <c r="G59" s="57">
        <f t="shared" si="3"/>
        <v>25.560330367269998</v>
      </c>
      <c r="H59" s="58">
        <f t="shared" si="3"/>
        <v>24.024436283762913</v>
      </c>
      <c r="I59" s="46">
        <f t="shared" si="4"/>
        <v>7.4156470152020759E-2</v>
      </c>
      <c r="J59" s="47">
        <f t="shared" si="4"/>
        <v>0.22443090734209684</v>
      </c>
      <c r="K59" s="48">
        <f>入力表1【係数】!D$26*入力表2【係数】!G59</f>
        <v>25.560330367269998</v>
      </c>
      <c r="L59" s="46">
        <f>入力表1【係数】!D$27*入力表2【係数】!H59</f>
        <v>0</v>
      </c>
      <c r="M59" s="49">
        <f t="shared" si="2"/>
        <v>25.560330367269998</v>
      </c>
      <c r="N59" s="48"/>
      <c r="O59" s="46"/>
      <c r="P59" s="50"/>
      <c r="Q59" s="48"/>
      <c r="R59" s="47"/>
      <c r="S59" s="50"/>
      <c r="T59" s="54" t="s">
        <v>141</v>
      </c>
    </row>
    <row r="60" spans="1:20" x14ac:dyDescent="0.15">
      <c r="A60" s="82"/>
      <c r="B60" s="385">
        <v>46</v>
      </c>
      <c r="C60" s="40" t="s">
        <v>545</v>
      </c>
      <c r="D60" s="41" t="s">
        <v>453</v>
      </c>
      <c r="E60" s="55">
        <f>IF(入力表2【予測】!$E60="","",入力表2【予測】!$E60)</f>
        <v>16</v>
      </c>
      <c r="F60" s="56">
        <f>IF(入力表2【予測】!$F60="","",入力表2【予測】!$F60)</f>
        <v>10</v>
      </c>
      <c r="G60" s="57">
        <f t="shared" si="3"/>
        <v>51.120660734539996</v>
      </c>
      <c r="H60" s="58">
        <f t="shared" si="3"/>
        <v>34.320623262518446</v>
      </c>
      <c r="I60" s="46">
        <f t="shared" si="4"/>
        <v>0.14831294030404152</v>
      </c>
      <c r="J60" s="47">
        <f t="shared" si="4"/>
        <v>0.32061558191728118</v>
      </c>
      <c r="K60" s="48">
        <f>入力表1【係数】!D$26*入力表2【係数】!G60</f>
        <v>51.120660734539996</v>
      </c>
      <c r="L60" s="46">
        <f>入力表1【係数】!D$27*入力表2【係数】!H60</f>
        <v>0</v>
      </c>
      <c r="M60" s="49">
        <f t="shared" si="2"/>
        <v>51.120660734539996</v>
      </c>
      <c r="N60" s="48"/>
      <c r="O60" s="46"/>
      <c r="P60" s="50"/>
      <c r="Q60" s="48"/>
      <c r="R60" s="47"/>
      <c r="S60" s="50"/>
      <c r="T60" s="54" t="s">
        <v>203</v>
      </c>
    </row>
    <row r="61" spans="1:20" x14ac:dyDescent="0.15">
      <c r="A61" s="82"/>
      <c r="B61" s="385">
        <v>47</v>
      </c>
      <c r="C61" s="40" t="s">
        <v>432</v>
      </c>
      <c r="D61" s="41" t="s">
        <v>452</v>
      </c>
      <c r="E61" s="55">
        <f>IF(入力表2【予測】!$E61="","",入力表2【予測】!$E61)</f>
        <v>36</v>
      </c>
      <c r="F61" s="56">
        <f>IF(入力表2【予測】!$F61="","",入力表2【予測】!$F61)</f>
        <v>4</v>
      </c>
      <c r="G61" s="57">
        <f t="shared" si="3"/>
        <v>115.02148665271498</v>
      </c>
      <c r="H61" s="58">
        <f t="shared" si="3"/>
        <v>13.728249305007378</v>
      </c>
      <c r="I61" s="46">
        <f t="shared" si="4"/>
        <v>0.33370411568409347</v>
      </c>
      <c r="J61" s="47">
        <f t="shared" si="4"/>
        <v>0.12824623276691247</v>
      </c>
      <c r="K61" s="48">
        <f>入力表1【係数】!D$26*入力表2【係数】!G61</f>
        <v>115.02148665271498</v>
      </c>
      <c r="L61" s="46">
        <f>入力表1【係数】!D$27*入力表2【係数】!H61</f>
        <v>0</v>
      </c>
      <c r="M61" s="49">
        <f t="shared" si="2"/>
        <v>115.02148665271498</v>
      </c>
      <c r="N61" s="48"/>
      <c r="O61" s="46"/>
      <c r="P61" s="50"/>
      <c r="Q61" s="48"/>
      <c r="R61" s="47"/>
      <c r="S61" s="50"/>
      <c r="T61" s="54" t="s">
        <v>204</v>
      </c>
    </row>
    <row r="62" spans="1:20" x14ac:dyDescent="0.15">
      <c r="A62" s="82"/>
      <c r="B62" s="385">
        <v>48</v>
      </c>
      <c r="C62" s="40" t="s">
        <v>541</v>
      </c>
      <c r="D62" s="41" t="s">
        <v>823</v>
      </c>
      <c r="E62" s="55">
        <f>IF(入力表2【予測】!$E62="","",入力表2【予測】!$E62)</f>
        <v>17</v>
      </c>
      <c r="F62" s="56">
        <f>IF(入力表2【予測】!$F62="","",入力表2【予測】!$F62)</f>
        <v>7</v>
      </c>
      <c r="G62" s="57">
        <f t="shared" si="3"/>
        <v>54.315702030448747</v>
      </c>
      <c r="H62" s="58">
        <f t="shared" si="3"/>
        <v>24.024436283762913</v>
      </c>
      <c r="I62" s="46">
        <f t="shared" si="4"/>
        <v>0.15758249907304411</v>
      </c>
      <c r="J62" s="47">
        <f t="shared" si="4"/>
        <v>0.22443090734209684</v>
      </c>
      <c r="K62" s="48">
        <f>入力表1【係数】!D$26*入力表2【係数】!G62</f>
        <v>54.315702030448747</v>
      </c>
      <c r="L62" s="46">
        <f>入力表1【係数】!D$27*入力表2【係数】!H62</f>
        <v>0</v>
      </c>
      <c r="M62" s="49">
        <f t="shared" si="2"/>
        <v>54.315702030448747</v>
      </c>
      <c r="N62" s="48"/>
      <c r="O62" s="46"/>
      <c r="P62" s="50"/>
      <c r="Q62" s="48"/>
      <c r="R62" s="47"/>
      <c r="S62" s="50"/>
      <c r="T62" s="54" t="s">
        <v>199</v>
      </c>
    </row>
    <row r="63" spans="1:20" x14ac:dyDescent="0.15">
      <c r="A63" s="82"/>
      <c r="B63" s="385">
        <v>49</v>
      </c>
      <c r="C63" s="40" t="s">
        <v>434</v>
      </c>
      <c r="D63" s="41"/>
      <c r="E63" s="55">
        <f>IF(入力表2【予測】!$E63="","",入力表2【予測】!$E63)</f>
        <v>22</v>
      </c>
      <c r="F63" s="56">
        <f>IF(入力表2【予測】!$F63="","",入力表2【予測】!$F63)</f>
        <v>8</v>
      </c>
      <c r="G63" s="57">
        <f t="shared" si="3"/>
        <v>70.290908509992491</v>
      </c>
      <c r="H63" s="58">
        <f t="shared" si="3"/>
        <v>27.456498610014755</v>
      </c>
      <c r="I63" s="46">
        <f t="shared" si="4"/>
        <v>0.20393029291805709</v>
      </c>
      <c r="J63" s="47">
        <f t="shared" si="4"/>
        <v>0.25649246553382493</v>
      </c>
      <c r="K63" s="48">
        <f>入力表1【係数】!D$26*入力表2【係数】!G63</f>
        <v>70.290908509992491</v>
      </c>
      <c r="L63" s="46">
        <f>入力表1【係数】!D$27*入力表2【係数】!H63</f>
        <v>0</v>
      </c>
      <c r="M63" s="49">
        <f t="shared" si="2"/>
        <v>70.290908509992491</v>
      </c>
      <c r="N63" s="48"/>
      <c r="O63" s="46"/>
      <c r="P63" s="50"/>
      <c r="Q63" s="48"/>
      <c r="R63" s="47"/>
      <c r="S63" s="50"/>
      <c r="T63" s="54" t="s">
        <v>198</v>
      </c>
    </row>
    <row r="64" spans="1:20" x14ac:dyDescent="0.15">
      <c r="A64" s="82"/>
      <c r="B64" s="385">
        <v>50</v>
      </c>
      <c r="C64" s="40" t="s">
        <v>435</v>
      </c>
      <c r="D64" s="41"/>
      <c r="E64" s="55">
        <f>IF(入力表2【予測】!$E64="","",入力表2【予測】!$E64)</f>
        <v>13</v>
      </c>
      <c r="F64" s="56">
        <f>IF(入力表2【予測】!$F64="","",入力表2【予測】!$F64)</f>
        <v>5</v>
      </c>
      <c r="G64" s="57">
        <f t="shared" si="3"/>
        <v>41.535536846813741</v>
      </c>
      <c r="H64" s="58">
        <f t="shared" si="3"/>
        <v>17.160311631259223</v>
      </c>
      <c r="I64" s="46">
        <f t="shared" si="4"/>
        <v>0.12050426399703375</v>
      </c>
      <c r="J64" s="47">
        <f t="shared" si="4"/>
        <v>0.16030779095864059</v>
      </c>
      <c r="K64" s="48">
        <f>入力表1【係数】!D$26*入力表2【係数】!G64</f>
        <v>41.535536846813741</v>
      </c>
      <c r="L64" s="46">
        <f>入力表1【係数】!D$27*入力表2【係数】!H64</f>
        <v>0</v>
      </c>
      <c r="M64" s="49">
        <f t="shared" si="2"/>
        <v>41.535536846813741</v>
      </c>
      <c r="N64" s="48"/>
      <c r="O64" s="46"/>
      <c r="P64" s="50"/>
      <c r="Q64" s="48"/>
      <c r="R64" s="47"/>
      <c r="S64" s="50"/>
      <c r="T64" s="54" t="s">
        <v>204</v>
      </c>
    </row>
    <row r="65" spans="1:20" x14ac:dyDescent="0.15">
      <c r="A65" s="82"/>
      <c r="B65" s="385">
        <v>51</v>
      </c>
      <c r="C65" s="83" t="s">
        <v>537</v>
      </c>
      <c r="D65" s="41"/>
      <c r="E65" s="55">
        <f>IF(入力表2【予測】!$E65="","",入力表2【予測】!$E65)</f>
        <v>1.2220672555400589</v>
      </c>
      <c r="F65" s="56">
        <f>IF(入力表2【予測】!$F65="","",入力表2【予測】!$F65)</f>
        <v>0</v>
      </c>
      <c r="G65" s="57">
        <f t="shared" si="3"/>
        <v>3.9045553478283592</v>
      </c>
      <c r="H65" s="58">
        <f t="shared" si="3"/>
        <v>0</v>
      </c>
      <c r="I65" s="46">
        <f t="shared" si="4"/>
        <v>1.132802424490229E-2</v>
      </c>
      <c r="J65" s="47">
        <f t="shared" si="4"/>
        <v>0</v>
      </c>
      <c r="K65" s="48">
        <f>入力表1【係数】!D$26*入力表2【係数】!G65</f>
        <v>3.9045553478283592</v>
      </c>
      <c r="L65" s="46">
        <f>入力表1【係数】!D$27*入力表2【係数】!H65</f>
        <v>0</v>
      </c>
      <c r="M65" s="49">
        <f t="shared" si="2"/>
        <v>3.9045553478283592</v>
      </c>
      <c r="N65" s="48"/>
      <c r="O65" s="46"/>
      <c r="P65" s="50"/>
      <c r="Q65" s="48"/>
      <c r="R65" s="47"/>
      <c r="S65" s="50"/>
      <c r="T65" s="54" t="s">
        <v>191</v>
      </c>
    </row>
    <row r="66" spans="1:20" x14ac:dyDescent="0.15">
      <c r="A66" s="82"/>
      <c r="B66" s="385">
        <v>52</v>
      </c>
      <c r="C66" s="83" t="s">
        <v>536</v>
      </c>
      <c r="D66" s="41"/>
      <c r="E66" s="55">
        <f>IF(入力表2【予測】!$E66="","",入力表2【予測】!$E66)</f>
        <v>0.77793274445994109</v>
      </c>
      <c r="F66" s="56">
        <f>IF(入力表2【予測】!$F66="","",入力表2【予測】!$F66)</f>
        <v>0</v>
      </c>
      <c r="G66" s="57">
        <f t="shared" si="3"/>
        <v>2.4855272439891407</v>
      </c>
      <c r="H66" s="58">
        <f t="shared" si="3"/>
        <v>0</v>
      </c>
      <c r="I66" s="46">
        <f t="shared" si="4"/>
        <v>7.2110932931029022E-3</v>
      </c>
      <c r="J66" s="47">
        <f t="shared" si="4"/>
        <v>0</v>
      </c>
      <c r="K66" s="48">
        <f>入力表1【係数】!D$26*入力表2【係数】!G66</f>
        <v>2.4855272439891407</v>
      </c>
      <c r="L66" s="46">
        <f>入力表1【係数】!D$27*入力表2【係数】!H66</f>
        <v>0</v>
      </c>
      <c r="M66" s="49">
        <f t="shared" si="2"/>
        <v>2.4855272439891407</v>
      </c>
      <c r="N66" s="48"/>
      <c r="O66" s="46"/>
      <c r="P66" s="50"/>
      <c r="Q66" s="48"/>
      <c r="R66" s="47"/>
      <c r="S66" s="50"/>
      <c r="T66" s="54" t="s">
        <v>192</v>
      </c>
    </row>
    <row r="67" spans="1:20" x14ac:dyDescent="0.15">
      <c r="B67" s="385">
        <v>53</v>
      </c>
      <c r="C67" s="40" t="s">
        <v>535</v>
      </c>
      <c r="D67" s="41"/>
      <c r="E67" s="55">
        <f>IF(入力表2【予測】!$E67="","",入力表2【予測】!$E67)</f>
        <v>41</v>
      </c>
      <c r="F67" s="56">
        <f>IF(入力表2【予測】!$F67="","",入力表2【予測】!$F67)</f>
        <v>4</v>
      </c>
      <c r="G67" s="57">
        <f t="shared" si="3"/>
        <v>130.99669313225874</v>
      </c>
      <c r="H67" s="58">
        <f t="shared" si="3"/>
        <v>13.728249305007378</v>
      </c>
      <c r="I67" s="46">
        <f t="shared" si="4"/>
        <v>0.38005190952910639</v>
      </c>
      <c r="J67" s="47">
        <f t="shared" si="4"/>
        <v>0.12824623276691247</v>
      </c>
      <c r="K67" s="48">
        <f>入力表1【係数】!D$26*入力表2【係数】!G67</f>
        <v>130.99669313225874</v>
      </c>
      <c r="L67" s="46">
        <f>入力表1【係数】!D$27*入力表2【係数】!H67</f>
        <v>0</v>
      </c>
      <c r="M67" s="49">
        <f t="shared" si="2"/>
        <v>130.99669313225874</v>
      </c>
      <c r="N67" s="48"/>
      <c r="O67" s="46"/>
      <c r="P67" s="50"/>
      <c r="Q67" s="48"/>
      <c r="R67" s="47"/>
      <c r="S67" s="50"/>
      <c r="T67" s="54" t="s">
        <v>185</v>
      </c>
    </row>
    <row r="68" spans="1:20" ht="19.5" thickBot="1" x14ac:dyDescent="0.2">
      <c r="B68" s="378">
        <v>54</v>
      </c>
      <c r="C68" s="86" t="s">
        <v>534</v>
      </c>
      <c r="D68" s="87"/>
      <c r="E68" s="88">
        <f>IF(入力表2【予測】!$E68="","",入力表2【予測】!$E68)</f>
        <v>18</v>
      </c>
      <c r="F68" s="89">
        <f>IF(入力表2【予測】!$F68="","",入力表2【予測】!$F68)</f>
        <v>7</v>
      </c>
      <c r="G68" s="57">
        <f t="shared" si="3"/>
        <v>57.510743326357492</v>
      </c>
      <c r="H68" s="58">
        <f t="shared" si="3"/>
        <v>24.024436283762913</v>
      </c>
      <c r="I68" s="46">
        <f t="shared" si="4"/>
        <v>0.16685205784204674</v>
      </c>
      <c r="J68" s="47">
        <f t="shared" si="4"/>
        <v>0.22443090734209684</v>
      </c>
      <c r="K68" s="90">
        <f>入力表1【係数】!D$26*入力表2【係数】!G68</f>
        <v>57.510743326357492</v>
      </c>
      <c r="L68" s="91">
        <f>入力表1【係数】!D$27*入力表2【係数】!H68</f>
        <v>0</v>
      </c>
      <c r="M68" s="92">
        <f t="shared" si="2"/>
        <v>57.510743326357492</v>
      </c>
      <c r="N68" s="90"/>
      <c r="O68" s="91"/>
      <c r="P68" s="93"/>
      <c r="Q68" s="90"/>
      <c r="R68" s="94"/>
      <c r="S68" s="93"/>
      <c r="T68" s="95" t="s">
        <v>204</v>
      </c>
    </row>
    <row r="69" spans="1:20" ht="19.5" thickTop="1" x14ac:dyDescent="0.15">
      <c r="B69" s="375"/>
      <c r="C69" s="432" t="s">
        <v>824</v>
      </c>
      <c r="D69" s="432"/>
      <c r="E69" s="96">
        <f>SUM(E15:E68)</f>
        <v>10788</v>
      </c>
      <c r="F69" s="96">
        <f>SUM(F15:F68)</f>
        <v>3119</v>
      </c>
      <c r="G69" s="25">
        <f t="shared" si="3"/>
        <v>34468.105500263591</v>
      </c>
      <c r="H69" s="97">
        <f t="shared" si="3"/>
        <v>10704.602395579504</v>
      </c>
      <c r="I69" s="98">
        <f t="shared" si="4"/>
        <v>100</v>
      </c>
      <c r="J69" s="99">
        <f t="shared" si="4"/>
        <v>100</v>
      </c>
      <c r="K69" s="90">
        <f>入力表1【係数】!D$26*入力表2【係数】!G69</f>
        <v>34468.105500263591</v>
      </c>
      <c r="L69" s="91">
        <f>入力表1【係数】!D$27*入力表2【係数】!H69</f>
        <v>0</v>
      </c>
      <c r="M69" s="92">
        <f t="shared" si="2"/>
        <v>34468.105500263591</v>
      </c>
      <c r="N69" s="90"/>
      <c r="O69" s="91"/>
      <c r="P69" s="93"/>
      <c r="Q69" s="90"/>
      <c r="R69" s="94"/>
      <c r="S69" s="93"/>
    </row>
    <row r="70" spans="1:20" x14ac:dyDescent="0.15">
      <c r="B70" s="386" t="s">
        <v>533</v>
      </c>
      <c r="C70" s="101" t="s">
        <v>397</v>
      </c>
      <c r="D70" s="102"/>
      <c r="E70" s="103">
        <f>SUM(E15:E23)</f>
        <v>2776</v>
      </c>
      <c r="F70" s="103">
        <f>SUM(F15:F23)</f>
        <v>1288</v>
      </c>
      <c r="G70" s="104">
        <f t="shared" si="3"/>
        <v>8869.4346374426896</v>
      </c>
      <c r="H70" s="58">
        <f t="shared" si="3"/>
        <v>4420.496276212376</v>
      </c>
      <c r="I70" s="46">
        <f t="shared" si="4"/>
        <v>25.732295142751205</v>
      </c>
      <c r="J70" s="47">
        <f t="shared" si="4"/>
        <v>41.295286950945815</v>
      </c>
      <c r="K70" s="48">
        <f>入力表1【係数】!D$26*入力表2【係数】!G70</f>
        <v>8869.4346374426896</v>
      </c>
      <c r="L70" s="46">
        <f>入力表1【係数】!D$27*入力表2【係数】!H70</f>
        <v>0</v>
      </c>
      <c r="M70" s="49">
        <f t="shared" si="2"/>
        <v>8869.4346374426896</v>
      </c>
      <c r="N70" s="48"/>
      <c r="O70" s="46"/>
      <c r="P70" s="50"/>
      <c r="Q70" s="48"/>
      <c r="R70" s="47"/>
      <c r="S70" s="50"/>
    </row>
    <row r="71" spans="1:20" x14ac:dyDescent="0.15">
      <c r="B71" s="386">
        <v>10</v>
      </c>
      <c r="C71" s="105" t="s">
        <v>532</v>
      </c>
      <c r="D71" s="54"/>
      <c r="E71" s="104">
        <f>E24</f>
        <v>3506</v>
      </c>
      <c r="F71" s="104">
        <f>F24</f>
        <v>0</v>
      </c>
      <c r="G71" s="104">
        <f t="shared" si="3"/>
        <v>11201.814783456077</v>
      </c>
      <c r="H71" s="58">
        <f t="shared" si="3"/>
        <v>0</v>
      </c>
      <c r="I71" s="46">
        <f t="shared" si="4"/>
        <v>32.499073044123101</v>
      </c>
      <c r="J71" s="47">
        <f t="shared" si="4"/>
        <v>0</v>
      </c>
      <c r="K71" s="48">
        <f>入力表1【係数】!D$26*入力表2【係数】!G71</f>
        <v>11201.814783456077</v>
      </c>
      <c r="L71" s="46">
        <f>入力表1【係数】!D$27*入力表2【係数】!H71</f>
        <v>0</v>
      </c>
      <c r="M71" s="49">
        <f t="shared" si="2"/>
        <v>11201.814783456077</v>
      </c>
      <c r="N71" s="48"/>
      <c r="O71" s="46"/>
      <c r="P71" s="50"/>
      <c r="Q71" s="48"/>
      <c r="R71" s="47"/>
      <c r="S71" s="50"/>
    </row>
    <row r="72" spans="1:20" x14ac:dyDescent="0.15">
      <c r="B72" s="386">
        <v>11</v>
      </c>
      <c r="C72" s="105" t="s">
        <v>411</v>
      </c>
      <c r="D72" s="54"/>
      <c r="E72" s="104">
        <f>E25</f>
        <v>1888</v>
      </c>
      <c r="F72" s="104">
        <f>F25</f>
        <v>565</v>
      </c>
      <c r="G72" s="104">
        <f t="shared" si="3"/>
        <v>6032.2379666757197</v>
      </c>
      <c r="H72" s="58">
        <f t="shared" si="3"/>
        <v>1939.1152143322922</v>
      </c>
      <c r="I72" s="46">
        <f t="shared" si="4"/>
        <v>17.500926955876899</v>
      </c>
      <c r="J72" s="47">
        <f t="shared" si="4"/>
        <v>18.114780378326387</v>
      </c>
      <c r="K72" s="48">
        <f>入力表1【係数】!D$26*入力表2【係数】!G72</f>
        <v>6032.2379666757197</v>
      </c>
      <c r="L72" s="46">
        <f>入力表1【係数】!D$27*入力表2【係数】!H72</f>
        <v>0</v>
      </c>
      <c r="M72" s="49">
        <f t="shared" si="2"/>
        <v>6032.2379666757197</v>
      </c>
      <c r="N72" s="48"/>
      <c r="O72" s="46"/>
      <c r="P72" s="50"/>
      <c r="Q72" s="48"/>
      <c r="R72" s="47"/>
      <c r="S72" s="50"/>
    </row>
    <row r="73" spans="1:20" x14ac:dyDescent="0.15">
      <c r="B73" s="386" t="s">
        <v>531</v>
      </c>
      <c r="C73" s="105" t="s">
        <v>475</v>
      </c>
      <c r="D73" s="54"/>
      <c r="E73" s="104">
        <f>SUM(E26:E50)</f>
        <v>1863</v>
      </c>
      <c r="F73" s="104">
        <f>SUM(F26:F50)</f>
        <v>851</v>
      </c>
      <c r="G73" s="104">
        <f t="shared" si="3"/>
        <v>5952.3619342780003</v>
      </c>
      <c r="H73" s="58">
        <f t="shared" si="3"/>
        <v>2920.6850396403197</v>
      </c>
      <c r="I73" s="46">
        <f t="shared" si="4"/>
        <v>17.269187986651836</v>
      </c>
      <c r="J73" s="47">
        <f t="shared" si="4"/>
        <v>27.284386021160628</v>
      </c>
      <c r="K73" s="48">
        <f>入力表1【係数】!D$26*入力表2【係数】!G73</f>
        <v>5952.3619342780003</v>
      </c>
      <c r="L73" s="46">
        <f>入力表1【係数】!D$27*入力表2【係数】!H73</f>
        <v>0</v>
      </c>
      <c r="M73" s="49">
        <f t="shared" si="2"/>
        <v>5952.3619342780003</v>
      </c>
      <c r="N73" s="48"/>
      <c r="O73" s="46"/>
      <c r="P73" s="50"/>
      <c r="Q73" s="48"/>
      <c r="R73" s="47"/>
      <c r="S73" s="50"/>
    </row>
    <row r="74" spans="1:20" ht="19.5" thickBot="1" x14ac:dyDescent="0.2">
      <c r="B74" s="376" t="s">
        <v>479</v>
      </c>
      <c r="C74" s="107" t="s">
        <v>476</v>
      </c>
      <c r="D74" s="95"/>
      <c r="E74" s="96">
        <f>SUM(E51:E68)</f>
        <v>755</v>
      </c>
      <c r="F74" s="96">
        <f>SUM(F51:F68)</f>
        <v>415</v>
      </c>
      <c r="G74" s="96">
        <f t="shared" si="3"/>
        <v>2412.2561784111058</v>
      </c>
      <c r="H74" s="108">
        <f t="shared" si="3"/>
        <v>1424.3058653945156</v>
      </c>
      <c r="I74" s="91">
        <f t="shared" si="4"/>
        <v>6.9985168705969603</v>
      </c>
      <c r="J74" s="94">
        <f t="shared" si="4"/>
        <v>13.305546649567168</v>
      </c>
      <c r="K74" s="109">
        <f>入力表1【係数】!D$26*入力表2【係数】!G74</f>
        <v>2412.2561784111058</v>
      </c>
      <c r="L74" s="110">
        <f>入力表1【係数】!D$27*入力表2【係数】!H74</f>
        <v>0</v>
      </c>
      <c r="M74" s="111">
        <f t="shared" si="2"/>
        <v>2412.2561784111058</v>
      </c>
      <c r="N74" s="109"/>
      <c r="O74" s="110"/>
      <c r="P74" s="112"/>
      <c r="Q74" s="109"/>
      <c r="R74" s="113"/>
      <c r="S74" s="112"/>
    </row>
    <row r="75" spans="1:20" ht="19.5" thickTop="1" x14ac:dyDescent="0.15">
      <c r="B75" s="431" t="s">
        <v>474</v>
      </c>
      <c r="C75" s="432"/>
      <c r="D75" s="433"/>
      <c r="E75" s="114">
        <v>312985</v>
      </c>
      <c r="F75" s="115">
        <v>291370</v>
      </c>
    </row>
    <row r="77" spans="1:20" x14ac:dyDescent="0.15">
      <c r="B77" s="2" t="s">
        <v>953</v>
      </c>
    </row>
    <row r="81" spans="2:20" ht="20.25" thickBot="1" x14ac:dyDescent="0.2">
      <c r="K81" s="608" t="s">
        <v>916</v>
      </c>
      <c r="L81" s="608"/>
      <c r="M81" s="608"/>
      <c r="O81" s="28" t="s">
        <v>595</v>
      </c>
      <c r="R81" s="28" t="s">
        <v>495</v>
      </c>
    </row>
    <row r="82" spans="2:20" ht="19.5" thickTop="1" x14ac:dyDescent="0.15">
      <c r="B82" s="440" t="s">
        <v>33</v>
      </c>
      <c r="C82" s="440" t="s">
        <v>401</v>
      </c>
      <c r="D82" s="431" t="s">
        <v>438</v>
      </c>
      <c r="E82" s="451" t="s">
        <v>946</v>
      </c>
      <c r="F82" s="452"/>
      <c r="G82" s="443" t="s">
        <v>948</v>
      </c>
      <c r="H82" s="455"/>
      <c r="I82" s="442" t="s">
        <v>946</v>
      </c>
      <c r="J82" s="443"/>
      <c r="K82" s="446" t="s">
        <v>492</v>
      </c>
      <c r="L82" s="447"/>
      <c r="M82" s="448"/>
      <c r="N82" s="446" t="s">
        <v>492</v>
      </c>
      <c r="O82" s="447"/>
      <c r="P82" s="448"/>
      <c r="Q82" s="446" t="s">
        <v>492</v>
      </c>
      <c r="R82" s="447"/>
      <c r="S82" s="448"/>
      <c r="T82" s="455" t="s">
        <v>487</v>
      </c>
    </row>
    <row r="83" spans="2:20" x14ac:dyDescent="0.15">
      <c r="B83" s="440"/>
      <c r="C83" s="440"/>
      <c r="D83" s="431"/>
      <c r="E83" s="453" t="s">
        <v>945</v>
      </c>
      <c r="F83" s="454"/>
      <c r="G83" s="445" t="s">
        <v>947</v>
      </c>
      <c r="H83" s="456"/>
      <c r="I83" s="444" t="s">
        <v>949</v>
      </c>
      <c r="J83" s="445"/>
      <c r="K83" s="449" t="str">
        <f>入力表1【係数】!$E$52</f>
        <v>（単位：円)</v>
      </c>
      <c r="L83" s="445"/>
      <c r="M83" s="450"/>
      <c r="N83" s="449" t="str">
        <f>入力表1【係数】!$E$52</f>
        <v>（単位：円)</v>
      </c>
      <c r="O83" s="445"/>
      <c r="P83" s="450"/>
      <c r="Q83" s="449" t="str">
        <f>入力表1【係数】!$E$52</f>
        <v>（単位：円)</v>
      </c>
      <c r="R83" s="445"/>
      <c r="S83" s="450"/>
      <c r="T83" s="457"/>
    </row>
    <row r="84" spans="2:20" x14ac:dyDescent="0.15">
      <c r="B84" s="440"/>
      <c r="C84" s="440"/>
      <c r="D84" s="431"/>
      <c r="E84" s="30" t="s">
        <v>481</v>
      </c>
      <c r="F84" s="31" t="s">
        <v>482</v>
      </c>
      <c r="G84" s="370" t="s">
        <v>481</v>
      </c>
      <c r="H84" s="373" t="s">
        <v>482</v>
      </c>
      <c r="I84" s="373" t="s">
        <v>481</v>
      </c>
      <c r="J84" s="369" t="s">
        <v>482</v>
      </c>
      <c r="K84" s="33" t="s">
        <v>481</v>
      </c>
      <c r="L84" s="373" t="s">
        <v>482</v>
      </c>
      <c r="M84" s="34" t="s">
        <v>480</v>
      </c>
      <c r="N84" s="33" t="s">
        <v>481</v>
      </c>
      <c r="O84" s="373" t="s">
        <v>482</v>
      </c>
      <c r="P84" s="35" t="s">
        <v>480</v>
      </c>
      <c r="Q84" s="36" t="s">
        <v>481</v>
      </c>
      <c r="R84" s="377" t="s">
        <v>482</v>
      </c>
      <c r="S84" s="38" t="s">
        <v>480</v>
      </c>
      <c r="T84" s="456"/>
    </row>
    <row r="85" spans="2:20" x14ac:dyDescent="0.15">
      <c r="B85" s="385">
        <v>1</v>
      </c>
      <c r="C85" s="40" t="s">
        <v>402</v>
      </c>
      <c r="D85" s="41"/>
      <c r="E85" s="42">
        <f>IF(入力表2【予測】!$E15="","",入力表2【予測】!$E15)</f>
        <v>251</v>
      </c>
      <c r="F85" s="43">
        <f>IF(入力表2【予測】!$F15="","",入力表2【予測】!$F15)</f>
        <v>33</v>
      </c>
      <c r="G85" s="44">
        <f t="shared" ref="G85:G144" si="5">E85/E$75*1000000</f>
        <v>801.95536527309616</v>
      </c>
      <c r="H85" s="45">
        <f t="shared" ref="H85:H144" si="6">F85/F$75*1000000</f>
        <v>113.25805676631089</v>
      </c>
      <c r="I85" s="46">
        <f t="shared" ref="I85:I144" si="7">E85/E$69*100</f>
        <v>2.3266592510196515</v>
      </c>
      <c r="J85" s="47">
        <f t="shared" ref="J85:J144" si="8">F85/F$69*100</f>
        <v>1.058031420327028</v>
      </c>
      <c r="K85" s="48">
        <f>入力表1【係数】!D$37*入力表2【係数】!G85</f>
        <v>0</v>
      </c>
      <c r="L85" s="46">
        <f>入力表1【係数】!D$38*入力表2【係数】!H85</f>
        <v>113.25805676631089</v>
      </c>
      <c r="M85" s="49">
        <f>SUM(K85:L85)</f>
        <v>113.25805676631089</v>
      </c>
      <c r="N85" s="48"/>
      <c r="O85" s="46"/>
      <c r="P85" s="50"/>
      <c r="Q85" s="51"/>
      <c r="R85" s="52"/>
      <c r="S85" s="53"/>
      <c r="T85" s="54" t="s">
        <v>190</v>
      </c>
    </row>
    <row r="86" spans="2:20" x14ac:dyDescent="0.15">
      <c r="B86" s="385">
        <v>2</v>
      </c>
      <c r="C86" s="40" t="s">
        <v>591</v>
      </c>
      <c r="D86" s="41" t="s">
        <v>439</v>
      </c>
      <c r="E86" s="55">
        <f>IF(入力表2【予測】!$E16="","",入力表2【予測】!$E16)</f>
        <v>478</v>
      </c>
      <c r="F86" s="56">
        <f>IF(入力表2【予測】!$F16="","",入力表2【予測】!$F16)</f>
        <v>254</v>
      </c>
      <c r="G86" s="57">
        <f t="shared" si="5"/>
        <v>1527.2297394443824</v>
      </c>
      <c r="H86" s="58">
        <f t="shared" si="6"/>
        <v>871.74383086796854</v>
      </c>
      <c r="I86" s="46">
        <f t="shared" si="7"/>
        <v>4.4308490915832408</v>
      </c>
      <c r="J86" s="47">
        <f t="shared" si="8"/>
        <v>8.1436357806989417</v>
      </c>
      <c r="K86" s="48">
        <f>入力表1【係数】!D$37*入力表2【係数】!G86</f>
        <v>0</v>
      </c>
      <c r="L86" s="46">
        <f>入力表1【係数】!D$38*入力表2【係数】!H86</f>
        <v>871.74383086796854</v>
      </c>
      <c r="M86" s="49">
        <f t="shared" ref="M86:M144" si="9">SUM(K86:L86)</f>
        <v>871.74383086796854</v>
      </c>
      <c r="N86" s="48"/>
      <c r="O86" s="46"/>
      <c r="P86" s="50"/>
      <c r="Q86" s="59"/>
      <c r="R86" s="47"/>
      <c r="S86" s="50"/>
      <c r="T86" s="54" t="s">
        <v>184</v>
      </c>
    </row>
    <row r="87" spans="2:20" x14ac:dyDescent="0.15">
      <c r="B87" s="385">
        <v>3</v>
      </c>
      <c r="C87" s="40" t="s">
        <v>590</v>
      </c>
      <c r="D87" s="41"/>
      <c r="E87" s="55">
        <f>IF(入力表2【予測】!$E17="","",入力表2【予測】!$E17)</f>
        <v>245</v>
      </c>
      <c r="F87" s="56">
        <f>IF(入力表2【予測】!$F17="","",入力表2【予測】!$F17)</f>
        <v>138</v>
      </c>
      <c r="G87" s="57">
        <f t="shared" si="5"/>
        <v>782.78511749764368</v>
      </c>
      <c r="H87" s="58">
        <f t="shared" si="6"/>
        <v>473.62460102275458</v>
      </c>
      <c r="I87" s="46">
        <f t="shared" si="7"/>
        <v>2.271041898405636</v>
      </c>
      <c r="J87" s="47">
        <f t="shared" si="8"/>
        <v>4.4244950304584796</v>
      </c>
      <c r="K87" s="48">
        <f>入力表1【係数】!D$37*入力表2【係数】!G87</f>
        <v>0</v>
      </c>
      <c r="L87" s="46">
        <f>入力表1【係数】!D$38*入力表2【係数】!H87</f>
        <v>473.62460102275458</v>
      </c>
      <c r="M87" s="49">
        <f t="shared" si="9"/>
        <v>473.62460102275458</v>
      </c>
      <c r="N87" s="48"/>
      <c r="O87" s="46"/>
      <c r="P87" s="50"/>
      <c r="Q87" s="59"/>
      <c r="R87" s="47"/>
      <c r="S87" s="50"/>
      <c r="T87" s="54" t="s">
        <v>185</v>
      </c>
    </row>
    <row r="88" spans="2:20" x14ac:dyDescent="0.15">
      <c r="B88" s="385">
        <v>4</v>
      </c>
      <c r="C88" s="40" t="s">
        <v>589</v>
      </c>
      <c r="D88" s="41"/>
      <c r="E88" s="55">
        <f>IF(入力表2【予測】!$E18="","",入力表2【予測】!$E18)</f>
        <v>105</v>
      </c>
      <c r="F88" s="56">
        <f>IF(入力表2【予測】!$F18="","",入力表2【予測】!$F18)</f>
        <v>34</v>
      </c>
      <c r="G88" s="57">
        <f t="shared" si="5"/>
        <v>335.4793360704187</v>
      </c>
      <c r="H88" s="58">
        <f t="shared" si="6"/>
        <v>116.69011909256272</v>
      </c>
      <c r="I88" s="46">
        <f t="shared" si="7"/>
        <v>0.97330367074527258</v>
      </c>
      <c r="J88" s="47">
        <f t="shared" si="8"/>
        <v>1.0900929785187561</v>
      </c>
      <c r="K88" s="48">
        <f>入力表1【係数】!D$37*入力表2【係数】!G88</f>
        <v>0</v>
      </c>
      <c r="L88" s="46">
        <f>入力表1【係数】!D$38*入力表2【係数】!H88</f>
        <v>116.69011909256272</v>
      </c>
      <c r="M88" s="49">
        <f t="shared" si="9"/>
        <v>116.69011909256272</v>
      </c>
      <c r="N88" s="48"/>
      <c r="O88" s="46"/>
      <c r="P88" s="50"/>
      <c r="Q88" s="59"/>
      <c r="R88" s="47"/>
      <c r="S88" s="50"/>
      <c r="T88" s="54" t="s">
        <v>185</v>
      </c>
    </row>
    <row r="89" spans="2:20" x14ac:dyDescent="0.15">
      <c r="B89" s="385">
        <v>5</v>
      </c>
      <c r="C89" s="40" t="s">
        <v>822</v>
      </c>
      <c r="D89" s="41" t="s">
        <v>587</v>
      </c>
      <c r="E89" s="55">
        <f>IF(入力表2【予測】!$E19="","",入力表2【予測】!$E19)</f>
        <v>92</v>
      </c>
      <c r="F89" s="56">
        <f>IF(入力表2【予測】!$F19="","",入力表2【予測】!$F19)</f>
        <v>14</v>
      </c>
      <c r="G89" s="57">
        <f t="shared" si="5"/>
        <v>293.94379922360497</v>
      </c>
      <c r="H89" s="58">
        <f t="shared" si="6"/>
        <v>48.048872567525827</v>
      </c>
      <c r="I89" s="46">
        <f t="shared" si="7"/>
        <v>0.85279940674823884</v>
      </c>
      <c r="J89" s="47">
        <f t="shared" si="8"/>
        <v>0.44886181468419367</v>
      </c>
      <c r="K89" s="48">
        <f>入力表1【係数】!D$37*入力表2【係数】!G89</f>
        <v>0</v>
      </c>
      <c r="L89" s="46">
        <f>入力表1【係数】!D$38*入力表2【係数】!H89</f>
        <v>48.048872567525827</v>
      </c>
      <c r="M89" s="49">
        <f t="shared" si="9"/>
        <v>48.048872567525827</v>
      </c>
      <c r="N89" s="48"/>
      <c r="O89" s="46"/>
      <c r="P89" s="50"/>
      <c r="Q89" s="59"/>
      <c r="R89" s="47"/>
      <c r="S89" s="50"/>
      <c r="T89" s="54" t="s">
        <v>186</v>
      </c>
    </row>
    <row r="90" spans="2:20" x14ac:dyDescent="0.15">
      <c r="B90" s="385">
        <v>6</v>
      </c>
      <c r="C90" s="40" t="s">
        <v>586</v>
      </c>
      <c r="D90" s="41"/>
      <c r="E90" s="55">
        <f>IF(入力表2【予測】!$E20="","",入力表2【予測】!$E20)</f>
        <v>231</v>
      </c>
      <c r="F90" s="56">
        <f>IF(入力表2【予測】!$F20="","",入力表2【予測】!$F20)</f>
        <v>43</v>
      </c>
      <c r="G90" s="57">
        <f t="shared" si="5"/>
        <v>738.05453935492108</v>
      </c>
      <c r="H90" s="58">
        <f t="shared" si="6"/>
        <v>147.57868002882933</v>
      </c>
      <c r="I90" s="46">
        <f t="shared" si="7"/>
        <v>2.1412680756395996</v>
      </c>
      <c r="J90" s="47">
        <f t="shared" si="8"/>
        <v>1.3786470022443091</v>
      </c>
      <c r="K90" s="48">
        <f>入力表1【係数】!D$37*入力表2【係数】!G90</f>
        <v>0</v>
      </c>
      <c r="L90" s="46">
        <f>入力表1【係数】!D$38*入力表2【係数】!H90</f>
        <v>147.57868002882933</v>
      </c>
      <c r="M90" s="49">
        <f t="shared" si="9"/>
        <v>147.57868002882933</v>
      </c>
      <c r="N90" s="48"/>
      <c r="O90" s="46"/>
      <c r="P90" s="50"/>
      <c r="Q90" s="59"/>
      <c r="R90" s="47"/>
      <c r="S90" s="50"/>
      <c r="T90" s="54" t="s">
        <v>199</v>
      </c>
    </row>
    <row r="91" spans="2:20" x14ac:dyDescent="0.15">
      <c r="B91" s="385">
        <v>7</v>
      </c>
      <c r="C91" s="40" t="s">
        <v>585</v>
      </c>
      <c r="D91" s="41"/>
      <c r="E91" s="55">
        <f>IF(入力表2【予測】!$E21="","",入力表2【予測】!$E21)</f>
        <v>648</v>
      </c>
      <c r="F91" s="56">
        <f>IF(入力表2【予測】!$F21="","",入力表2【予測】!$F21)</f>
        <v>392</v>
      </c>
      <c r="G91" s="57">
        <f t="shared" si="5"/>
        <v>2070.3867597488697</v>
      </c>
      <c r="H91" s="58">
        <f t="shared" si="6"/>
        <v>1345.3684318907231</v>
      </c>
      <c r="I91" s="46">
        <f t="shared" si="7"/>
        <v>6.0066740823136815</v>
      </c>
      <c r="J91" s="47">
        <f t="shared" si="8"/>
        <v>12.568130811157422</v>
      </c>
      <c r="K91" s="48">
        <f>入力表1【係数】!D$37*入力表2【係数】!G91</f>
        <v>0</v>
      </c>
      <c r="L91" s="46">
        <f>入力表1【係数】!D$38*入力表2【係数】!H91</f>
        <v>1345.3684318907231</v>
      </c>
      <c r="M91" s="49">
        <f t="shared" si="9"/>
        <v>1345.3684318907231</v>
      </c>
      <c r="N91" s="48"/>
      <c r="O91" s="46"/>
      <c r="P91" s="50"/>
      <c r="Q91" s="59"/>
      <c r="R91" s="47"/>
      <c r="S91" s="50"/>
      <c r="T91" s="54" t="s">
        <v>158</v>
      </c>
    </row>
    <row r="92" spans="2:20" x14ac:dyDescent="0.15">
      <c r="B92" s="385">
        <v>8</v>
      </c>
      <c r="C92" s="40" t="s">
        <v>584</v>
      </c>
      <c r="D92" s="41"/>
      <c r="E92" s="55">
        <f>IF(入力表2【予測】!$E22="","",入力表2【予測】!$E22)</f>
        <v>172</v>
      </c>
      <c r="F92" s="56">
        <f>IF(入力表2【予測】!$F22="","",入力表2【予測】!$F22)</f>
        <v>96</v>
      </c>
      <c r="G92" s="57">
        <f t="shared" si="5"/>
        <v>549.54710289630498</v>
      </c>
      <c r="H92" s="58">
        <f t="shared" si="6"/>
        <v>329.47798332017709</v>
      </c>
      <c r="I92" s="46">
        <f t="shared" si="7"/>
        <v>1.5943641082684465</v>
      </c>
      <c r="J92" s="47">
        <f t="shared" si="8"/>
        <v>3.0779095864058994</v>
      </c>
      <c r="K92" s="48">
        <f>入力表1【係数】!D$37*入力表2【係数】!G92</f>
        <v>0</v>
      </c>
      <c r="L92" s="46">
        <f>入力表1【係数】!D$38*入力表2【係数】!H92</f>
        <v>329.47798332017709</v>
      </c>
      <c r="M92" s="49">
        <f t="shared" si="9"/>
        <v>329.47798332017709</v>
      </c>
      <c r="N92" s="48"/>
      <c r="O92" s="46"/>
      <c r="P92" s="50"/>
      <c r="Q92" s="59"/>
      <c r="R92" s="47"/>
      <c r="S92" s="50"/>
      <c r="T92" s="54" t="s">
        <v>190</v>
      </c>
    </row>
    <row r="93" spans="2:20" x14ac:dyDescent="0.15">
      <c r="B93" s="60">
        <v>9</v>
      </c>
      <c r="C93" s="61" t="s">
        <v>583</v>
      </c>
      <c r="D93" s="62"/>
      <c r="E93" s="63">
        <f>IF(入力表2【予測】!$E23="","",入力表2【予測】!$E23)</f>
        <v>554</v>
      </c>
      <c r="F93" s="64">
        <f>IF(入力表2【予測】!$F23="","",入力表2【予測】!$F23)</f>
        <v>284</v>
      </c>
      <c r="G93" s="65">
        <f t="shared" si="5"/>
        <v>1770.0528779334472</v>
      </c>
      <c r="H93" s="66">
        <f t="shared" si="6"/>
        <v>974.70570065552397</v>
      </c>
      <c r="I93" s="67">
        <f t="shared" si="7"/>
        <v>5.135335558027438</v>
      </c>
      <c r="J93" s="68">
        <f t="shared" si="8"/>
        <v>9.1054825264507855</v>
      </c>
      <c r="K93" s="69">
        <f>入力表1【係数】!D$37*入力表2【係数】!G93</f>
        <v>0</v>
      </c>
      <c r="L93" s="67">
        <f>入力表1【係数】!D$38*入力表2【係数】!H93</f>
        <v>974.70570065552397</v>
      </c>
      <c r="M93" s="70">
        <f t="shared" si="9"/>
        <v>974.70570065552397</v>
      </c>
      <c r="N93" s="69"/>
      <c r="O93" s="67"/>
      <c r="P93" s="71"/>
      <c r="Q93" s="72"/>
      <c r="R93" s="68"/>
      <c r="S93" s="71"/>
      <c r="T93" s="73" t="s">
        <v>190</v>
      </c>
    </row>
    <row r="94" spans="2:20" x14ac:dyDescent="0.15">
      <c r="B94" s="74">
        <v>10</v>
      </c>
      <c r="C94" s="75" t="s">
        <v>532</v>
      </c>
      <c r="D94" s="76" t="s">
        <v>440</v>
      </c>
      <c r="E94" s="63">
        <f>IF(入力表2【予測】!$E24="","",入力表2【予測】!$E24)</f>
        <v>3506</v>
      </c>
      <c r="F94" s="64">
        <f>IF(入力表2【予測】!$F24="","",入力表2【予測】!$F24)</f>
        <v>0</v>
      </c>
      <c r="G94" s="65">
        <f t="shared" si="5"/>
        <v>11201.814783456077</v>
      </c>
      <c r="H94" s="66">
        <f t="shared" si="6"/>
        <v>0</v>
      </c>
      <c r="I94" s="67">
        <f t="shared" si="7"/>
        <v>32.499073044123101</v>
      </c>
      <c r="J94" s="68">
        <f t="shared" si="8"/>
        <v>0</v>
      </c>
      <c r="K94" s="69">
        <f>入力表1【係数】!D$37*入力表2【係数】!G94</f>
        <v>0</v>
      </c>
      <c r="L94" s="67">
        <f>入力表1【係数】!D$38*入力表2【係数】!H94</f>
        <v>0</v>
      </c>
      <c r="M94" s="70">
        <f t="shared" si="9"/>
        <v>0</v>
      </c>
      <c r="N94" s="69"/>
      <c r="O94" s="67"/>
      <c r="P94" s="71"/>
      <c r="Q94" s="69"/>
      <c r="R94" s="68"/>
      <c r="S94" s="71"/>
      <c r="T94" s="77" t="s">
        <v>200</v>
      </c>
    </row>
    <row r="95" spans="2:20" x14ac:dyDescent="0.15">
      <c r="B95" s="74">
        <v>11</v>
      </c>
      <c r="C95" s="78" t="s">
        <v>582</v>
      </c>
      <c r="D95" s="79" t="s">
        <v>441</v>
      </c>
      <c r="E95" s="63">
        <f>IF(入力表2【予測】!$E25="","",入力表2【予測】!$E25)</f>
        <v>1888</v>
      </c>
      <c r="F95" s="64">
        <f>IF(入力表2【予測】!$F25="","",入力表2【予測】!$F25)</f>
        <v>565</v>
      </c>
      <c r="G95" s="65">
        <f t="shared" si="5"/>
        <v>6032.2379666757197</v>
      </c>
      <c r="H95" s="66">
        <f t="shared" si="6"/>
        <v>1939.1152143322922</v>
      </c>
      <c r="I95" s="67">
        <f t="shared" si="7"/>
        <v>17.500926955876899</v>
      </c>
      <c r="J95" s="68">
        <f t="shared" si="8"/>
        <v>18.114780378326387</v>
      </c>
      <c r="K95" s="69">
        <f>入力表1【係数】!D$37*入力表2【係数】!G95</f>
        <v>0</v>
      </c>
      <c r="L95" s="67">
        <f>入力表1【係数】!D$38*入力表2【係数】!H95</f>
        <v>1939.1152143322922</v>
      </c>
      <c r="M95" s="70">
        <f t="shared" si="9"/>
        <v>1939.1152143322922</v>
      </c>
      <c r="N95" s="69"/>
      <c r="O95" s="67"/>
      <c r="P95" s="71"/>
      <c r="Q95" s="69"/>
      <c r="R95" s="80"/>
      <c r="S95" s="71"/>
      <c r="T95" s="77" t="s">
        <v>201</v>
      </c>
    </row>
    <row r="96" spans="2:20" x14ac:dyDescent="0.15">
      <c r="B96" s="385">
        <v>12</v>
      </c>
      <c r="C96" s="40" t="s">
        <v>580</v>
      </c>
      <c r="D96" s="41" t="s">
        <v>442</v>
      </c>
      <c r="E96" s="55">
        <f>IF(入力表2【予測】!$E26="","",入力表2【予測】!$E26)</f>
        <v>92</v>
      </c>
      <c r="F96" s="56">
        <f>IF(入力表2【予測】!$F26="","",入力表2【予測】!$F26)</f>
        <v>65</v>
      </c>
      <c r="G96" s="57">
        <f t="shared" si="5"/>
        <v>293.94379922360497</v>
      </c>
      <c r="H96" s="58">
        <f t="shared" si="6"/>
        <v>223.08405120636991</v>
      </c>
      <c r="I96" s="46">
        <f t="shared" si="7"/>
        <v>0.85279940674823884</v>
      </c>
      <c r="J96" s="47">
        <f t="shared" si="8"/>
        <v>2.084001282462328</v>
      </c>
      <c r="K96" s="48">
        <f>入力表1【係数】!D$37*入力表2【係数】!G96</f>
        <v>0</v>
      </c>
      <c r="L96" s="46">
        <f>入力表1【係数】!D$38*入力表2【係数】!H96</f>
        <v>223.08405120636991</v>
      </c>
      <c r="M96" s="49">
        <f t="shared" si="9"/>
        <v>223.08405120636991</v>
      </c>
      <c r="N96" s="48"/>
      <c r="O96" s="46"/>
      <c r="P96" s="50"/>
      <c r="Q96" s="48"/>
      <c r="R96" s="47"/>
      <c r="S96" s="50"/>
      <c r="T96" s="81" t="s">
        <v>141</v>
      </c>
    </row>
    <row r="97" spans="2:20" x14ac:dyDescent="0.15">
      <c r="B97" s="385">
        <v>13</v>
      </c>
      <c r="C97" s="40" t="s">
        <v>578</v>
      </c>
      <c r="D97" s="41" t="s">
        <v>443</v>
      </c>
      <c r="E97" s="55">
        <f>IF(入力表2【予測】!$E27="","",入力表2【予測】!$E27)</f>
        <v>63</v>
      </c>
      <c r="F97" s="56">
        <f>IF(入力表2【予測】!$F27="","",入力表2【予測】!$F27)</f>
        <v>31</v>
      </c>
      <c r="G97" s="57">
        <f t="shared" si="5"/>
        <v>201.28760164225125</v>
      </c>
      <c r="H97" s="58">
        <f t="shared" si="6"/>
        <v>106.39393211380718</v>
      </c>
      <c r="I97" s="46">
        <f t="shared" si="7"/>
        <v>0.58398220244716359</v>
      </c>
      <c r="J97" s="47">
        <f t="shared" si="8"/>
        <v>0.99390830394357166</v>
      </c>
      <c r="K97" s="48">
        <f>入力表1【係数】!D$37*入力表2【係数】!G97</f>
        <v>0</v>
      </c>
      <c r="L97" s="46">
        <f>入力表1【係数】!D$38*入力表2【係数】!H97</f>
        <v>106.39393211380718</v>
      </c>
      <c r="M97" s="49">
        <f t="shared" si="9"/>
        <v>106.39393211380718</v>
      </c>
      <c r="N97" s="48"/>
      <c r="O97" s="46"/>
      <c r="P97" s="50"/>
      <c r="Q97" s="48"/>
      <c r="R97" s="47"/>
      <c r="S97" s="50"/>
      <c r="T97" s="54" t="s">
        <v>145</v>
      </c>
    </row>
    <row r="98" spans="2:20" x14ac:dyDescent="0.15">
      <c r="B98" s="385">
        <v>14</v>
      </c>
      <c r="C98" s="40" t="s">
        <v>414</v>
      </c>
      <c r="D98" s="41" t="s">
        <v>444</v>
      </c>
      <c r="E98" s="55">
        <f>IF(入力表2【予測】!$E28="","",入力表2【予測】!$E28)</f>
        <v>113</v>
      </c>
      <c r="F98" s="56">
        <f>IF(入力表2【予測】!$F28="","",入力表2【予測】!$F28)</f>
        <v>46</v>
      </c>
      <c r="G98" s="57">
        <f t="shared" si="5"/>
        <v>361.03966643768871</v>
      </c>
      <c r="H98" s="58">
        <f t="shared" si="6"/>
        <v>157.87486700758484</v>
      </c>
      <c r="I98" s="46">
        <f t="shared" si="7"/>
        <v>1.0474601408972934</v>
      </c>
      <c r="J98" s="47">
        <f t="shared" si="8"/>
        <v>1.4748316768194933</v>
      </c>
      <c r="K98" s="48">
        <f>入力表1【係数】!D$37*入力表2【係数】!G98</f>
        <v>0</v>
      </c>
      <c r="L98" s="46">
        <f>入力表1【係数】!D$38*入力表2【係数】!H98</f>
        <v>157.87486700758484</v>
      </c>
      <c r="M98" s="49">
        <f t="shared" si="9"/>
        <v>157.87486700758484</v>
      </c>
      <c r="N98" s="48"/>
      <c r="O98" s="46"/>
      <c r="P98" s="50"/>
      <c r="Q98" s="48"/>
      <c r="R98" s="47"/>
      <c r="S98" s="50"/>
      <c r="T98" s="54" t="s">
        <v>144</v>
      </c>
    </row>
    <row r="99" spans="2:20" x14ac:dyDescent="0.15">
      <c r="B99" s="385">
        <v>15</v>
      </c>
      <c r="C99" s="40" t="s">
        <v>415</v>
      </c>
      <c r="D99" s="41" t="s">
        <v>445</v>
      </c>
      <c r="E99" s="55">
        <f>IF(入力表2【予測】!$E29="","",入力表2【予測】!$E29)</f>
        <v>105</v>
      </c>
      <c r="F99" s="56">
        <f>IF(入力表2【予測】!$F29="","",入力表2【予測】!$F29)</f>
        <v>45</v>
      </c>
      <c r="G99" s="57">
        <f t="shared" si="5"/>
        <v>335.4793360704187</v>
      </c>
      <c r="H99" s="58">
        <f t="shared" si="6"/>
        <v>154.442804681333</v>
      </c>
      <c r="I99" s="46">
        <f t="shared" si="7"/>
        <v>0.97330367074527258</v>
      </c>
      <c r="J99" s="47">
        <f t="shared" si="8"/>
        <v>1.4427701186277653</v>
      </c>
      <c r="K99" s="48">
        <f>入力表1【係数】!D$37*入力表2【係数】!G99</f>
        <v>0</v>
      </c>
      <c r="L99" s="46">
        <f>入力表1【係数】!D$38*入力表2【係数】!H99</f>
        <v>154.442804681333</v>
      </c>
      <c r="M99" s="49">
        <f t="shared" si="9"/>
        <v>154.442804681333</v>
      </c>
      <c r="N99" s="48"/>
      <c r="O99" s="46"/>
      <c r="P99" s="50"/>
      <c r="Q99" s="48"/>
      <c r="R99" s="47"/>
      <c r="S99" s="50"/>
      <c r="T99" s="54" t="s">
        <v>145</v>
      </c>
    </row>
    <row r="100" spans="2:20" x14ac:dyDescent="0.15">
      <c r="B100" s="385">
        <v>16</v>
      </c>
      <c r="C100" s="40" t="s">
        <v>572</v>
      </c>
      <c r="D100" s="41"/>
      <c r="E100" s="55">
        <f>IF(入力表2【予測】!$E30="","",入力表2【予測】!$E30)</f>
        <v>688</v>
      </c>
      <c r="F100" s="56">
        <f>IF(入力表2【予測】!$F30="","",入力表2【予測】!$F30)</f>
        <v>255</v>
      </c>
      <c r="G100" s="57">
        <f t="shared" si="5"/>
        <v>2198.1884115852199</v>
      </c>
      <c r="H100" s="58">
        <f t="shared" si="6"/>
        <v>875.17589319422041</v>
      </c>
      <c r="I100" s="46">
        <f t="shared" si="7"/>
        <v>6.3774564330737862</v>
      </c>
      <c r="J100" s="47">
        <f t="shared" si="8"/>
        <v>8.1756973388906697</v>
      </c>
      <c r="K100" s="48">
        <f>入力表1【係数】!D$37*入力表2【係数】!G100</f>
        <v>0</v>
      </c>
      <c r="L100" s="46">
        <f>入力表1【係数】!D$38*入力表2【係数】!H100</f>
        <v>875.17589319422041</v>
      </c>
      <c r="M100" s="49">
        <f t="shared" si="9"/>
        <v>875.17589319422041</v>
      </c>
      <c r="N100" s="48"/>
      <c r="O100" s="46"/>
      <c r="P100" s="50"/>
      <c r="Q100" s="48"/>
      <c r="R100" s="47"/>
      <c r="S100" s="50"/>
      <c r="T100" s="54" t="s">
        <v>145</v>
      </c>
    </row>
    <row r="101" spans="2:20" x14ac:dyDescent="0.15">
      <c r="B101" s="385">
        <v>17</v>
      </c>
      <c r="C101" s="83" t="s">
        <v>454</v>
      </c>
      <c r="D101" s="41"/>
      <c r="E101" s="55">
        <f>IF(入力表2【予測】!$E31="","",入力表2【予測】!$E31)</f>
        <v>365</v>
      </c>
      <c r="F101" s="56">
        <f>IF(入力表2【予測】!$F31="","",入力表2【予測】!$F31)</f>
        <v>159</v>
      </c>
      <c r="G101" s="57">
        <f t="shared" si="5"/>
        <v>1166.1900730066936</v>
      </c>
      <c r="H101" s="58">
        <f t="shared" si="6"/>
        <v>545.69790987404338</v>
      </c>
      <c r="I101" s="46">
        <f t="shared" si="7"/>
        <v>3.3833889506859478</v>
      </c>
      <c r="J101" s="47">
        <f t="shared" si="8"/>
        <v>5.0977877524847708</v>
      </c>
      <c r="K101" s="48">
        <f>入力表1【係数】!D$37*入力表2【係数】!G101</f>
        <v>0</v>
      </c>
      <c r="L101" s="46">
        <f>入力表1【係数】!D$38*入力表2【係数】!H101</f>
        <v>545.69790987404338</v>
      </c>
      <c r="M101" s="49">
        <f t="shared" si="9"/>
        <v>545.69790987404338</v>
      </c>
      <c r="N101" s="48"/>
      <c r="O101" s="46"/>
      <c r="P101" s="50"/>
      <c r="Q101" s="48"/>
      <c r="R101" s="47"/>
      <c r="S101" s="50"/>
      <c r="T101" s="54" t="s">
        <v>145</v>
      </c>
    </row>
    <row r="102" spans="2:20" x14ac:dyDescent="0.15">
      <c r="B102" s="385">
        <v>18</v>
      </c>
      <c r="C102" s="83" t="s">
        <v>455</v>
      </c>
      <c r="D102" s="41"/>
      <c r="E102" s="55">
        <f>IF(入力表2【予測】!$E32="","",入力表2【予測】!$E32)</f>
        <v>0</v>
      </c>
      <c r="F102" s="56">
        <f>IF(入力表2【予測】!$F32="","",入力表2【予測】!$F32)</f>
        <v>0</v>
      </c>
      <c r="G102" s="57">
        <f t="shared" si="5"/>
        <v>0</v>
      </c>
      <c r="H102" s="58">
        <f t="shared" si="6"/>
        <v>0</v>
      </c>
      <c r="I102" s="46">
        <f t="shared" si="7"/>
        <v>0</v>
      </c>
      <c r="J102" s="47">
        <f t="shared" si="8"/>
        <v>0</v>
      </c>
      <c r="K102" s="48">
        <f>入力表1【係数】!D$37*入力表2【係数】!G102</f>
        <v>0</v>
      </c>
      <c r="L102" s="46">
        <f>入力表1【係数】!D$38*入力表2【係数】!H102</f>
        <v>0</v>
      </c>
      <c r="M102" s="49">
        <f t="shared" si="9"/>
        <v>0</v>
      </c>
      <c r="N102" s="48"/>
      <c r="O102" s="46"/>
      <c r="P102" s="50"/>
      <c r="Q102" s="48"/>
      <c r="R102" s="47"/>
      <c r="S102" s="50"/>
      <c r="T102" s="54" t="s">
        <v>146</v>
      </c>
    </row>
    <row r="103" spans="2:20" x14ac:dyDescent="0.15">
      <c r="B103" s="385">
        <v>19</v>
      </c>
      <c r="C103" s="40" t="s">
        <v>571</v>
      </c>
      <c r="D103" s="41" t="s">
        <v>446</v>
      </c>
      <c r="E103" s="55">
        <f>IF(入力表2【予測】!$E33="","",入力表2【予測】!$E33)</f>
        <v>175</v>
      </c>
      <c r="F103" s="56">
        <f>IF(入力表2【予測】!$F33="","",入力表2【予測】!$F33)</f>
        <v>94</v>
      </c>
      <c r="G103" s="57">
        <f t="shared" si="5"/>
        <v>559.13222678403122</v>
      </c>
      <c r="H103" s="58">
        <f t="shared" si="6"/>
        <v>322.61385866767341</v>
      </c>
      <c r="I103" s="46">
        <f t="shared" si="7"/>
        <v>1.6221727845754541</v>
      </c>
      <c r="J103" s="47">
        <f t="shared" si="8"/>
        <v>3.0137864700224433</v>
      </c>
      <c r="K103" s="48">
        <f>入力表1【係数】!D$37*入力表2【係数】!G103</f>
        <v>0</v>
      </c>
      <c r="L103" s="46">
        <f>入力表1【係数】!D$38*入力表2【係数】!H103</f>
        <v>322.61385866767341</v>
      </c>
      <c r="M103" s="49">
        <f t="shared" si="9"/>
        <v>322.61385866767341</v>
      </c>
      <c r="N103" s="48"/>
      <c r="O103" s="46"/>
      <c r="P103" s="50"/>
      <c r="Q103" s="48"/>
      <c r="R103" s="47"/>
      <c r="S103" s="50"/>
      <c r="T103" s="54" t="s">
        <v>148</v>
      </c>
    </row>
    <row r="104" spans="2:20" x14ac:dyDescent="0.15">
      <c r="B104" s="385">
        <v>20</v>
      </c>
      <c r="C104" s="40" t="s">
        <v>418</v>
      </c>
      <c r="D104" s="41"/>
      <c r="E104" s="55">
        <f>IF(入力表2【予測】!$E34="","",入力表2【予測】!$E34)</f>
        <v>77</v>
      </c>
      <c r="F104" s="56">
        <f>IF(入力表2【予測】!$F34="","",入力表2【予測】!$F34)</f>
        <v>48</v>
      </c>
      <c r="G104" s="57">
        <f t="shared" si="5"/>
        <v>246.01817978497371</v>
      </c>
      <c r="H104" s="58">
        <f t="shared" si="6"/>
        <v>164.73899166008854</v>
      </c>
      <c r="I104" s="46">
        <f t="shared" si="7"/>
        <v>0.71375602521319992</v>
      </c>
      <c r="J104" s="47">
        <f t="shared" si="8"/>
        <v>1.5389547932029497</v>
      </c>
      <c r="K104" s="48">
        <f>入力表1【係数】!D$37*入力表2【係数】!G104</f>
        <v>0</v>
      </c>
      <c r="L104" s="46">
        <f>入力表1【係数】!D$38*入力表2【係数】!H104</f>
        <v>164.73899166008854</v>
      </c>
      <c r="M104" s="49">
        <f t="shared" si="9"/>
        <v>164.73899166008854</v>
      </c>
      <c r="N104" s="48"/>
      <c r="O104" s="46"/>
      <c r="P104" s="50"/>
      <c r="Q104" s="48"/>
      <c r="R104" s="47"/>
      <c r="S104" s="50"/>
      <c r="T104" s="54" t="s">
        <v>950</v>
      </c>
    </row>
    <row r="105" spans="2:20" x14ac:dyDescent="0.15">
      <c r="B105" s="385">
        <v>21</v>
      </c>
      <c r="C105" s="83" t="s">
        <v>456</v>
      </c>
      <c r="D105" s="41"/>
      <c r="E105" s="55">
        <f>IF(入力表2【予測】!$E35="","",入力表2【予測】!$E35)</f>
        <v>38</v>
      </c>
      <c r="F105" s="56">
        <f>IF(入力表2【予測】!$F35="","",入力表2【予測】!$F35)</f>
        <v>12</v>
      </c>
      <c r="G105" s="57">
        <f t="shared" si="5"/>
        <v>121.41156924453249</v>
      </c>
      <c r="H105" s="58">
        <f t="shared" si="6"/>
        <v>41.184747915022136</v>
      </c>
      <c r="I105" s="46">
        <f t="shared" si="7"/>
        <v>0.35224323322209861</v>
      </c>
      <c r="J105" s="47">
        <f t="shared" si="8"/>
        <v>0.38473869830073743</v>
      </c>
      <c r="K105" s="48">
        <f>入力表1【係数】!D$37*入力表2【係数】!G105</f>
        <v>0</v>
      </c>
      <c r="L105" s="46">
        <f>入力表1【係数】!D$38*入力表2【係数】!H105</f>
        <v>41.184747915022136</v>
      </c>
      <c r="M105" s="49">
        <f t="shared" si="9"/>
        <v>41.184747915022136</v>
      </c>
      <c r="N105" s="48"/>
      <c r="O105" s="46"/>
      <c r="P105" s="50"/>
      <c r="Q105" s="48"/>
      <c r="R105" s="47"/>
      <c r="S105" s="50"/>
      <c r="T105" s="54" t="s">
        <v>164</v>
      </c>
    </row>
    <row r="106" spans="2:20" x14ac:dyDescent="0.15">
      <c r="B106" s="385">
        <v>22</v>
      </c>
      <c r="C106" s="83" t="s">
        <v>457</v>
      </c>
      <c r="D106" s="41"/>
      <c r="E106" s="55">
        <f>IF(入力表2【予測】!$E36="","",入力表2【予測】!$E36)</f>
        <v>0</v>
      </c>
      <c r="F106" s="56">
        <f>IF(入力表2【予測】!$F36="","",入力表2【予測】!$F36)</f>
        <v>0</v>
      </c>
      <c r="G106" s="57">
        <f t="shared" si="5"/>
        <v>0</v>
      </c>
      <c r="H106" s="58">
        <f t="shared" si="6"/>
        <v>0</v>
      </c>
      <c r="I106" s="46">
        <f t="shared" si="7"/>
        <v>0</v>
      </c>
      <c r="J106" s="47">
        <f t="shared" si="8"/>
        <v>0</v>
      </c>
      <c r="K106" s="48">
        <f>入力表1【係数】!D$37*入力表2【係数】!G106</f>
        <v>0</v>
      </c>
      <c r="L106" s="46">
        <f>入力表1【係数】!D$38*入力表2【係数】!H106</f>
        <v>0</v>
      </c>
      <c r="M106" s="49">
        <f t="shared" si="9"/>
        <v>0</v>
      </c>
      <c r="N106" s="48"/>
      <c r="O106" s="46"/>
      <c r="P106" s="50"/>
      <c r="Q106" s="48"/>
      <c r="R106" s="47"/>
      <c r="S106" s="50"/>
      <c r="T106" s="54" t="s">
        <v>162</v>
      </c>
    </row>
    <row r="107" spans="2:20" x14ac:dyDescent="0.15">
      <c r="B107" s="385">
        <v>23</v>
      </c>
      <c r="C107" s="40" t="s">
        <v>566</v>
      </c>
      <c r="D107" s="41" t="s">
        <v>564</v>
      </c>
      <c r="E107" s="55">
        <f>IF(入力表2【予測】!$E37="","",入力表2【予測】!$E37)</f>
        <v>22</v>
      </c>
      <c r="F107" s="56">
        <f>IF(入力表2【予測】!$F37="","",入力表2【予測】!$F37)</f>
        <v>7</v>
      </c>
      <c r="G107" s="57">
        <f t="shared" si="5"/>
        <v>70.290908509992491</v>
      </c>
      <c r="H107" s="58">
        <f t="shared" si="6"/>
        <v>24.024436283762913</v>
      </c>
      <c r="I107" s="46">
        <f t="shared" si="7"/>
        <v>0.20393029291805709</v>
      </c>
      <c r="J107" s="47">
        <f t="shared" si="8"/>
        <v>0.22443090734209684</v>
      </c>
      <c r="K107" s="48">
        <f>入力表1【係数】!D$37*入力表2【係数】!G107</f>
        <v>0</v>
      </c>
      <c r="L107" s="46">
        <f>入力表1【係数】!D$38*入力表2【係数】!H107</f>
        <v>24.024436283762913</v>
      </c>
      <c r="M107" s="49">
        <f t="shared" si="9"/>
        <v>24.024436283762913</v>
      </c>
      <c r="N107" s="48"/>
      <c r="O107" s="46"/>
      <c r="P107" s="50"/>
      <c r="Q107" s="48"/>
      <c r="R107" s="47"/>
      <c r="S107" s="50"/>
      <c r="T107" s="54" t="s">
        <v>194</v>
      </c>
    </row>
    <row r="108" spans="2:20" x14ac:dyDescent="0.15">
      <c r="B108" s="385">
        <v>24</v>
      </c>
      <c r="C108" s="83" t="s">
        <v>458</v>
      </c>
      <c r="D108" s="41"/>
      <c r="E108" s="55">
        <f>IF(入力表2【予測】!$E38="","",入力表2【予測】!$E38)</f>
        <v>0.15900122465641583</v>
      </c>
      <c r="F108" s="56">
        <f>IF(入力表2【予測】!$F38="","",入力表2【予測】!$F38)</f>
        <v>0.1255272826234862</v>
      </c>
      <c r="G108" s="57">
        <f t="shared" si="5"/>
        <v>0.50801547887731313</v>
      </c>
      <c r="H108" s="58">
        <f t="shared" si="6"/>
        <v>0.43081745760883483</v>
      </c>
      <c r="I108" s="46">
        <f t="shared" si="7"/>
        <v>1.4738711962960312E-3</v>
      </c>
      <c r="J108" s="47">
        <f t="shared" si="8"/>
        <v>4.0246002764824044E-3</v>
      </c>
      <c r="K108" s="48">
        <f>入力表1【係数】!D$37*入力表2【係数】!G108</f>
        <v>0</v>
      </c>
      <c r="L108" s="46">
        <f>入力表1【係数】!D$38*入力表2【係数】!H108</f>
        <v>0.43081745760883483</v>
      </c>
      <c r="M108" s="49">
        <f t="shared" si="9"/>
        <v>0.43081745760883483</v>
      </c>
      <c r="N108" s="48"/>
      <c r="O108" s="46"/>
      <c r="P108" s="50"/>
      <c r="Q108" s="48"/>
      <c r="R108" s="47"/>
      <c r="S108" s="50"/>
      <c r="T108" s="54" t="s">
        <v>149</v>
      </c>
    </row>
    <row r="109" spans="2:20" x14ac:dyDescent="0.15">
      <c r="B109" s="385">
        <v>25</v>
      </c>
      <c r="C109" s="83" t="s">
        <v>459</v>
      </c>
      <c r="D109" s="41"/>
      <c r="E109" s="55">
        <f>IF(入力表2【予測】!$E39="","",入力表2【予測】!$E39)</f>
        <v>17.045448360321132</v>
      </c>
      <c r="F109" s="56">
        <f>IF(入力表2【予測】!$F39="","",入力表2【予測】!$F39)</f>
        <v>13.456932916043</v>
      </c>
      <c r="G109" s="57">
        <f t="shared" si="5"/>
        <v>54.4609114185061</v>
      </c>
      <c r="H109" s="58">
        <f t="shared" si="6"/>
        <v>46.185032488049558</v>
      </c>
      <c r="I109" s="46">
        <f t="shared" si="7"/>
        <v>0.15800378531999565</v>
      </c>
      <c r="J109" s="47">
        <f t="shared" si="8"/>
        <v>0.43145023776989422</v>
      </c>
      <c r="K109" s="48">
        <f>入力表1【係数】!D$37*入力表2【係数】!G109</f>
        <v>0</v>
      </c>
      <c r="L109" s="46">
        <f>入力表1【係数】!D$38*入力表2【係数】!H109</f>
        <v>46.185032488049558</v>
      </c>
      <c r="M109" s="49">
        <f t="shared" si="9"/>
        <v>46.185032488049558</v>
      </c>
      <c r="N109" s="48"/>
      <c r="O109" s="46"/>
      <c r="P109" s="50"/>
      <c r="Q109" s="48"/>
      <c r="R109" s="47"/>
      <c r="S109" s="50"/>
      <c r="T109" s="54" t="s">
        <v>150</v>
      </c>
    </row>
    <row r="110" spans="2:20" x14ac:dyDescent="0.15">
      <c r="B110" s="385">
        <v>26</v>
      </c>
      <c r="C110" s="83" t="s">
        <v>460</v>
      </c>
      <c r="D110" s="41"/>
      <c r="E110" s="55">
        <f>IF(入力表2【予測】!$E40="","",入力表2【予測】!$E40)</f>
        <v>0</v>
      </c>
      <c r="F110" s="56">
        <f>IF(入力表2【予測】!$F40="","",入力表2【予測】!$F40)</f>
        <v>0</v>
      </c>
      <c r="G110" s="57">
        <f t="shared" si="5"/>
        <v>0</v>
      </c>
      <c r="H110" s="58">
        <f t="shared" si="6"/>
        <v>0</v>
      </c>
      <c r="I110" s="46">
        <f t="shared" si="7"/>
        <v>0</v>
      </c>
      <c r="J110" s="47">
        <f t="shared" si="8"/>
        <v>0</v>
      </c>
      <c r="K110" s="48">
        <f>入力表1【係数】!D$37*入力表2【係数】!G110</f>
        <v>0</v>
      </c>
      <c r="L110" s="46">
        <f>入力表1【係数】!D$38*入力表2【係数】!H110</f>
        <v>0</v>
      </c>
      <c r="M110" s="49">
        <f t="shared" si="9"/>
        <v>0</v>
      </c>
      <c r="N110" s="48"/>
      <c r="O110" s="46"/>
      <c r="P110" s="50"/>
      <c r="Q110" s="48"/>
      <c r="R110" s="47"/>
      <c r="S110" s="50"/>
      <c r="T110" s="54" t="s">
        <v>151</v>
      </c>
    </row>
    <row r="111" spans="2:20" x14ac:dyDescent="0.15">
      <c r="B111" s="385">
        <v>27</v>
      </c>
      <c r="C111" s="83" t="s">
        <v>461</v>
      </c>
      <c r="D111" s="41"/>
      <c r="E111" s="55">
        <f>IF(入力表2【予測】!$E41="","",入力表2【予測】!$E41)</f>
        <v>1.7955504150224522</v>
      </c>
      <c r="F111" s="56">
        <f>IF(入力表2【予測】!$F41="","",入力表2【予測】!$F41)</f>
        <v>1.4175398013335148</v>
      </c>
      <c r="G111" s="57">
        <f t="shared" si="5"/>
        <v>5.736857724882829</v>
      </c>
      <c r="H111" s="58">
        <f t="shared" si="6"/>
        <v>4.8650849481192804</v>
      </c>
      <c r="I111" s="46">
        <f t="shared" si="7"/>
        <v>1.6643960094757621E-2</v>
      </c>
      <c r="J111" s="47">
        <f t="shared" si="8"/>
        <v>4.5448534829545195E-2</v>
      </c>
      <c r="K111" s="48">
        <f>入力表1【係数】!D$37*入力表2【係数】!G111</f>
        <v>0</v>
      </c>
      <c r="L111" s="46">
        <f>入力表1【係数】!D$38*入力表2【係数】!H111</f>
        <v>4.8650849481192804</v>
      </c>
      <c r="M111" s="49">
        <f t="shared" si="9"/>
        <v>4.8650849481192804</v>
      </c>
      <c r="N111" s="48"/>
      <c r="O111" s="46"/>
      <c r="P111" s="50"/>
      <c r="Q111" s="48"/>
      <c r="R111" s="47"/>
      <c r="S111" s="50"/>
      <c r="T111" s="54" t="s">
        <v>153</v>
      </c>
    </row>
    <row r="112" spans="2:20" x14ac:dyDescent="0.15">
      <c r="B112" s="385">
        <v>28</v>
      </c>
      <c r="C112" s="83" t="s">
        <v>462</v>
      </c>
      <c r="D112" s="384"/>
      <c r="E112" s="55">
        <f>IF(入力表2【予測】!$E42="","",入力表2【予測】!$E42)</f>
        <v>11.342174740590655</v>
      </c>
      <c r="F112" s="56">
        <f>IF(入力表2【予測】!$F42="","",入力表2【予測】!$F42)</f>
        <v>3.2406213544544729</v>
      </c>
      <c r="G112" s="57">
        <f t="shared" si="5"/>
        <v>36.238716681600259</v>
      </c>
      <c r="H112" s="58">
        <f t="shared" si="6"/>
        <v>11.122014464270421</v>
      </c>
      <c r="I112" s="46">
        <f t="shared" si="7"/>
        <v>0.10513695532620186</v>
      </c>
      <c r="J112" s="47">
        <f t="shared" si="8"/>
        <v>0.10389937013319887</v>
      </c>
      <c r="K112" s="48">
        <f>入力表1【係数】!D$37*入力表2【係数】!G112</f>
        <v>0</v>
      </c>
      <c r="L112" s="46">
        <f>入力表1【係数】!D$38*入力表2【係数】!H112</f>
        <v>11.122014464270421</v>
      </c>
      <c r="M112" s="49">
        <f t="shared" si="9"/>
        <v>11.122014464270421</v>
      </c>
      <c r="N112" s="48"/>
      <c r="O112" s="46"/>
      <c r="P112" s="50"/>
      <c r="Q112" s="48"/>
      <c r="R112" s="47"/>
      <c r="S112" s="50"/>
      <c r="T112" s="54" t="s">
        <v>157</v>
      </c>
    </row>
    <row r="113" spans="2:20" x14ac:dyDescent="0.15">
      <c r="B113" s="385">
        <v>29</v>
      </c>
      <c r="C113" s="83" t="s">
        <v>463</v>
      </c>
      <c r="D113" s="384"/>
      <c r="E113" s="55">
        <f>IF(入力表2【予測】!$E43="","",入力表2【予測】!$E43)</f>
        <v>16.657825259409346</v>
      </c>
      <c r="F113" s="56">
        <f>IF(入力表2【予測】!$F43="","",入力表2【予測】!$F43)</f>
        <v>4.7593786455455271</v>
      </c>
      <c r="G113" s="57">
        <f t="shared" si="5"/>
        <v>53.222439603844741</v>
      </c>
      <c r="H113" s="58">
        <f t="shared" si="6"/>
        <v>16.334484145744334</v>
      </c>
      <c r="I113" s="46">
        <f t="shared" si="7"/>
        <v>0.15441069020587084</v>
      </c>
      <c r="J113" s="47">
        <f t="shared" si="8"/>
        <v>0.15259309540062607</v>
      </c>
      <c r="K113" s="48">
        <f>入力表1【係数】!D$37*入力表2【係数】!G113</f>
        <v>0</v>
      </c>
      <c r="L113" s="46">
        <f>入力表1【係数】!D$38*入力表2【係数】!H113</f>
        <v>16.334484145744334</v>
      </c>
      <c r="M113" s="49">
        <f t="shared" si="9"/>
        <v>16.334484145744334</v>
      </c>
      <c r="N113" s="48"/>
      <c r="O113" s="46"/>
      <c r="P113" s="50"/>
      <c r="Q113" s="48"/>
      <c r="R113" s="47"/>
      <c r="S113" s="50"/>
      <c r="T113" s="54" t="s">
        <v>517</v>
      </c>
    </row>
    <row r="114" spans="2:20" x14ac:dyDescent="0.15">
      <c r="B114" s="385">
        <v>30</v>
      </c>
      <c r="C114" s="40" t="s">
        <v>420</v>
      </c>
      <c r="D114" s="41"/>
      <c r="E114" s="55">
        <f>IF(入力表2【予測】!$E44="","",入力表2【予測】!$E44)</f>
        <v>1</v>
      </c>
      <c r="F114" s="56">
        <f>IF(入力表2【予測】!$F44="","",入力表2【予測】!$F44)</f>
        <v>1</v>
      </c>
      <c r="G114" s="57">
        <f t="shared" si="5"/>
        <v>3.1950412959087497</v>
      </c>
      <c r="H114" s="58">
        <f t="shared" si="6"/>
        <v>3.4320623262518444</v>
      </c>
      <c r="I114" s="46">
        <f t="shared" si="7"/>
        <v>9.2695587690025949E-3</v>
      </c>
      <c r="J114" s="47">
        <f t="shared" si="8"/>
        <v>3.2061558191728116E-2</v>
      </c>
      <c r="K114" s="48">
        <f>入力表1【係数】!D$37*入力表2【係数】!G114</f>
        <v>0</v>
      </c>
      <c r="L114" s="46">
        <f>入力表1【係数】!D$38*入力表2【係数】!H114</f>
        <v>3.4320623262518444</v>
      </c>
      <c r="M114" s="49">
        <f t="shared" si="9"/>
        <v>3.4320623262518444</v>
      </c>
      <c r="N114" s="48"/>
      <c r="O114" s="46"/>
      <c r="P114" s="50"/>
      <c r="Q114" s="48"/>
      <c r="R114" s="47"/>
      <c r="S114" s="50"/>
      <c r="T114" s="54" t="s">
        <v>517</v>
      </c>
    </row>
    <row r="115" spans="2:20" x14ac:dyDescent="0.15">
      <c r="B115" s="385">
        <v>31</v>
      </c>
      <c r="C115" s="83" t="s">
        <v>464</v>
      </c>
      <c r="D115" s="41"/>
      <c r="E115" s="55">
        <f>IF(入力表2【予測】!$E45="","",入力表2【予測】!$E45)</f>
        <v>1.6615302157309393E-2</v>
      </c>
      <c r="F115" s="56">
        <f>IF(入力表2【予測】!$F45="","",入力表2【予測】!$F45)</f>
        <v>7.2691946938228599E-3</v>
      </c>
      <c r="G115" s="57">
        <f t="shared" si="5"/>
        <v>5.308657653660525E-2</v>
      </c>
      <c r="H115" s="58">
        <f t="shared" si="6"/>
        <v>2.4948329250859252E-2</v>
      </c>
      <c r="I115" s="46">
        <f t="shared" si="7"/>
        <v>1.5401651981191504E-4</v>
      </c>
      <c r="J115" s="47">
        <f t="shared" si="8"/>
        <v>2.3306170868300289E-4</v>
      </c>
      <c r="K115" s="48">
        <f>入力表1【係数】!D$37*入力表2【係数】!G115</f>
        <v>0</v>
      </c>
      <c r="L115" s="46">
        <f>入力表1【係数】!D$38*入力表2【係数】!H115</f>
        <v>2.4948329250859252E-2</v>
      </c>
      <c r="M115" s="49">
        <f t="shared" si="9"/>
        <v>2.4948329250859252E-2</v>
      </c>
      <c r="N115" s="48"/>
      <c r="O115" s="46"/>
      <c r="P115" s="50"/>
      <c r="Q115" s="48"/>
      <c r="R115" s="47"/>
      <c r="S115" s="50"/>
      <c r="T115" s="54" t="s">
        <v>951</v>
      </c>
    </row>
    <row r="116" spans="2:20" x14ac:dyDescent="0.15">
      <c r="B116" s="385">
        <v>32</v>
      </c>
      <c r="C116" s="83" t="s">
        <v>465</v>
      </c>
      <c r="D116" s="41"/>
      <c r="E116" s="55">
        <f>IF(入力表2【予測】!$E46="","",入力表2【予測】!$E46)</f>
        <v>15.421680289427844</v>
      </c>
      <c r="F116" s="56">
        <f>IF(入力表2【予測】!$F46="","",入力表2【予測】!$F46)</f>
        <v>6.7469851266246819</v>
      </c>
      <c r="G116" s="57">
        <f t="shared" si="5"/>
        <v>49.27290537702396</v>
      </c>
      <c r="H116" s="58">
        <f t="shared" si="6"/>
        <v>23.156073468870105</v>
      </c>
      <c r="I116" s="46">
        <f t="shared" si="7"/>
        <v>0.14295217175962036</v>
      </c>
      <c r="J116" s="47">
        <f t="shared" si="8"/>
        <v>0.21631885625600134</v>
      </c>
      <c r="K116" s="48">
        <f>入力表1【係数】!D$37*入力表2【係数】!G116</f>
        <v>0</v>
      </c>
      <c r="L116" s="46">
        <f>入力表1【係数】!D$38*入力表2【係数】!H116</f>
        <v>23.156073468870105</v>
      </c>
      <c r="M116" s="49">
        <f t="shared" si="9"/>
        <v>23.156073468870105</v>
      </c>
      <c r="N116" s="48"/>
      <c r="O116" s="46"/>
      <c r="P116" s="50"/>
      <c r="Q116" s="48"/>
      <c r="R116" s="47"/>
      <c r="S116" s="50"/>
      <c r="T116" s="54" t="s">
        <v>172</v>
      </c>
    </row>
    <row r="117" spans="2:20" x14ac:dyDescent="0.15">
      <c r="B117" s="385">
        <v>33</v>
      </c>
      <c r="C117" s="83" t="s">
        <v>466</v>
      </c>
      <c r="D117" s="41"/>
      <c r="E117" s="55">
        <f>IF(入力表2【予測】!$E47="","",入力表2【予測】!$E47)</f>
        <v>0.56170440841484659</v>
      </c>
      <c r="F117" s="56">
        <f>IF(入力表2【予測】!$F47="","",入力表2【予測】!$F47)</f>
        <v>0.24574567868149538</v>
      </c>
      <c r="G117" s="57">
        <f t="shared" si="5"/>
        <v>1.7946687809794291</v>
      </c>
      <c r="H117" s="58">
        <f t="shared" si="6"/>
        <v>0.84341448564195143</v>
      </c>
      <c r="I117" s="46">
        <f t="shared" si="7"/>
        <v>5.2067520246092567E-3</v>
      </c>
      <c r="J117" s="47">
        <f t="shared" si="8"/>
        <v>7.8789893774124844E-3</v>
      </c>
      <c r="K117" s="48">
        <f>入力表1【係数】!D$37*入力表2【係数】!G117</f>
        <v>0</v>
      </c>
      <c r="L117" s="46">
        <f>入力表1【係数】!D$38*入力表2【係数】!H117</f>
        <v>0.84341448564195143</v>
      </c>
      <c r="M117" s="49">
        <f t="shared" si="9"/>
        <v>0.84341448564195143</v>
      </c>
      <c r="N117" s="48"/>
      <c r="O117" s="46"/>
      <c r="P117" s="50"/>
      <c r="Q117" s="48"/>
      <c r="R117" s="47"/>
      <c r="S117" s="50"/>
      <c r="T117" s="54" t="s">
        <v>171</v>
      </c>
    </row>
    <row r="118" spans="2:20" x14ac:dyDescent="0.15">
      <c r="B118" s="385">
        <v>34</v>
      </c>
      <c r="C118" s="83" t="s">
        <v>467</v>
      </c>
      <c r="D118" s="41" t="s">
        <v>561</v>
      </c>
      <c r="E118" s="55">
        <f>IF(入力表2【予測】!$E48="","",入力表2【予測】!$E48)</f>
        <v>1.3777969762419007</v>
      </c>
      <c r="F118" s="56">
        <f>IF(入力表2【予測】!$F48="","",入力表2【予測】!$F48)</f>
        <v>4.133390928725702</v>
      </c>
      <c r="G118" s="57">
        <f t="shared" si="5"/>
        <v>4.4021182364710789</v>
      </c>
      <c r="H118" s="58">
        <f t="shared" si="6"/>
        <v>14.186055286150607</v>
      </c>
      <c r="I118" s="46">
        <f t="shared" si="7"/>
        <v>1.2771570043028372E-2</v>
      </c>
      <c r="J118" s="47">
        <f t="shared" si="8"/>
        <v>0.13252295379050022</v>
      </c>
      <c r="K118" s="48">
        <f>入力表1【係数】!D$37*入力表2【係数】!G118</f>
        <v>0</v>
      </c>
      <c r="L118" s="46">
        <f>入力表1【係数】!D$38*入力表2【係数】!H118</f>
        <v>14.186055286150607</v>
      </c>
      <c r="M118" s="49">
        <f t="shared" si="9"/>
        <v>14.186055286150607</v>
      </c>
      <c r="N118" s="48"/>
      <c r="O118" s="46"/>
      <c r="P118" s="50"/>
      <c r="Q118" s="48"/>
      <c r="R118" s="47"/>
      <c r="S118" s="50"/>
      <c r="T118" s="54" t="s">
        <v>170</v>
      </c>
    </row>
    <row r="119" spans="2:20" x14ac:dyDescent="0.15">
      <c r="B119" s="385">
        <v>35</v>
      </c>
      <c r="C119" s="83" t="s">
        <v>560</v>
      </c>
      <c r="D119" s="41"/>
      <c r="E119" s="55">
        <f>IF(入力表2【予測】!$E49="","",入力表2【予測】!$E49)</f>
        <v>0.62220302375809933</v>
      </c>
      <c r="F119" s="56">
        <f>IF(入力表2【予測】!$F49="","",入力表2【予測】!$F49)</f>
        <v>1.866609071274298</v>
      </c>
      <c r="G119" s="57">
        <f t="shared" si="5"/>
        <v>1.9879643553464201</v>
      </c>
      <c r="H119" s="58">
        <f t="shared" si="6"/>
        <v>6.406318671360463</v>
      </c>
      <c r="I119" s="46">
        <f t="shared" si="7"/>
        <v>5.7675474949768204E-3</v>
      </c>
      <c r="J119" s="47">
        <f t="shared" si="8"/>
        <v>5.9846395359868486E-2</v>
      </c>
      <c r="K119" s="48">
        <f>入力表1【係数】!D$37*入力表2【係数】!G119</f>
        <v>0</v>
      </c>
      <c r="L119" s="46">
        <f>入力表1【係数】!D$38*入力表2【係数】!H119</f>
        <v>6.406318671360463</v>
      </c>
      <c r="M119" s="49">
        <f t="shared" si="9"/>
        <v>6.406318671360463</v>
      </c>
      <c r="N119" s="48"/>
      <c r="O119" s="46"/>
      <c r="P119" s="50"/>
      <c r="Q119" s="48"/>
      <c r="R119" s="47"/>
      <c r="S119" s="50"/>
      <c r="T119" s="54" t="s">
        <v>175</v>
      </c>
    </row>
    <row r="120" spans="2:20" x14ac:dyDescent="0.15">
      <c r="B120" s="60">
        <v>36</v>
      </c>
      <c r="C120" s="61" t="s">
        <v>559</v>
      </c>
      <c r="D120" s="62" t="s">
        <v>448</v>
      </c>
      <c r="E120" s="63">
        <f>IF(入力表2【予測】!$E50="","",入力表2【予測】!$E50)</f>
        <v>59</v>
      </c>
      <c r="F120" s="64">
        <f>IF(入力表2【予測】!$F50="","",入力表2【予測】!$F50)</f>
        <v>52</v>
      </c>
      <c r="G120" s="65">
        <f t="shared" si="5"/>
        <v>188.50743645861624</v>
      </c>
      <c r="H120" s="66">
        <f t="shared" si="6"/>
        <v>178.46724096509593</v>
      </c>
      <c r="I120" s="67">
        <f t="shared" si="7"/>
        <v>0.5469039673711531</v>
      </c>
      <c r="J120" s="68">
        <f t="shared" si="8"/>
        <v>1.6672010259698622</v>
      </c>
      <c r="K120" s="69">
        <f>入力表1【係数】!D$37*入力表2【係数】!G120</f>
        <v>0</v>
      </c>
      <c r="L120" s="67">
        <f>入力表1【係数】!D$38*入力表2【係数】!H120</f>
        <v>178.46724096509593</v>
      </c>
      <c r="M120" s="70">
        <f t="shared" si="9"/>
        <v>178.46724096509593</v>
      </c>
      <c r="N120" s="69"/>
      <c r="O120" s="67"/>
      <c r="P120" s="71"/>
      <c r="Q120" s="69"/>
      <c r="R120" s="68"/>
      <c r="S120" s="71"/>
      <c r="T120" s="73" t="s">
        <v>175</v>
      </c>
    </row>
    <row r="121" spans="2:20" x14ac:dyDescent="0.15">
      <c r="B121" s="385">
        <v>37</v>
      </c>
      <c r="C121" s="40" t="s">
        <v>557</v>
      </c>
      <c r="D121" s="41"/>
      <c r="E121" s="55">
        <f>IF(入力表2【予測】!$E51="","",入力表2【予測】!$E51)</f>
        <v>62</v>
      </c>
      <c r="F121" s="56">
        <f>IF(入力表2【予測】!$F51="","",入力表2【予測】!$F51)</f>
        <v>52</v>
      </c>
      <c r="G121" s="57">
        <f t="shared" si="5"/>
        <v>198.09256034634248</v>
      </c>
      <c r="H121" s="58">
        <f t="shared" si="6"/>
        <v>178.46724096509593</v>
      </c>
      <c r="I121" s="46">
        <f t="shared" si="7"/>
        <v>0.57471264367816088</v>
      </c>
      <c r="J121" s="47">
        <f t="shared" si="8"/>
        <v>1.6672010259698622</v>
      </c>
      <c r="K121" s="48">
        <f>入力表1【係数】!D$37*入力表2【係数】!G121</f>
        <v>0</v>
      </c>
      <c r="L121" s="46">
        <f>入力表1【係数】!D$38*入力表2【係数】!H121</f>
        <v>178.46724096509593</v>
      </c>
      <c r="M121" s="49">
        <f t="shared" si="9"/>
        <v>178.46724096509593</v>
      </c>
      <c r="N121" s="48"/>
      <c r="O121" s="46"/>
      <c r="P121" s="50"/>
      <c r="Q121" s="48"/>
      <c r="R121" s="47"/>
      <c r="S121" s="50"/>
      <c r="T121" s="54" t="s">
        <v>202</v>
      </c>
    </row>
    <row r="122" spans="2:20" x14ac:dyDescent="0.15">
      <c r="B122" s="385">
        <v>38</v>
      </c>
      <c r="C122" s="40" t="s">
        <v>555</v>
      </c>
      <c r="D122" s="41"/>
      <c r="E122" s="55">
        <f>IF(入力表2【予測】!$E52="","",入力表2【予測】!$E52)</f>
        <v>98</v>
      </c>
      <c r="F122" s="56">
        <f>IF(入力表2【予測】!$F52="","",入力表2【予測】!$F52)</f>
        <v>43</v>
      </c>
      <c r="G122" s="57">
        <f t="shared" si="5"/>
        <v>313.11404699905745</v>
      </c>
      <c r="H122" s="58">
        <f t="shared" si="6"/>
        <v>147.57868002882933</v>
      </c>
      <c r="I122" s="46">
        <f t="shared" si="7"/>
        <v>0.90841675936225441</v>
      </c>
      <c r="J122" s="47">
        <f t="shared" si="8"/>
        <v>1.3786470022443091</v>
      </c>
      <c r="K122" s="48">
        <f>入力表1【係数】!D$37*入力表2【係数】!G122</f>
        <v>0</v>
      </c>
      <c r="L122" s="46">
        <f>入力表1【係数】!D$38*入力表2【係数】!H122</f>
        <v>147.57868002882933</v>
      </c>
      <c r="M122" s="49">
        <f t="shared" si="9"/>
        <v>147.57868002882933</v>
      </c>
      <c r="N122" s="48"/>
      <c r="O122" s="46"/>
      <c r="P122" s="50"/>
      <c r="Q122" s="48"/>
      <c r="R122" s="47"/>
      <c r="S122" s="50"/>
      <c r="T122" s="54" t="s">
        <v>196</v>
      </c>
    </row>
    <row r="123" spans="2:20" x14ac:dyDescent="0.15">
      <c r="B123" s="385">
        <v>39</v>
      </c>
      <c r="C123" s="40" t="s">
        <v>424</v>
      </c>
      <c r="D123" s="41" t="s">
        <v>554</v>
      </c>
      <c r="E123" s="55">
        <f>IF(入力表2【予測】!$E53="","",入力表2【予測】!$E53)</f>
        <v>63</v>
      </c>
      <c r="F123" s="56">
        <f>IF(入力表2【予測】!$F53="","",入力表2【予測】!$F53)</f>
        <v>63</v>
      </c>
      <c r="G123" s="57">
        <f t="shared" si="5"/>
        <v>201.28760164225125</v>
      </c>
      <c r="H123" s="58">
        <f t="shared" si="6"/>
        <v>216.2199265538662</v>
      </c>
      <c r="I123" s="46">
        <f t="shared" si="7"/>
        <v>0.58398220244716359</v>
      </c>
      <c r="J123" s="47">
        <f t="shared" si="8"/>
        <v>2.0198781660788714</v>
      </c>
      <c r="K123" s="48">
        <f>入力表1【係数】!D$37*入力表2【係数】!G123</f>
        <v>0</v>
      </c>
      <c r="L123" s="46">
        <f>入力表1【係数】!D$38*入力表2【係数】!H123</f>
        <v>216.2199265538662</v>
      </c>
      <c r="M123" s="49">
        <f t="shared" si="9"/>
        <v>216.2199265538662</v>
      </c>
      <c r="N123" s="48"/>
      <c r="O123" s="46"/>
      <c r="P123" s="50"/>
      <c r="Q123" s="48"/>
      <c r="R123" s="47"/>
      <c r="S123" s="50"/>
      <c r="T123" s="54" t="s">
        <v>203</v>
      </c>
    </row>
    <row r="124" spans="2:20" x14ac:dyDescent="0.15">
      <c r="B124" s="385">
        <v>40</v>
      </c>
      <c r="C124" s="40" t="s">
        <v>553</v>
      </c>
      <c r="D124" s="41" t="s">
        <v>551</v>
      </c>
      <c r="E124" s="55">
        <f>IF(入力表2【予測】!$E54="","",入力表2【予測】!$E54)</f>
        <v>240</v>
      </c>
      <c r="F124" s="56">
        <f>IF(入力表2【予測】!$F54="","",入力表2【予測】!$F54)</f>
        <v>124</v>
      </c>
      <c r="G124" s="57">
        <f t="shared" si="5"/>
        <v>766.80991101809991</v>
      </c>
      <c r="H124" s="58">
        <f t="shared" si="6"/>
        <v>425.57572845522873</v>
      </c>
      <c r="I124" s="46">
        <f t="shared" si="7"/>
        <v>2.2246941045606228</v>
      </c>
      <c r="J124" s="47">
        <f t="shared" si="8"/>
        <v>3.9756332157742866</v>
      </c>
      <c r="K124" s="48">
        <f>入力表1【係数】!D$37*入力表2【係数】!G124</f>
        <v>0</v>
      </c>
      <c r="L124" s="46">
        <f>入力表1【係数】!D$38*入力表2【係数】!H124</f>
        <v>425.57572845522873</v>
      </c>
      <c r="M124" s="49">
        <f t="shared" si="9"/>
        <v>425.57572845522873</v>
      </c>
      <c r="N124" s="48"/>
      <c r="O124" s="46"/>
      <c r="P124" s="50"/>
      <c r="Q124" s="48"/>
      <c r="R124" s="47"/>
      <c r="S124" s="50"/>
      <c r="T124" s="54" t="s">
        <v>203</v>
      </c>
    </row>
    <row r="125" spans="2:20" x14ac:dyDescent="0.15">
      <c r="B125" s="385">
        <v>41</v>
      </c>
      <c r="C125" s="40" t="s">
        <v>426</v>
      </c>
      <c r="D125" s="41" t="s">
        <v>451</v>
      </c>
      <c r="E125" s="55">
        <f>IF(入力表2【予測】!$E55="","",入力表2【予測】!$E55)</f>
        <v>80</v>
      </c>
      <c r="F125" s="56">
        <f>IF(入力表2【予測】!$F55="","",入力表2【予測】!$F55)</f>
        <v>57</v>
      </c>
      <c r="G125" s="57">
        <f t="shared" si="5"/>
        <v>255.60330367269998</v>
      </c>
      <c r="H125" s="58">
        <f t="shared" si="6"/>
        <v>195.62755259635514</v>
      </c>
      <c r="I125" s="46">
        <f t="shared" si="7"/>
        <v>0.7415647015202077</v>
      </c>
      <c r="J125" s="47">
        <f t="shared" si="8"/>
        <v>1.827508816928503</v>
      </c>
      <c r="K125" s="48">
        <f>入力表1【係数】!D$37*入力表2【係数】!G125</f>
        <v>0</v>
      </c>
      <c r="L125" s="46">
        <f>入力表1【係数】!D$38*入力表2【係数】!H125</f>
        <v>195.62755259635514</v>
      </c>
      <c r="M125" s="49">
        <f t="shared" si="9"/>
        <v>195.62755259635514</v>
      </c>
      <c r="N125" s="48"/>
      <c r="O125" s="46"/>
      <c r="P125" s="50"/>
      <c r="Q125" s="48"/>
      <c r="R125" s="47"/>
      <c r="S125" s="50"/>
      <c r="T125" s="54" t="s">
        <v>203</v>
      </c>
    </row>
    <row r="126" spans="2:20" x14ac:dyDescent="0.15">
      <c r="B126" s="385">
        <v>42</v>
      </c>
      <c r="C126" s="40" t="s">
        <v>548</v>
      </c>
      <c r="D126" s="41"/>
      <c r="E126" s="55">
        <f>IF(入力表2【予測】!$E56="","",入力表2【予測】!$E56)</f>
        <v>27</v>
      </c>
      <c r="F126" s="56">
        <f>IF(入力表2【予測】!$F56="","",入力表2【予測】!$F56)</f>
        <v>15</v>
      </c>
      <c r="G126" s="57">
        <f t="shared" si="5"/>
        <v>86.266114989536234</v>
      </c>
      <c r="H126" s="58">
        <f t="shared" si="6"/>
        <v>51.480934893777672</v>
      </c>
      <c r="I126" s="46">
        <f t="shared" si="7"/>
        <v>0.25027808676307006</v>
      </c>
      <c r="J126" s="47">
        <f t="shared" si="8"/>
        <v>0.48092337287592174</v>
      </c>
      <c r="K126" s="48">
        <f>入力表1【係数】!D$37*入力表2【係数】!G126</f>
        <v>0</v>
      </c>
      <c r="L126" s="46">
        <f>入力表1【係数】!D$38*入力表2【係数】!H126</f>
        <v>51.480934893777672</v>
      </c>
      <c r="M126" s="49">
        <f t="shared" si="9"/>
        <v>51.480934893777672</v>
      </c>
      <c r="N126" s="48"/>
      <c r="O126" s="46"/>
      <c r="P126" s="50"/>
      <c r="Q126" s="48"/>
      <c r="R126" s="47"/>
      <c r="S126" s="50"/>
      <c r="T126" s="54" t="s">
        <v>184</v>
      </c>
    </row>
    <row r="127" spans="2:20" x14ac:dyDescent="0.15">
      <c r="B127" s="385">
        <v>43</v>
      </c>
      <c r="C127" s="40" t="s">
        <v>547</v>
      </c>
      <c r="D127" s="41"/>
      <c r="E127" s="55">
        <f>IF(入力表2【予測】!$E57="","",入力表2【予測】!$E57)</f>
        <v>0</v>
      </c>
      <c r="F127" s="56">
        <f>IF(入力表2【予測】!$F57="","",入力表2【予測】!$F57)</f>
        <v>1</v>
      </c>
      <c r="G127" s="57">
        <f t="shared" si="5"/>
        <v>0</v>
      </c>
      <c r="H127" s="58">
        <f t="shared" si="6"/>
        <v>3.4320623262518444</v>
      </c>
      <c r="I127" s="46">
        <f t="shared" si="7"/>
        <v>0</v>
      </c>
      <c r="J127" s="47">
        <f t="shared" si="8"/>
        <v>3.2061558191728116E-2</v>
      </c>
      <c r="K127" s="48">
        <f>入力表1【係数】!D$37*入力表2【係数】!G127</f>
        <v>0</v>
      </c>
      <c r="L127" s="46">
        <f>入力表1【係数】!D$38*入力表2【係数】!H127</f>
        <v>3.4320623262518444</v>
      </c>
      <c r="M127" s="49">
        <f t="shared" si="9"/>
        <v>3.4320623262518444</v>
      </c>
      <c r="N127" s="48"/>
      <c r="O127" s="46"/>
      <c r="P127" s="50"/>
      <c r="Q127" s="48"/>
      <c r="R127" s="47"/>
      <c r="S127" s="50"/>
      <c r="T127" s="54" t="s">
        <v>203</v>
      </c>
    </row>
    <row r="128" spans="2:20" x14ac:dyDescent="0.15">
      <c r="B128" s="385">
        <v>44</v>
      </c>
      <c r="C128" s="40" t="s">
        <v>429</v>
      </c>
      <c r="D128" s="41"/>
      <c r="E128" s="55">
        <f>IF(入力表2【予測】!$E58="","",入力表2【予測】!$E58)</f>
        <v>12</v>
      </c>
      <c r="F128" s="56">
        <f>IF(入力表2【予測】!$F58="","",入力表2【予測】!$F58)</f>
        <v>8</v>
      </c>
      <c r="G128" s="57">
        <f t="shared" si="5"/>
        <v>38.340495550904997</v>
      </c>
      <c r="H128" s="58">
        <f t="shared" si="6"/>
        <v>27.456498610014755</v>
      </c>
      <c r="I128" s="46">
        <f t="shared" si="7"/>
        <v>0.11123470522803114</v>
      </c>
      <c r="J128" s="47">
        <f t="shared" si="8"/>
        <v>0.25649246553382493</v>
      </c>
      <c r="K128" s="48">
        <f>入力表1【係数】!D$37*入力表2【係数】!G128</f>
        <v>0</v>
      </c>
      <c r="L128" s="46">
        <f>入力表1【係数】!D$38*入力表2【係数】!H128</f>
        <v>27.456498610014755</v>
      </c>
      <c r="M128" s="49">
        <f t="shared" si="9"/>
        <v>27.456498610014755</v>
      </c>
      <c r="N128" s="48"/>
      <c r="O128" s="46"/>
      <c r="P128" s="50"/>
      <c r="Q128" s="48"/>
      <c r="R128" s="47"/>
      <c r="S128" s="50"/>
      <c r="T128" s="54" t="s">
        <v>952</v>
      </c>
    </row>
    <row r="129" spans="2:20" x14ac:dyDescent="0.15">
      <c r="B129" s="385">
        <v>45</v>
      </c>
      <c r="C129" s="40" t="s">
        <v>546</v>
      </c>
      <c r="D129" s="41"/>
      <c r="E129" s="55">
        <f>IF(入力表2【予測】!$E59="","",入力表2【予測】!$E59)</f>
        <v>8</v>
      </c>
      <c r="F129" s="56">
        <f>IF(入力表2【予測】!$F59="","",入力表2【予測】!$F59)</f>
        <v>7</v>
      </c>
      <c r="G129" s="57">
        <f t="shared" si="5"/>
        <v>25.560330367269998</v>
      </c>
      <c r="H129" s="58">
        <f t="shared" si="6"/>
        <v>24.024436283762913</v>
      </c>
      <c r="I129" s="46">
        <f t="shared" si="7"/>
        <v>7.4156470152020759E-2</v>
      </c>
      <c r="J129" s="47">
        <f t="shared" si="8"/>
        <v>0.22443090734209684</v>
      </c>
      <c r="K129" s="48">
        <f>入力表1【係数】!D$37*入力表2【係数】!G129</f>
        <v>0</v>
      </c>
      <c r="L129" s="46">
        <f>入力表1【係数】!D$38*入力表2【係数】!H129</f>
        <v>24.024436283762913</v>
      </c>
      <c r="M129" s="49">
        <f t="shared" si="9"/>
        <v>24.024436283762913</v>
      </c>
      <c r="N129" s="48"/>
      <c r="O129" s="46"/>
      <c r="P129" s="50"/>
      <c r="Q129" s="48"/>
      <c r="R129" s="47"/>
      <c r="S129" s="50"/>
      <c r="T129" s="54" t="s">
        <v>141</v>
      </c>
    </row>
    <row r="130" spans="2:20" x14ac:dyDescent="0.15">
      <c r="B130" s="385">
        <v>46</v>
      </c>
      <c r="C130" s="40" t="s">
        <v>545</v>
      </c>
      <c r="D130" s="41" t="s">
        <v>453</v>
      </c>
      <c r="E130" s="55">
        <f>IF(入力表2【予測】!$E60="","",入力表2【予測】!$E60)</f>
        <v>16</v>
      </c>
      <c r="F130" s="56">
        <f>IF(入力表2【予測】!$F60="","",入力表2【予測】!$F60)</f>
        <v>10</v>
      </c>
      <c r="G130" s="57">
        <f t="shared" si="5"/>
        <v>51.120660734539996</v>
      </c>
      <c r="H130" s="58">
        <f t="shared" si="6"/>
        <v>34.320623262518446</v>
      </c>
      <c r="I130" s="46">
        <f t="shared" si="7"/>
        <v>0.14831294030404152</v>
      </c>
      <c r="J130" s="47">
        <f t="shared" si="8"/>
        <v>0.32061558191728118</v>
      </c>
      <c r="K130" s="48">
        <f>入力表1【係数】!D$37*入力表2【係数】!G130</f>
        <v>0</v>
      </c>
      <c r="L130" s="46">
        <f>入力表1【係数】!D$38*入力表2【係数】!H130</f>
        <v>34.320623262518446</v>
      </c>
      <c r="M130" s="49">
        <f t="shared" si="9"/>
        <v>34.320623262518446</v>
      </c>
      <c r="N130" s="48"/>
      <c r="O130" s="46"/>
      <c r="P130" s="50"/>
      <c r="Q130" s="48"/>
      <c r="R130" s="47"/>
      <c r="S130" s="50"/>
      <c r="T130" s="54" t="s">
        <v>203</v>
      </c>
    </row>
    <row r="131" spans="2:20" x14ac:dyDescent="0.15">
      <c r="B131" s="385">
        <v>47</v>
      </c>
      <c r="C131" s="40" t="s">
        <v>432</v>
      </c>
      <c r="D131" s="41" t="s">
        <v>452</v>
      </c>
      <c r="E131" s="55">
        <f>IF(入力表2【予測】!$E61="","",入力表2【予測】!$E61)</f>
        <v>36</v>
      </c>
      <c r="F131" s="56">
        <f>IF(入力表2【予測】!$F61="","",入力表2【予測】!$F61)</f>
        <v>4</v>
      </c>
      <c r="G131" s="57">
        <f t="shared" si="5"/>
        <v>115.02148665271498</v>
      </c>
      <c r="H131" s="58">
        <f t="shared" si="6"/>
        <v>13.728249305007378</v>
      </c>
      <c r="I131" s="46">
        <f t="shared" si="7"/>
        <v>0.33370411568409347</v>
      </c>
      <c r="J131" s="47">
        <f t="shared" si="8"/>
        <v>0.12824623276691247</v>
      </c>
      <c r="K131" s="48">
        <f>入力表1【係数】!D$37*入力表2【係数】!G131</f>
        <v>0</v>
      </c>
      <c r="L131" s="46">
        <f>入力表1【係数】!D$38*入力表2【係数】!H131</f>
        <v>13.728249305007378</v>
      </c>
      <c r="M131" s="49">
        <f t="shared" si="9"/>
        <v>13.728249305007378</v>
      </c>
      <c r="N131" s="48"/>
      <c r="O131" s="46"/>
      <c r="P131" s="50"/>
      <c r="Q131" s="48"/>
      <c r="R131" s="47"/>
      <c r="S131" s="50"/>
      <c r="T131" s="54" t="s">
        <v>204</v>
      </c>
    </row>
    <row r="132" spans="2:20" x14ac:dyDescent="0.15">
      <c r="B132" s="385">
        <v>48</v>
      </c>
      <c r="C132" s="40" t="s">
        <v>541</v>
      </c>
      <c r="D132" s="41" t="s">
        <v>823</v>
      </c>
      <c r="E132" s="55">
        <f>IF(入力表2【予測】!$E62="","",入力表2【予測】!$E62)</f>
        <v>17</v>
      </c>
      <c r="F132" s="56">
        <f>IF(入力表2【予測】!$F62="","",入力表2【予測】!$F62)</f>
        <v>7</v>
      </c>
      <c r="G132" s="57">
        <f t="shared" si="5"/>
        <v>54.315702030448747</v>
      </c>
      <c r="H132" s="58">
        <f t="shared" si="6"/>
        <v>24.024436283762913</v>
      </c>
      <c r="I132" s="46">
        <f t="shared" si="7"/>
        <v>0.15758249907304411</v>
      </c>
      <c r="J132" s="47">
        <f t="shared" si="8"/>
        <v>0.22443090734209684</v>
      </c>
      <c r="K132" s="48">
        <f>入力表1【係数】!D$37*入力表2【係数】!G132</f>
        <v>0</v>
      </c>
      <c r="L132" s="46">
        <f>入力表1【係数】!D$38*入力表2【係数】!H132</f>
        <v>24.024436283762913</v>
      </c>
      <c r="M132" s="49">
        <f t="shared" si="9"/>
        <v>24.024436283762913</v>
      </c>
      <c r="N132" s="48"/>
      <c r="O132" s="46"/>
      <c r="P132" s="50"/>
      <c r="Q132" s="48"/>
      <c r="R132" s="47"/>
      <c r="S132" s="50"/>
      <c r="T132" s="54" t="s">
        <v>199</v>
      </c>
    </row>
    <row r="133" spans="2:20" x14ac:dyDescent="0.15">
      <c r="B133" s="385">
        <v>49</v>
      </c>
      <c r="C133" s="40" t="s">
        <v>434</v>
      </c>
      <c r="D133" s="41"/>
      <c r="E133" s="55">
        <f>IF(入力表2【予測】!$E63="","",入力表2【予測】!$E63)</f>
        <v>22</v>
      </c>
      <c r="F133" s="56">
        <f>IF(入力表2【予測】!$F63="","",入力表2【予測】!$F63)</f>
        <v>8</v>
      </c>
      <c r="G133" s="57">
        <f t="shared" si="5"/>
        <v>70.290908509992491</v>
      </c>
      <c r="H133" s="58">
        <f t="shared" si="6"/>
        <v>27.456498610014755</v>
      </c>
      <c r="I133" s="46">
        <f t="shared" si="7"/>
        <v>0.20393029291805709</v>
      </c>
      <c r="J133" s="47">
        <f t="shared" si="8"/>
        <v>0.25649246553382493</v>
      </c>
      <c r="K133" s="48">
        <f>入力表1【係数】!D$37*入力表2【係数】!G133</f>
        <v>0</v>
      </c>
      <c r="L133" s="46">
        <f>入力表1【係数】!D$38*入力表2【係数】!H133</f>
        <v>27.456498610014755</v>
      </c>
      <c r="M133" s="49">
        <f t="shared" si="9"/>
        <v>27.456498610014755</v>
      </c>
      <c r="N133" s="48"/>
      <c r="O133" s="46"/>
      <c r="P133" s="50"/>
      <c r="Q133" s="48"/>
      <c r="R133" s="47"/>
      <c r="S133" s="50"/>
      <c r="T133" s="54" t="s">
        <v>198</v>
      </c>
    </row>
    <row r="134" spans="2:20" x14ac:dyDescent="0.15">
      <c r="B134" s="385">
        <v>50</v>
      </c>
      <c r="C134" s="40" t="s">
        <v>435</v>
      </c>
      <c r="D134" s="41"/>
      <c r="E134" s="55">
        <f>IF(入力表2【予測】!$E64="","",入力表2【予測】!$E64)</f>
        <v>13</v>
      </c>
      <c r="F134" s="56">
        <f>IF(入力表2【予測】!$F64="","",入力表2【予測】!$F64)</f>
        <v>5</v>
      </c>
      <c r="G134" s="57">
        <f t="shared" si="5"/>
        <v>41.535536846813741</v>
      </c>
      <c r="H134" s="58">
        <f t="shared" si="6"/>
        <v>17.160311631259223</v>
      </c>
      <c r="I134" s="46">
        <f t="shared" si="7"/>
        <v>0.12050426399703375</v>
      </c>
      <c r="J134" s="47">
        <f t="shared" si="8"/>
        <v>0.16030779095864059</v>
      </c>
      <c r="K134" s="48">
        <f>入力表1【係数】!D$37*入力表2【係数】!G134</f>
        <v>0</v>
      </c>
      <c r="L134" s="46">
        <f>入力表1【係数】!D$38*入力表2【係数】!H134</f>
        <v>17.160311631259223</v>
      </c>
      <c r="M134" s="49">
        <f t="shared" si="9"/>
        <v>17.160311631259223</v>
      </c>
      <c r="N134" s="48"/>
      <c r="O134" s="46"/>
      <c r="P134" s="50"/>
      <c r="Q134" s="48"/>
      <c r="R134" s="47"/>
      <c r="S134" s="50"/>
      <c r="T134" s="54" t="s">
        <v>204</v>
      </c>
    </row>
    <row r="135" spans="2:20" x14ac:dyDescent="0.15">
      <c r="B135" s="385">
        <v>51</v>
      </c>
      <c r="C135" s="83" t="s">
        <v>537</v>
      </c>
      <c r="D135" s="41"/>
      <c r="E135" s="55">
        <f>IF(入力表2【予測】!$E65="","",入力表2【予測】!$E65)</f>
        <v>1.2220672555400589</v>
      </c>
      <c r="F135" s="56">
        <f>IF(入力表2【予測】!$F65="","",入力表2【予測】!$F65)</f>
        <v>0</v>
      </c>
      <c r="G135" s="57">
        <f t="shared" si="5"/>
        <v>3.9045553478283592</v>
      </c>
      <c r="H135" s="58">
        <f t="shared" si="6"/>
        <v>0</v>
      </c>
      <c r="I135" s="46">
        <f t="shared" si="7"/>
        <v>1.132802424490229E-2</v>
      </c>
      <c r="J135" s="47">
        <f t="shared" si="8"/>
        <v>0</v>
      </c>
      <c r="K135" s="48">
        <f>入力表1【係数】!D$37*入力表2【係数】!G135</f>
        <v>0</v>
      </c>
      <c r="L135" s="46">
        <f>入力表1【係数】!D$38*入力表2【係数】!H135</f>
        <v>0</v>
      </c>
      <c r="M135" s="49">
        <f t="shared" si="9"/>
        <v>0</v>
      </c>
      <c r="N135" s="48"/>
      <c r="O135" s="46"/>
      <c r="P135" s="50"/>
      <c r="Q135" s="48"/>
      <c r="R135" s="47"/>
      <c r="S135" s="50"/>
      <c r="T135" s="54" t="s">
        <v>191</v>
      </c>
    </row>
    <row r="136" spans="2:20" x14ac:dyDescent="0.15">
      <c r="B136" s="385">
        <v>52</v>
      </c>
      <c r="C136" s="83" t="s">
        <v>536</v>
      </c>
      <c r="D136" s="41"/>
      <c r="E136" s="55">
        <f>IF(入力表2【予測】!$E66="","",入力表2【予測】!$E66)</f>
        <v>0.77793274445994109</v>
      </c>
      <c r="F136" s="56">
        <f>IF(入力表2【予測】!$F66="","",入力表2【予測】!$F66)</f>
        <v>0</v>
      </c>
      <c r="G136" s="57">
        <f t="shared" si="5"/>
        <v>2.4855272439891407</v>
      </c>
      <c r="H136" s="58">
        <f t="shared" si="6"/>
        <v>0</v>
      </c>
      <c r="I136" s="46">
        <f t="shared" si="7"/>
        <v>7.2110932931029022E-3</v>
      </c>
      <c r="J136" s="47">
        <f t="shared" si="8"/>
        <v>0</v>
      </c>
      <c r="K136" s="48">
        <f>入力表1【係数】!D$37*入力表2【係数】!G136</f>
        <v>0</v>
      </c>
      <c r="L136" s="46">
        <f>入力表1【係数】!D$38*入力表2【係数】!H136</f>
        <v>0</v>
      </c>
      <c r="M136" s="49">
        <f t="shared" si="9"/>
        <v>0</v>
      </c>
      <c r="N136" s="48"/>
      <c r="O136" s="46"/>
      <c r="P136" s="50"/>
      <c r="Q136" s="48"/>
      <c r="R136" s="47"/>
      <c r="S136" s="50"/>
      <c r="T136" s="54" t="s">
        <v>192</v>
      </c>
    </row>
    <row r="137" spans="2:20" x14ac:dyDescent="0.15">
      <c r="B137" s="385">
        <v>53</v>
      </c>
      <c r="C137" s="40" t="s">
        <v>535</v>
      </c>
      <c r="D137" s="41"/>
      <c r="E137" s="55">
        <f>IF(入力表2【予測】!$E67="","",入力表2【予測】!$E67)</f>
        <v>41</v>
      </c>
      <c r="F137" s="56">
        <f>IF(入力表2【予測】!$F67="","",入力表2【予測】!$F67)</f>
        <v>4</v>
      </c>
      <c r="G137" s="57">
        <f t="shared" si="5"/>
        <v>130.99669313225874</v>
      </c>
      <c r="H137" s="58">
        <f t="shared" si="6"/>
        <v>13.728249305007378</v>
      </c>
      <c r="I137" s="46">
        <f t="shared" si="7"/>
        <v>0.38005190952910639</v>
      </c>
      <c r="J137" s="47">
        <f t="shared" si="8"/>
        <v>0.12824623276691247</v>
      </c>
      <c r="K137" s="48">
        <f>入力表1【係数】!D$37*入力表2【係数】!G137</f>
        <v>0</v>
      </c>
      <c r="L137" s="46">
        <f>入力表1【係数】!D$38*入力表2【係数】!H137</f>
        <v>13.728249305007378</v>
      </c>
      <c r="M137" s="49">
        <f t="shared" si="9"/>
        <v>13.728249305007378</v>
      </c>
      <c r="N137" s="48"/>
      <c r="O137" s="46"/>
      <c r="P137" s="50"/>
      <c r="Q137" s="48"/>
      <c r="R137" s="47"/>
      <c r="S137" s="50"/>
      <c r="T137" s="54" t="s">
        <v>185</v>
      </c>
    </row>
    <row r="138" spans="2:20" ht="19.5" thickBot="1" x14ac:dyDescent="0.2">
      <c r="B138" s="378">
        <v>54</v>
      </c>
      <c r="C138" s="86" t="s">
        <v>534</v>
      </c>
      <c r="D138" s="87"/>
      <c r="E138" s="88">
        <f>IF(入力表2【予測】!$E68="","",入力表2【予測】!$E68)</f>
        <v>18</v>
      </c>
      <c r="F138" s="89">
        <f>IF(入力表2【予測】!$F68="","",入力表2【予測】!$F68)</f>
        <v>7</v>
      </c>
      <c r="G138" s="57">
        <f t="shared" si="5"/>
        <v>57.510743326357492</v>
      </c>
      <c r="H138" s="58">
        <f t="shared" si="6"/>
        <v>24.024436283762913</v>
      </c>
      <c r="I138" s="46">
        <f t="shared" si="7"/>
        <v>0.16685205784204674</v>
      </c>
      <c r="J138" s="47">
        <f t="shared" si="8"/>
        <v>0.22443090734209684</v>
      </c>
      <c r="K138" s="90">
        <f>入力表1【係数】!D$37*入力表2【係数】!G138</f>
        <v>0</v>
      </c>
      <c r="L138" s="91">
        <f>入力表1【係数】!D$38*入力表2【係数】!H138</f>
        <v>24.024436283762913</v>
      </c>
      <c r="M138" s="92">
        <f t="shared" si="9"/>
        <v>24.024436283762913</v>
      </c>
      <c r="N138" s="90"/>
      <c r="O138" s="91"/>
      <c r="P138" s="93"/>
      <c r="Q138" s="90"/>
      <c r="R138" s="94"/>
      <c r="S138" s="93"/>
      <c r="T138" s="95" t="s">
        <v>204</v>
      </c>
    </row>
    <row r="139" spans="2:20" ht="19.5" thickTop="1" x14ac:dyDescent="0.15">
      <c r="B139" s="375"/>
      <c r="C139" s="432" t="s">
        <v>824</v>
      </c>
      <c r="D139" s="432"/>
      <c r="E139" s="96">
        <f>SUM(E85:E138)</f>
        <v>10788</v>
      </c>
      <c r="F139" s="96">
        <f>SUM(F85:F138)</f>
        <v>3119</v>
      </c>
      <c r="G139" s="25">
        <f t="shared" si="5"/>
        <v>34468.105500263591</v>
      </c>
      <c r="H139" s="97">
        <f t="shared" si="6"/>
        <v>10704.602395579504</v>
      </c>
      <c r="I139" s="98">
        <f t="shared" si="7"/>
        <v>100</v>
      </c>
      <c r="J139" s="99">
        <f t="shared" si="8"/>
        <v>100</v>
      </c>
      <c r="K139" s="90">
        <f>入力表1【係数】!D$37*入力表2【係数】!G139</f>
        <v>0</v>
      </c>
      <c r="L139" s="91">
        <f>入力表1【係数】!D$38*入力表2【係数】!H139</f>
        <v>10704.602395579504</v>
      </c>
      <c r="M139" s="92">
        <f t="shared" si="9"/>
        <v>10704.602395579504</v>
      </c>
      <c r="N139" s="90"/>
      <c r="O139" s="91"/>
      <c r="P139" s="93"/>
      <c r="Q139" s="90"/>
      <c r="R139" s="94"/>
      <c r="S139" s="93"/>
    </row>
    <row r="140" spans="2:20" x14ac:dyDescent="0.15">
      <c r="B140" s="386" t="s">
        <v>533</v>
      </c>
      <c r="C140" s="101" t="s">
        <v>397</v>
      </c>
      <c r="D140" s="102"/>
      <c r="E140" s="103">
        <f>SUM(E85:E93)</f>
        <v>2776</v>
      </c>
      <c r="F140" s="103">
        <f>SUM(F85:F93)</f>
        <v>1288</v>
      </c>
      <c r="G140" s="104">
        <f t="shared" si="5"/>
        <v>8869.4346374426896</v>
      </c>
      <c r="H140" s="58">
        <f t="shared" si="6"/>
        <v>4420.496276212376</v>
      </c>
      <c r="I140" s="46">
        <f t="shared" si="7"/>
        <v>25.732295142751205</v>
      </c>
      <c r="J140" s="47">
        <f t="shared" si="8"/>
        <v>41.295286950945815</v>
      </c>
      <c r="K140" s="48">
        <f>入力表1【係数】!D$37*入力表2【係数】!G140</f>
        <v>0</v>
      </c>
      <c r="L140" s="46">
        <f>入力表1【係数】!D$38*入力表2【係数】!H140</f>
        <v>4420.496276212376</v>
      </c>
      <c r="M140" s="49">
        <f t="shared" si="9"/>
        <v>4420.496276212376</v>
      </c>
      <c r="N140" s="48"/>
      <c r="O140" s="46"/>
      <c r="P140" s="50"/>
      <c r="Q140" s="48"/>
      <c r="R140" s="47"/>
      <c r="S140" s="50"/>
    </row>
    <row r="141" spans="2:20" x14ac:dyDescent="0.15">
      <c r="B141" s="386">
        <v>10</v>
      </c>
      <c r="C141" s="105" t="s">
        <v>532</v>
      </c>
      <c r="D141" s="54"/>
      <c r="E141" s="104">
        <f>E94</f>
        <v>3506</v>
      </c>
      <c r="F141" s="104">
        <f>F94</f>
        <v>0</v>
      </c>
      <c r="G141" s="104">
        <f t="shared" si="5"/>
        <v>11201.814783456077</v>
      </c>
      <c r="H141" s="58">
        <f t="shared" si="6"/>
        <v>0</v>
      </c>
      <c r="I141" s="46">
        <f t="shared" si="7"/>
        <v>32.499073044123101</v>
      </c>
      <c r="J141" s="47">
        <f t="shared" si="8"/>
        <v>0</v>
      </c>
      <c r="K141" s="48">
        <f>入力表1【係数】!D$37*入力表2【係数】!G141</f>
        <v>0</v>
      </c>
      <c r="L141" s="46">
        <f>入力表1【係数】!D$38*入力表2【係数】!H141</f>
        <v>0</v>
      </c>
      <c r="M141" s="49">
        <f t="shared" si="9"/>
        <v>0</v>
      </c>
      <c r="N141" s="48"/>
      <c r="O141" s="46"/>
      <c r="P141" s="50"/>
      <c r="Q141" s="48"/>
      <c r="R141" s="47"/>
      <c r="S141" s="50"/>
    </row>
    <row r="142" spans="2:20" x14ac:dyDescent="0.15">
      <c r="B142" s="386">
        <v>11</v>
      </c>
      <c r="C142" s="105" t="s">
        <v>411</v>
      </c>
      <c r="D142" s="54"/>
      <c r="E142" s="104">
        <f>E95</f>
        <v>1888</v>
      </c>
      <c r="F142" s="104">
        <f>F95</f>
        <v>565</v>
      </c>
      <c r="G142" s="104">
        <f t="shared" si="5"/>
        <v>6032.2379666757197</v>
      </c>
      <c r="H142" s="58">
        <f t="shared" si="6"/>
        <v>1939.1152143322922</v>
      </c>
      <c r="I142" s="46">
        <f t="shared" si="7"/>
        <v>17.500926955876899</v>
      </c>
      <c r="J142" s="47">
        <f t="shared" si="8"/>
        <v>18.114780378326387</v>
      </c>
      <c r="K142" s="48">
        <f>入力表1【係数】!D$37*入力表2【係数】!G142</f>
        <v>0</v>
      </c>
      <c r="L142" s="46">
        <f>入力表1【係数】!D$38*入力表2【係数】!H142</f>
        <v>1939.1152143322922</v>
      </c>
      <c r="M142" s="49">
        <f t="shared" si="9"/>
        <v>1939.1152143322922</v>
      </c>
      <c r="N142" s="48"/>
      <c r="O142" s="46"/>
      <c r="P142" s="50"/>
      <c r="Q142" s="48"/>
      <c r="R142" s="47"/>
      <c r="S142" s="50"/>
    </row>
    <row r="143" spans="2:20" x14ac:dyDescent="0.15">
      <c r="B143" s="386" t="s">
        <v>531</v>
      </c>
      <c r="C143" s="105" t="s">
        <v>475</v>
      </c>
      <c r="D143" s="54"/>
      <c r="E143" s="104">
        <f>SUM(E96:E120)</f>
        <v>1863</v>
      </c>
      <c r="F143" s="104">
        <f>SUM(F96:F120)</f>
        <v>851</v>
      </c>
      <c r="G143" s="104">
        <f t="shared" si="5"/>
        <v>5952.3619342780003</v>
      </c>
      <c r="H143" s="58">
        <f t="shared" si="6"/>
        <v>2920.6850396403197</v>
      </c>
      <c r="I143" s="46">
        <f t="shared" si="7"/>
        <v>17.269187986651836</v>
      </c>
      <c r="J143" s="47">
        <f t="shared" si="8"/>
        <v>27.284386021160628</v>
      </c>
      <c r="K143" s="48">
        <f>入力表1【係数】!D$37*入力表2【係数】!G143</f>
        <v>0</v>
      </c>
      <c r="L143" s="46">
        <f>入力表1【係数】!D$38*入力表2【係数】!H143</f>
        <v>2920.6850396403197</v>
      </c>
      <c r="M143" s="49">
        <f t="shared" si="9"/>
        <v>2920.6850396403197</v>
      </c>
      <c r="N143" s="48"/>
      <c r="O143" s="46"/>
      <c r="P143" s="50"/>
      <c r="Q143" s="48"/>
      <c r="R143" s="47"/>
      <c r="S143" s="50"/>
    </row>
    <row r="144" spans="2:20" ht="19.5" thickBot="1" x14ac:dyDescent="0.2">
      <c r="B144" s="376" t="s">
        <v>479</v>
      </c>
      <c r="C144" s="107" t="s">
        <v>476</v>
      </c>
      <c r="D144" s="95"/>
      <c r="E144" s="96">
        <f>SUM(E121:E138)</f>
        <v>755</v>
      </c>
      <c r="F144" s="96">
        <f>SUM(F121:F138)</f>
        <v>415</v>
      </c>
      <c r="G144" s="96">
        <f t="shared" si="5"/>
        <v>2412.2561784111058</v>
      </c>
      <c r="H144" s="108">
        <f t="shared" si="6"/>
        <v>1424.3058653945156</v>
      </c>
      <c r="I144" s="91">
        <f t="shared" si="7"/>
        <v>6.9985168705969603</v>
      </c>
      <c r="J144" s="94">
        <f t="shared" si="8"/>
        <v>13.305546649567168</v>
      </c>
      <c r="K144" s="109">
        <f>入力表1【係数】!D$37*入力表2【係数】!G144</f>
        <v>0</v>
      </c>
      <c r="L144" s="110">
        <f>入力表1【係数】!D$38*入力表2【係数】!H144</f>
        <v>1424.3058653945156</v>
      </c>
      <c r="M144" s="111">
        <f t="shared" si="9"/>
        <v>1424.3058653945156</v>
      </c>
      <c r="N144" s="109"/>
      <c r="O144" s="110"/>
      <c r="P144" s="112"/>
      <c r="Q144" s="109"/>
      <c r="R144" s="113"/>
      <c r="S144" s="112"/>
    </row>
    <row r="145" spans="2:20" ht="19.5" thickTop="1" x14ac:dyDescent="0.15">
      <c r="B145" s="431" t="s">
        <v>474</v>
      </c>
      <c r="C145" s="432"/>
      <c r="D145" s="433"/>
      <c r="E145" s="114">
        <v>312985</v>
      </c>
      <c r="F145" s="115">
        <v>291370</v>
      </c>
    </row>
    <row r="147" spans="2:20" x14ac:dyDescent="0.15">
      <c r="B147" s="2" t="s">
        <v>953</v>
      </c>
    </row>
    <row r="151" spans="2:20" ht="20.25" thickBot="1" x14ac:dyDescent="0.2">
      <c r="L151" s="28" t="s">
        <v>493</v>
      </c>
      <c r="N151" s="608" t="s">
        <v>917</v>
      </c>
      <c r="O151" s="608"/>
      <c r="P151" s="608"/>
      <c r="R151" s="28" t="s">
        <v>495</v>
      </c>
    </row>
    <row r="152" spans="2:20" ht="19.5" thickTop="1" x14ac:dyDescent="0.15">
      <c r="B152" s="440" t="s">
        <v>33</v>
      </c>
      <c r="C152" s="440" t="s">
        <v>401</v>
      </c>
      <c r="D152" s="431" t="s">
        <v>438</v>
      </c>
      <c r="E152" s="451" t="s">
        <v>946</v>
      </c>
      <c r="F152" s="452"/>
      <c r="G152" s="443" t="s">
        <v>948</v>
      </c>
      <c r="H152" s="455"/>
      <c r="I152" s="442" t="s">
        <v>946</v>
      </c>
      <c r="J152" s="443"/>
      <c r="K152" s="446" t="s">
        <v>492</v>
      </c>
      <c r="L152" s="447"/>
      <c r="M152" s="448"/>
      <c r="N152" s="446" t="s">
        <v>492</v>
      </c>
      <c r="O152" s="447"/>
      <c r="P152" s="448"/>
      <c r="Q152" s="446" t="s">
        <v>492</v>
      </c>
      <c r="R152" s="447"/>
      <c r="S152" s="448"/>
      <c r="T152" s="455" t="s">
        <v>487</v>
      </c>
    </row>
    <row r="153" spans="2:20" x14ac:dyDescent="0.15">
      <c r="B153" s="440"/>
      <c r="C153" s="440"/>
      <c r="D153" s="431"/>
      <c r="E153" s="453" t="s">
        <v>945</v>
      </c>
      <c r="F153" s="454"/>
      <c r="G153" s="445" t="s">
        <v>947</v>
      </c>
      <c r="H153" s="456"/>
      <c r="I153" s="444" t="s">
        <v>949</v>
      </c>
      <c r="J153" s="445"/>
      <c r="K153" s="449" t="str">
        <f>入力表1【係数】!$E$52</f>
        <v>（単位：円)</v>
      </c>
      <c r="L153" s="445"/>
      <c r="M153" s="450"/>
      <c r="N153" s="449" t="str">
        <f>入力表1【係数】!$E$52</f>
        <v>（単位：円)</v>
      </c>
      <c r="O153" s="445"/>
      <c r="P153" s="450"/>
      <c r="Q153" s="449" t="str">
        <f>入力表1【係数】!$E$52</f>
        <v>（単位：円)</v>
      </c>
      <c r="R153" s="445"/>
      <c r="S153" s="450"/>
      <c r="T153" s="457"/>
    </row>
    <row r="154" spans="2:20" x14ac:dyDescent="0.15">
      <c r="B154" s="440"/>
      <c r="C154" s="440"/>
      <c r="D154" s="431"/>
      <c r="E154" s="30" t="s">
        <v>481</v>
      </c>
      <c r="F154" s="31" t="s">
        <v>482</v>
      </c>
      <c r="G154" s="370" t="s">
        <v>481</v>
      </c>
      <c r="H154" s="373" t="s">
        <v>482</v>
      </c>
      <c r="I154" s="373" t="s">
        <v>481</v>
      </c>
      <c r="J154" s="369" t="s">
        <v>482</v>
      </c>
      <c r="K154" s="33" t="s">
        <v>481</v>
      </c>
      <c r="L154" s="373" t="s">
        <v>482</v>
      </c>
      <c r="M154" s="34" t="s">
        <v>480</v>
      </c>
      <c r="N154" s="33" t="s">
        <v>481</v>
      </c>
      <c r="O154" s="373" t="s">
        <v>482</v>
      </c>
      <c r="P154" s="35" t="s">
        <v>480</v>
      </c>
      <c r="Q154" s="36" t="s">
        <v>481</v>
      </c>
      <c r="R154" s="377" t="s">
        <v>482</v>
      </c>
      <c r="S154" s="38" t="s">
        <v>480</v>
      </c>
      <c r="T154" s="456"/>
    </row>
    <row r="155" spans="2:20" x14ac:dyDescent="0.15">
      <c r="B155" s="385">
        <v>1</v>
      </c>
      <c r="C155" s="40" t="s">
        <v>402</v>
      </c>
      <c r="D155" s="41"/>
      <c r="E155" s="42">
        <f>IF(入力表2【予測】!$E15="","",入力表2【予測】!$E15)</f>
        <v>251</v>
      </c>
      <c r="F155" s="43">
        <f>IF(入力表2【予測】!$F15="","",入力表2【予測】!$F15)</f>
        <v>33</v>
      </c>
      <c r="G155" s="44">
        <f t="shared" ref="G155:G214" si="10">E155/E$75*1000000</f>
        <v>801.95536527309616</v>
      </c>
      <c r="H155" s="45">
        <f t="shared" ref="H155:H214" si="11">F155/F$75*1000000</f>
        <v>113.25805676631089</v>
      </c>
      <c r="I155" s="46">
        <f t="shared" ref="I155:I214" si="12">E155/E$69*100</f>
        <v>2.3266592510196515</v>
      </c>
      <c r="J155" s="47">
        <f t="shared" ref="J155:J214" si="13">F155/F$69*100</f>
        <v>1.058031420327028</v>
      </c>
      <c r="K155" s="48"/>
      <c r="L155" s="46"/>
      <c r="M155" s="49"/>
      <c r="N155" s="48">
        <f>入力表1【係数】!D$54*入力表2【係数】!I155/100</f>
        <v>2.3266592510196516E-2</v>
      </c>
      <c r="O155" s="46">
        <f>入力表1【係数】!D$55*入力表2【係数】!J155/100</f>
        <v>0</v>
      </c>
      <c r="P155" s="50">
        <f>SUM(N155:O155)</f>
        <v>2.3266592510196516E-2</v>
      </c>
      <c r="Q155" s="51"/>
      <c r="R155" s="52"/>
      <c r="S155" s="53"/>
      <c r="T155" s="54" t="s">
        <v>190</v>
      </c>
    </row>
    <row r="156" spans="2:20" x14ac:dyDescent="0.15">
      <c r="B156" s="385">
        <v>2</v>
      </c>
      <c r="C156" s="40" t="s">
        <v>409</v>
      </c>
      <c r="D156" s="41" t="s">
        <v>439</v>
      </c>
      <c r="E156" s="55">
        <f>IF(入力表2【予測】!$E16="","",入力表2【予測】!$E16)</f>
        <v>478</v>
      </c>
      <c r="F156" s="56">
        <f>IF(入力表2【予測】!$F16="","",入力表2【予測】!$F16)</f>
        <v>254</v>
      </c>
      <c r="G156" s="57">
        <f t="shared" si="10"/>
        <v>1527.2297394443824</v>
      </c>
      <c r="H156" s="58">
        <f t="shared" si="11"/>
        <v>871.74383086796854</v>
      </c>
      <c r="I156" s="46">
        <f t="shared" si="12"/>
        <v>4.4308490915832408</v>
      </c>
      <c r="J156" s="47">
        <f t="shared" si="13"/>
        <v>8.1436357806989417</v>
      </c>
      <c r="K156" s="48"/>
      <c r="L156" s="46"/>
      <c r="M156" s="49"/>
      <c r="N156" s="48">
        <f>入力表1【係数】!D$54*入力表2【係数】!I156/100</f>
        <v>4.4308490915832409E-2</v>
      </c>
      <c r="O156" s="46">
        <f>入力表1【係数】!D$55*入力表2【係数】!J156/100</f>
        <v>0</v>
      </c>
      <c r="P156" s="50">
        <f t="shared" ref="P156:P214" si="14">SUM(N156:O156)</f>
        <v>4.4308490915832409E-2</v>
      </c>
      <c r="Q156" s="59"/>
      <c r="R156" s="47"/>
      <c r="S156" s="50"/>
      <c r="T156" s="54" t="s">
        <v>184</v>
      </c>
    </row>
    <row r="157" spans="2:20" x14ac:dyDescent="0.15">
      <c r="B157" s="385">
        <v>3</v>
      </c>
      <c r="C157" s="40" t="s">
        <v>403</v>
      </c>
      <c r="D157" s="41"/>
      <c r="E157" s="55">
        <f>IF(入力表2【予測】!$E17="","",入力表2【予測】!$E17)</f>
        <v>245</v>
      </c>
      <c r="F157" s="56">
        <f>IF(入力表2【予測】!$F17="","",入力表2【予測】!$F17)</f>
        <v>138</v>
      </c>
      <c r="G157" s="57">
        <f t="shared" si="10"/>
        <v>782.78511749764368</v>
      </c>
      <c r="H157" s="58">
        <f t="shared" si="11"/>
        <v>473.62460102275458</v>
      </c>
      <c r="I157" s="46">
        <f t="shared" si="12"/>
        <v>2.271041898405636</v>
      </c>
      <c r="J157" s="47">
        <f t="shared" si="13"/>
        <v>4.4244950304584796</v>
      </c>
      <c r="K157" s="48"/>
      <c r="L157" s="46"/>
      <c r="M157" s="49"/>
      <c r="N157" s="48">
        <f>入力表1【係数】!D$54*入力表2【係数】!I157/100</f>
        <v>2.271041898405636E-2</v>
      </c>
      <c r="O157" s="46">
        <f>入力表1【係数】!D$55*入力表2【係数】!J157/100</f>
        <v>0</v>
      </c>
      <c r="P157" s="50">
        <f t="shared" si="14"/>
        <v>2.271041898405636E-2</v>
      </c>
      <c r="Q157" s="59"/>
      <c r="R157" s="47"/>
      <c r="S157" s="50"/>
      <c r="T157" s="54" t="s">
        <v>185</v>
      </c>
    </row>
    <row r="158" spans="2:20" x14ac:dyDescent="0.15">
      <c r="B158" s="385">
        <v>4</v>
      </c>
      <c r="C158" s="40" t="s">
        <v>404</v>
      </c>
      <c r="D158" s="41"/>
      <c r="E158" s="55">
        <f>IF(入力表2【予測】!$E18="","",入力表2【予測】!$E18)</f>
        <v>105</v>
      </c>
      <c r="F158" s="56">
        <f>IF(入力表2【予測】!$F18="","",入力表2【予測】!$F18)</f>
        <v>34</v>
      </c>
      <c r="G158" s="57">
        <f t="shared" si="10"/>
        <v>335.4793360704187</v>
      </c>
      <c r="H158" s="58">
        <f t="shared" si="11"/>
        <v>116.69011909256272</v>
      </c>
      <c r="I158" s="46">
        <f t="shared" si="12"/>
        <v>0.97330367074527258</v>
      </c>
      <c r="J158" s="47">
        <f t="shared" si="13"/>
        <v>1.0900929785187561</v>
      </c>
      <c r="K158" s="48"/>
      <c r="L158" s="46"/>
      <c r="M158" s="49"/>
      <c r="N158" s="48">
        <f>入力表1【係数】!D$54*入力表2【係数】!I158/100</f>
        <v>9.7330367074527253E-3</v>
      </c>
      <c r="O158" s="46">
        <f>入力表1【係数】!D$55*入力表2【係数】!J158/100</f>
        <v>0</v>
      </c>
      <c r="P158" s="50">
        <f t="shared" si="14"/>
        <v>9.7330367074527253E-3</v>
      </c>
      <c r="Q158" s="59"/>
      <c r="R158" s="47"/>
      <c r="S158" s="50"/>
      <c r="T158" s="54" t="s">
        <v>185</v>
      </c>
    </row>
    <row r="159" spans="2:20" x14ac:dyDescent="0.15">
      <c r="B159" s="385">
        <v>5</v>
      </c>
      <c r="C159" s="40" t="s">
        <v>822</v>
      </c>
      <c r="D159" s="41" t="s">
        <v>472</v>
      </c>
      <c r="E159" s="55">
        <f>IF(入力表2【予測】!$E19="","",入力表2【予測】!$E19)</f>
        <v>92</v>
      </c>
      <c r="F159" s="56">
        <f>IF(入力表2【予測】!$F19="","",入力表2【予測】!$F19)</f>
        <v>14</v>
      </c>
      <c r="G159" s="57">
        <f t="shared" si="10"/>
        <v>293.94379922360497</v>
      </c>
      <c r="H159" s="58">
        <f t="shared" si="11"/>
        <v>48.048872567525827</v>
      </c>
      <c r="I159" s="46">
        <f t="shared" si="12"/>
        <v>0.85279940674823884</v>
      </c>
      <c r="J159" s="47">
        <f t="shared" si="13"/>
        <v>0.44886181468419367</v>
      </c>
      <c r="K159" s="48"/>
      <c r="L159" s="46"/>
      <c r="M159" s="49"/>
      <c r="N159" s="48">
        <f>入力表1【係数】!D$54*入力表2【係数】!I159/100</f>
        <v>8.5279940674823883E-3</v>
      </c>
      <c r="O159" s="46">
        <f>入力表1【係数】!D$55*入力表2【係数】!J159/100</f>
        <v>0</v>
      </c>
      <c r="P159" s="50">
        <f t="shared" si="14"/>
        <v>8.5279940674823883E-3</v>
      </c>
      <c r="Q159" s="59"/>
      <c r="R159" s="47"/>
      <c r="S159" s="50"/>
      <c r="T159" s="54" t="s">
        <v>186</v>
      </c>
    </row>
    <row r="160" spans="2:20" x14ac:dyDescent="0.15">
      <c r="B160" s="385">
        <v>6</v>
      </c>
      <c r="C160" s="40" t="s">
        <v>405</v>
      </c>
      <c r="D160" s="41"/>
      <c r="E160" s="55">
        <f>IF(入力表2【予測】!$E20="","",入力表2【予測】!$E20)</f>
        <v>231</v>
      </c>
      <c r="F160" s="56">
        <f>IF(入力表2【予測】!$F20="","",入力表2【予測】!$F20)</f>
        <v>43</v>
      </c>
      <c r="G160" s="57">
        <f t="shared" si="10"/>
        <v>738.05453935492108</v>
      </c>
      <c r="H160" s="58">
        <f t="shared" si="11"/>
        <v>147.57868002882933</v>
      </c>
      <c r="I160" s="46">
        <f t="shared" si="12"/>
        <v>2.1412680756395996</v>
      </c>
      <c r="J160" s="47">
        <f t="shared" si="13"/>
        <v>1.3786470022443091</v>
      </c>
      <c r="K160" s="48"/>
      <c r="L160" s="46"/>
      <c r="M160" s="49"/>
      <c r="N160" s="48">
        <f>入力表1【係数】!D$54*入力表2【係数】!I160/100</f>
        <v>2.1412680756395998E-2</v>
      </c>
      <c r="O160" s="46">
        <f>入力表1【係数】!D$55*入力表2【係数】!J160/100</f>
        <v>0</v>
      </c>
      <c r="P160" s="50">
        <f t="shared" si="14"/>
        <v>2.1412680756395998E-2</v>
      </c>
      <c r="Q160" s="59"/>
      <c r="R160" s="47"/>
      <c r="S160" s="50"/>
      <c r="T160" s="54" t="s">
        <v>199</v>
      </c>
    </row>
    <row r="161" spans="2:20" x14ac:dyDescent="0.15">
      <c r="B161" s="385">
        <v>7</v>
      </c>
      <c r="C161" s="40" t="s">
        <v>585</v>
      </c>
      <c r="D161" s="41"/>
      <c r="E161" s="55">
        <f>IF(入力表2【予測】!$E21="","",入力表2【予測】!$E21)</f>
        <v>648</v>
      </c>
      <c r="F161" s="56">
        <f>IF(入力表2【予測】!$F21="","",入力表2【予測】!$F21)</f>
        <v>392</v>
      </c>
      <c r="G161" s="57">
        <f t="shared" si="10"/>
        <v>2070.3867597488697</v>
      </c>
      <c r="H161" s="58">
        <f t="shared" si="11"/>
        <v>1345.3684318907231</v>
      </c>
      <c r="I161" s="46">
        <f t="shared" si="12"/>
        <v>6.0066740823136815</v>
      </c>
      <c r="J161" s="47">
        <f t="shared" si="13"/>
        <v>12.568130811157422</v>
      </c>
      <c r="K161" s="48"/>
      <c r="L161" s="46"/>
      <c r="M161" s="49"/>
      <c r="N161" s="48">
        <f>入力表1【係数】!D$54*入力表2【係数】!I161/100</f>
        <v>6.0066740823136816E-2</v>
      </c>
      <c r="O161" s="46">
        <f>入力表1【係数】!D$55*入力表2【係数】!J161/100</f>
        <v>0</v>
      </c>
      <c r="P161" s="50">
        <f t="shared" si="14"/>
        <v>6.0066740823136816E-2</v>
      </c>
      <c r="Q161" s="59"/>
      <c r="R161" s="47"/>
      <c r="S161" s="50"/>
      <c r="T161" s="54" t="s">
        <v>158</v>
      </c>
    </row>
    <row r="162" spans="2:20" x14ac:dyDescent="0.15">
      <c r="B162" s="385">
        <v>8</v>
      </c>
      <c r="C162" s="40" t="s">
        <v>584</v>
      </c>
      <c r="D162" s="41"/>
      <c r="E162" s="55">
        <f>IF(入力表2【予測】!$E22="","",入力表2【予測】!$E22)</f>
        <v>172</v>
      </c>
      <c r="F162" s="56">
        <f>IF(入力表2【予測】!$F22="","",入力表2【予測】!$F22)</f>
        <v>96</v>
      </c>
      <c r="G162" s="57">
        <f t="shared" si="10"/>
        <v>549.54710289630498</v>
      </c>
      <c r="H162" s="58">
        <f t="shared" si="11"/>
        <v>329.47798332017709</v>
      </c>
      <c r="I162" s="46">
        <f t="shared" si="12"/>
        <v>1.5943641082684465</v>
      </c>
      <c r="J162" s="47">
        <f t="shared" si="13"/>
        <v>3.0779095864058994</v>
      </c>
      <c r="K162" s="48"/>
      <c r="L162" s="46"/>
      <c r="M162" s="49"/>
      <c r="N162" s="48">
        <f>入力表1【係数】!D$54*入力表2【係数】!I162/100</f>
        <v>1.5943641082684465E-2</v>
      </c>
      <c r="O162" s="46">
        <f>入力表1【係数】!D$55*入力表2【係数】!J162/100</f>
        <v>0</v>
      </c>
      <c r="P162" s="50">
        <f t="shared" si="14"/>
        <v>1.5943641082684465E-2</v>
      </c>
      <c r="Q162" s="59"/>
      <c r="R162" s="47"/>
      <c r="S162" s="50"/>
      <c r="T162" s="54" t="s">
        <v>190</v>
      </c>
    </row>
    <row r="163" spans="2:20" x14ac:dyDescent="0.15">
      <c r="B163" s="60">
        <v>9</v>
      </c>
      <c r="C163" s="61" t="s">
        <v>407</v>
      </c>
      <c r="D163" s="62"/>
      <c r="E163" s="63">
        <f>IF(入力表2【予測】!$E23="","",入力表2【予測】!$E23)</f>
        <v>554</v>
      </c>
      <c r="F163" s="64">
        <f>IF(入力表2【予測】!$F23="","",入力表2【予測】!$F23)</f>
        <v>284</v>
      </c>
      <c r="G163" s="65">
        <f t="shared" si="10"/>
        <v>1770.0528779334472</v>
      </c>
      <c r="H163" s="66">
        <f t="shared" si="11"/>
        <v>974.70570065552397</v>
      </c>
      <c r="I163" s="67">
        <f t="shared" si="12"/>
        <v>5.135335558027438</v>
      </c>
      <c r="J163" s="68">
        <f t="shared" si="13"/>
        <v>9.1054825264507855</v>
      </c>
      <c r="K163" s="69"/>
      <c r="L163" s="67"/>
      <c r="M163" s="70"/>
      <c r="N163" s="69">
        <f>入力表1【係数】!D$54*入力表2【係数】!I163/100</f>
        <v>5.135335558027438E-2</v>
      </c>
      <c r="O163" s="67">
        <f>入力表1【係数】!D$55*入力表2【係数】!J163/100</f>
        <v>0</v>
      </c>
      <c r="P163" s="71">
        <f t="shared" si="14"/>
        <v>5.135335558027438E-2</v>
      </c>
      <c r="Q163" s="72"/>
      <c r="R163" s="68"/>
      <c r="S163" s="71"/>
      <c r="T163" s="73" t="s">
        <v>190</v>
      </c>
    </row>
    <row r="164" spans="2:20" x14ac:dyDescent="0.15">
      <c r="B164" s="74">
        <v>10</v>
      </c>
      <c r="C164" s="75" t="s">
        <v>532</v>
      </c>
      <c r="D164" s="76" t="s">
        <v>440</v>
      </c>
      <c r="E164" s="63">
        <f>IF(入力表2【予測】!$E24="","",入力表2【予測】!$E24)</f>
        <v>3506</v>
      </c>
      <c r="F164" s="64">
        <f>IF(入力表2【予測】!$F24="","",入力表2【予測】!$F24)</f>
        <v>0</v>
      </c>
      <c r="G164" s="65">
        <f t="shared" si="10"/>
        <v>11201.814783456077</v>
      </c>
      <c r="H164" s="66">
        <f t="shared" si="11"/>
        <v>0</v>
      </c>
      <c r="I164" s="67">
        <f t="shared" si="12"/>
        <v>32.499073044123101</v>
      </c>
      <c r="J164" s="68">
        <f t="shared" si="13"/>
        <v>0</v>
      </c>
      <c r="K164" s="69"/>
      <c r="L164" s="67"/>
      <c r="M164" s="70"/>
      <c r="N164" s="69">
        <f>入力表1【係数】!D$54*入力表2【係数】!I164/100</f>
        <v>0.324990730441231</v>
      </c>
      <c r="O164" s="67">
        <f>入力表1【係数】!D$55*入力表2【係数】!J164/100</f>
        <v>0</v>
      </c>
      <c r="P164" s="71">
        <f t="shared" si="14"/>
        <v>0.324990730441231</v>
      </c>
      <c r="Q164" s="69"/>
      <c r="R164" s="68"/>
      <c r="S164" s="71"/>
      <c r="T164" s="77" t="s">
        <v>200</v>
      </c>
    </row>
    <row r="165" spans="2:20" x14ac:dyDescent="0.15">
      <c r="B165" s="74">
        <v>11</v>
      </c>
      <c r="C165" s="78" t="s">
        <v>582</v>
      </c>
      <c r="D165" s="79" t="s">
        <v>441</v>
      </c>
      <c r="E165" s="63">
        <f>IF(入力表2【予測】!$E25="","",入力表2【予測】!$E25)</f>
        <v>1888</v>
      </c>
      <c r="F165" s="64">
        <f>IF(入力表2【予測】!$F25="","",入力表2【予測】!$F25)</f>
        <v>565</v>
      </c>
      <c r="G165" s="65">
        <f t="shared" si="10"/>
        <v>6032.2379666757197</v>
      </c>
      <c r="H165" s="66">
        <f t="shared" si="11"/>
        <v>1939.1152143322922</v>
      </c>
      <c r="I165" s="67">
        <f t="shared" si="12"/>
        <v>17.500926955876899</v>
      </c>
      <c r="J165" s="68">
        <f t="shared" si="13"/>
        <v>18.114780378326387</v>
      </c>
      <c r="K165" s="69"/>
      <c r="L165" s="67"/>
      <c r="M165" s="70"/>
      <c r="N165" s="69">
        <f>入力表1【係数】!D$54*入力表2【係数】!I165/100</f>
        <v>0.175009269558769</v>
      </c>
      <c r="O165" s="67">
        <f>入力表1【係数】!D$55*入力表2【係数】!J165/100</f>
        <v>0</v>
      </c>
      <c r="P165" s="71">
        <f t="shared" si="14"/>
        <v>0.175009269558769</v>
      </c>
      <c r="Q165" s="69"/>
      <c r="R165" s="80"/>
      <c r="S165" s="71"/>
      <c r="T165" s="77" t="s">
        <v>201</v>
      </c>
    </row>
    <row r="166" spans="2:20" x14ac:dyDescent="0.15">
      <c r="B166" s="385">
        <v>12</v>
      </c>
      <c r="C166" s="40" t="s">
        <v>580</v>
      </c>
      <c r="D166" s="41" t="s">
        <v>442</v>
      </c>
      <c r="E166" s="55">
        <f>IF(入力表2【予測】!$E26="","",入力表2【予測】!$E26)</f>
        <v>92</v>
      </c>
      <c r="F166" s="56">
        <f>IF(入力表2【予測】!$F26="","",入力表2【予測】!$F26)</f>
        <v>65</v>
      </c>
      <c r="G166" s="57">
        <f t="shared" si="10"/>
        <v>293.94379922360497</v>
      </c>
      <c r="H166" s="58">
        <f t="shared" si="11"/>
        <v>223.08405120636991</v>
      </c>
      <c r="I166" s="46">
        <f t="shared" si="12"/>
        <v>0.85279940674823884</v>
      </c>
      <c r="J166" s="47">
        <f t="shared" si="13"/>
        <v>2.084001282462328</v>
      </c>
      <c r="K166" s="48"/>
      <c r="L166" s="46"/>
      <c r="M166" s="49"/>
      <c r="N166" s="48">
        <f>入力表1【係数】!D$54*入力表2【係数】!I166/100</f>
        <v>8.5279940674823883E-3</v>
      </c>
      <c r="O166" s="46">
        <f>入力表1【係数】!D$55*入力表2【係数】!J166/100</f>
        <v>0</v>
      </c>
      <c r="P166" s="50">
        <f t="shared" si="14"/>
        <v>8.5279940674823883E-3</v>
      </c>
      <c r="Q166" s="48"/>
      <c r="R166" s="47"/>
      <c r="S166" s="50"/>
      <c r="T166" s="81" t="s">
        <v>141</v>
      </c>
    </row>
    <row r="167" spans="2:20" x14ac:dyDescent="0.15">
      <c r="B167" s="385">
        <v>13</v>
      </c>
      <c r="C167" s="40" t="s">
        <v>413</v>
      </c>
      <c r="D167" s="41" t="s">
        <v>443</v>
      </c>
      <c r="E167" s="55">
        <f>IF(入力表2【予測】!$E27="","",入力表2【予測】!$E27)</f>
        <v>63</v>
      </c>
      <c r="F167" s="56">
        <f>IF(入力表2【予測】!$F27="","",入力表2【予測】!$F27)</f>
        <v>31</v>
      </c>
      <c r="G167" s="57">
        <f t="shared" si="10"/>
        <v>201.28760164225125</v>
      </c>
      <c r="H167" s="58">
        <f t="shared" si="11"/>
        <v>106.39393211380718</v>
      </c>
      <c r="I167" s="46">
        <f t="shared" si="12"/>
        <v>0.58398220244716359</v>
      </c>
      <c r="J167" s="47">
        <f t="shared" si="13"/>
        <v>0.99390830394357166</v>
      </c>
      <c r="K167" s="48"/>
      <c r="L167" s="46"/>
      <c r="M167" s="49"/>
      <c r="N167" s="48">
        <f>入力表1【係数】!D$54*入力表2【係数】!I167/100</f>
        <v>5.8398220244716362E-3</v>
      </c>
      <c r="O167" s="46">
        <f>入力表1【係数】!D$55*入力表2【係数】!J167/100</f>
        <v>0</v>
      </c>
      <c r="P167" s="50">
        <f t="shared" si="14"/>
        <v>5.8398220244716362E-3</v>
      </c>
      <c r="Q167" s="48"/>
      <c r="R167" s="47"/>
      <c r="S167" s="50"/>
      <c r="T167" s="54" t="s">
        <v>145</v>
      </c>
    </row>
    <row r="168" spans="2:20" x14ac:dyDescent="0.15">
      <c r="B168" s="385">
        <v>14</v>
      </c>
      <c r="C168" s="40" t="s">
        <v>414</v>
      </c>
      <c r="D168" s="41" t="s">
        <v>444</v>
      </c>
      <c r="E168" s="55">
        <f>IF(入力表2【予測】!$E28="","",入力表2【予測】!$E28)</f>
        <v>113</v>
      </c>
      <c r="F168" s="56">
        <f>IF(入力表2【予測】!$F28="","",入力表2【予測】!$F28)</f>
        <v>46</v>
      </c>
      <c r="G168" s="57">
        <f t="shared" si="10"/>
        <v>361.03966643768871</v>
      </c>
      <c r="H168" s="58">
        <f t="shared" si="11"/>
        <v>157.87486700758484</v>
      </c>
      <c r="I168" s="46">
        <f t="shared" si="12"/>
        <v>1.0474601408972934</v>
      </c>
      <c r="J168" s="47">
        <f t="shared" si="13"/>
        <v>1.4748316768194933</v>
      </c>
      <c r="K168" s="48"/>
      <c r="L168" s="46"/>
      <c r="M168" s="49"/>
      <c r="N168" s="48">
        <f>入力表1【係数】!D$54*入力表2【係数】!I168/100</f>
        <v>1.0474601408972934E-2</v>
      </c>
      <c r="O168" s="46">
        <f>入力表1【係数】!D$55*入力表2【係数】!J168/100</f>
        <v>0</v>
      </c>
      <c r="P168" s="50">
        <f t="shared" si="14"/>
        <v>1.0474601408972934E-2</v>
      </c>
      <c r="Q168" s="48"/>
      <c r="R168" s="47"/>
      <c r="S168" s="50"/>
      <c r="T168" s="54" t="s">
        <v>144</v>
      </c>
    </row>
    <row r="169" spans="2:20" x14ac:dyDescent="0.15">
      <c r="B169" s="385">
        <v>15</v>
      </c>
      <c r="C169" s="40" t="s">
        <v>415</v>
      </c>
      <c r="D169" s="41" t="s">
        <v>445</v>
      </c>
      <c r="E169" s="55">
        <f>IF(入力表2【予測】!$E29="","",入力表2【予測】!$E29)</f>
        <v>105</v>
      </c>
      <c r="F169" s="56">
        <f>IF(入力表2【予測】!$F29="","",入力表2【予測】!$F29)</f>
        <v>45</v>
      </c>
      <c r="G169" s="57">
        <f t="shared" si="10"/>
        <v>335.4793360704187</v>
      </c>
      <c r="H169" s="58">
        <f t="shared" si="11"/>
        <v>154.442804681333</v>
      </c>
      <c r="I169" s="46">
        <f t="shared" si="12"/>
        <v>0.97330367074527258</v>
      </c>
      <c r="J169" s="47">
        <f t="shared" si="13"/>
        <v>1.4427701186277653</v>
      </c>
      <c r="K169" s="48"/>
      <c r="L169" s="46"/>
      <c r="M169" s="49"/>
      <c r="N169" s="48">
        <f>入力表1【係数】!D$54*入力表2【係数】!I169/100</f>
        <v>9.7330367074527253E-3</v>
      </c>
      <c r="O169" s="46">
        <f>入力表1【係数】!D$55*入力表2【係数】!J169/100</f>
        <v>0</v>
      </c>
      <c r="P169" s="50">
        <f t="shared" si="14"/>
        <v>9.7330367074527253E-3</v>
      </c>
      <c r="Q169" s="48"/>
      <c r="R169" s="47"/>
      <c r="S169" s="50"/>
      <c r="T169" s="54" t="s">
        <v>145</v>
      </c>
    </row>
    <row r="170" spans="2:20" x14ac:dyDescent="0.15">
      <c r="B170" s="385">
        <v>16</v>
      </c>
      <c r="C170" s="40" t="s">
        <v>572</v>
      </c>
      <c r="D170" s="41"/>
      <c r="E170" s="55">
        <f>IF(入力表2【予測】!$E30="","",入力表2【予測】!$E30)</f>
        <v>688</v>
      </c>
      <c r="F170" s="56">
        <f>IF(入力表2【予測】!$F30="","",入力表2【予測】!$F30)</f>
        <v>255</v>
      </c>
      <c r="G170" s="57">
        <f t="shared" si="10"/>
        <v>2198.1884115852199</v>
      </c>
      <c r="H170" s="58">
        <f t="shared" si="11"/>
        <v>875.17589319422041</v>
      </c>
      <c r="I170" s="46">
        <f t="shared" si="12"/>
        <v>6.3774564330737862</v>
      </c>
      <c r="J170" s="47">
        <f t="shared" si="13"/>
        <v>8.1756973388906697</v>
      </c>
      <c r="K170" s="48"/>
      <c r="L170" s="46"/>
      <c r="M170" s="49"/>
      <c r="N170" s="48">
        <f>入力表1【係数】!D$54*入力表2【係数】!I170/100</f>
        <v>6.377456433073786E-2</v>
      </c>
      <c r="O170" s="46">
        <f>入力表1【係数】!D$55*入力表2【係数】!J170/100</f>
        <v>0</v>
      </c>
      <c r="P170" s="50">
        <f t="shared" si="14"/>
        <v>6.377456433073786E-2</v>
      </c>
      <c r="Q170" s="48"/>
      <c r="R170" s="47"/>
      <c r="S170" s="50"/>
      <c r="T170" s="54" t="s">
        <v>145</v>
      </c>
    </row>
    <row r="171" spans="2:20" x14ac:dyDescent="0.15">
      <c r="B171" s="385">
        <v>17</v>
      </c>
      <c r="C171" s="83" t="s">
        <v>454</v>
      </c>
      <c r="D171" s="41"/>
      <c r="E171" s="55">
        <f>IF(入力表2【予測】!$E31="","",入力表2【予測】!$E31)</f>
        <v>365</v>
      </c>
      <c r="F171" s="56">
        <f>IF(入力表2【予測】!$F31="","",入力表2【予測】!$F31)</f>
        <v>159</v>
      </c>
      <c r="G171" s="57">
        <f t="shared" si="10"/>
        <v>1166.1900730066936</v>
      </c>
      <c r="H171" s="58">
        <f t="shared" si="11"/>
        <v>545.69790987404338</v>
      </c>
      <c r="I171" s="46">
        <f t="shared" si="12"/>
        <v>3.3833889506859478</v>
      </c>
      <c r="J171" s="47">
        <f t="shared" si="13"/>
        <v>5.0977877524847708</v>
      </c>
      <c r="K171" s="48"/>
      <c r="L171" s="46"/>
      <c r="M171" s="49"/>
      <c r="N171" s="48">
        <f>入力表1【係数】!D$54*入力表2【係数】!I171/100</f>
        <v>3.3833889506859477E-2</v>
      </c>
      <c r="O171" s="46">
        <f>入力表1【係数】!D$55*入力表2【係数】!J171/100</f>
        <v>0</v>
      </c>
      <c r="P171" s="50">
        <f t="shared" si="14"/>
        <v>3.3833889506859477E-2</v>
      </c>
      <c r="Q171" s="48"/>
      <c r="R171" s="47"/>
      <c r="S171" s="50"/>
      <c r="T171" s="54" t="s">
        <v>145</v>
      </c>
    </row>
    <row r="172" spans="2:20" x14ac:dyDescent="0.15">
      <c r="B172" s="385">
        <v>18</v>
      </c>
      <c r="C172" s="83" t="s">
        <v>455</v>
      </c>
      <c r="D172" s="41"/>
      <c r="E172" s="55">
        <f>IF(入力表2【予測】!$E32="","",入力表2【予測】!$E32)</f>
        <v>0</v>
      </c>
      <c r="F172" s="56">
        <f>IF(入力表2【予測】!$F32="","",入力表2【予測】!$F32)</f>
        <v>0</v>
      </c>
      <c r="G172" s="57">
        <f t="shared" si="10"/>
        <v>0</v>
      </c>
      <c r="H172" s="58">
        <f t="shared" si="11"/>
        <v>0</v>
      </c>
      <c r="I172" s="46">
        <f t="shared" si="12"/>
        <v>0</v>
      </c>
      <c r="J172" s="47">
        <f t="shared" si="13"/>
        <v>0</v>
      </c>
      <c r="K172" s="48"/>
      <c r="L172" s="46"/>
      <c r="M172" s="49"/>
      <c r="N172" s="48">
        <f>入力表1【係数】!D$54*入力表2【係数】!I172/100</f>
        <v>0</v>
      </c>
      <c r="O172" s="46">
        <f>入力表1【係数】!D$55*入力表2【係数】!J172/100</f>
        <v>0</v>
      </c>
      <c r="P172" s="50">
        <f t="shared" si="14"/>
        <v>0</v>
      </c>
      <c r="Q172" s="48"/>
      <c r="R172" s="47"/>
      <c r="S172" s="50"/>
      <c r="T172" s="54" t="s">
        <v>146</v>
      </c>
    </row>
    <row r="173" spans="2:20" x14ac:dyDescent="0.15">
      <c r="B173" s="385">
        <v>19</v>
      </c>
      <c r="C173" s="40" t="s">
        <v>417</v>
      </c>
      <c r="D173" s="41" t="s">
        <v>446</v>
      </c>
      <c r="E173" s="55">
        <f>IF(入力表2【予測】!$E33="","",入力表2【予測】!$E33)</f>
        <v>175</v>
      </c>
      <c r="F173" s="56">
        <f>IF(入力表2【予測】!$F33="","",入力表2【予測】!$F33)</f>
        <v>94</v>
      </c>
      <c r="G173" s="57">
        <f t="shared" si="10"/>
        <v>559.13222678403122</v>
      </c>
      <c r="H173" s="58">
        <f t="shared" si="11"/>
        <v>322.61385866767341</v>
      </c>
      <c r="I173" s="46">
        <f t="shared" si="12"/>
        <v>1.6221727845754541</v>
      </c>
      <c r="J173" s="47">
        <f t="shared" si="13"/>
        <v>3.0137864700224433</v>
      </c>
      <c r="K173" s="48"/>
      <c r="L173" s="46"/>
      <c r="M173" s="49"/>
      <c r="N173" s="48">
        <f>入力表1【係数】!D$54*入力表2【係数】!I173/100</f>
        <v>1.6221727845754541E-2</v>
      </c>
      <c r="O173" s="46">
        <f>入力表1【係数】!D$55*入力表2【係数】!J173/100</f>
        <v>0</v>
      </c>
      <c r="P173" s="50">
        <f t="shared" si="14"/>
        <v>1.6221727845754541E-2</v>
      </c>
      <c r="Q173" s="48"/>
      <c r="R173" s="47"/>
      <c r="S173" s="50"/>
      <c r="T173" s="54" t="s">
        <v>148</v>
      </c>
    </row>
    <row r="174" spans="2:20" x14ac:dyDescent="0.15">
      <c r="B174" s="385">
        <v>20</v>
      </c>
      <c r="C174" s="40" t="s">
        <v>418</v>
      </c>
      <c r="D174" s="41"/>
      <c r="E174" s="55">
        <f>IF(入力表2【予測】!$E34="","",入力表2【予測】!$E34)</f>
        <v>77</v>
      </c>
      <c r="F174" s="56">
        <f>IF(入力表2【予測】!$F34="","",入力表2【予測】!$F34)</f>
        <v>48</v>
      </c>
      <c r="G174" s="57">
        <f t="shared" si="10"/>
        <v>246.01817978497371</v>
      </c>
      <c r="H174" s="58">
        <f t="shared" si="11"/>
        <v>164.73899166008854</v>
      </c>
      <c r="I174" s="46">
        <f t="shared" si="12"/>
        <v>0.71375602521319992</v>
      </c>
      <c r="J174" s="47">
        <f t="shared" si="13"/>
        <v>1.5389547932029497</v>
      </c>
      <c r="K174" s="48"/>
      <c r="L174" s="46"/>
      <c r="M174" s="49"/>
      <c r="N174" s="48">
        <f>入力表1【係数】!D$54*入力表2【係数】!I174/100</f>
        <v>7.1375602521319996E-3</v>
      </c>
      <c r="O174" s="46">
        <f>入力表1【係数】!D$55*入力表2【係数】!J174/100</f>
        <v>0</v>
      </c>
      <c r="P174" s="50">
        <f t="shared" si="14"/>
        <v>7.1375602521319996E-3</v>
      </c>
      <c r="Q174" s="48"/>
      <c r="R174" s="47"/>
      <c r="S174" s="50"/>
      <c r="T174" s="54" t="s">
        <v>950</v>
      </c>
    </row>
    <row r="175" spans="2:20" x14ac:dyDescent="0.15">
      <c r="B175" s="385">
        <v>21</v>
      </c>
      <c r="C175" s="83" t="s">
        <v>456</v>
      </c>
      <c r="D175" s="41"/>
      <c r="E175" s="55">
        <f>IF(入力表2【予測】!$E35="","",入力表2【予測】!$E35)</f>
        <v>38</v>
      </c>
      <c r="F175" s="56">
        <f>IF(入力表2【予測】!$F35="","",入力表2【予測】!$F35)</f>
        <v>12</v>
      </c>
      <c r="G175" s="57">
        <f t="shared" si="10"/>
        <v>121.41156924453249</v>
      </c>
      <c r="H175" s="58">
        <f t="shared" si="11"/>
        <v>41.184747915022136</v>
      </c>
      <c r="I175" s="46">
        <f t="shared" si="12"/>
        <v>0.35224323322209861</v>
      </c>
      <c r="J175" s="47">
        <f t="shared" si="13"/>
        <v>0.38473869830073743</v>
      </c>
      <c r="K175" s="48"/>
      <c r="L175" s="46"/>
      <c r="M175" s="49"/>
      <c r="N175" s="48">
        <f>入力表1【係数】!D$54*入力表2【係数】!I175/100</f>
        <v>3.5224323322209862E-3</v>
      </c>
      <c r="O175" s="46">
        <f>入力表1【係数】!D$55*入力表2【係数】!J175/100</f>
        <v>0</v>
      </c>
      <c r="P175" s="50">
        <f t="shared" si="14"/>
        <v>3.5224323322209862E-3</v>
      </c>
      <c r="Q175" s="48"/>
      <c r="R175" s="47"/>
      <c r="S175" s="50"/>
      <c r="T175" s="54" t="s">
        <v>164</v>
      </c>
    </row>
    <row r="176" spans="2:20" x14ac:dyDescent="0.15">
      <c r="B176" s="385">
        <v>22</v>
      </c>
      <c r="C176" s="83" t="s">
        <v>457</v>
      </c>
      <c r="D176" s="41"/>
      <c r="E176" s="55">
        <f>IF(入力表2【予測】!$E36="","",入力表2【予測】!$E36)</f>
        <v>0</v>
      </c>
      <c r="F176" s="56">
        <f>IF(入力表2【予測】!$F36="","",入力表2【予測】!$F36)</f>
        <v>0</v>
      </c>
      <c r="G176" s="57">
        <f t="shared" si="10"/>
        <v>0</v>
      </c>
      <c r="H176" s="58">
        <f t="shared" si="11"/>
        <v>0</v>
      </c>
      <c r="I176" s="46">
        <f t="shared" si="12"/>
        <v>0</v>
      </c>
      <c r="J176" s="47">
        <f t="shared" si="13"/>
        <v>0</v>
      </c>
      <c r="K176" s="48"/>
      <c r="L176" s="46"/>
      <c r="M176" s="49"/>
      <c r="N176" s="48">
        <f>入力表1【係数】!D$54*入力表2【係数】!I176/100</f>
        <v>0</v>
      </c>
      <c r="O176" s="46">
        <f>入力表1【係数】!D$55*入力表2【係数】!J176/100</f>
        <v>0</v>
      </c>
      <c r="P176" s="50">
        <f t="shared" si="14"/>
        <v>0</v>
      </c>
      <c r="Q176" s="48"/>
      <c r="R176" s="47"/>
      <c r="S176" s="50"/>
      <c r="T176" s="54" t="s">
        <v>162</v>
      </c>
    </row>
    <row r="177" spans="2:20" x14ac:dyDescent="0.15">
      <c r="B177" s="385">
        <v>23</v>
      </c>
      <c r="C177" s="40" t="s">
        <v>565</v>
      </c>
      <c r="D177" s="41" t="s">
        <v>564</v>
      </c>
      <c r="E177" s="55">
        <f>IF(入力表2【予測】!$E37="","",入力表2【予測】!$E37)</f>
        <v>22</v>
      </c>
      <c r="F177" s="56">
        <f>IF(入力表2【予測】!$F37="","",入力表2【予測】!$F37)</f>
        <v>7</v>
      </c>
      <c r="G177" s="57">
        <f t="shared" si="10"/>
        <v>70.290908509992491</v>
      </c>
      <c r="H177" s="58">
        <f t="shared" si="11"/>
        <v>24.024436283762913</v>
      </c>
      <c r="I177" s="46">
        <f t="shared" si="12"/>
        <v>0.20393029291805709</v>
      </c>
      <c r="J177" s="47">
        <f t="shared" si="13"/>
        <v>0.22443090734209684</v>
      </c>
      <c r="K177" s="48"/>
      <c r="L177" s="46"/>
      <c r="M177" s="49"/>
      <c r="N177" s="48">
        <f>入力表1【係数】!D$54*入力表2【係数】!I177/100</f>
        <v>2.0393029291805708E-3</v>
      </c>
      <c r="O177" s="46">
        <f>入力表1【係数】!D$55*入力表2【係数】!J177/100</f>
        <v>0</v>
      </c>
      <c r="P177" s="50">
        <f t="shared" si="14"/>
        <v>2.0393029291805708E-3</v>
      </c>
      <c r="Q177" s="48"/>
      <c r="R177" s="47"/>
      <c r="S177" s="50"/>
      <c r="T177" s="54" t="s">
        <v>194</v>
      </c>
    </row>
    <row r="178" spans="2:20" x14ac:dyDescent="0.15">
      <c r="B178" s="385">
        <v>24</v>
      </c>
      <c r="C178" s="83" t="s">
        <v>458</v>
      </c>
      <c r="D178" s="41"/>
      <c r="E178" s="55">
        <f>IF(入力表2【予測】!$E38="","",入力表2【予測】!$E38)</f>
        <v>0.15900122465641583</v>
      </c>
      <c r="F178" s="56">
        <f>IF(入力表2【予測】!$F38="","",入力表2【予測】!$F38)</f>
        <v>0.1255272826234862</v>
      </c>
      <c r="G178" s="57">
        <f t="shared" si="10"/>
        <v>0.50801547887731313</v>
      </c>
      <c r="H178" s="58">
        <f t="shared" si="11"/>
        <v>0.43081745760883483</v>
      </c>
      <c r="I178" s="46">
        <f t="shared" si="12"/>
        <v>1.4738711962960312E-3</v>
      </c>
      <c r="J178" s="47">
        <f t="shared" si="13"/>
        <v>4.0246002764824044E-3</v>
      </c>
      <c r="K178" s="48"/>
      <c r="L178" s="46"/>
      <c r="M178" s="49"/>
      <c r="N178" s="48">
        <f>入力表1【係数】!D$54*入力表2【係数】!I178/100</f>
        <v>1.4738711962960311E-5</v>
      </c>
      <c r="O178" s="46">
        <f>入力表1【係数】!D$55*入力表2【係数】!J178/100</f>
        <v>0</v>
      </c>
      <c r="P178" s="50">
        <f t="shared" si="14"/>
        <v>1.4738711962960311E-5</v>
      </c>
      <c r="Q178" s="48"/>
      <c r="R178" s="47"/>
      <c r="S178" s="50"/>
      <c r="T178" s="54" t="s">
        <v>149</v>
      </c>
    </row>
    <row r="179" spans="2:20" x14ac:dyDescent="0.15">
      <c r="B179" s="385">
        <v>25</v>
      </c>
      <c r="C179" s="83" t="s">
        <v>459</v>
      </c>
      <c r="D179" s="41"/>
      <c r="E179" s="55">
        <f>IF(入力表2【予測】!$E39="","",入力表2【予測】!$E39)</f>
        <v>17.045448360321132</v>
      </c>
      <c r="F179" s="56">
        <f>IF(入力表2【予測】!$F39="","",入力表2【予測】!$F39)</f>
        <v>13.456932916043</v>
      </c>
      <c r="G179" s="57">
        <f t="shared" si="10"/>
        <v>54.4609114185061</v>
      </c>
      <c r="H179" s="58">
        <f t="shared" si="11"/>
        <v>46.185032488049558</v>
      </c>
      <c r="I179" s="46">
        <f t="shared" si="12"/>
        <v>0.15800378531999565</v>
      </c>
      <c r="J179" s="47">
        <f t="shared" si="13"/>
        <v>0.43145023776989422</v>
      </c>
      <c r="K179" s="48"/>
      <c r="L179" s="46"/>
      <c r="M179" s="49"/>
      <c r="N179" s="48">
        <f>入力表1【係数】!D$54*入力表2【係数】!I179/100</f>
        <v>1.5800378531999565E-3</v>
      </c>
      <c r="O179" s="46">
        <f>入力表1【係数】!D$55*入力表2【係数】!J179/100</f>
        <v>0</v>
      </c>
      <c r="P179" s="50">
        <f t="shared" si="14"/>
        <v>1.5800378531999565E-3</v>
      </c>
      <c r="Q179" s="48"/>
      <c r="R179" s="47"/>
      <c r="S179" s="50"/>
      <c r="T179" s="54" t="s">
        <v>150</v>
      </c>
    </row>
    <row r="180" spans="2:20" x14ac:dyDescent="0.15">
      <c r="B180" s="385">
        <v>26</v>
      </c>
      <c r="C180" s="83" t="s">
        <v>460</v>
      </c>
      <c r="D180" s="41"/>
      <c r="E180" s="55">
        <f>IF(入力表2【予測】!$E40="","",入力表2【予測】!$E40)</f>
        <v>0</v>
      </c>
      <c r="F180" s="56">
        <f>IF(入力表2【予測】!$F40="","",入力表2【予測】!$F40)</f>
        <v>0</v>
      </c>
      <c r="G180" s="57">
        <f t="shared" si="10"/>
        <v>0</v>
      </c>
      <c r="H180" s="58">
        <f t="shared" si="11"/>
        <v>0</v>
      </c>
      <c r="I180" s="46">
        <f t="shared" si="12"/>
        <v>0</v>
      </c>
      <c r="J180" s="47">
        <f t="shared" si="13"/>
        <v>0</v>
      </c>
      <c r="K180" s="48"/>
      <c r="L180" s="46"/>
      <c r="M180" s="49"/>
      <c r="N180" s="48">
        <f>入力表1【係数】!D$54*入力表2【係数】!I180/100</f>
        <v>0</v>
      </c>
      <c r="O180" s="46">
        <f>入力表1【係数】!D$55*入力表2【係数】!J180/100</f>
        <v>0</v>
      </c>
      <c r="P180" s="50">
        <f t="shared" si="14"/>
        <v>0</v>
      </c>
      <c r="Q180" s="48"/>
      <c r="R180" s="47"/>
      <c r="S180" s="50"/>
      <c r="T180" s="54" t="s">
        <v>151</v>
      </c>
    </row>
    <row r="181" spans="2:20" x14ac:dyDescent="0.15">
      <c r="B181" s="385">
        <v>27</v>
      </c>
      <c r="C181" s="83" t="s">
        <v>461</v>
      </c>
      <c r="D181" s="41"/>
      <c r="E181" s="55">
        <f>IF(入力表2【予測】!$E41="","",入力表2【予測】!$E41)</f>
        <v>1.7955504150224522</v>
      </c>
      <c r="F181" s="56">
        <f>IF(入力表2【予測】!$F41="","",入力表2【予測】!$F41)</f>
        <v>1.4175398013335148</v>
      </c>
      <c r="G181" s="57">
        <f t="shared" si="10"/>
        <v>5.736857724882829</v>
      </c>
      <c r="H181" s="58">
        <f t="shared" si="11"/>
        <v>4.8650849481192804</v>
      </c>
      <c r="I181" s="46">
        <f t="shared" si="12"/>
        <v>1.6643960094757621E-2</v>
      </c>
      <c r="J181" s="47">
        <f t="shared" si="13"/>
        <v>4.5448534829545195E-2</v>
      </c>
      <c r="K181" s="48"/>
      <c r="L181" s="46"/>
      <c r="M181" s="49"/>
      <c r="N181" s="48">
        <f>入力表1【係数】!D$54*入力表2【係数】!I181/100</f>
        <v>1.664396009475762E-4</v>
      </c>
      <c r="O181" s="46">
        <f>入力表1【係数】!D$55*入力表2【係数】!J181/100</f>
        <v>0</v>
      </c>
      <c r="P181" s="50">
        <f t="shared" si="14"/>
        <v>1.664396009475762E-4</v>
      </c>
      <c r="Q181" s="48"/>
      <c r="R181" s="47"/>
      <c r="S181" s="50"/>
      <c r="T181" s="54" t="s">
        <v>153</v>
      </c>
    </row>
    <row r="182" spans="2:20" x14ac:dyDescent="0.15">
      <c r="B182" s="385">
        <v>28</v>
      </c>
      <c r="C182" s="83" t="s">
        <v>462</v>
      </c>
      <c r="D182" s="384"/>
      <c r="E182" s="55">
        <f>IF(入力表2【予測】!$E42="","",入力表2【予測】!$E42)</f>
        <v>11.342174740590655</v>
      </c>
      <c r="F182" s="56">
        <f>IF(入力表2【予測】!$F42="","",入力表2【予測】!$F42)</f>
        <v>3.2406213544544729</v>
      </c>
      <c r="G182" s="57">
        <f t="shared" si="10"/>
        <v>36.238716681600259</v>
      </c>
      <c r="H182" s="58">
        <f t="shared" si="11"/>
        <v>11.122014464270421</v>
      </c>
      <c r="I182" s="46">
        <f t="shared" si="12"/>
        <v>0.10513695532620186</v>
      </c>
      <c r="J182" s="47">
        <f t="shared" si="13"/>
        <v>0.10389937013319887</v>
      </c>
      <c r="K182" s="48"/>
      <c r="L182" s="46"/>
      <c r="M182" s="49"/>
      <c r="N182" s="48">
        <f>入力表1【係数】!D$54*入力表2【係数】!I182/100</f>
        <v>1.0513695532620186E-3</v>
      </c>
      <c r="O182" s="46">
        <f>入力表1【係数】!D$55*入力表2【係数】!J182/100</f>
        <v>0</v>
      </c>
      <c r="P182" s="50">
        <f t="shared" si="14"/>
        <v>1.0513695532620186E-3</v>
      </c>
      <c r="Q182" s="48"/>
      <c r="R182" s="47"/>
      <c r="S182" s="50"/>
      <c r="T182" s="54" t="s">
        <v>157</v>
      </c>
    </row>
    <row r="183" spans="2:20" x14ac:dyDescent="0.15">
      <c r="B183" s="385">
        <v>29</v>
      </c>
      <c r="C183" s="83" t="s">
        <v>463</v>
      </c>
      <c r="D183" s="384"/>
      <c r="E183" s="55">
        <f>IF(入力表2【予測】!$E43="","",入力表2【予測】!$E43)</f>
        <v>16.657825259409346</v>
      </c>
      <c r="F183" s="56">
        <f>IF(入力表2【予測】!$F43="","",入力表2【予測】!$F43)</f>
        <v>4.7593786455455271</v>
      </c>
      <c r="G183" s="57">
        <f t="shared" si="10"/>
        <v>53.222439603844741</v>
      </c>
      <c r="H183" s="58">
        <f t="shared" si="11"/>
        <v>16.334484145744334</v>
      </c>
      <c r="I183" s="46">
        <f t="shared" si="12"/>
        <v>0.15441069020587084</v>
      </c>
      <c r="J183" s="47">
        <f t="shared" si="13"/>
        <v>0.15259309540062607</v>
      </c>
      <c r="K183" s="48"/>
      <c r="L183" s="46"/>
      <c r="M183" s="49"/>
      <c r="N183" s="48">
        <f>入力表1【係数】!D$54*入力表2【係数】!I183/100</f>
        <v>1.5441069020587083E-3</v>
      </c>
      <c r="O183" s="46">
        <f>入力表1【係数】!D$55*入力表2【係数】!J183/100</f>
        <v>0</v>
      </c>
      <c r="P183" s="50">
        <f t="shared" si="14"/>
        <v>1.5441069020587083E-3</v>
      </c>
      <c r="Q183" s="48"/>
      <c r="R183" s="47"/>
      <c r="S183" s="50"/>
      <c r="T183" s="54" t="s">
        <v>517</v>
      </c>
    </row>
    <row r="184" spans="2:20" x14ac:dyDescent="0.15">
      <c r="B184" s="385">
        <v>30</v>
      </c>
      <c r="C184" s="40" t="s">
        <v>420</v>
      </c>
      <c r="D184" s="41"/>
      <c r="E184" s="55">
        <f>IF(入力表2【予測】!$E44="","",入力表2【予測】!$E44)</f>
        <v>1</v>
      </c>
      <c r="F184" s="56">
        <f>IF(入力表2【予測】!$F44="","",入力表2【予測】!$F44)</f>
        <v>1</v>
      </c>
      <c r="G184" s="57">
        <f t="shared" si="10"/>
        <v>3.1950412959087497</v>
      </c>
      <c r="H184" s="58">
        <f t="shared" si="11"/>
        <v>3.4320623262518444</v>
      </c>
      <c r="I184" s="46">
        <f t="shared" si="12"/>
        <v>9.2695587690025949E-3</v>
      </c>
      <c r="J184" s="47">
        <f t="shared" si="13"/>
        <v>3.2061558191728116E-2</v>
      </c>
      <c r="K184" s="48"/>
      <c r="L184" s="46"/>
      <c r="M184" s="49"/>
      <c r="N184" s="48">
        <f>入力表1【係数】!D$54*入力表2【係数】!I184/100</f>
        <v>9.269558769002595E-5</v>
      </c>
      <c r="O184" s="46">
        <f>入力表1【係数】!D$55*入力表2【係数】!J184/100</f>
        <v>0</v>
      </c>
      <c r="P184" s="50">
        <f t="shared" si="14"/>
        <v>9.269558769002595E-5</v>
      </c>
      <c r="Q184" s="48"/>
      <c r="R184" s="47"/>
      <c r="S184" s="50"/>
      <c r="T184" s="54" t="s">
        <v>517</v>
      </c>
    </row>
    <row r="185" spans="2:20" x14ac:dyDescent="0.15">
      <c r="B185" s="385">
        <v>31</v>
      </c>
      <c r="C185" s="83" t="s">
        <v>464</v>
      </c>
      <c r="D185" s="41"/>
      <c r="E185" s="55">
        <f>IF(入力表2【予測】!$E45="","",入力表2【予測】!$E45)</f>
        <v>1.6615302157309393E-2</v>
      </c>
      <c r="F185" s="56">
        <f>IF(入力表2【予測】!$F45="","",入力表2【予測】!$F45)</f>
        <v>7.2691946938228599E-3</v>
      </c>
      <c r="G185" s="57">
        <f t="shared" si="10"/>
        <v>5.308657653660525E-2</v>
      </c>
      <c r="H185" s="58">
        <f t="shared" si="11"/>
        <v>2.4948329250859252E-2</v>
      </c>
      <c r="I185" s="46">
        <f t="shared" si="12"/>
        <v>1.5401651981191504E-4</v>
      </c>
      <c r="J185" s="47">
        <f t="shared" si="13"/>
        <v>2.3306170868300289E-4</v>
      </c>
      <c r="K185" s="48"/>
      <c r="L185" s="46"/>
      <c r="M185" s="49"/>
      <c r="N185" s="48">
        <f>入力表1【係数】!D$54*入力表2【係数】!I185/100</f>
        <v>1.5401651981191505E-6</v>
      </c>
      <c r="O185" s="46">
        <f>入力表1【係数】!D$55*入力表2【係数】!J185/100</f>
        <v>0</v>
      </c>
      <c r="P185" s="50">
        <f t="shared" si="14"/>
        <v>1.5401651981191505E-6</v>
      </c>
      <c r="Q185" s="48"/>
      <c r="R185" s="47"/>
      <c r="S185" s="50"/>
      <c r="T185" s="54" t="s">
        <v>951</v>
      </c>
    </row>
    <row r="186" spans="2:20" x14ac:dyDescent="0.15">
      <c r="B186" s="385">
        <v>32</v>
      </c>
      <c r="C186" s="83" t="s">
        <v>465</v>
      </c>
      <c r="D186" s="41"/>
      <c r="E186" s="55">
        <f>IF(入力表2【予測】!$E46="","",入力表2【予測】!$E46)</f>
        <v>15.421680289427844</v>
      </c>
      <c r="F186" s="56">
        <f>IF(入力表2【予測】!$F46="","",入力表2【予測】!$F46)</f>
        <v>6.7469851266246819</v>
      </c>
      <c r="G186" s="57">
        <f t="shared" si="10"/>
        <v>49.27290537702396</v>
      </c>
      <c r="H186" s="58">
        <f t="shared" si="11"/>
        <v>23.156073468870105</v>
      </c>
      <c r="I186" s="46">
        <f t="shared" si="12"/>
        <v>0.14295217175962036</v>
      </c>
      <c r="J186" s="47">
        <f t="shared" si="13"/>
        <v>0.21631885625600134</v>
      </c>
      <c r="K186" s="48"/>
      <c r="L186" s="46"/>
      <c r="M186" s="49"/>
      <c r="N186" s="48">
        <f>入力表1【係数】!D$54*入力表2【係数】!I186/100</f>
        <v>1.4295217175962036E-3</v>
      </c>
      <c r="O186" s="46">
        <f>入力表1【係数】!D$55*入力表2【係数】!J186/100</f>
        <v>0</v>
      </c>
      <c r="P186" s="50">
        <f t="shared" si="14"/>
        <v>1.4295217175962036E-3</v>
      </c>
      <c r="Q186" s="48"/>
      <c r="R186" s="47"/>
      <c r="S186" s="50"/>
      <c r="T186" s="54" t="s">
        <v>172</v>
      </c>
    </row>
    <row r="187" spans="2:20" x14ac:dyDescent="0.15">
      <c r="B187" s="385">
        <v>33</v>
      </c>
      <c r="C187" s="83" t="s">
        <v>466</v>
      </c>
      <c r="D187" s="41"/>
      <c r="E187" s="55">
        <f>IF(入力表2【予測】!$E47="","",入力表2【予測】!$E47)</f>
        <v>0.56170440841484659</v>
      </c>
      <c r="F187" s="56">
        <f>IF(入力表2【予測】!$F47="","",入力表2【予測】!$F47)</f>
        <v>0.24574567868149538</v>
      </c>
      <c r="G187" s="57">
        <f t="shared" si="10"/>
        <v>1.7946687809794291</v>
      </c>
      <c r="H187" s="58">
        <f t="shared" si="11"/>
        <v>0.84341448564195143</v>
      </c>
      <c r="I187" s="46">
        <f t="shared" si="12"/>
        <v>5.2067520246092567E-3</v>
      </c>
      <c r="J187" s="47">
        <f t="shared" si="13"/>
        <v>7.8789893774124844E-3</v>
      </c>
      <c r="K187" s="48"/>
      <c r="L187" s="46"/>
      <c r="M187" s="49"/>
      <c r="N187" s="48">
        <f>入力表1【係数】!D$54*入力表2【係数】!I187/100</f>
        <v>5.2067520246092565E-5</v>
      </c>
      <c r="O187" s="46">
        <f>入力表1【係数】!D$55*入力表2【係数】!J187/100</f>
        <v>0</v>
      </c>
      <c r="P187" s="50">
        <f t="shared" si="14"/>
        <v>5.2067520246092565E-5</v>
      </c>
      <c r="Q187" s="48"/>
      <c r="R187" s="47"/>
      <c r="S187" s="50"/>
      <c r="T187" s="54" t="s">
        <v>171</v>
      </c>
    </row>
    <row r="188" spans="2:20" x14ac:dyDescent="0.15">
      <c r="B188" s="385">
        <v>34</v>
      </c>
      <c r="C188" s="83" t="s">
        <v>467</v>
      </c>
      <c r="D188" s="41" t="s">
        <v>469</v>
      </c>
      <c r="E188" s="55">
        <f>IF(入力表2【予測】!$E48="","",入力表2【予測】!$E48)</f>
        <v>1.3777969762419007</v>
      </c>
      <c r="F188" s="56">
        <f>IF(入力表2【予測】!$F48="","",入力表2【予測】!$F48)</f>
        <v>4.133390928725702</v>
      </c>
      <c r="G188" s="57">
        <f t="shared" si="10"/>
        <v>4.4021182364710789</v>
      </c>
      <c r="H188" s="58">
        <f t="shared" si="11"/>
        <v>14.186055286150607</v>
      </c>
      <c r="I188" s="46">
        <f t="shared" si="12"/>
        <v>1.2771570043028372E-2</v>
      </c>
      <c r="J188" s="47">
        <f t="shared" si="13"/>
        <v>0.13252295379050022</v>
      </c>
      <c r="K188" s="48"/>
      <c r="L188" s="46"/>
      <c r="M188" s="49"/>
      <c r="N188" s="48">
        <f>入力表1【係数】!D$54*入力表2【係数】!I188/100</f>
        <v>1.2771570043028371E-4</v>
      </c>
      <c r="O188" s="46">
        <f>入力表1【係数】!D$55*入力表2【係数】!J188/100</f>
        <v>0</v>
      </c>
      <c r="P188" s="50">
        <f t="shared" si="14"/>
        <v>1.2771570043028371E-4</v>
      </c>
      <c r="Q188" s="48"/>
      <c r="R188" s="47"/>
      <c r="S188" s="50"/>
      <c r="T188" s="54" t="s">
        <v>170</v>
      </c>
    </row>
    <row r="189" spans="2:20" x14ac:dyDescent="0.15">
      <c r="B189" s="385">
        <v>35</v>
      </c>
      <c r="C189" s="83" t="s">
        <v>560</v>
      </c>
      <c r="D189" s="41"/>
      <c r="E189" s="55">
        <f>IF(入力表2【予測】!$E49="","",入力表2【予測】!$E49)</f>
        <v>0.62220302375809933</v>
      </c>
      <c r="F189" s="56">
        <f>IF(入力表2【予測】!$F49="","",入力表2【予測】!$F49)</f>
        <v>1.866609071274298</v>
      </c>
      <c r="G189" s="57">
        <f t="shared" si="10"/>
        <v>1.9879643553464201</v>
      </c>
      <c r="H189" s="58">
        <f t="shared" si="11"/>
        <v>6.406318671360463</v>
      </c>
      <c r="I189" s="46">
        <f t="shared" si="12"/>
        <v>5.7675474949768204E-3</v>
      </c>
      <c r="J189" s="47">
        <f t="shared" si="13"/>
        <v>5.9846395359868486E-2</v>
      </c>
      <c r="K189" s="48"/>
      <c r="L189" s="46"/>
      <c r="M189" s="49"/>
      <c r="N189" s="48">
        <f>入力表1【係数】!D$54*入力表2【係数】!I189/100</f>
        <v>5.7675474949768207E-5</v>
      </c>
      <c r="O189" s="46">
        <f>入力表1【係数】!D$55*入力表2【係数】!J189/100</f>
        <v>0</v>
      </c>
      <c r="P189" s="50">
        <f t="shared" si="14"/>
        <v>5.7675474949768207E-5</v>
      </c>
      <c r="Q189" s="48"/>
      <c r="R189" s="47"/>
      <c r="S189" s="50"/>
      <c r="T189" s="54" t="s">
        <v>175</v>
      </c>
    </row>
    <row r="190" spans="2:20" x14ac:dyDescent="0.15">
      <c r="B190" s="60">
        <v>36</v>
      </c>
      <c r="C190" s="61" t="s">
        <v>559</v>
      </c>
      <c r="D190" s="62" t="s">
        <v>448</v>
      </c>
      <c r="E190" s="63">
        <f>IF(入力表2【予測】!$E50="","",入力表2【予測】!$E50)</f>
        <v>59</v>
      </c>
      <c r="F190" s="64">
        <f>IF(入力表2【予測】!$F50="","",入力表2【予測】!$F50)</f>
        <v>52</v>
      </c>
      <c r="G190" s="65">
        <f t="shared" si="10"/>
        <v>188.50743645861624</v>
      </c>
      <c r="H190" s="66">
        <f t="shared" si="11"/>
        <v>178.46724096509593</v>
      </c>
      <c r="I190" s="67">
        <f t="shared" si="12"/>
        <v>0.5469039673711531</v>
      </c>
      <c r="J190" s="68">
        <f t="shared" si="13"/>
        <v>1.6672010259698622</v>
      </c>
      <c r="K190" s="69"/>
      <c r="L190" s="67"/>
      <c r="M190" s="70"/>
      <c r="N190" s="69">
        <f>入力表1【係数】!D$54*入力表2【係数】!I190/100</f>
        <v>5.4690396737115312E-3</v>
      </c>
      <c r="O190" s="67">
        <f>入力表1【係数】!D$55*入力表2【係数】!J190/100</f>
        <v>0</v>
      </c>
      <c r="P190" s="71">
        <f t="shared" si="14"/>
        <v>5.4690396737115312E-3</v>
      </c>
      <c r="Q190" s="69"/>
      <c r="R190" s="68"/>
      <c r="S190" s="71"/>
      <c r="T190" s="73" t="s">
        <v>175</v>
      </c>
    </row>
    <row r="191" spans="2:20" x14ac:dyDescent="0.15">
      <c r="B191" s="385">
        <v>37</v>
      </c>
      <c r="C191" s="40" t="s">
        <v>422</v>
      </c>
      <c r="D191" s="41"/>
      <c r="E191" s="55">
        <f>IF(入力表2【予測】!$E51="","",入力表2【予測】!$E51)</f>
        <v>62</v>
      </c>
      <c r="F191" s="56">
        <f>IF(入力表2【予測】!$F51="","",入力表2【予測】!$F51)</f>
        <v>52</v>
      </c>
      <c r="G191" s="57">
        <f t="shared" si="10"/>
        <v>198.09256034634248</v>
      </c>
      <c r="H191" s="58">
        <f t="shared" si="11"/>
        <v>178.46724096509593</v>
      </c>
      <c r="I191" s="46">
        <f t="shared" si="12"/>
        <v>0.57471264367816088</v>
      </c>
      <c r="J191" s="47">
        <f t="shared" si="13"/>
        <v>1.6672010259698622</v>
      </c>
      <c r="K191" s="48"/>
      <c r="L191" s="46"/>
      <c r="M191" s="49"/>
      <c r="N191" s="48">
        <f>入力表1【係数】!D$54*入力表2【係数】!I191/100</f>
        <v>5.7471264367816091E-3</v>
      </c>
      <c r="O191" s="46">
        <f>入力表1【係数】!D$55*入力表2【係数】!J191/100</f>
        <v>0</v>
      </c>
      <c r="P191" s="50">
        <f t="shared" si="14"/>
        <v>5.7471264367816091E-3</v>
      </c>
      <c r="Q191" s="48"/>
      <c r="R191" s="47"/>
      <c r="S191" s="50"/>
      <c r="T191" s="54" t="s">
        <v>202</v>
      </c>
    </row>
    <row r="192" spans="2:20" x14ac:dyDescent="0.15">
      <c r="B192" s="385">
        <v>38</v>
      </c>
      <c r="C192" s="40" t="s">
        <v>555</v>
      </c>
      <c r="D192" s="41"/>
      <c r="E192" s="55">
        <f>IF(入力表2【予測】!$E52="","",入力表2【予測】!$E52)</f>
        <v>98</v>
      </c>
      <c r="F192" s="56">
        <f>IF(入力表2【予測】!$F52="","",入力表2【予測】!$F52)</f>
        <v>43</v>
      </c>
      <c r="G192" s="57">
        <f t="shared" si="10"/>
        <v>313.11404699905745</v>
      </c>
      <c r="H192" s="58">
        <f t="shared" si="11"/>
        <v>147.57868002882933</v>
      </c>
      <c r="I192" s="46">
        <f t="shared" si="12"/>
        <v>0.90841675936225441</v>
      </c>
      <c r="J192" s="47">
        <f t="shared" si="13"/>
        <v>1.3786470022443091</v>
      </c>
      <c r="K192" s="48"/>
      <c r="L192" s="46"/>
      <c r="M192" s="49"/>
      <c r="N192" s="48">
        <f>入力表1【係数】!D$54*入力表2【係数】!I192/100</f>
        <v>9.0841675936225441E-3</v>
      </c>
      <c r="O192" s="46">
        <f>入力表1【係数】!D$55*入力表2【係数】!J192/100</f>
        <v>0</v>
      </c>
      <c r="P192" s="50">
        <f t="shared" si="14"/>
        <v>9.0841675936225441E-3</v>
      </c>
      <c r="Q192" s="48"/>
      <c r="R192" s="47"/>
      <c r="S192" s="50"/>
      <c r="T192" s="54" t="s">
        <v>196</v>
      </c>
    </row>
    <row r="193" spans="2:20" x14ac:dyDescent="0.15">
      <c r="B193" s="385">
        <v>39</v>
      </c>
      <c r="C193" s="40" t="s">
        <v>424</v>
      </c>
      <c r="D193" s="41" t="s">
        <v>449</v>
      </c>
      <c r="E193" s="55">
        <f>IF(入力表2【予測】!$E53="","",入力表2【予測】!$E53)</f>
        <v>63</v>
      </c>
      <c r="F193" s="56">
        <f>IF(入力表2【予測】!$F53="","",入力表2【予測】!$F53)</f>
        <v>63</v>
      </c>
      <c r="G193" s="57">
        <f t="shared" si="10"/>
        <v>201.28760164225125</v>
      </c>
      <c r="H193" s="58">
        <f t="shared" si="11"/>
        <v>216.2199265538662</v>
      </c>
      <c r="I193" s="46">
        <f t="shared" si="12"/>
        <v>0.58398220244716359</v>
      </c>
      <c r="J193" s="47">
        <f t="shared" si="13"/>
        <v>2.0198781660788714</v>
      </c>
      <c r="K193" s="48"/>
      <c r="L193" s="46"/>
      <c r="M193" s="49"/>
      <c r="N193" s="48">
        <f>入力表1【係数】!D$54*入力表2【係数】!I193/100</f>
        <v>5.8398220244716362E-3</v>
      </c>
      <c r="O193" s="46">
        <f>入力表1【係数】!D$55*入力表2【係数】!J193/100</f>
        <v>0</v>
      </c>
      <c r="P193" s="50">
        <f t="shared" si="14"/>
        <v>5.8398220244716362E-3</v>
      </c>
      <c r="Q193" s="48"/>
      <c r="R193" s="47"/>
      <c r="S193" s="50"/>
      <c r="T193" s="54" t="s">
        <v>203</v>
      </c>
    </row>
    <row r="194" spans="2:20" x14ac:dyDescent="0.15">
      <c r="B194" s="385">
        <v>40</v>
      </c>
      <c r="C194" s="40" t="s">
        <v>425</v>
      </c>
      <c r="D194" s="41" t="s">
        <v>551</v>
      </c>
      <c r="E194" s="55">
        <f>IF(入力表2【予測】!$E54="","",入力表2【予測】!$E54)</f>
        <v>240</v>
      </c>
      <c r="F194" s="56">
        <f>IF(入力表2【予測】!$F54="","",入力表2【予測】!$F54)</f>
        <v>124</v>
      </c>
      <c r="G194" s="57">
        <f t="shared" si="10"/>
        <v>766.80991101809991</v>
      </c>
      <c r="H194" s="58">
        <f t="shared" si="11"/>
        <v>425.57572845522873</v>
      </c>
      <c r="I194" s="46">
        <f t="shared" si="12"/>
        <v>2.2246941045606228</v>
      </c>
      <c r="J194" s="47">
        <f t="shared" si="13"/>
        <v>3.9756332157742866</v>
      </c>
      <c r="K194" s="48"/>
      <c r="L194" s="46"/>
      <c r="M194" s="49"/>
      <c r="N194" s="48">
        <f>入力表1【係数】!D$54*入力表2【係数】!I194/100</f>
        <v>2.2246941045606226E-2</v>
      </c>
      <c r="O194" s="46">
        <f>入力表1【係数】!D$55*入力表2【係数】!J194/100</f>
        <v>0</v>
      </c>
      <c r="P194" s="50">
        <f t="shared" si="14"/>
        <v>2.2246941045606226E-2</v>
      </c>
      <c r="Q194" s="48"/>
      <c r="R194" s="47"/>
      <c r="S194" s="50"/>
      <c r="T194" s="54" t="s">
        <v>203</v>
      </c>
    </row>
    <row r="195" spans="2:20" x14ac:dyDescent="0.15">
      <c r="B195" s="385">
        <v>41</v>
      </c>
      <c r="C195" s="40" t="s">
        <v>426</v>
      </c>
      <c r="D195" s="41" t="s">
        <v>451</v>
      </c>
      <c r="E195" s="55">
        <f>IF(入力表2【予測】!$E55="","",入力表2【予測】!$E55)</f>
        <v>80</v>
      </c>
      <c r="F195" s="56">
        <f>IF(入力表2【予測】!$F55="","",入力表2【予測】!$F55)</f>
        <v>57</v>
      </c>
      <c r="G195" s="57">
        <f t="shared" si="10"/>
        <v>255.60330367269998</v>
      </c>
      <c r="H195" s="58">
        <f t="shared" si="11"/>
        <v>195.62755259635514</v>
      </c>
      <c r="I195" s="46">
        <f t="shared" si="12"/>
        <v>0.7415647015202077</v>
      </c>
      <c r="J195" s="47">
        <f t="shared" si="13"/>
        <v>1.827508816928503</v>
      </c>
      <c r="K195" s="48"/>
      <c r="L195" s="46"/>
      <c r="M195" s="49"/>
      <c r="N195" s="48">
        <f>入力表1【係数】!D$54*入力表2【係数】!I195/100</f>
        <v>7.4156470152020766E-3</v>
      </c>
      <c r="O195" s="46">
        <f>入力表1【係数】!D$55*入力表2【係数】!J195/100</f>
        <v>0</v>
      </c>
      <c r="P195" s="50">
        <f t="shared" si="14"/>
        <v>7.4156470152020766E-3</v>
      </c>
      <c r="Q195" s="48"/>
      <c r="R195" s="47"/>
      <c r="S195" s="50"/>
      <c r="T195" s="54" t="s">
        <v>203</v>
      </c>
    </row>
    <row r="196" spans="2:20" x14ac:dyDescent="0.15">
      <c r="B196" s="385">
        <v>42</v>
      </c>
      <c r="C196" s="40" t="s">
        <v>427</v>
      </c>
      <c r="D196" s="41"/>
      <c r="E196" s="55">
        <f>IF(入力表2【予測】!$E56="","",入力表2【予測】!$E56)</f>
        <v>27</v>
      </c>
      <c r="F196" s="56">
        <f>IF(入力表2【予測】!$F56="","",入力表2【予測】!$F56)</f>
        <v>15</v>
      </c>
      <c r="G196" s="57">
        <f t="shared" si="10"/>
        <v>86.266114989536234</v>
      </c>
      <c r="H196" s="58">
        <f t="shared" si="11"/>
        <v>51.480934893777672</v>
      </c>
      <c r="I196" s="46">
        <f t="shared" si="12"/>
        <v>0.25027808676307006</v>
      </c>
      <c r="J196" s="47">
        <f t="shared" si="13"/>
        <v>0.48092337287592174</v>
      </c>
      <c r="K196" s="48"/>
      <c r="L196" s="46"/>
      <c r="M196" s="49"/>
      <c r="N196" s="48">
        <f>入力表1【係数】!D$54*入力表2【係数】!I196/100</f>
        <v>2.5027808676307008E-3</v>
      </c>
      <c r="O196" s="46">
        <f>入力表1【係数】!D$55*入力表2【係数】!J196/100</f>
        <v>0</v>
      </c>
      <c r="P196" s="50">
        <f t="shared" si="14"/>
        <v>2.5027808676307008E-3</v>
      </c>
      <c r="Q196" s="48"/>
      <c r="R196" s="47"/>
      <c r="S196" s="50"/>
      <c r="T196" s="54" t="s">
        <v>184</v>
      </c>
    </row>
    <row r="197" spans="2:20" x14ac:dyDescent="0.15">
      <c r="B197" s="385">
        <v>43</v>
      </c>
      <c r="C197" s="40" t="s">
        <v>547</v>
      </c>
      <c r="D197" s="41"/>
      <c r="E197" s="55">
        <f>IF(入力表2【予測】!$E57="","",入力表2【予測】!$E57)</f>
        <v>0</v>
      </c>
      <c r="F197" s="56">
        <f>IF(入力表2【予測】!$F57="","",入力表2【予測】!$F57)</f>
        <v>1</v>
      </c>
      <c r="G197" s="57">
        <f t="shared" si="10"/>
        <v>0</v>
      </c>
      <c r="H197" s="58">
        <f t="shared" si="11"/>
        <v>3.4320623262518444</v>
      </c>
      <c r="I197" s="46">
        <f t="shared" si="12"/>
        <v>0</v>
      </c>
      <c r="J197" s="47">
        <f t="shared" si="13"/>
        <v>3.2061558191728116E-2</v>
      </c>
      <c r="K197" s="48"/>
      <c r="L197" s="46"/>
      <c r="M197" s="49"/>
      <c r="N197" s="48">
        <f>入力表1【係数】!D$54*入力表2【係数】!I197/100</f>
        <v>0</v>
      </c>
      <c r="O197" s="46">
        <f>入力表1【係数】!D$55*入力表2【係数】!J197/100</f>
        <v>0</v>
      </c>
      <c r="P197" s="50">
        <f t="shared" si="14"/>
        <v>0</v>
      </c>
      <c r="Q197" s="48"/>
      <c r="R197" s="47"/>
      <c r="S197" s="50"/>
      <c r="T197" s="54" t="s">
        <v>203</v>
      </c>
    </row>
    <row r="198" spans="2:20" x14ac:dyDescent="0.15">
      <c r="B198" s="385">
        <v>44</v>
      </c>
      <c r="C198" s="40" t="s">
        <v>429</v>
      </c>
      <c r="D198" s="41"/>
      <c r="E198" s="55">
        <f>IF(入力表2【予測】!$E58="","",入力表2【予測】!$E58)</f>
        <v>12</v>
      </c>
      <c r="F198" s="56">
        <f>IF(入力表2【予測】!$F58="","",入力表2【予測】!$F58)</f>
        <v>8</v>
      </c>
      <c r="G198" s="57">
        <f t="shared" si="10"/>
        <v>38.340495550904997</v>
      </c>
      <c r="H198" s="58">
        <f t="shared" si="11"/>
        <v>27.456498610014755</v>
      </c>
      <c r="I198" s="46">
        <f t="shared" si="12"/>
        <v>0.11123470522803114</v>
      </c>
      <c r="J198" s="47">
        <f t="shared" si="13"/>
        <v>0.25649246553382493</v>
      </c>
      <c r="K198" s="48"/>
      <c r="L198" s="46"/>
      <c r="M198" s="49"/>
      <c r="N198" s="48">
        <f>入力表1【係数】!D$54*入力表2【係数】!I198/100</f>
        <v>1.1123470522803114E-3</v>
      </c>
      <c r="O198" s="46">
        <f>入力表1【係数】!D$55*入力表2【係数】!J198/100</f>
        <v>0</v>
      </c>
      <c r="P198" s="50">
        <f t="shared" si="14"/>
        <v>1.1123470522803114E-3</v>
      </c>
      <c r="Q198" s="48"/>
      <c r="R198" s="47"/>
      <c r="S198" s="50"/>
      <c r="T198" s="54" t="s">
        <v>952</v>
      </c>
    </row>
    <row r="199" spans="2:20" x14ac:dyDescent="0.15">
      <c r="B199" s="385">
        <v>45</v>
      </c>
      <c r="C199" s="40" t="s">
        <v>546</v>
      </c>
      <c r="D199" s="41"/>
      <c r="E199" s="55">
        <f>IF(入力表2【予測】!$E59="","",入力表2【予測】!$E59)</f>
        <v>8</v>
      </c>
      <c r="F199" s="56">
        <f>IF(入力表2【予測】!$F59="","",入力表2【予測】!$F59)</f>
        <v>7</v>
      </c>
      <c r="G199" s="57">
        <f t="shared" si="10"/>
        <v>25.560330367269998</v>
      </c>
      <c r="H199" s="58">
        <f t="shared" si="11"/>
        <v>24.024436283762913</v>
      </c>
      <c r="I199" s="46">
        <f t="shared" si="12"/>
        <v>7.4156470152020759E-2</v>
      </c>
      <c r="J199" s="47">
        <f t="shared" si="13"/>
        <v>0.22443090734209684</v>
      </c>
      <c r="K199" s="48"/>
      <c r="L199" s="46"/>
      <c r="M199" s="49"/>
      <c r="N199" s="48">
        <f>入力表1【係数】!D$54*入力表2【係数】!I199/100</f>
        <v>7.415647015202076E-4</v>
      </c>
      <c r="O199" s="46">
        <f>入力表1【係数】!D$55*入力表2【係数】!J199/100</f>
        <v>0</v>
      </c>
      <c r="P199" s="50">
        <f t="shared" si="14"/>
        <v>7.415647015202076E-4</v>
      </c>
      <c r="Q199" s="48"/>
      <c r="R199" s="47"/>
      <c r="S199" s="50"/>
      <c r="T199" s="54" t="s">
        <v>141</v>
      </c>
    </row>
    <row r="200" spans="2:20" x14ac:dyDescent="0.15">
      <c r="B200" s="385">
        <v>46</v>
      </c>
      <c r="C200" s="40" t="s">
        <v>431</v>
      </c>
      <c r="D200" s="41" t="s">
        <v>453</v>
      </c>
      <c r="E200" s="55">
        <f>IF(入力表2【予測】!$E60="","",入力表2【予測】!$E60)</f>
        <v>16</v>
      </c>
      <c r="F200" s="56">
        <f>IF(入力表2【予測】!$F60="","",入力表2【予測】!$F60)</f>
        <v>10</v>
      </c>
      <c r="G200" s="57">
        <f t="shared" si="10"/>
        <v>51.120660734539996</v>
      </c>
      <c r="H200" s="58">
        <f t="shared" si="11"/>
        <v>34.320623262518446</v>
      </c>
      <c r="I200" s="46">
        <f t="shared" si="12"/>
        <v>0.14831294030404152</v>
      </c>
      <c r="J200" s="47">
        <f t="shared" si="13"/>
        <v>0.32061558191728118</v>
      </c>
      <c r="K200" s="48"/>
      <c r="L200" s="46"/>
      <c r="M200" s="49"/>
      <c r="N200" s="48">
        <f>入力表1【係数】!D$54*入力表2【係数】!I200/100</f>
        <v>1.4831294030404152E-3</v>
      </c>
      <c r="O200" s="46">
        <f>入力表1【係数】!D$55*入力表2【係数】!J200/100</f>
        <v>0</v>
      </c>
      <c r="P200" s="50">
        <f t="shared" si="14"/>
        <v>1.4831294030404152E-3</v>
      </c>
      <c r="Q200" s="48"/>
      <c r="R200" s="47"/>
      <c r="S200" s="50"/>
      <c r="T200" s="54" t="s">
        <v>203</v>
      </c>
    </row>
    <row r="201" spans="2:20" x14ac:dyDescent="0.15">
      <c r="B201" s="385">
        <v>47</v>
      </c>
      <c r="C201" s="40" t="s">
        <v>432</v>
      </c>
      <c r="D201" s="41" t="s">
        <v>452</v>
      </c>
      <c r="E201" s="55">
        <f>IF(入力表2【予測】!$E61="","",入力表2【予測】!$E61)</f>
        <v>36</v>
      </c>
      <c r="F201" s="56">
        <f>IF(入力表2【予測】!$F61="","",入力表2【予測】!$F61)</f>
        <v>4</v>
      </c>
      <c r="G201" s="57">
        <f t="shared" si="10"/>
        <v>115.02148665271498</v>
      </c>
      <c r="H201" s="58">
        <f t="shared" si="11"/>
        <v>13.728249305007378</v>
      </c>
      <c r="I201" s="46">
        <f t="shared" si="12"/>
        <v>0.33370411568409347</v>
      </c>
      <c r="J201" s="47">
        <f t="shared" si="13"/>
        <v>0.12824623276691247</v>
      </c>
      <c r="K201" s="48"/>
      <c r="L201" s="46"/>
      <c r="M201" s="49"/>
      <c r="N201" s="48">
        <f>入力表1【係数】!D$54*入力表2【係数】!I201/100</f>
        <v>3.3370411568409346E-3</v>
      </c>
      <c r="O201" s="46">
        <f>入力表1【係数】!D$55*入力表2【係数】!J201/100</f>
        <v>0</v>
      </c>
      <c r="P201" s="50">
        <f t="shared" si="14"/>
        <v>3.3370411568409346E-3</v>
      </c>
      <c r="Q201" s="48"/>
      <c r="R201" s="47"/>
      <c r="S201" s="50"/>
      <c r="T201" s="54" t="s">
        <v>204</v>
      </c>
    </row>
    <row r="202" spans="2:20" x14ac:dyDescent="0.15">
      <c r="B202" s="385">
        <v>48</v>
      </c>
      <c r="C202" s="40" t="s">
        <v>541</v>
      </c>
      <c r="D202" s="41" t="s">
        <v>823</v>
      </c>
      <c r="E202" s="55">
        <f>IF(入力表2【予測】!$E62="","",入力表2【予測】!$E62)</f>
        <v>17</v>
      </c>
      <c r="F202" s="56">
        <f>IF(入力表2【予測】!$F62="","",入力表2【予測】!$F62)</f>
        <v>7</v>
      </c>
      <c r="G202" s="57">
        <f t="shared" si="10"/>
        <v>54.315702030448747</v>
      </c>
      <c r="H202" s="58">
        <f t="shared" si="11"/>
        <v>24.024436283762913</v>
      </c>
      <c r="I202" s="46">
        <f t="shared" si="12"/>
        <v>0.15758249907304411</v>
      </c>
      <c r="J202" s="47">
        <f t="shared" si="13"/>
        <v>0.22443090734209684</v>
      </c>
      <c r="K202" s="48"/>
      <c r="L202" s="46"/>
      <c r="M202" s="49"/>
      <c r="N202" s="48">
        <f>入力表1【係数】!D$54*入力表2【係数】!I202/100</f>
        <v>1.5758249907304412E-3</v>
      </c>
      <c r="O202" s="46">
        <f>入力表1【係数】!D$55*入力表2【係数】!J202/100</f>
        <v>0</v>
      </c>
      <c r="P202" s="50">
        <f t="shared" si="14"/>
        <v>1.5758249907304412E-3</v>
      </c>
      <c r="Q202" s="48"/>
      <c r="R202" s="47"/>
      <c r="S202" s="50"/>
      <c r="T202" s="54" t="s">
        <v>199</v>
      </c>
    </row>
    <row r="203" spans="2:20" x14ac:dyDescent="0.15">
      <c r="B203" s="385">
        <v>49</v>
      </c>
      <c r="C203" s="40" t="s">
        <v>434</v>
      </c>
      <c r="D203" s="41"/>
      <c r="E203" s="55">
        <f>IF(入力表2【予測】!$E63="","",入力表2【予測】!$E63)</f>
        <v>22</v>
      </c>
      <c r="F203" s="56">
        <f>IF(入力表2【予測】!$F63="","",入力表2【予測】!$F63)</f>
        <v>8</v>
      </c>
      <c r="G203" s="57">
        <f t="shared" si="10"/>
        <v>70.290908509992491</v>
      </c>
      <c r="H203" s="58">
        <f t="shared" si="11"/>
        <v>27.456498610014755</v>
      </c>
      <c r="I203" s="46">
        <f t="shared" si="12"/>
        <v>0.20393029291805709</v>
      </c>
      <c r="J203" s="47">
        <f t="shared" si="13"/>
        <v>0.25649246553382493</v>
      </c>
      <c r="K203" s="48"/>
      <c r="L203" s="46"/>
      <c r="M203" s="49"/>
      <c r="N203" s="48">
        <f>入力表1【係数】!D$54*入力表2【係数】!I203/100</f>
        <v>2.0393029291805708E-3</v>
      </c>
      <c r="O203" s="46">
        <f>入力表1【係数】!D$55*入力表2【係数】!J203/100</f>
        <v>0</v>
      </c>
      <c r="P203" s="50">
        <f t="shared" si="14"/>
        <v>2.0393029291805708E-3</v>
      </c>
      <c r="Q203" s="48"/>
      <c r="R203" s="47"/>
      <c r="S203" s="50"/>
      <c r="T203" s="54" t="s">
        <v>198</v>
      </c>
    </row>
    <row r="204" spans="2:20" x14ac:dyDescent="0.15">
      <c r="B204" s="385">
        <v>50</v>
      </c>
      <c r="C204" s="40" t="s">
        <v>435</v>
      </c>
      <c r="D204" s="41"/>
      <c r="E204" s="55">
        <f>IF(入力表2【予測】!$E64="","",入力表2【予測】!$E64)</f>
        <v>13</v>
      </c>
      <c r="F204" s="56">
        <f>IF(入力表2【予測】!$F64="","",入力表2【予測】!$F64)</f>
        <v>5</v>
      </c>
      <c r="G204" s="57">
        <f t="shared" si="10"/>
        <v>41.535536846813741</v>
      </c>
      <c r="H204" s="58">
        <f t="shared" si="11"/>
        <v>17.160311631259223</v>
      </c>
      <c r="I204" s="46">
        <f t="shared" si="12"/>
        <v>0.12050426399703375</v>
      </c>
      <c r="J204" s="47">
        <f t="shared" si="13"/>
        <v>0.16030779095864059</v>
      </c>
      <c r="K204" s="48"/>
      <c r="L204" s="46"/>
      <c r="M204" s="49"/>
      <c r="N204" s="48">
        <f>入力表1【係数】!D$54*入力表2【係数】!I204/100</f>
        <v>1.2050426399703375E-3</v>
      </c>
      <c r="O204" s="46">
        <f>入力表1【係数】!D$55*入力表2【係数】!J204/100</f>
        <v>0</v>
      </c>
      <c r="P204" s="50">
        <f t="shared" si="14"/>
        <v>1.2050426399703375E-3</v>
      </c>
      <c r="Q204" s="48"/>
      <c r="R204" s="47"/>
      <c r="S204" s="50"/>
      <c r="T204" s="54" t="s">
        <v>204</v>
      </c>
    </row>
    <row r="205" spans="2:20" x14ac:dyDescent="0.15">
      <c r="B205" s="385">
        <v>51</v>
      </c>
      <c r="C205" s="83" t="s">
        <v>470</v>
      </c>
      <c r="D205" s="41"/>
      <c r="E205" s="55">
        <f>IF(入力表2【予測】!$E65="","",入力表2【予測】!$E65)</f>
        <v>1.2220672555400589</v>
      </c>
      <c r="F205" s="56">
        <f>IF(入力表2【予測】!$F65="","",入力表2【予測】!$F65)</f>
        <v>0</v>
      </c>
      <c r="G205" s="57">
        <f t="shared" si="10"/>
        <v>3.9045553478283592</v>
      </c>
      <c r="H205" s="58">
        <f t="shared" si="11"/>
        <v>0</v>
      </c>
      <c r="I205" s="46">
        <f t="shared" si="12"/>
        <v>1.132802424490229E-2</v>
      </c>
      <c r="J205" s="47">
        <f t="shared" si="13"/>
        <v>0</v>
      </c>
      <c r="K205" s="48"/>
      <c r="L205" s="46"/>
      <c r="M205" s="49"/>
      <c r="N205" s="48">
        <f>入力表1【係数】!D$54*入力表2【係数】!I205/100</f>
        <v>1.1328024244902291E-4</v>
      </c>
      <c r="O205" s="46">
        <f>入力表1【係数】!D$55*入力表2【係数】!J205/100</f>
        <v>0</v>
      </c>
      <c r="P205" s="50">
        <f t="shared" si="14"/>
        <v>1.1328024244902291E-4</v>
      </c>
      <c r="Q205" s="48"/>
      <c r="R205" s="47"/>
      <c r="S205" s="50"/>
      <c r="T205" s="54" t="s">
        <v>191</v>
      </c>
    </row>
    <row r="206" spans="2:20" x14ac:dyDescent="0.15">
      <c r="B206" s="385">
        <v>52</v>
      </c>
      <c r="C206" s="83" t="s">
        <v>536</v>
      </c>
      <c r="D206" s="41"/>
      <c r="E206" s="55">
        <f>IF(入力表2【予測】!$E66="","",入力表2【予測】!$E66)</f>
        <v>0.77793274445994109</v>
      </c>
      <c r="F206" s="56">
        <f>IF(入力表2【予測】!$F66="","",入力表2【予測】!$F66)</f>
        <v>0</v>
      </c>
      <c r="G206" s="57">
        <f t="shared" si="10"/>
        <v>2.4855272439891407</v>
      </c>
      <c r="H206" s="58">
        <f t="shared" si="11"/>
        <v>0</v>
      </c>
      <c r="I206" s="46">
        <f t="shared" si="12"/>
        <v>7.2110932931029022E-3</v>
      </c>
      <c r="J206" s="47">
        <f t="shared" si="13"/>
        <v>0</v>
      </c>
      <c r="K206" s="48"/>
      <c r="L206" s="46"/>
      <c r="M206" s="49"/>
      <c r="N206" s="48">
        <f>入力表1【係数】!D$54*入力表2【係数】!I206/100</f>
        <v>7.2110932931029019E-5</v>
      </c>
      <c r="O206" s="46">
        <f>入力表1【係数】!D$55*入力表2【係数】!J206/100</f>
        <v>0</v>
      </c>
      <c r="P206" s="50">
        <f t="shared" si="14"/>
        <v>7.2110932931029019E-5</v>
      </c>
      <c r="Q206" s="48"/>
      <c r="R206" s="47"/>
      <c r="S206" s="50"/>
      <c r="T206" s="54" t="s">
        <v>192</v>
      </c>
    </row>
    <row r="207" spans="2:20" x14ac:dyDescent="0.15">
      <c r="B207" s="385">
        <v>53</v>
      </c>
      <c r="C207" s="40" t="s">
        <v>535</v>
      </c>
      <c r="D207" s="41"/>
      <c r="E207" s="55">
        <f>IF(入力表2【予測】!$E67="","",入力表2【予測】!$E67)</f>
        <v>41</v>
      </c>
      <c r="F207" s="56">
        <f>IF(入力表2【予測】!$F67="","",入力表2【予測】!$F67)</f>
        <v>4</v>
      </c>
      <c r="G207" s="57">
        <f t="shared" si="10"/>
        <v>130.99669313225874</v>
      </c>
      <c r="H207" s="58">
        <f t="shared" si="11"/>
        <v>13.728249305007378</v>
      </c>
      <c r="I207" s="46">
        <f t="shared" si="12"/>
        <v>0.38005190952910639</v>
      </c>
      <c r="J207" s="47">
        <f t="shared" si="13"/>
        <v>0.12824623276691247</v>
      </c>
      <c r="K207" s="48"/>
      <c r="L207" s="46"/>
      <c r="M207" s="49"/>
      <c r="N207" s="48">
        <f>入力表1【係数】!D$54*入力表2【係数】!I207/100</f>
        <v>3.8005190952910637E-3</v>
      </c>
      <c r="O207" s="46">
        <f>入力表1【係数】!D$55*入力表2【係数】!J207/100</f>
        <v>0</v>
      </c>
      <c r="P207" s="50">
        <f t="shared" si="14"/>
        <v>3.8005190952910637E-3</v>
      </c>
      <c r="Q207" s="48"/>
      <c r="R207" s="47"/>
      <c r="S207" s="50"/>
      <c r="T207" s="54" t="s">
        <v>185</v>
      </c>
    </row>
    <row r="208" spans="2:20" ht="19.5" thickBot="1" x14ac:dyDescent="0.2">
      <c r="B208" s="378">
        <v>54</v>
      </c>
      <c r="C208" s="86" t="s">
        <v>534</v>
      </c>
      <c r="D208" s="87"/>
      <c r="E208" s="88">
        <f>IF(入力表2【予測】!$E68="","",入力表2【予測】!$E68)</f>
        <v>18</v>
      </c>
      <c r="F208" s="89">
        <f>IF(入力表2【予測】!$F68="","",入力表2【予測】!$F68)</f>
        <v>7</v>
      </c>
      <c r="G208" s="57">
        <f t="shared" si="10"/>
        <v>57.510743326357492</v>
      </c>
      <c r="H208" s="58">
        <f t="shared" si="11"/>
        <v>24.024436283762913</v>
      </c>
      <c r="I208" s="46">
        <f t="shared" si="12"/>
        <v>0.16685205784204674</v>
      </c>
      <c r="J208" s="47">
        <f t="shared" si="13"/>
        <v>0.22443090734209684</v>
      </c>
      <c r="K208" s="90"/>
      <c r="L208" s="91"/>
      <c r="M208" s="92"/>
      <c r="N208" s="90">
        <f>入力表1【係数】!D$54*入力表2【係数】!I208/100</f>
        <v>1.6685205784204673E-3</v>
      </c>
      <c r="O208" s="91">
        <f>入力表1【係数】!D$55*入力表2【係数】!J208/100</f>
        <v>0</v>
      </c>
      <c r="P208" s="93">
        <f t="shared" si="14"/>
        <v>1.6685205784204673E-3</v>
      </c>
      <c r="Q208" s="90"/>
      <c r="R208" s="94"/>
      <c r="S208" s="93"/>
      <c r="T208" s="95" t="s">
        <v>204</v>
      </c>
    </row>
    <row r="209" spans="2:20" ht="19.5" thickTop="1" x14ac:dyDescent="0.15">
      <c r="B209" s="375"/>
      <c r="C209" s="432" t="s">
        <v>824</v>
      </c>
      <c r="D209" s="432"/>
      <c r="E209" s="96">
        <f>SUM(E155:E208)</f>
        <v>10788</v>
      </c>
      <c r="F209" s="96">
        <f>SUM(F155:F208)</f>
        <v>3119</v>
      </c>
      <c r="G209" s="25">
        <f t="shared" si="10"/>
        <v>34468.105500263591</v>
      </c>
      <c r="H209" s="97">
        <f t="shared" si="11"/>
        <v>10704.602395579504</v>
      </c>
      <c r="I209" s="98">
        <f t="shared" si="12"/>
        <v>100</v>
      </c>
      <c r="J209" s="99">
        <f t="shared" si="13"/>
        <v>100</v>
      </c>
      <c r="K209" s="90"/>
      <c r="L209" s="91"/>
      <c r="M209" s="92"/>
      <c r="N209" s="90">
        <f>入力表1【係数】!D$54*入力表2【係数】!I209/100</f>
        <v>1</v>
      </c>
      <c r="O209" s="91">
        <f>入力表1【係数】!D$55*入力表2【係数】!J209/100</f>
        <v>0</v>
      </c>
      <c r="P209" s="93">
        <f t="shared" si="14"/>
        <v>1</v>
      </c>
      <c r="Q209" s="90"/>
      <c r="R209" s="94"/>
      <c r="S209" s="93"/>
    </row>
    <row r="210" spans="2:20" x14ac:dyDescent="0.15">
      <c r="B210" s="386" t="s">
        <v>477</v>
      </c>
      <c r="C210" s="101" t="s">
        <v>397</v>
      </c>
      <c r="D210" s="102"/>
      <c r="E210" s="103">
        <f>SUM(E155:E163)</f>
        <v>2776</v>
      </c>
      <c r="F210" s="103">
        <f>SUM(F155:F163)</f>
        <v>1288</v>
      </c>
      <c r="G210" s="104">
        <f t="shared" si="10"/>
        <v>8869.4346374426896</v>
      </c>
      <c r="H210" s="58">
        <f t="shared" si="11"/>
        <v>4420.496276212376</v>
      </c>
      <c r="I210" s="46">
        <f t="shared" si="12"/>
        <v>25.732295142751205</v>
      </c>
      <c r="J210" s="47">
        <f t="shared" si="13"/>
        <v>41.295286950945815</v>
      </c>
      <c r="K210" s="48"/>
      <c r="L210" s="46"/>
      <c r="M210" s="49"/>
      <c r="N210" s="48">
        <f>入力表1【係数】!D$54*入力表2【係数】!I210/100</f>
        <v>0.25732295142751205</v>
      </c>
      <c r="O210" s="46">
        <f>入力表1【係数】!D$55*入力表2【係数】!J210/100</f>
        <v>0</v>
      </c>
      <c r="P210" s="50">
        <f t="shared" si="14"/>
        <v>0.25732295142751205</v>
      </c>
      <c r="Q210" s="48"/>
      <c r="R210" s="47"/>
      <c r="S210" s="50"/>
    </row>
    <row r="211" spans="2:20" x14ac:dyDescent="0.15">
      <c r="B211" s="386">
        <v>10</v>
      </c>
      <c r="C211" s="105" t="s">
        <v>532</v>
      </c>
      <c r="D211" s="54"/>
      <c r="E211" s="104">
        <f>E164</f>
        <v>3506</v>
      </c>
      <c r="F211" s="104">
        <f>F164</f>
        <v>0</v>
      </c>
      <c r="G211" s="104">
        <f t="shared" si="10"/>
        <v>11201.814783456077</v>
      </c>
      <c r="H211" s="58">
        <f t="shared" si="11"/>
        <v>0</v>
      </c>
      <c r="I211" s="46">
        <f t="shared" si="12"/>
        <v>32.499073044123101</v>
      </c>
      <c r="J211" s="47">
        <f t="shared" si="13"/>
        <v>0</v>
      </c>
      <c r="K211" s="48"/>
      <c r="L211" s="46"/>
      <c r="M211" s="49"/>
      <c r="N211" s="48">
        <f>入力表1【係数】!D$54*入力表2【係数】!I211/100</f>
        <v>0.324990730441231</v>
      </c>
      <c r="O211" s="46">
        <f>入力表1【係数】!D$55*入力表2【係数】!J211/100</f>
        <v>0</v>
      </c>
      <c r="P211" s="50">
        <f t="shared" si="14"/>
        <v>0.324990730441231</v>
      </c>
      <c r="Q211" s="48"/>
      <c r="R211" s="47"/>
      <c r="S211" s="50"/>
    </row>
    <row r="212" spans="2:20" x14ac:dyDescent="0.15">
      <c r="B212" s="386">
        <v>11</v>
      </c>
      <c r="C212" s="105" t="s">
        <v>411</v>
      </c>
      <c r="D212" s="54"/>
      <c r="E212" s="104">
        <f>E165</f>
        <v>1888</v>
      </c>
      <c r="F212" s="104">
        <f>F165</f>
        <v>565</v>
      </c>
      <c r="G212" s="104">
        <f t="shared" si="10"/>
        <v>6032.2379666757197</v>
      </c>
      <c r="H212" s="58">
        <f t="shared" si="11"/>
        <v>1939.1152143322922</v>
      </c>
      <c r="I212" s="46">
        <f t="shared" si="12"/>
        <v>17.500926955876899</v>
      </c>
      <c r="J212" s="47">
        <f t="shared" si="13"/>
        <v>18.114780378326387</v>
      </c>
      <c r="K212" s="48"/>
      <c r="L212" s="46"/>
      <c r="M212" s="49"/>
      <c r="N212" s="48">
        <f>入力表1【係数】!D$54*入力表2【係数】!I212/100</f>
        <v>0.175009269558769</v>
      </c>
      <c r="O212" s="46">
        <f>入力表1【係数】!D$55*入力表2【係数】!J212/100</f>
        <v>0</v>
      </c>
      <c r="P212" s="50">
        <f t="shared" si="14"/>
        <v>0.175009269558769</v>
      </c>
      <c r="Q212" s="48"/>
      <c r="R212" s="47"/>
      <c r="S212" s="50"/>
    </row>
    <row r="213" spans="2:20" x14ac:dyDescent="0.15">
      <c r="B213" s="386" t="s">
        <v>531</v>
      </c>
      <c r="C213" s="105" t="s">
        <v>475</v>
      </c>
      <c r="D213" s="54"/>
      <c r="E213" s="104">
        <f>SUM(E166:E190)</f>
        <v>1863</v>
      </c>
      <c r="F213" s="104">
        <f>SUM(F166:F190)</f>
        <v>851</v>
      </c>
      <c r="G213" s="104">
        <f t="shared" si="10"/>
        <v>5952.3619342780003</v>
      </c>
      <c r="H213" s="58">
        <f t="shared" si="11"/>
        <v>2920.6850396403197</v>
      </c>
      <c r="I213" s="46">
        <f t="shared" si="12"/>
        <v>17.269187986651836</v>
      </c>
      <c r="J213" s="47">
        <f t="shared" si="13"/>
        <v>27.284386021160628</v>
      </c>
      <c r="K213" s="48"/>
      <c r="L213" s="46"/>
      <c r="M213" s="49"/>
      <c r="N213" s="48">
        <f>入力表1【係数】!D$54*入力表2【係数】!I213/100</f>
        <v>0.17269187986651835</v>
      </c>
      <c r="O213" s="46">
        <f>入力表1【係数】!D$55*入力表2【係数】!J213/100</f>
        <v>0</v>
      </c>
      <c r="P213" s="50">
        <f t="shared" si="14"/>
        <v>0.17269187986651835</v>
      </c>
      <c r="Q213" s="48"/>
      <c r="R213" s="47"/>
      <c r="S213" s="50"/>
    </row>
    <row r="214" spans="2:20" ht="19.5" thickBot="1" x14ac:dyDescent="0.2">
      <c r="B214" s="376" t="s">
        <v>479</v>
      </c>
      <c r="C214" s="107" t="s">
        <v>476</v>
      </c>
      <c r="D214" s="95"/>
      <c r="E214" s="96">
        <f>SUM(E191:E208)</f>
        <v>755</v>
      </c>
      <c r="F214" s="96">
        <f>SUM(F191:F208)</f>
        <v>415</v>
      </c>
      <c r="G214" s="96">
        <f t="shared" si="10"/>
        <v>2412.2561784111058</v>
      </c>
      <c r="H214" s="108">
        <f t="shared" si="11"/>
        <v>1424.3058653945156</v>
      </c>
      <c r="I214" s="91">
        <f t="shared" si="12"/>
        <v>6.9985168705969603</v>
      </c>
      <c r="J214" s="94">
        <f t="shared" si="13"/>
        <v>13.305546649567168</v>
      </c>
      <c r="K214" s="109"/>
      <c r="L214" s="110"/>
      <c r="M214" s="111"/>
      <c r="N214" s="109">
        <f>入力表1【係数】!D$54*入力表2【係数】!I214/100</f>
        <v>6.9985168705969603E-2</v>
      </c>
      <c r="O214" s="110">
        <f>入力表1【係数】!D$55*入力表2【係数】!J214/100</f>
        <v>0</v>
      </c>
      <c r="P214" s="112">
        <f t="shared" si="14"/>
        <v>6.9985168705969603E-2</v>
      </c>
      <c r="Q214" s="109"/>
      <c r="R214" s="113"/>
      <c r="S214" s="112"/>
    </row>
    <row r="215" spans="2:20" ht="19.5" thickTop="1" x14ac:dyDescent="0.15">
      <c r="B215" s="431" t="s">
        <v>474</v>
      </c>
      <c r="C215" s="432"/>
      <c r="D215" s="433"/>
      <c r="E215" s="114">
        <v>312985</v>
      </c>
      <c r="F215" s="115">
        <v>291370</v>
      </c>
    </row>
    <row r="217" spans="2:20" x14ac:dyDescent="0.15">
      <c r="B217" s="2" t="s">
        <v>953</v>
      </c>
    </row>
    <row r="221" spans="2:20" ht="20.25" thickBot="1" x14ac:dyDescent="0.2">
      <c r="L221" s="28" t="s">
        <v>493</v>
      </c>
      <c r="N221" s="608" t="s">
        <v>918</v>
      </c>
      <c r="O221" s="608"/>
      <c r="P221" s="608"/>
      <c r="R221" s="28" t="s">
        <v>495</v>
      </c>
    </row>
    <row r="222" spans="2:20" ht="19.5" thickTop="1" x14ac:dyDescent="0.15">
      <c r="B222" s="440" t="s">
        <v>33</v>
      </c>
      <c r="C222" s="440" t="s">
        <v>401</v>
      </c>
      <c r="D222" s="431" t="s">
        <v>438</v>
      </c>
      <c r="E222" s="451" t="s">
        <v>946</v>
      </c>
      <c r="F222" s="452"/>
      <c r="G222" s="443" t="s">
        <v>948</v>
      </c>
      <c r="H222" s="455"/>
      <c r="I222" s="442" t="s">
        <v>946</v>
      </c>
      <c r="J222" s="443"/>
      <c r="K222" s="446" t="s">
        <v>492</v>
      </c>
      <c r="L222" s="447"/>
      <c r="M222" s="448"/>
      <c r="N222" s="446" t="s">
        <v>492</v>
      </c>
      <c r="O222" s="447"/>
      <c r="P222" s="448"/>
      <c r="Q222" s="446" t="s">
        <v>492</v>
      </c>
      <c r="R222" s="447"/>
      <c r="S222" s="448"/>
      <c r="T222" s="455" t="s">
        <v>487</v>
      </c>
    </row>
    <row r="223" spans="2:20" x14ac:dyDescent="0.15">
      <c r="B223" s="440"/>
      <c r="C223" s="440"/>
      <c r="D223" s="431"/>
      <c r="E223" s="453" t="s">
        <v>945</v>
      </c>
      <c r="F223" s="454"/>
      <c r="G223" s="445" t="s">
        <v>947</v>
      </c>
      <c r="H223" s="456"/>
      <c r="I223" s="444" t="s">
        <v>949</v>
      </c>
      <c r="J223" s="445"/>
      <c r="K223" s="449" t="str">
        <f>入力表1【係数】!$E$52</f>
        <v>（単位：円)</v>
      </c>
      <c r="L223" s="445"/>
      <c r="M223" s="450"/>
      <c r="N223" s="449" t="str">
        <f>入力表1【係数】!$E$52</f>
        <v>（単位：円)</v>
      </c>
      <c r="O223" s="445"/>
      <c r="P223" s="450"/>
      <c r="Q223" s="449" t="str">
        <f>入力表1【係数】!$E$52</f>
        <v>（単位：円)</v>
      </c>
      <c r="R223" s="445"/>
      <c r="S223" s="450"/>
      <c r="T223" s="457"/>
    </row>
    <row r="224" spans="2:20" x14ac:dyDescent="0.15">
      <c r="B224" s="440"/>
      <c r="C224" s="440"/>
      <c r="D224" s="431"/>
      <c r="E224" s="30" t="s">
        <v>481</v>
      </c>
      <c r="F224" s="31" t="s">
        <v>482</v>
      </c>
      <c r="G224" s="370" t="s">
        <v>481</v>
      </c>
      <c r="H224" s="373" t="s">
        <v>482</v>
      </c>
      <c r="I224" s="373" t="s">
        <v>481</v>
      </c>
      <c r="J224" s="369" t="s">
        <v>482</v>
      </c>
      <c r="K224" s="33" t="s">
        <v>481</v>
      </c>
      <c r="L224" s="373" t="s">
        <v>482</v>
      </c>
      <c r="M224" s="34" t="s">
        <v>480</v>
      </c>
      <c r="N224" s="33" t="s">
        <v>481</v>
      </c>
      <c r="O224" s="373" t="s">
        <v>482</v>
      </c>
      <c r="P224" s="35" t="s">
        <v>480</v>
      </c>
      <c r="Q224" s="36" t="s">
        <v>481</v>
      </c>
      <c r="R224" s="377" t="s">
        <v>482</v>
      </c>
      <c r="S224" s="38" t="s">
        <v>480</v>
      </c>
      <c r="T224" s="456"/>
    </row>
    <row r="225" spans="2:20" x14ac:dyDescent="0.15">
      <c r="B225" s="385">
        <v>1</v>
      </c>
      <c r="C225" s="40" t="s">
        <v>402</v>
      </c>
      <c r="D225" s="41"/>
      <c r="E225" s="42">
        <f>IF(入力表2【予測】!$E15="","",入力表2【予測】!$E15)</f>
        <v>251</v>
      </c>
      <c r="F225" s="43">
        <f>IF(入力表2【予測】!$F15="","",入力表2【予測】!$F15)</f>
        <v>33</v>
      </c>
      <c r="G225" s="44">
        <f t="shared" ref="G225:G284" si="15">E225/E$75*1000000</f>
        <v>801.95536527309616</v>
      </c>
      <c r="H225" s="45">
        <f t="shared" ref="H225:H284" si="16">F225/F$75*1000000</f>
        <v>113.25805676631089</v>
      </c>
      <c r="I225" s="46">
        <f t="shared" ref="I225:I284" si="17">E225/E$69*100</f>
        <v>2.3266592510196515</v>
      </c>
      <c r="J225" s="47">
        <f t="shared" ref="J225:J284" si="18">F225/F$69*100</f>
        <v>1.058031420327028</v>
      </c>
      <c r="K225" s="48"/>
      <c r="L225" s="46"/>
      <c r="M225" s="49"/>
      <c r="N225" s="48">
        <f>入力表1【係数】!D$71*入力表2【係数】!I225/100</f>
        <v>0</v>
      </c>
      <c r="O225" s="46">
        <f>入力表1【係数】!D$72*入力表2【係数】!J225/100</f>
        <v>1.0580314203270279E-2</v>
      </c>
      <c r="P225" s="50">
        <f>SUM(N225:O225)</f>
        <v>1.0580314203270279E-2</v>
      </c>
      <c r="Q225" s="51"/>
      <c r="R225" s="52"/>
      <c r="S225" s="53"/>
      <c r="T225" s="54" t="s">
        <v>190</v>
      </c>
    </row>
    <row r="226" spans="2:20" x14ac:dyDescent="0.15">
      <c r="B226" s="385">
        <v>2</v>
      </c>
      <c r="C226" s="40" t="s">
        <v>409</v>
      </c>
      <c r="D226" s="41" t="s">
        <v>439</v>
      </c>
      <c r="E226" s="55">
        <f>IF(入力表2【予測】!$E16="","",入力表2【予測】!$E16)</f>
        <v>478</v>
      </c>
      <c r="F226" s="56">
        <f>IF(入力表2【予測】!$F16="","",入力表2【予測】!$F16)</f>
        <v>254</v>
      </c>
      <c r="G226" s="57">
        <f t="shared" si="15"/>
        <v>1527.2297394443824</v>
      </c>
      <c r="H226" s="58">
        <f t="shared" si="16"/>
        <v>871.74383086796854</v>
      </c>
      <c r="I226" s="46">
        <f t="shared" si="17"/>
        <v>4.4308490915832408</v>
      </c>
      <c r="J226" s="47">
        <f t="shared" si="18"/>
        <v>8.1436357806989417</v>
      </c>
      <c r="K226" s="48"/>
      <c r="L226" s="46"/>
      <c r="M226" s="49"/>
      <c r="N226" s="48">
        <f>入力表1【係数】!D$71*入力表2【係数】!I226/100</f>
        <v>0</v>
      </c>
      <c r="O226" s="46">
        <f>入力表1【係数】!D$72*入力表2【係数】!J226/100</f>
        <v>8.1436357806989421E-2</v>
      </c>
      <c r="P226" s="50">
        <f t="shared" ref="P226:P284" si="19">SUM(N226:O226)</f>
        <v>8.1436357806989421E-2</v>
      </c>
      <c r="Q226" s="59"/>
      <c r="R226" s="47"/>
      <c r="S226" s="50"/>
      <c r="T226" s="54" t="s">
        <v>184</v>
      </c>
    </row>
    <row r="227" spans="2:20" x14ac:dyDescent="0.15">
      <c r="B227" s="385">
        <v>3</v>
      </c>
      <c r="C227" s="40" t="s">
        <v>403</v>
      </c>
      <c r="D227" s="41"/>
      <c r="E227" s="55">
        <f>IF(入力表2【予測】!$E17="","",入力表2【予測】!$E17)</f>
        <v>245</v>
      </c>
      <c r="F227" s="56">
        <f>IF(入力表2【予測】!$F17="","",入力表2【予測】!$F17)</f>
        <v>138</v>
      </c>
      <c r="G227" s="57">
        <f t="shared" si="15"/>
        <v>782.78511749764368</v>
      </c>
      <c r="H227" s="58">
        <f t="shared" si="16"/>
        <v>473.62460102275458</v>
      </c>
      <c r="I227" s="46">
        <f t="shared" si="17"/>
        <v>2.271041898405636</v>
      </c>
      <c r="J227" s="47">
        <f t="shared" si="18"/>
        <v>4.4244950304584796</v>
      </c>
      <c r="K227" s="48"/>
      <c r="L227" s="46"/>
      <c r="M227" s="49"/>
      <c r="N227" s="48">
        <f>入力表1【係数】!D$71*入力表2【係数】!I227/100</f>
        <v>0</v>
      </c>
      <c r="O227" s="46">
        <f>入力表1【係数】!D$72*入力表2【係数】!J227/100</f>
        <v>4.4244950304584793E-2</v>
      </c>
      <c r="P227" s="50">
        <f t="shared" si="19"/>
        <v>4.4244950304584793E-2</v>
      </c>
      <c r="Q227" s="59"/>
      <c r="R227" s="47"/>
      <c r="S227" s="50"/>
      <c r="T227" s="54" t="s">
        <v>185</v>
      </c>
    </row>
    <row r="228" spans="2:20" x14ac:dyDescent="0.15">
      <c r="B228" s="385">
        <v>4</v>
      </c>
      <c r="C228" s="40" t="s">
        <v>404</v>
      </c>
      <c r="D228" s="41"/>
      <c r="E228" s="55">
        <f>IF(入力表2【予測】!$E18="","",入力表2【予測】!$E18)</f>
        <v>105</v>
      </c>
      <c r="F228" s="56">
        <f>IF(入力表2【予測】!$F18="","",入力表2【予測】!$F18)</f>
        <v>34</v>
      </c>
      <c r="G228" s="57">
        <f t="shared" si="15"/>
        <v>335.4793360704187</v>
      </c>
      <c r="H228" s="58">
        <f t="shared" si="16"/>
        <v>116.69011909256272</v>
      </c>
      <c r="I228" s="46">
        <f t="shared" si="17"/>
        <v>0.97330367074527258</v>
      </c>
      <c r="J228" s="47">
        <f t="shared" si="18"/>
        <v>1.0900929785187561</v>
      </c>
      <c r="K228" s="48"/>
      <c r="L228" s="46"/>
      <c r="M228" s="49"/>
      <c r="N228" s="48">
        <f>入力表1【係数】!D$71*入力表2【係数】!I228/100</f>
        <v>0</v>
      </c>
      <c r="O228" s="46">
        <f>入力表1【係数】!D$72*入力表2【係数】!J228/100</f>
        <v>1.0900929785187561E-2</v>
      </c>
      <c r="P228" s="50">
        <f t="shared" si="19"/>
        <v>1.0900929785187561E-2</v>
      </c>
      <c r="Q228" s="59"/>
      <c r="R228" s="47"/>
      <c r="S228" s="50"/>
      <c r="T228" s="54" t="s">
        <v>185</v>
      </c>
    </row>
    <row r="229" spans="2:20" x14ac:dyDescent="0.15">
      <c r="B229" s="385">
        <v>5</v>
      </c>
      <c r="C229" s="40" t="s">
        <v>822</v>
      </c>
      <c r="D229" s="41" t="s">
        <v>472</v>
      </c>
      <c r="E229" s="55">
        <f>IF(入力表2【予測】!$E19="","",入力表2【予測】!$E19)</f>
        <v>92</v>
      </c>
      <c r="F229" s="56">
        <f>IF(入力表2【予測】!$F19="","",入力表2【予測】!$F19)</f>
        <v>14</v>
      </c>
      <c r="G229" s="57">
        <f t="shared" si="15"/>
        <v>293.94379922360497</v>
      </c>
      <c r="H229" s="58">
        <f t="shared" si="16"/>
        <v>48.048872567525827</v>
      </c>
      <c r="I229" s="46">
        <f t="shared" si="17"/>
        <v>0.85279940674823884</v>
      </c>
      <c r="J229" s="47">
        <f t="shared" si="18"/>
        <v>0.44886181468419367</v>
      </c>
      <c r="K229" s="48"/>
      <c r="L229" s="46"/>
      <c r="M229" s="49"/>
      <c r="N229" s="48">
        <f>入力表1【係数】!D$71*入力表2【係数】!I229/100</f>
        <v>0</v>
      </c>
      <c r="O229" s="46">
        <f>入力表1【係数】!D$72*入力表2【係数】!J229/100</f>
        <v>4.4886181468419368E-3</v>
      </c>
      <c r="P229" s="50">
        <f t="shared" si="19"/>
        <v>4.4886181468419368E-3</v>
      </c>
      <c r="Q229" s="59"/>
      <c r="R229" s="47"/>
      <c r="S229" s="50"/>
      <c r="T229" s="54" t="s">
        <v>186</v>
      </c>
    </row>
    <row r="230" spans="2:20" x14ac:dyDescent="0.15">
      <c r="B230" s="385">
        <v>6</v>
      </c>
      <c r="C230" s="40" t="s">
        <v>405</v>
      </c>
      <c r="D230" s="41"/>
      <c r="E230" s="55">
        <f>IF(入力表2【予測】!$E20="","",入力表2【予測】!$E20)</f>
        <v>231</v>
      </c>
      <c r="F230" s="56">
        <f>IF(入力表2【予測】!$F20="","",入力表2【予測】!$F20)</f>
        <v>43</v>
      </c>
      <c r="G230" s="57">
        <f t="shared" si="15"/>
        <v>738.05453935492108</v>
      </c>
      <c r="H230" s="58">
        <f t="shared" si="16"/>
        <v>147.57868002882933</v>
      </c>
      <c r="I230" s="46">
        <f t="shared" si="17"/>
        <v>2.1412680756395996</v>
      </c>
      <c r="J230" s="47">
        <f t="shared" si="18"/>
        <v>1.3786470022443091</v>
      </c>
      <c r="K230" s="48"/>
      <c r="L230" s="46"/>
      <c r="M230" s="49"/>
      <c r="N230" s="48">
        <f>入力表1【係数】!D$71*入力表2【係数】!I230/100</f>
        <v>0</v>
      </c>
      <c r="O230" s="46">
        <f>入力表1【係数】!D$72*入力表2【係数】!J230/100</f>
        <v>1.3786470022443091E-2</v>
      </c>
      <c r="P230" s="50">
        <f t="shared" si="19"/>
        <v>1.3786470022443091E-2</v>
      </c>
      <c r="Q230" s="59"/>
      <c r="R230" s="47"/>
      <c r="S230" s="50"/>
      <c r="T230" s="54" t="s">
        <v>199</v>
      </c>
    </row>
    <row r="231" spans="2:20" x14ac:dyDescent="0.15">
      <c r="B231" s="385">
        <v>7</v>
      </c>
      <c r="C231" s="40" t="s">
        <v>585</v>
      </c>
      <c r="D231" s="41"/>
      <c r="E231" s="55">
        <f>IF(入力表2【予測】!$E21="","",入力表2【予測】!$E21)</f>
        <v>648</v>
      </c>
      <c r="F231" s="56">
        <f>IF(入力表2【予測】!$F21="","",入力表2【予測】!$F21)</f>
        <v>392</v>
      </c>
      <c r="G231" s="57">
        <f t="shared" si="15"/>
        <v>2070.3867597488697</v>
      </c>
      <c r="H231" s="58">
        <f t="shared" si="16"/>
        <v>1345.3684318907231</v>
      </c>
      <c r="I231" s="46">
        <f t="shared" si="17"/>
        <v>6.0066740823136815</v>
      </c>
      <c r="J231" s="47">
        <f t="shared" si="18"/>
        <v>12.568130811157422</v>
      </c>
      <c r="K231" s="48"/>
      <c r="L231" s="46"/>
      <c r="M231" s="49"/>
      <c r="N231" s="48">
        <f>入力表1【係数】!D$71*入力表2【係数】!I231/100</f>
        <v>0</v>
      </c>
      <c r="O231" s="46">
        <f>入力表1【係数】!D$72*入力表2【係数】!J231/100</f>
        <v>0.12568130811157421</v>
      </c>
      <c r="P231" s="50">
        <f t="shared" si="19"/>
        <v>0.12568130811157421</v>
      </c>
      <c r="Q231" s="59"/>
      <c r="R231" s="47"/>
      <c r="S231" s="50"/>
      <c r="T231" s="54" t="s">
        <v>158</v>
      </c>
    </row>
    <row r="232" spans="2:20" x14ac:dyDescent="0.15">
      <c r="B232" s="385">
        <v>8</v>
      </c>
      <c r="C232" s="40" t="s">
        <v>584</v>
      </c>
      <c r="D232" s="41"/>
      <c r="E232" s="55">
        <f>IF(入力表2【予測】!$E22="","",入力表2【予測】!$E22)</f>
        <v>172</v>
      </c>
      <c r="F232" s="56">
        <f>IF(入力表2【予測】!$F22="","",入力表2【予測】!$F22)</f>
        <v>96</v>
      </c>
      <c r="G232" s="57">
        <f t="shared" si="15"/>
        <v>549.54710289630498</v>
      </c>
      <c r="H232" s="58">
        <f t="shared" si="16"/>
        <v>329.47798332017709</v>
      </c>
      <c r="I232" s="46">
        <f t="shared" si="17"/>
        <v>1.5943641082684465</v>
      </c>
      <c r="J232" s="47">
        <f t="shared" si="18"/>
        <v>3.0779095864058994</v>
      </c>
      <c r="K232" s="48"/>
      <c r="L232" s="46"/>
      <c r="M232" s="49"/>
      <c r="N232" s="48">
        <f>入力表1【係数】!D$71*入力表2【係数】!I232/100</f>
        <v>0</v>
      </c>
      <c r="O232" s="46">
        <f>入力表1【係数】!D$72*入力表2【係数】!J232/100</f>
        <v>3.0779095864058994E-2</v>
      </c>
      <c r="P232" s="50">
        <f t="shared" si="19"/>
        <v>3.0779095864058994E-2</v>
      </c>
      <c r="Q232" s="59"/>
      <c r="R232" s="47"/>
      <c r="S232" s="50"/>
      <c r="T232" s="54" t="s">
        <v>190</v>
      </c>
    </row>
    <row r="233" spans="2:20" x14ac:dyDescent="0.15">
      <c r="B233" s="60">
        <v>9</v>
      </c>
      <c r="C233" s="61" t="s">
        <v>407</v>
      </c>
      <c r="D233" s="62"/>
      <c r="E233" s="63">
        <f>IF(入力表2【予測】!$E23="","",入力表2【予測】!$E23)</f>
        <v>554</v>
      </c>
      <c r="F233" s="64">
        <f>IF(入力表2【予測】!$F23="","",入力表2【予測】!$F23)</f>
        <v>284</v>
      </c>
      <c r="G233" s="65">
        <f t="shared" si="15"/>
        <v>1770.0528779334472</v>
      </c>
      <c r="H233" s="66">
        <f t="shared" si="16"/>
        <v>974.70570065552397</v>
      </c>
      <c r="I233" s="67">
        <f t="shared" si="17"/>
        <v>5.135335558027438</v>
      </c>
      <c r="J233" s="68">
        <f t="shared" si="18"/>
        <v>9.1054825264507855</v>
      </c>
      <c r="K233" s="69"/>
      <c r="L233" s="67"/>
      <c r="M233" s="70"/>
      <c r="N233" s="69">
        <f>入力表1【係数】!D$71*入力表2【係数】!I233/100</f>
        <v>0</v>
      </c>
      <c r="O233" s="67">
        <f>入力表1【係数】!D$72*入力表2【係数】!J233/100</f>
        <v>9.1054825264507852E-2</v>
      </c>
      <c r="P233" s="71">
        <f t="shared" si="19"/>
        <v>9.1054825264507852E-2</v>
      </c>
      <c r="Q233" s="72"/>
      <c r="R233" s="68"/>
      <c r="S233" s="71"/>
      <c r="T233" s="73" t="s">
        <v>190</v>
      </c>
    </row>
    <row r="234" spans="2:20" x14ac:dyDescent="0.15">
      <c r="B234" s="74">
        <v>10</v>
      </c>
      <c r="C234" s="75" t="s">
        <v>532</v>
      </c>
      <c r="D234" s="76" t="s">
        <v>440</v>
      </c>
      <c r="E234" s="63">
        <f>IF(入力表2【予測】!$E24="","",入力表2【予測】!$E24)</f>
        <v>3506</v>
      </c>
      <c r="F234" s="64">
        <f>IF(入力表2【予測】!$F24="","",入力表2【予測】!$F24)</f>
        <v>0</v>
      </c>
      <c r="G234" s="65">
        <f t="shared" si="15"/>
        <v>11201.814783456077</v>
      </c>
      <c r="H234" s="66">
        <f t="shared" si="16"/>
        <v>0</v>
      </c>
      <c r="I234" s="67">
        <f t="shared" si="17"/>
        <v>32.499073044123101</v>
      </c>
      <c r="J234" s="68">
        <f t="shared" si="18"/>
        <v>0</v>
      </c>
      <c r="K234" s="69"/>
      <c r="L234" s="67"/>
      <c r="M234" s="70"/>
      <c r="N234" s="69">
        <f>入力表1【係数】!D$71*入力表2【係数】!I234/100</f>
        <v>0</v>
      </c>
      <c r="O234" s="67">
        <f>入力表1【係数】!D$72*入力表2【係数】!J234/100</f>
        <v>0</v>
      </c>
      <c r="P234" s="71">
        <f t="shared" si="19"/>
        <v>0</v>
      </c>
      <c r="Q234" s="69"/>
      <c r="R234" s="68"/>
      <c r="S234" s="71"/>
      <c r="T234" s="77" t="s">
        <v>200</v>
      </c>
    </row>
    <row r="235" spans="2:20" x14ac:dyDescent="0.15">
      <c r="B235" s="74">
        <v>11</v>
      </c>
      <c r="C235" s="78" t="s">
        <v>582</v>
      </c>
      <c r="D235" s="79" t="s">
        <v>441</v>
      </c>
      <c r="E235" s="63">
        <f>IF(入力表2【予測】!$E25="","",入力表2【予測】!$E25)</f>
        <v>1888</v>
      </c>
      <c r="F235" s="64">
        <f>IF(入力表2【予測】!$F25="","",入力表2【予測】!$F25)</f>
        <v>565</v>
      </c>
      <c r="G235" s="65">
        <f t="shared" si="15"/>
        <v>6032.2379666757197</v>
      </c>
      <c r="H235" s="66">
        <f t="shared" si="16"/>
        <v>1939.1152143322922</v>
      </c>
      <c r="I235" s="67">
        <f t="shared" si="17"/>
        <v>17.500926955876899</v>
      </c>
      <c r="J235" s="68">
        <f t="shared" si="18"/>
        <v>18.114780378326387</v>
      </c>
      <c r="K235" s="69"/>
      <c r="L235" s="67"/>
      <c r="M235" s="70"/>
      <c r="N235" s="69">
        <f>入力表1【係数】!D$71*入力表2【係数】!I235/100</f>
        <v>0</v>
      </c>
      <c r="O235" s="67">
        <f>入力表1【係数】!D$72*入力表2【係数】!J235/100</f>
        <v>0.18114780378326387</v>
      </c>
      <c r="P235" s="71">
        <f t="shared" si="19"/>
        <v>0.18114780378326387</v>
      </c>
      <c r="Q235" s="69"/>
      <c r="R235" s="80"/>
      <c r="S235" s="71"/>
      <c r="T235" s="77" t="s">
        <v>201</v>
      </c>
    </row>
    <row r="236" spans="2:20" x14ac:dyDescent="0.15">
      <c r="B236" s="385">
        <v>12</v>
      </c>
      <c r="C236" s="40" t="s">
        <v>580</v>
      </c>
      <c r="D236" s="41" t="s">
        <v>442</v>
      </c>
      <c r="E236" s="55">
        <f>IF(入力表2【予測】!$E26="","",入力表2【予測】!$E26)</f>
        <v>92</v>
      </c>
      <c r="F236" s="56">
        <f>IF(入力表2【予測】!$F26="","",入力表2【予測】!$F26)</f>
        <v>65</v>
      </c>
      <c r="G236" s="57">
        <f t="shared" si="15"/>
        <v>293.94379922360497</v>
      </c>
      <c r="H236" s="58">
        <f t="shared" si="16"/>
        <v>223.08405120636991</v>
      </c>
      <c r="I236" s="46">
        <f t="shared" si="17"/>
        <v>0.85279940674823884</v>
      </c>
      <c r="J236" s="47">
        <f t="shared" si="18"/>
        <v>2.084001282462328</v>
      </c>
      <c r="K236" s="48"/>
      <c r="L236" s="46"/>
      <c r="M236" s="49"/>
      <c r="N236" s="48">
        <f>入力表1【係数】!D$71*入力表2【係数】!I236/100</f>
        <v>0</v>
      </c>
      <c r="O236" s="46">
        <f>入力表1【係数】!D$72*入力表2【係数】!J236/100</f>
        <v>2.0840012824623281E-2</v>
      </c>
      <c r="P236" s="50">
        <f t="shared" si="19"/>
        <v>2.0840012824623281E-2</v>
      </c>
      <c r="Q236" s="48"/>
      <c r="R236" s="47"/>
      <c r="S236" s="50"/>
      <c r="T236" s="81" t="s">
        <v>141</v>
      </c>
    </row>
    <row r="237" spans="2:20" x14ac:dyDescent="0.15">
      <c r="B237" s="385">
        <v>13</v>
      </c>
      <c r="C237" s="40" t="s">
        <v>413</v>
      </c>
      <c r="D237" s="41" t="s">
        <v>443</v>
      </c>
      <c r="E237" s="55">
        <f>IF(入力表2【予測】!$E27="","",入力表2【予測】!$E27)</f>
        <v>63</v>
      </c>
      <c r="F237" s="56">
        <f>IF(入力表2【予測】!$F27="","",入力表2【予測】!$F27)</f>
        <v>31</v>
      </c>
      <c r="G237" s="57">
        <f t="shared" si="15"/>
        <v>201.28760164225125</v>
      </c>
      <c r="H237" s="58">
        <f t="shared" si="16"/>
        <v>106.39393211380718</v>
      </c>
      <c r="I237" s="46">
        <f t="shared" si="17"/>
        <v>0.58398220244716359</v>
      </c>
      <c r="J237" s="47">
        <f t="shared" si="18"/>
        <v>0.99390830394357166</v>
      </c>
      <c r="K237" s="48"/>
      <c r="L237" s="46"/>
      <c r="M237" s="49"/>
      <c r="N237" s="48">
        <f>入力表1【係数】!D$71*入力表2【係数】!I237/100</f>
        <v>0</v>
      </c>
      <c r="O237" s="46">
        <f>入力表1【係数】!D$72*入力表2【係数】!J237/100</f>
        <v>9.9390830394357164E-3</v>
      </c>
      <c r="P237" s="50">
        <f t="shared" si="19"/>
        <v>9.9390830394357164E-3</v>
      </c>
      <c r="Q237" s="48"/>
      <c r="R237" s="47"/>
      <c r="S237" s="50"/>
      <c r="T237" s="54" t="s">
        <v>145</v>
      </c>
    </row>
    <row r="238" spans="2:20" x14ac:dyDescent="0.15">
      <c r="B238" s="385">
        <v>14</v>
      </c>
      <c r="C238" s="40" t="s">
        <v>414</v>
      </c>
      <c r="D238" s="41" t="s">
        <v>444</v>
      </c>
      <c r="E238" s="55">
        <f>IF(入力表2【予測】!$E28="","",入力表2【予測】!$E28)</f>
        <v>113</v>
      </c>
      <c r="F238" s="56">
        <f>IF(入力表2【予測】!$F28="","",入力表2【予測】!$F28)</f>
        <v>46</v>
      </c>
      <c r="G238" s="57">
        <f t="shared" si="15"/>
        <v>361.03966643768871</v>
      </c>
      <c r="H238" s="58">
        <f t="shared" si="16"/>
        <v>157.87486700758484</v>
      </c>
      <c r="I238" s="46">
        <f t="shared" si="17"/>
        <v>1.0474601408972934</v>
      </c>
      <c r="J238" s="47">
        <f t="shared" si="18"/>
        <v>1.4748316768194933</v>
      </c>
      <c r="K238" s="48"/>
      <c r="L238" s="46"/>
      <c r="M238" s="49"/>
      <c r="N238" s="48">
        <f>入力表1【係数】!D$71*入力表2【係数】!I238/100</f>
        <v>0</v>
      </c>
      <c r="O238" s="46">
        <f>入力表1【係数】!D$72*入力表2【係数】!J238/100</f>
        <v>1.4748316768194934E-2</v>
      </c>
      <c r="P238" s="50">
        <f t="shared" si="19"/>
        <v>1.4748316768194934E-2</v>
      </c>
      <c r="Q238" s="48"/>
      <c r="R238" s="47"/>
      <c r="S238" s="50"/>
      <c r="T238" s="54" t="s">
        <v>144</v>
      </c>
    </row>
    <row r="239" spans="2:20" x14ac:dyDescent="0.15">
      <c r="B239" s="385">
        <v>15</v>
      </c>
      <c r="C239" s="40" t="s">
        <v>415</v>
      </c>
      <c r="D239" s="41" t="s">
        <v>445</v>
      </c>
      <c r="E239" s="55">
        <f>IF(入力表2【予測】!$E29="","",入力表2【予測】!$E29)</f>
        <v>105</v>
      </c>
      <c r="F239" s="56">
        <f>IF(入力表2【予測】!$F29="","",入力表2【予測】!$F29)</f>
        <v>45</v>
      </c>
      <c r="G239" s="57">
        <f t="shared" si="15"/>
        <v>335.4793360704187</v>
      </c>
      <c r="H239" s="58">
        <f t="shared" si="16"/>
        <v>154.442804681333</v>
      </c>
      <c r="I239" s="46">
        <f t="shared" si="17"/>
        <v>0.97330367074527258</v>
      </c>
      <c r="J239" s="47">
        <f t="shared" si="18"/>
        <v>1.4427701186277653</v>
      </c>
      <c r="K239" s="48"/>
      <c r="L239" s="46"/>
      <c r="M239" s="49"/>
      <c r="N239" s="48">
        <f>入力表1【係数】!D$71*入力表2【係数】!I239/100</f>
        <v>0</v>
      </c>
      <c r="O239" s="46">
        <f>入力表1【係数】!D$72*入力表2【係数】!J239/100</f>
        <v>1.4427701186277652E-2</v>
      </c>
      <c r="P239" s="50">
        <f t="shared" si="19"/>
        <v>1.4427701186277652E-2</v>
      </c>
      <c r="Q239" s="48"/>
      <c r="R239" s="47"/>
      <c r="S239" s="50"/>
      <c r="T239" s="54" t="s">
        <v>145</v>
      </c>
    </row>
    <row r="240" spans="2:20" x14ac:dyDescent="0.15">
      <c r="B240" s="385">
        <v>16</v>
      </c>
      <c r="C240" s="40" t="s">
        <v>572</v>
      </c>
      <c r="D240" s="41"/>
      <c r="E240" s="55">
        <f>IF(入力表2【予測】!$E30="","",入力表2【予測】!$E30)</f>
        <v>688</v>
      </c>
      <c r="F240" s="56">
        <f>IF(入力表2【予測】!$F30="","",入力表2【予測】!$F30)</f>
        <v>255</v>
      </c>
      <c r="G240" s="57">
        <f t="shared" si="15"/>
        <v>2198.1884115852199</v>
      </c>
      <c r="H240" s="58">
        <f t="shared" si="16"/>
        <v>875.17589319422041</v>
      </c>
      <c r="I240" s="46">
        <f t="shared" si="17"/>
        <v>6.3774564330737862</v>
      </c>
      <c r="J240" s="47">
        <f t="shared" si="18"/>
        <v>8.1756973388906697</v>
      </c>
      <c r="K240" s="48"/>
      <c r="L240" s="46"/>
      <c r="M240" s="49"/>
      <c r="N240" s="48">
        <f>入力表1【係数】!D$71*入力表2【係数】!I240/100</f>
        <v>0</v>
      </c>
      <c r="O240" s="46">
        <f>入力表1【係数】!D$72*入力表2【係数】!J240/100</f>
        <v>8.1756973388906695E-2</v>
      </c>
      <c r="P240" s="50">
        <f t="shared" si="19"/>
        <v>8.1756973388906695E-2</v>
      </c>
      <c r="Q240" s="48"/>
      <c r="R240" s="47"/>
      <c r="S240" s="50"/>
      <c r="T240" s="54" t="s">
        <v>145</v>
      </c>
    </row>
    <row r="241" spans="2:20" x14ac:dyDescent="0.15">
      <c r="B241" s="385">
        <v>17</v>
      </c>
      <c r="C241" s="83" t="s">
        <v>454</v>
      </c>
      <c r="D241" s="41"/>
      <c r="E241" s="55">
        <f>IF(入力表2【予測】!$E31="","",入力表2【予測】!$E31)</f>
        <v>365</v>
      </c>
      <c r="F241" s="56">
        <f>IF(入力表2【予測】!$F31="","",入力表2【予測】!$F31)</f>
        <v>159</v>
      </c>
      <c r="G241" s="57">
        <f t="shared" si="15"/>
        <v>1166.1900730066936</v>
      </c>
      <c r="H241" s="58">
        <f t="shared" si="16"/>
        <v>545.69790987404338</v>
      </c>
      <c r="I241" s="46">
        <f t="shared" si="17"/>
        <v>3.3833889506859478</v>
      </c>
      <c r="J241" s="47">
        <f t="shared" si="18"/>
        <v>5.0977877524847708</v>
      </c>
      <c r="K241" s="48"/>
      <c r="L241" s="46"/>
      <c r="M241" s="49"/>
      <c r="N241" s="48">
        <f>入力表1【係数】!D$71*入力表2【係数】!I241/100</f>
        <v>0</v>
      </c>
      <c r="O241" s="46">
        <f>入力表1【係数】!D$72*入力表2【係数】!J241/100</f>
        <v>5.0977877524847705E-2</v>
      </c>
      <c r="P241" s="50">
        <f t="shared" si="19"/>
        <v>5.0977877524847705E-2</v>
      </c>
      <c r="Q241" s="48"/>
      <c r="R241" s="47"/>
      <c r="S241" s="50"/>
      <c r="T241" s="54" t="s">
        <v>145</v>
      </c>
    </row>
    <row r="242" spans="2:20" x14ac:dyDescent="0.15">
      <c r="B242" s="385">
        <v>18</v>
      </c>
      <c r="C242" s="83" t="s">
        <v>455</v>
      </c>
      <c r="D242" s="41"/>
      <c r="E242" s="55">
        <f>IF(入力表2【予測】!$E32="","",入力表2【予測】!$E32)</f>
        <v>0</v>
      </c>
      <c r="F242" s="56">
        <f>IF(入力表2【予測】!$F32="","",入力表2【予測】!$F32)</f>
        <v>0</v>
      </c>
      <c r="G242" s="57">
        <f t="shared" si="15"/>
        <v>0</v>
      </c>
      <c r="H242" s="58">
        <f t="shared" si="16"/>
        <v>0</v>
      </c>
      <c r="I242" s="46">
        <f t="shared" si="17"/>
        <v>0</v>
      </c>
      <c r="J242" s="47">
        <f t="shared" si="18"/>
        <v>0</v>
      </c>
      <c r="K242" s="48"/>
      <c r="L242" s="46"/>
      <c r="M242" s="49"/>
      <c r="N242" s="48">
        <f>入力表1【係数】!D$71*入力表2【係数】!I242/100</f>
        <v>0</v>
      </c>
      <c r="O242" s="46">
        <f>入力表1【係数】!D$72*入力表2【係数】!J242/100</f>
        <v>0</v>
      </c>
      <c r="P242" s="50">
        <f t="shared" si="19"/>
        <v>0</v>
      </c>
      <c r="Q242" s="48"/>
      <c r="R242" s="47"/>
      <c r="S242" s="50"/>
      <c r="T242" s="54" t="s">
        <v>146</v>
      </c>
    </row>
    <row r="243" spans="2:20" x14ac:dyDescent="0.15">
      <c r="B243" s="385">
        <v>19</v>
      </c>
      <c r="C243" s="40" t="s">
        <v>417</v>
      </c>
      <c r="D243" s="41" t="s">
        <v>446</v>
      </c>
      <c r="E243" s="55">
        <f>IF(入力表2【予測】!$E33="","",入力表2【予測】!$E33)</f>
        <v>175</v>
      </c>
      <c r="F243" s="56">
        <f>IF(入力表2【予測】!$F33="","",入力表2【予測】!$F33)</f>
        <v>94</v>
      </c>
      <c r="G243" s="57">
        <f t="shared" si="15"/>
        <v>559.13222678403122</v>
      </c>
      <c r="H243" s="58">
        <f t="shared" si="16"/>
        <v>322.61385866767341</v>
      </c>
      <c r="I243" s="46">
        <f t="shared" si="17"/>
        <v>1.6221727845754541</v>
      </c>
      <c r="J243" s="47">
        <f t="shared" si="18"/>
        <v>3.0137864700224433</v>
      </c>
      <c r="K243" s="48"/>
      <c r="L243" s="46"/>
      <c r="M243" s="49"/>
      <c r="N243" s="48">
        <f>入力表1【係数】!D$71*入力表2【係数】!I243/100</f>
        <v>0</v>
      </c>
      <c r="O243" s="46">
        <f>入力表1【係数】!D$72*入力表2【係数】!J243/100</f>
        <v>3.0137864700224434E-2</v>
      </c>
      <c r="P243" s="50">
        <f t="shared" si="19"/>
        <v>3.0137864700224434E-2</v>
      </c>
      <c r="Q243" s="48"/>
      <c r="R243" s="47"/>
      <c r="S243" s="50"/>
      <c r="T243" s="54" t="s">
        <v>148</v>
      </c>
    </row>
    <row r="244" spans="2:20" x14ac:dyDescent="0.15">
      <c r="B244" s="385">
        <v>20</v>
      </c>
      <c r="C244" s="40" t="s">
        <v>418</v>
      </c>
      <c r="D244" s="41"/>
      <c r="E244" s="55">
        <f>IF(入力表2【予測】!$E34="","",入力表2【予測】!$E34)</f>
        <v>77</v>
      </c>
      <c r="F244" s="56">
        <f>IF(入力表2【予測】!$F34="","",入力表2【予測】!$F34)</f>
        <v>48</v>
      </c>
      <c r="G244" s="57">
        <f t="shared" si="15"/>
        <v>246.01817978497371</v>
      </c>
      <c r="H244" s="58">
        <f t="shared" si="16"/>
        <v>164.73899166008854</v>
      </c>
      <c r="I244" s="46">
        <f t="shared" si="17"/>
        <v>0.71375602521319992</v>
      </c>
      <c r="J244" s="47">
        <f t="shared" si="18"/>
        <v>1.5389547932029497</v>
      </c>
      <c r="K244" s="48"/>
      <c r="L244" s="46"/>
      <c r="M244" s="49"/>
      <c r="N244" s="48">
        <f>入力表1【係数】!D$71*入力表2【係数】!I244/100</f>
        <v>0</v>
      </c>
      <c r="O244" s="46">
        <f>入力表1【係数】!D$72*入力表2【係数】!J244/100</f>
        <v>1.5389547932029497E-2</v>
      </c>
      <c r="P244" s="50">
        <f t="shared" si="19"/>
        <v>1.5389547932029497E-2</v>
      </c>
      <c r="Q244" s="48"/>
      <c r="R244" s="47"/>
      <c r="S244" s="50"/>
      <c r="T244" s="54" t="s">
        <v>950</v>
      </c>
    </row>
    <row r="245" spans="2:20" x14ac:dyDescent="0.15">
      <c r="B245" s="385">
        <v>21</v>
      </c>
      <c r="C245" s="83" t="s">
        <v>456</v>
      </c>
      <c r="D245" s="41"/>
      <c r="E245" s="55">
        <f>IF(入力表2【予測】!$E35="","",入力表2【予測】!$E35)</f>
        <v>38</v>
      </c>
      <c r="F245" s="56">
        <f>IF(入力表2【予測】!$F35="","",入力表2【予測】!$F35)</f>
        <v>12</v>
      </c>
      <c r="G245" s="57">
        <f t="shared" si="15"/>
        <v>121.41156924453249</v>
      </c>
      <c r="H245" s="58">
        <f t="shared" si="16"/>
        <v>41.184747915022136</v>
      </c>
      <c r="I245" s="46">
        <f t="shared" si="17"/>
        <v>0.35224323322209861</v>
      </c>
      <c r="J245" s="47">
        <f t="shared" si="18"/>
        <v>0.38473869830073743</v>
      </c>
      <c r="K245" s="48"/>
      <c r="L245" s="46"/>
      <c r="M245" s="49"/>
      <c r="N245" s="48">
        <f>入力表1【係数】!D$71*入力表2【係数】!I245/100</f>
        <v>0</v>
      </c>
      <c r="O245" s="46">
        <f>入力表1【係数】!D$72*入力表2【係数】!J245/100</f>
        <v>3.8473869830073742E-3</v>
      </c>
      <c r="P245" s="50">
        <f t="shared" si="19"/>
        <v>3.8473869830073742E-3</v>
      </c>
      <c r="Q245" s="48"/>
      <c r="R245" s="47"/>
      <c r="S245" s="50"/>
      <c r="T245" s="54" t="s">
        <v>164</v>
      </c>
    </row>
    <row r="246" spans="2:20" x14ac:dyDescent="0.15">
      <c r="B246" s="385">
        <v>22</v>
      </c>
      <c r="C246" s="83" t="s">
        <v>457</v>
      </c>
      <c r="D246" s="41"/>
      <c r="E246" s="55">
        <f>IF(入力表2【予測】!$E36="","",入力表2【予測】!$E36)</f>
        <v>0</v>
      </c>
      <c r="F246" s="56">
        <f>IF(入力表2【予測】!$F36="","",入力表2【予測】!$F36)</f>
        <v>0</v>
      </c>
      <c r="G246" s="57">
        <f t="shared" si="15"/>
        <v>0</v>
      </c>
      <c r="H246" s="58">
        <f t="shared" si="16"/>
        <v>0</v>
      </c>
      <c r="I246" s="46">
        <f t="shared" si="17"/>
        <v>0</v>
      </c>
      <c r="J246" s="47">
        <f t="shared" si="18"/>
        <v>0</v>
      </c>
      <c r="K246" s="48"/>
      <c r="L246" s="46"/>
      <c r="M246" s="49"/>
      <c r="N246" s="48">
        <f>入力表1【係数】!D$71*入力表2【係数】!I246/100</f>
        <v>0</v>
      </c>
      <c r="O246" s="46">
        <f>入力表1【係数】!D$72*入力表2【係数】!J246/100</f>
        <v>0</v>
      </c>
      <c r="P246" s="50">
        <f t="shared" si="19"/>
        <v>0</v>
      </c>
      <c r="Q246" s="48"/>
      <c r="R246" s="47"/>
      <c r="S246" s="50"/>
      <c r="T246" s="54" t="s">
        <v>162</v>
      </c>
    </row>
    <row r="247" spans="2:20" x14ac:dyDescent="0.15">
      <c r="B247" s="385">
        <v>23</v>
      </c>
      <c r="C247" s="40" t="s">
        <v>565</v>
      </c>
      <c r="D247" s="41" t="s">
        <v>564</v>
      </c>
      <c r="E247" s="55">
        <f>IF(入力表2【予測】!$E37="","",入力表2【予測】!$E37)</f>
        <v>22</v>
      </c>
      <c r="F247" s="56">
        <f>IF(入力表2【予測】!$F37="","",入力表2【予測】!$F37)</f>
        <v>7</v>
      </c>
      <c r="G247" s="57">
        <f t="shared" si="15"/>
        <v>70.290908509992491</v>
      </c>
      <c r="H247" s="58">
        <f t="shared" si="16"/>
        <v>24.024436283762913</v>
      </c>
      <c r="I247" s="46">
        <f t="shared" si="17"/>
        <v>0.20393029291805709</v>
      </c>
      <c r="J247" s="47">
        <f t="shared" si="18"/>
        <v>0.22443090734209684</v>
      </c>
      <c r="K247" s="48"/>
      <c r="L247" s="46"/>
      <c r="M247" s="49"/>
      <c r="N247" s="48">
        <f>入力表1【係数】!D$71*入力表2【係数】!I247/100</f>
        <v>0</v>
      </c>
      <c r="O247" s="46">
        <f>入力表1【係数】!D$72*入力表2【係数】!J247/100</f>
        <v>2.2443090734209684E-3</v>
      </c>
      <c r="P247" s="50">
        <f t="shared" si="19"/>
        <v>2.2443090734209684E-3</v>
      </c>
      <c r="Q247" s="48"/>
      <c r="R247" s="47"/>
      <c r="S247" s="50"/>
      <c r="T247" s="54" t="s">
        <v>194</v>
      </c>
    </row>
    <row r="248" spans="2:20" x14ac:dyDescent="0.15">
      <c r="B248" s="385">
        <v>24</v>
      </c>
      <c r="C248" s="83" t="s">
        <v>458</v>
      </c>
      <c r="D248" s="41"/>
      <c r="E248" s="55">
        <f>IF(入力表2【予測】!$E38="","",入力表2【予測】!$E38)</f>
        <v>0.15900122465641583</v>
      </c>
      <c r="F248" s="56">
        <f>IF(入力表2【予測】!$F38="","",入力表2【予測】!$F38)</f>
        <v>0.1255272826234862</v>
      </c>
      <c r="G248" s="57">
        <f t="shared" si="15"/>
        <v>0.50801547887731313</v>
      </c>
      <c r="H248" s="58">
        <f t="shared" si="16"/>
        <v>0.43081745760883483</v>
      </c>
      <c r="I248" s="46">
        <f t="shared" si="17"/>
        <v>1.4738711962960312E-3</v>
      </c>
      <c r="J248" s="47">
        <f t="shared" si="18"/>
        <v>4.0246002764824044E-3</v>
      </c>
      <c r="K248" s="48"/>
      <c r="L248" s="46"/>
      <c r="M248" s="49"/>
      <c r="N248" s="48">
        <f>入力表1【係数】!D$71*入力表2【係数】!I248/100</f>
        <v>0</v>
      </c>
      <c r="O248" s="46">
        <f>入力表1【係数】!D$72*入力表2【係数】!J248/100</f>
        <v>4.0246002764824042E-5</v>
      </c>
      <c r="P248" s="50">
        <f t="shared" si="19"/>
        <v>4.0246002764824042E-5</v>
      </c>
      <c r="Q248" s="48"/>
      <c r="R248" s="47"/>
      <c r="S248" s="50"/>
      <c r="T248" s="54" t="s">
        <v>149</v>
      </c>
    </row>
    <row r="249" spans="2:20" x14ac:dyDescent="0.15">
      <c r="B249" s="385">
        <v>25</v>
      </c>
      <c r="C249" s="83" t="s">
        <v>459</v>
      </c>
      <c r="D249" s="41"/>
      <c r="E249" s="55">
        <f>IF(入力表2【予測】!$E39="","",入力表2【予測】!$E39)</f>
        <v>17.045448360321132</v>
      </c>
      <c r="F249" s="56">
        <f>IF(入力表2【予測】!$F39="","",入力表2【予測】!$F39)</f>
        <v>13.456932916043</v>
      </c>
      <c r="G249" s="57">
        <f t="shared" si="15"/>
        <v>54.4609114185061</v>
      </c>
      <c r="H249" s="58">
        <f t="shared" si="16"/>
        <v>46.185032488049558</v>
      </c>
      <c r="I249" s="46">
        <f t="shared" si="17"/>
        <v>0.15800378531999565</v>
      </c>
      <c r="J249" s="47">
        <f t="shared" si="18"/>
        <v>0.43145023776989422</v>
      </c>
      <c r="K249" s="48"/>
      <c r="L249" s="46"/>
      <c r="M249" s="49"/>
      <c r="N249" s="48">
        <f>入力表1【係数】!D$71*入力表2【係数】!I249/100</f>
        <v>0</v>
      </c>
      <c r="O249" s="46">
        <f>入力表1【係数】!D$72*入力表2【係数】!J249/100</f>
        <v>4.314502377698942E-3</v>
      </c>
      <c r="P249" s="50">
        <f t="shared" si="19"/>
        <v>4.314502377698942E-3</v>
      </c>
      <c r="Q249" s="48"/>
      <c r="R249" s="47"/>
      <c r="S249" s="50"/>
      <c r="T249" s="54" t="s">
        <v>150</v>
      </c>
    </row>
    <row r="250" spans="2:20" x14ac:dyDescent="0.15">
      <c r="B250" s="385">
        <v>26</v>
      </c>
      <c r="C250" s="83" t="s">
        <v>460</v>
      </c>
      <c r="D250" s="41"/>
      <c r="E250" s="55">
        <f>IF(入力表2【予測】!$E40="","",入力表2【予測】!$E40)</f>
        <v>0</v>
      </c>
      <c r="F250" s="56">
        <f>IF(入力表2【予測】!$F40="","",入力表2【予測】!$F40)</f>
        <v>0</v>
      </c>
      <c r="G250" s="57">
        <f t="shared" si="15"/>
        <v>0</v>
      </c>
      <c r="H250" s="58">
        <f t="shared" si="16"/>
        <v>0</v>
      </c>
      <c r="I250" s="46">
        <f t="shared" si="17"/>
        <v>0</v>
      </c>
      <c r="J250" s="47">
        <f t="shared" si="18"/>
        <v>0</v>
      </c>
      <c r="K250" s="48"/>
      <c r="L250" s="46"/>
      <c r="M250" s="49"/>
      <c r="N250" s="48">
        <f>入力表1【係数】!D$71*入力表2【係数】!I250/100</f>
        <v>0</v>
      </c>
      <c r="O250" s="46">
        <f>入力表1【係数】!D$72*入力表2【係数】!J250/100</f>
        <v>0</v>
      </c>
      <c r="P250" s="50">
        <f t="shared" si="19"/>
        <v>0</v>
      </c>
      <c r="Q250" s="48"/>
      <c r="R250" s="47"/>
      <c r="S250" s="50"/>
      <c r="T250" s="54" t="s">
        <v>151</v>
      </c>
    </row>
    <row r="251" spans="2:20" x14ac:dyDescent="0.15">
      <c r="B251" s="385">
        <v>27</v>
      </c>
      <c r="C251" s="83" t="s">
        <v>461</v>
      </c>
      <c r="D251" s="41"/>
      <c r="E251" s="55">
        <f>IF(入力表2【予測】!$E41="","",入力表2【予測】!$E41)</f>
        <v>1.7955504150224522</v>
      </c>
      <c r="F251" s="56">
        <f>IF(入力表2【予測】!$F41="","",入力表2【予測】!$F41)</f>
        <v>1.4175398013335148</v>
      </c>
      <c r="G251" s="57">
        <f t="shared" si="15"/>
        <v>5.736857724882829</v>
      </c>
      <c r="H251" s="58">
        <f t="shared" si="16"/>
        <v>4.8650849481192804</v>
      </c>
      <c r="I251" s="46">
        <f t="shared" si="17"/>
        <v>1.6643960094757621E-2</v>
      </c>
      <c r="J251" s="47">
        <f t="shared" si="18"/>
        <v>4.5448534829545195E-2</v>
      </c>
      <c r="K251" s="48"/>
      <c r="L251" s="46"/>
      <c r="M251" s="49"/>
      <c r="N251" s="48">
        <f>入力表1【係数】!D$71*入力表2【係数】!I251/100</f>
        <v>0</v>
      </c>
      <c r="O251" s="46">
        <f>入力表1【係数】!D$72*入力表2【係数】!J251/100</f>
        <v>4.5448534829545196E-4</v>
      </c>
      <c r="P251" s="50">
        <f t="shared" si="19"/>
        <v>4.5448534829545196E-4</v>
      </c>
      <c r="Q251" s="48"/>
      <c r="R251" s="47"/>
      <c r="S251" s="50"/>
      <c r="T251" s="54" t="s">
        <v>153</v>
      </c>
    </row>
    <row r="252" spans="2:20" x14ac:dyDescent="0.15">
      <c r="B252" s="385">
        <v>28</v>
      </c>
      <c r="C252" s="83" t="s">
        <v>462</v>
      </c>
      <c r="D252" s="384"/>
      <c r="E252" s="55">
        <f>IF(入力表2【予測】!$E42="","",入力表2【予測】!$E42)</f>
        <v>11.342174740590655</v>
      </c>
      <c r="F252" s="56">
        <f>IF(入力表2【予測】!$F42="","",入力表2【予測】!$F42)</f>
        <v>3.2406213544544729</v>
      </c>
      <c r="G252" s="57">
        <f t="shared" si="15"/>
        <v>36.238716681600259</v>
      </c>
      <c r="H252" s="58">
        <f t="shared" si="16"/>
        <v>11.122014464270421</v>
      </c>
      <c r="I252" s="46">
        <f t="shared" si="17"/>
        <v>0.10513695532620186</v>
      </c>
      <c r="J252" s="47">
        <f t="shared" si="18"/>
        <v>0.10389937013319887</v>
      </c>
      <c r="K252" s="48"/>
      <c r="L252" s="46"/>
      <c r="M252" s="49"/>
      <c r="N252" s="48">
        <f>入力表1【係数】!D$71*入力表2【係数】!I252/100</f>
        <v>0</v>
      </c>
      <c r="O252" s="46">
        <f>入力表1【係数】!D$72*入力表2【係数】!J252/100</f>
        <v>1.0389937013319888E-3</v>
      </c>
      <c r="P252" s="50">
        <f t="shared" si="19"/>
        <v>1.0389937013319888E-3</v>
      </c>
      <c r="Q252" s="48"/>
      <c r="R252" s="47"/>
      <c r="S252" s="50"/>
      <c r="T252" s="54" t="s">
        <v>157</v>
      </c>
    </row>
    <row r="253" spans="2:20" x14ac:dyDescent="0.15">
      <c r="B253" s="385">
        <v>29</v>
      </c>
      <c r="C253" s="83" t="s">
        <v>463</v>
      </c>
      <c r="D253" s="384"/>
      <c r="E253" s="55">
        <f>IF(入力表2【予測】!$E43="","",入力表2【予測】!$E43)</f>
        <v>16.657825259409346</v>
      </c>
      <c r="F253" s="56">
        <f>IF(入力表2【予測】!$F43="","",入力表2【予測】!$F43)</f>
        <v>4.7593786455455271</v>
      </c>
      <c r="G253" s="57">
        <f t="shared" si="15"/>
        <v>53.222439603844741</v>
      </c>
      <c r="H253" s="58">
        <f t="shared" si="16"/>
        <v>16.334484145744334</v>
      </c>
      <c r="I253" s="46">
        <f t="shared" si="17"/>
        <v>0.15441069020587084</v>
      </c>
      <c r="J253" s="47">
        <f t="shared" si="18"/>
        <v>0.15259309540062607</v>
      </c>
      <c r="K253" s="48"/>
      <c r="L253" s="46"/>
      <c r="M253" s="49"/>
      <c r="N253" s="48">
        <f>入力表1【係数】!D$71*入力表2【係数】!I253/100</f>
        <v>0</v>
      </c>
      <c r="O253" s="46">
        <f>入力表1【係数】!D$72*入力表2【係数】!J253/100</f>
        <v>1.5259309540062607E-3</v>
      </c>
      <c r="P253" s="50">
        <f t="shared" si="19"/>
        <v>1.5259309540062607E-3</v>
      </c>
      <c r="Q253" s="48"/>
      <c r="R253" s="47"/>
      <c r="S253" s="50"/>
      <c r="T253" s="54" t="s">
        <v>517</v>
      </c>
    </row>
    <row r="254" spans="2:20" x14ac:dyDescent="0.15">
      <c r="B254" s="385">
        <v>30</v>
      </c>
      <c r="C254" s="40" t="s">
        <v>420</v>
      </c>
      <c r="D254" s="41"/>
      <c r="E254" s="55">
        <f>IF(入力表2【予測】!$E44="","",入力表2【予測】!$E44)</f>
        <v>1</v>
      </c>
      <c r="F254" s="56">
        <f>IF(入力表2【予測】!$F44="","",入力表2【予測】!$F44)</f>
        <v>1</v>
      </c>
      <c r="G254" s="57">
        <f t="shared" si="15"/>
        <v>3.1950412959087497</v>
      </c>
      <c r="H254" s="58">
        <f t="shared" si="16"/>
        <v>3.4320623262518444</v>
      </c>
      <c r="I254" s="46">
        <f t="shared" si="17"/>
        <v>9.2695587690025949E-3</v>
      </c>
      <c r="J254" s="47">
        <f t="shared" si="18"/>
        <v>3.2061558191728116E-2</v>
      </c>
      <c r="K254" s="48"/>
      <c r="L254" s="46"/>
      <c r="M254" s="49"/>
      <c r="N254" s="48">
        <f>入力表1【係数】!D$71*入力表2【係数】!I254/100</f>
        <v>0</v>
      </c>
      <c r="O254" s="46">
        <f>入力表1【係数】!D$72*入力表2【係数】!J254/100</f>
        <v>3.2061558191728119E-4</v>
      </c>
      <c r="P254" s="50">
        <f t="shared" si="19"/>
        <v>3.2061558191728119E-4</v>
      </c>
      <c r="Q254" s="48"/>
      <c r="R254" s="47"/>
      <c r="S254" s="50"/>
      <c r="T254" s="54" t="s">
        <v>517</v>
      </c>
    </row>
    <row r="255" spans="2:20" x14ac:dyDescent="0.15">
      <c r="B255" s="385">
        <v>31</v>
      </c>
      <c r="C255" s="83" t="s">
        <v>464</v>
      </c>
      <c r="D255" s="41"/>
      <c r="E255" s="55">
        <f>IF(入力表2【予測】!$E45="","",入力表2【予測】!$E45)</f>
        <v>1.6615302157309393E-2</v>
      </c>
      <c r="F255" s="56">
        <f>IF(入力表2【予測】!$F45="","",入力表2【予測】!$F45)</f>
        <v>7.2691946938228599E-3</v>
      </c>
      <c r="G255" s="57">
        <f t="shared" si="15"/>
        <v>5.308657653660525E-2</v>
      </c>
      <c r="H255" s="58">
        <f t="shared" si="16"/>
        <v>2.4948329250859252E-2</v>
      </c>
      <c r="I255" s="46">
        <f t="shared" si="17"/>
        <v>1.5401651981191504E-4</v>
      </c>
      <c r="J255" s="47">
        <f t="shared" si="18"/>
        <v>2.3306170868300289E-4</v>
      </c>
      <c r="K255" s="48"/>
      <c r="L255" s="46"/>
      <c r="M255" s="49"/>
      <c r="N255" s="48">
        <f>入力表1【係数】!D$71*入力表2【係数】!I255/100</f>
        <v>0</v>
      </c>
      <c r="O255" s="46">
        <f>入力表1【係数】!D$72*入力表2【係数】!J255/100</f>
        <v>2.3306170868300289E-6</v>
      </c>
      <c r="P255" s="50">
        <f t="shared" si="19"/>
        <v>2.3306170868300289E-6</v>
      </c>
      <c r="Q255" s="48"/>
      <c r="R255" s="47"/>
      <c r="S255" s="50"/>
      <c r="T255" s="54" t="s">
        <v>951</v>
      </c>
    </row>
    <row r="256" spans="2:20" x14ac:dyDescent="0.15">
      <c r="B256" s="385">
        <v>32</v>
      </c>
      <c r="C256" s="83" t="s">
        <v>465</v>
      </c>
      <c r="D256" s="41"/>
      <c r="E256" s="55">
        <f>IF(入力表2【予測】!$E46="","",入力表2【予測】!$E46)</f>
        <v>15.421680289427844</v>
      </c>
      <c r="F256" s="56">
        <f>IF(入力表2【予測】!$F46="","",入力表2【予測】!$F46)</f>
        <v>6.7469851266246819</v>
      </c>
      <c r="G256" s="57">
        <f t="shared" si="15"/>
        <v>49.27290537702396</v>
      </c>
      <c r="H256" s="58">
        <f t="shared" si="16"/>
        <v>23.156073468870105</v>
      </c>
      <c r="I256" s="46">
        <f t="shared" si="17"/>
        <v>0.14295217175962036</v>
      </c>
      <c r="J256" s="47">
        <f t="shared" si="18"/>
        <v>0.21631885625600134</v>
      </c>
      <c r="K256" s="48"/>
      <c r="L256" s="46"/>
      <c r="M256" s="49"/>
      <c r="N256" s="48">
        <f>入力表1【係数】!D$71*入力表2【係数】!I256/100</f>
        <v>0</v>
      </c>
      <c r="O256" s="46">
        <f>入力表1【係数】!D$72*入力表2【係数】!J256/100</f>
        <v>2.1631885625600132E-3</v>
      </c>
      <c r="P256" s="50">
        <f t="shared" si="19"/>
        <v>2.1631885625600132E-3</v>
      </c>
      <c r="Q256" s="48"/>
      <c r="R256" s="47"/>
      <c r="S256" s="50"/>
      <c r="T256" s="54" t="s">
        <v>172</v>
      </c>
    </row>
    <row r="257" spans="2:20" x14ac:dyDescent="0.15">
      <c r="B257" s="385">
        <v>33</v>
      </c>
      <c r="C257" s="83" t="s">
        <v>466</v>
      </c>
      <c r="D257" s="41"/>
      <c r="E257" s="55">
        <f>IF(入力表2【予測】!$E47="","",入力表2【予測】!$E47)</f>
        <v>0.56170440841484659</v>
      </c>
      <c r="F257" s="56">
        <f>IF(入力表2【予測】!$F47="","",入力表2【予測】!$F47)</f>
        <v>0.24574567868149538</v>
      </c>
      <c r="G257" s="57">
        <f t="shared" si="15"/>
        <v>1.7946687809794291</v>
      </c>
      <c r="H257" s="58">
        <f t="shared" si="16"/>
        <v>0.84341448564195143</v>
      </c>
      <c r="I257" s="46">
        <f t="shared" si="17"/>
        <v>5.2067520246092567E-3</v>
      </c>
      <c r="J257" s="47">
        <f t="shared" si="18"/>
        <v>7.8789893774124844E-3</v>
      </c>
      <c r="K257" s="48"/>
      <c r="L257" s="46"/>
      <c r="M257" s="49"/>
      <c r="N257" s="48">
        <f>入力表1【係数】!D$71*入力表2【係数】!I257/100</f>
        <v>0</v>
      </c>
      <c r="O257" s="46">
        <f>入力表1【係数】!D$72*入力表2【係数】!J257/100</f>
        <v>7.8789893774124841E-5</v>
      </c>
      <c r="P257" s="50">
        <f t="shared" si="19"/>
        <v>7.8789893774124841E-5</v>
      </c>
      <c r="Q257" s="48"/>
      <c r="R257" s="47"/>
      <c r="S257" s="50"/>
      <c r="T257" s="54" t="s">
        <v>171</v>
      </c>
    </row>
    <row r="258" spans="2:20" x14ac:dyDescent="0.15">
      <c r="B258" s="385">
        <v>34</v>
      </c>
      <c r="C258" s="83" t="s">
        <v>467</v>
      </c>
      <c r="D258" s="41" t="s">
        <v>469</v>
      </c>
      <c r="E258" s="55">
        <f>IF(入力表2【予測】!$E48="","",入力表2【予測】!$E48)</f>
        <v>1.3777969762419007</v>
      </c>
      <c r="F258" s="56">
        <f>IF(入力表2【予測】!$F48="","",入力表2【予測】!$F48)</f>
        <v>4.133390928725702</v>
      </c>
      <c r="G258" s="57">
        <f t="shared" si="15"/>
        <v>4.4021182364710789</v>
      </c>
      <c r="H258" s="58">
        <f t="shared" si="16"/>
        <v>14.186055286150607</v>
      </c>
      <c r="I258" s="46">
        <f t="shared" si="17"/>
        <v>1.2771570043028372E-2</v>
      </c>
      <c r="J258" s="47">
        <f t="shared" si="18"/>
        <v>0.13252295379050022</v>
      </c>
      <c r="K258" s="48"/>
      <c r="L258" s="46"/>
      <c r="M258" s="49"/>
      <c r="N258" s="48">
        <f>入力表1【係数】!D$71*入力表2【係数】!I258/100</f>
        <v>0</v>
      </c>
      <c r="O258" s="46">
        <f>入力表1【係数】!D$72*入力表2【係数】!J258/100</f>
        <v>1.3252295379050023E-3</v>
      </c>
      <c r="P258" s="50">
        <f t="shared" si="19"/>
        <v>1.3252295379050023E-3</v>
      </c>
      <c r="Q258" s="48"/>
      <c r="R258" s="47"/>
      <c r="S258" s="50"/>
      <c r="T258" s="54" t="s">
        <v>170</v>
      </c>
    </row>
    <row r="259" spans="2:20" x14ac:dyDescent="0.15">
      <c r="B259" s="385">
        <v>35</v>
      </c>
      <c r="C259" s="83" t="s">
        <v>560</v>
      </c>
      <c r="D259" s="41"/>
      <c r="E259" s="55">
        <f>IF(入力表2【予測】!$E49="","",入力表2【予測】!$E49)</f>
        <v>0.62220302375809933</v>
      </c>
      <c r="F259" s="56">
        <f>IF(入力表2【予測】!$F49="","",入力表2【予測】!$F49)</f>
        <v>1.866609071274298</v>
      </c>
      <c r="G259" s="57">
        <f t="shared" si="15"/>
        <v>1.9879643553464201</v>
      </c>
      <c r="H259" s="58">
        <f t="shared" si="16"/>
        <v>6.406318671360463</v>
      </c>
      <c r="I259" s="46">
        <f t="shared" si="17"/>
        <v>5.7675474949768204E-3</v>
      </c>
      <c r="J259" s="47">
        <f t="shared" si="18"/>
        <v>5.9846395359868486E-2</v>
      </c>
      <c r="K259" s="48"/>
      <c r="L259" s="46"/>
      <c r="M259" s="49"/>
      <c r="N259" s="48">
        <f>入力表1【係数】!D$71*入力表2【係数】!I259/100</f>
        <v>0</v>
      </c>
      <c r="O259" s="46">
        <f>入力表1【係数】!D$72*入力表2【係数】!J259/100</f>
        <v>5.9846395359868486E-4</v>
      </c>
      <c r="P259" s="50">
        <f t="shared" si="19"/>
        <v>5.9846395359868486E-4</v>
      </c>
      <c r="Q259" s="48"/>
      <c r="R259" s="47"/>
      <c r="S259" s="50"/>
      <c r="T259" s="54" t="s">
        <v>175</v>
      </c>
    </row>
    <row r="260" spans="2:20" x14ac:dyDescent="0.15">
      <c r="B260" s="60">
        <v>36</v>
      </c>
      <c r="C260" s="61" t="s">
        <v>559</v>
      </c>
      <c r="D260" s="62" t="s">
        <v>448</v>
      </c>
      <c r="E260" s="63">
        <f>IF(入力表2【予測】!$E50="","",入力表2【予測】!$E50)</f>
        <v>59</v>
      </c>
      <c r="F260" s="64">
        <f>IF(入力表2【予測】!$F50="","",入力表2【予測】!$F50)</f>
        <v>52</v>
      </c>
      <c r="G260" s="65">
        <f t="shared" si="15"/>
        <v>188.50743645861624</v>
      </c>
      <c r="H260" s="66">
        <f t="shared" si="16"/>
        <v>178.46724096509593</v>
      </c>
      <c r="I260" s="67">
        <f t="shared" si="17"/>
        <v>0.5469039673711531</v>
      </c>
      <c r="J260" s="68">
        <f t="shared" si="18"/>
        <v>1.6672010259698622</v>
      </c>
      <c r="K260" s="69"/>
      <c r="L260" s="67"/>
      <c r="M260" s="70"/>
      <c r="N260" s="69">
        <f>入力表1【係数】!D$71*入力表2【係数】!I260/100</f>
        <v>0</v>
      </c>
      <c r="O260" s="67">
        <f>入力表1【係数】!D$72*入力表2【係数】!J260/100</f>
        <v>1.6672010259698621E-2</v>
      </c>
      <c r="P260" s="71">
        <f t="shared" si="19"/>
        <v>1.6672010259698621E-2</v>
      </c>
      <c r="Q260" s="69"/>
      <c r="R260" s="68"/>
      <c r="S260" s="71"/>
      <c r="T260" s="73" t="s">
        <v>175</v>
      </c>
    </row>
    <row r="261" spans="2:20" x14ac:dyDescent="0.15">
      <c r="B261" s="385">
        <v>37</v>
      </c>
      <c r="C261" s="40" t="s">
        <v>422</v>
      </c>
      <c r="D261" s="41"/>
      <c r="E261" s="55">
        <f>IF(入力表2【予測】!$E51="","",入力表2【予測】!$E51)</f>
        <v>62</v>
      </c>
      <c r="F261" s="56">
        <f>IF(入力表2【予測】!$F51="","",入力表2【予測】!$F51)</f>
        <v>52</v>
      </c>
      <c r="G261" s="57">
        <f t="shared" si="15"/>
        <v>198.09256034634248</v>
      </c>
      <c r="H261" s="58">
        <f t="shared" si="16"/>
        <v>178.46724096509593</v>
      </c>
      <c r="I261" s="46">
        <f t="shared" si="17"/>
        <v>0.57471264367816088</v>
      </c>
      <c r="J261" s="47">
        <f t="shared" si="18"/>
        <v>1.6672010259698622</v>
      </c>
      <c r="K261" s="48"/>
      <c r="L261" s="46"/>
      <c r="M261" s="49"/>
      <c r="N261" s="48">
        <f>入力表1【係数】!D$71*入力表2【係数】!I261/100</f>
        <v>0</v>
      </c>
      <c r="O261" s="46">
        <f>入力表1【係数】!D$72*入力表2【係数】!J261/100</f>
        <v>1.6672010259698621E-2</v>
      </c>
      <c r="P261" s="50">
        <f t="shared" si="19"/>
        <v>1.6672010259698621E-2</v>
      </c>
      <c r="Q261" s="48"/>
      <c r="R261" s="47"/>
      <c r="S261" s="50"/>
      <c r="T261" s="54" t="s">
        <v>202</v>
      </c>
    </row>
    <row r="262" spans="2:20" x14ac:dyDescent="0.15">
      <c r="B262" s="385">
        <v>38</v>
      </c>
      <c r="C262" s="40" t="s">
        <v>555</v>
      </c>
      <c r="D262" s="41"/>
      <c r="E262" s="55">
        <f>IF(入力表2【予測】!$E52="","",入力表2【予測】!$E52)</f>
        <v>98</v>
      </c>
      <c r="F262" s="56">
        <f>IF(入力表2【予測】!$F52="","",入力表2【予測】!$F52)</f>
        <v>43</v>
      </c>
      <c r="G262" s="57">
        <f t="shared" si="15"/>
        <v>313.11404699905745</v>
      </c>
      <c r="H262" s="58">
        <f t="shared" si="16"/>
        <v>147.57868002882933</v>
      </c>
      <c r="I262" s="46">
        <f t="shared" si="17"/>
        <v>0.90841675936225441</v>
      </c>
      <c r="J262" s="47">
        <f t="shared" si="18"/>
        <v>1.3786470022443091</v>
      </c>
      <c r="K262" s="48"/>
      <c r="L262" s="46"/>
      <c r="M262" s="49"/>
      <c r="N262" s="48">
        <f>入力表1【係数】!D$71*入力表2【係数】!I262/100</f>
        <v>0</v>
      </c>
      <c r="O262" s="46">
        <f>入力表1【係数】!D$72*入力表2【係数】!J262/100</f>
        <v>1.3786470022443091E-2</v>
      </c>
      <c r="P262" s="50">
        <f t="shared" si="19"/>
        <v>1.3786470022443091E-2</v>
      </c>
      <c r="Q262" s="48"/>
      <c r="R262" s="47"/>
      <c r="S262" s="50"/>
      <c r="T262" s="54" t="s">
        <v>196</v>
      </c>
    </row>
    <row r="263" spans="2:20" x14ac:dyDescent="0.15">
      <c r="B263" s="385">
        <v>39</v>
      </c>
      <c r="C263" s="40" t="s">
        <v>424</v>
      </c>
      <c r="D263" s="41" t="s">
        <v>449</v>
      </c>
      <c r="E263" s="55">
        <f>IF(入力表2【予測】!$E53="","",入力表2【予測】!$E53)</f>
        <v>63</v>
      </c>
      <c r="F263" s="56">
        <f>IF(入力表2【予測】!$F53="","",入力表2【予測】!$F53)</f>
        <v>63</v>
      </c>
      <c r="G263" s="57">
        <f t="shared" si="15"/>
        <v>201.28760164225125</v>
      </c>
      <c r="H263" s="58">
        <f t="shared" si="16"/>
        <v>216.2199265538662</v>
      </c>
      <c r="I263" s="46">
        <f t="shared" si="17"/>
        <v>0.58398220244716359</v>
      </c>
      <c r="J263" s="47">
        <f t="shared" si="18"/>
        <v>2.0198781660788714</v>
      </c>
      <c r="K263" s="48"/>
      <c r="L263" s="46"/>
      <c r="M263" s="49"/>
      <c r="N263" s="48">
        <f>入力表1【係数】!D$71*入力表2【係数】!I263/100</f>
        <v>0</v>
      </c>
      <c r="O263" s="46">
        <f>入力表1【係数】!D$72*入力表2【係数】!J263/100</f>
        <v>2.0198781660788714E-2</v>
      </c>
      <c r="P263" s="50">
        <f t="shared" si="19"/>
        <v>2.0198781660788714E-2</v>
      </c>
      <c r="Q263" s="48"/>
      <c r="R263" s="47"/>
      <c r="S263" s="50"/>
      <c r="T263" s="54" t="s">
        <v>203</v>
      </c>
    </row>
    <row r="264" spans="2:20" x14ac:dyDescent="0.15">
      <c r="B264" s="385">
        <v>40</v>
      </c>
      <c r="C264" s="40" t="s">
        <v>425</v>
      </c>
      <c r="D264" s="41" t="s">
        <v>551</v>
      </c>
      <c r="E264" s="55">
        <f>IF(入力表2【予測】!$E54="","",入力表2【予測】!$E54)</f>
        <v>240</v>
      </c>
      <c r="F264" s="56">
        <f>IF(入力表2【予測】!$F54="","",入力表2【予測】!$F54)</f>
        <v>124</v>
      </c>
      <c r="G264" s="57">
        <f t="shared" si="15"/>
        <v>766.80991101809991</v>
      </c>
      <c r="H264" s="58">
        <f t="shared" si="16"/>
        <v>425.57572845522873</v>
      </c>
      <c r="I264" s="46">
        <f t="shared" si="17"/>
        <v>2.2246941045606228</v>
      </c>
      <c r="J264" s="47">
        <f t="shared" si="18"/>
        <v>3.9756332157742866</v>
      </c>
      <c r="K264" s="48"/>
      <c r="L264" s="46"/>
      <c r="M264" s="49"/>
      <c r="N264" s="48">
        <f>入力表1【係数】!D$71*入力表2【係数】!I264/100</f>
        <v>0</v>
      </c>
      <c r="O264" s="46">
        <f>入力表1【係数】!D$72*入力表2【係数】!J264/100</f>
        <v>3.9756332157742866E-2</v>
      </c>
      <c r="P264" s="50">
        <f t="shared" si="19"/>
        <v>3.9756332157742866E-2</v>
      </c>
      <c r="Q264" s="48"/>
      <c r="R264" s="47"/>
      <c r="S264" s="50"/>
      <c r="T264" s="54" t="s">
        <v>203</v>
      </c>
    </row>
    <row r="265" spans="2:20" x14ac:dyDescent="0.15">
      <c r="B265" s="385">
        <v>41</v>
      </c>
      <c r="C265" s="40" t="s">
        <v>426</v>
      </c>
      <c r="D265" s="41" t="s">
        <v>451</v>
      </c>
      <c r="E265" s="55">
        <f>IF(入力表2【予測】!$E55="","",入力表2【予測】!$E55)</f>
        <v>80</v>
      </c>
      <c r="F265" s="56">
        <f>IF(入力表2【予測】!$F55="","",入力表2【予測】!$F55)</f>
        <v>57</v>
      </c>
      <c r="G265" s="57">
        <f t="shared" si="15"/>
        <v>255.60330367269998</v>
      </c>
      <c r="H265" s="58">
        <f t="shared" si="16"/>
        <v>195.62755259635514</v>
      </c>
      <c r="I265" s="46">
        <f t="shared" si="17"/>
        <v>0.7415647015202077</v>
      </c>
      <c r="J265" s="47">
        <f t="shared" si="18"/>
        <v>1.827508816928503</v>
      </c>
      <c r="K265" s="48"/>
      <c r="L265" s="46"/>
      <c r="M265" s="49"/>
      <c r="N265" s="48">
        <f>入力表1【係数】!D$71*入力表2【係数】!I265/100</f>
        <v>0</v>
      </c>
      <c r="O265" s="46">
        <f>入力表1【係数】!D$72*入力表2【係数】!J265/100</f>
        <v>1.8275088169285029E-2</v>
      </c>
      <c r="P265" s="50">
        <f t="shared" si="19"/>
        <v>1.8275088169285029E-2</v>
      </c>
      <c r="Q265" s="48"/>
      <c r="R265" s="47"/>
      <c r="S265" s="50"/>
      <c r="T265" s="54" t="s">
        <v>203</v>
      </c>
    </row>
    <row r="266" spans="2:20" x14ac:dyDescent="0.15">
      <c r="B266" s="385">
        <v>42</v>
      </c>
      <c r="C266" s="40" t="s">
        <v>427</v>
      </c>
      <c r="D266" s="41"/>
      <c r="E266" s="55">
        <f>IF(入力表2【予測】!$E56="","",入力表2【予測】!$E56)</f>
        <v>27</v>
      </c>
      <c r="F266" s="56">
        <f>IF(入力表2【予測】!$F56="","",入力表2【予測】!$F56)</f>
        <v>15</v>
      </c>
      <c r="G266" s="57">
        <f t="shared" si="15"/>
        <v>86.266114989536234</v>
      </c>
      <c r="H266" s="58">
        <f t="shared" si="16"/>
        <v>51.480934893777672</v>
      </c>
      <c r="I266" s="46">
        <f t="shared" si="17"/>
        <v>0.25027808676307006</v>
      </c>
      <c r="J266" s="47">
        <f t="shared" si="18"/>
        <v>0.48092337287592174</v>
      </c>
      <c r="K266" s="48"/>
      <c r="L266" s="46"/>
      <c r="M266" s="49"/>
      <c r="N266" s="48">
        <f>入力表1【係数】!D$71*入力表2【係数】!I266/100</f>
        <v>0</v>
      </c>
      <c r="O266" s="46">
        <f>入力表1【係数】!D$72*入力表2【係数】!J266/100</f>
        <v>4.8092337287592175E-3</v>
      </c>
      <c r="P266" s="50">
        <f t="shared" si="19"/>
        <v>4.8092337287592175E-3</v>
      </c>
      <c r="Q266" s="48"/>
      <c r="R266" s="47"/>
      <c r="S266" s="50"/>
      <c r="T266" s="54" t="s">
        <v>184</v>
      </c>
    </row>
    <row r="267" spans="2:20" x14ac:dyDescent="0.15">
      <c r="B267" s="385">
        <v>43</v>
      </c>
      <c r="C267" s="40" t="s">
        <v>547</v>
      </c>
      <c r="D267" s="41"/>
      <c r="E267" s="55">
        <f>IF(入力表2【予測】!$E57="","",入力表2【予測】!$E57)</f>
        <v>0</v>
      </c>
      <c r="F267" s="56">
        <f>IF(入力表2【予測】!$F57="","",入力表2【予測】!$F57)</f>
        <v>1</v>
      </c>
      <c r="G267" s="57">
        <f t="shared" si="15"/>
        <v>0</v>
      </c>
      <c r="H267" s="58">
        <f t="shared" si="16"/>
        <v>3.4320623262518444</v>
      </c>
      <c r="I267" s="46">
        <f t="shared" si="17"/>
        <v>0</v>
      </c>
      <c r="J267" s="47">
        <f t="shared" si="18"/>
        <v>3.2061558191728116E-2</v>
      </c>
      <c r="K267" s="48"/>
      <c r="L267" s="46"/>
      <c r="M267" s="49"/>
      <c r="N267" s="48">
        <f>入力表1【係数】!D$71*入力表2【係数】!I267/100</f>
        <v>0</v>
      </c>
      <c r="O267" s="46">
        <f>入力表1【係数】!D$72*入力表2【係数】!J267/100</f>
        <v>3.2061558191728119E-4</v>
      </c>
      <c r="P267" s="50">
        <f t="shared" si="19"/>
        <v>3.2061558191728119E-4</v>
      </c>
      <c r="Q267" s="48"/>
      <c r="R267" s="47"/>
      <c r="S267" s="50"/>
      <c r="T267" s="54" t="s">
        <v>203</v>
      </c>
    </row>
    <row r="268" spans="2:20" x14ac:dyDescent="0.15">
      <c r="B268" s="385">
        <v>44</v>
      </c>
      <c r="C268" s="40" t="s">
        <v>429</v>
      </c>
      <c r="D268" s="41"/>
      <c r="E268" s="55">
        <f>IF(入力表2【予測】!$E58="","",入力表2【予測】!$E58)</f>
        <v>12</v>
      </c>
      <c r="F268" s="56">
        <f>IF(入力表2【予測】!$F58="","",入力表2【予測】!$F58)</f>
        <v>8</v>
      </c>
      <c r="G268" s="57">
        <f t="shared" si="15"/>
        <v>38.340495550904997</v>
      </c>
      <c r="H268" s="58">
        <f t="shared" si="16"/>
        <v>27.456498610014755</v>
      </c>
      <c r="I268" s="46">
        <f t="shared" si="17"/>
        <v>0.11123470522803114</v>
      </c>
      <c r="J268" s="47">
        <f t="shared" si="18"/>
        <v>0.25649246553382493</v>
      </c>
      <c r="K268" s="48"/>
      <c r="L268" s="46"/>
      <c r="M268" s="49"/>
      <c r="N268" s="48">
        <f>入力表1【係数】!D$71*入力表2【係数】!I268/100</f>
        <v>0</v>
      </c>
      <c r="O268" s="46">
        <f>入力表1【係数】!D$72*入力表2【係数】!J268/100</f>
        <v>2.5649246553382495E-3</v>
      </c>
      <c r="P268" s="50">
        <f t="shared" si="19"/>
        <v>2.5649246553382495E-3</v>
      </c>
      <c r="Q268" s="48"/>
      <c r="R268" s="47"/>
      <c r="S268" s="50"/>
      <c r="T268" s="54" t="s">
        <v>952</v>
      </c>
    </row>
    <row r="269" spans="2:20" x14ac:dyDescent="0.15">
      <c r="B269" s="385">
        <v>45</v>
      </c>
      <c r="C269" s="40" t="s">
        <v>546</v>
      </c>
      <c r="D269" s="41"/>
      <c r="E269" s="55">
        <f>IF(入力表2【予測】!$E59="","",入力表2【予測】!$E59)</f>
        <v>8</v>
      </c>
      <c r="F269" s="56">
        <f>IF(入力表2【予測】!$F59="","",入力表2【予測】!$F59)</f>
        <v>7</v>
      </c>
      <c r="G269" s="57">
        <f t="shared" si="15"/>
        <v>25.560330367269998</v>
      </c>
      <c r="H269" s="58">
        <f t="shared" si="16"/>
        <v>24.024436283762913</v>
      </c>
      <c r="I269" s="46">
        <f t="shared" si="17"/>
        <v>7.4156470152020759E-2</v>
      </c>
      <c r="J269" s="47">
        <f t="shared" si="18"/>
        <v>0.22443090734209684</v>
      </c>
      <c r="K269" s="48"/>
      <c r="L269" s="46"/>
      <c r="M269" s="49"/>
      <c r="N269" s="48">
        <f>入力表1【係数】!D$71*入力表2【係数】!I269/100</f>
        <v>0</v>
      </c>
      <c r="O269" s="46">
        <f>入力表1【係数】!D$72*入力表2【係数】!J269/100</f>
        <v>2.2443090734209684E-3</v>
      </c>
      <c r="P269" s="50">
        <f t="shared" si="19"/>
        <v>2.2443090734209684E-3</v>
      </c>
      <c r="Q269" s="48"/>
      <c r="R269" s="47"/>
      <c r="S269" s="50"/>
      <c r="T269" s="54" t="s">
        <v>141</v>
      </c>
    </row>
    <row r="270" spans="2:20" x14ac:dyDescent="0.15">
      <c r="B270" s="385">
        <v>46</v>
      </c>
      <c r="C270" s="40" t="s">
        <v>431</v>
      </c>
      <c r="D270" s="41" t="s">
        <v>453</v>
      </c>
      <c r="E270" s="55">
        <f>IF(入力表2【予測】!$E60="","",入力表2【予測】!$E60)</f>
        <v>16</v>
      </c>
      <c r="F270" s="56">
        <f>IF(入力表2【予測】!$F60="","",入力表2【予測】!$F60)</f>
        <v>10</v>
      </c>
      <c r="G270" s="57">
        <f t="shared" si="15"/>
        <v>51.120660734539996</v>
      </c>
      <c r="H270" s="58">
        <f t="shared" si="16"/>
        <v>34.320623262518446</v>
      </c>
      <c r="I270" s="46">
        <f t="shared" si="17"/>
        <v>0.14831294030404152</v>
      </c>
      <c r="J270" s="47">
        <f t="shared" si="18"/>
        <v>0.32061558191728118</v>
      </c>
      <c r="K270" s="48"/>
      <c r="L270" s="46"/>
      <c r="M270" s="49"/>
      <c r="N270" s="48">
        <f>入力表1【係数】!D$71*入力表2【係数】!I270/100</f>
        <v>0</v>
      </c>
      <c r="O270" s="46">
        <f>入力表1【係数】!D$72*入力表2【係数】!J270/100</f>
        <v>3.2061558191728116E-3</v>
      </c>
      <c r="P270" s="50">
        <f t="shared" si="19"/>
        <v>3.2061558191728116E-3</v>
      </c>
      <c r="Q270" s="48"/>
      <c r="R270" s="47"/>
      <c r="S270" s="50"/>
      <c r="T270" s="54" t="s">
        <v>203</v>
      </c>
    </row>
    <row r="271" spans="2:20" x14ac:dyDescent="0.15">
      <c r="B271" s="385">
        <v>47</v>
      </c>
      <c r="C271" s="40" t="s">
        <v>432</v>
      </c>
      <c r="D271" s="41" t="s">
        <v>452</v>
      </c>
      <c r="E271" s="55">
        <f>IF(入力表2【予測】!$E61="","",入力表2【予測】!$E61)</f>
        <v>36</v>
      </c>
      <c r="F271" s="56">
        <f>IF(入力表2【予測】!$F61="","",入力表2【予測】!$F61)</f>
        <v>4</v>
      </c>
      <c r="G271" s="57">
        <f t="shared" si="15"/>
        <v>115.02148665271498</v>
      </c>
      <c r="H271" s="58">
        <f t="shared" si="16"/>
        <v>13.728249305007378</v>
      </c>
      <c r="I271" s="46">
        <f t="shared" si="17"/>
        <v>0.33370411568409347</v>
      </c>
      <c r="J271" s="47">
        <f t="shared" si="18"/>
        <v>0.12824623276691247</v>
      </c>
      <c r="K271" s="48"/>
      <c r="L271" s="46"/>
      <c r="M271" s="49"/>
      <c r="N271" s="48">
        <f>入力表1【係数】!D$71*入力表2【係数】!I271/100</f>
        <v>0</v>
      </c>
      <c r="O271" s="46">
        <f>入力表1【係数】!D$72*入力表2【係数】!J271/100</f>
        <v>1.2824623276691247E-3</v>
      </c>
      <c r="P271" s="50">
        <f t="shared" si="19"/>
        <v>1.2824623276691247E-3</v>
      </c>
      <c r="Q271" s="48"/>
      <c r="R271" s="47"/>
      <c r="S271" s="50"/>
      <c r="T271" s="54" t="s">
        <v>204</v>
      </c>
    </row>
    <row r="272" spans="2:20" x14ac:dyDescent="0.15">
      <c r="B272" s="385">
        <v>48</v>
      </c>
      <c r="C272" s="40" t="s">
        <v>541</v>
      </c>
      <c r="D272" s="41" t="s">
        <v>823</v>
      </c>
      <c r="E272" s="55">
        <f>IF(入力表2【予測】!$E62="","",入力表2【予測】!$E62)</f>
        <v>17</v>
      </c>
      <c r="F272" s="56">
        <f>IF(入力表2【予測】!$F62="","",入力表2【予測】!$F62)</f>
        <v>7</v>
      </c>
      <c r="G272" s="57">
        <f t="shared" si="15"/>
        <v>54.315702030448747</v>
      </c>
      <c r="H272" s="58">
        <f t="shared" si="16"/>
        <v>24.024436283762913</v>
      </c>
      <c r="I272" s="46">
        <f t="shared" si="17"/>
        <v>0.15758249907304411</v>
      </c>
      <c r="J272" s="47">
        <f t="shared" si="18"/>
        <v>0.22443090734209684</v>
      </c>
      <c r="K272" s="48"/>
      <c r="L272" s="46"/>
      <c r="M272" s="49"/>
      <c r="N272" s="48">
        <f>入力表1【係数】!D$71*入力表2【係数】!I272/100</f>
        <v>0</v>
      </c>
      <c r="O272" s="46">
        <f>入力表1【係数】!D$72*入力表2【係数】!J272/100</f>
        <v>2.2443090734209684E-3</v>
      </c>
      <c r="P272" s="50">
        <f t="shared" si="19"/>
        <v>2.2443090734209684E-3</v>
      </c>
      <c r="Q272" s="48"/>
      <c r="R272" s="47"/>
      <c r="S272" s="50"/>
      <c r="T272" s="54" t="s">
        <v>199</v>
      </c>
    </row>
    <row r="273" spans="2:20" x14ac:dyDescent="0.15">
      <c r="B273" s="385">
        <v>49</v>
      </c>
      <c r="C273" s="40" t="s">
        <v>434</v>
      </c>
      <c r="D273" s="41"/>
      <c r="E273" s="55">
        <f>IF(入力表2【予測】!$E63="","",入力表2【予測】!$E63)</f>
        <v>22</v>
      </c>
      <c r="F273" s="56">
        <f>IF(入力表2【予測】!$F63="","",入力表2【予測】!$F63)</f>
        <v>8</v>
      </c>
      <c r="G273" s="57">
        <f t="shared" si="15"/>
        <v>70.290908509992491</v>
      </c>
      <c r="H273" s="58">
        <f t="shared" si="16"/>
        <v>27.456498610014755</v>
      </c>
      <c r="I273" s="46">
        <f t="shared" si="17"/>
        <v>0.20393029291805709</v>
      </c>
      <c r="J273" s="47">
        <f t="shared" si="18"/>
        <v>0.25649246553382493</v>
      </c>
      <c r="K273" s="48"/>
      <c r="L273" s="46"/>
      <c r="M273" s="49"/>
      <c r="N273" s="48">
        <f>入力表1【係数】!D$71*入力表2【係数】!I273/100</f>
        <v>0</v>
      </c>
      <c r="O273" s="46">
        <f>入力表1【係数】!D$72*入力表2【係数】!J273/100</f>
        <v>2.5649246553382495E-3</v>
      </c>
      <c r="P273" s="50">
        <f t="shared" si="19"/>
        <v>2.5649246553382495E-3</v>
      </c>
      <c r="Q273" s="48"/>
      <c r="R273" s="47"/>
      <c r="S273" s="50"/>
      <c r="T273" s="54" t="s">
        <v>198</v>
      </c>
    </row>
    <row r="274" spans="2:20" x14ac:dyDescent="0.15">
      <c r="B274" s="385">
        <v>50</v>
      </c>
      <c r="C274" s="40" t="s">
        <v>435</v>
      </c>
      <c r="D274" s="41"/>
      <c r="E274" s="55">
        <f>IF(入力表2【予測】!$E64="","",入力表2【予測】!$E64)</f>
        <v>13</v>
      </c>
      <c r="F274" s="56">
        <f>IF(入力表2【予測】!$F64="","",入力表2【予測】!$F64)</f>
        <v>5</v>
      </c>
      <c r="G274" s="57">
        <f t="shared" si="15"/>
        <v>41.535536846813741</v>
      </c>
      <c r="H274" s="58">
        <f t="shared" si="16"/>
        <v>17.160311631259223</v>
      </c>
      <c r="I274" s="46">
        <f t="shared" si="17"/>
        <v>0.12050426399703375</v>
      </c>
      <c r="J274" s="47">
        <f t="shared" si="18"/>
        <v>0.16030779095864059</v>
      </c>
      <c r="K274" s="48"/>
      <c r="L274" s="46"/>
      <c r="M274" s="49"/>
      <c r="N274" s="48">
        <f>入力表1【係数】!D$71*入力表2【係数】!I274/100</f>
        <v>0</v>
      </c>
      <c r="O274" s="46">
        <f>入力表1【係数】!D$72*入力表2【係数】!J274/100</f>
        <v>1.6030779095864058E-3</v>
      </c>
      <c r="P274" s="50">
        <f t="shared" si="19"/>
        <v>1.6030779095864058E-3</v>
      </c>
      <c r="Q274" s="48"/>
      <c r="R274" s="47"/>
      <c r="S274" s="50"/>
      <c r="T274" s="54" t="s">
        <v>204</v>
      </c>
    </row>
    <row r="275" spans="2:20" x14ac:dyDescent="0.15">
      <c r="B275" s="385">
        <v>51</v>
      </c>
      <c r="C275" s="83" t="s">
        <v>470</v>
      </c>
      <c r="D275" s="41"/>
      <c r="E275" s="55">
        <f>IF(入力表2【予測】!$E65="","",入力表2【予測】!$E65)</f>
        <v>1.2220672555400589</v>
      </c>
      <c r="F275" s="56">
        <f>IF(入力表2【予測】!$F65="","",入力表2【予測】!$F65)</f>
        <v>0</v>
      </c>
      <c r="G275" s="57">
        <f t="shared" si="15"/>
        <v>3.9045553478283592</v>
      </c>
      <c r="H275" s="58">
        <f t="shared" si="16"/>
        <v>0</v>
      </c>
      <c r="I275" s="46">
        <f t="shared" si="17"/>
        <v>1.132802424490229E-2</v>
      </c>
      <c r="J275" s="47">
        <f t="shared" si="18"/>
        <v>0</v>
      </c>
      <c r="K275" s="48"/>
      <c r="L275" s="46"/>
      <c r="M275" s="49"/>
      <c r="N275" s="48">
        <f>入力表1【係数】!D$71*入力表2【係数】!I275/100</f>
        <v>0</v>
      </c>
      <c r="O275" s="46">
        <f>入力表1【係数】!D$72*入力表2【係数】!J275/100</f>
        <v>0</v>
      </c>
      <c r="P275" s="50">
        <f t="shared" si="19"/>
        <v>0</v>
      </c>
      <c r="Q275" s="48"/>
      <c r="R275" s="47"/>
      <c r="S275" s="50"/>
      <c r="T275" s="54" t="s">
        <v>191</v>
      </c>
    </row>
    <row r="276" spans="2:20" x14ac:dyDescent="0.15">
      <c r="B276" s="385">
        <v>52</v>
      </c>
      <c r="C276" s="83" t="s">
        <v>536</v>
      </c>
      <c r="D276" s="41"/>
      <c r="E276" s="55">
        <f>IF(入力表2【予測】!$E66="","",入力表2【予測】!$E66)</f>
        <v>0.77793274445994109</v>
      </c>
      <c r="F276" s="56">
        <f>IF(入力表2【予測】!$F66="","",入力表2【予測】!$F66)</f>
        <v>0</v>
      </c>
      <c r="G276" s="57">
        <f t="shared" si="15"/>
        <v>2.4855272439891407</v>
      </c>
      <c r="H276" s="58">
        <f t="shared" si="16"/>
        <v>0</v>
      </c>
      <c r="I276" s="46">
        <f t="shared" si="17"/>
        <v>7.2110932931029022E-3</v>
      </c>
      <c r="J276" s="47">
        <f t="shared" si="18"/>
        <v>0</v>
      </c>
      <c r="K276" s="48"/>
      <c r="L276" s="46"/>
      <c r="M276" s="49"/>
      <c r="N276" s="48">
        <f>入力表1【係数】!D$71*入力表2【係数】!I276/100</f>
        <v>0</v>
      </c>
      <c r="O276" s="46">
        <f>入力表1【係数】!D$72*入力表2【係数】!J276/100</f>
        <v>0</v>
      </c>
      <c r="P276" s="50">
        <f t="shared" si="19"/>
        <v>0</v>
      </c>
      <c r="Q276" s="48"/>
      <c r="R276" s="47"/>
      <c r="S276" s="50"/>
      <c r="T276" s="54" t="s">
        <v>192</v>
      </c>
    </row>
    <row r="277" spans="2:20" x14ac:dyDescent="0.15">
      <c r="B277" s="385">
        <v>53</v>
      </c>
      <c r="C277" s="40" t="s">
        <v>535</v>
      </c>
      <c r="D277" s="41"/>
      <c r="E277" s="55">
        <f>IF(入力表2【予測】!$E67="","",入力表2【予測】!$E67)</f>
        <v>41</v>
      </c>
      <c r="F277" s="56">
        <f>IF(入力表2【予測】!$F67="","",入力表2【予測】!$F67)</f>
        <v>4</v>
      </c>
      <c r="G277" s="57">
        <f t="shared" si="15"/>
        <v>130.99669313225874</v>
      </c>
      <c r="H277" s="58">
        <f t="shared" si="16"/>
        <v>13.728249305007378</v>
      </c>
      <c r="I277" s="46">
        <f t="shared" si="17"/>
        <v>0.38005190952910639</v>
      </c>
      <c r="J277" s="47">
        <f t="shared" si="18"/>
        <v>0.12824623276691247</v>
      </c>
      <c r="K277" s="48"/>
      <c r="L277" s="46"/>
      <c r="M277" s="49"/>
      <c r="N277" s="48">
        <f>入力表1【係数】!D$71*入力表2【係数】!I277/100</f>
        <v>0</v>
      </c>
      <c r="O277" s="46">
        <f>入力表1【係数】!D$72*入力表2【係数】!J277/100</f>
        <v>1.2824623276691247E-3</v>
      </c>
      <c r="P277" s="50">
        <f t="shared" si="19"/>
        <v>1.2824623276691247E-3</v>
      </c>
      <c r="Q277" s="48"/>
      <c r="R277" s="47"/>
      <c r="S277" s="50"/>
      <c r="T277" s="54" t="s">
        <v>185</v>
      </c>
    </row>
    <row r="278" spans="2:20" ht="19.5" thickBot="1" x14ac:dyDescent="0.2">
      <c r="B278" s="378">
        <v>54</v>
      </c>
      <c r="C278" s="86" t="s">
        <v>534</v>
      </c>
      <c r="D278" s="87"/>
      <c r="E278" s="88">
        <f>IF(入力表2【予測】!$E68="","",入力表2【予測】!$E68)</f>
        <v>18</v>
      </c>
      <c r="F278" s="89">
        <f>IF(入力表2【予測】!$F68="","",入力表2【予測】!$F68)</f>
        <v>7</v>
      </c>
      <c r="G278" s="57">
        <f t="shared" si="15"/>
        <v>57.510743326357492</v>
      </c>
      <c r="H278" s="58">
        <f t="shared" si="16"/>
        <v>24.024436283762913</v>
      </c>
      <c r="I278" s="46">
        <f t="shared" si="17"/>
        <v>0.16685205784204674</v>
      </c>
      <c r="J278" s="47">
        <f t="shared" si="18"/>
        <v>0.22443090734209684</v>
      </c>
      <c r="K278" s="90"/>
      <c r="L278" s="91"/>
      <c r="M278" s="92"/>
      <c r="N278" s="90">
        <f>入力表1【係数】!D$71*入力表2【係数】!I278/100</f>
        <v>0</v>
      </c>
      <c r="O278" s="91">
        <f>入力表1【係数】!D$72*入力表2【係数】!J278/100</f>
        <v>2.2443090734209684E-3</v>
      </c>
      <c r="P278" s="93">
        <f t="shared" si="19"/>
        <v>2.2443090734209684E-3</v>
      </c>
      <c r="Q278" s="90"/>
      <c r="R278" s="94"/>
      <c r="S278" s="93"/>
      <c r="T278" s="95" t="s">
        <v>204</v>
      </c>
    </row>
    <row r="279" spans="2:20" ht="19.5" thickTop="1" x14ac:dyDescent="0.15">
      <c r="B279" s="375"/>
      <c r="C279" s="432" t="s">
        <v>824</v>
      </c>
      <c r="D279" s="432"/>
      <c r="E279" s="96">
        <f>SUM(E225:E278)</f>
        <v>10788</v>
      </c>
      <c r="F279" s="96">
        <f>SUM(F225:F278)</f>
        <v>3119</v>
      </c>
      <c r="G279" s="25">
        <f t="shared" si="15"/>
        <v>34468.105500263591</v>
      </c>
      <c r="H279" s="97">
        <f t="shared" si="16"/>
        <v>10704.602395579504</v>
      </c>
      <c r="I279" s="98">
        <f t="shared" si="17"/>
        <v>100</v>
      </c>
      <c r="J279" s="99">
        <f t="shared" si="18"/>
        <v>100</v>
      </c>
      <c r="K279" s="90"/>
      <c r="L279" s="91"/>
      <c r="M279" s="92"/>
      <c r="N279" s="90">
        <f>入力表1【係数】!D$71*入力表2【係数】!I279/100</f>
        <v>0</v>
      </c>
      <c r="O279" s="91">
        <f>入力表1【係数】!D$72*入力表2【係数】!J279/100</f>
        <v>1</v>
      </c>
      <c r="P279" s="93">
        <f t="shared" si="19"/>
        <v>1</v>
      </c>
      <c r="Q279" s="90"/>
      <c r="R279" s="94"/>
      <c r="S279" s="93"/>
    </row>
    <row r="280" spans="2:20" x14ac:dyDescent="0.15">
      <c r="B280" s="386" t="s">
        <v>477</v>
      </c>
      <c r="C280" s="101" t="s">
        <v>397</v>
      </c>
      <c r="D280" s="102"/>
      <c r="E280" s="103">
        <f>SUM(E225:E233)</f>
        <v>2776</v>
      </c>
      <c r="F280" s="103">
        <f>SUM(F225:F233)</f>
        <v>1288</v>
      </c>
      <c r="G280" s="104">
        <f t="shared" si="15"/>
        <v>8869.4346374426896</v>
      </c>
      <c r="H280" s="58">
        <f t="shared" si="16"/>
        <v>4420.496276212376</v>
      </c>
      <c r="I280" s="46">
        <f t="shared" si="17"/>
        <v>25.732295142751205</v>
      </c>
      <c r="J280" s="47">
        <f t="shared" si="18"/>
        <v>41.295286950945815</v>
      </c>
      <c r="K280" s="48"/>
      <c r="L280" s="46"/>
      <c r="M280" s="49"/>
      <c r="N280" s="48">
        <f>入力表1【係数】!D$71*入力表2【係数】!I280/100</f>
        <v>0</v>
      </c>
      <c r="O280" s="46">
        <f>入力表1【係数】!D$72*入力表2【係数】!J280/100</f>
        <v>0.41295286950945814</v>
      </c>
      <c r="P280" s="50">
        <f t="shared" si="19"/>
        <v>0.41295286950945814</v>
      </c>
      <c r="Q280" s="48"/>
      <c r="R280" s="47"/>
      <c r="S280" s="50"/>
    </row>
    <row r="281" spans="2:20" x14ac:dyDescent="0.15">
      <c r="B281" s="386">
        <v>10</v>
      </c>
      <c r="C281" s="105" t="s">
        <v>532</v>
      </c>
      <c r="D281" s="54"/>
      <c r="E281" s="104">
        <f>E234</f>
        <v>3506</v>
      </c>
      <c r="F281" s="104">
        <f>F234</f>
        <v>0</v>
      </c>
      <c r="G281" s="104">
        <f t="shared" si="15"/>
        <v>11201.814783456077</v>
      </c>
      <c r="H281" s="58">
        <f t="shared" si="16"/>
        <v>0</v>
      </c>
      <c r="I281" s="46">
        <f t="shared" si="17"/>
        <v>32.499073044123101</v>
      </c>
      <c r="J281" s="47">
        <f t="shared" si="18"/>
        <v>0</v>
      </c>
      <c r="K281" s="48"/>
      <c r="L281" s="46"/>
      <c r="M281" s="49"/>
      <c r="N281" s="48">
        <f>入力表1【係数】!D$71*入力表2【係数】!I281/100</f>
        <v>0</v>
      </c>
      <c r="O281" s="46">
        <f>入力表1【係数】!D$72*入力表2【係数】!J281/100</f>
        <v>0</v>
      </c>
      <c r="P281" s="50">
        <f t="shared" si="19"/>
        <v>0</v>
      </c>
      <c r="Q281" s="48"/>
      <c r="R281" s="47"/>
      <c r="S281" s="50"/>
    </row>
    <row r="282" spans="2:20" x14ac:dyDescent="0.15">
      <c r="B282" s="386">
        <v>11</v>
      </c>
      <c r="C282" s="105" t="s">
        <v>411</v>
      </c>
      <c r="D282" s="54"/>
      <c r="E282" s="104">
        <f>E235</f>
        <v>1888</v>
      </c>
      <c r="F282" s="104">
        <f>F235</f>
        <v>565</v>
      </c>
      <c r="G282" s="104">
        <f t="shared" si="15"/>
        <v>6032.2379666757197</v>
      </c>
      <c r="H282" s="58">
        <f t="shared" si="16"/>
        <v>1939.1152143322922</v>
      </c>
      <c r="I282" s="46">
        <f t="shared" si="17"/>
        <v>17.500926955876899</v>
      </c>
      <c r="J282" s="47">
        <f t="shared" si="18"/>
        <v>18.114780378326387</v>
      </c>
      <c r="K282" s="48"/>
      <c r="L282" s="46"/>
      <c r="M282" s="49"/>
      <c r="N282" s="48">
        <f>入力表1【係数】!D$71*入力表2【係数】!I282/100</f>
        <v>0</v>
      </c>
      <c r="O282" s="46">
        <f>入力表1【係数】!D$72*入力表2【係数】!J282/100</f>
        <v>0.18114780378326387</v>
      </c>
      <c r="P282" s="50">
        <f t="shared" si="19"/>
        <v>0.18114780378326387</v>
      </c>
      <c r="Q282" s="48"/>
      <c r="R282" s="47"/>
      <c r="S282" s="50"/>
    </row>
    <row r="283" spans="2:20" x14ac:dyDescent="0.15">
      <c r="B283" s="386" t="s">
        <v>531</v>
      </c>
      <c r="C283" s="105" t="s">
        <v>475</v>
      </c>
      <c r="D283" s="54"/>
      <c r="E283" s="104">
        <f>SUM(E236:E260)</f>
        <v>1863</v>
      </c>
      <c r="F283" s="104">
        <f>SUM(F236:F260)</f>
        <v>851</v>
      </c>
      <c r="G283" s="104">
        <f t="shared" si="15"/>
        <v>5952.3619342780003</v>
      </c>
      <c r="H283" s="58">
        <f t="shared" si="16"/>
        <v>2920.6850396403197</v>
      </c>
      <c r="I283" s="46">
        <f t="shared" si="17"/>
        <v>17.269187986651836</v>
      </c>
      <c r="J283" s="47">
        <f t="shared" si="18"/>
        <v>27.284386021160628</v>
      </c>
      <c r="K283" s="48"/>
      <c r="L283" s="46"/>
      <c r="M283" s="49"/>
      <c r="N283" s="48">
        <f>入力表1【係数】!D$71*入力表2【係数】!I283/100</f>
        <v>0</v>
      </c>
      <c r="O283" s="46">
        <f>入力表1【係数】!D$72*入力表2【係数】!J283/100</f>
        <v>0.27284386021160628</v>
      </c>
      <c r="P283" s="50">
        <f t="shared" si="19"/>
        <v>0.27284386021160628</v>
      </c>
      <c r="Q283" s="48"/>
      <c r="R283" s="47"/>
      <c r="S283" s="50"/>
    </row>
    <row r="284" spans="2:20" ht="19.5" thickBot="1" x14ac:dyDescent="0.2">
      <c r="B284" s="376" t="s">
        <v>479</v>
      </c>
      <c r="C284" s="107" t="s">
        <v>476</v>
      </c>
      <c r="D284" s="95"/>
      <c r="E284" s="96">
        <f>SUM(E261:E278)</f>
        <v>755</v>
      </c>
      <c r="F284" s="96">
        <f>SUM(F261:F278)</f>
        <v>415</v>
      </c>
      <c r="G284" s="96">
        <f t="shared" si="15"/>
        <v>2412.2561784111058</v>
      </c>
      <c r="H284" s="108">
        <f t="shared" si="16"/>
        <v>1424.3058653945156</v>
      </c>
      <c r="I284" s="91">
        <f t="shared" si="17"/>
        <v>6.9985168705969603</v>
      </c>
      <c r="J284" s="94">
        <f t="shared" si="18"/>
        <v>13.305546649567168</v>
      </c>
      <c r="K284" s="109"/>
      <c r="L284" s="110"/>
      <c r="M284" s="111"/>
      <c r="N284" s="109">
        <f>入力表1【係数】!D$71*入力表2【係数】!I284/100</f>
        <v>0</v>
      </c>
      <c r="O284" s="110">
        <f>入力表1【係数】!D$72*入力表2【係数】!J284/100</f>
        <v>0.13305546649567168</v>
      </c>
      <c r="P284" s="112">
        <f t="shared" si="19"/>
        <v>0.13305546649567168</v>
      </c>
      <c r="Q284" s="109"/>
      <c r="R284" s="113"/>
      <c r="S284" s="112"/>
    </row>
    <row r="285" spans="2:20" ht="19.5" thickTop="1" x14ac:dyDescent="0.15">
      <c r="B285" s="431" t="s">
        <v>474</v>
      </c>
      <c r="C285" s="432"/>
      <c r="D285" s="433"/>
      <c r="E285" s="114">
        <v>312985</v>
      </c>
      <c r="F285" s="115">
        <v>291370</v>
      </c>
    </row>
    <row r="287" spans="2:20" x14ac:dyDescent="0.15">
      <c r="B287" s="2" t="s">
        <v>953</v>
      </c>
    </row>
    <row r="291" spans="2:20" ht="20.25" thickBot="1" x14ac:dyDescent="0.2">
      <c r="L291" s="28" t="s">
        <v>493</v>
      </c>
      <c r="O291" s="28" t="s">
        <v>494</v>
      </c>
      <c r="Q291" s="426" t="s">
        <v>919</v>
      </c>
      <c r="R291" s="426"/>
      <c r="S291" s="426"/>
    </row>
    <row r="292" spans="2:20" ht="19.5" thickTop="1" x14ac:dyDescent="0.15">
      <c r="B292" s="440" t="s">
        <v>33</v>
      </c>
      <c r="C292" s="440" t="s">
        <v>401</v>
      </c>
      <c r="D292" s="431" t="s">
        <v>438</v>
      </c>
      <c r="E292" s="451" t="s">
        <v>946</v>
      </c>
      <c r="F292" s="452"/>
      <c r="G292" s="443" t="s">
        <v>948</v>
      </c>
      <c r="H292" s="455"/>
      <c r="I292" s="442" t="s">
        <v>946</v>
      </c>
      <c r="J292" s="443"/>
      <c r="K292" s="446" t="s">
        <v>492</v>
      </c>
      <c r="L292" s="447"/>
      <c r="M292" s="448"/>
      <c r="N292" s="446" t="s">
        <v>492</v>
      </c>
      <c r="O292" s="447"/>
      <c r="P292" s="448"/>
      <c r="Q292" s="446" t="s">
        <v>492</v>
      </c>
      <c r="R292" s="447"/>
      <c r="S292" s="448"/>
      <c r="T292" s="455" t="s">
        <v>487</v>
      </c>
    </row>
    <row r="293" spans="2:20" x14ac:dyDescent="0.15">
      <c r="B293" s="440"/>
      <c r="C293" s="440"/>
      <c r="D293" s="431"/>
      <c r="E293" s="453" t="s">
        <v>945</v>
      </c>
      <c r="F293" s="454"/>
      <c r="G293" s="445" t="s">
        <v>947</v>
      </c>
      <c r="H293" s="456"/>
      <c r="I293" s="444" t="s">
        <v>949</v>
      </c>
      <c r="J293" s="445"/>
      <c r="K293" s="449" t="str">
        <f>入力表1【係数】!$E$52</f>
        <v>（単位：円)</v>
      </c>
      <c r="L293" s="445"/>
      <c r="M293" s="450"/>
      <c r="N293" s="449" t="str">
        <f>入力表1【係数】!$E$52</f>
        <v>（単位：円)</v>
      </c>
      <c r="O293" s="445"/>
      <c r="P293" s="450"/>
      <c r="Q293" s="449" t="str">
        <f>入力表1【係数】!$E$52</f>
        <v>（単位：円)</v>
      </c>
      <c r="R293" s="445"/>
      <c r="S293" s="450"/>
      <c r="T293" s="457"/>
    </row>
    <row r="294" spans="2:20" x14ac:dyDescent="0.15">
      <c r="B294" s="440"/>
      <c r="C294" s="440"/>
      <c r="D294" s="431"/>
      <c r="E294" s="30" t="s">
        <v>481</v>
      </c>
      <c r="F294" s="31" t="s">
        <v>482</v>
      </c>
      <c r="G294" s="370" t="s">
        <v>481</v>
      </c>
      <c r="H294" s="373" t="s">
        <v>482</v>
      </c>
      <c r="I294" s="373" t="s">
        <v>481</v>
      </c>
      <c r="J294" s="369" t="s">
        <v>482</v>
      </c>
      <c r="K294" s="33" t="s">
        <v>481</v>
      </c>
      <c r="L294" s="373" t="s">
        <v>482</v>
      </c>
      <c r="M294" s="34" t="s">
        <v>480</v>
      </c>
      <c r="N294" s="33" t="s">
        <v>481</v>
      </c>
      <c r="O294" s="373" t="s">
        <v>482</v>
      </c>
      <c r="P294" s="35" t="s">
        <v>480</v>
      </c>
      <c r="Q294" s="36" t="s">
        <v>481</v>
      </c>
      <c r="R294" s="377" t="s">
        <v>482</v>
      </c>
      <c r="S294" s="38" t="s">
        <v>480</v>
      </c>
      <c r="T294" s="456"/>
    </row>
    <row r="295" spans="2:20" x14ac:dyDescent="0.15">
      <c r="B295" s="385">
        <v>1</v>
      </c>
      <c r="C295" s="40" t="s">
        <v>402</v>
      </c>
      <c r="D295" s="41"/>
      <c r="E295" s="42">
        <f>IF(入力表2【予測】!$E15="","",入力表2【予測】!$E15)</f>
        <v>251</v>
      </c>
      <c r="F295" s="43">
        <f>IF(入力表2【予測】!$F15="","",入力表2【予測】!$F15)</f>
        <v>33</v>
      </c>
      <c r="G295" s="44">
        <f t="shared" ref="G295:G354" si="20">E295/E$75*1000000</f>
        <v>801.95536527309616</v>
      </c>
      <c r="H295" s="45">
        <f t="shared" ref="H295:H354" si="21">F295/F$75*1000000</f>
        <v>113.25805676631089</v>
      </c>
      <c r="I295" s="46">
        <f t="shared" ref="I295:I354" si="22">E295/E$69*100</f>
        <v>2.3266592510196515</v>
      </c>
      <c r="J295" s="47">
        <f t="shared" ref="J295:J354" si="23">F295/F$69*100</f>
        <v>1.058031420327028</v>
      </c>
      <c r="K295" s="48"/>
      <c r="L295" s="46"/>
      <c r="M295" s="49"/>
      <c r="N295" s="48"/>
      <c r="O295" s="46"/>
      <c r="P295" s="50"/>
      <c r="Q295" s="51">
        <f>IFERROR(入力表1【係数】!E$88*入力表2【係数】!E295/SUM(入力表2【係数】!E$15:E$23),0)</f>
        <v>9.0417867435158505E-2</v>
      </c>
      <c r="R295" s="52">
        <f>IFERROR(入力表1【係数】!E$89*入力表2【係数】!F295/SUM(入力表2【係数】!F$15:F$23),0)</f>
        <v>0</v>
      </c>
      <c r="S295" s="53">
        <f>SUM(Q295:R295)</f>
        <v>9.0417867435158505E-2</v>
      </c>
      <c r="T295" s="54" t="s">
        <v>190</v>
      </c>
    </row>
    <row r="296" spans="2:20" x14ac:dyDescent="0.15">
      <c r="B296" s="385">
        <v>2</v>
      </c>
      <c r="C296" s="40" t="s">
        <v>409</v>
      </c>
      <c r="D296" s="41" t="s">
        <v>439</v>
      </c>
      <c r="E296" s="55">
        <f>IF(入力表2【予測】!$E16="","",入力表2【予測】!$E16)</f>
        <v>478</v>
      </c>
      <c r="F296" s="56">
        <f>IF(入力表2【予測】!$F16="","",入力表2【予測】!$F16)</f>
        <v>254</v>
      </c>
      <c r="G296" s="57">
        <f t="shared" si="20"/>
        <v>1527.2297394443824</v>
      </c>
      <c r="H296" s="58">
        <f t="shared" si="21"/>
        <v>871.74383086796854</v>
      </c>
      <c r="I296" s="46">
        <f t="shared" si="22"/>
        <v>4.4308490915832408</v>
      </c>
      <c r="J296" s="47">
        <f t="shared" si="23"/>
        <v>8.1436357806989417</v>
      </c>
      <c r="K296" s="48"/>
      <c r="L296" s="46"/>
      <c r="M296" s="49"/>
      <c r="N296" s="48"/>
      <c r="O296" s="46"/>
      <c r="P296" s="50"/>
      <c r="Q296" s="59">
        <f>IFERROR(入力表1【係数】!E$88*入力表2【係数】!E296/SUM(入力表2【係数】!E$15:E$23),0)</f>
        <v>0.17219020172910662</v>
      </c>
      <c r="R296" s="47">
        <f>IFERROR(入力表1【係数】!E$89*入力表2【係数】!F296/SUM(入力表2【係数】!F$15:F$23),0)</f>
        <v>0</v>
      </c>
      <c r="S296" s="50">
        <f t="shared" ref="S296:S303" si="24">SUM(Q296:R296)</f>
        <v>0.17219020172910662</v>
      </c>
      <c r="T296" s="54" t="s">
        <v>184</v>
      </c>
    </row>
    <row r="297" spans="2:20" x14ac:dyDescent="0.15">
      <c r="B297" s="385">
        <v>3</v>
      </c>
      <c r="C297" s="40" t="s">
        <v>403</v>
      </c>
      <c r="D297" s="41"/>
      <c r="E297" s="55">
        <f>IF(入力表2【予測】!$E17="","",入力表2【予測】!$E17)</f>
        <v>245</v>
      </c>
      <c r="F297" s="56">
        <f>IF(入力表2【予測】!$F17="","",入力表2【予測】!$F17)</f>
        <v>138</v>
      </c>
      <c r="G297" s="57">
        <f t="shared" si="20"/>
        <v>782.78511749764368</v>
      </c>
      <c r="H297" s="58">
        <f t="shared" si="21"/>
        <v>473.62460102275458</v>
      </c>
      <c r="I297" s="46">
        <f t="shared" si="22"/>
        <v>2.271041898405636</v>
      </c>
      <c r="J297" s="47">
        <f t="shared" si="23"/>
        <v>4.4244950304584796</v>
      </c>
      <c r="K297" s="48"/>
      <c r="L297" s="46"/>
      <c r="M297" s="49"/>
      <c r="N297" s="48"/>
      <c r="O297" s="46"/>
      <c r="P297" s="50"/>
      <c r="Q297" s="59">
        <f>IFERROR(入力表1【係数】!E$88*入力表2【係数】!E297/SUM(入力表2【係数】!E$15:E$23),0)</f>
        <v>8.8256484149855902E-2</v>
      </c>
      <c r="R297" s="47">
        <f>IFERROR(入力表1【係数】!E$89*入力表2【係数】!F297/SUM(入力表2【係数】!F$15:F$23),0)</f>
        <v>0</v>
      </c>
      <c r="S297" s="50">
        <f t="shared" si="24"/>
        <v>8.8256484149855902E-2</v>
      </c>
      <c r="T297" s="54" t="s">
        <v>185</v>
      </c>
    </row>
    <row r="298" spans="2:20" x14ac:dyDescent="0.15">
      <c r="B298" s="385">
        <v>4</v>
      </c>
      <c r="C298" s="40" t="s">
        <v>404</v>
      </c>
      <c r="D298" s="41"/>
      <c r="E298" s="55">
        <f>IF(入力表2【予測】!$E18="","",入力表2【予測】!$E18)</f>
        <v>105</v>
      </c>
      <c r="F298" s="56">
        <f>IF(入力表2【予測】!$F18="","",入力表2【予測】!$F18)</f>
        <v>34</v>
      </c>
      <c r="G298" s="57">
        <f t="shared" si="20"/>
        <v>335.4793360704187</v>
      </c>
      <c r="H298" s="58">
        <f t="shared" si="21"/>
        <v>116.69011909256272</v>
      </c>
      <c r="I298" s="46">
        <f t="shared" si="22"/>
        <v>0.97330367074527258</v>
      </c>
      <c r="J298" s="47">
        <f t="shared" si="23"/>
        <v>1.0900929785187561</v>
      </c>
      <c r="K298" s="48"/>
      <c r="L298" s="46"/>
      <c r="M298" s="49"/>
      <c r="N298" s="48"/>
      <c r="O298" s="46"/>
      <c r="P298" s="50"/>
      <c r="Q298" s="59">
        <f>IFERROR(入力表1【係数】!E$88*入力表2【係数】!E298/SUM(入力表2【係数】!E$15:E$23),0)</f>
        <v>3.7824207492795386E-2</v>
      </c>
      <c r="R298" s="47">
        <f>IFERROR(入力表1【係数】!E$89*入力表2【係数】!F298/SUM(入力表2【係数】!F$15:F$23),0)</f>
        <v>0</v>
      </c>
      <c r="S298" s="50">
        <f t="shared" si="24"/>
        <v>3.7824207492795386E-2</v>
      </c>
      <c r="T298" s="54" t="s">
        <v>185</v>
      </c>
    </row>
    <row r="299" spans="2:20" x14ac:dyDescent="0.15">
      <c r="B299" s="385">
        <v>5</v>
      </c>
      <c r="C299" s="40" t="s">
        <v>822</v>
      </c>
      <c r="D299" s="41" t="s">
        <v>472</v>
      </c>
      <c r="E299" s="55">
        <f>IF(入力表2【予測】!$E19="","",入力表2【予測】!$E19)</f>
        <v>92</v>
      </c>
      <c r="F299" s="56">
        <f>IF(入力表2【予測】!$F19="","",入力表2【予測】!$F19)</f>
        <v>14</v>
      </c>
      <c r="G299" s="57">
        <f t="shared" si="20"/>
        <v>293.94379922360497</v>
      </c>
      <c r="H299" s="58">
        <f t="shared" si="21"/>
        <v>48.048872567525827</v>
      </c>
      <c r="I299" s="46">
        <f t="shared" si="22"/>
        <v>0.85279940674823884</v>
      </c>
      <c r="J299" s="47">
        <f t="shared" si="23"/>
        <v>0.44886181468419367</v>
      </c>
      <c r="K299" s="48"/>
      <c r="L299" s="46"/>
      <c r="M299" s="49"/>
      <c r="N299" s="48"/>
      <c r="O299" s="46"/>
      <c r="P299" s="50"/>
      <c r="Q299" s="59">
        <f>IFERROR(入力表1【係数】!E$88*入力表2【係数】!E299/SUM(入力表2【係数】!E$15:E$23),0)</f>
        <v>3.3141210374639768E-2</v>
      </c>
      <c r="R299" s="47">
        <f>IFERROR(入力表1【係数】!E$89*入力表2【係数】!F299/SUM(入力表2【係数】!F$15:F$23),0)</f>
        <v>0</v>
      </c>
      <c r="S299" s="50">
        <f t="shared" si="24"/>
        <v>3.3141210374639768E-2</v>
      </c>
      <c r="T299" s="54" t="s">
        <v>186</v>
      </c>
    </row>
    <row r="300" spans="2:20" x14ac:dyDescent="0.15">
      <c r="B300" s="385">
        <v>6</v>
      </c>
      <c r="C300" s="40" t="s">
        <v>405</v>
      </c>
      <c r="D300" s="41"/>
      <c r="E300" s="55">
        <f>IF(入力表2【予測】!$E20="","",入力表2【予測】!$E20)</f>
        <v>231</v>
      </c>
      <c r="F300" s="56">
        <f>IF(入力表2【予測】!$F20="","",入力表2【予測】!$F20)</f>
        <v>43</v>
      </c>
      <c r="G300" s="57">
        <f t="shared" si="20"/>
        <v>738.05453935492108</v>
      </c>
      <c r="H300" s="58">
        <f t="shared" si="21"/>
        <v>147.57868002882933</v>
      </c>
      <c r="I300" s="46">
        <f t="shared" si="22"/>
        <v>2.1412680756395996</v>
      </c>
      <c r="J300" s="47">
        <f t="shared" si="23"/>
        <v>1.3786470022443091</v>
      </c>
      <c r="K300" s="48"/>
      <c r="L300" s="46"/>
      <c r="M300" s="49"/>
      <c r="N300" s="48"/>
      <c r="O300" s="46"/>
      <c r="P300" s="50"/>
      <c r="Q300" s="59">
        <f>IFERROR(入力表1【係数】!E$88*入力表2【係数】!E300/SUM(入力表2【係数】!E$15:E$23),0)</f>
        <v>8.3213256484149858E-2</v>
      </c>
      <c r="R300" s="47">
        <f>IFERROR(入力表1【係数】!E$89*入力表2【係数】!F300/SUM(入力表2【係数】!F$15:F$23),0)</f>
        <v>0</v>
      </c>
      <c r="S300" s="50">
        <f t="shared" si="24"/>
        <v>8.3213256484149858E-2</v>
      </c>
      <c r="T300" s="54" t="s">
        <v>199</v>
      </c>
    </row>
    <row r="301" spans="2:20" x14ac:dyDescent="0.15">
      <c r="B301" s="385">
        <v>7</v>
      </c>
      <c r="C301" s="40" t="s">
        <v>585</v>
      </c>
      <c r="D301" s="41"/>
      <c r="E301" s="55">
        <f>IF(入力表2【予測】!$E21="","",入力表2【予測】!$E21)</f>
        <v>648</v>
      </c>
      <c r="F301" s="56">
        <f>IF(入力表2【予測】!$F21="","",入力表2【予測】!$F21)</f>
        <v>392</v>
      </c>
      <c r="G301" s="57">
        <f t="shared" si="20"/>
        <v>2070.3867597488697</v>
      </c>
      <c r="H301" s="58">
        <f t="shared" si="21"/>
        <v>1345.3684318907231</v>
      </c>
      <c r="I301" s="46">
        <f t="shared" si="22"/>
        <v>6.0066740823136815</v>
      </c>
      <c r="J301" s="47">
        <f t="shared" si="23"/>
        <v>12.568130811157422</v>
      </c>
      <c r="K301" s="48"/>
      <c r="L301" s="46"/>
      <c r="M301" s="49"/>
      <c r="N301" s="48"/>
      <c r="O301" s="46"/>
      <c r="P301" s="50"/>
      <c r="Q301" s="59">
        <f>IFERROR(入力表1【係数】!E$88*入力表2【係数】!E301/SUM(入力表2【係数】!E$15:E$23),0)</f>
        <v>0.2334293948126801</v>
      </c>
      <c r="R301" s="47">
        <f>IFERROR(入力表1【係数】!E$89*入力表2【係数】!F301/SUM(入力表2【係数】!F$15:F$23),0)</f>
        <v>0</v>
      </c>
      <c r="S301" s="50">
        <f t="shared" si="24"/>
        <v>0.2334293948126801</v>
      </c>
      <c r="T301" s="54" t="s">
        <v>158</v>
      </c>
    </row>
    <row r="302" spans="2:20" x14ac:dyDescent="0.15">
      <c r="B302" s="385">
        <v>8</v>
      </c>
      <c r="C302" s="40" t="s">
        <v>584</v>
      </c>
      <c r="D302" s="41"/>
      <c r="E302" s="55">
        <f>IF(入力表2【予測】!$E22="","",入力表2【予測】!$E22)</f>
        <v>172</v>
      </c>
      <c r="F302" s="56">
        <f>IF(入力表2【予測】!$F22="","",入力表2【予測】!$F22)</f>
        <v>96</v>
      </c>
      <c r="G302" s="57">
        <f t="shared" si="20"/>
        <v>549.54710289630498</v>
      </c>
      <c r="H302" s="58">
        <f t="shared" si="21"/>
        <v>329.47798332017709</v>
      </c>
      <c r="I302" s="46">
        <f t="shared" si="22"/>
        <v>1.5943641082684465</v>
      </c>
      <c r="J302" s="47">
        <f t="shared" si="23"/>
        <v>3.0779095864058994</v>
      </c>
      <c r="K302" s="48"/>
      <c r="L302" s="46"/>
      <c r="M302" s="49"/>
      <c r="N302" s="48"/>
      <c r="O302" s="46"/>
      <c r="P302" s="50"/>
      <c r="Q302" s="59">
        <f>IFERROR(入力表1【係数】!E$88*入力表2【係数】!E302/SUM(入力表2【係数】!E$15:E$23),0)</f>
        <v>6.1959654178674349E-2</v>
      </c>
      <c r="R302" s="47">
        <f>IFERROR(入力表1【係数】!E$89*入力表2【係数】!F302/SUM(入力表2【係数】!F$15:F$23),0)</f>
        <v>0</v>
      </c>
      <c r="S302" s="50">
        <f t="shared" si="24"/>
        <v>6.1959654178674349E-2</v>
      </c>
      <c r="T302" s="54" t="s">
        <v>190</v>
      </c>
    </row>
    <row r="303" spans="2:20" x14ac:dyDescent="0.15">
      <c r="B303" s="60">
        <v>9</v>
      </c>
      <c r="C303" s="61" t="s">
        <v>407</v>
      </c>
      <c r="D303" s="62"/>
      <c r="E303" s="63">
        <f>IF(入力表2【予測】!$E23="","",入力表2【予測】!$E23)</f>
        <v>554</v>
      </c>
      <c r="F303" s="64">
        <f>IF(入力表2【予測】!$F23="","",入力表2【予測】!$F23)</f>
        <v>284</v>
      </c>
      <c r="G303" s="65">
        <f t="shared" si="20"/>
        <v>1770.0528779334472</v>
      </c>
      <c r="H303" s="66">
        <f t="shared" si="21"/>
        <v>974.70570065552397</v>
      </c>
      <c r="I303" s="67">
        <f t="shared" si="22"/>
        <v>5.135335558027438</v>
      </c>
      <c r="J303" s="68">
        <f t="shared" si="23"/>
        <v>9.1054825264507855</v>
      </c>
      <c r="K303" s="69"/>
      <c r="L303" s="67"/>
      <c r="M303" s="70"/>
      <c r="N303" s="69"/>
      <c r="O303" s="67"/>
      <c r="P303" s="71"/>
      <c r="Q303" s="72">
        <f>IFERROR(入力表1【係数】!E$88*入力表2【係数】!E303/SUM(入力表2【係数】!E$15:E$23),0)</f>
        <v>0.19956772334293948</v>
      </c>
      <c r="R303" s="68">
        <f>IFERROR(入力表1【係数】!E$89*入力表2【係数】!F303/SUM(入力表2【係数】!F$15:F$23),0)</f>
        <v>0</v>
      </c>
      <c r="S303" s="71">
        <f t="shared" si="24"/>
        <v>0.19956772334293948</v>
      </c>
      <c r="T303" s="73" t="s">
        <v>190</v>
      </c>
    </row>
    <row r="304" spans="2:20" x14ac:dyDescent="0.15">
      <c r="B304" s="74">
        <v>10</v>
      </c>
      <c r="C304" s="75" t="s">
        <v>532</v>
      </c>
      <c r="D304" s="76" t="s">
        <v>440</v>
      </c>
      <c r="E304" s="63">
        <f>IF(入力表2【予測】!$E24="","",入力表2【予測】!$E24)</f>
        <v>3506</v>
      </c>
      <c r="F304" s="64">
        <f>IF(入力表2【予測】!$F24="","",入力表2【予測】!$F24)</f>
        <v>0</v>
      </c>
      <c r="G304" s="65">
        <f t="shared" si="20"/>
        <v>11201.814783456077</v>
      </c>
      <c r="H304" s="66">
        <f t="shared" si="21"/>
        <v>0</v>
      </c>
      <c r="I304" s="67">
        <f t="shared" si="22"/>
        <v>32.499073044123101</v>
      </c>
      <c r="J304" s="68">
        <f t="shared" si="23"/>
        <v>0</v>
      </c>
      <c r="K304" s="69"/>
      <c r="L304" s="67"/>
      <c r="M304" s="70"/>
      <c r="N304" s="69"/>
      <c r="O304" s="67"/>
      <c r="P304" s="71"/>
      <c r="Q304" s="69">
        <f>IFERROR(入力表1【係数】!F$88*入力表2【係数】!E304/入力表2【係数】!E304,0)</f>
        <v>0</v>
      </c>
      <c r="R304" s="68">
        <f>IFERROR(入力表1【係数】!F$89*入力表2【係数】!F304/入力表2【係数】!F304,0)</f>
        <v>0</v>
      </c>
      <c r="S304" s="71">
        <f>SUM(Q304:R304)</f>
        <v>0</v>
      </c>
      <c r="T304" s="77" t="s">
        <v>200</v>
      </c>
    </row>
    <row r="305" spans="2:20" x14ac:dyDescent="0.15">
      <c r="B305" s="74">
        <v>11</v>
      </c>
      <c r="C305" s="78" t="s">
        <v>582</v>
      </c>
      <c r="D305" s="79" t="s">
        <v>441</v>
      </c>
      <c r="E305" s="63">
        <f>IF(入力表2【予測】!$E25="","",入力表2【予測】!$E25)</f>
        <v>1888</v>
      </c>
      <c r="F305" s="64">
        <f>IF(入力表2【予測】!$F25="","",入力表2【予測】!$F25)</f>
        <v>565</v>
      </c>
      <c r="G305" s="65">
        <f t="shared" si="20"/>
        <v>6032.2379666757197</v>
      </c>
      <c r="H305" s="66">
        <f t="shared" si="21"/>
        <v>1939.1152143322922</v>
      </c>
      <c r="I305" s="67">
        <f t="shared" si="22"/>
        <v>17.500926955876899</v>
      </c>
      <c r="J305" s="68">
        <f t="shared" si="23"/>
        <v>18.114780378326387</v>
      </c>
      <c r="K305" s="69"/>
      <c r="L305" s="67"/>
      <c r="M305" s="70"/>
      <c r="N305" s="69"/>
      <c r="O305" s="67"/>
      <c r="P305" s="71"/>
      <c r="Q305" s="69">
        <f>IFERROR(入力表1【係数】!G$88*入力表2【係数】!E305/入力表2【係数】!E305,0)</f>
        <v>0</v>
      </c>
      <c r="R305" s="80">
        <f>IFERROR(入力表1【係数】!G$89*入力表2【係数】!F305/入力表2【係数】!F305,0)</f>
        <v>0</v>
      </c>
      <c r="S305" s="71">
        <f>SUM(Q305:R305)</f>
        <v>0</v>
      </c>
      <c r="T305" s="77" t="s">
        <v>201</v>
      </c>
    </row>
    <row r="306" spans="2:20" x14ac:dyDescent="0.15">
      <c r="B306" s="385">
        <v>12</v>
      </c>
      <c r="C306" s="40" t="s">
        <v>580</v>
      </c>
      <c r="D306" s="41" t="s">
        <v>442</v>
      </c>
      <c r="E306" s="55">
        <f>IF(入力表2【予測】!$E26="","",入力表2【予測】!$E26)</f>
        <v>92</v>
      </c>
      <c r="F306" s="56">
        <f>IF(入力表2【予測】!$F26="","",入力表2【予測】!$F26)</f>
        <v>65</v>
      </c>
      <c r="G306" s="57">
        <f t="shared" si="20"/>
        <v>293.94379922360497</v>
      </c>
      <c r="H306" s="58">
        <f t="shared" si="21"/>
        <v>223.08405120636991</v>
      </c>
      <c r="I306" s="46">
        <f t="shared" si="22"/>
        <v>0.85279940674823884</v>
      </c>
      <c r="J306" s="47">
        <f t="shared" si="23"/>
        <v>2.084001282462328</v>
      </c>
      <c r="K306" s="48"/>
      <c r="L306" s="46"/>
      <c r="M306" s="49"/>
      <c r="N306" s="48"/>
      <c r="O306" s="46"/>
      <c r="P306" s="50"/>
      <c r="Q306" s="48">
        <f>IFERROR(入力表1【係数】!H$88*入力表2【係数】!E306/SUM(入力表2【係数】!E$26:E$50),0)</f>
        <v>0</v>
      </c>
      <c r="R306" s="47">
        <f>IFERROR(入力表1【係数】!H$89*入力表2【係数】!F306/SUM(入力表2【係数】!F$26:F$50),0)</f>
        <v>0</v>
      </c>
      <c r="S306" s="50">
        <f>SUM(Q306:R306)</f>
        <v>0</v>
      </c>
      <c r="T306" s="81" t="s">
        <v>141</v>
      </c>
    </row>
    <row r="307" spans="2:20" x14ac:dyDescent="0.15">
      <c r="B307" s="385">
        <v>13</v>
      </c>
      <c r="C307" s="40" t="s">
        <v>413</v>
      </c>
      <c r="D307" s="41" t="s">
        <v>443</v>
      </c>
      <c r="E307" s="55">
        <f>IF(入力表2【予測】!$E27="","",入力表2【予測】!$E27)</f>
        <v>63</v>
      </c>
      <c r="F307" s="56">
        <f>IF(入力表2【予測】!$F27="","",入力表2【予測】!$F27)</f>
        <v>31</v>
      </c>
      <c r="G307" s="57">
        <f t="shared" si="20"/>
        <v>201.28760164225125</v>
      </c>
      <c r="H307" s="58">
        <f t="shared" si="21"/>
        <v>106.39393211380718</v>
      </c>
      <c r="I307" s="46">
        <f t="shared" si="22"/>
        <v>0.58398220244716359</v>
      </c>
      <c r="J307" s="47">
        <f t="shared" si="23"/>
        <v>0.99390830394357166</v>
      </c>
      <c r="K307" s="48"/>
      <c r="L307" s="46"/>
      <c r="M307" s="49"/>
      <c r="N307" s="48"/>
      <c r="O307" s="46"/>
      <c r="P307" s="50"/>
      <c r="Q307" s="48">
        <f>IFERROR(入力表1【係数】!H$88*入力表2【係数】!E307/SUM(入力表2【係数】!E$26:E$50),0)</f>
        <v>0</v>
      </c>
      <c r="R307" s="47">
        <f>IFERROR(入力表1【係数】!H$89*入力表2【係数】!F307/SUM(入力表2【係数】!F$26:F$50),0)</f>
        <v>0</v>
      </c>
      <c r="S307" s="50">
        <f t="shared" ref="S307:S330" si="25">SUM(Q307:R307)</f>
        <v>0</v>
      </c>
      <c r="T307" s="54" t="s">
        <v>145</v>
      </c>
    </row>
    <row r="308" spans="2:20" x14ac:dyDescent="0.15">
      <c r="B308" s="385">
        <v>14</v>
      </c>
      <c r="C308" s="40" t="s">
        <v>414</v>
      </c>
      <c r="D308" s="41" t="s">
        <v>444</v>
      </c>
      <c r="E308" s="55">
        <f>IF(入力表2【予測】!$E28="","",入力表2【予測】!$E28)</f>
        <v>113</v>
      </c>
      <c r="F308" s="56">
        <f>IF(入力表2【予測】!$F28="","",入力表2【予測】!$F28)</f>
        <v>46</v>
      </c>
      <c r="G308" s="57">
        <f t="shared" si="20"/>
        <v>361.03966643768871</v>
      </c>
      <c r="H308" s="58">
        <f t="shared" si="21"/>
        <v>157.87486700758484</v>
      </c>
      <c r="I308" s="46">
        <f t="shared" si="22"/>
        <v>1.0474601408972934</v>
      </c>
      <c r="J308" s="47">
        <f t="shared" si="23"/>
        <v>1.4748316768194933</v>
      </c>
      <c r="K308" s="48"/>
      <c r="L308" s="46"/>
      <c r="M308" s="49"/>
      <c r="N308" s="48"/>
      <c r="O308" s="46"/>
      <c r="P308" s="50"/>
      <c r="Q308" s="48">
        <f>IFERROR(入力表1【係数】!H$88*入力表2【係数】!E308/SUM(入力表2【係数】!E$26:E$50),0)</f>
        <v>0</v>
      </c>
      <c r="R308" s="47">
        <f>IFERROR(入力表1【係数】!H$89*入力表2【係数】!F308/SUM(入力表2【係数】!F$26:F$50),0)</f>
        <v>0</v>
      </c>
      <c r="S308" s="50">
        <f t="shared" si="25"/>
        <v>0</v>
      </c>
      <c r="T308" s="54" t="s">
        <v>144</v>
      </c>
    </row>
    <row r="309" spans="2:20" x14ac:dyDescent="0.15">
      <c r="B309" s="385">
        <v>15</v>
      </c>
      <c r="C309" s="40" t="s">
        <v>415</v>
      </c>
      <c r="D309" s="41" t="s">
        <v>445</v>
      </c>
      <c r="E309" s="55">
        <f>IF(入力表2【予測】!$E29="","",入力表2【予測】!$E29)</f>
        <v>105</v>
      </c>
      <c r="F309" s="56">
        <f>IF(入力表2【予測】!$F29="","",入力表2【予測】!$F29)</f>
        <v>45</v>
      </c>
      <c r="G309" s="57">
        <f t="shared" si="20"/>
        <v>335.4793360704187</v>
      </c>
      <c r="H309" s="58">
        <f t="shared" si="21"/>
        <v>154.442804681333</v>
      </c>
      <c r="I309" s="46">
        <f t="shared" si="22"/>
        <v>0.97330367074527258</v>
      </c>
      <c r="J309" s="47">
        <f t="shared" si="23"/>
        <v>1.4427701186277653</v>
      </c>
      <c r="K309" s="48"/>
      <c r="L309" s="46"/>
      <c r="M309" s="49"/>
      <c r="N309" s="48"/>
      <c r="O309" s="46"/>
      <c r="P309" s="50"/>
      <c r="Q309" s="48">
        <f>IFERROR(入力表1【係数】!H$88*入力表2【係数】!E309/SUM(入力表2【係数】!E$26:E$50),0)</f>
        <v>0</v>
      </c>
      <c r="R309" s="47">
        <f>IFERROR(入力表1【係数】!H$89*入力表2【係数】!F309/SUM(入力表2【係数】!F$26:F$50),0)</f>
        <v>0</v>
      </c>
      <c r="S309" s="50">
        <f t="shared" si="25"/>
        <v>0</v>
      </c>
      <c r="T309" s="54" t="s">
        <v>145</v>
      </c>
    </row>
    <row r="310" spans="2:20" x14ac:dyDescent="0.15">
      <c r="B310" s="385">
        <v>16</v>
      </c>
      <c r="C310" s="40" t="s">
        <v>572</v>
      </c>
      <c r="D310" s="41"/>
      <c r="E310" s="55">
        <f>IF(入力表2【予測】!$E30="","",入力表2【予測】!$E30)</f>
        <v>688</v>
      </c>
      <c r="F310" s="56">
        <f>IF(入力表2【予測】!$F30="","",入力表2【予測】!$F30)</f>
        <v>255</v>
      </c>
      <c r="G310" s="57">
        <f t="shared" si="20"/>
        <v>2198.1884115852199</v>
      </c>
      <c r="H310" s="58">
        <f t="shared" si="21"/>
        <v>875.17589319422041</v>
      </c>
      <c r="I310" s="46">
        <f t="shared" si="22"/>
        <v>6.3774564330737862</v>
      </c>
      <c r="J310" s="47">
        <f t="shared" si="23"/>
        <v>8.1756973388906697</v>
      </c>
      <c r="K310" s="48"/>
      <c r="L310" s="46"/>
      <c r="M310" s="49"/>
      <c r="N310" s="48"/>
      <c r="O310" s="46"/>
      <c r="P310" s="50"/>
      <c r="Q310" s="48">
        <f>IFERROR(入力表1【係数】!H$88*入力表2【係数】!E310/SUM(入力表2【係数】!E$26:E$50),0)</f>
        <v>0</v>
      </c>
      <c r="R310" s="47">
        <f>IFERROR(入力表1【係数】!H$89*入力表2【係数】!F310/SUM(入力表2【係数】!F$26:F$50),0)</f>
        <v>0</v>
      </c>
      <c r="S310" s="50">
        <f t="shared" si="25"/>
        <v>0</v>
      </c>
      <c r="T310" s="54" t="s">
        <v>145</v>
      </c>
    </row>
    <row r="311" spans="2:20" x14ac:dyDescent="0.15">
      <c r="B311" s="385">
        <v>17</v>
      </c>
      <c r="C311" s="83" t="s">
        <v>454</v>
      </c>
      <c r="D311" s="41"/>
      <c r="E311" s="55">
        <f>IF(入力表2【予測】!$E31="","",入力表2【予測】!$E31)</f>
        <v>365</v>
      </c>
      <c r="F311" s="56">
        <f>IF(入力表2【予測】!$F31="","",入力表2【予測】!$F31)</f>
        <v>159</v>
      </c>
      <c r="G311" s="57">
        <f t="shared" si="20"/>
        <v>1166.1900730066936</v>
      </c>
      <c r="H311" s="58">
        <f t="shared" si="21"/>
        <v>545.69790987404338</v>
      </c>
      <c r="I311" s="46">
        <f t="shared" si="22"/>
        <v>3.3833889506859478</v>
      </c>
      <c r="J311" s="47">
        <f t="shared" si="23"/>
        <v>5.0977877524847708</v>
      </c>
      <c r="K311" s="48"/>
      <c r="L311" s="46"/>
      <c r="M311" s="49"/>
      <c r="N311" s="48"/>
      <c r="O311" s="46"/>
      <c r="P311" s="50"/>
      <c r="Q311" s="48">
        <f>IFERROR(入力表1【係数】!H$88*入力表2【係数】!E311/SUM(入力表2【係数】!E$26:E$50),0)</f>
        <v>0</v>
      </c>
      <c r="R311" s="47">
        <f>IFERROR(入力表1【係数】!H$89*入力表2【係数】!F311/SUM(入力表2【係数】!F$26:F$50),0)</f>
        <v>0</v>
      </c>
      <c r="S311" s="50">
        <f t="shared" si="25"/>
        <v>0</v>
      </c>
      <c r="T311" s="54" t="s">
        <v>145</v>
      </c>
    </row>
    <row r="312" spans="2:20" x14ac:dyDescent="0.15">
      <c r="B312" s="385">
        <v>18</v>
      </c>
      <c r="C312" s="83" t="s">
        <v>455</v>
      </c>
      <c r="D312" s="41"/>
      <c r="E312" s="55">
        <f>IF(入力表2【予測】!$E32="","",入力表2【予測】!$E32)</f>
        <v>0</v>
      </c>
      <c r="F312" s="56">
        <f>IF(入力表2【予測】!$F32="","",入力表2【予測】!$F32)</f>
        <v>0</v>
      </c>
      <c r="G312" s="57">
        <f t="shared" si="20"/>
        <v>0</v>
      </c>
      <c r="H312" s="58">
        <f t="shared" si="21"/>
        <v>0</v>
      </c>
      <c r="I312" s="46">
        <f t="shared" si="22"/>
        <v>0</v>
      </c>
      <c r="J312" s="47">
        <f t="shared" si="23"/>
        <v>0</v>
      </c>
      <c r="K312" s="48"/>
      <c r="L312" s="46"/>
      <c r="M312" s="49"/>
      <c r="N312" s="48"/>
      <c r="O312" s="46"/>
      <c r="P312" s="50"/>
      <c r="Q312" s="48">
        <f>IFERROR(入力表1【係数】!H$88*入力表2【係数】!E312/SUM(入力表2【係数】!E$26:E$50),0)</f>
        <v>0</v>
      </c>
      <c r="R312" s="47">
        <f>IFERROR(入力表1【係数】!H$89*入力表2【係数】!F312/SUM(入力表2【係数】!F$26:F$50),0)</f>
        <v>0</v>
      </c>
      <c r="S312" s="50">
        <f t="shared" si="25"/>
        <v>0</v>
      </c>
      <c r="T312" s="54" t="s">
        <v>146</v>
      </c>
    </row>
    <row r="313" spans="2:20" x14ac:dyDescent="0.15">
      <c r="B313" s="385">
        <v>19</v>
      </c>
      <c r="C313" s="40" t="s">
        <v>417</v>
      </c>
      <c r="D313" s="41" t="s">
        <v>446</v>
      </c>
      <c r="E313" s="55">
        <f>IF(入力表2【予測】!$E33="","",入力表2【予測】!$E33)</f>
        <v>175</v>
      </c>
      <c r="F313" s="56">
        <f>IF(入力表2【予測】!$F33="","",入力表2【予測】!$F33)</f>
        <v>94</v>
      </c>
      <c r="G313" s="57">
        <f t="shared" si="20"/>
        <v>559.13222678403122</v>
      </c>
      <c r="H313" s="58">
        <f t="shared" si="21"/>
        <v>322.61385866767341</v>
      </c>
      <c r="I313" s="46">
        <f t="shared" si="22"/>
        <v>1.6221727845754541</v>
      </c>
      <c r="J313" s="47">
        <f t="shared" si="23"/>
        <v>3.0137864700224433</v>
      </c>
      <c r="K313" s="48"/>
      <c r="L313" s="46"/>
      <c r="M313" s="49"/>
      <c r="N313" s="48"/>
      <c r="O313" s="46"/>
      <c r="P313" s="50"/>
      <c r="Q313" s="48">
        <f>IFERROR(入力表1【係数】!H$88*入力表2【係数】!E313/SUM(入力表2【係数】!E$26:E$50),0)</f>
        <v>0</v>
      </c>
      <c r="R313" s="47">
        <f>IFERROR(入力表1【係数】!H$89*入力表2【係数】!F313/SUM(入力表2【係数】!F$26:F$50),0)</f>
        <v>0</v>
      </c>
      <c r="S313" s="50">
        <f t="shared" si="25"/>
        <v>0</v>
      </c>
      <c r="T313" s="54" t="s">
        <v>148</v>
      </c>
    </row>
    <row r="314" spans="2:20" x14ac:dyDescent="0.15">
      <c r="B314" s="385">
        <v>20</v>
      </c>
      <c r="C314" s="40" t="s">
        <v>418</v>
      </c>
      <c r="D314" s="41"/>
      <c r="E314" s="55">
        <f>IF(入力表2【予測】!$E34="","",入力表2【予測】!$E34)</f>
        <v>77</v>
      </c>
      <c r="F314" s="56">
        <f>IF(入力表2【予測】!$F34="","",入力表2【予測】!$F34)</f>
        <v>48</v>
      </c>
      <c r="G314" s="57">
        <f t="shared" si="20"/>
        <v>246.01817978497371</v>
      </c>
      <c r="H314" s="58">
        <f t="shared" si="21"/>
        <v>164.73899166008854</v>
      </c>
      <c r="I314" s="46">
        <f t="shared" si="22"/>
        <v>0.71375602521319992</v>
      </c>
      <c r="J314" s="47">
        <f t="shared" si="23"/>
        <v>1.5389547932029497</v>
      </c>
      <c r="K314" s="48"/>
      <c r="L314" s="46"/>
      <c r="M314" s="49"/>
      <c r="N314" s="48"/>
      <c r="O314" s="46"/>
      <c r="P314" s="50"/>
      <c r="Q314" s="48">
        <f>IFERROR(入力表1【係数】!H$88*入力表2【係数】!E314/SUM(入力表2【係数】!E$26:E$50),0)</f>
        <v>0</v>
      </c>
      <c r="R314" s="47">
        <f>IFERROR(入力表1【係数】!H$89*入力表2【係数】!F314/SUM(入力表2【係数】!F$26:F$50),0)</f>
        <v>0</v>
      </c>
      <c r="S314" s="50">
        <f t="shared" si="25"/>
        <v>0</v>
      </c>
      <c r="T314" s="54" t="s">
        <v>950</v>
      </c>
    </row>
    <row r="315" spans="2:20" x14ac:dyDescent="0.15">
      <c r="B315" s="385">
        <v>21</v>
      </c>
      <c r="C315" s="83" t="s">
        <v>456</v>
      </c>
      <c r="D315" s="41"/>
      <c r="E315" s="55">
        <f>IF(入力表2【予測】!$E35="","",入力表2【予測】!$E35)</f>
        <v>38</v>
      </c>
      <c r="F315" s="56">
        <f>IF(入力表2【予測】!$F35="","",入力表2【予測】!$F35)</f>
        <v>12</v>
      </c>
      <c r="G315" s="57">
        <f t="shared" si="20"/>
        <v>121.41156924453249</v>
      </c>
      <c r="H315" s="58">
        <f t="shared" si="21"/>
        <v>41.184747915022136</v>
      </c>
      <c r="I315" s="46">
        <f t="shared" si="22"/>
        <v>0.35224323322209861</v>
      </c>
      <c r="J315" s="47">
        <f t="shared" si="23"/>
        <v>0.38473869830073743</v>
      </c>
      <c r="K315" s="48"/>
      <c r="L315" s="46"/>
      <c r="M315" s="49"/>
      <c r="N315" s="48"/>
      <c r="O315" s="46"/>
      <c r="P315" s="50"/>
      <c r="Q315" s="48">
        <f>IFERROR(入力表1【係数】!H$88*入力表2【係数】!E315/SUM(入力表2【係数】!E$26:E$50),0)</f>
        <v>0</v>
      </c>
      <c r="R315" s="47">
        <f>IFERROR(入力表1【係数】!H$89*入力表2【係数】!F315/SUM(入力表2【係数】!F$26:F$50),0)</f>
        <v>0</v>
      </c>
      <c r="S315" s="50">
        <f t="shared" si="25"/>
        <v>0</v>
      </c>
      <c r="T315" s="54" t="s">
        <v>164</v>
      </c>
    </row>
    <row r="316" spans="2:20" x14ac:dyDescent="0.15">
      <c r="B316" s="385">
        <v>22</v>
      </c>
      <c r="C316" s="83" t="s">
        <v>457</v>
      </c>
      <c r="D316" s="41"/>
      <c r="E316" s="55">
        <f>IF(入力表2【予測】!$E36="","",入力表2【予測】!$E36)</f>
        <v>0</v>
      </c>
      <c r="F316" s="56">
        <f>IF(入力表2【予測】!$F36="","",入力表2【予測】!$F36)</f>
        <v>0</v>
      </c>
      <c r="G316" s="57">
        <f t="shared" si="20"/>
        <v>0</v>
      </c>
      <c r="H316" s="58">
        <f t="shared" si="21"/>
        <v>0</v>
      </c>
      <c r="I316" s="46">
        <f t="shared" si="22"/>
        <v>0</v>
      </c>
      <c r="J316" s="47">
        <f t="shared" si="23"/>
        <v>0</v>
      </c>
      <c r="K316" s="48"/>
      <c r="L316" s="46"/>
      <c r="M316" s="49"/>
      <c r="N316" s="48"/>
      <c r="O316" s="46"/>
      <c r="P316" s="50"/>
      <c r="Q316" s="48">
        <f>IFERROR(入力表1【係数】!H$88*入力表2【係数】!E316/SUM(入力表2【係数】!E$26:E$50),0)</f>
        <v>0</v>
      </c>
      <c r="R316" s="47">
        <f>IFERROR(入力表1【係数】!H$89*入力表2【係数】!F316/SUM(入力表2【係数】!F$26:F$50),0)</f>
        <v>0</v>
      </c>
      <c r="S316" s="50">
        <f t="shared" si="25"/>
        <v>0</v>
      </c>
      <c r="T316" s="54" t="s">
        <v>162</v>
      </c>
    </row>
    <row r="317" spans="2:20" x14ac:dyDescent="0.15">
      <c r="B317" s="385">
        <v>23</v>
      </c>
      <c r="C317" s="40" t="s">
        <v>565</v>
      </c>
      <c r="D317" s="41" t="s">
        <v>564</v>
      </c>
      <c r="E317" s="55">
        <f>IF(入力表2【予測】!$E37="","",入力表2【予測】!$E37)</f>
        <v>22</v>
      </c>
      <c r="F317" s="56">
        <f>IF(入力表2【予測】!$F37="","",入力表2【予測】!$F37)</f>
        <v>7</v>
      </c>
      <c r="G317" s="57">
        <f t="shared" si="20"/>
        <v>70.290908509992491</v>
      </c>
      <c r="H317" s="58">
        <f t="shared" si="21"/>
        <v>24.024436283762913</v>
      </c>
      <c r="I317" s="46">
        <f t="shared" si="22"/>
        <v>0.20393029291805709</v>
      </c>
      <c r="J317" s="47">
        <f t="shared" si="23"/>
        <v>0.22443090734209684</v>
      </c>
      <c r="K317" s="48"/>
      <c r="L317" s="46"/>
      <c r="M317" s="49"/>
      <c r="N317" s="48"/>
      <c r="O317" s="46"/>
      <c r="P317" s="50"/>
      <c r="Q317" s="48">
        <f>IFERROR(入力表1【係数】!H$88*入力表2【係数】!E317/SUM(入力表2【係数】!E$26:E$50),0)</f>
        <v>0</v>
      </c>
      <c r="R317" s="47">
        <f>IFERROR(入力表1【係数】!H$89*入力表2【係数】!F317/SUM(入力表2【係数】!F$26:F$50),0)</f>
        <v>0</v>
      </c>
      <c r="S317" s="50">
        <f t="shared" si="25"/>
        <v>0</v>
      </c>
      <c r="T317" s="54" t="s">
        <v>194</v>
      </c>
    </row>
    <row r="318" spans="2:20" x14ac:dyDescent="0.15">
      <c r="B318" s="385">
        <v>24</v>
      </c>
      <c r="C318" s="83" t="s">
        <v>458</v>
      </c>
      <c r="D318" s="41"/>
      <c r="E318" s="55">
        <f>IF(入力表2【予測】!$E38="","",入力表2【予測】!$E38)</f>
        <v>0.15900122465641583</v>
      </c>
      <c r="F318" s="56">
        <f>IF(入力表2【予測】!$F38="","",入力表2【予測】!$F38)</f>
        <v>0.1255272826234862</v>
      </c>
      <c r="G318" s="57">
        <f t="shared" si="20"/>
        <v>0.50801547887731313</v>
      </c>
      <c r="H318" s="58">
        <f t="shared" si="21"/>
        <v>0.43081745760883483</v>
      </c>
      <c r="I318" s="46">
        <f t="shared" si="22"/>
        <v>1.4738711962960312E-3</v>
      </c>
      <c r="J318" s="47">
        <f t="shared" si="23"/>
        <v>4.0246002764824044E-3</v>
      </c>
      <c r="K318" s="48"/>
      <c r="L318" s="46"/>
      <c r="M318" s="49"/>
      <c r="N318" s="48"/>
      <c r="O318" s="46"/>
      <c r="P318" s="50"/>
      <c r="Q318" s="48">
        <f>IFERROR(入力表1【係数】!H$88*入力表2【係数】!E318/SUM(入力表2【係数】!E$26:E$50),0)</f>
        <v>0</v>
      </c>
      <c r="R318" s="47">
        <f>IFERROR(入力表1【係数】!H$89*入力表2【係数】!F318/SUM(入力表2【係数】!F$26:F$50),0)</f>
        <v>0</v>
      </c>
      <c r="S318" s="50">
        <f t="shared" si="25"/>
        <v>0</v>
      </c>
      <c r="T318" s="54" t="s">
        <v>149</v>
      </c>
    </row>
    <row r="319" spans="2:20" x14ac:dyDescent="0.15">
      <c r="B319" s="385">
        <v>25</v>
      </c>
      <c r="C319" s="83" t="s">
        <v>459</v>
      </c>
      <c r="D319" s="41"/>
      <c r="E319" s="55">
        <f>IF(入力表2【予測】!$E39="","",入力表2【予測】!$E39)</f>
        <v>17.045448360321132</v>
      </c>
      <c r="F319" s="56">
        <f>IF(入力表2【予測】!$F39="","",入力表2【予測】!$F39)</f>
        <v>13.456932916043</v>
      </c>
      <c r="G319" s="57">
        <f t="shared" si="20"/>
        <v>54.4609114185061</v>
      </c>
      <c r="H319" s="58">
        <f t="shared" si="21"/>
        <v>46.185032488049558</v>
      </c>
      <c r="I319" s="46">
        <f t="shared" si="22"/>
        <v>0.15800378531999565</v>
      </c>
      <c r="J319" s="47">
        <f t="shared" si="23"/>
        <v>0.43145023776989422</v>
      </c>
      <c r="K319" s="48"/>
      <c r="L319" s="46"/>
      <c r="M319" s="49"/>
      <c r="N319" s="48"/>
      <c r="O319" s="46"/>
      <c r="P319" s="50"/>
      <c r="Q319" s="48">
        <f>IFERROR(入力表1【係数】!H$88*入力表2【係数】!E319/SUM(入力表2【係数】!E$26:E$50),0)</f>
        <v>0</v>
      </c>
      <c r="R319" s="47">
        <f>IFERROR(入力表1【係数】!H$89*入力表2【係数】!F319/SUM(入力表2【係数】!F$26:F$50),0)</f>
        <v>0</v>
      </c>
      <c r="S319" s="50">
        <f t="shared" si="25"/>
        <v>0</v>
      </c>
      <c r="T319" s="54" t="s">
        <v>150</v>
      </c>
    </row>
    <row r="320" spans="2:20" x14ac:dyDescent="0.15">
      <c r="B320" s="385">
        <v>26</v>
      </c>
      <c r="C320" s="83" t="s">
        <v>460</v>
      </c>
      <c r="D320" s="41"/>
      <c r="E320" s="55">
        <f>IF(入力表2【予測】!$E40="","",入力表2【予測】!$E40)</f>
        <v>0</v>
      </c>
      <c r="F320" s="56">
        <f>IF(入力表2【予測】!$F40="","",入力表2【予測】!$F40)</f>
        <v>0</v>
      </c>
      <c r="G320" s="57">
        <f t="shared" si="20"/>
        <v>0</v>
      </c>
      <c r="H320" s="58">
        <f t="shared" si="21"/>
        <v>0</v>
      </c>
      <c r="I320" s="46">
        <f t="shared" si="22"/>
        <v>0</v>
      </c>
      <c r="J320" s="47">
        <f t="shared" si="23"/>
        <v>0</v>
      </c>
      <c r="K320" s="48"/>
      <c r="L320" s="46"/>
      <c r="M320" s="49"/>
      <c r="N320" s="48"/>
      <c r="O320" s="46"/>
      <c r="P320" s="50"/>
      <c r="Q320" s="48">
        <f>IFERROR(入力表1【係数】!H$88*入力表2【係数】!E320/SUM(入力表2【係数】!E$26:E$50),0)</f>
        <v>0</v>
      </c>
      <c r="R320" s="47">
        <f>IFERROR(入力表1【係数】!H$89*入力表2【係数】!F320/SUM(入力表2【係数】!F$26:F$50),0)</f>
        <v>0</v>
      </c>
      <c r="S320" s="50">
        <f t="shared" si="25"/>
        <v>0</v>
      </c>
      <c r="T320" s="54" t="s">
        <v>151</v>
      </c>
    </row>
    <row r="321" spans="2:20" x14ac:dyDescent="0.15">
      <c r="B321" s="385">
        <v>27</v>
      </c>
      <c r="C321" s="83" t="s">
        <v>461</v>
      </c>
      <c r="D321" s="41"/>
      <c r="E321" s="55">
        <f>IF(入力表2【予測】!$E41="","",入力表2【予測】!$E41)</f>
        <v>1.7955504150224522</v>
      </c>
      <c r="F321" s="56">
        <f>IF(入力表2【予測】!$F41="","",入力表2【予測】!$F41)</f>
        <v>1.4175398013335148</v>
      </c>
      <c r="G321" s="57">
        <f t="shared" si="20"/>
        <v>5.736857724882829</v>
      </c>
      <c r="H321" s="58">
        <f t="shared" si="21"/>
        <v>4.8650849481192804</v>
      </c>
      <c r="I321" s="46">
        <f t="shared" si="22"/>
        <v>1.6643960094757621E-2</v>
      </c>
      <c r="J321" s="47">
        <f t="shared" si="23"/>
        <v>4.5448534829545195E-2</v>
      </c>
      <c r="K321" s="48"/>
      <c r="L321" s="46"/>
      <c r="M321" s="49"/>
      <c r="N321" s="48"/>
      <c r="O321" s="46"/>
      <c r="P321" s="50"/>
      <c r="Q321" s="48">
        <f>IFERROR(入力表1【係数】!H$88*入力表2【係数】!E321/SUM(入力表2【係数】!E$26:E$50),0)</f>
        <v>0</v>
      </c>
      <c r="R321" s="47">
        <f>IFERROR(入力表1【係数】!H$89*入力表2【係数】!F321/SUM(入力表2【係数】!F$26:F$50),0)</f>
        <v>0</v>
      </c>
      <c r="S321" s="50">
        <f t="shared" si="25"/>
        <v>0</v>
      </c>
      <c r="T321" s="54" t="s">
        <v>153</v>
      </c>
    </row>
    <row r="322" spans="2:20" x14ac:dyDescent="0.15">
      <c r="B322" s="385">
        <v>28</v>
      </c>
      <c r="C322" s="83" t="s">
        <v>462</v>
      </c>
      <c r="D322" s="384"/>
      <c r="E322" s="55">
        <f>IF(入力表2【予測】!$E42="","",入力表2【予測】!$E42)</f>
        <v>11.342174740590655</v>
      </c>
      <c r="F322" s="56">
        <f>IF(入力表2【予測】!$F42="","",入力表2【予測】!$F42)</f>
        <v>3.2406213544544729</v>
      </c>
      <c r="G322" s="57">
        <f t="shared" si="20"/>
        <v>36.238716681600259</v>
      </c>
      <c r="H322" s="58">
        <f t="shared" si="21"/>
        <v>11.122014464270421</v>
      </c>
      <c r="I322" s="46">
        <f t="shared" si="22"/>
        <v>0.10513695532620186</v>
      </c>
      <c r="J322" s="47">
        <f t="shared" si="23"/>
        <v>0.10389937013319887</v>
      </c>
      <c r="K322" s="48"/>
      <c r="L322" s="46"/>
      <c r="M322" s="49"/>
      <c r="N322" s="48"/>
      <c r="O322" s="46"/>
      <c r="P322" s="50"/>
      <c r="Q322" s="48">
        <f>IFERROR(入力表1【係数】!H$88*入力表2【係数】!E322/SUM(入力表2【係数】!E$26:E$50),0)</f>
        <v>0</v>
      </c>
      <c r="R322" s="47">
        <f>IFERROR(入力表1【係数】!H$89*入力表2【係数】!F322/SUM(入力表2【係数】!F$26:F$50),0)</f>
        <v>0</v>
      </c>
      <c r="S322" s="50">
        <f t="shared" si="25"/>
        <v>0</v>
      </c>
      <c r="T322" s="54" t="s">
        <v>157</v>
      </c>
    </row>
    <row r="323" spans="2:20" x14ac:dyDescent="0.15">
      <c r="B323" s="385">
        <v>29</v>
      </c>
      <c r="C323" s="83" t="s">
        <v>463</v>
      </c>
      <c r="D323" s="384"/>
      <c r="E323" s="55">
        <f>IF(入力表2【予測】!$E43="","",入力表2【予測】!$E43)</f>
        <v>16.657825259409346</v>
      </c>
      <c r="F323" s="56">
        <f>IF(入力表2【予測】!$F43="","",入力表2【予測】!$F43)</f>
        <v>4.7593786455455271</v>
      </c>
      <c r="G323" s="57">
        <f t="shared" si="20"/>
        <v>53.222439603844741</v>
      </c>
      <c r="H323" s="58">
        <f t="shared" si="21"/>
        <v>16.334484145744334</v>
      </c>
      <c r="I323" s="46">
        <f t="shared" si="22"/>
        <v>0.15441069020587084</v>
      </c>
      <c r="J323" s="47">
        <f t="shared" si="23"/>
        <v>0.15259309540062607</v>
      </c>
      <c r="K323" s="48"/>
      <c r="L323" s="46"/>
      <c r="M323" s="49"/>
      <c r="N323" s="48"/>
      <c r="O323" s="46"/>
      <c r="P323" s="50"/>
      <c r="Q323" s="48">
        <f>IFERROR(入力表1【係数】!H$88*入力表2【係数】!E323/SUM(入力表2【係数】!E$26:E$50),0)</f>
        <v>0</v>
      </c>
      <c r="R323" s="47">
        <f>IFERROR(入力表1【係数】!H$89*入力表2【係数】!F323/SUM(入力表2【係数】!F$26:F$50),0)</f>
        <v>0</v>
      </c>
      <c r="S323" s="50">
        <f t="shared" si="25"/>
        <v>0</v>
      </c>
      <c r="T323" s="54" t="s">
        <v>517</v>
      </c>
    </row>
    <row r="324" spans="2:20" x14ac:dyDescent="0.15">
      <c r="B324" s="385">
        <v>30</v>
      </c>
      <c r="C324" s="40" t="s">
        <v>420</v>
      </c>
      <c r="D324" s="41"/>
      <c r="E324" s="55">
        <f>IF(入力表2【予測】!$E44="","",入力表2【予測】!$E44)</f>
        <v>1</v>
      </c>
      <c r="F324" s="56">
        <f>IF(入力表2【予測】!$F44="","",入力表2【予測】!$F44)</f>
        <v>1</v>
      </c>
      <c r="G324" s="57">
        <f t="shared" si="20"/>
        <v>3.1950412959087497</v>
      </c>
      <c r="H324" s="58">
        <f t="shared" si="21"/>
        <v>3.4320623262518444</v>
      </c>
      <c r="I324" s="46">
        <f t="shared" si="22"/>
        <v>9.2695587690025949E-3</v>
      </c>
      <c r="J324" s="47">
        <f t="shared" si="23"/>
        <v>3.2061558191728116E-2</v>
      </c>
      <c r="K324" s="48"/>
      <c r="L324" s="46"/>
      <c r="M324" s="49"/>
      <c r="N324" s="48"/>
      <c r="O324" s="46"/>
      <c r="P324" s="50"/>
      <c r="Q324" s="48">
        <f>IFERROR(入力表1【係数】!H$88*入力表2【係数】!E324/SUM(入力表2【係数】!E$26:E$50),0)</f>
        <v>0</v>
      </c>
      <c r="R324" s="47">
        <f>IFERROR(入力表1【係数】!H$89*入力表2【係数】!F324/SUM(入力表2【係数】!F$26:F$50),0)</f>
        <v>0</v>
      </c>
      <c r="S324" s="50">
        <f t="shared" si="25"/>
        <v>0</v>
      </c>
      <c r="T324" s="54" t="s">
        <v>517</v>
      </c>
    </row>
    <row r="325" spans="2:20" x14ac:dyDescent="0.15">
      <c r="B325" s="385">
        <v>31</v>
      </c>
      <c r="C325" s="83" t="s">
        <v>464</v>
      </c>
      <c r="D325" s="41"/>
      <c r="E325" s="55">
        <f>IF(入力表2【予測】!$E45="","",入力表2【予測】!$E45)</f>
        <v>1.6615302157309393E-2</v>
      </c>
      <c r="F325" s="56">
        <f>IF(入力表2【予測】!$F45="","",入力表2【予測】!$F45)</f>
        <v>7.2691946938228599E-3</v>
      </c>
      <c r="G325" s="57">
        <f t="shared" si="20"/>
        <v>5.308657653660525E-2</v>
      </c>
      <c r="H325" s="58">
        <f t="shared" si="21"/>
        <v>2.4948329250859252E-2</v>
      </c>
      <c r="I325" s="46">
        <f t="shared" si="22"/>
        <v>1.5401651981191504E-4</v>
      </c>
      <c r="J325" s="47">
        <f t="shared" si="23"/>
        <v>2.3306170868300289E-4</v>
      </c>
      <c r="K325" s="48"/>
      <c r="L325" s="46"/>
      <c r="M325" s="49"/>
      <c r="N325" s="48"/>
      <c r="O325" s="46"/>
      <c r="P325" s="50"/>
      <c r="Q325" s="48">
        <f>IFERROR(入力表1【係数】!H$88*入力表2【係数】!E325/SUM(入力表2【係数】!E$26:E$50),0)</f>
        <v>0</v>
      </c>
      <c r="R325" s="47">
        <f>IFERROR(入力表1【係数】!H$89*入力表2【係数】!F325/SUM(入力表2【係数】!F$26:F$50),0)</f>
        <v>0</v>
      </c>
      <c r="S325" s="50">
        <f t="shared" si="25"/>
        <v>0</v>
      </c>
      <c r="T325" s="54" t="s">
        <v>951</v>
      </c>
    </row>
    <row r="326" spans="2:20" x14ac:dyDescent="0.15">
      <c r="B326" s="385">
        <v>32</v>
      </c>
      <c r="C326" s="83" t="s">
        <v>465</v>
      </c>
      <c r="D326" s="41"/>
      <c r="E326" s="55">
        <f>IF(入力表2【予測】!$E46="","",入力表2【予測】!$E46)</f>
        <v>15.421680289427844</v>
      </c>
      <c r="F326" s="56">
        <f>IF(入力表2【予測】!$F46="","",入力表2【予測】!$F46)</f>
        <v>6.7469851266246819</v>
      </c>
      <c r="G326" s="57">
        <f t="shared" si="20"/>
        <v>49.27290537702396</v>
      </c>
      <c r="H326" s="58">
        <f t="shared" si="21"/>
        <v>23.156073468870105</v>
      </c>
      <c r="I326" s="46">
        <f t="shared" si="22"/>
        <v>0.14295217175962036</v>
      </c>
      <c r="J326" s="47">
        <f t="shared" si="23"/>
        <v>0.21631885625600134</v>
      </c>
      <c r="K326" s="48"/>
      <c r="L326" s="46"/>
      <c r="M326" s="49"/>
      <c r="N326" s="48"/>
      <c r="O326" s="46"/>
      <c r="P326" s="50"/>
      <c r="Q326" s="48">
        <f>IFERROR(入力表1【係数】!H$88*入力表2【係数】!E326/SUM(入力表2【係数】!E$26:E$50),0)</f>
        <v>0</v>
      </c>
      <c r="R326" s="47">
        <f>IFERROR(入力表1【係数】!H$89*入力表2【係数】!F326/SUM(入力表2【係数】!F$26:F$50),0)</f>
        <v>0</v>
      </c>
      <c r="S326" s="50">
        <f t="shared" si="25"/>
        <v>0</v>
      </c>
      <c r="T326" s="54" t="s">
        <v>172</v>
      </c>
    </row>
    <row r="327" spans="2:20" x14ac:dyDescent="0.15">
      <c r="B327" s="385">
        <v>33</v>
      </c>
      <c r="C327" s="83" t="s">
        <v>466</v>
      </c>
      <c r="D327" s="41"/>
      <c r="E327" s="55">
        <f>IF(入力表2【予測】!$E47="","",入力表2【予測】!$E47)</f>
        <v>0.56170440841484659</v>
      </c>
      <c r="F327" s="56">
        <f>IF(入力表2【予測】!$F47="","",入力表2【予測】!$F47)</f>
        <v>0.24574567868149538</v>
      </c>
      <c r="G327" s="57">
        <f t="shared" si="20"/>
        <v>1.7946687809794291</v>
      </c>
      <c r="H327" s="58">
        <f t="shared" si="21"/>
        <v>0.84341448564195143</v>
      </c>
      <c r="I327" s="46">
        <f t="shared" si="22"/>
        <v>5.2067520246092567E-3</v>
      </c>
      <c r="J327" s="47">
        <f t="shared" si="23"/>
        <v>7.8789893774124844E-3</v>
      </c>
      <c r="K327" s="48"/>
      <c r="L327" s="46"/>
      <c r="M327" s="49"/>
      <c r="N327" s="48"/>
      <c r="O327" s="46"/>
      <c r="P327" s="50"/>
      <c r="Q327" s="48">
        <f>IFERROR(入力表1【係数】!H$88*入力表2【係数】!E327/SUM(入力表2【係数】!E$26:E$50),0)</f>
        <v>0</v>
      </c>
      <c r="R327" s="47">
        <f>IFERROR(入力表1【係数】!H$89*入力表2【係数】!F327/SUM(入力表2【係数】!F$26:F$50),0)</f>
        <v>0</v>
      </c>
      <c r="S327" s="50">
        <f t="shared" si="25"/>
        <v>0</v>
      </c>
      <c r="T327" s="54" t="s">
        <v>171</v>
      </c>
    </row>
    <row r="328" spans="2:20" x14ac:dyDescent="0.15">
      <c r="B328" s="385">
        <v>34</v>
      </c>
      <c r="C328" s="83" t="s">
        <v>467</v>
      </c>
      <c r="D328" s="41" t="s">
        <v>469</v>
      </c>
      <c r="E328" s="55">
        <f>IF(入力表2【予測】!$E48="","",入力表2【予測】!$E48)</f>
        <v>1.3777969762419007</v>
      </c>
      <c r="F328" s="56">
        <f>IF(入力表2【予測】!$F48="","",入力表2【予測】!$F48)</f>
        <v>4.133390928725702</v>
      </c>
      <c r="G328" s="57">
        <f t="shared" si="20"/>
        <v>4.4021182364710789</v>
      </c>
      <c r="H328" s="58">
        <f t="shared" si="21"/>
        <v>14.186055286150607</v>
      </c>
      <c r="I328" s="46">
        <f t="shared" si="22"/>
        <v>1.2771570043028372E-2</v>
      </c>
      <c r="J328" s="47">
        <f t="shared" si="23"/>
        <v>0.13252295379050022</v>
      </c>
      <c r="K328" s="48"/>
      <c r="L328" s="46"/>
      <c r="M328" s="49"/>
      <c r="N328" s="48"/>
      <c r="O328" s="46"/>
      <c r="P328" s="50"/>
      <c r="Q328" s="48">
        <f>IFERROR(入力表1【係数】!H$88*入力表2【係数】!E328/SUM(入力表2【係数】!E$26:E$50),0)</f>
        <v>0</v>
      </c>
      <c r="R328" s="47">
        <f>IFERROR(入力表1【係数】!H$89*入力表2【係数】!F328/SUM(入力表2【係数】!F$26:F$50),0)</f>
        <v>0</v>
      </c>
      <c r="S328" s="50">
        <f t="shared" si="25"/>
        <v>0</v>
      </c>
      <c r="T328" s="54" t="s">
        <v>170</v>
      </c>
    </row>
    <row r="329" spans="2:20" x14ac:dyDescent="0.15">
      <c r="B329" s="385">
        <v>35</v>
      </c>
      <c r="C329" s="83" t="s">
        <v>560</v>
      </c>
      <c r="D329" s="41"/>
      <c r="E329" s="55">
        <f>IF(入力表2【予測】!$E49="","",入力表2【予測】!$E49)</f>
        <v>0.62220302375809933</v>
      </c>
      <c r="F329" s="56">
        <f>IF(入力表2【予測】!$F49="","",入力表2【予測】!$F49)</f>
        <v>1.866609071274298</v>
      </c>
      <c r="G329" s="57">
        <f t="shared" si="20"/>
        <v>1.9879643553464201</v>
      </c>
      <c r="H329" s="58">
        <f t="shared" si="21"/>
        <v>6.406318671360463</v>
      </c>
      <c r="I329" s="46">
        <f t="shared" si="22"/>
        <v>5.7675474949768204E-3</v>
      </c>
      <c r="J329" s="47">
        <f t="shared" si="23"/>
        <v>5.9846395359868486E-2</v>
      </c>
      <c r="K329" s="48"/>
      <c r="L329" s="46"/>
      <c r="M329" s="49"/>
      <c r="N329" s="48"/>
      <c r="O329" s="46"/>
      <c r="P329" s="50"/>
      <c r="Q329" s="48">
        <f>IFERROR(入力表1【係数】!H$88*入力表2【係数】!E329/SUM(入力表2【係数】!E$26:E$50),0)</f>
        <v>0</v>
      </c>
      <c r="R329" s="47">
        <f>IFERROR(入力表1【係数】!H$89*入力表2【係数】!F329/SUM(入力表2【係数】!F$26:F$50),0)</f>
        <v>0</v>
      </c>
      <c r="S329" s="50">
        <f t="shared" si="25"/>
        <v>0</v>
      </c>
      <c r="T329" s="54" t="s">
        <v>175</v>
      </c>
    </row>
    <row r="330" spans="2:20" x14ac:dyDescent="0.15">
      <c r="B330" s="60">
        <v>36</v>
      </c>
      <c r="C330" s="61" t="s">
        <v>559</v>
      </c>
      <c r="D330" s="62" t="s">
        <v>448</v>
      </c>
      <c r="E330" s="63">
        <f>IF(入力表2【予測】!$E50="","",入力表2【予測】!$E50)</f>
        <v>59</v>
      </c>
      <c r="F330" s="64">
        <f>IF(入力表2【予測】!$F50="","",入力表2【予測】!$F50)</f>
        <v>52</v>
      </c>
      <c r="G330" s="65">
        <f t="shared" si="20"/>
        <v>188.50743645861624</v>
      </c>
      <c r="H330" s="66">
        <f t="shared" si="21"/>
        <v>178.46724096509593</v>
      </c>
      <c r="I330" s="67">
        <f t="shared" si="22"/>
        <v>0.5469039673711531</v>
      </c>
      <c r="J330" s="68">
        <f t="shared" si="23"/>
        <v>1.6672010259698622</v>
      </c>
      <c r="K330" s="69"/>
      <c r="L330" s="67"/>
      <c r="M330" s="70"/>
      <c r="N330" s="69"/>
      <c r="O330" s="67"/>
      <c r="P330" s="71"/>
      <c r="Q330" s="69">
        <f>IFERROR(入力表1【係数】!H$88*入力表2【係数】!E330/SUM(入力表2【係数】!E$26:E$50),0)</f>
        <v>0</v>
      </c>
      <c r="R330" s="68">
        <f>IFERROR(入力表1【係数】!H$89*入力表2【係数】!F330/SUM(入力表2【係数】!F$26:F$50),0)</f>
        <v>0</v>
      </c>
      <c r="S330" s="71">
        <f t="shared" si="25"/>
        <v>0</v>
      </c>
      <c r="T330" s="73" t="s">
        <v>175</v>
      </c>
    </row>
    <row r="331" spans="2:20" x14ac:dyDescent="0.15">
      <c r="B331" s="385">
        <v>37</v>
      </c>
      <c r="C331" s="40" t="s">
        <v>422</v>
      </c>
      <c r="D331" s="41"/>
      <c r="E331" s="55">
        <f>IF(入力表2【予測】!$E51="","",入力表2【予測】!$E51)</f>
        <v>62</v>
      </c>
      <c r="F331" s="56">
        <f>IF(入力表2【予測】!$F51="","",入力表2【予測】!$F51)</f>
        <v>52</v>
      </c>
      <c r="G331" s="57">
        <f t="shared" si="20"/>
        <v>198.09256034634248</v>
      </c>
      <c r="H331" s="58">
        <f t="shared" si="21"/>
        <v>178.46724096509593</v>
      </c>
      <c r="I331" s="46">
        <f t="shared" si="22"/>
        <v>0.57471264367816088</v>
      </c>
      <c r="J331" s="47">
        <f t="shared" si="23"/>
        <v>1.6672010259698622</v>
      </c>
      <c r="K331" s="48"/>
      <c r="L331" s="46"/>
      <c r="M331" s="49"/>
      <c r="N331" s="48"/>
      <c r="O331" s="46"/>
      <c r="P331" s="50"/>
      <c r="Q331" s="48">
        <f>IFERROR(入力表1【係数】!I$88*入力表2【係数】!E331/SUM(入力表2【係数】!E$51:E$68),0)</f>
        <v>0</v>
      </c>
      <c r="R331" s="47">
        <f>IFERROR(入力表1【係数】!I$89*入力表2【係数】!F331/SUM(入力表2【係数】!F$51:F$68),0)</f>
        <v>0</v>
      </c>
      <c r="S331" s="50">
        <f>SUM(Q331:R331)</f>
        <v>0</v>
      </c>
      <c r="T331" s="54" t="s">
        <v>202</v>
      </c>
    </row>
    <row r="332" spans="2:20" x14ac:dyDescent="0.15">
      <c r="B332" s="385">
        <v>38</v>
      </c>
      <c r="C332" s="40" t="s">
        <v>555</v>
      </c>
      <c r="D332" s="41"/>
      <c r="E332" s="55">
        <f>IF(入力表2【予測】!$E52="","",入力表2【予測】!$E52)</f>
        <v>98</v>
      </c>
      <c r="F332" s="56">
        <f>IF(入力表2【予測】!$F52="","",入力表2【予測】!$F52)</f>
        <v>43</v>
      </c>
      <c r="G332" s="57">
        <f t="shared" si="20"/>
        <v>313.11404699905745</v>
      </c>
      <c r="H332" s="58">
        <f t="shared" si="21"/>
        <v>147.57868002882933</v>
      </c>
      <c r="I332" s="46">
        <f t="shared" si="22"/>
        <v>0.90841675936225441</v>
      </c>
      <c r="J332" s="47">
        <f t="shared" si="23"/>
        <v>1.3786470022443091</v>
      </c>
      <c r="K332" s="48"/>
      <c r="L332" s="46"/>
      <c r="M332" s="49"/>
      <c r="N332" s="48"/>
      <c r="O332" s="46"/>
      <c r="P332" s="50"/>
      <c r="Q332" s="48">
        <f>IFERROR(入力表1【係数】!I$88*入力表2【係数】!E332/SUM(入力表2【係数】!E$51:E$68),0)</f>
        <v>0</v>
      </c>
      <c r="R332" s="47">
        <f>IFERROR(入力表1【係数】!I$89*入力表2【係数】!F332/SUM(入力表2【係数】!F$51:F$68),0)</f>
        <v>0</v>
      </c>
      <c r="S332" s="50">
        <f t="shared" ref="S332:S348" si="26">SUM(Q332:R332)</f>
        <v>0</v>
      </c>
      <c r="T332" s="54" t="s">
        <v>196</v>
      </c>
    </row>
    <row r="333" spans="2:20" x14ac:dyDescent="0.15">
      <c r="B333" s="385">
        <v>39</v>
      </c>
      <c r="C333" s="40" t="s">
        <v>424</v>
      </c>
      <c r="D333" s="41" t="s">
        <v>449</v>
      </c>
      <c r="E333" s="55">
        <f>IF(入力表2【予測】!$E53="","",入力表2【予測】!$E53)</f>
        <v>63</v>
      </c>
      <c r="F333" s="56">
        <f>IF(入力表2【予測】!$F53="","",入力表2【予測】!$F53)</f>
        <v>63</v>
      </c>
      <c r="G333" s="57">
        <f t="shared" si="20"/>
        <v>201.28760164225125</v>
      </c>
      <c r="H333" s="58">
        <f t="shared" si="21"/>
        <v>216.2199265538662</v>
      </c>
      <c r="I333" s="46">
        <f t="shared" si="22"/>
        <v>0.58398220244716359</v>
      </c>
      <c r="J333" s="47">
        <f t="shared" si="23"/>
        <v>2.0198781660788714</v>
      </c>
      <c r="K333" s="48"/>
      <c r="L333" s="46"/>
      <c r="M333" s="49"/>
      <c r="N333" s="48"/>
      <c r="O333" s="46"/>
      <c r="P333" s="50"/>
      <c r="Q333" s="48">
        <f>IFERROR(入力表1【係数】!I$88*入力表2【係数】!E333/SUM(入力表2【係数】!E$51:E$68),0)</f>
        <v>0</v>
      </c>
      <c r="R333" s="47">
        <f>IFERROR(入力表1【係数】!I$89*入力表2【係数】!F333/SUM(入力表2【係数】!F$51:F$68),0)</f>
        <v>0</v>
      </c>
      <c r="S333" s="50">
        <f t="shared" si="26"/>
        <v>0</v>
      </c>
      <c r="T333" s="54" t="s">
        <v>203</v>
      </c>
    </row>
    <row r="334" spans="2:20" x14ac:dyDescent="0.15">
      <c r="B334" s="385">
        <v>40</v>
      </c>
      <c r="C334" s="40" t="s">
        <v>425</v>
      </c>
      <c r="D334" s="41" t="s">
        <v>551</v>
      </c>
      <c r="E334" s="55">
        <f>IF(入力表2【予測】!$E54="","",入力表2【予測】!$E54)</f>
        <v>240</v>
      </c>
      <c r="F334" s="56">
        <f>IF(入力表2【予測】!$F54="","",入力表2【予測】!$F54)</f>
        <v>124</v>
      </c>
      <c r="G334" s="57">
        <f t="shared" si="20"/>
        <v>766.80991101809991</v>
      </c>
      <c r="H334" s="58">
        <f t="shared" si="21"/>
        <v>425.57572845522873</v>
      </c>
      <c r="I334" s="46">
        <f t="shared" si="22"/>
        <v>2.2246941045606228</v>
      </c>
      <c r="J334" s="47">
        <f t="shared" si="23"/>
        <v>3.9756332157742866</v>
      </c>
      <c r="K334" s="48"/>
      <c r="L334" s="46"/>
      <c r="M334" s="49"/>
      <c r="N334" s="48"/>
      <c r="O334" s="46"/>
      <c r="P334" s="50"/>
      <c r="Q334" s="48">
        <f>IFERROR(入力表1【係数】!I$88*入力表2【係数】!E334/SUM(入力表2【係数】!E$51:E$68),0)</f>
        <v>0</v>
      </c>
      <c r="R334" s="47">
        <f>IFERROR(入力表1【係数】!I$89*入力表2【係数】!F334/SUM(入力表2【係数】!F$51:F$68),0)</f>
        <v>0</v>
      </c>
      <c r="S334" s="50">
        <f t="shared" si="26"/>
        <v>0</v>
      </c>
      <c r="T334" s="54" t="s">
        <v>203</v>
      </c>
    </row>
    <row r="335" spans="2:20" x14ac:dyDescent="0.15">
      <c r="B335" s="385">
        <v>41</v>
      </c>
      <c r="C335" s="40" t="s">
        <v>426</v>
      </c>
      <c r="D335" s="41" t="s">
        <v>451</v>
      </c>
      <c r="E335" s="55">
        <f>IF(入力表2【予測】!$E55="","",入力表2【予測】!$E55)</f>
        <v>80</v>
      </c>
      <c r="F335" s="56">
        <f>IF(入力表2【予測】!$F55="","",入力表2【予測】!$F55)</f>
        <v>57</v>
      </c>
      <c r="G335" s="57">
        <f t="shared" si="20"/>
        <v>255.60330367269998</v>
      </c>
      <c r="H335" s="58">
        <f t="shared" si="21"/>
        <v>195.62755259635514</v>
      </c>
      <c r="I335" s="46">
        <f t="shared" si="22"/>
        <v>0.7415647015202077</v>
      </c>
      <c r="J335" s="47">
        <f t="shared" si="23"/>
        <v>1.827508816928503</v>
      </c>
      <c r="K335" s="48"/>
      <c r="L335" s="46"/>
      <c r="M335" s="49"/>
      <c r="N335" s="48"/>
      <c r="O335" s="46"/>
      <c r="P335" s="50"/>
      <c r="Q335" s="48">
        <f>IFERROR(入力表1【係数】!I$88*入力表2【係数】!E335/SUM(入力表2【係数】!E$51:E$68),0)</f>
        <v>0</v>
      </c>
      <c r="R335" s="47">
        <f>IFERROR(入力表1【係数】!I$89*入力表2【係数】!F335/SUM(入力表2【係数】!F$51:F$68),0)</f>
        <v>0</v>
      </c>
      <c r="S335" s="50">
        <f t="shared" si="26"/>
        <v>0</v>
      </c>
      <c r="T335" s="54" t="s">
        <v>203</v>
      </c>
    </row>
    <row r="336" spans="2:20" x14ac:dyDescent="0.15">
      <c r="B336" s="385">
        <v>42</v>
      </c>
      <c r="C336" s="40" t="s">
        <v>427</v>
      </c>
      <c r="D336" s="41"/>
      <c r="E336" s="55">
        <f>IF(入力表2【予測】!$E56="","",入力表2【予測】!$E56)</f>
        <v>27</v>
      </c>
      <c r="F336" s="56">
        <f>IF(入力表2【予測】!$F56="","",入力表2【予測】!$F56)</f>
        <v>15</v>
      </c>
      <c r="G336" s="57">
        <f t="shared" si="20"/>
        <v>86.266114989536234</v>
      </c>
      <c r="H336" s="58">
        <f t="shared" si="21"/>
        <v>51.480934893777672</v>
      </c>
      <c r="I336" s="46">
        <f t="shared" si="22"/>
        <v>0.25027808676307006</v>
      </c>
      <c r="J336" s="47">
        <f t="shared" si="23"/>
        <v>0.48092337287592174</v>
      </c>
      <c r="K336" s="48"/>
      <c r="L336" s="46"/>
      <c r="M336" s="49"/>
      <c r="N336" s="48"/>
      <c r="O336" s="46"/>
      <c r="P336" s="50"/>
      <c r="Q336" s="48">
        <f>IFERROR(入力表1【係数】!I$88*入力表2【係数】!E336/SUM(入力表2【係数】!E$51:E$68),0)</f>
        <v>0</v>
      </c>
      <c r="R336" s="47">
        <f>IFERROR(入力表1【係数】!I$89*入力表2【係数】!F336/SUM(入力表2【係数】!F$51:F$68),0)</f>
        <v>0</v>
      </c>
      <c r="S336" s="50">
        <f t="shared" si="26"/>
        <v>0</v>
      </c>
      <c r="T336" s="54" t="s">
        <v>184</v>
      </c>
    </row>
    <row r="337" spans="2:20" x14ac:dyDescent="0.15">
      <c r="B337" s="385">
        <v>43</v>
      </c>
      <c r="C337" s="40" t="s">
        <v>547</v>
      </c>
      <c r="D337" s="41"/>
      <c r="E337" s="55">
        <f>IF(入力表2【予測】!$E57="","",入力表2【予測】!$E57)</f>
        <v>0</v>
      </c>
      <c r="F337" s="56">
        <f>IF(入力表2【予測】!$F57="","",入力表2【予測】!$F57)</f>
        <v>1</v>
      </c>
      <c r="G337" s="57">
        <f t="shared" si="20"/>
        <v>0</v>
      </c>
      <c r="H337" s="58">
        <f t="shared" si="21"/>
        <v>3.4320623262518444</v>
      </c>
      <c r="I337" s="46">
        <f t="shared" si="22"/>
        <v>0</v>
      </c>
      <c r="J337" s="47">
        <f t="shared" si="23"/>
        <v>3.2061558191728116E-2</v>
      </c>
      <c r="K337" s="48"/>
      <c r="L337" s="46"/>
      <c r="M337" s="49"/>
      <c r="N337" s="48"/>
      <c r="O337" s="46"/>
      <c r="P337" s="50"/>
      <c r="Q337" s="48">
        <f>IFERROR(入力表1【係数】!I$88*入力表2【係数】!E337/SUM(入力表2【係数】!E$51:E$68),0)</f>
        <v>0</v>
      </c>
      <c r="R337" s="47">
        <f>IFERROR(入力表1【係数】!I$89*入力表2【係数】!F337/SUM(入力表2【係数】!F$51:F$68),0)</f>
        <v>0</v>
      </c>
      <c r="S337" s="50">
        <f t="shared" si="26"/>
        <v>0</v>
      </c>
      <c r="T337" s="54" t="s">
        <v>203</v>
      </c>
    </row>
    <row r="338" spans="2:20" x14ac:dyDescent="0.15">
      <c r="B338" s="385">
        <v>44</v>
      </c>
      <c r="C338" s="40" t="s">
        <v>429</v>
      </c>
      <c r="D338" s="41"/>
      <c r="E338" s="55">
        <f>IF(入力表2【予測】!$E58="","",入力表2【予測】!$E58)</f>
        <v>12</v>
      </c>
      <c r="F338" s="56">
        <f>IF(入力表2【予測】!$F58="","",入力表2【予測】!$F58)</f>
        <v>8</v>
      </c>
      <c r="G338" s="57">
        <f t="shared" si="20"/>
        <v>38.340495550904997</v>
      </c>
      <c r="H338" s="58">
        <f t="shared" si="21"/>
        <v>27.456498610014755</v>
      </c>
      <c r="I338" s="46">
        <f t="shared" si="22"/>
        <v>0.11123470522803114</v>
      </c>
      <c r="J338" s="47">
        <f t="shared" si="23"/>
        <v>0.25649246553382493</v>
      </c>
      <c r="K338" s="48"/>
      <c r="L338" s="46"/>
      <c r="M338" s="49"/>
      <c r="N338" s="48"/>
      <c r="O338" s="46"/>
      <c r="P338" s="50"/>
      <c r="Q338" s="48">
        <f>IFERROR(入力表1【係数】!I$88*入力表2【係数】!E338/SUM(入力表2【係数】!E$51:E$68),0)</f>
        <v>0</v>
      </c>
      <c r="R338" s="47">
        <f>IFERROR(入力表1【係数】!I$89*入力表2【係数】!F338/SUM(入力表2【係数】!F$51:F$68),0)</f>
        <v>0</v>
      </c>
      <c r="S338" s="50">
        <f t="shared" si="26"/>
        <v>0</v>
      </c>
      <c r="T338" s="54" t="s">
        <v>952</v>
      </c>
    </row>
    <row r="339" spans="2:20" x14ac:dyDescent="0.15">
      <c r="B339" s="385">
        <v>45</v>
      </c>
      <c r="C339" s="40" t="s">
        <v>546</v>
      </c>
      <c r="D339" s="41"/>
      <c r="E339" s="55">
        <f>IF(入力表2【予測】!$E59="","",入力表2【予測】!$E59)</f>
        <v>8</v>
      </c>
      <c r="F339" s="56">
        <f>IF(入力表2【予測】!$F59="","",入力表2【予測】!$F59)</f>
        <v>7</v>
      </c>
      <c r="G339" s="57">
        <f t="shared" si="20"/>
        <v>25.560330367269998</v>
      </c>
      <c r="H339" s="58">
        <f t="shared" si="21"/>
        <v>24.024436283762913</v>
      </c>
      <c r="I339" s="46">
        <f t="shared" si="22"/>
        <v>7.4156470152020759E-2</v>
      </c>
      <c r="J339" s="47">
        <f t="shared" si="23"/>
        <v>0.22443090734209684</v>
      </c>
      <c r="K339" s="48"/>
      <c r="L339" s="46"/>
      <c r="M339" s="49"/>
      <c r="N339" s="48"/>
      <c r="O339" s="46"/>
      <c r="P339" s="50"/>
      <c r="Q339" s="48">
        <f>IFERROR(入力表1【係数】!I$88*入力表2【係数】!E339/SUM(入力表2【係数】!E$51:E$68),0)</f>
        <v>0</v>
      </c>
      <c r="R339" s="47">
        <f>IFERROR(入力表1【係数】!I$89*入力表2【係数】!F339/SUM(入力表2【係数】!F$51:F$68),0)</f>
        <v>0</v>
      </c>
      <c r="S339" s="50">
        <f t="shared" si="26"/>
        <v>0</v>
      </c>
      <c r="T339" s="54" t="s">
        <v>141</v>
      </c>
    </row>
    <row r="340" spans="2:20" x14ac:dyDescent="0.15">
      <c r="B340" s="385">
        <v>46</v>
      </c>
      <c r="C340" s="40" t="s">
        <v>431</v>
      </c>
      <c r="D340" s="41" t="s">
        <v>453</v>
      </c>
      <c r="E340" s="55">
        <f>IF(入力表2【予測】!$E60="","",入力表2【予測】!$E60)</f>
        <v>16</v>
      </c>
      <c r="F340" s="56">
        <f>IF(入力表2【予測】!$F60="","",入力表2【予測】!$F60)</f>
        <v>10</v>
      </c>
      <c r="G340" s="57">
        <f t="shared" si="20"/>
        <v>51.120660734539996</v>
      </c>
      <c r="H340" s="58">
        <f t="shared" si="21"/>
        <v>34.320623262518446</v>
      </c>
      <c r="I340" s="46">
        <f t="shared" si="22"/>
        <v>0.14831294030404152</v>
      </c>
      <c r="J340" s="47">
        <f t="shared" si="23"/>
        <v>0.32061558191728118</v>
      </c>
      <c r="K340" s="48"/>
      <c r="L340" s="46"/>
      <c r="M340" s="49"/>
      <c r="N340" s="48"/>
      <c r="O340" s="46"/>
      <c r="P340" s="50"/>
      <c r="Q340" s="48">
        <f>IFERROR(入力表1【係数】!I$88*入力表2【係数】!E340/SUM(入力表2【係数】!E$51:E$68),0)</f>
        <v>0</v>
      </c>
      <c r="R340" s="47">
        <f>IFERROR(入力表1【係数】!I$89*入力表2【係数】!F340/SUM(入力表2【係数】!F$51:F$68),0)</f>
        <v>0</v>
      </c>
      <c r="S340" s="50">
        <f t="shared" si="26"/>
        <v>0</v>
      </c>
      <c r="T340" s="54" t="s">
        <v>203</v>
      </c>
    </row>
    <row r="341" spans="2:20" x14ac:dyDescent="0.15">
      <c r="B341" s="385">
        <v>47</v>
      </c>
      <c r="C341" s="40" t="s">
        <v>432</v>
      </c>
      <c r="D341" s="41" t="s">
        <v>452</v>
      </c>
      <c r="E341" s="55">
        <f>IF(入力表2【予測】!$E61="","",入力表2【予測】!$E61)</f>
        <v>36</v>
      </c>
      <c r="F341" s="56">
        <f>IF(入力表2【予測】!$F61="","",入力表2【予測】!$F61)</f>
        <v>4</v>
      </c>
      <c r="G341" s="57">
        <f t="shared" si="20"/>
        <v>115.02148665271498</v>
      </c>
      <c r="H341" s="58">
        <f t="shared" si="21"/>
        <v>13.728249305007378</v>
      </c>
      <c r="I341" s="46">
        <f t="shared" si="22"/>
        <v>0.33370411568409347</v>
      </c>
      <c r="J341" s="47">
        <f t="shared" si="23"/>
        <v>0.12824623276691247</v>
      </c>
      <c r="K341" s="48"/>
      <c r="L341" s="46"/>
      <c r="M341" s="49"/>
      <c r="N341" s="48"/>
      <c r="O341" s="46"/>
      <c r="P341" s="50"/>
      <c r="Q341" s="48">
        <f>IFERROR(入力表1【係数】!I$88*入力表2【係数】!E341/SUM(入力表2【係数】!E$51:E$68),0)</f>
        <v>0</v>
      </c>
      <c r="R341" s="47">
        <f>IFERROR(入力表1【係数】!I$89*入力表2【係数】!F341/SUM(入力表2【係数】!F$51:F$68),0)</f>
        <v>0</v>
      </c>
      <c r="S341" s="50">
        <f t="shared" si="26"/>
        <v>0</v>
      </c>
      <c r="T341" s="54" t="s">
        <v>204</v>
      </c>
    </row>
    <row r="342" spans="2:20" x14ac:dyDescent="0.15">
      <c r="B342" s="385">
        <v>48</v>
      </c>
      <c r="C342" s="40" t="s">
        <v>541</v>
      </c>
      <c r="D342" s="41" t="s">
        <v>823</v>
      </c>
      <c r="E342" s="55">
        <f>IF(入力表2【予測】!$E62="","",入力表2【予測】!$E62)</f>
        <v>17</v>
      </c>
      <c r="F342" s="56">
        <f>IF(入力表2【予測】!$F62="","",入力表2【予測】!$F62)</f>
        <v>7</v>
      </c>
      <c r="G342" s="57">
        <f t="shared" si="20"/>
        <v>54.315702030448747</v>
      </c>
      <c r="H342" s="58">
        <f t="shared" si="21"/>
        <v>24.024436283762913</v>
      </c>
      <c r="I342" s="46">
        <f t="shared" si="22"/>
        <v>0.15758249907304411</v>
      </c>
      <c r="J342" s="47">
        <f t="shared" si="23"/>
        <v>0.22443090734209684</v>
      </c>
      <c r="K342" s="48"/>
      <c r="L342" s="46"/>
      <c r="M342" s="49"/>
      <c r="N342" s="48"/>
      <c r="O342" s="46"/>
      <c r="P342" s="50"/>
      <c r="Q342" s="48">
        <f>IFERROR(入力表1【係数】!I$88*入力表2【係数】!E342/SUM(入力表2【係数】!E$51:E$68),0)</f>
        <v>0</v>
      </c>
      <c r="R342" s="47">
        <f>IFERROR(入力表1【係数】!I$89*入力表2【係数】!F342/SUM(入力表2【係数】!F$51:F$68),0)</f>
        <v>0</v>
      </c>
      <c r="S342" s="50">
        <f t="shared" si="26"/>
        <v>0</v>
      </c>
      <c r="T342" s="54" t="s">
        <v>199</v>
      </c>
    </row>
    <row r="343" spans="2:20" x14ac:dyDescent="0.15">
      <c r="B343" s="385">
        <v>49</v>
      </c>
      <c r="C343" s="40" t="s">
        <v>434</v>
      </c>
      <c r="D343" s="41"/>
      <c r="E343" s="55">
        <f>IF(入力表2【予測】!$E63="","",入力表2【予測】!$E63)</f>
        <v>22</v>
      </c>
      <c r="F343" s="56">
        <f>IF(入力表2【予測】!$F63="","",入力表2【予測】!$F63)</f>
        <v>8</v>
      </c>
      <c r="G343" s="57">
        <f t="shared" si="20"/>
        <v>70.290908509992491</v>
      </c>
      <c r="H343" s="58">
        <f t="shared" si="21"/>
        <v>27.456498610014755</v>
      </c>
      <c r="I343" s="46">
        <f t="shared" si="22"/>
        <v>0.20393029291805709</v>
      </c>
      <c r="J343" s="47">
        <f t="shared" si="23"/>
        <v>0.25649246553382493</v>
      </c>
      <c r="K343" s="48"/>
      <c r="L343" s="46"/>
      <c r="M343" s="49"/>
      <c r="N343" s="48"/>
      <c r="O343" s="46"/>
      <c r="P343" s="50"/>
      <c r="Q343" s="48">
        <f>IFERROR(入力表1【係数】!I$88*入力表2【係数】!E343/SUM(入力表2【係数】!E$51:E$68),0)</f>
        <v>0</v>
      </c>
      <c r="R343" s="47">
        <f>IFERROR(入力表1【係数】!I$89*入力表2【係数】!F343/SUM(入力表2【係数】!F$51:F$68),0)</f>
        <v>0</v>
      </c>
      <c r="S343" s="50">
        <f t="shared" si="26"/>
        <v>0</v>
      </c>
      <c r="T343" s="54" t="s">
        <v>198</v>
      </c>
    </row>
    <row r="344" spans="2:20" x14ac:dyDescent="0.15">
      <c r="B344" s="385">
        <v>50</v>
      </c>
      <c r="C344" s="40" t="s">
        <v>435</v>
      </c>
      <c r="D344" s="41"/>
      <c r="E344" s="55">
        <f>IF(入力表2【予測】!$E64="","",入力表2【予測】!$E64)</f>
        <v>13</v>
      </c>
      <c r="F344" s="56">
        <f>IF(入力表2【予測】!$F64="","",入力表2【予測】!$F64)</f>
        <v>5</v>
      </c>
      <c r="G344" s="57">
        <f t="shared" si="20"/>
        <v>41.535536846813741</v>
      </c>
      <c r="H344" s="58">
        <f t="shared" si="21"/>
        <v>17.160311631259223</v>
      </c>
      <c r="I344" s="46">
        <f t="shared" si="22"/>
        <v>0.12050426399703375</v>
      </c>
      <c r="J344" s="47">
        <f t="shared" si="23"/>
        <v>0.16030779095864059</v>
      </c>
      <c r="K344" s="48"/>
      <c r="L344" s="46"/>
      <c r="M344" s="49"/>
      <c r="N344" s="48"/>
      <c r="O344" s="46"/>
      <c r="P344" s="50"/>
      <c r="Q344" s="48">
        <f>IFERROR(入力表1【係数】!I$88*入力表2【係数】!E344/SUM(入力表2【係数】!E$51:E$68),0)</f>
        <v>0</v>
      </c>
      <c r="R344" s="47">
        <f>IFERROR(入力表1【係数】!I$89*入力表2【係数】!F344/SUM(入力表2【係数】!F$51:F$68),0)</f>
        <v>0</v>
      </c>
      <c r="S344" s="50">
        <f t="shared" si="26"/>
        <v>0</v>
      </c>
      <c r="T344" s="54" t="s">
        <v>204</v>
      </c>
    </row>
    <row r="345" spans="2:20" x14ac:dyDescent="0.15">
      <c r="B345" s="385">
        <v>51</v>
      </c>
      <c r="C345" s="83" t="s">
        <v>470</v>
      </c>
      <c r="D345" s="41"/>
      <c r="E345" s="55">
        <f>IF(入力表2【予測】!$E65="","",入力表2【予測】!$E65)</f>
        <v>1.2220672555400589</v>
      </c>
      <c r="F345" s="56">
        <f>IF(入力表2【予測】!$F65="","",入力表2【予測】!$F65)</f>
        <v>0</v>
      </c>
      <c r="G345" s="57">
        <f t="shared" si="20"/>
        <v>3.9045553478283592</v>
      </c>
      <c r="H345" s="58">
        <f t="shared" si="21"/>
        <v>0</v>
      </c>
      <c r="I345" s="46">
        <f t="shared" si="22"/>
        <v>1.132802424490229E-2</v>
      </c>
      <c r="J345" s="47">
        <f t="shared" si="23"/>
        <v>0</v>
      </c>
      <c r="K345" s="48"/>
      <c r="L345" s="46"/>
      <c r="M345" s="49"/>
      <c r="N345" s="48"/>
      <c r="O345" s="46"/>
      <c r="P345" s="50"/>
      <c r="Q345" s="48">
        <f>IFERROR(入力表1【係数】!I$88*入力表2【係数】!E345/SUM(入力表2【係数】!E$51:E$68),0)</f>
        <v>0</v>
      </c>
      <c r="R345" s="47">
        <f>IFERROR(入力表1【係数】!I$89*入力表2【係数】!F345/SUM(入力表2【係数】!F$51:F$68),0)</f>
        <v>0</v>
      </c>
      <c r="S345" s="50">
        <f t="shared" si="26"/>
        <v>0</v>
      </c>
      <c r="T345" s="54" t="s">
        <v>191</v>
      </c>
    </row>
    <row r="346" spans="2:20" x14ac:dyDescent="0.15">
      <c r="B346" s="385">
        <v>52</v>
      </c>
      <c r="C346" s="83" t="s">
        <v>536</v>
      </c>
      <c r="D346" s="41"/>
      <c r="E346" s="55">
        <f>IF(入力表2【予測】!$E66="","",入力表2【予測】!$E66)</f>
        <v>0.77793274445994109</v>
      </c>
      <c r="F346" s="56">
        <f>IF(入力表2【予測】!$F66="","",入力表2【予測】!$F66)</f>
        <v>0</v>
      </c>
      <c r="G346" s="57">
        <f t="shared" si="20"/>
        <v>2.4855272439891407</v>
      </c>
      <c r="H346" s="58">
        <f t="shared" si="21"/>
        <v>0</v>
      </c>
      <c r="I346" s="46">
        <f t="shared" si="22"/>
        <v>7.2110932931029022E-3</v>
      </c>
      <c r="J346" s="47">
        <f t="shared" si="23"/>
        <v>0</v>
      </c>
      <c r="K346" s="48"/>
      <c r="L346" s="46"/>
      <c r="M346" s="49"/>
      <c r="N346" s="48"/>
      <c r="O346" s="46"/>
      <c r="P346" s="50"/>
      <c r="Q346" s="48">
        <f>IFERROR(入力表1【係数】!I$88*入力表2【係数】!E346/SUM(入力表2【係数】!E$51:E$68),0)</f>
        <v>0</v>
      </c>
      <c r="R346" s="47">
        <f>IFERROR(入力表1【係数】!I$89*入力表2【係数】!F346/SUM(入力表2【係数】!F$51:F$68),0)</f>
        <v>0</v>
      </c>
      <c r="S346" s="50">
        <f t="shared" si="26"/>
        <v>0</v>
      </c>
      <c r="T346" s="54" t="s">
        <v>192</v>
      </c>
    </row>
    <row r="347" spans="2:20" x14ac:dyDescent="0.15">
      <c r="B347" s="385">
        <v>53</v>
      </c>
      <c r="C347" s="40" t="s">
        <v>535</v>
      </c>
      <c r="D347" s="41"/>
      <c r="E347" s="55">
        <f>IF(入力表2【予測】!$E67="","",入力表2【予測】!$E67)</f>
        <v>41</v>
      </c>
      <c r="F347" s="56">
        <f>IF(入力表2【予測】!$F67="","",入力表2【予測】!$F67)</f>
        <v>4</v>
      </c>
      <c r="G347" s="57">
        <f t="shared" si="20"/>
        <v>130.99669313225874</v>
      </c>
      <c r="H347" s="58">
        <f t="shared" si="21"/>
        <v>13.728249305007378</v>
      </c>
      <c r="I347" s="46">
        <f t="shared" si="22"/>
        <v>0.38005190952910639</v>
      </c>
      <c r="J347" s="47">
        <f t="shared" si="23"/>
        <v>0.12824623276691247</v>
      </c>
      <c r="K347" s="48"/>
      <c r="L347" s="46"/>
      <c r="M347" s="49"/>
      <c r="N347" s="48"/>
      <c r="O347" s="46"/>
      <c r="P347" s="50"/>
      <c r="Q347" s="48">
        <f>IFERROR(入力表1【係数】!I$88*入力表2【係数】!E347/SUM(入力表2【係数】!E$51:E$68),0)</f>
        <v>0</v>
      </c>
      <c r="R347" s="47">
        <f>IFERROR(入力表1【係数】!I$89*入力表2【係数】!F347/SUM(入力表2【係数】!F$51:F$68),0)</f>
        <v>0</v>
      </c>
      <c r="S347" s="50">
        <f t="shared" si="26"/>
        <v>0</v>
      </c>
      <c r="T347" s="54" t="s">
        <v>185</v>
      </c>
    </row>
    <row r="348" spans="2:20" ht="19.5" thickBot="1" x14ac:dyDescent="0.2">
      <c r="B348" s="378">
        <v>54</v>
      </c>
      <c r="C348" s="86" t="s">
        <v>534</v>
      </c>
      <c r="D348" s="87"/>
      <c r="E348" s="88">
        <f>IF(入力表2【予測】!$E68="","",入力表2【予測】!$E68)</f>
        <v>18</v>
      </c>
      <c r="F348" s="89">
        <f>IF(入力表2【予測】!$F68="","",入力表2【予測】!$F68)</f>
        <v>7</v>
      </c>
      <c r="G348" s="57">
        <f t="shared" si="20"/>
        <v>57.510743326357492</v>
      </c>
      <c r="H348" s="58">
        <f t="shared" si="21"/>
        <v>24.024436283762913</v>
      </c>
      <c r="I348" s="46">
        <f t="shared" si="22"/>
        <v>0.16685205784204674</v>
      </c>
      <c r="J348" s="47">
        <f t="shared" si="23"/>
        <v>0.22443090734209684</v>
      </c>
      <c r="K348" s="90"/>
      <c r="L348" s="91"/>
      <c r="M348" s="92"/>
      <c r="N348" s="90"/>
      <c r="O348" s="91"/>
      <c r="P348" s="93"/>
      <c r="Q348" s="90">
        <f>IFERROR(入力表1【係数】!I$88*入力表2【係数】!E348/SUM(入力表2【係数】!E$51:E$68),0)</f>
        <v>0</v>
      </c>
      <c r="R348" s="94">
        <f>IFERROR(入力表1【係数】!I$89*入力表2【係数】!F348/SUM(入力表2【係数】!F$51:F$68),0)</f>
        <v>0</v>
      </c>
      <c r="S348" s="93">
        <f t="shared" si="26"/>
        <v>0</v>
      </c>
      <c r="T348" s="95" t="s">
        <v>204</v>
      </c>
    </row>
    <row r="349" spans="2:20" ht="19.5" thickTop="1" x14ac:dyDescent="0.15">
      <c r="B349" s="375"/>
      <c r="C349" s="432" t="s">
        <v>824</v>
      </c>
      <c r="D349" s="432"/>
      <c r="E349" s="96">
        <f>SUM(E295:E348)</f>
        <v>10788</v>
      </c>
      <c r="F349" s="96">
        <f>SUM(F295:F348)</f>
        <v>3119</v>
      </c>
      <c r="G349" s="25">
        <f t="shared" si="20"/>
        <v>34468.105500263591</v>
      </c>
      <c r="H349" s="97">
        <f t="shared" si="21"/>
        <v>10704.602395579504</v>
      </c>
      <c r="I349" s="98">
        <f t="shared" si="22"/>
        <v>100</v>
      </c>
      <c r="J349" s="99">
        <f t="shared" si="23"/>
        <v>100</v>
      </c>
      <c r="K349" s="90"/>
      <c r="L349" s="91"/>
      <c r="M349" s="92"/>
      <c r="N349" s="90"/>
      <c r="O349" s="91"/>
      <c r="P349" s="93"/>
      <c r="Q349" s="90">
        <f>SUM(Q295:Q348)</f>
        <v>1</v>
      </c>
      <c r="R349" s="94">
        <f>SUM(R295:R348)</f>
        <v>0</v>
      </c>
      <c r="S349" s="93">
        <f t="shared" ref="S349:S354" si="27">SUM(Q349:R349)</f>
        <v>1</v>
      </c>
    </row>
    <row r="350" spans="2:20" x14ac:dyDescent="0.15">
      <c r="B350" s="386" t="s">
        <v>477</v>
      </c>
      <c r="C350" s="101" t="s">
        <v>397</v>
      </c>
      <c r="D350" s="102"/>
      <c r="E350" s="103">
        <f>SUM(E295:E303)</f>
        <v>2776</v>
      </c>
      <c r="F350" s="103">
        <f>SUM(F295:F303)</f>
        <v>1288</v>
      </c>
      <c r="G350" s="104">
        <f t="shared" si="20"/>
        <v>8869.4346374426896</v>
      </c>
      <c r="H350" s="58">
        <f t="shared" si="21"/>
        <v>4420.496276212376</v>
      </c>
      <c r="I350" s="46">
        <f t="shared" si="22"/>
        <v>25.732295142751205</v>
      </c>
      <c r="J350" s="47">
        <f t="shared" si="23"/>
        <v>41.295286950945815</v>
      </c>
      <c r="K350" s="48"/>
      <c r="L350" s="46"/>
      <c r="M350" s="49"/>
      <c r="N350" s="48"/>
      <c r="O350" s="46"/>
      <c r="P350" s="50"/>
      <c r="Q350" s="48">
        <f>SUM(Q295:Q303)</f>
        <v>1</v>
      </c>
      <c r="R350" s="47">
        <f>SUM(R295:R303)</f>
        <v>0</v>
      </c>
      <c r="S350" s="50">
        <f t="shared" si="27"/>
        <v>1</v>
      </c>
    </row>
    <row r="351" spans="2:20" x14ac:dyDescent="0.15">
      <c r="B351" s="386">
        <v>10</v>
      </c>
      <c r="C351" s="105" t="s">
        <v>532</v>
      </c>
      <c r="D351" s="54"/>
      <c r="E351" s="104">
        <f>E304</f>
        <v>3506</v>
      </c>
      <c r="F351" s="104">
        <f>F304</f>
        <v>0</v>
      </c>
      <c r="G351" s="104">
        <f t="shared" si="20"/>
        <v>11201.814783456077</v>
      </c>
      <c r="H351" s="58">
        <f t="shared" si="21"/>
        <v>0</v>
      </c>
      <c r="I351" s="46">
        <f t="shared" si="22"/>
        <v>32.499073044123101</v>
      </c>
      <c r="J351" s="47">
        <f t="shared" si="23"/>
        <v>0</v>
      </c>
      <c r="K351" s="48"/>
      <c r="L351" s="46"/>
      <c r="M351" s="49"/>
      <c r="N351" s="48"/>
      <c r="O351" s="46"/>
      <c r="P351" s="50"/>
      <c r="Q351" s="48">
        <f>Q304</f>
        <v>0</v>
      </c>
      <c r="R351" s="47">
        <f>R304</f>
        <v>0</v>
      </c>
      <c r="S351" s="50">
        <f t="shared" si="27"/>
        <v>0</v>
      </c>
    </row>
    <row r="352" spans="2:20" x14ac:dyDescent="0.15">
      <c r="B352" s="386">
        <v>11</v>
      </c>
      <c r="C352" s="105" t="s">
        <v>411</v>
      </c>
      <c r="D352" s="54"/>
      <c r="E352" s="104">
        <f>E305</f>
        <v>1888</v>
      </c>
      <c r="F352" s="104">
        <f>F305</f>
        <v>565</v>
      </c>
      <c r="G352" s="104">
        <f t="shared" si="20"/>
        <v>6032.2379666757197</v>
      </c>
      <c r="H352" s="58">
        <f t="shared" si="21"/>
        <v>1939.1152143322922</v>
      </c>
      <c r="I352" s="46">
        <f t="shared" si="22"/>
        <v>17.500926955876899</v>
      </c>
      <c r="J352" s="47">
        <f t="shared" si="23"/>
        <v>18.114780378326387</v>
      </c>
      <c r="K352" s="48"/>
      <c r="L352" s="46"/>
      <c r="M352" s="49"/>
      <c r="N352" s="48"/>
      <c r="O352" s="46"/>
      <c r="P352" s="50"/>
      <c r="Q352" s="48">
        <f>Q305</f>
        <v>0</v>
      </c>
      <c r="R352" s="47">
        <f>R305</f>
        <v>0</v>
      </c>
      <c r="S352" s="50">
        <f t="shared" si="27"/>
        <v>0</v>
      </c>
    </row>
    <row r="353" spans="2:20" x14ac:dyDescent="0.15">
      <c r="B353" s="386" t="s">
        <v>531</v>
      </c>
      <c r="C353" s="105" t="s">
        <v>475</v>
      </c>
      <c r="D353" s="54"/>
      <c r="E353" s="104">
        <f>SUM(E306:E330)</f>
        <v>1863</v>
      </c>
      <c r="F353" s="104">
        <f>SUM(F306:F330)</f>
        <v>851</v>
      </c>
      <c r="G353" s="104">
        <f t="shared" si="20"/>
        <v>5952.3619342780003</v>
      </c>
      <c r="H353" s="58">
        <f t="shared" si="21"/>
        <v>2920.6850396403197</v>
      </c>
      <c r="I353" s="46">
        <f t="shared" si="22"/>
        <v>17.269187986651836</v>
      </c>
      <c r="J353" s="47">
        <f t="shared" si="23"/>
        <v>27.284386021160628</v>
      </c>
      <c r="K353" s="48"/>
      <c r="L353" s="46"/>
      <c r="M353" s="49"/>
      <c r="N353" s="48"/>
      <c r="O353" s="46"/>
      <c r="P353" s="50"/>
      <c r="Q353" s="48">
        <f>SUM(Q306:Q330)</f>
        <v>0</v>
      </c>
      <c r="R353" s="47">
        <f>SUM(R306:R330)</f>
        <v>0</v>
      </c>
      <c r="S353" s="50">
        <f t="shared" si="27"/>
        <v>0</v>
      </c>
    </row>
    <row r="354" spans="2:20" ht="19.5" thickBot="1" x14ac:dyDescent="0.2">
      <c r="B354" s="376" t="s">
        <v>479</v>
      </c>
      <c r="C354" s="107" t="s">
        <v>476</v>
      </c>
      <c r="D354" s="95"/>
      <c r="E354" s="96">
        <f>SUM(E331:E348)</f>
        <v>755</v>
      </c>
      <c r="F354" s="96">
        <f>SUM(F331:F348)</f>
        <v>415</v>
      </c>
      <c r="G354" s="96">
        <f t="shared" si="20"/>
        <v>2412.2561784111058</v>
      </c>
      <c r="H354" s="108">
        <f t="shared" si="21"/>
        <v>1424.3058653945156</v>
      </c>
      <c r="I354" s="91">
        <f t="shared" si="22"/>
        <v>6.9985168705969603</v>
      </c>
      <c r="J354" s="94">
        <f t="shared" si="23"/>
        <v>13.305546649567168</v>
      </c>
      <c r="K354" s="109"/>
      <c r="L354" s="110"/>
      <c r="M354" s="111"/>
      <c r="N354" s="109"/>
      <c r="O354" s="110"/>
      <c r="P354" s="112"/>
      <c r="Q354" s="109">
        <f>SUM(Q331:Q348)</f>
        <v>0</v>
      </c>
      <c r="R354" s="113">
        <f>SUM(R331:R348)</f>
        <v>0</v>
      </c>
      <c r="S354" s="112">
        <f t="shared" si="27"/>
        <v>0</v>
      </c>
    </row>
    <row r="355" spans="2:20" ht="19.5" thickTop="1" x14ac:dyDescent="0.15">
      <c r="B355" s="431" t="s">
        <v>474</v>
      </c>
      <c r="C355" s="432"/>
      <c r="D355" s="433"/>
      <c r="E355" s="114">
        <v>312985</v>
      </c>
      <c r="F355" s="115">
        <v>291370</v>
      </c>
    </row>
    <row r="357" spans="2:20" x14ac:dyDescent="0.15">
      <c r="B357" s="2" t="s">
        <v>953</v>
      </c>
    </row>
    <row r="361" spans="2:20" ht="20.25" thickBot="1" x14ac:dyDescent="0.2">
      <c r="L361" s="28" t="s">
        <v>493</v>
      </c>
      <c r="O361" s="28" t="s">
        <v>494</v>
      </c>
      <c r="Q361" s="426" t="s">
        <v>920</v>
      </c>
      <c r="R361" s="426"/>
      <c r="S361" s="426"/>
    </row>
    <row r="362" spans="2:20" ht="19.5" thickTop="1" x14ac:dyDescent="0.15">
      <c r="B362" s="440" t="s">
        <v>33</v>
      </c>
      <c r="C362" s="440" t="s">
        <v>401</v>
      </c>
      <c r="D362" s="431" t="s">
        <v>438</v>
      </c>
      <c r="E362" s="451" t="s">
        <v>946</v>
      </c>
      <c r="F362" s="452"/>
      <c r="G362" s="443" t="s">
        <v>948</v>
      </c>
      <c r="H362" s="455"/>
      <c r="I362" s="442" t="s">
        <v>946</v>
      </c>
      <c r="J362" s="443"/>
      <c r="K362" s="446" t="s">
        <v>492</v>
      </c>
      <c r="L362" s="447"/>
      <c r="M362" s="448"/>
      <c r="N362" s="446" t="s">
        <v>492</v>
      </c>
      <c r="O362" s="447"/>
      <c r="P362" s="448"/>
      <c r="Q362" s="446" t="s">
        <v>492</v>
      </c>
      <c r="R362" s="447"/>
      <c r="S362" s="448"/>
      <c r="T362" s="455" t="s">
        <v>487</v>
      </c>
    </row>
    <row r="363" spans="2:20" x14ac:dyDescent="0.15">
      <c r="B363" s="440"/>
      <c r="C363" s="440"/>
      <c r="D363" s="431"/>
      <c r="E363" s="453" t="s">
        <v>945</v>
      </c>
      <c r="F363" s="454"/>
      <c r="G363" s="445" t="s">
        <v>947</v>
      </c>
      <c r="H363" s="456"/>
      <c r="I363" s="444" t="s">
        <v>949</v>
      </c>
      <c r="J363" s="445"/>
      <c r="K363" s="449" t="str">
        <f>入力表1【係数】!$E$52</f>
        <v>（単位：円)</v>
      </c>
      <c r="L363" s="445"/>
      <c r="M363" s="450"/>
      <c r="N363" s="449" t="str">
        <f>入力表1【係数】!$E$52</f>
        <v>（単位：円)</v>
      </c>
      <c r="O363" s="445"/>
      <c r="P363" s="450"/>
      <c r="Q363" s="449" t="str">
        <f>入力表1【係数】!$E$52</f>
        <v>（単位：円)</v>
      </c>
      <c r="R363" s="445"/>
      <c r="S363" s="450"/>
      <c r="T363" s="457"/>
    </row>
    <row r="364" spans="2:20" x14ac:dyDescent="0.15">
      <c r="B364" s="440"/>
      <c r="C364" s="440"/>
      <c r="D364" s="431"/>
      <c r="E364" s="30" t="s">
        <v>481</v>
      </c>
      <c r="F364" s="31" t="s">
        <v>482</v>
      </c>
      <c r="G364" s="370" t="s">
        <v>481</v>
      </c>
      <c r="H364" s="373" t="s">
        <v>482</v>
      </c>
      <c r="I364" s="373" t="s">
        <v>481</v>
      </c>
      <c r="J364" s="369" t="s">
        <v>482</v>
      </c>
      <c r="K364" s="33" t="s">
        <v>481</v>
      </c>
      <c r="L364" s="373" t="s">
        <v>482</v>
      </c>
      <c r="M364" s="34" t="s">
        <v>480</v>
      </c>
      <c r="N364" s="33" t="s">
        <v>481</v>
      </c>
      <c r="O364" s="373" t="s">
        <v>482</v>
      </c>
      <c r="P364" s="35" t="s">
        <v>480</v>
      </c>
      <c r="Q364" s="36" t="s">
        <v>481</v>
      </c>
      <c r="R364" s="377" t="s">
        <v>482</v>
      </c>
      <c r="S364" s="38" t="s">
        <v>480</v>
      </c>
      <c r="T364" s="456"/>
    </row>
    <row r="365" spans="2:20" x14ac:dyDescent="0.15">
      <c r="B365" s="385">
        <v>1</v>
      </c>
      <c r="C365" s="40" t="s">
        <v>402</v>
      </c>
      <c r="D365" s="41"/>
      <c r="E365" s="42">
        <f>IF(入力表2【予測】!$E15="","",入力表2【予測】!$E15)</f>
        <v>251</v>
      </c>
      <c r="F365" s="43">
        <f>IF(入力表2【予測】!$F15="","",入力表2【予測】!$F15)</f>
        <v>33</v>
      </c>
      <c r="G365" s="44">
        <f t="shared" ref="G365:G424" si="28">E365/E$75*1000000</f>
        <v>801.95536527309616</v>
      </c>
      <c r="H365" s="45">
        <f t="shared" ref="H365:H424" si="29">F365/F$75*1000000</f>
        <v>113.25805676631089</v>
      </c>
      <c r="I365" s="46">
        <f t="shared" ref="I365:I424" si="30">E365/E$69*100</f>
        <v>2.3266592510196515</v>
      </c>
      <c r="J365" s="47">
        <f t="shared" ref="J365:J424" si="31">F365/F$69*100</f>
        <v>1.058031420327028</v>
      </c>
      <c r="K365" s="48"/>
      <c r="L365" s="46"/>
      <c r="M365" s="49"/>
      <c r="N365" s="48"/>
      <c r="O365" s="46"/>
      <c r="P365" s="50"/>
      <c r="Q365" s="51">
        <f>IFERROR(入力表1【係数】!E$105*入力表2【係数】!E365/SUM(入力表2【係数】!E$15:E$23),0)</f>
        <v>0</v>
      </c>
      <c r="R365" s="52">
        <f>IFERROR(入力表1【係数】!E$106*入力表2【係数】!F365/SUM(入力表2【係数】!F$15:F$23),0)</f>
        <v>0</v>
      </c>
      <c r="S365" s="53">
        <f>SUM(Q365:R365)</f>
        <v>0</v>
      </c>
      <c r="T365" s="54" t="s">
        <v>190</v>
      </c>
    </row>
    <row r="366" spans="2:20" x14ac:dyDescent="0.15">
      <c r="B366" s="385">
        <v>2</v>
      </c>
      <c r="C366" s="40" t="s">
        <v>409</v>
      </c>
      <c r="D366" s="41" t="s">
        <v>439</v>
      </c>
      <c r="E366" s="55">
        <f>IF(入力表2【予測】!$E16="","",入力表2【予測】!$E16)</f>
        <v>478</v>
      </c>
      <c r="F366" s="56">
        <f>IF(入力表2【予測】!$F16="","",入力表2【予測】!$F16)</f>
        <v>254</v>
      </c>
      <c r="G366" s="57">
        <f t="shared" si="28"/>
        <v>1527.2297394443824</v>
      </c>
      <c r="H366" s="58">
        <f t="shared" si="29"/>
        <v>871.74383086796854</v>
      </c>
      <c r="I366" s="46">
        <f t="shared" si="30"/>
        <v>4.4308490915832408</v>
      </c>
      <c r="J366" s="47">
        <f t="shared" si="31"/>
        <v>8.1436357806989417</v>
      </c>
      <c r="K366" s="48"/>
      <c r="L366" s="46"/>
      <c r="M366" s="49"/>
      <c r="N366" s="48"/>
      <c r="O366" s="46"/>
      <c r="P366" s="50"/>
      <c r="Q366" s="59">
        <f>IFERROR(入力表1【係数】!E$105*入力表2【係数】!E366/SUM(入力表2【係数】!E$15:E$23),0)</f>
        <v>0</v>
      </c>
      <c r="R366" s="47">
        <f>IFERROR(入力表1【係数】!E$106*入力表2【係数】!F366/SUM(入力表2【係数】!F$15:F$23),0)</f>
        <v>0</v>
      </c>
      <c r="S366" s="50">
        <f t="shared" ref="S366:S373" si="32">SUM(Q366:R366)</f>
        <v>0</v>
      </c>
      <c r="T366" s="54" t="s">
        <v>184</v>
      </c>
    </row>
    <row r="367" spans="2:20" x14ac:dyDescent="0.15">
      <c r="B367" s="385">
        <v>3</v>
      </c>
      <c r="C367" s="40" t="s">
        <v>403</v>
      </c>
      <c r="D367" s="41"/>
      <c r="E367" s="55">
        <f>IF(入力表2【予測】!$E17="","",入力表2【予測】!$E17)</f>
        <v>245</v>
      </c>
      <c r="F367" s="56">
        <f>IF(入力表2【予測】!$F17="","",入力表2【予測】!$F17)</f>
        <v>138</v>
      </c>
      <c r="G367" s="57">
        <f t="shared" si="28"/>
        <v>782.78511749764368</v>
      </c>
      <c r="H367" s="58">
        <f t="shared" si="29"/>
        <v>473.62460102275458</v>
      </c>
      <c r="I367" s="46">
        <f t="shared" si="30"/>
        <v>2.271041898405636</v>
      </c>
      <c r="J367" s="47">
        <f t="shared" si="31"/>
        <v>4.4244950304584796</v>
      </c>
      <c r="K367" s="48"/>
      <c r="L367" s="46"/>
      <c r="M367" s="49"/>
      <c r="N367" s="48"/>
      <c r="O367" s="46"/>
      <c r="P367" s="50"/>
      <c r="Q367" s="59">
        <f>IFERROR(入力表1【係数】!E$105*入力表2【係数】!E367/SUM(入力表2【係数】!E$15:E$23),0)</f>
        <v>0</v>
      </c>
      <c r="R367" s="47">
        <f>IFERROR(入力表1【係数】!E$106*入力表2【係数】!F367/SUM(入力表2【係数】!F$15:F$23),0)</f>
        <v>0</v>
      </c>
      <c r="S367" s="50">
        <f t="shared" si="32"/>
        <v>0</v>
      </c>
      <c r="T367" s="54" t="s">
        <v>185</v>
      </c>
    </row>
    <row r="368" spans="2:20" x14ac:dyDescent="0.15">
      <c r="B368" s="385">
        <v>4</v>
      </c>
      <c r="C368" s="40" t="s">
        <v>404</v>
      </c>
      <c r="D368" s="41"/>
      <c r="E368" s="55">
        <f>IF(入力表2【予測】!$E18="","",入力表2【予測】!$E18)</f>
        <v>105</v>
      </c>
      <c r="F368" s="56">
        <f>IF(入力表2【予測】!$F18="","",入力表2【予測】!$F18)</f>
        <v>34</v>
      </c>
      <c r="G368" s="57">
        <f t="shared" si="28"/>
        <v>335.4793360704187</v>
      </c>
      <c r="H368" s="58">
        <f t="shared" si="29"/>
        <v>116.69011909256272</v>
      </c>
      <c r="I368" s="46">
        <f t="shared" si="30"/>
        <v>0.97330367074527258</v>
      </c>
      <c r="J368" s="47">
        <f t="shared" si="31"/>
        <v>1.0900929785187561</v>
      </c>
      <c r="K368" s="48"/>
      <c r="L368" s="46"/>
      <c r="M368" s="49"/>
      <c r="N368" s="48"/>
      <c r="O368" s="46"/>
      <c r="P368" s="50"/>
      <c r="Q368" s="59">
        <f>IFERROR(入力表1【係数】!E$105*入力表2【係数】!E368/SUM(入力表2【係数】!E$15:E$23),0)</f>
        <v>0</v>
      </c>
      <c r="R368" s="47">
        <f>IFERROR(入力表1【係数】!E$106*入力表2【係数】!F368/SUM(入力表2【係数】!F$15:F$23),0)</f>
        <v>0</v>
      </c>
      <c r="S368" s="50">
        <f t="shared" si="32"/>
        <v>0</v>
      </c>
      <c r="T368" s="54" t="s">
        <v>185</v>
      </c>
    </row>
    <row r="369" spans="2:20" x14ac:dyDescent="0.15">
      <c r="B369" s="385">
        <v>5</v>
      </c>
      <c r="C369" s="40" t="s">
        <v>822</v>
      </c>
      <c r="D369" s="41" t="s">
        <v>472</v>
      </c>
      <c r="E369" s="55">
        <f>IF(入力表2【予測】!$E19="","",入力表2【予測】!$E19)</f>
        <v>92</v>
      </c>
      <c r="F369" s="56">
        <f>IF(入力表2【予測】!$F19="","",入力表2【予測】!$F19)</f>
        <v>14</v>
      </c>
      <c r="G369" s="57">
        <f t="shared" si="28"/>
        <v>293.94379922360497</v>
      </c>
      <c r="H369" s="58">
        <f t="shared" si="29"/>
        <v>48.048872567525827</v>
      </c>
      <c r="I369" s="46">
        <f t="shared" si="30"/>
        <v>0.85279940674823884</v>
      </c>
      <c r="J369" s="47">
        <f t="shared" si="31"/>
        <v>0.44886181468419367</v>
      </c>
      <c r="K369" s="48"/>
      <c r="L369" s="46"/>
      <c r="M369" s="49"/>
      <c r="N369" s="48"/>
      <c r="O369" s="46"/>
      <c r="P369" s="50"/>
      <c r="Q369" s="59">
        <f>IFERROR(入力表1【係数】!E$105*入力表2【係数】!E369/SUM(入力表2【係数】!E$15:E$23),0)</f>
        <v>0</v>
      </c>
      <c r="R369" s="47">
        <f>IFERROR(入力表1【係数】!E$106*入力表2【係数】!F369/SUM(入力表2【係数】!F$15:F$23),0)</f>
        <v>0</v>
      </c>
      <c r="S369" s="50">
        <f t="shared" si="32"/>
        <v>0</v>
      </c>
      <c r="T369" s="54" t="s">
        <v>186</v>
      </c>
    </row>
    <row r="370" spans="2:20" x14ac:dyDescent="0.15">
      <c r="B370" s="385">
        <v>6</v>
      </c>
      <c r="C370" s="40" t="s">
        <v>405</v>
      </c>
      <c r="D370" s="41"/>
      <c r="E370" s="55">
        <f>IF(入力表2【予測】!$E20="","",入力表2【予測】!$E20)</f>
        <v>231</v>
      </c>
      <c r="F370" s="56">
        <f>IF(入力表2【予測】!$F20="","",入力表2【予測】!$F20)</f>
        <v>43</v>
      </c>
      <c r="G370" s="57">
        <f t="shared" si="28"/>
        <v>738.05453935492108</v>
      </c>
      <c r="H370" s="58">
        <f t="shared" si="29"/>
        <v>147.57868002882933</v>
      </c>
      <c r="I370" s="46">
        <f t="shared" si="30"/>
        <v>2.1412680756395996</v>
      </c>
      <c r="J370" s="47">
        <f t="shared" si="31"/>
        <v>1.3786470022443091</v>
      </c>
      <c r="K370" s="48"/>
      <c r="L370" s="46"/>
      <c r="M370" s="49"/>
      <c r="N370" s="48"/>
      <c r="O370" s="46"/>
      <c r="P370" s="50"/>
      <c r="Q370" s="59">
        <f>IFERROR(入力表1【係数】!E$105*入力表2【係数】!E370/SUM(入力表2【係数】!E$15:E$23),0)</f>
        <v>0</v>
      </c>
      <c r="R370" s="47">
        <f>IFERROR(入力表1【係数】!E$106*入力表2【係数】!F370/SUM(入力表2【係数】!F$15:F$23),0)</f>
        <v>0</v>
      </c>
      <c r="S370" s="50">
        <f t="shared" si="32"/>
        <v>0</v>
      </c>
      <c r="T370" s="54" t="s">
        <v>199</v>
      </c>
    </row>
    <row r="371" spans="2:20" x14ac:dyDescent="0.15">
      <c r="B371" s="385">
        <v>7</v>
      </c>
      <c r="C371" s="40" t="s">
        <v>585</v>
      </c>
      <c r="D371" s="41"/>
      <c r="E371" s="55">
        <f>IF(入力表2【予測】!$E21="","",入力表2【予測】!$E21)</f>
        <v>648</v>
      </c>
      <c r="F371" s="56">
        <f>IF(入力表2【予測】!$F21="","",入力表2【予測】!$F21)</f>
        <v>392</v>
      </c>
      <c r="G371" s="57">
        <f t="shared" si="28"/>
        <v>2070.3867597488697</v>
      </c>
      <c r="H371" s="58">
        <f t="shared" si="29"/>
        <v>1345.3684318907231</v>
      </c>
      <c r="I371" s="46">
        <f t="shared" si="30"/>
        <v>6.0066740823136815</v>
      </c>
      <c r="J371" s="47">
        <f t="shared" si="31"/>
        <v>12.568130811157422</v>
      </c>
      <c r="K371" s="48"/>
      <c r="L371" s="46"/>
      <c r="M371" s="49"/>
      <c r="N371" s="48"/>
      <c r="O371" s="46"/>
      <c r="P371" s="50"/>
      <c r="Q371" s="59">
        <f>IFERROR(入力表1【係数】!E$105*入力表2【係数】!E371/SUM(入力表2【係数】!E$15:E$23),0)</f>
        <v>0</v>
      </c>
      <c r="R371" s="47">
        <f>IFERROR(入力表1【係数】!E$106*入力表2【係数】!F371/SUM(入力表2【係数】!F$15:F$23),0)</f>
        <v>0</v>
      </c>
      <c r="S371" s="50">
        <f t="shared" si="32"/>
        <v>0</v>
      </c>
      <c r="T371" s="54" t="s">
        <v>158</v>
      </c>
    </row>
    <row r="372" spans="2:20" x14ac:dyDescent="0.15">
      <c r="B372" s="385">
        <v>8</v>
      </c>
      <c r="C372" s="40" t="s">
        <v>584</v>
      </c>
      <c r="D372" s="41"/>
      <c r="E372" s="55">
        <f>IF(入力表2【予測】!$E22="","",入力表2【予測】!$E22)</f>
        <v>172</v>
      </c>
      <c r="F372" s="56">
        <f>IF(入力表2【予測】!$F22="","",入力表2【予測】!$F22)</f>
        <v>96</v>
      </c>
      <c r="G372" s="57">
        <f t="shared" si="28"/>
        <v>549.54710289630498</v>
      </c>
      <c r="H372" s="58">
        <f t="shared" si="29"/>
        <v>329.47798332017709</v>
      </c>
      <c r="I372" s="46">
        <f t="shared" si="30"/>
        <v>1.5943641082684465</v>
      </c>
      <c r="J372" s="47">
        <f t="shared" si="31"/>
        <v>3.0779095864058994</v>
      </c>
      <c r="K372" s="48"/>
      <c r="L372" s="46"/>
      <c r="M372" s="49"/>
      <c r="N372" s="48"/>
      <c r="O372" s="46"/>
      <c r="P372" s="50"/>
      <c r="Q372" s="59">
        <f>IFERROR(入力表1【係数】!E$105*入力表2【係数】!E372/SUM(入力表2【係数】!E$15:E$23),0)</f>
        <v>0</v>
      </c>
      <c r="R372" s="47">
        <f>IFERROR(入力表1【係数】!E$106*入力表2【係数】!F372/SUM(入力表2【係数】!F$15:F$23),0)</f>
        <v>0</v>
      </c>
      <c r="S372" s="50">
        <f t="shared" si="32"/>
        <v>0</v>
      </c>
      <c r="T372" s="54" t="s">
        <v>190</v>
      </c>
    </row>
    <row r="373" spans="2:20" x14ac:dyDescent="0.15">
      <c r="B373" s="60">
        <v>9</v>
      </c>
      <c r="C373" s="61" t="s">
        <v>407</v>
      </c>
      <c r="D373" s="62"/>
      <c r="E373" s="63">
        <f>IF(入力表2【予測】!$E23="","",入力表2【予測】!$E23)</f>
        <v>554</v>
      </c>
      <c r="F373" s="64">
        <f>IF(入力表2【予測】!$F23="","",入力表2【予測】!$F23)</f>
        <v>284</v>
      </c>
      <c r="G373" s="65">
        <f t="shared" si="28"/>
        <v>1770.0528779334472</v>
      </c>
      <c r="H373" s="66">
        <f t="shared" si="29"/>
        <v>974.70570065552397</v>
      </c>
      <c r="I373" s="67">
        <f t="shared" si="30"/>
        <v>5.135335558027438</v>
      </c>
      <c r="J373" s="68">
        <f t="shared" si="31"/>
        <v>9.1054825264507855</v>
      </c>
      <c r="K373" s="69"/>
      <c r="L373" s="67"/>
      <c r="M373" s="70"/>
      <c r="N373" s="69"/>
      <c r="O373" s="67"/>
      <c r="P373" s="71"/>
      <c r="Q373" s="72">
        <f>IFERROR(入力表1【係数】!E$105*入力表2【係数】!E373/SUM(入力表2【係数】!E$15:E$23),0)</f>
        <v>0</v>
      </c>
      <c r="R373" s="68">
        <f>IFERROR(入力表1【係数】!E$106*入力表2【係数】!F373/SUM(入力表2【係数】!F$15:F$23),0)</f>
        <v>0</v>
      </c>
      <c r="S373" s="71">
        <f t="shared" si="32"/>
        <v>0</v>
      </c>
      <c r="T373" s="73" t="s">
        <v>190</v>
      </c>
    </row>
    <row r="374" spans="2:20" x14ac:dyDescent="0.15">
      <c r="B374" s="74">
        <v>10</v>
      </c>
      <c r="C374" s="75" t="s">
        <v>532</v>
      </c>
      <c r="D374" s="76" t="s">
        <v>440</v>
      </c>
      <c r="E374" s="63">
        <f>IF(入力表2【予測】!$E24="","",入力表2【予測】!$E24)</f>
        <v>3506</v>
      </c>
      <c r="F374" s="64">
        <f>IF(入力表2【予測】!$F24="","",入力表2【予測】!$F24)</f>
        <v>0</v>
      </c>
      <c r="G374" s="65">
        <f t="shared" si="28"/>
        <v>11201.814783456077</v>
      </c>
      <c r="H374" s="66">
        <f t="shared" si="29"/>
        <v>0</v>
      </c>
      <c r="I374" s="67">
        <f t="shared" si="30"/>
        <v>32.499073044123101</v>
      </c>
      <c r="J374" s="68">
        <f t="shared" si="31"/>
        <v>0</v>
      </c>
      <c r="K374" s="69"/>
      <c r="L374" s="67"/>
      <c r="M374" s="70"/>
      <c r="N374" s="69"/>
      <c r="O374" s="67"/>
      <c r="P374" s="71"/>
      <c r="Q374" s="69">
        <f>IFERROR(入力表1【係数】!F$105*入力表2【係数】!E374/入力表2【係数】!E374,0)</f>
        <v>1</v>
      </c>
      <c r="R374" s="68">
        <f>IFERROR(入力表1【係数】!F$106*入力表2【係数】!F374/入力表2【係数】!F374,0)</f>
        <v>0</v>
      </c>
      <c r="S374" s="71">
        <f>SUM(Q374:R374)</f>
        <v>1</v>
      </c>
      <c r="T374" s="77" t="s">
        <v>200</v>
      </c>
    </row>
    <row r="375" spans="2:20" x14ac:dyDescent="0.15">
      <c r="B375" s="74">
        <v>11</v>
      </c>
      <c r="C375" s="78" t="s">
        <v>582</v>
      </c>
      <c r="D375" s="79" t="s">
        <v>441</v>
      </c>
      <c r="E375" s="63">
        <f>IF(入力表2【予測】!$E25="","",入力表2【予測】!$E25)</f>
        <v>1888</v>
      </c>
      <c r="F375" s="64">
        <f>IF(入力表2【予測】!$F25="","",入力表2【予測】!$F25)</f>
        <v>565</v>
      </c>
      <c r="G375" s="65">
        <f t="shared" si="28"/>
        <v>6032.2379666757197</v>
      </c>
      <c r="H375" s="66">
        <f t="shared" si="29"/>
        <v>1939.1152143322922</v>
      </c>
      <c r="I375" s="67">
        <f t="shared" si="30"/>
        <v>17.500926955876899</v>
      </c>
      <c r="J375" s="68">
        <f t="shared" si="31"/>
        <v>18.114780378326387</v>
      </c>
      <c r="K375" s="69"/>
      <c r="L375" s="67"/>
      <c r="M375" s="70"/>
      <c r="N375" s="69"/>
      <c r="O375" s="67"/>
      <c r="P375" s="71"/>
      <c r="Q375" s="69">
        <f>IFERROR(入力表1【係数】!G$105*入力表2【係数】!E375/入力表2【係数】!E375,0)</f>
        <v>0</v>
      </c>
      <c r="R375" s="80">
        <f>IFERROR(入力表1【係数】!G$106*入力表2【係数】!F375/入力表2【係数】!F375,0)</f>
        <v>0</v>
      </c>
      <c r="S375" s="71">
        <f>SUM(Q375:R375)</f>
        <v>0</v>
      </c>
      <c r="T375" s="77" t="s">
        <v>201</v>
      </c>
    </row>
    <row r="376" spans="2:20" x14ac:dyDescent="0.15">
      <c r="B376" s="385">
        <v>12</v>
      </c>
      <c r="C376" s="40" t="s">
        <v>580</v>
      </c>
      <c r="D376" s="41" t="s">
        <v>442</v>
      </c>
      <c r="E376" s="55">
        <f>IF(入力表2【予測】!$E26="","",入力表2【予測】!$E26)</f>
        <v>92</v>
      </c>
      <c r="F376" s="56">
        <f>IF(入力表2【予測】!$F26="","",入力表2【予測】!$F26)</f>
        <v>65</v>
      </c>
      <c r="G376" s="57">
        <f t="shared" si="28"/>
        <v>293.94379922360497</v>
      </c>
      <c r="H376" s="58">
        <f t="shared" si="29"/>
        <v>223.08405120636991</v>
      </c>
      <c r="I376" s="46">
        <f t="shared" si="30"/>
        <v>0.85279940674823884</v>
      </c>
      <c r="J376" s="47">
        <f t="shared" si="31"/>
        <v>2.084001282462328</v>
      </c>
      <c r="K376" s="48"/>
      <c r="L376" s="46"/>
      <c r="M376" s="49"/>
      <c r="N376" s="48"/>
      <c r="O376" s="46"/>
      <c r="P376" s="50"/>
      <c r="Q376" s="48">
        <f>IFERROR(入力表1【係数】!H$105*入力表2【係数】!E376/SUM(入力表2【係数】!E$26:E$50),0)</f>
        <v>0</v>
      </c>
      <c r="R376" s="47">
        <f>IFERROR(入力表1【係数】!H$106*入力表2【係数】!F376/SUM(入力表2【係数】!F$26:F$50),0)</f>
        <v>0</v>
      </c>
      <c r="S376" s="50">
        <f>SUM(Q376:R376)</f>
        <v>0</v>
      </c>
      <c r="T376" s="81" t="s">
        <v>141</v>
      </c>
    </row>
    <row r="377" spans="2:20" x14ac:dyDescent="0.15">
      <c r="B377" s="385">
        <v>13</v>
      </c>
      <c r="C377" s="40" t="s">
        <v>413</v>
      </c>
      <c r="D377" s="41" t="s">
        <v>443</v>
      </c>
      <c r="E377" s="55">
        <f>IF(入力表2【予測】!$E27="","",入力表2【予測】!$E27)</f>
        <v>63</v>
      </c>
      <c r="F377" s="56">
        <f>IF(入力表2【予測】!$F27="","",入力表2【予測】!$F27)</f>
        <v>31</v>
      </c>
      <c r="G377" s="57">
        <f t="shared" si="28"/>
        <v>201.28760164225125</v>
      </c>
      <c r="H377" s="58">
        <f t="shared" si="29"/>
        <v>106.39393211380718</v>
      </c>
      <c r="I377" s="46">
        <f t="shared" si="30"/>
        <v>0.58398220244716359</v>
      </c>
      <c r="J377" s="47">
        <f t="shared" si="31"/>
        <v>0.99390830394357166</v>
      </c>
      <c r="K377" s="48"/>
      <c r="L377" s="46"/>
      <c r="M377" s="49"/>
      <c r="N377" s="48"/>
      <c r="O377" s="46"/>
      <c r="P377" s="50"/>
      <c r="Q377" s="48">
        <f>IFERROR(入力表1【係数】!H$105*入力表2【係数】!E377/SUM(入力表2【係数】!E$26:E$50),0)</f>
        <v>0</v>
      </c>
      <c r="R377" s="47">
        <f>IFERROR(入力表1【係数】!H$106*入力表2【係数】!F377/SUM(入力表2【係数】!F$26:F$50),0)</f>
        <v>0</v>
      </c>
      <c r="S377" s="50">
        <f t="shared" ref="S377:S400" si="33">SUM(Q377:R377)</f>
        <v>0</v>
      </c>
      <c r="T377" s="54" t="s">
        <v>145</v>
      </c>
    </row>
    <row r="378" spans="2:20" x14ac:dyDescent="0.15">
      <c r="B378" s="385">
        <v>14</v>
      </c>
      <c r="C378" s="40" t="s">
        <v>414</v>
      </c>
      <c r="D378" s="41" t="s">
        <v>444</v>
      </c>
      <c r="E378" s="55">
        <f>IF(入力表2【予測】!$E28="","",入力表2【予測】!$E28)</f>
        <v>113</v>
      </c>
      <c r="F378" s="56">
        <f>IF(入力表2【予測】!$F28="","",入力表2【予測】!$F28)</f>
        <v>46</v>
      </c>
      <c r="G378" s="57">
        <f t="shared" si="28"/>
        <v>361.03966643768871</v>
      </c>
      <c r="H378" s="58">
        <f t="shared" si="29"/>
        <v>157.87486700758484</v>
      </c>
      <c r="I378" s="46">
        <f t="shared" si="30"/>
        <v>1.0474601408972934</v>
      </c>
      <c r="J378" s="47">
        <f t="shared" si="31"/>
        <v>1.4748316768194933</v>
      </c>
      <c r="K378" s="48"/>
      <c r="L378" s="46"/>
      <c r="M378" s="49"/>
      <c r="N378" s="48"/>
      <c r="O378" s="46"/>
      <c r="P378" s="50"/>
      <c r="Q378" s="48">
        <f>IFERROR(入力表1【係数】!H$105*入力表2【係数】!E378/SUM(入力表2【係数】!E$26:E$50),0)</f>
        <v>0</v>
      </c>
      <c r="R378" s="47">
        <f>IFERROR(入力表1【係数】!H$106*入力表2【係数】!F378/SUM(入力表2【係数】!F$26:F$50),0)</f>
        <v>0</v>
      </c>
      <c r="S378" s="50">
        <f t="shared" si="33"/>
        <v>0</v>
      </c>
      <c r="T378" s="54" t="s">
        <v>144</v>
      </c>
    </row>
    <row r="379" spans="2:20" x14ac:dyDescent="0.15">
      <c r="B379" s="385">
        <v>15</v>
      </c>
      <c r="C379" s="40" t="s">
        <v>415</v>
      </c>
      <c r="D379" s="41" t="s">
        <v>445</v>
      </c>
      <c r="E379" s="55">
        <f>IF(入力表2【予測】!$E29="","",入力表2【予測】!$E29)</f>
        <v>105</v>
      </c>
      <c r="F379" s="56">
        <f>IF(入力表2【予測】!$F29="","",入力表2【予測】!$F29)</f>
        <v>45</v>
      </c>
      <c r="G379" s="57">
        <f t="shared" si="28"/>
        <v>335.4793360704187</v>
      </c>
      <c r="H379" s="58">
        <f t="shared" si="29"/>
        <v>154.442804681333</v>
      </c>
      <c r="I379" s="46">
        <f t="shared" si="30"/>
        <v>0.97330367074527258</v>
      </c>
      <c r="J379" s="47">
        <f t="shared" si="31"/>
        <v>1.4427701186277653</v>
      </c>
      <c r="K379" s="48"/>
      <c r="L379" s="46"/>
      <c r="M379" s="49"/>
      <c r="N379" s="48"/>
      <c r="O379" s="46"/>
      <c r="P379" s="50"/>
      <c r="Q379" s="48">
        <f>IFERROR(入力表1【係数】!H$105*入力表2【係数】!E379/SUM(入力表2【係数】!E$26:E$50),0)</f>
        <v>0</v>
      </c>
      <c r="R379" s="47">
        <f>IFERROR(入力表1【係数】!H$106*入力表2【係数】!F379/SUM(入力表2【係数】!F$26:F$50),0)</f>
        <v>0</v>
      </c>
      <c r="S379" s="50">
        <f t="shared" si="33"/>
        <v>0</v>
      </c>
      <c r="T379" s="54" t="s">
        <v>145</v>
      </c>
    </row>
    <row r="380" spans="2:20" x14ac:dyDescent="0.15">
      <c r="B380" s="385">
        <v>16</v>
      </c>
      <c r="C380" s="40" t="s">
        <v>572</v>
      </c>
      <c r="D380" s="41"/>
      <c r="E380" s="55">
        <f>IF(入力表2【予測】!$E30="","",入力表2【予測】!$E30)</f>
        <v>688</v>
      </c>
      <c r="F380" s="56">
        <f>IF(入力表2【予測】!$F30="","",入力表2【予測】!$F30)</f>
        <v>255</v>
      </c>
      <c r="G380" s="57">
        <f t="shared" si="28"/>
        <v>2198.1884115852199</v>
      </c>
      <c r="H380" s="58">
        <f t="shared" si="29"/>
        <v>875.17589319422041</v>
      </c>
      <c r="I380" s="46">
        <f t="shared" si="30"/>
        <v>6.3774564330737862</v>
      </c>
      <c r="J380" s="47">
        <f t="shared" si="31"/>
        <v>8.1756973388906697</v>
      </c>
      <c r="K380" s="48"/>
      <c r="L380" s="46"/>
      <c r="M380" s="49"/>
      <c r="N380" s="48"/>
      <c r="O380" s="46"/>
      <c r="P380" s="50"/>
      <c r="Q380" s="48">
        <f>IFERROR(入力表1【係数】!H$105*入力表2【係数】!E380/SUM(入力表2【係数】!E$26:E$50),0)</f>
        <v>0</v>
      </c>
      <c r="R380" s="47">
        <f>IFERROR(入力表1【係数】!H$106*入力表2【係数】!F380/SUM(入力表2【係数】!F$26:F$50),0)</f>
        <v>0</v>
      </c>
      <c r="S380" s="50">
        <f t="shared" si="33"/>
        <v>0</v>
      </c>
      <c r="T380" s="54" t="s">
        <v>145</v>
      </c>
    </row>
    <row r="381" spans="2:20" x14ac:dyDescent="0.15">
      <c r="B381" s="385">
        <v>17</v>
      </c>
      <c r="C381" s="83" t="s">
        <v>454</v>
      </c>
      <c r="D381" s="41"/>
      <c r="E381" s="55">
        <f>IF(入力表2【予測】!$E31="","",入力表2【予測】!$E31)</f>
        <v>365</v>
      </c>
      <c r="F381" s="56">
        <f>IF(入力表2【予測】!$F31="","",入力表2【予測】!$F31)</f>
        <v>159</v>
      </c>
      <c r="G381" s="57">
        <f t="shared" si="28"/>
        <v>1166.1900730066936</v>
      </c>
      <c r="H381" s="58">
        <f t="shared" si="29"/>
        <v>545.69790987404338</v>
      </c>
      <c r="I381" s="46">
        <f t="shared" si="30"/>
        <v>3.3833889506859478</v>
      </c>
      <c r="J381" s="47">
        <f t="shared" si="31"/>
        <v>5.0977877524847708</v>
      </c>
      <c r="K381" s="48"/>
      <c r="L381" s="46"/>
      <c r="M381" s="49"/>
      <c r="N381" s="48"/>
      <c r="O381" s="46"/>
      <c r="P381" s="50"/>
      <c r="Q381" s="48">
        <f>IFERROR(入力表1【係数】!H$105*入力表2【係数】!E381/SUM(入力表2【係数】!E$26:E$50),0)</f>
        <v>0</v>
      </c>
      <c r="R381" s="47">
        <f>IFERROR(入力表1【係数】!H$106*入力表2【係数】!F381/SUM(入力表2【係数】!F$26:F$50),0)</f>
        <v>0</v>
      </c>
      <c r="S381" s="50">
        <f t="shared" si="33"/>
        <v>0</v>
      </c>
      <c r="T381" s="54" t="s">
        <v>145</v>
      </c>
    </row>
    <row r="382" spans="2:20" x14ac:dyDescent="0.15">
      <c r="B382" s="385">
        <v>18</v>
      </c>
      <c r="C382" s="83" t="s">
        <v>455</v>
      </c>
      <c r="D382" s="41"/>
      <c r="E382" s="55">
        <f>IF(入力表2【予測】!$E32="","",入力表2【予測】!$E32)</f>
        <v>0</v>
      </c>
      <c r="F382" s="56">
        <f>IF(入力表2【予測】!$F32="","",入力表2【予測】!$F32)</f>
        <v>0</v>
      </c>
      <c r="G382" s="57">
        <f t="shared" si="28"/>
        <v>0</v>
      </c>
      <c r="H382" s="58">
        <f t="shared" si="29"/>
        <v>0</v>
      </c>
      <c r="I382" s="46">
        <f t="shared" si="30"/>
        <v>0</v>
      </c>
      <c r="J382" s="47">
        <f t="shared" si="31"/>
        <v>0</v>
      </c>
      <c r="K382" s="48"/>
      <c r="L382" s="46"/>
      <c r="M382" s="49"/>
      <c r="N382" s="48"/>
      <c r="O382" s="46"/>
      <c r="P382" s="50"/>
      <c r="Q382" s="48">
        <f>IFERROR(入力表1【係数】!H$105*入力表2【係数】!E382/SUM(入力表2【係数】!E$26:E$50),0)</f>
        <v>0</v>
      </c>
      <c r="R382" s="47">
        <f>IFERROR(入力表1【係数】!H$106*入力表2【係数】!F382/SUM(入力表2【係数】!F$26:F$50),0)</f>
        <v>0</v>
      </c>
      <c r="S382" s="50">
        <f t="shared" si="33"/>
        <v>0</v>
      </c>
      <c r="T382" s="54" t="s">
        <v>146</v>
      </c>
    </row>
    <row r="383" spans="2:20" x14ac:dyDescent="0.15">
      <c r="B383" s="385">
        <v>19</v>
      </c>
      <c r="C383" s="40" t="s">
        <v>417</v>
      </c>
      <c r="D383" s="41" t="s">
        <v>446</v>
      </c>
      <c r="E383" s="55">
        <f>IF(入力表2【予測】!$E33="","",入力表2【予測】!$E33)</f>
        <v>175</v>
      </c>
      <c r="F383" s="56">
        <f>IF(入力表2【予測】!$F33="","",入力表2【予測】!$F33)</f>
        <v>94</v>
      </c>
      <c r="G383" s="57">
        <f t="shared" si="28"/>
        <v>559.13222678403122</v>
      </c>
      <c r="H383" s="58">
        <f t="shared" si="29"/>
        <v>322.61385866767341</v>
      </c>
      <c r="I383" s="46">
        <f t="shared" si="30"/>
        <v>1.6221727845754541</v>
      </c>
      <c r="J383" s="47">
        <f t="shared" si="31"/>
        <v>3.0137864700224433</v>
      </c>
      <c r="K383" s="48"/>
      <c r="L383" s="46"/>
      <c r="M383" s="49"/>
      <c r="N383" s="48"/>
      <c r="O383" s="46"/>
      <c r="P383" s="50"/>
      <c r="Q383" s="48">
        <f>IFERROR(入力表1【係数】!H$105*入力表2【係数】!E383/SUM(入力表2【係数】!E$26:E$50),0)</f>
        <v>0</v>
      </c>
      <c r="R383" s="47">
        <f>IFERROR(入力表1【係数】!H$106*入力表2【係数】!F383/SUM(入力表2【係数】!F$26:F$50),0)</f>
        <v>0</v>
      </c>
      <c r="S383" s="50">
        <f t="shared" si="33"/>
        <v>0</v>
      </c>
      <c r="T383" s="54" t="s">
        <v>148</v>
      </c>
    </row>
    <row r="384" spans="2:20" x14ac:dyDescent="0.15">
      <c r="B384" s="385">
        <v>20</v>
      </c>
      <c r="C384" s="40" t="s">
        <v>418</v>
      </c>
      <c r="D384" s="41"/>
      <c r="E384" s="55">
        <f>IF(入力表2【予測】!$E34="","",入力表2【予測】!$E34)</f>
        <v>77</v>
      </c>
      <c r="F384" s="56">
        <f>IF(入力表2【予測】!$F34="","",入力表2【予測】!$F34)</f>
        <v>48</v>
      </c>
      <c r="G384" s="57">
        <f t="shared" si="28"/>
        <v>246.01817978497371</v>
      </c>
      <c r="H384" s="58">
        <f t="shared" si="29"/>
        <v>164.73899166008854</v>
      </c>
      <c r="I384" s="46">
        <f t="shared" si="30"/>
        <v>0.71375602521319992</v>
      </c>
      <c r="J384" s="47">
        <f t="shared" si="31"/>
        <v>1.5389547932029497</v>
      </c>
      <c r="K384" s="48"/>
      <c r="L384" s="46"/>
      <c r="M384" s="49"/>
      <c r="N384" s="48"/>
      <c r="O384" s="46"/>
      <c r="P384" s="50"/>
      <c r="Q384" s="48">
        <f>IFERROR(入力表1【係数】!H$105*入力表2【係数】!E384/SUM(入力表2【係数】!E$26:E$50),0)</f>
        <v>0</v>
      </c>
      <c r="R384" s="47">
        <f>IFERROR(入力表1【係数】!H$106*入力表2【係数】!F384/SUM(入力表2【係数】!F$26:F$50),0)</f>
        <v>0</v>
      </c>
      <c r="S384" s="50">
        <f t="shared" si="33"/>
        <v>0</v>
      </c>
      <c r="T384" s="54" t="s">
        <v>950</v>
      </c>
    </row>
    <row r="385" spans="2:20" x14ac:dyDescent="0.15">
      <c r="B385" s="385">
        <v>21</v>
      </c>
      <c r="C385" s="83" t="s">
        <v>456</v>
      </c>
      <c r="D385" s="41"/>
      <c r="E385" s="55">
        <f>IF(入力表2【予測】!$E35="","",入力表2【予測】!$E35)</f>
        <v>38</v>
      </c>
      <c r="F385" s="56">
        <f>IF(入力表2【予測】!$F35="","",入力表2【予測】!$F35)</f>
        <v>12</v>
      </c>
      <c r="G385" s="57">
        <f t="shared" si="28"/>
        <v>121.41156924453249</v>
      </c>
      <c r="H385" s="58">
        <f t="shared" si="29"/>
        <v>41.184747915022136</v>
      </c>
      <c r="I385" s="46">
        <f t="shared" si="30"/>
        <v>0.35224323322209861</v>
      </c>
      <c r="J385" s="47">
        <f t="shared" si="31"/>
        <v>0.38473869830073743</v>
      </c>
      <c r="K385" s="48"/>
      <c r="L385" s="46"/>
      <c r="M385" s="49"/>
      <c r="N385" s="48"/>
      <c r="O385" s="46"/>
      <c r="P385" s="50"/>
      <c r="Q385" s="48">
        <f>IFERROR(入力表1【係数】!H$105*入力表2【係数】!E385/SUM(入力表2【係数】!E$26:E$50),0)</f>
        <v>0</v>
      </c>
      <c r="R385" s="47">
        <f>IFERROR(入力表1【係数】!H$106*入力表2【係数】!F385/SUM(入力表2【係数】!F$26:F$50),0)</f>
        <v>0</v>
      </c>
      <c r="S385" s="50">
        <f t="shared" si="33"/>
        <v>0</v>
      </c>
      <c r="T385" s="54" t="s">
        <v>164</v>
      </c>
    </row>
    <row r="386" spans="2:20" x14ac:dyDescent="0.15">
      <c r="B386" s="385">
        <v>22</v>
      </c>
      <c r="C386" s="83" t="s">
        <v>457</v>
      </c>
      <c r="D386" s="41"/>
      <c r="E386" s="55">
        <f>IF(入力表2【予測】!$E36="","",入力表2【予測】!$E36)</f>
        <v>0</v>
      </c>
      <c r="F386" s="56">
        <f>IF(入力表2【予測】!$F36="","",入力表2【予測】!$F36)</f>
        <v>0</v>
      </c>
      <c r="G386" s="57">
        <f t="shared" si="28"/>
        <v>0</v>
      </c>
      <c r="H386" s="58">
        <f t="shared" si="29"/>
        <v>0</v>
      </c>
      <c r="I386" s="46">
        <f t="shared" si="30"/>
        <v>0</v>
      </c>
      <c r="J386" s="47">
        <f t="shared" si="31"/>
        <v>0</v>
      </c>
      <c r="K386" s="48"/>
      <c r="L386" s="46"/>
      <c r="M386" s="49"/>
      <c r="N386" s="48"/>
      <c r="O386" s="46"/>
      <c r="P386" s="50"/>
      <c r="Q386" s="48">
        <f>IFERROR(入力表1【係数】!H$105*入力表2【係数】!E386/SUM(入力表2【係数】!E$26:E$50),0)</f>
        <v>0</v>
      </c>
      <c r="R386" s="47">
        <f>IFERROR(入力表1【係数】!H$106*入力表2【係数】!F386/SUM(入力表2【係数】!F$26:F$50),0)</f>
        <v>0</v>
      </c>
      <c r="S386" s="50">
        <f t="shared" si="33"/>
        <v>0</v>
      </c>
      <c r="T386" s="54" t="s">
        <v>162</v>
      </c>
    </row>
    <row r="387" spans="2:20" x14ac:dyDescent="0.15">
      <c r="B387" s="385">
        <v>23</v>
      </c>
      <c r="C387" s="40" t="s">
        <v>565</v>
      </c>
      <c r="D387" s="41" t="s">
        <v>564</v>
      </c>
      <c r="E387" s="55">
        <f>IF(入力表2【予測】!$E37="","",入力表2【予測】!$E37)</f>
        <v>22</v>
      </c>
      <c r="F387" s="56">
        <f>IF(入力表2【予測】!$F37="","",入力表2【予測】!$F37)</f>
        <v>7</v>
      </c>
      <c r="G387" s="57">
        <f t="shared" si="28"/>
        <v>70.290908509992491</v>
      </c>
      <c r="H387" s="58">
        <f t="shared" si="29"/>
        <v>24.024436283762913</v>
      </c>
      <c r="I387" s="46">
        <f t="shared" si="30"/>
        <v>0.20393029291805709</v>
      </c>
      <c r="J387" s="47">
        <f t="shared" si="31"/>
        <v>0.22443090734209684</v>
      </c>
      <c r="K387" s="48"/>
      <c r="L387" s="46"/>
      <c r="M387" s="49"/>
      <c r="N387" s="48"/>
      <c r="O387" s="46"/>
      <c r="P387" s="50"/>
      <c r="Q387" s="48">
        <f>IFERROR(入力表1【係数】!H$105*入力表2【係数】!E387/SUM(入力表2【係数】!E$26:E$50),0)</f>
        <v>0</v>
      </c>
      <c r="R387" s="47">
        <f>IFERROR(入力表1【係数】!H$106*入力表2【係数】!F387/SUM(入力表2【係数】!F$26:F$50),0)</f>
        <v>0</v>
      </c>
      <c r="S387" s="50">
        <f t="shared" si="33"/>
        <v>0</v>
      </c>
      <c r="T387" s="54" t="s">
        <v>194</v>
      </c>
    </row>
    <row r="388" spans="2:20" x14ac:dyDescent="0.15">
      <c r="B388" s="385">
        <v>24</v>
      </c>
      <c r="C388" s="83" t="s">
        <v>458</v>
      </c>
      <c r="D388" s="41"/>
      <c r="E388" s="55">
        <f>IF(入力表2【予測】!$E38="","",入力表2【予測】!$E38)</f>
        <v>0.15900122465641583</v>
      </c>
      <c r="F388" s="56">
        <f>IF(入力表2【予測】!$F38="","",入力表2【予測】!$F38)</f>
        <v>0.1255272826234862</v>
      </c>
      <c r="G388" s="57">
        <f t="shared" si="28"/>
        <v>0.50801547887731313</v>
      </c>
      <c r="H388" s="58">
        <f t="shared" si="29"/>
        <v>0.43081745760883483</v>
      </c>
      <c r="I388" s="46">
        <f t="shared" si="30"/>
        <v>1.4738711962960312E-3</v>
      </c>
      <c r="J388" s="47">
        <f t="shared" si="31"/>
        <v>4.0246002764824044E-3</v>
      </c>
      <c r="K388" s="48"/>
      <c r="L388" s="46"/>
      <c r="M388" s="49"/>
      <c r="N388" s="48"/>
      <c r="O388" s="46"/>
      <c r="P388" s="50"/>
      <c r="Q388" s="48">
        <f>IFERROR(入力表1【係数】!H$105*入力表2【係数】!E388/SUM(入力表2【係数】!E$26:E$50),0)</f>
        <v>0</v>
      </c>
      <c r="R388" s="47">
        <f>IFERROR(入力表1【係数】!H$106*入力表2【係数】!F388/SUM(入力表2【係数】!F$26:F$50),0)</f>
        <v>0</v>
      </c>
      <c r="S388" s="50">
        <f t="shared" si="33"/>
        <v>0</v>
      </c>
      <c r="T388" s="54" t="s">
        <v>149</v>
      </c>
    </row>
    <row r="389" spans="2:20" x14ac:dyDescent="0.15">
      <c r="B389" s="385">
        <v>25</v>
      </c>
      <c r="C389" s="83" t="s">
        <v>459</v>
      </c>
      <c r="D389" s="41"/>
      <c r="E389" s="55">
        <f>IF(入力表2【予測】!$E39="","",入力表2【予測】!$E39)</f>
        <v>17.045448360321132</v>
      </c>
      <c r="F389" s="56">
        <f>IF(入力表2【予測】!$F39="","",入力表2【予測】!$F39)</f>
        <v>13.456932916043</v>
      </c>
      <c r="G389" s="57">
        <f t="shared" si="28"/>
        <v>54.4609114185061</v>
      </c>
      <c r="H389" s="58">
        <f t="shared" si="29"/>
        <v>46.185032488049558</v>
      </c>
      <c r="I389" s="46">
        <f t="shared" si="30"/>
        <v>0.15800378531999565</v>
      </c>
      <c r="J389" s="47">
        <f t="shared" si="31"/>
        <v>0.43145023776989422</v>
      </c>
      <c r="K389" s="48"/>
      <c r="L389" s="46"/>
      <c r="M389" s="49"/>
      <c r="N389" s="48"/>
      <c r="O389" s="46"/>
      <c r="P389" s="50"/>
      <c r="Q389" s="48">
        <f>IFERROR(入力表1【係数】!H$105*入力表2【係数】!E389/SUM(入力表2【係数】!E$26:E$50),0)</f>
        <v>0</v>
      </c>
      <c r="R389" s="47">
        <f>IFERROR(入力表1【係数】!H$106*入力表2【係数】!F389/SUM(入力表2【係数】!F$26:F$50),0)</f>
        <v>0</v>
      </c>
      <c r="S389" s="50">
        <f t="shared" si="33"/>
        <v>0</v>
      </c>
      <c r="T389" s="54" t="s">
        <v>150</v>
      </c>
    </row>
    <row r="390" spans="2:20" x14ac:dyDescent="0.15">
      <c r="B390" s="385">
        <v>26</v>
      </c>
      <c r="C390" s="83" t="s">
        <v>460</v>
      </c>
      <c r="D390" s="41"/>
      <c r="E390" s="55">
        <f>IF(入力表2【予測】!$E40="","",入力表2【予測】!$E40)</f>
        <v>0</v>
      </c>
      <c r="F390" s="56">
        <f>IF(入力表2【予測】!$F40="","",入力表2【予測】!$F40)</f>
        <v>0</v>
      </c>
      <c r="G390" s="57">
        <f t="shared" si="28"/>
        <v>0</v>
      </c>
      <c r="H390" s="58">
        <f t="shared" si="29"/>
        <v>0</v>
      </c>
      <c r="I390" s="46">
        <f t="shared" si="30"/>
        <v>0</v>
      </c>
      <c r="J390" s="47">
        <f t="shared" si="31"/>
        <v>0</v>
      </c>
      <c r="K390" s="48"/>
      <c r="L390" s="46"/>
      <c r="M390" s="49"/>
      <c r="N390" s="48"/>
      <c r="O390" s="46"/>
      <c r="P390" s="50"/>
      <c r="Q390" s="48">
        <f>IFERROR(入力表1【係数】!H$105*入力表2【係数】!E390/SUM(入力表2【係数】!E$26:E$50),0)</f>
        <v>0</v>
      </c>
      <c r="R390" s="47">
        <f>IFERROR(入力表1【係数】!H$106*入力表2【係数】!F390/SUM(入力表2【係数】!F$26:F$50),0)</f>
        <v>0</v>
      </c>
      <c r="S390" s="50">
        <f t="shared" si="33"/>
        <v>0</v>
      </c>
      <c r="T390" s="54" t="s">
        <v>151</v>
      </c>
    </row>
    <row r="391" spans="2:20" x14ac:dyDescent="0.15">
      <c r="B391" s="385">
        <v>27</v>
      </c>
      <c r="C391" s="83" t="s">
        <v>461</v>
      </c>
      <c r="D391" s="41"/>
      <c r="E391" s="55">
        <f>IF(入力表2【予測】!$E41="","",入力表2【予測】!$E41)</f>
        <v>1.7955504150224522</v>
      </c>
      <c r="F391" s="56">
        <f>IF(入力表2【予測】!$F41="","",入力表2【予測】!$F41)</f>
        <v>1.4175398013335148</v>
      </c>
      <c r="G391" s="57">
        <f t="shared" si="28"/>
        <v>5.736857724882829</v>
      </c>
      <c r="H391" s="58">
        <f t="shared" si="29"/>
        <v>4.8650849481192804</v>
      </c>
      <c r="I391" s="46">
        <f t="shared" si="30"/>
        <v>1.6643960094757621E-2</v>
      </c>
      <c r="J391" s="47">
        <f t="shared" si="31"/>
        <v>4.5448534829545195E-2</v>
      </c>
      <c r="K391" s="48"/>
      <c r="L391" s="46"/>
      <c r="M391" s="49"/>
      <c r="N391" s="48"/>
      <c r="O391" s="46"/>
      <c r="P391" s="50"/>
      <c r="Q391" s="48">
        <f>IFERROR(入力表1【係数】!H$105*入力表2【係数】!E391/SUM(入力表2【係数】!E$26:E$50),0)</f>
        <v>0</v>
      </c>
      <c r="R391" s="47">
        <f>IFERROR(入力表1【係数】!H$106*入力表2【係数】!F391/SUM(入力表2【係数】!F$26:F$50),0)</f>
        <v>0</v>
      </c>
      <c r="S391" s="50">
        <f t="shared" si="33"/>
        <v>0</v>
      </c>
      <c r="T391" s="54" t="s">
        <v>153</v>
      </c>
    </row>
    <row r="392" spans="2:20" x14ac:dyDescent="0.15">
      <c r="B392" s="385">
        <v>28</v>
      </c>
      <c r="C392" s="83" t="s">
        <v>462</v>
      </c>
      <c r="D392" s="384"/>
      <c r="E392" s="55">
        <f>IF(入力表2【予測】!$E42="","",入力表2【予測】!$E42)</f>
        <v>11.342174740590655</v>
      </c>
      <c r="F392" s="56">
        <f>IF(入力表2【予測】!$F42="","",入力表2【予測】!$F42)</f>
        <v>3.2406213544544729</v>
      </c>
      <c r="G392" s="57">
        <f t="shared" si="28"/>
        <v>36.238716681600259</v>
      </c>
      <c r="H392" s="58">
        <f t="shared" si="29"/>
        <v>11.122014464270421</v>
      </c>
      <c r="I392" s="46">
        <f t="shared" si="30"/>
        <v>0.10513695532620186</v>
      </c>
      <c r="J392" s="47">
        <f t="shared" si="31"/>
        <v>0.10389937013319887</v>
      </c>
      <c r="K392" s="48"/>
      <c r="L392" s="46"/>
      <c r="M392" s="49"/>
      <c r="N392" s="48"/>
      <c r="O392" s="46"/>
      <c r="P392" s="50"/>
      <c r="Q392" s="48">
        <f>IFERROR(入力表1【係数】!H$105*入力表2【係数】!E392/SUM(入力表2【係数】!E$26:E$50),0)</f>
        <v>0</v>
      </c>
      <c r="R392" s="47">
        <f>IFERROR(入力表1【係数】!H$106*入力表2【係数】!F392/SUM(入力表2【係数】!F$26:F$50),0)</f>
        <v>0</v>
      </c>
      <c r="S392" s="50">
        <f t="shared" si="33"/>
        <v>0</v>
      </c>
      <c r="T392" s="54" t="s">
        <v>157</v>
      </c>
    </row>
    <row r="393" spans="2:20" x14ac:dyDescent="0.15">
      <c r="B393" s="385">
        <v>29</v>
      </c>
      <c r="C393" s="83" t="s">
        <v>463</v>
      </c>
      <c r="D393" s="384"/>
      <c r="E393" s="55">
        <f>IF(入力表2【予測】!$E43="","",入力表2【予測】!$E43)</f>
        <v>16.657825259409346</v>
      </c>
      <c r="F393" s="56">
        <f>IF(入力表2【予測】!$F43="","",入力表2【予測】!$F43)</f>
        <v>4.7593786455455271</v>
      </c>
      <c r="G393" s="57">
        <f t="shared" si="28"/>
        <v>53.222439603844741</v>
      </c>
      <c r="H393" s="58">
        <f t="shared" si="29"/>
        <v>16.334484145744334</v>
      </c>
      <c r="I393" s="46">
        <f t="shared" si="30"/>
        <v>0.15441069020587084</v>
      </c>
      <c r="J393" s="47">
        <f t="shared" si="31"/>
        <v>0.15259309540062607</v>
      </c>
      <c r="K393" s="48"/>
      <c r="L393" s="46"/>
      <c r="M393" s="49"/>
      <c r="N393" s="48"/>
      <c r="O393" s="46"/>
      <c r="P393" s="50"/>
      <c r="Q393" s="48">
        <f>IFERROR(入力表1【係数】!H$105*入力表2【係数】!E393/SUM(入力表2【係数】!E$26:E$50),0)</f>
        <v>0</v>
      </c>
      <c r="R393" s="47">
        <f>IFERROR(入力表1【係数】!H$106*入力表2【係数】!F393/SUM(入力表2【係数】!F$26:F$50),0)</f>
        <v>0</v>
      </c>
      <c r="S393" s="50">
        <f t="shared" si="33"/>
        <v>0</v>
      </c>
      <c r="T393" s="54" t="s">
        <v>517</v>
      </c>
    </row>
    <row r="394" spans="2:20" x14ac:dyDescent="0.15">
      <c r="B394" s="385">
        <v>30</v>
      </c>
      <c r="C394" s="40" t="s">
        <v>420</v>
      </c>
      <c r="D394" s="41"/>
      <c r="E394" s="55">
        <f>IF(入力表2【予測】!$E44="","",入力表2【予測】!$E44)</f>
        <v>1</v>
      </c>
      <c r="F394" s="56">
        <f>IF(入力表2【予測】!$F44="","",入力表2【予測】!$F44)</f>
        <v>1</v>
      </c>
      <c r="G394" s="57">
        <f t="shared" si="28"/>
        <v>3.1950412959087497</v>
      </c>
      <c r="H394" s="58">
        <f t="shared" si="29"/>
        <v>3.4320623262518444</v>
      </c>
      <c r="I394" s="46">
        <f t="shared" si="30"/>
        <v>9.2695587690025949E-3</v>
      </c>
      <c r="J394" s="47">
        <f t="shared" si="31"/>
        <v>3.2061558191728116E-2</v>
      </c>
      <c r="K394" s="48"/>
      <c r="L394" s="46"/>
      <c r="M394" s="49"/>
      <c r="N394" s="48"/>
      <c r="O394" s="46"/>
      <c r="P394" s="50"/>
      <c r="Q394" s="48">
        <f>IFERROR(入力表1【係数】!H$105*入力表2【係数】!E394/SUM(入力表2【係数】!E$26:E$50),0)</f>
        <v>0</v>
      </c>
      <c r="R394" s="47">
        <f>IFERROR(入力表1【係数】!H$106*入力表2【係数】!F394/SUM(入力表2【係数】!F$26:F$50),0)</f>
        <v>0</v>
      </c>
      <c r="S394" s="50">
        <f t="shared" si="33"/>
        <v>0</v>
      </c>
      <c r="T394" s="54" t="s">
        <v>517</v>
      </c>
    </row>
    <row r="395" spans="2:20" x14ac:dyDescent="0.15">
      <c r="B395" s="385">
        <v>31</v>
      </c>
      <c r="C395" s="83" t="s">
        <v>464</v>
      </c>
      <c r="D395" s="41"/>
      <c r="E395" s="55">
        <f>IF(入力表2【予測】!$E45="","",入力表2【予測】!$E45)</f>
        <v>1.6615302157309393E-2</v>
      </c>
      <c r="F395" s="56">
        <f>IF(入力表2【予測】!$F45="","",入力表2【予測】!$F45)</f>
        <v>7.2691946938228599E-3</v>
      </c>
      <c r="G395" s="57">
        <f t="shared" si="28"/>
        <v>5.308657653660525E-2</v>
      </c>
      <c r="H395" s="58">
        <f t="shared" si="29"/>
        <v>2.4948329250859252E-2</v>
      </c>
      <c r="I395" s="46">
        <f t="shared" si="30"/>
        <v>1.5401651981191504E-4</v>
      </c>
      <c r="J395" s="47">
        <f t="shared" si="31"/>
        <v>2.3306170868300289E-4</v>
      </c>
      <c r="K395" s="48"/>
      <c r="L395" s="46"/>
      <c r="M395" s="49"/>
      <c r="N395" s="48"/>
      <c r="O395" s="46"/>
      <c r="P395" s="50"/>
      <c r="Q395" s="48">
        <f>IFERROR(入力表1【係数】!H$105*入力表2【係数】!E395/SUM(入力表2【係数】!E$26:E$50),0)</f>
        <v>0</v>
      </c>
      <c r="R395" s="47">
        <f>IFERROR(入力表1【係数】!H$106*入力表2【係数】!F395/SUM(入力表2【係数】!F$26:F$50),0)</f>
        <v>0</v>
      </c>
      <c r="S395" s="50">
        <f t="shared" si="33"/>
        <v>0</v>
      </c>
      <c r="T395" s="54" t="s">
        <v>951</v>
      </c>
    </row>
    <row r="396" spans="2:20" x14ac:dyDescent="0.15">
      <c r="B396" s="385">
        <v>32</v>
      </c>
      <c r="C396" s="83" t="s">
        <v>465</v>
      </c>
      <c r="D396" s="41"/>
      <c r="E396" s="55">
        <f>IF(入力表2【予測】!$E46="","",入力表2【予測】!$E46)</f>
        <v>15.421680289427844</v>
      </c>
      <c r="F396" s="56">
        <f>IF(入力表2【予測】!$F46="","",入力表2【予測】!$F46)</f>
        <v>6.7469851266246819</v>
      </c>
      <c r="G396" s="57">
        <f t="shared" si="28"/>
        <v>49.27290537702396</v>
      </c>
      <c r="H396" s="58">
        <f t="shared" si="29"/>
        <v>23.156073468870105</v>
      </c>
      <c r="I396" s="46">
        <f t="shared" si="30"/>
        <v>0.14295217175962036</v>
      </c>
      <c r="J396" s="47">
        <f t="shared" si="31"/>
        <v>0.21631885625600134</v>
      </c>
      <c r="K396" s="48"/>
      <c r="L396" s="46"/>
      <c r="M396" s="49"/>
      <c r="N396" s="48"/>
      <c r="O396" s="46"/>
      <c r="P396" s="50"/>
      <c r="Q396" s="48">
        <f>IFERROR(入力表1【係数】!H$105*入力表2【係数】!E396/SUM(入力表2【係数】!E$26:E$50),0)</f>
        <v>0</v>
      </c>
      <c r="R396" s="47">
        <f>IFERROR(入力表1【係数】!H$106*入力表2【係数】!F396/SUM(入力表2【係数】!F$26:F$50),0)</f>
        <v>0</v>
      </c>
      <c r="S396" s="50">
        <f t="shared" si="33"/>
        <v>0</v>
      </c>
      <c r="T396" s="54" t="s">
        <v>172</v>
      </c>
    </row>
    <row r="397" spans="2:20" x14ac:dyDescent="0.15">
      <c r="B397" s="385">
        <v>33</v>
      </c>
      <c r="C397" s="83" t="s">
        <v>466</v>
      </c>
      <c r="D397" s="41"/>
      <c r="E397" s="55">
        <f>IF(入力表2【予測】!$E47="","",入力表2【予測】!$E47)</f>
        <v>0.56170440841484659</v>
      </c>
      <c r="F397" s="56">
        <f>IF(入力表2【予測】!$F47="","",入力表2【予測】!$F47)</f>
        <v>0.24574567868149538</v>
      </c>
      <c r="G397" s="57">
        <f t="shared" si="28"/>
        <v>1.7946687809794291</v>
      </c>
      <c r="H397" s="58">
        <f t="shared" si="29"/>
        <v>0.84341448564195143</v>
      </c>
      <c r="I397" s="46">
        <f t="shared" si="30"/>
        <v>5.2067520246092567E-3</v>
      </c>
      <c r="J397" s="47">
        <f t="shared" si="31"/>
        <v>7.8789893774124844E-3</v>
      </c>
      <c r="K397" s="48"/>
      <c r="L397" s="46"/>
      <c r="M397" s="49"/>
      <c r="N397" s="48"/>
      <c r="O397" s="46"/>
      <c r="P397" s="50"/>
      <c r="Q397" s="48">
        <f>IFERROR(入力表1【係数】!H$105*入力表2【係数】!E397/SUM(入力表2【係数】!E$26:E$50),0)</f>
        <v>0</v>
      </c>
      <c r="R397" s="47">
        <f>IFERROR(入力表1【係数】!H$106*入力表2【係数】!F397/SUM(入力表2【係数】!F$26:F$50),0)</f>
        <v>0</v>
      </c>
      <c r="S397" s="50">
        <f t="shared" si="33"/>
        <v>0</v>
      </c>
      <c r="T397" s="54" t="s">
        <v>171</v>
      </c>
    </row>
    <row r="398" spans="2:20" x14ac:dyDescent="0.15">
      <c r="B398" s="385">
        <v>34</v>
      </c>
      <c r="C398" s="83" t="s">
        <v>467</v>
      </c>
      <c r="D398" s="41" t="s">
        <v>469</v>
      </c>
      <c r="E398" s="55">
        <f>IF(入力表2【予測】!$E48="","",入力表2【予測】!$E48)</f>
        <v>1.3777969762419007</v>
      </c>
      <c r="F398" s="56">
        <f>IF(入力表2【予測】!$F48="","",入力表2【予測】!$F48)</f>
        <v>4.133390928725702</v>
      </c>
      <c r="G398" s="57">
        <f t="shared" si="28"/>
        <v>4.4021182364710789</v>
      </c>
      <c r="H398" s="58">
        <f t="shared" si="29"/>
        <v>14.186055286150607</v>
      </c>
      <c r="I398" s="46">
        <f t="shared" si="30"/>
        <v>1.2771570043028372E-2</v>
      </c>
      <c r="J398" s="47">
        <f t="shared" si="31"/>
        <v>0.13252295379050022</v>
      </c>
      <c r="K398" s="48"/>
      <c r="L398" s="46"/>
      <c r="M398" s="49"/>
      <c r="N398" s="48"/>
      <c r="O398" s="46"/>
      <c r="P398" s="50"/>
      <c r="Q398" s="48">
        <f>IFERROR(入力表1【係数】!H$105*入力表2【係数】!E398/SUM(入力表2【係数】!E$26:E$50),0)</f>
        <v>0</v>
      </c>
      <c r="R398" s="47">
        <f>IFERROR(入力表1【係数】!H$106*入力表2【係数】!F398/SUM(入力表2【係数】!F$26:F$50),0)</f>
        <v>0</v>
      </c>
      <c r="S398" s="50">
        <f t="shared" si="33"/>
        <v>0</v>
      </c>
      <c r="T398" s="54" t="s">
        <v>170</v>
      </c>
    </row>
    <row r="399" spans="2:20" x14ac:dyDescent="0.15">
      <c r="B399" s="385">
        <v>35</v>
      </c>
      <c r="C399" s="83" t="s">
        <v>560</v>
      </c>
      <c r="D399" s="41"/>
      <c r="E399" s="55">
        <f>IF(入力表2【予測】!$E49="","",入力表2【予測】!$E49)</f>
        <v>0.62220302375809933</v>
      </c>
      <c r="F399" s="56">
        <f>IF(入力表2【予測】!$F49="","",入力表2【予測】!$F49)</f>
        <v>1.866609071274298</v>
      </c>
      <c r="G399" s="57">
        <f t="shared" si="28"/>
        <v>1.9879643553464201</v>
      </c>
      <c r="H399" s="58">
        <f t="shared" si="29"/>
        <v>6.406318671360463</v>
      </c>
      <c r="I399" s="46">
        <f t="shared" si="30"/>
        <v>5.7675474949768204E-3</v>
      </c>
      <c r="J399" s="47">
        <f t="shared" si="31"/>
        <v>5.9846395359868486E-2</v>
      </c>
      <c r="K399" s="48"/>
      <c r="L399" s="46"/>
      <c r="M399" s="49"/>
      <c r="N399" s="48"/>
      <c r="O399" s="46"/>
      <c r="P399" s="50"/>
      <c r="Q399" s="48">
        <f>IFERROR(入力表1【係数】!H$105*入力表2【係数】!E399/SUM(入力表2【係数】!E$26:E$50),0)</f>
        <v>0</v>
      </c>
      <c r="R399" s="47">
        <f>IFERROR(入力表1【係数】!H$106*入力表2【係数】!F399/SUM(入力表2【係数】!F$26:F$50),0)</f>
        <v>0</v>
      </c>
      <c r="S399" s="50">
        <f t="shared" si="33"/>
        <v>0</v>
      </c>
      <c r="T399" s="54" t="s">
        <v>175</v>
      </c>
    </row>
    <row r="400" spans="2:20" x14ac:dyDescent="0.15">
      <c r="B400" s="60">
        <v>36</v>
      </c>
      <c r="C400" s="61" t="s">
        <v>559</v>
      </c>
      <c r="D400" s="62" t="s">
        <v>448</v>
      </c>
      <c r="E400" s="63">
        <f>IF(入力表2【予測】!$E50="","",入力表2【予測】!$E50)</f>
        <v>59</v>
      </c>
      <c r="F400" s="64">
        <f>IF(入力表2【予測】!$F50="","",入力表2【予測】!$F50)</f>
        <v>52</v>
      </c>
      <c r="G400" s="65">
        <f t="shared" si="28"/>
        <v>188.50743645861624</v>
      </c>
      <c r="H400" s="66">
        <f t="shared" si="29"/>
        <v>178.46724096509593</v>
      </c>
      <c r="I400" s="67">
        <f t="shared" si="30"/>
        <v>0.5469039673711531</v>
      </c>
      <c r="J400" s="68">
        <f t="shared" si="31"/>
        <v>1.6672010259698622</v>
      </c>
      <c r="K400" s="69"/>
      <c r="L400" s="67"/>
      <c r="M400" s="70"/>
      <c r="N400" s="69"/>
      <c r="O400" s="67"/>
      <c r="P400" s="71"/>
      <c r="Q400" s="69">
        <f>IFERROR(入力表1【係数】!H$105*入力表2【係数】!E400/SUM(入力表2【係数】!E$26:E$50),0)</f>
        <v>0</v>
      </c>
      <c r="R400" s="68">
        <f>IFERROR(入力表1【係数】!H$106*入力表2【係数】!F400/SUM(入力表2【係数】!F$26:F$50),0)</f>
        <v>0</v>
      </c>
      <c r="S400" s="71">
        <f t="shared" si="33"/>
        <v>0</v>
      </c>
      <c r="T400" s="73" t="s">
        <v>175</v>
      </c>
    </row>
    <row r="401" spans="2:20" x14ac:dyDescent="0.15">
      <c r="B401" s="385">
        <v>37</v>
      </c>
      <c r="C401" s="40" t="s">
        <v>422</v>
      </c>
      <c r="D401" s="41"/>
      <c r="E401" s="55">
        <f>IF(入力表2【予測】!$E51="","",入力表2【予測】!$E51)</f>
        <v>62</v>
      </c>
      <c r="F401" s="56">
        <f>IF(入力表2【予測】!$F51="","",入力表2【予測】!$F51)</f>
        <v>52</v>
      </c>
      <c r="G401" s="57">
        <f t="shared" si="28"/>
        <v>198.09256034634248</v>
      </c>
      <c r="H401" s="58">
        <f t="shared" si="29"/>
        <v>178.46724096509593</v>
      </c>
      <c r="I401" s="46">
        <f t="shared" si="30"/>
        <v>0.57471264367816088</v>
      </c>
      <c r="J401" s="47">
        <f t="shared" si="31"/>
        <v>1.6672010259698622</v>
      </c>
      <c r="K401" s="48"/>
      <c r="L401" s="46"/>
      <c r="M401" s="49"/>
      <c r="N401" s="48"/>
      <c r="O401" s="46"/>
      <c r="P401" s="50"/>
      <c r="Q401" s="48">
        <f>IFERROR(入力表1【係数】!I$105*入力表2【係数】!E401/SUM(入力表2【係数】!E$51:E$68),0)</f>
        <v>0</v>
      </c>
      <c r="R401" s="47">
        <f>IFERROR(入力表1【係数】!I$106*入力表2【係数】!F401/SUM(入力表2【係数】!F$51:F$68),0)</f>
        <v>0</v>
      </c>
      <c r="S401" s="50">
        <f>SUM(Q401:R401)</f>
        <v>0</v>
      </c>
      <c r="T401" s="54" t="s">
        <v>202</v>
      </c>
    </row>
    <row r="402" spans="2:20" x14ac:dyDescent="0.15">
      <c r="B402" s="385">
        <v>38</v>
      </c>
      <c r="C402" s="40" t="s">
        <v>555</v>
      </c>
      <c r="D402" s="41"/>
      <c r="E402" s="55">
        <f>IF(入力表2【予測】!$E52="","",入力表2【予測】!$E52)</f>
        <v>98</v>
      </c>
      <c r="F402" s="56">
        <f>IF(入力表2【予測】!$F52="","",入力表2【予測】!$F52)</f>
        <v>43</v>
      </c>
      <c r="G402" s="57">
        <f t="shared" si="28"/>
        <v>313.11404699905745</v>
      </c>
      <c r="H402" s="58">
        <f t="shared" si="29"/>
        <v>147.57868002882933</v>
      </c>
      <c r="I402" s="46">
        <f t="shared" si="30"/>
        <v>0.90841675936225441</v>
      </c>
      <c r="J402" s="47">
        <f t="shared" si="31"/>
        <v>1.3786470022443091</v>
      </c>
      <c r="K402" s="48"/>
      <c r="L402" s="46"/>
      <c r="M402" s="49"/>
      <c r="N402" s="48"/>
      <c r="O402" s="46"/>
      <c r="P402" s="50"/>
      <c r="Q402" s="48">
        <f>IFERROR(入力表1【係数】!I$105*入力表2【係数】!E402/SUM(入力表2【係数】!E$51:E$68),0)</f>
        <v>0</v>
      </c>
      <c r="R402" s="47">
        <f>IFERROR(入力表1【係数】!I$106*入力表2【係数】!F402/SUM(入力表2【係数】!F$51:F$68),0)</f>
        <v>0</v>
      </c>
      <c r="S402" s="50">
        <f t="shared" ref="S402:S418" si="34">SUM(Q402:R402)</f>
        <v>0</v>
      </c>
      <c r="T402" s="54" t="s">
        <v>196</v>
      </c>
    </row>
    <row r="403" spans="2:20" x14ac:dyDescent="0.15">
      <c r="B403" s="385">
        <v>39</v>
      </c>
      <c r="C403" s="40" t="s">
        <v>424</v>
      </c>
      <c r="D403" s="41" t="s">
        <v>449</v>
      </c>
      <c r="E403" s="55">
        <f>IF(入力表2【予測】!$E53="","",入力表2【予測】!$E53)</f>
        <v>63</v>
      </c>
      <c r="F403" s="56">
        <f>IF(入力表2【予測】!$F53="","",入力表2【予測】!$F53)</f>
        <v>63</v>
      </c>
      <c r="G403" s="57">
        <f t="shared" si="28"/>
        <v>201.28760164225125</v>
      </c>
      <c r="H403" s="58">
        <f t="shared" si="29"/>
        <v>216.2199265538662</v>
      </c>
      <c r="I403" s="46">
        <f t="shared" si="30"/>
        <v>0.58398220244716359</v>
      </c>
      <c r="J403" s="47">
        <f t="shared" si="31"/>
        <v>2.0198781660788714</v>
      </c>
      <c r="K403" s="48"/>
      <c r="L403" s="46"/>
      <c r="M403" s="49"/>
      <c r="N403" s="48"/>
      <c r="O403" s="46"/>
      <c r="P403" s="50"/>
      <c r="Q403" s="48">
        <f>IFERROR(入力表1【係数】!I$105*入力表2【係数】!E403/SUM(入力表2【係数】!E$51:E$68),0)</f>
        <v>0</v>
      </c>
      <c r="R403" s="47">
        <f>IFERROR(入力表1【係数】!I$106*入力表2【係数】!F403/SUM(入力表2【係数】!F$51:F$68),0)</f>
        <v>0</v>
      </c>
      <c r="S403" s="50">
        <f t="shared" si="34"/>
        <v>0</v>
      </c>
      <c r="T403" s="54" t="s">
        <v>203</v>
      </c>
    </row>
    <row r="404" spans="2:20" x14ac:dyDescent="0.15">
      <c r="B404" s="385">
        <v>40</v>
      </c>
      <c r="C404" s="40" t="s">
        <v>425</v>
      </c>
      <c r="D404" s="41" t="s">
        <v>551</v>
      </c>
      <c r="E404" s="55">
        <f>IF(入力表2【予測】!$E54="","",入力表2【予測】!$E54)</f>
        <v>240</v>
      </c>
      <c r="F404" s="56">
        <f>IF(入力表2【予測】!$F54="","",入力表2【予測】!$F54)</f>
        <v>124</v>
      </c>
      <c r="G404" s="57">
        <f t="shared" si="28"/>
        <v>766.80991101809991</v>
      </c>
      <c r="H404" s="58">
        <f t="shared" si="29"/>
        <v>425.57572845522873</v>
      </c>
      <c r="I404" s="46">
        <f t="shared" si="30"/>
        <v>2.2246941045606228</v>
      </c>
      <c r="J404" s="47">
        <f t="shared" si="31"/>
        <v>3.9756332157742866</v>
      </c>
      <c r="K404" s="48"/>
      <c r="L404" s="46"/>
      <c r="M404" s="49"/>
      <c r="N404" s="48"/>
      <c r="O404" s="46"/>
      <c r="P404" s="50"/>
      <c r="Q404" s="48">
        <f>IFERROR(入力表1【係数】!I$105*入力表2【係数】!E404/SUM(入力表2【係数】!E$51:E$68),0)</f>
        <v>0</v>
      </c>
      <c r="R404" s="47">
        <f>IFERROR(入力表1【係数】!I$106*入力表2【係数】!F404/SUM(入力表2【係数】!F$51:F$68),0)</f>
        <v>0</v>
      </c>
      <c r="S404" s="50">
        <f t="shared" si="34"/>
        <v>0</v>
      </c>
      <c r="T404" s="54" t="s">
        <v>203</v>
      </c>
    </row>
    <row r="405" spans="2:20" x14ac:dyDescent="0.15">
      <c r="B405" s="385">
        <v>41</v>
      </c>
      <c r="C405" s="40" t="s">
        <v>426</v>
      </c>
      <c r="D405" s="41" t="s">
        <v>451</v>
      </c>
      <c r="E405" s="55">
        <f>IF(入力表2【予測】!$E55="","",入力表2【予測】!$E55)</f>
        <v>80</v>
      </c>
      <c r="F405" s="56">
        <f>IF(入力表2【予測】!$F55="","",入力表2【予測】!$F55)</f>
        <v>57</v>
      </c>
      <c r="G405" s="57">
        <f t="shared" si="28"/>
        <v>255.60330367269998</v>
      </c>
      <c r="H405" s="58">
        <f t="shared" si="29"/>
        <v>195.62755259635514</v>
      </c>
      <c r="I405" s="46">
        <f t="shared" si="30"/>
        <v>0.7415647015202077</v>
      </c>
      <c r="J405" s="47">
        <f t="shared" si="31"/>
        <v>1.827508816928503</v>
      </c>
      <c r="K405" s="48"/>
      <c r="L405" s="46"/>
      <c r="M405" s="49"/>
      <c r="N405" s="48"/>
      <c r="O405" s="46"/>
      <c r="P405" s="50"/>
      <c r="Q405" s="48">
        <f>IFERROR(入力表1【係数】!I$105*入力表2【係数】!E405/SUM(入力表2【係数】!E$51:E$68),0)</f>
        <v>0</v>
      </c>
      <c r="R405" s="47">
        <f>IFERROR(入力表1【係数】!I$106*入力表2【係数】!F405/SUM(入力表2【係数】!F$51:F$68),0)</f>
        <v>0</v>
      </c>
      <c r="S405" s="50">
        <f t="shared" si="34"/>
        <v>0</v>
      </c>
      <c r="T405" s="54" t="s">
        <v>203</v>
      </c>
    </row>
    <row r="406" spans="2:20" x14ac:dyDescent="0.15">
      <c r="B406" s="385">
        <v>42</v>
      </c>
      <c r="C406" s="40" t="s">
        <v>427</v>
      </c>
      <c r="D406" s="41"/>
      <c r="E406" s="55">
        <f>IF(入力表2【予測】!$E56="","",入力表2【予測】!$E56)</f>
        <v>27</v>
      </c>
      <c r="F406" s="56">
        <f>IF(入力表2【予測】!$F56="","",入力表2【予測】!$F56)</f>
        <v>15</v>
      </c>
      <c r="G406" s="57">
        <f t="shared" si="28"/>
        <v>86.266114989536234</v>
      </c>
      <c r="H406" s="58">
        <f t="shared" si="29"/>
        <v>51.480934893777672</v>
      </c>
      <c r="I406" s="46">
        <f t="shared" si="30"/>
        <v>0.25027808676307006</v>
      </c>
      <c r="J406" s="47">
        <f t="shared" si="31"/>
        <v>0.48092337287592174</v>
      </c>
      <c r="K406" s="48"/>
      <c r="L406" s="46"/>
      <c r="M406" s="49"/>
      <c r="N406" s="48"/>
      <c r="O406" s="46"/>
      <c r="P406" s="50"/>
      <c r="Q406" s="48">
        <f>IFERROR(入力表1【係数】!I$105*入力表2【係数】!E406/SUM(入力表2【係数】!E$51:E$68),0)</f>
        <v>0</v>
      </c>
      <c r="R406" s="47">
        <f>IFERROR(入力表1【係数】!I$106*入力表2【係数】!F406/SUM(入力表2【係数】!F$51:F$68),0)</f>
        <v>0</v>
      </c>
      <c r="S406" s="50">
        <f t="shared" si="34"/>
        <v>0</v>
      </c>
      <c r="T406" s="54" t="s">
        <v>184</v>
      </c>
    </row>
    <row r="407" spans="2:20" x14ac:dyDescent="0.15">
      <c r="B407" s="385">
        <v>43</v>
      </c>
      <c r="C407" s="40" t="s">
        <v>547</v>
      </c>
      <c r="D407" s="41"/>
      <c r="E407" s="55">
        <f>IF(入力表2【予測】!$E57="","",入力表2【予測】!$E57)</f>
        <v>0</v>
      </c>
      <c r="F407" s="56">
        <f>IF(入力表2【予測】!$F57="","",入力表2【予測】!$F57)</f>
        <v>1</v>
      </c>
      <c r="G407" s="57">
        <f t="shared" si="28"/>
        <v>0</v>
      </c>
      <c r="H407" s="58">
        <f t="shared" si="29"/>
        <v>3.4320623262518444</v>
      </c>
      <c r="I407" s="46">
        <f t="shared" si="30"/>
        <v>0</v>
      </c>
      <c r="J407" s="47">
        <f t="shared" si="31"/>
        <v>3.2061558191728116E-2</v>
      </c>
      <c r="K407" s="48"/>
      <c r="L407" s="46"/>
      <c r="M407" s="49"/>
      <c r="N407" s="48"/>
      <c r="O407" s="46"/>
      <c r="P407" s="50"/>
      <c r="Q407" s="48">
        <f>IFERROR(入力表1【係数】!I$105*入力表2【係数】!E407/SUM(入力表2【係数】!E$51:E$68),0)</f>
        <v>0</v>
      </c>
      <c r="R407" s="47">
        <f>IFERROR(入力表1【係数】!I$106*入力表2【係数】!F407/SUM(入力表2【係数】!F$51:F$68),0)</f>
        <v>0</v>
      </c>
      <c r="S407" s="50">
        <f t="shared" si="34"/>
        <v>0</v>
      </c>
      <c r="T407" s="54" t="s">
        <v>203</v>
      </c>
    </row>
    <row r="408" spans="2:20" x14ac:dyDescent="0.15">
      <c r="B408" s="385">
        <v>44</v>
      </c>
      <c r="C408" s="40" t="s">
        <v>429</v>
      </c>
      <c r="D408" s="41"/>
      <c r="E408" s="55">
        <f>IF(入力表2【予測】!$E58="","",入力表2【予測】!$E58)</f>
        <v>12</v>
      </c>
      <c r="F408" s="56">
        <f>IF(入力表2【予測】!$F58="","",入力表2【予測】!$F58)</f>
        <v>8</v>
      </c>
      <c r="G408" s="57">
        <f t="shared" si="28"/>
        <v>38.340495550904997</v>
      </c>
      <c r="H408" s="58">
        <f t="shared" si="29"/>
        <v>27.456498610014755</v>
      </c>
      <c r="I408" s="46">
        <f t="shared" si="30"/>
        <v>0.11123470522803114</v>
      </c>
      <c r="J408" s="47">
        <f t="shared" si="31"/>
        <v>0.25649246553382493</v>
      </c>
      <c r="K408" s="48"/>
      <c r="L408" s="46"/>
      <c r="M408" s="49"/>
      <c r="N408" s="48"/>
      <c r="O408" s="46"/>
      <c r="P408" s="50"/>
      <c r="Q408" s="48">
        <f>IFERROR(入力表1【係数】!I$105*入力表2【係数】!E408/SUM(入力表2【係数】!E$51:E$68),0)</f>
        <v>0</v>
      </c>
      <c r="R408" s="47">
        <f>IFERROR(入力表1【係数】!I$106*入力表2【係数】!F408/SUM(入力表2【係数】!F$51:F$68),0)</f>
        <v>0</v>
      </c>
      <c r="S408" s="50">
        <f t="shared" si="34"/>
        <v>0</v>
      </c>
      <c r="T408" s="54" t="s">
        <v>952</v>
      </c>
    </row>
    <row r="409" spans="2:20" x14ac:dyDescent="0.15">
      <c r="B409" s="385">
        <v>45</v>
      </c>
      <c r="C409" s="40" t="s">
        <v>546</v>
      </c>
      <c r="D409" s="41"/>
      <c r="E409" s="55">
        <f>IF(入力表2【予測】!$E59="","",入力表2【予測】!$E59)</f>
        <v>8</v>
      </c>
      <c r="F409" s="56">
        <f>IF(入力表2【予測】!$F59="","",入力表2【予測】!$F59)</f>
        <v>7</v>
      </c>
      <c r="G409" s="57">
        <f t="shared" si="28"/>
        <v>25.560330367269998</v>
      </c>
      <c r="H409" s="58">
        <f t="shared" si="29"/>
        <v>24.024436283762913</v>
      </c>
      <c r="I409" s="46">
        <f t="shared" si="30"/>
        <v>7.4156470152020759E-2</v>
      </c>
      <c r="J409" s="47">
        <f t="shared" si="31"/>
        <v>0.22443090734209684</v>
      </c>
      <c r="K409" s="48"/>
      <c r="L409" s="46"/>
      <c r="M409" s="49"/>
      <c r="N409" s="48"/>
      <c r="O409" s="46"/>
      <c r="P409" s="50"/>
      <c r="Q409" s="48">
        <f>IFERROR(入力表1【係数】!I$105*入力表2【係数】!E409/SUM(入力表2【係数】!E$51:E$68),0)</f>
        <v>0</v>
      </c>
      <c r="R409" s="47">
        <f>IFERROR(入力表1【係数】!I$106*入力表2【係数】!F409/SUM(入力表2【係数】!F$51:F$68),0)</f>
        <v>0</v>
      </c>
      <c r="S409" s="50">
        <f t="shared" si="34"/>
        <v>0</v>
      </c>
      <c r="T409" s="54" t="s">
        <v>141</v>
      </c>
    </row>
    <row r="410" spans="2:20" x14ac:dyDescent="0.15">
      <c r="B410" s="385">
        <v>46</v>
      </c>
      <c r="C410" s="40" t="s">
        <v>431</v>
      </c>
      <c r="D410" s="41" t="s">
        <v>453</v>
      </c>
      <c r="E410" s="55">
        <f>IF(入力表2【予測】!$E60="","",入力表2【予測】!$E60)</f>
        <v>16</v>
      </c>
      <c r="F410" s="56">
        <f>IF(入力表2【予測】!$F60="","",入力表2【予測】!$F60)</f>
        <v>10</v>
      </c>
      <c r="G410" s="57">
        <f t="shared" si="28"/>
        <v>51.120660734539996</v>
      </c>
      <c r="H410" s="58">
        <f t="shared" si="29"/>
        <v>34.320623262518446</v>
      </c>
      <c r="I410" s="46">
        <f t="shared" si="30"/>
        <v>0.14831294030404152</v>
      </c>
      <c r="J410" s="47">
        <f t="shared" si="31"/>
        <v>0.32061558191728118</v>
      </c>
      <c r="K410" s="48"/>
      <c r="L410" s="46"/>
      <c r="M410" s="49"/>
      <c r="N410" s="48"/>
      <c r="O410" s="46"/>
      <c r="P410" s="50"/>
      <c r="Q410" s="48">
        <f>IFERROR(入力表1【係数】!I$105*入力表2【係数】!E410/SUM(入力表2【係数】!E$51:E$68),0)</f>
        <v>0</v>
      </c>
      <c r="R410" s="47">
        <f>IFERROR(入力表1【係数】!I$106*入力表2【係数】!F410/SUM(入力表2【係数】!F$51:F$68),0)</f>
        <v>0</v>
      </c>
      <c r="S410" s="50">
        <f t="shared" si="34"/>
        <v>0</v>
      </c>
      <c r="T410" s="54" t="s">
        <v>203</v>
      </c>
    </row>
    <row r="411" spans="2:20" x14ac:dyDescent="0.15">
      <c r="B411" s="385">
        <v>47</v>
      </c>
      <c r="C411" s="40" t="s">
        <v>432</v>
      </c>
      <c r="D411" s="41" t="s">
        <v>452</v>
      </c>
      <c r="E411" s="55">
        <f>IF(入力表2【予測】!$E61="","",入力表2【予測】!$E61)</f>
        <v>36</v>
      </c>
      <c r="F411" s="56">
        <f>IF(入力表2【予測】!$F61="","",入力表2【予測】!$F61)</f>
        <v>4</v>
      </c>
      <c r="G411" s="57">
        <f t="shared" si="28"/>
        <v>115.02148665271498</v>
      </c>
      <c r="H411" s="58">
        <f t="shared" si="29"/>
        <v>13.728249305007378</v>
      </c>
      <c r="I411" s="46">
        <f t="shared" si="30"/>
        <v>0.33370411568409347</v>
      </c>
      <c r="J411" s="47">
        <f t="shared" si="31"/>
        <v>0.12824623276691247</v>
      </c>
      <c r="K411" s="48"/>
      <c r="L411" s="46"/>
      <c r="M411" s="49"/>
      <c r="N411" s="48"/>
      <c r="O411" s="46"/>
      <c r="P411" s="50"/>
      <c r="Q411" s="48">
        <f>IFERROR(入力表1【係数】!I$105*入力表2【係数】!E411/SUM(入力表2【係数】!E$51:E$68),0)</f>
        <v>0</v>
      </c>
      <c r="R411" s="47">
        <f>IFERROR(入力表1【係数】!I$106*入力表2【係数】!F411/SUM(入力表2【係数】!F$51:F$68),0)</f>
        <v>0</v>
      </c>
      <c r="S411" s="50">
        <f t="shared" si="34"/>
        <v>0</v>
      </c>
      <c r="T411" s="54" t="s">
        <v>204</v>
      </c>
    </row>
    <row r="412" spans="2:20" x14ac:dyDescent="0.15">
      <c r="B412" s="385">
        <v>48</v>
      </c>
      <c r="C412" s="40" t="s">
        <v>541</v>
      </c>
      <c r="D412" s="41" t="s">
        <v>823</v>
      </c>
      <c r="E412" s="55">
        <f>IF(入力表2【予測】!$E62="","",入力表2【予測】!$E62)</f>
        <v>17</v>
      </c>
      <c r="F412" s="56">
        <f>IF(入力表2【予測】!$F62="","",入力表2【予測】!$F62)</f>
        <v>7</v>
      </c>
      <c r="G412" s="57">
        <f t="shared" si="28"/>
        <v>54.315702030448747</v>
      </c>
      <c r="H412" s="58">
        <f t="shared" si="29"/>
        <v>24.024436283762913</v>
      </c>
      <c r="I412" s="46">
        <f t="shared" si="30"/>
        <v>0.15758249907304411</v>
      </c>
      <c r="J412" s="47">
        <f t="shared" si="31"/>
        <v>0.22443090734209684</v>
      </c>
      <c r="K412" s="48"/>
      <c r="L412" s="46"/>
      <c r="M412" s="49"/>
      <c r="N412" s="48"/>
      <c r="O412" s="46"/>
      <c r="P412" s="50"/>
      <c r="Q412" s="48">
        <f>IFERROR(入力表1【係数】!I$105*入力表2【係数】!E412/SUM(入力表2【係数】!E$51:E$68),0)</f>
        <v>0</v>
      </c>
      <c r="R412" s="47">
        <f>IFERROR(入力表1【係数】!I$106*入力表2【係数】!F412/SUM(入力表2【係数】!F$51:F$68),0)</f>
        <v>0</v>
      </c>
      <c r="S412" s="50">
        <f t="shared" si="34"/>
        <v>0</v>
      </c>
      <c r="T412" s="54" t="s">
        <v>199</v>
      </c>
    </row>
    <row r="413" spans="2:20" x14ac:dyDescent="0.15">
      <c r="B413" s="385">
        <v>49</v>
      </c>
      <c r="C413" s="40" t="s">
        <v>434</v>
      </c>
      <c r="D413" s="41"/>
      <c r="E413" s="55">
        <f>IF(入力表2【予測】!$E63="","",入力表2【予測】!$E63)</f>
        <v>22</v>
      </c>
      <c r="F413" s="56">
        <f>IF(入力表2【予測】!$F63="","",入力表2【予測】!$F63)</f>
        <v>8</v>
      </c>
      <c r="G413" s="57">
        <f t="shared" si="28"/>
        <v>70.290908509992491</v>
      </c>
      <c r="H413" s="58">
        <f t="shared" si="29"/>
        <v>27.456498610014755</v>
      </c>
      <c r="I413" s="46">
        <f t="shared" si="30"/>
        <v>0.20393029291805709</v>
      </c>
      <c r="J413" s="47">
        <f t="shared" si="31"/>
        <v>0.25649246553382493</v>
      </c>
      <c r="K413" s="48"/>
      <c r="L413" s="46"/>
      <c r="M413" s="49"/>
      <c r="N413" s="48"/>
      <c r="O413" s="46"/>
      <c r="P413" s="50"/>
      <c r="Q413" s="48">
        <f>IFERROR(入力表1【係数】!I$105*入力表2【係数】!E413/SUM(入力表2【係数】!E$51:E$68),0)</f>
        <v>0</v>
      </c>
      <c r="R413" s="47">
        <f>IFERROR(入力表1【係数】!I$106*入力表2【係数】!F413/SUM(入力表2【係数】!F$51:F$68),0)</f>
        <v>0</v>
      </c>
      <c r="S413" s="50">
        <f t="shared" si="34"/>
        <v>0</v>
      </c>
      <c r="T413" s="54" t="s">
        <v>198</v>
      </c>
    </row>
    <row r="414" spans="2:20" x14ac:dyDescent="0.15">
      <c r="B414" s="385">
        <v>50</v>
      </c>
      <c r="C414" s="40" t="s">
        <v>435</v>
      </c>
      <c r="D414" s="41"/>
      <c r="E414" s="55">
        <f>IF(入力表2【予測】!$E64="","",入力表2【予測】!$E64)</f>
        <v>13</v>
      </c>
      <c r="F414" s="56">
        <f>IF(入力表2【予測】!$F64="","",入力表2【予測】!$F64)</f>
        <v>5</v>
      </c>
      <c r="G414" s="57">
        <f t="shared" si="28"/>
        <v>41.535536846813741</v>
      </c>
      <c r="H414" s="58">
        <f t="shared" si="29"/>
        <v>17.160311631259223</v>
      </c>
      <c r="I414" s="46">
        <f t="shared" si="30"/>
        <v>0.12050426399703375</v>
      </c>
      <c r="J414" s="47">
        <f t="shared" si="31"/>
        <v>0.16030779095864059</v>
      </c>
      <c r="K414" s="48"/>
      <c r="L414" s="46"/>
      <c r="M414" s="49"/>
      <c r="N414" s="48"/>
      <c r="O414" s="46"/>
      <c r="P414" s="50"/>
      <c r="Q414" s="48">
        <f>IFERROR(入力表1【係数】!I$105*入力表2【係数】!E414/SUM(入力表2【係数】!E$51:E$68),0)</f>
        <v>0</v>
      </c>
      <c r="R414" s="47">
        <f>IFERROR(入力表1【係数】!I$106*入力表2【係数】!F414/SUM(入力表2【係数】!F$51:F$68),0)</f>
        <v>0</v>
      </c>
      <c r="S414" s="50">
        <f t="shared" si="34"/>
        <v>0</v>
      </c>
      <c r="T414" s="54" t="s">
        <v>204</v>
      </c>
    </row>
    <row r="415" spans="2:20" x14ac:dyDescent="0.15">
      <c r="B415" s="385">
        <v>51</v>
      </c>
      <c r="C415" s="83" t="s">
        <v>470</v>
      </c>
      <c r="D415" s="41"/>
      <c r="E415" s="55">
        <f>IF(入力表2【予測】!$E65="","",入力表2【予測】!$E65)</f>
        <v>1.2220672555400589</v>
      </c>
      <c r="F415" s="56">
        <f>IF(入力表2【予測】!$F65="","",入力表2【予測】!$F65)</f>
        <v>0</v>
      </c>
      <c r="G415" s="57">
        <f t="shared" si="28"/>
        <v>3.9045553478283592</v>
      </c>
      <c r="H415" s="58">
        <f t="shared" si="29"/>
        <v>0</v>
      </c>
      <c r="I415" s="46">
        <f t="shared" si="30"/>
        <v>1.132802424490229E-2</v>
      </c>
      <c r="J415" s="47">
        <f t="shared" si="31"/>
        <v>0</v>
      </c>
      <c r="K415" s="48"/>
      <c r="L415" s="46"/>
      <c r="M415" s="49"/>
      <c r="N415" s="48"/>
      <c r="O415" s="46"/>
      <c r="P415" s="50"/>
      <c r="Q415" s="48">
        <f>IFERROR(入力表1【係数】!I$105*入力表2【係数】!E415/SUM(入力表2【係数】!E$51:E$68),0)</f>
        <v>0</v>
      </c>
      <c r="R415" s="47">
        <f>IFERROR(入力表1【係数】!I$106*入力表2【係数】!F415/SUM(入力表2【係数】!F$51:F$68),0)</f>
        <v>0</v>
      </c>
      <c r="S415" s="50">
        <f t="shared" si="34"/>
        <v>0</v>
      </c>
      <c r="T415" s="54" t="s">
        <v>191</v>
      </c>
    </row>
    <row r="416" spans="2:20" x14ac:dyDescent="0.15">
      <c r="B416" s="385">
        <v>52</v>
      </c>
      <c r="C416" s="83" t="s">
        <v>536</v>
      </c>
      <c r="D416" s="41"/>
      <c r="E416" s="55">
        <f>IF(入力表2【予測】!$E66="","",入力表2【予測】!$E66)</f>
        <v>0.77793274445994109</v>
      </c>
      <c r="F416" s="56">
        <f>IF(入力表2【予測】!$F66="","",入力表2【予測】!$F66)</f>
        <v>0</v>
      </c>
      <c r="G416" s="57">
        <f t="shared" si="28"/>
        <v>2.4855272439891407</v>
      </c>
      <c r="H416" s="58">
        <f t="shared" si="29"/>
        <v>0</v>
      </c>
      <c r="I416" s="46">
        <f t="shared" si="30"/>
        <v>7.2110932931029022E-3</v>
      </c>
      <c r="J416" s="47">
        <f t="shared" si="31"/>
        <v>0</v>
      </c>
      <c r="K416" s="48"/>
      <c r="L416" s="46"/>
      <c r="M416" s="49"/>
      <c r="N416" s="48"/>
      <c r="O416" s="46"/>
      <c r="P416" s="50"/>
      <c r="Q416" s="48">
        <f>IFERROR(入力表1【係数】!I$105*入力表2【係数】!E416/SUM(入力表2【係数】!E$51:E$68),0)</f>
        <v>0</v>
      </c>
      <c r="R416" s="47">
        <f>IFERROR(入力表1【係数】!I$106*入力表2【係数】!F416/SUM(入力表2【係数】!F$51:F$68),0)</f>
        <v>0</v>
      </c>
      <c r="S416" s="50">
        <f t="shared" si="34"/>
        <v>0</v>
      </c>
      <c r="T416" s="54" t="s">
        <v>192</v>
      </c>
    </row>
    <row r="417" spans="2:20" x14ac:dyDescent="0.15">
      <c r="B417" s="385">
        <v>53</v>
      </c>
      <c r="C417" s="40" t="s">
        <v>535</v>
      </c>
      <c r="D417" s="41"/>
      <c r="E417" s="55">
        <f>IF(入力表2【予測】!$E67="","",入力表2【予測】!$E67)</f>
        <v>41</v>
      </c>
      <c r="F417" s="56">
        <f>IF(入力表2【予測】!$F67="","",入力表2【予測】!$F67)</f>
        <v>4</v>
      </c>
      <c r="G417" s="57">
        <f t="shared" si="28"/>
        <v>130.99669313225874</v>
      </c>
      <c r="H417" s="58">
        <f t="shared" si="29"/>
        <v>13.728249305007378</v>
      </c>
      <c r="I417" s="46">
        <f t="shared" si="30"/>
        <v>0.38005190952910639</v>
      </c>
      <c r="J417" s="47">
        <f t="shared" si="31"/>
        <v>0.12824623276691247</v>
      </c>
      <c r="K417" s="48"/>
      <c r="L417" s="46"/>
      <c r="M417" s="49"/>
      <c r="N417" s="48"/>
      <c r="O417" s="46"/>
      <c r="P417" s="50"/>
      <c r="Q417" s="48">
        <f>IFERROR(入力表1【係数】!I$105*入力表2【係数】!E417/SUM(入力表2【係数】!E$51:E$68),0)</f>
        <v>0</v>
      </c>
      <c r="R417" s="47">
        <f>IFERROR(入力表1【係数】!I$106*入力表2【係数】!F417/SUM(入力表2【係数】!F$51:F$68),0)</f>
        <v>0</v>
      </c>
      <c r="S417" s="50">
        <f t="shared" si="34"/>
        <v>0</v>
      </c>
      <c r="T417" s="54" t="s">
        <v>185</v>
      </c>
    </row>
    <row r="418" spans="2:20" ht="19.5" thickBot="1" x14ac:dyDescent="0.2">
      <c r="B418" s="378">
        <v>54</v>
      </c>
      <c r="C418" s="86" t="s">
        <v>534</v>
      </c>
      <c r="D418" s="87"/>
      <c r="E418" s="88">
        <f>IF(入力表2【予測】!$E68="","",入力表2【予測】!$E68)</f>
        <v>18</v>
      </c>
      <c r="F418" s="89">
        <f>IF(入力表2【予測】!$F68="","",入力表2【予測】!$F68)</f>
        <v>7</v>
      </c>
      <c r="G418" s="57">
        <f t="shared" si="28"/>
        <v>57.510743326357492</v>
      </c>
      <c r="H418" s="58">
        <f t="shared" si="29"/>
        <v>24.024436283762913</v>
      </c>
      <c r="I418" s="46">
        <f t="shared" si="30"/>
        <v>0.16685205784204674</v>
      </c>
      <c r="J418" s="47">
        <f t="shared" si="31"/>
        <v>0.22443090734209684</v>
      </c>
      <c r="K418" s="90"/>
      <c r="L418" s="91"/>
      <c r="M418" s="92"/>
      <c r="N418" s="90"/>
      <c r="O418" s="91"/>
      <c r="P418" s="93"/>
      <c r="Q418" s="90">
        <f>IFERROR(入力表1【係数】!I$105*入力表2【係数】!E418/SUM(入力表2【係数】!E$51:E$68),0)</f>
        <v>0</v>
      </c>
      <c r="R418" s="94">
        <f>IFERROR(入力表1【係数】!I$106*入力表2【係数】!F418/SUM(入力表2【係数】!F$51:F$68),0)</f>
        <v>0</v>
      </c>
      <c r="S418" s="93">
        <f t="shared" si="34"/>
        <v>0</v>
      </c>
      <c r="T418" s="95" t="s">
        <v>204</v>
      </c>
    </row>
    <row r="419" spans="2:20" ht="19.5" thickTop="1" x14ac:dyDescent="0.15">
      <c r="B419" s="375"/>
      <c r="C419" s="432" t="s">
        <v>824</v>
      </c>
      <c r="D419" s="432"/>
      <c r="E419" s="96">
        <f>SUM(E365:E418)</f>
        <v>10788</v>
      </c>
      <c r="F419" s="96">
        <f>SUM(F365:F418)</f>
        <v>3119</v>
      </c>
      <c r="G419" s="25">
        <f t="shared" si="28"/>
        <v>34468.105500263591</v>
      </c>
      <c r="H419" s="97">
        <f t="shared" si="29"/>
        <v>10704.602395579504</v>
      </c>
      <c r="I419" s="98">
        <f t="shared" si="30"/>
        <v>100</v>
      </c>
      <c r="J419" s="99">
        <f t="shared" si="31"/>
        <v>100</v>
      </c>
      <c r="K419" s="90"/>
      <c r="L419" s="91"/>
      <c r="M419" s="92"/>
      <c r="N419" s="90"/>
      <c r="O419" s="91"/>
      <c r="P419" s="93"/>
      <c r="Q419" s="90">
        <f>SUM(Q365:Q418)</f>
        <v>1</v>
      </c>
      <c r="R419" s="94">
        <f>SUM(R365:R418)</f>
        <v>0</v>
      </c>
      <c r="S419" s="93">
        <f t="shared" ref="S419:S424" si="35">SUM(Q419:R419)</f>
        <v>1</v>
      </c>
    </row>
    <row r="420" spans="2:20" x14ac:dyDescent="0.15">
      <c r="B420" s="386" t="s">
        <v>477</v>
      </c>
      <c r="C420" s="101" t="s">
        <v>397</v>
      </c>
      <c r="D420" s="102"/>
      <c r="E420" s="103">
        <f>SUM(E365:E373)</f>
        <v>2776</v>
      </c>
      <c r="F420" s="103">
        <f>SUM(F365:F373)</f>
        <v>1288</v>
      </c>
      <c r="G420" s="104">
        <f t="shared" si="28"/>
        <v>8869.4346374426896</v>
      </c>
      <c r="H420" s="58">
        <f t="shared" si="29"/>
        <v>4420.496276212376</v>
      </c>
      <c r="I420" s="46">
        <f t="shared" si="30"/>
        <v>25.732295142751205</v>
      </c>
      <c r="J420" s="47">
        <f t="shared" si="31"/>
        <v>41.295286950945815</v>
      </c>
      <c r="K420" s="48"/>
      <c r="L420" s="46"/>
      <c r="M420" s="49"/>
      <c r="N420" s="48"/>
      <c r="O420" s="46"/>
      <c r="P420" s="50"/>
      <c r="Q420" s="48">
        <f>SUM(Q365:Q373)</f>
        <v>0</v>
      </c>
      <c r="R420" s="47">
        <f>SUM(R365:R373)</f>
        <v>0</v>
      </c>
      <c r="S420" s="50">
        <f t="shared" si="35"/>
        <v>0</v>
      </c>
    </row>
    <row r="421" spans="2:20" x14ac:dyDescent="0.15">
      <c r="B421" s="386">
        <v>10</v>
      </c>
      <c r="C421" s="105" t="s">
        <v>532</v>
      </c>
      <c r="D421" s="54"/>
      <c r="E421" s="104">
        <f>E374</f>
        <v>3506</v>
      </c>
      <c r="F421" s="104">
        <f>F374</f>
        <v>0</v>
      </c>
      <c r="G421" s="104">
        <f t="shared" si="28"/>
        <v>11201.814783456077</v>
      </c>
      <c r="H421" s="58">
        <f t="shared" si="29"/>
        <v>0</v>
      </c>
      <c r="I421" s="46">
        <f t="shared" si="30"/>
        <v>32.499073044123101</v>
      </c>
      <c r="J421" s="47">
        <f t="shared" si="31"/>
        <v>0</v>
      </c>
      <c r="K421" s="48"/>
      <c r="L421" s="46"/>
      <c r="M421" s="49"/>
      <c r="N421" s="48"/>
      <c r="O421" s="46"/>
      <c r="P421" s="50"/>
      <c r="Q421" s="48">
        <f>Q374</f>
        <v>1</v>
      </c>
      <c r="R421" s="47">
        <f>R374</f>
        <v>0</v>
      </c>
      <c r="S421" s="50">
        <f t="shared" si="35"/>
        <v>1</v>
      </c>
    </row>
    <row r="422" spans="2:20" x14ac:dyDescent="0.15">
      <c r="B422" s="386">
        <v>11</v>
      </c>
      <c r="C422" s="105" t="s">
        <v>411</v>
      </c>
      <c r="D422" s="54"/>
      <c r="E422" s="104">
        <f>E375</f>
        <v>1888</v>
      </c>
      <c r="F422" s="104">
        <f>F375</f>
        <v>565</v>
      </c>
      <c r="G422" s="104">
        <f t="shared" si="28"/>
        <v>6032.2379666757197</v>
      </c>
      <c r="H422" s="58">
        <f t="shared" si="29"/>
        <v>1939.1152143322922</v>
      </c>
      <c r="I422" s="46">
        <f t="shared" si="30"/>
        <v>17.500926955876899</v>
      </c>
      <c r="J422" s="47">
        <f t="shared" si="31"/>
        <v>18.114780378326387</v>
      </c>
      <c r="K422" s="48"/>
      <c r="L422" s="46"/>
      <c r="M422" s="49"/>
      <c r="N422" s="48"/>
      <c r="O422" s="46"/>
      <c r="P422" s="50"/>
      <c r="Q422" s="48">
        <f>Q375</f>
        <v>0</v>
      </c>
      <c r="R422" s="47">
        <f>R375</f>
        <v>0</v>
      </c>
      <c r="S422" s="50">
        <f t="shared" si="35"/>
        <v>0</v>
      </c>
    </row>
    <row r="423" spans="2:20" x14ac:dyDescent="0.15">
      <c r="B423" s="386" t="s">
        <v>531</v>
      </c>
      <c r="C423" s="105" t="s">
        <v>475</v>
      </c>
      <c r="D423" s="54"/>
      <c r="E423" s="104">
        <f>SUM(E376:E400)</f>
        <v>1863</v>
      </c>
      <c r="F423" s="104">
        <f>SUM(F376:F400)</f>
        <v>851</v>
      </c>
      <c r="G423" s="104">
        <f t="shared" si="28"/>
        <v>5952.3619342780003</v>
      </c>
      <c r="H423" s="58">
        <f t="shared" si="29"/>
        <v>2920.6850396403197</v>
      </c>
      <c r="I423" s="46">
        <f t="shared" si="30"/>
        <v>17.269187986651836</v>
      </c>
      <c r="J423" s="47">
        <f t="shared" si="31"/>
        <v>27.284386021160628</v>
      </c>
      <c r="K423" s="48"/>
      <c r="L423" s="46"/>
      <c r="M423" s="49"/>
      <c r="N423" s="48"/>
      <c r="O423" s="46"/>
      <c r="P423" s="50"/>
      <c r="Q423" s="48">
        <f>SUM(Q376:Q400)</f>
        <v>0</v>
      </c>
      <c r="R423" s="47">
        <f>SUM(R376:R400)</f>
        <v>0</v>
      </c>
      <c r="S423" s="50">
        <f t="shared" si="35"/>
        <v>0</v>
      </c>
    </row>
    <row r="424" spans="2:20" ht="19.5" thickBot="1" x14ac:dyDescent="0.2">
      <c r="B424" s="376" t="s">
        <v>479</v>
      </c>
      <c r="C424" s="107" t="s">
        <v>476</v>
      </c>
      <c r="D424" s="95"/>
      <c r="E424" s="96">
        <f>SUM(E401:E418)</f>
        <v>755</v>
      </c>
      <c r="F424" s="96">
        <f>SUM(F401:F418)</f>
        <v>415</v>
      </c>
      <c r="G424" s="96">
        <f t="shared" si="28"/>
        <v>2412.2561784111058</v>
      </c>
      <c r="H424" s="108">
        <f t="shared" si="29"/>
        <v>1424.3058653945156</v>
      </c>
      <c r="I424" s="91">
        <f t="shared" si="30"/>
        <v>6.9985168705969603</v>
      </c>
      <c r="J424" s="94">
        <f t="shared" si="31"/>
        <v>13.305546649567168</v>
      </c>
      <c r="K424" s="109"/>
      <c r="L424" s="110"/>
      <c r="M424" s="111"/>
      <c r="N424" s="109"/>
      <c r="O424" s="110"/>
      <c r="P424" s="112"/>
      <c r="Q424" s="109">
        <f>SUM(Q401:Q418)</f>
        <v>0</v>
      </c>
      <c r="R424" s="113">
        <f>SUM(R401:R418)</f>
        <v>0</v>
      </c>
      <c r="S424" s="112">
        <f t="shared" si="35"/>
        <v>0</v>
      </c>
    </row>
    <row r="425" spans="2:20" ht="19.5" thickTop="1" x14ac:dyDescent="0.15">
      <c r="B425" s="431" t="s">
        <v>474</v>
      </c>
      <c r="C425" s="432"/>
      <c r="D425" s="433"/>
      <c r="E425" s="114">
        <v>312985</v>
      </c>
      <c r="F425" s="115">
        <v>291370</v>
      </c>
    </row>
    <row r="427" spans="2:20" x14ac:dyDescent="0.15">
      <c r="B427" s="2" t="s">
        <v>953</v>
      </c>
    </row>
    <row r="431" spans="2:20" ht="20.25" thickBot="1" x14ac:dyDescent="0.2">
      <c r="L431" s="28" t="s">
        <v>493</v>
      </c>
      <c r="O431" s="28" t="s">
        <v>494</v>
      </c>
      <c r="Q431" s="426" t="s">
        <v>921</v>
      </c>
      <c r="R431" s="426"/>
      <c r="S431" s="426"/>
    </row>
    <row r="432" spans="2:20" ht="19.5" thickTop="1" x14ac:dyDescent="0.15">
      <c r="B432" s="440" t="s">
        <v>33</v>
      </c>
      <c r="C432" s="440" t="s">
        <v>401</v>
      </c>
      <c r="D432" s="431" t="s">
        <v>438</v>
      </c>
      <c r="E432" s="451" t="s">
        <v>946</v>
      </c>
      <c r="F432" s="452"/>
      <c r="G432" s="443" t="s">
        <v>948</v>
      </c>
      <c r="H432" s="455"/>
      <c r="I432" s="442" t="s">
        <v>946</v>
      </c>
      <c r="J432" s="443"/>
      <c r="K432" s="446" t="s">
        <v>492</v>
      </c>
      <c r="L432" s="447"/>
      <c r="M432" s="448"/>
      <c r="N432" s="446" t="s">
        <v>492</v>
      </c>
      <c r="O432" s="447"/>
      <c r="P432" s="448"/>
      <c r="Q432" s="446" t="s">
        <v>492</v>
      </c>
      <c r="R432" s="447"/>
      <c r="S432" s="448"/>
      <c r="T432" s="455" t="s">
        <v>487</v>
      </c>
    </row>
    <row r="433" spans="2:20" x14ac:dyDescent="0.15">
      <c r="B433" s="440"/>
      <c r="C433" s="440"/>
      <c r="D433" s="431"/>
      <c r="E433" s="453" t="s">
        <v>945</v>
      </c>
      <c r="F433" s="454"/>
      <c r="G433" s="445" t="s">
        <v>947</v>
      </c>
      <c r="H433" s="456"/>
      <c r="I433" s="444" t="s">
        <v>949</v>
      </c>
      <c r="J433" s="445"/>
      <c r="K433" s="449" t="str">
        <f>入力表1【係数】!$E$52</f>
        <v>（単位：円)</v>
      </c>
      <c r="L433" s="445"/>
      <c r="M433" s="450"/>
      <c r="N433" s="449" t="str">
        <f>入力表1【係数】!$E$52</f>
        <v>（単位：円)</v>
      </c>
      <c r="O433" s="445"/>
      <c r="P433" s="450"/>
      <c r="Q433" s="449" t="str">
        <f>入力表1【係数】!$E$52</f>
        <v>（単位：円)</v>
      </c>
      <c r="R433" s="445"/>
      <c r="S433" s="450"/>
      <c r="T433" s="457"/>
    </row>
    <row r="434" spans="2:20" x14ac:dyDescent="0.15">
      <c r="B434" s="440"/>
      <c r="C434" s="440"/>
      <c r="D434" s="431"/>
      <c r="E434" s="30" t="s">
        <v>481</v>
      </c>
      <c r="F434" s="31" t="s">
        <v>482</v>
      </c>
      <c r="G434" s="370" t="s">
        <v>481</v>
      </c>
      <c r="H434" s="373" t="s">
        <v>482</v>
      </c>
      <c r="I434" s="373" t="s">
        <v>481</v>
      </c>
      <c r="J434" s="369" t="s">
        <v>482</v>
      </c>
      <c r="K434" s="33" t="s">
        <v>481</v>
      </c>
      <c r="L434" s="373" t="s">
        <v>482</v>
      </c>
      <c r="M434" s="34" t="s">
        <v>480</v>
      </c>
      <c r="N434" s="33" t="s">
        <v>481</v>
      </c>
      <c r="O434" s="373" t="s">
        <v>482</v>
      </c>
      <c r="P434" s="35" t="s">
        <v>480</v>
      </c>
      <c r="Q434" s="36" t="s">
        <v>481</v>
      </c>
      <c r="R434" s="377" t="s">
        <v>482</v>
      </c>
      <c r="S434" s="38" t="s">
        <v>480</v>
      </c>
      <c r="T434" s="456"/>
    </row>
    <row r="435" spans="2:20" x14ac:dyDescent="0.15">
      <c r="B435" s="385">
        <v>1</v>
      </c>
      <c r="C435" s="40" t="s">
        <v>402</v>
      </c>
      <c r="D435" s="41"/>
      <c r="E435" s="42">
        <f>IF(入力表2【予測】!$E15="","",入力表2【予測】!$E15)</f>
        <v>251</v>
      </c>
      <c r="F435" s="43">
        <f>IF(入力表2【予測】!$F15="","",入力表2【予測】!$F15)</f>
        <v>33</v>
      </c>
      <c r="G435" s="44">
        <f t="shared" ref="G435:G494" si="36">E435/E$75*1000000</f>
        <v>801.95536527309616</v>
      </c>
      <c r="H435" s="45">
        <f t="shared" ref="H435:H494" si="37">F435/F$75*1000000</f>
        <v>113.25805676631089</v>
      </c>
      <c r="I435" s="46">
        <f t="shared" ref="I435:I494" si="38">E435/E$69*100</f>
        <v>2.3266592510196515</v>
      </c>
      <c r="J435" s="47">
        <f t="shared" ref="J435:J494" si="39">F435/F$69*100</f>
        <v>1.058031420327028</v>
      </c>
      <c r="K435" s="48"/>
      <c r="L435" s="46"/>
      <c r="M435" s="49"/>
      <c r="N435" s="48"/>
      <c r="O435" s="46"/>
      <c r="P435" s="50"/>
      <c r="Q435" s="51">
        <f>IFERROR(入力表1【係数】!E$122*入力表2【係数】!E435/SUM(入力表2【係数】!E$15:E$23),0)</f>
        <v>0</v>
      </c>
      <c r="R435" s="52">
        <f>IFERROR(入力表1【係数】!E$123*入力表2【係数】!F435/SUM(入力表2【係数】!F$15:F$23),0)</f>
        <v>0</v>
      </c>
      <c r="S435" s="53">
        <f>SUM(Q435:R435)</f>
        <v>0</v>
      </c>
      <c r="T435" s="54" t="s">
        <v>190</v>
      </c>
    </row>
    <row r="436" spans="2:20" x14ac:dyDescent="0.15">
      <c r="B436" s="385">
        <v>2</v>
      </c>
      <c r="C436" s="40" t="s">
        <v>409</v>
      </c>
      <c r="D436" s="41" t="s">
        <v>439</v>
      </c>
      <c r="E436" s="55">
        <f>IF(入力表2【予測】!$E16="","",入力表2【予測】!$E16)</f>
        <v>478</v>
      </c>
      <c r="F436" s="56">
        <f>IF(入力表2【予測】!$F16="","",入力表2【予測】!$F16)</f>
        <v>254</v>
      </c>
      <c r="G436" s="57">
        <f t="shared" si="36"/>
        <v>1527.2297394443824</v>
      </c>
      <c r="H436" s="58">
        <f t="shared" si="37"/>
        <v>871.74383086796854</v>
      </c>
      <c r="I436" s="46">
        <f t="shared" si="38"/>
        <v>4.4308490915832408</v>
      </c>
      <c r="J436" s="47">
        <f t="shared" si="39"/>
        <v>8.1436357806989417</v>
      </c>
      <c r="K436" s="48"/>
      <c r="L436" s="46"/>
      <c r="M436" s="49"/>
      <c r="N436" s="48"/>
      <c r="O436" s="46"/>
      <c r="P436" s="50"/>
      <c r="Q436" s="59">
        <f>IFERROR(入力表1【係数】!E$122*入力表2【係数】!E436/SUM(入力表2【係数】!E$15:E$23),0)</f>
        <v>0</v>
      </c>
      <c r="R436" s="47">
        <f>IFERROR(入力表1【係数】!E$123*入力表2【係数】!F436/SUM(入力表2【係数】!F$15:F$23),0)</f>
        <v>0</v>
      </c>
      <c r="S436" s="50">
        <f t="shared" ref="S436:S443" si="40">SUM(Q436:R436)</f>
        <v>0</v>
      </c>
      <c r="T436" s="54" t="s">
        <v>184</v>
      </c>
    </row>
    <row r="437" spans="2:20" x14ac:dyDescent="0.15">
      <c r="B437" s="385">
        <v>3</v>
      </c>
      <c r="C437" s="40" t="s">
        <v>403</v>
      </c>
      <c r="D437" s="41"/>
      <c r="E437" s="55">
        <f>IF(入力表2【予測】!$E17="","",入力表2【予測】!$E17)</f>
        <v>245</v>
      </c>
      <c r="F437" s="56">
        <f>IF(入力表2【予測】!$F17="","",入力表2【予測】!$F17)</f>
        <v>138</v>
      </c>
      <c r="G437" s="57">
        <f t="shared" si="36"/>
        <v>782.78511749764368</v>
      </c>
      <c r="H437" s="58">
        <f t="shared" si="37"/>
        <v>473.62460102275458</v>
      </c>
      <c r="I437" s="46">
        <f t="shared" si="38"/>
        <v>2.271041898405636</v>
      </c>
      <c r="J437" s="47">
        <f t="shared" si="39"/>
        <v>4.4244950304584796</v>
      </c>
      <c r="K437" s="48"/>
      <c r="L437" s="46"/>
      <c r="M437" s="49"/>
      <c r="N437" s="48"/>
      <c r="O437" s="46"/>
      <c r="P437" s="50"/>
      <c r="Q437" s="59">
        <f>IFERROR(入力表1【係数】!E$122*入力表2【係数】!E437/SUM(入力表2【係数】!E$15:E$23),0)</f>
        <v>0</v>
      </c>
      <c r="R437" s="47">
        <f>IFERROR(入力表1【係数】!E$123*入力表2【係数】!F437/SUM(入力表2【係数】!F$15:F$23),0)</f>
        <v>0</v>
      </c>
      <c r="S437" s="50">
        <f t="shared" si="40"/>
        <v>0</v>
      </c>
      <c r="T437" s="54" t="s">
        <v>185</v>
      </c>
    </row>
    <row r="438" spans="2:20" x14ac:dyDescent="0.15">
      <c r="B438" s="385">
        <v>4</v>
      </c>
      <c r="C438" s="40" t="s">
        <v>404</v>
      </c>
      <c r="D438" s="41"/>
      <c r="E438" s="55">
        <f>IF(入力表2【予測】!$E18="","",入力表2【予測】!$E18)</f>
        <v>105</v>
      </c>
      <c r="F438" s="56">
        <f>IF(入力表2【予測】!$F18="","",入力表2【予測】!$F18)</f>
        <v>34</v>
      </c>
      <c r="G438" s="57">
        <f t="shared" si="36"/>
        <v>335.4793360704187</v>
      </c>
      <c r="H438" s="58">
        <f t="shared" si="37"/>
        <v>116.69011909256272</v>
      </c>
      <c r="I438" s="46">
        <f t="shared" si="38"/>
        <v>0.97330367074527258</v>
      </c>
      <c r="J438" s="47">
        <f t="shared" si="39"/>
        <v>1.0900929785187561</v>
      </c>
      <c r="K438" s="48"/>
      <c r="L438" s="46"/>
      <c r="M438" s="49"/>
      <c r="N438" s="48"/>
      <c r="O438" s="46"/>
      <c r="P438" s="50"/>
      <c r="Q438" s="59">
        <f>IFERROR(入力表1【係数】!E$122*入力表2【係数】!E438/SUM(入力表2【係数】!E$15:E$23),0)</f>
        <v>0</v>
      </c>
      <c r="R438" s="47">
        <f>IFERROR(入力表1【係数】!E$123*入力表2【係数】!F438/SUM(入力表2【係数】!F$15:F$23),0)</f>
        <v>0</v>
      </c>
      <c r="S438" s="50">
        <f t="shared" si="40"/>
        <v>0</v>
      </c>
      <c r="T438" s="54" t="s">
        <v>185</v>
      </c>
    </row>
    <row r="439" spans="2:20" x14ac:dyDescent="0.15">
      <c r="B439" s="385">
        <v>5</v>
      </c>
      <c r="C439" s="40" t="s">
        <v>822</v>
      </c>
      <c r="D439" s="41" t="s">
        <v>472</v>
      </c>
      <c r="E439" s="55">
        <f>IF(入力表2【予測】!$E19="","",入力表2【予測】!$E19)</f>
        <v>92</v>
      </c>
      <c r="F439" s="56">
        <f>IF(入力表2【予測】!$F19="","",入力表2【予測】!$F19)</f>
        <v>14</v>
      </c>
      <c r="G439" s="57">
        <f t="shared" si="36"/>
        <v>293.94379922360497</v>
      </c>
      <c r="H439" s="58">
        <f t="shared" si="37"/>
        <v>48.048872567525827</v>
      </c>
      <c r="I439" s="46">
        <f t="shared" si="38"/>
        <v>0.85279940674823884</v>
      </c>
      <c r="J439" s="47">
        <f t="shared" si="39"/>
        <v>0.44886181468419367</v>
      </c>
      <c r="K439" s="48"/>
      <c r="L439" s="46"/>
      <c r="M439" s="49"/>
      <c r="N439" s="48"/>
      <c r="O439" s="46"/>
      <c r="P439" s="50"/>
      <c r="Q439" s="59">
        <f>IFERROR(入力表1【係数】!E$122*入力表2【係数】!E439/SUM(入力表2【係数】!E$15:E$23),0)</f>
        <v>0</v>
      </c>
      <c r="R439" s="47">
        <f>IFERROR(入力表1【係数】!E$123*入力表2【係数】!F439/SUM(入力表2【係数】!F$15:F$23),0)</f>
        <v>0</v>
      </c>
      <c r="S439" s="50">
        <f t="shared" si="40"/>
        <v>0</v>
      </c>
      <c r="T439" s="54" t="s">
        <v>186</v>
      </c>
    </row>
    <row r="440" spans="2:20" x14ac:dyDescent="0.15">
      <c r="B440" s="385">
        <v>6</v>
      </c>
      <c r="C440" s="40" t="s">
        <v>405</v>
      </c>
      <c r="D440" s="41"/>
      <c r="E440" s="55">
        <f>IF(入力表2【予測】!$E20="","",入力表2【予測】!$E20)</f>
        <v>231</v>
      </c>
      <c r="F440" s="56">
        <f>IF(入力表2【予測】!$F20="","",入力表2【予測】!$F20)</f>
        <v>43</v>
      </c>
      <c r="G440" s="57">
        <f t="shared" si="36"/>
        <v>738.05453935492108</v>
      </c>
      <c r="H440" s="58">
        <f t="shared" si="37"/>
        <v>147.57868002882933</v>
      </c>
      <c r="I440" s="46">
        <f t="shared" si="38"/>
        <v>2.1412680756395996</v>
      </c>
      <c r="J440" s="47">
        <f t="shared" si="39"/>
        <v>1.3786470022443091</v>
      </c>
      <c r="K440" s="48"/>
      <c r="L440" s="46"/>
      <c r="M440" s="49"/>
      <c r="N440" s="48"/>
      <c r="O440" s="46"/>
      <c r="P440" s="50"/>
      <c r="Q440" s="59">
        <f>IFERROR(入力表1【係数】!E$122*入力表2【係数】!E440/SUM(入力表2【係数】!E$15:E$23),0)</f>
        <v>0</v>
      </c>
      <c r="R440" s="47">
        <f>IFERROR(入力表1【係数】!E$123*入力表2【係数】!F440/SUM(入力表2【係数】!F$15:F$23),0)</f>
        <v>0</v>
      </c>
      <c r="S440" s="50">
        <f t="shared" si="40"/>
        <v>0</v>
      </c>
      <c r="T440" s="54" t="s">
        <v>199</v>
      </c>
    </row>
    <row r="441" spans="2:20" x14ac:dyDescent="0.15">
      <c r="B441" s="385">
        <v>7</v>
      </c>
      <c r="C441" s="40" t="s">
        <v>585</v>
      </c>
      <c r="D441" s="41"/>
      <c r="E441" s="55">
        <f>IF(入力表2【予測】!$E21="","",入力表2【予測】!$E21)</f>
        <v>648</v>
      </c>
      <c r="F441" s="56">
        <f>IF(入力表2【予測】!$F21="","",入力表2【予測】!$F21)</f>
        <v>392</v>
      </c>
      <c r="G441" s="57">
        <f t="shared" si="36"/>
        <v>2070.3867597488697</v>
      </c>
      <c r="H441" s="58">
        <f t="shared" si="37"/>
        <v>1345.3684318907231</v>
      </c>
      <c r="I441" s="46">
        <f t="shared" si="38"/>
        <v>6.0066740823136815</v>
      </c>
      <c r="J441" s="47">
        <f t="shared" si="39"/>
        <v>12.568130811157422</v>
      </c>
      <c r="K441" s="48"/>
      <c r="L441" s="46"/>
      <c r="M441" s="49"/>
      <c r="N441" s="48"/>
      <c r="O441" s="46"/>
      <c r="P441" s="50"/>
      <c r="Q441" s="59">
        <f>IFERROR(入力表1【係数】!E$122*入力表2【係数】!E441/SUM(入力表2【係数】!E$15:E$23),0)</f>
        <v>0</v>
      </c>
      <c r="R441" s="47">
        <f>IFERROR(入力表1【係数】!E$123*入力表2【係数】!F441/SUM(入力表2【係数】!F$15:F$23),0)</f>
        <v>0</v>
      </c>
      <c r="S441" s="50">
        <f t="shared" si="40"/>
        <v>0</v>
      </c>
      <c r="T441" s="54" t="s">
        <v>158</v>
      </c>
    </row>
    <row r="442" spans="2:20" x14ac:dyDescent="0.15">
      <c r="B442" s="385">
        <v>8</v>
      </c>
      <c r="C442" s="40" t="s">
        <v>584</v>
      </c>
      <c r="D442" s="41"/>
      <c r="E442" s="55">
        <f>IF(入力表2【予測】!$E22="","",入力表2【予測】!$E22)</f>
        <v>172</v>
      </c>
      <c r="F442" s="56">
        <f>IF(入力表2【予測】!$F22="","",入力表2【予測】!$F22)</f>
        <v>96</v>
      </c>
      <c r="G442" s="57">
        <f t="shared" si="36"/>
        <v>549.54710289630498</v>
      </c>
      <c r="H442" s="58">
        <f t="shared" si="37"/>
        <v>329.47798332017709</v>
      </c>
      <c r="I442" s="46">
        <f t="shared" si="38"/>
        <v>1.5943641082684465</v>
      </c>
      <c r="J442" s="47">
        <f t="shared" si="39"/>
        <v>3.0779095864058994</v>
      </c>
      <c r="K442" s="48"/>
      <c r="L442" s="46"/>
      <c r="M442" s="49"/>
      <c r="N442" s="48"/>
      <c r="O442" s="46"/>
      <c r="P442" s="50"/>
      <c r="Q442" s="59">
        <f>IFERROR(入力表1【係数】!E$122*入力表2【係数】!E442/SUM(入力表2【係数】!E$15:E$23),0)</f>
        <v>0</v>
      </c>
      <c r="R442" s="47">
        <f>IFERROR(入力表1【係数】!E$123*入力表2【係数】!F442/SUM(入力表2【係数】!F$15:F$23),0)</f>
        <v>0</v>
      </c>
      <c r="S442" s="50">
        <f t="shared" si="40"/>
        <v>0</v>
      </c>
      <c r="T442" s="54" t="s">
        <v>190</v>
      </c>
    </row>
    <row r="443" spans="2:20" x14ac:dyDescent="0.15">
      <c r="B443" s="60">
        <v>9</v>
      </c>
      <c r="C443" s="61" t="s">
        <v>407</v>
      </c>
      <c r="D443" s="62"/>
      <c r="E443" s="63">
        <f>IF(入力表2【予測】!$E23="","",入力表2【予測】!$E23)</f>
        <v>554</v>
      </c>
      <c r="F443" s="64">
        <f>IF(入力表2【予測】!$F23="","",入力表2【予測】!$F23)</f>
        <v>284</v>
      </c>
      <c r="G443" s="65">
        <f t="shared" si="36"/>
        <v>1770.0528779334472</v>
      </c>
      <c r="H443" s="66">
        <f t="shared" si="37"/>
        <v>974.70570065552397</v>
      </c>
      <c r="I443" s="67">
        <f t="shared" si="38"/>
        <v>5.135335558027438</v>
      </c>
      <c r="J443" s="68">
        <f t="shared" si="39"/>
        <v>9.1054825264507855</v>
      </c>
      <c r="K443" s="69"/>
      <c r="L443" s="67"/>
      <c r="M443" s="70"/>
      <c r="N443" s="69"/>
      <c r="O443" s="67"/>
      <c r="P443" s="71"/>
      <c r="Q443" s="72">
        <f>IFERROR(入力表1【係数】!E$122*入力表2【係数】!E443/SUM(入力表2【係数】!E$15:E$23),0)</f>
        <v>0</v>
      </c>
      <c r="R443" s="68">
        <f>IFERROR(入力表1【係数】!E$123*入力表2【係数】!F443/SUM(入力表2【係数】!F$15:F$23),0)</f>
        <v>0</v>
      </c>
      <c r="S443" s="71">
        <f t="shared" si="40"/>
        <v>0</v>
      </c>
      <c r="T443" s="73" t="s">
        <v>190</v>
      </c>
    </row>
    <row r="444" spans="2:20" x14ac:dyDescent="0.15">
      <c r="B444" s="74">
        <v>10</v>
      </c>
      <c r="C444" s="75" t="s">
        <v>532</v>
      </c>
      <c r="D444" s="76" t="s">
        <v>440</v>
      </c>
      <c r="E444" s="63">
        <f>IF(入力表2【予測】!$E24="","",入力表2【予測】!$E24)</f>
        <v>3506</v>
      </c>
      <c r="F444" s="64">
        <f>IF(入力表2【予測】!$F24="","",入力表2【予測】!$F24)</f>
        <v>0</v>
      </c>
      <c r="G444" s="65">
        <f t="shared" si="36"/>
        <v>11201.814783456077</v>
      </c>
      <c r="H444" s="66">
        <f t="shared" si="37"/>
        <v>0</v>
      </c>
      <c r="I444" s="67">
        <f t="shared" si="38"/>
        <v>32.499073044123101</v>
      </c>
      <c r="J444" s="68">
        <f t="shared" si="39"/>
        <v>0</v>
      </c>
      <c r="K444" s="69"/>
      <c r="L444" s="67"/>
      <c r="M444" s="70"/>
      <c r="N444" s="69"/>
      <c r="O444" s="67"/>
      <c r="P444" s="71"/>
      <c r="Q444" s="69">
        <f>IFERROR(入力表1【係数】!F$122*入力表2【係数】!E444/入力表2【係数】!E444,0)</f>
        <v>0</v>
      </c>
      <c r="R444" s="68">
        <f>IFERROR(入力表1【係数】!F$123*入力表2【係数】!F444/入力表2【係数】!F444,0)</f>
        <v>0</v>
      </c>
      <c r="S444" s="71">
        <f>SUM(Q444:R444)</f>
        <v>0</v>
      </c>
      <c r="T444" s="77" t="s">
        <v>200</v>
      </c>
    </row>
    <row r="445" spans="2:20" x14ac:dyDescent="0.15">
      <c r="B445" s="74">
        <v>11</v>
      </c>
      <c r="C445" s="78" t="s">
        <v>582</v>
      </c>
      <c r="D445" s="79" t="s">
        <v>441</v>
      </c>
      <c r="E445" s="63">
        <f>IF(入力表2【予測】!$E25="","",入力表2【予測】!$E25)</f>
        <v>1888</v>
      </c>
      <c r="F445" s="64">
        <f>IF(入力表2【予測】!$F25="","",入力表2【予測】!$F25)</f>
        <v>565</v>
      </c>
      <c r="G445" s="65">
        <f t="shared" si="36"/>
        <v>6032.2379666757197</v>
      </c>
      <c r="H445" s="66">
        <f t="shared" si="37"/>
        <v>1939.1152143322922</v>
      </c>
      <c r="I445" s="67">
        <f t="shared" si="38"/>
        <v>17.500926955876899</v>
      </c>
      <c r="J445" s="68">
        <f t="shared" si="39"/>
        <v>18.114780378326387</v>
      </c>
      <c r="K445" s="69"/>
      <c r="L445" s="67"/>
      <c r="M445" s="70"/>
      <c r="N445" s="69"/>
      <c r="O445" s="67"/>
      <c r="P445" s="71"/>
      <c r="Q445" s="69">
        <f>IFERROR(入力表1【係数】!G$122*入力表2【係数】!E445/入力表2【係数】!E445,0)</f>
        <v>1</v>
      </c>
      <c r="R445" s="80">
        <f>IFERROR(入力表1【係数】!G$123*入力表2【係数】!F445/入力表2【係数】!F445,0)</f>
        <v>0</v>
      </c>
      <c r="S445" s="71">
        <f>SUM(Q445:R445)</f>
        <v>1</v>
      </c>
      <c r="T445" s="77" t="s">
        <v>201</v>
      </c>
    </row>
    <row r="446" spans="2:20" x14ac:dyDescent="0.15">
      <c r="B446" s="385">
        <v>12</v>
      </c>
      <c r="C446" s="40" t="s">
        <v>580</v>
      </c>
      <c r="D446" s="41" t="s">
        <v>442</v>
      </c>
      <c r="E446" s="55">
        <f>IF(入力表2【予測】!$E26="","",入力表2【予測】!$E26)</f>
        <v>92</v>
      </c>
      <c r="F446" s="56">
        <f>IF(入力表2【予測】!$F26="","",入力表2【予測】!$F26)</f>
        <v>65</v>
      </c>
      <c r="G446" s="57">
        <f t="shared" si="36"/>
        <v>293.94379922360497</v>
      </c>
      <c r="H446" s="58">
        <f t="shared" si="37"/>
        <v>223.08405120636991</v>
      </c>
      <c r="I446" s="46">
        <f t="shared" si="38"/>
        <v>0.85279940674823884</v>
      </c>
      <c r="J446" s="47">
        <f t="shared" si="39"/>
        <v>2.084001282462328</v>
      </c>
      <c r="K446" s="48"/>
      <c r="L446" s="46"/>
      <c r="M446" s="49"/>
      <c r="N446" s="48"/>
      <c r="O446" s="46"/>
      <c r="P446" s="50"/>
      <c r="Q446" s="48">
        <f>IFERROR(入力表1【係数】!H$122*入力表2【係数】!E446/SUM(入力表2【係数】!E$26:E$50),0)</f>
        <v>0</v>
      </c>
      <c r="R446" s="47">
        <f>IFERROR(入力表1【係数】!H$123*入力表2【係数】!F446/SUM(入力表2【係数】!F$26:F$50),0)</f>
        <v>0</v>
      </c>
      <c r="S446" s="50">
        <f>SUM(Q446:R446)</f>
        <v>0</v>
      </c>
      <c r="T446" s="81" t="s">
        <v>141</v>
      </c>
    </row>
    <row r="447" spans="2:20" x14ac:dyDescent="0.15">
      <c r="B447" s="385">
        <v>13</v>
      </c>
      <c r="C447" s="40" t="s">
        <v>413</v>
      </c>
      <c r="D447" s="41" t="s">
        <v>443</v>
      </c>
      <c r="E447" s="55">
        <f>IF(入力表2【予測】!$E27="","",入力表2【予測】!$E27)</f>
        <v>63</v>
      </c>
      <c r="F447" s="56">
        <f>IF(入力表2【予測】!$F27="","",入力表2【予測】!$F27)</f>
        <v>31</v>
      </c>
      <c r="G447" s="57">
        <f t="shared" si="36"/>
        <v>201.28760164225125</v>
      </c>
      <c r="H447" s="58">
        <f t="shared" si="37"/>
        <v>106.39393211380718</v>
      </c>
      <c r="I447" s="46">
        <f t="shared" si="38"/>
        <v>0.58398220244716359</v>
      </c>
      <c r="J447" s="47">
        <f t="shared" si="39"/>
        <v>0.99390830394357166</v>
      </c>
      <c r="K447" s="48"/>
      <c r="L447" s="46"/>
      <c r="M447" s="49"/>
      <c r="N447" s="48"/>
      <c r="O447" s="46"/>
      <c r="P447" s="50"/>
      <c r="Q447" s="48">
        <f>IFERROR(入力表1【係数】!H$122*入力表2【係数】!E447/SUM(入力表2【係数】!E$26:E$50),0)</f>
        <v>0</v>
      </c>
      <c r="R447" s="47">
        <f>IFERROR(入力表1【係数】!H$123*入力表2【係数】!F447/SUM(入力表2【係数】!F$26:F$50),0)</f>
        <v>0</v>
      </c>
      <c r="S447" s="50">
        <f t="shared" ref="S447:S470" si="41">SUM(Q447:R447)</f>
        <v>0</v>
      </c>
      <c r="T447" s="54" t="s">
        <v>145</v>
      </c>
    </row>
    <row r="448" spans="2:20" x14ac:dyDescent="0.15">
      <c r="B448" s="385">
        <v>14</v>
      </c>
      <c r="C448" s="40" t="s">
        <v>414</v>
      </c>
      <c r="D448" s="41" t="s">
        <v>444</v>
      </c>
      <c r="E448" s="55">
        <f>IF(入力表2【予測】!$E28="","",入力表2【予測】!$E28)</f>
        <v>113</v>
      </c>
      <c r="F448" s="56">
        <f>IF(入力表2【予測】!$F28="","",入力表2【予測】!$F28)</f>
        <v>46</v>
      </c>
      <c r="G448" s="57">
        <f t="shared" si="36"/>
        <v>361.03966643768871</v>
      </c>
      <c r="H448" s="58">
        <f t="shared" si="37"/>
        <v>157.87486700758484</v>
      </c>
      <c r="I448" s="46">
        <f t="shared" si="38"/>
        <v>1.0474601408972934</v>
      </c>
      <c r="J448" s="47">
        <f t="shared" si="39"/>
        <v>1.4748316768194933</v>
      </c>
      <c r="K448" s="48"/>
      <c r="L448" s="46"/>
      <c r="M448" s="49"/>
      <c r="N448" s="48"/>
      <c r="O448" s="46"/>
      <c r="P448" s="50"/>
      <c r="Q448" s="48">
        <f>IFERROR(入力表1【係数】!H$122*入力表2【係数】!E448/SUM(入力表2【係数】!E$26:E$50),0)</f>
        <v>0</v>
      </c>
      <c r="R448" s="47">
        <f>IFERROR(入力表1【係数】!H$123*入力表2【係数】!F448/SUM(入力表2【係数】!F$26:F$50),0)</f>
        <v>0</v>
      </c>
      <c r="S448" s="50">
        <f t="shared" si="41"/>
        <v>0</v>
      </c>
      <c r="T448" s="54" t="s">
        <v>144</v>
      </c>
    </row>
    <row r="449" spans="2:20" x14ac:dyDescent="0.15">
      <c r="B449" s="385">
        <v>15</v>
      </c>
      <c r="C449" s="40" t="s">
        <v>415</v>
      </c>
      <c r="D449" s="41" t="s">
        <v>445</v>
      </c>
      <c r="E449" s="55">
        <f>IF(入力表2【予測】!$E29="","",入力表2【予測】!$E29)</f>
        <v>105</v>
      </c>
      <c r="F449" s="56">
        <f>IF(入力表2【予測】!$F29="","",入力表2【予測】!$F29)</f>
        <v>45</v>
      </c>
      <c r="G449" s="57">
        <f t="shared" si="36"/>
        <v>335.4793360704187</v>
      </c>
      <c r="H449" s="58">
        <f t="shared" si="37"/>
        <v>154.442804681333</v>
      </c>
      <c r="I449" s="46">
        <f t="shared" si="38"/>
        <v>0.97330367074527258</v>
      </c>
      <c r="J449" s="47">
        <f t="shared" si="39"/>
        <v>1.4427701186277653</v>
      </c>
      <c r="K449" s="48"/>
      <c r="L449" s="46"/>
      <c r="M449" s="49"/>
      <c r="N449" s="48"/>
      <c r="O449" s="46"/>
      <c r="P449" s="50"/>
      <c r="Q449" s="48">
        <f>IFERROR(入力表1【係数】!H$122*入力表2【係数】!E449/SUM(入力表2【係数】!E$26:E$50),0)</f>
        <v>0</v>
      </c>
      <c r="R449" s="47">
        <f>IFERROR(入力表1【係数】!H$123*入力表2【係数】!F449/SUM(入力表2【係数】!F$26:F$50),0)</f>
        <v>0</v>
      </c>
      <c r="S449" s="50">
        <f t="shared" si="41"/>
        <v>0</v>
      </c>
      <c r="T449" s="54" t="s">
        <v>145</v>
      </c>
    </row>
    <row r="450" spans="2:20" x14ac:dyDescent="0.15">
      <c r="B450" s="385">
        <v>16</v>
      </c>
      <c r="C450" s="40" t="s">
        <v>572</v>
      </c>
      <c r="D450" s="41"/>
      <c r="E450" s="55">
        <f>IF(入力表2【予測】!$E30="","",入力表2【予測】!$E30)</f>
        <v>688</v>
      </c>
      <c r="F450" s="56">
        <f>IF(入力表2【予測】!$F30="","",入力表2【予測】!$F30)</f>
        <v>255</v>
      </c>
      <c r="G450" s="57">
        <f t="shared" si="36"/>
        <v>2198.1884115852199</v>
      </c>
      <c r="H450" s="58">
        <f t="shared" si="37"/>
        <v>875.17589319422041</v>
      </c>
      <c r="I450" s="46">
        <f t="shared" si="38"/>
        <v>6.3774564330737862</v>
      </c>
      <c r="J450" s="47">
        <f t="shared" si="39"/>
        <v>8.1756973388906697</v>
      </c>
      <c r="K450" s="48"/>
      <c r="L450" s="46"/>
      <c r="M450" s="49"/>
      <c r="N450" s="48"/>
      <c r="O450" s="46"/>
      <c r="P450" s="50"/>
      <c r="Q450" s="48">
        <f>IFERROR(入力表1【係数】!H$122*入力表2【係数】!E450/SUM(入力表2【係数】!E$26:E$50),0)</f>
        <v>0</v>
      </c>
      <c r="R450" s="47">
        <f>IFERROR(入力表1【係数】!H$123*入力表2【係数】!F450/SUM(入力表2【係数】!F$26:F$50),0)</f>
        <v>0</v>
      </c>
      <c r="S450" s="50">
        <f t="shared" si="41"/>
        <v>0</v>
      </c>
      <c r="T450" s="54" t="s">
        <v>145</v>
      </c>
    </row>
    <row r="451" spans="2:20" x14ac:dyDescent="0.15">
      <c r="B451" s="385">
        <v>17</v>
      </c>
      <c r="C451" s="83" t="s">
        <v>454</v>
      </c>
      <c r="D451" s="41"/>
      <c r="E451" s="55">
        <f>IF(入力表2【予測】!$E31="","",入力表2【予測】!$E31)</f>
        <v>365</v>
      </c>
      <c r="F451" s="56">
        <f>IF(入力表2【予測】!$F31="","",入力表2【予測】!$F31)</f>
        <v>159</v>
      </c>
      <c r="G451" s="57">
        <f t="shared" si="36"/>
        <v>1166.1900730066936</v>
      </c>
      <c r="H451" s="58">
        <f t="shared" si="37"/>
        <v>545.69790987404338</v>
      </c>
      <c r="I451" s="46">
        <f t="shared" si="38"/>
        <v>3.3833889506859478</v>
      </c>
      <c r="J451" s="47">
        <f t="shared" si="39"/>
        <v>5.0977877524847708</v>
      </c>
      <c r="K451" s="48"/>
      <c r="L451" s="46"/>
      <c r="M451" s="49"/>
      <c r="N451" s="48"/>
      <c r="O451" s="46"/>
      <c r="P451" s="50"/>
      <c r="Q451" s="48">
        <f>IFERROR(入力表1【係数】!H$122*入力表2【係数】!E451/SUM(入力表2【係数】!E$26:E$50),0)</f>
        <v>0</v>
      </c>
      <c r="R451" s="47">
        <f>IFERROR(入力表1【係数】!H$123*入力表2【係数】!F451/SUM(入力表2【係数】!F$26:F$50),0)</f>
        <v>0</v>
      </c>
      <c r="S451" s="50">
        <f t="shared" si="41"/>
        <v>0</v>
      </c>
      <c r="T451" s="54" t="s">
        <v>145</v>
      </c>
    </row>
    <row r="452" spans="2:20" x14ac:dyDescent="0.15">
      <c r="B452" s="385">
        <v>18</v>
      </c>
      <c r="C452" s="83" t="s">
        <v>455</v>
      </c>
      <c r="D452" s="41"/>
      <c r="E452" s="55">
        <f>IF(入力表2【予測】!$E32="","",入力表2【予測】!$E32)</f>
        <v>0</v>
      </c>
      <c r="F452" s="56">
        <f>IF(入力表2【予測】!$F32="","",入力表2【予測】!$F32)</f>
        <v>0</v>
      </c>
      <c r="G452" s="57">
        <f t="shared" si="36"/>
        <v>0</v>
      </c>
      <c r="H452" s="58">
        <f t="shared" si="37"/>
        <v>0</v>
      </c>
      <c r="I452" s="46">
        <f t="shared" si="38"/>
        <v>0</v>
      </c>
      <c r="J452" s="47">
        <f t="shared" si="39"/>
        <v>0</v>
      </c>
      <c r="K452" s="48"/>
      <c r="L452" s="46"/>
      <c r="M452" s="49"/>
      <c r="N452" s="48"/>
      <c r="O452" s="46"/>
      <c r="P452" s="50"/>
      <c r="Q452" s="48">
        <f>IFERROR(入力表1【係数】!H$122*入力表2【係数】!E452/SUM(入力表2【係数】!E$26:E$50),0)</f>
        <v>0</v>
      </c>
      <c r="R452" s="47">
        <f>IFERROR(入力表1【係数】!H$123*入力表2【係数】!F452/SUM(入力表2【係数】!F$26:F$50),0)</f>
        <v>0</v>
      </c>
      <c r="S452" s="50">
        <f t="shared" si="41"/>
        <v>0</v>
      </c>
      <c r="T452" s="54" t="s">
        <v>146</v>
      </c>
    </row>
    <row r="453" spans="2:20" x14ac:dyDescent="0.15">
      <c r="B453" s="385">
        <v>19</v>
      </c>
      <c r="C453" s="40" t="s">
        <v>417</v>
      </c>
      <c r="D453" s="41" t="s">
        <v>446</v>
      </c>
      <c r="E453" s="55">
        <f>IF(入力表2【予測】!$E33="","",入力表2【予測】!$E33)</f>
        <v>175</v>
      </c>
      <c r="F453" s="56">
        <f>IF(入力表2【予測】!$F33="","",入力表2【予測】!$F33)</f>
        <v>94</v>
      </c>
      <c r="G453" s="57">
        <f t="shared" si="36"/>
        <v>559.13222678403122</v>
      </c>
      <c r="H453" s="58">
        <f t="shared" si="37"/>
        <v>322.61385866767341</v>
      </c>
      <c r="I453" s="46">
        <f t="shared" si="38"/>
        <v>1.6221727845754541</v>
      </c>
      <c r="J453" s="47">
        <f t="shared" si="39"/>
        <v>3.0137864700224433</v>
      </c>
      <c r="K453" s="48"/>
      <c r="L453" s="46"/>
      <c r="M453" s="49"/>
      <c r="N453" s="48"/>
      <c r="O453" s="46"/>
      <c r="P453" s="50"/>
      <c r="Q453" s="48">
        <f>IFERROR(入力表1【係数】!H$122*入力表2【係数】!E453/SUM(入力表2【係数】!E$26:E$50),0)</f>
        <v>0</v>
      </c>
      <c r="R453" s="47">
        <f>IFERROR(入力表1【係数】!H$123*入力表2【係数】!F453/SUM(入力表2【係数】!F$26:F$50),0)</f>
        <v>0</v>
      </c>
      <c r="S453" s="50">
        <f t="shared" si="41"/>
        <v>0</v>
      </c>
      <c r="T453" s="54" t="s">
        <v>148</v>
      </c>
    </row>
    <row r="454" spans="2:20" x14ac:dyDescent="0.15">
      <c r="B454" s="385">
        <v>20</v>
      </c>
      <c r="C454" s="40" t="s">
        <v>418</v>
      </c>
      <c r="D454" s="41"/>
      <c r="E454" s="55">
        <f>IF(入力表2【予測】!$E34="","",入力表2【予測】!$E34)</f>
        <v>77</v>
      </c>
      <c r="F454" s="56">
        <f>IF(入力表2【予測】!$F34="","",入力表2【予測】!$F34)</f>
        <v>48</v>
      </c>
      <c r="G454" s="57">
        <f t="shared" si="36"/>
        <v>246.01817978497371</v>
      </c>
      <c r="H454" s="58">
        <f t="shared" si="37"/>
        <v>164.73899166008854</v>
      </c>
      <c r="I454" s="46">
        <f t="shared" si="38"/>
        <v>0.71375602521319992</v>
      </c>
      <c r="J454" s="47">
        <f t="shared" si="39"/>
        <v>1.5389547932029497</v>
      </c>
      <c r="K454" s="48"/>
      <c r="L454" s="46"/>
      <c r="M454" s="49"/>
      <c r="N454" s="48"/>
      <c r="O454" s="46"/>
      <c r="P454" s="50"/>
      <c r="Q454" s="48">
        <f>IFERROR(入力表1【係数】!H$122*入力表2【係数】!E454/SUM(入力表2【係数】!E$26:E$50),0)</f>
        <v>0</v>
      </c>
      <c r="R454" s="47">
        <f>IFERROR(入力表1【係数】!H$123*入力表2【係数】!F454/SUM(入力表2【係数】!F$26:F$50),0)</f>
        <v>0</v>
      </c>
      <c r="S454" s="50">
        <f t="shared" si="41"/>
        <v>0</v>
      </c>
      <c r="T454" s="54" t="s">
        <v>950</v>
      </c>
    </row>
    <row r="455" spans="2:20" x14ac:dyDescent="0.15">
      <c r="B455" s="385">
        <v>21</v>
      </c>
      <c r="C455" s="83" t="s">
        <v>456</v>
      </c>
      <c r="D455" s="41"/>
      <c r="E455" s="55">
        <f>IF(入力表2【予測】!$E35="","",入力表2【予測】!$E35)</f>
        <v>38</v>
      </c>
      <c r="F455" s="56">
        <f>IF(入力表2【予測】!$F35="","",入力表2【予測】!$F35)</f>
        <v>12</v>
      </c>
      <c r="G455" s="57">
        <f t="shared" si="36"/>
        <v>121.41156924453249</v>
      </c>
      <c r="H455" s="58">
        <f t="shared" si="37"/>
        <v>41.184747915022136</v>
      </c>
      <c r="I455" s="46">
        <f t="shared" si="38"/>
        <v>0.35224323322209861</v>
      </c>
      <c r="J455" s="47">
        <f t="shared" si="39"/>
        <v>0.38473869830073743</v>
      </c>
      <c r="K455" s="48"/>
      <c r="L455" s="46"/>
      <c r="M455" s="49"/>
      <c r="N455" s="48"/>
      <c r="O455" s="46"/>
      <c r="P455" s="50"/>
      <c r="Q455" s="48">
        <f>IFERROR(入力表1【係数】!H$122*入力表2【係数】!E455/SUM(入力表2【係数】!E$26:E$50),0)</f>
        <v>0</v>
      </c>
      <c r="R455" s="47">
        <f>IFERROR(入力表1【係数】!H$123*入力表2【係数】!F455/SUM(入力表2【係数】!F$26:F$50),0)</f>
        <v>0</v>
      </c>
      <c r="S455" s="50">
        <f t="shared" si="41"/>
        <v>0</v>
      </c>
      <c r="T455" s="54" t="s">
        <v>164</v>
      </c>
    </row>
    <row r="456" spans="2:20" x14ac:dyDescent="0.15">
      <c r="B456" s="385">
        <v>22</v>
      </c>
      <c r="C456" s="83" t="s">
        <v>457</v>
      </c>
      <c r="D456" s="41"/>
      <c r="E456" s="55">
        <f>IF(入力表2【予測】!$E36="","",入力表2【予測】!$E36)</f>
        <v>0</v>
      </c>
      <c r="F456" s="56">
        <f>IF(入力表2【予測】!$F36="","",入力表2【予測】!$F36)</f>
        <v>0</v>
      </c>
      <c r="G456" s="57">
        <f t="shared" si="36"/>
        <v>0</v>
      </c>
      <c r="H456" s="58">
        <f t="shared" si="37"/>
        <v>0</v>
      </c>
      <c r="I456" s="46">
        <f t="shared" si="38"/>
        <v>0</v>
      </c>
      <c r="J456" s="47">
        <f t="shared" si="39"/>
        <v>0</v>
      </c>
      <c r="K456" s="48"/>
      <c r="L456" s="46"/>
      <c r="M456" s="49"/>
      <c r="N456" s="48"/>
      <c r="O456" s="46"/>
      <c r="P456" s="50"/>
      <c r="Q456" s="48">
        <f>IFERROR(入力表1【係数】!H$122*入力表2【係数】!E456/SUM(入力表2【係数】!E$26:E$50),0)</f>
        <v>0</v>
      </c>
      <c r="R456" s="47">
        <f>IFERROR(入力表1【係数】!H$123*入力表2【係数】!F456/SUM(入力表2【係数】!F$26:F$50),0)</f>
        <v>0</v>
      </c>
      <c r="S456" s="50">
        <f t="shared" si="41"/>
        <v>0</v>
      </c>
      <c r="T456" s="54" t="s">
        <v>162</v>
      </c>
    </row>
    <row r="457" spans="2:20" x14ac:dyDescent="0.15">
      <c r="B457" s="385">
        <v>23</v>
      </c>
      <c r="C457" s="40" t="s">
        <v>565</v>
      </c>
      <c r="D457" s="41" t="s">
        <v>564</v>
      </c>
      <c r="E457" s="55">
        <f>IF(入力表2【予測】!$E37="","",入力表2【予測】!$E37)</f>
        <v>22</v>
      </c>
      <c r="F457" s="56">
        <f>IF(入力表2【予測】!$F37="","",入力表2【予測】!$F37)</f>
        <v>7</v>
      </c>
      <c r="G457" s="57">
        <f t="shared" si="36"/>
        <v>70.290908509992491</v>
      </c>
      <c r="H457" s="58">
        <f t="shared" si="37"/>
        <v>24.024436283762913</v>
      </c>
      <c r="I457" s="46">
        <f t="shared" si="38"/>
        <v>0.20393029291805709</v>
      </c>
      <c r="J457" s="47">
        <f t="shared" si="39"/>
        <v>0.22443090734209684</v>
      </c>
      <c r="K457" s="48"/>
      <c r="L457" s="46"/>
      <c r="M457" s="49"/>
      <c r="N457" s="48"/>
      <c r="O457" s="46"/>
      <c r="P457" s="50"/>
      <c r="Q457" s="48">
        <f>IFERROR(入力表1【係数】!H$122*入力表2【係数】!E457/SUM(入力表2【係数】!E$26:E$50),0)</f>
        <v>0</v>
      </c>
      <c r="R457" s="47">
        <f>IFERROR(入力表1【係数】!H$123*入力表2【係数】!F457/SUM(入力表2【係数】!F$26:F$50),0)</f>
        <v>0</v>
      </c>
      <c r="S457" s="50">
        <f t="shared" si="41"/>
        <v>0</v>
      </c>
      <c r="T457" s="54" t="s">
        <v>194</v>
      </c>
    </row>
    <row r="458" spans="2:20" x14ac:dyDescent="0.15">
      <c r="B458" s="385">
        <v>24</v>
      </c>
      <c r="C458" s="83" t="s">
        <v>458</v>
      </c>
      <c r="D458" s="41"/>
      <c r="E458" s="55">
        <f>IF(入力表2【予測】!$E38="","",入力表2【予測】!$E38)</f>
        <v>0.15900122465641583</v>
      </c>
      <c r="F458" s="56">
        <f>IF(入力表2【予測】!$F38="","",入力表2【予測】!$F38)</f>
        <v>0.1255272826234862</v>
      </c>
      <c r="G458" s="57">
        <f t="shared" si="36"/>
        <v>0.50801547887731313</v>
      </c>
      <c r="H458" s="58">
        <f t="shared" si="37"/>
        <v>0.43081745760883483</v>
      </c>
      <c r="I458" s="46">
        <f t="shared" si="38"/>
        <v>1.4738711962960312E-3</v>
      </c>
      <c r="J458" s="47">
        <f t="shared" si="39"/>
        <v>4.0246002764824044E-3</v>
      </c>
      <c r="K458" s="48"/>
      <c r="L458" s="46"/>
      <c r="M458" s="49"/>
      <c r="N458" s="48"/>
      <c r="O458" s="46"/>
      <c r="P458" s="50"/>
      <c r="Q458" s="48">
        <f>IFERROR(入力表1【係数】!H$122*入力表2【係数】!E458/SUM(入力表2【係数】!E$26:E$50),0)</f>
        <v>0</v>
      </c>
      <c r="R458" s="47">
        <f>IFERROR(入力表1【係数】!H$123*入力表2【係数】!F458/SUM(入力表2【係数】!F$26:F$50),0)</f>
        <v>0</v>
      </c>
      <c r="S458" s="50">
        <f t="shared" si="41"/>
        <v>0</v>
      </c>
      <c r="T458" s="54" t="s">
        <v>149</v>
      </c>
    </row>
    <row r="459" spans="2:20" x14ac:dyDescent="0.15">
      <c r="B459" s="385">
        <v>25</v>
      </c>
      <c r="C459" s="83" t="s">
        <v>459</v>
      </c>
      <c r="D459" s="41"/>
      <c r="E459" s="55">
        <f>IF(入力表2【予測】!$E39="","",入力表2【予測】!$E39)</f>
        <v>17.045448360321132</v>
      </c>
      <c r="F459" s="56">
        <f>IF(入力表2【予測】!$F39="","",入力表2【予測】!$F39)</f>
        <v>13.456932916043</v>
      </c>
      <c r="G459" s="57">
        <f t="shared" si="36"/>
        <v>54.4609114185061</v>
      </c>
      <c r="H459" s="58">
        <f t="shared" si="37"/>
        <v>46.185032488049558</v>
      </c>
      <c r="I459" s="46">
        <f t="shared" si="38"/>
        <v>0.15800378531999565</v>
      </c>
      <c r="J459" s="47">
        <f t="shared" si="39"/>
        <v>0.43145023776989422</v>
      </c>
      <c r="K459" s="48"/>
      <c r="L459" s="46"/>
      <c r="M459" s="49"/>
      <c r="N459" s="48"/>
      <c r="O459" s="46"/>
      <c r="P459" s="50"/>
      <c r="Q459" s="48">
        <f>IFERROR(入力表1【係数】!H$122*入力表2【係数】!E459/SUM(入力表2【係数】!E$26:E$50),0)</f>
        <v>0</v>
      </c>
      <c r="R459" s="47">
        <f>IFERROR(入力表1【係数】!H$123*入力表2【係数】!F459/SUM(入力表2【係数】!F$26:F$50),0)</f>
        <v>0</v>
      </c>
      <c r="S459" s="50">
        <f t="shared" si="41"/>
        <v>0</v>
      </c>
      <c r="T459" s="54" t="s">
        <v>150</v>
      </c>
    </row>
    <row r="460" spans="2:20" x14ac:dyDescent="0.15">
      <c r="B460" s="385">
        <v>26</v>
      </c>
      <c r="C460" s="83" t="s">
        <v>460</v>
      </c>
      <c r="D460" s="41"/>
      <c r="E460" s="55">
        <f>IF(入力表2【予測】!$E40="","",入力表2【予測】!$E40)</f>
        <v>0</v>
      </c>
      <c r="F460" s="56">
        <f>IF(入力表2【予測】!$F40="","",入力表2【予測】!$F40)</f>
        <v>0</v>
      </c>
      <c r="G460" s="57">
        <f t="shared" si="36"/>
        <v>0</v>
      </c>
      <c r="H460" s="58">
        <f t="shared" si="37"/>
        <v>0</v>
      </c>
      <c r="I460" s="46">
        <f t="shared" si="38"/>
        <v>0</v>
      </c>
      <c r="J460" s="47">
        <f t="shared" si="39"/>
        <v>0</v>
      </c>
      <c r="K460" s="48"/>
      <c r="L460" s="46"/>
      <c r="M460" s="49"/>
      <c r="N460" s="48"/>
      <c r="O460" s="46"/>
      <c r="P460" s="50"/>
      <c r="Q460" s="48">
        <f>IFERROR(入力表1【係数】!H$122*入力表2【係数】!E460/SUM(入力表2【係数】!E$26:E$50),0)</f>
        <v>0</v>
      </c>
      <c r="R460" s="47">
        <f>IFERROR(入力表1【係数】!H$123*入力表2【係数】!F460/SUM(入力表2【係数】!F$26:F$50),0)</f>
        <v>0</v>
      </c>
      <c r="S460" s="50">
        <f t="shared" si="41"/>
        <v>0</v>
      </c>
      <c r="T460" s="54" t="s">
        <v>151</v>
      </c>
    </row>
    <row r="461" spans="2:20" x14ac:dyDescent="0.15">
      <c r="B461" s="385">
        <v>27</v>
      </c>
      <c r="C461" s="83" t="s">
        <v>461</v>
      </c>
      <c r="D461" s="41"/>
      <c r="E461" s="55">
        <f>IF(入力表2【予測】!$E41="","",入力表2【予測】!$E41)</f>
        <v>1.7955504150224522</v>
      </c>
      <c r="F461" s="56">
        <f>IF(入力表2【予測】!$F41="","",入力表2【予測】!$F41)</f>
        <v>1.4175398013335148</v>
      </c>
      <c r="G461" s="57">
        <f t="shared" si="36"/>
        <v>5.736857724882829</v>
      </c>
      <c r="H461" s="58">
        <f t="shared" si="37"/>
        <v>4.8650849481192804</v>
      </c>
      <c r="I461" s="46">
        <f t="shared" si="38"/>
        <v>1.6643960094757621E-2</v>
      </c>
      <c r="J461" s="47">
        <f t="shared" si="39"/>
        <v>4.5448534829545195E-2</v>
      </c>
      <c r="K461" s="48"/>
      <c r="L461" s="46"/>
      <c r="M461" s="49"/>
      <c r="N461" s="48"/>
      <c r="O461" s="46"/>
      <c r="P461" s="50"/>
      <c r="Q461" s="48">
        <f>IFERROR(入力表1【係数】!H$122*入力表2【係数】!E461/SUM(入力表2【係数】!E$26:E$50),0)</f>
        <v>0</v>
      </c>
      <c r="R461" s="47">
        <f>IFERROR(入力表1【係数】!H$123*入力表2【係数】!F461/SUM(入力表2【係数】!F$26:F$50),0)</f>
        <v>0</v>
      </c>
      <c r="S461" s="50">
        <f t="shared" si="41"/>
        <v>0</v>
      </c>
      <c r="T461" s="54" t="s">
        <v>153</v>
      </c>
    </row>
    <row r="462" spans="2:20" x14ac:dyDescent="0.15">
      <c r="B462" s="385">
        <v>28</v>
      </c>
      <c r="C462" s="83" t="s">
        <v>462</v>
      </c>
      <c r="D462" s="384"/>
      <c r="E462" s="55">
        <f>IF(入力表2【予測】!$E42="","",入力表2【予測】!$E42)</f>
        <v>11.342174740590655</v>
      </c>
      <c r="F462" s="56">
        <f>IF(入力表2【予測】!$F42="","",入力表2【予測】!$F42)</f>
        <v>3.2406213544544729</v>
      </c>
      <c r="G462" s="57">
        <f t="shared" si="36"/>
        <v>36.238716681600259</v>
      </c>
      <c r="H462" s="58">
        <f t="shared" si="37"/>
        <v>11.122014464270421</v>
      </c>
      <c r="I462" s="46">
        <f t="shared" si="38"/>
        <v>0.10513695532620186</v>
      </c>
      <c r="J462" s="47">
        <f t="shared" si="39"/>
        <v>0.10389937013319887</v>
      </c>
      <c r="K462" s="48"/>
      <c r="L462" s="46"/>
      <c r="M462" s="49"/>
      <c r="N462" s="48"/>
      <c r="O462" s="46"/>
      <c r="P462" s="50"/>
      <c r="Q462" s="48">
        <f>IFERROR(入力表1【係数】!H$122*入力表2【係数】!E462/SUM(入力表2【係数】!E$26:E$50),0)</f>
        <v>0</v>
      </c>
      <c r="R462" s="47">
        <f>IFERROR(入力表1【係数】!H$123*入力表2【係数】!F462/SUM(入力表2【係数】!F$26:F$50),0)</f>
        <v>0</v>
      </c>
      <c r="S462" s="50">
        <f t="shared" si="41"/>
        <v>0</v>
      </c>
      <c r="T462" s="54" t="s">
        <v>157</v>
      </c>
    </row>
    <row r="463" spans="2:20" x14ac:dyDescent="0.15">
      <c r="B463" s="385">
        <v>29</v>
      </c>
      <c r="C463" s="83" t="s">
        <v>463</v>
      </c>
      <c r="D463" s="384"/>
      <c r="E463" s="55">
        <f>IF(入力表2【予測】!$E43="","",入力表2【予測】!$E43)</f>
        <v>16.657825259409346</v>
      </c>
      <c r="F463" s="56">
        <f>IF(入力表2【予測】!$F43="","",入力表2【予測】!$F43)</f>
        <v>4.7593786455455271</v>
      </c>
      <c r="G463" s="57">
        <f t="shared" si="36"/>
        <v>53.222439603844741</v>
      </c>
      <c r="H463" s="58">
        <f t="shared" si="37"/>
        <v>16.334484145744334</v>
      </c>
      <c r="I463" s="46">
        <f t="shared" si="38"/>
        <v>0.15441069020587084</v>
      </c>
      <c r="J463" s="47">
        <f t="shared" si="39"/>
        <v>0.15259309540062607</v>
      </c>
      <c r="K463" s="48"/>
      <c r="L463" s="46"/>
      <c r="M463" s="49"/>
      <c r="N463" s="48"/>
      <c r="O463" s="46"/>
      <c r="P463" s="50"/>
      <c r="Q463" s="48">
        <f>IFERROR(入力表1【係数】!H$122*入力表2【係数】!E463/SUM(入力表2【係数】!E$26:E$50),0)</f>
        <v>0</v>
      </c>
      <c r="R463" s="47">
        <f>IFERROR(入力表1【係数】!H$123*入力表2【係数】!F463/SUM(入力表2【係数】!F$26:F$50),0)</f>
        <v>0</v>
      </c>
      <c r="S463" s="50">
        <f t="shared" si="41"/>
        <v>0</v>
      </c>
      <c r="T463" s="54" t="s">
        <v>517</v>
      </c>
    </row>
    <row r="464" spans="2:20" x14ac:dyDescent="0.15">
      <c r="B464" s="385">
        <v>30</v>
      </c>
      <c r="C464" s="40" t="s">
        <v>420</v>
      </c>
      <c r="D464" s="41"/>
      <c r="E464" s="55">
        <f>IF(入力表2【予測】!$E44="","",入力表2【予測】!$E44)</f>
        <v>1</v>
      </c>
      <c r="F464" s="56">
        <f>IF(入力表2【予測】!$F44="","",入力表2【予測】!$F44)</f>
        <v>1</v>
      </c>
      <c r="G464" s="57">
        <f t="shared" si="36"/>
        <v>3.1950412959087497</v>
      </c>
      <c r="H464" s="58">
        <f t="shared" si="37"/>
        <v>3.4320623262518444</v>
      </c>
      <c r="I464" s="46">
        <f t="shared" si="38"/>
        <v>9.2695587690025949E-3</v>
      </c>
      <c r="J464" s="47">
        <f t="shared" si="39"/>
        <v>3.2061558191728116E-2</v>
      </c>
      <c r="K464" s="48"/>
      <c r="L464" s="46"/>
      <c r="M464" s="49"/>
      <c r="N464" s="48"/>
      <c r="O464" s="46"/>
      <c r="P464" s="50"/>
      <c r="Q464" s="48">
        <f>IFERROR(入力表1【係数】!H$122*入力表2【係数】!E464/SUM(入力表2【係数】!E$26:E$50),0)</f>
        <v>0</v>
      </c>
      <c r="R464" s="47">
        <f>IFERROR(入力表1【係数】!H$123*入力表2【係数】!F464/SUM(入力表2【係数】!F$26:F$50),0)</f>
        <v>0</v>
      </c>
      <c r="S464" s="50">
        <f t="shared" si="41"/>
        <v>0</v>
      </c>
      <c r="T464" s="54" t="s">
        <v>517</v>
      </c>
    </row>
    <row r="465" spans="2:20" x14ac:dyDescent="0.15">
      <c r="B465" s="385">
        <v>31</v>
      </c>
      <c r="C465" s="83" t="s">
        <v>464</v>
      </c>
      <c r="D465" s="41"/>
      <c r="E465" s="55">
        <f>IF(入力表2【予測】!$E45="","",入力表2【予測】!$E45)</f>
        <v>1.6615302157309393E-2</v>
      </c>
      <c r="F465" s="56">
        <f>IF(入力表2【予測】!$F45="","",入力表2【予測】!$F45)</f>
        <v>7.2691946938228599E-3</v>
      </c>
      <c r="G465" s="57">
        <f t="shared" si="36"/>
        <v>5.308657653660525E-2</v>
      </c>
      <c r="H465" s="58">
        <f t="shared" si="37"/>
        <v>2.4948329250859252E-2</v>
      </c>
      <c r="I465" s="46">
        <f t="shared" si="38"/>
        <v>1.5401651981191504E-4</v>
      </c>
      <c r="J465" s="47">
        <f t="shared" si="39"/>
        <v>2.3306170868300289E-4</v>
      </c>
      <c r="K465" s="48"/>
      <c r="L465" s="46"/>
      <c r="M465" s="49"/>
      <c r="N465" s="48"/>
      <c r="O465" s="46"/>
      <c r="P465" s="50"/>
      <c r="Q465" s="48">
        <f>IFERROR(入力表1【係数】!H$122*入力表2【係数】!E465/SUM(入力表2【係数】!E$26:E$50),0)</f>
        <v>0</v>
      </c>
      <c r="R465" s="47">
        <f>IFERROR(入力表1【係数】!H$123*入力表2【係数】!F465/SUM(入力表2【係数】!F$26:F$50),0)</f>
        <v>0</v>
      </c>
      <c r="S465" s="50">
        <f t="shared" si="41"/>
        <v>0</v>
      </c>
      <c r="T465" s="54" t="s">
        <v>951</v>
      </c>
    </row>
    <row r="466" spans="2:20" x14ac:dyDescent="0.15">
      <c r="B466" s="385">
        <v>32</v>
      </c>
      <c r="C466" s="83" t="s">
        <v>465</v>
      </c>
      <c r="D466" s="41"/>
      <c r="E466" s="55">
        <f>IF(入力表2【予測】!$E46="","",入力表2【予測】!$E46)</f>
        <v>15.421680289427844</v>
      </c>
      <c r="F466" s="56">
        <f>IF(入力表2【予測】!$F46="","",入力表2【予測】!$F46)</f>
        <v>6.7469851266246819</v>
      </c>
      <c r="G466" s="57">
        <f t="shared" si="36"/>
        <v>49.27290537702396</v>
      </c>
      <c r="H466" s="58">
        <f t="shared" si="37"/>
        <v>23.156073468870105</v>
      </c>
      <c r="I466" s="46">
        <f t="shared" si="38"/>
        <v>0.14295217175962036</v>
      </c>
      <c r="J466" s="47">
        <f t="shared" si="39"/>
        <v>0.21631885625600134</v>
      </c>
      <c r="K466" s="48"/>
      <c r="L466" s="46"/>
      <c r="M466" s="49"/>
      <c r="N466" s="48"/>
      <c r="O466" s="46"/>
      <c r="P466" s="50"/>
      <c r="Q466" s="48">
        <f>IFERROR(入力表1【係数】!H$122*入力表2【係数】!E466/SUM(入力表2【係数】!E$26:E$50),0)</f>
        <v>0</v>
      </c>
      <c r="R466" s="47">
        <f>IFERROR(入力表1【係数】!H$123*入力表2【係数】!F466/SUM(入力表2【係数】!F$26:F$50),0)</f>
        <v>0</v>
      </c>
      <c r="S466" s="50">
        <f t="shared" si="41"/>
        <v>0</v>
      </c>
      <c r="T466" s="54" t="s">
        <v>172</v>
      </c>
    </row>
    <row r="467" spans="2:20" x14ac:dyDescent="0.15">
      <c r="B467" s="385">
        <v>33</v>
      </c>
      <c r="C467" s="83" t="s">
        <v>466</v>
      </c>
      <c r="D467" s="41"/>
      <c r="E467" s="55">
        <f>IF(入力表2【予測】!$E47="","",入力表2【予測】!$E47)</f>
        <v>0.56170440841484659</v>
      </c>
      <c r="F467" s="56">
        <f>IF(入力表2【予測】!$F47="","",入力表2【予測】!$F47)</f>
        <v>0.24574567868149538</v>
      </c>
      <c r="G467" s="57">
        <f t="shared" si="36"/>
        <v>1.7946687809794291</v>
      </c>
      <c r="H467" s="58">
        <f t="shared" si="37"/>
        <v>0.84341448564195143</v>
      </c>
      <c r="I467" s="46">
        <f t="shared" si="38"/>
        <v>5.2067520246092567E-3</v>
      </c>
      <c r="J467" s="47">
        <f t="shared" si="39"/>
        <v>7.8789893774124844E-3</v>
      </c>
      <c r="K467" s="48"/>
      <c r="L467" s="46"/>
      <c r="M467" s="49"/>
      <c r="N467" s="48"/>
      <c r="O467" s="46"/>
      <c r="P467" s="50"/>
      <c r="Q467" s="48">
        <f>IFERROR(入力表1【係数】!H$122*入力表2【係数】!E467/SUM(入力表2【係数】!E$26:E$50),0)</f>
        <v>0</v>
      </c>
      <c r="R467" s="47">
        <f>IFERROR(入力表1【係数】!H$123*入力表2【係数】!F467/SUM(入力表2【係数】!F$26:F$50),0)</f>
        <v>0</v>
      </c>
      <c r="S467" s="50">
        <f t="shared" si="41"/>
        <v>0</v>
      </c>
      <c r="T467" s="54" t="s">
        <v>171</v>
      </c>
    </row>
    <row r="468" spans="2:20" x14ac:dyDescent="0.15">
      <c r="B468" s="385">
        <v>34</v>
      </c>
      <c r="C468" s="83" t="s">
        <v>467</v>
      </c>
      <c r="D468" s="41" t="s">
        <v>469</v>
      </c>
      <c r="E468" s="55">
        <f>IF(入力表2【予測】!$E48="","",入力表2【予測】!$E48)</f>
        <v>1.3777969762419007</v>
      </c>
      <c r="F468" s="56">
        <f>IF(入力表2【予測】!$F48="","",入力表2【予測】!$F48)</f>
        <v>4.133390928725702</v>
      </c>
      <c r="G468" s="57">
        <f t="shared" si="36"/>
        <v>4.4021182364710789</v>
      </c>
      <c r="H468" s="58">
        <f t="shared" si="37"/>
        <v>14.186055286150607</v>
      </c>
      <c r="I468" s="46">
        <f t="shared" si="38"/>
        <v>1.2771570043028372E-2</v>
      </c>
      <c r="J468" s="47">
        <f t="shared" si="39"/>
        <v>0.13252295379050022</v>
      </c>
      <c r="K468" s="48"/>
      <c r="L468" s="46"/>
      <c r="M468" s="49"/>
      <c r="N468" s="48"/>
      <c r="O468" s="46"/>
      <c r="P468" s="50"/>
      <c r="Q468" s="48">
        <f>IFERROR(入力表1【係数】!H$122*入力表2【係数】!E468/SUM(入力表2【係数】!E$26:E$50),0)</f>
        <v>0</v>
      </c>
      <c r="R468" s="47">
        <f>IFERROR(入力表1【係数】!H$123*入力表2【係数】!F468/SUM(入力表2【係数】!F$26:F$50),0)</f>
        <v>0</v>
      </c>
      <c r="S468" s="50">
        <f t="shared" si="41"/>
        <v>0</v>
      </c>
      <c r="T468" s="54" t="s">
        <v>170</v>
      </c>
    </row>
    <row r="469" spans="2:20" x14ac:dyDescent="0.15">
      <c r="B469" s="385">
        <v>35</v>
      </c>
      <c r="C469" s="83" t="s">
        <v>560</v>
      </c>
      <c r="D469" s="41"/>
      <c r="E469" s="55">
        <f>IF(入力表2【予測】!$E49="","",入力表2【予測】!$E49)</f>
        <v>0.62220302375809933</v>
      </c>
      <c r="F469" s="56">
        <f>IF(入力表2【予測】!$F49="","",入力表2【予測】!$F49)</f>
        <v>1.866609071274298</v>
      </c>
      <c r="G469" s="57">
        <f t="shared" si="36"/>
        <v>1.9879643553464201</v>
      </c>
      <c r="H469" s="58">
        <f t="shared" si="37"/>
        <v>6.406318671360463</v>
      </c>
      <c r="I469" s="46">
        <f t="shared" si="38"/>
        <v>5.7675474949768204E-3</v>
      </c>
      <c r="J469" s="47">
        <f t="shared" si="39"/>
        <v>5.9846395359868486E-2</v>
      </c>
      <c r="K469" s="48"/>
      <c r="L469" s="46"/>
      <c r="M469" s="49"/>
      <c r="N469" s="48"/>
      <c r="O469" s="46"/>
      <c r="P469" s="50"/>
      <c r="Q469" s="48">
        <f>IFERROR(入力表1【係数】!H$122*入力表2【係数】!E469/SUM(入力表2【係数】!E$26:E$50),0)</f>
        <v>0</v>
      </c>
      <c r="R469" s="47">
        <f>IFERROR(入力表1【係数】!H$123*入力表2【係数】!F469/SUM(入力表2【係数】!F$26:F$50),0)</f>
        <v>0</v>
      </c>
      <c r="S469" s="50">
        <f t="shared" si="41"/>
        <v>0</v>
      </c>
      <c r="T469" s="54" t="s">
        <v>175</v>
      </c>
    </row>
    <row r="470" spans="2:20" x14ac:dyDescent="0.15">
      <c r="B470" s="60">
        <v>36</v>
      </c>
      <c r="C470" s="61" t="s">
        <v>559</v>
      </c>
      <c r="D470" s="62" t="s">
        <v>448</v>
      </c>
      <c r="E470" s="63">
        <f>IF(入力表2【予測】!$E50="","",入力表2【予測】!$E50)</f>
        <v>59</v>
      </c>
      <c r="F470" s="64">
        <f>IF(入力表2【予測】!$F50="","",入力表2【予測】!$F50)</f>
        <v>52</v>
      </c>
      <c r="G470" s="65">
        <f t="shared" si="36"/>
        <v>188.50743645861624</v>
      </c>
      <c r="H470" s="66">
        <f t="shared" si="37"/>
        <v>178.46724096509593</v>
      </c>
      <c r="I470" s="67">
        <f t="shared" si="38"/>
        <v>0.5469039673711531</v>
      </c>
      <c r="J470" s="68">
        <f t="shared" si="39"/>
        <v>1.6672010259698622</v>
      </c>
      <c r="K470" s="69"/>
      <c r="L470" s="67"/>
      <c r="M470" s="70"/>
      <c r="N470" s="69"/>
      <c r="O470" s="67"/>
      <c r="P470" s="71"/>
      <c r="Q470" s="69">
        <f>IFERROR(入力表1【係数】!H$122*入力表2【係数】!E470/SUM(入力表2【係数】!E$26:E$50),0)</f>
        <v>0</v>
      </c>
      <c r="R470" s="68">
        <f>IFERROR(入力表1【係数】!H$123*入力表2【係数】!F470/SUM(入力表2【係数】!F$26:F$50),0)</f>
        <v>0</v>
      </c>
      <c r="S470" s="71">
        <f t="shared" si="41"/>
        <v>0</v>
      </c>
      <c r="T470" s="73" t="s">
        <v>175</v>
      </c>
    </row>
    <row r="471" spans="2:20" x14ac:dyDescent="0.15">
      <c r="B471" s="385">
        <v>37</v>
      </c>
      <c r="C471" s="40" t="s">
        <v>422</v>
      </c>
      <c r="D471" s="41"/>
      <c r="E471" s="55">
        <f>IF(入力表2【予測】!$E51="","",入力表2【予測】!$E51)</f>
        <v>62</v>
      </c>
      <c r="F471" s="56">
        <f>IF(入力表2【予測】!$F51="","",入力表2【予測】!$F51)</f>
        <v>52</v>
      </c>
      <c r="G471" s="57">
        <f t="shared" si="36"/>
        <v>198.09256034634248</v>
      </c>
      <c r="H471" s="58">
        <f t="shared" si="37"/>
        <v>178.46724096509593</v>
      </c>
      <c r="I471" s="46">
        <f t="shared" si="38"/>
        <v>0.57471264367816088</v>
      </c>
      <c r="J471" s="47">
        <f t="shared" si="39"/>
        <v>1.6672010259698622</v>
      </c>
      <c r="K471" s="48"/>
      <c r="L471" s="46"/>
      <c r="M471" s="49"/>
      <c r="N471" s="48"/>
      <c r="O471" s="46"/>
      <c r="P471" s="50"/>
      <c r="Q471" s="48">
        <f>IFERROR(入力表1【係数】!I$122*入力表2【係数】!E471/SUM(入力表2【係数】!E$51:E$68),0)</f>
        <v>0</v>
      </c>
      <c r="R471" s="47">
        <f>IFERROR(入力表1【係数】!I$123*入力表2【係数】!F471/SUM(入力表2【係数】!F$51:F$68),0)</f>
        <v>0</v>
      </c>
      <c r="S471" s="50">
        <f>SUM(Q471:R471)</f>
        <v>0</v>
      </c>
      <c r="T471" s="54" t="s">
        <v>202</v>
      </c>
    </row>
    <row r="472" spans="2:20" x14ac:dyDescent="0.15">
      <c r="B472" s="385">
        <v>38</v>
      </c>
      <c r="C472" s="40" t="s">
        <v>555</v>
      </c>
      <c r="D472" s="41"/>
      <c r="E472" s="55">
        <f>IF(入力表2【予測】!$E52="","",入力表2【予測】!$E52)</f>
        <v>98</v>
      </c>
      <c r="F472" s="56">
        <f>IF(入力表2【予測】!$F52="","",入力表2【予測】!$F52)</f>
        <v>43</v>
      </c>
      <c r="G472" s="57">
        <f t="shared" si="36"/>
        <v>313.11404699905745</v>
      </c>
      <c r="H472" s="58">
        <f t="shared" si="37"/>
        <v>147.57868002882933</v>
      </c>
      <c r="I472" s="46">
        <f t="shared" si="38"/>
        <v>0.90841675936225441</v>
      </c>
      <c r="J472" s="47">
        <f t="shared" si="39"/>
        <v>1.3786470022443091</v>
      </c>
      <c r="K472" s="48"/>
      <c r="L472" s="46"/>
      <c r="M472" s="49"/>
      <c r="N472" s="48"/>
      <c r="O472" s="46"/>
      <c r="P472" s="50"/>
      <c r="Q472" s="48">
        <f>IFERROR(入力表1【係数】!I$122*入力表2【係数】!E472/SUM(入力表2【係数】!E$51:E$68),0)</f>
        <v>0</v>
      </c>
      <c r="R472" s="47">
        <f>IFERROR(入力表1【係数】!I$123*入力表2【係数】!F472/SUM(入力表2【係数】!F$51:F$68),0)</f>
        <v>0</v>
      </c>
      <c r="S472" s="50">
        <f t="shared" ref="S472:S488" si="42">SUM(Q472:R472)</f>
        <v>0</v>
      </c>
      <c r="T472" s="54" t="s">
        <v>196</v>
      </c>
    </row>
    <row r="473" spans="2:20" x14ac:dyDescent="0.15">
      <c r="B473" s="385">
        <v>39</v>
      </c>
      <c r="C473" s="40" t="s">
        <v>424</v>
      </c>
      <c r="D473" s="41" t="s">
        <v>449</v>
      </c>
      <c r="E473" s="55">
        <f>IF(入力表2【予測】!$E53="","",入力表2【予測】!$E53)</f>
        <v>63</v>
      </c>
      <c r="F473" s="56">
        <f>IF(入力表2【予測】!$F53="","",入力表2【予測】!$F53)</f>
        <v>63</v>
      </c>
      <c r="G473" s="57">
        <f t="shared" si="36"/>
        <v>201.28760164225125</v>
      </c>
      <c r="H473" s="58">
        <f t="shared" si="37"/>
        <v>216.2199265538662</v>
      </c>
      <c r="I473" s="46">
        <f t="shared" si="38"/>
        <v>0.58398220244716359</v>
      </c>
      <c r="J473" s="47">
        <f t="shared" si="39"/>
        <v>2.0198781660788714</v>
      </c>
      <c r="K473" s="48"/>
      <c r="L473" s="46"/>
      <c r="M473" s="49"/>
      <c r="N473" s="48"/>
      <c r="O473" s="46"/>
      <c r="P473" s="50"/>
      <c r="Q473" s="48">
        <f>IFERROR(入力表1【係数】!I$122*入力表2【係数】!E473/SUM(入力表2【係数】!E$51:E$68),0)</f>
        <v>0</v>
      </c>
      <c r="R473" s="47">
        <f>IFERROR(入力表1【係数】!I$123*入力表2【係数】!F473/SUM(入力表2【係数】!F$51:F$68),0)</f>
        <v>0</v>
      </c>
      <c r="S473" s="50">
        <f t="shared" si="42"/>
        <v>0</v>
      </c>
      <c r="T473" s="54" t="s">
        <v>203</v>
      </c>
    </row>
    <row r="474" spans="2:20" x14ac:dyDescent="0.15">
      <c r="B474" s="385">
        <v>40</v>
      </c>
      <c r="C474" s="40" t="s">
        <v>425</v>
      </c>
      <c r="D474" s="41" t="s">
        <v>551</v>
      </c>
      <c r="E474" s="55">
        <f>IF(入力表2【予測】!$E54="","",入力表2【予測】!$E54)</f>
        <v>240</v>
      </c>
      <c r="F474" s="56">
        <f>IF(入力表2【予測】!$F54="","",入力表2【予測】!$F54)</f>
        <v>124</v>
      </c>
      <c r="G474" s="57">
        <f t="shared" si="36"/>
        <v>766.80991101809991</v>
      </c>
      <c r="H474" s="58">
        <f t="shared" si="37"/>
        <v>425.57572845522873</v>
      </c>
      <c r="I474" s="46">
        <f t="shared" si="38"/>
        <v>2.2246941045606228</v>
      </c>
      <c r="J474" s="47">
        <f t="shared" si="39"/>
        <v>3.9756332157742866</v>
      </c>
      <c r="K474" s="48"/>
      <c r="L474" s="46"/>
      <c r="M474" s="49"/>
      <c r="N474" s="48"/>
      <c r="O474" s="46"/>
      <c r="P474" s="50"/>
      <c r="Q474" s="48">
        <f>IFERROR(入力表1【係数】!I$122*入力表2【係数】!E474/SUM(入力表2【係数】!E$51:E$68),0)</f>
        <v>0</v>
      </c>
      <c r="R474" s="47">
        <f>IFERROR(入力表1【係数】!I$123*入力表2【係数】!F474/SUM(入力表2【係数】!F$51:F$68),0)</f>
        <v>0</v>
      </c>
      <c r="S474" s="50">
        <f t="shared" si="42"/>
        <v>0</v>
      </c>
      <c r="T474" s="54" t="s">
        <v>203</v>
      </c>
    </row>
    <row r="475" spans="2:20" x14ac:dyDescent="0.15">
      <c r="B475" s="385">
        <v>41</v>
      </c>
      <c r="C475" s="40" t="s">
        <v>426</v>
      </c>
      <c r="D475" s="41" t="s">
        <v>451</v>
      </c>
      <c r="E475" s="55">
        <f>IF(入力表2【予測】!$E55="","",入力表2【予測】!$E55)</f>
        <v>80</v>
      </c>
      <c r="F475" s="56">
        <f>IF(入力表2【予測】!$F55="","",入力表2【予測】!$F55)</f>
        <v>57</v>
      </c>
      <c r="G475" s="57">
        <f t="shared" si="36"/>
        <v>255.60330367269998</v>
      </c>
      <c r="H475" s="58">
        <f t="shared" si="37"/>
        <v>195.62755259635514</v>
      </c>
      <c r="I475" s="46">
        <f t="shared" si="38"/>
        <v>0.7415647015202077</v>
      </c>
      <c r="J475" s="47">
        <f t="shared" si="39"/>
        <v>1.827508816928503</v>
      </c>
      <c r="K475" s="48"/>
      <c r="L475" s="46"/>
      <c r="M475" s="49"/>
      <c r="N475" s="48"/>
      <c r="O475" s="46"/>
      <c r="P475" s="50"/>
      <c r="Q475" s="48">
        <f>IFERROR(入力表1【係数】!I$122*入力表2【係数】!E475/SUM(入力表2【係数】!E$51:E$68),0)</f>
        <v>0</v>
      </c>
      <c r="R475" s="47">
        <f>IFERROR(入力表1【係数】!I$123*入力表2【係数】!F475/SUM(入力表2【係数】!F$51:F$68),0)</f>
        <v>0</v>
      </c>
      <c r="S475" s="50">
        <f t="shared" si="42"/>
        <v>0</v>
      </c>
      <c r="T475" s="54" t="s">
        <v>203</v>
      </c>
    </row>
    <row r="476" spans="2:20" x14ac:dyDescent="0.15">
      <c r="B476" s="385">
        <v>42</v>
      </c>
      <c r="C476" s="40" t="s">
        <v>427</v>
      </c>
      <c r="D476" s="41"/>
      <c r="E476" s="55">
        <f>IF(入力表2【予測】!$E56="","",入力表2【予測】!$E56)</f>
        <v>27</v>
      </c>
      <c r="F476" s="56">
        <f>IF(入力表2【予測】!$F56="","",入力表2【予測】!$F56)</f>
        <v>15</v>
      </c>
      <c r="G476" s="57">
        <f t="shared" si="36"/>
        <v>86.266114989536234</v>
      </c>
      <c r="H476" s="58">
        <f t="shared" si="37"/>
        <v>51.480934893777672</v>
      </c>
      <c r="I476" s="46">
        <f t="shared" si="38"/>
        <v>0.25027808676307006</v>
      </c>
      <c r="J476" s="47">
        <f t="shared" si="39"/>
        <v>0.48092337287592174</v>
      </c>
      <c r="K476" s="48"/>
      <c r="L476" s="46"/>
      <c r="M476" s="49"/>
      <c r="N476" s="48"/>
      <c r="O476" s="46"/>
      <c r="P476" s="50"/>
      <c r="Q476" s="48">
        <f>IFERROR(入力表1【係数】!I$122*入力表2【係数】!E476/SUM(入力表2【係数】!E$51:E$68),0)</f>
        <v>0</v>
      </c>
      <c r="R476" s="47">
        <f>IFERROR(入力表1【係数】!I$123*入力表2【係数】!F476/SUM(入力表2【係数】!F$51:F$68),0)</f>
        <v>0</v>
      </c>
      <c r="S476" s="50">
        <f t="shared" si="42"/>
        <v>0</v>
      </c>
      <c r="T476" s="54" t="s">
        <v>184</v>
      </c>
    </row>
    <row r="477" spans="2:20" x14ac:dyDescent="0.15">
      <c r="B477" s="385">
        <v>43</v>
      </c>
      <c r="C477" s="40" t="s">
        <v>547</v>
      </c>
      <c r="D477" s="41"/>
      <c r="E477" s="55">
        <f>IF(入力表2【予測】!$E57="","",入力表2【予測】!$E57)</f>
        <v>0</v>
      </c>
      <c r="F477" s="56">
        <f>IF(入力表2【予測】!$F57="","",入力表2【予測】!$F57)</f>
        <v>1</v>
      </c>
      <c r="G477" s="57">
        <f t="shared" si="36"/>
        <v>0</v>
      </c>
      <c r="H477" s="58">
        <f t="shared" si="37"/>
        <v>3.4320623262518444</v>
      </c>
      <c r="I477" s="46">
        <f t="shared" si="38"/>
        <v>0</v>
      </c>
      <c r="J477" s="47">
        <f t="shared" si="39"/>
        <v>3.2061558191728116E-2</v>
      </c>
      <c r="K477" s="48"/>
      <c r="L477" s="46"/>
      <c r="M477" s="49"/>
      <c r="N477" s="48"/>
      <c r="O477" s="46"/>
      <c r="P477" s="50"/>
      <c r="Q477" s="48">
        <f>IFERROR(入力表1【係数】!I$122*入力表2【係数】!E477/SUM(入力表2【係数】!E$51:E$68),0)</f>
        <v>0</v>
      </c>
      <c r="R477" s="47">
        <f>IFERROR(入力表1【係数】!I$123*入力表2【係数】!F477/SUM(入力表2【係数】!F$51:F$68),0)</f>
        <v>0</v>
      </c>
      <c r="S477" s="50">
        <f t="shared" si="42"/>
        <v>0</v>
      </c>
      <c r="T477" s="54" t="s">
        <v>203</v>
      </c>
    </row>
    <row r="478" spans="2:20" x14ac:dyDescent="0.15">
      <c r="B478" s="385">
        <v>44</v>
      </c>
      <c r="C478" s="40" t="s">
        <v>429</v>
      </c>
      <c r="D478" s="41"/>
      <c r="E478" s="55">
        <f>IF(入力表2【予測】!$E58="","",入力表2【予測】!$E58)</f>
        <v>12</v>
      </c>
      <c r="F478" s="56">
        <f>IF(入力表2【予測】!$F58="","",入力表2【予測】!$F58)</f>
        <v>8</v>
      </c>
      <c r="G478" s="57">
        <f t="shared" si="36"/>
        <v>38.340495550904997</v>
      </c>
      <c r="H478" s="58">
        <f t="shared" si="37"/>
        <v>27.456498610014755</v>
      </c>
      <c r="I478" s="46">
        <f t="shared" si="38"/>
        <v>0.11123470522803114</v>
      </c>
      <c r="J478" s="47">
        <f t="shared" si="39"/>
        <v>0.25649246553382493</v>
      </c>
      <c r="K478" s="48"/>
      <c r="L478" s="46"/>
      <c r="M478" s="49"/>
      <c r="N478" s="48"/>
      <c r="O478" s="46"/>
      <c r="P478" s="50"/>
      <c r="Q478" s="48">
        <f>IFERROR(入力表1【係数】!I$122*入力表2【係数】!E478/SUM(入力表2【係数】!E$51:E$68),0)</f>
        <v>0</v>
      </c>
      <c r="R478" s="47">
        <f>IFERROR(入力表1【係数】!I$123*入力表2【係数】!F478/SUM(入力表2【係数】!F$51:F$68),0)</f>
        <v>0</v>
      </c>
      <c r="S478" s="50">
        <f t="shared" si="42"/>
        <v>0</v>
      </c>
      <c r="T478" s="54" t="s">
        <v>952</v>
      </c>
    </row>
    <row r="479" spans="2:20" x14ac:dyDescent="0.15">
      <c r="B479" s="385">
        <v>45</v>
      </c>
      <c r="C479" s="40" t="s">
        <v>546</v>
      </c>
      <c r="D479" s="41"/>
      <c r="E479" s="55">
        <f>IF(入力表2【予測】!$E59="","",入力表2【予測】!$E59)</f>
        <v>8</v>
      </c>
      <c r="F479" s="56">
        <f>IF(入力表2【予測】!$F59="","",入力表2【予測】!$F59)</f>
        <v>7</v>
      </c>
      <c r="G479" s="57">
        <f t="shared" si="36"/>
        <v>25.560330367269998</v>
      </c>
      <c r="H479" s="58">
        <f t="shared" si="37"/>
        <v>24.024436283762913</v>
      </c>
      <c r="I479" s="46">
        <f t="shared" si="38"/>
        <v>7.4156470152020759E-2</v>
      </c>
      <c r="J479" s="47">
        <f t="shared" si="39"/>
        <v>0.22443090734209684</v>
      </c>
      <c r="K479" s="48"/>
      <c r="L479" s="46"/>
      <c r="M479" s="49"/>
      <c r="N479" s="48"/>
      <c r="O479" s="46"/>
      <c r="P479" s="50"/>
      <c r="Q479" s="48">
        <f>IFERROR(入力表1【係数】!I$122*入力表2【係数】!E479/SUM(入力表2【係数】!E$51:E$68),0)</f>
        <v>0</v>
      </c>
      <c r="R479" s="47">
        <f>IFERROR(入力表1【係数】!I$123*入力表2【係数】!F479/SUM(入力表2【係数】!F$51:F$68),0)</f>
        <v>0</v>
      </c>
      <c r="S479" s="50">
        <f t="shared" si="42"/>
        <v>0</v>
      </c>
      <c r="T479" s="54" t="s">
        <v>141</v>
      </c>
    </row>
    <row r="480" spans="2:20" x14ac:dyDescent="0.15">
      <c r="B480" s="385">
        <v>46</v>
      </c>
      <c r="C480" s="40" t="s">
        <v>431</v>
      </c>
      <c r="D480" s="41" t="s">
        <v>453</v>
      </c>
      <c r="E480" s="55">
        <f>IF(入力表2【予測】!$E60="","",入力表2【予測】!$E60)</f>
        <v>16</v>
      </c>
      <c r="F480" s="56">
        <f>IF(入力表2【予測】!$F60="","",入力表2【予測】!$F60)</f>
        <v>10</v>
      </c>
      <c r="G480" s="57">
        <f t="shared" si="36"/>
        <v>51.120660734539996</v>
      </c>
      <c r="H480" s="58">
        <f t="shared" si="37"/>
        <v>34.320623262518446</v>
      </c>
      <c r="I480" s="46">
        <f t="shared" si="38"/>
        <v>0.14831294030404152</v>
      </c>
      <c r="J480" s="47">
        <f t="shared" si="39"/>
        <v>0.32061558191728118</v>
      </c>
      <c r="K480" s="48"/>
      <c r="L480" s="46"/>
      <c r="M480" s="49"/>
      <c r="N480" s="48"/>
      <c r="O480" s="46"/>
      <c r="P480" s="50"/>
      <c r="Q480" s="48">
        <f>IFERROR(入力表1【係数】!I$122*入力表2【係数】!E480/SUM(入力表2【係数】!E$51:E$68),0)</f>
        <v>0</v>
      </c>
      <c r="R480" s="47">
        <f>IFERROR(入力表1【係数】!I$123*入力表2【係数】!F480/SUM(入力表2【係数】!F$51:F$68),0)</f>
        <v>0</v>
      </c>
      <c r="S480" s="50">
        <f t="shared" si="42"/>
        <v>0</v>
      </c>
      <c r="T480" s="54" t="s">
        <v>203</v>
      </c>
    </row>
    <row r="481" spans="2:20" x14ac:dyDescent="0.15">
      <c r="B481" s="385">
        <v>47</v>
      </c>
      <c r="C481" s="40" t="s">
        <v>432</v>
      </c>
      <c r="D481" s="41" t="s">
        <v>452</v>
      </c>
      <c r="E481" s="55">
        <f>IF(入力表2【予測】!$E61="","",入力表2【予測】!$E61)</f>
        <v>36</v>
      </c>
      <c r="F481" s="56">
        <f>IF(入力表2【予測】!$F61="","",入力表2【予測】!$F61)</f>
        <v>4</v>
      </c>
      <c r="G481" s="57">
        <f t="shared" si="36"/>
        <v>115.02148665271498</v>
      </c>
      <c r="H481" s="58">
        <f t="shared" si="37"/>
        <v>13.728249305007378</v>
      </c>
      <c r="I481" s="46">
        <f t="shared" si="38"/>
        <v>0.33370411568409347</v>
      </c>
      <c r="J481" s="47">
        <f t="shared" si="39"/>
        <v>0.12824623276691247</v>
      </c>
      <c r="K481" s="48"/>
      <c r="L481" s="46"/>
      <c r="M481" s="49"/>
      <c r="N481" s="48"/>
      <c r="O481" s="46"/>
      <c r="P481" s="50"/>
      <c r="Q481" s="48">
        <f>IFERROR(入力表1【係数】!I$122*入力表2【係数】!E481/SUM(入力表2【係数】!E$51:E$68),0)</f>
        <v>0</v>
      </c>
      <c r="R481" s="47">
        <f>IFERROR(入力表1【係数】!I$123*入力表2【係数】!F481/SUM(入力表2【係数】!F$51:F$68),0)</f>
        <v>0</v>
      </c>
      <c r="S481" s="50">
        <f t="shared" si="42"/>
        <v>0</v>
      </c>
      <c r="T481" s="54" t="s">
        <v>204</v>
      </c>
    </row>
    <row r="482" spans="2:20" x14ac:dyDescent="0.15">
      <c r="B482" s="385">
        <v>48</v>
      </c>
      <c r="C482" s="40" t="s">
        <v>541</v>
      </c>
      <c r="D482" s="41" t="s">
        <v>823</v>
      </c>
      <c r="E482" s="55">
        <f>IF(入力表2【予測】!$E62="","",入力表2【予測】!$E62)</f>
        <v>17</v>
      </c>
      <c r="F482" s="56">
        <f>IF(入力表2【予測】!$F62="","",入力表2【予測】!$F62)</f>
        <v>7</v>
      </c>
      <c r="G482" s="57">
        <f t="shared" si="36"/>
        <v>54.315702030448747</v>
      </c>
      <c r="H482" s="58">
        <f t="shared" si="37"/>
        <v>24.024436283762913</v>
      </c>
      <c r="I482" s="46">
        <f t="shared" si="38"/>
        <v>0.15758249907304411</v>
      </c>
      <c r="J482" s="47">
        <f t="shared" si="39"/>
        <v>0.22443090734209684</v>
      </c>
      <c r="K482" s="48"/>
      <c r="L482" s="46"/>
      <c r="M482" s="49"/>
      <c r="N482" s="48"/>
      <c r="O482" s="46"/>
      <c r="P482" s="50"/>
      <c r="Q482" s="48">
        <f>IFERROR(入力表1【係数】!I$122*入力表2【係数】!E482/SUM(入力表2【係数】!E$51:E$68),0)</f>
        <v>0</v>
      </c>
      <c r="R482" s="47">
        <f>IFERROR(入力表1【係数】!I$123*入力表2【係数】!F482/SUM(入力表2【係数】!F$51:F$68),0)</f>
        <v>0</v>
      </c>
      <c r="S482" s="50">
        <f t="shared" si="42"/>
        <v>0</v>
      </c>
      <c r="T482" s="54" t="s">
        <v>199</v>
      </c>
    </row>
    <row r="483" spans="2:20" x14ac:dyDescent="0.15">
      <c r="B483" s="385">
        <v>49</v>
      </c>
      <c r="C483" s="40" t="s">
        <v>434</v>
      </c>
      <c r="D483" s="41"/>
      <c r="E483" s="55">
        <f>IF(入力表2【予測】!$E63="","",入力表2【予測】!$E63)</f>
        <v>22</v>
      </c>
      <c r="F483" s="56">
        <f>IF(入力表2【予測】!$F63="","",入力表2【予測】!$F63)</f>
        <v>8</v>
      </c>
      <c r="G483" s="57">
        <f t="shared" si="36"/>
        <v>70.290908509992491</v>
      </c>
      <c r="H483" s="58">
        <f t="shared" si="37"/>
        <v>27.456498610014755</v>
      </c>
      <c r="I483" s="46">
        <f t="shared" si="38"/>
        <v>0.20393029291805709</v>
      </c>
      <c r="J483" s="47">
        <f t="shared" si="39"/>
        <v>0.25649246553382493</v>
      </c>
      <c r="K483" s="48"/>
      <c r="L483" s="46"/>
      <c r="M483" s="49"/>
      <c r="N483" s="48"/>
      <c r="O483" s="46"/>
      <c r="P483" s="50"/>
      <c r="Q483" s="48">
        <f>IFERROR(入力表1【係数】!I$122*入力表2【係数】!E483/SUM(入力表2【係数】!E$51:E$68),0)</f>
        <v>0</v>
      </c>
      <c r="R483" s="47">
        <f>IFERROR(入力表1【係数】!I$123*入力表2【係数】!F483/SUM(入力表2【係数】!F$51:F$68),0)</f>
        <v>0</v>
      </c>
      <c r="S483" s="50">
        <f t="shared" si="42"/>
        <v>0</v>
      </c>
      <c r="T483" s="54" t="s">
        <v>198</v>
      </c>
    </row>
    <row r="484" spans="2:20" x14ac:dyDescent="0.15">
      <c r="B484" s="385">
        <v>50</v>
      </c>
      <c r="C484" s="40" t="s">
        <v>435</v>
      </c>
      <c r="D484" s="41"/>
      <c r="E484" s="55">
        <f>IF(入力表2【予測】!$E64="","",入力表2【予測】!$E64)</f>
        <v>13</v>
      </c>
      <c r="F484" s="56">
        <f>IF(入力表2【予測】!$F64="","",入力表2【予測】!$F64)</f>
        <v>5</v>
      </c>
      <c r="G484" s="57">
        <f t="shared" si="36"/>
        <v>41.535536846813741</v>
      </c>
      <c r="H484" s="58">
        <f t="shared" si="37"/>
        <v>17.160311631259223</v>
      </c>
      <c r="I484" s="46">
        <f t="shared" si="38"/>
        <v>0.12050426399703375</v>
      </c>
      <c r="J484" s="47">
        <f t="shared" si="39"/>
        <v>0.16030779095864059</v>
      </c>
      <c r="K484" s="48"/>
      <c r="L484" s="46"/>
      <c r="M484" s="49"/>
      <c r="N484" s="48"/>
      <c r="O484" s="46"/>
      <c r="P484" s="50"/>
      <c r="Q484" s="48">
        <f>IFERROR(入力表1【係数】!I$122*入力表2【係数】!E484/SUM(入力表2【係数】!E$51:E$68),0)</f>
        <v>0</v>
      </c>
      <c r="R484" s="47">
        <f>IFERROR(入力表1【係数】!I$123*入力表2【係数】!F484/SUM(入力表2【係数】!F$51:F$68),0)</f>
        <v>0</v>
      </c>
      <c r="S484" s="50">
        <f t="shared" si="42"/>
        <v>0</v>
      </c>
      <c r="T484" s="54" t="s">
        <v>204</v>
      </c>
    </row>
    <row r="485" spans="2:20" x14ac:dyDescent="0.15">
      <c r="B485" s="385">
        <v>51</v>
      </c>
      <c r="C485" s="83" t="s">
        <v>470</v>
      </c>
      <c r="D485" s="41"/>
      <c r="E485" s="55">
        <f>IF(入力表2【予測】!$E65="","",入力表2【予測】!$E65)</f>
        <v>1.2220672555400589</v>
      </c>
      <c r="F485" s="56">
        <f>IF(入力表2【予測】!$F65="","",入力表2【予測】!$F65)</f>
        <v>0</v>
      </c>
      <c r="G485" s="57">
        <f t="shared" si="36"/>
        <v>3.9045553478283592</v>
      </c>
      <c r="H485" s="58">
        <f t="shared" si="37"/>
        <v>0</v>
      </c>
      <c r="I485" s="46">
        <f t="shared" si="38"/>
        <v>1.132802424490229E-2</v>
      </c>
      <c r="J485" s="47">
        <f t="shared" si="39"/>
        <v>0</v>
      </c>
      <c r="K485" s="48"/>
      <c r="L485" s="46"/>
      <c r="M485" s="49"/>
      <c r="N485" s="48"/>
      <c r="O485" s="46"/>
      <c r="P485" s="50"/>
      <c r="Q485" s="48">
        <f>IFERROR(入力表1【係数】!I$122*入力表2【係数】!E485/SUM(入力表2【係数】!E$51:E$68),0)</f>
        <v>0</v>
      </c>
      <c r="R485" s="47">
        <f>IFERROR(入力表1【係数】!I$123*入力表2【係数】!F485/SUM(入力表2【係数】!F$51:F$68),0)</f>
        <v>0</v>
      </c>
      <c r="S485" s="50">
        <f t="shared" si="42"/>
        <v>0</v>
      </c>
      <c r="T485" s="54" t="s">
        <v>191</v>
      </c>
    </row>
    <row r="486" spans="2:20" x14ac:dyDescent="0.15">
      <c r="B486" s="385">
        <v>52</v>
      </c>
      <c r="C486" s="83" t="s">
        <v>536</v>
      </c>
      <c r="D486" s="41"/>
      <c r="E486" s="55">
        <f>IF(入力表2【予測】!$E66="","",入力表2【予測】!$E66)</f>
        <v>0.77793274445994109</v>
      </c>
      <c r="F486" s="56">
        <f>IF(入力表2【予測】!$F66="","",入力表2【予測】!$F66)</f>
        <v>0</v>
      </c>
      <c r="G486" s="57">
        <f t="shared" si="36"/>
        <v>2.4855272439891407</v>
      </c>
      <c r="H486" s="58">
        <f t="shared" si="37"/>
        <v>0</v>
      </c>
      <c r="I486" s="46">
        <f t="shared" si="38"/>
        <v>7.2110932931029022E-3</v>
      </c>
      <c r="J486" s="47">
        <f t="shared" si="39"/>
        <v>0</v>
      </c>
      <c r="K486" s="48"/>
      <c r="L486" s="46"/>
      <c r="M486" s="49"/>
      <c r="N486" s="48"/>
      <c r="O486" s="46"/>
      <c r="P486" s="50"/>
      <c r="Q486" s="48">
        <f>IFERROR(入力表1【係数】!I$122*入力表2【係数】!E486/SUM(入力表2【係数】!E$51:E$68),0)</f>
        <v>0</v>
      </c>
      <c r="R486" s="47">
        <f>IFERROR(入力表1【係数】!I$123*入力表2【係数】!F486/SUM(入力表2【係数】!F$51:F$68),0)</f>
        <v>0</v>
      </c>
      <c r="S486" s="50">
        <f t="shared" si="42"/>
        <v>0</v>
      </c>
      <c r="T486" s="54" t="s">
        <v>192</v>
      </c>
    </row>
    <row r="487" spans="2:20" x14ac:dyDescent="0.15">
      <c r="B487" s="385">
        <v>53</v>
      </c>
      <c r="C487" s="40" t="s">
        <v>535</v>
      </c>
      <c r="D487" s="41"/>
      <c r="E487" s="55">
        <f>IF(入力表2【予測】!$E67="","",入力表2【予測】!$E67)</f>
        <v>41</v>
      </c>
      <c r="F487" s="56">
        <f>IF(入力表2【予測】!$F67="","",入力表2【予測】!$F67)</f>
        <v>4</v>
      </c>
      <c r="G487" s="57">
        <f t="shared" si="36"/>
        <v>130.99669313225874</v>
      </c>
      <c r="H487" s="58">
        <f t="shared" si="37"/>
        <v>13.728249305007378</v>
      </c>
      <c r="I487" s="46">
        <f t="shared" si="38"/>
        <v>0.38005190952910639</v>
      </c>
      <c r="J487" s="47">
        <f t="shared" si="39"/>
        <v>0.12824623276691247</v>
      </c>
      <c r="K487" s="48"/>
      <c r="L487" s="46"/>
      <c r="M487" s="49"/>
      <c r="N487" s="48"/>
      <c r="O487" s="46"/>
      <c r="P487" s="50"/>
      <c r="Q487" s="48">
        <f>IFERROR(入力表1【係数】!I$122*入力表2【係数】!E487/SUM(入力表2【係数】!E$51:E$68),0)</f>
        <v>0</v>
      </c>
      <c r="R487" s="47">
        <f>IFERROR(入力表1【係数】!I$123*入力表2【係数】!F487/SUM(入力表2【係数】!F$51:F$68),0)</f>
        <v>0</v>
      </c>
      <c r="S487" s="50">
        <f t="shared" si="42"/>
        <v>0</v>
      </c>
      <c r="T487" s="54" t="s">
        <v>185</v>
      </c>
    </row>
    <row r="488" spans="2:20" ht="19.5" thickBot="1" x14ac:dyDescent="0.2">
      <c r="B488" s="378">
        <v>54</v>
      </c>
      <c r="C488" s="86" t="s">
        <v>534</v>
      </c>
      <c r="D488" s="87"/>
      <c r="E488" s="88">
        <f>IF(入力表2【予測】!$E68="","",入力表2【予測】!$E68)</f>
        <v>18</v>
      </c>
      <c r="F488" s="89">
        <f>IF(入力表2【予測】!$F68="","",入力表2【予測】!$F68)</f>
        <v>7</v>
      </c>
      <c r="G488" s="57">
        <f t="shared" si="36"/>
        <v>57.510743326357492</v>
      </c>
      <c r="H488" s="58">
        <f t="shared" si="37"/>
        <v>24.024436283762913</v>
      </c>
      <c r="I488" s="46">
        <f t="shared" si="38"/>
        <v>0.16685205784204674</v>
      </c>
      <c r="J488" s="47">
        <f t="shared" si="39"/>
        <v>0.22443090734209684</v>
      </c>
      <c r="K488" s="90"/>
      <c r="L488" s="91"/>
      <c r="M488" s="92"/>
      <c r="N488" s="90"/>
      <c r="O488" s="91"/>
      <c r="P488" s="93"/>
      <c r="Q488" s="90">
        <f>IFERROR(入力表1【係数】!I$122*入力表2【係数】!E488/SUM(入力表2【係数】!E$51:E$68),0)</f>
        <v>0</v>
      </c>
      <c r="R488" s="94">
        <f>IFERROR(入力表1【係数】!I$123*入力表2【係数】!F488/SUM(入力表2【係数】!F$51:F$68),0)</f>
        <v>0</v>
      </c>
      <c r="S488" s="93">
        <f t="shared" si="42"/>
        <v>0</v>
      </c>
      <c r="T488" s="95" t="s">
        <v>204</v>
      </c>
    </row>
    <row r="489" spans="2:20" ht="19.5" thickTop="1" x14ac:dyDescent="0.15">
      <c r="B489" s="375"/>
      <c r="C489" s="432" t="s">
        <v>824</v>
      </c>
      <c r="D489" s="432"/>
      <c r="E489" s="96">
        <f>SUM(E435:E488)</f>
        <v>10788</v>
      </c>
      <c r="F489" s="96">
        <f>SUM(F435:F488)</f>
        <v>3119</v>
      </c>
      <c r="G489" s="25">
        <f t="shared" si="36"/>
        <v>34468.105500263591</v>
      </c>
      <c r="H489" s="97">
        <f t="shared" si="37"/>
        <v>10704.602395579504</v>
      </c>
      <c r="I489" s="98">
        <f t="shared" si="38"/>
        <v>100</v>
      </c>
      <c r="J489" s="99">
        <f t="shared" si="39"/>
        <v>100</v>
      </c>
      <c r="K489" s="90"/>
      <c r="L489" s="91"/>
      <c r="M489" s="92"/>
      <c r="N489" s="90"/>
      <c r="O489" s="91"/>
      <c r="P489" s="93"/>
      <c r="Q489" s="90">
        <f>SUM(Q435:Q488)</f>
        <v>1</v>
      </c>
      <c r="R489" s="94">
        <f>SUM(R435:R488)</f>
        <v>0</v>
      </c>
      <c r="S489" s="93">
        <f t="shared" ref="S489:S494" si="43">SUM(Q489:R489)</f>
        <v>1</v>
      </c>
    </row>
    <row r="490" spans="2:20" x14ac:dyDescent="0.15">
      <c r="B490" s="386" t="s">
        <v>477</v>
      </c>
      <c r="C490" s="101" t="s">
        <v>397</v>
      </c>
      <c r="D490" s="102"/>
      <c r="E490" s="103">
        <f>SUM(E435:E443)</f>
        <v>2776</v>
      </c>
      <c r="F490" s="103">
        <f>SUM(F435:F443)</f>
        <v>1288</v>
      </c>
      <c r="G490" s="104">
        <f t="shared" si="36"/>
        <v>8869.4346374426896</v>
      </c>
      <c r="H490" s="58">
        <f t="shared" si="37"/>
        <v>4420.496276212376</v>
      </c>
      <c r="I490" s="46">
        <f t="shared" si="38"/>
        <v>25.732295142751205</v>
      </c>
      <c r="J490" s="47">
        <f t="shared" si="39"/>
        <v>41.295286950945815</v>
      </c>
      <c r="K490" s="48"/>
      <c r="L490" s="46"/>
      <c r="M490" s="49"/>
      <c r="N490" s="48"/>
      <c r="O490" s="46"/>
      <c r="P490" s="50"/>
      <c r="Q490" s="48">
        <f>SUM(Q435:Q443)</f>
        <v>0</v>
      </c>
      <c r="R490" s="47">
        <f>SUM(R435:R443)</f>
        <v>0</v>
      </c>
      <c r="S490" s="50">
        <f t="shared" si="43"/>
        <v>0</v>
      </c>
    </row>
    <row r="491" spans="2:20" x14ac:dyDescent="0.15">
      <c r="B491" s="386">
        <v>10</v>
      </c>
      <c r="C491" s="105" t="s">
        <v>532</v>
      </c>
      <c r="D491" s="54"/>
      <c r="E491" s="104">
        <f>E444</f>
        <v>3506</v>
      </c>
      <c r="F491" s="104">
        <f>F444</f>
        <v>0</v>
      </c>
      <c r="G491" s="104">
        <f t="shared" si="36"/>
        <v>11201.814783456077</v>
      </c>
      <c r="H491" s="58">
        <f t="shared" si="37"/>
        <v>0</v>
      </c>
      <c r="I491" s="46">
        <f t="shared" si="38"/>
        <v>32.499073044123101</v>
      </c>
      <c r="J491" s="47">
        <f t="shared" si="39"/>
        <v>0</v>
      </c>
      <c r="K491" s="48"/>
      <c r="L491" s="46"/>
      <c r="M491" s="49"/>
      <c r="N491" s="48"/>
      <c r="O491" s="46"/>
      <c r="P491" s="50"/>
      <c r="Q491" s="48">
        <f>Q444</f>
        <v>0</v>
      </c>
      <c r="R491" s="47">
        <f>R444</f>
        <v>0</v>
      </c>
      <c r="S491" s="50">
        <f t="shared" si="43"/>
        <v>0</v>
      </c>
    </row>
    <row r="492" spans="2:20" x14ac:dyDescent="0.15">
      <c r="B492" s="386">
        <v>11</v>
      </c>
      <c r="C492" s="105" t="s">
        <v>411</v>
      </c>
      <c r="D492" s="54"/>
      <c r="E492" s="104">
        <f>E445</f>
        <v>1888</v>
      </c>
      <c r="F492" s="104">
        <f>F445</f>
        <v>565</v>
      </c>
      <c r="G492" s="104">
        <f t="shared" si="36"/>
        <v>6032.2379666757197</v>
      </c>
      <c r="H492" s="58">
        <f t="shared" si="37"/>
        <v>1939.1152143322922</v>
      </c>
      <c r="I492" s="46">
        <f t="shared" si="38"/>
        <v>17.500926955876899</v>
      </c>
      <c r="J492" s="47">
        <f t="shared" si="39"/>
        <v>18.114780378326387</v>
      </c>
      <c r="K492" s="48"/>
      <c r="L492" s="46"/>
      <c r="M492" s="49"/>
      <c r="N492" s="48"/>
      <c r="O492" s="46"/>
      <c r="P492" s="50"/>
      <c r="Q492" s="48">
        <f>Q445</f>
        <v>1</v>
      </c>
      <c r="R492" s="47">
        <f>R445</f>
        <v>0</v>
      </c>
      <c r="S492" s="50">
        <f t="shared" si="43"/>
        <v>1</v>
      </c>
    </row>
    <row r="493" spans="2:20" x14ac:dyDescent="0.15">
      <c r="B493" s="386" t="s">
        <v>531</v>
      </c>
      <c r="C493" s="105" t="s">
        <v>475</v>
      </c>
      <c r="D493" s="54"/>
      <c r="E493" s="104">
        <f>SUM(E446:E470)</f>
        <v>1863</v>
      </c>
      <c r="F493" s="104">
        <f>SUM(F446:F470)</f>
        <v>851</v>
      </c>
      <c r="G493" s="104">
        <f t="shared" si="36"/>
        <v>5952.3619342780003</v>
      </c>
      <c r="H493" s="58">
        <f t="shared" si="37"/>
        <v>2920.6850396403197</v>
      </c>
      <c r="I493" s="46">
        <f t="shared" si="38"/>
        <v>17.269187986651836</v>
      </c>
      <c r="J493" s="47">
        <f t="shared" si="39"/>
        <v>27.284386021160628</v>
      </c>
      <c r="K493" s="48"/>
      <c r="L493" s="46"/>
      <c r="M493" s="49"/>
      <c r="N493" s="48"/>
      <c r="O493" s="46"/>
      <c r="P493" s="50"/>
      <c r="Q493" s="48">
        <f>SUM(Q446:Q470)</f>
        <v>0</v>
      </c>
      <c r="R493" s="47">
        <f>SUM(R446:R470)</f>
        <v>0</v>
      </c>
      <c r="S493" s="50">
        <f t="shared" si="43"/>
        <v>0</v>
      </c>
    </row>
    <row r="494" spans="2:20" ht="19.5" thickBot="1" x14ac:dyDescent="0.2">
      <c r="B494" s="376" t="s">
        <v>479</v>
      </c>
      <c r="C494" s="107" t="s">
        <v>476</v>
      </c>
      <c r="D494" s="95"/>
      <c r="E494" s="96">
        <f>SUM(E471:E488)</f>
        <v>755</v>
      </c>
      <c r="F494" s="96">
        <f>SUM(F471:F488)</f>
        <v>415</v>
      </c>
      <c r="G494" s="96">
        <f t="shared" si="36"/>
        <v>2412.2561784111058</v>
      </c>
      <c r="H494" s="108">
        <f t="shared" si="37"/>
        <v>1424.3058653945156</v>
      </c>
      <c r="I494" s="91">
        <f t="shared" si="38"/>
        <v>6.9985168705969603</v>
      </c>
      <c r="J494" s="94">
        <f t="shared" si="39"/>
        <v>13.305546649567168</v>
      </c>
      <c r="K494" s="109"/>
      <c r="L494" s="110"/>
      <c r="M494" s="111"/>
      <c r="N494" s="109"/>
      <c r="O494" s="110"/>
      <c r="P494" s="112"/>
      <c r="Q494" s="109">
        <f>SUM(Q471:Q488)</f>
        <v>0</v>
      </c>
      <c r="R494" s="113">
        <f>SUM(R471:R488)</f>
        <v>0</v>
      </c>
      <c r="S494" s="112">
        <f t="shared" si="43"/>
        <v>0</v>
      </c>
    </row>
    <row r="495" spans="2:20" ht="19.5" thickTop="1" x14ac:dyDescent="0.15">
      <c r="B495" s="431" t="s">
        <v>474</v>
      </c>
      <c r="C495" s="432"/>
      <c r="D495" s="433"/>
      <c r="E495" s="114">
        <v>312985</v>
      </c>
      <c r="F495" s="115">
        <v>291370</v>
      </c>
    </row>
    <row r="497" spans="2:20" x14ac:dyDescent="0.15">
      <c r="B497" s="2" t="s">
        <v>953</v>
      </c>
    </row>
    <row r="501" spans="2:20" ht="20.25" thickBot="1" x14ac:dyDescent="0.2">
      <c r="L501" s="28" t="s">
        <v>493</v>
      </c>
      <c r="O501" s="28" t="s">
        <v>494</v>
      </c>
      <c r="Q501" s="189" t="s">
        <v>922</v>
      </c>
      <c r="R501" s="189"/>
      <c r="S501" s="189"/>
      <c r="T501" s="189"/>
    </row>
    <row r="502" spans="2:20" ht="19.5" thickTop="1" x14ac:dyDescent="0.15">
      <c r="B502" s="440" t="s">
        <v>33</v>
      </c>
      <c r="C502" s="440" t="s">
        <v>401</v>
      </c>
      <c r="D502" s="431" t="s">
        <v>438</v>
      </c>
      <c r="E502" s="451" t="s">
        <v>946</v>
      </c>
      <c r="F502" s="452"/>
      <c r="G502" s="443" t="s">
        <v>948</v>
      </c>
      <c r="H502" s="455"/>
      <c r="I502" s="442" t="s">
        <v>946</v>
      </c>
      <c r="J502" s="443"/>
      <c r="K502" s="446" t="s">
        <v>492</v>
      </c>
      <c r="L502" s="447"/>
      <c r="M502" s="448"/>
      <c r="N502" s="446" t="s">
        <v>492</v>
      </c>
      <c r="O502" s="447"/>
      <c r="P502" s="448"/>
      <c r="Q502" s="446" t="s">
        <v>492</v>
      </c>
      <c r="R502" s="447"/>
      <c r="S502" s="448"/>
      <c r="T502" s="455" t="s">
        <v>487</v>
      </c>
    </row>
    <row r="503" spans="2:20" x14ac:dyDescent="0.15">
      <c r="B503" s="440"/>
      <c r="C503" s="440"/>
      <c r="D503" s="431"/>
      <c r="E503" s="453" t="s">
        <v>945</v>
      </c>
      <c r="F503" s="454"/>
      <c r="G503" s="445" t="s">
        <v>947</v>
      </c>
      <c r="H503" s="456"/>
      <c r="I503" s="444" t="s">
        <v>949</v>
      </c>
      <c r="J503" s="445"/>
      <c r="K503" s="449" t="str">
        <f>入力表1【係数】!$E$52</f>
        <v>（単位：円)</v>
      </c>
      <c r="L503" s="445"/>
      <c r="M503" s="450"/>
      <c r="N503" s="449" t="str">
        <f>入力表1【係数】!$E$52</f>
        <v>（単位：円)</v>
      </c>
      <c r="O503" s="445"/>
      <c r="P503" s="450"/>
      <c r="Q503" s="449" t="str">
        <f>入力表1【係数】!$E$52</f>
        <v>（単位：円)</v>
      </c>
      <c r="R503" s="445"/>
      <c r="S503" s="450"/>
      <c r="T503" s="457"/>
    </row>
    <row r="504" spans="2:20" x14ac:dyDescent="0.15">
      <c r="B504" s="440"/>
      <c r="C504" s="440"/>
      <c r="D504" s="431"/>
      <c r="E504" s="30" t="s">
        <v>481</v>
      </c>
      <c r="F504" s="31" t="s">
        <v>482</v>
      </c>
      <c r="G504" s="370" t="s">
        <v>481</v>
      </c>
      <c r="H504" s="373" t="s">
        <v>482</v>
      </c>
      <c r="I504" s="373" t="s">
        <v>481</v>
      </c>
      <c r="J504" s="369" t="s">
        <v>482</v>
      </c>
      <c r="K504" s="33" t="s">
        <v>481</v>
      </c>
      <c r="L504" s="373" t="s">
        <v>482</v>
      </c>
      <c r="M504" s="34" t="s">
        <v>480</v>
      </c>
      <c r="N504" s="33" t="s">
        <v>481</v>
      </c>
      <c r="O504" s="373" t="s">
        <v>482</v>
      </c>
      <c r="P504" s="35" t="s">
        <v>480</v>
      </c>
      <c r="Q504" s="36" t="s">
        <v>481</v>
      </c>
      <c r="R504" s="377" t="s">
        <v>482</v>
      </c>
      <c r="S504" s="38" t="s">
        <v>480</v>
      </c>
      <c r="T504" s="456"/>
    </row>
    <row r="505" spans="2:20" x14ac:dyDescent="0.15">
      <c r="B505" s="385">
        <v>1</v>
      </c>
      <c r="C505" s="40" t="s">
        <v>402</v>
      </c>
      <c r="D505" s="41"/>
      <c r="E505" s="42">
        <f>IF(入力表2【予測】!$E15="","",入力表2【予測】!$E15)</f>
        <v>251</v>
      </c>
      <c r="F505" s="43">
        <f>IF(入力表2【予測】!$F15="","",入力表2【予測】!$F15)</f>
        <v>33</v>
      </c>
      <c r="G505" s="44">
        <f t="shared" ref="G505:G564" si="44">E505/E$75*1000000</f>
        <v>801.95536527309616</v>
      </c>
      <c r="H505" s="45">
        <f t="shared" ref="H505:H564" si="45">F505/F$75*1000000</f>
        <v>113.25805676631089</v>
      </c>
      <c r="I505" s="46">
        <f t="shared" ref="I505:I564" si="46">E505/E$69*100</f>
        <v>2.3266592510196515</v>
      </c>
      <c r="J505" s="47">
        <f t="shared" ref="J505:J564" si="47">F505/F$69*100</f>
        <v>1.058031420327028</v>
      </c>
      <c r="K505" s="48"/>
      <c r="L505" s="46"/>
      <c r="M505" s="49"/>
      <c r="N505" s="48"/>
      <c r="O505" s="46"/>
      <c r="P505" s="50"/>
      <c r="Q505" s="51">
        <f>IFERROR(入力表1【係数】!E$139*入力表2【係数】!E505/SUM(入力表2【係数】!E$15:E$23),0)</f>
        <v>0</v>
      </c>
      <c r="R505" s="52">
        <f>IFERROR(入力表1【係数】!E$140*入力表2【係数】!F505/SUM(入力表2【係数】!F$15:F$23),0)</f>
        <v>0</v>
      </c>
      <c r="S505" s="53">
        <f>SUM(Q505:R505)</f>
        <v>0</v>
      </c>
      <c r="T505" s="54" t="s">
        <v>190</v>
      </c>
    </row>
    <row r="506" spans="2:20" x14ac:dyDescent="0.15">
      <c r="B506" s="385">
        <v>2</v>
      </c>
      <c r="C506" s="40" t="s">
        <v>409</v>
      </c>
      <c r="D506" s="41" t="s">
        <v>439</v>
      </c>
      <c r="E506" s="55">
        <f>IF(入力表2【予測】!$E16="","",入力表2【予測】!$E16)</f>
        <v>478</v>
      </c>
      <c r="F506" s="56">
        <f>IF(入力表2【予測】!$F16="","",入力表2【予測】!$F16)</f>
        <v>254</v>
      </c>
      <c r="G506" s="57">
        <f t="shared" si="44"/>
        <v>1527.2297394443824</v>
      </c>
      <c r="H506" s="58">
        <f t="shared" si="45"/>
        <v>871.74383086796854</v>
      </c>
      <c r="I506" s="46">
        <f t="shared" si="46"/>
        <v>4.4308490915832408</v>
      </c>
      <c r="J506" s="47">
        <f t="shared" si="47"/>
        <v>8.1436357806989417</v>
      </c>
      <c r="K506" s="48"/>
      <c r="L506" s="46"/>
      <c r="M506" s="49"/>
      <c r="N506" s="48"/>
      <c r="O506" s="46"/>
      <c r="P506" s="50"/>
      <c r="Q506" s="59">
        <f>IFERROR(入力表1【係数】!E$139*入力表2【係数】!E506/SUM(入力表2【係数】!E$15:E$23),0)</f>
        <v>0</v>
      </c>
      <c r="R506" s="47">
        <f>IFERROR(入力表1【係数】!E$140*入力表2【係数】!F506/SUM(入力表2【係数】!F$15:F$23),0)</f>
        <v>0</v>
      </c>
      <c r="S506" s="50">
        <f t="shared" ref="S506:S513" si="48">SUM(Q506:R506)</f>
        <v>0</v>
      </c>
      <c r="T506" s="54" t="s">
        <v>184</v>
      </c>
    </row>
    <row r="507" spans="2:20" x14ac:dyDescent="0.15">
      <c r="B507" s="385">
        <v>3</v>
      </c>
      <c r="C507" s="40" t="s">
        <v>403</v>
      </c>
      <c r="D507" s="41"/>
      <c r="E507" s="55">
        <f>IF(入力表2【予測】!$E17="","",入力表2【予測】!$E17)</f>
        <v>245</v>
      </c>
      <c r="F507" s="56">
        <f>IF(入力表2【予測】!$F17="","",入力表2【予測】!$F17)</f>
        <v>138</v>
      </c>
      <c r="G507" s="57">
        <f t="shared" si="44"/>
        <v>782.78511749764368</v>
      </c>
      <c r="H507" s="58">
        <f t="shared" si="45"/>
        <v>473.62460102275458</v>
      </c>
      <c r="I507" s="46">
        <f t="shared" si="46"/>
        <v>2.271041898405636</v>
      </c>
      <c r="J507" s="47">
        <f t="shared" si="47"/>
        <v>4.4244950304584796</v>
      </c>
      <c r="K507" s="48"/>
      <c r="L507" s="46"/>
      <c r="M507" s="49"/>
      <c r="N507" s="48"/>
      <c r="O507" s="46"/>
      <c r="P507" s="50"/>
      <c r="Q507" s="59">
        <f>IFERROR(入力表1【係数】!E$139*入力表2【係数】!E507/SUM(入力表2【係数】!E$15:E$23),0)</f>
        <v>0</v>
      </c>
      <c r="R507" s="47">
        <f>IFERROR(入力表1【係数】!E$140*入力表2【係数】!F507/SUM(入力表2【係数】!F$15:F$23),0)</f>
        <v>0</v>
      </c>
      <c r="S507" s="50">
        <f t="shared" si="48"/>
        <v>0</v>
      </c>
      <c r="T507" s="54" t="s">
        <v>185</v>
      </c>
    </row>
    <row r="508" spans="2:20" x14ac:dyDescent="0.15">
      <c r="B508" s="385">
        <v>4</v>
      </c>
      <c r="C508" s="40" t="s">
        <v>404</v>
      </c>
      <c r="D508" s="41"/>
      <c r="E508" s="55">
        <f>IF(入力表2【予測】!$E18="","",入力表2【予測】!$E18)</f>
        <v>105</v>
      </c>
      <c r="F508" s="56">
        <f>IF(入力表2【予測】!$F18="","",入力表2【予測】!$F18)</f>
        <v>34</v>
      </c>
      <c r="G508" s="57">
        <f t="shared" si="44"/>
        <v>335.4793360704187</v>
      </c>
      <c r="H508" s="58">
        <f t="shared" si="45"/>
        <v>116.69011909256272</v>
      </c>
      <c r="I508" s="46">
        <f t="shared" si="46"/>
        <v>0.97330367074527258</v>
      </c>
      <c r="J508" s="47">
        <f t="shared" si="47"/>
        <v>1.0900929785187561</v>
      </c>
      <c r="K508" s="48"/>
      <c r="L508" s="46"/>
      <c r="M508" s="49"/>
      <c r="N508" s="48"/>
      <c r="O508" s="46"/>
      <c r="P508" s="50"/>
      <c r="Q508" s="59">
        <f>IFERROR(入力表1【係数】!E$139*入力表2【係数】!E508/SUM(入力表2【係数】!E$15:E$23),0)</f>
        <v>0</v>
      </c>
      <c r="R508" s="47">
        <f>IFERROR(入力表1【係数】!E$140*入力表2【係数】!F508/SUM(入力表2【係数】!F$15:F$23),0)</f>
        <v>0</v>
      </c>
      <c r="S508" s="50">
        <f t="shared" si="48"/>
        <v>0</v>
      </c>
      <c r="T508" s="54" t="s">
        <v>185</v>
      </c>
    </row>
    <row r="509" spans="2:20" x14ac:dyDescent="0.15">
      <c r="B509" s="385">
        <v>5</v>
      </c>
      <c r="C509" s="40" t="s">
        <v>822</v>
      </c>
      <c r="D509" s="41" t="s">
        <v>472</v>
      </c>
      <c r="E509" s="55">
        <f>IF(入力表2【予測】!$E19="","",入力表2【予測】!$E19)</f>
        <v>92</v>
      </c>
      <c r="F509" s="56">
        <f>IF(入力表2【予測】!$F19="","",入力表2【予測】!$F19)</f>
        <v>14</v>
      </c>
      <c r="G509" s="57">
        <f t="shared" si="44"/>
        <v>293.94379922360497</v>
      </c>
      <c r="H509" s="58">
        <f t="shared" si="45"/>
        <v>48.048872567525827</v>
      </c>
      <c r="I509" s="46">
        <f t="shared" si="46"/>
        <v>0.85279940674823884</v>
      </c>
      <c r="J509" s="47">
        <f t="shared" si="47"/>
        <v>0.44886181468419367</v>
      </c>
      <c r="K509" s="48"/>
      <c r="L509" s="46"/>
      <c r="M509" s="49"/>
      <c r="N509" s="48"/>
      <c r="O509" s="46"/>
      <c r="P509" s="50"/>
      <c r="Q509" s="59">
        <f>IFERROR(入力表1【係数】!E$139*入力表2【係数】!E509/SUM(入力表2【係数】!E$15:E$23),0)</f>
        <v>0</v>
      </c>
      <c r="R509" s="47">
        <f>IFERROR(入力表1【係数】!E$140*入力表2【係数】!F509/SUM(入力表2【係数】!F$15:F$23),0)</f>
        <v>0</v>
      </c>
      <c r="S509" s="50">
        <f t="shared" si="48"/>
        <v>0</v>
      </c>
      <c r="T509" s="54" t="s">
        <v>186</v>
      </c>
    </row>
    <row r="510" spans="2:20" x14ac:dyDescent="0.15">
      <c r="B510" s="385">
        <v>6</v>
      </c>
      <c r="C510" s="40" t="s">
        <v>405</v>
      </c>
      <c r="D510" s="41"/>
      <c r="E510" s="55">
        <f>IF(入力表2【予測】!$E20="","",入力表2【予測】!$E20)</f>
        <v>231</v>
      </c>
      <c r="F510" s="56">
        <f>IF(入力表2【予測】!$F20="","",入力表2【予測】!$F20)</f>
        <v>43</v>
      </c>
      <c r="G510" s="57">
        <f t="shared" si="44"/>
        <v>738.05453935492108</v>
      </c>
      <c r="H510" s="58">
        <f t="shared" si="45"/>
        <v>147.57868002882933</v>
      </c>
      <c r="I510" s="46">
        <f t="shared" si="46"/>
        <v>2.1412680756395996</v>
      </c>
      <c r="J510" s="47">
        <f t="shared" si="47"/>
        <v>1.3786470022443091</v>
      </c>
      <c r="K510" s="48"/>
      <c r="L510" s="46"/>
      <c r="M510" s="49"/>
      <c r="N510" s="48"/>
      <c r="O510" s="46"/>
      <c r="P510" s="50"/>
      <c r="Q510" s="59">
        <f>IFERROR(入力表1【係数】!E$139*入力表2【係数】!E510/SUM(入力表2【係数】!E$15:E$23),0)</f>
        <v>0</v>
      </c>
      <c r="R510" s="47">
        <f>IFERROR(入力表1【係数】!E$140*入力表2【係数】!F510/SUM(入力表2【係数】!F$15:F$23),0)</f>
        <v>0</v>
      </c>
      <c r="S510" s="50">
        <f t="shared" si="48"/>
        <v>0</v>
      </c>
      <c r="T510" s="54" t="s">
        <v>199</v>
      </c>
    </row>
    <row r="511" spans="2:20" x14ac:dyDescent="0.15">
      <c r="B511" s="385">
        <v>7</v>
      </c>
      <c r="C511" s="40" t="s">
        <v>585</v>
      </c>
      <c r="D511" s="41"/>
      <c r="E511" s="55">
        <f>IF(入力表2【予測】!$E21="","",入力表2【予測】!$E21)</f>
        <v>648</v>
      </c>
      <c r="F511" s="56">
        <f>IF(入力表2【予測】!$F21="","",入力表2【予測】!$F21)</f>
        <v>392</v>
      </c>
      <c r="G511" s="57">
        <f t="shared" si="44"/>
        <v>2070.3867597488697</v>
      </c>
      <c r="H511" s="58">
        <f t="shared" si="45"/>
        <v>1345.3684318907231</v>
      </c>
      <c r="I511" s="46">
        <f t="shared" si="46"/>
        <v>6.0066740823136815</v>
      </c>
      <c r="J511" s="47">
        <f t="shared" si="47"/>
        <v>12.568130811157422</v>
      </c>
      <c r="K511" s="48"/>
      <c r="L511" s="46"/>
      <c r="M511" s="49"/>
      <c r="N511" s="48"/>
      <c r="O511" s="46"/>
      <c r="P511" s="50"/>
      <c r="Q511" s="59">
        <f>IFERROR(入力表1【係数】!E$139*入力表2【係数】!E511/SUM(入力表2【係数】!E$15:E$23),0)</f>
        <v>0</v>
      </c>
      <c r="R511" s="47">
        <f>IFERROR(入力表1【係数】!E$140*入力表2【係数】!F511/SUM(入力表2【係数】!F$15:F$23),0)</f>
        <v>0</v>
      </c>
      <c r="S511" s="50">
        <f t="shared" si="48"/>
        <v>0</v>
      </c>
      <c r="T511" s="54" t="s">
        <v>158</v>
      </c>
    </row>
    <row r="512" spans="2:20" x14ac:dyDescent="0.15">
      <c r="B512" s="385">
        <v>8</v>
      </c>
      <c r="C512" s="40" t="s">
        <v>584</v>
      </c>
      <c r="D512" s="41"/>
      <c r="E512" s="55">
        <f>IF(入力表2【予測】!$E22="","",入力表2【予測】!$E22)</f>
        <v>172</v>
      </c>
      <c r="F512" s="56">
        <f>IF(入力表2【予測】!$F22="","",入力表2【予測】!$F22)</f>
        <v>96</v>
      </c>
      <c r="G512" s="57">
        <f t="shared" si="44"/>
        <v>549.54710289630498</v>
      </c>
      <c r="H512" s="58">
        <f t="shared" si="45"/>
        <v>329.47798332017709</v>
      </c>
      <c r="I512" s="46">
        <f t="shared" si="46"/>
        <v>1.5943641082684465</v>
      </c>
      <c r="J512" s="47">
        <f t="shared" si="47"/>
        <v>3.0779095864058994</v>
      </c>
      <c r="K512" s="48"/>
      <c r="L512" s="46"/>
      <c r="M512" s="49"/>
      <c r="N512" s="48"/>
      <c r="O512" s="46"/>
      <c r="P512" s="50"/>
      <c r="Q512" s="59">
        <f>IFERROR(入力表1【係数】!E$139*入力表2【係数】!E512/SUM(入力表2【係数】!E$15:E$23),0)</f>
        <v>0</v>
      </c>
      <c r="R512" s="47">
        <f>IFERROR(入力表1【係数】!E$140*入力表2【係数】!F512/SUM(入力表2【係数】!F$15:F$23),0)</f>
        <v>0</v>
      </c>
      <c r="S512" s="50">
        <f t="shared" si="48"/>
        <v>0</v>
      </c>
      <c r="T512" s="54" t="s">
        <v>190</v>
      </c>
    </row>
    <row r="513" spans="2:20" x14ac:dyDescent="0.15">
      <c r="B513" s="60">
        <v>9</v>
      </c>
      <c r="C513" s="61" t="s">
        <v>407</v>
      </c>
      <c r="D513" s="62"/>
      <c r="E513" s="63">
        <f>IF(入力表2【予測】!$E23="","",入力表2【予測】!$E23)</f>
        <v>554</v>
      </c>
      <c r="F513" s="64">
        <f>IF(入力表2【予測】!$F23="","",入力表2【予測】!$F23)</f>
        <v>284</v>
      </c>
      <c r="G513" s="65">
        <f t="shared" si="44"/>
        <v>1770.0528779334472</v>
      </c>
      <c r="H513" s="66">
        <f t="shared" si="45"/>
        <v>974.70570065552397</v>
      </c>
      <c r="I513" s="67">
        <f t="shared" si="46"/>
        <v>5.135335558027438</v>
      </c>
      <c r="J513" s="68">
        <f t="shared" si="47"/>
        <v>9.1054825264507855</v>
      </c>
      <c r="K513" s="69"/>
      <c r="L513" s="67"/>
      <c r="M513" s="70"/>
      <c r="N513" s="69"/>
      <c r="O513" s="67"/>
      <c r="P513" s="71"/>
      <c r="Q513" s="72">
        <f>IFERROR(入力表1【係数】!E$139*入力表2【係数】!E513/SUM(入力表2【係数】!E$15:E$23),0)</f>
        <v>0</v>
      </c>
      <c r="R513" s="68">
        <f>IFERROR(入力表1【係数】!E$140*入力表2【係数】!F513/SUM(入力表2【係数】!F$15:F$23),0)</f>
        <v>0</v>
      </c>
      <c r="S513" s="71">
        <f t="shared" si="48"/>
        <v>0</v>
      </c>
      <c r="T513" s="73" t="s">
        <v>190</v>
      </c>
    </row>
    <row r="514" spans="2:20" x14ac:dyDescent="0.15">
      <c r="B514" s="74">
        <v>10</v>
      </c>
      <c r="C514" s="75" t="s">
        <v>532</v>
      </c>
      <c r="D514" s="76" t="s">
        <v>440</v>
      </c>
      <c r="E514" s="63">
        <f>IF(入力表2【予測】!$E24="","",入力表2【予測】!$E24)</f>
        <v>3506</v>
      </c>
      <c r="F514" s="64">
        <f>IF(入力表2【予測】!$F24="","",入力表2【予測】!$F24)</f>
        <v>0</v>
      </c>
      <c r="G514" s="65">
        <f t="shared" si="44"/>
        <v>11201.814783456077</v>
      </c>
      <c r="H514" s="66">
        <f t="shared" si="45"/>
        <v>0</v>
      </c>
      <c r="I514" s="67">
        <f t="shared" si="46"/>
        <v>32.499073044123101</v>
      </c>
      <c r="J514" s="68">
        <f t="shared" si="47"/>
        <v>0</v>
      </c>
      <c r="K514" s="69"/>
      <c r="L514" s="67"/>
      <c r="M514" s="70"/>
      <c r="N514" s="69"/>
      <c r="O514" s="67"/>
      <c r="P514" s="71"/>
      <c r="Q514" s="69">
        <f>IFERROR(入力表1【係数】!F$139*入力表2【係数】!E514/入力表2【係数】!E514,0)</f>
        <v>0</v>
      </c>
      <c r="R514" s="68">
        <f>IFERROR(入力表1【係数】!F$140*入力表2【係数】!F514/入力表2【係数】!F514,0)</f>
        <v>0</v>
      </c>
      <c r="S514" s="71">
        <f>SUM(Q514:R514)</f>
        <v>0</v>
      </c>
      <c r="T514" s="77" t="s">
        <v>200</v>
      </c>
    </row>
    <row r="515" spans="2:20" x14ac:dyDescent="0.15">
      <c r="B515" s="74">
        <v>11</v>
      </c>
      <c r="C515" s="78" t="s">
        <v>582</v>
      </c>
      <c r="D515" s="79" t="s">
        <v>441</v>
      </c>
      <c r="E515" s="63">
        <f>IF(入力表2【予測】!$E25="","",入力表2【予測】!$E25)</f>
        <v>1888</v>
      </c>
      <c r="F515" s="64">
        <f>IF(入力表2【予測】!$F25="","",入力表2【予測】!$F25)</f>
        <v>565</v>
      </c>
      <c r="G515" s="65">
        <f t="shared" si="44"/>
        <v>6032.2379666757197</v>
      </c>
      <c r="H515" s="66">
        <f t="shared" si="45"/>
        <v>1939.1152143322922</v>
      </c>
      <c r="I515" s="67">
        <f t="shared" si="46"/>
        <v>17.500926955876899</v>
      </c>
      <c r="J515" s="68">
        <f t="shared" si="47"/>
        <v>18.114780378326387</v>
      </c>
      <c r="K515" s="69"/>
      <c r="L515" s="67"/>
      <c r="M515" s="70"/>
      <c r="N515" s="69"/>
      <c r="O515" s="67"/>
      <c r="P515" s="71"/>
      <c r="Q515" s="69">
        <f>IFERROR(入力表1【係数】!G$139*入力表2【係数】!E515/入力表2【係数】!E515,0)</f>
        <v>0</v>
      </c>
      <c r="R515" s="80">
        <f>IFERROR(入力表1【係数】!G$140*入力表2【係数】!F515/入力表2【係数】!F515,0)</f>
        <v>0</v>
      </c>
      <c r="S515" s="71">
        <f>SUM(Q515:R515)</f>
        <v>0</v>
      </c>
      <c r="T515" s="77" t="s">
        <v>201</v>
      </c>
    </row>
    <row r="516" spans="2:20" x14ac:dyDescent="0.15">
      <c r="B516" s="385">
        <v>12</v>
      </c>
      <c r="C516" s="40" t="s">
        <v>580</v>
      </c>
      <c r="D516" s="41" t="s">
        <v>442</v>
      </c>
      <c r="E516" s="55">
        <f>IF(入力表2【予測】!$E26="","",入力表2【予測】!$E26)</f>
        <v>92</v>
      </c>
      <c r="F516" s="56">
        <f>IF(入力表2【予測】!$F26="","",入力表2【予測】!$F26)</f>
        <v>65</v>
      </c>
      <c r="G516" s="57">
        <f t="shared" si="44"/>
        <v>293.94379922360497</v>
      </c>
      <c r="H516" s="58">
        <f t="shared" si="45"/>
        <v>223.08405120636991</v>
      </c>
      <c r="I516" s="46">
        <f t="shared" si="46"/>
        <v>0.85279940674823884</v>
      </c>
      <c r="J516" s="47">
        <f t="shared" si="47"/>
        <v>2.084001282462328</v>
      </c>
      <c r="K516" s="48"/>
      <c r="L516" s="46"/>
      <c r="M516" s="49"/>
      <c r="N516" s="48"/>
      <c r="O516" s="46"/>
      <c r="P516" s="50"/>
      <c r="Q516" s="48">
        <f>IFERROR(入力表1【係数】!H$139*入力表2【係数】!E516/SUM(入力表2【係数】!E$26:E$50),0)</f>
        <v>4.9382716049382713E-2</v>
      </c>
      <c r="R516" s="47">
        <f>IFERROR(入力表1【係数】!H$140*入力表2【係数】!F516/SUM(入力表2【係数】!F$26:F$50),0)</f>
        <v>0</v>
      </c>
      <c r="S516" s="50">
        <f>SUM(Q516:R516)</f>
        <v>4.9382716049382713E-2</v>
      </c>
      <c r="T516" s="81" t="s">
        <v>141</v>
      </c>
    </row>
    <row r="517" spans="2:20" x14ac:dyDescent="0.15">
      <c r="B517" s="385">
        <v>13</v>
      </c>
      <c r="C517" s="40" t="s">
        <v>413</v>
      </c>
      <c r="D517" s="41" t="s">
        <v>443</v>
      </c>
      <c r="E517" s="55">
        <f>IF(入力表2【予測】!$E27="","",入力表2【予測】!$E27)</f>
        <v>63</v>
      </c>
      <c r="F517" s="56">
        <f>IF(入力表2【予測】!$F27="","",入力表2【予測】!$F27)</f>
        <v>31</v>
      </c>
      <c r="G517" s="57">
        <f t="shared" si="44"/>
        <v>201.28760164225125</v>
      </c>
      <c r="H517" s="58">
        <f t="shared" si="45"/>
        <v>106.39393211380718</v>
      </c>
      <c r="I517" s="46">
        <f t="shared" si="46"/>
        <v>0.58398220244716359</v>
      </c>
      <c r="J517" s="47">
        <f t="shared" si="47"/>
        <v>0.99390830394357166</v>
      </c>
      <c r="K517" s="48"/>
      <c r="L517" s="46"/>
      <c r="M517" s="49"/>
      <c r="N517" s="48"/>
      <c r="O517" s="46"/>
      <c r="P517" s="50"/>
      <c r="Q517" s="48">
        <f>IFERROR(入力表1【係数】!H$139*入力表2【係数】!E517/SUM(入力表2【係数】!E$26:E$50),0)</f>
        <v>3.3816425120772944E-2</v>
      </c>
      <c r="R517" s="47">
        <f>IFERROR(入力表1【係数】!H$140*入力表2【係数】!F517/SUM(入力表2【係数】!F$26:F$50),0)</f>
        <v>0</v>
      </c>
      <c r="S517" s="50">
        <f t="shared" ref="S517:S540" si="49">SUM(Q517:R517)</f>
        <v>3.3816425120772944E-2</v>
      </c>
      <c r="T517" s="54" t="s">
        <v>145</v>
      </c>
    </row>
    <row r="518" spans="2:20" x14ac:dyDescent="0.15">
      <c r="B518" s="385">
        <v>14</v>
      </c>
      <c r="C518" s="40" t="s">
        <v>414</v>
      </c>
      <c r="D518" s="41" t="s">
        <v>444</v>
      </c>
      <c r="E518" s="55">
        <f>IF(入力表2【予測】!$E28="","",入力表2【予測】!$E28)</f>
        <v>113</v>
      </c>
      <c r="F518" s="56">
        <f>IF(入力表2【予測】!$F28="","",入力表2【予測】!$F28)</f>
        <v>46</v>
      </c>
      <c r="G518" s="57">
        <f t="shared" si="44"/>
        <v>361.03966643768871</v>
      </c>
      <c r="H518" s="58">
        <f t="shared" si="45"/>
        <v>157.87486700758484</v>
      </c>
      <c r="I518" s="46">
        <f t="shared" si="46"/>
        <v>1.0474601408972934</v>
      </c>
      <c r="J518" s="47">
        <f t="shared" si="47"/>
        <v>1.4748316768194933</v>
      </c>
      <c r="K518" s="48"/>
      <c r="L518" s="46"/>
      <c r="M518" s="49"/>
      <c r="N518" s="48"/>
      <c r="O518" s="46"/>
      <c r="P518" s="50"/>
      <c r="Q518" s="48">
        <f>IFERROR(入力表1【係数】!H$139*入力表2【係数】!E518/SUM(入力表2【係数】!E$26:E$50),0)</f>
        <v>6.065485775630703E-2</v>
      </c>
      <c r="R518" s="47">
        <f>IFERROR(入力表1【係数】!H$140*入力表2【係数】!F518/SUM(入力表2【係数】!F$26:F$50),0)</f>
        <v>0</v>
      </c>
      <c r="S518" s="50">
        <f t="shared" si="49"/>
        <v>6.065485775630703E-2</v>
      </c>
      <c r="T518" s="54" t="s">
        <v>144</v>
      </c>
    </row>
    <row r="519" spans="2:20" x14ac:dyDescent="0.15">
      <c r="B519" s="385">
        <v>15</v>
      </c>
      <c r="C519" s="40" t="s">
        <v>415</v>
      </c>
      <c r="D519" s="41" t="s">
        <v>445</v>
      </c>
      <c r="E519" s="55">
        <f>IF(入力表2【予測】!$E29="","",入力表2【予測】!$E29)</f>
        <v>105</v>
      </c>
      <c r="F519" s="56">
        <f>IF(入力表2【予測】!$F29="","",入力表2【予測】!$F29)</f>
        <v>45</v>
      </c>
      <c r="G519" s="57">
        <f t="shared" si="44"/>
        <v>335.4793360704187</v>
      </c>
      <c r="H519" s="58">
        <f t="shared" si="45"/>
        <v>154.442804681333</v>
      </c>
      <c r="I519" s="46">
        <f t="shared" si="46"/>
        <v>0.97330367074527258</v>
      </c>
      <c r="J519" s="47">
        <f t="shared" si="47"/>
        <v>1.4427701186277653</v>
      </c>
      <c r="K519" s="48"/>
      <c r="L519" s="46"/>
      <c r="M519" s="49"/>
      <c r="N519" s="48"/>
      <c r="O519" s="46"/>
      <c r="P519" s="50"/>
      <c r="Q519" s="48">
        <f>IFERROR(入力表1【係数】!H$139*入力表2【係数】!E519/SUM(入力表2【係数】!E$26:E$50),0)</f>
        <v>5.6360708534621579E-2</v>
      </c>
      <c r="R519" s="47">
        <f>IFERROR(入力表1【係数】!H$140*入力表2【係数】!F519/SUM(入力表2【係数】!F$26:F$50),0)</f>
        <v>0</v>
      </c>
      <c r="S519" s="50">
        <f t="shared" si="49"/>
        <v>5.6360708534621579E-2</v>
      </c>
      <c r="T519" s="54" t="s">
        <v>145</v>
      </c>
    </row>
    <row r="520" spans="2:20" x14ac:dyDescent="0.15">
      <c r="B520" s="385">
        <v>16</v>
      </c>
      <c r="C520" s="40" t="s">
        <v>572</v>
      </c>
      <c r="D520" s="41"/>
      <c r="E520" s="55">
        <f>IF(入力表2【予測】!$E30="","",入力表2【予測】!$E30)</f>
        <v>688</v>
      </c>
      <c r="F520" s="56">
        <f>IF(入力表2【予測】!$F30="","",入力表2【予測】!$F30)</f>
        <v>255</v>
      </c>
      <c r="G520" s="57">
        <f t="shared" si="44"/>
        <v>2198.1884115852199</v>
      </c>
      <c r="H520" s="58">
        <f t="shared" si="45"/>
        <v>875.17589319422041</v>
      </c>
      <c r="I520" s="46">
        <f t="shared" si="46"/>
        <v>6.3774564330737862</v>
      </c>
      <c r="J520" s="47">
        <f t="shared" si="47"/>
        <v>8.1756973388906697</v>
      </c>
      <c r="K520" s="48"/>
      <c r="L520" s="46"/>
      <c r="M520" s="49"/>
      <c r="N520" s="48"/>
      <c r="O520" s="46"/>
      <c r="P520" s="50"/>
      <c r="Q520" s="48">
        <f>IFERROR(入力表1【係数】!H$139*入力表2【係数】!E520/SUM(入力表2【係数】!E$26:E$50),0)</f>
        <v>0.36929683306494898</v>
      </c>
      <c r="R520" s="47">
        <f>IFERROR(入力表1【係数】!H$140*入力表2【係数】!F520/SUM(入力表2【係数】!F$26:F$50),0)</f>
        <v>0</v>
      </c>
      <c r="S520" s="50">
        <f t="shared" si="49"/>
        <v>0.36929683306494898</v>
      </c>
      <c r="T520" s="54" t="s">
        <v>145</v>
      </c>
    </row>
    <row r="521" spans="2:20" x14ac:dyDescent="0.15">
      <c r="B521" s="385">
        <v>17</v>
      </c>
      <c r="C521" s="83" t="s">
        <v>454</v>
      </c>
      <c r="D521" s="41"/>
      <c r="E521" s="55">
        <f>IF(入力表2【予測】!$E31="","",入力表2【予測】!$E31)</f>
        <v>365</v>
      </c>
      <c r="F521" s="56">
        <f>IF(入力表2【予測】!$F31="","",入力表2【予測】!$F31)</f>
        <v>159</v>
      </c>
      <c r="G521" s="57">
        <f t="shared" si="44"/>
        <v>1166.1900730066936</v>
      </c>
      <c r="H521" s="58">
        <f t="shared" si="45"/>
        <v>545.69790987404338</v>
      </c>
      <c r="I521" s="46">
        <f t="shared" si="46"/>
        <v>3.3833889506859478</v>
      </c>
      <c r="J521" s="47">
        <f t="shared" si="47"/>
        <v>5.0977877524847708</v>
      </c>
      <c r="K521" s="48"/>
      <c r="L521" s="46"/>
      <c r="M521" s="49"/>
      <c r="N521" s="48"/>
      <c r="O521" s="46"/>
      <c r="P521" s="50"/>
      <c r="Q521" s="48">
        <f>IFERROR(入力表1【係数】!H$139*入力表2【係数】!E521/SUM(入力表2【係数】!E$26:E$50),0)</f>
        <v>0.19592055823939883</v>
      </c>
      <c r="R521" s="47">
        <f>IFERROR(入力表1【係数】!H$140*入力表2【係数】!F521/SUM(入力表2【係数】!F$26:F$50),0)</f>
        <v>0</v>
      </c>
      <c r="S521" s="50">
        <f t="shared" si="49"/>
        <v>0.19592055823939883</v>
      </c>
      <c r="T521" s="54" t="s">
        <v>145</v>
      </c>
    </row>
    <row r="522" spans="2:20" x14ac:dyDescent="0.15">
      <c r="B522" s="385">
        <v>18</v>
      </c>
      <c r="C522" s="83" t="s">
        <v>455</v>
      </c>
      <c r="D522" s="41"/>
      <c r="E522" s="55">
        <f>IF(入力表2【予測】!$E32="","",入力表2【予測】!$E32)</f>
        <v>0</v>
      </c>
      <c r="F522" s="56">
        <f>IF(入力表2【予測】!$F32="","",入力表2【予測】!$F32)</f>
        <v>0</v>
      </c>
      <c r="G522" s="57">
        <f t="shared" si="44"/>
        <v>0</v>
      </c>
      <c r="H522" s="58">
        <f t="shared" si="45"/>
        <v>0</v>
      </c>
      <c r="I522" s="46">
        <f t="shared" si="46"/>
        <v>0</v>
      </c>
      <c r="J522" s="47">
        <f t="shared" si="47"/>
        <v>0</v>
      </c>
      <c r="K522" s="48"/>
      <c r="L522" s="46"/>
      <c r="M522" s="49"/>
      <c r="N522" s="48"/>
      <c r="O522" s="46"/>
      <c r="P522" s="50"/>
      <c r="Q522" s="48">
        <f>IFERROR(入力表1【係数】!H$139*入力表2【係数】!E522/SUM(入力表2【係数】!E$26:E$50),0)</f>
        <v>0</v>
      </c>
      <c r="R522" s="47">
        <f>IFERROR(入力表1【係数】!H$140*入力表2【係数】!F522/SUM(入力表2【係数】!F$26:F$50),0)</f>
        <v>0</v>
      </c>
      <c r="S522" s="50">
        <f t="shared" si="49"/>
        <v>0</v>
      </c>
      <c r="T522" s="54" t="s">
        <v>146</v>
      </c>
    </row>
    <row r="523" spans="2:20" x14ac:dyDescent="0.15">
      <c r="B523" s="385">
        <v>19</v>
      </c>
      <c r="C523" s="40" t="s">
        <v>417</v>
      </c>
      <c r="D523" s="41" t="s">
        <v>446</v>
      </c>
      <c r="E523" s="55">
        <f>IF(入力表2【予測】!$E33="","",入力表2【予測】!$E33)</f>
        <v>175</v>
      </c>
      <c r="F523" s="56">
        <f>IF(入力表2【予測】!$F33="","",入力表2【予測】!$F33)</f>
        <v>94</v>
      </c>
      <c r="G523" s="57">
        <f t="shared" si="44"/>
        <v>559.13222678403122</v>
      </c>
      <c r="H523" s="58">
        <f t="shared" si="45"/>
        <v>322.61385866767341</v>
      </c>
      <c r="I523" s="46">
        <f t="shared" si="46"/>
        <v>1.6221727845754541</v>
      </c>
      <c r="J523" s="47">
        <f t="shared" si="47"/>
        <v>3.0137864700224433</v>
      </c>
      <c r="K523" s="48"/>
      <c r="L523" s="46"/>
      <c r="M523" s="49"/>
      <c r="N523" s="48"/>
      <c r="O523" s="46"/>
      <c r="P523" s="50"/>
      <c r="Q523" s="48">
        <f>IFERROR(入力表1【係数】!H$139*入力表2【係数】!E523/SUM(入力表2【係数】!E$26:E$50),0)</f>
        <v>9.3934514224369298E-2</v>
      </c>
      <c r="R523" s="47">
        <f>IFERROR(入力表1【係数】!H$140*入力表2【係数】!F523/SUM(入力表2【係数】!F$26:F$50),0)</f>
        <v>0</v>
      </c>
      <c r="S523" s="50">
        <f t="shared" si="49"/>
        <v>9.3934514224369298E-2</v>
      </c>
      <c r="T523" s="54" t="s">
        <v>148</v>
      </c>
    </row>
    <row r="524" spans="2:20" x14ac:dyDescent="0.15">
      <c r="B524" s="385">
        <v>20</v>
      </c>
      <c r="C524" s="40" t="s">
        <v>418</v>
      </c>
      <c r="D524" s="41"/>
      <c r="E524" s="55">
        <f>IF(入力表2【予測】!$E34="","",入力表2【予測】!$E34)</f>
        <v>77</v>
      </c>
      <c r="F524" s="56">
        <f>IF(入力表2【予測】!$F34="","",入力表2【予測】!$F34)</f>
        <v>48</v>
      </c>
      <c r="G524" s="57">
        <f t="shared" si="44"/>
        <v>246.01817978497371</v>
      </c>
      <c r="H524" s="58">
        <f t="shared" si="45"/>
        <v>164.73899166008854</v>
      </c>
      <c r="I524" s="46">
        <f t="shared" si="46"/>
        <v>0.71375602521319992</v>
      </c>
      <c r="J524" s="47">
        <f t="shared" si="47"/>
        <v>1.5389547932029497</v>
      </c>
      <c r="K524" s="48"/>
      <c r="L524" s="46"/>
      <c r="M524" s="49"/>
      <c r="N524" s="48"/>
      <c r="O524" s="46"/>
      <c r="P524" s="50"/>
      <c r="Q524" s="48">
        <f>IFERROR(入力表1【係数】!H$139*入力表2【係数】!E524/SUM(入力表2【係数】!E$26:E$50),0)</f>
        <v>4.1331186258722494E-2</v>
      </c>
      <c r="R524" s="47">
        <f>IFERROR(入力表1【係数】!H$140*入力表2【係数】!F524/SUM(入力表2【係数】!F$26:F$50),0)</f>
        <v>0</v>
      </c>
      <c r="S524" s="50">
        <f t="shared" si="49"/>
        <v>4.1331186258722494E-2</v>
      </c>
      <c r="T524" s="54" t="s">
        <v>950</v>
      </c>
    </row>
    <row r="525" spans="2:20" x14ac:dyDescent="0.15">
      <c r="B525" s="385">
        <v>21</v>
      </c>
      <c r="C525" s="83" t="s">
        <v>456</v>
      </c>
      <c r="D525" s="41"/>
      <c r="E525" s="55">
        <f>IF(入力表2【予測】!$E35="","",入力表2【予測】!$E35)</f>
        <v>38</v>
      </c>
      <c r="F525" s="56">
        <f>IF(入力表2【予測】!$F35="","",入力表2【予測】!$F35)</f>
        <v>12</v>
      </c>
      <c r="G525" s="57">
        <f t="shared" si="44"/>
        <v>121.41156924453249</v>
      </c>
      <c r="H525" s="58">
        <f t="shared" si="45"/>
        <v>41.184747915022136</v>
      </c>
      <c r="I525" s="46">
        <f t="shared" si="46"/>
        <v>0.35224323322209861</v>
      </c>
      <c r="J525" s="47">
        <f t="shared" si="47"/>
        <v>0.38473869830073743</v>
      </c>
      <c r="K525" s="48"/>
      <c r="L525" s="46"/>
      <c r="M525" s="49"/>
      <c r="N525" s="48"/>
      <c r="O525" s="46"/>
      <c r="P525" s="50"/>
      <c r="Q525" s="48">
        <f>IFERROR(入力表1【係数】!H$139*入力表2【係数】!E525/SUM(入力表2【係数】!E$26:E$50),0)</f>
        <v>2.0397208803005905E-2</v>
      </c>
      <c r="R525" s="47">
        <f>IFERROR(入力表1【係数】!H$140*入力表2【係数】!F525/SUM(入力表2【係数】!F$26:F$50),0)</f>
        <v>0</v>
      </c>
      <c r="S525" s="50">
        <f t="shared" si="49"/>
        <v>2.0397208803005905E-2</v>
      </c>
      <c r="T525" s="54" t="s">
        <v>164</v>
      </c>
    </row>
    <row r="526" spans="2:20" x14ac:dyDescent="0.15">
      <c r="B526" s="385">
        <v>22</v>
      </c>
      <c r="C526" s="83" t="s">
        <v>457</v>
      </c>
      <c r="D526" s="41"/>
      <c r="E526" s="55">
        <f>IF(入力表2【予測】!$E36="","",入力表2【予測】!$E36)</f>
        <v>0</v>
      </c>
      <c r="F526" s="56">
        <f>IF(入力表2【予測】!$F36="","",入力表2【予測】!$F36)</f>
        <v>0</v>
      </c>
      <c r="G526" s="57">
        <f t="shared" si="44"/>
        <v>0</v>
      </c>
      <c r="H526" s="58">
        <f t="shared" si="45"/>
        <v>0</v>
      </c>
      <c r="I526" s="46">
        <f t="shared" si="46"/>
        <v>0</v>
      </c>
      <c r="J526" s="47">
        <f t="shared" si="47"/>
        <v>0</v>
      </c>
      <c r="K526" s="48"/>
      <c r="L526" s="46"/>
      <c r="M526" s="49"/>
      <c r="N526" s="48"/>
      <c r="O526" s="46"/>
      <c r="P526" s="50"/>
      <c r="Q526" s="48">
        <f>IFERROR(入力表1【係数】!H$139*入力表2【係数】!E526/SUM(入力表2【係数】!E$26:E$50),0)</f>
        <v>0</v>
      </c>
      <c r="R526" s="47">
        <f>IFERROR(入力表1【係数】!H$140*入力表2【係数】!F526/SUM(入力表2【係数】!F$26:F$50),0)</f>
        <v>0</v>
      </c>
      <c r="S526" s="50">
        <f t="shared" si="49"/>
        <v>0</v>
      </c>
      <c r="T526" s="54" t="s">
        <v>162</v>
      </c>
    </row>
    <row r="527" spans="2:20" x14ac:dyDescent="0.15">
      <c r="B527" s="385">
        <v>23</v>
      </c>
      <c r="C527" s="40" t="s">
        <v>565</v>
      </c>
      <c r="D527" s="41" t="s">
        <v>564</v>
      </c>
      <c r="E527" s="55">
        <f>IF(入力表2【予測】!$E37="","",入力表2【予測】!$E37)</f>
        <v>22</v>
      </c>
      <c r="F527" s="56">
        <f>IF(入力表2【予測】!$F37="","",入力表2【予測】!$F37)</f>
        <v>7</v>
      </c>
      <c r="G527" s="57">
        <f t="shared" si="44"/>
        <v>70.290908509992491</v>
      </c>
      <c r="H527" s="58">
        <f t="shared" si="45"/>
        <v>24.024436283762913</v>
      </c>
      <c r="I527" s="46">
        <f t="shared" si="46"/>
        <v>0.20393029291805709</v>
      </c>
      <c r="J527" s="47">
        <f t="shared" si="47"/>
        <v>0.22443090734209684</v>
      </c>
      <c r="K527" s="48"/>
      <c r="L527" s="46"/>
      <c r="M527" s="49"/>
      <c r="N527" s="48"/>
      <c r="O527" s="46"/>
      <c r="P527" s="50"/>
      <c r="Q527" s="48">
        <f>IFERROR(入力表1【係数】!H$139*入力表2【係数】!E527/SUM(入力表2【係数】!E$26:E$50),0)</f>
        <v>1.1808910359634998E-2</v>
      </c>
      <c r="R527" s="47">
        <f>IFERROR(入力表1【係数】!H$140*入力表2【係数】!F527/SUM(入力表2【係数】!F$26:F$50),0)</f>
        <v>0</v>
      </c>
      <c r="S527" s="50">
        <f t="shared" si="49"/>
        <v>1.1808910359634998E-2</v>
      </c>
      <c r="T527" s="54" t="s">
        <v>194</v>
      </c>
    </row>
    <row r="528" spans="2:20" x14ac:dyDescent="0.15">
      <c r="B528" s="385">
        <v>24</v>
      </c>
      <c r="C528" s="83" t="s">
        <v>458</v>
      </c>
      <c r="D528" s="41"/>
      <c r="E528" s="55">
        <f>IF(入力表2【予測】!$E38="","",入力表2【予測】!$E38)</f>
        <v>0.15900122465641583</v>
      </c>
      <c r="F528" s="56">
        <f>IF(入力表2【予測】!$F38="","",入力表2【予測】!$F38)</f>
        <v>0.1255272826234862</v>
      </c>
      <c r="G528" s="57">
        <f t="shared" si="44"/>
        <v>0.50801547887731313</v>
      </c>
      <c r="H528" s="58">
        <f t="shared" si="45"/>
        <v>0.43081745760883483</v>
      </c>
      <c r="I528" s="46">
        <f t="shared" si="46"/>
        <v>1.4738711962960312E-3</v>
      </c>
      <c r="J528" s="47">
        <f t="shared" si="47"/>
        <v>4.0246002764824044E-3</v>
      </c>
      <c r="K528" s="48"/>
      <c r="L528" s="46"/>
      <c r="M528" s="49"/>
      <c r="N528" s="48"/>
      <c r="O528" s="46"/>
      <c r="P528" s="50"/>
      <c r="Q528" s="48">
        <f>IFERROR(入力表1【係数】!H$139*入力表2【係数】!E528/SUM(入力表2【係数】!E$26:E$50),0)</f>
        <v>8.5346873138172745E-5</v>
      </c>
      <c r="R528" s="47">
        <f>IFERROR(入力表1【係数】!H$140*入力表2【係数】!F528/SUM(入力表2【係数】!F$26:F$50),0)</f>
        <v>0</v>
      </c>
      <c r="S528" s="50">
        <f t="shared" si="49"/>
        <v>8.5346873138172745E-5</v>
      </c>
      <c r="T528" s="54" t="s">
        <v>149</v>
      </c>
    </row>
    <row r="529" spans="2:20" x14ac:dyDescent="0.15">
      <c r="B529" s="385">
        <v>25</v>
      </c>
      <c r="C529" s="83" t="s">
        <v>459</v>
      </c>
      <c r="D529" s="41"/>
      <c r="E529" s="55">
        <f>IF(入力表2【予測】!$E39="","",入力表2【予測】!$E39)</f>
        <v>17.045448360321132</v>
      </c>
      <c r="F529" s="56">
        <f>IF(入力表2【予測】!$F39="","",入力表2【予測】!$F39)</f>
        <v>13.456932916043</v>
      </c>
      <c r="G529" s="57">
        <f t="shared" si="44"/>
        <v>54.4609114185061</v>
      </c>
      <c r="H529" s="58">
        <f t="shared" si="45"/>
        <v>46.185032488049558</v>
      </c>
      <c r="I529" s="46">
        <f t="shared" si="46"/>
        <v>0.15800378531999565</v>
      </c>
      <c r="J529" s="47">
        <f t="shared" si="47"/>
        <v>0.43145023776989422</v>
      </c>
      <c r="K529" s="48"/>
      <c r="L529" s="46"/>
      <c r="M529" s="49"/>
      <c r="N529" s="48"/>
      <c r="O529" s="46"/>
      <c r="P529" s="50"/>
      <c r="Q529" s="48">
        <f>IFERROR(入力表1【係数】!H$139*入力表2【係数】!E529/SUM(入力表2【係数】!E$26:E$50),0)</f>
        <v>9.1494623512190718E-3</v>
      </c>
      <c r="R529" s="47">
        <f>IFERROR(入力表1【係数】!H$140*入力表2【係数】!F529/SUM(入力表2【係数】!F$26:F$50),0)</f>
        <v>0</v>
      </c>
      <c r="S529" s="50">
        <f t="shared" si="49"/>
        <v>9.1494623512190718E-3</v>
      </c>
      <c r="T529" s="54" t="s">
        <v>150</v>
      </c>
    </row>
    <row r="530" spans="2:20" x14ac:dyDescent="0.15">
      <c r="B530" s="385">
        <v>26</v>
      </c>
      <c r="C530" s="83" t="s">
        <v>460</v>
      </c>
      <c r="D530" s="41"/>
      <c r="E530" s="55">
        <f>IF(入力表2【予測】!$E40="","",入力表2【予測】!$E40)</f>
        <v>0</v>
      </c>
      <c r="F530" s="56">
        <f>IF(入力表2【予測】!$F40="","",入力表2【予測】!$F40)</f>
        <v>0</v>
      </c>
      <c r="G530" s="57">
        <f t="shared" si="44"/>
        <v>0</v>
      </c>
      <c r="H530" s="58">
        <f t="shared" si="45"/>
        <v>0</v>
      </c>
      <c r="I530" s="46">
        <f t="shared" si="46"/>
        <v>0</v>
      </c>
      <c r="J530" s="47">
        <f t="shared" si="47"/>
        <v>0</v>
      </c>
      <c r="K530" s="48"/>
      <c r="L530" s="46"/>
      <c r="M530" s="49"/>
      <c r="N530" s="48"/>
      <c r="O530" s="46"/>
      <c r="P530" s="50"/>
      <c r="Q530" s="48">
        <f>IFERROR(入力表1【係数】!H$139*入力表2【係数】!E530/SUM(入力表2【係数】!E$26:E$50),0)</f>
        <v>0</v>
      </c>
      <c r="R530" s="47">
        <f>IFERROR(入力表1【係数】!H$140*入力表2【係数】!F530/SUM(入力表2【係数】!F$26:F$50),0)</f>
        <v>0</v>
      </c>
      <c r="S530" s="50">
        <f t="shared" si="49"/>
        <v>0</v>
      </c>
      <c r="T530" s="54" t="s">
        <v>151</v>
      </c>
    </row>
    <row r="531" spans="2:20" x14ac:dyDescent="0.15">
      <c r="B531" s="385">
        <v>27</v>
      </c>
      <c r="C531" s="83" t="s">
        <v>461</v>
      </c>
      <c r="D531" s="41"/>
      <c r="E531" s="55">
        <f>IF(入力表2【予測】!$E41="","",入力表2【予測】!$E41)</f>
        <v>1.7955504150224522</v>
      </c>
      <c r="F531" s="56">
        <f>IF(入力表2【予測】!$F41="","",入力表2【予測】!$F41)</f>
        <v>1.4175398013335148</v>
      </c>
      <c r="G531" s="57">
        <f t="shared" si="44"/>
        <v>5.736857724882829</v>
      </c>
      <c r="H531" s="58">
        <f t="shared" si="45"/>
        <v>4.8650849481192804</v>
      </c>
      <c r="I531" s="46">
        <f t="shared" si="46"/>
        <v>1.6643960094757621E-2</v>
      </c>
      <c r="J531" s="47">
        <f t="shared" si="47"/>
        <v>4.5448534829545195E-2</v>
      </c>
      <c r="K531" s="48"/>
      <c r="L531" s="46"/>
      <c r="M531" s="49"/>
      <c r="N531" s="48"/>
      <c r="O531" s="46"/>
      <c r="P531" s="50"/>
      <c r="Q531" s="48">
        <f>IFERROR(入力表1【係数】!H$139*入力表2【係数】!E531/SUM(入力表2【係数】!E$26:E$50),0)</f>
        <v>9.63795177145707E-4</v>
      </c>
      <c r="R531" s="47">
        <f>IFERROR(入力表1【係数】!H$140*入力表2【係数】!F531/SUM(入力表2【係数】!F$26:F$50),0)</f>
        <v>0</v>
      </c>
      <c r="S531" s="50">
        <f t="shared" si="49"/>
        <v>9.63795177145707E-4</v>
      </c>
      <c r="T531" s="54" t="s">
        <v>153</v>
      </c>
    </row>
    <row r="532" spans="2:20" x14ac:dyDescent="0.15">
      <c r="B532" s="385">
        <v>28</v>
      </c>
      <c r="C532" s="83" t="s">
        <v>462</v>
      </c>
      <c r="D532" s="384"/>
      <c r="E532" s="55">
        <f>IF(入力表2【予測】!$E42="","",入力表2【予測】!$E42)</f>
        <v>11.342174740590655</v>
      </c>
      <c r="F532" s="56">
        <f>IF(入力表2【予測】!$F42="","",入力表2【予測】!$F42)</f>
        <v>3.2406213544544729</v>
      </c>
      <c r="G532" s="57">
        <f t="shared" si="44"/>
        <v>36.238716681600259</v>
      </c>
      <c r="H532" s="58">
        <f t="shared" si="45"/>
        <v>11.122014464270421</v>
      </c>
      <c r="I532" s="46">
        <f t="shared" si="46"/>
        <v>0.10513695532620186</v>
      </c>
      <c r="J532" s="47">
        <f t="shared" si="47"/>
        <v>0.10389937013319887</v>
      </c>
      <c r="K532" s="48"/>
      <c r="L532" s="46"/>
      <c r="M532" s="49"/>
      <c r="N532" s="48"/>
      <c r="O532" s="46"/>
      <c r="P532" s="50"/>
      <c r="Q532" s="48">
        <f>IFERROR(入力表1【係数】!H$139*入力表2【係数】!E532/SUM(入力表2【係数】!E$26:E$50),0)</f>
        <v>6.0881238543159721E-3</v>
      </c>
      <c r="R532" s="47">
        <f>IFERROR(入力表1【係数】!H$140*入力表2【係数】!F532/SUM(入力表2【係数】!F$26:F$50),0)</f>
        <v>0</v>
      </c>
      <c r="S532" s="50">
        <f t="shared" si="49"/>
        <v>6.0881238543159721E-3</v>
      </c>
      <c r="T532" s="54" t="s">
        <v>157</v>
      </c>
    </row>
    <row r="533" spans="2:20" x14ac:dyDescent="0.15">
      <c r="B533" s="385">
        <v>29</v>
      </c>
      <c r="C533" s="83" t="s">
        <v>463</v>
      </c>
      <c r="D533" s="384"/>
      <c r="E533" s="55">
        <f>IF(入力表2【予測】!$E43="","",入力表2【予測】!$E43)</f>
        <v>16.657825259409346</v>
      </c>
      <c r="F533" s="56">
        <f>IF(入力表2【予測】!$F43="","",入力表2【予測】!$F43)</f>
        <v>4.7593786455455271</v>
      </c>
      <c r="G533" s="57">
        <f t="shared" si="44"/>
        <v>53.222439603844741</v>
      </c>
      <c r="H533" s="58">
        <f t="shared" si="45"/>
        <v>16.334484145744334</v>
      </c>
      <c r="I533" s="46">
        <f t="shared" si="46"/>
        <v>0.15441069020587084</v>
      </c>
      <c r="J533" s="47">
        <f t="shared" si="47"/>
        <v>0.15259309540062607</v>
      </c>
      <c r="K533" s="48"/>
      <c r="L533" s="46"/>
      <c r="M533" s="49"/>
      <c r="N533" s="48"/>
      <c r="O533" s="46"/>
      <c r="P533" s="50"/>
      <c r="Q533" s="48">
        <f>IFERROR(入力表1【係数】!H$139*入力表2【係数】!E533/SUM(入力表2【係数】!E$26:E$50),0)</f>
        <v>8.9413984215831171E-3</v>
      </c>
      <c r="R533" s="47">
        <f>IFERROR(入力表1【係数】!H$140*入力表2【係数】!F533/SUM(入力表2【係数】!F$26:F$50),0)</f>
        <v>0</v>
      </c>
      <c r="S533" s="50">
        <f t="shared" si="49"/>
        <v>8.9413984215831171E-3</v>
      </c>
      <c r="T533" s="54" t="s">
        <v>517</v>
      </c>
    </row>
    <row r="534" spans="2:20" x14ac:dyDescent="0.15">
      <c r="B534" s="385">
        <v>30</v>
      </c>
      <c r="C534" s="40" t="s">
        <v>420</v>
      </c>
      <c r="D534" s="41"/>
      <c r="E534" s="55">
        <f>IF(入力表2【予測】!$E44="","",入力表2【予測】!$E44)</f>
        <v>1</v>
      </c>
      <c r="F534" s="56">
        <f>IF(入力表2【予測】!$F44="","",入力表2【予測】!$F44)</f>
        <v>1</v>
      </c>
      <c r="G534" s="57">
        <f t="shared" si="44"/>
        <v>3.1950412959087497</v>
      </c>
      <c r="H534" s="58">
        <f t="shared" si="45"/>
        <v>3.4320623262518444</v>
      </c>
      <c r="I534" s="46">
        <f t="shared" si="46"/>
        <v>9.2695587690025949E-3</v>
      </c>
      <c r="J534" s="47">
        <f t="shared" si="47"/>
        <v>3.2061558191728116E-2</v>
      </c>
      <c r="K534" s="48"/>
      <c r="L534" s="46"/>
      <c r="M534" s="49"/>
      <c r="N534" s="48"/>
      <c r="O534" s="46"/>
      <c r="P534" s="50"/>
      <c r="Q534" s="48">
        <f>IFERROR(入力表1【係数】!H$139*入力表2【係数】!E534/SUM(入力表2【係数】!E$26:E$50),0)</f>
        <v>5.3676865271068169E-4</v>
      </c>
      <c r="R534" s="47">
        <f>IFERROR(入力表1【係数】!H$140*入力表2【係数】!F534/SUM(入力表2【係数】!F$26:F$50),0)</f>
        <v>0</v>
      </c>
      <c r="S534" s="50">
        <f t="shared" si="49"/>
        <v>5.3676865271068169E-4</v>
      </c>
      <c r="T534" s="54" t="s">
        <v>517</v>
      </c>
    </row>
    <row r="535" spans="2:20" x14ac:dyDescent="0.15">
      <c r="B535" s="385">
        <v>31</v>
      </c>
      <c r="C535" s="83" t="s">
        <v>464</v>
      </c>
      <c r="D535" s="41"/>
      <c r="E535" s="55">
        <f>IF(入力表2【予測】!$E45="","",入力表2【予測】!$E45)</f>
        <v>1.6615302157309393E-2</v>
      </c>
      <c r="F535" s="56">
        <f>IF(入力表2【予測】!$F45="","",入力表2【予測】!$F45)</f>
        <v>7.2691946938228599E-3</v>
      </c>
      <c r="G535" s="57">
        <f t="shared" si="44"/>
        <v>5.308657653660525E-2</v>
      </c>
      <c r="H535" s="58">
        <f t="shared" si="45"/>
        <v>2.4948329250859252E-2</v>
      </c>
      <c r="I535" s="46">
        <f t="shared" si="46"/>
        <v>1.5401651981191504E-4</v>
      </c>
      <c r="J535" s="47">
        <f t="shared" si="47"/>
        <v>2.3306170868300289E-4</v>
      </c>
      <c r="K535" s="48"/>
      <c r="L535" s="46"/>
      <c r="M535" s="49"/>
      <c r="N535" s="48"/>
      <c r="O535" s="46"/>
      <c r="P535" s="50"/>
      <c r="Q535" s="48">
        <f>IFERROR(入力表1【係数】!H$139*入力表2【係数】!E535/SUM(入力表2【係数】!E$26:E$50),0)</f>
        <v>8.9185733533598457E-6</v>
      </c>
      <c r="R535" s="47">
        <f>IFERROR(入力表1【係数】!H$140*入力表2【係数】!F535/SUM(入力表2【係数】!F$26:F$50),0)</f>
        <v>0</v>
      </c>
      <c r="S535" s="50">
        <f t="shared" si="49"/>
        <v>8.9185733533598457E-6</v>
      </c>
      <c r="T535" s="54" t="s">
        <v>951</v>
      </c>
    </row>
    <row r="536" spans="2:20" x14ac:dyDescent="0.15">
      <c r="B536" s="385">
        <v>32</v>
      </c>
      <c r="C536" s="83" t="s">
        <v>465</v>
      </c>
      <c r="D536" s="41"/>
      <c r="E536" s="55">
        <f>IF(入力表2【予測】!$E46="","",入力表2【予測】!$E46)</f>
        <v>15.421680289427844</v>
      </c>
      <c r="F536" s="56">
        <f>IF(入力表2【予測】!$F46="","",入力表2【予測】!$F46)</f>
        <v>6.7469851266246819</v>
      </c>
      <c r="G536" s="57">
        <f t="shared" si="44"/>
        <v>49.27290537702396</v>
      </c>
      <c r="H536" s="58">
        <f t="shared" si="45"/>
        <v>23.156073468870105</v>
      </c>
      <c r="I536" s="46">
        <f t="shared" si="46"/>
        <v>0.14295217175962036</v>
      </c>
      <c r="J536" s="47">
        <f t="shared" si="47"/>
        <v>0.21631885625600134</v>
      </c>
      <c r="K536" s="48"/>
      <c r="L536" s="46"/>
      <c r="M536" s="49"/>
      <c r="N536" s="48"/>
      <c r="O536" s="46"/>
      <c r="P536" s="50"/>
      <c r="Q536" s="48">
        <f>IFERROR(入力表1【係数】!H$139*入力表2【係数】!E536/SUM(入力表2【係数】!E$26:E$50),0)</f>
        <v>8.2778745514910587E-3</v>
      </c>
      <c r="R536" s="47">
        <f>IFERROR(入力表1【係数】!H$140*入力表2【係数】!F536/SUM(入力表2【係数】!F$26:F$50),0)</f>
        <v>0</v>
      </c>
      <c r="S536" s="50">
        <f t="shared" si="49"/>
        <v>8.2778745514910587E-3</v>
      </c>
      <c r="T536" s="54" t="s">
        <v>172</v>
      </c>
    </row>
    <row r="537" spans="2:20" x14ac:dyDescent="0.15">
      <c r="B537" s="385">
        <v>33</v>
      </c>
      <c r="C537" s="83" t="s">
        <v>466</v>
      </c>
      <c r="D537" s="41"/>
      <c r="E537" s="55">
        <f>IF(入力表2【予測】!$E47="","",入力表2【予測】!$E47)</f>
        <v>0.56170440841484659</v>
      </c>
      <c r="F537" s="56">
        <f>IF(入力表2【予測】!$F47="","",入力表2【予測】!$F47)</f>
        <v>0.24574567868149538</v>
      </c>
      <c r="G537" s="57">
        <f t="shared" si="44"/>
        <v>1.7946687809794291</v>
      </c>
      <c r="H537" s="58">
        <f t="shared" si="45"/>
        <v>0.84341448564195143</v>
      </c>
      <c r="I537" s="46">
        <f t="shared" si="46"/>
        <v>5.2067520246092567E-3</v>
      </c>
      <c r="J537" s="47">
        <f t="shared" si="47"/>
        <v>7.8789893774124844E-3</v>
      </c>
      <c r="K537" s="48"/>
      <c r="L537" s="46"/>
      <c r="M537" s="49"/>
      <c r="N537" s="48"/>
      <c r="O537" s="46"/>
      <c r="P537" s="50"/>
      <c r="Q537" s="48">
        <f>IFERROR(入力表1【係数】!H$139*入力表2【係数】!E537/SUM(入力表2【係数】!E$26:E$50),0)</f>
        <v>3.0150531852648772E-4</v>
      </c>
      <c r="R537" s="47">
        <f>IFERROR(入力表1【係数】!H$140*入力表2【係数】!F537/SUM(入力表2【係数】!F$26:F$50),0)</f>
        <v>0</v>
      </c>
      <c r="S537" s="50">
        <f t="shared" si="49"/>
        <v>3.0150531852648772E-4</v>
      </c>
      <c r="T537" s="54" t="s">
        <v>171</v>
      </c>
    </row>
    <row r="538" spans="2:20" x14ac:dyDescent="0.15">
      <c r="B538" s="385">
        <v>34</v>
      </c>
      <c r="C538" s="83" t="s">
        <v>467</v>
      </c>
      <c r="D538" s="41" t="s">
        <v>469</v>
      </c>
      <c r="E538" s="55">
        <f>IF(入力表2【予測】!$E48="","",入力表2【予測】!$E48)</f>
        <v>1.3777969762419007</v>
      </c>
      <c r="F538" s="56">
        <f>IF(入力表2【予測】!$F48="","",入力表2【予測】!$F48)</f>
        <v>4.133390928725702</v>
      </c>
      <c r="G538" s="57">
        <f t="shared" si="44"/>
        <v>4.4021182364710789</v>
      </c>
      <c r="H538" s="58">
        <f t="shared" si="45"/>
        <v>14.186055286150607</v>
      </c>
      <c r="I538" s="46">
        <f t="shared" si="46"/>
        <v>1.2771570043028372E-2</v>
      </c>
      <c r="J538" s="47">
        <f t="shared" si="47"/>
        <v>0.13252295379050022</v>
      </c>
      <c r="K538" s="48"/>
      <c r="L538" s="46"/>
      <c r="M538" s="49"/>
      <c r="N538" s="48"/>
      <c r="O538" s="46"/>
      <c r="P538" s="50"/>
      <c r="Q538" s="48">
        <f>IFERROR(入力表1【係数】!H$139*入力表2【係数】!E538/SUM(入力表2【係数】!E$26:E$50),0)</f>
        <v>7.395582266462162E-4</v>
      </c>
      <c r="R538" s="47">
        <f>IFERROR(入力表1【係数】!H$140*入力表2【係数】!F538/SUM(入力表2【係数】!F$26:F$50),0)</f>
        <v>0</v>
      </c>
      <c r="S538" s="50">
        <f t="shared" si="49"/>
        <v>7.395582266462162E-4</v>
      </c>
      <c r="T538" s="54" t="s">
        <v>170</v>
      </c>
    </row>
    <row r="539" spans="2:20" x14ac:dyDescent="0.15">
      <c r="B539" s="385">
        <v>35</v>
      </c>
      <c r="C539" s="83" t="s">
        <v>560</v>
      </c>
      <c r="D539" s="41"/>
      <c r="E539" s="55">
        <f>IF(入力表2【予測】!$E49="","",入力表2【予測】!$E49)</f>
        <v>0.62220302375809933</v>
      </c>
      <c r="F539" s="56">
        <f>IF(入力表2【予測】!$F49="","",入力表2【予測】!$F49)</f>
        <v>1.866609071274298</v>
      </c>
      <c r="G539" s="57">
        <f t="shared" si="44"/>
        <v>1.9879643553464201</v>
      </c>
      <c r="H539" s="58">
        <f t="shared" si="45"/>
        <v>6.406318671360463</v>
      </c>
      <c r="I539" s="46">
        <f t="shared" si="46"/>
        <v>5.7675474949768204E-3</v>
      </c>
      <c r="J539" s="47">
        <f t="shared" si="47"/>
        <v>5.9846395359868486E-2</v>
      </c>
      <c r="K539" s="48"/>
      <c r="L539" s="46"/>
      <c r="M539" s="49"/>
      <c r="N539" s="48"/>
      <c r="O539" s="46"/>
      <c r="P539" s="50"/>
      <c r="Q539" s="48">
        <f>IFERROR(入力表1【係数】!H$139*入力表2【係数】!E539/SUM(入力表2【係数】!E$26:E$50),0)</f>
        <v>3.3397907877514725E-4</v>
      </c>
      <c r="R539" s="47">
        <f>IFERROR(入力表1【係数】!H$140*入力表2【係数】!F539/SUM(入力表2【係数】!F$26:F$50),0)</f>
        <v>0</v>
      </c>
      <c r="S539" s="50">
        <f t="shared" si="49"/>
        <v>3.3397907877514725E-4</v>
      </c>
      <c r="T539" s="54" t="s">
        <v>175</v>
      </c>
    </row>
    <row r="540" spans="2:20" x14ac:dyDescent="0.15">
      <c r="B540" s="60">
        <v>36</v>
      </c>
      <c r="C540" s="61" t="s">
        <v>559</v>
      </c>
      <c r="D540" s="62" t="s">
        <v>448</v>
      </c>
      <c r="E540" s="63">
        <f>IF(入力表2【予測】!$E50="","",入力表2【予測】!$E50)</f>
        <v>59</v>
      </c>
      <c r="F540" s="64">
        <f>IF(入力表2【予測】!$F50="","",入力表2【予測】!$F50)</f>
        <v>52</v>
      </c>
      <c r="G540" s="65">
        <f t="shared" si="44"/>
        <v>188.50743645861624</v>
      </c>
      <c r="H540" s="66">
        <f t="shared" si="45"/>
        <v>178.46724096509593</v>
      </c>
      <c r="I540" s="67">
        <f t="shared" si="46"/>
        <v>0.5469039673711531</v>
      </c>
      <c r="J540" s="68">
        <f t="shared" si="47"/>
        <v>1.6672010259698622</v>
      </c>
      <c r="K540" s="69"/>
      <c r="L540" s="67"/>
      <c r="M540" s="70"/>
      <c r="N540" s="69"/>
      <c r="O540" s="67"/>
      <c r="P540" s="71"/>
      <c r="Q540" s="69">
        <f>IFERROR(入力表1【係数】!H$139*入力表2【係数】!E540/SUM(入力表2【係数】!E$26:E$50),0)</f>
        <v>3.1669350509930222E-2</v>
      </c>
      <c r="R540" s="68">
        <f>IFERROR(入力表1【係数】!H$140*入力表2【係数】!F540/SUM(入力表2【係数】!F$26:F$50),0)</f>
        <v>0</v>
      </c>
      <c r="S540" s="71">
        <f t="shared" si="49"/>
        <v>3.1669350509930222E-2</v>
      </c>
      <c r="T540" s="73" t="s">
        <v>175</v>
      </c>
    </row>
    <row r="541" spans="2:20" x14ac:dyDescent="0.15">
      <c r="B541" s="385">
        <v>37</v>
      </c>
      <c r="C541" s="40" t="s">
        <v>422</v>
      </c>
      <c r="D541" s="41"/>
      <c r="E541" s="55">
        <f>IF(入力表2【予測】!$E51="","",入力表2【予測】!$E51)</f>
        <v>62</v>
      </c>
      <c r="F541" s="56">
        <f>IF(入力表2【予測】!$F51="","",入力表2【予測】!$F51)</f>
        <v>52</v>
      </c>
      <c r="G541" s="57">
        <f t="shared" si="44"/>
        <v>198.09256034634248</v>
      </c>
      <c r="H541" s="58">
        <f t="shared" si="45"/>
        <v>178.46724096509593</v>
      </c>
      <c r="I541" s="46">
        <f t="shared" si="46"/>
        <v>0.57471264367816088</v>
      </c>
      <c r="J541" s="47">
        <f t="shared" si="47"/>
        <v>1.6672010259698622</v>
      </c>
      <c r="K541" s="48"/>
      <c r="L541" s="46"/>
      <c r="M541" s="49"/>
      <c r="N541" s="48"/>
      <c r="O541" s="46"/>
      <c r="P541" s="50"/>
      <c r="Q541" s="48">
        <f>IFERROR(入力表1【係数】!I$139*入力表2【係数】!E541/SUM(入力表2【係数】!E$51:E$68),0)</f>
        <v>0</v>
      </c>
      <c r="R541" s="47">
        <f>IFERROR(入力表1【係数】!I$140*入力表2【係数】!F541/SUM(入力表2【係数】!F$51:F$68),0)</f>
        <v>0</v>
      </c>
      <c r="S541" s="50">
        <f>SUM(Q541:R541)</f>
        <v>0</v>
      </c>
      <c r="T541" s="54" t="s">
        <v>202</v>
      </c>
    </row>
    <row r="542" spans="2:20" x14ac:dyDescent="0.15">
      <c r="B542" s="385">
        <v>38</v>
      </c>
      <c r="C542" s="40" t="s">
        <v>555</v>
      </c>
      <c r="D542" s="41"/>
      <c r="E542" s="55">
        <f>IF(入力表2【予測】!$E52="","",入力表2【予測】!$E52)</f>
        <v>98</v>
      </c>
      <c r="F542" s="56">
        <f>IF(入力表2【予測】!$F52="","",入力表2【予測】!$F52)</f>
        <v>43</v>
      </c>
      <c r="G542" s="57">
        <f t="shared" si="44"/>
        <v>313.11404699905745</v>
      </c>
      <c r="H542" s="58">
        <f t="shared" si="45"/>
        <v>147.57868002882933</v>
      </c>
      <c r="I542" s="46">
        <f t="shared" si="46"/>
        <v>0.90841675936225441</v>
      </c>
      <c r="J542" s="47">
        <f t="shared" si="47"/>
        <v>1.3786470022443091</v>
      </c>
      <c r="K542" s="48"/>
      <c r="L542" s="46"/>
      <c r="M542" s="49"/>
      <c r="N542" s="48"/>
      <c r="O542" s="46"/>
      <c r="P542" s="50"/>
      <c r="Q542" s="48">
        <f>IFERROR(入力表1【係数】!I$139*入力表2【係数】!E542/SUM(入力表2【係数】!E$51:E$68),0)</f>
        <v>0</v>
      </c>
      <c r="R542" s="47">
        <f>IFERROR(入力表1【係数】!I$140*入力表2【係数】!F542/SUM(入力表2【係数】!F$51:F$68),0)</f>
        <v>0</v>
      </c>
      <c r="S542" s="50">
        <f t="shared" ref="S542:S558" si="50">SUM(Q542:R542)</f>
        <v>0</v>
      </c>
      <c r="T542" s="54" t="s">
        <v>196</v>
      </c>
    </row>
    <row r="543" spans="2:20" x14ac:dyDescent="0.15">
      <c r="B543" s="385">
        <v>39</v>
      </c>
      <c r="C543" s="40" t="s">
        <v>424</v>
      </c>
      <c r="D543" s="41" t="s">
        <v>449</v>
      </c>
      <c r="E543" s="55">
        <f>IF(入力表2【予測】!$E53="","",入力表2【予測】!$E53)</f>
        <v>63</v>
      </c>
      <c r="F543" s="56">
        <f>IF(入力表2【予測】!$F53="","",入力表2【予測】!$F53)</f>
        <v>63</v>
      </c>
      <c r="G543" s="57">
        <f t="shared" si="44"/>
        <v>201.28760164225125</v>
      </c>
      <c r="H543" s="58">
        <f t="shared" si="45"/>
        <v>216.2199265538662</v>
      </c>
      <c r="I543" s="46">
        <f t="shared" si="46"/>
        <v>0.58398220244716359</v>
      </c>
      <c r="J543" s="47">
        <f t="shared" si="47"/>
        <v>2.0198781660788714</v>
      </c>
      <c r="K543" s="48"/>
      <c r="L543" s="46"/>
      <c r="M543" s="49"/>
      <c r="N543" s="48"/>
      <c r="O543" s="46"/>
      <c r="P543" s="50"/>
      <c r="Q543" s="48">
        <f>IFERROR(入力表1【係数】!I$139*入力表2【係数】!E543/SUM(入力表2【係数】!E$51:E$68),0)</f>
        <v>0</v>
      </c>
      <c r="R543" s="47">
        <f>IFERROR(入力表1【係数】!I$140*入力表2【係数】!F543/SUM(入力表2【係数】!F$51:F$68),0)</f>
        <v>0</v>
      </c>
      <c r="S543" s="50">
        <f t="shared" si="50"/>
        <v>0</v>
      </c>
      <c r="T543" s="54" t="s">
        <v>203</v>
      </c>
    </row>
    <row r="544" spans="2:20" x14ac:dyDescent="0.15">
      <c r="B544" s="385">
        <v>40</v>
      </c>
      <c r="C544" s="40" t="s">
        <v>425</v>
      </c>
      <c r="D544" s="41" t="s">
        <v>551</v>
      </c>
      <c r="E544" s="55">
        <f>IF(入力表2【予測】!$E54="","",入力表2【予測】!$E54)</f>
        <v>240</v>
      </c>
      <c r="F544" s="56">
        <f>IF(入力表2【予測】!$F54="","",入力表2【予測】!$F54)</f>
        <v>124</v>
      </c>
      <c r="G544" s="57">
        <f t="shared" si="44"/>
        <v>766.80991101809991</v>
      </c>
      <c r="H544" s="58">
        <f t="shared" si="45"/>
        <v>425.57572845522873</v>
      </c>
      <c r="I544" s="46">
        <f t="shared" si="46"/>
        <v>2.2246941045606228</v>
      </c>
      <c r="J544" s="47">
        <f t="shared" si="47"/>
        <v>3.9756332157742866</v>
      </c>
      <c r="K544" s="48"/>
      <c r="L544" s="46"/>
      <c r="M544" s="49"/>
      <c r="N544" s="48"/>
      <c r="O544" s="46"/>
      <c r="P544" s="50"/>
      <c r="Q544" s="48">
        <f>IFERROR(入力表1【係数】!I$139*入力表2【係数】!E544/SUM(入力表2【係数】!E$51:E$68),0)</f>
        <v>0</v>
      </c>
      <c r="R544" s="47">
        <f>IFERROR(入力表1【係数】!I$140*入力表2【係数】!F544/SUM(入力表2【係数】!F$51:F$68),0)</f>
        <v>0</v>
      </c>
      <c r="S544" s="50">
        <f t="shared" si="50"/>
        <v>0</v>
      </c>
      <c r="T544" s="54" t="s">
        <v>203</v>
      </c>
    </row>
    <row r="545" spans="2:20" x14ac:dyDescent="0.15">
      <c r="B545" s="385">
        <v>41</v>
      </c>
      <c r="C545" s="40" t="s">
        <v>426</v>
      </c>
      <c r="D545" s="41" t="s">
        <v>451</v>
      </c>
      <c r="E545" s="55">
        <f>IF(入力表2【予測】!$E55="","",入力表2【予測】!$E55)</f>
        <v>80</v>
      </c>
      <c r="F545" s="56">
        <f>IF(入力表2【予測】!$F55="","",入力表2【予測】!$F55)</f>
        <v>57</v>
      </c>
      <c r="G545" s="57">
        <f t="shared" si="44"/>
        <v>255.60330367269998</v>
      </c>
      <c r="H545" s="58">
        <f t="shared" si="45"/>
        <v>195.62755259635514</v>
      </c>
      <c r="I545" s="46">
        <f t="shared" si="46"/>
        <v>0.7415647015202077</v>
      </c>
      <c r="J545" s="47">
        <f t="shared" si="47"/>
        <v>1.827508816928503</v>
      </c>
      <c r="K545" s="48"/>
      <c r="L545" s="46"/>
      <c r="M545" s="49"/>
      <c r="N545" s="48"/>
      <c r="O545" s="46"/>
      <c r="P545" s="50"/>
      <c r="Q545" s="48">
        <f>IFERROR(入力表1【係数】!I$139*入力表2【係数】!E545/SUM(入力表2【係数】!E$51:E$68),0)</f>
        <v>0</v>
      </c>
      <c r="R545" s="47">
        <f>IFERROR(入力表1【係数】!I$140*入力表2【係数】!F545/SUM(入力表2【係数】!F$51:F$68),0)</f>
        <v>0</v>
      </c>
      <c r="S545" s="50">
        <f t="shared" si="50"/>
        <v>0</v>
      </c>
      <c r="T545" s="54" t="s">
        <v>203</v>
      </c>
    </row>
    <row r="546" spans="2:20" x14ac:dyDescent="0.15">
      <c r="B546" s="385">
        <v>42</v>
      </c>
      <c r="C546" s="40" t="s">
        <v>427</v>
      </c>
      <c r="D546" s="41"/>
      <c r="E546" s="55">
        <f>IF(入力表2【予測】!$E56="","",入力表2【予測】!$E56)</f>
        <v>27</v>
      </c>
      <c r="F546" s="56">
        <f>IF(入力表2【予測】!$F56="","",入力表2【予測】!$F56)</f>
        <v>15</v>
      </c>
      <c r="G546" s="57">
        <f t="shared" si="44"/>
        <v>86.266114989536234</v>
      </c>
      <c r="H546" s="58">
        <f t="shared" si="45"/>
        <v>51.480934893777672</v>
      </c>
      <c r="I546" s="46">
        <f t="shared" si="46"/>
        <v>0.25027808676307006</v>
      </c>
      <c r="J546" s="47">
        <f t="shared" si="47"/>
        <v>0.48092337287592174</v>
      </c>
      <c r="K546" s="48"/>
      <c r="L546" s="46"/>
      <c r="M546" s="49"/>
      <c r="N546" s="48"/>
      <c r="O546" s="46"/>
      <c r="P546" s="50"/>
      <c r="Q546" s="48">
        <f>IFERROR(入力表1【係数】!I$139*入力表2【係数】!E546/SUM(入力表2【係数】!E$51:E$68),0)</f>
        <v>0</v>
      </c>
      <c r="R546" s="47">
        <f>IFERROR(入力表1【係数】!I$140*入力表2【係数】!F546/SUM(入力表2【係数】!F$51:F$68),0)</f>
        <v>0</v>
      </c>
      <c r="S546" s="50">
        <f t="shared" si="50"/>
        <v>0</v>
      </c>
      <c r="T546" s="54" t="s">
        <v>184</v>
      </c>
    </row>
    <row r="547" spans="2:20" x14ac:dyDescent="0.15">
      <c r="B547" s="385">
        <v>43</v>
      </c>
      <c r="C547" s="40" t="s">
        <v>547</v>
      </c>
      <c r="D547" s="41"/>
      <c r="E547" s="55">
        <f>IF(入力表2【予測】!$E57="","",入力表2【予測】!$E57)</f>
        <v>0</v>
      </c>
      <c r="F547" s="56">
        <f>IF(入力表2【予測】!$F57="","",入力表2【予測】!$F57)</f>
        <v>1</v>
      </c>
      <c r="G547" s="57">
        <f t="shared" si="44"/>
        <v>0</v>
      </c>
      <c r="H547" s="58">
        <f t="shared" si="45"/>
        <v>3.4320623262518444</v>
      </c>
      <c r="I547" s="46">
        <f t="shared" si="46"/>
        <v>0</v>
      </c>
      <c r="J547" s="47">
        <f t="shared" si="47"/>
        <v>3.2061558191728116E-2</v>
      </c>
      <c r="K547" s="48"/>
      <c r="L547" s="46"/>
      <c r="M547" s="49"/>
      <c r="N547" s="48"/>
      <c r="O547" s="46"/>
      <c r="P547" s="50"/>
      <c r="Q547" s="48">
        <f>IFERROR(入力表1【係数】!I$139*入力表2【係数】!E547/SUM(入力表2【係数】!E$51:E$68),0)</f>
        <v>0</v>
      </c>
      <c r="R547" s="47">
        <f>IFERROR(入力表1【係数】!I$140*入力表2【係数】!F547/SUM(入力表2【係数】!F$51:F$68),0)</f>
        <v>0</v>
      </c>
      <c r="S547" s="50">
        <f t="shared" si="50"/>
        <v>0</v>
      </c>
      <c r="T547" s="54" t="s">
        <v>203</v>
      </c>
    </row>
    <row r="548" spans="2:20" x14ac:dyDescent="0.15">
      <c r="B548" s="385">
        <v>44</v>
      </c>
      <c r="C548" s="40" t="s">
        <v>429</v>
      </c>
      <c r="D548" s="41"/>
      <c r="E548" s="55">
        <f>IF(入力表2【予測】!$E58="","",入力表2【予測】!$E58)</f>
        <v>12</v>
      </c>
      <c r="F548" s="56">
        <f>IF(入力表2【予測】!$F58="","",入力表2【予測】!$F58)</f>
        <v>8</v>
      </c>
      <c r="G548" s="57">
        <f t="shared" si="44"/>
        <v>38.340495550904997</v>
      </c>
      <c r="H548" s="58">
        <f t="shared" si="45"/>
        <v>27.456498610014755</v>
      </c>
      <c r="I548" s="46">
        <f t="shared" si="46"/>
        <v>0.11123470522803114</v>
      </c>
      <c r="J548" s="47">
        <f t="shared" si="47"/>
        <v>0.25649246553382493</v>
      </c>
      <c r="K548" s="48"/>
      <c r="L548" s="46"/>
      <c r="M548" s="49"/>
      <c r="N548" s="48"/>
      <c r="O548" s="46"/>
      <c r="P548" s="50"/>
      <c r="Q548" s="48">
        <f>IFERROR(入力表1【係数】!I$139*入力表2【係数】!E548/SUM(入力表2【係数】!E$51:E$68),0)</f>
        <v>0</v>
      </c>
      <c r="R548" s="47">
        <f>IFERROR(入力表1【係数】!I$140*入力表2【係数】!F548/SUM(入力表2【係数】!F$51:F$68),0)</f>
        <v>0</v>
      </c>
      <c r="S548" s="50">
        <f t="shared" si="50"/>
        <v>0</v>
      </c>
      <c r="T548" s="54" t="s">
        <v>952</v>
      </c>
    </row>
    <row r="549" spans="2:20" x14ac:dyDescent="0.15">
      <c r="B549" s="385">
        <v>45</v>
      </c>
      <c r="C549" s="40" t="s">
        <v>546</v>
      </c>
      <c r="D549" s="41"/>
      <c r="E549" s="55">
        <f>IF(入力表2【予測】!$E59="","",入力表2【予測】!$E59)</f>
        <v>8</v>
      </c>
      <c r="F549" s="56">
        <f>IF(入力表2【予測】!$F59="","",入力表2【予測】!$F59)</f>
        <v>7</v>
      </c>
      <c r="G549" s="57">
        <f t="shared" si="44"/>
        <v>25.560330367269998</v>
      </c>
      <c r="H549" s="58">
        <f t="shared" si="45"/>
        <v>24.024436283762913</v>
      </c>
      <c r="I549" s="46">
        <f t="shared" si="46"/>
        <v>7.4156470152020759E-2</v>
      </c>
      <c r="J549" s="47">
        <f t="shared" si="47"/>
        <v>0.22443090734209684</v>
      </c>
      <c r="K549" s="48"/>
      <c r="L549" s="46"/>
      <c r="M549" s="49"/>
      <c r="N549" s="48"/>
      <c r="O549" s="46"/>
      <c r="P549" s="50"/>
      <c r="Q549" s="48">
        <f>IFERROR(入力表1【係数】!I$139*入力表2【係数】!E549/SUM(入力表2【係数】!E$51:E$68),0)</f>
        <v>0</v>
      </c>
      <c r="R549" s="47">
        <f>IFERROR(入力表1【係数】!I$140*入力表2【係数】!F549/SUM(入力表2【係数】!F$51:F$68),0)</f>
        <v>0</v>
      </c>
      <c r="S549" s="50">
        <f t="shared" si="50"/>
        <v>0</v>
      </c>
      <c r="T549" s="54" t="s">
        <v>141</v>
      </c>
    </row>
    <row r="550" spans="2:20" x14ac:dyDescent="0.15">
      <c r="B550" s="385">
        <v>46</v>
      </c>
      <c r="C550" s="40" t="s">
        <v>431</v>
      </c>
      <c r="D550" s="41" t="s">
        <v>453</v>
      </c>
      <c r="E550" s="55">
        <f>IF(入力表2【予測】!$E60="","",入力表2【予測】!$E60)</f>
        <v>16</v>
      </c>
      <c r="F550" s="56">
        <f>IF(入力表2【予測】!$F60="","",入力表2【予測】!$F60)</f>
        <v>10</v>
      </c>
      <c r="G550" s="57">
        <f t="shared" si="44"/>
        <v>51.120660734539996</v>
      </c>
      <c r="H550" s="58">
        <f t="shared" si="45"/>
        <v>34.320623262518446</v>
      </c>
      <c r="I550" s="46">
        <f t="shared" si="46"/>
        <v>0.14831294030404152</v>
      </c>
      <c r="J550" s="47">
        <f t="shared" si="47"/>
        <v>0.32061558191728118</v>
      </c>
      <c r="K550" s="48"/>
      <c r="L550" s="46"/>
      <c r="M550" s="49"/>
      <c r="N550" s="48"/>
      <c r="O550" s="46"/>
      <c r="P550" s="50"/>
      <c r="Q550" s="48">
        <f>IFERROR(入力表1【係数】!I$139*入力表2【係数】!E550/SUM(入力表2【係数】!E$51:E$68),0)</f>
        <v>0</v>
      </c>
      <c r="R550" s="47">
        <f>IFERROR(入力表1【係数】!I$140*入力表2【係数】!F550/SUM(入力表2【係数】!F$51:F$68),0)</f>
        <v>0</v>
      </c>
      <c r="S550" s="50">
        <f t="shared" si="50"/>
        <v>0</v>
      </c>
      <c r="T550" s="54" t="s">
        <v>203</v>
      </c>
    </row>
    <row r="551" spans="2:20" x14ac:dyDescent="0.15">
      <c r="B551" s="385">
        <v>47</v>
      </c>
      <c r="C551" s="40" t="s">
        <v>432</v>
      </c>
      <c r="D551" s="41" t="s">
        <v>452</v>
      </c>
      <c r="E551" s="55">
        <f>IF(入力表2【予測】!$E61="","",入力表2【予測】!$E61)</f>
        <v>36</v>
      </c>
      <c r="F551" s="56">
        <f>IF(入力表2【予測】!$F61="","",入力表2【予測】!$F61)</f>
        <v>4</v>
      </c>
      <c r="G551" s="57">
        <f t="shared" si="44"/>
        <v>115.02148665271498</v>
      </c>
      <c r="H551" s="58">
        <f t="shared" si="45"/>
        <v>13.728249305007378</v>
      </c>
      <c r="I551" s="46">
        <f t="shared" si="46"/>
        <v>0.33370411568409347</v>
      </c>
      <c r="J551" s="47">
        <f t="shared" si="47"/>
        <v>0.12824623276691247</v>
      </c>
      <c r="K551" s="48"/>
      <c r="L551" s="46"/>
      <c r="M551" s="49"/>
      <c r="N551" s="48"/>
      <c r="O551" s="46"/>
      <c r="P551" s="50"/>
      <c r="Q551" s="48">
        <f>IFERROR(入力表1【係数】!I$139*入力表2【係数】!E551/SUM(入力表2【係数】!E$51:E$68),0)</f>
        <v>0</v>
      </c>
      <c r="R551" s="47">
        <f>IFERROR(入力表1【係数】!I$140*入力表2【係数】!F551/SUM(入力表2【係数】!F$51:F$68),0)</f>
        <v>0</v>
      </c>
      <c r="S551" s="50">
        <f t="shared" si="50"/>
        <v>0</v>
      </c>
      <c r="T551" s="54" t="s">
        <v>204</v>
      </c>
    </row>
    <row r="552" spans="2:20" x14ac:dyDescent="0.15">
      <c r="B552" s="385">
        <v>48</v>
      </c>
      <c r="C552" s="40" t="s">
        <v>541</v>
      </c>
      <c r="D552" s="41" t="s">
        <v>823</v>
      </c>
      <c r="E552" s="55">
        <f>IF(入力表2【予測】!$E62="","",入力表2【予測】!$E62)</f>
        <v>17</v>
      </c>
      <c r="F552" s="56">
        <f>IF(入力表2【予測】!$F62="","",入力表2【予測】!$F62)</f>
        <v>7</v>
      </c>
      <c r="G552" s="57">
        <f t="shared" si="44"/>
        <v>54.315702030448747</v>
      </c>
      <c r="H552" s="58">
        <f t="shared" si="45"/>
        <v>24.024436283762913</v>
      </c>
      <c r="I552" s="46">
        <f t="shared" si="46"/>
        <v>0.15758249907304411</v>
      </c>
      <c r="J552" s="47">
        <f t="shared" si="47"/>
        <v>0.22443090734209684</v>
      </c>
      <c r="K552" s="48"/>
      <c r="L552" s="46"/>
      <c r="M552" s="49"/>
      <c r="N552" s="48"/>
      <c r="O552" s="46"/>
      <c r="P552" s="50"/>
      <c r="Q552" s="48">
        <f>IFERROR(入力表1【係数】!I$139*入力表2【係数】!E552/SUM(入力表2【係数】!E$51:E$68),0)</f>
        <v>0</v>
      </c>
      <c r="R552" s="47">
        <f>IFERROR(入力表1【係数】!I$140*入力表2【係数】!F552/SUM(入力表2【係数】!F$51:F$68),0)</f>
        <v>0</v>
      </c>
      <c r="S552" s="50">
        <f t="shared" si="50"/>
        <v>0</v>
      </c>
      <c r="T552" s="54" t="s">
        <v>199</v>
      </c>
    </row>
    <row r="553" spans="2:20" x14ac:dyDescent="0.15">
      <c r="B553" s="385">
        <v>49</v>
      </c>
      <c r="C553" s="40" t="s">
        <v>434</v>
      </c>
      <c r="D553" s="41"/>
      <c r="E553" s="55">
        <f>IF(入力表2【予測】!$E63="","",入力表2【予測】!$E63)</f>
        <v>22</v>
      </c>
      <c r="F553" s="56">
        <f>IF(入力表2【予測】!$F63="","",入力表2【予測】!$F63)</f>
        <v>8</v>
      </c>
      <c r="G553" s="57">
        <f t="shared" si="44"/>
        <v>70.290908509992491</v>
      </c>
      <c r="H553" s="58">
        <f t="shared" si="45"/>
        <v>27.456498610014755</v>
      </c>
      <c r="I553" s="46">
        <f t="shared" si="46"/>
        <v>0.20393029291805709</v>
      </c>
      <c r="J553" s="47">
        <f t="shared" si="47"/>
        <v>0.25649246553382493</v>
      </c>
      <c r="K553" s="48"/>
      <c r="L553" s="46"/>
      <c r="M553" s="49"/>
      <c r="N553" s="48"/>
      <c r="O553" s="46"/>
      <c r="P553" s="50"/>
      <c r="Q553" s="48">
        <f>IFERROR(入力表1【係数】!I$139*入力表2【係数】!E553/SUM(入力表2【係数】!E$51:E$68),0)</f>
        <v>0</v>
      </c>
      <c r="R553" s="47">
        <f>IFERROR(入力表1【係数】!I$140*入力表2【係数】!F553/SUM(入力表2【係数】!F$51:F$68),0)</f>
        <v>0</v>
      </c>
      <c r="S553" s="50">
        <f t="shared" si="50"/>
        <v>0</v>
      </c>
      <c r="T553" s="54" t="s">
        <v>198</v>
      </c>
    </row>
    <row r="554" spans="2:20" x14ac:dyDescent="0.15">
      <c r="B554" s="385">
        <v>50</v>
      </c>
      <c r="C554" s="40" t="s">
        <v>435</v>
      </c>
      <c r="D554" s="41"/>
      <c r="E554" s="55">
        <f>IF(入力表2【予測】!$E64="","",入力表2【予測】!$E64)</f>
        <v>13</v>
      </c>
      <c r="F554" s="56">
        <f>IF(入力表2【予測】!$F64="","",入力表2【予測】!$F64)</f>
        <v>5</v>
      </c>
      <c r="G554" s="57">
        <f t="shared" si="44"/>
        <v>41.535536846813741</v>
      </c>
      <c r="H554" s="58">
        <f t="shared" si="45"/>
        <v>17.160311631259223</v>
      </c>
      <c r="I554" s="46">
        <f t="shared" si="46"/>
        <v>0.12050426399703375</v>
      </c>
      <c r="J554" s="47">
        <f t="shared" si="47"/>
        <v>0.16030779095864059</v>
      </c>
      <c r="K554" s="48"/>
      <c r="L554" s="46"/>
      <c r="M554" s="49"/>
      <c r="N554" s="48"/>
      <c r="O554" s="46"/>
      <c r="P554" s="50"/>
      <c r="Q554" s="48">
        <f>IFERROR(入力表1【係数】!I$139*入力表2【係数】!E554/SUM(入力表2【係数】!E$51:E$68),0)</f>
        <v>0</v>
      </c>
      <c r="R554" s="47">
        <f>IFERROR(入力表1【係数】!I$140*入力表2【係数】!F554/SUM(入力表2【係数】!F$51:F$68),0)</f>
        <v>0</v>
      </c>
      <c r="S554" s="50">
        <f t="shared" si="50"/>
        <v>0</v>
      </c>
      <c r="T554" s="54" t="s">
        <v>204</v>
      </c>
    </row>
    <row r="555" spans="2:20" x14ac:dyDescent="0.15">
      <c r="B555" s="385">
        <v>51</v>
      </c>
      <c r="C555" s="83" t="s">
        <v>470</v>
      </c>
      <c r="D555" s="41"/>
      <c r="E555" s="55">
        <f>IF(入力表2【予測】!$E65="","",入力表2【予測】!$E65)</f>
        <v>1.2220672555400589</v>
      </c>
      <c r="F555" s="56">
        <f>IF(入力表2【予測】!$F65="","",入力表2【予測】!$F65)</f>
        <v>0</v>
      </c>
      <c r="G555" s="57">
        <f t="shared" si="44"/>
        <v>3.9045553478283592</v>
      </c>
      <c r="H555" s="58">
        <f t="shared" si="45"/>
        <v>0</v>
      </c>
      <c r="I555" s="46">
        <f t="shared" si="46"/>
        <v>1.132802424490229E-2</v>
      </c>
      <c r="J555" s="47">
        <f t="shared" si="47"/>
        <v>0</v>
      </c>
      <c r="K555" s="48"/>
      <c r="L555" s="46"/>
      <c r="M555" s="49"/>
      <c r="N555" s="48"/>
      <c r="O555" s="46"/>
      <c r="P555" s="50"/>
      <c r="Q555" s="48">
        <f>IFERROR(入力表1【係数】!I$139*入力表2【係数】!E555/SUM(入力表2【係数】!E$51:E$68),0)</f>
        <v>0</v>
      </c>
      <c r="R555" s="47">
        <f>IFERROR(入力表1【係数】!I$140*入力表2【係数】!F555/SUM(入力表2【係数】!F$51:F$68),0)</f>
        <v>0</v>
      </c>
      <c r="S555" s="50">
        <f t="shared" si="50"/>
        <v>0</v>
      </c>
      <c r="T555" s="54" t="s">
        <v>191</v>
      </c>
    </row>
    <row r="556" spans="2:20" x14ac:dyDescent="0.15">
      <c r="B556" s="385">
        <v>52</v>
      </c>
      <c r="C556" s="83" t="s">
        <v>536</v>
      </c>
      <c r="D556" s="41"/>
      <c r="E556" s="55">
        <f>IF(入力表2【予測】!$E66="","",入力表2【予測】!$E66)</f>
        <v>0.77793274445994109</v>
      </c>
      <c r="F556" s="56">
        <f>IF(入力表2【予測】!$F66="","",入力表2【予測】!$F66)</f>
        <v>0</v>
      </c>
      <c r="G556" s="57">
        <f t="shared" si="44"/>
        <v>2.4855272439891407</v>
      </c>
      <c r="H556" s="58">
        <f t="shared" si="45"/>
        <v>0</v>
      </c>
      <c r="I556" s="46">
        <f t="shared" si="46"/>
        <v>7.2110932931029022E-3</v>
      </c>
      <c r="J556" s="47">
        <f t="shared" si="47"/>
        <v>0</v>
      </c>
      <c r="K556" s="48"/>
      <c r="L556" s="46"/>
      <c r="M556" s="49"/>
      <c r="N556" s="48"/>
      <c r="O556" s="46"/>
      <c r="P556" s="50"/>
      <c r="Q556" s="48">
        <f>IFERROR(入力表1【係数】!I$139*入力表2【係数】!E556/SUM(入力表2【係数】!E$51:E$68),0)</f>
        <v>0</v>
      </c>
      <c r="R556" s="47">
        <f>IFERROR(入力表1【係数】!I$140*入力表2【係数】!F556/SUM(入力表2【係数】!F$51:F$68),0)</f>
        <v>0</v>
      </c>
      <c r="S556" s="50">
        <f t="shared" si="50"/>
        <v>0</v>
      </c>
      <c r="T556" s="54" t="s">
        <v>192</v>
      </c>
    </row>
    <row r="557" spans="2:20" x14ac:dyDescent="0.15">
      <c r="B557" s="385">
        <v>53</v>
      </c>
      <c r="C557" s="40" t="s">
        <v>535</v>
      </c>
      <c r="D557" s="41"/>
      <c r="E557" s="55">
        <f>IF(入力表2【予測】!$E67="","",入力表2【予測】!$E67)</f>
        <v>41</v>
      </c>
      <c r="F557" s="56">
        <f>IF(入力表2【予測】!$F67="","",入力表2【予測】!$F67)</f>
        <v>4</v>
      </c>
      <c r="G557" s="57">
        <f t="shared" si="44"/>
        <v>130.99669313225874</v>
      </c>
      <c r="H557" s="58">
        <f t="shared" si="45"/>
        <v>13.728249305007378</v>
      </c>
      <c r="I557" s="46">
        <f t="shared" si="46"/>
        <v>0.38005190952910639</v>
      </c>
      <c r="J557" s="47">
        <f t="shared" si="47"/>
        <v>0.12824623276691247</v>
      </c>
      <c r="K557" s="48"/>
      <c r="L557" s="46"/>
      <c r="M557" s="49"/>
      <c r="N557" s="48"/>
      <c r="O557" s="46"/>
      <c r="P557" s="50"/>
      <c r="Q557" s="48">
        <f>IFERROR(入力表1【係数】!I$139*入力表2【係数】!E557/SUM(入力表2【係数】!E$51:E$68),0)</f>
        <v>0</v>
      </c>
      <c r="R557" s="47">
        <f>IFERROR(入力表1【係数】!I$140*入力表2【係数】!F557/SUM(入力表2【係数】!F$51:F$68),0)</f>
        <v>0</v>
      </c>
      <c r="S557" s="50">
        <f t="shared" si="50"/>
        <v>0</v>
      </c>
      <c r="T557" s="54" t="s">
        <v>185</v>
      </c>
    </row>
    <row r="558" spans="2:20" ht="19.5" thickBot="1" x14ac:dyDescent="0.2">
      <c r="B558" s="378">
        <v>54</v>
      </c>
      <c r="C558" s="86" t="s">
        <v>534</v>
      </c>
      <c r="D558" s="87"/>
      <c r="E558" s="88">
        <f>IF(入力表2【予測】!$E68="","",入力表2【予測】!$E68)</f>
        <v>18</v>
      </c>
      <c r="F558" s="89">
        <f>IF(入力表2【予測】!$F68="","",入力表2【予測】!$F68)</f>
        <v>7</v>
      </c>
      <c r="G558" s="57">
        <f t="shared" si="44"/>
        <v>57.510743326357492</v>
      </c>
      <c r="H558" s="58">
        <f t="shared" si="45"/>
        <v>24.024436283762913</v>
      </c>
      <c r="I558" s="46">
        <f t="shared" si="46"/>
        <v>0.16685205784204674</v>
      </c>
      <c r="J558" s="47">
        <f t="shared" si="47"/>
        <v>0.22443090734209684</v>
      </c>
      <c r="K558" s="90"/>
      <c r="L558" s="91"/>
      <c r="M558" s="92"/>
      <c r="N558" s="90"/>
      <c r="O558" s="91"/>
      <c r="P558" s="93"/>
      <c r="Q558" s="90">
        <f>IFERROR(入力表1【係数】!I$139*入力表2【係数】!E558/SUM(入力表2【係数】!E$51:E$68),0)</f>
        <v>0</v>
      </c>
      <c r="R558" s="94">
        <f>IFERROR(入力表1【係数】!I$140*入力表2【係数】!F558/SUM(入力表2【係数】!F$51:F$68),0)</f>
        <v>0</v>
      </c>
      <c r="S558" s="93">
        <f t="shared" si="50"/>
        <v>0</v>
      </c>
      <c r="T558" s="95" t="s">
        <v>204</v>
      </c>
    </row>
    <row r="559" spans="2:20" ht="19.5" thickTop="1" x14ac:dyDescent="0.15">
      <c r="B559" s="375"/>
      <c r="C559" s="432" t="s">
        <v>824</v>
      </c>
      <c r="D559" s="432"/>
      <c r="E559" s="96">
        <f>SUM(E505:E558)</f>
        <v>10788</v>
      </c>
      <c r="F559" s="96">
        <f>SUM(F505:F558)</f>
        <v>3119</v>
      </c>
      <c r="G559" s="25">
        <f t="shared" si="44"/>
        <v>34468.105500263591</v>
      </c>
      <c r="H559" s="97">
        <f t="shared" si="45"/>
        <v>10704.602395579504</v>
      </c>
      <c r="I559" s="98">
        <f t="shared" si="46"/>
        <v>100</v>
      </c>
      <c r="J559" s="99">
        <f t="shared" si="47"/>
        <v>100</v>
      </c>
      <c r="K559" s="90"/>
      <c r="L559" s="91"/>
      <c r="M559" s="92"/>
      <c r="N559" s="90"/>
      <c r="O559" s="91"/>
      <c r="P559" s="93"/>
      <c r="Q559" s="90">
        <f>SUM(Q505:Q558)</f>
        <v>1</v>
      </c>
      <c r="R559" s="94">
        <f>SUM(R505:R558)</f>
        <v>0</v>
      </c>
      <c r="S559" s="93">
        <f t="shared" ref="S559:S564" si="51">SUM(Q559:R559)</f>
        <v>1</v>
      </c>
    </row>
    <row r="560" spans="2:20" x14ac:dyDescent="0.15">
      <c r="B560" s="386" t="s">
        <v>477</v>
      </c>
      <c r="C560" s="101" t="s">
        <v>397</v>
      </c>
      <c r="D560" s="102"/>
      <c r="E560" s="103">
        <f>SUM(E505:E513)</f>
        <v>2776</v>
      </c>
      <c r="F560" s="103">
        <f>SUM(F505:F513)</f>
        <v>1288</v>
      </c>
      <c r="G560" s="104">
        <f t="shared" si="44"/>
        <v>8869.4346374426896</v>
      </c>
      <c r="H560" s="58">
        <f t="shared" si="45"/>
        <v>4420.496276212376</v>
      </c>
      <c r="I560" s="46">
        <f t="shared" si="46"/>
        <v>25.732295142751205</v>
      </c>
      <c r="J560" s="47">
        <f t="shared" si="47"/>
        <v>41.295286950945815</v>
      </c>
      <c r="K560" s="48"/>
      <c r="L560" s="46"/>
      <c r="M560" s="49"/>
      <c r="N560" s="48"/>
      <c r="O560" s="46"/>
      <c r="P560" s="50"/>
      <c r="Q560" s="48">
        <f>SUM(Q505:Q513)</f>
        <v>0</v>
      </c>
      <c r="R560" s="47">
        <f>SUM(R505:R513)</f>
        <v>0</v>
      </c>
      <c r="S560" s="50">
        <f t="shared" si="51"/>
        <v>0</v>
      </c>
    </row>
    <row r="561" spans="2:20" x14ac:dyDescent="0.15">
      <c r="B561" s="386">
        <v>10</v>
      </c>
      <c r="C561" s="105" t="s">
        <v>532</v>
      </c>
      <c r="D561" s="54"/>
      <c r="E561" s="104">
        <f>E514</f>
        <v>3506</v>
      </c>
      <c r="F561" s="104">
        <f>F514</f>
        <v>0</v>
      </c>
      <c r="G561" s="104">
        <f t="shared" si="44"/>
        <v>11201.814783456077</v>
      </c>
      <c r="H561" s="58">
        <f t="shared" si="45"/>
        <v>0</v>
      </c>
      <c r="I561" s="46">
        <f t="shared" si="46"/>
        <v>32.499073044123101</v>
      </c>
      <c r="J561" s="47">
        <f t="shared" si="47"/>
        <v>0</v>
      </c>
      <c r="K561" s="48"/>
      <c r="L561" s="46"/>
      <c r="M561" s="49"/>
      <c r="N561" s="48"/>
      <c r="O561" s="46"/>
      <c r="P561" s="50"/>
      <c r="Q561" s="48">
        <f>Q514</f>
        <v>0</v>
      </c>
      <c r="R561" s="47">
        <f>R514</f>
        <v>0</v>
      </c>
      <c r="S561" s="50">
        <f t="shared" si="51"/>
        <v>0</v>
      </c>
    </row>
    <row r="562" spans="2:20" x14ac:dyDescent="0.15">
      <c r="B562" s="386">
        <v>11</v>
      </c>
      <c r="C562" s="105" t="s">
        <v>411</v>
      </c>
      <c r="D562" s="54"/>
      <c r="E562" s="104">
        <f>E515</f>
        <v>1888</v>
      </c>
      <c r="F562" s="104">
        <f>F515</f>
        <v>565</v>
      </c>
      <c r="G562" s="104">
        <f t="shared" si="44"/>
        <v>6032.2379666757197</v>
      </c>
      <c r="H562" s="58">
        <f t="shared" si="45"/>
        <v>1939.1152143322922</v>
      </c>
      <c r="I562" s="46">
        <f t="shared" si="46"/>
        <v>17.500926955876899</v>
      </c>
      <c r="J562" s="47">
        <f t="shared" si="47"/>
        <v>18.114780378326387</v>
      </c>
      <c r="K562" s="48"/>
      <c r="L562" s="46"/>
      <c r="M562" s="49"/>
      <c r="N562" s="48"/>
      <c r="O562" s="46"/>
      <c r="P562" s="50"/>
      <c r="Q562" s="48">
        <f>Q515</f>
        <v>0</v>
      </c>
      <c r="R562" s="47">
        <f>R515</f>
        <v>0</v>
      </c>
      <c r="S562" s="50">
        <f t="shared" si="51"/>
        <v>0</v>
      </c>
    </row>
    <row r="563" spans="2:20" x14ac:dyDescent="0.15">
      <c r="B563" s="386" t="s">
        <v>531</v>
      </c>
      <c r="C563" s="105" t="s">
        <v>475</v>
      </c>
      <c r="D563" s="54"/>
      <c r="E563" s="104">
        <f>SUM(E516:E540)</f>
        <v>1863</v>
      </c>
      <c r="F563" s="104">
        <f>SUM(F516:F540)</f>
        <v>851</v>
      </c>
      <c r="G563" s="104">
        <f t="shared" si="44"/>
        <v>5952.3619342780003</v>
      </c>
      <c r="H563" s="58">
        <f t="shared" si="45"/>
        <v>2920.6850396403197</v>
      </c>
      <c r="I563" s="46">
        <f t="shared" si="46"/>
        <v>17.269187986651836</v>
      </c>
      <c r="J563" s="47">
        <f t="shared" si="47"/>
        <v>27.284386021160628</v>
      </c>
      <c r="K563" s="48"/>
      <c r="L563" s="46"/>
      <c r="M563" s="49"/>
      <c r="N563" s="48"/>
      <c r="O563" s="46"/>
      <c r="P563" s="50"/>
      <c r="Q563" s="48">
        <f>SUM(Q516:Q540)</f>
        <v>1</v>
      </c>
      <c r="R563" s="47">
        <f>SUM(R516:R540)</f>
        <v>0</v>
      </c>
      <c r="S563" s="50">
        <f t="shared" si="51"/>
        <v>1</v>
      </c>
    </row>
    <row r="564" spans="2:20" ht="19.5" thickBot="1" x14ac:dyDescent="0.2">
      <c r="B564" s="376" t="s">
        <v>479</v>
      </c>
      <c r="C564" s="107" t="s">
        <v>476</v>
      </c>
      <c r="D564" s="95"/>
      <c r="E564" s="96">
        <f>SUM(E541:E558)</f>
        <v>755</v>
      </c>
      <c r="F564" s="96">
        <f>SUM(F541:F558)</f>
        <v>415</v>
      </c>
      <c r="G564" s="96">
        <f t="shared" si="44"/>
        <v>2412.2561784111058</v>
      </c>
      <c r="H564" s="108">
        <f t="shared" si="45"/>
        <v>1424.3058653945156</v>
      </c>
      <c r="I564" s="91">
        <f t="shared" si="46"/>
        <v>6.9985168705969603</v>
      </c>
      <c r="J564" s="94">
        <f t="shared" si="47"/>
        <v>13.305546649567168</v>
      </c>
      <c r="K564" s="109"/>
      <c r="L564" s="110"/>
      <c r="M564" s="111"/>
      <c r="N564" s="109"/>
      <c r="O564" s="110"/>
      <c r="P564" s="112"/>
      <c r="Q564" s="109">
        <f>SUM(Q541:Q558)</f>
        <v>0</v>
      </c>
      <c r="R564" s="113">
        <f>SUM(R541:R558)</f>
        <v>0</v>
      </c>
      <c r="S564" s="112">
        <f t="shared" si="51"/>
        <v>0</v>
      </c>
    </row>
    <row r="565" spans="2:20" ht="19.5" thickTop="1" x14ac:dyDescent="0.15">
      <c r="B565" s="431" t="s">
        <v>474</v>
      </c>
      <c r="C565" s="432"/>
      <c r="D565" s="433"/>
      <c r="E565" s="114">
        <v>312985</v>
      </c>
      <c r="F565" s="115">
        <v>291370</v>
      </c>
    </row>
    <row r="567" spans="2:20" x14ac:dyDescent="0.15">
      <c r="B567" s="2" t="s">
        <v>953</v>
      </c>
    </row>
    <row r="571" spans="2:20" ht="20.25" thickBot="1" x14ac:dyDescent="0.2">
      <c r="L571" s="28" t="s">
        <v>493</v>
      </c>
      <c r="O571" s="28" t="s">
        <v>494</v>
      </c>
      <c r="Q571" s="189" t="s">
        <v>923</v>
      </c>
      <c r="R571" s="189"/>
      <c r="S571" s="189"/>
      <c r="T571" s="189"/>
    </row>
    <row r="572" spans="2:20" ht="19.5" thickTop="1" x14ac:dyDescent="0.15">
      <c r="B572" s="440" t="s">
        <v>33</v>
      </c>
      <c r="C572" s="440" t="s">
        <v>401</v>
      </c>
      <c r="D572" s="431" t="s">
        <v>438</v>
      </c>
      <c r="E572" s="451" t="s">
        <v>946</v>
      </c>
      <c r="F572" s="452"/>
      <c r="G572" s="443" t="s">
        <v>948</v>
      </c>
      <c r="H572" s="455"/>
      <c r="I572" s="442" t="s">
        <v>946</v>
      </c>
      <c r="J572" s="443"/>
      <c r="K572" s="446" t="s">
        <v>492</v>
      </c>
      <c r="L572" s="447"/>
      <c r="M572" s="448"/>
      <c r="N572" s="446" t="s">
        <v>492</v>
      </c>
      <c r="O572" s="447"/>
      <c r="P572" s="448"/>
      <c r="Q572" s="446" t="s">
        <v>492</v>
      </c>
      <c r="R572" s="447"/>
      <c r="S572" s="448"/>
      <c r="T572" s="455" t="s">
        <v>487</v>
      </c>
    </row>
    <row r="573" spans="2:20" x14ac:dyDescent="0.15">
      <c r="B573" s="440"/>
      <c r="C573" s="440"/>
      <c r="D573" s="431"/>
      <c r="E573" s="453" t="s">
        <v>945</v>
      </c>
      <c r="F573" s="454"/>
      <c r="G573" s="445" t="s">
        <v>947</v>
      </c>
      <c r="H573" s="456"/>
      <c r="I573" s="444" t="s">
        <v>949</v>
      </c>
      <c r="J573" s="445"/>
      <c r="K573" s="449" t="str">
        <f>入力表1【係数】!$E$52</f>
        <v>（単位：円)</v>
      </c>
      <c r="L573" s="445"/>
      <c r="M573" s="450"/>
      <c r="N573" s="449" t="str">
        <f>入力表1【係数】!$E$52</f>
        <v>（単位：円)</v>
      </c>
      <c r="O573" s="445"/>
      <c r="P573" s="450"/>
      <c r="Q573" s="449" t="str">
        <f>入力表1【係数】!$E$52</f>
        <v>（単位：円)</v>
      </c>
      <c r="R573" s="445"/>
      <c r="S573" s="450"/>
      <c r="T573" s="457"/>
    </row>
    <row r="574" spans="2:20" x14ac:dyDescent="0.15">
      <c r="B574" s="440"/>
      <c r="C574" s="440"/>
      <c r="D574" s="431"/>
      <c r="E574" s="30" t="s">
        <v>481</v>
      </c>
      <c r="F574" s="31" t="s">
        <v>482</v>
      </c>
      <c r="G574" s="370" t="s">
        <v>481</v>
      </c>
      <c r="H574" s="373" t="s">
        <v>482</v>
      </c>
      <c r="I574" s="373" t="s">
        <v>481</v>
      </c>
      <c r="J574" s="369" t="s">
        <v>482</v>
      </c>
      <c r="K574" s="33" t="s">
        <v>481</v>
      </c>
      <c r="L574" s="373" t="s">
        <v>482</v>
      </c>
      <c r="M574" s="34" t="s">
        <v>480</v>
      </c>
      <c r="N574" s="33" t="s">
        <v>481</v>
      </c>
      <c r="O574" s="373" t="s">
        <v>482</v>
      </c>
      <c r="P574" s="35" t="s">
        <v>480</v>
      </c>
      <c r="Q574" s="36" t="s">
        <v>481</v>
      </c>
      <c r="R574" s="377" t="s">
        <v>482</v>
      </c>
      <c r="S574" s="38" t="s">
        <v>480</v>
      </c>
      <c r="T574" s="456"/>
    </row>
    <row r="575" spans="2:20" x14ac:dyDescent="0.15">
      <c r="B575" s="385">
        <v>1</v>
      </c>
      <c r="C575" s="40" t="s">
        <v>402</v>
      </c>
      <c r="D575" s="41"/>
      <c r="E575" s="42">
        <f>IF(入力表2【予測】!$E15="","",入力表2【予測】!$E15)</f>
        <v>251</v>
      </c>
      <c r="F575" s="43">
        <f>IF(入力表2【予測】!$F15="","",入力表2【予測】!$F15)</f>
        <v>33</v>
      </c>
      <c r="G575" s="44">
        <f t="shared" ref="G575:G634" si="52">E575/E$75*1000000</f>
        <v>801.95536527309616</v>
      </c>
      <c r="H575" s="45">
        <f t="shared" ref="H575:H634" si="53">F575/F$75*1000000</f>
        <v>113.25805676631089</v>
      </c>
      <c r="I575" s="46">
        <f t="shared" ref="I575:I634" si="54">E575/E$69*100</f>
        <v>2.3266592510196515</v>
      </c>
      <c r="J575" s="47">
        <f t="shared" ref="J575:J634" si="55">F575/F$69*100</f>
        <v>1.058031420327028</v>
      </c>
      <c r="K575" s="48"/>
      <c r="L575" s="46"/>
      <c r="M575" s="49"/>
      <c r="N575" s="48"/>
      <c r="O575" s="46"/>
      <c r="P575" s="50"/>
      <c r="Q575" s="51">
        <f>IFERROR(入力表1【係数】!E$156*入力表2【係数】!E575/SUM(入力表2【係数】!E$15:E$23),0)</f>
        <v>0</v>
      </c>
      <c r="R575" s="52">
        <f>IFERROR(入力表1【係数】!E$157*入力表2【係数】!F575/SUM(入力表2【係数】!F$15:F$23),0)</f>
        <v>0</v>
      </c>
      <c r="S575" s="53">
        <f>SUM(Q575:R575)</f>
        <v>0</v>
      </c>
      <c r="T575" s="54" t="s">
        <v>190</v>
      </c>
    </row>
    <row r="576" spans="2:20" x14ac:dyDescent="0.15">
      <c r="B576" s="385">
        <v>2</v>
      </c>
      <c r="C576" s="40" t="s">
        <v>409</v>
      </c>
      <c r="D576" s="41" t="s">
        <v>439</v>
      </c>
      <c r="E576" s="55">
        <f>IF(入力表2【予測】!$E16="","",入力表2【予測】!$E16)</f>
        <v>478</v>
      </c>
      <c r="F576" s="56">
        <f>IF(入力表2【予測】!$F16="","",入力表2【予測】!$F16)</f>
        <v>254</v>
      </c>
      <c r="G576" s="57">
        <f t="shared" si="52"/>
        <v>1527.2297394443824</v>
      </c>
      <c r="H576" s="58">
        <f t="shared" si="53"/>
        <v>871.74383086796854</v>
      </c>
      <c r="I576" s="46">
        <f t="shared" si="54"/>
        <v>4.4308490915832408</v>
      </c>
      <c r="J576" s="47">
        <f t="shared" si="55"/>
        <v>8.1436357806989417</v>
      </c>
      <c r="K576" s="48"/>
      <c r="L576" s="46"/>
      <c r="M576" s="49"/>
      <c r="N576" s="48"/>
      <c r="O576" s="46"/>
      <c r="P576" s="50"/>
      <c r="Q576" s="59">
        <f>IFERROR(入力表1【係数】!E$156*入力表2【係数】!E576/SUM(入力表2【係数】!E$15:E$23),0)</f>
        <v>0</v>
      </c>
      <c r="R576" s="47">
        <f>IFERROR(入力表1【係数】!E$157*入力表2【係数】!F576/SUM(入力表2【係数】!F$15:F$23),0)</f>
        <v>0</v>
      </c>
      <c r="S576" s="50">
        <f t="shared" ref="S576:S583" si="56">SUM(Q576:R576)</f>
        <v>0</v>
      </c>
      <c r="T576" s="54" t="s">
        <v>184</v>
      </c>
    </row>
    <row r="577" spans="2:20" x14ac:dyDescent="0.15">
      <c r="B577" s="385">
        <v>3</v>
      </c>
      <c r="C577" s="40" t="s">
        <v>403</v>
      </c>
      <c r="D577" s="41"/>
      <c r="E577" s="55">
        <f>IF(入力表2【予測】!$E17="","",入力表2【予測】!$E17)</f>
        <v>245</v>
      </c>
      <c r="F577" s="56">
        <f>IF(入力表2【予測】!$F17="","",入力表2【予測】!$F17)</f>
        <v>138</v>
      </c>
      <c r="G577" s="57">
        <f t="shared" si="52"/>
        <v>782.78511749764368</v>
      </c>
      <c r="H577" s="58">
        <f t="shared" si="53"/>
        <v>473.62460102275458</v>
      </c>
      <c r="I577" s="46">
        <f t="shared" si="54"/>
        <v>2.271041898405636</v>
      </c>
      <c r="J577" s="47">
        <f t="shared" si="55"/>
        <v>4.4244950304584796</v>
      </c>
      <c r="K577" s="48"/>
      <c r="L577" s="46"/>
      <c r="M577" s="49"/>
      <c r="N577" s="48"/>
      <c r="O577" s="46"/>
      <c r="P577" s="50"/>
      <c r="Q577" s="59">
        <f>IFERROR(入力表1【係数】!E$156*入力表2【係数】!E577/SUM(入力表2【係数】!E$15:E$23),0)</f>
        <v>0</v>
      </c>
      <c r="R577" s="47">
        <f>IFERROR(入力表1【係数】!E$157*入力表2【係数】!F577/SUM(入力表2【係数】!F$15:F$23),0)</f>
        <v>0</v>
      </c>
      <c r="S577" s="50">
        <f t="shared" si="56"/>
        <v>0</v>
      </c>
      <c r="T577" s="54" t="s">
        <v>185</v>
      </c>
    </row>
    <row r="578" spans="2:20" x14ac:dyDescent="0.15">
      <c r="B578" s="385">
        <v>4</v>
      </c>
      <c r="C578" s="40" t="s">
        <v>404</v>
      </c>
      <c r="D578" s="41"/>
      <c r="E578" s="55">
        <f>IF(入力表2【予測】!$E18="","",入力表2【予測】!$E18)</f>
        <v>105</v>
      </c>
      <c r="F578" s="56">
        <f>IF(入力表2【予測】!$F18="","",入力表2【予測】!$F18)</f>
        <v>34</v>
      </c>
      <c r="G578" s="57">
        <f t="shared" si="52"/>
        <v>335.4793360704187</v>
      </c>
      <c r="H578" s="58">
        <f t="shared" si="53"/>
        <v>116.69011909256272</v>
      </c>
      <c r="I578" s="46">
        <f t="shared" si="54"/>
        <v>0.97330367074527258</v>
      </c>
      <c r="J578" s="47">
        <f t="shared" si="55"/>
        <v>1.0900929785187561</v>
      </c>
      <c r="K578" s="48"/>
      <c r="L578" s="46"/>
      <c r="M578" s="49"/>
      <c r="N578" s="48"/>
      <c r="O578" s="46"/>
      <c r="P578" s="50"/>
      <c r="Q578" s="59">
        <f>IFERROR(入力表1【係数】!E$156*入力表2【係数】!E578/SUM(入力表2【係数】!E$15:E$23),0)</f>
        <v>0</v>
      </c>
      <c r="R578" s="47">
        <f>IFERROR(入力表1【係数】!E$157*入力表2【係数】!F578/SUM(入力表2【係数】!F$15:F$23),0)</f>
        <v>0</v>
      </c>
      <c r="S578" s="50">
        <f t="shared" si="56"/>
        <v>0</v>
      </c>
      <c r="T578" s="54" t="s">
        <v>185</v>
      </c>
    </row>
    <row r="579" spans="2:20" x14ac:dyDescent="0.15">
      <c r="B579" s="385">
        <v>5</v>
      </c>
      <c r="C579" s="40" t="s">
        <v>822</v>
      </c>
      <c r="D579" s="41" t="s">
        <v>472</v>
      </c>
      <c r="E579" s="55">
        <f>IF(入力表2【予測】!$E19="","",入力表2【予測】!$E19)</f>
        <v>92</v>
      </c>
      <c r="F579" s="56">
        <f>IF(入力表2【予測】!$F19="","",入力表2【予測】!$F19)</f>
        <v>14</v>
      </c>
      <c r="G579" s="57">
        <f t="shared" si="52"/>
        <v>293.94379922360497</v>
      </c>
      <c r="H579" s="58">
        <f t="shared" si="53"/>
        <v>48.048872567525827</v>
      </c>
      <c r="I579" s="46">
        <f t="shared" si="54"/>
        <v>0.85279940674823884</v>
      </c>
      <c r="J579" s="47">
        <f t="shared" si="55"/>
        <v>0.44886181468419367</v>
      </c>
      <c r="K579" s="48"/>
      <c r="L579" s="46"/>
      <c r="M579" s="49"/>
      <c r="N579" s="48"/>
      <c r="O579" s="46"/>
      <c r="P579" s="50"/>
      <c r="Q579" s="59">
        <f>IFERROR(入力表1【係数】!E$156*入力表2【係数】!E579/SUM(入力表2【係数】!E$15:E$23),0)</f>
        <v>0</v>
      </c>
      <c r="R579" s="47">
        <f>IFERROR(入力表1【係数】!E$157*入力表2【係数】!F579/SUM(入力表2【係数】!F$15:F$23),0)</f>
        <v>0</v>
      </c>
      <c r="S579" s="50">
        <f t="shared" si="56"/>
        <v>0</v>
      </c>
      <c r="T579" s="54" t="s">
        <v>186</v>
      </c>
    </row>
    <row r="580" spans="2:20" x14ac:dyDescent="0.15">
      <c r="B580" s="385">
        <v>6</v>
      </c>
      <c r="C580" s="40" t="s">
        <v>405</v>
      </c>
      <c r="D580" s="41"/>
      <c r="E580" s="55">
        <f>IF(入力表2【予測】!$E20="","",入力表2【予測】!$E20)</f>
        <v>231</v>
      </c>
      <c r="F580" s="56">
        <f>IF(入力表2【予測】!$F20="","",入力表2【予測】!$F20)</f>
        <v>43</v>
      </c>
      <c r="G580" s="57">
        <f t="shared" si="52"/>
        <v>738.05453935492108</v>
      </c>
      <c r="H580" s="58">
        <f t="shared" si="53"/>
        <v>147.57868002882933</v>
      </c>
      <c r="I580" s="46">
        <f t="shared" si="54"/>
        <v>2.1412680756395996</v>
      </c>
      <c r="J580" s="47">
        <f t="shared" si="55"/>
        <v>1.3786470022443091</v>
      </c>
      <c r="K580" s="48"/>
      <c r="L580" s="46"/>
      <c r="M580" s="49"/>
      <c r="N580" s="48"/>
      <c r="O580" s="46"/>
      <c r="P580" s="50"/>
      <c r="Q580" s="59">
        <f>IFERROR(入力表1【係数】!E$156*入力表2【係数】!E580/SUM(入力表2【係数】!E$15:E$23),0)</f>
        <v>0</v>
      </c>
      <c r="R580" s="47">
        <f>IFERROR(入力表1【係数】!E$157*入力表2【係数】!F580/SUM(入力表2【係数】!F$15:F$23),0)</f>
        <v>0</v>
      </c>
      <c r="S580" s="50">
        <f t="shared" si="56"/>
        <v>0</v>
      </c>
      <c r="T580" s="54" t="s">
        <v>199</v>
      </c>
    </row>
    <row r="581" spans="2:20" x14ac:dyDescent="0.15">
      <c r="B581" s="385">
        <v>7</v>
      </c>
      <c r="C581" s="40" t="s">
        <v>585</v>
      </c>
      <c r="D581" s="41"/>
      <c r="E581" s="55">
        <f>IF(入力表2【予測】!$E21="","",入力表2【予測】!$E21)</f>
        <v>648</v>
      </c>
      <c r="F581" s="56">
        <f>IF(入力表2【予測】!$F21="","",入力表2【予測】!$F21)</f>
        <v>392</v>
      </c>
      <c r="G581" s="57">
        <f t="shared" si="52"/>
        <v>2070.3867597488697</v>
      </c>
      <c r="H581" s="58">
        <f t="shared" si="53"/>
        <v>1345.3684318907231</v>
      </c>
      <c r="I581" s="46">
        <f t="shared" si="54"/>
        <v>6.0066740823136815</v>
      </c>
      <c r="J581" s="47">
        <f t="shared" si="55"/>
        <v>12.568130811157422</v>
      </c>
      <c r="K581" s="48"/>
      <c r="L581" s="46"/>
      <c r="M581" s="49"/>
      <c r="N581" s="48"/>
      <c r="O581" s="46"/>
      <c r="P581" s="50"/>
      <c r="Q581" s="59">
        <f>IFERROR(入力表1【係数】!E$156*入力表2【係数】!E581/SUM(入力表2【係数】!E$15:E$23),0)</f>
        <v>0</v>
      </c>
      <c r="R581" s="47">
        <f>IFERROR(入力表1【係数】!E$157*入力表2【係数】!F581/SUM(入力表2【係数】!F$15:F$23),0)</f>
        <v>0</v>
      </c>
      <c r="S581" s="50">
        <f t="shared" si="56"/>
        <v>0</v>
      </c>
      <c r="T581" s="54" t="s">
        <v>158</v>
      </c>
    </row>
    <row r="582" spans="2:20" x14ac:dyDescent="0.15">
      <c r="B582" s="385">
        <v>8</v>
      </c>
      <c r="C582" s="40" t="s">
        <v>584</v>
      </c>
      <c r="D582" s="41"/>
      <c r="E582" s="55">
        <f>IF(入力表2【予測】!$E22="","",入力表2【予測】!$E22)</f>
        <v>172</v>
      </c>
      <c r="F582" s="56">
        <f>IF(入力表2【予測】!$F22="","",入力表2【予測】!$F22)</f>
        <v>96</v>
      </c>
      <c r="G582" s="57">
        <f t="shared" si="52"/>
        <v>549.54710289630498</v>
      </c>
      <c r="H582" s="58">
        <f t="shared" si="53"/>
        <v>329.47798332017709</v>
      </c>
      <c r="I582" s="46">
        <f t="shared" si="54"/>
        <v>1.5943641082684465</v>
      </c>
      <c r="J582" s="47">
        <f t="shared" si="55"/>
        <v>3.0779095864058994</v>
      </c>
      <c r="K582" s="48"/>
      <c r="L582" s="46"/>
      <c r="M582" s="49"/>
      <c r="N582" s="48"/>
      <c r="O582" s="46"/>
      <c r="P582" s="50"/>
      <c r="Q582" s="59">
        <f>IFERROR(入力表1【係数】!E$156*入力表2【係数】!E582/SUM(入力表2【係数】!E$15:E$23),0)</f>
        <v>0</v>
      </c>
      <c r="R582" s="47">
        <f>IFERROR(入力表1【係数】!E$157*入力表2【係数】!F582/SUM(入力表2【係数】!F$15:F$23),0)</f>
        <v>0</v>
      </c>
      <c r="S582" s="50">
        <f t="shared" si="56"/>
        <v>0</v>
      </c>
      <c r="T582" s="54" t="s">
        <v>190</v>
      </c>
    </row>
    <row r="583" spans="2:20" x14ac:dyDescent="0.15">
      <c r="B583" s="60">
        <v>9</v>
      </c>
      <c r="C583" s="61" t="s">
        <v>407</v>
      </c>
      <c r="D583" s="62"/>
      <c r="E583" s="63">
        <f>IF(入力表2【予測】!$E23="","",入力表2【予測】!$E23)</f>
        <v>554</v>
      </c>
      <c r="F583" s="64">
        <f>IF(入力表2【予測】!$F23="","",入力表2【予測】!$F23)</f>
        <v>284</v>
      </c>
      <c r="G583" s="65">
        <f t="shared" si="52"/>
        <v>1770.0528779334472</v>
      </c>
      <c r="H583" s="66">
        <f t="shared" si="53"/>
        <v>974.70570065552397</v>
      </c>
      <c r="I583" s="67">
        <f t="shared" si="54"/>
        <v>5.135335558027438</v>
      </c>
      <c r="J583" s="68">
        <f t="shared" si="55"/>
        <v>9.1054825264507855</v>
      </c>
      <c r="K583" s="69"/>
      <c r="L583" s="67"/>
      <c r="M583" s="70"/>
      <c r="N583" s="69"/>
      <c r="O583" s="67"/>
      <c r="P583" s="71"/>
      <c r="Q583" s="72">
        <f>IFERROR(入力表1【係数】!E$156*入力表2【係数】!E583/SUM(入力表2【係数】!E$15:E$23),0)</f>
        <v>0</v>
      </c>
      <c r="R583" s="68">
        <f>IFERROR(入力表1【係数】!E$157*入力表2【係数】!F583/SUM(入力表2【係数】!F$15:F$23),0)</f>
        <v>0</v>
      </c>
      <c r="S583" s="71">
        <f t="shared" si="56"/>
        <v>0</v>
      </c>
      <c r="T583" s="73" t="s">
        <v>190</v>
      </c>
    </row>
    <row r="584" spans="2:20" x14ac:dyDescent="0.15">
      <c r="B584" s="74">
        <v>10</v>
      </c>
      <c r="C584" s="75" t="s">
        <v>532</v>
      </c>
      <c r="D584" s="76" t="s">
        <v>440</v>
      </c>
      <c r="E584" s="63">
        <f>IF(入力表2【予測】!$E24="","",入力表2【予測】!$E24)</f>
        <v>3506</v>
      </c>
      <c r="F584" s="64">
        <f>IF(入力表2【予測】!$F24="","",入力表2【予測】!$F24)</f>
        <v>0</v>
      </c>
      <c r="G584" s="65">
        <f t="shared" si="52"/>
        <v>11201.814783456077</v>
      </c>
      <c r="H584" s="66">
        <f t="shared" si="53"/>
        <v>0</v>
      </c>
      <c r="I584" s="67">
        <f t="shared" si="54"/>
        <v>32.499073044123101</v>
      </c>
      <c r="J584" s="68">
        <f t="shared" si="55"/>
        <v>0</v>
      </c>
      <c r="K584" s="69"/>
      <c r="L584" s="67"/>
      <c r="M584" s="70"/>
      <c r="N584" s="69"/>
      <c r="O584" s="67"/>
      <c r="P584" s="71"/>
      <c r="Q584" s="69">
        <f>IFERROR(入力表1【係数】!F$156*入力表2【係数】!E584/入力表2【係数】!E584,0)</f>
        <v>0</v>
      </c>
      <c r="R584" s="68">
        <f>IFERROR(入力表1【係数】!F$157*入力表2【係数】!F584/入力表2【係数】!F584,0)</f>
        <v>0</v>
      </c>
      <c r="S584" s="71">
        <f>SUM(Q584:R584)</f>
        <v>0</v>
      </c>
      <c r="T584" s="77" t="s">
        <v>200</v>
      </c>
    </row>
    <row r="585" spans="2:20" x14ac:dyDescent="0.15">
      <c r="B585" s="74">
        <v>11</v>
      </c>
      <c r="C585" s="78" t="s">
        <v>582</v>
      </c>
      <c r="D585" s="79" t="s">
        <v>441</v>
      </c>
      <c r="E585" s="63">
        <f>IF(入力表2【予測】!$E25="","",入力表2【予測】!$E25)</f>
        <v>1888</v>
      </c>
      <c r="F585" s="64">
        <f>IF(入力表2【予測】!$F25="","",入力表2【予測】!$F25)</f>
        <v>565</v>
      </c>
      <c r="G585" s="65">
        <f t="shared" si="52"/>
        <v>6032.2379666757197</v>
      </c>
      <c r="H585" s="66">
        <f t="shared" si="53"/>
        <v>1939.1152143322922</v>
      </c>
      <c r="I585" s="67">
        <f t="shared" si="54"/>
        <v>17.500926955876899</v>
      </c>
      <c r="J585" s="68">
        <f t="shared" si="55"/>
        <v>18.114780378326387</v>
      </c>
      <c r="K585" s="69"/>
      <c r="L585" s="67"/>
      <c r="M585" s="70"/>
      <c r="N585" s="69"/>
      <c r="O585" s="67"/>
      <c r="P585" s="71"/>
      <c r="Q585" s="69">
        <f>IFERROR(入力表1【係数】!G$156*入力表2【係数】!E585/入力表2【係数】!E585,0)</f>
        <v>0</v>
      </c>
      <c r="R585" s="80">
        <f>IFERROR(入力表1【係数】!G$157*入力表2【係数】!F585/入力表2【係数】!F585,0)</f>
        <v>0</v>
      </c>
      <c r="S585" s="71">
        <f>SUM(Q585:R585)</f>
        <v>0</v>
      </c>
      <c r="T585" s="77" t="s">
        <v>201</v>
      </c>
    </row>
    <row r="586" spans="2:20" x14ac:dyDescent="0.15">
      <c r="B586" s="385">
        <v>12</v>
      </c>
      <c r="C586" s="40" t="s">
        <v>580</v>
      </c>
      <c r="D586" s="41" t="s">
        <v>442</v>
      </c>
      <c r="E586" s="55">
        <f>IF(入力表2【予測】!$E26="","",入力表2【予測】!$E26)</f>
        <v>92</v>
      </c>
      <c r="F586" s="56">
        <f>IF(入力表2【予測】!$F26="","",入力表2【予測】!$F26)</f>
        <v>65</v>
      </c>
      <c r="G586" s="57">
        <f t="shared" si="52"/>
        <v>293.94379922360497</v>
      </c>
      <c r="H586" s="58">
        <f t="shared" si="53"/>
        <v>223.08405120636991</v>
      </c>
      <c r="I586" s="46">
        <f t="shared" si="54"/>
        <v>0.85279940674823884</v>
      </c>
      <c r="J586" s="47">
        <f t="shared" si="55"/>
        <v>2.084001282462328</v>
      </c>
      <c r="K586" s="48"/>
      <c r="L586" s="46"/>
      <c r="M586" s="49"/>
      <c r="N586" s="48"/>
      <c r="O586" s="46"/>
      <c r="P586" s="50"/>
      <c r="Q586" s="48">
        <f>IFERROR(入力表1【係数】!H$156*入力表2【係数】!E586/SUM(入力表2【係数】!E$26:E$50),0)</f>
        <v>0</v>
      </c>
      <c r="R586" s="47">
        <f>IFERROR(入力表1【係数】!H$157*入力表2【係数】!F586/SUM(入力表2【係数】!F$26:F$50),0)</f>
        <v>0</v>
      </c>
      <c r="S586" s="50">
        <f>SUM(Q586:R586)</f>
        <v>0</v>
      </c>
      <c r="T586" s="81" t="s">
        <v>141</v>
      </c>
    </row>
    <row r="587" spans="2:20" x14ac:dyDescent="0.15">
      <c r="B587" s="385">
        <v>13</v>
      </c>
      <c r="C587" s="40" t="s">
        <v>413</v>
      </c>
      <c r="D587" s="41" t="s">
        <v>443</v>
      </c>
      <c r="E587" s="55">
        <f>IF(入力表2【予測】!$E27="","",入力表2【予測】!$E27)</f>
        <v>63</v>
      </c>
      <c r="F587" s="56">
        <f>IF(入力表2【予測】!$F27="","",入力表2【予測】!$F27)</f>
        <v>31</v>
      </c>
      <c r="G587" s="57">
        <f t="shared" si="52"/>
        <v>201.28760164225125</v>
      </c>
      <c r="H587" s="58">
        <f t="shared" si="53"/>
        <v>106.39393211380718</v>
      </c>
      <c r="I587" s="46">
        <f t="shared" si="54"/>
        <v>0.58398220244716359</v>
      </c>
      <c r="J587" s="47">
        <f t="shared" si="55"/>
        <v>0.99390830394357166</v>
      </c>
      <c r="K587" s="48"/>
      <c r="L587" s="46"/>
      <c r="M587" s="49"/>
      <c r="N587" s="48"/>
      <c r="O587" s="46"/>
      <c r="P587" s="50"/>
      <c r="Q587" s="48">
        <f>IFERROR(入力表1【係数】!H$156*入力表2【係数】!E587/SUM(入力表2【係数】!E$26:E$50),0)</f>
        <v>0</v>
      </c>
      <c r="R587" s="47">
        <f>IFERROR(入力表1【係数】!H$157*入力表2【係数】!F587/SUM(入力表2【係数】!F$26:F$50),0)</f>
        <v>0</v>
      </c>
      <c r="S587" s="50">
        <f t="shared" ref="S587:S610" si="57">SUM(Q587:R587)</f>
        <v>0</v>
      </c>
      <c r="T587" s="54" t="s">
        <v>145</v>
      </c>
    </row>
    <row r="588" spans="2:20" x14ac:dyDescent="0.15">
      <c r="B588" s="385">
        <v>14</v>
      </c>
      <c r="C588" s="40" t="s">
        <v>414</v>
      </c>
      <c r="D588" s="41" t="s">
        <v>444</v>
      </c>
      <c r="E588" s="55">
        <f>IF(入力表2【予測】!$E28="","",入力表2【予測】!$E28)</f>
        <v>113</v>
      </c>
      <c r="F588" s="56">
        <f>IF(入力表2【予測】!$F28="","",入力表2【予測】!$F28)</f>
        <v>46</v>
      </c>
      <c r="G588" s="57">
        <f t="shared" si="52"/>
        <v>361.03966643768871</v>
      </c>
      <c r="H588" s="58">
        <f t="shared" si="53"/>
        <v>157.87486700758484</v>
      </c>
      <c r="I588" s="46">
        <f t="shared" si="54"/>
        <v>1.0474601408972934</v>
      </c>
      <c r="J588" s="47">
        <f t="shared" si="55"/>
        <v>1.4748316768194933</v>
      </c>
      <c r="K588" s="48"/>
      <c r="L588" s="46"/>
      <c r="M588" s="49"/>
      <c r="N588" s="48"/>
      <c r="O588" s="46"/>
      <c r="P588" s="50"/>
      <c r="Q588" s="48">
        <f>IFERROR(入力表1【係数】!H$156*入力表2【係数】!E588/SUM(入力表2【係数】!E$26:E$50),0)</f>
        <v>0</v>
      </c>
      <c r="R588" s="47">
        <f>IFERROR(入力表1【係数】!H$157*入力表2【係数】!F588/SUM(入力表2【係数】!F$26:F$50),0)</f>
        <v>0</v>
      </c>
      <c r="S588" s="50">
        <f t="shared" si="57"/>
        <v>0</v>
      </c>
      <c r="T588" s="54" t="s">
        <v>144</v>
      </c>
    </row>
    <row r="589" spans="2:20" x14ac:dyDescent="0.15">
      <c r="B589" s="385">
        <v>15</v>
      </c>
      <c r="C589" s="40" t="s">
        <v>415</v>
      </c>
      <c r="D589" s="41" t="s">
        <v>445</v>
      </c>
      <c r="E589" s="55">
        <f>IF(入力表2【予測】!$E29="","",入力表2【予測】!$E29)</f>
        <v>105</v>
      </c>
      <c r="F589" s="56">
        <f>IF(入力表2【予測】!$F29="","",入力表2【予測】!$F29)</f>
        <v>45</v>
      </c>
      <c r="G589" s="57">
        <f t="shared" si="52"/>
        <v>335.4793360704187</v>
      </c>
      <c r="H589" s="58">
        <f t="shared" si="53"/>
        <v>154.442804681333</v>
      </c>
      <c r="I589" s="46">
        <f t="shared" si="54"/>
        <v>0.97330367074527258</v>
      </c>
      <c r="J589" s="47">
        <f t="shared" si="55"/>
        <v>1.4427701186277653</v>
      </c>
      <c r="K589" s="48"/>
      <c r="L589" s="46"/>
      <c r="M589" s="49"/>
      <c r="N589" s="48"/>
      <c r="O589" s="46"/>
      <c r="P589" s="50"/>
      <c r="Q589" s="48">
        <f>IFERROR(入力表1【係数】!H$156*入力表2【係数】!E589/SUM(入力表2【係数】!E$26:E$50),0)</f>
        <v>0</v>
      </c>
      <c r="R589" s="47">
        <f>IFERROR(入力表1【係数】!H$157*入力表2【係数】!F589/SUM(入力表2【係数】!F$26:F$50),0)</f>
        <v>0</v>
      </c>
      <c r="S589" s="50">
        <f t="shared" si="57"/>
        <v>0</v>
      </c>
      <c r="T589" s="54" t="s">
        <v>145</v>
      </c>
    </row>
    <row r="590" spans="2:20" x14ac:dyDescent="0.15">
      <c r="B590" s="385">
        <v>16</v>
      </c>
      <c r="C590" s="40" t="s">
        <v>572</v>
      </c>
      <c r="D590" s="41"/>
      <c r="E590" s="55">
        <f>IF(入力表2【予測】!$E30="","",入力表2【予測】!$E30)</f>
        <v>688</v>
      </c>
      <c r="F590" s="56">
        <f>IF(入力表2【予測】!$F30="","",入力表2【予測】!$F30)</f>
        <v>255</v>
      </c>
      <c r="G590" s="57">
        <f t="shared" si="52"/>
        <v>2198.1884115852199</v>
      </c>
      <c r="H590" s="58">
        <f t="shared" si="53"/>
        <v>875.17589319422041</v>
      </c>
      <c r="I590" s="46">
        <f t="shared" si="54"/>
        <v>6.3774564330737862</v>
      </c>
      <c r="J590" s="47">
        <f t="shared" si="55"/>
        <v>8.1756973388906697</v>
      </c>
      <c r="K590" s="48"/>
      <c r="L590" s="46"/>
      <c r="M590" s="49"/>
      <c r="N590" s="48"/>
      <c r="O590" s="46"/>
      <c r="P590" s="50"/>
      <c r="Q590" s="48">
        <f>IFERROR(入力表1【係数】!H$156*入力表2【係数】!E590/SUM(入力表2【係数】!E$26:E$50),0)</f>
        <v>0</v>
      </c>
      <c r="R590" s="47">
        <f>IFERROR(入力表1【係数】!H$157*入力表2【係数】!F590/SUM(入力表2【係数】!F$26:F$50),0)</f>
        <v>0</v>
      </c>
      <c r="S590" s="50">
        <f t="shared" si="57"/>
        <v>0</v>
      </c>
      <c r="T590" s="54" t="s">
        <v>145</v>
      </c>
    </row>
    <row r="591" spans="2:20" x14ac:dyDescent="0.15">
      <c r="B591" s="385">
        <v>17</v>
      </c>
      <c r="C591" s="83" t="s">
        <v>454</v>
      </c>
      <c r="D591" s="41"/>
      <c r="E591" s="55">
        <f>IF(入力表2【予測】!$E31="","",入力表2【予測】!$E31)</f>
        <v>365</v>
      </c>
      <c r="F591" s="56">
        <f>IF(入力表2【予測】!$F31="","",入力表2【予測】!$F31)</f>
        <v>159</v>
      </c>
      <c r="G591" s="57">
        <f t="shared" si="52"/>
        <v>1166.1900730066936</v>
      </c>
      <c r="H591" s="58">
        <f t="shared" si="53"/>
        <v>545.69790987404338</v>
      </c>
      <c r="I591" s="46">
        <f t="shared" si="54"/>
        <v>3.3833889506859478</v>
      </c>
      <c r="J591" s="47">
        <f t="shared" si="55"/>
        <v>5.0977877524847708</v>
      </c>
      <c r="K591" s="48"/>
      <c r="L591" s="46"/>
      <c r="M591" s="49"/>
      <c r="N591" s="48"/>
      <c r="O591" s="46"/>
      <c r="P591" s="50"/>
      <c r="Q591" s="48">
        <f>IFERROR(入力表1【係数】!H$156*入力表2【係数】!E591/SUM(入力表2【係数】!E$26:E$50),0)</f>
        <v>0</v>
      </c>
      <c r="R591" s="47">
        <f>IFERROR(入力表1【係数】!H$157*入力表2【係数】!F591/SUM(入力表2【係数】!F$26:F$50),0)</f>
        <v>0</v>
      </c>
      <c r="S591" s="50">
        <f t="shared" si="57"/>
        <v>0</v>
      </c>
      <c r="T591" s="54" t="s">
        <v>145</v>
      </c>
    </row>
    <row r="592" spans="2:20" x14ac:dyDescent="0.15">
      <c r="B592" s="385">
        <v>18</v>
      </c>
      <c r="C592" s="83" t="s">
        <v>455</v>
      </c>
      <c r="D592" s="41"/>
      <c r="E592" s="55">
        <f>IF(入力表2【予測】!$E32="","",入力表2【予測】!$E32)</f>
        <v>0</v>
      </c>
      <c r="F592" s="56">
        <f>IF(入力表2【予測】!$F32="","",入力表2【予測】!$F32)</f>
        <v>0</v>
      </c>
      <c r="G592" s="57">
        <f t="shared" si="52"/>
        <v>0</v>
      </c>
      <c r="H592" s="58">
        <f t="shared" si="53"/>
        <v>0</v>
      </c>
      <c r="I592" s="46">
        <f t="shared" si="54"/>
        <v>0</v>
      </c>
      <c r="J592" s="47">
        <f t="shared" si="55"/>
        <v>0</v>
      </c>
      <c r="K592" s="48"/>
      <c r="L592" s="46"/>
      <c r="M592" s="49"/>
      <c r="N592" s="48"/>
      <c r="O592" s="46"/>
      <c r="P592" s="50"/>
      <c r="Q592" s="48">
        <f>IFERROR(入力表1【係数】!H$156*入力表2【係数】!E592/SUM(入力表2【係数】!E$26:E$50),0)</f>
        <v>0</v>
      </c>
      <c r="R592" s="47">
        <f>IFERROR(入力表1【係数】!H$157*入力表2【係数】!F592/SUM(入力表2【係数】!F$26:F$50),0)</f>
        <v>0</v>
      </c>
      <c r="S592" s="50">
        <f t="shared" si="57"/>
        <v>0</v>
      </c>
      <c r="T592" s="54" t="s">
        <v>146</v>
      </c>
    </row>
    <row r="593" spans="2:20" x14ac:dyDescent="0.15">
      <c r="B593" s="385">
        <v>19</v>
      </c>
      <c r="C593" s="40" t="s">
        <v>417</v>
      </c>
      <c r="D593" s="41" t="s">
        <v>446</v>
      </c>
      <c r="E593" s="55">
        <f>IF(入力表2【予測】!$E33="","",入力表2【予測】!$E33)</f>
        <v>175</v>
      </c>
      <c r="F593" s="56">
        <f>IF(入力表2【予測】!$F33="","",入力表2【予測】!$F33)</f>
        <v>94</v>
      </c>
      <c r="G593" s="57">
        <f t="shared" si="52"/>
        <v>559.13222678403122</v>
      </c>
      <c r="H593" s="58">
        <f t="shared" si="53"/>
        <v>322.61385866767341</v>
      </c>
      <c r="I593" s="46">
        <f t="shared" si="54"/>
        <v>1.6221727845754541</v>
      </c>
      <c r="J593" s="47">
        <f t="shared" si="55"/>
        <v>3.0137864700224433</v>
      </c>
      <c r="K593" s="48"/>
      <c r="L593" s="46"/>
      <c r="M593" s="49"/>
      <c r="N593" s="48"/>
      <c r="O593" s="46"/>
      <c r="P593" s="50"/>
      <c r="Q593" s="48">
        <f>IFERROR(入力表1【係数】!H$156*入力表2【係数】!E593/SUM(入力表2【係数】!E$26:E$50),0)</f>
        <v>0</v>
      </c>
      <c r="R593" s="47">
        <f>IFERROR(入力表1【係数】!H$157*入力表2【係数】!F593/SUM(入力表2【係数】!F$26:F$50),0)</f>
        <v>0</v>
      </c>
      <c r="S593" s="50">
        <f t="shared" si="57"/>
        <v>0</v>
      </c>
      <c r="T593" s="54" t="s">
        <v>148</v>
      </c>
    </row>
    <row r="594" spans="2:20" x14ac:dyDescent="0.15">
      <c r="B594" s="385">
        <v>20</v>
      </c>
      <c r="C594" s="40" t="s">
        <v>418</v>
      </c>
      <c r="D594" s="41"/>
      <c r="E594" s="55">
        <f>IF(入力表2【予測】!$E34="","",入力表2【予測】!$E34)</f>
        <v>77</v>
      </c>
      <c r="F594" s="56">
        <f>IF(入力表2【予測】!$F34="","",入力表2【予測】!$F34)</f>
        <v>48</v>
      </c>
      <c r="G594" s="57">
        <f t="shared" si="52"/>
        <v>246.01817978497371</v>
      </c>
      <c r="H594" s="58">
        <f t="shared" si="53"/>
        <v>164.73899166008854</v>
      </c>
      <c r="I594" s="46">
        <f t="shared" si="54"/>
        <v>0.71375602521319992</v>
      </c>
      <c r="J594" s="47">
        <f t="shared" si="55"/>
        <v>1.5389547932029497</v>
      </c>
      <c r="K594" s="48"/>
      <c r="L594" s="46"/>
      <c r="M594" s="49"/>
      <c r="N594" s="48"/>
      <c r="O594" s="46"/>
      <c r="P594" s="50"/>
      <c r="Q594" s="48">
        <f>IFERROR(入力表1【係数】!H$156*入力表2【係数】!E594/SUM(入力表2【係数】!E$26:E$50),0)</f>
        <v>0</v>
      </c>
      <c r="R594" s="47">
        <f>IFERROR(入力表1【係数】!H$157*入力表2【係数】!F594/SUM(入力表2【係数】!F$26:F$50),0)</f>
        <v>0</v>
      </c>
      <c r="S594" s="50">
        <f t="shared" si="57"/>
        <v>0</v>
      </c>
      <c r="T594" s="54" t="s">
        <v>950</v>
      </c>
    </row>
    <row r="595" spans="2:20" x14ac:dyDescent="0.15">
      <c r="B595" s="385">
        <v>21</v>
      </c>
      <c r="C595" s="83" t="s">
        <v>456</v>
      </c>
      <c r="D595" s="41"/>
      <c r="E595" s="55">
        <f>IF(入力表2【予測】!$E35="","",入力表2【予測】!$E35)</f>
        <v>38</v>
      </c>
      <c r="F595" s="56">
        <f>IF(入力表2【予測】!$F35="","",入力表2【予測】!$F35)</f>
        <v>12</v>
      </c>
      <c r="G595" s="57">
        <f t="shared" si="52"/>
        <v>121.41156924453249</v>
      </c>
      <c r="H595" s="58">
        <f t="shared" si="53"/>
        <v>41.184747915022136</v>
      </c>
      <c r="I595" s="46">
        <f t="shared" si="54"/>
        <v>0.35224323322209861</v>
      </c>
      <c r="J595" s="47">
        <f t="shared" si="55"/>
        <v>0.38473869830073743</v>
      </c>
      <c r="K595" s="48"/>
      <c r="L595" s="46"/>
      <c r="M595" s="49"/>
      <c r="N595" s="48"/>
      <c r="O595" s="46"/>
      <c r="P595" s="50"/>
      <c r="Q595" s="48">
        <f>IFERROR(入力表1【係数】!H$156*入力表2【係数】!E595/SUM(入力表2【係数】!E$26:E$50),0)</f>
        <v>0</v>
      </c>
      <c r="R595" s="47">
        <f>IFERROR(入力表1【係数】!H$157*入力表2【係数】!F595/SUM(入力表2【係数】!F$26:F$50),0)</f>
        <v>0</v>
      </c>
      <c r="S595" s="50">
        <f t="shared" si="57"/>
        <v>0</v>
      </c>
      <c r="T595" s="54" t="s">
        <v>164</v>
      </c>
    </row>
    <row r="596" spans="2:20" x14ac:dyDescent="0.15">
      <c r="B596" s="385">
        <v>22</v>
      </c>
      <c r="C596" s="83" t="s">
        <v>457</v>
      </c>
      <c r="D596" s="41"/>
      <c r="E596" s="55">
        <f>IF(入力表2【予測】!$E36="","",入力表2【予測】!$E36)</f>
        <v>0</v>
      </c>
      <c r="F596" s="56">
        <f>IF(入力表2【予測】!$F36="","",入力表2【予測】!$F36)</f>
        <v>0</v>
      </c>
      <c r="G596" s="57">
        <f t="shared" si="52"/>
        <v>0</v>
      </c>
      <c r="H596" s="58">
        <f t="shared" si="53"/>
        <v>0</v>
      </c>
      <c r="I596" s="46">
        <f t="shared" si="54"/>
        <v>0</v>
      </c>
      <c r="J596" s="47">
        <f t="shared" si="55"/>
        <v>0</v>
      </c>
      <c r="K596" s="48"/>
      <c r="L596" s="46"/>
      <c r="M596" s="49"/>
      <c r="N596" s="48"/>
      <c r="O596" s="46"/>
      <c r="P596" s="50"/>
      <c r="Q596" s="48">
        <f>IFERROR(入力表1【係数】!H$156*入力表2【係数】!E596/SUM(入力表2【係数】!E$26:E$50),0)</f>
        <v>0</v>
      </c>
      <c r="R596" s="47">
        <f>IFERROR(入力表1【係数】!H$157*入力表2【係数】!F596/SUM(入力表2【係数】!F$26:F$50),0)</f>
        <v>0</v>
      </c>
      <c r="S596" s="50">
        <f t="shared" si="57"/>
        <v>0</v>
      </c>
      <c r="T596" s="54" t="s">
        <v>162</v>
      </c>
    </row>
    <row r="597" spans="2:20" x14ac:dyDescent="0.15">
      <c r="B597" s="385">
        <v>23</v>
      </c>
      <c r="C597" s="40" t="s">
        <v>565</v>
      </c>
      <c r="D597" s="41" t="s">
        <v>564</v>
      </c>
      <c r="E597" s="55">
        <f>IF(入力表2【予測】!$E37="","",入力表2【予測】!$E37)</f>
        <v>22</v>
      </c>
      <c r="F597" s="56">
        <f>IF(入力表2【予測】!$F37="","",入力表2【予測】!$F37)</f>
        <v>7</v>
      </c>
      <c r="G597" s="57">
        <f t="shared" si="52"/>
        <v>70.290908509992491</v>
      </c>
      <c r="H597" s="58">
        <f t="shared" si="53"/>
        <v>24.024436283762913</v>
      </c>
      <c r="I597" s="46">
        <f t="shared" si="54"/>
        <v>0.20393029291805709</v>
      </c>
      <c r="J597" s="47">
        <f t="shared" si="55"/>
        <v>0.22443090734209684</v>
      </c>
      <c r="K597" s="48"/>
      <c r="L597" s="46"/>
      <c r="M597" s="49"/>
      <c r="N597" s="48"/>
      <c r="O597" s="46"/>
      <c r="P597" s="50"/>
      <c r="Q597" s="48">
        <f>IFERROR(入力表1【係数】!H$156*入力表2【係数】!E597/SUM(入力表2【係数】!E$26:E$50),0)</f>
        <v>0</v>
      </c>
      <c r="R597" s="47">
        <f>IFERROR(入力表1【係数】!H$157*入力表2【係数】!F597/SUM(入力表2【係数】!F$26:F$50),0)</f>
        <v>0</v>
      </c>
      <c r="S597" s="50">
        <f t="shared" si="57"/>
        <v>0</v>
      </c>
      <c r="T597" s="54" t="s">
        <v>194</v>
      </c>
    </row>
    <row r="598" spans="2:20" x14ac:dyDescent="0.15">
      <c r="B598" s="385">
        <v>24</v>
      </c>
      <c r="C598" s="83" t="s">
        <v>458</v>
      </c>
      <c r="D598" s="41"/>
      <c r="E598" s="55">
        <f>IF(入力表2【予測】!$E38="","",入力表2【予測】!$E38)</f>
        <v>0.15900122465641583</v>
      </c>
      <c r="F598" s="56">
        <f>IF(入力表2【予測】!$F38="","",入力表2【予測】!$F38)</f>
        <v>0.1255272826234862</v>
      </c>
      <c r="G598" s="57">
        <f t="shared" si="52"/>
        <v>0.50801547887731313</v>
      </c>
      <c r="H598" s="58">
        <f t="shared" si="53"/>
        <v>0.43081745760883483</v>
      </c>
      <c r="I598" s="46">
        <f t="shared" si="54"/>
        <v>1.4738711962960312E-3</v>
      </c>
      <c r="J598" s="47">
        <f t="shared" si="55"/>
        <v>4.0246002764824044E-3</v>
      </c>
      <c r="K598" s="48"/>
      <c r="L598" s="46"/>
      <c r="M598" s="49"/>
      <c r="N598" s="48"/>
      <c r="O598" s="46"/>
      <c r="P598" s="50"/>
      <c r="Q598" s="48">
        <f>IFERROR(入力表1【係数】!H$156*入力表2【係数】!E598/SUM(入力表2【係数】!E$26:E$50),0)</f>
        <v>0</v>
      </c>
      <c r="R598" s="47">
        <f>IFERROR(入力表1【係数】!H$157*入力表2【係数】!F598/SUM(入力表2【係数】!F$26:F$50),0)</f>
        <v>0</v>
      </c>
      <c r="S598" s="50">
        <f t="shared" si="57"/>
        <v>0</v>
      </c>
      <c r="T598" s="54" t="s">
        <v>149</v>
      </c>
    </row>
    <row r="599" spans="2:20" x14ac:dyDescent="0.15">
      <c r="B599" s="385">
        <v>25</v>
      </c>
      <c r="C599" s="83" t="s">
        <v>459</v>
      </c>
      <c r="D599" s="41"/>
      <c r="E599" s="55">
        <f>IF(入力表2【予測】!$E39="","",入力表2【予測】!$E39)</f>
        <v>17.045448360321132</v>
      </c>
      <c r="F599" s="56">
        <f>IF(入力表2【予測】!$F39="","",入力表2【予測】!$F39)</f>
        <v>13.456932916043</v>
      </c>
      <c r="G599" s="57">
        <f t="shared" si="52"/>
        <v>54.4609114185061</v>
      </c>
      <c r="H599" s="58">
        <f t="shared" si="53"/>
        <v>46.185032488049558</v>
      </c>
      <c r="I599" s="46">
        <f t="shared" si="54"/>
        <v>0.15800378531999565</v>
      </c>
      <c r="J599" s="47">
        <f t="shared" si="55"/>
        <v>0.43145023776989422</v>
      </c>
      <c r="K599" s="48"/>
      <c r="L599" s="46"/>
      <c r="M599" s="49"/>
      <c r="N599" s="48"/>
      <c r="O599" s="46"/>
      <c r="P599" s="50"/>
      <c r="Q599" s="48">
        <f>IFERROR(入力表1【係数】!H$156*入力表2【係数】!E599/SUM(入力表2【係数】!E$26:E$50),0)</f>
        <v>0</v>
      </c>
      <c r="R599" s="47">
        <f>IFERROR(入力表1【係数】!H$157*入力表2【係数】!F599/SUM(入力表2【係数】!F$26:F$50),0)</f>
        <v>0</v>
      </c>
      <c r="S599" s="50">
        <f t="shared" si="57"/>
        <v>0</v>
      </c>
      <c r="T599" s="54" t="s">
        <v>150</v>
      </c>
    </row>
    <row r="600" spans="2:20" x14ac:dyDescent="0.15">
      <c r="B600" s="385">
        <v>26</v>
      </c>
      <c r="C600" s="83" t="s">
        <v>460</v>
      </c>
      <c r="D600" s="41"/>
      <c r="E600" s="55">
        <f>IF(入力表2【予測】!$E40="","",入力表2【予測】!$E40)</f>
        <v>0</v>
      </c>
      <c r="F600" s="56">
        <f>IF(入力表2【予測】!$F40="","",入力表2【予測】!$F40)</f>
        <v>0</v>
      </c>
      <c r="G600" s="57">
        <f t="shared" si="52"/>
        <v>0</v>
      </c>
      <c r="H600" s="58">
        <f t="shared" si="53"/>
        <v>0</v>
      </c>
      <c r="I600" s="46">
        <f t="shared" si="54"/>
        <v>0</v>
      </c>
      <c r="J600" s="47">
        <f t="shared" si="55"/>
        <v>0</v>
      </c>
      <c r="K600" s="48"/>
      <c r="L600" s="46"/>
      <c r="M600" s="49"/>
      <c r="N600" s="48"/>
      <c r="O600" s="46"/>
      <c r="P600" s="50"/>
      <c r="Q600" s="48">
        <f>IFERROR(入力表1【係数】!H$156*入力表2【係数】!E600/SUM(入力表2【係数】!E$26:E$50),0)</f>
        <v>0</v>
      </c>
      <c r="R600" s="47">
        <f>IFERROR(入力表1【係数】!H$157*入力表2【係数】!F600/SUM(入力表2【係数】!F$26:F$50),0)</f>
        <v>0</v>
      </c>
      <c r="S600" s="50">
        <f t="shared" si="57"/>
        <v>0</v>
      </c>
      <c r="T600" s="54" t="s">
        <v>151</v>
      </c>
    </row>
    <row r="601" spans="2:20" x14ac:dyDescent="0.15">
      <c r="B601" s="385">
        <v>27</v>
      </c>
      <c r="C601" s="83" t="s">
        <v>461</v>
      </c>
      <c r="D601" s="41"/>
      <c r="E601" s="55">
        <f>IF(入力表2【予測】!$E41="","",入力表2【予測】!$E41)</f>
        <v>1.7955504150224522</v>
      </c>
      <c r="F601" s="56">
        <f>IF(入力表2【予測】!$F41="","",入力表2【予測】!$F41)</f>
        <v>1.4175398013335148</v>
      </c>
      <c r="G601" s="57">
        <f t="shared" si="52"/>
        <v>5.736857724882829</v>
      </c>
      <c r="H601" s="58">
        <f t="shared" si="53"/>
        <v>4.8650849481192804</v>
      </c>
      <c r="I601" s="46">
        <f t="shared" si="54"/>
        <v>1.6643960094757621E-2</v>
      </c>
      <c r="J601" s="47">
        <f t="shared" si="55"/>
        <v>4.5448534829545195E-2</v>
      </c>
      <c r="K601" s="48"/>
      <c r="L601" s="46"/>
      <c r="M601" s="49"/>
      <c r="N601" s="48"/>
      <c r="O601" s="46"/>
      <c r="P601" s="50"/>
      <c r="Q601" s="48">
        <f>IFERROR(入力表1【係数】!H$156*入力表2【係数】!E601/SUM(入力表2【係数】!E$26:E$50),0)</f>
        <v>0</v>
      </c>
      <c r="R601" s="47">
        <f>IFERROR(入力表1【係数】!H$157*入力表2【係数】!F601/SUM(入力表2【係数】!F$26:F$50),0)</f>
        <v>0</v>
      </c>
      <c r="S601" s="50">
        <f t="shared" si="57"/>
        <v>0</v>
      </c>
      <c r="T601" s="54" t="s">
        <v>153</v>
      </c>
    </row>
    <row r="602" spans="2:20" x14ac:dyDescent="0.15">
      <c r="B602" s="385">
        <v>28</v>
      </c>
      <c r="C602" s="83" t="s">
        <v>462</v>
      </c>
      <c r="D602" s="384"/>
      <c r="E602" s="55">
        <f>IF(入力表2【予測】!$E42="","",入力表2【予測】!$E42)</f>
        <v>11.342174740590655</v>
      </c>
      <c r="F602" s="56">
        <f>IF(入力表2【予測】!$F42="","",入力表2【予測】!$F42)</f>
        <v>3.2406213544544729</v>
      </c>
      <c r="G602" s="57">
        <f t="shared" si="52"/>
        <v>36.238716681600259</v>
      </c>
      <c r="H602" s="58">
        <f t="shared" si="53"/>
        <v>11.122014464270421</v>
      </c>
      <c r="I602" s="46">
        <f t="shared" si="54"/>
        <v>0.10513695532620186</v>
      </c>
      <c r="J602" s="47">
        <f t="shared" si="55"/>
        <v>0.10389937013319887</v>
      </c>
      <c r="K602" s="48"/>
      <c r="L602" s="46"/>
      <c r="M602" s="49"/>
      <c r="N602" s="48"/>
      <c r="O602" s="46"/>
      <c r="P602" s="50"/>
      <c r="Q602" s="48">
        <f>IFERROR(入力表1【係数】!H$156*入力表2【係数】!E602/SUM(入力表2【係数】!E$26:E$50),0)</f>
        <v>0</v>
      </c>
      <c r="R602" s="47">
        <f>IFERROR(入力表1【係数】!H$157*入力表2【係数】!F602/SUM(入力表2【係数】!F$26:F$50),0)</f>
        <v>0</v>
      </c>
      <c r="S602" s="50">
        <f t="shared" si="57"/>
        <v>0</v>
      </c>
      <c r="T602" s="54" t="s">
        <v>157</v>
      </c>
    </row>
    <row r="603" spans="2:20" x14ac:dyDescent="0.15">
      <c r="B603" s="385">
        <v>29</v>
      </c>
      <c r="C603" s="83" t="s">
        <v>463</v>
      </c>
      <c r="D603" s="384"/>
      <c r="E603" s="55">
        <f>IF(入力表2【予測】!$E43="","",入力表2【予測】!$E43)</f>
        <v>16.657825259409346</v>
      </c>
      <c r="F603" s="56">
        <f>IF(入力表2【予測】!$F43="","",入力表2【予測】!$F43)</f>
        <v>4.7593786455455271</v>
      </c>
      <c r="G603" s="57">
        <f t="shared" si="52"/>
        <v>53.222439603844741</v>
      </c>
      <c r="H603" s="58">
        <f t="shared" si="53"/>
        <v>16.334484145744334</v>
      </c>
      <c r="I603" s="46">
        <f t="shared" si="54"/>
        <v>0.15441069020587084</v>
      </c>
      <c r="J603" s="47">
        <f t="shared" si="55"/>
        <v>0.15259309540062607</v>
      </c>
      <c r="K603" s="48"/>
      <c r="L603" s="46"/>
      <c r="M603" s="49"/>
      <c r="N603" s="48"/>
      <c r="O603" s="46"/>
      <c r="P603" s="50"/>
      <c r="Q603" s="48">
        <f>IFERROR(入力表1【係数】!H$156*入力表2【係数】!E603/SUM(入力表2【係数】!E$26:E$50),0)</f>
        <v>0</v>
      </c>
      <c r="R603" s="47">
        <f>IFERROR(入力表1【係数】!H$157*入力表2【係数】!F603/SUM(入力表2【係数】!F$26:F$50),0)</f>
        <v>0</v>
      </c>
      <c r="S603" s="50">
        <f t="shared" si="57"/>
        <v>0</v>
      </c>
      <c r="T603" s="54" t="s">
        <v>517</v>
      </c>
    </row>
    <row r="604" spans="2:20" x14ac:dyDescent="0.15">
      <c r="B604" s="385">
        <v>30</v>
      </c>
      <c r="C604" s="40" t="s">
        <v>420</v>
      </c>
      <c r="D604" s="41"/>
      <c r="E604" s="55">
        <f>IF(入力表2【予測】!$E44="","",入力表2【予測】!$E44)</f>
        <v>1</v>
      </c>
      <c r="F604" s="56">
        <f>IF(入力表2【予測】!$F44="","",入力表2【予測】!$F44)</f>
        <v>1</v>
      </c>
      <c r="G604" s="57">
        <f t="shared" si="52"/>
        <v>3.1950412959087497</v>
      </c>
      <c r="H604" s="58">
        <f t="shared" si="53"/>
        <v>3.4320623262518444</v>
      </c>
      <c r="I604" s="46">
        <f t="shared" si="54"/>
        <v>9.2695587690025949E-3</v>
      </c>
      <c r="J604" s="47">
        <f t="shared" si="55"/>
        <v>3.2061558191728116E-2</v>
      </c>
      <c r="K604" s="48"/>
      <c r="L604" s="46"/>
      <c r="M604" s="49"/>
      <c r="N604" s="48"/>
      <c r="O604" s="46"/>
      <c r="P604" s="50"/>
      <c r="Q604" s="48">
        <f>IFERROR(入力表1【係数】!H$156*入力表2【係数】!E604/SUM(入力表2【係数】!E$26:E$50),0)</f>
        <v>0</v>
      </c>
      <c r="R604" s="47">
        <f>IFERROR(入力表1【係数】!H$157*入力表2【係数】!F604/SUM(入力表2【係数】!F$26:F$50),0)</f>
        <v>0</v>
      </c>
      <c r="S604" s="50">
        <f t="shared" si="57"/>
        <v>0</v>
      </c>
      <c r="T604" s="54" t="s">
        <v>517</v>
      </c>
    </row>
    <row r="605" spans="2:20" x14ac:dyDescent="0.15">
      <c r="B605" s="385">
        <v>31</v>
      </c>
      <c r="C605" s="83" t="s">
        <v>464</v>
      </c>
      <c r="D605" s="41"/>
      <c r="E605" s="55">
        <f>IF(入力表2【予測】!$E45="","",入力表2【予測】!$E45)</f>
        <v>1.6615302157309393E-2</v>
      </c>
      <c r="F605" s="56">
        <f>IF(入力表2【予測】!$F45="","",入力表2【予測】!$F45)</f>
        <v>7.2691946938228599E-3</v>
      </c>
      <c r="G605" s="57">
        <f t="shared" si="52"/>
        <v>5.308657653660525E-2</v>
      </c>
      <c r="H605" s="58">
        <f t="shared" si="53"/>
        <v>2.4948329250859252E-2</v>
      </c>
      <c r="I605" s="46">
        <f t="shared" si="54"/>
        <v>1.5401651981191504E-4</v>
      </c>
      <c r="J605" s="47">
        <f t="shared" si="55"/>
        <v>2.3306170868300289E-4</v>
      </c>
      <c r="K605" s="48"/>
      <c r="L605" s="46"/>
      <c r="M605" s="49"/>
      <c r="N605" s="48"/>
      <c r="O605" s="46"/>
      <c r="P605" s="50"/>
      <c r="Q605" s="48">
        <f>IFERROR(入力表1【係数】!H$156*入力表2【係数】!E605/SUM(入力表2【係数】!E$26:E$50),0)</f>
        <v>0</v>
      </c>
      <c r="R605" s="47">
        <f>IFERROR(入力表1【係数】!H$157*入力表2【係数】!F605/SUM(入力表2【係数】!F$26:F$50),0)</f>
        <v>0</v>
      </c>
      <c r="S605" s="50">
        <f t="shared" si="57"/>
        <v>0</v>
      </c>
      <c r="T605" s="54" t="s">
        <v>951</v>
      </c>
    </row>
    <row r="606" spans="2:20" x14ac:dyDescent="0.15">
      <c r="B606" s="385">
        <v>32</v>
      </c>
      <c r="C606" s="83" t="s">
        <v>465</v>
      </c>
      <c r="D606" s="41"/>
      <c r="E606" s="55">
        <f>IF(入力表2【予測】!$E46="","",入力表2【予測】!$E46)</f>
        <v>15.421680289427844</v>
      </c>
      <c r="F606" s="56">
        <f>IF(入力表2【予測】!$F46="","",入力表2【予測】!$F46)</f>
        <v>6.7469851266246819</v>
      </c>
      <c r="G606" s="57">
        <f t="shared" si="52"/>
        <v>49.27290537702396</v>
      </c>
      <c r="H606" s="58">
        <f t="shared" si="53"/>
        <v>23.156073468870105</v>
      </c>
      <c r="I606" s="46">
        <f t="shared" si="54"/>
        <v>0.14295217175962036</v>
      </c>
      <c r="J606" s="47">
        <f t="shared" si="55"/>
        <v>0.21631885625600134</v>
      </c>
      <c r="K606" s="48"/>
      <c r="L606" s="46"/>
      <c r="M606" s="49"/>
      <c r="N606" s="48"/>
      <c r="O606" s="46"/>
      <c r="P606" s="50"/>
      <c r="Q606" s="48">
        <f>IFERROR(入力表1【係数】!H$156*入力表2【係数】!E606/SUM(入力表2【係数】!E$26:E$50),0)</f>
        <v>0</v>
      </c>
      <c r="R606" s="47">
        <f>IFERROR(入力表1【係数】!H$157*入力表2【係数】!F606/SUM(入力表2【係数】!F$26:F$50),0)</f>
        <v>0</v>
      </c>
      <c r="S606" s="50">
        <f t="shared" si="57"/>
        <v>0</v>
      </c>
      <c r="T606" s="54" t="s">
        <v>172</v>
      </c>
    </row>
    <row r="607" spans="2:20" x14ac:dyDescent="0.15">
      <c r="B607" s="385">
        <v>33</v>
      </c>
      <c r="C607" s="83" t="s">
        <v>466</v>
      </c>
      <c r="D607" s="41"/>
      <c r="E607" s="55">
        <f>IF(入力表2【予測】!$E47="","",入力表2【予測】!$E47)</f>
        <v>0.56170440841484659</v>
      </c>
      <c r="F607" s="56">
        <f>IF(入力表2【予測】!$F47="","",入力表2【予測】!$F47)</f>
        <v>0.24574567868149538</v>
      </c>
      <c r="G607" s="57">
        <f t="shared" si="52"/>
        <v>1.7946687809794291</v>
      </c>
      <c r="H607" s="58">
        <f t="shared" si="53"/>
        <v>0.84341448564195143</v>
      </c>
      <c r="I607" s="46">
        <f t="shared" si="54"/>
        <v>5.2067520246092567E-3</v>
      </c>
      <c r="J607" s="47">
        <f t="shared" si="55"/>
        <v>7.8789893774124844E-3</v>
      </c>
      <c r="K607" s="48"/>
      <c r="L607" s="46"/>
      <c r="M607" s="49"/>
      <c r="N607" s="48"/>
      <c r="O607" s="46"/>
      <c r="P607" s="50"/>
      <c r="Q607" s="48">
        <f>IFERROR(入力表1【係数】!H$156*入力表2【係数】!E607/SUM(入力表2【係数】!E$26:E$50),0)</f>
        <v>0</v>
      </c>
      <c r="R607" s="47">
        <f>IFERROR(入力表1【係数】!H$157*入力表2【係数】!F607/SUM(入力表2【係数】!F$26:F$50),0)</f>
        <v>0</v>
      </c>
      <c r="S607" s="50">
        <f t="shared" si="57"/>
        <v>0</v>
      </c>
      <c r="T607" s="54" t="s">
        <v>171</v>
      </c>
    </row>
    <row r="608" spans="2:20" x14ac:dyDescent="0.15">
      <c r="B608" s="385">
        <v>34</v>
      </c>
      <c r="C608" s="83" t="s">
        <v>467</v>
      </c>
      <c r="D608" s="41" t="s">
        <v>469</v>
      </c>
      <c r="E608" s="55">
        <f>IF(入力表2【予測】!$E48="","",入力表2【予測】!$E48)</f>
        <v>1.3777969762419007</v>
      </c>
      <c r="F608" s="56">
        <f>IF(入力表2【予測】!$F48="","",入力表2【予測】!$F48)</f>
        <v>4.133390928725702</v>
      </c>
      <c r="G608" s="57">
        <f t="shared" si="52"/>
        <v>4.4021182364710789</v>
      </c>
      <c r="H608" s="58">
        <f t="shared" si="53"/>
        <v>14.186055286150607</v>
      </c>
      <c r="I608" s="46">
        <f t="shared" si="54"/>
        <v>1.2771570043028372E-2</v>
      </c>
      <c r="J608" s="47">
        <f t="shared" si="55"/>
        <v>0.13252295379050022</v>
      </c>
      <c r="K608" s="48"/>
      <c r="L608" s="46"/>
      <c r="M608" s="49"/>
      <c r="N608" s="48"/>
      <c r="O608" s="46"/>
      <c r="P608" s="50"/>
      <c r="Q608" s="48">
        <f>IFERROR(入力表1【係数】!H$156*入力表2【係数】!E608/SUM(入力表2【係数】!E$26:E$50),0)</f>
        <v>0</v>
      </c>
      <c r="R608" s="47">
        <f>IFERROR(入力表1【係数】!H$157*入力表2【係数】!F608/SUM(入力表2【係数】!F$26:F$50),0)</f>
        <v>0</v>
      </c>
      <c r="S608" s="50">
        <f t="shared" si="57"/>
        <v>0</v>
      </c>
      <c r="T608" s="54" t="s">
        <v>170</v>
      </c>
    </row>
    <row r="609" spans="2:20" x14ac:dyDescent="0.15">
      <c r="B609" s="385">
        <v>35</v>
      </c>
      <c r="C609" s="83" t="s">
        <v>560</v>
      </c>
      <c r="D609" s="41"/>
      <c r="E609" s="55">
        <f>IF(入力表2【予測】!$E49="","",入力表2【予測】!$E49)</f>
        <v>0.62220302375809933</v>
      </c>
      <c r="F609" s="56">
        <f>IF(入力表2【予測】!$F49="","",入力表2【予測】!$F49)</f>
        <v>1.866609071274298</v>
      </c>
      <c r="G609" s="57">
        <f t="shared" si="52"/>
        <v>1.9879643553464201</v>
      </c>
      <c r="H609" s="58">
        <f t="shared" si="53"/>
        <v>6.406318671360463</v>
      </c>
      <c r="I609" s="46">
        <f t="shared" si="54"/>
        <v>5.7675474949768204E-3</v>
      </c>
      <c r="J609" s="47">
        <f t="shared" si="55"/>
        <v>5.9846395359868486E-2</v>
      </c>
      <c r="K609" s="48"/>
      <c r="L609" s="46"/>
      <c r="M609" s="49"/>
      <c r="N609" s="48"/>
      <c r="O609" s="46"/>
      <c r="P609" s="50"/>
      <c r="Q609" s="48">
        <f>IFERROR(入力表1【係数】!H$156*入力表2【係数】!E609/SUM(入力表2【係数】!E$26:E$50),0)</f>
        <v>0</v>
      </c>
      <c r="R609" s="47">
        <f>IFERROR(入力表1【係数】!H$157*入力表2【係数】!F609/SUM(入力表2【係数】!F$26:F$50),0)</f>
        <v>0</v>
      </c>
      <c r="S609" s="50">
        <f t="shared" si="57"/>
        <v>0</v>
      </c>
      <c r="T609" s="54" t="s">
        <v>175</v>
      </c>
    </row>
    <row r="610" spans="2:20" x14ac:dyDescent="0.15">
      <c r="B610" s="60">
        <v>36</v>
      </c>
      <c r="C610" s="61" t="s">
        <v>559</v>
      </c>
      <c r="D610" s="62" t="s">
        <v>448</v>
      </c>
      <c r="E610" s="63">
        <f>IF(入力表2【予測】!$E50="","",入力表2【予測】!$E50)</f>
        <v>59</v>
      </c>
      <c r="F610" s="64">
        <f>IF(入力表2【予測】!$F50="","",入力表2【予測】!$F50)</f>
        <v>52</v>
      </c>
      <c r="G610" s="65">
        <f t="shared" si="52"/>
        <v>188.50743645861624</v>
      </c>
      <c r="H610" s="66">
        <f t="shared" si="53"/>
        <v>178.46724096509593</v>
      </c>
      <c r="I610" s="67">
        <f t="shared" si="54"/>
        <v>0.5469039673711531</v>
      </c>
      <c r="J610" s="68">
        <f t="shared" si="55"/>
        <v>1.6672010259698622</v>
      </c>
      <c r="K610" s="69"/>
      <c r="L610" s="67"/>
      <c r="M610" s="70"/>
      <c r="N610" s="69"/>
      <c r="O610" s="67"/>
      <c r="P610" s="71"/>
      <c r="Q610" s="69">
        <f>IFERROR(入力表1【係数】!H$156*入力表2【係数】!E610/SUM(入力表2【係数】!E$26:E$50),0)</f>
        <v>0</v>
      </c>
      <c r="R610" s="68">
        <f>IFERROR(入力表1【係数】!H$157*入力表2【係数】!F610/SUM(入力表2【係数】!F$26:F$50),0)</f>
        <v>0</v>
      </c>
      <c r="S610" s="71">
        <f t="shared" si="57"/>
        <v>0</v>
      </c>
      <c r="T610" s="73" t="s">
        <v>175</v>
      </c>
    </row>
    <row r="611" spans="2:20" x14ac:dyDescent="0.15">
      <c r="B611" s="385">
        <v>37</v>
      </c>
      <c r="C611" s="40" t="s">
        <v>422</v>
      </c>
      <c r="D611" s="41"/>
      <c r="E611" s="55">
        <f>IF(入力表2【予測】!$E51="","",入力表2【予測】!$E51)</f>
        <v>62</v>
      </c>
      <c r="F611" s="56">
        <f>IF(入力表2【予測】!$F51="","",入力表2【予測】!$F51)</f>
        <v>52</v>
      </c>
      <c r="G611" s="57">
        <f t="shared" si="52"/>
        <v>198.09256034634248</v>
      </c>
      <c r="H611" s="58">
        <f t="shared" si="53"/>
        <v>178.46724096509593</v>
      </c>
      <c r="I611" s="46">
        <f t="shared" si="54"/>
        <v>0.57471264367816088</v>
      </c>
      <c r="J611" s="47">
        <f t="shared" si="55"/>
        <v>1.6672010259698622</v>
      </c>
      <c r="K611" s="48"/>
      <c r="L611" s="46"/>
      <c r="M611" s="49"/>
      <c r="N611" s="48"/>
      <c r="O611" s="46"/>
      <c r="P611" s="50"/>
      <c r="Q611" s="48">
        <f>IFERROR(入力表1【係数】!I$156*入力表2【係数】!E611/SUM(入力表2【係数】!E$51:E$68),0)</f>
        <v>8.211920529801324E-2</v>
      </c>
      <c r="R611" s="47">
        <f>IFERROR(入力表1【係数】!I$157*入力表2【係数】!F611/SUM(入力表2【係数】!F$51:F$68),0)</f>
        <v>0</v>
      </c>
      <c r="S611" s="50">
        <f>SUM(Q611:R611)</f>
        <v>8.211920529801324E-2</v>
      </c>
      <c r="T611" s="54" t="s">
        <v>202</v>
      </c>
    </row>
    <row r="612" spans="2:20" x14ac:dyDescent="0.15">
      <c r="B612" s="385">
        <v>38</v>
      </c>
      <c r="C612" s="40" t="s">
        <v>555</v>
      </c>
      <c r="D612" s="41"/>
      <c r="E612" s="55">
        <f>IF(入力表2【予測】!$E52="","",入力表2【予測】!$E52)</f>
        <v>98</v>
      </c>
      <c r="F612" s="56">
        <f>IF(入力表2【予測】!$F52="","",入力表2【予測】!$F52)</f>
        <v>43</v>
      </c>
      <c r="G612" s="57">
        <f t="shared" si="52"/>
        <v>313.11404699905745</v>
      </c>
      <c r="H612" s="58">
        <f t="shared" si="53"/>
        <v>147.57868002882933</v>
      </c>
      <c r="I612" s="46">
        <f t="shared" si="54"/>
        <v>0.90841675936225441</v>
      </c>
      <c r="J612" s="47">
        <f t="shared" si="55"/>
        <v>1.3786470022443091</v>
      </c>
      <c r="K612" s="48"/>
      <c r="L612" s="46"/>
      <c r="M612" s="49"/>
      <c r="N612" s="48"/>
      <c r="O612" s="46"/>
      <c r="P612" s="50"/>
      <c r="Q612" s="48">
        <f>IFERROR(入力表1【係数】!I$156*入力表2【係数】!E612/SUM(入力表2【係数】!E$51:E$68),0)</f>
        <v>0.12980132450331125</v>
      </c>
      <c r="R612" s="47">
        <f>IFERROR(入力表1【係数】!I$157*入力表2【係数】!F612/SUM(入力表2【係数】!F$51:F$68),0)</f>
        <v>0</v>
      </c>
      <c r="S612" s="50">
        <f t="shared" ref="S612:S628" si="58">SUM(Q612:R612)</f>
        <v>0.12980132450331125</v>
      </c>
      <c r="T612" s="54" t="s">
        <v>196</v>
      </c>
    </row>
    <row r="613" spans="2:20" x14ac:dyDescent="0.15">
      <c r="B613" s="385">
        <v>39</v>
      </c>
      <c r="C613" s="40" t="s">
        <v>424</v>
      </c>
      <c r="D613" s="41" t="s">
        <v>449</v>
      </c>
      <c r="E613" s="55">
        <f>IF(入力表2【予測】!$E53="","",入力表2【予測】!$E53)</f>
        <v>63</v>
      </c>
      <c r="F613" s="56">
        <f>IF(入力表2【予測】!$F53="","",入力表2【予測】!$F53)</f>
        <v>63</v>
      </c>
      <c r="G613" s="57">
        <f t="shared" si="52"/>
        <v>201.28760164225125</v>
      </c>
      <c r="H613" s="58">
        <f t="shared" si="53"/>
        <v>216.2199265538662</v>
      </c>
      <c r="I613" s="46">
        <f t="shared" si="54"/>
        <v>0.58398220244716359</v>
      </c>
      <c r="J613" s="47">
        <f t="shared" si="55"/>
        <v>2.0198781660788714</v>
      </c>
      <c r="K613" s="48"/>
      <c r="L613" s="46"/>
      <c r="M613" s="49"/>
      <c r="N613" s="48"/>
      <c r="O613" s="46"/>
      <c r="P613" s="50"/>
      <c r="Q613" s="48">
        <f>IFERROR(入力表1【係数】!I$156*入力表2【係数】!E613/SUM(入力表2【係数】!E$51:E$68),0)</f>
        <v>8.3443708609271527E-2</v>
      </c>
      <c r="R613" s="47">
        <f>IFERROR(入力表1【係数】!I$157*入力表2【係数】!F613/SUM(入力表2【係数】!F$51:F$68),0)</f>
        <v>0</v>
      </c>
      <c r="S613" s="50">
        <f t="shared" si="58"/>
        <v>8.3443708609271527E-2</v>
      </c>
      <c r="T613" s="54" t="s">
        <v>203</v>
      </c>
    </row>
    <row r="614" spans="2:20" x14ac:dyDescent="0.15">
      <c r="B614" s="385">
        <v>40</v>
      </c>
      <c r="C614" s="40" t="s">
        <v>425</v>
      </c>
      <c r="D614" s="41" t="s">
        <v>551</v>
      </c>
      <c r="E614" s="55">
        <f>IF(入力表2【予測】!$E54="","",入力表2【予測】!$E54)</f>
        <v>240</v>
      </c>
      <c r="F614" s="56">
        <f>IF(入力表2【予測】!$F54="","",入力表2【予測】!$F54)</f>
        <v>124</v>
      </c>
      <c r="G614" s="57">
        <f t="shared" si="52"/>
        <v>766.80991101809991</v>
      </c>
      <c r="H614" s="58">
        <f t="shared" si="53"/>
        <v>425.57572845522873</v>
      </c>
      <c r="I614" s="46">
        <f t="shared" si="54"/>
        <v>2.2246941045606228</v>
      </c>
      <c r="J614" s="47">
        <f t="shared" si="55"/>
        <v>3.9756332157742866</v>
      </c>
      <c r="K614" s="48"/>
      <c r="L614" s="46"/>
      <c r="M614" s="49"/>
      <c r="N614" s="48"/>
      <c r="O614" s="46"/>
      <c r="P614" s="50"/>
      <c r="Q614" s="48">
        <f>IFERROR(入力表1【係数】!I$156*入力表2【係数】!E614/SUM(入力表2【係数】!E$51:E$68),0)</f>
        <v>0.31788079470198677</v>
      </c>
      <c r="R614" s="47">
        <f>IFERROR(入力表1【係数】!I$157*入力表2【係数】!F614/SUM(入力表2【係数】!F$51:F$68),0)</f>
        <v>0</v>
      </c>
      <c r="S614" s="50">
        <f t="shared" si="58"/>
        <v>0.31788079470198677</v>
      </c>
      <c r="T614" s="54" t="s">
        <v>203</v>
      </c>
    </row>
    <row r="615" spans="2:20" x14ac:dyDescent="0.15">
      <c r="B615" s="385">
        <v>41</v>
      </c>
      <c r="C615" s="40" t="s">
        <v>426</v>
      </c>
      <c r="D615" s="41" t="s">
        <v>451</v>
      </c>
      <c r="E615" s="55">
        <f>IF(入力表2【予測】!$E55="","",入力表2【予測】!$E55)</f>
        <v>80</v>
      </c>
      <c r="F615" s="56">
        <f>IF(入力表2【予測】!$F55="","",入力表2【予測】!$F55)</f>
        <v>57</v>
      </c>
      <c r="G615" s="57">
        <f t="shared" si="52"/>
        <v>255.60330367269998</v>
      </c>
      <c r="H615" s="58">
        <f t="shared" si="53"/>
        <v>195.62755259635514</v>
      </c>
      <c r="I615" s="46">
        <f t="shared" si="54"/>
        <v>0.7415647015202077</v>
      </c>
      <c r="J615" s="47">
        <f t="shared" si="55"/>
        <v>1.827508816928503</v>
      </c>
      <c r="K615" s="48"/>
      <c r="L615" s="46"/>
      <c r="M615" s="49"/>
      <c r="N615" s="48"/>
      <c r="O615" s="46"/>
      <c r="P615" s="50"/>
      <c r="Q615" s="48">
        <f>IFERROR(入力表1【係数】!I$156*入力表2【係数】!E615/SUM(入力表2【係数】!E$51:E$68),0)</f>
        <v>0.10596026490066225</v>
      </c>
      <c r="R615" s="47">
        <f>IFERROR(入力表1【係数】!I$157*入力表2【係数】!F615/SUM(入力表2【係数】!F$51:F$68),0)</f>
        <v>0</v>
      </c>
      <c r="S615" s="50">
        <f t="shared" si="58"/>
        <v>0.10596026490066225</v>
      </c>
      <c r="T615" s="54" t="s">
        <v>203</v>
      </c>
    </row>
    <row r="616" spans="2:20" x14ac:dyDescent="0.15">
      <c r="B616" s="385">
        <v>42</v>
      </c>
      <c r="C616" s="40" t="s">
        <v>427</v>
      </c>
      <c r="D616" s="41"/>
      <c r="E616" s="55">
        <f>IF(入力表2【予測】!$E56="","",入力表2【予測】!$E56)</f>
        <v>27</v>
      </c>
      <c r="F616" s="56">
        <f>IF(入力表2【予測】!$F56="","",入力表2【予測】!$F56)</f>
        <v>15</v>
      </c>
      <c r="G616" s="57">
        <f t="shared" si="52"/>
        <v>86.266114989536234</v>
      </c>
      <c r="H616" s="58">
        <f t="shared" si="53"/>
        <v>51.480934893777672</v>
      </c>
      <c r="I616" s="46">
        <f t="shared" si="54"/>
        <v>0.25027808676307006</v>
      </c>
      <c r="J616" s="47">
        <f t="shared" si="55"/>
        <v>0.48092337287592174</v>
      </c>
      <c r="K616" s="48"/>
      <c r="L616" s="46"/>
      <c r="M616" s="49"/>
      <c r="N616" s="48"/>
      <c r="O616" s="46"/>
      <c r="P616" s="50"/>
      <c r="Q616" s="48">
        <f>IFERROR(入力表1【係数】!I$156*入力表2【係数】!E616/SUM(入力表2【係数】!E$51:E$68),0)</f>
        <v>3.5761589403973511E-2</v>
      </c>
      <c r="R616" s="47">
        <f>IFERROR(入力表1【係数】!I$157*入力表2【係数】!F616/SUM(入力表2【係数】!F$51:F$68),0)</f>
        <v>0</v>
      </c>
      <c r="S616" s="50">
        <f t="shared" si="58"/>
        <v>3.5761589403973511E-2</v>
      </c>
      <c r="T616" s="54" t="s">
        <v>184</v>
      </c>
    </row>
    <row r="617" spans="2:20" x14ac:dyDescent="0.15">
      <c r="B617" s="385">
        <v>43</v>
      </c>
      <c r="C617" s="40" t="s">
        <v>547</v>
      </c>
      <c r="D617" s="41"/>
      <c r="E617" s="55">
        <f>IF(入力表2【予測】!$E57="","",入力表2【予測】!$E57)</f>
        <v>0</v>
      </c>
      <c r="F617" s="56">
        <f>IF(入力表2【予測】!$F57="","",入力表2【予測】!$F57)</f>
        <v>1</v>
      </c>
      <c r="G617" s="57">
        <f t="shared" si="52"/>
        <v>0</v>
      </c>
      <c r="H617" s="58">
        <f t="shared" si="53"/>
        <v>3.4320623262518444</v>
      </c>
      <c r="I617" s="46">
        <f t="shared" si="54"/>
        <v>0</v>
      </c>
      <c r="J617" s="47">
        <f t="shared" si="55"/>
        <v>3.2061558191728116E-2</v>
      </c>
      <c r="K617" s="48"/>
      <c r="L617" s="46"/>
      <c r="M617" s="49"/>
      <c r="N617" s="48"/>
      <c r="O617" s="46"/>
      <c r="P617" s="50"/>
      <c r="Q617" s="48">
        <f>IFERROR(入力表1【係数】!I$156*入力表2【係数】!E617/SUM(入力表2【係数】!E$51:E$68),0)</f>
        <v>0</v>
      </c>
      <c r="R617" s="47">
        <f>IFERROR(入力表1【係数】!I$157*入力表2【係数】!F617/SUM(入力表2【係数】!F$51:F$68),0)</f>
        <v>0</v>
      </c>
      <c r="S617" s="50">
        <f t="shared" si="58"/>
        <v>0</v>
      </c>
      <c r="T617" s="54" t="s">
        <v>203</v>
      </c>
    </row>
    <row r="618" spans="2:20" x14ac:dyDescent="0.15">
      <c r="B618" s="385">
        <v>44</v>
      </c>
      <c r="C618" s="40" t="s">
        <v>429</v>
      </c>
      <c r="D618" s="41"/>
      <c r="E618" s="55">
        <f>IF(入力表2【予測】!$E58="","",入力表2【予測】!$E58)</f>
        <v>12</v>
      </c>
      <c r="F618" s="56">
        <f>IF(入力表2【予測】!$F58="","",入力表2【予測】!$F58)</f>
        <v>8</v>
      </c>
      <c r="G618" s="57">
        <f t="shared" si="52"/>
        <v>38.340495550904997</v>
      </c>
      <c r="H618" s="58">
        <f t="shared" si="53"/>
        <v>27.456498610014755</v>
      </c>
      <c r="I618" s="46">
        <f t="shared" si="54"/>
        <v>0.11123470522803114</v>
      </c>
      <c r="J618" s="47">
        <f t="shared" si="55"/>
        <v>0.25649246553382493</v>
      </c>
      <c r="K618" s="48"/>
      <c r="L618" s="46"/>
      <c r="M618" s="49"/>
      <c r="N618" s="48"/>
      <c r="O618" s="46"/>
      <c r="P618" s="50"/>
      <c r="Q618" s="48">
        <f>IFERROR(入力表1【係数】!I$156*入力表2【係数】!E618/SUM(入力表2【係数】!E$51:E$68),0)</f>
        <v>1.5894039735099338E-2</v>
      </c>
      <c r="R618" s="47">
        <f>IFERROR(入力表1【係数】!I$157*入力表2【係数】!F618/SUM(入力表2【係数】!F$51:F$68),0)</f>
        <v>0</v>
      </c>
      <c r="S618" s="50">
        <f t="shared" si="58"/>
        <v>1.5894039735099338E-2</v>
      </c>
      <c r="T618" s="54" t="s">
        <v>952</v>
      </c>
    </row>
    <row r="619" spans="2:20" x14ac:dyDescent="0.15">
      <c r="B619" s="385">
        <v>45</v>
      </c>
      <c r="C619" s="40" t="s">
        <v>546</v>
      </c>
      <c r="D619" s="41"/>
      <c r="E619" s="55">
        <f>IF(入力表2【予測】!$E59="","",入力表2【予測】!$E59)</f>
        <v>8</v>
      </c>
      <c r="F619" s="56">
        <f>IF(入力表2【予測】!$F59="","",入力表2【予測】!$F59)</f>
        <v>7</v>
      </c>
      <c r="G619" s="57">
        <f t="shared" si="52"/>
        <v>25.560330367269998</v>
      </c>
      <c r="H619" s="58">
        <f t="shared" si="53"/>
        <v>24.024436283762913</v>
      </c>
      <c r="I619" s="46">
        <f t="shared" si="54"/>
        <v>7.4156470152020759E-2</v>
      </c>
      <c r="J619" s="47">
        <f t="shared" si="55"/>
        <v>0.22443090734209684</v>
      </c>
      <c r="K619" s="48"/>
      <c r="L619" s="46"/>
      <c r="M619" s="49"/>
      <c r="N619" s="48"/>
      <c r="O619" s="46"/>
      <c r="P619" s="50"/>
      <c r="Q619" s="48">
        <f>IFERROR(入力表1【係数】!I$156*入力表2【係数】!E619/SUM(入力表2【係数】!E$51:E$68),0)</f>
        <v>1.0596026490066225E-2</v>
      </c>
      <c r="R619" s="47">
        <f>IFERROR(入力表1【係数】!I$157*入力表2【係数】!F619/SUM(入力表2【係数】!F$51:F$68),0)</f>
        <v>0</v>
      </c>
      <c r="S619" s="50">
        <f t="shared" si="58"/>
        <v>1.0596026490066225E-2</v>
      </c>
      <c r="T619" s="54" t="s">
        <v>141</v>
      </c>
    </row>
    <row r="620" spans="2:20" x14ac:dyDescent="0.15">
      <c r="B620" s="385">
        <v>46</v>
      </c>
      <c r="C620" s="40" t="s">
        <v>431</v>
      </c>
      <c r="D620" s="41" t="s">
        <v>453</v>
      </c>
      <c r="E620" s="55">
        <f>IF(入力表2【予測】!$E60="","",入力表2【予測】!$E60)</f>
        <v>16</v>
      </c>
      <c r="F620" s="56">
        <f>IF(入力表2【予測】!$F60="","",入力表2【予測】!$F60)</f>
        <v>10</v>
      </c>
      <c r="G620" s="57">
        <f t="shared" si="52"/>
        <v>51.120660734539996</v>
      </c>
      <c r="H620" s="58">
        <f t="shared" si="53"/>
        <v>34.320623262518446</v>
      </c>
      <c r="I620" s="46">
        <f t="shared" si="54"/>
        <v>0.14831294030404152</v>
      </c>
      <c r="J620" s="47">
        <f t="shared" si="55"/>
        <v>0.32061558191728118</v>
      </c>
      <c r="K620" s="48"/>
      <c r="L620" s="46"/>
      <c r="M620" s="49"/>
      <c r="N620" s="48"/>
      <c r="O620" s="46"/>
      <c r="P620" s="50"/>
      <c r="Q620" s="48">
        <f>IFERROR(入力表1【係数】!I$156*入力表2【係数】!E620/SUM(入力表2【係数】!E$51:E$68),0)</f>
        <v>2.119205298013245E-2</v>
      </c>
      <c r="R620" s="47">
        <f>IFERROR(入力表1【係数】!I$157*入力表2【係数】!F620/SUM(入力表2【係数】!F$51:F$68),0)</f>
        <v>0</v>
      </c>
      <c r="S620" s="50">
        <f t="shared" si="58"/>
        <v>2.119205298013245E-2</v>
      </c>
      <c r="T620" s="54" t="s">
        <v>203</v>
      </c>
    </row>
    <row r="621" spans="2:20" x14ac:dyDescent="0.15">
      <c r="B621" s="385">
        <v>47</v>
      </c>
      <c r="C621" s="40" t="s">
        <v>432</v>
      </c>
      <c r="D621" s="41" t="s">
        <v>452</v>
      </c>
      <c r="E621" s="55">
        <f>IF(入力表2【予測】!$E61="","",入力表2【予測】!$E61)</f>
        <v>36</v>
      </c>
      <c r="F621" s="56">
        <f>IF(入力表2【予測】!$F61="","",入力表2【予測】!$F61)</f>
        <v>4</v>
      </c>
      <c r="G621" s="57">
        <f t="shared" si="52"/>
        <v>115.02148665271498</v>
      </c>
      <c r="H621" s="58">
        <f t="shared" si="53"/>
        <v>13.728249305007378</v>
      </c>
      <c r="I621" s="46">
        <f t="shared" si="54"/>
        <v>0.33370411568409347</v>
      </c>
      <c r="J621" s="47">
        <f t="shared" si="55"/>
        <v>0.12824623276691247</v>
      </c>
      <c r="K621" s="48"/>
      <c r="L621" s="46"/>
      <c r="M621" s="49"/>
      <c r="N621" s="48"/>
      <c r="O621" s="46"/>
      <c r="P621" s="50"/>
      <c r="Q621" s="48">
        <f>IFERROR(入力表1【係数】!I$156*入力表2【係数】!E621/SUM(入力表2【係数】!E$51:E$68),0)</f>
        <v>4.7682119205298017E-2</v>
      </c>
      <c r="R621" s="47">
        <f>IFERROR(入力表1【係数】!I$157*入力表2【係数】!F621/SUM(入力表2【係数】!F$51:F$68),0)</f>
        <v>0</v>
      </c>
      <c r="S621" s="50">
        <f t="shared" si="58"/>
        <v>4.7682119205298017E-2</v>
      </c>
      <c r="T621" s="54" t="s">
        <v>204</v>
      </c>
    </row>
    <row r="622" spans="2:20" x14ac:dyDescent="0.15">
      <c r="B622" s="385">
        <v>48</v>
      </c>
      <c r="C622" s="40" t="s">
        <v>541</v>
      </c>
      <c r="D622" s="41" t="s">
        <v>823</v>
      </c>
      <c r="E622" s="55">
        <f>IF(入力表2【予測】!$E62="","",入力表2【予測】!$E62)</f>
        <v>17</v>
      </c>
      <c r="F622" s="56">
        <f>IF(入力表2【予測】!$F62="","",入力表2【予測】!$F62)</f>
        <v>7</v>
      </c>
      <c r="G622" s="57">
        <f t="shared" si="52"/>
        <v>54.315702030448747</v>
      </c>
      <c r="H622" s="58">
        <f t="shared" si="53"/>
        <v>24.024436283762913</v>
      </c>
      <c r="I622" s="46">
        <f t="shared" si="54"/>
        <v>0.15758249907304411</v>
      </c>
      <c r="J622" s="47">
        <f t="shared" si="55"/>
        <v>0.22443090734209684</v>
      </c>
      <c r="K622" s="48"/>
      <c r="L622" s="46"/>
      <c r="M622" s="49"/>
      <c r="N622" s="48"/>
      <c r="O622" s="46"/>
      <c r="P622" s="50"/>
      <c r="Q622" s="48">
        <f>IFERROR(入力表1【係数】!I$156*入力表2【係数】!E622/SUM(入力表2【係数】!E$51:E$68),0)</f>
        <v>2.2516556291390728E-2</v>
      </c>
      <c r="R622" s="47">
        <f>IFERROR(入力表1【係数】!I$157*入力表2【係数】!F622/SUM(入力表2【係数】!F$51:F$68),0)</f>
        <v>0</v>
      </c>
      <c r="S622" s="50">
        <f t="shared" si="58"/>
        <v>2.2516556291390728E-2</v>
      </c>
      <c r="T622" s="54" t="s">
        <v>199</v>
      </c>
    </row>
    <row r="623" spans="2:20" x14ac:dyDescent="0.15">
      <c r="B623" s="385">
        <v>49</v>
      </c>
      <c r="C623" s="40" t="s">
        <v>434</v>
      </c>
      <c r="D623" s="41"/>
      <c r="E623" s="55">
        <f>IF(入力表2【予測】!$E63="","",入力表2【予測】!$E63)</f>
        <v>22</v>
      </c>
      <c r="F623" s="56">
        <f>IF(入力表2【予測】!$F63="","",入力表2【予測】!$F63)</f>
        <v>8</v>
      </c>
      <c r="G623" s="57">
        <f t="shared" si="52"/>
        <v>70.290908509992491</v>
      </c>
      <c r="H623" s="58">
        <f t="shared" si="53"/>
        <v>27.456498610014755</v>
      </c>
      <c r="I623" s="46">
        <f t="shared" si="54"/>
        <v>0.20393029291805709</v>
      </c>
      <c r="J623" s="47">
        <f t="shared" si="55"/>
        <v>0.25649246553382493</v>
      </c>
      <c r="K623" s="48"/>
      <c r="L623" s="46"/>
      <c r="M623" s="49"/>
      <c r="N623" s="48"/>
      <c r="O623" s="46"/>
      <c r="P623" s="50"/>
      <c r="Q623" s="48">
        <f>IFERROR(入力表1【係数】!I$156*入力表2【係数】!E623/SUM(入力表2【係数】!E$51:E$68),0)</f>
        <v>2.9139072847682121E-2</v>
      </c>
      <c r="R623" s="47">
        <f>IFERROR(入力表1【係数】!I$157*入力表2【係数】!F623/SUM(入力表2【係数】!F$51:F$68),0)</f>
        <v>0</v>
      </c>
      <c r="S623" s="50">
        <f t="shared" si="58"/>
        <v>2.9139072847682121E-2</v>
      </c>
      <c r="T623" s="54" t="s">
        <v>198</v>
      </c>
    </row>
    <row r="624" spans="2:20" x14ac:dyDescent="0.15">
      <c r="B624" s="385">
        <v>50</v>
      </c>
      <c r="C624" s="40" t="s">
        <v>435</v>
      </c>
      <c r="D624" s="41"/>
      <c r="E624" s="55">
        <f>IF(入力表2【予測】!$E64="","",入力表2【予測】!$E64)</f>
        <v>13</v>
      </c>
      <c r="F624" s="56">
        <f>IF(入力表2【予測】!$F64="","",入力表2【予測】!$F64)</f>
        <v>5</v>
      </c>
      <c r="G624" s="57">
        <f t="shared" si="52"/>
        <v>41.535536846813741</v>
      </c>
      <c r="H624" s="58">
        <f t="shared" si="53"/>
        <v>17.160311631259223</v>
      </c>
      <c r="I624" s="46">
        <f t="shared" si="54"/>
        <v>0.12050426399703375</v>
      </c>
      <c r="J624" s="47">
        <f t="shared" si="55"/>
        <v>0.16030779095864059</v>
      </c>
      <c r="K624" s="48"/>
      <c r="L624" s="46"/>
      <c r="M624" s="49"/>
      <c r="N624" s="48"/>
      <c r="O624" s="46"/>
      <c r="P624" s="50"/>
      <c r="Q624" s="48">
        <f>IFERROR(入力表1【係数】!I$156*入力表2【係数】!E624/SUM(入力表2【係数】!E$51:E$68),0)</f>
        <v>1.7218543046357615E-2</v>
      </c>
      <c r="R624" s="47">
        <f>IFERROR(入力表1【係数】!I$157*入力表2【係数】!F624/SUM(入力表2【係数】!F$51:F$68),0)</f>
        <v>0</v>
      </c>
      <c r="S624" s="50">
        <f t="shared" si="58"/>
        <v>1.7218543046357615E-2</v>
      </c>
      <c r="T624" s="54" t="s">
        <v>204</v>
      </c>
    </row>
    <row r="625" spans="2:20" x14ac:dyDescent="0.15">
      <c r="B625" s="385">
        <v>51</v>
      </c>
      <c r="C625" s="83" t="s">
        <v>470</v>
      </c>
      <c r="D625" s="41"/>
      <c r="E625" s="55">
        <f>IF(入力表2【予測】!$E65="","",入力表2【予測】!$E65)</f>
        <v>1.2220672555400589</v>
      </c>
      <c r="F625" s="56">
        <f>IF(入力表2【予測】!$F65="","",入力表2【予測】!$F65)</f>
        <v>0</v>
      </c>
      <c r="G625" s="57">
        <f t="shared" si="52"/>
        <v>3.9045553478283592</v>
      </c>
      <c r="H625" s="58">
        <f t="shared" si="53"/>
        <v>0</v>
      </c>
      <c r="I625" s="46">
        <f t="shared" si="54"/>
        <v>1.132802424490229E-2</v>
      </c>
      <c r="J625" s="47">
        <f t="shared" si="55"/>
        <v>0</v>
      </c>
      <c r="K625" s="48"/>
      <c r="L625" s="46"/>
      <c r="M625" s="49"/>
      <c r="N625" s="48"/>
      <c r="O625" s="46"/>
      <c r="P625" s="50"/>
      <c r="Q625" s="48">
        <f>IFERROR(入力表1【係数】!I$156*入力表2【係数】!E625/SUM(入力表2【係数】!E$51:E$68),0)</f>
        <v>1.6186321265431243E-3</v>
      </c>
      <c r="R625" s="47">
        <f>IFERROR(入力表1【係数】!I$157*入力表2【係数】!F625/SUM(入力表2【係数】!F$51:F$68),0)</f>
        <v>0</v>
      </c>
      <c r="S625" s="50">
        <f t="shared" si="58"/>
        <v>1.6186321265431243E-3</v>
      </c>
      <c r="T625" s="54" t="s">
        <v>191</v>
      </c>
    </row>
    <row r="626" spans="2:20" x14ac:dyDescent="0.15">
      <c r="B626" s="385">
        <v>52</v>
      </c>
      <c r="C626" s="83" t="s">
        <v>536</v>
      </c>
      <c r="D626" s="41"/>
      <c r="E626" s="55">
        <f>IF(入力表2【予測】!$E66="","",入力表2【予測】!$E66)</f>
        <v>0.77793274445994109</v>
      </c>
      <c r="F626" s="56">
        <f>IF(入力表2【予測】!$F66="","",入力表2【予測】!$F66)</f>
        <v>0</v>
      </c>
      <c r="G626" s="57">
        <f t="shared" si="52"/>
        <v>2.4855272439891407</v>
      </c>
      <c r="H626" s="58">
        <f t="shared" si="53"/>
        <v>0</v>
      </c>
      <c r="I626" s="46">
        <f t="shared" si="54"/>
        <v>7.2110932931029022E-3</v>
      </c>
      <c r="J626" s="47">
        <f t="shared" si="55"/>
        <v>0</v>
      </c>
      <c r="K626" s="48"/>
      <c r="L626" s="46"/>
      <c r="M626" s="49"/>
      <c r="N626" s="48"/>
      <c r="O626" s="46"/>
      <c r="P626" s="50"/>
      <c r="Q626" s="48">
        <f>IFERROR(入力表1【係数】!I$156*入力表2【係数】!E626/SUM(入力表2【係数】!E$51:E$68),0)</f>
        <v>1.0303744959734319E-3</v>
      </c>
      <c r="R626" s="47">
        <f>IFERROR(入力表1【係数】!I$157*入力表2【係数】!F626/SUM(入力表2【係数】!F$51:F$68),0)</f>
        <v>0</v>
      </c>
      <c r="S626" s="50">
        <f t="shared" si="58"/>
        <v>1.0303744959734319E-3</v>
      </c>
      <c r="T626" s="54" t="s">
        <v>192</v>
      </c>
    </row>
    <row r="627" spans="2:20" x14ac:dyDescent="0.15">
      <c r="B627" s="385">
        <v>53</v>
      </c>
      <c r="C627" s="40" t="s">
        <v>535</v>
      </c>
      <c r="D627" s="41"/>
      <c r="E627" s="55">
        <f>IF(入力表2【予測】!$E67="","",入力表2【予測】!$E67)</f>
        <v>41</v>
      </c>
      <c r="F627" s="56">
        <f>IF(入力表2【予測】!$F67="","",入力表2【予測】!$F67)</f>
        <v>4</v>
      </c>
      <c r="G627" s="57">
        <f t="shared" si="52"/>
        <v>130.99669313225874</v>
      </c>
      <c r="H627" s="58">
        <f t="shared" si="53"/>
        <v>13.728249305007378</v>
      </c>
      <c r="I627" s="46">
        <f t="shared" si="54"/>
        <v>0.38005190952910639</v>
      </c>
      <c r="J627" s="47">
        <f t="shared" si="55"/>
        <v>0.12824623276691247</v>
      </c>
      <c r="K627" s="48"/>
      <c r="L627" s="46"/>
      <c r="M627" s="49"/>
      <c r="N627" s="48"/>
      <c r="O627" s="46"/>
      <c r="P627" s="50"/>
      <c r="Q627" s="48">
        <f>IFERROR(入力表1【係数】!I$156*入力表2【係数】!E627/SUM(入力表2【係数】!E$51:E$68),0)</f>
        <v>5.4304635761589407E-2</v>
      </c>
      <c r="R627" s="47">
        <f>IFERROR(入力表1【係数】!I$157*入力表2【係数】!F627/SUM(入力表2【係数】!F$51:F$68),0)</f>
        <v>0</v>
      </c>
      <c r="S627" s="50">
        <f t="shared" si="58"/>
        <v>5.4304635761589407E-2</v>
      </c>
      <c r="T627" s="54" t="s">
        <v>185</v>
      </c>
    </row>
    <row r="628" spans="2:20" ht="19.5" thickBot="1" x14ac:dyDescent="0.2">
      <c r="B628" s="378">
        <v>54</v>
      </c>
      <c r="C628" s="86" t="s">
        <v>534</v>
      </c>
      <c r="D628" s="87"/>
      <c r="E628" s="88">
        <f>IF(入力表2【予測】!$E68="","",入力表2【予測】!$E68)</f>
        <v>18</v>
      </c>
      <c r="F628" s="89">
        <f>IF(入力表2【予測】!$F68="","",入力表2【予測】!$F68)</f>
        <v>7</v>
      </c>
      <c r="G628" s="57">
        <f t="shared" si="52"/>
        <v>57.510743326357492</v>
      </c>
      <c r="H628" s="58">
        <f t="shared" si="53"/>
        <v>24.024436283762913</v>
      </c>
      <c r="I628" s="46">
        <f t="shared" si="54"/>
        <v>0.16685205784204674</v>
      </c>
      <c r="J628" s="47">
        <f t="shared" si="55"/>
        <v>0.22443090734209684</v>
      </c>
      <c r="K628" s="90"/>
      <c r="L628" s="91"/>
      <c r="M628" s="92"/>
      <c r="N628" s="90"/>
      <c r="O628" s="91"/>
      <c r="P628" s="93"/>
      <c r="Q628" s="90">
        <f>IFERROR(入力表1【係数】!I$156*入力表2【係数】!E628/SUM(入力表2【係数】!E$51:E$68),0)</f>
        <v>2.3841059602649008E-2</v>
      </c>
      <c r="R628" s="94">
        <f>IFERROR(入力表1【係数】!I$157*入力表2【係数】!F628/SUM(入力表2【係数】!F$51:F$68),0)</f>
        <v>0</v>
      </c>
      <c r="S628" s="93">
        <f t="shared" si="58"/>
        <v>2.3841059602649008E-2</v>
      </c>
      <c r="T628" s="95" t="s">
        <v>204</v>
      </c>
    </row>
    <row r="629" spans="2:20" ht="19.5" thickTop="1" x14ac:dyDescent="0.15">
      <c r="B629" s="375"/>
      <c r="C629" s="432" t="s">
        <v>824</v>
      </c>
      <c r="D629" s="432"/>
      <c r="E629" s="96">
        <f>SUM(E575:E628)</f>
        <v>10788</v>
      </c>
      <c r="F629" s="96">
        <f>SUM(F575:F628)</f>
        <v>3119</v>
      </c>
      <c r="G629" s="25">
        <f t="shared" si="52"/>
        <v>34468.105500263591</v>
      </c>
      <c r="H629" s="97">
        <f t="shared" si="53"/>
        <v>10704.602395579504</v>
      </c>
      <c r="I629" s="98">
        <f t="shared" si="54"/>
        <v>100</v>
      </c>
      <c r="J629" s="99">
        <f t="shared" si="55"/>
        <v>100</v>
      </c>
      <c r="K629" s="90"/>
      <c r="L629" s="91"/>
      <c r="M629" s="92"/>
      <c r="N629" s="90"/>
      <c r="O629" s="91"/>
      <c r="P629" s="93"/>
      <c r="Q629" s="90">
        <f>SUM(Q575:Q628)</f>
        <v>0.99999999999999989</v>
      </c>
      <c r="R629" s="94">
        <f>SUM(R575:R628)</f>
        <v>0</v>
      </c>
      <c r="S629" s="93">
        <f t="shared" ref="S629:S634" si="59">SUM(Q629:R629)</f>
        <v>0.99999999999999989</v>
      </c>
    </row>
    <row r="630" spans="2:20" x14ac:dyDescent="0.15">
      <c r="B630" s="386" t="s">
        <v>477</v>
      </c>
      <c r="C630" s="101" t="s">
        <v>397</v>
      </c>
      <c r="D630" s="102"/>
      <c r="E630" s="103">
        <f>SUM(E575:E583)</f>
        <v>2776</v>
      </c>
      <c r="F630" s="103">
        <f>SUM(F575:F583)</f>
        <v>1288</v>
      </c>
      <c r="G630" s="104">
        <f t="shared" si="52"/>
        <v>8869.4346374426896</v>
      </c>
      <c r="H630" s="58">
        <f t="shared" si="53"/>
        <v>4420.496276212376</v>
      </c>
      <c r="I630" s="46">
        <f t="shared" si="54"/>
        <v>25.732295142751205</v>
      </c>
      <c r="J630" s="47">
        <f t="shared" si="55"/>
        <v>41.295286950945815</v>
      </c>
      <c r="K630" s="48"/>
      <c r="L630" s="46"/>
      <c r="M630" s="49"/>
      <c r="N630" s="48"/>
      <c r="O630" s="46"/>
      <c r="P630" s="50"/>
      <c r="Q630" s="48">
        <f>SUM(Q575:Q583)</f>
        <v>0</v>
      </c>
      <c r="R630" s="47">
        <f>SUM(R575:R583)</f>
        <v>0</v>
      </c>
      <c r="S630" s="50">
        <f t="shared" si="59"/>
        <v>0</v>
      </c>
    </row>
    <row r="631" spans="2:20" x14ac:dyDescent="0.15">
      <c r="B631" s="386">
        <v>10</v>
      </c>
      <c r="C631" s="105" t="s">
        <v>532</v>
      </c>
      <c r="D631" s="54"/>
      <c r="E631" s="104">
        <f>E584</f>
        <v>3506</v>
      </c>
      <c r="F631" s="104">
        <f>F584</f>
        <v>0</v>
      </c>
      <c r="G631" s="104">
        <f t="shared" si="52"/>
        <v>11201.814783456077</v>
      </c>
      <c r="H631" s="58">
        <f t="shared" si="53"/>
        <v>0</v>
      </c>
      <c r="I631" s="46">
        <f t="shared" si="54"/>
        <v>32.499073044123101</v>
      </c>
      <c r="J631" s="47">
        <f t="shared" si="55"/>
        <v>0</v>
      </c>
      <c r="K631" s="48"/>
      <c r="L631" s="46"/>
      <c r="M631" s="49"/>
      <c r="N631" s="48"/>
      <c r="O631" s="46"/>
      <c r="P631" s="50"/>
      <c r="Q631" s="48">
        <f>Q584</f>
        <v>0</v>
      </c>
      <c r="R631" s="47">
        <f>R584</f>
        <v>0</v>
      </c>
      <c r="S631" s="50">
        <f t="shared" si="59"/>
        <v>0</v>
      </c>
    </row>
    <row r="632" spans="2:20" x14ac:dyDescent="0.15">
      <c r="B632" s="386">
        <v>11</v>
      </c>
      <c r="C632" s="105" t="s">
        <v>411</v>
      </c>
      <c r="D632" s="54"/>
      <c r="E632" s="104">
        <f>E585</f>
        <v>1888</v>
      </c>
      <c r="F632" s="104">
        <f>F585</f>
        <v>565</v>
      </c>
      <c r="G632" s="104">
        <f t="shared" si="52"/>
        <v>6032.2379666757197</v>
      </c>
      <c r="H632" s="58">
        <f t="shared" si="53"/>
        <v>1939.1152143322922</v>
      </c>
      <c r="I632" s="46">
        <f t="shared" si="54"/>
        <v>17.500926955876899</v>
      </c>
      <c r="J632" s="47">
        <f t="shared" si="55"/>
        <v>18.114780378326387</v>
      </c>
      <c r="K632" s="48"/>
      <c r="L632" s="46"/>
      <c r="M632" s="49"/>
      <c r="N632" s="48"/>
      <c r="O632" s="46"/>
      <c r="P632" s="50"/>
      <c r="Q632" s="48">
        <f>Q585</f>
        <v>0</v>
      </c>
      <c r="R632" s="47">
        <f>R585</f>
        <v>0</v>
      </c>
      <c r="S632" s="50">
        <f t="shared" si="59"/>
        <v>0</v>
      </c>
    </row>
    <row r="633" spans="2:20" x14ac:dyDescent="0.15">
      <c r="B633" s="386" t="s">
        <v>531</v>
      </c>
      <c r="C633" s="105" t="s">
        <v>475</v>
      </c>
      <c r="D633" s="54"/>
      <c r="E633" s="104">
        <f>SUM(E586:E610)</f>
        <v>1863</v>
      </c>
      <c r="F633" s="104">
        <f>SUM(F586:F610)</f>
        <v>851</v>
      </c>
      <c r="G633" s="104">
        <f t="shared" si="52"/>
        <v>5952.3619342780003</v>
      </c>
      <c r="H633" s="58">
        <f t="shared" si="53"/>
        <v>2920.6850396403197</v>
      </c>
      <c r="I633" s="46">
        <f t="shared" si="54"/>
        <v>17.269187986651836</v>
      </c>
      <c r="J633" s="47">
        <f t="shared" si="55"/>
        <v>27.284386021160628</v>
      </c>
      <c r="K633" s="48"/>
      <c r="L633" s="46"/>
      <c r="M633" s="49"/>
      <c r="N633" s="48"/>
      <c r="O633" s="46"/>
      <c r="P633" s="50"/>
      <c r="Q633" s="48">
        <f>SUM(Q586:Q610)</f>
        <v>0</v>
      </c>
      <c r="R633" s="47">
        <f>SUM(R586:R610)</f>
        <v>0</v>
      </c>
      <c r="S633" s="50">
        <f t="shared" si="59"/>
        <v>0</v>
      </c>
    </row>
    <row r="634" spans="2:20" ht="19.5" thickBot="1" x14ac:dyDescent="0.2">
      <c r="B634" s="376" t="s">
        <v>479</v>
      </c>
      <c r="C634" s="107" t="s">
        <v>476</v>
      </c>
      <c r="D634" s="95"/>
      <c r="E634" s="96">
        <f>SUM(E611:E628)</f>
        <v>755</v>
      </c>
      <c r="F634" s="96">
        <f>SUM(F611:F628)</f>
        <v>415</v>
      </c>
      <c r="G634" s="96">
        <f t="shared" si="52"/>
        <v>2412.2561784111058</v>
      </c>
      <c r="H634" s="108">
        <f t="shared" si="53"/>
        <v>1424.3058653945156</v>
      </c>
      <c r="I634" s="91">
        <f t="shared" si="54"/>
        <v>6.9985168705969603</v>
      </c>
      <c r="J634" s="94">
        <f t="shared" si="55"/>
        <v>13.305546649567168</v>
      </c>
      <c r="K634" s="109"/>
      <c r="L634" s="110"/>
      <c r="M634" s="111"/>
      <c r="N634" s="109"/>
      <c r="O634" s="110"/>
      <c r="P634" s="112"/>
      <c r="Q634" s="109">
        <f>SUM(Q611:Q628)</f>
        <v>0.99999999999999989</v>
      </c>
      <c r="R634" s="113">
        <f>SUM(R611:R628)</f>
        <v>0</v>
      </c>
      <c r="S634" s="112">
        <f t="shared" si="59"/>
        <v>0.99999999999999989</v>
      </c>
    </row>
    <row r="635" spans="2:20" ht="19.5" thickTop="1" x14ac:dyDescent="0.15">
      <c r="B635" s="431" t="s">
        <v>474</v>
      </c>
      <c r="C635" s="432"/>
      <c r="D635" s="433"/>
      <c r="E635" s="114">
        <v>312985</v>
      </c>
      <c r="F635" s="115">
        <v>291370</v>
      </c>
    </row>
    <row r="637" spans="2:20" x14ac:dyDescent="0.15">
      <c r="B637" s="2" t="s">
        <v>953</v>
      </c>
    </row>
    <row r="641" spans="2:20" ht="20.25" thickBot="1" x14ac:dyDescent="0.2">
      <c r="L641" s="28" t="s">
        <v>493</v>
      </c>
      <c r="O641" s="28" t="s">
        <v>494</v>
      </c>
      <c r="Q641" s="189" t="s">
        <v>924</v>
      </c>
      <c r="R641" s="189"/>
      <c r="S641" s="189"/>
      <c r="T641" s="189"/>
    </row>
    <row r="642" spans="2:20" ht="19.5" thickTop="1" x14ac:dyDescent="0.15">
      <c r="B642" s="440" t="s">
        <v>33</v>
      </c>
      <c r="C642" s="440" t="s">
        <v>401</v>
      </c>
      <c r="D642" s="431" t="s">
        <v>438</v>
      </c>
      <c r="E642" s="451" t="s">
        <v>946</v>
      </c>
      <c r="F642" s="452"/>
      <c r="G642" s="443" t="s">
        <v>948</v>
      </c>
      <c r="H642" s="455"/>
      <c r="I642" s="442" t="s">
        <v>946</v>
      </c>
      <c r="J642" s="443"/>
      <c r="K642" s="446" t="s">
        <v>492</v>
      </c>
      <c r="L642" s="447"/>
      <c r="M642" s="448"/>
      <c r="N642" s="446" t="s">
        <v>492</v>
      </c>
      <c r="O642" s="447"/>
      <c r="P642" s="448"/>
      <c r="Q642" s="446" t="s">
        <v>492</v>
      </c>
      <c r="R642" s="447"/>
      <c r="S642" s="448"/>
      <c r="T642" s="455" t="s">
        <v>487</v>
      </c>
    </row>
    <row r="643" spans="2:20" x14ac:dyDescent="0.15">
      <c r="B643" s="440"/>
      <c r="C643" s="440"/>
      <c r="D643" s="431"/>
      <c r="E643" s="453" t="s">
        <v>945</v>
      </c>
      <c r="F643" s="454"/>
      <c r="G643" s="445" t="s">
        <v>947</v>
      </c>
      <c r="H643" s="456"/>
      <c r="I643" s="444" t="s">
        <v>949</v>
      </c>
      <c r="J643" s="445"/>
      <c r="K643" s="449" t="str">
        <f>入力表1【係数】!$E$52</f>
        <v>（単位：円)</v>
      </c>
      <c r="L643" s="445"/>
      <c r="M643" s="450"/>
      <c r="N643" s="449" t="str">
        <f>入力表1【係数】!$E$52</f>
        <v>（単位：円)</v>
      </c>
      <c r="O643" s="445"/>
      <c r="P643" s="450"/>
      <c r="Q643" s="449" t="str">
        <f>入力表1【係数】!$E$52</f>
        <v>（単位：円)</v>
      </c>
      <c r="R643" s="445"/>
      <c r="S643" s="450"/>
      <c r="T643" s="457"/>
    </row>
    <row r="644" spans="2:20" x14ac:dyDescent="0.15">
      <c r="B644" s="440"/>
      <c r="C644" s="440"/>
      <c r="D644" s="431"/>
      <c r="E644" s="30" t="s">
        <v>481</v>
      </c>
      <c r="F644" s="31" t="s">
        <v>482</v>
      </c>
      <c r="G644" s="370" t="s">
        <v>481</v>
      </c>
      <c r="H644" s="373" t="s">
        <v>482</v>
      </c>
      <c r="I644" s="373" t="s">
        <v>481</v>
      </c>
      <c r="J644" s="369" t="s">
        <v>482</v>
      </c>
      <c r="K644" s="33" t="s">
        <v>481</v>
      </c>
      <c r="L644" s="373" t="s">
        <v>482</v>
      </c>
      <c r="M644" s="34" t="s">
        <v>480</v>
      </c>
      <c r="N644" s="33" t="s">
        <v>481</v>
      </c>
      <c r="O644" s="373" t="s">
        <v>482</v>
      </c>
      <c r="P644" s="35" t="s">
        <v>480</v>
      </c>
      <c r="Q644" s="36" t="s">
        <v>481</v>
      </c>
      <c r="R644" s="377" t="s">
        <v>482</v>
      </c>
      <c r="S644" s="38" t="s">
        <v>480</v>
      </c>
      <c r="T644" s="456"/>
    </row>
    <row r="645" spans="2:20" x14ac:dyDescent="0.15">
      <c r="B645" s="385">
        <v>1</v>
      </c>
      <c r="C645" s="40" t="s">
        <v>402</v>
      </c>
      <c r="D645" s="41"/>
      <c r="E645" s="42">
        <f>IF(入力表2【予測】!$E15="","",入力表2【予測】!$E15)</f>
        <v>251</v>
      </c>
      <c r="F645" s="43">
        <f>IF(入力表2【予測】!$F15="","",入力表2【予測】!$F15)</f>
        <v>33</v>
      </c>
      <c r="G645" s="44">
        <f t="shared" ref="G645:G704" si="60">E645/E$75*1000000</f>
        <v>801.95536527309616</v>
      </c>
      <c r="H645" s="45">
        <f t="shared" ref="H645:H704" si="61">F645/F$75*1000000</f>
        <v>113.25805676631089</v>
      </c>
      <c r="I645" s="46">
        <f t="shared" ref="I645:I704" si="62">E645/E$69*100</f>
        <v>2.3266592510196515</v>
      </c>
      <c r="J645" s="47">
        <f t="shared" ref="J645:J704" si="63">F645/F$69*100</f>
        <v>1.058031420327028</v>
      </c>
      <c r="K645" s="48"/>
      <c r="L645" s="46"/>
      <c r="M645" s="49"/>
      <c r="N645" s="48"/>
      <c r="O645" s="46"/>
      <c r="P645" s="50"/>
      <c r="Q645" s="51">
        <f>IFERROR(入力表1【係数】!E$173*入力表2【係数】!E645/SUM(入力表2【係数】!E$15:E$23),0)</f>
        <v>0</v>
      </c>
      <c r="R645" s="52">
        <f>IFERROR(入力表1【係数】!E$174*入力表2【係数】!F645/SUM(入力表2【係数】!F$15:F$23),0)</f>
        <v>2.562111801242236E-2</v>
      </c>
      <c r="S645" s="53">
        <f>SUM(Q645:R645)</f>
        <v>2.562111801242236E-2</v>
      </c>
      <c r="T645" s="54" t="s">
        <v>190</v>
      </c>
    </row>
    <row r="646" spans="2:20" x14ac:dyDescent="0.15">
      <c r="B646" s="385">
        <v>2</v>
      </c>
      <c r="C646" s="40" t="s">
        <v>409</v>
      </c>
      <c r="D646" s="41" t="s">
        <v>439</v>
      </c>
      <c r="E646" s="55">
        <f>IF(入力表2【予測】!$E16="","",入力表2【予測】!$E16)</f>
        <v>478</v>
      </c>
      <c r="F646" s="56">
        <f>IF(入力表2【予測】!$F16="","",入力表2【予測】!$F16)</f>
        <v>254</v>
      </c>
      <c r="G646" s="57">
        <f t="shared" si="60"/>
        <v>1527.2297394443824</v>
      </c>
      <c r="H646" s="58">
        <f t="shared" si="61"/>
        <v>871.74383086796854</v>
      </c>
      <c r="I646" s="46">
        <f t="shared" si="62"/>
        <v>4.4308490915832408</v>
      </c>
      <c r="J646" s="47">
        <f t="shared" si="63"/>
        <v>8.1436357806989417</v>
      </c>
      <c r="K646" s="48"/>
      <c r="L646" s="46"/>
      <c r="M646" s="49"/>
      <c r="N646" s="48"/>
      <c r="O646" s="46"/>
      <c r="P646" s="50"/>
      <c r="Q646" s="59">
        <f>IFERROR(入力表1【係数】!E$173*入力表2【係数】!E646/SUM(入力表2【係数】!E$15:E$23),0)</f>
        <v>0</v>
      </c>
      <c r="R646" s="47">
        <f>IFERROR(入力表1【係数】!E$174*入力表2【係数】!F646/SUM(入力表2【係数】!F$15:F$23),0)</f>
        <v>0.19720496894409939</v>
      </c>
      <c r="S646" s="50">
        <f t="shared" ref="S646:S653" si="64">SUM(Q646:R646)</f>
        <v>0.19720496894409939</v>
      </c>
      <c r="T646" s="54" t="s">
        <v>184</v>
      </c>
    </row>
    <row r="647" spans="2:20" x14ac:dyDescent="0.15">
      <c r="B647" s="385">
        <v>3</v>
      </c>
      <c r="C647" s="40" t="s">
        <v>403</v>
      </c>
      <c r="D647" s="41"/>
      <c r="E647" s="55">
        <f>IF(入力表2【予測】!$E17="","",入力表2【予測】!$E17)</f>
        <v>245</v>
      </c>
      <c r="F647" s="56">
        <f>IF(入力表2【予測】!$F17="","",入力表2【予測】!$F17)</f>
        <v>138</v>
      </c>
      <c r="G647" s="57">
        <f t="shared" si="60"/>
        <v>782.78511749764368</v>
      </c>
      <c r="H647" s="58">
        <f t="shared" si="61"/>
        <v>473.62460102275458</v>
      </c>
      <c r="I647" s="46">
        <f t="shared" si="62"/>
        <v>2.271041898405636</v>
      </c>
      <c r="J647" s="47">
        <f t="shared" si="63"/>
        <v>4.4244950304584796</v>
      </c>
      <c r="K647" s="48"/>
      <c r="L647" s="46"/>
      <c r="M647" s="49"/>
      <c r="N647" s="48"/>
      <c r="O647" s="46"/>
      <c r="P647" s="50"/>
      <c r="Q647" s="59">
        <f>IFERROR(入力表1【係数】!E$173*入力表2【係数】!E647/SUM(入力表2【係数】!E$15:E$23),0)</f>
        <v>0</v>
      </c>
      <c r="R647" s="47">
        <f>IFERROR(入力表1【係数】!E$174*入力表2【係数】!F647/SUM(入力表2【係数】!F$15:F$23),0)</f>
        <v>0.10714285714285714</v>
      </c>
      <c r="S647" s="50">
        <f t="shared" si="64"/>
        <v>0.10714285714285714</v>
      </c>
      <c r="T647" s="54" t="s">
        <v>185</v>
      </c>
    </row>
    <row r="648" spans="2:20" x14ac:dyDescent="0.15">
      <c r="B648" s="385">
        <v>4</v>
      </c>
      <c r="C648" s="40" t="s">
        <v>404</v>
      </c>
      <c r="D648" s="41"/>
      <c r="E648" s="55">
        <f>IF(入力表2【予測】!$E18="","",入力表2【予測】!$E18)</f>
        <v>105</v>
      </c>
      <c r="F648" s="56">
        <f>IF(入力表2【予測】!$F18="","",入力表2【予測】!$F18)</f>
        <v>34</v>
      </c>
      <c r="G648" s="57">
        <f t="shared" si="60"/>
        <v>335.4793360704187</v>
      </c>
      <c r="H648" s="58">
        <f t="shared" si="61"/>
        <v>116.69011909256272</v>
      </c>
      <c r="I648" s="46">
        <f t="shared" si="62"/>
        <v>0.97330367074527258</v>
      </c>
      <c r="J648" s="47">
        <f t="shared" si="63"/>
        <v>1.0900929785187561</v>
      </c>
      <c r="K648" s="48"/>
      <c r="L648" s="46"/>
      <c r="M648" s="49"/>
      <c r="N648" s="48"/>
      <c r="O648" s="46"/>
      <c r="P648" s="50"/>
      <c r="Q648" s="59">
        <f>IFERROR(入力表1【係数】!E$173*入力表2【係数】!E648/SUM(入力表2【係数】!E$15:E$23),0)</f>
        <v>0</v>
      </c>
      <c r="R648" s="47">
        <f>IFERROR(入力表1【係数】!E$174*入力表2【係数】!F648/SUM(入力表2【係数】!F$15:F$23),0)</f>
        <v>2.6397515527950312E-2</v>
      </c>
      <c r="S648" s="50">
        <f t="shared" si="64"/>
        <v>2.6397515527950312E-2</v>
      </c>
      <c r="T648" s="54" t="s">
        <v>185</v>
      </c>
    </row>
    <row r="649" spans="2:20" x14ac:dyDescent="0.15">
      <c r="B649" s="385">
        <v>5</v>
      </c>
      <c r="C649" s="40" t="s">
        <v>822</v>
      </c>
      <c r="D649" s="41" t="s">
        <v>472</v>
      </c>
      <c r="E649" s="55">
        <f>IF(入力表2【予測】!$E19="","",入力表2【予測】!$E19)</f>
        <v>92</v>
      </c>
      <c r="F649" s="56">
        <f>IF(入力表2【予測】!$F19="","",入力表2【予測】!$F19)</f>
        <v>14</v>
      </c>
      <c r="G649" s="57">
        <f t="shared" si="60"/>
        <v>293.94379922360497</v>
      </c>
      <c r="H649" s="58">
        <f t="shared" si="61"/>
        <v>48.048872567525827</v>
      </c>
      <c r="I649" s="46">
        <f t="shared" si="62"/>
        <v>0.85279940674823884</v>
      </c>
      <c r="J649" s="47">
        <f t="shared" si="63"/>
        <v>0.44886181468419367</v>
      </c>
      <c r="K649" s="48"/>
      <c r="L649" s="46"/>
      <c r="M649" s="49"/>
      <c r="N649" s="48"/>
      <c r="O649" s="46"/>
      <c r="P649" s="50"/>
      <c r="Q649" s="59">
        <f>IFERROR(入力表1【係数】!E$173*入力表2【係数】!E649/SUM(入力表2【係数】!E$15:E$23),0)</f>
        <v>0</v>
      </c>
      <c r="R649" s="47">
        <f>IFERROR(入力表1【係数】!E$174*入力表2【係数】!F649/SUM(入力表2【係数】!F$15:F$23),0)</f>
        <v>1.0869565217391304E-2</v>
      </c>
      <c r="S649" s="50">
        <f t="shared" si="64"/>
        <v>1.0869565217391304E-2</v>
      </c>
      <c r="T649" s="54" t="s">
        <v>186</v>
      </c>
    </row>
    <row r="650" spans="2:20" x14ac:dyDescent="0.15">
      <c r="B650" s="385">
        <v>6</v>
      </c>
      <c r="C650" s="40" t="s">
        <v>405</v>
      </c>
      <c r="D650" s="41"/>
      <c r="E650" s="55">
        <f>IF(入力表2【予測】!$E20="","",入力表2【予測】!$E20)</f>
        <v>231</v>
      </c>
      <c r="F650" s="56">
        <f>IF(入力表2【予測】!$F20="","",入力表2【予測】!$F20)</f>
        <v>43</v>
      </c>
      <c r="G650" s="57">
        <f t="shared" si="60"/>
        <v>738.05453935492108</v>
      </c>
      <c r="H650" s="58">
        <f t="shared" si="61"/>
        <v>147.57868002882933</v>
      </c>
      <c r="I650" s="46">
        <f t="shared" si="62"/>
        <v>2.1412680756395996</v>
      </c>
      <c r="J650" s="47">
        <f t="shared" si="63"/>
        <v>1.3786470022443091</v>
      </c>
      <c r="K650" s="48"/>
      <c r="L650" s="46"/>
      <c r="M650" s="49"/>
      <c r="N650" s="48"/>
      <c r="O650" s="46"/>
      <c r="P650" s="50"/>
      <c r="Q650" s="59">
        <f>IFERROR(入力表1【係数】!E$173*入力表2【係数】!E650/SUM(入力表2【係数】!E$15:E$23),0)</f>
        <v>0</v>
      </c>
      <c r="R650" s="47">
        <f>IFERROR(入力表1【係数】!E$174*入力表2【係数】!F650/SUM(入力表2【係数】!F$15:F$23),0)</f>
        <v>3.3385093167701864E-2</v>
      </c>
      <c r="S650" s="50">
        <f t="shared" si="64"/>
        <v>3.3385093167701864E-2</v>
      </c>
      <c r="T650" s="54" t="s">
        <v>199</v>
      </c>
    </row>
    <row r="651" spans="2:20" x14ac:dyDescent="0.15">
      <c r="B651" s="385">
        <v>7</v>
      </c>
      <c r="C651" s="40" t="s">
        <v>585</v>
      </c>
      <c r="D651" s="41"/>
      <c r="E651" s="55">
        <f>IF(入力表2【予測】!$E21="","",入力表2【予測】!$E21)</f>
        <v>648</v>
      </c>
      <c r="F651" s="56">
        <f>IF(入力表2【予測】!$F21="","",入力表2【予測】!$F21)</f>
        <v>392</v>
      </c>
      <c r="G651" s="57">
        <f t="shared" si="60"/>
        <v>2070.3867597488697</v>
      </c>
      <c r="H651" s="58">
        <f t="shared" si="61"/>
        <v>1345.3684318907231</v>
      </c>
      <c r="I651" s="46">
        <f t="shared" si="62"/>
        <v>6.0066740823136815</v>
      </c>
      <c r="J651" s="47">
        <f t="shared" si="63"/>
        <v>12.568130811157422</v>
      </c>
      <c r="K651" s="48"/>
      <c r="L651" s="46"/>
      <c r="M651" s="49"/>
      <c r="N651" s="48"/>
      <c r="O651" s="46"/>
      <c r="P651" s="50"/>
      <c r="Q651" s="59">
        <f>IFERROR(入力表1【係数】!E$173*入力表2【係数】!E651/SUM(入力表2【係数】!E$15:E$23),0)</f>
        <v>0</v>
      </c>
      <c r="R651" s="47">
        <f>IFERROR(入力表1【係数】!E$174*入力表2【係数】!F651/SUM(入力表2【係数】!F$15:F$23),0)</f>
        <v>0.30434782608695654</v>
      </c>
      <c r="S651" s="50">
        <f t="shared" si="64"/>
        <v>0.30434782608695654</v>
      </c>
      <c r="T651" s="54" t="s">
        <v>158</v>
      </c>
    </row>
    <row r="652" spans="2:20" x14ac:dyDescent="0.15">
      <c r="B652" s="385">
        <v>8</v>
      </c>
      <c r="C652" s="40" t="s">
        <v>584</v>
      </c>
      <c r="D652" s="41"/>
      <c r="E652" s="55">
        <f>IF(入力表2【予測】!$E22="","",入力表2【予測】!$E22)</f>
        <v>172</v>
      </c>
      <c r="F652" s="56">
        <f>IF(入力表2【予測】!$F22="","",入力表2【予測】!$F22)</f>
        <v>96</v>
      </c>
      <c r="G652" s="57">
        <f t="shared" si="60"/>
        <v>549.54710289630498</v>
      </c>
      <c r="H652" s="58">
        <f t="shared" si="61"/>
        <v>329.47798332017709</v>
      </c>
      <c r="I652" s="46">
        <f t="shared" si="62"/>
        <v>1.5943641082684465</v>
      </c>
      <c r="J652" s="47">
        <f t="shared" si="63"/>
        <v>3.0779095864058994</v>
      </c>
      <c r="K652" s="48"/>
      <c r="L652" s="46"/>
      <c r="M652" s="49"/>
      <c r="N652" s="48"/>
      <c r="O652" s="46"/>
      <c r="P652" s="50"/>
      <c r="Q652" s="59">
        <f>IFERROR(入力表1【係数】!E$173*入力表2【係数】!E652/SUM(入力表2【係数】!E$15:E$23),0)</f>
        <v>0</v>
      </c>
      <c r="R652" s="47">
        <f>IFERROR(入力表1【係数】!E$174*入力表2【係数】!F652/SUM(入力表2【係数】!F$15:F$23),0)</f>
        <v>7.4534161490683232E-2</v>
      </c>
      <c r="S652" s="50">
        <f t="shared" si="64"/>
        <v>7.4534161490683232E-2</v>
      </c>
      <c r="T652" s="54" t="s">
        <v>190</v>
      </c>
    </row>
    <row r="653" spans="2:20" x14ac:dyDescent="0.15">
      <c r="B653" s="60">
        <v>9</v>
      </c>
      <c r="C653" s="61" t="s">
        <v>407</v>
      </c>
      <c r="D653" s="62"/>
      <c r="E653" s="63">
        <f>IF(入力表2【予測】!$E23="","",入力表2【予測】!$E23)</f>
        <v>554</v>
      </c>
      <c r="F653" s="64">
        <f>IF(入力表2【予測】!$F23="","",入力表2【予測】!$F23)</f>
        <v>284</v>
      </c>
      <c r="G653" s="65">
        <f t="shared" si="60"/>
        <v>1770.0528779334472</v>
      </c>
      <c r="H653" s="66">
        <f t="shared" si="61"/>
        <v>974.70570065552397</v>
      </c>
      <c r="I653" s="67">
        <f t="shared" si="62"/>
        <v>5.135335558027438</v>
      </c>
      <c r="J653" s="68">
        <f t="shared" si="63"/>
        <v>9.1054825264507855</v>
      </c>
      <c r="K653" s="69"/>
      <c r="L653" s="67"/>
      <c r="M653" s="70"/>
      <c r="N653" s="69"/>
      <c r="O653" s="67"/>
      <c r="P653" s="71"/>
      <c r="Q653" s="72">
        <f>IFERROR(入力表1【係数】!E$173*入力表2【係数】!E653/SUM(入力表2【係数】!E$15:E$23),0)</f>
        <v>0</v>
      </c>
      <c r="R653" s="68">
        <f>IFERROR(入力表1【係数】!E$174*入力表2【係数】!F653/SUM(入力表2【係数】!F$15:F$23),0)</f>
        <v>0.22049689440993789</v>
      </c>
      <c r="S653" s="71">
        <f t="shared" si="64"/>
        <v>0.22049689440993789</v>
      </c>
      <c r="T653" s="73" t="s">
        <v>190</v>
      </c>
    </row>
    <row r="654" spans="2:20" x14ac:dyDescent="0.15">
      <c r="B654" s="74">
        <v>10</v>
      </c>
      <c r="C654" s="75" t="s">
        <v>532</v>
      </c>
      <c r="D654" s="76" t="s">
        <v>440</v>
      </c>
      <c r="E654" s="63">
        <f>IF(入力表2【予測】!$E24="","",入力表2【予測】!$E24)</f>
        <v>3506</v>
      </c>
      <c r="F654" s="64">
        <f>IF(入力表2【予測】!$F24="","",入力表2【予測】!$F24)</f>
        <v>0</v>
      </c>
      <c r="G654" s="65">
        <f t="shared" si="60"/>
        <v>11201.814783456077</v>
      </c>
      <c r="H654" s="66">
        <f t="shared" si="61"/>
        <v>0</v>
      </c>
      <c r="I654" s="67">
        <f t="shared" si="62"/>
        <v>32.499073044123101</v>
      </c>
      <c r="J654" s="68">
        <f t="shared" si="63"/>
        <v>0</v>
      </c>
      <c r="K654" s="69"/>
      <c r="L654" s="67"/>
      <c r="M654" s="70"/>
      <c r="N654" s="69"/>
      <c r="O654" s="67"/>
      <c r="P654" s="71"/>
      <c r="Q654" s="69">
        <f>IFERROR(入力表1【係数】!F$173*入力表2【係数】!E654/入力表2【係数】!E654,0)</f>
        <v>0</v>
      </c>
      <c r="R654" s="68">
        <f>IFERROR(入力表1【係数】!F$174*入力表2【係数】!F654/入力表2【係数】!F654,0)</f>
        <v>0</v>
      </c>
      <c r="S654" s="71">
        <f>SUM(Q654:R654)</f>
        <v>0</v>
      </c>
      <c r="T654" s="77" t="s">
        <v>200</v>
      </c>
    </row>
    <row r="655" spans="2:20" x14ac:dyDescent="0.15">
      <c r="B655" s="74">
        <v>11</v>
      </c>
      <c r="C655" s="78" t="s">
        <v>582</v>
      </c>
      <c r="D655" s="79" t="s">
        <v>441</v>
      </c>
      <c r="E655" s="63">
        <f>IF(入力表2【予測】!$E25="","",入力表2【予測】!$E25)</f>
        <v>1888</v>
      </c>
      <c r="F655" s="64">
        <f>IF(入力表2【予測】!$F25="","",入力表2【予測】!$F25)</f>
        <v>565</v>
      </c>
      <c r="G655" s="65">
        <f t="shared" si="60"/>
        <v>6032.2379666757197</v>
      </c>
      <c r="H655" s="66">
        <f t="shared" si="61"/>
        <v>1939.1152143322922</v>
      </c>
      <c r="I655" s="67">
        <f t="shared" si="62"/>
        <v>17.500926955876899</v>
      </c>
      <c r="J655" s="68">
        <f t="shared" si="63"/>
        <v>18.114780378326387</v>
      </c>
      <c r="K655" s="69"/>
      <c r="L655" s="67"/>
      <c r="M655" s="70"/>
      <c r="N655" s="69"/>
      <c r="O655" s="67"/>
      <c r="P655" s="71"/>
      <c r="Q655" s="69">
        <f>IFERROR(入力表1【係数】!G$173*入力表2【係数】!E655/入力表2【係数】!E655,0)</f>
        <v>0</v>
      </c>
      <c r="R655" s="80">
        <f>IFERROR(入力表1【係数】!G$174*入力表2【係数】!F655/入力表2【係数】!F655,0)</f>
        <v>0</v>
      </c>
      <c r="S655" s="71">
        <f>SUM(Q655:R655)</f>
        <v>0</v>
      </c>
      <c r="T655" s="77" t="s">
        <v>201</v>
      </c>
    </row>
    <row r="656" spans="2:20" x14ac:dyDescent="0.15">
      <c r="B656" s="385">
        <v>12</v>
      </c>
      <c r="C656" s="40" t="s">
        <v>580</v>
      </c>
      <c r="D656" s="41" t="s">
        <v>442</v>
      </c>
      <c r="E656" s="55">
        <f>IF(入力表2【予測】!$E26="","",入力表2【予測】!$E26)</f>
        <v>92</v>
      </c>
      <c r="F656" s="56">
        <f>IF(入力表2【予測】!$F26="","",入力表2【予測】!$F26)</f>
        <v>65</v>
      </c>
      <c r="G656" s="57">
        <f t="shared" si="60"/>
        <v>293.94379922360497</v>
      </c>
      <c r="H656" s="58">
        <f t="shared" si="61"/>
        <v>223.08405120636991</v>
      </c>
      <c r="I656" s="46">
        <f t="shared" si="62"/>
        <v>0.85279940674823884</v>
      </c>
      <c r="J656" s="47">
        <f t="shared" si="63"/>
        <v>2.084001282462328</v>
      </c>
      <c r="K656" s="48"/>
      <c r="L656" s="46"/>
      <c r="M656" s="49"/>
      <c r="N656" s="48"/>
      <c r="O656" s="46"/>
      <c r="P656" s="50"/>
      <c r="Q656" s="48">
        <f>IFERROR(入力表1【係数】!H$173*入力表2【係数】!E656/SUM(入力表2【係数】!E$26:E$50),0)</f>
        <v>0</v>
      </c>
      <c r="R656" s="47">
        <f>IFERROR(入力表1【係数】!H$174*入力表2【係数】!F656/SUM(入力表2【係数】!F$26:F$50),0)</f>
        <v>0</v>
      </c>
      <c r="S656" s="50">
        <f>SUM(Q656:R656)</f>
        <v>0</v>
      </c>
      <c r="T656" s="81" t="s">
        <v>141</v>
      </c>
    </row>
    <row r="657" spans="2:20" x14ac:dyDescent="0.15">
      <c r="B657" s="385">
        <v>13</v>
      </c>
      <c r="C657" s="40" t="s">
        <v>413</v>
      </c>
      <c r="D657" s="41" t="s">
        <v>443</v>
      </c>
      <c r="E657" s="55">
        <f>IF(入力表2【予測】!$E27="","",入力表2【予測】!$E27)</f>
        <v>63</v>
      </c>
      <c r="F657" s="56">
        <f>IF(入力表2【予測】!$F27="","",入力表2【予測】!$F27)</f>
        <v>31</v>
      </c>
      <c r="G657" s="57">
        <f t="shared" si="60"/>
        <v>201.28760164225125</v>
      </c>
      <c r="H657" s="58">
        <f t="shared" si="61"/>
        <v>106.39393211380718</v>
      </c>
      <c r="I657" s="46">
        <f t="shared" si="62"/>
        <v>0.58398220244716359</v>
      </c>
      <c r="J657" s="47">
        <f t="shared" si="63"/>
        <v>0.99390830394357166</v>
      </c>
      <c r="K657" s="48"/>
      <c r="L657" s="46"/>
      <c r="M657" s="49"/>
      <c r="N657" s="48"/>
      <c r="O657" s="46"/>
      <c r="P657" s="50"/>
      <c r="Q657" s="48">
        <f>IFERROR(入力表1【係数】!H$173*入力表2【係数】!E657/SUM(入力表2【係数】!E$26:E$50),0)</f>
        <v>0</v>
      </c>
      <c r="R657" s="47">
        <f>IFERROR(入力表1【係数】!H$174*入力表2【係数】!F657/SUM(入力表2【係数】!F$26:F$50),0)</f>
        <v>0</v>
      </c>
      <c r="S657" s="50">
        <f t="shared" ref="S657:S680" si="65">SUM(Q657:R657)</f>
        <v>0</v>
      </c>
      <c r="T657" s="54" t="s">
        <v>145</v>
      </c>
    </row>
    <row r="658" spans="2:20" x14ac:dyDescent="0.15">
      <c r="B658" s="385">
        <v>14</v>
      </c>
      <c r="C658" s="40" t="s">
        <v>414</v>
      </c>
      <c r="D658" s="41" t="s">
        <v>444</v>
      </c>
      <c r="E658" s="55">
        <f>IF(入力表2【予測】!$E28="","",入力表2【予測】!$E28)</f>
        <v>113</v>
      </c>
      <c r="F658" s="56">
        <f>IF(入力表2【予測】!$F28="","",入力表2【予測】!$F28)</f>
        <v>46</v>
      </c>
      <c r="G658" s="57">
        <f t="shared" si="60"/>
        <v>361.03966643768871</v>
      </c>
      <c r="H658" s="58">
        <f t="shared" si="61"/>
        <v>157.87486700758484</v>
      </c>
      <c r="I658" s="46">
        <f t="shared" si="62"/>
        <v>1.0474601408972934</v>
      </c>
      <c r="J658" s="47">
        <f t="shared" si="63"/>
        <v>1.4748316768194933</v>
      </c>
      <c r="K658" s="48"/>
      <c r="L658" s="46"/>
      <c r="M658" s="49"/>
      <c r="N658" s="48"/>
      <c r="O658" s="46"/>
      <c r="P658" s="50"/>
      <c r="Q658" s="48">
        <f>IFERROR(入力表1【係数】!H$173*入力表2【係数】!E658/SUM(入力表2【係数】!E$26:E$50),0)</f>
        <v>0</v>
      </c>
      <c r="R658" s="47">
        <f>IFERROR(入力表1【係数】!H$174*入力表2【係数】!F658/SUM(入力表2【係数】!F$26:F$50),0)</f>
        <v>0</v>
      </c>
      <c r="S658" s="50">
        <f t="shared" si="65"/>
        <v>0</v>
      </c>
      <c r="T658" s="54" t="s">
        <v>144</v>
      </c>
    </row>
    <row r="659" spans="2:20" x14ac:dyDescent="0.15">
      <c r="B659" s="385">
        <v>15</v>
      </c>
      <c r="C659" s="40" t="s">
        <v>415</v>
      </c>
      <c r="D659" s="41" t="s">
        <v>445</v>
      </c>
      <c r="E659" s="55">
        <f>IF(入力表2【予測】!$E29="","",入力表2【予測】!$E29)</f>
        <v>105</v>
      </c>
      <c r="F659" s="56">
        <f>IF(入力表2【予測】!$F29="","",入力表2【予測】!$F29)</f>
        <v>45</v>
      </c>
      <c r="G659" s="57">
        <f t="shared" si="60"/>
        <v>335.4793360704187</v>
      </c>
      <c r="H659" s="58">
        <f t="shared" si="61"/>
        <v>154.442804681333</v>
      </c>
      <c r="I659" s="46">
        <f t="shared" si="62"/>
        <v>0.97330367074527258</v>
      </c>
      <c r="J659" s="47">
        <f t="shared" si="63"/>
        <v>1.4427701186277653</v>
      </c>
      <c r="K659" s="48"/>
      <c r="L659" s="46"/>
      <c r="M659" s="49"/>
      <c r="N659" s="48"/>
      <c r="O659" s="46"/>
      <c r="P659" s="50"/>
      <c r="Q659" s="48">
        <f>IFERROR(入力表1【係数】!H$173*入力表2【係数】!E659/SUM(入力表2【係数】!E$26:E$50),0)</f>
        <v>0</v>
      </c>
      <c r="R659" s="47">
        <f>IFERROR(入力表1【係数】!H$174*入力表2【係数】!F659/SUM(入力表2【係数】!F$26:F$50),0)</f>
        <v>0</v>
      </c>
      <c r="S659" s="50">
        <f t="shared" si="65"/>
        <v>0</v>
      </c>
      <c r="T659" s="54" t="s">
        <v>145</v>
      </c>
    </row>
    <row r="660" spans="2:20" x14ac:dyDescent="0.15">
      <c r="B660" s="385">
        <v>16</v>
      </c>
      <c r="C660" s="40" t="s">
        <v>572</v>
      </c>
      <c r="D660" s="41"/>
      <c r="E660" s="55">
        <f>IF(入力表2【予測】!$E30="","",入力表2【予測】!$E30)</f>
        <v>688</v>
      </c>
      <c r="F660" s="56">
        <f>IF(入力表2【予測】!$F30="","",入力表2【予測】!$F30)</f>
        <v>255</v>
      </c>
      <c r="G660" s="57">
        <f t="shared" si="60"/>
        <v>2198.1884115852199</v>
      </c>
      <c r="H660" s="58">
        <f t="shared" si="61"/>
        <v>875.17589319422041</v>
      </c>
      <c r="I660" s="46">
        <f t="shared" si="62"/>
        <v>6.3774564330737862</v>
      </c>
      <c r="J660" s="47">
        <f t="shared" si="63"/>
        <v>8.1756973388906697</v>
      </c>
      <c r="K660" s="48"/>
      <c r="L660" s="46"/>
      <c r="M660" s="49"/>
      <c r="N660" s="48"/>
      <c r="O660" s="46"/>
      <c r="P660" s="50"/>
      <c r="Q660" s="48">
        <f>IFERROR(入力表1【係数】!H$173*入力表2【係数】!E660/SUM(入力表2【係数】!E$26:E$50),0)</f>
        <v>0</v>
      </c>
      <c r="R660" s="47">
        <f>IFERROR(入力表1【係数】!H$174*入力表2【係数】!F660/SUM(入力表2【係数】!F$26:F$50),0)</f>
        <v>0</v>
      </c>
      <c r="S660" s="50">
        <f t="shared" si="65"/>
        <v>0</v>
      </c>
      <c r="T660" s="54" t="s">
        <v>145</v>
      </c>
    </row>
    <row r="661" spans="2:20" x14ac:dyDescent="0.15">
      <c r="B661" s="385">
        <v>17</v>
      </c>
      <c r="C661" s="83" t="s">
        <v>454</v>
      </c>
      <c r="D661" s="41"/>
      <c r="E661" s="55">
        <f>IF(入力表2【予測】!$E31="","",入力表2【予測】!$E31)</f>
        <v>365</v>
      </c>
      <c r="F661" s="56">
        <f>IF(入力表2【予測】!$F31="","",入力表2【予測】!$F31)</f>
        <v>159</v>
      </c>
      <c r="G661" s="57">
        <f t="shared" si="60"/>
        <v>1166.1900730066936</v>
      </c>
      <c r="H661" s="58">
        <f t="shared" si="61"/>
        <v>545.69790987404338</v>
      </c>
      <c r="I661" s="46">
        <f t="shared" si="62"/>
        <v>3.3833889506859478</v>
      </c>
      <c r="J661" s="47">
        <f t="shared" si="63"/>
        <v>5.0977877524847708</v>
      </c>
      <c r="K661" s="48"/>
      <c r="L661" s="46"/>
      <c r="M661" s="49"/>
      <c r="N661" s="48"/>
      <c r="O661" s="46"/>
      <c r="P661" s="50"/>
      <c r="Q661" s="48">
        <f>IFERROR(入力表1【係数】!H$173*入力表2【係数】!E661/SUM(入力表2【係数】!E$26:E$50),0)</f>
        <v>0</v>
      </c>
      <c r="R661" s="47">
        <f>IFERROR(入力表1【係数】!H$174*入力表2【係数】!F661/SUM(入力表2【係数】!F$26:F$50),0)</f>
        <v>0</v>
      </c>
      <c r="S661" s="50">
        <f t="shared" si="65"/>
        <v>0</v>
      </c>
      <c r="T661" s="54" t="s">
        <v>145</v>
      </c>
    </row>
    <row r="662" spans="2:20" x14ac:dyDescent="0.15">
      <c r="B662" s="385">
        <v>18</v>
      </c>
      <c r="C662" s="83" t="s">
        <v>455</v>
      </c>
      <c r="D662" s="41"/>
      <c r="E662" s="55">
        <f>IF(入力表2【予測】!$E32="","",入力表2【予測】!$E32)</f>
        <v>0</v>
      </c>
      <c r="F662" s="56">
        <f>IF(入力表2【予測】!$F32="","",入力表2【予測】!$F32)</f>
        <v>0</v>
      </c>
      <c r="G662" s="57">
        <f t="shared" si="60"/>
        <v>0</v>
      </c>
      <c r="H662" s="58">
        <f t="shared" si="61"/>
        <v>0</v>
      </c>
      <c r="I662" s="46">
        <f t="shared" si="62"/>
        <v>0</v>
      </c>
      <c r="J662" s="47">
        <f t="shared" si="63"/>
        <v>0</v>
      </c>
      <c r="K662" s="48"/>
      <c r="L662" s="46"/>
      <c r="M662" s="49"/>
      <c r="N662" s="48"/>
      <c r="O662" s="46"/>
      <c r="P662" s="50"/>
      <c r="Q662" s="48">
        <f>IFERROR(入力表1【係数】!H$173*入力表2【係数】!E662/SUM(入力表2【係数】!E$26:E$50),0)</f>
        <v>0</v>
      </c>
      <c r="R662" s="47">
        <f>IFERROR(入力表1【係数】!H$174*入力表2【係数】!F662/SUM(入力表2【係数】!F$26:F$50),0)</f>
        <v>0</v>
      </c>
      <c r="S662" s="50">
        <f t="shared" si="65"/>
        <v>0</v>
      </c>
      <c r="T662" s="54" t="s">
        <v>146</v>
      </c>
    </row>
    <row r="663" spans="2:20" x14ac:dyDescent="0.15">
      <c r="B663" s="385">
        <v>19</v>
      </c>
      <c r="C663" s="40" t="s">
        <v>417</v>
      </c>
      <c r="D663" s="41" t="s">
        <v>446</v>
      </c>
      <c r="E663" s="55">
        <f>IF(入力表2【予測】!$E33="","",入力表2【予測】!$E33)</f>
        <v>175</v>
      </c>
      <c r="F663" s="56">
        <f>IF(入力表2【予測】!$F33="","",入力表2【予測】!$F33)</f>
        <v>94</v>
      </c>
      <c r="G663" s="57">
        <f t="shared" si="60"/>
        <v>559.13222678403122</v>
      </c>
      <c r="H663" s="58">
        <f t="shared" si="61"/>
        <v>322.61385866767341</v>
      </c>
      <c r="I663" s="46">
        <f t="shared" si="62"/>
        <v>1.6221727845754541</v>
      </c>
      <c r="J663" s="47">
        <f t="shared" si="63"/>
        <v>3.0137864700224433</v>
      </c>
      <c r="K663" s="48"/>
      <c r="L663" s="46"/>
      <c r="M663" s="49"/>
      <c r="N663" s="48"/>
      <c r="O663" s="46"/>
      <c r="P663" s="50"/>
      <c r="Q663" s="48">
        <f>IFERROR(入力表1【係数】!H$173*入力表2【係数】!E663/SUM(入力表2【係数】!E$26:E$50),0)</f>
        <v>0</v>
      </c>
      <c r="R663" s="47">
        <f>IFERROR(入力表1【係数】!H$174*入力表2【係数】!F663/SUM(入力表2【係数】!F$26:F$50),0)</f>
        <v>0</v>
      </c>
      <c r="S663" s="50">
        <f t="shared" si="65"/>
        <v>0</v>
      </c>
      <c r="T663" s="54" t="s">
        <v>148</v>
      </c>
    </row>
    <row r="664" spans="2:20" x14ac:dyDescent="0.15">
      <c r="B664" s="385">
        <v>20</v>
      </c>
      <c r="C664" s="40" t="s">
        <v>418</v>
      </c>
      <c r="D664" s="41"/>
      <c r="E664" s="55">
        <f>IF(入力表2【予測】!$E34="","",入力表2【予測】!$E34)</f>
        <v>77</v>
      </c>
      <c r="F664" s="56">
        <f>IF(入力表2【予測】!$F34="","",入力表2【予測】!$F34)</f>
        <v>48</v>
      </c>
      <c r="G664" s="57">
        <f t="shared" si="60"/>
        <v>246.01817978497371</v>
      </c>
      <c r="H664" s="58">
        <f t="shared" si="61"/>
        <v>164.73899166008854</v>
      </c>
      <c r="I664" s="46">
        <f t="shared" si="62"/>
        <v>0.71375602521319992</v>
      </c>
      <c r="J664" s="47">
        <f t="shared" si="63"/>
        <v>1.5389547932029497</v>
      </c>
      <c r="K664" s="48"/>
      <c r="L664" s="46"/>
      <c r="M664" s="49"/>
      <c r="N664" s="48"/>
      <c r="O664" s="46"/>
      <c r="P664" s="50"/>
      <c r="Q664" s="48">
        <f>IFERROR(入力表1【係数】!H$173*入力表2【係数】!E664/SUM(入力表2【係数】!E$26:E$50),0)</f>
        <v>0</v>
      </c>
      <c r="R664" s="47">
        <f>IFERROR(入力表1【係数】!H$174*入力表2【係数】!F664/SUM(入力表2【係数】!F$26:F$50),0)</f>
        <v>0</v>
      </c>
      <c r="S664" s="50">
        <f t="shared" si="65"/>
        <v>0</v>
      </c>
      <c r="T664" s="54" t="s">
        <v>950</v>
      </c>
    </row>
    <row r="665" spans="2:20" x14ac:dyDescent="0.15">
      <c r="B665" s="385">
        <v>21</v>
      </c>
      <c r="C665" s="83" t="s">
        <v>456</v>
      </c>
      <c r="D665" s="41"/>
      <c r="E665" s="55">
        <f>IF(入力表2【予測】!$E35="","",入力表2【予測】!$E35)</f>
        <v>38</v>
      </c>
      <c r="F665" s="56">
        <f>IF(入力表2【予測】!$F35="","",入力表2【予測】!$F35)</f>
        <v>12</v>
      </c>
      <c r="G665" s="57">
        <f t="shared" si="60"/>
        <v>121.41156924453249</v>
      </c>
      <c r="H665" s="58">
        <f t="shared" si="61"/>
        <v>41.184747915022136</v>
      </c>
      <c r="I665" s="46">
        <f t="shared" si="62"/>
        <v>0.35224323322209861</v>
      </c>
      <c r="J665" s="47">
        <f t="shared" si="63"/>
        <v>0.38473869830073743</v>
      </c>
      <c r="K665" s="48"/>
      <c r="L665" s="46"/>
      <c r="M665" s="49"/>
      <c r="N665" s="48"/>
      <c r="O665" s="46"/>
      <c r="P665" s="50"/>
      <c r="Q665" s="48">
        <f>IFERROR(入力表1【係数】!H$173*入力表2【係数】!E665/SUM(入力表2【係数】!E$26:E$50),0)</f>
        <v>0</v>
      </c>
      <c r="R665" s="47">
        <f>IFERROR(入力表1【係数】!H$174*入力表2【係数】!F665/SUM(入力表2【係数】!F$26:F$50),0)</f>
        <v>0</v>
      </c>
      <c r="S665" s="50">
        <f t="shared" si="65"/>
        <v>0</v>
      </c>
      <c r="T665" s="54" t="s">
        <v>164</v>
      </c>
    </row>
    <row r="666" spans="2:20" x14ac:dyDescent="0.15">
      <c r="B666" s="385">
        <v>22</v>
      </c>
      <c r="C666" s="83" t="s">
        <v>457</v>
      </c>
      <c r="D666" s="41"/>
      <c r="E666" s="55">
        <f>IF(入力表2【予測】!$E36="","",入力表2【予測】!$E36)</f>
        <v>0</v>
      </c>
      <c r="F666" s="56">
        <f>IF(入力表2【予測】!$F36="","",入力表2【予測】!$F36)</f>
        <v>0</v>
      </c>
      <c r="G666" s="57">
        <f t="shared" si="60"/>
        <v>0</v>
      </c>
      <c r="H666" s="58">
        <f t="shared" si="61"/>
        <v>0</v>
      </c>
      <c r="I666" s="46">
        <f t="shared" si="62"/>
        <v>0</v>
      </c>
      <c r="J666" s="47">
        <f t="shared" si="63"/>
        <v>0</v>
      </c>
      <c r="K666" s="48"/>
      <c r="L666" s="46"/>
      <c r="M666" s="49"/>
      <c r="N666" s="48"/>
      <c r="O666" s="46"/>
      <c r="P666" s="50"/>
      <c r="Q666" s="48">
        <f>IFERROR(入力表1【係数】!H$173*入力表2【係数】!E666/SUM(入力表2【係数】!E$26:E$50),0)</f>
        <v>0</v>
      </c>
      <c r="R666" s="47">
        <f>IFERROR(入力表1【係数】!H$174*入力表2【係数】!F666/SUM(入力表2【係数】!F$26:F$50),0)</f>
        <v>0</v>
      </c>
      <c r="S666" s="50">
        <f t="shared" si="65"/>
        <v>0</v>
      </c>
      <c r="T666" s="54" t="s">
        <v>162</v>
      </c>
    </row>
    <row r="667" spans="2:20" x14ac:dyDescent="0.15">
      <c r="B667" s="385">
        <v>23</v>
      </c>
      <c r="C667" s="40" t="s">
        <v>565</v>
      </c>
      <c r="D667" s="41" t="s">
        <v>564</v>
      </c>
      <c r="E667" s="55">
        <f>IF(入力表2【予測】!$E37="","",入力表2【予測】!$E37)</f>
        <v>22</v>
      </c>
      <c r="F667" s="56">
        <f>IF(入力表2【予測】!$F37="","",入力表2【予測】!$F37)</f>
        <v>7</v>
      </c>
      <c r="G667" s="57">
        <f t="shared" si="60"/>
        <v>70.290908509992491</v>
      </c>
      <c r="H667" s="58">
        <f t="shared" si="61"/>
        <v>24.024436283762913</v>
      </c>
      <c r="I667" s="46">
        <f t="shared" si="62"/>
        <v>0.20393029291805709</v>
      </c>
      <c r="J667" s="47">
        <f t="shared" si="63"/>
        <v>0.22443090734209684</v>
      </c>
      <c r="K667" s="48"/>
      <c r="L667" s="46"/>
      <c r="M667" s="49"/>
      <c r="N667" s="48"/>
      <c r="O667" s="46"/>
      <c r="P667" s="50"/>
      <c r="Q667" s="48">
        <f>IFERROR(入力表1【係数】!H$173*入力表2【係数】!E667/SUM(入力表2【係数】!E$26:E$50),0)</f>
        <v>0</v>
      </c>
      <c r="R667" s="47">
        <f>IFERROR(入力表1【係数】!H$174*入力表2【係数】!F667/SUM(入力表2【係数】!F$26:F$50),0)</f>
        <v>0</v>
      </c>
      <c r="S667" s="50">
        <f t="shared" si="65"/>
        <v>0</v>
      </c>
      <c r="T667" s="54" t="s">
        <v>194</v>
      </c>
    </row>
    <row r="668" spans="2:20" x14ac:dyDescent="0.15">
      <c r="B668" s="385">
        <v>24</v>
      </c>
      <c r="C668" s="83" t="s">
        <v>458</v>
      </c>
      <c r="D668" s="41"/>
      <c r="E668" s="55">
        <f>IF(入力表2【予測】!$E38="","",入力表2【予測】!$E38)</f>
        <v>0.15900122465641583</v>
      </c>
      <c r="F668" s="56">
        <f>IF(入力表2【予測】!$F38="","",入力表2【予測】!$F38)</f>
        <v>0.1255272826234862</v>
      </c>
      <c r="G668" s="57">
        <f t="shared" si="60"/>
        <v>0.50801547887731313</v>
      </c>
      <c r="H668" s="58">
        <f t="shared" si="61"/>
        <v>0.43081745760883483</v>
      </c>
      <c r="I668" s="46">
        <f t="shared" si="62"/>
        <v>1.4738711962960312E-3</v>
      </c>
      <c r="J668" s="47">
        <f t="shared" si="63"/>
        <v>4.0246002764824044E-3</v>
      </c>
      <c r="K668" s="48"/>
      <c r="L668" s="46"/>
      <c r="M668" s="49"/>
      <c r="N668" s="48"/>
      <c r="O668" s="46"/>
      <c r="P668" s="50"/>
      <c r="Q668" s="48">
        <f>IFERROR(入力表1【係数】!H$173*入力表2【係数】!E668/SUM(入力表2【係数】!E$26:E$50),0)</f>
        <v>0</v>
      </c>
      <c r="R668" s="47">
        <f>IFERROR(入力表1【係数】!H$174*入力表2【係数】!F668/SUM(入力表2【係数】!F$26:F$50),0)</f>
        <v>0</v>
      </c>
      <c r="S668" s="50">
        <f t="shared" si="65"/>
        <v>0</v>
      </c>
      <c r="T668" s="54" t="s">
        <v>149</v>
      </c>
    </row>
    <row r="669" spans="2:20" x14ac:dyDescent="0.15">
      <c r="B669" s="385">
        <v>25</v>
      </c>
      <c r="C669" s="83" t="s">
        <v>459</v>
      </c>
      <c r="D669" s="41"/>
      <c r="E669" s="55">
        <f>IF(入力表2【予測】!$E39="","",入力表2【予測】!$E39)</f>
        <v>17.045448360321132</v>
      </c>
      <c r="F669" s="56">
        <f>IF(入力表2【予測】!$F39="","",入力表2【予測】!$F39)</f>
        <v>13.456932916043</v>
      </c>
      <c r="G669" s="57">
        <f t="shared" si="60"/>
        <v>54.4609114185061</v>
      </c>
      <c r="H669" s="58">
        <f t="shared" si="61"/>
        <v>46.185032488049558</v>
      </c>
      <c r="I669" s="46">
        <f t="shared" si="62"/>
        <v>0.15800378531999565</v>
      </c>
      <c r="J669" s="47">
        <f t="shared" si="63"/>
        <v>0.43145023776989422</v>
      </c>
      <c r="K669" s="48"/>
      <c r="L669" s="46"/>
      <c r="M669" s="49"/>
      <c r="N669" s="48"/>
      <c r="O669" s="46"/>
      <c r="P669" s="50"/>
      <c r="Q669" s="48">
        <f>IFERROR(入力表1【係数】!H$173*入力表2【係数】!E669/SUM(入力表2【係数】!E$26:E$50),0)</f>
        <v>0</v>
      </c>
      <c r="R669" s="47">
        <f>IFERROR(入力表1【係数】!H$174*入力表2【係数】!F669/SUM(入力表2【係数】!F$26:F$50),0)</f>
        <v>0</v>
      </c>
      <c r="S669" s="50">
        <f t="shared" si="65"/>
        <v>0</v>
      </c>
      <c r="T669" s="54" t="s">
        <v>150</v>
      </c>
    </row>
    <row r="670" spans="2:20" x14ac:dyDescent="0.15">
      <c r="B670" s="385">
        <v>26</v>
      </c>
      <c r="C670" s="83" t="s">
        <v>460</v>
      </c>
      <c r="D670" s="41"/>
      <c r="E670" s="55">
        <f>IF(入力表2【予測】!$E40="","",入力表2【予測】!$E40)</f>
        <v>0</v>
      </c>
      <c r="F670" s="56">
        <f>IF(入力表2【予測】!$F40="","",入力表2【予測】!$F40)</f>
        <v>0</v>
      </c>
      <c r="G670" s="57">
        <f t="shared" si="60"/>
        <v>0</v>
      </c>
      <c r="H670" s="58">
        <f t="shared" si="61"/>
        <v>0</v>
      </c>
      <c r="I670" s="46">
        <f t="shared" si="62"/>
        <v>0</v>
      </c>
      <c r="J670" s="47">
        <f t="shared" si="63"/>
        <v>0</v>
      </c>
      <c r="K670" s="48"/>
      <c r="L670" s="46"/>
      <c r="M670" s="49"/>
      <c r="N670" s="48"/>
      <c r="O670" s="46"/>
      <c r="P670" s="50"/>
      <c r="Q670" s="48">
        <f>IFERROR(入力表1【係数】!H$173*入力表2【係数】!E670/SUM(入力表2【係数】!E$26:E$50),0)</f>
        <v>0</v>
      </c>
      <c r="R670" s="47">
        <f>IFERROR(入力表1【係数】!H$174*入力表2【係数】!F670/SUM(入力表2【係数】!F$26:F$50),0)</f>
        <v>0</v>
      </c>
      <c r="S670" s="50">
        <f t="shared" si="65"/>
        <v>0</v>
      </c>
      <c r="T670" s="54" t="s">
        <v>151</v>
      </c>
    </row>
    <row r="671" spans="2:20" x14ac:dyDescent="0.15">
      <c r="B671" s="385">
        <v>27</v>
      </c>
      <c r="C671" s="83" t="s">
        <v>461</v>
      </c>
      <c r="D671" s="41"/>
      <c r="E671" s="55">
        <f>IF(入力表2【予測】!$E41="","",入力表2【予測】!$E41)</f>
        <v>1.7955504150224522</v>
      </c>
      <c r="F671" s="56">
        <f>IF(入力表2【予測】!$F41="","",入力表2【予測】!$F41)</f>
        <v>1.4175398013335148</v>
      </c>
      <c r="G671" s="57">
        <f t="shared" si="60"/>
        <v>5.736857724882829</v>
      </c>
      <c r="H671" s="58">
        <f t="shared" si="61"/>
        <v>4.8650849481192804</v>
      </c>
      <c r="I671" s="46">
        <f t="shared" si="62"/>
        <v>1.6643960094757621E-2</v>
      </c>
      <c r="J671" s="47">
        <f t="shared" si="63"/>
        <v>4.5448534829545195E-2</v>
      </c>
      <c r="K671" s="48"/>
      <c r="L671" s="46"/>
      <c r="M671" s="49"/>
      <c r="N671" s="48"/>
      <c r="O671" s="46"/>
      <c r="P671" s="50"/>
      <c r="Q671" s="48">
        <f>IFERROR(入力表1【係数】!H$173*入力表2【係数】!E671/SUM(入力表2【係数】!E$26:E$50),0)</f>
        <v>0</v>
      </c>
      <c r="R671" s="47">
        <f>IFERROR(入力表1【係数】!H$174*入力表2【係数】!F671/SUM(入力表2【係数】!F$26:F$50),0)</f>
        <v>0</v>
      </c>
      <c r="S671" s="50">
        <f t="shared" si="65"/>
        <v>0</v>
      </c>
      <c r="T671" s="54" t="s">
        <v>153</v>
      </c>
    </row>
    <row r="672" spans="2:20" x14ac:dyDescent="0.15">
      <c r="B672" s="385">
        <v>28</v>
      </c>
      <c r="C672" s="83" t="s">
        <v>462</v>
      </c>
      <c r="D672" s="384"/>
      <c r="E672" s="55">
        <f>IF(入力表2【予測】!$E42="","",入力表2【予測】!$E42)</f>
        <v>11.342174740590655</v>
      </c>
      <c r="F672" s="56">
        <f>IF(入力表2【予測】!$F42="","",入力表2【予測】!$F42)</f>
        <v>3.2406213544544729</v>
      </c>
      <c r="G672" s="57">
        <f t="shared" si="60"/>
        <v>36.238716681600259</v>
      </c>
      <c r="H672" s="58">
        <f t="shared" si="61"/>
        <v>11.122014464270421</v>
      </c>
      <c r="I672" s="46">
        <f t="shared" si="62"/>
        <v>0.10513695532620186</v>
      </c>
      <c r="J672" s="47">
        <f t="shared" si="63"/>
        <v>0.10389937013319887</v>
      </c>
      <c r="K672" s="48"/>
      <c r="L672" s="46"/>
      <c r="M672" s="49"/>
      <c r="N672" s="48"/>
      <c r="O672" s="46"/>
      <c r="P672" s="50"/>
      <c r="Q672" s="48">
        <f>IFERROR(入力表1【係数】!H$173*入力表2【係数】!E672/SUM(入力表2【係数】!E$26:E$50),0)</f>
        <v>0</v>
      </c>
      <c r="R672" s="47">
        <f>IFERROR(入力表1【係数】!H$174*入力表2【係数】!F672/SUM(入力表2【係数】!F$26:F$50),0)</f>
        <v>0</v>
      </c>
      <c r="S672" s="50">
        <f t="shared" si="65"/>
        <v>0</v>
      </c>
      <c r="T672" s="54" t="s">
        <v>157</v>
      </c>
    </row>
    <row r="673" spans="2:20" x14ac:dyDescent="0.15">
      <c r="B673" s="385">
        <v>29</v>
      </c>
      <c r="C673" s="83" t="s">
        <v>463</v>
      </c>
      <c r="D673" s="384"/>
      <c r="E673" s="55">
        <f>IF(入力表2【予測】!$E43="","",入力表2【予測】!$E43)</f>
        <v>16.657825259409346</v>
      </c>
      <c r="F673" s="56">
        <f>IF(入力表2【予測】!$F43="","",入力表2【予測】!$F43)</f>
        <v>4.7593786455455271</v>
      </c>
      <c r="G673" s="57">
        <f t="shared" si="60"/>
        <v>53.222439603844741</v>
      </c>
      <c r="H673" s="58">
        <f t="shared" si="61"/>
        <v>16.334484145744334</v>
      </c>
      <c r="I673" s="46">
        <f t="shared" si="62"/>
        <v>0.15441069020587084</v>
      </c>
      <c r="J673" s="47">
        <f t="shared" si="63"/>
        <v>0.15259309540062607</v>
      </c>
      <c r="K673" s="48"/>
      <c r="L673" s="46"/>
      <c r="M673" s="49"/>
      <c r="N673" s="48"/>
      <c r="O673" s="46"/>
      <c r="P673" s="50"/>
      <c r="Q673" s="48">
        <f>IFERROR(入力表1【係数】!H$173*入力表2【係数】!E673/SUM(入力表2【係数】!E$26:E$50),0)</f>
        <v>0</v>
      </c>
      <c r="R673" s="47">
        <f>IFERROR(入力表1【係数】!H$174*入力表2【係数】!F673/SUM(入力表2【係数】!F$26:F$50),0)</f>
        <v>0</v>
      </c>
      <c r="S673" s="50">
        <f t="shared" si="65"/>
        <v>0</v>
      </c>
      <c r="T673" s="54" t="s">
        <v>517</v>
      </c>
    </row>
    <row r="674" spans="2:20" x14ac:dyDescent="0.15">
      <c r="B674" s="385">
        <v>30</v>
      </c>
      <c r="C674" s="40" t="s">
        <v>420</v>
      </c>
      <c r="D674" s="41"/>
      <c r="E674" s="55">
        <f>IF(入力表2【予測】!$E44="","",入力表2【予測】!$E44)</f>
        <v>1</v>
      </c>
      <c r="F674" s="56">
        <f>IF(入力表2【予測】!$F44="","",入力表2【予測】!$F44)</f>
        <v>1</v>
      </c>
      <c r="G674" s="57">
        <f t="shared" si="60"/>
        <v>3.1950412959087497</v>
      </c>
      <c r="H674" s="58">
        <f t="shared" si="61"/>
        <v>3.4320623262518444</v>
      </c>
      <c r="I674" s="46">
        <f t="shared" si="62"/>
        <v>9.2695587690025949E-3</v>
      </c>
      <c r="J674" s="47">
        <f t="shared" si="63"/>
        <v>3.2061558191728116E-2</v>
      </c>
      <c r="K674" s="48"/>
      <c r="L674" s="46"/>
      <c r="M674" s="49"/>
      <c r="N674" s="48"/>
      <c r="O674" s="46"/>
      <c r="P674" s="50"/>
      <c r="Q674" s="48">
        <f>IFERROR(入力表1【係数】!H$173*入力表2【係数】!E674/SUM(入力表2【係数】!E$26:E$50),0)</f>
        <v>0</v>
      </c>
      <c r="R674" s="47">
        <f>IFERROR(入力表1【係数】!H$174*入力表2【係数】!F674/SUM(入力表2【係数】!F$26:F$50),0)</f>
        <v>0</v>
      </c>
      <c r="S674" s="50">
        <f t="shared" si="65"/>
        <v>0</v>
      </c>
      <c r="T674" s="54" t="s">
        <v>517</v>
      </c>
    </row>
    <row r="675" spans="2:20" x14ac:dyDescent="0.15">
      <c r="B675" s="385">
        <v>31</v>
      </c>
      <c r="C675" s="83" t="s">
        <v>464</v>
      </c>
      <c r="D675" s="41"/>
      <c r="E675" s="55">
        <f>IF(入力表2【予測】!$E45="","",入力表2【予測】!$E45)</f>
        <v>1.6615302157309393E-2</v>
      </c>
      <c r="F675" s="56">
        <f>IF(入力表2【予測】!$F45="","",入力表2【予測】!$F45)</f>
        <v>7.2691946938228599E-3</v>
      </c>
      <c r="G675" s="57">
        <f t="shared" si="60"/>
        <v>5.308657653660525E-2</v>
      </c>
      <c r="H675" s="58">
        <f t="shared" si="61"/>
        <v>2.4948329250859252E-2</v>
      </c>
      <c r="I675" s="46">
        <f t="shared" si="62"/>
        <v>1.5401651981191504E-4</v>
      </c>
      <c r="J675" s="47">
        <f t="shared" si="63"/>
        <v>2.3306170868300289E-4</v>
      </c>
      <c r="K675" s="48"/>
      <c r="L675" s="46"/>
      <c r="M675" s="49"/>
      <c r="N675" s="48"/>
      <c r="O675" s="46"/>
      <c r="P675" s="50"/>
      <c r="Q675" s="48">
        <f>IFERROR(入力表1【係数】!H$173*入力表2【係数】!E675/SUM(入力表2【係数】!E$26:E$50),0)</f>
        <v>0</v>
      </c>
      <c r="R675" s="47">
        <f>IFERROR(入力表1【係数】!H$174*入力表2【係数】!F675/SUM(入力表2【係数】!F$26:F$50),0)</f>
        <v>0</v>
      </c>
      <c r="S675" s="50">
        <f t="shared" si="65"/>
        <v>0</v>
      </c>
      <c r="T675" s="54" t="s">
        <v>951</v>
      </c>
    </row>
    <row r="676" spans="2:20" x14ac:dyDescent="0.15">
      <c r="B676" s="385">
        <v>32</v>
      </c>
      <c r="C676" s="83" t="s">
        <v>465</v>
      </c>
      <c r="D676" s="41"/>
      <c r="E676" s="55">
        <f>IF(入力表2【予測】!$E46="","",入力表2【予測】!$E46)</f>
        <v>15.421680289427844</v>
      </c>
      <c r="F676" s="56">
        <f>IF(入力表2【予測】!$F46="","",入力表2【予測】!$F46)</f>
        <v>6.7469851266246819</v>
      </c>
      <c r="G676" s="57">
        <f t="shared" si="60"/>
        <v>49.27290537702396</v>
      </c>
      <c r="H676" s="58">
        <f t="shared" si="61"/>
        <v>23.156073468870105</v>
      </c>
      <c r="I676" s="46">
        <f t="shared" si="62"/>
        <v>0.14295217175962036</v>
      </c>
      <c r="J676" s="47">
        <f t="shared" si="63"/>
        <v>0.21631885625600134</v>
      </c>
      <c r="K676" s="48"/>
      <c r="L676" s="46"/>
      <c r="M676" s="49"/>
      <c r="N676" s="48"/>
      <c r="O676" s="46"/>
      <c r="P676" s="50"/>
      <c r="Q676" s="48">
        <f>IFERROR(入力表1【係数】!H$173*入力表2【係数】!E676/SUM(入力表2【係数】!E$26:E$50),0)</f>
        <v>0</v>
      </c>
      <c r="R676" s="47">
        <f>IFERROR(入力表1【係数】!H$174*入力表2【係数】!F676/SUM(入力表2【係数】!F$26:F$50),0)</f>
        <v>0</v>
      </c>
      <c r="S676" s="50">
        <f t="shared" si="65"/>
        <v>0</v>
      </c>
      <c r="T676" s="54" t="s">
        <v>172</v>
      </c>
    </row>
    <row r="677" spans="2:20" x14ac:dyDescent="0.15">
      <c r="B677" s="385">
        <v>33</v>
      </c>
      <c r="C677" s="83" t="s">
        <v>466</v>
      </c>
      <c r="D677" s="41"/>
      <c r="E677" s="55">
        <f>IF(入力表2【予測】!$E47="","",入力表2【予測】!$E47)</f>
        <v>0.56170440841484659</v>
      </c>
      <c r="F677" s="56">
        <f>IF(入力表2【予測】!$F47="","",入力表2【予測】!$F47)</f>
        <v>0.24574567868149538</v>
      </c>
      <c r="G677" s="57">
        <f t="shared" si="60"/>
        <v>1.7946687809794291</v>
      </c>
      <c r="H677" s="58">
        <f t="shared" si="61"/>
        <v>0.84341448564195143</v>
      </c>
      <c r="I677" s="46">
        <f t="shared" si="62"/>
        <v>5.2067520246092567E-3</v>
      </c>
      <c r="J677" s="47">
        <f t="shared" si="63"/>
        <v>7.8789893774124844E-3</v>
      </c>
      <c r="K677" s="48"/>
      <c r="L677" s="46"/>
      <c r="M677" s="49"/>
      <c r="N677" s="48"/>
      <c r="O677" s="46"/>
      <c r="P677" s="50"/>
      <c r="Q677" s="48">
        <f>IFERROR(入力表1【係数】!H$173*入力表2【係数】!E677/SUM(入力表2【係数】!E$26:E$50),0)</f>
        <v>0</v>
      </c>
      <c r="R677" s="47">
        <f>IFERROR(入力表1【係数】!H$174*入力表2【係数】!F677/SUM(入力表2【係数】!F$26:F$50),0)</f>
        <v>0</v>
      </c>
      <c r="S677" s="50">
        <f t="shared" si="65"/>
        <v>0</v>
      </c>
      <c r="T677" s="54" t="s">
        <v>171</v>
      </c>
    </row>
    <row r="678" spans="2:20" x14ac:dyDescent="0.15">
      <c r="B678" s="385">
        <v>34</v>
      </c>
      <c r="C678" s="83" t="s">
        <v>467</v>
      </c>
      <c r="D678" s="41" t="s">
        <v>469</v>
      </c>
      <c r="E678" s="55">
        <f>IF(入力表2【予測】!$E48="","",入力表2【予測】!$E48)</f>
        <v>1.3777969762419007</v>
      </c>
      <c r="F678" s="56">
        <f>IF(入力表2【予測】!$F48="","",入力表2【予測】!$F48)</f>
        <v>4.133390928725702</v>
      </c>
      <c r="G678" s="57">
        <f t="shared" si="60"/>
        <v>4.4021182364710789</v>
      </c>
      <c r="H678" s="58">
        <f t="shared" si="61"/>
        <v>14.186055286150607</v>
      </c>
      <c r="I678" s="46">
        <f t="shared" si="62"/>
        <v>1.2771570043028372E-2</v>
      </c>
      <c r="J678" s="47">
        <f t="shared" si="63"/>
        <v>0.13252295379050022</v>
      </c>
      <c r="K678" s="48"/>
      <c r="L678" s="46"/>
      <c r="M678" s="49"/>
      <c r="N678" s="48"/>
      <c r="O678" s="46"/>
      <c r="P678" s="50"/>
      <c r="Q678" s="48">
        <f>IFERROR(入力表1【係数】!H$173*入力表2【係数】!E678/SUM(入力表2【係数】!E$26:E$50),0)</f>
        <v>0</v>
      </c>
      <c r="R678" s="47">
        <f>IFERROR(入力表1【係数】!H$174*入力表2【係数】!F678/SUM(入力表2【係数】!F$26:F$50),0)</f>
        <v>0</v>
      </c>
      <c r="S678" s="50">
        <f t="shared" si="65"/>
        <v>0</v>
      </c>
      <c r="T678" s="54" t="s">
        <v>170</v>
      </c>
    </row>
    <row r="679" spans="2:20" x14ac:dyDescent="0.15">
      <c r="B679" s="385">
        <v>35</v>
      </c>
      <c r="C679" s="83" t="s">
        <v>560</v>
      </c>
      <c r="D679" s="41"/>
      <c r="E679" s="55">
        <f>IF(入力表2【予測】!$E49="","",入力表2【予測】!$E49)</f>
        <v>0.62220302375809933</v>
      </c>
      <c r="F679" s="56">
        <f>IF(入力表2【予測】!$F49="","",入力表2【予測】!$F49)</f>
        <v>1.866609071274298</v>
      </c>
      <c r="G679" s="57">
        <f t="shared" si="60"/>
        <v>1.9879643553464201</v>
      </c>
      <c r="H679" s="58">
        <f t="shared" si="61"/>
        <v>6.406318671360463</v>
      </c>
      <c r="I679" s="46">
        <f t="shared" si="62"/>
        <v>5.7675474949768204E-3</v>
      </c>
      <c r="J679" s="47">
        <f t="shared" si="63"/>
        <v>5.9846395359868486E-2</v>
      </c>
      <c r="K679" s="48"/>
      <c r="L679" s="46"/>
      <c r="M679" s="49"/>
      <c r="N679" s="48"/>
      <c r="O679" s="46"/>
      <c r="P679" s="50"/>
      <c r="Q679" s="48">
        <f>IFERROR(入力表1【係数】!H$173*入力表2【係数】!E679/SUM(入力表2【係数】!E$26:E$50),0)</f>
        <v>0</v>
      </c>
      <c r="R679" s="47">
        <f>IFERROR(入力表1【係数】!H$174*入力表2【係数】!F679/SUM(入力表2【係数】!F$26:F$50),0)</f>
        <v>0</v>
      </c>
      <c r="S679" s="50">
        <f t="shared" si="65"/>
        <v>0</v>
      </c>
      <c r="T679" s="54" t="s">
        <v>175</v>
      </c>
    </row>
    <row r="680" spans="2:20" x14ac:dyDescent="0.15">
      <c r="B680" s="60">
        <v>36</v>
      </c>
      <c r="C680" s="61" t="s">
        <v>559</v>
      </c>
      <c r="D680" s="62" t="s">
        <v>448</v>
      </c>
      <c r="E680" s="63">
        <f>IF(入力表2【予測】!$E50="","",入力表2【予測】!$E50)</f>
        <v>59</v>
      </c>
      <c r="F680" s="64">
        <f>IF(入力表2【予測】!$F50="","",入力表2【予測】!$F50)</f>
        <v>52</v>
      </c>
      <c r="G680" s="65">
        <f t="shared" si="60"/>
        <v>188.50743645861624</v>
      </c>
      <c r="H680" s="66">
        <f t="shared" si="61"/>
        <v>178.46724096509593</v>
      </c>
      <c r="I680" s="67">
        <f t="shared" si="62"/>
        <v>0.5469039673711531</v>
      </c>
      <c r="J680" s="68">
        <f t="shared" si="63"/>
        <v>1.6672010259698622</v>
      </c>
      <c r="K680" s="69"/>
      <c r="L680" s="67"/>
      <c r="M680" s="70"/>
      <c r="N680" s="69"/>
      <c r="O680" s="67"/>
      <c r="P680" s="71"/>
      <c r="Q680" s="69">
        <f>IFERROR(入力表1【係数】!H$173*入力表2【係数】!E680/SUM(入力表2【係数】!E$26:E$50),0)</f>
        <v>0</v>
      </c>
      <c r="R680" s="68">
        <f>IFERROR(入力表1【係数】!H$174*入力表2【係数】!F680/SUM(入力表2【係数】!F$26:F$50),0)</f>
        <v>0</v>
      </c>
      <c r="S680" s="71">
        <f t="shared" si="65"/>
        <v>0</v>
      </c>
      <c r="T680" s="73" t="s">
        <v>175</v>
      </c>
    </row>
    <row r="681" spans="2:20" x14ac:dyDescent="0.15">
      <c r="B681" s="385">
        <v>37</v>
      </c>
      <c r="C681" s="40" t="s">
        <v>422</v>
      </c>
      <c r="D681" s="41"/>
      <c r="E681" s="55">
        <f>IF(入力表2【予測】!$E51="","",入力表2【予測】!$E51)</f>
        <v>62</v>
      </c>
      <c r="F681" s="56">
        <f>IF(入力表2【予測】!$F51="","",入力表2【予測】!$F51)</f>
        <v>52</v>
      </c>
      <c r="G681" s="57">
        <f t="shared" si="60"/>
        <v>198.09256034634248</v>
      </c>
      <c r="H681" s="58">
        <f t="shared" si="61"/>
        <v>178.46724096509593</v>
      </c>
      <c r="I681" s="46">
        <f t="shared" si="62"/>
        <v>0.57471264367816088</v>
      </c>
      <c r="J681" s="47">
        <f t="shared" si="63"/>
        <v>1.6672010259698622</v>
      </c>
      <c r="K681" s="48"/>
      <c r="L681" s="46"/>
      <c r="M681" s="49"/>
      <c r="N681" s="48"/>
      <c r="O681" s="46"/>
      <c r="P681" s="50"/>
      <c r="Q681" s="48">
        <f>IFERROR(入力表1【係数】!I$173*入力表2【係数】!E681/SUM(入力表2【係数】!E$51:E$68),0)</f>
        <v>0</v>
      </c>
      <c r="R681" s="47">
        <f>IFERROR(入力表1【係数】!I$174*入力表2【係数】!F681/SUM(入力表2【係数】!F$51:F$68),0)</f>
        <v>0</v>
      </c>
      <c r="S681" s="50">
        <f>SUM(Q681:R681)</f>
        <v>0</v>
      </c>
      <c r="T681" s="54" t="s">
        <v>202</v>
      </c>
    </row>
    <row r="682" spans="2:20" x14ac:dyDescent="0.15">
      <c r="B682" s="385">
        <v>38</v>
      </c>
      <c r="C682" s="40" t="s">
        <v>555</v>
      </c>
      <c r="D682" s="41"/>
      <c r="E682" s="55">
        <f>IF(入力表2【予測】!$E52="","",入力表2【予測】!$E52)</f>
        <v>98</v>
      </c>
      <c r="F682" s="56">
        <f>IF(入力表2【予測】!$F52="","",入力表2【予測】!$F52)</f>
        <v>43</v>
      </c>
      <c r="G682" s="57">
        <f t="shared" si="60"/>
        <v>313.11404699905745</v>
      </c>
      <c r="H682" s="58">
        <f t="shared" si="61"/>
        <v>147.57868002882933</v>
      </c>
      <c r="I682" s="46">
        <f t="shared" si="62"/>
        <v>0.90841675936225441</v>
      </c>
      <c r="J682" s="47">
        <f t="shared" si="63"/>
        <v>1.3786470022443091</v>
      </c>
      <c r="K682" s="48"/>
      <c r="L682" s="46"/>
      <c r="M682" s="49"/>
      <c r="N682" s="48"/>
      <c r="O682" s="46"/>
      <c r="P682" s="50"/>
      <c r="Q682" s="48">
        <f>IFERROR(入力表1【係数】!I$173*入力表2【係数】!E682/SUM(入力表2【係数】!E$51:E$68),0)</f>
        <v>0</v>
      </c>
      <c r="R682" s="47">
        <f>IFERROR(入力表1【係数】!I$174*入力表2【係数】!F682/SUM(入力表2【係数】!F$51:F$68),0)</f>
        <v>0</v>
      </c>
      <c r="S682" s="50">
        <f t="shared" ref="S682:S698" si="66">SUM(Q682:R682)</f>
        <v>0</v>
      </c>
      <c r="T682" s="54" t="s">
        <v>196</v>
      </c>
    </row>
    <row r="683" spans="2:20" x14ac:dyDescent="0.15">
      <c r="B683" s="385">
        <v>39</v>
      </c>
      <c r="C683" s="40" t="s">
        <v>424</v>
      </c>
      <c r="D683" s="41" t="s">
        <v>449</v>
      </c>
      <c r="E683" s="55">
        <f>IF(入力表2【予測】!$E53="","",入力表2【予測】!$E53)</f>
        <v>63</v>
      </c>
      <c r="F683" s="56">
        <f>IF(入力表2【予測】!$F53="","",入力表2【予測】!$F53)</f>
        <v>63</v>
      </c>
      <c r="G683" s="57">
        <f t="shared" si="60"/>
        <v>201.28760164225125</v>
      </c>
      <c r="H683" s="58">
        <f t="shared" si="61"/>
        <v>216.2199265538662</v>
      </c>
      <c r="I683" s="46">
        <f t="shared" si="62"/>
        <v>0.58398220244716359</v>
      </c>
      <c r="J683" s="47">
        <f t="shared" si="63"/>
        <v>2.0198781660788714</v>
      </c>
      <c r="K683" s="48"/>
      <c r="L683" s="46"/>
      <c r="M683" s="49"/>
      <c r="N683" s="48"/>
      <c r="O683" s="46"/>
      <c r="P683" s="50"/>
      <c r="Q683" s="48">
        <f>IFERROR(入力表1【係数】!I$173*入力表2【係数】!E683/SUM(入力表2【係数】!E$51:E$68),0)</f>
        <v>0</v>
      </c>
      <c r="R683" s="47">
        <f>IFERROR(入力表1【係数】!I$174*入力表2【係数】!F683/SUM(入力表2【係数】!F$51:F$68),0)</f>
        <v>0</v>
      </c>
      <c r="S683" s="50">
        <f t="shared" si="66"/>
        <v>0</v>
      </c>
      <c r="T683" s="54" t="s">
        <v>203</v>
      </c>
    </row>
    <row r="684" spans="2:20" x14ac:dyDescent="0.15">
      <c r="B684" s="385">
        <v>40</v>
      </c>
      <c r="C684" s="40" t="s">
        <v>425</v>
      </c>
      <c r="D684" s="41" t="s">
        <v>551</v>
      </c>
      <c r="E684" s="55">
        <f>IF(入力表2【予測】!$E54="","",入力表2【予測】!$E54)</f>
        <v>240</v>
      </c>
      <c r="F684" s="56">
        <f>IF(入力表2【予測】!$F54="","",入力表2【予測】!$F54)</f>
        <v>124</v>
      </c>
      <c r="G684" s="57">
        <f t="shared" si="60"/>
        <v>766.80991101809991</v>
      </c>
      <c r="H684" s="58">
        <f t="shared" si="61"/>
        <v>425.57572845522873</v>
      </c>
      <c r="I684" s="46">
        <f t="shared" si="62"/>
        <v>2.2246941045606228</v>
      </c>
      <c r="J684" s="47">
        <f t="shared" si="63"/>
        <v>3.9756332157742866</v>
      </c>
      <c r="K684" s="48"/>
      <c r="L684" s="46"/>
      <c r="M684" s="49"/>
      <c r="N684" s="48"/>
      <c r="O684" s="46"/>
      <c r="P684" s="50"/>
      <c r="Q684" s="48">
        <f>IFERROR(入力表1【係数】!I$173*入力表2【係数】!E684/SUM(入力表2【係数】!E$51:E$68),0)</f>
        <v>0</v>
      </c>
      <c r="R684" s="47">
        <f>IFERROR(入力表1【係数】!I$174*入力表2【係数】!F684/SUM(入力表2【係数】!F$51:F$68),0)</f>
        <v>0</v>
      </c>
      <c r="S684" s="50">
        <f t="shared" si="66"/>
        <v>0</v>
      </c>
      <c r="T684" s="54" t="s">
        <v>203</v>
      </c>
    </row>
    <row r="685" spans="2:20" x14ac:dyDescent="0.15">
      <c r="B685" s="385">
        <v>41</v>
      </c>
      <c r="C685" s="40" t="s">
        <v>426</v>
      </c>
      <c r="D685" s="41" t="s">
        <v>451</v>
      </c>
      <c r="E685" s="55">
        <f>IF(入力表2【予測】!$E55="","",入力表2【予測】!$E55)</f>
        <v>80</v>
      </c>
      <c r="F685" s="56">
        <f>IF(入力表2【予測】!$F55="","",入力表2【予測】!$F55)</f>
        <v>57</v>
      </c>
      <c r="G685" s="57">
        <f t="shared" si="60"/>
        <v>255.60330367269998</v>
      </c>
      <c r="H685" s="58">
        <f t="shared" si="61"/>
        <v>195.62755259635514</v>
      </c>
      <c r="I685" s="46">
        <f t="shared" si="62"/>
        <v>0.7415647015202077</v>
      </c>
      <c r="J685" s="47">
        <f t="shared" si="63"/>
        <v>1.827508816928503</v>
      </c>
      <c r="K685" s="48"/>
      <c r="L685" s="46"/>
      <c r="M685" s="49"/>
      <c r="N685" s="48"/>
      <c r="O685" s="46"/>
      <c r="P685" s="50"/>
      <c r="Q685" s="48">
        <f>IFERROR(入力表1【係数】!I$173*入力表2【係数】!E685/SUM(入力表2【係数】!E$51:E$68),0)</f>
        <v>0</v>
      </c>
      <c r="R685" s="47">
        <f>IFERROR(入力表1【係数】!I$174*入力表2【係数】!F685/SUM(入力表2【係数】!F$51:F$68),0)</f>
        <v>0</v>
      </c>
      <c r="S685" s="50">
        <f t="shared" si="66"/>
        <v>0</v>
      </c>
      <c r="T685" s="54" t="s">
        <v>203</v>
      </c>
    </row>
    <row r="686" spans="2:20" x14ac:dyDescent="0.15">
      <c r="B686" s="385">
        <v>42</v>
      </c>
      <c r="C686" s="40" t="s">
        <v>427</v>
      </c>
      <c r="D686" s="41"/>
      <c r="E686" s="55">
        <f>IF(入力表2【予測】!$E56="","",入力表2【予測】!$E56)</f>
        <v>27</v>
      </c>
      <c r="F686" s="56">
        <f>IF(入力表2【予測】!$F56="","",入力表2【予測】!$F56)</f>
        <v>15</v>
      </c>
      <c r="G686" s="57">
        <f t="shared" si="60"/>
        <v>86.266114989536234</v>
      </c>
      <c r="H686" s="58">
        <f t="shared" si="61"/>
        <v>51.480934893777672</v>
      </c>
      <c r="I686" s="46">
        <f t="shared" si="62"/>
        <v>0.25027808676307006</v>
      </c>
      <c r="J686" s="47">
        <f t="shared" si="63"/>
        <v>0.48092337287592174</v>
      </c>
      <c r="K686" s="48"/>
      <c r="L686" s="46"/>
      <c r="M686" s="49"/>
      <c r="N686" s="48"/>
      <c r="O686" s="46"/>
      <c r="P686" s="50"/>
      <c r="Q686" s="48">
        <f>IFERROR(入力表1【係数】!I$173*入力表2【係数】!E686/SUM(入力表2【係数】!E$51:E$68),0)</f>
        <v>0</v>
      </c>
      <c r="R686" s="47">
        <f>IFERROR(入力表1【係数】!I$174*入力表2【係数】!F686/SUM(入力表2【係数】!F$51:F$68),0)</f>
        <v>0</v>
      </c>
      <c r="S686" s="50">
        <f t="shared" si="66"/>
        <v>0</v>
      </c>
      <c r="T686" s="54" t="s">
        <v>184</v>
      </c>
    </row>
    <row r="687" spans="2:20" x14ac:dyDescent="0.15">
      <c r="B687" s="385">
        <v>43</v>
      </c>
      <c r="C687" s="40" t="s">
        <v>547</v>
      </c>
      <c r="D687" s="41"/>
      <c r="E687" s="55">
        <f>IF(入力表2【予測】!$E57="","",入力表2【予測】!$E57)</f>
        <v>0</v>
      </c>
      <c r="F687" s="56">
        <f>IF(入力表2【予測】!$F57="","",入力表2【予測】!$F57)</f>
        <v>1</v>
      </c>
      <c r="G687" s="57">
        <f t="shared" si="60"/>
        <v>0</v>
      </c>
      <c r="H687" s="58">
        <f t="shared" si="61"/>
        <v>3.4320623262518444</v>
      </c>
      <c r="I687" s="46">
        <f t="shared" si="62"/>
        <v>0</v>
      </c>
      <c r="J687" s="47">
        <f t="shared" si="63"/>
        <v>3.2061558191728116E-2</v>
      </c>
      <c r="K687" s="48"/>
      <c r="L687" s="46"/>
      <c r="M687" s="49"/>
      <c r="N687" s="48"/>
      <c r="O687" s="46"/>
      <c r="P687" s="50"/>
      <c r="Q687" s="48">
        <f>IFERROR(入力表1【係数】!I$173*入力表2【係数】!E687/SUM(入力表2【係数】!E$51:E$68),0)</f>
        <v>0</v>
      </c>
      <c r="R687" s="47">
        <f>IFERROR(入力表1【係数】!I$174*入力表2【係数】!F687/SUM(入力表2【係数】!F$51:F$68),0)</f>
        <v>0</v>
      </c>
      <c r="S687" s="50">
        <f t="shared" si="66"/>
        <v>0</v>
      </c>
      <c r="T687" s="54" t="s">
        <v>203</v>
      </c>
    </row>
    <row r="688" spans="2:20" x14ac:dyDescent="0.15">
      <c r="B688" s="385">
        <v>44</v>
      </c>
      <c r="C688" s="40" t="s">
        <v>429</v>
      </c>
      <c r="D688" s="41"/>
      <c r="E688" s="55">
        <f>IF(入力表2【予測】!$E58="","",入力表2【予測】!$E58)</f>
        <v>12</v>
      </c>
      <c r="F688" s="56">
        <f>IF(入力表2【予測】!$F58="","",入力表2【予測】!$F58)</f>
        <v>8</v>
      </c>
      <c r="G688" s="57">
        <f t="shared" si="60"/>
        <v>38.340495550904997</v>
      </c>
      <c r="H688" s="58">
        <f t="shared" si="61"/>
        <v>27.456498610014755</v>
      </c>
      <c r="I688" s="46">
        <f t="shared" si="62"/>
        <v>0.11123470522803114</v>
      </c>
      <c r="J688" s="47">
        <f t="shared" si="63"/>
        <v>0.25649246553382493</v>
      </c>
      <c r="K688" s="48"/>
      <c r="L688" s="46"/>
      <c r="M688" s="49"/>
      <c r="N688" s="48"/>
      <c r="O688" s="46"/>
      <c r="P688" s="50"/>
      <c r="Q688" s="48">
        <f>IFERROR(入力表1【係数】!I$173*入力表2【係数】!E688/SUM(入力表2【係数】!E$51:E$68),0)</f>
        <v>0</v>
      </c>
      <c r="R688" s="47">
        <f>IFERROR(入力表1【係数】!I$174*入力表2【係数】!F688/SUM(入力表2【係数】!F$51:F$68),0)</f>
        <v>0</v>
      </c>
      <c r="S688" s="50">
        <f t="shared" si="66"/>
        <v>0</v>
      </c>
      <c r="T688" s="54" t="s">
        <v>952</v>
      </c>
    </row>
    <row r="689" spans="2:20" x14ac:dyDescent="0.15">
      <c r="B689" s="385">
        <v>45</v>
      </c>
      <c r="C689" s="40" t="s">
        <v>546</v>
      </c>
      <c r="D689" s="41"/>
      <c r="E689" s="55">
        <f>IF(入力表2【予測】!$E59="","",入力表2【予測】!$E59)</f>
        <v>8</v>
      </c>
      <c r="F689" s="56">
        <f>IF(入力表2【予測】!$F59="","",入力表2【予測】!$F59)</f>
        <v>7</v>
      </c>
      <c r="G689" s="57">
        <f t="shared" si="60"/>
        <v>25.560330367269998</v>
      </c>
      <c r="H689" s="58">
        <f t="shared" si="61"/>
        <v>24.024436283762913</v>
      </c>
      <c r="I689" s="46">
        <f t="shared" si="62"/>
        <v>7.4156470152020759E-2</v>
      </c>
      <c r="J689" s="47">
        <f t="shared" si="63"/>
        <v>0.22443090734209684</v>
      </c>
      <c r="K689" s="48"/>
      <c r="L689" s="46"/>
      <c r="M689" s="49"/>
      <c r="N689" s="48"/>
      <c r="O689" s="46"/>
      <c r="P689" s="50"/>
      <c r="Q689" s="48">
        <f>IFERROR(入力表1【係数】!I$173*入力表2【係数】!E689/SUM(入力表2【係数】!E$51:E$68),0)</f>
        <v>0</v>
      </c>
      <c r="R689" s="47">
        <f>IFERROR(入力表1【係数】!I$174*入力表2【係数】!F689/SUM(入力表2【係数】!F$51:F$68),0)</f>
        <v>0</v>
      </c>
      <c r="S689" s="50">
        <f t="shared" si="66"/>
        <v>0</v>
      </c>
      <c r="T689" s="54" t="s">
        <v>141</v>
      </c>
    </row>
    <row r="690" spans="2:20" x14ac:dyDescent="0.15">
      <c r="B690" s="385">
        <v>46</v>
      </c>
      <c r="C690" s="40" t="s">
        <v>431</v>
      </c>
      <c r="D690" s="41" t="s">
        <v>453</v>
      </c>
      <c r="E690" s="55">
        <f>IF(入力表2【予測】!$E60="","",入力表2【予測】!$E60)</f>
        <v>16</v>
      </c>
      <c r="F690" s="56">
        <f>IF(入力表2【予測】!$F60="","",入力表2【予測】!$F60)</f>
        <v>10</v>
      </c>
      <c r="G690" s="57">
        <f t="shared" si="60"/>
        <v>51.120660734539996</v>
      </c>
      <c r="H690" s="58">
        <f t="shared" si="61"/>
        <v>34.320623262518446</v>
      </c>
      <c r="I690" s="46">
        <f t="shared" si="62"/>
        <v>0.14831294030404152</v>
      </c>
      <c r="J690" s="47">
        <f t="shared" si="63"/>
        <v>0.32061558191728118</v>
      </c>
      <c r="K690" s="48"/>
      <c r="L690" s="46"/>
      <c r="M690" s="49"/>
      <c r="N690" s="48"/>
      <c r="O690" s="46"/>
      <c r="P690" s="50"/>
      <c r="Q690" s="48">
        <f>IFERROR(入力表1【係数】!I$173*入力表2【係数】!E690/SUM(入力表2【係数】!E$51:E$68),0)</f>
        <v>0</v>
      </c>
      <c r="R690" s="47">
        <f>IFERROR(入力表1【係数】!I$174*入力表2【係数】!F690/SUM(入力表2【係数】!F$51:F$68),0)</f>
        <v>0</v>
      </c>
      <c r="S690" s="50">
        <f t="shared" si="66"/>
        <v>0</v>
      </c>
      <c r="T690" s="54" t="s">
        <v>203</v>
      </c>
    </row>
    <row r="691" spans="2:20" x14ac:dyDescent="0.15">
      <c r="B691" s="385">
        <v>47</v>
      </c>
      <c r="C691" s="40" t="s">
        <v>432</v>
      </c>
      <c r="D691" s="41" t="s">
        <v>452</v>
      </c>
      <c r="E691" s="55">
        <f>IF(入力表2【予測】!$E61="","",入力表2【予測】!$E61)</f>
        <v>36</v>
      </c>
      <c r="F691" s="56">
        <f>IF(入力表2【予測】!$F61="","",入力表2【予測】!$F61)</f>
        <v>4</v>
      </c>
      <c r="G691" s="57">
        <f t="shared" si="60"/>
        <v>115.02148665271498</v>
      </c>
      <c r="H691" s="58">
        <f t="shared" si="61"/>
        <v>13.728249305007378</v>
      </c>
      <c r="I691" s="46">
        <f t="shared" si="62"/>
        <v>0.33370411568409347</v>
      </c>
      <c r="J691" s="47">
        <f t="shared" si="63"/>
        <v>0.12824623276691247</v>
      </c>
      <c r="K691" s="48"/>
      <c r="L691" s="46"/>
      <c r="M691" s="49"/>
      <c r="N691" s="48"/>
      <c r="O691" s="46"/>
      <c r="P691" s="50"/>
      <c r="Q691" s="48">
        <f>IFERROR(入力表1【係数】!I$173*入力表2【係数】!E691/SUM(入力表2【係数】!E$51:E$68),0)</f>
        <v>0</v>
      </c>
      <c r="R691" s="47">
        <f>IFERROR(入力表1【係数】!I$174*入力表2【係数】!F691/SUM(入力表2【係数】!F$51:F$68),0)</f>
        <v>0</v>
      </c>
      <c r="S691" s="50">
        <f t="shared" si="66"/>
        <v>0</v>
      </c>
      <c r="T691" s="54" t="s">
        <v>204</v>
      </c>
    </row>
    <row r="692" spans="2:20" x14ac:dyDescent="0.15">
      <c r="B692" s="385">
        <v>48</v>
      </c>
      <c r="C692" s="40" t="s">
        <v>541</v>
      </c>
      <c r="D692" s="41" t="s">
        <v>823</v>
      </c>
      <c r="E692" s="55">
        <f>IF(入力表2【予測】!$E62="","",入力表2【予測】!$E62)</f>
        <v>17</v>
      </c>
      <c r="F692" s="56">
        <f>IF(入力表2【予測】!$F62="","",入力表2【予測】!$F62)</f>
        <v>7</v>
      </c>
      <c r="G692" s="57">
        <f t="shared" si="60"/>
        <v>54.315702030448747</v>
      </c>
      <c r="H692" s="58">
        <f t="shared" si="61"/>
        <v>24.024436283762913</v>
      </c>
      <c r="I692" s="46">
        <f t="shared" si="62"/>
        <v>0.15758249907304411</v>
      </c>
      <c r="J692" s="47">
        <f t="shared" si="63"/>
        <v>0.22443090734209684</v>
      </c>
      <c r="K692" s="48"/>
      <c r="L692" s="46"/>
      <c r="M692" s="49"/>
      <c r="N692" s="48"/>
      <c r="O692" s="46"/>
      <c r="P692" s="50"/>
      <c r="Q692" s="48">
        <f>IFERROR(入力表1【係数】!I$173*入力表2【係数】!E692/SUM(入力表2【係数】!E$51:E$68),0)</f>
        <v>0</v>
      </c>
      <c r="R692" s="47">
        <f>IFERROR(入力表1【係数】!I$174*入力表2【係数】!F692/SUM(入力表2【係数】!F$51:F$68),0)</f>
        <v>0</v>
      </c>
      <c r="S692" s="50">
        <f t="shared" si="66"/>
        <v>0</v>
      </c>
      <c r="T692" s="54" t="s">
        <v>199</v>
      </c>
    </row>
    <row r="693" spans="2:20" x14ac:dyDescent="0.15">
      <c r="B693" s="385">
        <v>49</v>
      </c>
      <c r="C693" s="40" t="s">
        <v>434</v>
      </c>
      <c r="D693" s="41"/>
      <c r="E693" s="55">
        <f>IF(入力表2【予測】!$E63="","",入力表2【予測】!$E63)</f>
        <v>22</v>
      </c>
      <c r="F693" s="56">
        <f>IF(入力表2【予測】!$F63="","",入力表2【予測】!$F63)</f>
        <v>8</v>
      </c>
      <c r="G693" s="57">
        <f t="shared" si="60"/>
        <v>70.290908509992491</v>
      </c>
      <c r="H693" s="58">
        <f t="shared" si="61"/>
        <v>27.456498610014755</v>
      </c>
      <c r="I693" s="46">
        <f t="shared" si="62"/>
        <v>0.20393029291805709</v>
      </c>
      <c r="J693" s="47">
        <f t="shared" si="63"/>
        <v>0.25649246553382493</v>
      </c>
      <c r="K693" s="48"/>
      <c r="L693" s="46"/>
      <c r="M693" s="49"/>
      <c r="N693" s="48"/>
      <c r="O693" s="46"/>
      <c r="P693" s="50"/>
      <c r="Q693" s="48">
        <f>IFERROR(入力表1【係数】!I$173*入力表2【係数】!E693/SUM(入力表2【係数】!E$51:E$68),0)</f>
        <v>0</v>
      </c>
      <c r="R693" s="47">
        <f>IFERROR(入力表1【係数】!I$174*入力表2【係数】!F693/SUM(入力表2【係数】!F$51:F$68),0)</f>
        <v>0</v>
      </c>
      <c r="S693" s="50">
        <f t="shared" si="66"/>
        <v>0</v>
      </c>
      <c r="T693" s="54" t="s">
        <v>198</v>
      </c>
    </row>
    <row r="694" spans="2:20" x14ac:dyDescent="0.15">
      <c r="B694" s="385">
        <v>50</v>
      </c>
      <c r="C694" s="40" t="s">
        <v>435</v>
      </c>
      <c r="D694" s="41"/>
      <c r="E694" s="55">
        <f>IF(入力表2【予測】!$E64="","",入力表2【予測】!$E64)</f>
        <v>13</v>
      </c>
      <c r="F694" s="56">
        <f>IF(入力表2【予測】!$F64="","",入力表2【予測】!$F64)</f>
        <v>5</v>
      </c>
      <c r="G694" s="57">
        <f t="shared" si="60"/>
        <v>41.535536846813741</v>
      </c>
      <c r="H694" s="58">
        <f t="shared" si="61"/>
        <v>17.160311631259223</v>
      </c>
      <c r="I694" s="46">
        <f t="shared" si="62"/>
        <v>0.12050426399703375</v>
      </c>
      <c r="J694" s="47">
        <f t="shared" si="63"/>
        <v>0.16030779095864059</v>
      </c>
      <c r="K694" s="48"/>
      <c r="L694" s="46"/>
      <c r="M694" s="49"/>
      <c r="N694" s="48"/>
      <c r="O694" s="46"/>
      <c r="P694" s="50"/>
      <c r="Q694" s="48">
        <f>IFERROR(入力表1【係数】!I$173*入力表2【係数】!E694/SUM(入力表2【係数】!E$51:E$68),0)</f>
        <v>0</v>
      </c>
      <c r="R694" s="47">
        <f>IFERROR(入力表1【係数】!I$174*入力表2【係数】!F694/SUM(入力表2【係数】!F$51:F$68),0)</f>
        <v>0</v>
      </c>
      <c r="S694" s="50">
        <f t="shared" si="66"/>
        <v>0</v>
      </c>
      <c r="T694" s="54" t="s">
        <v>204</v>
      </c>
    </row>
    <row r="695" spans="2:20" x14ac:dyDescent="0.15">
      <c r="B695" s="385">
        <v>51</v>
      </c>
      <c r="C695" s="83" t="s">
        <v>470</v>
      </c>
      <c r="D695" s="41"/>
      <c r="E695" s="55">
        <f>IF(入力表2【予測】!$E65="","",入力表2【予測】!$E65)</f>
        <v>1.2220672555400589</v>
      </c>
      <c r="F695" s="56">
        <f>IF(入力表2【予測】!$F65="","",入力表2【予測】!$F65)</f>
        <v>0</v>
      </c>
      <c r="G695" s="57">
        <f t="shared" si="60"/>
        <v>3.9045553478283592</v>
      </c>
      <c r="H695" s="58">
        <f t="shared" si="61"/>
        <v>0</v>
      </c>
      <c r="I695" s="46">
        <f t="shared" si="62"/>
        <v>1.132802424490229E-2</v>
      </c>
      <c r="J695" s="47">
        <f t="shared" si="63"/>
        <v>0</v>
      </c>
      <c r="K695" s="48"/>
      <c r="L695" s="46"/>
      <c r="M695" s="49"/>
      <c r="N695" s="48"/>
      <c r="O695" s="46"/>
      <c r="P695" s="50"/>
      <c r="Q695" s="48">
        <f>IFERROR(入力表1【係数】!I$173*入力表2【係数】!E695/SUM(入力表2【係数】!E$51:E$68),0)</f>
        <v>0</v>
      </c>
      <c r="R695" s="47">
        <f>IFERROR(入力表1【係数】!I$174*入力表2【係数】!F695/SUM(入力表2【係数】!F$51:F$68),0)</f>
        <v>0</v>
      </c>
      <c r="S695" s="50">
        <f t="shared" si="66"/>
        <v>0</v>
      </c>
      <c r="T695" s="54" t="s">
        <v>191</v>
      </c>
    </row>
    <row r="696" spans="2:20" x14ac:dyDescent="0.15">
      <c r="B696" s="385">
        <v>52</v>
      </c>
      <c r="C696" s="83" t="s">
        <v>536</v>
      </c>
      <c r="D696" s="41"/>
      <c r="E696" s="55">
        <f>IF(入力表2【予測】!$E66="","",入力表2【予測】!$E66)</f>
        <v>0.77793274445994109</v>
      </c>
      <c r="F696" s="56">
        <f>IF(入力表2【予測】!$F66="","",入力表2【予測】!$F66)</f>
        <v>0</v>
      </c>
      <c r="G696" s="57">
        <f t="shared" si="60"/>
        <v>2.4855272439891407</v>
      </c>
      <c r="H696" s="58">
        <f t="shared" si="61"/>
        <v>0</v>
      </c>
      <c r="I696" s="46">
        <f t="shared" si="62"/>
        <v>7.2110932931029022E-3</v>
      </c>
      <c r="J696" s="47">
        <f t="shared" si="63"/>
        <v>0</v>
      </c>
      <c r="K696" s="48"/>
      <c r="L696" s="46"/>
      <c r="M696" s="49"/>
      <c r="N696" s="48"/>
      <c r="O696" s="46"/>
      <c r="P696" s="50"/>
      <c r="Q696" s="48">
        <f>IFERROR(入力表1【係数】!I$173*入力表2【係数】!E696/SUM(入力表2【係数】!E$51:E$68),0)</f>
        <v>0</v>
      </c>
      <c r="R696" s="47">
        <f>IFERROR(入力表1【係数】!I$174*入力表2【係数】!F696/SUM(入力表2【係数】!F$51:F$68),0)</f>
        <v>0</v>
      </c>
      <c r="S696" s="50">
        <f t="shared" si="66"/>
        <v>0</v>
      </c>
      <c r="T696" s="54" t="s">
        <v>192</v>
      </c>
    </row>
    <row r="697" spans="2:20" x14ac:dyDescent="0.15">
      <c r="B697" s="385">
        <v>53</v>
      </c>
      <c r="C697" s="40" t="s">
        <v>535</v>
      </c>
      <c r="D697" s="41"/>
      <c r="E697" s="55">
        <f>IF(入力表2【予測】!$E67="","",入力表2【予測】!$E67)</f>
        <v>41</v>
      </c>
      <c r="F697" s="56">
        <f>IF(入力表2【予測】!$F67="","",入力表2【予測】!$F67)</f>
        <v>4</v>
      </c>
      <c r="G697" s="57">
        <f t="shared" si="60"/>
        <v>130.99669313225874</v>
      </c>
      <c r="H697" s="58">
        <f t="shared" si="61"/>
        <v>13.728249305007378</v>
      </c>
      <c r="I697" s="46">
        <f t="shared" si="62"/>
        <v>0.38005190952910639</v>
      </c>
      <c r="J697" s="47">
        <f t="shared" si="63"/>
        <v>0.12824623276691247</v>
      </c>
      <c r="K697" s="48"/>
      <c r="L697" s="46"/>
      <c r="M697" s="49"/>
      <c r="N697" s="48"/>
      <c r="O697" s="46"/>
      <c r="P697" s="50"/>
      <c r="Q697" s="48">
        <f>IFERROR(入力表1【係数】!I$173*入力表2【係数】!E697/SUM(入力表2【係数】!E$51:E$68),0)</f>
        <v>0</v>
      </c>
      <c r="R697" s="47">
        <f>IFERROR(入力表1【係数】!I$174*入力表2【係数】!F697/SUM(入力表2【係数】!F$51:F$68),0)</f>
        <v>0</v>
      </c>
      <c r="S697" s="50">
        <f t="shared" si="66"/>
        <v>0</v>
      </c>
      <c r="T697" s="54" t="s">
        <v>185</v>
      </c>
    </row>
    <row r="698" spans="2:20" ht="19.5" thickBot="1" x14ac:dyDescent="0.2">
      <c r="B698" s="378">
        <v>54</v>
      </c>
      <c r="C698" s="86" t="s">
        <v>534</v>
      </c>
      <c r="D698" s="87"/>
      <c r="E698" s="88">
        <f>IF(入力表2【予測】!$E68="","",入力表2【予測】!$E68)</f>
        <v>18</v>
      </c>
      <c r="F698" s="89">
        <f>IF(入力表2【予測】!$F68="","",入力表2【予測】!$F68)</f>
        <v>7</v>
      </c>
      <c r="G698" s="57">
        <f t="shared" si="60"/>
        <v>57.510743326357492</v>
      </c>
      <c r="H698" s="58">
        <f t="shared" si="61"/>
        <v>24.024436283762913</v>
      </c>
      <c r="I698" s="46">
        <f t="shared" si="62"/>
        <v>0.16685205784204674</v>
      </c>
      <c r="J698" s="47">
        <f t="shared" si="63"/>
        <v>0.22443090734209684</v>
      </c>
      <c r="K698" s="90"/>
      <c r="L698" s="91"/>
      <c r="M698" s="92"/>
      <c r="N698" s="90"/>
      <c r="O698" s="91"/>
      <c r="P698" s="93"/>
      <c r="Q698" s="90">
        <f>IFERROR(入力表1【係数】!I$173*入力表2【係数】!E698/SUM(入力表2【係数】!E$51:E$68),0)</f>
        <v>0</v>
      </c>
      <c r="R698" s="94">
        <f>IFERROR(入力表1【係数】!I$174*入力表2【係数】!F698/SUM(入力表2【係数】!F$51:F$68),0)</f>
        <v>0</v>
      </c>
      <c r="S698" s="93">
        <f t="shared" si="66"/>
        <v>0</v>
      </c>
      <c r="T698" s="95" t="s">
        <v>204</v>
      </c>
    </row>
    <row r="699" spans="2:20" ht="19.5" thickTop="1" x14ac:dyDescent="0.15">
      <c r="B699" s="375"/>
      <c r="C699" s="432" t="s">
        <v>824</v>
      </c>
      <c r="D699" s="432"/>
      <c r="E699" s="96">
        <f>SUM(E645:E698)</f>
        <v>10788</v>
      </c>
      <c r="F699" s="96">
        <f>SUM(F645:F698)</f>
        <v>3119</v>
      </c>
      <c r="G699" s="25">
        <f t="shared" si="60"/>
        <v>34468.105500263591</v>
      </c>
      <c r="H699" s="97">
        <f t="shared" si="61"/>
        <v>10704.602395579504</v>
      </c>
      <c r="I699" s="98">
        <f t="shared" si="62"/>
        <v>100</v>
      </c>
      <c r="J699" s="99">
        <f t="shared" si="63"/>
        <v>100</v>
      </c>
      <c r="K699" s="90"/>
      <c r="L699" s="91"/>
      <c r="M699" s="92"/>
      <c r="N699" s="90"/>
      <c r="O699" s="91"/>
      <c r="P699" s="93"/>
      <c r="Q699" s="90">
        <f>SUM(Q645:Q698)</f>
        <v>0</v>
      </c>
      <c r="R699" s="94">
        <f>SUM(R645:R698)</f>
        <v>1</v>
      </c>
      <c r="S699" s="93">
        <f t="shared" ref="S699:S704" si="67">SUM(Q699:R699)</f>
        <v>1</v>
      </c>
    </row>
    <row r="700" spans="2:20" x14ac:dyDescent="0.15">
      <c r="B700" s="386" t="s">
        <v>477</v>
      </c>
      <c r="C700" s="101" t="s">
        <v>397</v>
      </c>
      <c r="D700" s="102"/>
      <c r="E700" s="103">
        <f>SUM(E645:E653)</f>
        <v>2776</v>
      </c>
      <c r="F700" s="103">
        <f>SUM(F645:F653)</f>
        <v>1288</v>
      </c>
      <c r="G700" s="104">
        <f t="shared" si="60"/>
        <v>8869.4346374426896</v>
      </c>
      <c r="H700" s="58">
        <f t="shared" si="61"/>
        <v>4420.496276212376</v>
      </c>
      <c r="I700" s="46">
        <f t="shared" si="62"/>
        <v>25.732295142751205</v>
      </c>
      <c r="J700" s="47">
        <f t="shared" si="63"/>
        <v>41.295286950945815</v>
      </c>
      <c r="K700" s="48"/>
      <c r="L700" s="46"/>
      <c r="M700" s="49"/>
      <c r="N700" s="48"/>
      <c r="O700" s="46"/>
      <c r="P700" s="50"/>
      <c r="Q700" s="48">
        <f>SUM(Q645:Q653)</f>
        <v>0</v>
      </c>
      <c r="R700" s="47">
        <f>SUM(R645:R653)</f>
        <v>1</v>
      </c>
      <c r="S700" s="50">
        <f t="shared" si="67"/>
        <v>1</v>
      </c>
    </row>
    <row r="701" spans="2:20" x14ac:dyDescent="0.15">
      <c r="B701" s="386">
        <v>10</v>
      </c>
      <c r="C701" s="105" t="s">
        <v>532</v>
      </c>
      <c r="D701" s="54"/>
      <c r="E701" s="104">
        <f>E654</f>
        <v>3506</v>
      </c>
      <c r="F701" s="104">
        <f>F654</f>
        <v>0</v>
      </c>
      <c r="G701" s="104">
        <f t="shared" si="60"/>
        <v>11201.814783456077</v>
      </c>
      <c r="H701" s="58">
        <f t="shared" si="61"/>
        <v>0</v>
      </c>
      <c r="I701" s="46">
        <f t="shared" si="62"/>
        <v>32.499073044123101</v>
      </c>
      <c r="J701" s="47">
        <f t="shared" si="63"/>
        <v>0</v>
      </c>
      <c r="K701" s="48"/>
      <c r="L701" s="46"/>
      <c r="M701" s="49"/>
      <c r="N701" s="48"/>
      <c r="O701" s="46"/>
      <c r="P701" s="50"/>
      <c r="Q701" s="48">
        <f>Q654</f>
        <v>0</v>
      </c>
      <c r="R701" s="47">
        <f>R654</f>
        <v>0</v>
      </c>
      <c r="S701" s="50">
        <f t="shared" si="67"/>
        <v>0</v>
      </c>
    </row>
    <row r="702" spans="2:20" x14ac:dyDescent="0.15">
      <c r="B702" s="386">
        <v>11</v>
      </c>
      <c r="C702" s="105" t="s">
        <v>411</v>
      </c>
      <c r="D702" s="54"/>
      <c r="E702" s="104">
        <f>E655</f>
        <v>1888</v>
      </c>
      <c r="F702" s="104">
        <f>F655</f>
        <v>565</v>
      </c>
      <c r="G702" s="104">
        <f t="shared" si="60"/>
        <v>6032.2379666757197</v>
      </c>
      <c r="H702" s="58">
        <f t="shared" si="61"/>
        <v>1939.1152143322922</v>
      </c>
      <c r="I702" s="46">
        <f t="shared" si="62"/>
        <v>17.500926955876899</v>
      </c>
      <c r="J702" s="47">
        <f t="shared" si="63"/>
        <v>18.114780378326387</v>
      </c>
      <c r="K702" s="48"/>
      <c r="L702" s="46"/>
      <c r="M702" s="49"/>
      <c r="N702" s="48"/>
      <c r="O702" s="46"/>
      <c r="P702" s="50"/>
      <c r="Q702" s="48">
        <f>Q655</f>
        <v>0</v>
      </c>
      <c r="R702" s="47">
        <f>R655</f>
        <v>0</v>
      </c>
      <c r="S702" s="50">
        <f t="shared" si="67"/>
        <v>0</v>
      </c>
    </row>
    <row r="703" spans="2:20" x14ac:dyDescent="0.15">
      <c r="B703" s="386" t="s">
        <v>531</v>
      </c>
      <c r="C703" s="105" t="s">
        <v>475</v>
      </c>
      <c r="D703" s="54"/>
      <c r="E703" s="104">
        <f>SUM(E656:E680)</f>
        <v>1863</v>
      </c>
      <c r="F703" s="104">
        <f>SUM(F656:F680)</f>
        <v>851</v>
      </c>
      <c r="G703" s="104">
        <f t="shared" si="60"/>
        <v>5952.3619342780003</v>
      </c>
      <c r="H703" s="58">
        <f t="shared" si="61"/>
        <v>2920.6850396403197</v>
      </c>
      <c r="I703" s="46">
        <f t="shared" si="62"/>
        <v>17.269187986651836</v>
      </c>
      <c r="J703" s="47">
        <f t="shared" si="63"/>
        <v>27.284386021160628</v>
      </c>
      <c r="K703" s="48"/>
      <c r="L703" s="46"/>
      <c r="M703" s="49"/>
      <c r="N703" s="48"/>
      <c r="O703" s="46"/>
      <c r="P703" s="50"/>
      <c r="Q703" s="48">
        <f>SUM(Q656:Q680)</f>
        <v>0</v>
      </c>
      <c r="R703" s="47">
        <f>SUM(R656:R680)</f>
        <v>0</v>
      </c>
      <c r="S703" s="50">
        <f t="shared" si="67"/>
        <v>0</v>
      </c>
    </row>
    <row r="704" spans="2:20" ht="19.5" thickBot="1" x14ac:dyDescent="0.2">
      <c r="B704" s="376" t="s">
        <v>479</v>
      </c>
      <c r="C704" s="107" t="s">
        <v>476</v>
      </c>
      <c r="D704" s="95"/>
      <c r="E704" s="96">
        <f>SUM(E681:E698)</f>
        <v>755</v>
      </c>
      <c r="F704" s="96">
        <f>SUM(F681:F698)</f>
        <v>415</v>
      </c>
      <c r="G704" s="96">
        <f t="shared" si="60"/>
        <v>2412.2561784111058</v>
      </c>
      <c r="H704" s="108">
        <f t="shared" si="61"/>
        <v>1424.3058653945156</v>
      </c>
      <c r="I704" s="91">
        <f t="shared" si="62"/>
        <v>6.9985168705969603</v>
      </c>
      <c r="J704" s="94">
        <f t="shared" si="63"/>
        <v>13.305546649567168</v>
      </c>
      <c r="K704" s="109"/>
      <c r="L704" s="110"/>
      <c r="M704" s="111"/>
      <c r="N704" s="109"/>
      <c r="O704" s="110"/>
      <c r="P704" s="112"/>
      <c r="Q704" s="109">
        <f>SUM(Q681:Q698)</f>
        <v>0</v>
      </c>
      <c r="R704" s="113">
        <f>SUM(R681:R698)</f>
        <v>0</v>
      </c>
      <c r="S704" s="112">
        <f t="shared" si="67"/>
        <v>0</v>
      </c>
    </row>
    <row r="705" spans="2:20" ht="19.5" thickTop="1" x14ac:dyDescent="0.15">
      <c r="B705" s="431" t="s">
        <v>474</v>
      </c>
      <c r="C705" s="432"/>
      <c r="D705" s="433"/>
      <c r="E705" s="114">
        <v>312985</v>
      </c>
      <c r="F705" s="115">
        <v>291370</v>
      </c>
    </row>
    <row r="707" spans="2:20" x14ac:dyDescent="0.15">
      <c r="B707" s="2" t="s">
        <v>953</v>
      </c>
    </row>
    <row r="711" spans="2:20" ht="20.25" thickBot="1" x14ac:dyDescent="0.2">
      <c r="L711" s="28" t="s">
        <v>493</v>
      </c>
      <c r="O711" s="28" t="s">
        <v>494</v>
      </c>
      <c r="Q711" s="189" t="s">
        <v>925</v>
      </c>
      <c r="R711" s="189"/>
      <c r="S711" s="189"/>
      <c r="T711" s="189"/>
    </row>
    <row r="712" spans="2:20" ht="19.5" thickTop="1" x14ac:dyDescent="0.15">
      <c r="B712" s="440" t="s">
        <v>33</v>
      </c>
      <c r="C712" s="440" t="s">
        <v>401</v>
      </c>
      <c r="D712" s="431" t="s">
        <v>438</v>
      </c>
      <c r="E712" s="451" t="s">
        <v>946</v>
      </c>
      <c r="F712" s="452"/>
      <c r="G712" s="443" t="s">
        <v>948</v>
      </c>
      <c r="H712" s="455"/>
      <c r="I712" s="442" t="s">
        <v>946</v>
      </c>
      <c r="J712" s="443"/>
      <c r="K712" s="446" t="s">
        <v>492</v>
      </c>
      <c r="L712" s="447"/>
      <c r="M712" s="448"/>
      <c r="N712" s="446" t="s">
        <v>492</v>
      </c>
      <c r="O712" s="447"/>
      <c r="P712" s="448"/>
      <c r="Q712" s="446" t="s">
        <v>492</v>
      </c>
      <c r="R712" s="447"/>
      <c r="S712" s="448"/>
      <c r="T712" s="455" t="s">
        <v>487</v>
      </c>
    </row>
    <row r="713" spans="2:20" x14ac:dyDescent="0.15">
      <c r="B713" s="440"/>
      <c r="C713" s="440"/>
      <c r="D713" s="431"/>
      <c r="E713" s="453" t="s">
        <v>945</v>
      </c>
      <c r="F713" s="454"/>
      <c r="G713" s="445" t="s">
        <v>947</v>
      </c>
      <c r="H713" s="456"/>
      <c r="I713" s="444" t="s">
        <v>949</v>
      </c>
      <c r="J713" s="445"/>
      <c r="K713" s="449" t="str">
        <f>入力表1【係数】!$E$52</f>
        <v>（単位：円)</v>
      </c>
      <c r="L713" s="445"/>
      <c r="M713" s="450"/>
      <c r="N713" s="449" t="str">
        <f>入力表1【係数】!$E$52</f>
        <v>（単位：円)</v>
      </c>
      <c r="O713" s="445"/>
      <c r="P713" s="450"/>
      <c r="Q713" s="449" t="str">
        <f>入力表1【係数】!$E$52</f>
        <v>（単位：円)</v>
      </c>
      <c r="R713" s="445"/>
      <c r="S713" s="450"/>
      <c r="T713" s="457"/>
    </row>
    <row r="714" spans="2:20" x14ac:dyDescent="0.15">
      <c r="B714" s="440"/>
      <c r="C714" s="440"/>
      <c r="D714" s="431"/>
      <c r="E714" s="30" t="s">
        <v>481</v>
      </c>
      <c r="F714" s="31" t="s">
        <v>482</v>
      </c>
      <c r="G714" s="370" t="s">
        <v>481</v>
      </c>
      <c r="H714" s="373" t="s">
        <v>482</v>
      </c>
      <c r="I714" s="373" t="s">
        <v>481</v>
      </c>
      <c r="J714" s="369" t="s">
        <v>482</v>
      </c>
      <c r="K714" s="33" t="s">
        <v>481</v>
      </c>
      <c r="L714" s="373" t="s">
        <v>482</v>
      </c>
      <c r="M714" s="34" t="s">
        <v>480</v>
      </c>
      <c r="N714" s="33" t="s">
        <v>481</v>
      </c>
      <c r="O714" s="373" t="s">
        <v>482</v>
      </c>
      <c r="P714" s="35" t="s">
        <v>480</v>
      </c>
      <c r="Q714" s="36" t="s">
        <v>481</v>
      </c>
      <c r="R714" s="377" t="s">
        <v>482</v>
      </c>
      <c r="S714" s="38" t="s">
        <v>480</v>
      </c>
      <c r="T714" s="456"/>
    </row>
    <row r="715" spans="2:20" x14ac:dyDescent="0.15">
      <c r="B715" s="385">
        <v>1</v>
      </c>
      <c r="C715" s="40" t="s">
        <v>402</v>
      </c>
      <c r="D715" s="41"/>
      <c r="E715" s="42">
        <f>IF(入力表2【予測】!$E15="","",入力表2【予測】!$E15)</f>
        <v>251</v>
      </c>
      <c r="F715" s="43">
        <f>IF(入力表2【予測】!$F15="","",入力表2【予測】!$F15)</f>
        <v>33</v>
      </c>
      <c r="G715" s="44">
        <f t="shared" ref="G715:G774" si="68">E715/E$75*1000000</f>
        <v>801.95536527309616</v>
      </c>
      <c r="H715" s="45">
        <f t="shared" ref="H715:H774" si="69">F715/F$75*1000000</f>
        <v>113.25805676631089</v>
      </c>
      <c r="I715" s="46">
        <f t="shared" ref="I715:I774" si="70">E715/E$69*100</f>
        <v>2.3266592510196515</v>
      </c>
      <c r="J715" s="47">
        <f t="shared" ref="J715:J774" si="71">F715/F$69*100</f>
        <v>1.058031420327028</v>
      </c>
      <c r="K715" s="48"/>
      <c r="L715" s="46"/>
      <c r="M715" s="49"/>
      <c r="N715" s="48"/>
      <c r="O715" s="46"/>
      <c r="P715" s="50"/>
      <c r="Q715" s="51">
        <f>IFERROR(入力表1【係数】!E$190*入力表2【係数】!E715/SUM(入力表2【係数】!E$15:E$23),0)</f>
        <v>0</v>
      </c>
      <c r="R715" s="52">
        <f>IFERROR(入力表1【係数】!E$191*入力表2【係数】!F715/SUM(入力表2【係数】!F$15:F$23),0)</f>
        <v>0</v>
      </c>
      <c r="S715" s="53">
        <f>SUM(Q715:R715)</f>
        <v>0</v>
      </c>
      <c r="T715" s="54" t="s">
        <v>190</v>
      </c>
    </row>
    <row r="716" spans="2:20" x14ac:dyDescent="0.15">
      <c r="B716" s="385">
        <v>2</v>
      </c>
      <c r="C716" s="40" t="s">
        <v>409</v>
      </c>
      <c r="D716" s="41" t="s">
        <v>439</v>
      </c>
      <c r="E716" s="55">
        <f>IF(入力表2【予測】!$E16="","",入力表2【予測】!$E16)</f>
        <v>478</v>
      </c>
      <c r="F716" s="56">
        <f>IF(入力表2【予測】!$F16="","",入力表2【予測】!$F16)</f>
        <v>254</v>
      </c>
      <c r="G716" s="57">
        <f t="shared" si="68"/>
        <v>1527.2297394443824</v>
      </c>
      <c r="H716" s="58">
        <f t="shared" si="69"/>
        <v>871.74383086796854</v>
      </c>
      <c r="I716" s="46">
        <f t="shared" si="70"/>
        <v>4.4308490915832408</v>
      </c>
      <c r="J716" s="47">
        <f t="shared" si="71"/>
        <v>8.1436357806989417</v>
      </c>
      <c r="K716" s="48"/>
      <c r="L716" s="46"/>
      <c r="M716" s="49"/>
      <c r="N716" s="48"/>
      <c r="O716" s="46"/>
      <c r="P716" s="50"/>
      <c r="Q716" s="59">
        <f>IFERROR(入力表1【係数】!E$190*入力表2【係数】!E716/SUM(入力表2【係数】!E$15:E$23),0)</f>
        <v>0</v>
      </c>
      <c r="R716" s="47">
        <f>IFERROR(入力表1【係数】!E$191*入力表2【係数】!F716/SUM(入力表2【係数】!F$15:F$23),0)</f>
        <v>0</v>
      </c>
      <c r="S716" s="50">
        <f t="shared" ref="S716:S723" si="72">SUM(Q716:R716)</f>
        <v>0</v>
      </c>
      <c r="T716" s="54" t="s">
        <v>184</v>
      </c>
    </row>
    <row r="717" spans="2:20" x14ac:dyDescent="0.15">
      <c r="B717" s="385">
        <v>3</v>
      </c>
      <c r="C717" s="40" t="s">
        <v>403</v>
      </c>
      <c r="D717" s="41"/>
      <c r="E717" s="55">
        <f>IF(入力表2【予測】!$E17="","",入力表2【予測】!$E17)</f>
        <v>245</v>
      </c>
      <c r="F717" s="56">
        <f>IF(入力表2【予測】!$F17="","",入力表2【予測】!$F17)</f>
        <v>138</v>
      </c>
      <c r="G717" s="57">
        <f t="shared" si="68"/>
        <v>782.78511749764368</v>
      </c>
      <c r="H717" s="58">
        <f t="shared" si="69"/>
        <v>473.62460102275458</v>
      </c>
      <c r="I717" s="46">
        <f t="shared" si="70"/>
        <v>2.271041898405636</v>
      </c>
      <c r="J717" s="47">
        <f t="shared" si="71"/>
        <v>4.4244950304584796</v>
      </c>
      <c r="K717" s="48"/>
      <c r="L717" s="46"/>
      <c r="M717" s="49"/>
      <c r="N717" s="48"/>
      <c r="O717" s="46"/>
      <c r="P717" s="50"/>
      <c r="Q717" s="59">
        <f>IFERROR(入力表1【係数】!E$190*入力表2【係数】!E717/SUM(入力表2【係数】!E$15:E$23),0)</f>
        <v>0</v>
      </c>
      <c r="R717" s="47">
        <f>IFERROR(入力表1【係数】!E$191*入力表2【係数】!F717/SUM(入力表2【係数】!F$15:F$23),0)</f>
        <v>0</v>
      </c>
      <c r="S717" s="50">
        <f t="shared" si="72"/>
        <v>0</v>
      </c>
      <c r="T717" s="54" t="s">
        <v>185</v>
      </c>
    </row>
    <row r="718" spans="2:20" x14ac:dyDescent="0.15">
      <c r="B718" s="385">
        <v>4</v>
      </c>
      <c r="C718" s="40" t="s">
        <v>404</v>
      </c>
      <c r="D718" s="41"/>
      <c r="E718" s="55">
        <f>IF(入力表2【予測】!$E18="","",入力表2【予測】!$E18)</f>
        <v>105</v>
      </c>
      <c r="F718" s="56">
        <f>IF(入力表2【予測】!$F18="","",入力表2【予測】!$F18)</f>
        <v>34</v>
      </c>
      <c r="G718" s="57">
        <f t="shared" si="68"/>
        <v>335.4793360704187</v>
      </c>
      <c r="H718" s="58">
        <f t="shared" si="69"/>
        <v>116.69011909256272</v>
      </c>
      <c r="I718" s="46">
        <f t="shared" si="70"/>
        <v>0.97330367074527258</v>
      </c>
      <c r="J718" s="47">
        <f t="shared" si="71"/>
        <v>1.0900929785187561</v>
      </c>
      <c r="K718" s="48"/>
      <c r="L718" s="46"/>
      <c r="M718" s="49"/>
      <c r="N718" s="48"/>
      <c r="O718" s="46"/>
      <c r="P718" s="50"/>
      <c r="Q718" s="59">
        <f>IFERROR(入力表1【係数】!E$190*入力表2【係数】!E718/SUM(入力表2【係数】!E$15:E$23),0)</f>
        <v>0</v>
      </c>
      <c r="R718" s="47">
        <f>IFERROR(入力表1【係数】!E$191*入力表2【係数】!F718/SUM(入力表2【係数】!F$15:F$23),0)</f>
        <v>0</v>
      </c>
      <c r="S718" s="50">
        <f t="shared" si="72"/>
        <v>0</v>
      </c>
      <c r="T718" s="54" t="s">
        <v>185</v>
      </c>
    </row>
    <row r="719" spans="2:20" x14ac:dyDescent="0.15">
      <c r="B719" s="385">
        <v>5</v>
      </c>
      <c r="C719" s="40" t="s">
        <v>822</v>
      </c>
      <c r="D719" s="41" t="s">
        <v>472</v>
      </c>
      <c r="E719" s="55">
        <f>IF(入力表2【予測】!$E19="","",入力表2【予測】!$E19)</f>
        <v>92</v>
      </c>
      <c r="F719" s="56">
        <f>IF(入力表2【予測】!$F19="","",入力表2【予測】!$F19)</f>
        <v>14</v>
      </c>
      <c r="G719" s="57">
        <f t="shared" si="68"/>
        <v>293.94379922360497</v>
      </c>
      <c r="H719" s="58">
        <f t="shared" si="69"/>
        <v>48.048872567525827</v>
      </c>
      <c r="I719" s="46">
        <f t="shared" si="70"/>
        <v>0.85279940674823884</v>
      </c>
      <c r="J719" s="47">
        <f t="shared" si="71"/>
        <v>0.44886181468419367</v>
      </c>
      <c r="K719" s="48"/>
      <c r="L719" s="46"/>
      <c r="M719" s="49"/>
      <c r="N719" s="48"/>
      <c r="O719" s="46"/>
      <c r="P719" s="50"/>
      <c r="Q719" s="59">
        <f>IFERROR(入力表1【係数】!E$190*入力表2【係数】!E719/SUM(入力表2【係数】!E$15:E$23),0)</f>
        <v>0</v>
      </c>
      <c r="R719" s="47">
        <f>IFERROR(入力表1【係数】!E$191*入力表2【係数】!F719/SUM(入力表2【係数】!F$15:F$23),0)</f>
        <v>0</v>
      </c>
      <c r="S719" s="50">
        <f t="shared" si="72"/>
        <v>0</v>
      </c>
      <c r="T719" s="54" t="s">
        <v>186</v>
      </c>
    </row>
    <row r="720" spans="2:20" x14ac:dyDescent="0.15">
      <c r="B720" s="385">
        <v>6</v>
      </c>
      <c r="C720" s="40" t="s">
        <v>405</v>
      </c>
      <c r="D720" s="41"/>
      <c r="E720" s="55">
        <f>IF(入力表2【予測】!$E20="","",入力表2【予測】!$E20)</f>
        <v>231</v>
      </c>
      <c r="F720" s="56">
        <f>IF(入力表2【予測】!$F20="","",入力表2【予測】!$F20)</f>
        <v>43</v>
      </c>
      <c r="G720" s="57">
        <f t="shared" si="68"/>
        <v>738.05453935492108</v>
      </c>
      <c r="H720" s="58">
        <f t="shared" si="69"/>
        <v>147.57868002882933</v>
      </c>
      <c r="I720" s="46">
        <f t="shared" si="70"/>
        <v>2.1412680756395996</v>
      </c>
      <c r="J720" s="47">
        <f t="shared" si="71"/>
        <v>1.3786470022443091</v>
      </c>
      <c r="K720" s="48"/>
      <c r="L720" s="46"/>
      <c r="M720" s="49"/>
      <c r="N720" s="48"/>
      <c r="O720" s="46"/>
      <c r="P720" s="50"/>
      <c r="Q720" s="59">
        <f>IFERROR(入力表1【係数】!E$190*入力表2【係数】!E720/SUM(入力表2【係数】!E$15:E$23),0)</f>
        <v>0</v>
      </c>
      <c r="R720" s="47">
        <f>IFERROR(入力表1【係数】!E$191*入力表2【係数】!F720/SUM(入力表2【係数】!F$15:F$23),0)</f>
        <v>0</v>
      </c>
      <c r="S720" s="50">
        <f t="shared" si="72"/>
        <v>0</v>
      </c>
      <c r="T720" s="54" t="s">
        <v>199</v>
      </c>
    </row>
    <row r="721" spans="2:20" x14ac:dyDescent="0.15">
      <c r="B721" s="385">
        <v>7</v>
      </c>
      <c r="C721" s="40" t="s">
        <v>585</v>
      </c>
      <c r="D721" s="41"/>
      <c r="E721" s="55">
        <f>IF(入力表2【予測】!$E21="","",入力表2【予測】!$E21)</f>
        <v>648</v>
      </c>
      <c r="F721" s="56">
        <f>IF(入力表2【予測】!$F21="","",入力表2【予測】!$F21)</f>
        <v>392</v>
      </c>
      <c r="G721" s="57">
        <f t="shared" si="68"/>
        <v>2070.3867597488697</v>
      </c>
      <c r="H721" s="58">
        <f t="shared" si="69"/>
        <v>1345.3684318907231</v>
      </c>
      <c r="I721" s="46">
        <f t="shared" si="70"/>
        <v>6.0066740823136815</v>
      </c>
      <c r="J721" s="47">
        <f t="shared" si="71"/>
        <v>12.568130811157422</v>
      </c>
      <c r="K721" s="48"/>
      <c r="L721" s="46"/>
      <c r="M721" s="49"/>
      <c r="N721" s="48"/>
      <c r="O721" s="46"/>
      <c r="P721" s="50"/>
      <c r="Q721" s="59">
        <f>IFERROR(入力表1【係数】!E$190*入力表2【係数】!E721/SUM(入力表2【係数】!E$15:E$23),0)</f>
        <v>0</v>
      </c>
      <c r="R721" s="47">
        <f>IFERROR(入力表1【係数】!E$191*入力表2【係数】!F721/SUM(入力表2【係数】!F$15:F$23),0)</f>
        <v>0</v>
      </c>
      <c r="S721" s="50">
        <f t="shared" si="72"/>
        <v>0</v>
      </c>
      <c r="T721" s="54" t="s">
        <v>158</v>
      </c>
    </row>
    <row r="722" spans="2:20" x14ac:dyDescent="0.15">
      <c r="B722" s="385">
        <v>8</v>
      </c>
      <c r="C722" s="40" t="s">
        <v>584</v>
      </c>
      <c r="D722" s="41"/>
      <c r="E722" s="55">
        <f>IF(入力表2【予測】!$E22="","",入力表2【予測】!$E22)</f>
        <v>172</v>
      </c>
      <c r="F722" s="56">
        <f>IF(入力表2【予測】!$F22="","",入力表2【予測】!$F22)</f>
        <v>96</v>
      </c>
      <c r="G722" s="57">
        <f t="shared" si="68"/>
        <v>549.54710289630498</v>
      </c>
      <c r="H722" s="58">
        <f t="shared" si="69"/>
        <v>329.47798332017709</v>
      </c>
      <c r="I722" s="46">
        <f t="shared" si="70"/>
        <v>1.5943641082684465</v>
      </c>
      <c r="J722" s="47">
        <f t="shared" si="71"/>
        <v>3.0779095864058994</v>
      </c>
      <c r="K722" s="48"/>
      <c r="L722" s="46"/>
      <c r="M722" s="49"/>
      <c r="N722" s="48"/>
      <c r="O722" s="46"/>
      <c r="P722" s="50"/>
      <c r="Q722" s="59">
        <f>IFERROR(入力表1【係数】!E$190*入力表2【係数】!E722/SUM(入力表2【係数】!E$15:E$23),0)</f>
        <v>0</v>
      </c>
      <c r="R722" s="47">
        <f>IFERROR(入力表1【係数】!E$191*入力表2【係数】!F722/SUM(入力表2【係数】!F$15:F$23),0)</f>
        <v>0</v>
      </c>
      <c r="S722" s="50">
        <f t="shared" si="72"/>
        <v>0</v>
      </c>
      <c r="T722" s="54" t="s">
        <v>190</v>
      </c>
    </row>
    <row r="723" spans="2:20" x14ac:dyDescent="0.15">
      <c r="B723" s="60">
        <v>9</v>
      </c>
      <c r="C723" s="61" t="s">
        <v>407</v>
      </c>
      <c r="D723" s="62"/>
      <c r="E723" s="63">
        <f>IF(入力表2【予測】!$E23="","",入力表2【予測】!$E23)</f>
        <v>554</v>
      </c>
      <c r="F723" s="64">
        <f>IF(入力表2【予測】!$F23="","",入力表2【予測】!$F23)</f>
        <v>284</v>
      </c>
      <c r="G723" s="65">
        <f t="shared" si="68"/>
        <v>1770.0528779334472</v>
      </c>
      <c r="H723" s="66">
        <f t="shared" si="69"/>
        <v>974.70570065552397</v>
      </c>
      <c r="I723" s="67">
        <f t="shared" si="70"/>
        <v>5.135335558027438</v>
      </c>
      <c r="J723" s="68">
        <f t="shared" si="71"/>
        <v>9.1054825264507855</v>
      </c>
      <c r="K723" s="69"/>
      <c r="L723" s="67"/>
      <c r="M723" s="70"/>
      <c r="N723" s="69"/>
      <c r="O723" s="67"/>
      <c r="P723" s="71"/>
      <c r="Q723" s="72">
        <f>IFERROR(入力表1【係数】!E$190*入力表2【係数】!E723/SUM(入力表2【係数】!E$15:E$23),0)</f>
        <v>0</v>
      </c>
      <c r="R723" s="68">
        <f>IFERROR(入力表1【係数】!E$191*入力表2【係数】!F723/SUM(入力表2【係数】!F$15:F$23),0)</f>
        <v>0</v>
      </c>
      <c r="S723" s="71">
        <f t="shared" si="72"/>
        <v>0</v>
      </c>
      <c r="T723" s="73" t="s">
        <v>190</v>
      </c>
    </row>
    <row r="724" spans="2:20" x14ac:dyDescent="0.15">
      <c r="B724" s="74">
        <v>10</v>
      </c>
      <c r="C724" s="75" t="s">
        <v>532</v>
      </c>
      <c r="D724" s="76" t="s">
        <v>440</v>
      </c>
      <c r="E724" s="63">
        <f>IF(入力表2【予測】!$E24="","",入力表2【予測】!$E24)</f>
        <v>3506</v>
      </c>
      <c r="F724" s="64">
        <f>IF(入力表2【予測】!$F24="","",入力表2【予測】!$F24)</f>
        <v>0</v>
      </c>
      <c r="G724" s="65">
        <f t="shared" si="68"/>
        <v>11201.814783456077</v>
      </c>
      <c r="H724" s="66">
        <f t="shared" si="69"/>
        <v>0</v>
      </c>
      <c r="I724" s="67">
        <f t="shared" si="70"/>
        <v>32.499073044123101</v>
      </c>
      <c r="J724" s="68">
        <f t="shared" si="71"/>
        <v>0</v>
      </c>
      <c r="K724" s="69"/>
      <c r="L724" s="67"/>
      <c r="M724" s="70"/>
      <c r="N724" s="69"/>
      <c r="O724" s="67"/>
      <c r="P724" s="71"/>
      <c r="Q724" s="69">
        <f>IFERROR(入力表1【係数】!F$190*入力表2【係数】!E724/入力表2【係数】!E724,0)</f>
        <v>0</v>
      </c>
      <c r="R724" s="68">
        <f>IFERROR(入力表1【係数】!F$191*入力表2【係数】!F724/入力表2【係数】!F724,0)</f>
        <v>0</v>
      </c>
      <c r="S724" s="71">
        <f>SUM(Q724:R724)</f>
        <v>0</v>
      </c>
      <c r="T724" s="77" t="s">
        <v>200</v>
      </c>
    </row>
    <row r="725" spans="2:20" x14ac:dyDescent="0.15">
      <c r="B725" s="74">
        <v>11</v>
      </c>
      <c r="C725" s="78" t="s">
        <v>582</v>
      </c>
      <c r="D725" s="79" t="s">
        <v>441</v>
      </c>
      <c r="E725" s="63">
        <f>IF(入力表2【予測】!$E25="","",入力表2【予測】!$E25)</f>
        <v>1888</v>
      </c>
      <c r="F725" s="64">
        <f>IF(入力表2【予測】!$F25="","",入力表2【予測】!$F25)</f>
        <v>565</v>
      </c>
      <c r="G725" s="65">
        <f t="shared" si="68"/>
        <v>6032.2379666757197</v>
      </c>
      <c r="H725" s="66">
        <f t="shared" si="69"/>
        <v>1939.1152143322922</v>
      </c>
      <c r="I725" s="67">
        <f t="shared" si="70"/>
        <v>17.500926955876899</v>
      </c>
      <c r="J725" s="68">
        <f t="shared" si="71"/>
        <v>18.114780378326387</v>
      </c>
      <c r="K725" s="69"/>
      <c r="L725" s="67"/>
      <c r="M725" s="70"/>
      <c r="N725" s="69"/>
      <c r="O725" s="67"/>
      <c r="P725" s="71"/>
      <c r="Q725" s="69">
        <f>IFERROR(入力表1【係数】!G$190*入力表2【係数】!E725/入力表2【係数】!E725,0)</f>
        <v>0</v>
      </c>
      <c r="R725" s="80">
        <f>IFERROR(入力表1【係数】!G$191*入力表2【係数】!F725/入力表2【係数】!F725,0)</f>
        <v>1</v>
      </c>
      <c r="S725" s="71">
        <f>SUM(Q725:R725)</f>
        <v>1</v>
      </c>
      <c r="T725" s="77" t="s">
        <v>201</v>
      </c>
    </row>
    <row r="726" spans="2:20" x14ac:dyDescent="0.15">
      <c r="B726" s="385">
        <v>12</v>
      </c>
      <c r="C726" s="40" t="s">
        <v>580</v>
      </c>
      <c r="D726" s="41" t="s">
        <v>442</v>
      </c>
      <c r="E726" s="55">
        <f>IF(入力表2【予測】!$E26="","",入力表2【予測】!$E26)</f>
        <v>92</v>
      </c>
      <c r="F726" s="56">
        <f>IF(入力表2【予測】!$F26="","",入力表2【予測】!$F26)</f>
        <v>65</v>
      </c>
      <c r="G726" s="57">
        <f t="shared" si="68"/>
        <v>293.94379922360497</v>
      </c>
      <c r="H726" s="58">
        <f t="shared" si="69"/>
        <v>223.08405120636991</v>
      </c>
      <c r="I726" s="46">
        <f t="shared" si="70"/>
        <v>0.85279940674823884</v>
      </c>
      <c r="J726" s="47">
        <f t="shared" si="71"/>
        <v>2.084001282462328</v>
      </c>
      <c r="K726" s="48"/>
      <c r="L726" s="46"/>
      <c r="M726" s="49"/>
      <c r="N726" s="48"/>
      <c r="O726" s="46"/>
      <c r="P726" s="50"/>
      <c r="Q726" s="48">
        <f>IFERROR(入力表1【係数】!H$190*入力表2【係数】!E726/SUM(入力表2【係数】!E$26:E$50),0)</f>
        <v>0</v>
      </c>
      <c r="R726" s="47">
        <f>IFERROR(入力表1【係数】!H$191*入力表2【係数】!F726/SUM(入力表2【係数】!F$26:F$50),0)</f>
        <v>0</v>
      </c>
      <c r="S726" s="50">
        <f>SUM(Q726:R726)</f>
        <v>0</v>
      </c>
      <c r="T726" s="81" t="s">
        <v>141</v>
      </c>
    </row>
    <row r="727" spans="2:20" x14ac:dyDescent="0.15">
      <c r="B727" s="385">
        <v>13</v>
      </c>
      <c r="C727" s="40" t="s">
        <v>413</v>
      </c>
      <c r="D727" s="41" t="s">
        <v>443</v>
      </c>
      <c r="E727" s="55">
        <f>IF(入力表2【予測】!$E27="","",入力表2【予測】!$E27)</f>
        <v>63</v>
      </c>
      <c r="F727" s="56">
        <f>IF(入力表2【予測】!$F27="","",入力表2【予測】!$F27)</f>
        <v>31</v>
      </c>
      <c r="G727" s="57">
        <f t="shared" si="68"/>
        <v>201.28760164225125</v>
      </c>
      <c r="H727" s="58">
        <f t="shared" si="69"/>
        <v>106.39393211380718</v>
      </c>
      <c r="I727" s="46">
        <f t="shared" si="70"/>
        <v>0.58398220244716359</v>
      </c>
      <c r="J727" s="47">
        <f t="shared" si="71"/>
        <v>0.99390830394357166</v>
      </c>
      <c r="K727" s="48"/>
      <c r="L727" s="46"/>
      <c r="M727" s="49"/>
      <c r="N727" s="48"/>
      <c r="O727" s="46"/>
      <c r="P727" s="50"/>
      <c r="Q727" s="48">
        <f>IFERROR(入力表1【係数】!H$190*入力表2【係数】!E727/SUM(入力表2【係数】!E$26:E$50),0)</f>
        <v>0</v>
      </c>
      <c r="R727" s="47">
        <f>IFERROR(入力表1【係数】!H$191*入力表2【係数】!F727/SUM(入力表2【係数】!F$26:F$50),0)</f>
        <v>0</v>
      </c>
      <c r="S727" s="50">
        <f t="shared" ref="S727:S750" si="73">SUM(Q727:R727)</f>
        <v>0</v>
      </c>
      <c r="T727" s="54" t="s">
        <v>145</v>
      </c>
    </row>
    <row r="728" spans="2:20" x14ac:dyDescent="0.15">
      <c r="B728" s="385">
        <v>14</v>
      </c>
      <c r="C728" s="40" t="s">
        <v>414</v>
      </c>
      <c r="D728" s="41" t="s">
        <v>444</v>
      </c>
      <c r="E728" s="55">
        <f>IF(入力表2【予測】!$E28="","",入力表2【予測】!$E28)</f>
        <v>113</v>
      </c>
      <c r="F728" s="56">
        <f>IF(入力表2【予測】!$F28="","",入力表2【予測】!$F28)</f>
        <v>46</v>
      </c>
      <c r="G728" s="57">
        <f t="shared" si="68"/>
        <v>361.03966643768871</v>
      </c>
      <c r="H728" s="58">
        <f t="shared" si="69"/>
        <v>157.87486700758484</v>
      </c>
      <c r="I728" s="46">
        <f t="shared" si="70"/>
        <v>1.0474601408972934</v>
      </c>
      <c r="J728" s="47">
        <f t="shared" si="71"/>
        <v>1.4748316768194933</v>
      </c>
      <c r="K728" s="48"/>
      <c r="L728" s="46"/>
      <c r="M728" s="49"/>
      <c r="N728" s="48"/>
      <c r="O728" s="46"/>
      <c r="P728" s="50"/>
      <c r="Q728" s="48">
        <f>IFERROR(入力表1【係数】!H$190*入力表2【係数】!E728/SUM(入力表2【係数】!E$26:E$50),0)</f>
        <v>0</v>
      </c>
      <c r="R728" s="47">
        <f>IFERROR(入力表1【係数】!H$191*入力表2【係数】!F728/SUM(入力表2【係数】!F$26:F$50),0)</f>
        <v>0</v>
      </c>
      <c r="S728" s="50">
        <f t="shared" si="73"/>
        <v>0</v>
      </c>
      <c r="T728" s="54" t="s">
        <v>144</v>
      </c>
    </row>
    <row r="729" spans="2:20" x14ac:dyDescent="0.15">
      <c r="B729" s="385">
        <v>15</v>
      </c>
      <c r="C729" s="40" t="s">
        <v>415</v>
      </c>
      <c r="D729" s="41" t="s">
        <v>445</v>
      </c>
      <c r="E729" s="55">
        <f>IF(入力表2【予測】!$E29="","",入力表2【予測】!$E29)</f>
        <v>105</v>
      </c>
      <c r="F729" s="56">
        <f>IF(入力表2【予測】!$F29="","",入力表2【予測】!$F29)</f>
        <v>45</v>
      </c>
      <c r="G729" s="57">
        <f t="shared" si="68"/>
        <v>335.4793360704187</v>
      </c>
      <c r="H729" s="58">
        <f t="shared" si="69"/>
        <v>154.442804681333</v>
      </c>
      <c r="I729" s="46">
        <f t="shared" si="70"/>
        <v>0.97330367074527258</v>
      </c>
      <c r="J729" s="47">
        <f t="shared" si="71"/>
        <v>1.4427701186277653</v>
      </c>
      <c r="K729" s="48"/>
      <c r="L729" s="46"/>
      <c r="M729" s="49"/>
      <c r="N729" s="48"/>
      <c r="O729" s="46"/>
      <c r="P729" s="50"/>
      <c r="Q729" s="48">
        <f>IFERROR(入力表1【係数】!H$190*入力表2【係数】!E729/SUM(入力表2【係数】!E$26:E$50),0)</f>
        <v>0</v>
      </c>
      <c r="R729" s="47">
        <f>IFERROR(入力表1【係数】!H$191*入力表2【係数】!F729/SUM(入力表2【係数】!F$26:F$50),0)</f>
        <v>0</v>
      </c>
      <c r="S729" s="50">
        <f t="shared" si="73"/>
        <v>0</v>
      </c>
      <c r="T729" s="54" t="s">
        <v>145</v>
      </c>
    </row>
    <row r="730" spans="2:20" x14ac:dyDescent="0.15">
      <c r="B730" s="385">
        <v>16</v>
      </c>
      <c r="C730" s="40" t="s">
        <v>572</v>
      </c>
      <c r="D730" s="41"/>
      <c r="E730" s="55">
        <f>IF(入力表2【予測】!$E30="","",入力表2【予測】!$E30)</f>
        <v>688</v>
      </c>
      <c r="F730" s="56">
        <f>IF(入力表2【予測】!$F30="","",入力表2【予測】!$F30)</f>
        <v>255</v>
      </c>
      <c r="G730" s="57">
        <f t="shared" si="68"/>
        <v>2198.1884115852199</v>
      </c>
      <c r="H730" s="58">
        <f t="shared" si="69"/>
        <v>875.17589319422041</v>
      </c>
      <c r="I730" s="46">
        <f t="shared" si="70"/>
        <v>6.3774564330737862</v>
      </c>
      <c r="J730" s="47">
        <f t="shared" si="71"/>
        <v>8.1756973388906697</v>
      </c>
      <c r="K730" s="48"/>
      <c r="L730" s="46"/>
      <c r="M730" s="49"/>
      <c r="N730" s="48"/>
      <c r="O730" s="46"/>
      <c r="P730" s="50"/>
      <c r="Q730" s="48">
        <f>IFERROR(入力表1【係数】!H$190*入力表2【係数】!E730/SUM(入力表2【係数】!E$26:E$50),0)</f>
        <v>0</v>
      </c>
      <c r="R730" s="47">
        <f>IFERROR(入力表1【係数】!H$191*入力表2【係数】!F730/SUM(入力表2【係数】!F$26:F$50),0)</f>
        <v>0</v>
      </c>
      <c r="S730" s="50">
        <f t="shared" si="73"/>
        <v>0</v>
      </c>
      <c r="T730" s="54" t="s">
        <v>145</v>
      </c>
    </row>
    <row r="731" spans="2:20" x14ac:dyDescent="0.15">
      <c r="B731" s="385">
        <v>17</v>
      </c>
      <c r="C731" s="83" t="s">
        <v>454</v>
      </c>
      <c r="D731" s="41"/>
      <c r="E731" s="55">
        <f>IF(入力表2【予測】!$E31="","",入力表2【予測】!$E31)</f>
        <v>365</v>
      </c>
      <c r="F731" s="56">
        <f>IF(入力表2【予測】!$F31="","",入力表2【予測】!$F31)</f>
        <v>159</v>
      </c>
      <c r="G731" s="57">
        <f t="shared" si="68"/>
        <v>1166.1900730066936</v>
      </c>
      <c r="H731" s="58">
        <f t="shared" si="69"/>
        <v>545.69790987404338</v>
      </c>
      <c r="I731" s="46">
        <f t="shared" si="70"/>
        <v>3.3833889506859478</v>
      </c>
      <c r="J731" s="47">
        <f t="shared" si="71"/>
        <v>5.0977877524847708</v>
      </c>
      <c r="K731" s="48"/>
      <c r="L731" s="46"/>
      <c r="M731" s="49"/>
      <c r="N731" s="48"/>
      <c r="O731" s="46"/>
      <c r="P731" s="50"/>
      <c r="Q731" s="48">
        <f>IFERROR(入力表1【係数】!H$190*入力表2【係数】!E731/SUM(入力表2【係数】!E$26:E$50),0)</f>
        <v>0</v>
      </c>
      <c r="R731" s="47">
        <f>IFERROR(入力表1【係数】!H$191*入力表2【係数】!F731/SUM(入力表2【係数】!F$26:F$50),0)</f>
        <v>0</v>
      </c>
      <c r="S731" s="50">
        <f t="shared" si="73"/>
        <v>0</v>
      </c>
      <c r="T731" s="54" t="s">
        <v>145</v>
      </c>
    </row>
    <row r="732" spans="2:20" x14ac:dyDescent="0.15">
      <c r="B732" s="385">
        <v>18</v>
      </c>
      <c r="C732" s="83" t="s">
        <v>455</v>
      </c>
      <c r="D732" s="41"/>
      <c r="E732" s="55">
        <f>IF(入力表2【予測】!$E32="","",入力表2【予測】!$E32)</f>
        <v>0</v>
      </c>
      <c r="F732" s="56">
        <f>IF(入力表2【予測】!$F32="","",入力表2【予測】!$F32)</f>
        <v>0</v>
      </c>
      <c r="G732" s="57">
        <f t="shared" si="68"/>
        <v>0</v>
      </c>
      <c r="H732" s="58">
        <f t="shared" si="69"/>
        <v>0</v>
      </c>
      <c r="I732" s="46">
        <f t="shared" si="70"/>
        <v>0</v>
      </c>
      <c r="J732" s="47">
        <f t="shared" si="71"/>
        <v>0</v>
      </c>
      <c r="K732" s="48"/>
      <c r="L732" s="46"/>
      <c r="M732" s="49"/>
      <c r="N732" s="48"/>
      <c r="O732" s="46"/>
      <c r="P732" s="50"/>
      <c r="Q732" s="48">
        <f>IFERROR(入力表1【係数】!H$190*入力表2【係数】!E732/SUM(入力表2【係数】!E$26:E$50),0)</f>
        <v>0</v>
      </c>
      <c r="R732" s="47">
        <f>IFERROR(入力表1【係数】!H$191*入力表2【係数】!F732/SUM(入力表2【係数】!F$26:F$50),0)</f>
        <v>0</v>
      </c>
      <c r="S732" s="50">
        <f t="shared" si="73"/>
        <v>0</v>
      </c>
      <c r="T732" s="54" t="s">
        <v>146</v>
      </c>
    </row>
    <row r="733" spans="2:20" x14ac:dyDescent="0.15">
      <c r="B733" s="385">
        <v>19</v>
      </c>
      <c r="C733" s="40" t="s">
        <v>417</v>
      </c>
      <c r="D733" s="41" t="s">
        <v>446</v>
      </c>
      <c r="E733" s="55">
        <f>IF(入力表2【予測】!$E33="","",入力表2【予測】!$E33)</f>
        <v>175</v>
      </c>
      <c r="F733" s="56">
        <f>IF(入力表2【予測】!$F33="","",入力表2【予測】!$F33)</f>
        <v>94</v>
      </c>
      <c r="G733" s="57">
        <f t="shared" si="68"/>
        <v>559.13222678403122</v>
      </c>
      <c r="H733" s="58">
        <f t="shared" si="69"/>
        <v>322.61385866767341</v>
      </c>
      <c r="I733" s="46">
        <f t="shared" si="70"/>
        <v>1.6221727845754541</v>
      </c>
      <c r="J733" s="47">
        <f t="shared" si="71"/>
        <v>3.0137864700224433</v>
      </c>
      <c r="K733" s="48"/>
      <c r="L733" s="46"/>
      <c r="M733" s="49"/>
      <c r="N733" s="48"/>
      <c r="O733" s="46"/>
      <c r="P733" s="50"/>
      <c r="Q733" s="48">
        <f>IFERROR(入力表1【係数】!H$190*入力表2【係数】!E733/SUM(入力表2【係数】!E$26:E$50),0)</f>
        <v>0</v>
      </c>
      <c r="R733" s="47">
        <f>IFERROR(入力表1【係数】!H$191*入力表2【係数】!F733/SUM(入力表2【係数】!F$26:F$50),0)</f>
        <v>0</v>
      </c>
      <c r="S733" s="50">
        <f t="shared" si="73"/>
        <v>0</v>
      </c>
      <c r="T733" s="54" t="s">
        <v>148</v>
      </c>
    </row>
    <row r="734" spans="2:20" x14ac:dyDescent="0.15">
      <c r="B734" s="385">
        <v>20</v>
      </c>
      <c r="C734" s="40" t="s">
        <v>418</v>
      </c>
      <c r="D734" s="41"/>
      <c r="E734" s="55">
        <f>IF(入力表2【予測】!$E34="","",入力表2【予測】!$E34)</f>
        <v>77</v>
      </c>
      <c r="F734" s="56">
        <f>IF(入力表2【予測】!$F34="","",入力表2【予測】!$F34)</f>
        <v>48</v>
      </c>
      <c r="G734" s="57">
        <f t="shared" si="68"/>
        <v>246.01817978497371</v>
      </c>
      <c r="H734" s="58">
        <f t="shared" si="69"/>
        <v>164.73899166008854</v>
      </c>
      <c r="I734" s="46">
        <f t="shared" si="70"/>
        <v>0.71375602521319992</v>
      </c>
      <c r="J734" s="47">
        <f t="shared" si="71"/>
        <v>1.5389547932029497</v>
      </c>
      <c r="K734" s="48"/>
      <c r="L734" s="46"/>
      <c r="M734" s="49"/>
      <c r="N734" s="48"/>
      <c r="O734" s="46"/>
      <c r="P734" s="50"/>
      <c r="Q734" s="48">
        <f>IFERROR(入力表1【係数】!H$190*入力表2【係数】!E734/SUM(入力表2【係数】!E$26:E$50),0)</f>
        <v>0</v>
      </c>
      <c r="R734" s="47">
        <f>IFERROR(入力表1【係数】!H$191*入力表2【係数】!F734/SUM(入力表2【係数】!F$26:F$50),0)</f>
        <v>0</v>
      </c>
      <c r="S734" s="50">
        <f t="shared" si="73"/>
        <v>0</v>
      </c>
      <c r="T734" s="54" t="s">
        <v>950</v>
      </c>
    </row>
    <row r="735" spans="2:20" x14ac:dyDescent="0.15">
      <c r="B735" s="385">
        <v>21</v>
      </c>
      <c r="C735" s="83" t="s">
        <v>456</v>
      </c>
      <c r="D735" s="41"/>
      <c r="E735" s="55">
        <f>IF(入力表2【予測】!$E35="","",入力表2【予測】!$E35)</f>
        <v>38</v>
      </c>
      <c r="F735" s="56">
        <f>IF(入力表2【予測】!$F35="","",入力表2【予測】!$F35)</f>
        <v>12</v>
      </c>
      <c r="G735" s="57">
        <f t="shared" si="68"/>
        <v>121.41156924453249</v>
      </c>
      <c r="H735" s="58">
        <f t="shared" si="69"/>
        <v>41.184747915022136</v>
      </c>
      <c r="I735" s="46">
        <f t="shared" si="70"/>
        <v>0.35224323322209861</v>
      </c>
      <c r="J735" s="47">
        <f t="shared" si="71"/>
        <v>0.38473869830073743</v>
      </c>
      <c r="K735" s="48"/>
      <c r="L735" s="46"/>
      <c r="M735" s="49"/>
      <c r="N735" s="48"/>
      <c r="O735" s="46"/>
      <c r="P735" s="50"/>
      <c r="Q735" s="48">
        <f>IFERROR(入力表1【係数】!H$190*入力表2【係数】!E735/SUM(入力表2【係数】!E$26:E$50),0)</f>
        <v>0</v>
      </c>
      <c r="R735" s="47">
        <f>IFERROR(入力表1【係数】!H$191*入力表2【係数】!F735/SUM(入力表2【係数】!F$26:F$50),0)</f>
        <v>0</v>
      </c>
      <c r="S735" s="50">
        <f t="shared" si="73"/>
        <v>0</v>
      </c>
      <c r="T735" s="54" t="s">
        <v>164</v>
      </c>
    </row>
    <row r="736" spans="2:20" x14ac:dyDescent="0.15">
      <c r="B736" s="385">
        <v>22</v>
      </c>
      <c r="C736" s="83" t="s">
        <v>457</v>
      </c>
      <c r="D736" s="41"/>
      <c r="E736" s="55">
        <f>IF(入力表2【予測】!$E36="","",入力表2【予測】!$E36)</f>
        <v>0</v>
      </c>
      <c r="F736" s="56">
        <f>IF(入力表2【予測】!$F36="","",入力表2【予測】!$F36)</f>
        <v>0</v>
      </c>
      <c r="G736" s="57">
        <f t="shared" si="68"/>
        <v>0</v>
      </c>
      <c r="H736" s="58">
        <f t="shared" si="69"/>
        <v>0</v>
      </c>
      <c r="I736" s="46">
        <f t="shared" si="70"/>
        <v>0</v>
      </c>
      <c r="J736" s="47">
        <f t="shared" si="71"/>
        <v>0</v>
      </c>
      <c r="K736" s="48"/>
      <c r="L736" s="46"/>
      <c r="M736" s="49"/>
      <c r="N736" s="48"/>
      <c r="O736" s="46"/>
      <c r="P736" s="50"/>
      <c r="Q736" s="48">
        <f>IFERROR(入力表1【係数】!H$190*入力表2【係数】!E736/SUM(入力表2【係数】!E$26:E$50),0)</f>
        <v>0</v>
      </c>
      <c r="R736" s="47">
        <f>IFERROR(入力表1【係数】!H$191*入力表2【係数】!F736/SUM(入力表2【係数】!F$26:F$50),0)</f>
        <v>0</v>
      </c>
      <c r="S736" s="50">
        <f t="shared" si="73"/>
        <v>0</v>
      </c>
      <c r="T736" s="54" t="s">
        <v>162</v>
      </c>
    </row>
    <row r="737" spans="2:20" x14ac:dyDescent="0.15">
      <c r="B737" s="385">
        <v>23</v>
      </c>
      <c r="C737" s="40" t="s">
        <v>565</v>
      </c>
      <c r="D737" s="41" t="s">
        <v>564</v>
      </c>
      <c r="E737" s="55">
        <f>IF(入力表2【予測】!$E37="","",入力表2【予測】!$E37)</f>
        <v>22</v>
      </c>
      <c r="F737" s="56">
        <f>IF(入力表2【予測】!$F37="","",入力表2【予測】!$F37)</f>
        <v>7</v>
      </c>
      <c r="G737" s="57">
        <f t="shared" si="68"/>
        <v>70.290908509992491</v>
      </c>
      <c r="H737" s="58">
        <f t="shared" si="69"/>
        <v>24.024436283762913</v>
      </c>
      <c r="I737" s="46">
        <f t="shared" si="70"/>
        <v>0.20393029291805709</v>
      </c>
      <c r="J737" s="47">
        <f t="shared" si="71"/>
        <v>0.22443090734209684</v>
      </c>
      <c r="K737" s="48"/>
      <c r="L737" s="46"/>
      <c r="M737" s="49"/>
      <c r="N737" s="48"/>
      <c r="O737" s="46"/>
      <c r="P737" s="50"/>
      <c r="Q737" s="48">
        <f>IFERROR(入力表1【係数】!H$190*入力表2【係数】!E737/SUM(入力表2【係数】!E$26:E$50),0)</f>
        <v>0</v>
      </c>
      <c r="R737" s="47">
        <f>IFERROR(入力表1【係数】!H$191*入力表2【係数】!F737/SUM(入力表2【係数】!F$26:F$50),0)</f>
        <v>0</v>
      </c>
      <c r="S737" s="50">
        <f t="shared" si="73"/>
        <v>0</v>
      </c>
      <c r="T737" s="54" t="s">
        <v>194</v>
      </c>
    </row>
    <row r="738" spans="2:20" x14ac:dyDescent="0.15">
      <c r="B738" s="385">
        <v>24</v>
      </c>
      <c r="C738" s="83" t="s">
        <v>458</v>
      </c>
      <c r="D738" s="41"/>
      <c r="E738" s="55">
        <f>IF(入力表2【予測】!$E38="","",入力表2【予測】!$E38)</f>
        <v>0.15900122465641583</v>
      </c>
      <c r="F738" s="56">
        <f>IF(入力表2【予測】!$F38="","",入力表2【予測】!$F38)</f>
        <v>0.1255272826234862</v>
      </c>
      <c r="G738" s="57">
        <f t="shared" si="68"/>
        <v>0.50801547887731313</v>
      </c>
      <c r="H738" s="58">
        <f t="shared" si="69"/>
        <v>0.43081745760883483</v>
      </c>
      <c r="I738" s="46">
        <f t="shared" si="70"/>
        <v>1.4738711962960312E-3</v>
      </c>
      <c r="J738" s="47">
        <f t="shared" si="71"/>
        <v>4.0246002764824044E-3</v>
      </c>
      <c r="K738" s="48"/>
      <c r="L738" s="46"/>
      <c r="M738" s="49"/>
      <c r="N738" s="48"/>
      <c r="O738" s="46"/>
      <c r="P738" s="50"/>
      <c r="Q738" s="48">
        <f>IFERROR(入力表1【係数】!H$190*入力表2【係数】!E738/SUM(入力表2【係数】!E$26:E$50),0)</f>
        <v>0</v>
      </c>
      <c r="R738" s="47">
        <f>IFERROR(入力表1【係数】!H$191*入力表2【係数】!F738/SUM(入力表2【係数】!F$26:F$50),0)</f>
        <v>0</v>
      </c>
      <c r="S738" s="50">
        <f t="shared" si="73"/>
        <v>0</v>
      </c>
      <c r="T738" s="54" t="s">
        <v>149</v>
      </c>
    </row>
    <row r="739" spans="2:20" x14ac:dyDescent="0.15">
      <c r="B739" s="385">
        <v>25</v>
      </c>
      <c r="C739" s="83" t="s">
        <v>459</v>
      </c>
      <c r="D739" s="41"/>
      <c r="E739" s="55">
        <f>IF(入力表2【予測】!$E39="","",入力表2【予測】!$E39)</f>
        <v>17.045448360321132</v>
      </c>
      <c r="F739" s="56">
        <f>IF(入力表2【予測】!$F39="","",入力表2【予測】!$F39)</f>
        <v>13.456932916043</v>
      </c>
      <c r="G739" s="57">
        <f t="shared" si="68"/>
        <v>54.4609114185061</v>
      </c>
      <c r="H739" s="58">
        <f t="shared" si="69"/>
        <v>46.185032488049558</v>
      </c>
      <c r="I739" s="46">
        <f t="shared" si="70"/>
        <v>0.15800378531999565</v>
      </c>
      <c r="J739" s="47">
        <f t="shared" si="71"/>
        <v>0.43145023776989422</v>
      </c>
      <c r="K739" s="48"/>
      <c r="L739" s="46"/>
      <c r="M739" s="49"/>
      <c r="N739" s="48"/>
      <c r="O739" s="46"/>
      <c r="P739" s="50"/>
      <c r="Q739" s="48">
        <f>IFERROR(入力表1【係数】!H$190*入力表2【係数】!E739/SUM(入力表2【係数】!E$26:E$50),0)</f>
        <v>0</v>
      </c>
      <c r="R739" s="47">
        <f>IFERROR(入力表1【係数】!H$191*入力表2【係数】!F739/SUM(入力表2【係数】!F$26:F$50),0)</f>
        <v>0</v>
      </c>
      <c r="S739" s="50">
        <f t="shared" si="73"/>
        <v>0</v>
      </c>
      <c r="T739" s="54" t="s">
        <v>150</v>
      </c>
    </row>
    <row r="740" spans="2:20" x14ac:dyDescent="0.15">
      <c r="B740" s="385">
        <v>26</v>
      </c>
      <c r="C740" s="83" t="s">
        <v>460</v>
      </c>
      <c r="D740" s="41"/>
      <c r="E740" s="55">
        <f>IF(入力表2【予測】!$E40="","",入力表2【予測】!$E40)</f>
        <v>0</v>
      </c>
      <c r="F740" s="56">
        <f>IF(入力表2【予測】!$F40="","",入力表2【予測】!$F40)</f>
        <v>0</v>
      </c>
      <c r="G740" s="57">
        <f t="shared" si="68"/>
        <v>0</v>
      </c>
      <c r="H740" s="58">
        <f t="shared" si="69"/>
        <v>0</v>
      </c>
      <c r="I740" s="46">
        <f t="shared" si="70"/>
        <v>0</v>
      </c>
      <c r="J740" s="47">
        <f t="shared" si="71"/>
        <v>0</v>
      </c>
      <c r="K740" s="48"/>
      <c r="L740" s="46"/>
      <c r="M740" s="49"/>
      <c r="N740" s="48"/>
      <c r="O740" s="46"/>
      <c r="P740" s="50"/>
      <c r="Q740" s="48">
        <f>IFERROR(入力表1【係数】!H$190*入力表2【係数】!E740/SUM(入力表2【係数】!E$26:E$50),0)</f>
        <v>0</v>
      </c>
      <c r="R740" s="47">
        <f>IFERROR(入力表1【係数】!H$191*入力表2【係数】!F740/SUM(入力表2【係数】!F$26:F$50),0)</f>
        <v>0</v>
      </c>
      <c r="S740" s="50">
        <f t="shared" si="73"/>
        <v>0</v>
      </c>
      <c r="T740" s="54" t="s">
        <v>151</v>
      </c>
    </row>
    <row r="741" spans="2:20" x14ac:dyDescent="0.15">
      <c r="B741" s="385">
        <v>27</v>
      </c>
      <c r="C741" s="83" t="s">
        <v>461</v>
      </c>
      <c r="D741" s="41"/>
      <c r="E741" s="55">
        <f>IF(入力表2【予測】!$E41="","",入力表2【予測】!$E41)</f>
        <v>1.7955504150224522</v>
      </c>
      <c r="F741" s="56">
        <f>IF(入力表2【予測】!$F41="","",入力表2【予測】!$F41)</f>
        <v>1.4175398013335148</v>
      </c>
      <c r="G741" s="57">
        <f t="shared" si="68"/>
        <v>5.736857724882829</v>
      </c>
      <c r="H741" s="58">
        <f t="shared" si="69"/>
        <v>4.8650849481192804</v>
      </c>
      <c r="I741" s="46">
        <f t="shared" si="70"/>
        <v>1.6643960094757621E-2</v>
      </c>
      <c r="J741" s="47">
        <f t="shared" si="71"/>
        <v>4.5448534829545195E-2</v>
      </c>
      <c r="K741" s="48"/>
      <c r="L741" s="46"/>
      <c r="M741" s="49"/>
      <c r="N741" s="48"/>
      <c r="O741" s="46"/>
      <c r="P741" s="50"/>
      <c r="Q741" s="48">
        <f>IFERROR(入力表1【係数】!H$190*入力表2【係数】!E741/SUM(入力表2【係数】!E$26:E$50),0)</f>
        <v>0</v>
      </c>
      <c r="R741" s="47">
        <f>IFERROR(入力表1【係数】!H$191*入力表2【係数】!F741/SUM(入力表2【係数】!F$26:F$50),0)</f>
        <v>0</v>
      </c>
      <c r="S741" s="50">
        <f t="shared" si="73"/>
        <v>0</v>
      </c>
      <c r="T741" s="54" t="s">
        <v>153</v>
      </c>
    </row>
    <row r="742" spans="2:20" x14ac:dyDescent="0.15">
      <c r="B742" s="385">
        <v>28</v>
      </c>
      <c r="C742" s="83" t="s">
        <v>462</v>
      </c>
      <c r="D742" s="384"/>
      <c r="E742" s="55">
        <f>IF(入力表2【予測】!$E42="","",入力表2【予測】!$E42)</f>
        <v>11.342174740590655</v>
      </c>
      <c r="F742" s="56">
        <f>IF(入力表2【予測】!$F42="","",入力表2【予測】!$F42)</f>
        <v>3.2406213544544729</v>
      </c>
      <c r="G742" s="57">
        <f t="shared" si="68"/>
        <v>36.238716681600259</v>
      </c>
      <c r="H742" s="58">
        <f t="shared" si="69"/>
        <v>11.122014464270421</v>
      </c>
      <c r="I742" s="46">
        <f t="shared" si="70"/>
        <v>0.10513695532620186</v>
      </c>
      <c r="J742" s="47">
        <f t="shared" si="71"/>
        <v>0.10389937013319887</v>
      </c>
      <c r="K742" s="48"/>
      <c r="L742" s="46"/>
      <c r="M742" s="49"/>
      <c r="N742" s="48"/>
      <c r="O742" s="46"/>
      <c r="P742" s="50"/>
      <c r="Q742" s="48">
        <f>IFERROR(入力表1【係数】!H$190*入力表2【係数】!E742/SUM(入力表2【係数】!E$26:E$50),0)</f>
        <v>0</v>
      </c>
      <c r="R742" s="47">
        <f>IFERROR(入力表1【係数】!H$191*入力表2【係数】!F742/SUM(入力表2【係数】!F$26:F$50),0)</f>
        <v>0</v>
      </c>
      <c r="S742" s="50">
        <f t="shared" si="73"/>
        <v>0</v>
      </c>
      <c r="T742" s="54" t="s">
        <v>157</v>
      </c>
    </row>
    <row r="743" spans="2:20" x14ac:dyDescent="0.15">
      <c r="B743" s="385">
        <v>29</v>
      </c>
      <c r="C743" s="83" t="s">
        <v>463</v>
      </c>
      <c r="D743" s="384"/>
      <c r="E743" s="55">
        <f>IF(入力表2【予測】!$E43="","",入力表2【予測】!$E43)</f>
        <v>16.657825259409346</v>
      </c>
      <c r="F743" s="56">
        <f>IF(入力表2【予測】!$F43="","",入力表2【予測】!$F43)</f>
        <v>4.7593786455455271</v>
      </c>
      <c r="G743" s="57">
        <f t="shared" si="68"/>
        <v>53.222439603844741</v>
      </c>
      <c r="H743" s="58">
        <f t="shared" si="69"/>
        <v>16.334484145744334</v>
      </c>
      <c r="I743" s="46">
        <f t="shared" si="70"/>
        <v>0.15441069020587084</v>
      </c>
      <c r="J743" s="47">
        <f t="shared" si="71"/>
        <v>0.15259309540062607</v>
      </c>
      <c r="K743" s="48"/>
      <c r="L743" s="46"/>
      <c r="M743" s="49"/>
      <c r="N743" s="48"/>
      <c r="O743" s="46"/>
      <c r="P743" s="50"/>
      <c r="Q743" s="48">
        <f>IFERROR(入力表1【係数】!H$190*入力表2【係数】!E743/SUM(入力表2【係数】!E$26:E$50),0)</f>
        <v>0</v>
      </c>
      <c r="R743" s="47">
        <f>IFERROR(入力表1【係数】!H$191*入力表2【係数】!F743/SUM(入力表2【係数】!F$26:F$50),0)</f>
        <v>0</v>
      </c>
      <c r="S743" s="50">
        <f t="shared" si="73"/>
        <v>0</v>
      </c>
      <c r="T743" s="54" t="s">
        <v>517</v>
      </c>
    </row>
    <row r="744" spans="2:20" x14ac:dyDescent="0.15">
      <c r="B744" s="385">
        <v>30</v>
      </c>
      <c r="C744" s="40" t="s">
        <v>420</v>
      </c>
      <c r="D744" s="41"/>
      <c r="E744" s="55">
        <f>IF(入力表2【予測】!$E44="","",入力表2【予測】!$E44)</f>
        <v>1</v>
      </c>
      <c r="F744" s="56">
        <f>IF(入力表2【予測】!$F44="","",入力表2【予測】!$F44)</f>
        <v>1</v>
      </c>
      <c r="G744" s="57">
        <f t="shared" si="68"/>
        <v>3.1950412959087497</v>
      </c>
      <c r="H744" s="58">
        <f t="shared" si="69"/>
        <v>3.4320623262518444</v>
      </c>
      <c r="I744" s="46">
        <f t="shared" si="70"/>
        <v>9.2695587690025949E-3</v>
      </c>
      <c r="J744" s="47">
        <f t="shared" si="71"/>
        <v>3.2061558191728116E-2</v>
      </c>
      <c r="K744" s="48"/>
      <c r="L744" s="46"/>
      <c r="M744" s="49"/>
      <c r="N744" s="48"/>
      <c r="O744" s="46"/>
      <c r="P744" s="50"/>
      <c r="Q744" s="48">
        <f>IFERROR(入力表1【係数】!H$190*入力表2【係数】!E744/SUM(入力表2【係数】!E$26:E$50),0)</f>
        <v>0</v>
      </c>
      <c r="R744" s="47">
        <f>IFERROR(入力表1【係数】!H$191*入力表2【係数】!F744/SUM(入力表2【係数】!F$26:F$50),0)</f>
        <v>0</v>
      </c>
      <c r="S744" s="50">
        <f t="shared" si="73"/>
        <v>0</v>
      </c>
      <c r="T744" s="54" t="s">
        <v>517</v>
      </c>
    </row>
    <row r="745" spans="2:20" x14ac:dyDescent="0.15">
      <c r="B745" s="385">
        <v>31</v>
      </c>
      <c r="C745" s="83" t="s">
        <v>464</v>
      </c>
      <c r="D745" s="41"/>
      <c r="E745" s="55">
        <f>IF(入力表2【予測】!$E45="","",入力表2【予測】!$E45)</f>
        <v>1.6615302157309393E-2</v>
      </c>
      <c r="F745" s="56">
        <f>IF(入力表2【予測】!$F45="","",入力表2【予測】!$F45)</f>
        <v>7.2691946938228599E-3</v>
      </c>
      <c r="G745" s="57">
        <f t="shared" si="68"/>
        <v>5.308657653660525E-2</v>
      </c>
      <c r="H745" s="58">
        <f t="shared" si="69"/>
        <v>2.4948329250859252E-2</v>
      </c>
      <c r="I745" s="46">
        <f t="shared" si="70"/>
        <v>1.5401651981191504E-4</v>
      </c>
      <c r="J745" s="47">
        <f t="shared" si="71"/>
        <v>2.3306170868300289E-4</v>
      </c>
      <c r="K745" s="48"/>
      <c r="L745" s="46"/>
      <c r="M745" s="49"/>
      <c r="N745" s="48"/>
      <c r="O745" s="46"/>
      <c r="P745" s="50"/>
      <c r="Q745" s="48">
        <f>IFERROR(入力表1【係数】!H$190*入力表2【係数】!E745/SUM(入力表2【係数】!E$26:E$50),0)</f>
        <v>0</v>
      </c>
      <c r="R745" s="47">
        <f>IFERROR(入力表1【係数】!H$191*入力表2【係数】!F745/SUM(入力表2【係数】!F$26:F$50),0)</f>
        <v>0</v>
      </c>
      <c r="S745" s="50">
        <f t="shared" si="73"/>
        <v>0</v>
      </c>
      <c r="T745" s="54" t="s">
        <v>951</v>
      </c>
    </row>
    <row r="746" spans="2:20" x14ac:dyDescent="0.15">
      <c r="B746" s="385">
        <v>32</v>
      </c>
      <c r="C746" s="83" t="s">
        <v>465</v>
      </c>
      <c r="D746" s="41"/>
      <c r="E746" s="55">
        <f>IF(入力表2【予測】!$E46="","",入力表2【予測】!$E46)</f>
        <v>15.421680289427844</v>
      </c>
      <c r="F746" s="56">
        <f>IF(入力表2【予測】!$F46="","",入力表2【予測】!$F46)</f>
        <v>6.7469851266246819</v>
      </c>
      <c r="G746" s="57">
        <f t="shared" si="68"/>
        <v>49.27290537702396</v>
      </c>
      <c r="H746" s="58">
        <f t="shared" si="69"/>
        <v>23.156073468870105</v>
      </c>
      <c r="I746" s="46">
        <f t="shared" si="70"/>
        <v>0.14295217175962036</v>
      </c>
      <c r="J746" s="47">
        <f t="shared" si="71"/>
        <v>0.21631885625600134</v>
      </c>
      <c r="K746" s="48"/>
      <c r="L746" s="46"/>
      <c r="M746" s="49"/>
      <c r="N746" s="48"/>
      <c r="O746" s="46"/>
      <c r="P746" s="50"/>
      <c r="Q746" s="48">
        <f>IFERROR(入力表1【係数】!H$190*入力表2【係数】!E746/SUM(入力表2【係数】!E$26:E$50),0)</f>
        <v>0</v>
      </c>
      <c r="R746" s="47">
        <f>IFERROR(入力表1【係数】!H$191*入力表2【係数】!F746/SUM(入力表2【係数】!F$26:F$50),0)</f>
        <v>0</v>
      </c>
      <c r="S746" s="50">
        <f t="shared" si="73"/>
        <v>0</v>
      </c>
      <c r="T746" s="54" t="s">
        <v>172</v>
      </c>
    </row>
    <row r="747" spans="2:20" x14ac:dyDescent="0.15">
      <c r="B747" s="385">
        <v>33</v>
      </c>
      <c r="C747" s="83" t="s">
        <v>466</v>
      </c>
      <c r="D747" s="41"/>
      <c r="E747" s="55">
        <f>IF(入力表2【予測】!$E47="","",入力表2【予測】!$E47)</f>
        <v>0.56170440841484659</v>
      </c>
      <c r="F747" s="56">
        <f>IF(入力表2【予測】!$F47="","",入力表2【予測】!$F47)</f>
        <v>0.24574567868149538</v>
      </c>
      <c r="G747" s="57">
        <f t="shared" si="68"/>
        <v>1.7946687809794291</v>
      </c>
      <c r="H747" s="58">
        <f t="shared" si="69"/>
        <v>0.84341448564195143</v>
      </c>
      <c r="I747" s="46">
        <f t="shared" si="70"/>
        <v>5.2067520246092567E-3</v>
      </c>
      <c r="J747" s="47">
        <f t="shared" si="71"/>
        <v>7.8789893774124844E-3</v>
      </c>
      <c r="K747" s="48"/>
      <c r="L747" s="46"/>
      <c r="M747" s="49"/>
      <c r="N747" s="48"/>
      <c r="O747" s="46"/>
      <c r="P747" s="50"/>
      <c r="Q747" s="48">
        <f>IFERROR(入力表1【係数】!H$190*入力表2【係数】!E747/SUM(入力表2【係数】!E$26:E$50),0)</f>
        <v>0</v>
      </c>
      <c r="R747" s="47">
        <f>IFERROR(入力表1【係数】!H$191*入力表2【係数】!F747/SUM(入力表2【係数】!F$26:F$50),0)</f>
        <v>0</v>
      </c>
      <c r="S747" s="50">
        <f t="shared" si="73"/>
        <v>0</v>
      </c>
      <c r="T747" s="54" t="s">
        <v>171</v>
      </c>
    </row>
    <row r="748" spans="2:20" x14ac:dyDescent="0.15">
      <c r="B748" s="385">
        <v>34</v>
      </c>
      <c r="C748" s="83" t="s">
        <v>467</v>
      </c>
      <c r="D748" s="41" t="s">
        <v>469</v>
      </c>
      <c r="E748" s="55">
        <f>IF(入力表2【予測】!$E48="","",入力表2【予測】!$E48)</f>
        <v>1.3777969762419007</v>
      </c>
      <c r="F748" s="56">
        <f>IF(入力表2【予測】!$F48="","",入力表2【予測】!$F48)</f>
        <v>4.133390928725702</v>
      </c>
      <c r="G748" s="57">
        <f t="shared" si="68"/>
        <v>4.4021182364710789</v>
      </c>
      <c r="H748" s="58">
        <f t="shared" si="69"/>
        <v>14.186055286150607</v>
      </c>
      <c r="I748" s="46">
        <f t="shared" si="70"/>
        <v>1.2771570043028372E-2</v>
      </c>
      <c r="J748" s="47">
        <f t="shared" si="71"/>
        <v>0.13252295379050022</v>
      </c>
      <c r="K748" s="48"/>
      <c r="L748" s="46"/>
      <c r="M748" s="49"/>
      <c r="N748" s="48"/>
      <c r="O748" s="46"/>
      <c r="P748" s="50"/>
      <c r="Q748" s="48">
        <f>IFERROR(入力表1【係数】!H$190*入力表2【係数】!E748/SUM(入力表2【係数】!E$26:E$50),0)</f>
        <v>0</v>
      </c>
      <c r="R748" s="47">
        <f>IFERROR(入力表1【係数】!H$191*入力表2【係数】!F748/SUM(入力表2【係数】!F$26:F$50),0)</f>
        <v>0</v>
      </c>
      <c r="S748" s="50">
        <f t="shared" si="73"/>
        <v>0</v>
      </c>
      <c r="T748" s="54" t="s">
        <v>170</v>
      </c>
    </row>
    <row r="749" spans="2:20" x14ac:dyDescent="0.15">
      <c r="B749" s="385">
        <v>35</v>
      </c>
      <c r="C749" s="83" t="s">
        <v>560</v>
      </c>
      <c r="D749" s="41"/>
      <c r="E749" s="55">
        <f>IF(入力表2【予測】!$E49="","",入力表2【予測】!$E49)</f>
        <v>0.62220302375809933</v>
      </c>
      <c r="F749" s="56">
        <f>IF(入力表2【予測】!$F49="","",入力表2【予測】!$F49)</f>
        <v>1.866609071274298</v>
      </c>
      <c r="G749" s="57">
        <f t="shared" si="68"/>
        <v>1.9879643553464201</v>
      </c>
      <c r="H749" s="58">
        <f t="shared" si="69"/>
        <v>6.406318671360463</v>
      </c>
      <c r="I749" s="46">
        <f t="shared" si="70"/>
        <v>5.7675474949768204E-3</v>
      </c>
      <c r="J749" s="47">
        <f t="shared" si="71"/>
        <v>5.9846395359868486E-2</v>
      </c>
      <c r="K749" s="48"/>
      <c r="L749" s="46"/>
      <c r="M749" s="49"/>
      <c r="N749" s="48"/>
      <c r="O749" s="46"/>
      <c r="P749" s="50"/>
      <c r="Q749" s="48">
        <f>IFERROR(入力表1【係数】!H$190*入力表2【係数】!E749/SUM(入力表2【係数】!E$26:E$50),0)</f>
        <v>0</v>
      </c>
      <c r="R749" s="47">
        <f>IFERROR(入力表1【係数】!H$191*入力表2【係数】!F749/SUM(入力表2【係数】!F$26:F$50),0)</f>
        <v>0</v>
      </c>
      <c r="S749" s="50">
        <f t="shared" si="73"/>
        <v>0</v>
      </c>
      <c r="T749" s="54" t="s">
        <v>175</v>
      </c>
    </row>
    <row r="750" spans="2:20" x14ac:dyDescent="0.15">
      <c r="B750" s="60">
        <v>36</v>
      </c>
      <c r="C750" s="61" t="s">
        <v>559</v>
      </c>
      <c r="D750" s="62" t="s">
        <v>448</v>
      </c>
      <c r="E750" s="63">
        <f>IF(入力表2【予測】!$E50="","",入力表2【予測】!$E50)</f>
        <v>59</v>
      </c>
      <c r="F750" s="64">
        <f>IF(入力表2【予測】!$F50="","",入力表2【予測】!$F50)</f>
        <v>52</v>
      </c>
      <c r="G750" s="65">
        <f t="shared" si="68"/>
        <v>188.50743645861624</v>
      </c>
      <c r="H750" s="66">
        <f t="shared" si="69"/>
        <v>178.46724096509593</v>
      </c>
      <c r="I750" s="67">
        <f t="shared" si="70"/>
        <v>0.5469039673711531</v>
      </c>
      <c r="J750" s="68">
        <f t="shared" si="71"/>
        <v>1.6672010259698622</v>
      </c>
      <c r="K750" s="69"/>
      <c r="L750" s="67"/>
      <c r="M750" s="70"/>
      <c r="N750" s="69"/>
      <c r="O750" s="67"/>
      <c r="P750" s="71"/>
      <c r="Q750" s="69">
        <f>IFERROR(入力表1【係数】!H$190*入力表2【係数】!E750/SUM(入力表2【係数】!E$26:E$50),0)</f>
        <v>0</v>
      </c>
      <c r="R750" s="68">
        <f>IFERROR(入力表1【係数】!H$191*入力表2【係数】!F750/SUM(入力表2【係数】!F$26:F$50),0)</f>
        <v>0</v>
      </c>
      <c r="S750" s="71">
        <f t="shared" si="73"/>
        <v>0</v>
      </c>
      <c r="T750" s="73" t="s">
        <v>175</v>
      </c>
    </row>
    <row r="751" spans="2:20" x14ac:dyDescent="0.15">
      <c r="B751" s="385">
        <v>37</v>
      </c>
      <c r="C751" s="40" t="s">
        <v>422</v>
      </c>
      <c r="D751" s="41"/>
      <c r="E751" s="55">
        <f>IF(入力表2【予測】!$E51="","",入力表2【予測】!$E51)</f>
        <v>62</v>
      </c>
      <c r="F751" s="56">
        <f>IF(入力表2【予測】!$F51="","",入力表2【予測】!$F51)</f>
        <v>52</v>
      </c>
      <c r="G751" s="57">
        <f t="shared" si="68"/>
        <v>198.09256034634248</v>
      </c>
      <c r="H751" s="58">
        <f t="shared" si="69"/>
        <v>178.46724096509593</v>
      </c>
      <c r="I751" s="46">
        <f t="shared" si="70"/>
        <v>0.57471264367816088</v>
      </c>
      <c r="J751" s="47">
        <f t="shared" si="71"/>
        <v>1.6672010259698622</v>
      </c>
      <c r="K751" s="48"/>
      <c r="L751" s="46"/>
      <c r="M751" s="49"/>
      <c r="N751" s="48"/>
      <c r="O751" s="46"/>
      <c r="P751" s="50"/>
      <c r="Q751" s="48">
        <f>IFERROR(入力表1【係数】!I$190*入力表2【係数】!E751/SUM(入力表2【係数】!E$51:E$68),0)</f>
        <v>0</v>
      </c>
      <c r="R751" s="47">
        <f>IFERROR(入力表1【係数】!I$191*入力表2【係数】!F751/SUM(入力表2【係数】!F$51:F$68),0)</f>
        <v>0</v>
      </c>
      <c r="S751" s="50">
        <f>SUM(Q751:R751)</f>
        <v>0</v>
      </c>
      <c r="T751" s="54" t="s">
        <v>202</v>
      </c>
    </row>
    <row r="752" spans="2:20" x14ac:dyDescent="0.15">
      <c r="B752" s="385">
        <v>38</v>
      </c>
      <c r="C752" s="40" t="s">
        <v>555</v>
      </c>
      <c r="D752" s="41"/>
      <c r="E752" s="55">
        <f>IF(入力表2【予測】!$E52="","",入力表2【予測】!$E52)</f>
        <v>98</v>
      </c>
      <c r="F752" s="56">
        <f>IF(入力表2【予測】!$F52="","",入力表2【予測】!$F52)</f>
        <v>43</v>
      </c>
      <c r="G752" s="57">
        <f t="shared" si="68"/>
        <v>313.11404699905745</v>
      </c>
      <c r="H752" s="58">
        <f t="shared" si="69"/>
        <v>147.57868002882933</v>
      </c>
      <c r="I752" s="46">
        <f t="shared" si="70"/>
        <v>0.90841675936225441</v>
      </c>
      <c r="J752" s="47">
        <f t="shared" si="71"/>
        <v>1.3786470022443091</v>
      </c>
      <c r="K752" s="48"/>
      <c r="L752" s="46"/>
      <c r="M752" s="49"/>
      <c r="N752" s="48"/>
      <c r="O752" s="46"/>
      <c r="P752" s="50"/>
      <c r="Q752" s="48">
        <f>IFERROR(入力表1【係数】!I$190*入力表2【係数】!E752/SUM(入力表2【係数】!E$51:E$68),0)</f>
        <v>0</v>
      </c>
      <c r="R752" s="47">
        <f>IFERROR(入力表1【係数】!I$191*入力表2【係数】!F752/SUM(入力表2【係数】!F$51:F$68),0)</f>
        <v>0</v>
      </c>
      <c r="S752" s="50">
        <f t="shared" ref="S752:S768" si="74">SUM(Q752:R752)</f>
        <v>0</v>
      </c>
      <c r="T752" s="54" t="s">
        <v>196</v>
      </c>
    </row>
    <row r="753" spans="2:20" x14ac:dyDescent="0.15">
      <c r="B753" s="385">
        <v>39</v>
      </c>
      <c r="C753" s="40" t="s">
        <v>424</v>
      </c>
      <c r="D753" s="41" t="s">
        <v>449</v>
      </c>
      <c r="E753" s="55">
        <f>IF(入力表2【予測】!$E53="","",入力表2【予測】!$E53)</f>
        <v>63</v>
      </c>
      <c r="F753" s="56">
        <f>IF(入力表2【予測】!$F53="","",入力表2【予測】!$F53)</f>
        <v>63</v>
      </c>
      <c r="G753" s="57">
        <f t="shared" si="68"/>
        <v>201.28760164225125</v>
      </c>
      <c r="H753" s="58">
        <f t="shared" si="69"/>
        <v>216.2199265538662</v>
      </c>
      <c r="I753" s="46">
        <f t="shared" si="70"/>
        <v>0.58398220244716359</v>
      </c>
      <c r="J753" s="47">
        <f t="shared" si="71"/>
        <v>2.0198781660788714</v>
      </c>
      <c r="K753" s="48"/>
      <c r="L753" s="46"/>
      <c r="M753" s="49"/>
      <c r="N753" s="48"/>
      <c r="O753" s="46"/>
      <c r="P753" s="50"/>
      <c r="Q753" s="48">
        <f>IFERROR(入力表1【係数】!I$190*入力表2【係数】!E753/SUM(入力表2【係数】!E$51:E$68),0)</f>
        <v>0</v>
      </c>
      <c r="R753" s="47">
        <f>IFERROR(入力表1【係数】!I$191*入力表2【係数】!F753/SUM(入力表2【係数】!F$51:F$68),0)</f>
        <v>0</v>
      </c>
      <c r="S753" s="50">
        <f t="shared" si="74"/>
        <v>0</v>
      </c>
      <c r="T753" s="54" t="s">
        <v>203</v>
      </c>
    </row>
    <row r="754" spans="2:20" x14ac:dyDescent="0.15">
      <c r="B754" s="385">
        <v>40</v>
      </c>
      <c r="C754" s="40" t="s">
        <v>425</v>
      </c>
      <c r="D754" s="41" t="s">
        <v>551</v>
      </c>
      <c r="E754" s="55">
        <f>IF(入力表2【予測】!$E54="","",入力表2【予測】!$E54)</f>
        <v>240</v>
      </c>
      <c r="F754" s="56">
        <f>IF(入力表2【予測】!$F54="","",入力表2【予測】!$F54)</f>
        <v>124</v>
      </c>
      <c r="G754" s="57">
        <f t="shared" si="68"/>
        <v>766.80991101809991</v>
      </c>
      <c r="H754" s="58">
        <f t="shared" si="69"/>
        <v>425.57572845522873</v>
      </c>
      <c r="I754" s="46">
        <f t="shared" si="70"/>
        <v>2.2246941045606228</v>
      </c>
      <c r="J754" s="47">
        <f t="shared" si="71"/>
        <v>3.9756332157742866</v>
      </c>
      <c r="K754" s="48"/>
      <c r="L754" s="46"/>
      <c r="M754" s="49"/>
      <c r="N754" s="48"/>
      <c r="O754" s="46"/>
      <c r="P754" s="50"/>
      <c r="Q754" s="48">
        <f>IFERROR(入力表1【係数】!I$190*入力表2【係数】!E754/SUM(入力表2【係数】!E$51:E$68),0)</f>
        <v>0</v>
      </c>
      <c r="R754" s="47">
        <f>IFERROR(入力表1【係数】!I$191*入力表2【係数】!F754/SUM(入力表2【係数】!F$51:F$68),0)</f>
        <v>0</v>
      </c>
      <c r="S754" s="50">
        <f t="shared" si="74"/>
        <v>0</v>
      </c>
      <c r="T754" s="54" t="s">
        <v>203</v>
      </c>
    </row>
    <row r="755" spans="2:20" x14ac:dyDescent="0.15">
      <c r="B755" s="385">
        <v>41</v>
      </c>
      <c r="C755" s="40" t="s">
        <v>426</v>
      </c>
      <c r="D755" s="41" t="s">
        <v>451</v>
      </c>
      <c r="E755" s="55">
        <f>IF(入力表2【予測】!$E55="","",入力表2【予測】!$E55)</f>
        <v>80</v>
      </c>
      <c r="F755" s="56">
        <f>IF(入力表2【予測】!$F55="","",入力表2【予測】!$F55)</f>
        <v>57</v>
      </c>
      <c r="G755" s="57">
        <f t="shared" si="68"/>
        <v>255.60330367269998</v>
      </c>
      <c r="H755" s="58">
        <f t="shared" si="69"/>
        <v>195.62755259635514</v>
      </c>
      <c r="I755" s="46">
        <f t="shared" si="70"/>
        <v>0.7415647015202077</v>
      </c>
      <c r="J755" s="47">
        <f t="shared" si="71"/>
        <v>1.827508816928503</v>
      </c>
      <c r="K755" s="48"/>
      <c r="L755" s="46"/>
      <c r="M755" s="49"/>
      <c r="N755" s="48"/>
      <c r="O755" s="46"/>
      <c r="P755" s="50"/>
      <c r="Q755" s="48">
        <f>IFERROR(入力表1【係数】!I$190*入力表2【係数】!E755/SUM(入力表2【係数】!E$51:E$68),0)</f>
        <v>0</v>
      </c>
      <c r="R755" s="47">
        <f>IFERROR(入力表1【係数】!I$191*入力表2【係数】!F755/SUM(入力表2【係数】!F$51:F$68),0)</f>
        <v>0</v>
      </c>
      <c r="S755" s="50">
        <f t="shared" si="74"/>
        <v>0</v>
      </c>
      <c r="T755" s="54" t="s">
        <v>203</v>
      </c>
    </row>
    <row r="756" spans="2:20" x14ac:dyDescent="0.15">
      <c r="B756" s="385">
        <v>42</v>
      </c>
      <c r="C756" s="40" t="s">
        <v>427</v>
      </c>
      <c r="D756" s="41"/>
      <c r="E756" s="55">
        <f>IF(入力表2【予測】!$E56="","",入力表2【予測】!$E56)</f>
        <v>27</v>
      </c>
      <c r="F756" s="56">
        <f>IF(入力表2【予測】!$F56="","",入力表2【予測】!$F56)</f>
        <v>15</v>
      </c>
      <c r="G756" s="57">
        <f t="shared" si="68"/>
        <v>86.266114989536234</v>
      </c>
      <c r="H756" s="58">
        <f t="shared" si="69"/>
        <v>51.480934893777672</v>
      </c>
      <c r="I756" s="46">
        <f t="shared" si="70"/>
        <v>0.25027808676307006</v>
      </c>
      <c r="J756" s="47">
        <f t="shared" si="71"/>
        <v>0.48092337287592174</v>
      </c>
      <c r="K756" s="48"/>
      <c r="L756" s="46"/>
      <c r="M756" s="49"/>
      <c r="N756" s="48"/>
      <c r="O756" s="46"/>
      <c r="P756" s="50"/>
      <c r="Q756" s="48">
        <f>IFERROR(入力表1【係数】!I$190*入力表2【係数】!E756/SUM(入力表2【係数】!E$51:E$68),0)</f>
        <v>0</v>
      </c>
      <c r="R756" s="47">
        <f>IFERROR(入力表1【係数】!I$191*入力表2【係数】!F756/SUM(入力表2【係数】!F$51:F$68),0)</f>
        <v>0</v>
      </c>
      <c r="S756" s="50">
        <f t="shared" si="74"/>
        <v>0</v>
      </c>
      <c r="T756" s="54" t="s">
        <v>184</v>
      </c>
    </row>
    <row r="757" spans="2:20" x14ac:dyDescent="0.15">
      <c r="B757" s="385">
        <v>43</v>
      </c>
      <c r="C757" s="40" t="s">
        <v>547</v>
      </c>
      <c r="D757" s="41"/>
      <c r="E757" s="55">
        <f>IF(入力表2【予測】!$E57="","",入力表2【予測】!$E57)</f>
        <v>0</v>
      </c>
      <c r="F757" s="56">
        <f>IF(入力表2【予測】!$F57="","",入力表2【予測】!$F57)</f>
        <v>1</v>
      </c>
      <c r="G757" s="57">
        <f t="shared" si="68"/>
        <v>0</v>
      </c>
      <c r="H757" s="58">
        <f t="shared" si="69"/>
        <v>3.4320623262518444</v>
      </c>
      <c r="I757" s="46">
        <f t="shared" si="70"/>
        <v>0</v>
      </c>
      <c r="J757" s="47">
        <f t="shared" si="71"/>
        <v>3.2061558191728116E-2</v>
      </c>
      <c r="K757" s="48"/>
      <c r="L757" s="46"/>
      <c r="M757" s="49"/>
      <c r="N757" s="48"/>
      <c r="O757" s="46"/>
      <c r="P757" s="50"/>
      <c r="Q757" s="48">
        <f>IFERROR(入力表1【係数】!I$190*入力表2【係数】!E757/SUM(入力表2【係数】!E$51:E$68),0)</f>
        <v>0</v>
      </c>
      <c r="R757" s="47">
        <f>IFERROR(入力表1【係数】!I$191*入力表2【係数】!F757/SUM(入力表2【係数】!F$51:F$68),0)</f>
        <v>0</v>
      </c>
      <c r="S757" s="50">
        <f t="shared" si="74"/>
        <v>0</v>
      </c>
      <c r="T757" s="54" t="s">
        <v>203</v>
      </c>
    </row>
    <row r="758" spans="2:20" x14ac:dyDescent="0.15">
      <c r="B758" s="385">
        <v>44</v>
      </c>
      <c r="C758" s="40" t="s">
        <v>429</v>
      </c>
      <c r="D758" s="41"/>
      <c r="E758" s="55">
        <f>IF(入力表2【予測】!$E58="","",入力表2【予測】!$E58)</f>
        <v>12</v>
      </c>
      <c r="F758" s="56">
        <f>IF(入力表2【予測】!$F58="","",入力表2【予測】!$F58)</f>
        <v>8</v>
      </c>
      <c r="G758" s="57">
        <f t="shared" si="68"/>
        <v>38.340495550904997</v>
      </c>
      <c r="H758" s="58">
        <f t="shared" si="69"/>
        <v>27.456498610014755</v>
      </c>
      <c r="I758" s="46">
        <f t="shared" si="70"/>
        <v>0.11123470522803114</v>
      </c>
      <c r="J758" s="47">
        <f t="shared" si="71"/>
        <v>0.25649246553382493</v>
      </c>
      <c r="K758" s="48"/>
      <c r="L758" s="46"/>
      <c r="M758" s="49"/>
      <c r="N758" s="48"/>
      <c r="O758" s="46"/>
      <c r="P758" s="50"/>
      <c r="Q758" s="48">
        <f>IFERROR(入力表1【係数】!I$190*入力表2【係数】!E758/SUM(入力表2【係数】!E$51:E$68),0)</f>
        <v>0</v>
      </c>
      <c r="R758" s="47">
        <f>IFERROR(入力表1【係数】!I$191*入力表2【係数】!F758/SUM(入力表2【係数】!F$51:F$68),0)</f>
        <v>0</v>
      </c>
      <c r="S758" s="50">
        <f t="shared" si="74"/>
        <v>0</v>
      </c>
      <c r="T758" s="54" t="s">
        <v>952</v>
      </c>
    </row>
    <row r="759" spans="2:20" x14ac:dyDescent="0.15">
      <c r="B759" s="385">
        <v>45</v>
      </c>
      <c r="C759" s="40" t="s">
        <v>546</v>
      </c>
      <c r="D759" s="41"/>
      <c r="E759" s="55">
        <f>IF(入力表2【予測】!$E59="","",入力表2【予測】!$E59)</f>
        <v>8</v>
      </c>
      <c r="F759" s="56">
        <f>IF(入力表2【予測】!$F59="","",入力表2【予測】!$F59)</f>
        <v>7</v>
      </c>
      <c r="G759" s="57">
        <f t="shared" si="68"/>
        <v>25.560330367269998</v>
      </c>
      <c r="H759" s="58">
        <f t="shared" si="69"/>
        <v>24.024436283762913</v>
      </c>
      <c r="I759" s="46">
        <f t="shared" si="70"/>
        <v>7.4156470152020759E-2</v>
      </c>
      <c r="J759" s="47">
        <f t="shared" si="71"/>
        <v>0.22443090734209684</v>
      </c>
      <c r="K759" s="48"/>
      <c r="L759" s="46"/>
      <c r="M759" s="49"/>
      <c r="N759" s="48"/>
      <c r="O759" s="46"/>
      <c r="P759" s="50"/>
      <c r="Q759" s="48">
        <f>IFERROR(入力表1【係数】!I$190*入力表2【係数】!E759/SUM(入力表2【係数】!E$51:E$68),0)</f>
        <v>0</v>
      </c>
      <c r="R759" s="47">
        <f>IFERROR(入力表1【係数】!I$191*入力表2【係数】!F759/SUM(入力表2【係数】!F$51:F$68),0)</f>
        <v>0</v>
      </c>
      <c r="S759" s="50">
        <f t="shared" si="74"/>
        <v>0</v>
      </c>
      <c r="T759" s="54" t="s">
        <v>141</v>
      </c>
    </row>
    <row r="760" spans="2:20" x14ac:dyDescent="0.15">
      <c r="B760" s="385">
        <v>46</v>
      </c>
      <c r="C760" s="40" t="s">
        <v>431</v>
      </c>
      <c r="D760" s="41" t="s">
        <v>453</v>
      </c>
      <c r="E760" s="55">
        <f>IF(入力表2【予測】!$E60="","",入力表2【予測】!$E60)</f>
        <v>16</v>
      </c>
      <c r="F760" s="56">
        <f>IF(入力表2【予測】!$F60="","",入力表2【予測】!$F60)</f>
        <v>10</v>
      </c>
      <c r="G760" s="57">
        <f t="shared" si="68"/>
        <v>51.120660734539996</v>
      </c>
      <c r="H760" s="58">
        <f t="shared" si="69"/>
        <v>34.320623262518446</v>
      </c>
      <c r="I760" s="46">
        <f t="shared" si="70"/>
        <v>0.14831294030404152</v>
      </c>
      <c r="J760" s="47">
        <f t="shared" si="71"/>
        <v>0.32061558191728118</v>
      </c>
      <c r="K760" s="48"/>
      <c r="L760" s="46"/>
      <c r="M760" s="49"/>
      <c r="N760" s="48"/>
      <c r="O760" s="46"/>
      <c r="P760" s="50"/>
      <c r="Q760" s="48">
        <f>IFERROR(入力表1【係数】!I$190*入力表2【係数】!E760/SUM(入力表2【係数】!E$51:E$68),0)</f>
        <v>0</v>
      </c>
      <c r="R760" s="47">
        <f>IFERROR(入力表1【係数】!I$191*入力表2【係数】!F760/SUM(入力表2【係数】!F$51:F$68),0)</f>
        <v>0</v>
      </c>
      <c r="S760" s="50">
        <f t="shared" si="74"/>
        <v>0</v>
      </c>
      <c r="T760" s="54" t="s">
        <v>203</v>
      </c>
    </row>
    <row r="761" spans="2:20" x14ac:dyDescent="0.15">
      <c r="B761" s="385">
        <v>47</v>
      </c>
      <c r="C761" s="40" t="s">
        <v>432</v>
      </c>
      <c r="D761" s="41" t="s">
        <v>452</v>
      </c>
      <c r="E761" s="55">
        <f>IF(入力表2【予測】!$E61="","",入力表2【予測】!$E61)</f>
        <v>36</v>
      </c>
      <c r="F761" s="56">
        <f>IF(入力表2【予測】!$F61="","",入力表2【予測】!$F61)</f>
        <v>4</v>
      </c>
      <c r="G761" s="57">
        <f t="shared" si="68"/>
        <v>115.02148665271498</v>
      </c>
      <c r="H761" s="58">
        <f t="shared" si="69"/>
        <v>13.728249305007378</v>
      </c>
      <c r="I761" s="46">
        <f t="shared" si="70"/>
        <v>0.33370411568409347</v>
      </c>
      <c r="J761" s="47">
        <f t="shared" si="71"/>
        <v>0.12824623276691247</v>
      </c>
      <c r="K761" s="48"/>
      <c r="L761" s="46"/>
      <c r="M761" s="49"/>
      <c r="N761" s="48"/>
      <c r="O761" s="46"/>
      <c r="P761" s="50"/>
      <c r="Q761" s="48">
        <f>IFERROR(入力表1【係数】!I$190*入力表2【係数】!E761/SUM(入力表2【係数】!E$51:E$68),0)</f>
        <v>0</v>
      </c>
      <c r="R761" s="47">
        <f>IFERROR(入力表1【係数】!I$191*入力表2【係数】!F761/SUM(入力表2【係数】!F$51:F$68),0)</f>
        <v>0</v>
      </c>
      <c r="S761" s="50">
        <f t="shared" si="74"/>
        <v>0</v>
      </c>
      <c r="T761" s="54" t="s">
        <v>204</v>
      </c>
    </row>
    <row r="762" spans="2:20" x14ac:dyDescent="0.15">
      <c r="B762" s="385">
        <v>48</v>
      </c>
      <c r="C762" s="40" t="s">
        <v>541</v>
      </c>
      <c r="D762" s="41" t="s">
        <v>823</v>
      </c>
      <c r="E762" s="55">
        <f>IF(入力表2【予測】!$E62="","",入力表2【予測】!$E62)</f>
        <v>17</v>
      </c>
      <c r="F762" s="56">
        <f>IF(入力表2【予測】!$F62="","",入力表2【予測】!$F62)</f>
        <v>7</v>
      </c>
      <c r="G762" s="57">
        <f t="shared" si="68"/>
        <v>54.315702030448747</v>
      </c>
      <c r="H762" s="58">
        <f t="shared" si="69"/>
        <v>24.024436283762913</v>
      </c>
      <c r="I762" s="46">
        <f t="shared" si="70"/>
        <v>0.15758249907304411</v>
      </c>
      <c r="J762" s="47">
        <f t="shared" si="71"/>
        <v>0.22443090734209684</v>
      </c>
      <c r="K762" s="48"/>
      <c r="L762" s="46"/>
      <c r="M762" s="49"/>
      <c r="N762" s="48"/>
      <c r="O762" s="46"/>
      <c r="P762" s="50"/>
      <c r="Q762" s="48">
        <f>IFERROR(入力表1【係数】!I$190*入力表2【係数】!E762/SUM(入力表2【係数】!E$51:E$68),0)</f>
        <v>0</v>
      </c>
      <c r="R762" s="47">
        <f>IFERROR(入力表1【係数】!I$191*入力表2【係数】!F762/SUM(入力表2【係数】!F$51:F$68),0)</f>
        <v>0</v>
      </c>
      <c r="S762" s="50">
        <f t="shared" si="74"/>
        <v>0</v>
      </c>
      <c r="T762" s="54" t="s">
        <v>199</v>
      </c>
    </row>
    <row r="763" spans="2:20" x14ac:dyDescent="0.15">
      <c r="B763" s="385">
        <v>49</v>
      </c>
      <c r="C763" s="40" t="s">
        <v>434</v>
      </c>
      <c r="D763" s="41"/>
      <c r="E763" s="55">
        <f>IF(入力表2【予測】!$E63="","",入力表2【予測】!$E63)</f>
        <v>22</v>
      </c>
      <c r="F763" s="56">
        <f>IF(入力表2【予測】!$F63="","",入力表2【予測】!$F63)</f>
        <v>8</v>
      </c>
      <c r="G763" s="57">
        <f t="shared" si="68"/>
        <v>70.290908509992491</v>
      </c>
      <c r="H763" s="58">
        <f t="shared" si="69"/>
        <v>27.456498610014755</v>
      </c>
      <c r="I763" s="46">
        <f t="shared" si="70"/>
        <v>0.20393029291805709</v>
      </c>
      <c r="J763" s="47">
        <f t="shared" si="71"/>
        <v>0.25649246553382493</v>
      </c>
      <c r="K763" s="48"/>
      <c r="L763" s="46"/>
      <c r="M763" s="49"/>
      <c r="N763" s="48"/>
      <c r="O763" s="46"/>
      <c r="P763" s="50"/>
      <c r="Q763" s="48">
        <f>IFERROR(入力表1【係数】!I$190*入力表2【係数】!E763/SUM(入力表2【係数】!E$51:E$68),0)</f>
        <v>0</v>
      </c>
      <c r="R763" s="47">
        <f>IFERROR(入力表1【係数】!I$191*入力表2【係数】!F763/SUM(入力表2【係数】!F$51:F$68),0)</f>
        <v>0</v>
      </c>
      <c r="S763" s="50">
        <f t="shared" si="74"/>
        <v>0</v>
      </c>
      <c r="T763" s="54" t="s">
        <v>198</v>
      </c>
    </row>
    <row r="764" spans="2:20" x14ac:dyDescent="0.15">
      <c r="B764" s="385">
        <v>50</v>
      </c>
      <c r="C764" s="40" t="s">
        <v>435</v>
      </c>
      <c r="D764" s="41"/>
      <c r="E764" s="55">
        <f>IF(入力表2【予測】!$E64="","",入力表2【予測】!$E64)</f>
        <v>13</v>
      </c>
      <c r="F764" s="56">
        <f>IF(入力表2【予測】!$F64="","",入力表2【予測】!$F64)</f>
        <v>5</v>
      </c>
      <c r="G764" s="57">
        <f t="shared" si="68"/>
        <v>41.535536846813741</v>
      </c>
      <c r="H764" s="58">
        <f t="shared" si="69"/>
        <v>17.160311631259223</v>
      </c>
      <c r="I764" s="46">
        <f t="shared" si="70"/>
        <v>0.12050426399703375</v>
      </c>
      <c r="J764" s="47">
        <f t="shared" si="71"/>
        <v>0.16030779095864059</v>
      </c>
      <c r="K764" s="48"/>
      <c r="L764" s="46"/>
      <c r="M764" s="49"/>
      <c r="N764" s="48"/>
      <c r="O764" s="46"/>
      <c r="P764" s="50"/>
      <c r="Q764" s="48">
        <f>IFERROR(入力表1【係数】!I$190*入力表2【係数】!E764/SUM(入力表2【係数】!E$51:E$68),0)</f>
        <v>0</v>
      </c>
      <c r="R764" s="47">
        <f>IFERROR(入力表1【係数】!I$191*入力表2【係数】!F764/SUM(入力表2【係数】!F$51:F$68),0)</f>
        <v>0</v>
      </c>
      <c r="S764" s="50">
        <f t="shared" si="74"/>
        <v>0</v>
      </c>
      <c r="T764" s="54" t="s">
        <v>204</v>
      </c>
    </row>
    <row r="765" spans="2:20" x14ac:dyDescent="0.15">
      <c r="B765" s="385">
        <v>51</v>
      </c>
      <c r="C765" s="83" t="s">
        <v>470</v>
      </c>
      <c r="D765" s="41"/>
      <c r="E765" s="55">
        <f>IF(入力表2【予測】!$E65="","",入力表2【予測】!$E65)</f>
        <v>1.2220672555400589</v>
      </c>
      <c r="F765" s="56">
        <f>IF(入力表2【予測】!$F65="","",入力表2【予測】!$F65)</f>
        <v>0</v>
      </c>
      <c r="G765" s="57">
        <f t="shared" si="68"/>
        <v>3.9045553478283592</v>
      </c>
      <c r="H765" s="58">
        <f t="shared" si="69"/>
        <v>0</v>
      </c>
      <c r="I765" s="46">
        <f t="shared" si="70"/>
        <v>1.132802424490229E-2</v>
      </c>
      <c r="J765" s="47">
        <f t="shared" si="71"/>
        <v>0</v>
      </c>
      <c r="K765" s="48"/>
      <c r="L765" s="46"/>
      <c r="M765" s="49"/>
      <c r="N765" s="48"/>
      <c r="O765" s="46"/>
      <c r="P765" s="50"/>
      <c r="Q765" s="48">
        <f>IFERROR(入力表1【係数】!I$190*入力表2【係数】!E765/SUM(入力表2【係数】!E$51:E$68),0)</f>
        <v>0</v>
      </c>
      <c r="R765" s="47">
        <f>IFERROR(入力表1【係数】!I$191*入力表2【係数】!F765/SUM(入力表2【係数】!F$51:F$68),0)</f>
        <v>0</v>
      </c>
      <c r="S765" s="50">
        <f t="shared" si="74"/>
        <v>0</v>
      </c>
      <c r="T765" s="54" t="s">
        <v>191</v>
      </c>
    </row>
    <row r="766" spans="2:20" x14ac:dyDescent="0.15">
      <c r="B766" s="385">
        <v>52</v>
      </c>
      <c r="C766" s="83" t="s">
        <v>536</v>
      </c>
      <c r="D766" s="41"/>
      <c r="E766" s="55">
        <f>IF(入力表2【予測】!$E66="","",入力表2【予測】!$E66)</f>
        <v>0.77793274445994109</v>
      </c>
      <c r="F766" s="56">
        <f>IF(入力表2【予測】!$F66="","",入力表2【予測】!$F66)</f>
        <v>0</v>
      </c>
      <c r="G766" s="57">
        <f t="shared" si="68"/>
        <v>2.4855272439891407</v>
      </c>
      <c r="H766" s="58">
        <f t="shared" si="69"/>
        <v>0</v>
      </c>
      <c r="I766" s="46">
        <f t="shared" si="70"/>
        <v>7.2110932931029022E-3</v>
      </c>
      <c r="J766" s="47">
        <f t="shared" si="71"/>
        <v>0</v>
      </c>
      <c r="K766" s="48"/>
      <c r="L766" s="46"/>
      <c r="M766" s="49"/>
      <c r="N766" s="48"/>
      <c r="O766" s="46"/>
      <c r="P766" s="50"/>
      <c r="Q766" s="48">
        <f>IFERROR(入力表1【係数】!I$190*入力表2【係数】!E766/SUM(入力表2【係数】!E$51:E$68),0)</f>
        <v>0</v>
      </c>
      <c r="R766" s="47">
        <f>IFERROR(入力表1【係数】!I$191*入力表2【係数】!F766/SUM(入力表2【係数】!F$51:F$68),0)</f>
        <v>0</v>
      </c>
      <c r="S766" s="50">
        <f t="shared" si="74"/>
        <v>0</v>
      </c>
      <c r="T766" s="54" t="s">
        <v>192</v>
      </c>
    </row>
    <row r="767" spans="2:20" x14ac:dyDescent="0.15">
      <c r="B767" s="385">
        <v>53</v>
      </c>
      <c r="C767" s="40" t="s">
        <v>535</v>
      </c>
      <c r="D767" s="41"/>
      <c r="E767" s="55">
        <f>IF(入力表2【予測】!$E67="","",入力表2【予測】!$E67)</f>
        <v>41</v>
      </c>
      <c r="F767" s="56">
        <f>IF(入力表2【予測】!$F67="","",入力表2【予測】!$F67)</f>
        <v>4</v>
      </c>
      <c r="G767" s="57">
        <f t="shared" si="68"/>
        <v>130.99669313225874</v>
      </c>
      <c r="H767" s="58">
        <f t="shared" si="69"/>
        <v>13.728249305007378</v>
      </c>
      <c r="I767" s="46">
        <f t="shared" si="70"/>
        <v>0.38005190952910639</v>
      </c>
      <c r="J767" s="47">
        <f t="shared" si="71"/>
        <v>0.12824623276691247</v>
      </c>
      <c r="K767" s="48"/>
      <c r="L767" s="46"/>
      <c r="M767" s="49"/>
      <c r="N767" s="48"/>
      <c r="O767" s="46"/>
      <c r="P767" s="50"/>
      <c r="Q767" s="48">
        <f>IFERROR(入力表1【係数】!I$190*入力表2【係数】!E767/SUM(入力表2【係数】!E$51:E$68),0)</f>
        <v>0</v>
      </c>
      <c r="R767" s="47">
        <f>IFERROR(入力表1【係数】!I$191*入力表2【係数】!F767/SUM(入力表2【係数】!F$51:F$68),0)</f>
        <v>0</v>
      </c>
      <c r="S767" s="50">
        <f t="shared" si="74"/>
        <v>0</v>
      </c>
      <c r="T767" s="54" t="s">
        <v>185</v>
      </c>
    </row>
    <row r="768" spans="2:20" ht="19.5" thickBot="1" x14ac:dyDescent="0.2">
      <c r="B768" s="378">
        <v>54</v>
      </c>
      <c r="C768" s="86" t="s">
        <v>534</v>
      </c>
      <c r="D768" s="87"/>
      <c r="E768" s="88">
        <f>IF(入力表2【予測】!$E68="","",入力表2【予測】!$E68)</f>
        <v>18</v>
      </c>
      <c r="F768" s="89">
        <f>IF(入力表2【予測】!$F68="","",入力表2【予測】!$F68)</f>
        <v>7</v>
      </c>
      <c r="G768" s="57">
        <f t="shared" si="68"/>
        <v>57.510743326357492</v>
      </c>
      <c r="H768" s="58">
        <f t="shared" si="69"/>
        <v>24.024436283762913</v>
      </c>
      <c r="I768" s="46">
        <f t="shared" si="70"/>
        <v>0.16685205784204674</v>
      </c>
      <c r="J768" s="47">
        <f t="shared" si="71"/>
        <v>0.22443090734209684</v>
      </c>
      <c r="K768" s="90"/>
      <c r="L768" s="91"/>
      <c r="M768" s="92"/>
      <c r="N768" s="90"/>
      <c r="O768" s="91"/>
      <c r="P768" s="93"/>
      <c r="Q768" s="90">
        <f>IFERROR(入力表1【係数】!I$190*入力表2【係数】!E768/SUM(入力表2【係数】!E$51:E$68),0)</f>
        <v>0</v>
      </c>
      <c r="R768" s="94">
        <f>IFERROR(入力表1【係数】!I$191*入力表2【係数】!F768/SUM(入力表2【係数】!F$51:F$68),0)</f>
        <v>0</v>
      </c>
      <c r="S768" s="93">
        <f t="shared" si="74"/>
        <v>0</v>
      </c>
      <c r="T768" s="95" t="s">
        <v>204</v>
      </c>
    </row>
    <row r="769" spans="2:20" ht="19.5" thickTop="1" x14ac:dyDescent="0.15">
      <c r="B769" s="375"/>
      <c r="C769" s="432" t="s">
        <v>824</v>
      </c>
      <c r="D769" s="432"/>
      <c r="E769" s="96">
        <f>SUM(E715:E768)</f>
        <v>10788</v>
      </c>
      <c r="F769" s="96">
        <f>SUM(F715:F768)</f>
        <v>3119</v>
      </c>
      <c r="G769" s="25">
        <f t="shared" si="68"/>
        <v>34468.105500263591</v>
      </c>
      <c r="H769" s="97">
        <f t="shared" si="69"/>
        <v>10704.602395579504</v>
      </c>
      <c r="I769" s="98">
        <f t="shared" si="70"/>
        <v>100</v>
      </c>
      <c r="J769" s="99">
        <f t="shared" si="71"/>
        <v>100</v>
      </c>
      <c r="K769" s="90"/>
      <c r="L769" s="91"/>
      <c r="M769" s="92"/>
      <c r="N769" s="90"/>
      <c r="O769" s="91"/>
      <c r="P769" s="93"/>
      <c r="Q769" s="90">
        <f>SUM(Q715:Q768)</f>
        <v>0</v>
      </c>
      <c r="R769" s="94">
        <f>SUM(R715:R768)</f>
        <v>1</v>
      </c>
      <c r="S769" s="93">
        <f t="shared" ref="S769:S774" si="75">SUM(Q769:R769)</f>
        <v>1</v>
      </c>
    </row>
    <row r="770" spans="2:20" x14ac:dyDescent="0.15">
      <c r="B770" s="386" t="s">
        <v>477</v>
      </c>
      <c r="C770" s="101" t="s">
        <v>397</v>
      </c>
      <c r="D770" s="102"/>
      <c r="E770" s="103">
        <f>SUM(E715:E723)</f>
        <v>2776</v>
      </c>
      <c r="F770" s="103">
        <f>SUM(F715:F723)</f>
        <v>1288</v>
      </c>
      <c r="G770" s="104">
        <f t="shared" si="68"/>
        <v>8869.4346374426896</v>
      </c>
      <c r="H770" s="58">
        <f t="shared" si="69"/>
        <v>4420.496276212376</v>
      </c>
      <c r="I770" s="46">
        <f t="shared" si="70"/>
        <v>25.732295142751205</v>
      </c>
      <c r="J770" s="47">
        <f t="shared" si="71"/>
        <v>41.295286950945815</v>
      </c>
      <c r="K770" s="48"/>
      <c r="L770" s="46"/>
      <c r="M770" s="49"/>
      <c r="N770" s="48"/>
      <c r="O770" s="46"/>
      <c r="P770" s="50"/>
      <c r="Q770" s="48">
        <f>SUM(Q715:Q723)</f>
        <v>0</v>
      </c>
      <c r="R770" s="47">
        <f>SUM(R715:R723)</f>
        <v>0</v>
      </c>
      <c r="S770" s="50">
        <f t="shared" si="75"/>
        <v>0</v>
      </c>
    </row>
    <row r="771" spans="2:20" x14ac:dyDescent="0.15">
      <c r="B771" s="386">
        <v>10</v>
      </c>
      <c r="C771" s="105" t="s">
        <v>532</v>
      </c>
      <c r="D771" s="54"/>
      <c r="E771" s="104">
        <f>E724</f>
        <v>3506</v>
      </c>
      <c r="F771" s="104">
        <f>F724</f>
        <v>0</v>
      </c>
      <c r="G771" s="104">
        <f t="shared" si="68"/>
        <v>11201.814783456077</v>
      </c>
      <c r="H771" s="58">
        <f t="shared" si="69"/>
        <v>0</v>
      </c>
      <c r="I771" s="46">
        <f t="shared" si="70"/>
        <v>32.499073044123101</v>
      </c>
      <c r="J771" s="47">
        <f t="shared" si="71"/>
        <v>0</v>
      </c>
      <c r="K771" s="48"/>
      <c r="L771" s="46"/>
      <c r="M771" s="49"/>
      <c r="N771" s="48"/>
      <c r="O771" s="46"/>
      <c r="P771" s="50"/>
      <c r="Q771" s="48">
        <f>Q724</f>
        <v>0</v>
      </c>
      <c r="R771" s="47">
        <f>R724</f>
        <v>0</v>
      </c>
      <c r="S771" s="50">
        <f t="shared" si="75"/>
        <v>0</v>
      </c>
    </row>
    <row r="772" spans="2:20" x14ac:dyDescent="0.15">
      <c r="B772" s="386">
        <v>11</v>
      </c>
      <c r="C772" s="105" t="s">
        <v>411</v>
      </c>
      <c r="D772" s="54"/>
      <c r="E772" s="104">
        <f>E725</f>
        <v>1888</v>
      </c>
      <c r="F772" s="104">
        <f>F725</f>
        <v>565</v>
      </c>
      <c r="G772" s="104">
        <f t="shared" si="68"/>
        <v>6032.2379666757197</v>
      </c>
      <c r="H772" s="58">
        <f t="shared" si="69"/>
        <v>1939.1152143322922</v>
      </c>
      <c r="I772" s="46">
        <f t="shared" si="70"/>
        <v>17.500926955876899</v>
      </c>
      <c r="J772" s="47">
        <f t="shared" si="71"/>
        <v>18.114780378326387</v>
      </c>
      <c r="K772" s="48"/>
      <c r="L772" s="46"/>
      <c r="M772" s="49"/>
      <c r="N772" s="48"/>
      <c r="O772" s="46"/>
      <c r="P772" s="50"/>
      <c r="Q772" s="48">
        <f>Q725</f>
        <v>0</v>
      </c>
      <c r="R772" s="47">
        <f>R725</f>
        <v>1</v>
      </c>
      <c r="S772" s="50">
        <f t="shared" si="75"/>
        <v>1</v>
      </c>
    </row>
    <row r="773" spans="2:20" x14ac:dyDescent="0.15">
      <c r="B773" s="386" t="s">
        <v>531</v>
      </c>
      <c r="C773" s="105" t="s">
        <v>475</v>
      </c>
      <c r="D773" s="54"/>
      <c r="E773" s="104">
        <f>SUM(E726:E750)</f>
        <v>1863</v>
      </c>
      <c r="F773" s="104">
        <f>SUM(F726:F750)</f>
        <v>851</v>
      </c>
      <c r="G773" s="104">
        <f t="shared" si="68"/>
        <v>5952.3619342780003</v>
      </c>
      <c r="H773" s="58">
        <f t="shared" si="69"/>
        <v>2920.6850396403197</v>
      </c>
      <c r="I773" s="46">
        <f t="shared" si="70"/>
        <v>17.269187986651836</v>
      </c>
      <c r="J773" s="47">
        <f t="shared" si="71"/>
        <v>27.284386021160628</v>
      </c>
      <c r="K773" s="48"/>
      <c r="L773" s="46"/>
      <c r="M773" s="49"/>
      <c r="N773" s="48"/>
      <c r="O773" s="46"/>
      <c r="P773" s="50"/>
      <c r="Q773" s="48">
        <f>SUM(Q726:Q750)</f>
        <v>0</v>
      </c>
      <c r="R773" s="47">
        <f>SUM(R726:R750)</f>
        <v>0</v>
      </c>
      <c r="S773" s="50">
        <f t="shared" si="75"/>
        <v>0</v>
      </c>
    </row>
    <row r="774" spans="2:20" ht="19.5" thickBot="1" x14ac:dyDescent="0.2">
      <c r="B774" s="376" t="s">
        <v>479</v>
      </c>
      <c r="C774" s="107" t="s">
        <v>476</v>
      </c>
      <c r="D774" s="95"/>
      <c r="E774" s="96">
        <f>SUM(E751:E768)</f>
        <v>755</v>
      </c>
      <c r="F774" s="96">
        <f>SUM(F751:F768)</f>
        <v>415</v>
      </c>
      <c r="G774" s="96">
        <f t="shared" si="68"/>
        <v>2412.2561784111058</v>
      </c>
      <c r="H774" s="108">
        <f t="shared" si="69"/>
        <v>1424.3058653945156</v>
      </c>
      <c r="I774" s="91">
        <f t="shared" si="70"/>
        <v>6.9985168705969603</v>
      </c>
      <c r="J774" s="94">
        <f t="shared" si="71"/>
        <v>13.305546649567168</v>
      </c>
      <c r="K774" s="109"/>
      <c r="L774" s="110"/>
      <c r="M774" s="111"/>
      <c r="N774" s="109"/>
      <c r="O774" s="110"/>
      <c r="P774" s="112"/>
      <c r="Q774" s="109">
        <f>SUM(Q751:Q768)</f>
        <v>0</v>
      </c>
      <c r="R774" s="113">
        <f>SUM(R751:R768)</f>
        <v>0</v>
      </c>
      <c r="S774" s="112">
        <f t="shared" si="75"/>
        <v>0</v>
      </c>
    </row>
    <row r="775" spans="2:20" ht="19.5" thickTop="1" x14ac:dyDescent="0.15">
      <c r="B775" s="431" t="s">
        <v>474</v>
      </c>
      <c r="C775" s="432"/>
      <c r="D775" s="433"/>
      <c r="E775" s="114">
        <v>312985</v>
      </c>
      <c r="F775" s="115">
        <v>291370</v>
      </c>
    </row>
    <row r="777" spans="2:20" x14ac:dyDescent="0.15">
      <c r="B777" s="2" t="s">
        <v>953</v>
      </c>
    </row>
    <row r="781" spans="2:20" ht="20.25" thickBot="1" x14ac:dyDescent="0.2">
      <c r="L781" s="28" t="s">
        <v>493</v>
      </c>
      <c r="O781" s="28" t="s">
        <v>494</v>
      </c>
      <c r="Q781" s="189" t="s">
        <v>926</v>
      </c>
      <c r="R781" s="189"/>
      <c r="S781" s="189"/>
      <c r="T781" s="189"/>
    </row>
    <row r="782" spans="2:20" ht="19.5" thickTop="1" x14ac:dyDescent="0.15">
      <c r="B782" s="440" t="s">
        <v>33</v>
      </c>
      <c r="C782" s="440" t="s">
        <v>401</v>
      </c>
      <c r="D782" s="431" t="s">
        <v>438</v>
      </c>
      <c r="E782" s="451" t="s">
        <v>946</v>
      </c>
      <c r="F782" s="452"/>
      <c r="G782" s="443" t="s">
        <v>948</v>
      </c>
      <c r="H782" s="455"/>
      <c r="I782" s="442" t="s">
        <v>946</v>
      </c>
      <c r="J782" s="443"/>
      <c r="K782" s="446" t="s">
        <v>492</v>
      </c>
      <c r="L782" s="447"/>
      <c r="M782" s="448"/>
      <c r="N782" s="446" t="s">
        <v>492</v>
      </c>
      <c r="O782" s="447"/>
      <c r="P782" s="448"/>
      <c r="Q782" s="446" t="s">
        <v>492</v>
      </c>
      <c r="R782" s="447"/>
      <c r="S782" s="448"/>
      <c r="T782" s="455" t="s">
        <v>487</v>
      </c>
    </row>
    <row r="783" spans="2:20" x14ac:dyDescent="0.15">
      <c r="B783" s="440"/>
      <c r="C783" s="440"/>
      <c r="D783" s="431"/>
      <c r="E783" s="453" t="s">
        <v>945</v>
      </c>
      <c r="F783" s="454"/>
      <c r="G783" s="445" t="s">
        <v>947</v>
      </c>
      <c r="H783" s="456"/>
      <c r="I783" s="444" t="s">
        <v>949</v>
      </c>
      <c r="J783" s="445"/>
      <c r="K783" s="449" t="str">
        <f>入力表1【係数】!$E$52</f>
        <v>（単位：円)</v>
      </c>
      <c r="L783" s="445"/>
      <c r="M783" s="450"/>
      <c r="N783" s="449" t="str">
        <f>入力表1【係数】!$E$52</f>
        <v>（単位：円)</v>
      </c>
      <c r="O783" s="445"/>
      <c r="P783" s="450"/>
      <c r="Q783" s="449" t="str">
        <f>入力表1【係数】!$E$52</f>
        <v>（単位：円)</v>
      </c>
      <c r="R783" s="445"/>
      <c r="S783" s="450"/>
      <c r="T783" s="457"/>
    </row>
    <row r="784" spans="2:20" x14ac:dyDescent="0.15">
      <c r="B784" s="440"/>
      <c r="C784" s="440"/>
      <c r="D784" s="431"/>
      <c r="E784" s="30" t="s">
        <v>481</v>
      </c>
      <c r="F784" s="31" t="s">
        <v>482</v>
      </c>
      <c r="G784" s="370" t="s">
        <v>481</v>
      </c>
      <c r="H784" s="373" t="s">
        <v>482</v>
      </c>
      <c r="I784" s="373" t="s">
        <v>481</v>
      </c>
      <c r="J784" s="369" t="s">
        <v>482</v>
      </c>
      <c r="K784" s="33" t="s">
        <v>481</v>
      </c>
      <c r="L784" s="373" t="s">
        <v>482</v>
      </c>
      <c r="M784" s="34" t="s">
        <v>480</v>
      </c>
      <c r="N784" s="33" t="s">
        <v>481</v>
      </c>
      <c r="O784" s="373" t="s">
        <v>482</v>
      </c>
      <c r="P784" s="35" t="s">
        <v>480</v>
      </c>
      <c r="Q784" s="36" t="s">
        <v>481</v>
      </c>
      <c r="R784" s="377" t="s">
        <v>482</v>
      </c>
      <c r="S784" s="38" t="s">
        <v>480</v>
      </c>
      <c r="T784" s="456"/>
    </row>
    <row r="785" spans="2:20" x14ac:dyDescent="0.15">
      <c r="B785" s="385">
        <v>1</v>
      </c>
      <c r="C785" s="40" t="s">
        <v>402</v>
      </c>
      <c r="D785" s="41"/>
      <c r="E785" s="42">
        <f>IF(入力表2【予測】!$E15="","",入力表2【予測】!$E15)</f>
        <v>251</v>
      </c>
      <c r="F785" s="43">
        <f>IF(入力表2【予測】!$F15="","",入力表2【予測】!$F15)</f>
        <v>33</v>
      </c>
      <c r="G785" s="44">
        <f t="shared" ref="G785:G844" si="76">E785/E$75*1000000</f>
        <v>801.95536527309616</v>
      </c>
      <c r="H785" s="45">
        <f t="shared" ref="H785:H844" si="77">F785/F$75*1000000</f>
        <v>113.25805676631089</v>
      </c>
      <c r="I785" s="46">
        <f t="shared" ref="I785:I844" si="78">E785/E$69*100</f>
        <v>2.3266592510196515</v>
      </c>
      <c r="J785" s="47">
        <f t="shared" ref="J785:J844" si="79">F785/F$69*100</f>
        <v>1.058031420327028</v>
      </c>
      <c r="K785" s="48"/>
      <c r="L785" s="46"/>
      <c r="M785" s="49"/>
      <c r="N785" s="48"/>
      <c r="O785" s="46"/>
      <c r="P785" s="50"/>
      <c r="Q785" s="51">
        <f>IFERROR(入力表1【係数】!E$207*入力表2【係数】!E785/SUM(入力表2【係数】!E$15:E$23),0)</f>
        <v>0</v>
      </c>
      <c r="R785" s="52">
        <f>IFERROR(入力表1【係数】!E$208*入力表2【係数】!F785/SUM(入力表2【係数】!F$15:F$23),0)</f>
        <v>0</v>
      </c>
      <c r="S785" s="53">
        <f>SUM(Q785:R785)</f>
        <v>0</v>
      </c>
      <c r="T785" s="54" t="s">
        <v>190</v>
      </c>
    </row>
    <row r="786" spans="2:20" x14ac:dyDescent="0.15">
      <c r="B786" s="385">
        <v>2</v>
      </c>
      <c r="C786" s="40" t="s">
        <v>409</v>
      </c>
      <c r="D786" s="41" t="s">
        <v>439</v>
      </c>
      <c r="E786" s="55">
        <f>IF(入力表2【予測】!$E16="","",入力表2【予測】!$E16)</f>
        <v>478</v>
      </c>
      <c r="F786" s="56">
        <f>IF(入力表2【予測】!$F16="","",入力表2【予測】!$F16)</f>
        <v>254</v>
      </c>
      <c r="G786" s="57">
        <f t="shared" si="76"/>
        <v>1527.2297394443824</v>
      </c>
      <c r="H786" s="58">
        <f t="shared" si="77"/>
        <v>871.74383086796854</v>
      </c>
      <c r="I786" s="46">
        <f t="shared" si="78"/>
        <v>4.4308490915832408</v>
      </c>
      <c r="J786" s="47">
        <f t="shared" si="79"/>
        <v>8.1436357806989417</v>
      </c>
      <c r="K786" s="48"/>
      <c r="L786" s="46"/>
      <c r="M786" s="49"/>
      <c r="N786" s="48"/>
      <c r="O786" s="46"/>
      <c r="P786" s="50"/>
      <c r="Q786" s="59">
        <f>IFERROR(入力表1【係数】!E$207*入力表2【係数】!E786/SUM(入力表2【係数】!E$15:E$23),0)</f>
        <v>0</v>
      </c>
      <c r="R786" s="47">
        <f>IFERROR(入力表1【係数】!E$208*入力表2【係数】!F786/SUM(入力表2【係数】!F$15:F$23),0)</f>
        <v>0</v>
      </c>
      <c r="S786" s="50">
        <f t="shared" ref="S786:S793" si="80">SUM(Q786:R786)</f>
        <v>0</v>
      </c>
      <c r="T786" s="54" t="s">
        <v>184</v>
      </c>
    </row>
    <row r="787" spans="2:20" x14ac:dyDescent="0.15">
      <c r="B787" s="385">
        <v>3</v>
      </c>
      <c r="C787" s="40" t="s">
        <v>403</v>
      </c>
      <c r="D787" s="41"/>
      <c r="E787" s="55">
        <f>IF(入力表2【予測】!$E17="","",入力表2【予測】!$E17)</f>
        <v>245</v>
      </c>
      <c r="F787" s="56">
        <f>IF(入力表2【予測】!$F17="","",入力表2【予測】!$F17)</f>
        <v>138</v>
      </c>
      <c r="G787" s="57">
        <f t="shared" si="76"/>
        <v>782.78511749764368</v>
      </c>
      <c r="H787" s="58">
        <f t="shared" si="77"/>
        <v>473.62460102275458</v>
      </c>
      <c r="I787" s="46">
        <f t="shared" si="78"/>
        <v>2.271041898405636</v>
      </c>
      <c r="J787" s="47">
        <f t="shared" si="79"/>
        <v>4.4244950304584796</v>
      </c>
      <c r="K787" s="48"/>
      <c r="L787" s="46"/>
      <c r="M787" s="49"/>
      <c r="N787" s="48"/>
      <c r="O787" s="46"/>
      <c r="P787" s="50"/>
      <c r="Q787" s="59">
        <f>IFERROR(入力表1【係数】!E$207*入力表2【係数】!E787/SUM(入力表2【係数】!E$15:E$23),0)</f>
        <v>0</v>
      </c>
      <c r="R787" s="47">
        <f>IFERROR(入力表1【係数】!E$208*入力表2【係数】!F787/SUM(入力表2【係数】!F$15:F$23),0)</f>
        <v>0</v>
      </c>
      <c r="S787" s="50">
        <f t="shared" si="80"/>
        <v>0</v>
      </c>
      <c r="T787" s="54" t="s">
        <v>185</v>
      </c>
    </row>
    <row r="788" spans="2:20" x14ac:dyDescent="0.15">
      <c r="B788" s="385">
        <v>4</v>
      </c>
      <c r="C788" s="40" t="s">
        <v>404</v>
      </c>
      <c r="D788" s="41"/>
      <c r="E788" s="55">
        <f>IF(入力表2【予測】!$E18="","",入力表2【予測】!$E18)</f>
        <v>105</v>
      </c>
      <c r="F788" s="56">
        <f>IF(入力表2【予測】!$F18="","",入力表2【予測】!$F18)</f>
        <v>34</v>
      </c>
      <c r="G788" s="57">
        <f t="shared" si="76"/>
        <v>335.4793360704187</v>
      </c>
      <c r="H788" s="58">
        <f t="shared" si="77"/>
        <v>116.69011909256272</v>
      </c>
      <c r="I788" s="46">
        <f t="shared" si="78"/>
        <v>0.97330367074527258</v>
      </c>
      <c r="J788" s="47">
        <f t="shared" si="79"/>
        <v>1.0900929785187561</v>
      </c>
      <c r="K788" s="48"/>
      <c r="L788" s="46"/>
      <c r="M788" s="49"/>
      <c r="N788" s="48"/>
      <c r="O788" s="46"/>
      <c r="P788" s="50"/>
      <c r="Q788" s="59">
        <f>IFERROR(入力表1【係数】!E$207*入力表2【係数】!E788/SUM(入力表2【係数】!E$15:E$23),0)</f>
        <v>0</v>
      </c>
      <c r="R788" s="47">
        <f>IFERROR(入力表1【係数】!E$208*入力表2【係数】!F788/SUM(入力表2【係数】!F$15:F$23),0)</f>
        <v>0</v>
      </c>
      <c r="S788" s="50">
        <f t="shared" si="80"/>
        <v>0</v>
      </c>
      <c r="T788" s="54" t="s">
        <v>185</v>
      </c>
    </row>
    <row r="789" spans="2:20" x14ac:dyDescent="0.15">
      <c r="B789" s="385">
        <v>5</v>
      </c>
      <c r="C789" s="40" t="s">
        <v>822</v>
      </c>
      <c r="D789" s="41" t="s">
        <v>472</v>
      </c>
      <c r="E789" s="55">
        <f>IF(入力表2【予測】!$E19="","",入力表2【予測】!$E19)</f>
        <v>92</v>
      </c>
      <c r="F789" s="56">
        <f>IF(入力表2【予測】!$F19="","",入力表2【予測】!$F19)</f>
        <v>14</v>
      </c>
      <c r="G789" s="57">
        <f t="shared" si="76"/>
        <v>293.94379922360497</v>
      </c>
      <c r="H789" s="58">
        <f t="shared" si="77"/>
        <v>48.048872567525827</v>
      </c>
      <c r="I789" s="46">
        <f t="shared" si="78"/>
        <v>0.85279940674823884</v>
      </c>
      <c r="J789" s="47">
        <f t="shared" si="79"/>
        <v>0.44886181468419367</v>
      </c>
      <c r="K789" s="48"/>
      <c r="L789" s="46"/>
      <c r="M789" s="49"/>
      <c r="N789" s="48"/>
      <c r="O789" s="46"/>
      <c r="P789" s="50"/>
      <c r="Q789" s="59">
        <f>IFERROR(入力表1【係数】!E$207*入力表2【係数】!E789/SUM(入力表2【係数】!E$15:E$23),0)</f>
        <v>0</v>
      </c>
      <c r="R789" s="47">
        <f>IFERROR(入力表1【係数】!E$208*入力表2【係数】!F789/SUM(入力表2【係数】!F$15:F$23),0)</f>
        <v>0</v>
      </c>
      <c r="S789" s="50">
        <f t="shared" si="80"/>
        <v>0</v>
      </c>
      <c r="T789" s="54" t="s">
        <v>186</v>
      </c>
    </row>
    <row r="790" spans="2:20" x14ac:dyDescent="0.15">
      <c r="B790" s="385">
        <v>6</v>
      </c>
      <c r="C790" s="40" t="s">
        <v>405</v>
      </c>
      <c r="D790" s="41"/>
      <c r="E790" s="55">
        <f>IF(入力表2【予測】!$E20="","",入力表2【予測】!$E20)</f>
        <v>231</v>
      </c>
      <c r="F790" s="56">
        <f>IF(入力表2【予測】!$F20="","",入力表2【予測】!$F20)</f>
        <v>43</v>
      </c>
      <c r="G790" s="57">
        <f t="shared" si="76"/>
        <v>738.05453935492108</v>
      </c>
      <c r="H790" s="58">
        <f t="shared" si="77"/>
        <v>147.57868002882933</v>
      </c>
      <c r="I790" s="46">
        <f t="shared" si="78"/>
        <v>2.1412680756395996</v>
      </c>
      <c r="J790" s="47">
        <f t="shared" si="79"/>
        <v>1.3786470022443091</v>
      </c>
      <c r="K790" s="48"/>
      <c r="L790" s="46"/>
      <c r="M790" s="49"/>
      <c r="N790" s="48"/>
      <c r="O790" s="46"/>
      <c r="P790" s="50"/>
      <c r="Q790" s="59">
        <f>IFERROR(入力表1【係数】!E$207*入力表2【係数】!E790/SUM(入力表2【係数】!E$15:E$23),0)</f>
        <v>0</v>
      </c>
      <c r="R790" s="47">
        <f>IFERROR(入力表1【係数】!E$208*入力表2【係数】!F790/SUM(入力表2【係数】!F$15:F$23),0)</f>
        <v>0</v>
      </c>
      <c r="S790" s="50">
        <f t="shared" si="80"/>
        <v>0</v>
      </c>
      <c r="T790" s="54" t="s">
        <v>199</v>
      </c>
    </row>
    <row r="791" spans="2:20" x14ac:dyDescent="0.15">
      <c r="B791" s="385">
        <v>7</v>
      </c>
      <c r="C791" s="40" t="s">
        <v>585</v>
      </c>
      <c r="D791" s="41"/>
      <c r="E791" s="55">
        <f>IF(入力表2【予測】!$E21="","",入力表2【予測】!$E21)</f>
        <v>648</v>
      </c>
      <c r="F791" s="56">
        <f>IF(入力表2【予測】!$F21="","",入力表2【予測】!$F21)</f>
        <v>392</v>
      </c>
      <c r="G791" s="57">
        <f t="shared" si="76"/>
        <v>2070.3867597488697</v>
      </c>
      <c r="H791" s="58">
        <f t="shared" si="77"/>
        <v>1345.3684318907231</v>
      </c>
      <c r="I791" s="46">
        <f t="shared" si="78"/>
        <v>6.0066740823136815</v>
      </c>
      <c r="J791" s="47">
        <f t="shared" si="79"/>
        <v>12.568130811157422</v>
      </c>
      <c r="K791" s="48"/>
      <c r="L791" s="46"/>
      <c r="M791" s="49"/>
      <c r="N791" s="48"/>
      <c r="O791" s="46"/>
      <c r="P791" s="50"/>
      <c r="Q791" s="59">
        <f>IFERROR(入力表1【係数】!E$207*入力表2【係数】!E791/SUM(入力表2【係数】!E$15:E$23),0)</f>
        <v>0</v>
      </c>
      <c r="R791" s="47">
        <f>IFERROR(入力表1【係数】!E$208*入力表2【係数】!F791/SUM(入力表2【係数】!F$15:F$23),0)</f>
        <v>0</v>
      </c>
      <c r="S791" s="50">
        <f t="shared" si="80"/>
        <v>0</v>
      </c>
      <c r="T791" s="54" t="s">
        <v>158</v>
      </c>
    </row>
    <row r="792" spans="2:20" x14ac:dyDescent="0.15">
      <c r="B792" s="385">
        <v>8</v>
      </c>
      <c r="C792" s="40" t="s">
        <v>584</v>
      </c>
      <c r="D792" s="41"/>
      <c r="E792" s="55">
        <f>IF(入力表2【予測】!$E22="","",入力表2【予測】!$E22)</f>
        <v>172</v>
      </c>
      <c r="F792" s="56">
        <f>IF(入力表2【予測】!$F22="","",入力表2【予測】!$F22)</f>
        <v>96</v>
      </c>
      <c r="G792" s="57">
        <f t="shared" si="76"/>
        <v>549.54710289630498</v>
      </c>
      <c r="H792" s="58">
        <f t="shared" si="77"/>
        <v>329.47798332017709</v>
      </c>
      <c r="I792" s="46">
        <f t="shared" si="78"/>
        <v>1.5943641082684465</v>
      </c>
      <c r="J792" s="47">
        <f t="shared" si="79"/>
        <v>3.0779095864058994</v>
      </c>
      <c r="K792" s="48"/>
      <c r="L792" s="46"/>
      <c r="M792" s="49"/>
      <c r="N792" s="48"/>
      <c r="O792" s="46"/>
      <c r="P792" s="50"/>
      <c r="Q792" s="59">
        <f>IFERROR(入力表1【係数】!E$207*入力表2【係数】!E792/SUM(入力表2【係数】!E$15:E$23),0)</f>
        <v>0</v>
      </c>
      <c r="R792" s="47">
        <f>IFERROR(入力表1【係数】!E$208*入力表2【係数】!F792/SUM(入力表2【係数】!F$15:F$23),0)</f>
        <v>0</v>
      </c>
      <c r="S792" s="50">
        <f t="shared" si="80"/>
        <v>0</v>
      </c>
      <c r="T792" s="54" t="s">
        <v>190</v>
      </c>
    </row>
    <row r="793" spans="2:20" x14ac:dyDescent="0.15">
      <c r="B793" s="60">
        <v>9</v>
      </c>
      <c r="C793" s="61" t="s">
        <v>407</v>
      </c>
      <c r="D793" s="62"/>
      <c r="E793" s="63">
        <f>IF(入力表2【予測】!$E23="","",入力表2【予測】!$E23)</f>
        <v>554</v>
      </c>
      <c r="F793" s="64">
        <f>IF(入力表2【予測】!$F23="","",入力表2【予測】!$F23)</f>
        <v>284</v>
      </c>
      <c r="G793" s="65">
        <f t="shared" si="76"/>
        <v>1770.0528779334472</v>
      </c>
      <c r="H793" s="66">
        <f t="shared" si="77"/>
        <v>974.70570065552397</v>
      </c>
      <c r="I793" s="67">
        <f t="shared" si="78"/>
        <v>5.135335558027438</v>
      </c>
      <c r="J793" s="68">
        <f t="shared" si="79"/>
        <v>9.1054825264507855</v>
      </c>
      <c r="K793" s="69"/>
      <c r="L793" s="67"/>
      <c r="M793" s="70"/>
      <c r="N793" s="69"/>
      <c r="O793" s="67"/>
      <c r="P793" s="71"/>
      <c r="Q793" s="72">
        <f>IFERROR(入力表1【係数】!E$207*入力表2【係数】!E793/SUM(入力表2【係数】!E$15:E$23),0)</f>
        <v>0</v>
      </c>
      <c r="R793" s="68">
        <f>IFERROR(入力表1【係数】!E$208*入力表2【係数】!F793/SUM(入力表2【係数】!F$15:F$23),0)</f>
        <v>0</v>
      </c>
      <c r="S793" s="71">
        <f t="shared" si="80"/>
        <v>0</v>
      </c>
      <c r="T793" s="73" t="s">
        <v>190</v>
      </c>
    </row>
    <row r="794" spans="2:20" x14ac:dyDescent="0.15">
      <c r="B794" s="74">
        <v>10</v>
      </c>
      <c r="C794" s="75" t="s">
        <v>532</v>
      </c>
      <c r="D794" s="76" t="s">
        <v>440</v>
      </c>
      <c r="E794" s="63">
        <f>IF(入力表2【予測】!$E24="","",入力表2【予測】!$E24)</f>
        <v>3506</v>
      </c>
      <c r="F794" s="64">
        <f>IF(入力表2【予測】!$F24="","",入力表2【予測】!$F24)</f>
        <v>0</v>
      </c>
      <c r="G794" s="65">
        <f t="shared" si="76"/>
        <v>11201.814783456077</v>
      </c>
      <c r="H794" s="66">
        <f t="shared" si="77"/>
        <v>0</v>
      </c>
      <c r="I794" s="67">
        <f t="shared" si="78"/>
        <v>32.499073044123101</v>
      </c>
      <c r="J794" s="68">
        <f t="shared" si="79"/>
        <v>0</v>
      </c>
      <c r="K794" s="69"/>
      <c r="L794" s="67"/>
      <c r="M794" s="70"/>
      <c r="N794" s="69"/>
      <c r="O794" s="67"/>
      <c r="P794" s="71"/>
      <c r="Q794" s="69">
        <f>IFERROR(入力表1【係数】!F$207*入力表2【係数】!E794/入力表2【係数】!E794,0)</f>
        <v>0</v>
      </c>
      <c r="R794" s="68">
        <f>IFERROR(入力表1【係数】!F$208*入力表2【係数】!F794/入力表2【係数】!F794,0)</f>
        <v>0</v>
      </c>
      <c r="S794" s="71">
        <f>SUM(Q794:R794)</f>
        <v>0</v>
      </c>
      <c r="T794" s="77" t="s">
        <v>200</v>
      </c>
    </row>
    <row r="795" spans="2:20" x14ac:dyDescent="0.15">
      <c r="B795" s="74">
        <v>11</v>
      </c>
      <c r="C795" s="78" t="s">
        <v>582</v>
      </c>
      <c r="D795" s="79" t="s">
        <v>441</v>
      </c>
      <c r="E795" s="63">
        <f>IF(入力表2【予測】!$E25="","",入力表2【予測】!$E25)</f>
        <v>1888</v>
      </c>
      <c r="F795" s="64">
        <f>IF(入力表2【予測】!$F25="","",入力表2【予測】!$F25)</f>
        <v>565</v>
      </c>
      <c r="G795" s="65">
        <f t="shared" si="76"/>
        <v>6032.2379666757197</v>
      </c>
      <c r="H795" s="66">
        <f t="shared" si="77"/>
        <v>1939.1152143322922</v>
      </c>
      <c r="I795" s="67">
        <f t="shared" si="78"/>
        <v>17.500926955876899</v>
      </c>
      <c r="J795" s="68">
        <f t="shared" si="79"/>
        <v>18.114780378326387</v>
      </c>
      <c r="K795" s="69"/>
      <c r="L795" s="67"/>
      <c r="M795" s="70"/>
      <c r="N795" s="69"/>
      <c r="O795" s="67"/>
      <c r="P795" s="71"/>
      <c r="Q795" s="69">
        <f>IFERROR(入力表1【係数】!G$207*入力表2【係数】!E795/入力表2【係数】!E795,0)</f>
        <v>0</v>
      </c>
      <c r="R795" s="80">
        <f>IFERROR(入力表1【係数】!G$208*入力表2【係数】!F795/入力表2【係数】!F795,0)</f>
        <v>0</v>
      </c>
      <c r="S795" s="71">
        <f>SUM(Q795:R795)</f>
        <v>0</v>
      </c>
      <c r="T795" s="77" t="s">
        <v>201</v>
      </c>
    </row>
    <row r="796" spans="2:20" x14ac:dyDescent="0.15">
      <c r="B796" s="385">
        <v>12</v>
      </c>
      <c r="C796" s="40" t="s">
        <v>580</v>
      </c>
      <c r="D796" s="41" t="s">
        <v>442</v>
      </c>
      <c r="E796" s="55">
        <f>IF(入力表2【予測】!$E26="","",入力表2【予測】!$E26)</f>
        <v>92</v>
      </c>
      <c r="F796" s="56">
        <f>IF(入力表2【予測】!$F26="","",入力表2【予測】!$F26)</f>
        <v>65</v>
      </c>
      <c r="G796" s="57">
        <f t="shared" si="76"/>
        <v>293.94379922360497</v>
      </c>
      <c r="H796" s="58">
        <f t="shared" si="77"/>
        <v>223.08405120636991</v>
      </c>
      <c r="I796" s="46">
        <f t="shared" si="78"/>
        <v>0.85279940674823884</v>
      </c>
      <c r="J796" s="47">
        <f t="shared" si="79"/>
        <v>2.084001282462328</v>
      </c>
      <c r="K796" s="48"/>
      <c r="L796" s="46"/>
      <c r="M796" s="49"/>
      <c r="N796" s="48"/>
      <c r="O796" s="46"/>
      <c r="P796" s="50"/>
      <c r="Q796" s="48">
        <f>IFERROR(入力表1【係数】!H$207*入力表2【係数】!E796/SUM(入力表2【係数】!E$26:E$50),0)</f>
        <v>0</v>
      </c>
      <c r="R796" s="47">
        <f>IFERROR(入力表1【係数】!H$208*入力表2【係数】!F796/SUM(入力表2【係数】!F$26:F$50),0)</f>
        <v>7.6380728554641591E-2</v>
      </c>
      <c r="S796" s="50">
        <f>SUM(Q796:R796)</f>
        <v>7.6380728554641591E-2</v>
      </c>
      <c r="T796" s="81" t="s">
        <v>141</v>
      </c>
    </row>
    <row r="797" spans="2:20" x14ac:dyDescent="0.15">
      <c r="B797" s="385">
        <v>13</v>
      </c>
      <c r="C797" s="40" t="s">
        <v>413</v>
      </c>
      <c r="D797" s="41" t="s">
        <v>443</v>
      </c>
      <c r="E797" s="55">
        <f>IF(入力表2【予測】!$E27="","",入力表2【予測】!$E27)</f>
        <v>63</v>
      </c>
      <c r="F797" s="56">
        <f>IF(入力表2【予測】!$F27="","",入力表2【予測】!$F27)</f>
        <v>31</v>
      </c>
      <c r="G797" s="57">
        <f t="shared" si="76"/>
        <v>201.28760164225125</v>
      </c>
      <c r="H797" s="58">
        <f t="shared" si="77"/>
        <v>106.39393211380718</v>
      </c>
      <c r="I797" s="46">
        <f t="shared" si="78"/>
        <v>0.58398220244716359</v>
      </c>
      <c r="J797" s="47">
        <f t="shared" si="79"/>
        <v>0.99390830394357166</v>
      </c>
      <c r="K797" s="48"/>
      <c r="L797" s="46"/>
      <c r="M797" s="49"/>
      <c r="N797" s="48"/>
      <c r="O797" s="46"/>
      <c r="P797" s="50"/>
      <c r="Q797" s="48">
        <f>IFERROR(入力表1【係数】!H$207*入力表2【係数】!E797/SUM(入力表2【係数】!E$26:E$50),0)</f>
        <v>0</v>
      </c>
      <c r="R797" s="47">
        <f>IFERROR(入力表1【係数】!H$208*入力表2【係数】!F797/SUM(入力表2【係数】!F$26:F$50),0)</f>
        <v>3.6427732079905996E-2</v>
      </c>
      <c r="S797" s="50">
        <f t="shared" ref="S797:S820" si="81">SUM(Q797:R797)</f>
        <v>3.6427732079905996E-2</v>
      </c>
      <c r="T797" s="54" t="s">
        <v>145</v>
      </c>
    </row>
    <row r="798" spans="2:20" x14ac:dyDescent="0.15">
      <c r="B798" s="385">
        <v>14</v>
      </c>
      <c r="C798" s="40" t="s">
        <v>414</v>
      </c>
      <c r="D798" s="41" t="s">
        <v>444</v>
      </c>
      <c r="E798" s="55">
        <f>IF(入力表2【予測】!$E28="","",入力表2【予測】!$E28)</f>
        <v>113</v>
      </c>
      <c r="F798" s="56">
        <f>IF(入力表2【予測】!$F28="","",入力表2【予測】!$F28)</f>
        <v>46</v>
      </c>
      <c r="G798" s="57">
        <f t="shared" si="76"/>
        <v>361.03966643768871</v>
      </c>
      <c r="H798" s="58">
        <f t="shared" si="77"/>
        <v>157.87486700758484</v>
      </c>
      <c r="I798" s="46">
        <f t="shared" si="78"/>
        <v>1.0474601408972934</v>
      </c>
      <c r="J798" s="47">
        <f t="shared" si="79"/>
        <v>1.4748316768194933</v>
      </c>
      <c r="K798" s="48"/>
      <c r="L798" s="46"/>
      <c r="M798" s="49"/>
      <c r="N798" s="48"/>
      <c r="O798" s="46"/>
      <c r="P798" s="50"/>
      <c r="Q798" s="48">
        <f>IFERROR(入力表1【係数】!H$207*入力表2【係数】!E798/SUM(入力表2【係数】!E$26:E$50),0)</f>
        <v>0</v>
      </c>
      <c r="R798" s="47">
        <f>IFERROR(入力表1【係数】!H$208*入力表2【係数】!F798/SUM(入力表2【係数】!F$26:F$50),0)</f>
        <v>5.4054054054054057E-2</v>
      </c>
      <c r="S798" s="50">
        <f t="shared" si="81"/>
        <v>5.4054054054054057E-2</v>
      </c>
      <c r="T798" s="54" t="s">
        <v>144</v>
      </c>
    </row>
    <row r="799" spans="2:20" x14ac:dyDescent="0.15">
      <c r="B799" s="385">
        <v>15</v>
      </c>
      <c r="C799" s="40" t="s">
        <v>415</v>
      </c>
      <c r="D799" s="41" t="s">
        <v>445</v>
      </c>
      <c r="E799" s="55">
        <f>IF(入力表2【予測】!$E29="","",入力表2【予測】!$E29)</f>
        <v>105</v>
      </c>
      <c r="F799" s="56">
        <f>IF(入力表2【予測】!$F29="","",入力表2【予測】!$F29)</f>
        <v>45</v>
      </c>
      <c r="G799" s="57">
        <f t="shared" si="76"/>
        <v>335.4793360704187</v>
      </c>
      <c r="H799" s="58">
        <f t="shared" si="77"/>
        <v>154.442804681333</v>
      </c>
      <c r="I799" s="46">
        <f t="shared" si="78"/>
        <v>0.97330367074527258</v>
      </c>
      <c r="J799" s="47">
        <f t="shared" si="79"/>
        <v>1.4427701186277653</v>
      </c>
      <c r="K799" s="48"/>
      <c r="L799" s="46"/>
      <c r="M799" s="49"/>
      <c r="N799" s="48"/>
      <c r="O799" s="46"/>
      <c r="P799" s="50"/>
      <c r="Q799" s="48">
        <f>IFERROR(入力表1【係数】!H$207*入力表2【係数】!E799/SUM(入力表2【係数】!E$26:E$50),0)</f>
        <v>0</v>
      </c>
      <c r="R799" s="47">
        <f>IFERROR(入力表1【係数】!H$208*入力表2【係数】!F799/SUM(入力表2【係数】!F$26:F$50),0)</f>
        <v>5.2878965922444184E-2</v>
      </c>
      <c r="S799" s="50">
        <f t="shared" si="81"/>
        <v>5.2878965922444184E-2</v>
      </c>
      <c r="T799" s="54" t="s">
        <v>145</v>
      </c>
    </row>
    <row r="800" spans="2:20" x14ac:dyDescent="0.15">
      <c r="B800" s="385">
        <v>16</v>
      </c>
      <c r="C800" s="40" t="s">
        <v>572</v>
      </c>
      <c r="D800" s="41"/>
      <c r="E800" s="55">
        <f>IF(入力表2【予測】!$E30="","",入力表2【予測】!$E30)</f>
        <v>688</v>
      </c>
      <c r="F800" s="56">
        <f>IF(入力表2【予測】!$F30="","",入力表2【予測】!$F30)</f>
        <v>255</v>
      </c>
      <c r="G800" s="57">
        <f t="shared" si="76"/>
        <v>2198.1884115852199</v>
      </c>
      <c r="H800" s="58">
        <f t="shared" si="77"/>
        <v>875.17589319422041</v>
      </c>
      <c r="I800" s="46">
        <f t="shared" si="78"/>
        <v>6.3774564330737862</v>
      </c>
      <c r="J800" s="47">
        <f t="shared" si="79"/>
        <v>8.1756973388906697</v>
      </c>
      <c r="K800" s="48"/>
      <c r="L800" s="46"/>
      <c r="M800" s="49"/>
      <c r="N800" s="48"/>
      <c r="O800" s="46"/>
      <c r="P800" s="50"/>
      <c r="Q800" s="48">
        <f>IFERROR(入力表1【係数】!H$207*入力表2【係数】!E800/SUM(入力表2【係数】!E$26:E$50),0)</f>
        <v>0</v>
      </c>
      <c r="R800" s="47">
        <f>IFERROR(入力表1【係数】!H$208*入力表2【係数】!F800/SUM(入力表2【係数】!F$26:F$50),0)</f>
        <v>0.29964747356051702</v>
      </c>
      <c r="S800" s="50">
        <f t="shared" si="81"/>
        <v>0.29964747356051702</v>
      </c>
      <c r="T800" s="54" t="s">
        <v>145</v>
      </c>
    </row>
    <row r="801" spans="2:20" x14ac:dyDescent="0.15">
      <c r="B801" s="385">
        <v>17</v>
      </c>
      <c r="C801" s="83" t="s">
        <v>454</v>
      </c>
      <c r="D801" s="41"/>
      <c r="E801" s="55">
        <f>IF(入力表2【予測】!$E31="","",入力表2【予測】!$E31)</f>
        <v>365</v>
      </c>
      <c r="F801" s="56">
        <f>IF(入力表2【予測】!$F31="","",入力表2【予測】!$F31)</f>
        <v>159</v>
      </c>
      <c r="G801" s="57">
        <f t="shared" si="76"/>
        <v>1166.1900730066936</v>
      </c>
      <c r="H801" s="58">
        <f t="shared" si="77"/>
        <v>545.69790987404338</v>
      </c>
      <c r="I801" s="46">
        <f t="shared" si="78"/>
        <v>3.3833889506859478</v>
      </c>
      <c r="J801" s="47">
        <f t="shared" si="79"/>
        <v>5.0977877524847708</v>
      </c>
      <c r="K801" s="48"/>
      <c r="L801" s="46"/>
      <c r="M801" s="49"/>
      <c r="N801" s="48"/>
      <c r="O801" s="46"/>
      <c r="P801" s="50"/>
      <c r="Q801" s="48">
        <f>IFERROR(入力表1【係数】!H$207*入力表2【係数】!E801/SUM(入力表2【係数】!E$26:E$50),0)</f>
        <v>0</v>
      </c>
      <c r="R801" s="47">
        <f>IFERROR(入力表1【係数】!H$208*入力表2【係数】!F801/SUM(入力表2【係数】!F$26:F$50),0)</f>
        <v>0.18683901292596944</v>
      </c>
      <c r="S801" s="50">
        <f t="shared" si="81"/>
        <v>0.18683901292596944</v>
      </c>
      <c r="T801" s="54" t="s">
        <v>145</v>
      </c>
    </row>
    <row r="802" spans="2:20" x14ac:dyDescent="0.15">
      <c r="B802" s="385">
        <v>18</v>
      </c>
      <c r="C802" s="83" t="s">
        <v>455</v>
      </c>
      <c r="D802" s="41"/>
      <c r="E802" s="55">
        <f>IF(入力表2【予測】!$E32="","",入力表2【予測】!$E32)</f>
        <v>0</v>
      </c>
      <c r="F802" s="56">
        <f>IF(入力表2【予測】!$F32="","",入力表2【予測】!$F32)</f>
        <v>0</v>
      </c>
      <c r="G802" s="57">
        <f t="shared" si="76"/>
        <v>0</v>
      </c>
      <c r="H802" s="58">
        <f t="shared" si="77"/>
        <v>0</v>
      </c>
      <c r="I802" s="46">
        <f t="shared" si="78"/>
        <v>0</v>
      </c>
      <c r="J802" s="47">
        <f t="shared" si="79"/>
        <v>0</v>
      </c>
      <c r="K802" s="48"/>
      <c r="L802" s="46"/>
      <c r="M802" s="49"/>
      <c r="N802" s="48"/>
      <c r="O802" s="46"/>
      <c r="P802" s="50"/>
      <c r="Q802" s="48">
        <f>IFERROR(入力表1【係数】!H$207*入力表2【係数】!E802/SUM(入力表2【係数】!E$26:E$50),0)</f>
        <v>0</v>
      </c>
      <c r="R802" s="47">
        <f>IFERROR(入力表1【係数】!H$208*入力表2【係数】!F802/SUM(入力表2【係数】!F$26:F$50),0)</f>
        <v>0</v>
      </c>
      <c r="S802" s="50">
        <f t="shared" si="81"/>
        <v>0</v>
      </c>
      <c r="T802" s="54" t="s">
        <v>146</v>
      </c>
    </row>
    <row r="803" spans="2:20" x14ac:dyDescent="0.15">
      <c r="B803" s="385">
        <v>19</v>
      </c>
      <c r="C803" s="40" t="s">
        <v>417</v>
      </c>
      <c r="D803" s="41" t="s">
        <v>446</v>
      </c>
      <c r="E803" s="55">
        <f>IF(入力表2【予測】!$E33="","",入力表2【予測】!$E33)</f>
        <v>175</v>
      </c>
      <c r="F803" s="56">
        <f>IF(入力表2【予測】!$F33="","",入力表2【予測】!$F33)</f>
        <v>94</v>
      </c>
      <c r="G803" s="57">
        <f t="shared" si="76"/>
        <v>559.13222678403122</v>
      </c>
      <c r="H803" s="58">
        <f t="shared" si="77"/>
        <v>322.61385866767341</v>
      </c>
      <c r="I803" s="46">
        <f t="shared" si="78"/>
        <v>1.6221727845754541</v>
      </c>
      <c r="J803" s="47">
        <f t="shared" si="79"/>
        <v>3.0137864700224433</v>
      </c>
      <c r="K803" s="48"/>
      <c r="L803" s="46"/>
      <c r="M803" s="49"/>
      <c r="N803" s="48"/>
      <c r="O803" s="46"/>
      <c r="P803" s="50"/>
      <c r="Q803" s="48">
        <f>IFERROR(入力表1【係数】!H$207*入力表2【係数】!E803/SUM(入力表2【係数】!E$26:E$50),0)</f>
        <v>0</v>
      </c>
      <c r="R803" s="47">
        <f>IFERROR(入力表1【係数】!H$208*入力表2【係数】!F803/SUM(入力表2【係数】!F$26:F$50),0)</f>
        <v>0.11045828437132785</v>
      </c>
      <c r="S803" s="50">
        <f t="shared" si="81"/>
        <v>0.11045828437132785</v>
      </c>
      <c r="T803" s="54" t="s">
        <v>148</v>
      </c>
    </row>
    <row r="804" spans="2:20" x14ac:dyDescent="0.15">
      <c r="B804" s="385">
        <v>20</v>
      </c>
      <c r="C804" s="40" t="s">
        <v>418</v>
      </c>
      <c r="D804" s="41"/>
      <c r="E804" s="55">
        <f>IF(入力表2【予測】!$E34="","",入力表2【予測】!$E34)</f>
        <v>77</v>
      </c>
      <c r="F804" s="56">
        <f>IF(入力表2【予測】!$F34="","",入力表2【予測】!$F34)</f>
        <v>48</v>
      </c>
      <c r="G804" s="57">
        <f t="shared" si="76"/>
        <v>246.01817978497371</v>
      </c>
      <c r="H804" s="58">
        <f t="shared" si="77"/>
        <v>164.73899166008854</v>
      </c>
      <c r="I804" s="46">
        <f t="shared" si="78"/>
        <v>0.71375602521319992</v>
      </c>
      <c r="J804" s="47">
        <f t="shared" si="79"/>
        <v>1.5389547932029497</v>
      </c>
      <c r="K804" s="48"/>
      <c r="L804" s="46"/>
      <c r="M804" s="49"/>
      <c r="N804" s="48"/>
      <c r="O804" s="46"/>
      <c r="P804" s="50"/>
      <c r="Q804" s="48">
        <f>IFERROR(入力表1【係数】!H$207*入力表2【係数】!E804/SUM(入力表2【係数】!E$26:E$50),0)</f>
        <v>0</v>
      </c>
      <c r="R804" s="47">
        <f>IFERROR(入力表1【係数】!H$208*入力表2【係数】!F804/SUM(入力表2【係数】!F$26:F$50),0)</f>
        <v>5.6404230317273797E-2</v>
      </c>
      <c r="S804" s="50">
        <f t="shared" si="81"/>
        <v>5.6404230317273797E-2</v>
      </c>
      <c r="T804" s="54" t="s">
        <v>950</v>
      </c>
    </row>
    <row r="805" spans="2:20" x14ac:dyDescent="0.15">
      <c r="B805" s="385">
        <v>21</v>
      </c>
      <c r="C805" s="83" t="s">
        <v>456</v>
      </c>
      <c r="D805" s="41"/>
      <c r="E805" s="55">
        <f>IF(入力表2【予測】!$E35="","",入力表2【予測】!$E35)</f>
        <v>38</v>
      </c>
      <c r="F805" s="56">
        <f>IF(入力表2【予測】!$F35="","",入力表2【予測】!$F35)</f>
        <v>12</v>
      </c>
      <c r="G805" s="57">
        <f t="shared" si="76"/>
        <v>121.41156924453249</v>
      </c>
      <c r="H805" s="58">
        <f t="shared" si="77"/>
        <v>41.184747915022136</v>
      </c>
      <c r="I805" s="46">
        <f t="shared" si="78"/>
        <v>0.35224323322209861</v>
      </c>
      <c r="J805" s="47">
        <f t="shared" si="79"/>
        <v>0.38473869830073743</v>
      </c>
      <c r="K805" s="48"/>
      <c r="L805" s="46"/>
      <c r="M805" s="49"/>
      <c r="N805" s="48"/>
      <c r="O805" s="46"/>
      <c r="P805" s="50"/>
      <c r="Q805" s="48">
        <f>IFERROR(入力表1【係数】!H$207*入力表2【係数】!E805/SUM(入力表2【係数】!E$26:E$50),0)</f>
        <v>0</v>
      </c>
      <c r="R805" s="47">
        <f>IFERROR(入力表1【係数】!H$208*入力表2【係数】!F805/SUM(入力表2【係数】!F$26:F$50),0)</f>
        <v>1.4101057579318449E-2</v>
      </c>
      <c r="S805" s="50">
        <f t="shared" si="81"/>
        <v>1.4101057579318449E-2</v>
      </c>
      <c r="T805" s="54" t="s">
        <v>164</v>
      </c>
    </row>
    <row r="806" spans="2:20" x14ac:dyDescent="0.15">
      <c r="B806" s="385">
        <v>22</v>
      </c>
      <c r="C806" s="83" t="s">
        <v>457</v>
      </c>
      <c r="D806" s="41"/>
      <c r="E806" s="55">
        <f>IF(入力表2【予測】!$E36="","",入力表2【予測】!$E36)</f>
        <v>0</v>
      </c>
      <c r="F806" s="56">
        <f>IF(入力表2【予測】!$F36="","",入力表2【予測】!$F36)</f>
        <v>0</v>
      </c>
      <c r="G806" s="57">
        <f t="shared" si="76"/>
        <v>0</v>
      </c>
      <c r="H806" s="58">
        <f t="shared" si="77"/>
        <v>0</v>
      </c>
      <c r="I806" s="46">
        <f t="shared" si="78"/>
        <v>0</v>
      </c>
      <c r="J806" s="47">
        <f t="shared" si="79"/>
        <v>0</v>
      </c>
      <c r="K806" s="48"/>
      <c r="L806" s="46"/>
      <c r="M806" s="49"/>
      <c r="N806" s="48"/>
      <c r="O806" s="46"/>
      <c r="P806" s="50"/>
      <c r="Q806" s="48">
        <f>IFERROR(入力表1【係数】!H$207*入力表2【係数】!E806/SUM(入力表2【係数】!E$26:E$50),0)</f>
        <v>0</v>
      </c>
      <c r="R806" s="47">
        <f>IFERROR(入力表1【係数】!H$208*入力表2【係数】!F806/SUM(入力表2【係数】!F$26:F$50),0)</f>
        <v>0</v>
      </c>
      <c r="S806" s="50">
        <f t="shared" si="81"/>
        <v>0</v>
      </c>
      <c r="T806" s="54" t="s">
        <v>162</v>
      </c>
    </row>
    <row r="807" spans="2:20" x14ac:dyDescent="0.15">
      <c r="B807" s="385">
        <v>23</v>
      </c>
      <c r="C807" s="40" t="s">
        <v>565</v>
      </c>
      <c r="D807" s="41" t="s">
        <v>564</v>
      </c>
      <c r="E807" s="55">
        <f>IF(入力表2【予測】!$E37="","",入力表2【予測】!$E37)</f>
        <v>22</v>
      </c>
      <c r="F807" s="56">
        <f>IF(入力表2【予測】!$F37="","",入力表2【予測】!$F37)</f>
        <v>7</v>
      </c>
      <c r="G807" s="57">
        <f t="shared" si="76"/>
        <v>70.290908509992491</v>
      </c>
      <c r="H807" s="58">
        <f t="shared" si="77"/>
        <v>24.024436283762913</v>
      </c>
      <c r="I807" s="46">
        <f t="shared" si="78"/>
        <v>0.20393029291805709</v>
      </c>
      <c r="J807" s="47">
        <f t="shared" si="79"/>
        <v>0.22443090734209684</v>
      </c>
      <c r="K807" s="48"/>
      <c r="L807" s="46"/>
      <c r="M807" s="49"/>
      <c r="N807" s="48"/>
      <c r="O807" s="46"/>
      <c r="P807" s="50"/>
      <c r="Q807" s="48">
        <f>IFERROR(入力表1【係数】!H$207*入力表2【係数】!E807/SUM(入力表2【係数】!E$26:E$50),0)</f>
        <v>0</v>
      </c>
      <c r="R807" s="47">
        <f>IFERROR(入力表1【係数】!H$208*入力表2【係数】!F807/SUM(入力表2【係数】!F$26:F$50),0)</f>
        <v>8.2256169212690956E-3</v>
      </c>
      <c r="S807" s="50">
        <f t="shared" si="81"/>
        <v>8.2256169212690956E-3</v>
      </c>
      <c r="T807" s="54" t="s">
        <v>194</v>
      </c>
    </row>
    <row r="808" spans="2:20" x14ac:dyDescent="0.15">
      <c r="B808" s="385">
        <v>24</v>
      </c>
      <c r="C808" s="83" t="s">
        <v>458</v>
      </c>
      <c r="D808" s="41"/>
      <c r="E808" s="55">
        <f>IF(入力表2【予測】!$E38="","",入力表2【予測】!$E38)</f>
        <v>0.15900122465641583</v>
      </c>
      <c r="F808" s="56">
        <f>IF(入力表2【予測】!$F38="","",入力表2【予測】!$F38)</f>
        <v>0.1255272826234862</v>
      </c>
      <c r="G808" s="57">
        <f t="shared" si="76"/>
        <v>0.50801547887731313</v>
      </c>
      <c r="H808" s="58">
        <f t="shared" si="77"/>
        <v>0.43081745760883483</v>
      </c>
      <c r="I808" s="46">
        <f t="shared" si="78"/>
        <v>1.4738711962960312E-3</v>
      </c>
      <c r="J808" s="47">
        <f t="shared" si="79"/>
        <v>4.0246002764824044E-3</v>
      </c>
      <c r="K808" s="48"/>
      <c r="L808" s="46"/>
      <c r="M808" s="49"/>
      <c r="N808" s="48"/>
      <c r="O808" s="46"/>
      <c r="P808" s="50"/>
      <c r="Q808" s="48">
        <f>IFERROR(入力表1【係数】!H$207*入力表2【係数】!E808/SUM(入力表2【係数】!E$26:E$50),0)</f>
        <v>0</v>
      </c>
      <c r="R808" s="47">
        <f>IFERROR(入力表1【係数】!H$208*入力表2【係数】!F808/SUM(入力表2【係数】!F$26:F$50),0)</f>
        <v>1.475056200040966E-4</v>
      </c>
      <c r="S808" s="50">
        <f t="shared" si="81"/>
        <v>1.475056200040966E-4</v>
      </c>
      <c r="T808" s="54" t="s">
        <v>149</v>
      </c>
    </row>
    <row r="809" spans="2:20" x14ac:dyDescent="0.15">
      <c r="B809" s="385">
        <v>25</v>
      </c>
      <c r="C809" s="83" t="s">
        <v>459</v>
      </c>
      <c r="D809" s="41"/>
      <c r="E809" s="55">
        <f>IF(入力表2【予測】!$E39="","",入力表2【予測】!$E39)</f>
        <v>17.045448360321132</v>
      </c>
      <c r="F809" s="56">
        <f>IF(入力表2【予測】!$F39="","",入力表2【予測】!$F39)</f>
        <v>13.456932916043</v>
      </c>
      <c r="G809" s="57">
        <f t="shared" si="76"/>
        <v>54.4609114185061</v>
      </c>
      <c r="H809" s="58">
        <f t="shared" si="77"/>
        <v>46.185032488049558</v>
      </c>
      <c r="I809" s="46">
        <f t="shared" si="78"/>
        <v>0.15800378531999565</v>
      </c>
      <c r="J809" s="47">
        <f t="shared" si="79"/>
        <v>0.43145023776989422</v>
      </c>
      <c r="K809" s="48"/>
      <c r="L809" s="46"/>
      <c r="M809" s="49"/>
      <c r="N809" s="48"/>
      <c r="O809" s="46"/>
      <c r="P809" s="50"/>
      <c r="Q809" s="48">
        <f>IFERROR(入力表1【係数】!H$207*入力表2【係数】!E809/SUM(入力表2【係数】!E$26:E$50),0)</f>
        <v>0</v>
      </c>
      <c r="R809" s="47">
        <f>IFERROR(入力表1【係数】!H$208*入力表2【係数】!F809/SUM(入力表2【係数】!F$26:F$50),0)</f>
        <v>1.5813082157512339E-2</v>
      </c>
      <c r="S809" s="50">
        <f t="shared" si="81"/>
        <v>1.5813082157512339E-2</v>
      </c>
      <c r="T809" s="54" t="s">
        <v>150</v>
      </c>
    </row>
    <row r="810" spans="2:20" x14ac:dyDescent="0.15">
      <c r="B810" s="385">
        <v>26</v>
      </c>
      <c r="C810" s="83" t="s">
        <v>460</v>
      </c>
      <c r="D810" s="41"/>
      <c r="E810" s="55">
        <f>IF(入力表2【予測】!$E40="","",入力表2【予測】!$E40)</f>
        <v>0</v>
      </c>
      <c r="F810" s="56">
        <f>IF(入力表2【予測】!$F40="","",入力表2【予測】!$F40)</f>
        <v>0</v>
      </c>
      <c r="G810" s="57">
        <f t="shared" si="76"/>
        <v>0</v>
      </c>
      <c r="H810" s="58">
        <f t="shared" si="77"/>
        <v>0</v>
      </c>
      <c r="I810" s="46">
        <f t="shared" si="78"/>
        <v>0</v>
      </c>
      <c r="J810" s="47">
        <f t="shared" si="79"/>
        <v>0</v>
      </c>
      <c r="K810" s="48"/>
      <c r="L810" s="46"/>
      <c r="M810" s="49"/>
      <c r="N810" s="48"/>
      <c r="O810" s="46"/>
      <c r="P810" s="50"/>
      <c r="Q810" s="48">
        <f>IFERROR(入力表1【係数】!H$207*入力表2【係数】!E810/SUM(入力表2【係数】!E$26:E$50),0)</f>
        <v>0</v>
      </c>
      <c r="R810" s="47">
        <f>IFERROR(入力表1【係数】!H$208*入力表2【係数】!F810/SUM(入力表2【係数】!F$26:F$50),0)</f>
        <v>0</v>
      </c>
      <c r="S810" s="50">
        <f t="shared" si="81"/>
        <v>0</v>
      </c>
      <c r="T810" s="54" t="s">
        <v>151</v>
      </c>
    </row>
    <row r="811" spans="2:20" x14ac:dyDescent="0.15">
      <c r="B811" s="385">
        <v>27</v>
      </c>
      <c r="C811" s="83" t="s">
        <v>461</v>
      </c>
      <c r="D811" s="41"/>
      <c r="E811" s="55">
        <f>IF(入力表2【予測】!$E41="","",入力表2【予測】!$E41)</f>
        <v>1.7955504150224522</v>
      </c>
      <c r="F811" s="56">
        <f>IF(入力表2【予測】!$F41="","",入力表2【予測】!$F41)</f>
        <v>1.4175398013335148</v>
      </c>
      <c r="G811" s="57">
        <f t="shared" si="76"/>
        <v>5.736857724882829</v>
      </c>
      <c r="H811" s="58">
        <f t="shared" si="77"/>
        <v>4.8650849481192804</v>
      </c>
      <c r="I811" s="46">
        <f t="shared" si="78"/>
        <v>1.6643960094757621E-2</v>
      </c>
      <c r="J811" s="47">
        <f t="shared" si="79"/>
        <v>4.5448534829545195E-2</v>
      </c>
      <c r="K811" s="48"/>
      <c r="L811" s="46"/>
      <c r="M811" s="49"/>
      <c r="N811" s="48"/>
      <c r="O811" s="46"/>
      <c r="P811" s="50"/>
      <c r="Q811" s="48">
        <f>IFERROR(入力表1【係数】!H$207*入力表2【係数】!E811/SUM(入力表2【係数】!E$26:E$50),0)</f>
        <v>0</v>
      </c>
      <c r="R811" s="47">
        <f>IFERROR(入力表1【係数】!H$208*入力表2【係数】!F811/SUM(入力表2【係数】!F$26:F$50),0)</f>
        <v>1.6657341966316273E-3</v>
      </c>
      <c r="S811" s="50">
        <f t="shared" si="81"/>
        <v>1.6657341966316273E-3</v>
      </c>
      <c r="T811" s="54" t="s">
        <v>153</v>
      </c>
    </row>
    <row r="812" spans="2:20" x14ac:dyDescent="0.15">
      <c r="B812" s="385">
        <v>28</v>
      </c>
      <c r="C812" s="83" t="s">
        <v>462</v>
      </c>
      <c r="D812" s="384"/>
      <c r="E812" s="55">
        <f>IF(入力表2【予測】!$E42="","",入力表2【予測】!$E42)</f>
        <v>11.342174740590655</v>
      </c>
      <c r="F812" s="56">
        <f>IF(入力表2【予測】!$F42="","",入力表2【予測】!$F42)</f>
        <v>3.2406213544544729</v>
      </c>
      <c r="G812" s="57">
        <f t="shared" si="76"/>
        <v>36.238716681600259</v>
      </c>
      <c r="H812" s="58">
        <f t="shared" si="77"/>
        <v>11.122014464270421</v>
      </c>
      <c r="I812" s="46">
        <f t="shared" si="78"/>
        <v>0.10513695532620186</v>
      </c>
      <c r="J812" s="47">
        <f t="shared" si="79"/>
        <v>0.10389937013319887</v>
      </c>
      <c r="K812" s="48"/>
      <c r="L812" s="46"/>
      <c r="M812" s="49"/>
      <c r="N812" s="48"/>
      <c r="O812" s="46"/>
      <c r="P812" s="50"/>
      <c r="Q812" s="48">
        <f>IFERROR(入力表1【係数】!H$207*入力表2【係数】!E812/SUM(入力表2【係数】!E$26:E$50),0)</f>
        <v>0</v>
      </c>
      <c r="R812" s="47">
        <f>IFERROR(入力表1【係数】!H$208*入力表2【係数】!F812/SUM(入力表2【係数】!F$26:F$50),0)</f>
        <v>3.8080156926609552E-3</v>
      </c>
      <c r="S812" s="50">
        <f t="shared" si="81"/>
        <v>3.8080156926609552E-3</v>
      </c>
      <c r="T812" s="54" t="s">
        <v>157</v>
      </c>
    </row>
    <row r="813" spans="2:20" x14ac:dyDescent="0.15">
      <c r="B813" s="385">
        <v>29</v>
      </c>
      <c r="C813" s="83" t="s">
        <v>463</v>
      </c>
      <c r="D813" s="384"/>
      <c r="E813" s="55">
        <f>IF(入力表2【予測】!$E43="","",入力表2【予測】!$E43)</f>
        <v>16.657825259409346</v>
      </c>
      <c r="F813" s="56">
        <f>IF(入力表2【予測】!$F43="","",入力表2【予測】!$F43)</f>
        <v>4.7593786455455271</v>
      </c>
      <c r="G813" s="57">
        <f t="shared" si="76"/>
        <v>53.222439603844741</v>
      </c>
      <c r="H813" s="58">
        <f t="shared" si="77"/>
        <v>16.334484145744334</v>
      </c>
      <c r="I813" s="46">
        <f t="shared" si="78"/>
        <v>0.15441069020587084</v>
      </c>
      <c r="J813" s="47">
        <f t="shared" si="79"/>
        <v>0.15259309540062607</v>
      </c>
      <c r="K813" s="48"/>
      <c r="L813" s="46"/>
      <c r="M813" s="49"/>
      <c r="N813" s="48"/>
      <c r="O813" s="46"/>
      <c r="P813" s="50"/>
      <c r="Q813" s="48">
        <f>IFERROR(入力表1【係数】!H$207*入力表2【係数】!E813/SUM(入力表2【係数】!E$26:E$50),0)</f>
        <v>0</v>
      </c>
      <c r="R813" s="47">
        <f>IFERROR(入力表1【係数】!H$208*入力表2【係数】!F813/SUM(入力表2【係数】!F$26:F$50),0)</f>
        <v>5.5926893602180104E-3</v>
      </c>
      <c r="S813" s="50">
        <f t="shared" si="81"/>
        <v>5.5926893602180104E-3</v>
      </c>
      <c r="T813" s="54" t="s">
        <v>517</v>
      </c>
    </row>
    <row r="814" spans="2:20" x14ac:dyDescent="0.15">
      <c r="B814" s="385">
        <v>30</v>
      </c>
      <c r="C814" s="40" t="s">
        <v>420</v>
      </c>
      <c r="D814" s="41"/>
      <c r="E814" s="55">
        <f>IF(入力表2【予測】!$E44="","",入力表2【予測】!$E44)</f>
        <v>1</v>
      </c>
      <c r="F814" s="56">
        <f>IF(入力表2【予測】!$F44="","",入力表2【予測】!$F44)</f>
        <v>1</v>
      </c>
      <c r="G814" s="57">
        <f t="shared" si="76"/>
        <v>3.1950412959087497</v>
      </c>
      <c r="H814" s="58">
        <f t="shared" si="77"/>
        <v>3.4320623262518444</v>
      </c>
      <c r="I814" s="46">
        <f t="shared" si="78"/>
        <v>9.2695587690025949E-3</v>
      </c>
      <c r="J814" s="47">
        <f t="shared" si="79"/>
        <v>3.2061558191728116E-2</v>
      </c>
      <c r="K814" s="48"/>
      <c r="L814" s="46"/>
      <c r="M814" s="49"/>
      <c r="N814" s="48"/>
      <c r="O814" s="46"/>
      <c r="P814" s="50"/>
      <c r="Q814" s="48">
        <f>IFERROR(入力表1【係数】!H$207*入力表2【係数】!E814/SUM(入力表2【係数】!E$26:E$50),0)</f>
        <v>0</v>
      </c>
      <c r="R814" s="47">
        <f>IFERROR(入力表1【係数】!H$208*入力表2【係数】!F814/SUM(入力表2【係数】!F$26:F$50),0)</f>
        <v>1.1750881316098707E-3</v>
      </c>
      <c r="S814" s="50">
        <f t="shared" si="81"/>
        <v>1.1750881316098707E-3</v>
      </c>
      <c r="T814" s="54" t="s">
        <v>517</v>
      </c>
    </row>
    <row r="815" spans="2:20" x14ac:dyDescent="0.15">
      <c r="B815" s="385">
        <v>31</v>
      </c>
      <c r="C815" s="83" t="s">
        <v>464</v>
      </c>
      <c r="D815" s="41"/>
      <c r="E815" s="55">
        <f>IF(入力表2【予測】!$E45="","",入力表2【予測】!$E45)</f>
        <v>1.6615302157309393E-2</v>
      </c>
      <c r="F815" s="56">
        <f>IF(入力表2【予測】!$F45="","",入力表2【予測】!$F45)</f>
        <v>7.2691946938228599E-3</v>
      </c>
      <c r="G815" s="57">
        <f t="shared" si="76"/>
        <v>5.308657653660525E-2</v>
      </c>
      <c r="H815" s="58">
        <f t="shared" si="77"/>
        <v>2.4948329250859252E-2</v>
      </c>
      <c r="I815" s="46">
        <f t="shared" si="78"/>
        <v>1.5401651981191504E-4</v>
      </c>
      <c r="J815" s="47">
        <f t="shared" si="79"/>
        <v>2.3306170868300289E-4</v>
      </c>
      <c r="K815" s="48"/>
      <c r="L815" s="46"/>
      <c r="M815" s="49"/>
      <c r="N815" s="48"/>
      <c r="O815" s="46"/>
      <c r="P815" s="50"/>
      <c r="Q815" s="48">
        <f>IFERROR(入力表1【係数】!H$207*入力表2【係数】!E815/SUM(入力表2【係数】!E$26:E$50),0)</f>
        <v>0</v>
      </c>
      <c r="R815" s="47">
        <f>IFERROR(入力表1【係数】!H$208*入力表2【係数】!F815/SUM(入力表2【係数】!F$26:F$50),0)</f>
        <v>8.5419444110726913E-6</v>
      </c>
      <c r="S815" s="50">
        <f t="shared" si="81"/>
        <v>8.5419444110726913E-6</v>
      </c>
      <c r="T815" s="54" t="s">
        <v>951</v>
      </c>
    </row>
    <row r="816" spans="2:20" x14ac:dyDescent="0.15">
      <c r="B816" s="385">
        <v>32</v>
      </c>
      <c r="C816" s="83" t="s">
        <v>465</v>
      </c>
      <c r="D816" s="41"/>
      <c r="E816" s="55">
        <f>IF(入力表2【予測】!$E46="","",入力表2【予測】!$E46)</f>
        <v>15.421680289427844</v>
      </c>
      <c r="F816" s="56">
        <f>IF(入力表2【予測】!$F46="","",入力表2【予測】!$F46)</f>
        <v>6.7469851266246819</v>
      </c>
      <c r="G816" s="57">
        <f t="shared" si="76"/>
        <v>49.27290537702396</v>
      </c>
      <c r="H816" s="58">
        <f t="shared" si="77"/>
        <v>23.156073468870105</v>
      </c>
      <c r="I816" s="46">
        <f t="shared" si="78"/>
        <v>0.14295217175962036</v>
      </c>
      <c r="J816" s="47">
        <f t="shared" si="79"/>
        <v>0.21631885625600134</v>
      </c>
      <c r="K816" s="48"/>
      <c r="L816" s="46"/>
      <c r="M816" s="49"/>
      <c r="N816" s="48"/>
      <c r="O816" s="46"/>
      <c r="P816" s="50"/>
      <c r="Q816" s="48">
        <f>IFERROR(入力表1【係数】!H$207*入力表2【係数】!E816/SUM(入力表2【係数】!E$26:E$50),0)</f>
        <v>0</v>
      </c>
      <c r="R816" s="47">
        <f>IFERROR(入力表1【係数】!H$208*入力表2【係数】!F816/SUM(入力表2【係数】!F$26:F$50),0)</f>
        <v>7.9283021464449845E-3</v>
      </c>
      <c r="S816" s="50">
        <f t="shared" si="81"/>
        <v>7.9283021464449845E-3</v>
      </c>
      <c r="T816" s="54" t="s">
        <v>172</v>
      </c>
    </row>
    <row r="817" spans="2:20" x14ac:dyDescent="0.15">
      <c r="B817" s="385">
        <v>33</v>
      </c>
      <c r="C817" s="83" t="s">
        <v>466</v>
      </c>
      <c r="D817" s="41"/>
      <c r="E817" s="55">
        <f>IF(入力表2【予測】!$E47="","",入力表2【予測】!$E47)</f>
        <v>0.56170440841484659</v>
      </c>
      <c r="F817" s="56">
        <f>IF(入力表2【予測】!$F47="","",入力表2【予測】!$F47)</f>
        <v>0.24574567868149538</v>
      </c>
      <c r="G817" s="57">
        <f t="shared" si="76"/>
        <v>1.7946687809794291</v>
      </c>
      <c r="H817" s="58">
        <f t="shared" si="77"/>
        <v>0.84341448564195143</v>
      </c>
      <c r="I817" s="46">
        <f t="shared" si="78"/>
        <v>5.2067520246092567E-3</v>
      </c>
      <c r="J817" s="47">
        <f t="shared" si="79"/>
        <v>7.8789893774124844E-3</v>
      </c>
      <c r="K817" s="48"/>
      <c r="L817" s="46"/>
      <c r="M817" s="49"/>
      <c r="N817" s="48"/>
      <c r="O817" s="46"/>
      <c r="P817" s="50"/>
      <c r="Q817" s="48">
        <f>IFERROR(入力表1【係数】!H$207*入力表2【係数】!E817/SUM(入力表2【係数】!E$26:E$50),0)</f>
        <v>0</v>
      </c>
      <c r="R817" s="47">
        <f>IFERROR(入力表1【係数】!H$208*入力表2【係数】!F817/SUM(入力表2【係数】!F$26:F$50),0)</f>
        <v>2.8877283041303805E-4</v>
      </c>
      <c r="S817" s="50">
        <f t="shared" si="81"/>
        <v>2.8877283041303805E-4</v>
      </c>
      <c r="T817" s="54" t="s">
        <v>171</v>
      </c>
    </row>
    <row r="818" spans="2:20" x14ac:dyDescent="0.15">
      <c r="B818" s="385">
        <v>34</v>
      </c>
      <c r="C818" s="83" t="s">
        <v>467</v>
      </c>
      <c r="D818" s="41" t="s">
        <v>469</v>
      </c>
      <c r="E818" s="55">
        <f>IF(入力表2【予測】!$E48="","",入力表2【予測】!$E48)</f>
        <v>1.3777969762419007</v>
      </c>
      <c r="F818" s="56">
        <f>IF(入力表2【予測】!$F48="","",入力表2【予測】!$F48)</f>
        <v>4.133390928725702</v>
      </c>
      <c r="G818" s="57">
        <f t="shared" si="76"/>
        <v>4.4021182364710789</v>
      </c>
      <c r="H818" s="58">
        <f t="shared" si="77"/>
        <v>14.186055286150607</v>
      </c>
      <c r="I818" s="46">
        <f t="shared" si="78"/>
        <v>1.2771570043028372E-2</v>
      </c>
      <c r="J818" s="47">
        <f t="shared" si="79"/>
        <v>0.13252295379050022</v>
      </c>
      <c r="K818" s="48"/>
      <c r="L818" s="46"/>
      <c r="M818" s="49"/>
      <c r="N818" s="48"/>
      <c r="O818" s="46"/>
      <c r="P818" s="50"/>
      <c r="Q818" s="48">
        <f>IFERROR(入力表1【係数】!H$207*入力表2【係数】!E818/SUM(入力表2【係数】!E$26:E$50),0)</f>
        <v>0</v>
      </c>
      <c r="R818" s="47">
        <f>IFERROR(入力表1【係数】!H$208*入力表2【係数】!F818/SUM(入力表2【係数】!F$26:F$50),0)</f>
        <v>4.8570986236494739E-3</v>
      </c>
      <c r="S818" s="50">
        <f t="shared" si="81"/>
        <v>4.8570986236494739E-3</v>
      </c>
      <c r="T818" s="54" t="s">
        <v>170</v>
      </c>
    </row>
    <row r="819" spans="2:20" x14ac:dyDescent="0.15">
      <c r="B819" s="385">
        <v>35</v>
      </c>
      <c r="C819" s="83" t="s">
        <v>560</v>
      </c>
      <c r="D819" s="41"/>
      <c r="E819" s="55">
        <f>IF(入力表2【予測】!$E49="","",入力表2【予測】!$E49)</f>
        <v>0.62220302375809933</v>
      </c>
      <c r="F819" s="56">
        <f>IF(入力表2【予測】!$F49="","",入力表2【予測】!$F49)</f>
        <v>1.866609071274298</v>
      </c>
      <c r="G819" s="57">
        <f t="shared" si="76"/>
        <v>1.9879643553464201</v>
      </c>
      <c r="H819" s="58">
        <f t="shared" si="77"/>
        <v>6.406318671360463</v>
      </c>
      <c r="I819" s="46">
        <f t="shared" si="78"/>
        <v>5.7675474949768204E-3</v>
      </c>
      <c r="J819" s="47">
        <f t="shared" si="79"/>
        <v>5.9846395359868486E-2</v>
      </c>
      <c r="K819" s="48"/>
      <c r="L819" s="46"/>
      <c r="M819" s="49"/>
      <c r="N819" s="48"/>
      <c r="O819" s="46"/>
      <c r="P819" s="50"/>
      <c r="Q819" s="48">
        <f>IFERROR(入力表1【係数】!H$207*入力表2【係数】!E819/SUM(入力表2【係数】!E$26:E$50),0)</f>
        <v>0</v>
      </c>
      <c r="R819" s="47">
        <f>IFERROR(入力表1【係数】!H$208*入力表2【係数】!F819/SUM(入力表2【係数】!F$26:F$50),0)</f>
        <v>2.1934301660097508E-3</v>
      </c>
      <c r="S819" s="50">
        <f t="shared" si="81"/>
        <v>2.1934301660097508E-3</v>
      </c>
      <c r="T819" s="54" t="s">
        <v>175</v>
      </c>
    </row>
    <row r="820" spans="2:20" x14ac:dyDescent="0.15">
      <c r="B820" s="60">
        <v>36</v>
      </c>
      <c r="C820" s="61" t="s">
        <v>559</v>
      </c>
      <c r="D820" s="62" t="s">
        <v>448</v>
      </c>
      <c r="E820" s="63">
        <f>IF(入力表2【予測】!$E50="","",入力表2【予測】!$E50)</f>
        <v>59</v>
      </c>
      <c r="F820" s="64">
        <f>IF(入力表2【予測】!$F50="","",入力表2【予測】!$F50)</f>
        <v>52</v>
      </c>
      <c r="G820" s="65">
        <f t="shared" si="76"/>
        <v>188.50743645861624</v>
      </c>
      <c r="H820" s="66">
        <f t="shared" si="77"/>
        <v>178.46724096509593</v>
      </c>
      <c r="I820" s="67">
        <f t="shared" si="78"/>
        <v>0.5469039673711531</v>
      </c>
      <c r="J820" s="68">
        <f t="shared" si="79"/>
        <v>1.6672010259698622</v>
      </c>
      <c r="K820" s="69"/>
      <c r="L820" s="67"/>
      <c r="M820" s="70"/>
      <c r="N820" s="69"/>
      <c r="O820" s="67"/>
      <c r="P820" s="71"/>
      <c r="Q820" s="69">
        <f>IFERROR(入力表1【係数】!H$207*入力表2【係数】!E820/SUM(入力表2【係数】!E$26:E$50),0)</f>
        <v>0</v>
      </c>
      <c r="R820" s="68">
        <f>IFERROR(入力表1【係数】!H$208*入力表2【係数】!F820/SUM(入力表2【係数】!F$26:F$50),0)</f>
        <v>6.1104582843713277E-2</v>
      </c>
      <c r="S820" s="71">
        <f t="shared" si="81"/>
        <v>6.1104582843713277E-2</v>
      </c>
      <c r="T820" s="73" t="s">
        <v>175</v>
      </c>
    </row>
    <row r="821" spans="2:20" x14ac:dyDescent="0.15">
      <c r="B821" s="385">
        <v>37</v>
      </c>
      <c r="C821" s="40" t="s">
        <v>422</v>
      </c>
      <c r="D821" s="41"/>
      <c r="E821" s="55">
        <f>IF(入力表2【予測】!$E51="","",入力表2【予測】!$E51)</f>
        <v>62</v>
      </c>
      <c r="F821" s="56">
        <f>IF(入力表2【予測】!$F51="","",入力表2【予測】!$F51)</f>
        <v>52</v>
      </c>
      <c r="G821" s="57">
        <f t="shared" si="76"/>
        <v>198.09256034634248</v>
      </c>
      <c r="H821" s="58">
        <f t="shared" si="77"/>
        <v>178.46724096509593</v>
      </c>
      <c r="I821" s="46">
        <f t="shared" si="78"/>
        <v>0.57471264367816088</v>
      </c>
      <c r="J821" s="47">
        <f t="shared" si="79"/>
        <v>1.6672010259698622</v>
      </c>
      <c r="K821" s="48"/>
      <c r="L821" s="46"/>
      <c r="M821" s="49"/>
      <c r="N821" s="48"/>
      <c r="O821" s="46"/>
      <c r="P821" s="50"/>
      <c r="Q821" s="48">
        <f>IFERROR(入力表1【係数】!I$207*入力表2【係数】!E821/SUM(入力表2【係数】!E$51:E$68),0)</f>
        <v>0</v>
      </c>
      <c r="R821" s="47">
        <f>IFERROR(入力表1【係数】!I$208*入力表2【係数】!F821/SUM(入力表2【係数】!F$51:F$68),0)</f>
        <v>0</v>
      </c>
      <c r="S821" s="50">
        <f>SUM(Q821:R821)</f>
        <v>0</v>
      </c>
      <c r="T821" s="54" t="s">
        <v>202</v>
      </c>
    </row>
    <row r="822" spans="2:20" x14ac:dyDescent="0.15">
      <c r="B822" s="385">
        <v>38</v>
      </c>
      <c r="C822" s="40" t="s">
        <v>555</v>
      </c>
      <c r="D822" s="41"/>
      <c r="E822" s="55">
        <f>IF(入力表2【予測】!$E52="","",入力表2【予測】!$E52)</f>
        <v>98</v>
      </c>
      <c r="F822" s="56">
        <f>IF(入力表2【予測】!$F52="","",入力表2【予測】!$F52)</f>
        <v>43</v>
      </c>
      <c r="G822" s="57">
        <f t="shared" si="76"/>
        <v>313.11404699905745</v>
      </c>
      <c r="H822" s="58">
        <f t="shared" si="77"/>
        <v>147.57868002882933</v>
      </c>
      <c r="I822" s="46">
        <f t="shared" si="78"/>
        <v>0.90841675936225441</v>
      </c>
      <c r="J822" s="47">
        <f t="shared" si="79"/>
        <v>1.3786470022443091</v>
      </c>
      <c r="K822" s="48"/>
      <c r="L822" s="46"/>
      <c r="M822" s="49"/>
      <c r="N822" s="48"/>
      <c r="O822" s="46"/>
      <c r="P822" s="50"/>
      <c r="Q822" s="48">
        <f>IFERROR(入力表1【係数】!I$207*入力表2【係数】!E822/SUM(入力表2【係数】!E$51:E$68),0)</f>
        <v>0</v>
      </c>
      <c r="R822" s="47">
        <f>IFERROR(入力表1【係数】!I$208*入力表2【係数】!F822/SUM(入力表2【係数】!F$51:F$68),0)</f>
        <v>0</v>
      </c>
      <c r="S822" s="50">
        <f t="shared" ref="S822:S838" si="82">SUM(Q822:R822)</f>
        <v>0</v>
      </c>
      <c r="T822" s="54" t="s">
        <v>196</v>
      </c>
    </row>
    <row r="823" spans="2:20" x14ac:dyDescent="0.15">
      <c r="B823" s="385">
        <v>39</v>
      </c>
      <c r="C823" s="40" t="s">
        <v>424</v>
      </c>
      <c r="D823" s="41" t="s">
        <v>449</v>
      </c>
      <c r="E823" s="55">
        <f>IF(入力表2【予測】!$E53="","",入力表2【予測】!$E53)</f>
        <v>63</v>
      </c>
      <c r="F823" s="56">
        <f>IF(入力表2【予測】!$F53="","",入力表2【予測】!$F53)</f>
        <v>63</v>
      </c>
      <c r="G823" s="57">
        <f t="shared" si="76"/>
        <v>201.28760164225125</v>
      </c>
      <c r="H823" s="58">
        <f t="shared" si="77"/>
        <v>216.2199265538662</v>
      </c>
      <c r="I823" s="46">
        <f t="shared" si="78"/>
        <v>0.58398220244716359</v>
      </c>
      <c r="J823" s="47">
        <f t="shared" si="79"/>
        <v>2.0198781660788714</v>
      </c>
      <c r="K823" s="48"/>
      <c r="L823" s="46"/>
      <c r="M823" s="49"/>
      <c r="N823" s="48"/>
      <c r="O823" s="46"/>
      <c r="P823" s="50"/>
      <c r="Q823" s="48">
        <f>IFERROR(入力表1【係数】!I$207*入力表2【係数】!E823/SUM(入力表2【係数】!E$51:E$68),0)</f>
        <v>0</v>
      </c>
      <c r="R823" s="47">
        <f>IFERROR(入力表1【係数】!I$208*入力表2【係数】!F823/SUM(入力表2【係数】!F$51:F$68),0)</f>
        <v>0</v>
      </c>
      <c r="S823" s="50">
        <f t="shared" si="82"/>
        <v>0</v>
      </c>
      <c r="T823" s="54" t="s">
        <v>203</v>
      </c>
    </row>
    <row r="824" spans="2:20" x14ac:dyDescent="0.15">
      <c r="B824" s="385">
        <v>40</v>
      </c>
      <c r="C824" s="40" t="s">
        <v>425</v>
      </c>
      <c r="D824" s="41" t="s">
        <v>551</v>
      </c>
      <c r="E824" s="55">
        <f>IF(入力表2【予測】!$E54="","",入力表2【予測】!$E54)</f>
        <v>240</v>
      </c>
      <c r="F824" s="56">
        <f>IF(入力表2【予測】!$F54="","",入力表2【予測】!$F54)</f>
        <v>124</v>
      </c>
      <c r="G824" s="57">
        <f t="shared" si="76"/>
        <v>766.80991101809991</v>
      </c>
      <c r="H824" s="58">
        <f t="shared" si="77"/>
        <v>425.57572845522873</v>
      </c>
      <c r="I824" s="46">
        <f t="shared" si="78"/>
        <v>2.2246941045606228</v>
      </c>
      <c r="J824" s="47">
        <f t="shared" si="79"/>
        <v>3.9756332157742866</v>
      </c>
      <c r="K824" s="48"/>
      <c r="L824" s="46"/>
      <c r="M824" s="49"/>
      <c r="N824" s="48"/>
      <c r="O824" s="46"/>
      <c r="P824" s="50"/>
      <c r="Q824" s="48">
        <f>IFERROR(入力表1【係数】!I$207*入力表2【係数】!E824/SUM(入力表2【係数】!E$51:E$68),0)</f>
        <v>0</v>
      </c>
      <c r="R824" s="47">
        <f>IFERROR(入力表1【係数】!I$208*入力表2【係数】!F824/SUM(入力表2【係数】!F$51:F$68),0)</f>
        <v>0</v>
      </c>
      <c r="S824" s="50">
        <f t="shared" si="82"/>
        <v>0</v>
      </c>
      <c r="T824" s="54" t="s">
        <v>203</v>
      </c>
    </row>
    <row r="825" spans="2:20" x14ac:dyDescent="0.15">
      <c r="B825" s="385">
        <v>41</v>
      </c>
      <c r="C825" s="40" t="s">
        <v>426</v>
      </c>
      <c r="D825" s="41" t="s">
        <v>451</v>
      </c>
      <c r="E825" s="55">
        <f>IF(入力表2【予測】!$E55="","",入力表2【予測】!$E55)</f>
        <v>80</v>
      </c>
      <c r="F825" s="56">
        <f>IF(入力表2【予測】!$F55="","",入力表2【予測】!$F55)</f>
        <v>57</v>
      </c>
      <c r="G825" s="57">
        <f t="shared" si="76"/>
        <v>255.60330367269998</v>
      </c>
      <c r="H825" s="58">
        <f t="shared" si="77"/>
        <v>195.62755259635514</v>
      </c>
      <c r="I825" s="46">
        <f t="shared" si="78"/>
        <v>0.7415647015202077</v>
      </c>
      <c r="J825" s="47">
        <f t="shared" si="79"/>
        <v>1.827508816928503</v>
      </c>
      <c r="K825" s="48"/>
      <c r="L825" s="46"/>
      <c r="M825" s="49"/>
      <c r="N825" s="48"/>
      <c r="O825" s="46"/>
      <c r="P825" s="50"/>
      <c r="Q825" s="48">
        <f>IFERROR(入力表1【係数】!I$207*入力表2【係数】!E825/SUM(入力表2【係数】!E$51:E$68),0)</f>
        <v>0</v>
      </c>
      <c r="R825" s="47">
        <f>IFERROR(入力表1【係数】!I$208*入力表2【係数】!F825/SUM(入力表2【係数】!F$51:F$68),0)</f>
        <v>0</v>
      </c>
      <c r="S825" s="50">
        <f t="shared" si="82"/>
        <v>0</v>
      </c>
      <c r="T825" s="54" t="s">
        <v>203</v>
      </c>
    </row>
    <row r="826" spans="2:20" x14ac:dyDescent="0.15">
      <c r="B826" s="385">
        <v>42</v>
      </c>
      <c r="C826" s="40" t="s">
        <v>427</v>
      </c>
      <c r="D826" s="41"/>
      <c r="E826" s="55">
        <f>IF(入力表2【予測】!$E56="","",入力表2【予測】!$E56)</f>
        <v>27</v>
      </c>
      <c r="F826" s="56">
        <f>IF(入力表2【予測】!$F56="","",入力表2【予測】!$F56)</f>
        <v>15</v>
      </c>
      <c r="G826" s="57">
        <f t="shared" si="76"/>
        <v>86.266114989536234</v>
      </c>
      <c r="H826" s="58">
        <f t="shared" si="77"/>
        <v>51.480934893777672</v>
      </c>
      <c r="I826" s="46">
        <f t="shared" si="78"/>
        <v>0.25027808676307006</v>
      </c>
      <c r="J826" s="47">
        <f t="shared" si="79"/>
        <v>0.48092337287592174</v>
      </c>
      <c r="K826" s="48"/>
      <c r="L826" s="46"/>
      <c r="M826" s="49"/>
      <c r="N826" s="48"/>
      <c r="O826" s="46"/>
      <c r="P826" s="50"/>
      <c r="Q826" s="48">
        <f>IFERROR(入力表1【係数】!I$207*入力表2【係数】!E826/SUM(入力表2【係数】!E$51:E$68),0)</f>
        <v>0</v>
      </c>
      <c r="R826" s="47">
        <f>IFERROR(入力表1【係数】!I$208*入力表2【係数】!F826/SUM(入力表2【係数】!F$51:F$68),0)</f>
        <v>0</v>
      </c>
      <c r="S826" s="50">
        <f t="shared" si="82"/>
        <v>0</v>
      </c>
      <c r="T826" s="54" t="s">
        <v>184</v>
      </c>
    </row>
    <row r="827" spans="2:20" x14ac:dyDescent="0.15">
      <c r="B827" s="385">
        <v>43</v>
      </c>
      <c r="C827" s="40" t="s">
        <v>547</v>
      </c>
      <c r="D827" s="41"/>
      <c r="E827" s="55">
        <f>IF(入力表2【予測】!$E57="","",入力表2【予測】!$E57)</f>
        <v>0</v>
      </c>
      <c r="F827" s="56">
        <f>IF(入力表2【予測】!$F57="","",入力表2【予測】!$F57)</f>
        <v>1</v>
      </c>
      <c r="G827" s="57">
        <f t="shared" si="76"/>
        <v>0</v>
      </c>
      <c r="H827" s="58">
        <f t="shared" si="77"/>
        <v>3.4320623262518444</v>
      </c>
      <c r="I827" s="46">
        <f t="shared" si="78"/>
        <v>0</v>
      </c>
      <c r="J827" s="47">
        <f t="shared" si="79"/>
        <v>3.2061558191728116E-2</v>
      </c>
      <c r="K827" s="48"/>
      <c r="L827" s="46"/>
      <c r="M827" s="49"/>
      <c r="N827" s="48"/>
      <c r="O827" s="46"/>
      <c r="P827" s="50"/>
      <c r="Q827" s="48">
        <f>IFERROR(入力表1【係数】!I$207*入力表2【係数】!E827/SUM(入力表2【係数】!E$51:E$68),0)</f>
        <v>0</v>
      </c>
      <c r="R827" s="47">
        <f>IFERROR(入力表1【係数】!I$208*入力表2【係数】!F827/SUM(入力表2【係数】!F$51:F$68),0)</f>
        <v>0</v>
      </c>
      <c r="S827" s="50">
        <f t="shared" si="82"/>
        <v>0</v>
      </c>
      <c r="T827" s="54" t="s">
        <v>203</v>
      </c>
    </row>
    <row r="828" spans="2:20" x14ac:dyDescent="0.15">
      <c r="B828" s="385">
        <v>44</v>
      </c>
      <c r="C828" s="40" t="s">
        <v>429</v>
      </c>
      <c r="D828" s="41"/>
      <c r="E828" s="55">
        <f>IF(入力表2【予測】!$E58="","",入力表2【予測】!$E58)</f>
        <v>12</v>
      </c>
      <c r="F828" s="56">
        <f>IF(入力表2【予測】!$F58="","",入力表2【予測】!$F58)</f>
        <v>8</v>
      </c>
      <c r="G828" s="57">
        <f t="shared" si="76"/>
        <v>38.340495550904997</v>
      </c>
      <c r="H828" s="58">
        <f t="shared" si="77"/>
        <v>27.456498610014755</v>
      </c>
      <c r="I828" s="46">
        <f t="shared" si="78"/>
        <v>0.11123470522803114</v>
      </c>
      <c r="J828" s="47">
        <f t="shared" si="79"/>
        <v>0.25649246553382493</v>
      </c>
      <c r="K828" s="48"/>
      <c r="L828" s="46"/>
      <c r="M828" s="49"/>
      <c r="N828" s="48"/>
      <c r="O828" s="46"/>
      <c r="P828" s="50"/>
      <c r="Q828" s="48">
        <f>IFERROR(入力表1【係数】!I$207*入力表2【係数】!E828/SUM(入力表2【係数】!E$51:E$68),0)</f>
        <v>0</v>
      </c>
      <c r="R828" s="47">
        <f>IFERROR(入力表1【係数】!I$208*入力表2【係数】!F828/SUM(入力表2【係数】!F$51:F$68),0)</f>
        <v>0</v>
      </c>
      <c r="S828" s="50">
        <f t="shared" si="82"/>
        <v>0</v>
      </c>
      <c r="T828" s="54" t="s">
        <v>952</v>
      </c>
    </row>
    <row r="829" spans="2:20" x14ac:dyDescent="0.15">
      <c r="B829" s="385">
        <v>45</v>
      </c>
      <c r="C829" s="40" t="s">
        <v>546</v>
      </c>
      <c r="D829" s="41"/>
      <c r="E829" s="55">
        <f>IF(入力表2【予測】!$E59="","",入力表2【予測】!$E59)</f>
        <v>8</v>
      </c>
      <c r="F829" s="56">
        <f>IF(入力表2【予測】!$F59="","",入力表2【予測】!$F59)</f>
        <v>7</v>
      </c>
      <c r="G829" s="57">
        <f t="shared" si="76"/>
        <v>25.560330367269998</v>
      </c>
      <c r="H829" s="58">
        <f t="shared" si="77"/>
        <v>24.024436283762913</v>
      </c>
      <c r="I829" s="46">
        <f t="shared" si="78"/>
        <v>7.4156470152020759E-2</v>
      </c>
      <c r="J829" s="47">
        <f t="shared" si="79"/>
        <v>0.22443090734209684</v>
      </c>
      <c r="K829" s="48"/>
      <c r="L829" s="46"/>
      <c r="M829" s="49"/>
      <c r="N829" s="48"/>
      <c r="O829" s="46"/>
      <c r="P829" s="50"/>
      <c r="Q829" s="48">
        <f>IFERROR(入力表1【係数】!I$207*入力表2【係数】!E829/SUM(入力表2【係数】!E$51:E$68),0)</f>
        <v>0</v>
      </c>
      <c r="R829" s="47">
        <f>IFERROR(入力表1【係数】!I$208*入力表2【係数】!F829/SUM(入力表2【係数】!F$51:F$68),0)</f>
        <v>0</v>
      </c>
      <c r="S829" s="50">
        <f t="shared" si="82"/>
        <v>0</v>
      </c>
      <c r="T829" s="54" t="s">
        <v>141</v>
      </c>
    </row>
    <row r="830" spans="2:20" x14ac:dyDescent="0.15">
      <c r="B830" s="385">
        <v>46</v>
      </c>
      <c r="C830" s="40" t="s">
        <v>431</v>
      </c>
      <c r="D830" s="41" t="s">
        <v>453</v>
      </c>
      <c r="E830" s="55">
        <f>IF(入力表2【予測】!$E60="","",入力表2【予測】!$E60)</f>
        <v>16</v>
      </c>
      <c r="F830" s="56">
        <f>IF(入力表2【予測】!$F60="","",入力表2【予測】!$F60)</f>
        <v>10</v>
      </c>
      <c r="G830" s="57">
        <f t="shared" si="76"/>
        <v>51.120660734539996</v>
      </c>
      <c r="H830" s="58">
        <f t="shared" si="77"/>
        <v>34.320623262518446</v>
      </c>
      <c r="I830" s="46">
        <f t="shared" si="78"/>
        <v>0.14831294030404152</v>
      </c>
      <c r="J830" s="47">
        <f t="shared" si="79"/>
        <v>0.32061558191728118</v>
      </c>
      <c r="K830" s="48"/>
      <c r="L830" s="46"/>
      <c r="M830" s="49"/>
      <c r="N830" s="48"/>
      <c r="O830" s="46"/>
      <c r="P830" s="50"/>
      <c r="Q830" s="48">
        <f>IFERROR(入力表1【係数】!I$207*入力表2【係数】!E830/SUM(入力表2【係数】!E$51:E$68),0)</f>
        <v>0</v>
      </c>
      <c r="R830" s="47">
        <f>IFERROR(入力表1【係数】!I$208*入力表2【係数】!F830/SUM(入力表2【係数】!F$51:F$68),0)</f>
        <v>0</v>
      </c>
      <c r="S830" s="50">
        <f t="shared" si="82"/>
        <v>0</v>
      </c>
      <c r="T830" s="54" t="s">
        <v>203</v>
      </c>
    </row>
    <row r="831" spans="2:20" x14ac:dyDescent="0.15">
      <c r="B831" s="385">
        <v>47</v>
      </c>
      <c r="C831" s="40" t="s">
        <v>432</v>
      </c>
      <c r="D831" s="41" t="s">
        <v>452</v>
      </c>
      <c r="E831" s="55">
        <f>IF(入力表2【予測】!$E61="","",入力表2【予測】!$E61)</f>
        <v>36</v>
      </c>
      <c r="F831" s="56">
        <f>IF(入力表2【予測】!$F61="","",入力表2【予測】!$F61)</f>
        <v>4</v>
      </c>
      <c r="G831" s="57">
        <f t="shared" si="76"/>
        <v>115.02148665271498</v>
      </c>
      <c r="H831" s="58">
        <f t="shared" si="77"/>
        <v>13.728249305007378</v>
      </c>
      <c r="I831" s="46">
        <f t="shared" si="78"/>
        <v>0.33370411568409347</v>
      </c>
      <c r="J831" s="47">
        <f t="shared" si="79"/>
        <v>0.12824623276691247</v>
      </c>
      <c r="K831" s="48"/>
      <c r="L831" s="46"/>
      <c r="M831" s="49"/>
      <c r="N831" s="48"/>
      <c r="O831" s="46"/>
      <c r="P831" s="50"/>
      <c r="Q831" s="48">
        <f>IFERROR(入力表1【係数】!I$207*入力表2【係数】!E831/SUM(入力表2【係数】!E$51:E$68),0)</f>
        <v>0</v>
      </c>
      <c r="R831" s="47">
        <f>IFERROR(入力表1【係数】!I$208*入力表2【係数】!F831/SUM(入力表2【係数】!F$51:F$68),0)</f>
        <v>0</v>
      </c>
      <c r="S831" s="50">
        <f t="shared" si="82"/>
        <v>0</v>
      </c>
      <c r="T831" s="54" t="s">
        <v>204</v>
      </c>
    </row>
    <row r="832" spans="2:20" x14ac:dyDescent="0.15">
      <c r="B832" s="385">
        <v>48</v>
      </c>
      <c r="C832" s="40" t="s">
        <v>541</v>
      </c>
      <c r="D832" s="41" t="s">
        <v>823</v>
      </c>
      <c r="E832" s="55">
        <f>IF(入力表2【予測】!$E62="","",入力表2【予測】!$E62)</f>
        <v>17</v>
      </c>
      <c r="F832" s="56">
        <f>IF(入力表2【予測】!$F62="","",入力表2【予測】!$F62)</f>
        <v>7</v>
      </c>
      <c r="G832" s="57">
        <f t="shared" si="76"/>
        <v>54.315702030448747</v>
      </c>
      <c r="H832" s="58">
        <f t="shared" si="77"/>
        <v>24.024436283762913</v>
      </c>
      <c r="I832" s="46">
        <f t="shared" si="78"/>
        <v>0.15758249907304411</v>
      </c>
      <c r="J832" s="47">
        <f t="shared" si="79"/>
        <v>0.22443090734209684</v>
      </c>
      <c r="K832" s="48"/>
      <c r="L832" s="46"/>
      <c r="M832" s="49"/>
      <c r="N832" s="48"/>
      <c r="O832" s="46"/>
      <c r="P832" s="50"/>
      <c r="Q832" s="48">
        <f>IFERROR(入力表1【係数】!I$207*入力表2【係数】!E832/SUM(入力表2【係数】!E$51:E$68),0)</f>
        <v>0</v>
      </c>
      <c r="R832" s="47">
        <f>IFERROR(入力表1【係数】!I$208*入力表2【係数】!F832/SUM(入力表2【係数】!F$51:F$68),0)</f>
        <v>0</v>
      </c>
      <c r="S832" s="50">
        <f t="shared" si="82"/>
        <v>0</v>
      </c>
      <c r="T832" s="54" t="s">
        <v>199</v>
      </c>
    </row>
    <row r="833" spans="2:20" x14ac:dyDescent="0.15">
      <c r="B833" s="385">
        <v>49</v>
      </c>
      <c r="C833" s="40" t="s">
        <v>434</v>
      </c>
      <c r="D833" s="41"/>
      <c r="E833" s="55">
        <f>IF(入力表2【予測】!$E63="","",入力表2【予測】!$E63)</f>
        <v>22</v>
      </c>
      <c r="F833" s="56">
        <f>IF(入力表2【予測】!$F63="","",入力表2【予測】!$F63)</f>
        <v>8</v>
      </c>
      <c r="G833" s="57">
        <f t="shared" si="76"/>
        <v>70.290908509992491</v>
      </c>
      <c r="H833" s="58">
        <f t="shared" si="77"/>
        <v>27.456498610014755</v>
      </c>
      <c r="I833" s="46">
        <f t="shared" si="78"/>
        <v>0.20393029291805709</v>
      </c>
      <c r="J833" s="47">
        <f t="shared" si="79"/>
        <v>0.25649246553382493</v>
      </c>
      <c r="K833" s="48"/>
      <c r="L833" s="46"/>
      <c r="M833" s="49"/>
      <c r="N833" s="48"/>
      <c r="O833" s="46"/>
      <c r="P833" s="50"/>
      <c r="Q833" s="48">
        <f>IFERROR(入力表1【係数】!I$207*入力表2【係数】!E833/SUM(入力表2【係数】!E$51:E$68),0)</f>
        <v>0</v>
      </c>
      <c r="R833" s="47">
        <f>IFERROR(入力表1【係数】!I$208*入力表2【係数】!F833/SUM(入力表2【係数】!F$51:F$68),0)</f>
        <v>0</v>
      </c>
      <c r="S833" s="50">
        <f t="shared" si="82"/>
        <v>0</v>
      </c>
      <c r="T833" s="54" t="s">
        <v>198</v>
      </c>
    </row>
    <row r="834" spans="2:20" x14ac:dyDescent="0.15">
      <c r="B834" s="385">
        <v>50</v>
      </c>
      <c r="C834" s="40" t="s">
        <v>435</v>
      </c>
      <c r="D834" s="41"/>
      <c r="E834" s="55">
        <f>IF(入力表2【予測】!$E64="","",入力表2【予測】!$E64)</f>
        <v>13</v>
      </c>
      <c r="F834" s="56">
        <f>IF(入力表2【予測】!$F64="","",入力表2【予測】!$F64)</f>
        <v>5</v>
      </c>
      <c r="G834" s="57">
        <f t="shared" si="76"/>
        <v>41.535536846813741</v>
      </c>
      <c r="H834" s="58">
        <f t="shared" si="77"/>
        <v>17.160311631259223</v>
      </c>
      <c r="I834" s="46">
        <f t="shared" si="78"/>
        <v>0.12050426399703375</v>
      </c>
      <c r="J834" s="47">
        <f t="shared" si="79"/>
        <v>0.16030779095864059</v>
      </c>
      <c r="K834" s="48"/>
      <c r="L834" s="46"/>
      <c r="M834" s="49"/>
      <c r="N834" s="48"/>
      <c r="O834" s="46"/>
      <c r="P834" s="50"/>
      <c r="Q834" s="48">
        <f>IFERROR(入力表1【係数】!I$207*入力表2【係数】!E834/SUM(入力表2【係数】!E$51:E$68),0)</f>
        <v>0</v>
      </c>
      <c r="R834" s="47">
        <f>IFERROR(入力表1【係数】!I$208*入力表2【係数】!F834/SUM(入力表2【係数】!F$51:F$68),0)</f>
        <v>0</v>
      </c>
      <c r="S834" s="50">
        <f t="shared" si="82"/>
        <v>0</v>
      </c>
      <c r="T834" s="54" t="s">
        <v>204</v>
      </c>
    </row>
    <row r="835" spans="2:20" x14ac:dyDescent="0.15">
      <c r="B835" s="385">
        <v>51</v>
      </c>
      <c r="C835" s="83" t="s">
        <v>470</v>
      </c>
      <c r="D835" s="41"/>
      <c r="E835" s="55">
        <f>IF(入力表2【予測】!$E65="","",入力表2【予測】!$E65)</f>
        <v>1.2220672555400589</v>
      </c>
      <c r="F835" s="56">
        <f>IF(入力表2【予測】!$F65="","",入力表2【予測】!$F65)</f>
        <v>0</v>
      </c>
      <c r="G835" s="57">
        <f t="shared" si="76"/>
        <v>3.9045553478283592</v>
      </c>
      <c r="H835" s="58">
        <f t="shared" si="77"/>
        <v>0</v>
      </c>
      <c r="I835" s="46">
        <f t="shared" si="78"/>
        <v>1.132802424490229E-2</v>
      </c>
      <c r="J835" s="47">
        <f t="shared" si="79"/>
        <v>0</v>
      </c>
      <c r="K835" s="48"/>
      <c r="L835" s="46"/>
      <c r="M835" s="49"/>
      <c r="N835" s="48"/>
      <c r="O835" s="46"/>
      <c r="P835" s="50"/>
      <c r="Q835" s="48">
        <f>IFERROR(入力表1【係数】!I$207*入力表2【係数】!E835/SUM(入力表2【係数】!E$51:E$68),0)</f>
        <v>0</v>
      </c>
      <c r="R835" s="47">
        <f>IFERROR(入力表1【係数】!I$208*入力表2【係数】!F835/SUM(入力表2【係数】!F$51:F$68),0)</f>
        <v>0</v>
      </c>
      <c r="S835" s="50">
        <f t="shared" si="82"/>
        <v>0</v>
      </c>
      <c r="T835" s="54" t="s">
        <v>191</v>
      </c>
    </row>
    <row r="836" spans="2:20" x14ac:dyDescent="0.15">
      <c r="B836" s="385">
        <v>52</v>
      </c>
      <c r="C836" s="83" t="s">
        <v>536</v>
      </c>
      <c r="D836" s="41"/>
      <c r="E836" s="55">
        <f>IF(入力表2【予測】!$E66="","",入力表2【予測】!$E66)</f>
        <v>0.77793274445994109</v>
      </c>
      <c r="F836" s="56">
        <f>IF(入力表2【予測】!$F66="","",入力表2【予測】!$F66)</f>
        <v>0</v>
      </c>
      <c r="G836" s="57">
        <f t="shared" si="76"/>
        <v>2.4855272439891407</v>
      </c>
      <c r="H836" s="58">
        <f t="shared" si="77"/>
        <v>0</v>
      </c>
      <c r="I836" s="46">
        <f t="shared" si="78"/>
        <v>7.2110932931029022E-3</v>
      </c>
      <c r="J836" s="47">
        <f t="shared" si="79"/>
        <v>0</v>
      </c>
      <c r="K836" s="48"/>
      <c r="L836" s="46"/>
      <c r="M836" s="49"/>
      <c r="N836" s="48"/>
      <c r="O836" s="46"/>
      <c r="P836" s="50"/>
      <c r="Q836" s="48">
        <f>IFERROR(入力表1【係数】!I$207*入力表2【係数】!E836/SUM(入力表2【係数】!E$51:E$68),0)</f>
        <v>0</v>
      </c>
      <c r="R836" s="47">
        <f>IFERROR(入力表1【係数】!I$208*入力表2【係数】!F836/SUM(入力表2【係数】!F$51:F$68),0)</f>
        <v>0</v>
      </c>
      <c r="S836" s="50">
        <f t="shared" si="82"/>
        <v>0</v>
      </c>
      <c r="T836" s="54" t="s">
        <v>192</v>
      </c>
    </row>
    <row r="837" spans="2:20" x14ac:dyDescent="0.15">
      <c r="B837" s="385">
        <v>53</v>
      </c>
      <c r="C837" s="40" t="s">
        <v>535</v>
      </c>
      <c r="D837" s="41"/>
      <c r="E837" s="55">
        <f>IF(入力表2【予測】!$E67="","",入力表2【予測】!$E67)</f>
        <v>41</v>
      </c>
      <c r="F837" s="56">
        <f>IF(入力表2【予測】!$F67="","",入力表2【予測】!$F67)</f>
        <v>4</v>
      </c>
      <c r="G837" s="57">
        <f t="shared" si="76"/>
        <v>130.99669313225874</v>
      </c>
      <c r="H837" s="58">
        <f t="shared" si="77"/>
        <v>13.728249305007378</v>
      </c>
      <c r="I837" s="46">
        <f t="shared" si="78"/>
        <v>0.38005190952910639</v>
      </c>
      <c r="J837" s="47">
        <f t="shared" si="79"/>
        <v>0.12824623276691247</v>
      </c>
      <c r="K837" s="48"/>
      <c r="L837" s="46"/>
      <c r="M837" s="49"/>
      <c r="N837" s="48"/>
      <c r="O837" s="46"/>
      <c r="P837" s="50"/>
      <c r="Q837" s="48">
        <f>IFERROR(入力表1【係数】!I$207*入力表2【係数】!E837/SUM(入力表2【係数】!E$51:E$68),0)</f>
        <v>0</v>
      </c>
      <c r="R837" s="47">
        <f>IFERROR(入力表1【係数】!I$208*入力表2【係数】!F837/SUM(入力表2【係数】!F$51:F$68),0)</f>
        <v>0</v>
      </c>
      <c r="S837" s="50">
        <f t="shared" si="82"/>
        <v>0</v>
      </c>
      <c r="T837" s="54" t="s">
        <v>185</v>
      </c>
    </row>
    <row r="838" spans="2:20" ht="19.5" thickBot="1" x14ac:dyDescent="0.2">
      <c r="B838" s="378">
        <v>54</v>
      </c>
      <c r="C838" s="86" t="s">
        <v>534</v>
      </c>
      <c r="D838" s="87"/>
      <c r="E838" s="88">
        <f>IF(入力表2【予測】!$E68="","",入力表2【予測】!$E68)</f>
        <v>18</v>
      </c>
      <c r="F838" s="89">
        <f>IF(入力表2【予測】!$F68="","",入力表2【予測】!$F68)</f>
        <v>7</v>
      </c>
      <c r="G838" s="57">
        <f t="shared" si="76"/>
        <v>57.510743326357492</v>
      </c>
      <c r="H838" s="58">
        <f t="shared" si="77"/>
        <v>24.024436283762913</v>
      </c>
      <c r="I838" s="46">
        <f t="shared" si="78"/>
        <v>0.16685205784204674</v>
      </c>
      <c r="J838" s="47">
        <f t="shared" si="79"/>
        <v>0.22443090734209684</v>
      </c>
      <c r="K838" s="90"/>
      <c r="L838" s="91"/>
      <c r="M838" s="92"/>
      <c r="N838" s="90"/>
      <c r="O838" s="91"/>
      <c r="P838" s="93"/>
      <c r="Q838" s="90">
        <f>IFERROR(入力表1【係数】!I$207*入力表2【係数】!E838/SUM(入力表2【係数】!E$51:E$68),0)</f>
        <v>0</v>
      </c>
      <c r="R838" s="94">
        <f>IFERROR(入力表1【係数】!I$208*入力表2【係数】!F838/SUM(入力表2【係数】!F$51:F$68),0)</f>
        <v>0</v>
      </c>
      <c r="S838" s="93">
        <f t="shared" si="82"/>
        <v>0</v>
      </c>
      <c r="T838" s="95" t="s">
        <v>204</v>
      </c>
    </row>
    <row r="839" spans="2:20" ht="19.5" thickTop="1" x14ac:dyDescent="0.15">
      <c r="B839" s="375"/>
      <c r="C839" s="432" t="s">
        <v>824</v>
      </c>
      <c r="D839" s="432"/>
      <c r="E839" s="96">
        <f>SUM(E785:E838)</f>
        <v>10788</v>
      </c>
      <c r="F839" s="96">
        <f>SUM(F785:F838)</f>
        <v>3119</v>
      </c>
      <c r="G839" s="25">
        <f t="shared" si="76"/>
        <v>34468.105500263591</v>
      </c>
      <c r="H839" s="97">
        <f t="shared" si="77"/>
        <v>10704.602395579504</v>
      </c>
      <c r="I839" s="98">
        <f t="shared" si="78"/>
        <v>100</v>
      </c>
      <c r="J839" s="99">
        <f t="shared" si="79"/>
        <v>100</v>
      </c>
      <c r="K839" s="90"/>
      <c r="L839" s="91"/>
      <c r="M839" s="92"/>
      <c r="N839" s="90"/>
      <c r="O839" s="91"/>
      <c r="P839" s="93"/>
      <c r="Q839" s="90">
        <f>SUM(Q785:Q838)</f>
        <v>0</v>
      </c>
      <c r="R839" s="94">
        <f>SUM(R785:R838)</f>
        <v>0.99999999999999989</v>
      </c>
      <c r="S839" s="93">
        <f t="shared" ref="S839:S844" si="83">SUM(Q839:R839)</f>
        <v>0.99999999999999989</v>
      </c>
    </row>
    <row r="840" spans="2:20" x14ac:dyDescent="0.15">
      <c r="B840" s="386" t="s">
        <v>477</v>
      </c>
      <c r="C840" s="101" t="s">
        <v>397</v>
      </c>
      <c r="D840" s="102"/>
      <c r="E840" s="103">
        <f>SUM(E785:E793)</f>
        <v>2776</v>
      </c>
      <c r="F840" s="103">
        <f>SUM(F785:F793)</f>
        <v>1288</v>
      </c>
      <c r="G840" s="104">
        <f t="shared" si="76"/>
        <v>8869.4346374426896</v>
      </c>
      <c r="H840" s="58">
        <f t="shared" si="77"/>
        <v>4420.496276212376</v>
      </c>
      <c r="I840" s="46">
        <f t="shared" si="78"/>
        <v>25.732295142751205</v>
      </c>
      <c r="J840" s="47">
        <f t="shared" si="79"/>
        <v>41.295286950945815</v>
      </c>
      <c r="K840" s="48"/>
      <c r="L840" s="46"/>
      <c r="M840" s="49"/>
      <c r="N840" s="48"/>
      <c r="O840" s="46"/>
      <c r="P840" s="50"/>
      <c r="Q840" s="48">
        <f>SUM(Q785:Q793)</f>
        <v>0</v>
      </c>
      <c r="R840" s="47">
        <f>SUM(R785:R793)</f>
        <v>0</v>
      </c>
      <c r="S840" s="50">
        <f t="shared" si="83"/>
        <v>0</v>
      </c>
    </row>
    <row r="841" spans="2:20" x14ac:dyDescent="0.15">
      <c r="B841" s="386">
        <v>10</v>
      </c>
      <c r="C841" s="105" t="s">
        <v>532</v>
      </c>
      <c r="D841" s="54"/>
      <c r="E841" s="104">
        <f>E794</f>
        <v>3506</v>
      </c>
      <c r="F841" s="104">
        <f>F794</f>
        <v>0</v>
      </c>
      <c r="G841" s="104">
        <f t="shared" si="76"/>
        <v>11201.814783456077</v>
      </c>
      <c r="H841" s="58">
        <f t="shared" si="77"/>
        <v>0</v>
      </c>
      <c r="I841" s="46">
        <f t="shared" si="78"/>
        <v>32.499073044123101</v>
      </c>
      <c r="J841" s="47">
        <f t="shared" si="79"/>
        <v>0</v>
      </c>
      <c r="K841" s="48"/>
      <c r="L841" s="46"/>
      <c r="M841" s="49"/>
      <c r="N841" s="48"/>
      <c r="O841" s="46"/>
      <c r="P841" s="50"/>
      <c r="Q841" s="48">
        <f>Q794</f>
        <v>0</v>
      </c>
      <c r="R841" s="47">
        <f>R794</f>
        <v>0</v>
      </c>
      <c r="S841" s="50">
        <f t="shared" si="83"/>
        <v>0</v>
      </c>
    </row>
    <row r="842" spans="2:20" x14ac:dyDescent="0.15">
      <c r="B842" s="386">
        <v>11</v>
      </c>
      <c r="C842" s="105" t="s">
        <v>411</v>
      </c>
      <c r="D842" s="54"/>
      <c r="E842" s="104">
        <f>E795</f>
        <v>1888</v>
      </c>
      <c r="F842" s="104">
        <f>F795</f>
        <v>565</v>
      </c>
      <c r="G842" s="104">
        <f t="shared" si="76"/>
        <v>6032.2379666757197</v>
      </c>
      <c r="H842" s="58">
        <f t="shared" si="77"/>
        <v>1939.1152143322922</v>
      </c>
      <c r="I842" s="46">
        <f t="shared" si="78"/>
        <v>17.500926955876899</v>
      </c>
      <c r="J842" s="47">
        <f t="shared" si="79"/>
        <v>18.114780378326387</v>
      </c>
      <c r="K842" s="48"/>
      <c r="L842" s="46"/>
      <c r="M842" s="49"/>
      <c r="N842" s="48"/>
      <c r="O842" s="46"/>
      <c r="P842" s="50"/>
      <c r="Q842" s="48">
        <f>Q795</f>
        <v>0</v>
      </c>
      <c r="R842" s="47">
        <f>R795</f>
        <v>0</v>
      </c>
      <c r="S842" s="50">
        <f t="shared" si="83"/>
        <v>0</v>
      </c>
    </row>
    <row r="843" spans="2:20" x14ac:dyDescent="0.15">
      <c r="B843" s="386" t="s">
        <v>531</v>
      </c>
      <c r="C843" s="105" t="s">
        <v>475</v>
      </c>
      <c r="D843" s="54"/>
      <c r="E843" s="104">
        <f>SUM(E796:E820)</f>
        <v>1863</v>
      </c>
      <c r="F843" s="104">
        <f>SUM(F796:F820)</f>
        <v>851</v>
      </c>
      <c r="G843" s="104">
        <f t="shared" si="76"/>
        <v>5952.3619342780003</v>
      </c>
      <c r="H843" s="58">
        <f t="shared" si="77"/>
        <v>2920.6850396403197</v>
      </c>
      <c r="I843" s="46">
        <f t="shared" si="78"/>
        <v>17.269187986651836</v>
      </c>
      <c r="J843" s="47">
        <f t="shared" si="79"/>
        <v>27.284386021160628</v>
      </c>
      <c r="K843" s="48"/>
      <c r="L843" s="46"/>
      <c r="M843" s="49"/>
      <c r="N843" s="48"/>
      <c r="O843" s="46"/>
      <c r="P843" s="50"/>
      <c r="Q843" s="48">
        <f>SUM(Q796:Q820)</f>
        <v>0</v>
      </c>
      <c r="R843" s="47">
        <f>SUM(R796:R820)</f>
        <v>0.99999999999999989</v>
      </c>
      <c r="S843" s="50">
        <f t="shared" si="83"/>
        <v>0.99999999999999989</v>
      </c>
    </row>
    <row r="844" spans="2:20" ht="19.5" thickBot="1" x14ac:dyDescent="0.2">
      <c r="B844" s="376" t="s">
        <v>479</v>
      </c>
      <c r="C844" s="107" t="s">
        <v>476</v>
      </c>
      <c r="D844" s="95"/>
      <c r="E844" s="96">
        <f>SUM(E821:E838)</f>
        <v>755</v>
      </c>
      <c r="F844" s="96">
        <f>SUM(F821:F838)</f>
        <v>415</v>
      </c>
      <c r="G844" s="96">
        <f t="shared" si="76"/>
        <v>2412.2561784111058</v>
      </c>
      <c r="H844" s="108">
        <f t="shared" si="77"/>
        <v>1424.3058653945156</v>
      </c>
      <c r="I844" s="91">
        <f t="shared" si="78"/>
        <v>6.9985168705969603</v>
      </c>
      <c r="J844" s="94">
        <f t="shared" si="79"/>
        <v>13.305546649567168</v>
      </c>
      <c r="K844" s="109"/>
      <c r="L844" s="110"/>
      <c r="M844" s="111"/>
      <c r="N844" s="109"/>
      <c r="O844" s="110"/>
      <c r="P844" s="112"/>
      <c r="Q844" s="109">
        <f>SUM(Q821:Q838)</f>
        <v>0</v>
      </c>
      <c r="R844" s="113">
        <f>SUM(R821:R838)</f>
        <v>0</v>
      </c>
      <c r="S844" s="112">
        <f t="shared" si="83"/>
        <v>0</v>
      </c>
    </row>
    <row r="845" spans="2:20" ht="19.5" thickTop="1" x14ac:dyDescent="0.15">
      <c r="B845" s="431" t="s">
        <v>474</v>
      </c>
      <c r="C845" s="432"/>
      <c r="D845" s="433"/>
      <c r="E845" s="114">
        <v>312985</v>
      </c>
      <c r="F845" s="115">
        <v>291370</v>
      </c>
    </row>
    <row r="847" spans="2:20" x14ac:dyDescent="0.15">
      <c r="B847" s="2" t="s">
        <v>953</v>
      </c>
    </row>
    <row r="851" spans="2:20" ht="20.25" thickBot="1" x14ac:dyDescent="0.2">
      <c r="L851" s="28" t="s">
        <v>493</v>
      </c>
      <c r="O851" s="28" t="s">
        <v>494</v>
      </c>
      <c r="Q851" s="189" t="s">
        <v>927</v>
      </c>
      <c r="R851" s="189"/>
      <c r="S851" s="189"/>
      <c r="T851" s="189"/>
    </row>
    <row r="852" spans="2:20" ht="19.5" thickTop="1" x14ac:dyDescent="0.15">
      <c r="B852" s="440" t="s">
        <v>33</v>
      </c>
      <c r="C852" s="440" t="s">
        <v>401</v>
      </c>
      <c r="D852" s="431" t="s">
        <v>438</v>
      </c>
      <c r="E852" s="451" t="s">
        <v>946</v>
      </c>
      <c r="F852" s="452"/>
      <c r="G852" s="443" t="s">
        <v>948</v>
      </c>
      <c r="H852" s="455"/>
      <c r="I852" s="442" t="s">
        <v>946</v>
      </c>
      <c r="J852" s="443"/>
      <c r="K852" s="446" t="s">
        <v>492</v>
      </c>
      <c r="L852" s="447"/>
      <c r="M852" s="448"/>
      <c r="N852" s="446" t="s">
        <v>492</v>
      </c>
      <c r="O852" s="447"/>
      <c r="P852" s="448"/>
      <c r="Q852" s="446" t="s">
        <v>492</v>
      </c>
      <c r="R852" s="447"/>
      <c r="S852" s="448"/>
      <c r="T852" s="455" t="s">
        <v>487</v>
      </c>
    </row>
    <row r="853" spans="2:20" x14ac:dyDescent="0.15">
      <c r="B853" s="440"/>
      <c r="C853" s="440"/>
      <c r="D853" s="431"/>
      <c r="E853" s="453" t="s">
        <v>945</v>
      </c>
      <c r="F853" s="454"/>
      <c r="G853" s="445" t="s">
        <v>947</v>
      </c>
      <c r="H853" s="456"/>
      <c r="I853" s="444" t="s">
        <v>949</v>
      </c>
      <c r="J853" s="445"/>
      <c r="K853" s="449" t="str">
        <f>入力表1【係数】!$E$52</f>
        <v>（単位：円)</v>
      </c>
      <c r="L853" s="445"/>
      <c r="M853" s="450"/>
      <c r="N853" s="449" t="str">
        <f>入力表1【係数】!$E$52</f>
        <v>（単位：円)</v>
      </c>
      <c r="O853" s="445"/>
      <c r="P853" s="450"/>
      <c r="Q853" s="449" t="str">
        <f>入力表1【係数】!$E$52</f>
        <v>（単位：円)</v>
      </c>
      <c r="R853" s="445"/>
      <c r="S853" s="450"/>
      <c r="T853" s="457"/>
    </row>
    <row r="854" spans="2:20" x14ac:dyDescent="0.15">
      <c r="B854" s="440"/>
      <c r="C854" s="440"/>
      <c r="D854" s="431"/>
      <c r="E854" s="30" t="s">
        <v>481</v>
      </c>
      <c r="F854" s="31" t="s">
        <v>482</v>
      </c>
      <c r="G854" s="370" t="s">
        <v>481</v>
      </c>
      <c r="H854" s="373" t="s">
        <v>482</v>
      </c>
      <c r="I854" s="373" t="s">
        <v>481</v>
      </c>
      <c r="J854" s="369" t="s">
        <v>482</v>
      </c>
      <c r="K854" s="33" t="s">
        <v>481</v>
      </c>
      <c r="L854" s="373" t="s">
        <v>482</v>
      </c>
      <c r="M854" s="34" t="s">
        <v>480</v>
      </c>
      <c r="N854" s="33" t="s">
        <v>481</v>
      </c>
      <c r="O854" s="373" t="s">
        <v>482</v>
      </c>
      <c r="P854" s="35" t="s">
        <v>480</v>
      </c>
      <c r="Q854" s="36" t="s">
        <v>481</v>
      </c>
      <c r="R854" s="377" t="s">
        <v>482</v>
      </c>
      <c r="S854" s="38" t="s">
        <v>480</v>
      </c>
      <c r="T854" s="456"/>
    </row>
    <row r="855" spans="2:20" x14ac:dyDescent="0.15">
      <c r="B855" s="385">
        <v>1</v>
      </c>
      <c r="C855" s="40" t="s">
        <v>402</v>
      </c>
      <c r="D855" s="41"/>
      <c r="E855" s="42">
        <f>IF(入力表2【予測】!$E15="","",入力表2【予測】!$E15)</f>
        <v>251</v>
      </c>
      <c r="F855" s="43">
        <f>IF(入力表2【予測】!$F15="","",入力表2【予測】!$F15)</f>
        <v>33</v>
      </c>
      <c r="G855" s="44">
        <f t="shared" ref="G855:G914" si="84">E855/E$75*1000000</f>
        <v>801.95536527309616</v>
      </c>
      <c r="H855" s="45">
        <f t="shared" ref="H855:H914" si="85">F855/F$75*1000000</f>
        <v>113.25805676631089</v>
      </c>
      <c r="I855" s="46">
        <f t="shared" ref="I855:I914" si="86">E855/E$69*100</f>
        <v>2.3266592510196515</v>
      </c>
      <c r="J855" s="47">
        <f t="shared" ref="J855:J914" si="87">F855/F$69*100</f>
        <v>1.058031420327028</v>
      </c>
      <c r="K855" s="48"/>
      <c r="L855" s="46"/>
      <c r="M855" s="49"/>
      <c r="N855" s="48"/>
      <c r="O855" s="46"/>
      <c r="P855" s="50"/>
      <c r="Q855" s="51">
        <f>IFERROR(入力表1【係数】!E$224*入力表2【係数】!E855/SUM(入力表2【係数】!E$15:E$23),0)</f>
        <v>0</v>
      </c>
      <c r="R855" s="52">
        <f>IFERROR(入力表1【係数】!E$225*入力表2【係数】!F855/SUM(入力表2【係数】!F$15:F$23),0)</f>
        <v>0</v>
      </c>
      <c r="S855" s="53">
        <f>SUM(Q855:R855)</f>
        <v>0</v>
      </c>
      <c r="T855" s="54" t="s">
        <v>190</v>
      </c>
    </row>
    <row r="856" spans="2:20" x14ac:dyDescent="0.15">
      <c r="B856" s="385">
        <v>2</v>
      </c>
      <c r="C856" s="40" t="s">
        <v>409</v>
      </c>
      <c r="D856" s="41" t="s">
        <v>439</v>
      </c>
      <c r="E856" s="55">
        <f>IF(入力表2【予測】!$E16="","",入力表2【予測】!$E16)</f>
        <v>478</v>
      </c>
      <c r="F856" s="56">
        <f>IF(入力表2【予測】!$F16="","",入力表2【予測】!$F16)</f>
        <v>254</v>
      </c>
      <c r="G856" s="57">
        <f t="shared" si="84"/>
        <v>1527.2297394443824</v>
      </c>
      <c r="H856" s="58">
        <f t="shared" si="85"/>
        <v>871.74383086796854</v>
      </c>
      <c r="I856" s="46">
        <f t="shared" si="86"/>
        <v>4.4308490915832408</v>
      </c>
      <c r="J856" s="47">
        <f t="shared" si="87"/>
        <v>8.1436357806989417</v>
      </c>
      <c r="K856" s="48"/>
      <c r="L856" s="46"/>
      <c r="M856" s="49"/>
      <c r="N856" s="48"/>
      <c r="O856" s="46"/>
      <c r="P856" s="50"/>
      <c r="Q856" s="59">
        <f>IFERROR(入力表1【係数】!E$224*入力表2【係数】!E856/SUM(入力表2【係数】!E$15:E$23),0)</f>
        <v>0</v>
      </c>
      <c r="R856" s="47">
        <f>IFERROR(入力表1【係数】!E$225*入力表2【係数】!F856/SUM(入力表2【係数】!F$15:F$23),0)</f>
        <v>0</v>
      </c>
      <c r="S856" s="50">
        <f t="shared" ref="S856:S863" si="88">SUM(Q856:R856)</f>
        <v>0</v>
      </c>
      <c r="T856" s="54" t="s">
        <v>184</v>
      </c>
    </row>
    <row r="857" spans="2:20" x14ac:dyDescent="0.15">
      <c r="B857" s="385">
        <v>3</v>
      </c>
      <c r="C857" s="40" t="s">
        <v>403</v>
      </c>
      <c r="D857" s="41"/>
      <c r="E857" s="55">
        <f>IF(入力表2【予測】!$E17="","",入力表2【予測】!$E17)</f>
        <v>245</v>
      </c>
      <c r="F857" s="56">
        <f>IF(入力表2【予測】!$F17="","",入力表2【予測】!$F17)</f>
        <v>138</v>
      </c>
      <c r="G857" s="57">
        <f t="shared" si="84"/>
        <v>782.78511749764368</v>
      </c>
      <c r="H857" s="58">
        <f t="shared" si="85"/>
        <v>473.62460102275458</v>
      </c>
      <c r="I857" s="46">
        <f t="shared" si="86"/>
        <v>2.271041898405636</v>
      </c>
      <c r="J857" s="47">
        <f t="shared" si="87"/>
        <v>4.4244950304584796</v>
      </c>
      <c r="K857" s="48"/>
      <c r="L857" s="46"/>
      <c r="M857" s="49"/>
      <c r="N857" s="48"/>
      <c r="O857" s="46"/>
      <c r="P857" s="50"/>
      <c r="Q857" s="59">
        <f>IFERROR(入力表1【係数】!E$224*入力表2【係数】!E857/SUM(入力表2【係数】!E$15:E$23),0)</f>
        <v>0</v>
      </c>
      <c r="R857" s="47">
        <f>IFERROR(入力表1【係数】!E$225*入力表2【係数】!F857/SUM(入力表2【係数】!F$15:F$23),0)</f>
        <v>0</v>
      </c>
      <c r="S857" s="50">
        <f t="shared" si="88"/>
        <v>0</v>
      </c>
      <c r="T857" s="54" t="s">
        <v>185</v>
      </c>
    </row>
    <row r="858" spans="2:20" x14ac:dyDescent="0.15">
      <c r="B858" s="385">
        <v>4</v>
      </c>
      <c r="C858" s="40" t="s">
        <v>404</v>
      </c>
      <c r="D858" s="41"/>
      <c r="E858" s="55">
        <f>IF(入力表2【予測】!$E18="","",入力表2【予測】!$E18)</f>
        <v>105</v>
      </c>
      <c r="F858" s="56">
        <f>IF(入力表2【予測】!$F18="","",入力表2【予測】!$F18)</f>
        <v>34</v>
      </c>
      <c r="G858" s="57">
        <f t="shared" si="84"/>
        <v>335.4793360704187</v>
      </c>
      <c r="H858" s="58">
        <f t="shared" si="85"/>
        <v>116.69011909256272</v>
      </c>
      <c r="I858" s="46">
        <f t="shared" si="86"/>
        <v>0.97330367074527258</v>
      </c>
      <c r="J858" s="47">
        <f t="shared" si="87"/>
        <v>1.0900929785187561</v>
      </c>
      <c r="K858" s="48"/>
      <c r="L858" s="46"/>
      <c r="M858" s="49"/>
      <c r="N858" s="48"/>
      <c r="O858" s="46"/>
      <c r="P858" s="50"/>
      <c r="Q858" s="59">
        <f>IFERROR(入力表1【係数】!E$224*入力表2【係数】!E858/SUM(入力表2【係数】!E$15:E$23),0)</f>
        <v>0</v>
      </c>
      <c r="R858" s="47">
        <f>IFERROR(入力表1【係数】!E$225*入力表2【係数】!F858/SUM(入力表2【係数】!F$15:F$23),0)</f>
        <v>0</v>
      </c>
      <c r="S858" s="50">
        <f t="shared" si="88"/>
        <v>0</v>
      </c>
      <c r="T858" s="54" t="s">
        <v>185</v>
      </c>
    </row>
    <row r="859" spans="2:20" x14ac:dyDescent="0.15">
      <c r="B859" s="385">
        <v>5</v>
      </c>
      <c r="C859" s="40" t="s">
        <v>822</v>
      </c>
      <c r="D859" s="41" t="s">
        <v>472</v>
      </c>
      <c r="E859" s="55">
        <f>IF(入力表2【予測】!$E19="","",入力表2【予測】!$E19)</f>
        <v>92</v>
      </c>
      <c r="F859" s="56">
        <f>IF(入力表2【予測】!$F19="","",入力表2【予測】!$F19)</f>
        <v>14</v>
      </c>
      <c r="G859" s="57">
        <f t="shared" si="84"/>
        <v>293.94379922360497</v>
      </c>
      <c r="H859" s="58">
        <f t="shared" si="85"/>
        <v>48.048872567525827</v>
      </c>
      <c r="I859" s="46">
        <f t="shared" si="86"/>
        <v>0.85279940674823884</v>
      </c>
      <c r="J859" s="47">
        <f t="shared" si="87"/>
        <v>0.44886181468419367</v>
      </c>
      <c r="K859" s="48"/>
      <c r="L859" s="46"/>
      <c r="M859" s="49"/>
      <c r="N859" s="48"/>
      <c r="O859" s="46"/>
      <c r="P859" s="50"/>
      <c r="Q859" s="59">
        <f>IFERROR(入力表1【係数】!E$224*入力表2【係数】!E859/SUM(入力表2【係数】!E$15:E$23),0)</f>
        <v>0</v>
      </c>
      <c r="R859" s="47">
        <f>IFERROR(入力表1【係数】!E$225*入力表2【係数】!F859/SUM(入力表2【係数】!F$15:F$23),0)</f>
        <v>0</v>
      </c>
      <c r="S859" s="50">
        <f t="shared" si="88"/>
        <v>0</v>
      </c>
      <c r="T859" s="54" t="s">
        <v>186</v>
      </c>
    </row>
    <row r="860" spans="2:20" x14ac:dyDescent="0.15">
      <c r="B860" s="385">
        <v>6</v>
      </c>
      <c r="C860" s="40" t="s">
        <v>405</v>
      </c>
      <c r="D860" s="41"/>
      <c r="E860" s="55">
        <f>IF(入力表2【予測】!$E20="","",入力表2【予測】!$E20)</f>
        <v>231</v>
      </c>
      <c r="F860" s="56">
        <f>IF(入力表2【予測】!$F20="","",入力表2【予測】!$F20)</f>
        <v>43</v>
      </c>
      <c r="G860" s="57">
        <f t="shared" si="84"/>
        <v>738.05453935492108</v>
      </c>
      <c r="H860" s="58">
        <f t="shared" si="85"/>
        <v>147.57868002882933</v>
      </c>
      <c r="I860" s="46">
        <f t="shared" si="86"/>
        <v>2.1412680756395996</v>
      </c>
      <c r="J860" s="47">
        <f t="shared" si="87"/>
        <v>1.3786470022443091</v>
      </c>
      <c r="K860" s="48"/>
      <c r="L860" s="46"/>
      <c r="M860" s="49"/>
      <c r="N860" s="48"/>
      <c r="O860" s="46"/>
      <c r="P860" s="50"/>
      <c r="Q860" s="59">
        <f>IFERROR(入力表1【係数】!E$224*入力表2【係数】!E860/SUM(入力表2【係数】!E$15:E$23),0)</f>
        <v>0</v>
      </c>
      <c r="R860" s="47">
        <f>IFERROR(入力表1【係数】!E$225*入力表2【係数】!F860/SUM(入力表2【係数】!F$15:F$23),0)</f>
        <v>0</v>
      </c>
      <c r="S860" s="50">
        <f t="shared" si="88"/>
        <v>0</v>
      </c>
      <c r="T860" s="54" t="s">
        <v>199</v>
      </c>
    </row>
    <row r="861" spans="2:20" x14ac:dyDescent="0.15">
      <c r="B861" s="385">
        <v>7</v>
      </c>
      <c r="C861" s="40" t="s">
        <v>585</v>
      </c>
      <c r="D861" s="41"/>
      <c r="E861" s="55">
        <f>IF(入力表2【予測】!$E21="","",入力表2【予測】!$E21)</f>
        <v>648</v>
      </c>
      <c r="F861" s="56">
        <f>IF(入力表2【予測】!$F21="","",入力表2【予測】!$F21)</f>
        <v>392</v>
      </c>
      <c r="G861" s="57">
        <f t="shared" si="84"/>
        <v>2070.3867597488697</v>
      </c>
      <c r="H861" s="58">
        <f t="shared" si="85"/>
        <v>1345.3684318907231</v>
      </c>
      <c r="I861" s="46">
        <f t="shared" si="86"/>
        <v>6.0066740823136815</v>
      </c>
      <c r="J861" s="47">
        <f t="shared" si="87"/>
        <v>12.568130811157422</v>
      </c>
      <c r="K861" s="48"/>
      <c r="L861" s="46"/>
      <c r="M861" s="49"/>
      <c r="N861" s="48"/>
      <c r="O861" s="46"/>
      <c r="P861" s="50"/>
      <c r="Q861" s="59">
        <f>IFERROR(入力表1【係数】!E$224*入力表2【係数】!E861/SUM(入力表2【係数】!E$15:E$23),0)</f>
        <v>0</v>
      </c>
      <c r="R861" s="47">
        <f>IFERROR(入力表1【係数】!E$225*入力表2【係数】!F861/SUM(入力表2【係数】!F$15:F$23),0)</f>
        <v>0</v>
      </c>
      <c r="S861" s="50">
        <f t="shared" si="88"/>
        <v>0</v>
      </c>
      <c r="T861" s="54" t="s">
        <v>158</v>
      </c>
    </row>
    <row r="862" spans="2:20" x14ac:dyDescent="0.15">
      <c r="B862" s="385">
        <v>8</v>
      </c>
      <c r="C862" s="40" t="s">
        <v>584</v>
      </c>
      <c r="D862" s="41"/>
      <c r="E862" s="55">
        <f>IF(入力表2【予測】!$E22="","",入力表2【予測】!$E22)</f>
        <v>172</v>
      </c>
      <c r="F862" s="56">
        <f>IF(入力表2【予測】!$F22="","",入力表2【予測】!$F22)</f>
        <v>96</v>
      </c>
      <c r="G862" s="57">
        <f t="shared" si="84"/>
        <v>549.54710289630498</v>
      </c>
      <c r="H862" s="58">
        <f t="shared" si="85"/>
        <v>329.47798332017709</v>
      </c>
      <c r="I862" s="46">
        <f t="shared" si="86"/>
        <v>1.5943641082684465</v>
      </c>
      <c r="J862" s="47">
        <f t="shared" si="87"/>
        <v>3.0779095864058994</v>
      </c>
      <c r="K862" s="48"/>
      <c r="L862" s="46"/>
      <c r="M862" s="49"/>
      <c r="N862" s="48"/>
      <c r="O862" s="46"/>
      <c r="P862" s="50"/>
      <c r="Q862" s="59">
        <f>IFERROR(入力表1【係数】!E$224*入力表2【係数】!E862/SUM(入力表2【係数】!E$15:E$23),0)</f>
        <v>0</v>
      </c>
      <c r="R862" s="47">
        <f>IFERROR(入力表1【係数】!E$225*入力表2【係数】!F862/SUM(入力表2【係数】!F$15:F$23),0)</f>
        <v>0</v>
      </c>
      <c r="S862" s="50">
        <f t="shared" si="88"/>
        <v>0</v>
      </c>
      <c r="T862" s="54" t="s">
        <v>190</v>
      </c>
    </row>
    <row r="863" spans="2:20" x14ac:dyDescent="0.15">
      <c r="B863" s="60">
        <v>9</v>
      </c>
      <c r="C863" s="61" t="s">
        <v>407</v>
      </c>
      <c r="D863" s="62"/>
      <c r="E863" s="63">
        <f>IF(入力表2【予測】!$E23="","",入力表2【予測】!$E23)</f>
        <v>554</v>
      </c>
      <c r="F863" s="64">
        <f>IF(入力表2【予測】!$F23="","",入力表2【予測】!$F23)</f>
        <v>284</v>
      </c>
      <c r="G863" s="65">
        <f t="shared" si="84"/>
        <v>1770.0528779334472</v>
      </c>
      <c r="H863" s="66">
        <f t="shared" si="85"/>
        <v>974.70570065552397</v>
      </c>
      <c r="I863" s="67">
        <f t="shared" si="86"/>
        <v>5.135335558027438</v>
      </c>
      <c r="J863" s="68">
        <f t="shared" si="87"/>
        <v>9.1054825264507855</v>
      </c>
      <c r="K863" s="69"/>
      <c r="L863" s="67"/>
      <c r="M863" s="70"/>
      <c r="N863" s="69"/>
      <c r="O863" s="67"/>
      <c r="P863" s="71"/>
      <c r="Q863" s="72">
        <f>IFERROR(入力表1【係数】!E$224*入力表2【係数】!E863/SUM(入力表2【係数】!E$15:E$23),0)</f>
        <v>0</v>
      </c>
      <c r="R863" s="68">
        <f>IFERROR(入力表1【係数】!E$225*入力表2【係数】!F863/SUM(入力表2【係数】!F$15:F$23),0)</f>
        <v>0</v>
      </c>
      <c r="S863" s="71">
        <f t="shared" si="88"/>
        <v>0</v>
      </c>
      <c r="T863" s="73" t="s">
        <v>190</v>
      </c>
    </row>
    <row r="864" spans="2:20" x14ac:dyDescent="0.15">
      <c r="B864" s="74">
        <v>10</v>
      </c>
      <c r="C864" s="75" t="s">
        <v>532</v>
      </c>
      <c r="D864" s="76" t="s">
        <v>440</v>
      </c>
      <c r="E864" s="63">
        <f>IF(入力表2【予測】!$E24="","",入力表2【予測】!$E24)</f>
        <v>3506</v>
      </c>
      <c r="F864" s="64">
        <f>IF(入力表2【予測】!$F24="","",入力表2【予測】!$F24)</f>
        <v>0</v>
      </c>
      <c r="G864" s="65">
        <f t="shared" si="84"/>
        <v>11201.814783456077</v>
      </c>
      <c r="H864" s="66">
        <f t="shared" si="85"/>
        <v>0</v>
      </c>
      <c r="I864" s="67">
        <f t="shared" si="86"/>
        <v>32.499073044123101</v>
      </c>
      <c r="J864" s="68">
        <f t="shared" si="87"/>
        <v>0</v>
      </c>
      <c r="K864" s="69"/>
      <c r="L864" s="67"/>
      <c r="M864" s="70"/>
      <c r="N864" s="69"/>
      <c r="O864" s="67"/>
      <c r="P864" s="71"/>
      <c r="Q864" s="69">
        <f>IFERROR(入力表1【係数】!F$224*入力表2【係数】!E864/入力表2【係数】!E864,0)</f>
        <v>0</v>
      </c>
      <c r="R864" s="68">
        <f>IFERROR(入力表1【係数】!F$225*入力表2【係数】!F864/入力表2【係数】!F864,0)</f>
        <v>0</v>
      </c>
      <c r="S864" s="71">
        <f>SUM(Q864:R864)</f>
        <v>0</v>
      </c>
      <c r="T864" s="77" t="s">
        <v>200</v>
      </c>
    </row>
    <row r="865" spans="2:20" x14ac:dyDescent="0.15">
      <c r="B865" s="74">
        <v>11</v>
      </c>
      <c r="C865" s="78" t="s">
        <v>582</v>
      </c>
      <c r="D865" s="79" t="s">
        <v>441</v>
      </c>
      <c r="E865" s="63">
        <f>IF(入力表2【予測】!$E25="","",入力表2【予測】!$E25)</f>
        <v>1888</v>
      </c>
      <c r="F865" s="64">
        <f>IF(入力表2【予測】!$F25="","",入力表2【予測】!$F25)</f>
        <v>565</v>
      </c>
      <c r="G865" s="65">
        <f t="shared" si="84"/>
        <v>6032.2379666757197</v>
      </c>
      <c r="H865" s="66">
        <f t="shared" si="85"/>
        <v>1939.1152143322922</v>
      </c>
      <c r="I865" s="67">
        <f t="shared" si="86"/>
        <v>17.500926955876899</v>
      </c>
      <c r="J865" s="68">
        <f t="shared" si="87"/>
        <v>18.114780378326387</v>
      </c>
      <c r="K865" s="69"/>
      <c r="L865" s="67"/>
      <c r="M865" s="70"/>
      <c r="N865" s="69"/>
      <c r="O865" s="67"/>
      <c r="P865" s="71"/>
      <c r="Q865" s="69">
        <f>IFERROR(入力表1【係数】!G$224*入力表2【係数】!E865/入力表2【係数】!E865,0)</f>
        <v>0</v>
      </c>
      <c r="R865" s="80">
        <f>IFERROR(入力表1【係数】!G$225*入力表2【係数】!F865/入力表2【係数】!F865,0)</f>
        <v>0</v>
      </c>
      <c r="S865" s="71">
        <f>SUM(Q865:R865)</f>
        <v>0</v>
      </c>
      <c r="T865" s="77" t="s">
        <v>201</v>
      </c>
    </row>
    <row r="866" spans="2:20" x14ac:dyDescent="0.15">
      <c r="B866" s="385">
        <v>12</v>
      </c>
      <c r="C866" s="40" t="s">
        <v>580</v>
      </c>
      <c r="D866" s="41" t="s">
        <v>442</v>
      </c>
      <c r="E866" s="55">
        <f>IF(入力表2【予測】!$E26="","",入力表2【予測】!$E26)</f>
        <v>92</v>
      </c>
      <c r="F866" s="56">
        <f>IF(入力表2【予測】!$F26="","",入力表2【予測】!$F26)</f>
        <v>65</v>
      </c>
      <c r="G866" s="57">
        <f t="shared" si="84"/>
        <v>293.94379922360497</v>
      </c>
      <c r="H866" s="58">
        <f t="shared" si="85"/>
        <v>223.08405120636991</v>
      </c>
      <c r="I866" s="46">
        <f t="shared" si="86"/>
        <v>0.85279940674823884</v>
      </c>
      <c r="J866" s="47">
        <f t="shared" si="87"/>
        <v>2.084001282462328</v>
      </c>
      <c r="K866" s="48"/>
      <c r="L866" s="46"/>
      <c r="M866" s="49"/>
      <c r="N866" s="48"/>
      <c r="O866" s="46"/>
      <c r="P866" s="50"/>
      <c r="Q866" s="48">
        <f>IFERROR(入力表1【係数】!H$224*入力表2【係数】!E866/SUM(入力表2【係数】!E$26:E$50),0)</f>
        <v>0</v>
      </c>
      <c r="R866" s="47">
        <f>IFERROR(入力表1【係数】!H$225*入力表2【係数】!F866/SUM(入力表2【係数】!F$26:F$50),0)</f>
        <v>0</v>
      </c>
      <c r="S866" s="50">
        <f>SUM(Q866:R866)</f>
        <v>0</v>
      </c>
      <c r="T866" s="81" t="s">
        <v>141</v>
      </c>
    </row>
    <row r="867" spans="2:20" x14ac:dyDescent="0.15">
      <c r="B867" s="385">
        <v>13</v>
      </c>
      <c r="C867" s="40" t="s">
        <v>413</v>
      </c>
      <c r="D867" s="41" t="s">
        <v>443</v>
      </c>
      <c r="E867" s="55">
        <f>IF(入力表2【予測】!$E27="","",入力表2【予測】!$E27)</f>
        <v>63</v>
      </c>
      <c r="F867" s="56">
        <f>IF(入力表2【予測】!$F27="","",入力表2【予測】!$F27)</f>
        <v>31</v>
      </c>
      <c r="G867" s="57">
        <f t="shared" si="84"/>
        <v>201.28760164225125</v>
      </c>
      <c r="H867" s="58">
        <f t="shared" si="85"/>
        <v>106.39393211380718</v>
      </c>
      <c r="I867" s="46">
        <f t="shared" si="86"/>
        <v>0.58398220244716359</v>
      </c>
      <c r="J867" s="47">
        <f t="shared" si="87"/>
        <v>0.99390830394357166</v>
      </c>
      <c r="K867" s="48"/>
      <c r="L867" s="46"/>
      <c r="M867" s="49"/>
      <c r="N867" s="48"/>
      <c r="O867" s="46"/>
      <c r="P867" s="50"/>
      <c r="Q867" s="48">
        <f>IFERROR(入力表1【係数】!H$224*入力表2【係数】!E867/SUM(入力表2【係数】!E$26:E$50),0)</f>
        <v>0</v>
      </c>
      <c r="R867" s="47">
        <f>IFERROR(入力表1【係数】!H$225*入力表2【係数】!F867/SUM(入力表2【係数】!F$26:F$50),0)</f>
        <v>0</v>
      </c>
      <c r="S867" s="50">
        <f t="shared" ref="S867:S890" si="89">SUM(Q867:R867)</f>
        <v>0</v>
      </c>
      <c r="T867" s="54" t="s">
        <v>145</v>
      </c>
    </row>
    <row r="868" spans="2:20" x14ac:dyDescent="0.15">
      <c r="B868" s="385">
        <v>14</v>
      </c>
      <c r="C868" s="40" t="s">
        <v>414</v>
      </c>
      <c r="D868" s="41" t="s">
        <v>444</v>
      </c>
      <c r="E868" s="55">
        <f>IF(入力表2【予測】!$E28="","",入力表2【予測】!$E28)</f>
        <v>113</v>
      </c>
      <c r="F868" s="56">
        <f>IF(入力表2【予測】!$F28="","",入力表2【予測】!$F28)</f>
        <v>46</v>
      </c>
      <c r="G868" s="57">
        <f t="shared" si="84"/>
        <v>361.03966643768871</v>
      </c>
      <c r="H868" s="58">
        <f t="shared" si="85"/>
        <v>157.87486700758484</v>
      </c>
      <c r="I868" s="46">
        <f t="shared" si="86"/>
        <v>1.0474601408972934</v>
      </c>
      <c r="J868" s="47">
        <f t="shared" si="87"/>
        <v>1.4748316768194933</v>
      </c>
      <c r="K868" s="48"/>
      <c r="L868" s="46"/>
      <c r="M868" s="49"/>
      <c r="N868" s="48"/>
      <c r="O868" s="46"/>
      <c r="P868" s="50"/>
      <c r="Q868" s="48">
        <f>IFERROR(入力表1【係数】!H$224*入力表2【係数】!E868/SUM(入力表2【係数】!E$26:E$50),0)</f>
        <v>0</v>
      </c>
      <c r="R868" s="47">
        <f>IFERROR(入力表1【係数】!H$225*入力表2【係数】!F868/SUM(入力表2【係数】!F$26:F$50),0)</f>
        <v>0</v>
      </c>
      <c r="S868" s="50">
        <f t="shared" si="89"/>
        <v>0</v>
      </c>
      <c r="T868" s="54" t="s">
        <v>144</v>
      </c>
    </row>
    <row r="869" spans="2:20" x14ac:dyDescent="0.15">
      <c r="B869" s="385">
        <v>15</v>
      </c>
      <c r="C869" s="40" t="s">
        <v>415</v>
      </c>
      <c r="D869" s="41" t="s">
        <v>445</v>
      </c>
      <c r="E869" s="55">
        <f>IF(入力表2【予測】!$E29="","",入力表2【予測】!$E29)</f>
        <v>105</v>
      </c>
      <c r="F869" s="56">
        <f>IF(入力表2【予測】!$F29="","",入力表2【予測】!$F29)</f>
        <v>45</v>
      </c>
      <c r="G869" s="57">
        <f t="shared" si="84"/>
        <v>335.4793360704187</v>
      </c>
      <c r="H869" s="58">
        <f t="shared" si="85"/>
        <v>154.442804681333</v>
      </c>
      <c r="I869" s="46">
        <f t="shared" si="86"/>
        <v>0.97330367074527258</v>
      </c>
      <c r="J869" s="47">
        <f t="shared" si="87"/>
        <v>1.4427701186277653</v>
      </c>
      <c r="K869" s="48"/>
      <c r="L869" s="46"/>
      <c r="M869" s="49"/>
      <c r="N869" s="48"/>
      <c r="O869" s="46"/>
      <c r="P869" s="50"/>
      <c r="Q869" s="48">
        <f>IFERROR(入力表1【係数】!H$224*入力表2【係数】!E869/SUM(入力表2【係数】!E$26:E$50),0)</f>
        <v>0</v>
      </c>
      <c r="R869" s="47">
        <f>IFERROR(入力表1【係数】!H$225*入力表2【係数】!F869/SUM(入力表2【係数】!F$26:F$50),0)</f>
        <v>0</v>
      </c>
      <c r="S869" s="50">
        <f t="shared" si="89"/>
        <v>0</v>
      </c>
      <c r="T869" s="54" t="s">
        <v>145</v>
      </c>
    </row>
    <row r="870" spans="2:20" x14ac:dyDescent="0.15">
      <c r="B870" s="385">
        <v>16</v>
      </c>
      <c r="C870" s="40" t="s">
        <v>572</v>
      </c>
      <c r="D870" s="41"/>
      <c r="E870" s="55">
        <f>IF(入力表2【予測】!$E30="","",入力表2【予測】!$E30)</f>
        <v>688</v>
      </c>
      <c r="F870" s="56">
        <f>IF(入力表2【予測】!$F30="","",入力表2【予測】!$F30)</f>
        <v>255</v>
      </c>
      <c r="G870" s="57">
        <f t="shared" si="84"/>
        <v>2198.1884115852199</v>
      </c>
      <c r="H870" s="58">
        <f t="shared" si="85"/>
        <v>875.17589319422041</v>
      </c>
      <c r="I870" s="46">
        <f t="shared" si="86"/>
        <v>6.3774564330737862</v>
      </c>
      <c r="J870" s="47">
        <f t="shared" si="87"/>
        <v>8.1756973388906697</v>
      </c>
      <c r="K870" s="48"/>
      <c r="L870" s="46"/>
      <c r="M870" s="49"/>
      <c r="N870" s="48"/>
      <c r="O870" s="46"/>
      <c r="P870" s="50"/>
      <c r="Q870" s="48">
        <f>IFERROR(入力表1【係数】!H$224*入力表2【係数】!E870/SUM(入力表2【係数】!E$26:E$50),0)</f>
        <v>0</v>
      </c>
      <c r="R870" s="47">
        <f>IFERROR(入力表1【係数】!H$225*入力表2【係数】!F870/SUM(入力表2【係数】!F$26:F$50),0)</f>
        <v>0</v>
      </c>
      <c r="S870" s="50">
        <f t="shared" si="89"/>
        <v>0</v>
      </c>
      <c r="T870" s="54" t="s">
        <v>145</v>
      </c>
    </row>
    <row r="871" spans="2:20" x14ac:dyDescent="0.15">
      <c r="B871" s="385">
        <v>17</v>
      </c>
      <c r="C871" s="83" t="s">
        <v>454</v>
      </c>
      <c r="D871" s="41"/>
      <c r="E871" s="55">
        <f>IF(入力表2【予測】!$E31="","",入力表2【予測】!$E31)</f>
        <v>365</v>
      </c>
      <c r="F871" s="56">
        <f>IF(入力表2【予測】!$F31="","",入力表2【予測】!$F31)</f>
        <v>159</v>
      </c>
      <c r="G871" s="57">
        <f t="shared" si="84"/>
        <v>1166.1900730066936</v>
      </c>
      <c r="H871" s="58">
        <f t="shared" si="85"/>
        <v>545.69790987404338</v>
      </c>
      <c r="I871" s="46">
        <f t="shared" si="86"/>
        <v>3.3833889506859478</v>
      </c>
      <c r="J871" s="47">
        <f t="shared" si="87"/>
        <v>5.0977877524847708</v>
      </c>
      <c r="K871" s="48"/>
      <c r="L871" s="46"/>
      <c r="M871" s="49"/>
      <c r="N871" s="48"/>
      <c r="O871" s="46"/>
      <c r="P871" s="50"/>
      <c r="Q871" s="48">
        <f>IFERROR(入力表1【係数】!H$224*入力表2【係数】!E871/SUM(入力表2【係数】!E$26:E$50),0)</f>
        <v>0</v>
      </c>
      <c r="R871" s="47">
        <f>IFERROR(入力表1【係数】!H$225*入力表2【係数】!F871/SUM(入力表2【係数】!F$26:F$50),0)</f>
        <v>0</v>
      </c>
      <c r="S871" s="50">
        <f t="shared" si="89"/>
        <v>0</v>
      </c>
      <c r="T871" s="54" t="s">
        <v>145</v>
      </c>
    </row>
    <row r="872" spans="2:20" x14ac:dyDescent="0.15">
      <c r="B872" s="385">
        <v>18</v>
      </c>
      <c r="C872" s="83" t="s">
        <v>455</v>
      </c>
      <c r="D872" s="41"/>
      <c r="E872" s="55">
        <f>IF(入力表2【予測】!$E32="","",入力表2【予測】!$E32)</f>
        <v>0</v>
      </c>
      <c r="F872" s="56">
        <f>IF(入力表2【予測】!$F32="","",入力表2【予測】!$F32)</f>
        <v>0</v>
      </c>
      <c r="G872" s="57">
        <f t="shared" si="84"/>
        <v>0</v>
      </c>
      <c r="H872" s="58">
        <f t="shared" si="85"/>
        <v>0</v>
      </c>
      <c r="I872" s="46">
        <f t="shared" si="86"/>
        <v>0</v>
      </c>
      <c r="J872" s="47">
        <f t="shared" si="87"/>
        <v>0</v>
      </c>
      <c r="K872" s="48"/>
      <c r="L872" s="46"/>
      <c r="M872" s="49"/>
      <c r="N872" s="48"/>
      <c r="O872" s="46"/>
      <c r="P872" s="50"/>
      <c r="Q872" s="48">
        <f>IFERROR(入力表1【係数】!H$224*入力表2【係数】!E872/SUM(入力表2【係数】!E$26:E$50),0)</f>
        <v>0</v>
      </c>
      <c r="R872" s="47">
        <f>IFERROR(入力表1【係数】!H$225*入力表2【係数】!F872/SUM(入力表2【係数】!F$26:F$50),0)</f>
        <v>0</v>
      </c>
      <c r="S872" s="50">
        <f t="shared" si="89"/>
        <v>0</v>
      </c>
      <c r="T872" s="54" t="s">
        <v>146</v>
      </c>
    </row>
    <row r="873" spans="2:20" x14ac:dyDescent="0.15">
      <c r="B873" s="385">
        <v>19</v>
      </c>
      <c r="C873" s="40" t="s">
        <v>417</v>
      </c>
      <c r="D873" s="41" t="s">
        <v>446</v>
      </c>
      <c r="E873" s="55">
        <f>IF(入力表2【予測】!$E33="","",入力表2【予測】!$E33)</f>
        <v>175</v>
      </c>
      <c r="F873" s="56">
        <f>IF(入力表2【予測】!$F33="","",入力表2【予測】!$F33)</f>
        <v>94</v>
      </c>
      <c r="G873" s="57">
        <f t="shared" si="84"/>
        <v>559.13222678403122</v>
      </c>
      <c r="H873" s="58">
        <f t="shared" si="85"/>
        <v>322.61385866767341</v>
      </c>
      <c r="I873" s="46">
        <f t="shared" si="86"/>
        <v>1.6221727845754541</v>
      </c>
      <c r="J873" s="47">
        <f t="shared" si="87"/>
        <v>3.0137864700224433</v>
      </c>
      <c r="K873" s="48"/>
      <c r="L873" s="46"/>
      <c r="M873" s="49"/>
      <c r="N873" s="48"/>
      <c r="O873" s="46"/>
      <c r="P873" s="50"/>
      <c r="Q873" s="48">
        <f>IFERROR(入力表1【係数】!H$224*入力表2【係数】!E873/SUM(入力表2【係数】!E$26:E$50),0)</f>
        <v>0</v>
      </c>
      <c r="R873" s="47">
        <f>IFERROR(入力表1【係数】!H$225*入力表2【係数】!F873/SUM(入力表2【係数】!F$26:F$50),0)</f>
        <v>0</v>
      </c>
      <c r="S873" s="50">
        <f t="shared" si="89"/>
        <v>0</v>
      </c>
      <c r="T873" s="54" t="s">
        <v>148</v>
      </c>
    </row>
    <row r="874" spans="2:20" x14ac:dyDescent="0.15">
      <c r="B874" s="385">
        <v>20</v>
      </c>
      <c r="C874" s="40" t="s">
        <v>418</v>
      </c>
      <c r="D874" s="41"/>
      <c r="E874" s="55">
        <f>IF(入力表2【予測】!$E34="","",入力表2【予測】!$E34)</f>
        <v>77</v>
      </c>
      <c r="F874" s="56">
        <f>IF(入力表2【予測】!$F34="","",入力表2【予測】!$F34)</f>
        <v>48</v>
      </c>
      <c r="G874" s="57">
        <f t="shared" si="84"/>
        <v>246.01817978497371</v>
      </c>
      <c r="H874" s="58">
        <f t="shared" si="85"/>
        <v>164.73899166008854</v>
      </c>
      <c r="I874" s="46">
        <f t="shared" si="86"/>
        <v>0.71375602521319992</v>
      </c>
      <c r="J874" s="47">
        <f t="shared" si="87"/>
        <v>1.5389547932029497</v>
      </c>
      <c r="K874" s="48"/>
      <c r="L874" s="46"/>
      <c r="M874" s="49"/>
      <c r="N874" s="48"/>
      <c r="O874" s="46"/>
      <c r="P874" s="50"/>
      <c r="Q874" s="48">
        <f>IFERROR(入力表1【係数】!H$224*入力表2【係数】!E874/SUM(入力表2【係数】!E$26:E$50),0)</f>
        <v>0</v>
      </c>
      <c r="R874" s="47">
        <f>IFERROR(入力表1【係数】!H$225*入力表2【係数】!F874/SUM(入力表2【係数】!F$26:F$50),0)</f>
        <v>0</v>
      </c>
      <c r="S874" s="50">
        <f t="shared" si="89"/>
        <v>0</v>
      </c>
      <c r="T874" s="54" t="s">
        <v>950</v>
      </c>
    </row>
    <row r="875" spans="2:20" x14ac:dyDescent="0.15">
      <c r="B875" s="385">
        <v>21</v>
      </c>
      <c r="C875" s="83" t="s">
        <v>456</v>
      </c>
      <c r="D875" s="41"/>
      <c r="E875" s="55">
        <f>IF(入力表2【予測】!$E35="","",入力表2【予測】!$E35)</f>
        <v>38</v>
      </c>
      <c r="F875" s="56">
        <f>IF(入力表2【予測】!$F35="","",入力表2【予測】!$F35)</f>
        <v>12</v>
      </c>
      <c r="G875" s="57">
        <f t="shared" si="84"/>
        <v>121.41156924453249</v>
      </c>
      <c r="H875" s="58">
        <f t="shared" si="85"/>
        <v>41.184747915022136</v>
      </c>
      <c r="I875" s="46">
        <f t="shared" si="86"/>
        <v>0.35224323322209861</v>
      </c>
      <c r="J875" s="47">
        <f t="shared" si="87"/>
        <v>0.38473869830073743</v>
      </c>
      <c r="K875" s="48"/>
      <c r="L875" s="46"/>
      <c r="M875" s="49"/>
      <c r="N875" s="48"/>
      <c r="O875" s="46"/>
      <c r="P875" s="50"/>
      <c r="Q875" s="48">
        <f>IFERROR(入力表1【係数】!H$224*入力表2【係数】!E875/SUM(入力表2【係数】!E$26:E$50),0)</f>
        <v>0</v>
      </c>
      <c r="R875" s="47">
        <f>IFERROR(入力表1【係数】!H$225*入力表2【係数】!F875/SUM(入力表2【係数】!F$26:F$50),0)</f>
        <v>0</v>
      </c>
      <c r="S875" s="50">
        <f t="shared" si="89"/>
        <v>0</v>
      </c>
      <c r="T875" s="54" t="s">
        <v>164</v>
      </c>
    </row>
    <row r="876" spans="2:20" x14ac:dyDescent="0.15">
      <c r="B876" s="385">
        <v>22</v>
      </c>
      <c r="C876" s="83" t="s">
        <v>457</v>
      </c>
      <c r="D876" s="41"/>
      <c r="E876" s="55">
        <f>IF(入力表2【予測】!$E36="","",入力表2【予測】!$E36)</f>
        <v>0</v>
      </c>
      <c r="F876" s="56">
        <f>IF(入力表2【予測】!$F36="","",入力表2【予測】!$F36)</f>
        <v>0</v>
      </c>
      <c r="G876" s="57">
        <f t="shared" si="84"/>
        <v>0</v>
      </c>
      <c r="H876" s="58">
        <f t="shared" si="85"/>
        <v>0</v>
      </c>
      <c r="I876" s="46">
        <f t="shared" si="86"/>
        <v>0</v>
      </c>
      <c r="J876" s="47">
        <f t="shared" si="87"/>
        <v>0</v>
      </c>
      <c r="K876" s="48"/>
      <c r="L876" s="46"/>
      <c r="M876" s="49"/>
      <c r="N876" s="48"/>
      <c r="O876" s="46"/>
      <c r="P876" s="50"/>
      <c r="Q876" s="48">
        <f>IFERROR(入力表1【係数】!H$224*入力表2【係数】!E876/SUM(入力表2【係数】!E$26:E$50),0)</f>
        <v>0</v>
      </c>
      <c r="R876" s="47">
        <f>IFERROR(入力表1【係数】!H$225*入力表2【係数】!F876/SUM(入力表2【係数】!F$26:F$50),0)</f>
        <v>0</v>
      </c>
      <c r="S876" s="50">
        <f t="shared" si="89"/>
        <v>0</v>
      </c>
      <c r="T876" s="54" t="s">
        <v>162</v>
      </c>
    </row>
    <row r="877" spans="2:20" x14ac:dyDescent="0.15">
      <c r="B877" s="385">
        <v>23</v>
      </c>
      <c r="C877" s="40" t="s">
        <v>565</v>
      </c>
      <c r="D877" s="41" t="s">
        <v>564</v>
      </c>
      <c r="E877" s="55">
        <f>IF(入力表2【予測】!$E37="","",入力表2【予測】!$E37)</f>
        <v>22</v>
      </c>
      <c r="F877" s="56">
        <f>IF(入力表2【予測】!$F37="","",入力表2【予測】!$F37)</f>
        <v>7</v>
      </c>
      <c r="G877" s="57">
        <f t="shared" si="84"/>
        <v>70.290908509992491</v>
      </c>
      <c r="H877" s="58">
        <f t="shared" si="85"/>
        <v>24.024436283762913</v>
      </c>
      <c r="I877" s="46">
        <f t="shared" si="86"/>
        <v>0.20393029291805709</v>
      </c>
      <c r="J877" s="47">
        <f t="shared" si="87"/>
        <v>0.22443090734209684</v>
      </c>
      <c r="K877" s="48"/>
      <c r="L877" s="46"/>
      <c r="M877" s="49"/>
      <c r="N877" s="48"/>
      <c r="O877" s="46"/>
      <c r="P877" s="50"/>
      <c r="Q877" s="48">
        <f>IFERROR(入力表1【係数】!H$224*入力表2【係数】!E877/SUM(入力表2【係数】!E$26:E$50),0)</f>
        <v>0</v>
      </c>
      <c r="R877" s="47">
        <f>IFERROR(入力表1【係数】!H$225*入力表2【係数】!F877/SUM(入力表2【係数】!F$26:F$50),0)</f>
        <v>0</v>
      </c>
      <c r="S877" s="50">
        <f t="shared" si="89"/>
        <v>0</v>
      </c>
      <c r="T877" s="54" t="s">
        <v>194</v>
      </c>
    </row>
    <row r="878" spans="2:20" x14ac:dyDescent="0.15">
      <c r="B878" s="385">
        <v>24</v>
      </c>
      <c r="C878" s="83" t="s">
        <v>458</v>
      </c>
      <c r="D878" s="41"/>
      <c r="E878" s="55">
        <f>IF(入力表2【予測】!$E38="","",入力表2【予測】!$E38)</f>
        <v>0.15900122465641583</v>
      </c>
      <c r="F878" s="56">
        <f>IF(入力表2【予測】!$F38="","",入力表2【予測】!$F38)</f>
        <v>0.1255272826234862</v>
      </c>
      <c r="G878" s="57">
        <f t="shared" si="84"/>
        <v>0.50801547887731313</v>
      </c>
      <c r="H878" s="58">
        <f t="shared" si="85"/>
        <v>0.43081745760883483</v>
      </c>
      <c r="I878" s="46">
        <f t="shared" si="86"/>
        <v>1.4738711962960312E-3</v>
      </c>
      <c r="J878" s="47">
        <f t="shared" si="87"/>
        <v>4.0246002764824044E-3</v>
      </c>
      <c r="K878" s="48"/>
      <c r="L878" s="46"/>
      <c r="M878" s="49"/>
      <c r="N878" s="48"/>
      <c r="O878" s="46"/>
      <c r="P878" s="50"/>
      <c r="Q878" s="48">
        <f>IFERROR(入力表1【係数】!H$224*入力表2【係数】!E878/SUM(入力表2【係数】!E$26:E$50),0)</f>
        <v>0</v>
      </c>
      <c r="R878" s="47">
        <f>IFERROR(入力表1【係数】!H$225*入力表2【係数】!F878/SUM(入力表2【係数】!F$26:F$50),0)</f>
        <v>0</v>
      </c>
      <c r="S878" s="50">
        <f t="shared" si="89"/>
        <v>0</v>
      </c>
      <c r="T878" s="54" t="s">
        <v>149</v>
      </c>
    </row>
    <row r="879" spans="2:20" x14ac:dyDescent="0.15">
      <c r="B879" s="385">
        <v>25</v>
      </c>
      <c r="C879" s="83" t="s">
        <v>459</v>
      </c>
      <c r="D879" s="41"/>
      <c r="E879" s="55">
        <f>IF(入力表2【予測】!$E39="","",入力表2【予測】!$E39)</f>
        <v>17.045448360321132</v>
      </c>
      <c r="F879" s="56">
        <f>IF(入力表2【予測】!$F39="","",入力表2【予測】!$F39)</f>
        <v>13.456932916043</v>
      </c>
      <c r="G879" s="57">
        <f t="shared" si="84"/>
        <v>54.4609114185061</v>
      </c>
      <c r="H879" s="58">
        <f t="shared" si="85"/>
        <v>46.185032488049558</v>
      </c>
      <c r="I879" s="46">
        <f t="shared" si="86"/>
        <v>0.15800378531999565</v>
      </c>
      <c r="J879" s="47">
        <f t="shared" si="87"/>
        <v>0.43145023776989422</v>
      </c>
      <c r="K879" s="48"/>
      <c r="L879" s="46"/>
      <c r="M879" s="49"/>
      <c r="N879" s="48"/>
      <c r="O879" s="46"/>
      <c r="P879" s="50"/>
      <c r="Q879" s="48">
        <f>IFERROR(入力表1【係数】!H$224*入力表2【係数】!E879/SUM(入力表2【係数】!E$26:E$50),0)</f>
        <v>0</v>
      </c>
      <c r="R879" s="47">
        <f>IFERROR(入力表1【係数】!H$225*入力表2【係数】!F879/SUM(入力表2【係数】!F$26:F$50),0)</f>
        <v>0</v>
      </c>
      <c r="S879" s="50">
        <f t="shared" si="89"/>
        <v>0</v>
      </c>
      <c r="T879" s="54" t="s">
        <v>150</v>
      </c>
    </row>
    <row r="880" spans="2:20" x14ac:dyDescent="0.15">
      <c r="B880" s="385">
        <v>26</v>
      </c>
      <c r="C880" s="83" t="s">
        <v>460</v>
      </c>
      <c r="D880" s="41"/>
      <c r="E880" s="55">
        <f>IF(入力表2【予測】!$E40="","",入力表2【予測】!$E40)</f>
        <v>0</v>
      </c>
      <c r="F880" s="56">
        <f>IF(入力表2【予測】!$F40="","",入力表2【予測】!$F40)</f>
        <v>0</v>
      </c>
      <c r="G880" s="57">
        <f t="shared" si="84"/>
        <v>0</v>
      </c>
      <c r="H880" s="58">
        <f t="shared" si="85"/>
        <v>0</v>
      </c>
      <c r="I880" s="46">
        <f t="shared" si="86"/>
        <v>0</v>
      </c>
      <c r="J880" s="47">
        <f t="shared" si="87"/>
        <v>0</v>
      </c>
      <c r="K880" s="48"/>
      <c r="L880" s="46"/>
      <c r="M880" s="49"/>
      <c r="N880" s="48"/>
      <c r="O880" s="46"/>
      <c r="P880" s="50"/>
      <c r="Q880" s="48">
        <f>IFERROR(入力表1【係数】!H$224*入力表2【係数】!E880/SUM(入力表2【係数】!E$26:E$50),0)</f>
        <v>0</v>
      </c>
      <c r="R880" s="47">
        <f>IFERROR(入力表1【係数】!H$225*入力表2【係数】!F880/SUM(入力表2【係数】!F$26:F$50),0)</f>
        <v>0</v>
      </c>
      <c r="S880" s="50">
        <f t="shared" si="89"/>
        <v>0</v>
      </c>
      <c r="T880" s="54" t="s">
        <v>151</v>
      </c>
    </row>
    <row r="881" spans="2:20" x14ac:dyDescent="0.15">
      <c r="B881" s="385">
        <v>27</v>
      </c>
      <c r="C881" s="83" t="s">
        <v>461</v>
      </c>
      <c r="D881" s="41"/>
      <c r="E881" s="55">
        <f>IF(入力表2【予測】!$E41="","",入力表2【予測】!$E41)</f>
        <v>1.7955504150224522</v>
      </c>
      <c r="F881" s="56">
        <f>IF(入力表2【予測】!$F41="","",入力表2【予測】!$F41)</f>
        <v>1.4175398013335148</v>
      </c>
      <c r="G881" s="57">
        <f t="shared" si="84"/>
        <v>5.736857724882829</v>
      </c>
      <c r="H881" s="58">
        <f t="shared" si="85"/>
        <v>4.8650849481192804</v>
      </c>
      <c r="I881" s="46">
        <f t="shared" si="86"/>
        <v>1.6643960094757621E-2</v>
      </c>
      <c r="J881" s="47">
        <f t="shared" si="87"/>
        <v>4.5448534829545195E-2</v>
      </c>
      <c r="K881" s="48"/>
      <c r="L881" s="46"/>
      <c r="M881" s="49"/>
      <c r="N881" s="48"/>
      <c r="O881" s="46"/>
      <c r="P881" s="50"/>
      <c r="Q881" s="48">
        <f>IFERROR(入力表1【係数】!H$224*入力表2【係数】!E881/SUM(入力表2【係数】!E$26:E$50),0)</f>
        <v>0</v>
      </c>
      <c r="R881" s="47">
        <f>IFERROR(入力表1【係数】!H$225*入力表2【係数】!F881/SUM(入力表2【係数】!F$26:F$50),0)</f>
        <v>0</v>
      </c>
      <c r="S881" s="50">
        <f t="shared" si="89"/>
        <v>0</v>
      </c>
      <c r="T881" s="54" t="s">
        <v>153</v>
      </c>
    </row>
    <row r="882" spans="2:20" x14ac:dyDescent="0.15">
      <c r="B882" s="385">
        <v>28</v>
      </c>
      <c r="C882" s="83" t="s">
        <v>462</v>
      </c>
      <c r="D882" s="384"/>
      <c r="E882" s="55">
        <f>IF(入力表2【予測】!$E42="","",入力表2【予測】!$E42)</f>
        <v>11.342174740590655</v>
      </c>
      <c r="F882" s="56">
        <f>IF(入力表2【予測】!$F42="","",入力表2【予測】!$F42)</f>
        <v>3.2406213544544729</v>
      </c>
      <c r="G882" s="57">
        <f t="shared" si="84"/>
        <v>36.238716681600259</v>
      </c>
      <c r="H882" s="58">
        <f t="shared" si="85"/>
        <v>11.122014464270421</v>
      </c>
      <c r="I882" s="46">
        <f t="shared" si="86"/>
        <v>0.10513695532620186</v>
      </c>
      <c r="J882" s="47">
        <f t="shared" si="87"/>
        <v>0.10389937013319887</v>
      </c>
      <c r="K882" s="48"/>
      <c r="L882" s="46"/>
      <c r="M882" s="49"/>
      <c r="N882" s="48"/>
      <c r="O882" s="46"/>
      <c r="P882" s="50"/>
      <c r="Q882" s="48">
        <f>IFERROR(入力表1【係数】!H$224*入力表2【係数】!E882/SUM(入力表2【係数】!E$26:E$50),0)</f>
        <v>0</v>
      </c>
      <c r="R882" s="47">
        <f>IFERROR(入力表1【係数】!H$225*入力表2【係数】!F882/SUM(入力表2【係数】!F$26:F$50),0)</f>
        <v>0</v>
      </c>
      <c r="S882" s="50">
        <f t="shared" si="89"/>
        <v>0</v>
      </c>
      <c r="T882" s="54" t="s">
        <v>157</v>
      </c>
    </row>
    <row r="883" spans="2:20" x14ac:dyDescent="0.15">
      <c r="B883" s="385">
        <v>29</v>
      </c>
      <c r="C883" s="83" t="s">
        <v>463</v>
      </c>
      <c r="D883" s="384"/>
      <c r="E883" s="55">
        <f>IF(入力表2【予測】!$E43="","",入力表2【予測】!$E43)</f>
        <v>16.657825259409346</v>
      </c>
      <c r="F883" s="56">
        <f>IF(入力表2【予測】!$F43="","",入力表2【予測】!$F43)</f>
        <v>4.7593786455455271</v>
      </c>
      <c r="G883" s="57">
        <f t="shared" si="84"/>
        <v>53.222439603844741</v>
      </c>
      <c r="H883" s="58">
        <f t="shared" si="85"/>
        <v>16.334484145744334</v>
      </c>
      <c r="I883" s="46">
        <f t="shared" si="86"/>
        <v>0.15441069020587084</v>
      </c>
      <c r="J883" s="47">
        <f t="shared" si="87"/>
        <v>0.15259309540062607</v>
      </c>
      <c r="K883" s="48"/>
      <c r="L883" s="46"/>
      <c r="M883" s="49"/>
      <c r="N883" s="48"/>
      <c r="O883" s="46"/>
      <c r="P883" s="50"/>
      <c r="Q883" s="48">
        <f>IFERROR(入力表1【係数】!H$224*入力表2【係数】!E883/SUM(入力表2【係数】!E$26:E$50),0)</f>
        <v>0</v>
      </c>
      <c r="R883" s="47">
        <f>IFERROR(入力表1【係数】!H$225*入力表2【係数】!F883/SUM(入力表2【係数】!F$26:F$50),0)</f>
        <v>0</v>
      </c>
      <c r="S883" s="50">
        <f t="shared" si="89"/>
        <v>0</v>
      </c>
      <c r="T883" s="54" t="s">
        <v>517</v>
      </c>
    </row>
    <row r="884" spans="2:20" x14ac:dyDescent="0.15">
      <c r="B884" s="385">
        <v>30</v>
      </c>
      <c r="C884" s="40" t="s">
        <v>420</v>
      </c>
      <c r="D884" s="41"/>
      <c r="E884" s="55">
        <f>IF(入力表2【予測】!$E44="","",入力表2【予測】!$E44)</f>
        <v>1</v>
      </c>
      <c r="F884" s="56">
        <f>IF(入力表2【予測】!$F44="","",入力表2【予測】!$F44)</f>
        <v>1</v>
      </c>
      <c r="G884" s="57">
        <f t="shared" si="84"/>
        <v>3.1950412959087497</v>
      </c>
      <c r="H884" s="58">
        <f t="shared" si="85"/>
        <v>3.4320623262518444</v>
      </c>
      <c r="I884" s="46">
        <f t="shared" si="86"/>
        <v>9.2695587690025949E-3</v>
      </c>
      <c r="J884" s="47">
        <f t="shared" si="87"/>
        <v>3.2061558191728116E-2</v>
      </c>
      <c r="K884" s="48"/>
      <c r="L884" s="46"/>
      <c r="M884" s="49"/>
      <c r="N884" s="48"/>
      <c r="O884" s="46"/>
      <c r="P884" s="50"/>
      <c r="Q884" s="48">
        <f>IFERROR(入力表1【係数】!H$224*入力表2【係数】!E884/SUM(入力表2【係数】!E$26:E$50),0)</f>
        <v>0</v>
      </c>
      <c r="R884" s="47">
        <f>IFERROR(入力表1【係数】!H$225*入力表2【係数】!F884/SUM(入力表2【係数】!F$26:F$50),0)</f>
        <v>0</v>
      </c>
      <c r="S884" s="50">
        <f t="shared" si="89"/>
        <v>0</v>
      </c>
      <c r="T884" s="54" t="s">
        <v>517</v>
      </c>
    </row>
    <row r="885" spans="2:20" x14ac:dyDescent="0.15">
      <c r="B885" s="385">
        <v>31</v>
      </c>
      <c r="C885" s="83" t="s">
        <v>464</v>
      </c>
      <c r="D885" s="41"/>
      <c r="E885" s="55">
        <f>IF(入力表2【予測】!$E45="","",入力表2【予測】!$E45)</f>
        <v>1.6615302157309393E-2</v>
      </c>
      <c r="F885" s="56">
        <f>IF(入力表2【予測】!$F45="","",入力表2【予測】!$F45)</f>
        <v>7.2691946938228599E-3</v>
      </c>
      <c r="G885" s="57">
        <f t="shared" si="84"/>
        <v>5.308657653660525E-2</v>
      </c>
      <c r="H885" s="58">
        <f t="shared" si="85"/>
        <v>2.4948329250859252E-2</v>
      </c>
      <c r="I885" s="46">
        <f t="shared" si="86"/>
        <v>1.5401651981191504E-4</v>
      </c>
      <c r="J885" s="47">
        <f t="shared" si="87"/>
        <v>2.3306170868300289E-4</v>
      </c>
      <c r="K885" s="48"/>
      <c r="L885" s="46"/>
      <c r="M885" s="49"/>
      <c r="N885" s="48"/>
      <c r="O885" s="46"/>
      <c r="P885" s="50"/>
      <c r="Q885" s="48">
        <f>IFERROR(入力表1【係数】!H$224*入力表2【係数】!E885/SUM(入力表2【係数】!E$26:E$50),0)</f>
        <v>0</v>
      </c>
      <c r="R885" s="47">
        <f>IFERROR(入力表1【係数】!H$225*入力表2【係数】!F885/SUM(入力表2【係数】!F$26:F$50),0)</f>
        <v>0</v>
      </c>
      <c r="S885" s="50">
        <f t="shared" si="89"/>
        <v>0</v>
      </c>
      <c r="T885" s="54" t="s">
        <v>951</v>
      </c>
    </row>
    <row r="886" spans="2:20" x14ac:dyDescent="0.15">
      <c r="B886" s="385">
        <v>32</v>
      </c>
      <c r="C886" s="83" t="s">
        <v>465</v>
      </c>
      <c r="D886" s="41"/>
      <c r="E886" s="55">
        <f>IF(入力表2【予測】!$E46="","",入力表2【予測】!$E46)</f>
        <v>15.421680289427844</v>
      </c>
      <c r="F886" s="56">
        <f>IF(入力表2【予測】!$F46="","",入力表2【予測】!$F46)</f>
        <v>6.7469851266246819</v>
      </c>
      <c r="G886" s="57">
        <f t="shared" si="84"/>
        <v>49.27290537702396</v>
      </c>
      <c r="H886" s="58">
        <f t="shared" si="85"/>
        <v>23.156073468870105</v>
      </c>
      <c r="I886" s="46">
        <f t="shared" si="86"/>
        <v>0.14295217175962036</v>
      </c>
      <c r="J886" s="47">
        <f t="shared" si="87"/>
        <v>0.21631885625600134</v>
      </c>
      <c r="K886" s="48"/>
      <c r="L886" s="46"/>
      <c r="M886" s="49"/>
      <c r="N886" s="48"/>
      <c r="O886" s="46"/>
      <c r="P886" s="50"/>
      <c r="Q886" s="48">
        <f>IFERROR(入力表1【係数】!H$224*入力表2【係数】!E886/SUM(入力表2【係数】!E$26:E$50),0)</f>
        <v>0</v>
      </c>
      <c r="R886" s="47">
        <f>IFERROR(入力表1【係数】!H$225*入力表2【係数】!F886/SUM(入力表2【係数】!F$26:F$50),0)</f>
        <v>0</v>
      </c>
      <c r="S886" s="50">
        <f t="shared" si="89"/>
        <v>0</v>
      </c>
      <c r="T886" s="54" t="s">
        <v>172</v>
      </c>
    </row>
    <row r="887" spans="2:20" x14ac:dyDescent="0.15">
      <c r="B887" s="385">
        <v>33</v>
      </c>
      <c r="C887" s="83" t="s">
        <v>466</v>
      </c>
      <c r="D887" s="41"/>
      <c r="E887" s="55">
        <f>IF(入力表2【予測】!$E47="","",入力表2【予測】!$E47)</f>
        <v>0.56170440841484659</v>
      </c>
      <c r="F887" s="56">
        <f>IF(入力表2【予測】!$F47="","",入力表2【予測】!$F47)</f>
        <v>0.24574567868149538</v>
      </c>
      <c r="G887" s="57">
        <f t="shared" si="84"/>
        <v>1.7946687809794291</v>
      </c>
      <c r="H887" s="58">
        <f t="shared" si="85"/>
        <v>0.84341448564195143</v>
      </c>
      <c r="I887" s="46">
        <f t="shared" si="86"/>
        <v>5.2067520246092567E-3</v>
      </c>
      <c r="J887" s="47">
        <f t="shared" si="87"/>
        <v>7.8789893774124844E-3</v>
      </c>
      <c r="K887" s="48"/>
      <c r="L887" s="46"/>
      <c r="M887" s="49"/>
      <c r="N887" s="48"/>
      <c r="O887" s="46"/>
      <c r="P887" s="50"/>
      <c r="Q887" s="48">
        <f>IFERROR(入力表1【係数】!H$224*入力表2【係数】!E887/SUM(入力表2【係数】!E$26:E$50),0)</f>
        <v>0</v>
      </c>
      <c r="R887" s="47">
        <f>IFERROR(入力表1【係数】!H$225*入力表2【係数】!F887/SUM(入力表2【係数】!F$26:F$50),0)</f>
        <v>0</v>
      </c>
      <c r="S887" s="50">
        <f t="shared" si="89"/>
        <v>0</v>
      </c>
      <c r="T887" s="54" t="s">
        <v>171</v>
      </c>
    </row>
    <row r="888" spans="2:20" x14ac:dyDescent="0.15">
      <c r="B888" s="385">
        <v>34</v>
      </c>
      <c r="C888" s="83" t="s">
        <v>467</v>
      </c>
      <c r="D888" s="41" t="s">
        <v>469</v>
      </c>
      <c r="E888" s="55">
        <f>IF(入力表2【予測】!$E48="","",入力表2【予測】!$E48)</f>
        <v>1.3777969762419007</v>
      </c>
      <c r="F888" s="56">
        <f>IF(入力表2【予測】!$F48="","",入力表2【予測】!$F48)</f>
        <v>4.133390928725702</v>
      </c>
      <c r="G888" s="57">
        <f t="shared" si="84"/>
        <v>4.4021182364710789</v>
      </c>
      <c r="H888" s="58">
        <f t="shared" si="85"/>
        <v>14.186055286150607</v>
      </c>
      <c r="I888" s="46">
        <f t="shared" si="86"/>
        <v>1.2771570043028372E-2</v>
      </c>
      <c r="J888" s="47">
        <f t="shared" si="87"/>
        <v>0.13252295379050022</v>
      </c>
      <c r="K888" s="48"/>
      <c r="L888" s="46"/>
      <c r="M888" s="49"/>
      <c r="N888" s="48"/>
      <c r="O888" s="46"/>
      <c r="P888" s="50"/>
      <c r="Q888" s="48">
        <f>IFERROR(入力表1【係数】!H$224*入力表2【係数】!E888/SUM(入力表2【係数】!E$26:E$50),0)</f>
        <v>0</v>
      </c>
      <c r="R888" s="47">
        <f>IFERROR(入力表1【係数】!H$225*入力表2【係数】!F888/SUM(入力表2【係数】!F$26:F$50),0)</f>
        <v>0</v>
      </c>
      <c r="S888" s="50">
        <f t="shared" si="89"/>
        <v>0</v>
      </c>
      <c r="T888" s="54" t="s">
        <v>170</v>
      </c>
    </row>
    <row r="889" spans="2:20" x14ac:dyDescent="0.15">
      <c r="B889" s="385">
        <v>35</v>
      </c>
      <c r="C889" s="83" t="s">
        <v>560</v>
      </c>
      <c r="D889" s="41"/>
      <c r="E889" s="55">
        <f>IF(入力表2【予測】!$E49="","",入力表2【予測】!$E49)</f>
        <v>0.62220302375809933</v>
      </c>
      <c r="F889" s="56">
        <f>IF(入力表2【予測】!$F49="","",入力表2【予測】!$F49)</f>
        <v>1.866609071274298</v>
      </c>
      <c r="G889" s="57">
        <f t="shared" si="84"/>
        <v>1.9879643553464201</v>
      </c>
      <c r="H889" s="58">
        <f t="shared" si="85"/>
        <v>6.406318671360463</v>
      </c>
      <c r="I889" s="46">
        <f t="shared" si="86"/>
        <v>5.7675474949768204E-3</v>
      </c>
      <c r="J889" s="47">
        <f t="shared" si="87"/>
        <v>5.9846395359868486E-2</v>
      </c>
      <c r="K889" s="48"/>
      <c r="L889" s="46"/>
      <c r="M889" s="49"/>
      <c r="N889" s="48"/>
      <c r="O889" s="46"/>
      <c r="P889" s="50"/>
      <c r="Q889" s="48">
        <f>IFERROR(入力表1【係数】!H$224*入力表2【係数】!E889/SUM(入力表2【係数】!E$26:E$50),0)</f>
        <v>0</v>
      </c>
      <c r="R889" s="47">
        <f>IFERROR(入力表1【係数】!H$225*入力表2【係数】!F889/SUM(入力表2【係数】!F$26:F$50),0)</f>
        <v>0</v>
      </c>
      <c r="S889" s="50">
        <f t="shared" si="89"/>
        <v>0</v>
      </c>
      <c r="T889" s="54" t="s">
        <v>175</v>
      </c>
    </row>
    <row r="890" spans="2:20" x14ac:dyDescent="0.15">
      <c r="B890" s="60">
        <v>36</v>
      </c>
      <c r="C890" s="61" t="s">
        <v>559</v>
      </c>
      <c r="D890" s="62" t="s">
        <v>448</v>
      </c>
      <c r="E890" s="63">
        <f>IF(入力表2【予測】!$E50="","",入力表2【予測】!$E50)</f>
        <v>59</v>
      </c>
      <c r="F890" s="64">
        <f>IF(入力表2【予測】!$F50="","",入力表2【予測】!$F50)</f>
        <v>52</v>
      </c>
      <c r="G890" s="65">
        <f t="shared" si="84"/>
        <v>188.50743645861624</v>
      </c>
      <c r="H890" s="66">
        <f t="shared" si="85"/>
        <v>178.46724096509593</v>
      </c>
      <c r="I890" s="67">
        <f t="shared" si="86"/>
        <v>0.5469039673711531</v>
      </c>
      <c r="J890" s="68">
        <f t="shared" si="87"/>
        <v>1.6672010259698622</v>
      </c>
      <c r="K890" s="69"/>
      <c r="L890" s="67"/>
      <c r="M890" s="70"/>
      <c r="N890" s="69"/>
      <c r="O890" s="67"/>
      <c r="P890" s="71"/>
      <c r="Q890" s="69">
        <f>IFERROR(入力表1【係数】!H$224*入力表2【係数】!E890/SUM(入力表2【係数】!E$26:E$50),0)</f>
        <v>0</v>
      </c>
      <c r="R890" s="68">
        <f>IFERROR(入力表1【係数】!H$225*入力表2【係数】!F890/SUM(入力表2【係数】!F$26:F$50),0)</f>
        <v>0</v>
      </c>
      <c r="S890" s="71">
        <f t="shared" si="89"/>
        <v>0</v>
      </c>
      <c r="T890" s="73" t="s">
        <v>175</v>
      </c>
    </row>
    <row r="891" spans="2:20" x14ac:dyDescent="0.15">
      <c r="B891" s="385">
        <v>37</v>
      </c>
      <c r="C891" s="40" t="s">
        <v>422</v>
      </c>
      <c r="D891" s="41"/>
      <c r="E891" s="55">
        <f>IF(入力表2【予測】!$E51="","",入力表2【予測】!$E51)</f>
        <v>62</v>
      </c>
      <c r="F891" s="56">
        <f>IF(入力表2【予測】!$F51="","",入力表2【予測】!$F51)</f>
        <v>52</v>
      </c>
      <c r="G891" s="57">
        <f t="shared" si="84"/>
        <v>198.09256034634248</v>
      </c>
      <c r="H891" s="58">
        <f t="shared" si="85"/>
        <v>178.46724096509593</v>
      </c>
      <c r="I891" s="46">
        <f t="shared" si="86"/>
        <v>0.57471264367816088</v>
      </c>
      <c r="J891" s="47">
        <f t="shared" si="87"/>
        <v>1.6672010259698622</v>
      </c>
      <c r="K891" s="48"/>
      <c r="L891" s="46"/>
      <c r="M891" s="49"/>
      <c r="N891" s="48"/>
      <c r="O891" s="46"/>
      <c r="P891" s="50"/>
      <c r="Q891" s="48">
        <f>IFERROR(入力表1【係数】!I$224*入力表2【係数】!E891/SUM(入力表2【係数】!E$51:E$68),0)</f>
        <v>0</v>
      </c>
      <c r="R891" s="47">
        <f>IFERROR(入力表1【係数】!I$225*入力表2【係数】!F891/SUM(入力表2【係数】!F$51:F$68),0)</f>
        <v>0.12530120481927712</v>
      </c>
      <c r="S891" s="50">
        <f>SUM(Q891:R891)</f>
        <v>0.12530120481927712</v>
      </c>
      <c r="T891" s="54" t="s">
        <v>202</v>
      </c>
    </row>
    <row r="892" spans="2:20" x14ac:dyDescent="0.15">
      <c r="B892" s="385">
        <v>38</v>
      </c>
      <c r="C892" s="40" t="s">
        <v>555</v>
      </c>
      <c r="D892" s="41"/>
      <c r="E892" s="55">
        <f>IF(入力表2【予測】!$E52="","",入力表2【予測】!$E52)</f>
        <v>98</v>
      </c>
      <c r="F892" s="56">
        <f>IF(入力表2【予測】!$F52="","",入力表2【予測】!$F52)</f>
        <v>43</v>
      </c>
      <c r="G892" s="57">
        <f t="shared" si="84"/>
        <v>313.11404699905745</v>
      </c>
      <c r="H892" s="58">
        <f t="shared" si="85"/>
        <v>147.57868002882933</v>
      </c>
      <c r="I892" s="46">
        <f t="shared" si="86"/>
        <v>0.90841675936225441</v>
      </c>
      <c r="J892" s="47">
        <f t="shared" si="87"/>
        <v>1.3786470022443091</v>
      </c>
      <c r="K892" s="48"/>
      <c r="L892" s="46"/>
      <c r="M892" s="49"/>
      <c r="N892" s="48"/>
      <c r="O892" s="46"/>
      <c r="P892" s="50"/>
      <c r="Q892" s="48">
        <f>IFERROR(入力表1【係数】!I$224*入力表2【係数】!E892/SUM(入力表2【係数】!E$51:E$68),0)</f>
        <v>0</v>
      </c>
      <c r="R892" s="47">
        <f>IFERROR(入力表1【係数】!I$225*入力表2【係数】!F892/SUM(入力表2【係数】!F$51:F$68),0)</f>
        <v>0.10361445783132531</v>
      </c>
      <c r="S892" s="50">
        <f t="shared" ref="S892:S908" si="90">SUM(Q892:R892)</f>
        <v>0.10361445783132531</v>
      </c>
      <c r="T892" s="54" t="s">
        <v>196</v>
      </c>
    </row>
    <row r="893" spans="2:20" x14ac:dyDescent="0.15">
      <c r="B893" s="385">
        <v>39</v>
      </c>
      <c r="C893" s="40" t="s">
        <v>424</v>
      </c>
      <c r="D893" s="41" t="s">
        <v>449</v>
      </c>
      <c r="E893" s="55">
        <f>IF(入力表2【予測】!$E53="","",入力表2【予測】!$E53)</f>
        <v>63</v>
      </c>
      <c r="F893" s="56">
        <f>IF(入力表2【予測】!$F53="","",入力表2【予測】!$F53)</f>
        <v>63</v>
      </c>
      <c r="G893" s="57">
        <f t="shared" si="84"/>
        <v>201.28760164225125</v>
      </c>
      <c r="H893" s="58">
        <f t="shared" si="85"/>
        <v>216.2199265538662</v>
      </c>
      <c r="I893" s="46">
        <f t="shared" si="86"/>
        <v>0.58398220244716359</v>
      </c>
      <c r="J893" s="47">
        <f t="shared" si="87"/>
        <v>2.0198781660788714</v>
      </c>
      <c r="K893" s="48"/>
      <c r="L893" s="46"/>
      <c r="M893" s="49"/>
      <c r="N893" s="48"/>
      <c r="O893" s="46"/>
      <c r="P893" s="50"/>
      <c r="Q893" s="48">
        <f>IFERROR(入力表1【係数】!I$224*入力表2【係数】!E893/SUM(入力表2【係数】!E$51:E$68),0)</f>
        <v>0</v>
      </c>
      <c r="R893" s="47">
        <f>IFERROR(入力表1【係数】!I$225*入力表2【係数】!F893/SUM(入力表2【係数】!F$51:F$68),0)</f>
        <v>0.15180722891566265</v>
      </c>
      <c r="S893" s="50">
        <f t="shared" si="90"/>
        <v>0.15180722891566265</v>
      </c>
      <c r="T893" s="54" t="s">
        <v>203</v>
      </c>
    </row>
    <row r="894" spans="2:20" x14ac:dyDescent="0.15">
      <c r="B894" s="385">
        <v>40</v>
      </c>
      <c r="C894" s="40" t="s">
        <v>425</v>
      </c>
      <c r="D894" s="41" t="s">
        <v>551</v>
      </c>
      <c r="E894" s="55">
        <f>IF(入力表2【予測】!$E54="","",入力表2【予測】!$E54)</f>
        <v>240</v>
      </c>
      <c r="F894" s="56">
        <f>IF(入力表2【予測】!$F54="","",入力表2【予測】!$F54)</f>
        <v>124</v>
      </c>
      <c r="G894" s="57">
        <f t="shared" si="84"/>
        <v>766.80991101809991</v>
      </c>
      <c r="H894" s="58">
        <f t="shared" si="85"/>
        <v>425.57572845522873</v>
      </c>
      <c r="I894" s="46">
        <f t="shared" si="86"/>
        <v>2.2246941045606228</v>
      </c>
      <c r="J894" s="47">
        <f t="shared" si="87"/>
        <v>3.9756332157742866</v>
      </c>
      <c r="K894" s="48"/>
      <c r="L894" s="46"/>
      <c r="M894" s="49"/>
      <c r="N894" s="48"/>
      <c r="O894" s="46"/>
      <c r="P894" s="50"/>
      <c r="Q894" s="48">
        <f>IFERROR(入力表1【係数】!I$224*入力表2【係数】!E894/SUM(入力表2【係数】!E$51:E$68),0)</f>
        <v>0</v>
      </c>
      <c r="R894" s="47">
        <f>IFERROR(入力表1【係数】!I$225*入力表2【係数】!F894/SUM(入力表2【係数】!F$51:F$68),0)</f>
        <v>0.29879518072289157</v>
      </c>
      <c r="S894" s="50">
        <f t="shared" si="90"/>
        <v>0.29879518072289157</v>
      </c>
      <c r="T894" s="54" t="s">
        <v>203</v>
      </c>
    </row>
    <row r="895" spans="2:20" x14ac:dyDescent="0.15">
      <c r="B895" s="385">
        <v>41</v>
      </c>
      <c r="C895" s="40" t="s">
        <v>426</v>
      </c>
      <c r="D895" s="41" t="s">
        <v>451</v>
      </c>
      <c r="E895" s="55">
        <f>IF(入力表2【予測】!$E55="","",入力表2【予測】!$E55)</f>
        <v>80</v>
      </c>
      <c r="F895" s="56">
        <f>IF(入力表2【予測】!$F55="","",入力表2【予測】!$F55)</f>
        <v>57</v>
      </c>
      <c r="G895" s="57">
        <f t="shared" si="84"/>
        <v>255.60330367269998</v>
      </c>
      <c r="H895" s="58">
        <f t="shared" si="85"/>
        <v>195.62755259635514</v>
      </c>
      <c r="I895" s="46">
        <f t="shared" si="86"/>
        <v>0.7415647015202077</v>
      </c>
      <c r="J895" s="47">
        <f t="shared" si="87"/>
        <v>1.827508816928503</v>
      </c>
      <c r="K895" s="48"/>
      <c r="L895" s="46"/>
      <c r="M895" s="49"/>
      <c r="N895" s="48"/>
      <c r="O895" s="46"/>
      <c r="P895" s="50"/>
      <c r="Q895" s="48">
        <f>IFERROR(入力表1【係数】!I$224*入力表2【係数】!E895/SUM(入力表2【係数】!E$51:E$68),0)</f>
        <v>0</v>
      </c>
      <c r="R895" s="47">
        <f>IFERROR(入力表1【係数】!I$225*入力表2【係数】!F895/SUM(入力表2【係数】!F$51:F$68),0)</f>
        <v>0.13734939759036144</v>
      </c>
      <c r="S895" s="50">
        <f t="shared" si="90"/>
        <v>0.13734939759036144</v>
      </c>
      <c r="T895" s="54" t="s">
        <v>203</v>
      </c>
    </row>
    <row r="896" spans="2:20" x14ac:dyDescent="0.15">
      <c r="B896" s="385">
        <v>42</v>
      </c>
      <c r="C896" s="40" t="s">
        <v>427</v>
      </c>
      <c r="D896" s="41"/>
      <c r="E896" s="55">
        <f>IF(入力表2【予測】!$E56="","",入力表2【予測】!$E56)</f>
        <v>27</v>
      </c>
      <c r="F896" s="56">
        <f>IF(入力表2【予測】!$F56="","",入力表2【予測】!$F56)</f>
        <v>15</v>
      </c>
      <c r="G896" s="57">
        <f t="shared" si="84"/>
        <v>86.266114989536234</v>
      </c>
      <c r="H896" s="58">
        <f t="shared" si="85"/>
        <v>51.480934893777672</v>
      </c>
      <c r="I896" s="46">
        <f t="shared" si="86"/>
        <v>0.25027808676307006</v>
      </c>
      <c r="J896" s="47">
        <f t="shared" si="87"/>
        <v>0.48092337287592174</v>
      </c>
      <c r="K896" s="48"/>
      <c r="L896" s="46"/>
      <c r="M896" s="49"/>
      <c r="N896" s="48"/>
      <c r="O896" s="46"/>
      <c r="P896" s="50"/>
      <c r="Q896" s="48">
        <f>IFERROR(入力表1【係数】!I$224*入力表2【係数】!E896/SUM(入力表2【係数】!E$51:E$68),0)</f>
        <v>0</v>
      </c>
      <c r="R896" s="47">
        <f>IFERROR(入力表1【係数】!I$225*入力表2【係数】!F896/SUM(入力表2【係数】!F$51:F$68),0)</f>
        <v>3.614457831325301E-2</v>
      </c>
      <c r="S896" s="50">
        <f t="shared" si="90"/>
        <v>3.614457831325301E-2</v>
      </c>
      <c r="T896" s="54" t="s">
        <v>184</v>
      </c>
    </row>
    <row r="897" spans="2:20" x14ac:dyDescent="0.15">
      <c r="B897" s="385">
        <v>43</v>
      </c>
      <c r="C897" s="40" t="s">
        <v>547</v>
      </c>
      <c r="D897" s="41"/>
      <c r="E897" s="55">
        <f>IF(入力表2【予測】!$E57="","",入力表2【予測】!$E57)</f>
        <v>0</v>
      </c>
      <c r="F897" s="56">
        <f>IF(入力表2【予測】!$F57="","",入力表2【予測】!$F57)</f>
        <v>1</v>
      </c>
      <c r="G897" s="57">
        <f t="shared" si="84"/>
        <v>0</v>
      </c>
      <c r="H897" s="58">
        <f t="shared" si="85"/>
        <v>3.4320623262518444</v>
      </c>
      <c r="I897" s="46">
        <f t="shared" si="86"/>
        <v>0</v>
      </c>
      <c r="J897" s="47">
        <f t="shared" si="87"/>
        <v>3.2061558191728116E-2</v>
      </c>
      <c r="K897" s="48"/>
      <c r="L897" s="46"/>
      <c r="M897" s="49"/>
      <c r="N897" s="48"/>
      <c r="O897" s="46"/>
      <c r="P897" s="50"/>
      <c r="Q897" s="48">
        <f>IFERROR(入力表1【係数】!I$224*入力表2【係数】!E897/SUM(入力表2【係数】!E$51:E$68),0)</f>
        <v>0</v>
      </c>
      <c r="R897" s="47">
        <f>IFERROR(入力表1【係数】!I$225*入力表2【係数】!F897/SUM(入力表2【係数】!F$51:F$68),0)</f>
        <v>2.4096385542168677E-3</v>
      </c>
      <c r="S897" s="50">
        <f t="shared" si="90"/>
        <v>2.4096385542168677E-3</v>
      </c>
      <c r="T897" s="54" t="s">
        <v>203</v>
      </c>
    </row>
    <row r="898" spans="2:20" x14ac:dyDescent="0.15">
      <c r="B898" s="385">
        <v>44</v>
      </c>
      <c r="C898" s="40" t="s">
        <v>429</v>
      </c>
      <c r="D898" s="41"/>
      <c r="E898" s="55">
        <f>IF(入力表2【予測】!$E58="","",入力表2【予測】!$E58)</f>
        <v>12</v>
      </c>
      <c r="F898" s="56">
        <f>IF(入力表2【予測】!$F58="","",入力表2【予測】!$F58)</f>
        <v>8</v>
      </c>
      <c r="G898" s="57">
        <f t="shared" si="84"/>
        <v>38.340495550904997</v>
      </c>
      <c r="H898" s="58">
        <f t="shared" si="85"/>
        <v>27.456498610014755</v>
      </c>
      <c r="I898" s="46">
        <f t="shared" si="86"/>
        <v>0.11123470522803114</v>
      </c>
      <c r="J898" s="47">
        <f t="shared" si="87"/>
        <v>0.25649246553382493</v>
      </c>
      <c r="K898" s="48"/>
      <c r="L898" s="46"/>
      <c r="M898" s="49"/>
      <c r="N898" s="48"/>
      <c r="O898" s="46"/>
      <c r="P898" s="50"/>
      <c r="Q898" s="48">
        <f>IFERROR(入力表1【係数】!I$224*入力表2【係数】!E898/SUM(入力表2【係数】!E$51:E$68),0)</f>
        <v>0</v>
      </c>
      <c r="R898" s="47">
        <f>IFERROR(入力表1【係数】!I$225*入力表2【係数】!F898/SUM(入力表2【係数】!F$51:F$68),0)</f>
        <v>1.9277108433734941E-2</v>
      </c>
      <c r="S898" s="50">
        <f t="shared" si="90"/>
        <v>1.9277108433734941E-2</v>
      </c>
      <c r="T898" s="54" t="s">
        <v>952</v>
      </c>
    </row>
    <row r="899" spans="2:20" x14ac:dyDescent="0.15">
      <c r="B899" s="385">
        <v>45</v>
      </c>
      <c r="C899" s="40" t="s">
        <v>546</v>
      </c>
      <c r="D899" s="41"/>
      <c r="E899" s="55">
        <f>IF(入力表2【予測】!$E59="","",入力表2【予測】!$E59)</f>
        <v>8</v>
      </c>
      <c r="F899" s="56">
        <f>IF(入力表2【予測】!$F59="","",入力表2【予測】!$F59)</f>
        <v>7</v>
      </c>
      <c r="G899" s="57">
        <f t="shared" si="84"/>
        <v>25.560330367269998</v>
      </c>
      <c r="H899" s="58">
        <f t="shared" si="85"/>
        <v>24.024436283762913</v>
      </c>
      <c r="I899" s="46">
        <f t="shared" si="86"/>
        <v>7.4156470152020759E-2</v>
      </c>
      <c r="J899" s="47">
        <f t="shared" si="87"/>
        <v>0.22443090734209684</v>
      </c>
      <c r="K899" s="48"/>
      <c r="L899" s="46"/>
      <c r="M899" s="49"/>
      <c r="N899" s="48"/>
      <c r="O899" s="46"/>
      <c r="P899" s="50"/>
      <c r="Q899" s="48">
        <f>IFERROR(入力表1【係数】!I$224*入力表2【係数】!E899/SUM(入力表2【係数】!E$51:E$68),0)</f>
        <v>0</v>
      </c>
      <c r="R899" s="47">
        <f>IFERROR(入力表1【係数】!I$225*入力表2【係数】!F899/SUM(入力表2【係数】!F$51:F$68),0)</f>
        <v>1.6867469879518072E-2</v>
      </c>
      <c r="S899" s="50">
        <f t="shared" si="90"/>
        <v>1.6867469879518072E-2</v>
      </c>
      <c r="T899" s="54" t="s">
        <v>141</v>
      </c>
    </row>
    <row r="900" spans="2:20" x14ac:dyDescent="0.15">
      <c r="B900" s="385">
        <v>46</v>
      </c>
      <c r="C900" s="40" t="s">
        <v>431</v>
      </c>
      <c r="D900" s="41" t="s">
        <v>453</v>
      </c>
      <c r="E900" s="55">
        <f>IF(入力表2【予測】!$E60="","",入力表2【予測】!$E60)</f>
        <v>16</v>
      </c>
      <c r="F900" s="56">
        <f>IF(入力表2【予測】!$F60="","",入力表2【予測】!$F60)</f>
        <v>10</v>
      </c>
      <c r="G900" s="57">
        <f t="shared" si="84"/>
        <v>51.120660734539996</v>
      </c>
      <c r="H900" s="58">
        <f t="shared" si="85"/>
        <v>34.320623262518446</v>
      </c>
      <c r="I900" s="46">
        <f t="shared" si="86"/>
        <v>0.14831294030404152</v>
      </c>
      <c r="J900" s="47">
        <f t="shared" si="87"/>
        <v>0.32061558191728118</v>
      </c>
      <c r="K900" s="48"/>
      <c r="L900" s="46"/>
      <c r="M900" s="49"/>
      <c r="N900" s="48"/>
      <c r="O900" s="46"/>
      <c r="P900" s="50"/>
      <c r="Q900" s="48">
        <f>IFERROR(入力表1【係数】!I$224*入力表2【係数】!E900/SUM(入力表2【係数】!E$51:E$68),0)</f>
        <v>0</v>
      </c>
      <c r="R900" s="47">
        <f>IFERROR(入力表1【係数】!I$225*入力表2【係数】!F900/SUM(入力表2【係数】!F$51:F$68),0)</f>
        <v>2.4096385542168676E-2</v>
      </c>
      <c r="S900" s="50">
        <f t="shared" si="90"/>
        <v>2.4096385542168676E-2</v>
      </c>
      <c r="T900" s="54" t="s">
        <v>203</v>
      </c>
    </row>
    <row r="901" spans="2:20" x14ac:dyDescent="0.15">
      <c r="B901" s="385">
        <v>47</v>
      </c>
      <c r="C901" s="40" t="s">
        <v>432</v>
      </c>
      <c r="D901" s="41" t="s">
        <v>452</v>
      </c>
      <c r="E901" s="55">
        <f>IF(入力表2【予測】!$E61="","",入力表2【予測】!$E61)</f>
        <v>36</v>
      </c>
      <c r="F901" s="56">
        <f>IF(入力表2【予測】!$F61="","",入力表2【予測】!$F61)</f>
        <v>4</v>
      </c>
      <c r="G901" s="57">
        <f t="shared" si="84"/>
        <v>115.02148665271498</v>
      </c>
      <c r="H901" s="58">
        <f t="shared" si="85"/>
        <v>13.728249305007378</v>
      </c>
      <c r="I901" s="46">
        <f t="shared" si="86"/>
        <v>0.33370411568409347</v>
      </c>
      <c r="J901" s="47">
        <f t="shared" si="87"/>
        <v>0.12824623276691247</v>
      </c>
      <c r="K901" s="48"/>
      <c r="L901" s="46"/>
      <c r="M901" s="49"/>
      <c r="N901" s="48"/>
      <c r="O901" s="46"/>
      <c r="P901" s="50"/>
      <c r="Q901" s="48">
        <f>IFERROR(入力表1【係数】!I$224*入力表2【係数】!E901/SUM(入力表2【係数】!E$51:E$68),0)</f>
        <v>0</v>
      </c>
      <c r="R901" s="47">
        <f>IFERROR(入力表1【係数】!I$225*入力表2【係数】!F901/SUM(入力表2【係数】!F$51:F$68),0)</f>
        <v>9.6385542168674707E-3</v>
      </c>
      <c r="S901" s="50">
        <f t="shared" si="90"/>
        <v>9.6385542168674707E-3</v>
      </c>
      <c r="T901" s="54" t="s">
        <v>204</v>
      </c>
    </row>
    <row r="902" spans="2:20" x14ac:dyDescent="0.15">
      <c r="B902" s="385">
        <v>48</v>
      </c>
      <c r="C902" s="40" t="s">
        <v>541</v>
      </c>
      <c r="D902" s="41" t="s">
        <v>823</v>
      </c>
      <c r="E902" s="55">
        <f>IF(入力表2【予測】!$E62="","",入力表2【予測】!$E62)</f>
        <v>17</v>
      </c>
      <c r="F902" s="56">
        <f>IF(入力表2【予測】!$F62="","",入力表2【予測】!$F62)</f>
        <v>7</v>
      </c>
      <c r="G902" s="57">
        <f t="shared" si="84"/>
        <v>54.315702030448747</v>
      </c>
      <c r="H902" s="58">
        <f t="shared" si="85"/>
        <v>24.024436283762913</v>
      </c>
      <c r="I902" s="46">
        <f t="shared" si="86"/>
        <v>0.15758249907304411</v>
      </c>
      <c r="J902" s="47">
        <f t="shared" si="87"/>
        <v>0.22443090734209684</v>
      </c>
      <c r="K902" s="48"/>
      <c r="L902" s="46"/>
      <c r="M902" s="49"/>
      <c r="N902" s="48"/>
      <c r="O902" s="46"/>
      <c r="P902" s="50"/>
      <c r="Q902" s="48">
        <f>IFERROR(入力表1【係数】!I$224*入力表2【係数】!E902/SUM(入力表2【係数】!E$51:E$68),0)</f>
        <v>0</v>
      </c>
      <c r="R902" s="47">
        <f>IFERROR(入力表1【係数】!I$225*入力表2【係数】!F902/SUM(入力表2【係数】!F$51:F$68),0)</f>
        <v>1.6867469879518072E-2</v>
      </c>
      <c r="S902" s="50">
        <f t="shared" si="90"/>
        <v>1.6867469879518072E-2</v>
      </c>
      <c r="T902" s="54" t="s">
        <v>199</v>
      </c>
    </row>
    <row r="903" spans="2:20" x14ac:dyDescent="0.15">
      <c r="B903" s="385">
        <v>49</v>
      </c>
      <c r="C903" s="40" t="s">
        <v>434</v>
      </c>
      <c r="D903" s="41"/>
      <c r="E903" s="55">
        <f>IF(入力表2【予測】!$E63="","",入力表2【予測】!$E63)</f>
        <v>22</v>
      </c>
      <c r="F903" s="56">
        <f>IF(入力表2【予測】!$F63="","",入力表2【予測】!$F63)</f>
        <v>8</v>
      </c>
      <c r="G903" s="57">
        <f t="shared" si="84"/>
        <v>70.290908509992491</v>
      </c>
      <c r="H903" s="58">
        <f t="shared" si="85"/>
        <v>27.456498610014755</v>
      </c>
      <c r="I903" s="46">
        <f t="shared" si="86"/>
        <v>0.20393029291805709</v>
      </c>
      <c r="J903" s="47">
        <f t="shared" si="87"/>
        <v>0.25649246553382493</v>
      </c>
      <c r="K903" s="48"/>
      <c r="L903" s="46"/>
      <c r="M903" s="49"/>
      <c r="N903" s="48"/>
      <c r="O903" s="46"/>
      <c r="P903" s="50"/>
      <c r="Q903" s="48">
        <f>IFERROR(入力表1【係数】!I$224*入力表2【係数】!E903/SUM(入力表2【係数】!E$51:E$68),0)</f>
        <v>0</v>
      </c>
      <c r="R903" s="47">
        <f>IFERROR(入力表1【係数】!I$225*入力表2【係数】!F903/SUM(入力表2【係数】!F$51:F$68),0)</f>
        <v>1.9277108433734941E-2</v>
      </c>
      <c r="S903" s="50">
        <f t="shared" si="90"/>
        <v>1.9277108433734941E-2</v>
      </c>
      <c r="T903" s="54" t="s">
        <v>198</v>
      </c>
    </row>
    <row r="904" spans="2:20" x14ac:dyDescent="0.15">
      <c r="B904" s="385">
        <v>50</v>
      </c>
      <c r="C904" s="40" t="s">
        <v>435</v>
      </c>
      <c r="D904" s="41"/>
      <c r="E904" s="55">
        <f>IF(入力表2【予測】!$E64="","",入力表2【予測】!$E64)</f>
        <v>13</v>
      </c>
      <c r="F904" s="56">
        <f>IF(入力表2【予測】!$F64="","",入力表2【予測】!$F64)</f>
        <v>5</v>
      </c>
      <c r="G904" s="57">
        <f t="shared" si="84"/>
        <v>41.535536846813741</v>
      </c>
      <c r="H904" s="58">
        <f t="shared" si="85"/>
        <v>17.160311631259223</v>
      </c>
      <c r="I904" s="46">
        <f t="shared" si="86"/>
        <v>0.12050426399703375</v>
      </c>
      <c r="J904" s="47">
        <f t="shared" si="87"/>
        <v>0.16030779095864059</v>
      </c>
      <c r="K904" s="48"/>
      <c r="L904" s="46"/>
      <c r="M904" s="49"/>
      <c r="N904" s="48"/>
      <c r="O904" s="46"/>
      <c r="P904" s="50"/>
      <c r="Q904" s="48">
        <f>IFERROR(入力表1【係数】!I$224*入力表2【係数】!E904/SUM(入力表2【係数】!E$51:E$68),0)</f>
        <v>0</v>
      </c>
      <c r="R904" s="47">
        <f>IFERROR(入力表1【係数】!I$225*入力表2【係数】!F904/SUM(入力表2【係数】!F$51:F$68),0)</f>
        <v>1.2048192771084338E-2</v>
      </c>
      <c r="S904" s="50">
        <f t="shared" si="90"/>
        <v>1.2048192771084338E-2</v>
      </c>
      <c r="T904" s="54" t="s">
        <v>204</v>
      </c>
    </row>
    <row r="905" spans="2:20" x14ac:dyDescent="0.15">
      <c r="B905" s="385">
        <v>51</v>
      </c>
      <c r="C905" s="83" t="s">
        <v>470</v>
      </c>
      <c r="D905" s="41"/>
      <c r="E905" s="55">
        <f>IF(入力表2【予測】!$E65="","",入力表2【予測】!$E65)</f>
        <v>1.2220672555400589</v>
      </c>
      <c r="F905" s="56">
        <f>IF(入力表2【予測】!$F65="","",入力表2【予測】!$F65)</f>
        <v>0</v>
      </c>
      <c r="G905" s="57">
        <f t="shared" si="84"/>
        <v>3.9045553478283592</v>
      </c>
      <c r="H905" s="58">
        <f t="shared" si="85"/>
        <v>0</v>
      </c>
      <c r="I905" s="46">
        <f t="shared" si="86"/>
        <v>1.132802424490229E-2</v>
      </c>
      <c r="J905" s="47">
        <f t="shared" si="87"/>
        <v>0</v>
      </c>
      <c r="K905" s="48"/>
      <c r="L905" s="46"/>
      <c r="M905" s="49"/>
      <c r="N905" s="48"/>
      <c r="O905" s="46"/>
      <c r="P905" s="50"/>
      <c r="Q905" s="48">
        <f>IFERROR(入力表1【係数】!I$224*入力表2【係数】!E905/SUM(入力表2【係数】!E$51:E$68),0)</f>
        <v>0</v>
      </c>
      <c r="R905" s="47">
        <f>IFERROR(入力表1【係数】!I$225*入力表2【係数】!F905/SUM(入力表2【係数】!F$51:F$68),0)</f>
        <v>0</v>
      </c>
      <c r="S905" s="50">
        <f t="shared" si="90"/>
        <v>0</v>
      </c>
      <c r="T905" s="54" t="s">
        <v>191</v>
      </c>
    </row>
    <row r="906" spans="2:20" x14ac:dyDescent="0.15">
      <c r="B906" s="385">
        <v>52</v>
      </c>
      <c r="C906" s="83" t="s">
        <v>536</v>
      </c>
      <c r="D906" s="41"/>
      <c r="E906" s="55">
        <f>IF(入力表2【予測】!$E66="","",入力表2【予測】!$E66)</f>
        <v>0.77793274445994109</v>
      </c>
      <c r="F906" s="56">
        <f>IF(入力表2【予測】!$F66="","",入力表2【予測】!$F66)</f>
        <v>0</v>
      </c>
      <c r="G906" s="57">
        <f t="shared" si="84"/>
        <v>2.4855272439891407</v>
      </c>
      <c r="H906" s="58">
        <f t="shared" si="85"/>
        <v>0</v>
      </c>
      <c r="I906" s="46">
        <f t="shared" si="86"/>
        <v>7.2110932931029022E-3</v>
      </c>
      <c r="J906" s="47">
        <f t="shared" si="87"/>
        <v>0</v>
      </c>
      <c r="K906" s="48"/>
      <c r="L906" s="46"/>
      <c r="M906" s="49"/>
      <c r="N906" s="48"/>
      <c r="O906" s="46"/>
      <c r="P906" s="50"/>
      <c r="Q906" s="48">
        <f>IFERROR(入力表1【係数】!I$224*入力表2【係数】!E906/SUM(入力表2【係数】!E$51:E$68),0)</f>
        <v>0</v>
      </c>
      <c r="R906" s="47">
        <f>IFERROR(入力表1【係数】!I$225*入力表2【係数】!F906/SUM(入力表2【係数】!F$51:F$68),0)</f>
        <v>0</v>
      </c>
      <c r="S906" s="50">
        <f t="shared" si="90"/>
        <v>0</v>
      </c>
      <c r="T906" s="54" t="s">
        <v>192</v>
      </c>
    </row>
    <row r="907" spans="2:20" x14ac:dyDescent="0.15">
      <c r="B907" s="385">
        <v>53</v>
      </c>
      <c r="C907" s="40" t="s">
        <v>535</v>
      </c>
      <c r="D907" s="41"/>
      <c r="E907" s="55">
        <f>IF(入力表2【予測】!$E67="","",入力表2【予測】!$E67)</f>
        <v>41</v>
      </c>
      <c r="F907" s="56">
        <f>IF(入力表2【予測】!$F67="","",入力表2【予測】!$F67)</f>
        <v>4</v>
      </c>
      <c r="G907" s="57">
        <f t="shared" si="84"/>
        <v>130.99669313225874</v>
      </c>
      <c r="H907" s="58">
        <f t="shared" si="85"/>
        <v>13.728249305007378</v>
      </c>
      <c r="I907" s="46">
        <f t="shared" si="86"/>
        <v>0.38005190952910639</v>
      </c>
      <c r="J907" s="47">
        <f t="shared" si="87"/>
        <v>0.12824623276691247</v>
      </c>
      <c r="K907" s="48"/>
      <c r="L907" s="46"/>
      <c r="M907" s="49"/>
      <c r="N907" s="48"/>
      <c r="O907" s="46"/>
      <c r="P907" s="50"/>
      <c r="Q907" s="48">
        <f>IFERROR(入力表1【係数】!I$224*入力表2【係数】!E907/SUM(入力表2【係数】!E$51:E$68),0)</f>
        <v>0</v>
      </c>
      <c r="R907" s="47">
        <f>IFERROR(入力表1【係数】!I$225*入力表2【係数】!F907/SUM(入力表2【係数】!F$51:F$68),0)</f>
        <v>9.6385542168674707E-3</v>
      </c>
      <c r="S907" s="50">
        <f t="shared" si="90"/>
        <v>9.6385542168674707E-3</v>
      </c>
      <c r="T907" s="54" t="s">
        <v>185</v>
      </c>
    </row>
    <row r="908" spans="2:20" ht="19.5" thickBot="1" x14ac:dyDescent="0.2">
      <c r="B908" s="378">
        <v>54</v>
      </c>
      <c r="C908" s="86" t="s">
        <v>534</v>
      </c>
      <c r="D908" s="87"/>
      <c r="E908" s="88">
        <f>IF(入力表2【予測】!$E68="","",入力表2【予測】!$E68)</f>
        <v>18</v>
      </c>
      <c r="F908" s="89">
        <f>IF(入力表2【予測】!$F68="","",入力表2【予測】!$F68)</f>
        <v>7</v>
      </c>
      <c r="G908" s="57">
        <f t="shared" si="84"/>
        <v>57.510743326357492</v>
      </c>
      <c r="H908" s="58">
        <f t="shared" si="85"/>
        <v>24.024436283762913</v>
      </c>
      <c r="I908" s="46">
        <f t="shared" si="86"/>
        <v>0.16685205784204674</v>
      </c>
      <c r="J908" s="47">
        <f t="shared" si="87"/>
        <v>0.22443090734209684</v>
      </c>
      <c r="K908" s="90"/>
      <c r="L908" s="91"/>
      <c r="M908" s="92"/>
      <c r="N908" s="90"/>
      <c r="O908" s="91"/>
      <c r="P908" s="93"/>
      <c r="Q908" s="90">
        <f>IFERROR(入力表1【係数】!I$224*入力表2【係数】!E908/SUM(入力表2【係数】!E$51:E$68),0)</f>
        <v>0</v>
      </c>
      <c r="R908" s="94">
        <f>IFERROR(入力表1【係数】!I$225*入力表2【係数】!F908/SUM(入力表2【係数】!F$51:F$68),0)</f>
        <v>1.6867469879518072E-2</v>
      </c>
      <c r="S908" s="93">
        <f t="shared" si="90"/>
        <v>1.6867469879518072E-2</v>
      </c>
      <c r="T908" s="95" t="s">
        <v>204</v>
      </c>
    </row>
    <row r="909" spans="2:20" ht="19.5" thickTop="1" x14ac:dyDescent="0.15">
      <c r="B909" s="375"/>
      <c r="C909" s="432" t="s">
        <v>824</v>
      </c>
      <c r="D909" s="432"/>
      <c r="E909" s="96">
        <f>SUM(E855:E908)</f>
        <v>10788</v>
      </c>
      <c r="F909" s="96">
        <f>SUM(F855:F908)</f>
        <v>3119</v>
      </c>
      <c r="G909" s="25">
        <f t="shared" si="84"/>
        <v>34468.105500263591</v>
      </c>
      <c r="H909" s="97">
        <f t="shared" si="85"/>
        <v>10704.602395579504</v>
      </c>
      <c r="I909" s="98">
        <f t="shared" si="86"/>
        <v>100</v>
      </c>
      <c r="J909" s="99">
        <f t="shared" si="87"/>
        <v>100</v>
      </c>
      <c r="K909" s="90"/>
      <c r="L909" s="91"/>
      <c r="M909" s="92"/>
      <c r="N909" s="90"/>
      <c r="O909" s="91"/>
      <c r="P909" s="93"/>
      <c r="Q909" s="90">
        <f>SUM(Q855:Q908)</f>
        <v>0</v>
      </c>
      <c r="R909" s="94">
        <f>SUM(R855:R908)</f>
        <v>0.99999999999999989</v>
      </c>
      <c r="S909" s="93">
        <f t="shared" ref="S909:S914" si="91">SUM(Q909:R909)</f>
        <v>0.99999999999999989</v>
      </c>
    </row>
    <row r="910" spans="2:20" x14ac:dyDescent="0.15">
      <c r="B910" s="386" t="s">
        <v>477</v>
      </c>
      <c r="C910" s="101" t="s">
        <v>397</v>
      </c>
      <c r="D910" s="102"/>
      <c r="E910" s="103">
        <f>SUM(E855:E863)</f>
        <v>2776</v>
      </c>
      <c r="F910" s="103">
        <f>SUM(F855:F863)</f>
        <v>1288</v>
      </c>
      <c r="G910" s="104">
        <f t="shared" si="84"/>
        <v>8869.4346374426896</v>
      </c>
      <c r="H910" s="58">
        <f t="shared" si="85"/>
        <v>4420.496276212376</v>
      </c>
      <c r="I910" s="46">
        <f t="shared" si="86"/>
        <v>25.732295142751205</v>
      </c>
      <c r="J910" s="47">
        <f t="shared" si="87"/>
        <v>41.295286950945815</v>
      </c>
      <c r="K910" s="48"/>
      <c r="L910" s="46"/>
      <c r="M910" s="49"/>
      <c r="N910" s="48"/>
      <c r="O910" s="46"/>
      <c r="P910" s="50"/>
      <c r="Q910" s="48">
        <f>SUM(Q855:Q863)</f>
        <v>0</v>
      </c>
      <c r="R910" s="47">
        <f>SUM(R855:R863)</f>
        <v>0</v>
      </c>
      <c r="S910" s="50">
        <f t="shared" si="91"/>
        <v>0</v>
      </c>
    </row>
    <row r="911" spans="2:20" x14ac:dyDescent="0.15">
      <c r="B911" s="386">
        <v>10</v>
      </c>
      <c r="C911" s="105" t="s">
        <v>532</v>
      </c>
      <c r="D911" s="54"/>
      <c r="E911" s="104">
        <f>E864</f>
        <v>3506</v>
      </c>
      <c r="F911" s="104">
        <f>F864</f>
        <v>0</v>
      </c>
      <c r="G911" s="104">
        <f t="shared" si="84"/>
        <v>11201.814783456077</v>
      </c>
      <c r="H911" s="58">
        <f t="shared" si="85"/>
        <v>0</v>
      </c>
      <c r="I911" s="46">
        <f t="shared" si="86"/>
        <v>32.499073044123101</v>
      </c>
      <c r="J911" s="47">
        <f t="shared" si="87"/>
        <v>0</v>
      </c>
      <c r="K911" s="48"/>
      <c r="L911" s="46"/>
      <c r="M911" s="49"/>
      <c r="N911" s="48"/>
      <c r="O911" s="46"/>
      <c r="P911" s="50"/>
      <c r="Q911" s="48">
        <f>Q864</f>
        <v>0</v>
      </c>
      <c r="R911" s="47">
        <f>R864</f>
        <v>0</v>
      </c>
      <c r="S911" s="50">
        <f t="shared" si="91"/>
        <v>0</v>
      </c>
    </row>
    <row r="912" spans="2:20" x14ac:dyDescent="0.15">
      <c r="B912" s="386">
        <v>11</v>
      </c>
      <c r="C912" s="105" t="s">
        <v>411</v>
      </c>
      <c r="D912" s="54"/>
      <c r="E912" s="104">
        <f>E865</f>
        <v>1888</v>
      </c>
      <c r="F912" s="104">
        <f>F865</f>
        <v>565</v>
      </c>
      <c r="G912" s="104">
        <f t="shared" si="84"/>
        <v>6032.2379666757197</v>
      </c>
      <c r="H912" s="58">
        <f t="shared" si="85"/>
        <v>1939.1152143322922</v>
      </c>
      <c r="I912" s="46">
        <f t="shared" si="86"/>
        <v>17.500926955876899</v>
      </c>
      <c r="J912" s="47">
        <f t="shared" si="87"/>
        <v>18.114780378326387</v>
      </c>
      <c r="K912" s="48"/>
      <c r="L912" s="46"/>
      <c r="M912" s="49"/>
      <c r="N912" s="48"/>
      <c r="O912" s="46"/>
      <c r="P912" s="50"/>
      <c r="Q912" s="48">
        <f>Q865</f>
        <v>0</v>
      </c>
      <c r="R912" s="47">
        <f>R865</f>
        <v>0</v>
      </c>
      <c r="S912" s="50">
        <f t="shared" si="91"/>
        <v>0</v>
      </c>
    </row>
    <row r="913" spans="2:19" x14ac:dyDescent="0.15">
      <c r="B913" s="386" t="s">
        <v>531</v>
      </c>
      <c r="C913" s="105" t="s">
        <v>475</v>
      </c>
      <c r="D913" s="54"/>
      <c r="E913" s="104">
        <f>SUM(E866:E890)</f>
        <v>1863</v>
      </c>
      <c r="F913" s="104">
        <f>SUM(F866:F890)</f>
        <v>851</v>
      </c>
      <c r="G913" s="104">
        <f t="shared" si="84"/>
        <v>5952.3619342780003</v>
      </c>
      <c r="H913" s="58">
        <f t="shared" si="85"/>
        <v>2920.6850396403197</v>
      </c>
      <c r="I913" s="46">
        <f t="shared" si="86"/>
        <v>17.269187986651836</v>
      </c>
      <c r="J913" s="47">
        <f t="shared" si="87"/>
        <v>27.284386021160628</v>
      </c>
      <c r="K913" s="48"/>
      <c r="L913" s="46"/>
      <c r="M913" s="49"/>
      <c r="N913" s="48"/>
      <c r="O913" s="46"/>
      <c r="P913" s="50"/>
      <c r="Q913" s="48">
        <f>SUM(Q866:Q890)</f>
        <v>0</v>
      </c>
      <c r="R913" s="47">
        <f>SUM(R866:R890)</f>
        <v>0</v>
      </c>
      <c r="S913" s="50">
        <f t="shared" si="91"/>
        <v>0</v>
      </c>
    </row>
    <row r="914" spans="2:19" ht="19.5" thickBot="1" x14ac:dyDescent="0.2">
      <c r="B914" s="376" t="s">
        <v>479</v>
      </c>
      <c r="C914" s="107" t="s">
        <v>476</v>
      </c>
      <c r="D914" s="95"/>
      <c r="E914" s="96">
        <f>SUM(E891:E908)</f>
        <v>755</v>
      </c>
      <c r="F914" s="96">
        <f>SUM(F891:F908)</f>
        <v>415</v>
      </c>
      <c r="G914" s="96">
        <f t="shared" si="84"/>
        <v>2412.2561784111058</v>
      </c>
      <c r="H914" s="108">
        <f t="shared" si="85"/>
        <v>1424.3058653945156</v>
      </c>
      <c r="I914" s="91">
        <f t="shared" si="86"/>
        <v>6.9985168705969603</v>
      </c>
      <c r="J914" s="94">
        <f t="shared" si="87"/>
        <v>13.305546649567168</v>
      </c>
      <c r="K914" s="109"/>
      <c r="L914" s="110"/>
      <c r="M914" s="111"/>
      <c r="N914" s="109"/>
      <c r="O914" s="110"/>
      <c r="P914" s="112"/>
      <c r="Q914" s="109">
        <f>SUM(Q891:Q908)</f>
        <v>0</v>
      </c>
      <c r="R914" s="113">
        <f>SUM(R891:R908)</f>
        <v>0.99999999999999989</v>
      </c>
      <c r="S914" s="112">
        <f t="shared" si="91"/>
        <v>0.99999999999999989</v>
      </c>
    </row>
    <row r="915" spans="2:19" ht="19.5" thickTop="1" x14ac:dyDescent="0.15">
      <c r="B915" s="431" t="s">
        <v>474</v>
      </c>
      <c r="C915" s="432"/>
      <c r="D915" s="433"/>
      <c r="E915" s="114">
        <v>312985</v>
      </c>
      <c r="F915" s="115">
        <v>291370</v>
      </c>
    </row>
    <row r="917" spans="2:19" x14ac:dyDescent="0.15">
      <c r="B917" s="2" t="s">
        <v>953</v>
      </c>
    </row>
  </sheetData>
  <mergeCells count="238">
    <mergeCell ref="C909:D909"/>
    <mergeCell ref="B915:D915"/>
    <mergeCell ref="Q852:S852"/>
    <mergeCell ref="T852:T854"/>
    <mergeCell ref="E853:F853"/>
    <mergeCell ref="G853:H853"/>
    <mergeCell ref="I853:J853"/>
    <mergeCell ref="K853:M853"/>
    <mergeCell ref="N853:P853"/>
    <mergeCell ref="Q853:S853"/>
    <mergeCell ref="E852:F852"/>
    <mergeCell ref="G852:H852"/>
    <mergeCell ref="I852:J852"/>
    <mergeCell ref="K852:M852"/>
    <mergeCell ref="N852:P852"/>
    <mergeCell ref="C839:D839"/>
    <mergeCell ref="B845:D845"/>
    <mergeCell ref="B852:B854"/>
    <mergeCell ref="C852:C854"/>
    <mergeCell ref="D852:D854"/>
    <mergeCell ref="Q782:S782"/>
    <mergeCell ref="T782:T784"/>
    <mergeCell ref="E783:F783"/>
    <mergeCell ref="G783:H783"/>
    <mergeCell ref="I783:J783"/>
    <mergeCell ref="K783:M783"/>
    <mergeCell ref="N783:P783"/>
    <mergeCell ref="Q783:S783"/>
    <mergeCell ref="E782:F782"/>
    <mergeCell ref="G782:H782"/>
    <mergeCell ref="I782:J782"/>
    <mergeCell ref="K782:M782"/>
    <mergeCell ref="N782:P782"/>
    <mergeCell ref="C769:D769"/>
    <mergeCell ref="B775:D775"/>
    <mergeCell ref="B782:B784"/>
    <mergeCell ref="C782:C784"/>
    <mergeCell ref="D782:D784"/>
    <mergeCell ref="Q712:S712"/>
    <mergeCell ref="T712:T714"/>
    <mergeCell ref="E713:F713"/>
    <mergeCell ref="G713:H713"/>
    <mergeCell ref="I713:J713"/>
    <mergeCell ref="K713:M713"/>
    <mergeCell ref="N713:P713"/>
    <mergeCell ref="Q713:S713"/>
    <mergeCell ref="E712:F712"/>
    <mergeCell ref="G712:H712"/>
    <mergeCell ref="I712:J712"/>
    <mergeCell ref="K712:M712"/>
    <mergeCell ref="N712:P712"/>
    <mergeCell ref="C699:D699"/>
    <mergeCell ref="B705:D705"/>
    <mergeCell ref="B712:B714"/>
    <mergeCell ref="C712:C714"/>
    <mergeCell ref="D712:D714"/>
    <mergeCell ref="Q642:S642"/>
    <mergeCell ref="T642:T644"/>
    <mergeCell ref="E643:F643"/>
    <mergeCell ref="G643:H643"/>
    <mergeCell ref="I643:J643"/>
    <mergeCell ref="K643:M643"/>
    <mergeCell ref="N643:P643"/>
    <mergeCell ref="Q643:S643"/>
    <mergeCell ref="E642:F642"/>
    <mergeCell ref="G642:H642"/>
    <mergeCell ref="I642:J642"/>
    <mergeCell ref="K642:M642"/>
    <mergeCell ref="N642:P642"/>
    <mergeCell ref="C629:D629"/>
    <mergeCell ref="B635:D635"/>
    <mergeCell ref="B642:B644"/>
    <mergeCell ref="C642:C644"/>
    <mergeCell ref="D642:D644"/>
    <mergeCell ref="Q572:S572"/>
    <mergeCell ref="T572:T574"/>
    <mergeCell ref="E573:F573"/>
    <mergeCell ref="G573:H573"/>
    <mergeCell ref="I573:J573"/>
    <mergeCell ref="K573:M573"/>
    <mergeCell ref="N573:P573"/>
    <mergeCell ref="Q573:S573"/>
    <mergeCell ref="E572:F572"/>
    <mergeCell ref="G572:H572"/>
    <mergeCell ref="I572:J572"/>
    <mergeCell ref="K572:M572"/>
    <mergeCell ref="N572:P572"/>
    <mergeCell ref="C559:D559"/>
    <mergeCell ref="B565:D565"/>
    <mergeCell ref="B572:B574"/>
    <mergeCell ref="C572:C574"/>
    <mergeCell ref="D572:D574"/>
    <mergeCell ref="Q502:S502"/>
    <mergeCell ref="T502:T504"/>
    <mergeCell ref="E503:F503"/>
    <mergeCell ref="G503:H503"/>
    <mergeCell ref="I503:J503"/>
    <mergeCell ref="K503:M503"/>
    <mergeCell ref="N503:P503"/>
    <mergeCell ref="Q503:S503"/>
    <mergeCell ref="E502:F502"/>
    <mergeCell ref="G502:H502"/>
    <mergeCell ref="I502:J502"/>
    <mergeCell ref="K502:M502"/>
    <mergeCell ref="N502:P502"/>
    <mergeCell ref="C489:D489"/>
    <mergeCell ref="B495:D495"/>
    <mergeCell ref="B502:B504"/>
    <mergeCell ref="C502:C504"/>
    <mergeCell ref="D502:D504"/>
    <mergeCell ref="Q432:S432"/>
    <mergeCell ref="T432:T434"/>
    <mergeCell ref="E433:F433"/>
    <mergeCell ref="G433:H433"/>
    <mergeCell ref="I433:J433"/>
    <mergeCell ref="K433:M433"/>
    <mergeCell ref="N433:P433"/>
    <mergeCell ref="Q433:S433"/>
    <mergeCell ref="E432:F432"/>
    <mergeCell ref="G432:H432"/>
    <mergeCell ref="I432:J432"/>
    <mergeCell ref="K432:M432"/>
    <mergeCell ref="N432:P432"/>
    <mergeCell ref="C419:D419"/>
    <mergeCell ref="B425:D425"/>
    <mergeCell ref="B432:B434"/>
    <mergeCell ref="C432:C434"/>
    <mergeCell ref="D432:D434"/>
    <mergeCell ref="Q362:S362"/>
    <mergeCell ref="T362:T364"/>
    <mergeCell ref="E363:F363"/>
    <mergeCell ref="G363:H363"/>
    <mergeCell ref="I363:J363"/>
    <mergeCell ref="K363:M363"/>
    <mergeCell ref="N363:P363"/>
    <mergeCell ref="Q363:S363"/>
    <mergeCell ref="E362:F362"/>
    <mergeCell ref="G362:H362"/>
    <mergeCell ref="I362:J362"/>
    <mergeCell ref="K362:M362"/>
    <mergeCell ref="N362:P362"/>
    <mergeCell ref="C349:D349"/>
    <mergeCell ref="B355:D355"/>
    <mergeCell ref="B362:B364"/>
    <mergeCell ref="C362:C364"/>
    <mergeCell ref="D362:D364"/>
    <mergeCell ref="Q292:S292"/>
    <mergeCell ref="T292:T294"/>
    <mergeCell ref="E293:F293"/>
    <mergeCell ref="G293:H293"/>
    <mergeCell ref="I293:J293"/>
    <mergeCell ref="K293:M293"/>
    <mergeCell ref="N293:P293"/>
    <mergeCell ref="Q293:S293"/>
    <mergeCell ref="E292:F292"/>
    <mergeCell ref="G292:H292"/>
    <mergeCell ref="I292:J292"/>
    <mergeCell ref="K292:M292"/>
    <mergeCell ref="N292:P292"/>
    <mergeCell ref="T222:T224"/>
    <mergeCell ref="E223:F223"/>
    <mergeCell ref="G223:H223"/>
    <mergeCell ref="I223:J223"/>
    <mergeCell ref="K223:M223"/>
    <mergeCell ref="N223:P223"/>
    <mergeCell ref="Q223:S223"/>
    <mergeCell ref="E222:F222"/>
    <mergeCell ref="G222:H222"/>
    <mergeCell ref="I222:J222"/>
    <mergeCell ref="K222:M222"/>
    <mergeCell ref="N222:P222"/>
    <mergeCell ref="C222:C224"/>
    <mergeCell ref="D222:D224"/>
    <mergeCell ref="I152:J152"/>
    <mergeCell ref="K152:M152"/>
    <mergeCell ref="N152:P152"/>
    <mergeCell ref="Q152:S152"/>
    <mergeCell ref="C279:D279"/>
    <mergeCell ref="B285:D285"/>
    <mergeCell ref="B292:B294"/>
    <mergeCell ref="C292:C294"/>
    <mergeCell ref="D292:D294"/>
    <mergeCell ref="Q222:S222"/>
    <mergeCell ref="B222:B224"/>
    <mergeCell ref="T82:T84"/>
    <mergeCell ref="G83:H83"/>
    <mergeCell ref="I83:J83"/>
    <mergeCell ref="K83:M83"/>
    <mergeCell ref="N83:P83"/>
    <mergeCell ref="Q83:S83"/>
    <mergeCell ref="N82:P82"/>
    <mergeCell ref="Q82:S82"/>
    <mergeCell ref="B12:B14"/>
    <mergeCell ref="C12:C14"/>
    <mergeCell ref="D12:D14"/>
    <mergeCell ref="E12:F12"/>
    <mergeCell ref="G12:H12"/>
    <mergeCell ref="K12:M12"/>
    <mergeCell ref="N12:P12"/>
    <mergeCell ref="Q12:S12"/>
    <mergeCell ref="T12:T14"/>
    <mergeCell ref="E13:F13"/>
    <mergeCell ref="G13:H13"/>
    <mergeCell ref="I13:J13"/>
    <mergeCell ref="K13:M13"/>
    <mergeCell ref="N13:P13"/>
    <mergeCell ref="Q13:S13"/>
    <mergeCell ref="I12:J12"/>
    <mergeCell ref="G82:H82"/>
    <mergeCell ref="I82:J82"/>
    <mergeCell ref="K82:M82"/>
    <mergeCell ref="E82:F82"/>
    <mergeCell ref="E83:F83"/>
    <mergeCell ref="K11:M11"/>
    <mergeCell ref="K81:M81"/>
    <mergeCell ref="C69:D69"/>
    <mergeCell ref="B75:D75"/>
    <mergeCell ref="B82:B84"/>
    <mergeCell ref="C82:C84"/>
    <mergeCell ref="D82:D84"/>
    <mergeCell ref="N151:P151"/>
    <mergeCell ref="N221:P221"/>
    <mergeCell ref="C139:D139"/>
    <mergeCell ref="B145:D145"/>
    <mergeCell ref="T152:T154"/>
    <mergeCell ref="I153:J153"/>
    <mergeCell ref="K153:M153"/>
    <mergeCell ref="N153:P153"/>
    <mergeCell ref="Q153:S153"/>
    <mergeCell ref="B152:B154"/>
    <mergeCell ref="C152:C154"/>
    <mergeCell ref="D152:D154"/>
    <mergeCell ref="E152:F152"/>
    <mergeCell ref="G152:H152"/>
    <mergeCell ref="E153:F153"/>
    <mergeCell ref="G153:H153"/>
    <mergeCell ref="C209:D209"/>
    <mergeCell ref="B215:D215"/>
  </mergeCells>
  <phoneticPr fontId="1"/>
  <conditionalFormatting sqref="B15:J68">
    <cfRule type="expression" dxfId="25" priority="25">
      <formula>OR(ISBLANK($E15),ISBLANK($F15))</formula>
    </cfRule>
  </conditionalFormatting>
  <conditionalFormatting sqref="B86:J138 B85:D85 G85:J85">
    <cfRule type="expression" dxfId="24" priority="24">
      <formula>OR(ISBLANK($E85),ISBLANK($F85))</formula>
    </cfRule>
  </conditionalFormatting>
  <conditionalFormatting sqref="B156:J208 B155:D155 G155:J155">
    <cfRule type="expression" dxfId="23" priority="23">
      <formula>OR(ISBLANK($E155),ISBLANK($F155))</formula>
    </cfRule>
  </conditionalFormatting>
  <conditionalFormatting sqref="B226:J278 B225:D225 G225:J225">
    <cfRule type="expression" dxfId="22" priority="22">
      <formula>OR(ISBLANK($E225),ISBLANK($F225))</formula>
    </cfRule>
  </conditionalFormatting>
  <conditionalFormatting sqref="B296:J348 B295:D295 G295:J295">
    <cfRule type="expression" dxfId="21" priority="21">
      <formula>OR(ISBLANK($E295),ISBLANK($F295))</formula>
    </cfRule>
  </conditionalFormatting>
  <conditionalFormatting sqref="B366:J418 B365:D365 G365:J365">
    <cfRule type="expression" dxfId="20" priority="20">
      <formula>OR(ISBLANK($E365),ISBLANK($F365))</formula>
    </cfRule>
  </conditionalFormatting>
  <conditionalFormatting sqref="B436:J488 B435:D435 G435:J435">
    <cfRule type="expression" dxfId="19" priority="19">
      <formula>OR(ISBLANK($E435),ISBLANK($F435))</formula>
    </cfRule>
  </conditionalFormatting>
  <conditionalFormatting sqref="B506:J558 B505:D505 G505:J505">
    <cfRule type="expression" dxfId="18" priority="18">
      <formula>OR(ISBLANK($E505),ISBLANK($F505))</formula>
    </cfRule>
  </conditionalFormatting>
  <conditionalFormatting sqref="B576:J628 B575:D575 G575:J575">
    <cfRule type="expression" dxfId="17" priority="17">
      <formula>OR(ISBLANK($E575),ISBLANK($F575))</formula>
    </cfRule>
  </conditionalFormatting>
  <conditionalFormatting sqref="B646:J698 B645:D645 G645:J645">
    <cfRule type="expression" dxfId="16" priority="16">
      <formula>OR(ISBLANK($E645),ISBLANK($F645))</formula>
    </cfRule>
  </conditionalFormatting>
  <conditionalFormatting sqref="B716:J768 B715:D715 G715:J715">
    <cfRule type="expression" dxfId="15" priority="15">
      <formula>OR(ISBLANK($E715),ISBLANK($F715))</formula>
    </cfRule>
  </conditionalFormatting>
  <conditionalFormatting sqref="B786:J838 B785:D785 G785:J785">
    <cfRule type="expression" dxfId="14" priority="14">
      <formula>OR(ISBLANK($E785),ISBLANK($F785))</formula>
    </cfRule>
  </conditionalFormatting>
  <conditionalFormatting sqref="B856:J908 B855:D855 G855:J855">
    <cfRule type="expression" dxfId="13" priority="13">
      <formula>OR(ISBLANK($E855),ISBLANK($F855))</formula>
    </cfRule>
  </conditionalFormatting>
  <conditionalFormatting sqref="E85:F85">
    <cfRule type="expression" dxfId="12" priority="12">
      <formula>OR(ISBLANK($E85),ISBLANK($F85))</formula>
    </cfRule>
  </conditionalFormatting>
  <conditionalFormatting sqref="E155:F155">
    <cfRule type="expression" dxfId="11" priority="11">
      <formula>OR(ISBLANK($E155),ISBLANK($F155))</formula>
    </cfRule>
  </conditionalFormatting>
  <conditionalFormatting sqref="E225:F225">
    <cfRule type="expression" dxfId="10" priority="10">
      <formula>OR(ISBLANK($E225),ISBLANK($F225))</formula>
    </cfRule>
  </conditionalFormatting>
  <conditionalFormatting sqref="E295:F295">
    <cfRule type="expression" dxfId="9" priority="9">
      <formula>OR(ISBLANK($E295),ISBLANK($F295))</formula>
    </cfRule>
  </conditionalFormatting>
  <conditionalFormatting sqref="E365:F365">
    <cfRule type="expression" dxfId="8" priority="8">
      <formula>OR(ISBLANK($E365),ISBLANK($F365))</formula>
    </cfRule>
  </conditionalFormatting>
  <conditionalFormatting sqref="E435:F435">
    <cfRule type="expression" dxfId="7" priority="7">
      <formula>OR(ISBLANK($E435),ISBLANK($F435))</formula>
    </cfRule>
  </conditionalFormatting>
  <conditionalFormatting sqref="E505:F505">
    <cfRule type="expression" dxfId="6" priority="6">
      <formula>OR(ISBLANK($E505),ISBLANK($F505))</formula>
    </cfRule>
  </conditionalFormatting>
  <conditionalFormatting sqref="E575:F575">
    <cfRule type="expression" dxfId="5" priority="5">
      <formula>OR(ISBLANK($E575),ISBLANK($F575))</formula>
    </cfRule>
  </conditionalFormatting>
  <conditionalFormatting sqref="E645:F645">
    <cfRule type="expression" dxfId="4" priority="4">
      <formula>OR(ISBLANK($E645),ISBLANK($F645))</formula>
    </cfRule>
  </conditionalFormatting>
  <conditionalFormatting sqref="E715:F715">
    <cfRule type="expression" dxfId="3" priority="3">
      <formula>OR(ISBLANK($E715),ISBLANK($F715))</formula>
    </cfRule>
  </conditionalFormatting>
  <conditionalFormatting sqref="E785:F785">
    <cfRule type="expression" dxfId="2" priority="2">
      <formula>OR(ISBLANK($E785),ISBLANK($F785))</formula>
    </cfRule>
  </conditionalFormatting>
  <conditionalFormatting sqref="E855:F855">
    <cfRule type="expression" dxfId="1" priority="1">
      <formula>OR(ISBLANK($E855),ISBLANK($F855))</formula>
    </cfRule>
  </conditionalFormatting>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5:G68"/>
  <sheetViews>
    <sheetView showGridLines="0" workbookViewId="0"/>
  </sheetViews>
  <sheetFormatPr defaultColWidth="8.75" defaultRowHeight="18.75" x14ac:dyDescent="0.15"/>
  <cols>
    <col min="1" max="1" width="1.625" style="2" customWidth="1"/>
    <col min="2" max="2" width="5.625" style="2" customWidth="1"/>
    <col min="3" max="3" width="35.375" style="2" bestFit="1" customWidth="1"/>
    <col min="4" max="4" width="51.125" style="2" bestFit="1" customWidth="1"/>
    <col min="5" max="5" width="33.125" style="2" bestFit="1" customWidth="1"/>
    <col min="6" max="7" width="30.625" style="2" customWidth="1"/>
    <col min="8" max="16384" width="8.75" style="2"/>
  </cols>
  <sheetData>
    <row r="5" spans="2:7" ht="19.5" x14ac:dyDescent="0.15">
      <c r="B5" s="1" t="s">
        <v>954</v>
      </c>
    </row>
    <row r="7" spans="2:7" x14ac:dyDescent="0.15">
      <c r="B7" s="2" t="s">
        <v>825</v>
      </c>
    </row>
    <row r="8" spans="2:7" x14ac:dyDescent="0.15">
      <c r="B8" s="2" t="s">
        <v>506</v>
      </c>
    </row>
    <row r="9" spans="2:7" x14ac:dyDescent="0.15">
      <c r="B9" s="2" t="s">
        <v>827</v>
      </c>
    </row>
    <row r="10" spans="2:7" x14ac:dyDescent="0.15">
      <c r="B10" s="2" t="s">
        <v>828</v>
      </c>
    </row>
    <row r="12" spans="2:7" ht="19.5" thickBot="1" x14ac:dyDescent="0.2"/>
    <row r="13" spans="2:7" ht="19.5" thickTop="1" x14ac:dyDescent="0.15">
      <c r="B13" s="23" t="s">
        <v>33</v>
      </c>
      <c r="C13" s="23" t="s">
        <v>401</v>
      </c>
      <c r="D13" s="23" t="s">
        <v>438</v>
      </c>
      <c r="E13" s="23" t="s">
        <v>487</v>
      </c>
      <c r="F13" s="117" t="s">
        <v>826</v>
      </c>
      <c r="G13" s="118" t="s">
        <v>508</v>
      </c>
    </row>
    <row r="14" spans="2:7" x14ac:dyDescent="0.15">
      <c r="B14" s="39">
        <v>1</v>
      </c>
      <c r="C14" s="40" t="s">
        <v>402</v>
      </c>
      <c r="D14" s="40"/>
      <c r="E14" s="40" t="s">
        <v>190</v>
      </c>
      <c r="F14" s="122">
        <f>VLOOKUP(E14,各種係数!$C$8:$G$114,5,FALSE)</f>
        <v>0.4251686800955784</v>
      </c>
      <c r="G14" s="127"/>
    </row>
    <row r="15" spans="2:7" x14ac:dyDescent="0.15">
      <c r="B15" s="39">
        <v>2</v>
      </c>
      <c r="C15" s="40" t="s">
        <v>409</v>
      </c>
      <c r="D15" s="40" t="s">
        <v>439</v>
      </c>
      <c r="E15" s="40" t="s">
        <v>184</v>
      </c>
      <c r="F15" s="123">
        <f>VLOOKUP(E15,各種係数!$C$8:$G$114,5,FALSE)</f>
        <v>0.32318007585040065</v>
      </c>
      <c r="G15" s="127">
        <v>1</v>
      </c>
    </row>
    <row r="16" spans="2:7" x14ac:dyDescent="0.15">
      <c r="B16" s="39">
        <v>3</v>
      </c>
      <c r="C16" s="40" t="s">
        <v>403</v>
      </c>
      <c r="D16" s="40"/>
      <c r="E16" s="40" t="s">
        <v>185</v>
      </c>
      <c r="F16" s="123">
        <f>VLOOKUP(E16,各種係数!$C$8:$G$114,5,FALSE)</f>
        <v>0.35320994765320268</v>
      </c>
      <c r="G16" s="127">
        <v>1</v>
      </c>
    </row>
    <row r="17" spans="1:7" x14ac:dyDescent="0.15">
      <c r="B17" s="39">
        <v>4</v>
      </c>
      <c r="C17" s="40" t="s">
        <v>404</v>
      </c>
      <c r="D17" s="40"/>
      <c r="E17" s="40" t="s">
        <v>185</v>
      </c>
      <c r="F17" s="123">
        <f>VLOOKUP(E17,各種係数!$C$8:$G$114,5,FALSE)</f>
        <v>0.35320994765320268</v>
      </c>
      <c r="G17" s="127">
        <v>1</v>
      </c>
    </row>
    <row r="18" spans="1:7" x14ac:dyDescent="0.15">
      <c r="B18" s="39">
        <v>5</v>
      </c>
      <c r="C18" s="40" t="s">
        <v>822</v>
      </c>
      <c r="D18" s="40" t="s">
        <v>472</v>
      </c>
      <c r="E18" s="40" t="s">
        <v>186</v>
      </c>
      <c r="F18" s="123">
        <f>VLOOKUP(E18,各種係数!$C$8:$G$114,5,FALSE)</f>
        <v>7.733712705332918E-2</v>
      </c>
      <c r="G18" s="127">
        <v>1</v>
      </c>
    </row>
    <row r="19" spans="1:7" x14ac:dyDescent="0.15">
      <c r="B19" s="39">
        <v>6</v>
      </c>
      <c r="C19" s="40" t="s">
        <v>405</v>
      </c>
      <c r="D19" s="40"/>
      <c r="E19" s="40" t="s">
        <v>199</v>
      </c>
      <c r="F19" s="123">
        <f>VLOOKUP(E19,各種係数!$C$8:$G$114,5,FALSE)</f>
        <v>0.28524124881740753</v>
      </c>
      <c r="G19" s="127">
        <v>1</v>
      </c>
    </row>
    <row r="20" spans="1:7" x14ac:dyDescent="0.15">
      <c r="B20" s="39">
        <v>7</v>
      </c>
      <c r="C20" s="40" t="s">
        <v>406</v>
      </c>
      <c r="D20" s="40"/>
      <c r="E20" s="40" t="s">
        <v>158</v>
      </c>
      <c r="F20" s="123">
        <f>VLOOKUP(E20,各種係数!$C$8:$G$114,5,FALSE)</f>
        <v>0</v>
      </c>
      <c r="G20" s="127"/>
    </row>
    <row r="21" spans="1:7" x14ac:dyDescent="0.15">
      <c r="B21" s="39">
        <v>8</v>
      </c>
      <c r="C21" s="40" t="s">
        <v>408</v>
      </c>
      <c r="D21" s="40"/>
      <c r="E21" s="40" t="s">
        <v>190</v>
      </c>
      <c r="F21" s="123">
        <f>VLOOKUP(E21,各種係数!$C$8:$G$114,5,FALSE)</f>
        <v>0.4251686800955784</v>
      </c>
      <c r="G21" s="127">
        <v>1</v>
      </c>
    </row>
    <row r="22" spans="1:7" x14ac:dyDescent="0.15">
      <c r="B22" s="60">
        <v>9</v>
      </c>
      <c r="C22" s="61" t="s">
        <v>407</v>
      </c>
      <c r="D22" s="61"/>
      <c r="E22" s="61" t="s">
        <v>190</v>
      </c>
      <c r="F22" s="124">
        <f>VLOOKUP(E22,各種係数!$C$8:$G$114,5,FALSE)</f>
        <v>0.4251686800955784</v>
      </c>
      <c r="G22" s="128">
        <v>1</v>
      </c>
    </row>
    <row r="23" spans="1:7" x14ac:dyDescent="0.15">
      <c r="B23" s="74">
        <v>10</v>
      </c>
      <c r="C23" s="75" t="s">
        <v>410</v>
      </c>
      <c r="D23" s="75" t="s">
        <v>440</v>
      </c>
      <c r="E23" s="78" t="s">
        <v>200</v>
      </c>
      <c r="F23" s="125">
        <f>VLOOKUP(E23,各種係数!$C$8:$G$114,5,FALSE)</f>
        <v>5.3450781886490772E-2</v>
      </c>
      <c r="G23" s="129">
        <v>1</v>
      </c>
    </row>
    <row r="24" spans="1:7" x14ac:dyDescent="0.15">
      <c r="B24" s="74">
        <v>11</v>
      </c>
      <c r="C24" s="78" t="s">
        <v>411</v>
      </c>
      <c r="D24" s="78" t="s">
        <v>441</v>
      </c>
      <c r="E24" s="78" t="s">
        <v>201</v>
      </c>
      <c r="F24" s="125">
        <f>VLOOKUP(E24,各種係数!$C$8:$G$114,5,FALSE)</f>
        <v>0.61210933687632885</v>
      </c>
      <c r="G24" s="129">
        <v>1</v>
      </c>
    </row>
    <row r="25" spans="1:7" x14ac:dyDescent="0.15">
      <c r="B25" s="119">
        <v>12</v>
      </c>
      <c r="C25" s="120" t="s">
        <v>412</v>
      </c>
      <c r="D25" s="120" t="s">
        <v>442</v>
      </c>
      <c r="E25" s="120" t="s">
        <v>141</v>
      </c>
      <c r="F25" s="123">
        <f>VLOOKUP(E25,各種係数!$C$8:$G$114,5,FALSE)</f>
        <v>2.5266919715310809E-2</v>
      </c>
      <c r="G25" s="130"/>
    </row>
    <row r="26" spans="1:7" x14ac:dyDescent="0.15">
      <c r="B26" s="39">
        <v>13</v>
      </c>
      <c r="C26" s="40" t="s">
        <v>413</v>
      </c>
      <c r="D26" s="40" t="s">
        <v>443</v>
      </c>
      <c r="E26" s="40" t="s">
        <v>145</v>
      </c>
      <c r="F26" s="123">
        <f>VLOOKUP(E26,各種係数!$C$8:$G$114,5,FALSE)</f>
        <v>0.19738855547056144</v>
      </c>
      <c r="G26" s="127"/>
    </row>
    <row r="27" spans="1:7" x14ac:dyDescent="0.15">
      <c r="B27" s="39">
        <v>14</v>
      </c>
      <c r="C27" s="40" t="s">
        <v>414</v>
      </c>
      <c r="D27" s="40" t="s">
        <v>444</v>
      </c>
      <c r="E27" s="40" t="s">
        <v>144</v>
      </c>
      <c r="F27" s="123">
        <f>VLOOKUP(E27,各種係数!$C$8:$G$114,5,FALSE)</f>
        <v>3.7688224204705856E-2</v>
      </c>
      <c r="G27" s="127"/>
    </row>
    <row r="28" spans="1:7" x14ac:dyDescent="0.15">
      <c r="B28" s="39">
        <v>15</v>
      </c>
      <c r="C28" s="40" t="s">
        <v>415</v>
      </c>
      <c r="D28" s="40" t="s">
        <v>445</v>
      </c>
      <c r="E28" s="40" t="s">
        <v>145</v>
      </c>
      <c r="F28" s="123">
        <f>VLOOKUP(E28,各種係数!$C$8:$G$114,5,FALSE)</f>
        <v>0.19738855547056144</v>
      </c>
      <c r="G28" s="127"/>
    </row>
    <row r="29" spans="1:7" x14ac:dyDescent="0.15">
      <c r="B29" s="39">
        <v>16</v>
      </c>
      <c r="C29" s="40" t="s">
        <v>416</v>
      </c>
      <c r="D29" s="40"/>
      <c r="E29" s="40" t="s">
        <v>145</v>
      </c>
      <c r="F29" s="123">
        <f>VLOOKUP(E29,各種係数!$C$8:$G$114,5,FALSE)</f>
        <v>0.19738855547056144</v>
      </c>
      <c r="G29" s="127"/>
    </row>
    <row r="30" spans="1:7" x14ac:dyDescent="0.15">
      <c r="A30" s="82"/>
      <c r="B30" s="39">
        <v>17</v>
      </c>
      <c r="C30" s="83" t="s">
        <v>454</v>
      </c>
      <c r="D30" s="40"/>
      <c r="E30" s="40" t="s">
        <v>145</v>
      </c>
      <c r="F30" s="123">
        <f>VLOOKUP(E30,各種係数!$C$8:$G$114,5,FALSE)</f>
        <v>0.19738855547056144</v>
      </c>
      <c r="G30" s="127"/>
    </row>
    <row r="31" spans="1:7" x14ac:dyDescent="0.15">
      <c r="A31" s="82"/>
      <c r="B31" s="39">
        <v>18</v>
      </c>
      <c r="C31" s="83" t="s">
        <v>455</v>
      </c>
      <c r="D31" s="40"/>
      <c r="E31" s="40" t="s">
        <v>146</v>
      </c>
      <c r="F31" s="123">
        <f>VLOOKUP(E31,各種係数!$C$8:$G$114,5,FALSE)</f>
        <v>0</v>
      </c>
      <c r="G31" s="127"/>
    </row>
    <row r="32" spans="1:7" x14ac:dyDescent="0.15">
      <c r="B32" s="39">
        <v>19</v>
      </c>
      <c r="C32" s="40" t="s">
        <v>417</v>
      </c>
      <c r="D32" s="40" t="s">
        <v>446</v>
      </c>
      <c r="E32" s="40" t="s">
        <v>148</v>
      </c>
      <c r="F32" s="123">
        <f>VLOOKUP(E32,各種係数!$C$8:$G$114,5,FALSE)</f>
        <v>0</v>
      </c>
      <c r="G32" s="127"/>
    </row>
    <row r="33" spans="1:7" x14ac:dyDescent="0.15">
      <c r="B33" s="39">
        <v>20</v>
      </c>
      <c r="C33" s="40" t="s">
        <v>418</v>
      </c>
      <c r="D33" s="40"/>
      <c r="E33" s="40" t="s">
        <v>950</v>
      </c>
      <c r="F33" s="123">
        <f>VLOOKUP(E33,各種係数!$C$8:$G$114,5,FALSE)</f>
        <v>0</v>
      </c>
      <c r="G33" s="127"/>
    </row>
    <row r="34" spans="1:7" x14ac:dyDescent="0.15">
      <c r="A34" s="82"/>
      <c r="B34" s="39">
        <v>21</v>
      </c>
      <c r="C34" s="83" t="s">
        <v>456</v>
      </c>
      <c r="D34" s="40"/>
      <c r="E34" s="40" t="s">
        <v>164</v>
      </c>
      <c r="F34" s="123">
        <f>VLOOKUP(E34,各種係数!$C$8:$G$114,5,FALSE)</f>
        <v>1.7912086324699539E-3</v>
      </c>
      <c r="G34" s="127"/>
    </row>
    <row r="35" spans="1:7" x14ac:dyDescent="0.15">
      <c r="A35" s="82"/>
      <c r="B35" s="39">
        <v>22</v>
      </c>
      <c r="C35" s="83" t="s">
        <v>457</v>
      </c>
      <c r="D35" s="40"/>
      <c r="E35" s="40" t="s">
        <v>162</v>
      </c>
      <c r="F35" s="123">
        <f>VLOOKUP(E35,各種係数!$C$8:$G$114,5,FALSE)</f>
        <v>0</v>
      </c>
      <c r="G35" s="127"/>
    </row>
    <row r="36" spans="1:7" x14ac:dyDescent="0.15">
      <c r="B36" s="39">
        <v>23</v>
      </c>
      <c r="C36" s="40" t="s">
        <v>419</v>
      </c>
      <c r="D36" s="40" t="s">
        <v>447</v>
      </c>
      <c r="E36" s="40" t="s">
        <v>194</v>
      </c>
      <c r="F36" s="123">
        <f>VLOOKUP(E36,各種係数!$C$8:$G$114,5,FALSE)</f>
        <v>8.1037763027242637E-2</v>
      </c>
      <c r="G36" s="127"/>
    </row>
    <row r="37" spans="1:7" x14ac:dyDescent="0.15">
      <c r="A37" s="82"/>
      <c r="B37" s="39">
        <v>24</v>
      </c>
      <c r="C37" s="83" t="s">
        <v>458</v>
      </c>
      <c r="D37" s="40"/>
      <c r="E37" s="40" t="s">
        <v>149</v>
      </c>
      <c r="F37" s="123">
        <f>VLOOKUP(E37,各種係数!$C$8:$G$114,5,FALSE)</f>
        <v>1.2532956823507968E-2</v>
      </c>
      <c r="G37" s="127"/>
    </row>
    <row r="38" spans="1:7" x14ac:dyDescent="0.15">
      <c r="A38" s="82"/>
      <c r="B38" s="39">
        <v>25</v>
      </c>
      <c r="C38" s="83" t="s">
        <v>459</v>
      </c>
      <c r="D38" s="40"/>
      <c r="E38" s="40" t="s">
        <v>150</v>
      </c>
      <c r="F38" s="123">
        <f>VLOOKUP(E38,各種係数!$C$8:$G$114,5,FALSE)</f>
        <v>5.5353470239739799E-2</v>
      </c>
      <c r="G38" s="127"/>
    </row>
    <row r="39" spans="1:7" x14ac:dyDescent="0.15">
      <c r="A39" s="82"/>
      <c r="B39" s="39">
        <v>26</v>
      </c>
      <c r="C39" s="83" t="s">
        <v>460</v>
      </c>
      <c r="D39" s="40"/>
      <c r="E39" s="40" t="s">
        <v>151</v>
      </c>
      <c r="F39" s="123">
        <f>VLOOKUP(E39,各種係数!$C$8:$G$114,5,FALSE)</f>
        <v>0</v>
      </c>
      <c r="G39" s="127"/>
    </row>
    <row r="40" spans="1:7" x14ac:dyDescent="0.15">
      <c r="A40" s="82"/>
      <c r="B40" s="39">
        <v>27</v>
      </c>
      <c r="C40" s="83" t="s">
        <v>461</v>
      </c>
      <c r="D40" s="40"/>
      <c r="E40" s="40" t="s">
        <v>153</v>
      </c>
      <c r="F40" s="123">
        <f>VLOOKUP(E40,各種係数!$C$8:$G$114,5,FALSE)</f>
        <v>1.269531883879238E-2</v>
      </c>
      <c r="G40" s="127"/>
    </row>
    <row r="41" spans="1:7" x14ac:dyDescent="0.15">
      <c r="A41" s="82"/>
      <c r="B41" s="39">
        <v>28</v>
      </c>
      <c r="C41" s="83" t="s">
        <v>462</v>
      </c>
      <c r="D41" s="121"/>
      <c r="E41" s="40" t="s">
        <v>157</v>
      </c>
      <c r="F41" s="123">
        <f>VLOOKUP(E41,各種係数!$C$8:$G$114,5,FALSE)</f>
        <v>2.8307649635109344E-2</v>
      </c>
      <c r="G41" s="127"/>
    </row>
    <row r="42" spans="1:7" x14ac:dyDescent="0.15">
      <c r="A42" s="82"/>
      <c r="B42" s="39">
        <v>29</v>
      </c>
      <c r="C42" s="83" t="s">
        <v>463</v>
      </c>
      <c r="D42" s="121"/>
      <c r="E42" s="40" t="s">
        <v>517</v>
      </c>
      <c r="F42" s="123">
        <f>VLOOKUP(E42,各種係数!$C$8:$G$114,5,FALSE)</f>
        <v>7.4207497342212325E-2</v>
      </c>
      <c r="G42" s="127"/>
    </row>
    <row r="43" spans="1:7" x14ac:dyDescent="0.15">
      <c r="B43" s="39">
        <v>30</v>
      </c>
      <c r="C43" s="40" t="s">
        <v>420</v>
      </c>
      <c r="D43" s="40"/>
      <c r="E43" s="40" t="s">
        <v>517</v>
      </c>
      <c r="F43" s="123">
        <f>VLOOKUP(E43,各種係数!$C$8:$G$114,5,FALSE)</f>
        <v>7.4207497342212325E-2</v>
      </c>
      <c r="G43" s="127"/>
    </row>
    <row r="44" spans="1:7" x14ac:dyDescent="0.15">
      <c r="A44" s="82"/>
      <c r="B44" s="39">
        <v>31</v>
      </c>
      <c r="C44" s="83" t="s">
        <v>464</v>
      </c>
      <c r="D44" s="40"/>
      <c r="E44" s="40" t="s">
        <v>951</v>
      </c>
      <c r="F44" s="123">
        <f>VLOOKUP(E44,各種係数!$C$8:$G$114,5,FALSE)</f>
        <v>2.2742915282625287E-4</v>
      </c>
      <c r="G44" s="127"/>
    </row>
    <row r="45" spans="1:7" x14ac:dyDescent="0.15">
      <c r="A45" s="82"/>
      <c r="B45" s="39">
        <v>32</v>
      </c>
      <c r="C45" s="83" t="s">
        <v>465</v>
      </c>
      <c r="D45" s="40"/>
      <c r="E45" s="40" t="s">
        <v>172</v>
      </c>
      <c r="F45" s="123">
        <f>VLOOKUP(E45,各種係数!$C$8:$G$114,5,FALSE)</f>
        <v>2.021526319808542E-2</v>
      </c>
      <c r="G45" s="127"/>
    </row>
    <row r="46" spans="1:7" x14ac:dyDescent="0.15">
      <c r="A46" s="82"/>
      <c r="B46" s="39">
        <v>33</v>
      </c>
      <c r="C46" s="83" t="s">
        <v>466</v>
      </c>
      <c r="D46" s="40"/>
      <c r="E46" s="40" t="s">
        <v>171</v>
      </c>
      <c r="F46" s="123">
        <f>VLOOKUP(E46,各種係数!$C$8:$G$114,5,FALSE)</f>
        <v>0</v>
      </c>
      <c r="G46" s="127"/>
    </row>
    <row r="47" spans="1:7" x14ac:dyDescent="0.15">
      <c r="A47" s="82"/>
      <c r="B47" s="39">
        <v>34</v>
      </c>
      <c r="C47" s="83" t="s">
        <v>467</v>
      </c>
      <c r="D47" s="40" t="s">
        <v>469</v>
      </c>
      <c r="E47" s="40" t="s">
        <v>170</v>
      </c>
      <c r="F47" s="123">
        <f>VLOOKUP(E47,各種係数!$C$8:$G$114,5,FALSE)</f>
        <v>9.2006594852051315E-2</v>
      </c>
      <c r="G47" s="127"/>
    </row>
    <row r="48" spans="1:7" x14ac:dyDescent="0.15">
      <c r="A48" s="82"/>
      <c r="B48" s="39">
        <v>35</v>
      </c>
      <c r="C48" s="83" t="s">
        <v>468</v>
      </c>
      <c r="D48" s="40"/>
      <c r="E48" s="40" t="s">
        <v>175</v>
      </c>
      <c r="F48" s="123">
        <f>VLOOKUP(E48,各種係数!$C$8:$G$114,5,FALSE)</f>
        <v>4.2137479686312651E-2</v>
      </c>
      <c r="G48" s="127"/>
    </row>
    <row r="49" spans="1:7" x14ac:dyDescent="0.15">
      <c r="B49" s="60">
        <v>36</v>
      </c>
      <c r="C49" s="61" t="s">
        <v>421</v>
      </c>
      <c r="D49" s="61" t="s">
        <v>448</v>
      </c>
      <c r="E49" s="61" t="s">
        <v>175</v>
      </c>
      <c r="F49" s="124">
        <f>VLOOKUP(E49,各種係数!$C$8:$G$114,5,FALSE)</f>
        <v>4.2137479686312651E-2</v>
      </c>
      <c r="G49" s="128"/>
    </row>
    <row r="50" spans="1:7" x14ac:dyDescent="0.15">
      <c r="B50" s="39">
        <v>37</v>
      </c>
      <c r="C50" s="40" t="s">
        <v>422</v>
      </c>
      <c r="D50" s="40"/>
      <c r="E50" s="40" t="s">
        <v>202</v>
      </c>
      <c r="F50" s="123">
        <f>VLOOKUP(E50,各種係数!$C$8:$G$114,5,FALSE)</f>
        <v>0.82153772012830617</v>
      </c>
      <c r="G50" s="127">
        <v>1</v>
      </c>
    </row>
    <row r="51" spans="1:7" x14ac:dyDescent="0.15">
      <c r="B51" s="39">
        <v>38</v>
      </c>
      <c r="C51" s="40" t="s">
        <v>423</v>
      </c>
      <c r="D51" s="40"/>
      <c r="E51" s="40" t="s">
        <v>196</v>
      </c>
      <c r="F51" s="123">
        <f>VLOOKUP(E51,各種係数!$C$8:$G$114,5,FALSE)</f>
        <v>0.38447994310225053</v>
      </c>
      <c r="G51" s="127">
        <v>1</v>
      </c>
    </row>
    <row r="52" spans="1:7" x14ac:dyDescent="0.15">
      <c r="B52" s="39">
        <v>39</v>
      </c>
      <c r="C52" s="40" t="s">
        <v>424</v>
      </c>
      <c r="D52" s="40" t="s">
        <v>449</v>
      </c>
      <c r="E52" s="40" t="s">
        <v>203</v>
      </c>
      <c r="F52" s="123">
        <f>VLOOKUP(E52,各種係数!$C$8:$G$114,5,FALSE)</f>
        <v>0.67252470247852236</v>
      </c>
      <c r="G52" s="127">
        <v>1</v>
      </c>
    </row>
    <row r="53" spans="1:7" x14ac:dyDescent="0.15">
      <c r="B53" s="39">
        <v>40</v>
      </c>
      <c r="C53" s="40" t="s">
        <v>425</v>
      </c>
      <c r="D53" s="40" t="s">
        <v>450</v>
      </c>
      <c r="E53" s="40" t="s">
        <v>203</v>
      </c>
      <c r="F53" s="123">
        <f>VLOOKUP(E53,各種係数!$C$8:$G$114,5,FALSE)</f>
        <v>0.67252470247852236</v>
      </c>
      <c r="G53" s="127">
        <v>1</v>
      </c>
    </row>
    <row r="54" spans="1:7" x14ac:dyDescent="0.15">
      <c r="B54" s="39">
        <v>41</v>
      </c>
      <c r="C54" s="40" t="s">
        <v>426</v>
      </c>
      <c r="D54" s="40" t="s">
        <v>451</v>
      </c>
      <c r="E54" s="40" t="s">
        <v>203</v>
      </c>
      <c r="F54" s="123">
        <f>VLOOKUP(E54,各種係数!$C$8:$G$114,5,FALSE)</f>
        <v>0.67252470247852236</v>
      </c>
      <c r="G54" s="127">
        <v>1</v>
      </c>
    </row>
    <row r="55" spans="1:7" x14ac:dyDescent="0.15">
      <c r="B55" s="39">
        <v>42</v>
      </c>
      <c r="C55" s="40" t="s">
        <v>427</v>
      </c>
      <c r="D55" s="40"/>
      <c r="E55" s="40" t="s">
        <v>184</v>
      </c>
      <c r="F55" s="123">
        <f>VLOOKUP(E55,各種係数!$C$8:$G$114,5,FALSE)</f>
        <v>0.32318007585040065</v>
      </c>
      <c r="G55" s="127">
        <v>1</v>
      </c>
    </row>
    <row r="56" spans="1:7" x14ac:dyDescent="0.15">
      <c r="B56" s="39">
        <v>43</v>
      </c>
      <c r="C56" s="40" t="s">
        <v>428</v>
      </c>
      <c r="D56" s="40"/>
      <c r="E56" s="40" t="s">
        <v>203</v>
      </c>
      <c r="F56" s="123">
        <f>VLOOKUP(E56,各種係数!$C$8:$G$114,5,FALSE)</f>
        <v>0.67252470247852236</v>
      </c>
      <c r="G56" s="127">
        <v>1</v>
      </c>
    </row>
    <row r="57" spans="1:7" x14ac:dyDescent="0.15">
      <c r="B57" s="39">
        <v>44</v>
      </c>
      <c r="C57" s="40" t="s">
        <v>429</v>
      </c>
      <c r="D57" s="40"/>
      <c r="E57" s="40" t="s">
        <v>952</v>
      </c>
      <c r="F57" s="123">
        <f>VLOOKUP(E57,各種係数!$C$8:$G$114,5,FALSE)</f>
        <v>0.58435907325786496</v>
      </c>
      <c r="G57" s="127">
        <v>1</v>
      </c>
    </row>
    <row r="58" spans="1:7" x14ac:dyDescent="0.15">
      <c r="B58" s="39">
        <v>45</v>
      </c>
      <c r="C58" s="40" t="s">
        <v>430</v>
      </c>
      <c r="D58" s="40"/>
      <c r="E58" s="40" t="s">
        <v>141</v>
      </c>
      <c r="F58" s="123">
        <f>VLOOKUP(E58,各種係数!$C$8:$G$114,5,FALSE)</f>
        <v>2.5266919715310809E-2</v>
      </c>
      <c r="G58" s="127">
        <v>1</v>
      </c>
    </row>
    <row r="59" spans="1:7" x14ac:dyDescent="0.15">
      <c r="B59" s="39">
        <v>46</v>
      </c>
      <c r="C59" s="40" t="s">
        <v>431</v>
      </c>
      <c r="D59" s="40" t="s">
        <v>453</v>
      </c>
      <c r="E59" s="40" t="s">
        <v>203</v>
      </c>
      <c r="F59" s="123">
        <f>VLOOKUP(E59,各種係数!$C$8:$G$114,5,FALSE)</f>
        <v>0.67252470247852236</v>
      </c>
      <c r="G59" s="127">
        <v>1</v>
      </c>
    </row>
    <row r="60" spans="1:7" x14ac:dyDescent="0.15">
      <c r="B60" s="39">
        <v>47</v>
      </c>
      <c r="C60" s="40" t="s">
        <v>432</v>
      </c>
      <c r="D60" s="40" t="s">
        <v>452</v>
      </c>
      <c r="E60" s="40" t="s">
        <v>204</v>
      </c>
      <c r="F60" s="123">
        <f>VLOOKUP(E60,各種係数!$C$8:$G$114,5,FALSE)</f>
        <v>0.61109142378582648</v>
      </c>
      <c r="G60" s="127">
        <v>1</v>
      </c>
    </row>
    <row r="61" spans="1:7" x14ac:dyDescent="0.15">
      <c r="B61" s="39">
        <v>48</v>
      </c>
      <c r="C61" s="40" t="s">
        <v>433</v>
      </c>
      <c r="D61" s="40" t="s">
        <v>823</v>
      </c>
      <c r="E61" s="40" t="s">
        <v>199</v>
      </c>
      <c r="F61" s="123">
        <f>VLOOKUP(E61,各種係数!$C$8:$G$114,5,FALSE)</f>
        <v>0.28524124881740753</v>
      </c>
      <c r="G61" s="127">
        <v>1</v>
      </c>
    </row>
    <row r="62" spans="1:7" x14ac:dyDescent="0.15">
      <c r="B62" s="39">
        <v>49</v>
      </c>
      <c r="C62" s="40" t="s">
        <v>434</v>
      </c>
      <c r="D62" s="40"/>
      <c r="E62" s="40" t="s">
        <v>198</v>
      </c>
      <c r="F62" s="123">
        <f>VLOOKUP(E62,各種係数!$C$8:$G$114,5,FALSE)</f>
        <v>0.25966331315638091</v>
      </c>
      <c r="G62" s="127">
        <v>1</v>
      </c>
    </row>
    <row r="63" spans="1:7" x14ac:dyDescent="0.15">
      <c r="B63" s="39">
        <v>50</v>
      </c>
      <c r="C63" s="40" t="s">
        <v>435</v>
      </c>
      <c r="D63" s="40"/>
      <c r="E63" s="40" t="s">
        <v>204</v>
      </c>
      <c r="F63" s="123">
        <f>VLOOKUP(E63,各種係数!$C$8:$G$114,5,FALSE)</f>
        <v>0.61109142378582648</v>
      </c>
      <c r="G63" s="127">
        <v>1</v>
      </c>
    </row>
    <row r="64" spans="1:7" x14ac:dyDescent="0.15">
      <c r="A64" s="82"/>
      <c r="B64" s="39">
        <v>51</v>
      </c>
      <c r="C64" s="83" t="s">
        <v>470</v>
      </c>
      <c r="D64" s="40"/>
      <c r="E64" s="40" t="s">
        <v>191</v>
      </c>
      <c r="F64" s="123">
        <f>VLOOKUP(E64,各種係数!$C$8:$G$114,5,FALSE)</f>
        <v>0.60875438942217519</v>
      </c>
      <c r="G64" s="127">
        <v>1</v>
      </c>
    </row>
    <row r="65" spans="1:7" x14ac:dyDescent="0.15">
      <c r="A65" s="82"/>
      <c r="B65" s="39">
        <v>52</v>
      </c>
      <c r="C65" s="83" t="s">
        <v>471</v>
      </c>
      <c r="D65" s="40"/>
      <c r="E65" s="40" t="s">
        <v>192</v>
      </c>
      <c r="F65" s="123">
        <f>VLOOKUP(E65,各種係数!$C$8:$G$114,5,FALSE)</f>
        <v>6.0826602542223496E-2</v>
      </c>
      <c r="G65" s="127"/>
    </row>
    <row r="66" spans="1:7" x14ac:dyDescent="0.15">
      <c r="B66" s="39">
        <v>53</v>
      </c>
      <c r="C66" s="40" t="s">
        <v>436</v>
      </c>
      <c r="D66" s="40"/>
      <c r="E66" s="40" t="s">
        <v>185</v>
      </c>
      <c r="F66" s="123">
        <f>VLOOKUP(E66,各種係数!$C$8:$G$114,5,FALSE)</f>
        <v>0.35320994765320268</v>
      </c>
      <c r="G66" s="127">
        <v>1</v>
      </c>
    </row>
    <row r="67" spans="1:7" ht="19.5" thickBot="1" x14ac:dyDescent="0.2">
      <c r="B67" s="85">
        <v>54</v>
      </c>
      <c r="C67" s="86" t="s">
        <v>437</v>
      </c>
      <c r="D67" s="86"/>
      <c r="E67" s="86" t="s">
        <v>204</v>
      </c>
      <c r="F67" s="126">
        <f>VLOOKUP(E67,各種係数!$C$8:$G$114,5,FALSE)</f>
        <v>0.61109142378582648</v>
      </c>
      <c r="G67" s="131">
        <v>1</v>
      </c>
    </row>
    <row r="68" spans="1:7" ht="19.5" thickTop="1" x14ac:dyDescent="0.15"/>
  </sheetData>
  <phoneticPr fontId="1"/>
  <conditionalFormatting sqref="B14:G67">
    <cfRule type="expression" dxfId="28" priority="1">
      <formula>ISNUMBER($G14)</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5:G68"/>
  <sheetViews>
    <sheetView showGridLines="0" workbookViewId="0"/>
  </sheetViews>
  <sheetFormatPr defaultColWidth="8.75" defaultRowHeight="18.75" x14ac:dyDescent="0.15"/>
  <cols>
    <col min="1" max="1" width="1.625" style="2" customWidth="1"/>
    <col min="2" max="2" width="5.625" style="2" customWidth="1"/>
    <col min="3" max="3" width="35.375" style="2" bestFit="1" customWidth="1"/>
    <col min="4" max="4" width="51.125" style="2" bestFit="1" customWidth="1"/>
    <col min="5" max="5" width="33.125" style="2" bestFit="1" customWidth="1"/>
    <col min="6" max="7" width="30.625" style="2" customWidth="1"/>
    <col min="8" max="16384" width="8.75" style="2"/>
  </cols>
  <sheetData>
    <row r="5" spans="2:7" ht="19.5" x14ac:dyDescent="0.15">
      <c r="B5" s="1" t="s">
        <v>954</v>
      </c>
    </row>
    <row r="7" spans="2:7" x14ac:dyDescent="0.15">
      <c r="B7" s="2" t="s">
        <v>825</v>
      </c>
    </row>
    <row r="8" spans="2:7" x14ac:dyDescent="0.15">
      <c r="B8" s="2" t="s">
        <v>506</v>
      </c>
    </row>
    <row r="9" spans="2:7" x14ac:dyDescent="0.15">
      <c r="B9" s="2" t="s">
        <v>827</v>
      </c>
    </row>
    <row r="10" spans="2:7" x14ac:dyDescent="0.15">
      <c r="B10" s="2" t="s">
        <v>828</v>
      </c>
    </row>
    <row r="12" spans="2:7" ht="19.5" thickBot="1" x14ac:dyDescent="0.2"/>
    <row r="13" spans="2:7" ht="19.5" thickTop="1" x14ac:dyDescent="0.15">
      <c r="B13" s="373" t="s">
        <v>33</v>
      </c>
      <c r="C13" s="373" t="s">
        <v>401</v>
      </c>
      <c r="D13" s="373" t="s">
        <v>438</v>
      </c>
      <c r="E13" s="373" t="s">
        <v>487</v>
      </c>
      <c r="F13" s="355" t="s">
        <v>826</v>
      </c>
      <c r="G13" s="118" t="s">
        <v>508</v>
      </c>
    </row>
    <row r="14" spans="2:7" x14ac:dyDescent="0.15">
      <c r="B14" s="385">
        <v>1</v>
      </c>
      <c r="C14" s="40" t="s">
        <v>402</v>
      </c>
      <c r="D14" s="40"/>
      <c r="E14" s="41" t="s">
        <v>190</v>
      </c>
      <c r="F14" s="122">
        <f>VLOOKUP(E14,各種係数!$C$8:$G$114,5,FALSE)</f>
        <v>0.4251686800955784</v>
      </c>
      <c r="G14" s="127" t="str">
        <f>IF(入力表3【予測】!G14="","",入力表3【予測】!G14)</f>
        <v/>
      </c>
    </row>
    <row r="15" spans="2:7" x14ac:dyDescent="0.15">
      <c r="B15" s="385">
        <v>2</v>
      </c>
      <c r="C15" s="40" t="s">
        <v>625</v>
      </c>
      <c r="D15" s="40" t="s">
        <v>439</v>
      </c>
      <c r="E15" s="41" t="s">
        <v>184</v>
      </c>
      <c r="F15" s="123">
        <f>VLOOKUP(E15,各種係数!$C$8:$G$114,5,FALSE)</f>
        <v>0.32318007585040065</v>
      </c>
      <c r="G15" s="127">
        <f>IF(入力表3【予測】!G15="","",入力表3【予測】!G15)</f>
        <v>1</v>
      </c>
    </row>
    <row r="16" spans="2:7" x14ac:dyDescent="0.15">
      <c r="B16" s="385">
        <v>3</v>
      </c>
      <c r="C16" s="40" t="s">
        <v>590</v>
      </c>
      <c r="D16" s="40"/>
      <c r="E16" s="41" t="s">
        <v>185</v>
      </c>
      <c r="F16" s="123">
        <f>VLOOKUP(E16,各種係数!$C$8:$G$114,5,FALSE)</f>
        <v>0.35320994765320268</v>
      </c>
      <c r="G16" s="127">
        <f>IF(入力表3【予測】!G16="","",入力表3【予測】!G16)</f>
        <v>1</v>
      </c>
    </row>
    <row r="17" spans="1:7" x14ac:dyDescent="0.15">
      <c r="B17" s="385">
        <v>4</v>
      </c>
      <c r="C17" s="40" t="s">
        <v>588</v>
      </c>
      <c r="D17" s="40"/>
      <c r="E17" s="41" t="s">
        <v>185</v>
      </c>
      <c r="F17" s="123">
        <f>VLOOKUP(E17,各種係数!$C$8:$G$114,5,FALSE)</f>
        <v>0.35320994765320268</v>
      </c>
      <c r="G17" s="127">
        <f>IF(入力表3【予測】!G17="","",入力表3【予測】!G17)</f>
        <v>1</v>
      </c>
    </row>
    <row r="18" spans="1:7" x14ac:dyDescent="0.15">
      <c r="B18" s="385">
        <v>5</v>
      </c>
      <c r="C18" s="40" t="s">
        <v>822</v>
      </c>
      <c r="D18" s="40" t="s">
        <v>623</v>
      </c>
      <c r="E18" s="41" t="s">
        <v>186</v>
      </c>
      <c r="F18" s="123">
        <f>VLOOKUP(E18,各種係数!$C$8:$G$114,5,FALSE)</f>
        <v>7.733712705332918E-2</v>
      </c>
      <c r="G18" s="127">
        <f>IF(入力表3【予測】!G18="","",入力表3【予測】!G18)</f>
        <v>1</v>
      </c>
    </row>
    <row r="19" spans="1:7" x14ac:dyDescent="0.15">
      <c r="B19" s="385">
        <v>6</v>
      </c>
      <c r="C19" s="40" t="s">
        <v>622</v>
      </c>
      <c r="D19" s="40"/>
      <c r="E19" s="41" t="s">
        <v>199</v>
      </c>
      <c r="F19" s="123">
        <f>VLOOKUP(E19,各種係数!$C$8:$G$114,5,FALSE)</f>
        <v>0.28524124881740753</v>
      </c>
      <c r="G19" s="127">
        <f>IF(入力表3【予測】!G19="","",入力表3【予測】!G19)</f>
        <v>1</v>
      </c>
    </row>
    <row r="20" spans="1:7" x14ac:dyDescent="0.15">
      <c r="B20" s="385">
        <v>7</v>
      </c>
      <c r="C20" s="40" t="s">
        <v>585</v>
      </c>
      <c r="D20" s="40"/>
      <c r="E20" s="41" t="s">
        <v>158</v>
      </c>
      <c r="F20" s="123">
        <f>VLOOKUP(E20,各種係数!$C$8:$G$114,5,FALSE)</f>
        <v>0</v>
      </c>
      <c r="G20" s="127" t="str">
        <f>IF(入力表3【予測】!G20="","",入力表3【予測】!G20)</f>
        <v/>
      </c>
    </row>
    <row r="21" spans="1:7" x14ac:dyDescent="0.15">
      <c r="B21" s="385">
        <v>8</v>
      </c>
      <c r="C21" s="40" t="s">
        <v>408</v>
      </c>
      <c r="D21" s="40"/>
      <c r="E21" s="41" t="s">
        <v>190</v>
      </c>
      <c r="F21" s="123">
        <f>VLOOKUP(E21,各種係数!$C$8:$G$114,5,FALSE)</f>
        <v>0.4251686800955784</v>
      </c>
      <c r="G21" s="127">
        <f>IF(入力表3【予測】!G21="","",入力表3【予測】!G21)</f>
        <v>1</v>
      </c>
    </row>
    <row r="22" spans="1:7" x14ac:dyDescent="0.15">
      <c r="B22" s="60">
        <v>9</v>
      </c>
      <c r="C22" s="61" t="s">
        <v>619</v>
      </c>
      <c r="D22" s="61"/>
      <c r="E22" s="62" t="s">
        <v>190</v>
      </c>
      <c r="F22" s="124">
        <f>VLOOKUP(E22,各種係数!$C$8:$G$114,5,FALSE)</f>
        <v>0.4251686800955784</v>
      </c>
      <c r="G22" s="128">
        <f>IF(入力表3【予測】!G22="","",入力表3【予測】!G22)</f>
        <v>1</v>
      </c>
    </row>
    <row r="23" spans="1:7" x14ac:dyDescent="0.15">
      <c r="B23" s="74">
        <v>10</v>
      </c>
      <c r="C23" s="75" t="s">
        <v>618</v>
      </c>
      <c r="D23" s="75" t="s">
        <v>440</v>
      </c>
      <c r="E23" s="79" t="s">
        <v>200</v>
      </c>
      <c r="F23" s="124">
        <f>VLOOKUP(E23,各種係数!$C$8:$G$114,5,FALSE)</f>
        <v>5.3450781886490772E-2</v>
      </c>
      <c r="G23" s="129">
        <f>IF(入力表3【予測】!G23="","",入力表3【予測】!G23)</f>
        <v>1</v>
      </c>
    </row>
    <row r="24" spans="1:7" x14ac:dyDescent="0.15">
      <c r="B24" s="74">
        <v>11</v>
      </c>
      <c r="C24" s="78" t="s">
        <v>582</v>
      </c>
      <c r="D24" s="78" t="s">
        <v>441</v>
      </c>
      <c r="E24" s="79" t="s">
        <v>201</v>
      </c>
      <c r="F24" s="124">
        <f>VLOOKUP(E24,各種係数!$C$8:$G$114,5,FALSE)</f>
        <v>0.61210933687632885</v>
      </c>
      <c r="G24" s="129">
        <f>IF(入力表3【予測】!G24="","",入力表3【予測】!G24)</f>
        <v>1</v>
      </c>
    </row>
    <row r="25" spans="1:7" x14ac:dyDescent="0.15">
      <c r="B25" s="119">
        <v>12</v>
      </c>
      <c r="C25" s="120" t="s">
        <v>617</v>
      </c>
      <c r="D25" s="120" t="s">
        <v>442</v>
      </c>
      <c r="E25" s="116" t="s">
        <v>141</v>
      </c>
      <c r="F25" s="123">
        <f>VLOOKUP(E25,各種係数!$C$8:$G$114,5,FALSE)</f>
        <v>2.5266919715310809E-2</v>
      </c>
      <c r="G25" s="130" t="str">
        <f>IF(入力表3【予測】!G25="","",入力表3【予測】!G25)</f>
        <v/>
      </c>
    </row>
    <row r="26" spans="1:7" x14ac:dyDescent="0.15">
      <c r="B26" s="385">
        <v>13</v>
      </c>
      <c r="C26" s="40" t="s">
        <v>578</v>
      </c>
      <c r="D26" s="40" t="s">
        <v>615</v>
      </c>
      <c r="E26" s="41" t="s">
        <v>145</v>
      </c>
      <c r="F26" s="123">
        <f>VLOOKUP(E26,各種係数!$C$8:$G$114,5,FALSE)</f>
        <v>0.19738855547056144</v>
      </c>
      <c r="G26" s="127" t="str">
        <f>IF(入力表3【予測】!G26="","",入力表3【予測】!G26)</f>
        <v/>
      </c>
    </row>
    <row r="27" spans="1:7" x14ac:dyDescent="0.15">
      <c r="B27" s="385">
        <v>14</v>
      </c>
      <c r="C27" s="40" t="s">
        <v>614</v>
      </c>
      <c r="D27" s="40" t="s">
        <v>613</v>
      </c>
      <c r="E27" s="41" t="s">
        <v>144</v>
      </c>
      <c r="F27" s="123">
        <f>VLOOKUP(E27,各種係数!$C$8:$G$114,5,FALSE)</f>
        <v>3.7688224204705856E-2</v>
      </c>
      <c r="G27" s="127" t="str">
        <f>IF(入力表3【予測】!G27="","",入力表3【予測】!G27)</f>
        <v/>
      </c>
    </row>
    <row r="28" spans="1:7" x14ac:dyDescent="0.15">
      <c r="B28" s="385">
        <v>15</v>
      </c>
      <c r="C28" s="40" t="s">
        <v>415</v>
      </c>
      <c r="D28" s="40" t="s">
        <v>611</v>
      </c>
      <c r="E28" s="41" t="s">
        <v>145</v>
      </c>
      <c r="F28" s="123">
        <f>VLOOKUP(E28,各種係数!$C$8:$G$114,5,FALSE)</f>
        <v>0.19738855547056144</v>
      </c>
      <c r="G28" s="127" t="str">
        <f>IF(入力表3【予測】!G28="","",入力表3【予測】!G28)</f>
        <v/>
      </c>
    </row>
    <row r="29" spans="1:7" x14ac:dyDescent="0.15">
      <c r="B29" s="385">
        <v>16</v>
      </c>
      <c r="C29" s="40" t="s">
        <v>416</v>
      </c>
      <c r="D29" s="40"/>
      <c r="E29" s="41" t="s">
        <v>145</v>
      </c>
      <c r="F29" s="123">
        <f>VLOOKUP(E29,各種係数!$C$8:$G$114,5,FALSE)</f>
        <v>0.19738855547056144</v>
      </c>
      <c r="G29" s="127" t="str">
        <f>IF(入力表3【予測】!G29="","",入力表3【予測】!G29)</f>
        <v/>
      </c>
    </row>
    <row r="30" spans="1:7" x14ac:dyDescent="0.15">
      <c r="A30" s="82"/>
      <c r="B30" s="385">
        <v>17</v>
      </c>
      <c r="C30" s="83" t="s">
        <v>454</v>
      </c>
      <c r="D30" s="40"/>
      <c r="E30" s="41" t="s">
        <v>145</v>
      </c>
      <c r="F30" s="123">
        <f>VLOOKUP(E30,各種係数!$C$8:$G$114,5,FALSE)</f>
        <v>0.19738855547056144</v>
      </c>
      <c r="G30" s="127" t="str">
        <f>IF(入力表3【予測】!G30="","",入力表3【予測】!G30)</f>
        <v/>
      </c>
    </row>
    <row r="31" spans="1:7" x14ac:dyDescent="0.15">
      <c r="A31" s="82"/>
      <c r="B31" s="385">
        <v>18</v>
      </c>
      <c r="C31" s="83" t="s">
        <v>455</v>
      </c>
      <c r="D31" s="40"/>
      <c r="E31" s="41" t="s">
        <v>146</v>
      </c>
      <c r="F31" s="123">
        <f>VLOOKUP(E31,各種係数!$C$8:$G$114,5,FALSE)</f>
        <v>0</v>
      </c>
      <c r="G31" s="127" t="str">
        <f>IF(入力表3【予測】!G31="","",入力表3【予測】!G31)</f>
        <v/>
      </c>
    </row>
    <row r="32" spans="1:7" x14ac:dyDescent="0.15">
      <c r="B32" s="385">
        <v>19</v>
      </c>
      <c r="C32" s="40" t="s">
        <v>417</v>
      </c>
      <c r="D32" s="40" t="s">
        <v>608</v>
      </c>
      <c r="E32" s="41" t="s">
        <v>148</v>
      </c>
      <c r="F32" s="123">
        <f>VLOOKUP(E32,各種係数!$C$8:$G$114,5,FALSE)</f>
        <v>0</v>
      </c>
      <c r="G32" s="127" t="str">
        <f>IF(入力表3【予測】!G32="","",入力表3【予測】!G32)</f>
        <v/>
      </c>
    </row>
    <row r="33" spans="1:7" x14ac:dyDescent="0.15">
      <c r="B33" s="385">
        <v>20</v>
      </c>
      <c r="C33" s="40" t="s">
        <v>568</v>
      </c>
      <c r="D33" s="40"/>
      <c r="E33" s="41" t="s">
        <v>950</v>
      </c>
      <c r="F33" s="123">
        <f>VLOOKUP(E33,各種係数!$C$8:$G$114,5,FALSE)</f>
        <v>0</v>
      </c>
      <c r="G33" s="127" t="str">
        <f>IF(入力表3【予測】!G33="","",入力表3【予測】!G33)</f>
        <v/>
      </c>
    </row>
    <row r="34" spans="1:7" x14ac:dyDescent="0.15">
      <c r="A34" s="82"/>
      <c r="B34" s="385">
        <v>21</v>
      </c>
      <c r="C34" s="83" t="s">
        <v>456</v>
      </c>
      <c r="D34" s="40"/>
      <c r="E34" s="41" t="s">
        <v>164</v>
      </c>
      <c r="F34" s="123">
        <f>VLOOKUP(E34,各種係数!$C$8:$G$114,5,FALSE)</f>
        <v>1.7912086324699539E-3</v>
      </c>
      <c r="G34" s="127" t="str">
        <f>IF(入力表3【予測】!G34="","",入力表3【予測】!G34)</f>
        <v/>
      </c>
    </row>
    <row r="35" spans="1:7" x14ac:dyDescent="0.15">
      <c r="A35" s="82"/>
      <c r="B35" s="385">
        <v>22</v>
      </c>
      <c r="C35" s="83" t="s">
        <v>457</v>
      </c>
      <c r="D35" s="40"/>
      <c r="E35" s="41" t="s">
        <v>162</v>
      </c>
      <c r="F35" s="123">
        <f>VLOOKUP(E35,各種係数!$C$8:$G$114,5,FALSE)</f>
        <v>0</v>
      </c>
      <c r="G35" s="127" t="str">
        <f>IF(入力表3【予測】!G35="","",入力表3【予測】!G35)</f>
        <v/>
      </c>
    </row>
    <row r="36" spans="1:7" x14ac:dyDescent="0.15">
      <c r="B36" s="385">
        <v>23</v>
      </c>
      <c r="C36" s="40" t="s">
        <v>419</v>
      </c>
      <c r="D36" s="40" t="s">
        <v>447</v>
      </c>
      <c r="E36" s="41" t="s">
        <v>194</v>
      </c>
      <c r="F36" s="123">
        <f>VLOOKUP(E36,各種係数!$C$8:$G$114,5,FALSE)</f>
        <v>8.1037763027242637E-2</v>
      </c>
      <c r="G36" s="127" t="str">
        <f>IF(入力表3【予測】!G36="","",入力表3【予測】!G36)</f>
        <v/>
      </c>
    </row>
    <row r="37" spans="1:7" x14ac:dyDescent="0.15">
      <c r="A37" s="82"/>
      <c r="B37" s="385">
        <v>24</v>
      </c>
      <c r="C37" s="83" t="s">
        <v>458</v>
      </c>
      <c r="D37" s="40"/>
      <c r="E37" s="41" t="s">
        <v>149</v>
      </c>
      <c r="F37" s="123">
        <f>VLOOKUP(E37,各種係数!$C$8:$G$114,5,FALSE)</f>
        <v>1.2532956823507968E-2</v>
      </c>
      <c r="G37" s="127" t="str">
        <f>IF(入力表3【予測】!G37="","",入力表3【予測】!G37)</f>
        <v/>
      </c>
    </row>
    <row r="38" spans="1:7" x14ac:dyDescent="0.15">
      <c r="A38" s="82"/>
      <c r="B38" s="385">
        <v>25</v>
      </c>
      <c r="C38" s="83" t="s">
        <v>459</v>
      </c>
      <c r="D38" s="40"/>
      <c r="E38" s="41" t="s">
        <v>150</v>
      </c>
      <c r="F38" s="123">
        <f>VLOOKUP(E38,各種係数!$C$8:$G$114,5,FALSE)</f>
        <v>5.5353470239739799E-2</v>
      </c>
      <c r="G38" s="127" t="str">
        <f>IF(入力表3【予測】!G38="","",入力表3【予測】!G38)</f>
        <v/>
      </c>
    </row>
    <row r="39" spans="1:7" x14ac:dyDescent="0.15">
      <c r="A39" s="82"/>
      <c r="B39" s="385">
        <v>26</v>
      </c>
      <c r="C39" s="83" t="s">
        <v>460</v>
      </c>
      <c r="D39" s="40"/>
      <c r="E39" s="41" t="s">
        <v>151</v>
      </c>
      <c r="F39" s="123">
        <f>VLOOKUP(E39,各種係数!$C$8:$G$114,5,FALSE)</f>
        <v>0</v>
      </c>
      <c r="G39" s="127" t="str">
        <f>IF(入力表3【予測】!G39="","",入力表3【予測】!G39)</f>
        <v/>
      </c>
    </row>
    <row r="40" spans="1:7" x14ac:dyDescent="0.15">
      <c r="A40" s="82"/>
      <c r="B40" s="385">
        <v>27</v>
      </c>
      <c r="C40" s="83" t="s">
        <v>461</v>
      </c>
      <c r="D40" s="40"/>
      <c r="E40" s="41" t="s">
        <v>153</v>
      </c>
      <c r="F40" s="123">
        <f>VLOOKUP(E40,各種係数!$C$8:$G$114,5,FALSE)</f>
        <v>1.269531883879238E-2</v>
      </c>
      <c r="G40" s="127" t="str">
        <f>IF(入力表3【予測】!G40="","",入力表3【予測】!G40)</f>
        <v/>
      </c>
    </row>
    <row r="41" spans="1:7" x14ac:dyDescent="0.15">
      <c r="A41" s="82"/>
      <c r="B41" s="385">
        <v>28</v>
      </c>
      <c r="C41" s="83" t="s">
        <v>462</v>
      </c>
      <c r="D41" s="121"/>
      <c r="E41" s="41" t="s">
        <v>157</v>
      </c>
      <c r="F41" s="123">
        <f>VLOOKUP(E41,各種係数!$C$8:$G$114,5,FALSE)</f>
        <v>2.8307649635109344E-2</v>
      </c>
      <c r="G41" s="127" t="str">
        <f>IF(入力表3【予測】!G41="","",入力表3【予測】!G41)</f>
        <v/>
      </c>
    </row>
    <row r="42" spans="1:7" x14ac:dyDescent="0.15">
      <c r="A42" s="82"/>
      <c r="B42" s="385">
        <v>29</v>
      </c>
      <c r="C42" s="83" t="s">
        <v>463</v>
      </c>
      <c r="D42" s="121"/>
      <c r="E42" s="41" t="s">
        <v>517</v>
      </c>
      <c r="F42" s="123">
        <f>VLOOKUP(E42,各種係数!$C$8:$G$114,5,FALSE)</f>
        <v>7.4207497342212325E-2</v>
      </c>
      <c r="G42" s="127" t="str">
        <f>IF(入力表3【予測】!G42="","",入力表3【予測】!G42)</f>
        <v/>
      </c>
    </row>
    <row r="43" spans="1:7" x14ac:dyDescent="0.15">
      <c r="B43" s="385">
        <v>30</v>
      </c>
      <c r="C43" s="40" t="s">
        <v>606</v>
      </c>
      <c r="D43" s="40"/>
      <c r="E43" s="41" t="s">
        <v>517</v>
      </c>
      <c r="F43" s="123">
        <f>VLOOKUP(E43,各種係数!$C$8:$G$114,5,FALSE)</f>
        <v>7.4207497342212325E-2</v>
      </c>
      <c r="G43" s="127" t="str">
        <f>IF(入力表3【予測】!G43="","",入力表3【予測】!G43)</f>
        <v/>
      </c>
    </row>
    <row r="44" spans="1:7" x14ac:dyDescent="0.15">
      <c r="A44" s="82"/>
      <c r="B44" s="385">
        <v>31</v>
      </c>
      <c r="C44" s="83" t="s">
        <v>464</v>
      </c>
      <c r="D44" s="40"/>
      <c r="E44" s="41" t="s">
        <v>951</v>
      </c>
      <c r="F44" s="123">
        <f>VLOOKUP(E44,各種係数!$C$8:$G$114,5,FALSE)</f>
        <v>2.2742915282625287E-4</v>
      </c>
      <c r="G44" s="127" t="str">
        <f>IF(入力表3【予測】!G44="","",入力表3【予測】!G44)</f>
        <v/>
      </c>
    </row>
    <row r="45" spans="1:7" x14ac:dyDescent="0.15">
      <c r="A45" s="82"/>
      <c r="B45" s="385">
        <v>32</v>
      </c>
      <c r="C45" s="83" t="s">
        <v>465</v>
      </c>
      <c r="D45" s="40"/>
      <c r="E45" s="41" t="s">
        <v>172</v>
      </c>
      <c r="F45" s="123">
        <f>VLOOKUP(E45,各種係数!$C$8:$G$114,5,FALSE)</f>
        <v>2.021526319808542E-2</v>
      </c>
      <c r="G45" s="127" t="str">
        <f>IF(入力表3【予測】!G45="","",入力表3【予測】!G45)</f>
        <v/>
      </c>
    </row>
    <row r="46" spans="1:7" x14ac:dyDescent="0.15">
      <c r="A46" s="82"/>
      <c r="B46" s="385">
        <v>33</v>
      </c>
      <c r="C46" s="83" t="s">
        <v>466</v>
      </c>
      <c r="D46" s="40"/>
      <c r="E46" s="41" t="s">
        <v>171</v>
      </c>
      <c r="F46" s="123">
        <f>VLOOKUP(E46,各種係数!$C$8:$G$114,5,FALSE)</f>
        <v>0</v>
      </c>
      <c r="G46" s="127" t="str">
        <f>IF(入力表3【予測】!G46="","",入力表3【予測】!G46)</f>
        <v/>
      </c>
    </row>
    <row r="47" spans="1:7" x14ac:dyDescent="0.15">
      <c r="A47" s="82"/>
      <c r="B47" s="385">
        <v>34</v>
      </c>
      <c r="C47" s="83" t="s">
        <v>467</v>
      </c>
      <c r="D47" s="40" t="s">
        <v>561</v>
      </c>
      <c r="E47" s="41" t="s">
        <v>170</v>
      </c>
      <c r="F47" s="123">
        <f>VLOOKUP(E47,各種係数!$C$8:$G$114,5,FALSE)</f>
        <v>9.2006594852051315E-2</v>
      </c>
      <c r="G47" s="127" t="str">
        <f>IF(入力表3【予測】!G47="","",入力表3【予測】!G47)</f>
        <v/>
      </c>
    </row>
    <row r="48" spans="1:7" x14ac:dyDescent="0.15">
      <c r="A48" s="82"/>
      <c r="B48" s="385">
        <v>35</v>
      </c>
      <c r="C48" s="83" t="s">
        <v>560</v>
      </c>
      <c r="D48" s="40"/>
      <c r="E48" s="41" t="s">
        <v>175</v>
      </c>
      <c r="F48" s="123">
        <f>VLOOKUP(E48,各種係数!$C$8:$G$114,5,FALSE)</f>
        <v>4.2137479686312651E-2</v>
      </c>
      <c r="G48" s="127" t="str">
        <f>IF(入力表3【予測】!G48="","",入力表3【予測】!G48)</f>
        <v/>
      </c>
    </row>
    <row r="49" spans="1:7" x14ac:dyDescent="0.15">
      <c r="B49" s="60">
        <v>36</v>
      </c>
      <c r="C49" s="61" t="s">
        <v>559</v>
      </c>
      <c r="D49" s="61" t="s">
        <v>605</v>
      </c>
      <c r="E49" s="62" t="s">
        <v>175</v>
      </c>
      <c r="F49" s="124">
        <f>VLOOKUP(E49,各種係数!$C$8:$G$114,5,FALSE)</f>
        <v>4.2137479686312651E-2</v>
      </c>
      <c r="G49" s="128" t="str">
        <f>IF(入力表3【予測】!G49="","",入力表3【予測】!G49)</f>
        <v/>
      </c>
    </row>
    <row r="50" spans="1:7" x14ac:dyDescent="0.15">
      <c r="B50" s="385">
        <v>37</v>
      </c>
      <c r="C50" s="40" t="s">
        <v>556</v>
      </c>
      <c r="D50" s="40"/>
      <c r="E50" s="41" t="s">
        <v>202</v>
      </c>
      <c r="F50" s="123">
        <f>VLOOKUP(E50,各種係数!$C$8:$G$114,5,FALSE)</f>
        <v>0.82153772012830617</v>
      </c>
      <c r="G50" s="127">
        <f>IF(入力表3【予測】!G50="","",入力表3【予測】!G50)</f>
        <v>1</v>
      </c>
    </row>
    <row r="51" spans="1:7" x14ac:dyDescent="0.15">
      <c r="B51" s="385">
        <v>38</v>
      </c>
      <c r="C51" s="40" t="s">
        <v>555</v>
      </c>
      <c r="D51" s="40"/>
      <c r="E51" s="41" t="s">
        <v>196</v>
      </c>
      <c r="F51" s="123">
        <f>VLOOKUP(E51,各種係数!$C$8:$G$114,5,FALSE)</f>
        <v>0.38447994310225053</v>
      </c>
      <c r="G51" s="127">
        <f>IF(入力表3【予測】!G51="","",入力表3【予測】!G51)</f>
        <v>1</v>
      </c>
    </row>
    <row r="52" spans="1:7" x14ac:dyDescent="0.15">
      <c r="B52" s="385">
        <v>39</v>
      </c>
      <c r="C52" s="40" t="s">
        <v>424</v>
      </c>
      <c r="D52" s="40" t="s">
        <v>554</v>
      </c>
      <c r="E52" s="41" t="s">
        <v>203</v>
      </c>
      <c r="F52" s="123">
        <f>VLOOKUP(E52,各種係数!$C$8:$G$114,5,FALSE)</f>
        <v>0.67252470247852236</v>
      </c>
      <c r="G52" s="127">
        <f>IF(入力表3【予測】!G52="","",入力表3【予測】!G52)</f>
        <v>1</v>
      </c>
    </row>
    <row r="53" spans="1:7" x14ac:dyDescent="0.15">
      <c r="B53" s="385">
        <v>40</v>
      </c>
      <c r="C53" s="40" t="s">
        <v>604</v>
      </c>
      <c r="D53" s="40" t="s">
        <v>551</v>
      </c>
      <c r="E53" s="41" t="s">
        <v>203</v>
      </c>
      <c r="F53" s="123">
        <f>VLOOKUP(E53,各種係数!$C$8:$G$114,5,FALSE)</f>
        <v>0.67252470247852236</v>
      </c>
      <c r="G53" s="127">
        <f>IF(入力表3【予測】!G53="","",入力表3【予測】!G53)</f>
        <v>1</v>
      </c>
    </row>
    <row r="54" spans="1:7" x14ac:dyDescent="0.15">
      <c r="B54" s="385">
        <v>41</v>
      </c>
      <c r="C54" s="40" t="s">
        <v>426</v>
      </c>
      <c r="D54" s="40" t="s">
        <v>451</v>
      </c>
      <c r="E54" s="41" t="s">
        <v>203</v>
      </c>
      <c r="F54" s="123">
        <f>VLOOKUP(E54,各種係数!$C$8:$G$114,5,FALSE)</f>
        <v>0.67252470247852236</v>
      </c>
      <c r="G54" s="127">
        <f>IF(入力表3【予測】!G54="","",入力表3【予測】!G54)</f>
        <v>1</v>
      </c>
    </row>
    <row r="55" spans="1:7" x14ac:dyDescent="0.15">
      <c r="B55" s="385">
        <v>42</v>
      </c>
      <c r="C55" s="40" t="s">
        <v>427</v>
      </c>
      <c r="D55" s="40"/>
      <c r="E55" s="41" t="s">
        <v>184</v>
      </c>
      <c r="F55" s="123">
        <f>VLOOKUP(E55,各種係数!$C$8:$G$114,5,FALSE)</f>
        <v>0.32318007585040065</v>
      </c>
      <c r="G55" s="127">
        <f>IF(入力表3【予測】!G55="","",入力表3【予測】!G55)</f>
        <v>1</v>
      </c>
    </row>
    <row r="56" spans="1:7" x14ac:dyDescent="0.15">
      <c r="B56" s="385">
        <v>43</v>
      </c>
      <c r="C56" s="40" t="s">
        <v>547</v>
      </c>
      <c r="D56" s="40"/>
      <c r="E56" s="41" t="s">
        <v>203</v>
      </c>
      <c r="F56" s="123">
        <f>VLOOKUP(E56,各種係数!$C$8:$G$114,5,FALSE)</f>
        <v>0.67252470247852236</v>
      </c>
      <c r="G56" s="127">
        <f>IF(入力表3【予測】!G56="","",入力表3【予測】!G56)</f>
        <v>1</v>
      </c>
    </row>
    <row r="57" spans="1:7" x14ac:dyDescent="0.15">
      <c r="B57" s="385">
        <v>44</v>
      </c>
      <c r="C57" s="40" t="s">
        <v>429</v>
      </c>
      <c r="D57" s="40"/>
      <c r="E57" s="41" t="s">
        <v>952</v>
      </c>
      <c r="F57" s="123">
        <f>VLOOKUP(E57,各種係数!$C$8:$G$114,5,FALSE)</f>
        <v>0.58435907325786496</v>
      </c>
      <c r="G57" s="127">
        <f>IF(入力表3【予測】!G57="","",入力表3【予測】!G57)</f>
        <v>1</v>
      </c>
    </row>
    <row r="58" spans="1:7" x14ac:dyDescent="0.15">
      <c r="B58" s="385">
        <v>45</v>
      </c>
      <c r="C58" s="40" t="s">
        <v>601</v>
      </c>
      <c r="D58" s="40"/>
      <c r="E58" s="41" t="s">
        <v>141</v>
      </c>
      <c r="F58" s="123">
        <f>VLOOKUP(E58,各種係数!$C$8:$G$114,5,FALSE)</f>
        <v>2.5266919715310809E-2</v>
      </c>
      <c r="G58" s="127">
        <f>IF(入力表3【予測】!G58="","",入力表3【予測】!G58)</f>
        <v>1</v>
      </c>
    </row>
    <row r="59" spans="1:7" x14ac:dyDescent="0.15">
      <c r="B59" s="385">
        <v>46</v>
      </c>
      <c r="C59" s="40" t="s">
        <v>600</v>
      </c>
      <c r="D59" s="40" t="s">
        <v>453</v>
      </c>
      <c r="E59" s="41" t="s">
        <v>203</v>
      </c>
      <c r="F59" s="123">
        <f>VLOOKUP(E59,各種係数!$C$8:$G$114,5,FALSE)</f>
        <v>0.67252470247852236</v>
      </c>
      <c r="G59" s="127">
        <f>IF(入力表3【予測】!G59="","",入力表3【予測】!G59)</f>
        <v>1</v>
      </c>
    </row>
    <row r="60" spans="1:7" x14ac:dyDescent="0.15">
      <c r="B60" s="385">
        <v>47</v>
      </c>
      <c r="C60" s="40" t="s">
        <v>599</v>
      </c>
      <c r="D60" s="40" t="s">
        <v>452</v>
      </c>
      <c r="E60" s="41" t="s">
        <v>204</v>
      </c>
      <c r="F60" s="123">
        <f>VLOOKUP(E60,各種係数!$C$8:$G$114,5,FALSE)</f>
        <v>0.61109142378582648</v>
      </c>
      <c r="G60" s="127">
        <f>IF(入力表3【予測】!G60="","",入力表3【予測】!G60)</f>
        <v>1</v>
      </c>
    </row>
    <row r="61" spans="1:7" x14ac:dyDescent="0.15">
      <c r="B61" s="385">
        <v>48</v>
      </c>
      <c r="C61" s="40" t="s">
        <v>433</v>
      </c>
      <c r="D61" s="40" t="s">
        <v>823</v>
      </c>
      <c r="E61" s="41" t="s">
        <v>199</v>
      </c>
      <c r="F61" s="123">
        <f>VLOOKUP(E61,各種係数!$C$8:$G$114,5,FALSE)</f>
        <v>0.28524124881740753</v>
      </c>
      <c r="G61" s="127">
        <f>IF(入力表3【予測】!G61="","",入力表3【予測】!G61)</f>
        <v>1</v>
      </c>
    </row>
    <row r="62" spans="1:7" x14ac:dyDescent="0.15">
      <c r="B62" s="385">
        <v>49</v>
      </c>
      <c r="C62" s="40" t="s">
        <v>434</v>
      </c>
      <c r="D62" s="40"/>
      <c r="E62" s="41" t="s">
        <v>198</v>
      </c>
      <c r="F62" s="123">
        <f>VLOOKUP(E62,各種係数!$C$8:$G$114,5,FALSE)</f>
        <v>0.25966331315638091</v>
      </c>
      <c r="G62" s="127">
        <f>IF(入力表3【予測】!G62="","",入力表3【予測】!G62)</f>
        <v>1</v>
      </c>
    </row>
    <row r="63" spans="1:7" x14ac:dyDescent="0.15">
      <c r="B63" s="385">
        <v>50</v>
      </c>
      <c r="C63" s="40" t="s">
        <v>435</v>
      </c>
      <c r="D63" s="40"/>
      <c r="E63" s="41" t="s">
        <v>204</v>
      </c>
      <c r="F63" s="123">
        <f>VLOOKUP(E63,各種係数!$C$8:$G$114,5,FALSE)</f>
        <v>0.61109142378582648</v>
      </c>
      <c r="G63" s="127">
        <f>IF(入力表3【予測】!G63="","",入力表3【予測】!G63)</f>
        <v>1</v>
      </c>
    </row>
    <row r="64" spans="1:7" x14ac:dyDescent="0.15">
      <c r="A64" s="82"/>
      <c r="B64" s="385">
        <v>51</v>
      </c>
      <c r="C64" s="83" t="s">
        <v>537</v>
      </c>
      <c r="D64" s="40"/>
      <c r="E64" s="41" t="s">
        <v>191</v>
      </c>
      <c r="F64" s="123">
        <f>VLOOKUP(E64,各種係数!$C$8:$G$114,5,FALSE)</f>
        <v>0.60875438942217519</v>
      </c>
      <c r="G64" s="127">
        <f>IF(入力表3【予測】!G64="","",入力表3【予測】!G64)</f>
        <v>1</v>
      </c>
    </row>
    <row r="65" spans="1:7" x14ac:dyDescent="0.15">
      <c r="A65" s="82"/>
      <c r="B65" s="385">
        <v>52</v>
      </c>
      <c r="C65" s="83" t="s">
        <v>536</v>
      </c>
      <c r="D65" s="40"/>
      <c r="E65" s="41" t="s">
        <v>192</v>
      </c>
      <c r="F65" s="123">
        <f>VLOOKUP(E65,各種係数!$C$8:$G$114,5,FALSE)</f>
        <v>6.0826602542223496E-2</v>
      </c>
      <c r="G65" s="127" t="str">
        <f>IF(入力表3【予測】!G65="","",入力表3【予測】!G65)</f>
        <v/>
      </c>
    </row>
    <row r="66" spans="1:7" x14ac:dyDescent="0.15">
      <c r="B66" s="385">
        <v>53</v>
      </c>
      <c r="C66" s="40" t="s">
        <v>535</v>
      </c>
      <c r="D66" s="40"/>
      <c r="E66" s="41" t="s">
        <v>185</v>
      </c>
      <c r="F66" s="123">
        <f>VLOOKUP(E66,各種係数!$C$8:$G$114,5,FALSE)</f>
        <v>0.35320994765320268</v>
      </c>
      <c r="G66" s="127">
        <f>IF(入力表3【予測】!G66="","",入力表3【予測】!G66)</f>
        <v>1</v>
      </c>
    </row>
    <row r="67" spans="1:7" ht="19.5" thickBot="1" x14ac:dyDescent="0.2">
      <c r="B67" s="378">
        <v>54</v>
      </c>
      <c r="C67" s="86" t="s">
        <v>596</v>
      </c>
      <c r="D67" s="86"/>
      <c r="E67" s="87" t="s">
        <v>204</v>
      </c>
      <c r="F67" s="126">
        <f>VLOOKUP(E67,各種係数!$C$8:$G$114,5,FALSE)</f>
        <v>0.61109142378582648</v>
      </c>
      <c r="G67" s="131">
        <f>IF(入力表3【予測】!G67="","",入力表3【予測】!G67)</f>
        <v>1</v>
      </c>
    </row>
    <row r="68" spans="1:7" ht="19.5" thickTop="1" x14ac:dyDescent="0.15"/>
  </sheetData>
  <phoneticPr fontId="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323D3F9E-857F-406F-BFF2-1D4FC6D44E67}">
            <xm:f>ISNUMBER(入力表3【予測】!$G14)</xm:f>
            <x14:dxf>
              <fill>
                <patternFill>
                  <bgColor theme="5" tint="0.79998168889431442"/>
                </patternFill>
              </fill>
            </x14:dxf>
          </x14:cfRule>
          <xm:sqref>B14:G67</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4:L870"/>
  <sheetViews>
    <sheetView showGridLines="0" workbookViewId="0"/>
  </sheetViews>
  <sheetFormatPr defaultColWidth="8.75" defaultRowHeight="18.75" x14ac:dyDescent="0.15"/>
  <cols>
    <col min="1" max="1" width="1.625" style="2" customWidth="1"/>
    <col min="2" max="2" width="5.625" style="2" customWidth="1"/>
    <col min="3" max="3" width="35.375" style="2" bestFit="1" customWidth="1"/>
    <col min="4" max="4" width="33.125" style="2" bestFit="1" customWidth="1"/>
    <col min="5" max="5" width="18.625" style="2" customWidth="1"/>
    <col min="6" max="7" width="18.625" style="405" customWidth="1"/>
    <col min="8" max="12" width="18.625" style="2" customWidth="1"/>
    <col min="13" max="16384" width="8.75" style="2"/>
  </cols>
  <sheetData>
    <row r="4" spans="2:12" x14ac:dyDescent="0.15">
      <c r="E4" s="10" t="str">
        <f>入力表1【係数】!$E$52</f>
        <v>（単位：円)</v>
      </c>
      <c r="H4" s="10" t="str">
        <f>入力表1【係数】!$E$52</f>
        <v>（単位：円)</v>
      </c>
      <c r="I4" s="10" t="str">
        <f>入力表1【係数】!$E$52</f>
        <v>（単位：円)</v>
      </c>
      <c r="J4" s="10" t="str">
        <f>入力表1【係数】!$E$52</f>
        <v>（単位：円)</v>
      </c>
      <c r="L4" s="10" t="str">
        <f>入力表1【係数】!$E$52</f>
        <v>（単位：円)</v>
      </c>
    </row>
    <row r="5" spans="2:12" x14ac:dyDescent="0.15">
      <c r="B5" s="460" t="s">
        <v>33</v>
      </c>
      <c r="C5" s="460" t="s">
        <v>401</v>
      </c>
      <c r="D5" s="460" t="s">
        <v>487</v>
      </c>
      <c r="E5" s="463" t="s">
        <v>503</v>
      </c>
      <c r="F5" s="609" t="s">
        <v>483</v>
      </c>
      <c r="G5" s="609" t="s">
        <v>484</v>
      </c>
      <c r="H5" s="461" t="s">
        <v>489</v>
      </c>
      <c r="I5" s="461" t="s">
        <v>490</v>
      </c>
      <c r="J5" s="463" t="s">
        <v>497</v>
      </c>
      <c r="K5" s="461" t="s">
        <v>491</v>
      </c>
      <c r="L5" s="458" t="s">
        <v>8</v>
      </c>
    </row>
    <row r="6" spans="2:12" x14ac:dyDescent="0.15">
      <c r="B6" s="459"/>
      <c r="C6" s="459"/>
      <c r="D6" s="459"/>
      <c r="E6" s="462"/>
      <c r="F6" s="610"/>
      <c r="G6" s="610"/>
      <c r="H6" s="462"/>
      <c r="I6" s="462"/>
      <c r="J6" s="462"/>
      <c r="K6" s="462"/>
      <c r="L6" s="459"/>
    </row>
    <row r="7" spans="2:12" x14ac:dyDescent="0.15">
      <c r="B7" s="385">
        <v>1</v>
      </c>
      <c r="C7" s="40" t="s">
        <v>402</v>
      </c>
      <c r="D7" s="41" t="s">
        <v>190</v>
      </c>
      <c r="E7" s="134">
        <f>入力表2【係数】!M15</f>
        <v>801.95536527309616</v>
      </c>
      <c r="F7" s="141">
        <f>VLOOKUP(D7,各種係数!$C$8:$E$114,2,FALSE)</f>
        <v>0</v>
      </c>
      <c r="G7" s="142">
        <f>VLOOKUP(D7,各種係数!$C$8:$E$114,3,FALSE)</f>
        <v>0</v>
      </c>
      <c r="H7" s="46">
        <f t="shared" ref="H7:H60" si="0">E7*F7</f>
        <v>0</v>
      </c>
      <c r="I7" s="47">
        <f>I$65*G7</f>
        <v>0</v>
      </c>
      <c r="J7" s="47">
        <f>E7+(I7*1/3)</f>
        <v>801.95536527309616</v>
      </c>
      <c r="K7" s="147">
        <f>IF(入力表3【予測】!G14="",入力表3【予測】!F14,入力表3【予測】!G14)</f>
        <v>0.4251686800955784</v>
      </c>
      <c r="L7" s="135">
        <f t="shared" ref="L7:L60" si="1">J7*K7</f>
        <v>340.96630414872976</v>
      </c>
    </row>
    <row r="8" spans="2:12" x14ac:dyDescent="0.15">
      <c r="B8" s="385">
        <v>2</v>
      </c>
      <c r="C8" s="40" t="s">
        <v>625</v>
      </c>
      <c r="D8" s="41" t="s">
        <v>184</v>
      </c>
      <c r="E8" s="46">
        <f>入力表2【係数】!M16</f>
        <v>1527.2297394443824</v>
      </c>
      <c r="F8" s="141">
        <f>VLOOKUP(D8,各種係数!$C$8:$E$114,2,FALSE)</f>
        <v>0</v>
      </c>
      <c r="G8" s="142">
        <f>VLOOKUP(D8,各種係数!$C$8:$E$114,3,FALSE)</f>
        <v>7.6895075728465895E-3</v>
      </c>
      <c r="H8" s="46">
        <f t="shared" si="0"/>
        <v>0</v>
      </c>
      <c r="I8" s="47">
        <f t="shared" ref="I8:I11" si="2">I$65*G8</f>
        <v>1.3415498638238081</v>
      </c>
      <c r="J8" s="47">
        <f>E8+(I8*1/2)</f>
        <v>1527.9005143762943</v>
      </c>
      <c r="K8" s="147">
        <f>IF(入力表3【予測】!G15="",入力表3【予測】!F15,入力表3【予測】!G15)</f>
        <v>1</v>
      </c>
      <c r="L8" s="135">
        <f t="shared" si="1"/>
        <v>1527.9005143762943</v>
      </c>
    </row>
    <row r="9" spans="2:12" x14ac:dyDescent="0.15">
      <c r="B9" s="385">
        <v>3</v>
      </c>
      <c r="C9" s="40" t="s">
        <v>590</v>
      </c>
      <c r="D9" s="41" t="s">
        <v>185</v>
      </c>
      <c r="E9" s="46">
        <f>入力表2【係数】!M17</f>
        <v>782.78511749764368</v>
      </c>
      <c r="F9" s="141">
        <f>VLOOKUP(D9,各種係数!$C$8:$E$114,2,FALSE)</f>
        <v>0</v>
      </c>
      <c r="G9" s="142">
        <f>VLOOKUP(D9,各種係数!$C$8:$E$114,3,FALSE)</f>
        <v>0.71690131797459899</v>
      </c>
      <c r="H9" s="46">
        <f t="shared" si="0"/>
        <v>0</v>
      </c>
      <c r="I9" s="47">
        <f t="shared" si="2"/>
        <v>125.07418145995753</v>
      </c>
      <c r="J9" s="47">
        <f>E9+(I9*1/3)</f>
        <v>824.4765113176295</v>
      </c>
      <c r="K9" s="147">
        <f>IF(入力表3【予測】!G16="",入力表3【予測】!F16,入力表3【予測】!G16)</f>
        <v>1</v>
      </c>
      <c r="L9" s="135">
        <f t="shared" si="1"/>
        <v>824.4765113176295</v>
      </c>
    </row>
    <row r="10" spans="2:12" x14ac:dyDescent="0.15">
      <c r="B10" s="385">
        <v>4</v>
      </c>
      <c r="C10" s="40" t="s">
        <v>658</v>
      </c>
      <c r="D10" s="41" t="s">
        <v>185</v>
      </c>
      <c r="E10" s="46">
        <f>入力表2【係数】!M18</f>
        <v>335.4793360704187</v>
      </c>
      <c r="F10" s="141">
        <f>VLOOKUP(D10,各種係数!$C$8:$E$114,2,FALSE)</f>
        <v>0</v>
      </c>
      <c r="G10" s="142">
        <f>VLOOKUP(D10,各種係数!$C$8:$E$114,3,FALSE)</f>
        <v>0.71690131797459899</v>
      </c>
      <c r="H10" s="46">
        <f t="shared" si="0"/>
        <v>0</v>
      </c>
      <c r="I10" s="47">
        <f t="shared" si="2"/>
        <v>125.07418145995753</v>
      </c>
      <c r="J10" s="47">
        <f>E10+(I10*1/3)</f>
        <v>377.17072989040452</v>
      </c>
      <c r="K10" s="147">
        <f>IF(入力表3【予測】!G17="",入力表3【予測】!F17,入力表3【予測】!G17)</f>
        <v>1</v>
      </c>
      <c r="L10" s="135">
        <f t="shared" si="1"/>
        <v>377.17072989040452</v>
      </c>
    </row>
    <row r="11" spans="2:12" x14ac:dyDescent="0.15">
      <c r="B11" s="385">
        <v>5</v>
      </c>
      <c r="C11" s="40" t="s">
        <v>822</v>
      </c>
      <c r="D11" s="41" t="s">
        <v>186</v>
      </c>
      <c r="E11" s="46">
        <f>入力表2【係数】!M19</f>
        <v>293.94379922360497</v>
      </c>
      <c r="F11" s="141">
        <f>VLOOKUP(D11,各種係数!$C$8:$E$114,2,FALSE)</f>
        <v>0</v>
      </c>
      <c r="G11" s="142">
        <f>VLOOKUP(D11,各種係数!$C$8:$E$114,3,FALSE)</f>
        <v>8.7067968899366854E-2</v>
      </c>
      <c r="H11" s="46">
        <f t="shared" si="0"/>
        <v>0</v>
      </c>
      <c r="I11" s="47">
        <f t="shared" si="2"/>
        <v>15.190312346245676</v>
      </c>
      <c r="J11" s="47">
        <f>E11+I11</f>
        <v>309.13411156985063</v>
      </c>
      <c r="K11" s="147">
        <f>IF(入力表3【予測】!G18="",入力表3【予測】!F18,入力表3【予測】!G18)</f>
        <v>1</v>
      </c>
      <c r="L11" s="135">
        <f t="shared" si="1"/>
        <v>309.13411156985063</v>
      </c>
    </row>
    <row r="12" spans="2:12" x14ac:dyDescent="0.15">
      <c r="B12" s="385">
        <v>6</v>
      </c>
      <c r="C12" s="40" t="s">
        <v>405</v>
      </c>
      <c r="D12" s="41" t="s">
        <v>199</v>
      </c>
      <c r="E12" s="46">
        <f>入力表2【係数】!M20</f>
        <v>738.05453935492108</v>
      </c>
      <c r="F12" s="141">
        <f>VLOOKUP(D12,各種係数!$C$8:$E$114,2,FALSE)</f>
        <v>0</v>
      </c>
      <c r="G12" s="141">
        <f>VLOOKUP(D12,各種係数!$C$8:$E$114,3,FALSE)</f>
        <v>0</v>
      </c>
      <c r="H12" s="46">
        <f t="shared" si="0"/>
        <v>0</v>
      </c>
      <c r="I12" s="47">
        <f t="shared" ref="I12:I60" si="3">E12*G12</f>
        <v>0</v>
      </c>
      <c r="J12" s="47">
        <f>E12-H12-I12</f>
        <v>738.05453935492108</v>
      </c>
      <c r="K12" s="147">
        <f>IF(入力表3【予測】!G19="",入力表3【予測】!F19,入力表3【予測】!G19)</f>
        <v>1</v>
      </c>
      <c r="L12" s="135">
        <f t="shared" si="1"/>
        <v>738.05453935492108</v>
      </c>
    </row>
    <row r="13" spans="2:12" x14ac:dyDescent="0.15">
      <c r="B13" s="385">
        <v>7</v>
      </c>
      <c r="C13" s="40" t="s">
        <v>585</v>
      </c>
      <c r="D13" s="41" t="s">
        <v>158</v>
      </c>
      <c r="E13" s="46">
        <f>入力表2【係数】!M21</f>
        <v>2070.3867597488697</v>
      </c>
      <c r="F13" s="141">
        <f>VLOOKUP(D13,各種係数!$C$8:$E$114,2,FALSE)</f>
        <v>0.33247744366539334</v>
      </c>
      <c r="G13" s="141">
        <f>VLOOKUP(D13,各種係数!$C$8:$E$114,3,FALSE)</f>
        <v>1.5412806459017195E-2</v>
      </c>
      <c r="H13" s="46">
        <f t="shared" si="0"/>
        <v>688.35689727998113</v>
      </c>
      <c r="I13" s="47">
        <f t="shared" si="3"/>
        <v>31.910470423321062</v>
      </c>
      <c r="J13" s="47">
        <f>E13-H13-I13</f>
        <v>1350.1193920455673</v>
      </c>
      <c r="K13" s="147">
        <f>IF(入力表3【予測】!G20="",入力表3【予測】!F20,入力表3【予測】!G20)</f>
        <v>0</v>
      </c>
      <c r="L13" s="135">
        <f t="shared" si="1"/>
        <v>0</v>
      </c>
    </row>
    <row r="14" spans="2:12" x14ac:dyDescent="0.15">
      <c r="B14" s="385">
        <v>8</v>
      </c>
      <c r="C14" s="40" t="s">
        <v>408</v>
      </c>
      <c r="D14" s="41" t="s">
        <v>190</v>
      </c>
      <c r="E14" s="46">
        <f>入力表2【係数】!M22</f>
        <v>549.54710289630498</v>
      </c>
      <c r="F14" s="141">
        <f>VLOOKUP(D14,各種係数!$C$8:$E$114,2,FALSE)</f>
        <v>0</v>
      </c>
      <c r="G14" s="142">
        <f>VLOOKUP(D14,各種係数!$C$8:$E$114,3,FALSE)</f>
        <v>0</v>
      </c>
      <c r="H14" s="46">
        <f t="shared" si="0"/>
        <v>0</v>
      </c>
      <c r="I14" s="47">
        <f>I$65*G14</f>
        <v>0</v>
      </c>
      <c r="J14" s="47">
        <f>E14+(I14*1/3)</f>
        <v>549.54710289630498</v>
      </c>
      <c r="K14" s="147">
        <f>IF(入力表3【予測】!G21="",入力表3【予測】!F21,入力表3【予測】!G21)</f>
        <v>1</v>
      </c>
      <c r="L14" s="135">
        <f t="shared" si="1"/>
        <v>549.54710289630498</v>
      </c>
    </row>
    <row r="15" spans="2:12" x14ac:dyDescent="0.15">
      <c r="B15" s="60">
        <v>9</v>
      </c>
      <c r="C15" s="61" t="s">
        <v>654</v>
      </c>
      <c r="D15" s="62" t="s">
        <v>190</v>
      </c>
      <c r="E15" s="67">
        <f>入力表2【係数】!M23</f>
        <v>1770.0528779334472</v>
      </c>
      <c r="F15" s="143">
        <f>VLOOKUP(D15,各種係数!$C$8:$E$114,2,FALSE)</f>
        <v>0</v>
      </c>
      <c r="G15" s="144">
        <f>VLOOKUP(D15,各種係数!$C$8:$E$114,3,FALSE)</f>
        <v>0</v>
      </c>
      <c r="H15" s="67">
        <f t="shared" si="0"/>
        <v>0</v>
      </c>
      <c r="I15" s="68">
        <f>I$65*G15</f>
        <v>0</v>
      </c>
      <c r="J15" s="67">
        <f>E15+(I15*1/3)</f>
        <v>1770.0528779334472</v>
      </c>
      <c r="K15" s="148">
        <f>IF(入力表3【予測】!G22="",入力表3【予測】!F22,入力表3【予測】!G22)</f>
        <v>1</v>
      </c>
      <c r="L15" s="67">
        <f t="shared" si="1"/>
        <v>1770.0528779334472</v>
      </c>
    </row>
    <row r="16" spans="2:12" x14ac:dyDescent="0.15">
      <c r="B16" s="74">
        <v>10</v>
      </c>
      <c r="C16" s="75" t="s">
        <v>410</v>
      </c>
      <c r="D16" s="79" t="s">
        <v>200</v>
      </c>
      <c r="E16" s="67">
        <f>入力表2【係数】!M24</f>
        <v>11201.814783456077</v>
      </c>
      <c r="F16" s="143">
        <f>VLOOKUP(D16,各種係数!$C$8:$E$114,2,FALSE)</f>
        <v>0</v>
      </c>
      <c r="G16" s="143">
        <f>VLOOKUP(D16,各種係数!$C$8:$E$114,3,FALSE)</f>
        <v>0</v>
      </c>
      <c r="H16" s="67">
        <f t="shared" si="0"/>
        <v>0</v>
      </c>
      <c r="I16" s="68">
        <f t="shared" si="3"/>
        <v>0</v>
      </c>
      <c r="J16" s="67">
        <f>E16-H16-I16</f>
        <v>11201.814783456077</v>
      </c>
      <c r="K16" s="149">
        <f>IF(入力表3【予測】!G23="",入力表3【予測】!F23,入力表3【予測】!G23)</f>
        <v>1</v>
      </c>
      <c r="L16" s="67">
        <f t="shared" si="1"/>
        <v>11201.814783456077</v>
      </c>
    </row>
    <row r="17" spans="1:12" x14ac:dyDescent="0.15">
      <c r="B17" s="74">
        <v>11</v>
      </c>
      <c r="C17" s="78" t="s">
        <v>652</v>
      </c>
      <c r="D17" s="79" t="s">
        <v>201</v>
      </c>
      <c r="E17" s="67">
        <f>入力表2【係数】!M25</f>
        <v>6032.2379666757197</v>
      </c>
      <c r="F17" s="143">
        <f>VLOOKUP(D17,各種係数!$C$8:$E$114,2,FALSE)</f>
        <v>0</v>
      </c>
      <c r="G17" s="143">
        <f>VLOOKUP(D17,各種係数!$C$8:$E$114,3,FALSE)</f>
        <v>0</v>
      </c>
      <c r="H17" s="67">
        <f t="shared" si="0"/>
        <v>0</v>
      </c>
      <c r="I17" s="68">
        <f t="shared" si="3"/>
        <v>0</v>
      </c>
      <c r="J17" s="67">
        <f t="shared" ref="J17:J60" si="4">E17-H17-I17</f>
        <v>6032.2379666757197</v>
      </c>
      <c r="K17" s="149">
        <f>IF(入力表3【予測】!G24="",入力表3【予測】!F24,入力表3【予測】!G24)</f>
        <v>1</v>
      </c>
      <c r="L17" s="67">
        <f t="shared" si="1"/>
        <v>6032.2379666757197</v>
      </c>
    </row>
    <row r="18" spans="1:12" x14ac:dyDescent="0.15">
      <c r="B18" s="119">
        <v>12</v>
      </c>
      <c r="C18" s="120" t="s">
        <v>651</v>
      </c>
      <c r="D18" s="116" t="s">
        <v>141</v>
      </c>
      <c r="E18" s="46">
        <f>入力表2【係数】!M26</f>
        <v>293.94379922360497</v>
      </c>
      <c r="F18" s="141">
        <f>VLOOKUP(D18,各種係数!$C$8:$E$114,2,FALSE)</f>
        <v>0.48983980769325469</v>
      </c>
      <c r="G18" s="141">
        <f>VLOOKUP(D18,各種係数!$C$8:$E$114,3,FALSE)</f>
        <v>4.0472106868972388E-2</v>
      </c>
      <c r="H18" s="46">
        <f t="shared" si="0"/>
        <v>143.98537408431534</v>
      </c>
      <c r="I18" s="47">
        <f t="shared" si="3"/>
        <v>11.896524855649503</v>
      </c>
      <c r="J18" s="47">
        <f t="shared" si="4"/>
        <v>138.06190028364011</v>
      </c>
      <c r="K18" s="147">
        <f>IF(入力表3【予測】!G25="",入力表3【予測】!F25,入力表3【予測】!G25)</f>
        <v>2.5266919715310809E-2</v>
      </c>
      <c r="L18" s="135">
        <f t="shared" si="1"/>
        <v>3.4883989502099815</v>
      </c>
    </row>
    <row r="19" spans="1:12" x14ac:dyDescent="0.15">
      <c r="B19" s="385">
        <v>13</v>
      </c>
      <c r="C19" s="40" t="s">
        <v>650</v>
      </c>
      <c r="D19" s="41" t="s">
        <v>145</v>
      </c>
      <c r="E19" s="46">
        <f>入力表2【係数】!M27</f>
        <v>201.28760164225125</v>
      </c>
      <c r="F19" s="141">
        <f>VLOOKUP(D19,各種係数!$C$8:$E$114,2,FALSE)</f>
        <v>0.39446835471269331</v>
      </c>
      <c r="G19" s="141">
        <f>VLOOKUP(D19,各種係数!$C$8:$E$114,3,FALSE)</f>
        <v>2.4324724854210295E-2</v>
      </c>
      <c r="H19" s="46">
        <f t="shared" si="0"/>
        <v>79.401589043882879</v>
      </c>
      <c r="I19" s="47">
        <f t="shared" si="3"/>
        <v>4.8962655265116499</v>
      </c>
      <c r="J19" s="47">
        <f t="shared" si="4"/>
        <v>116.98974707185671</v>
      </c>
      <c r="K19" s="147">
        <f>IF(入力表3【予測】!G26="",入力表3【予測】!F26,入力表3【予測】!G26)</f>
        <v>0.19738855547056144</v>
      </c>
      <c r="L19" s="135">
        <f t="shared" si="1"/>
        <v>23.092437179380141</v>
      </c>
    </row>
    <row r="20" spans="1:12" x14ac:dyDescent="0.15">
      <c r="B20" s="385">
        <v>14</v>
      </c>
      <c r="C20" s="40" t="s">
        <v>649</v>
      </c>
      <c r="D20" s="41" t="s">
        <v>144</v>
      </c>
      <c r="E20" s="46">
        <f>入力表2【係数】!M28</f>
        <v>361.03966643768871</v>
      </c>
      <c r="F20" s="141">
        <f>VLOOKUP(D20,各種係数!$C$8:$E$114,2,FALSE)</f>
        <v>0.46442694190471312</v>
      </c>
      <c r="G20" s="141">
        <f>VLOOKUP(D20,各種係数!$C$8:$E$114,3,FALSE)</f>
        <v>2.3938940873812486E-2</v>
      </c>
      <c r="H20" s="46">
        <f t="shared" si="0"/>
        <v>167.67654818995345</v>
      </c>
      <c r="I20" s="47">
        <f t="shared" si="3"/>
        <v>8.6429072279528132</v>
      </c>
      <c r="J20" s="47">
        <f t="shared" si="4"/>
        <v>184.72021101978245</v>
      </c>
      <c r="K20" s="147">
        <f>IF(入力表3【予測】!G27="",入力表3【予測】!F27,入力表3【予測】!G27)</f>
        <v>3.7688224204705856E-2</v>
      </c>
      <c r="L20" s="135">
        <f t="shared" si="1"/>
        <v>6.9617767280541383</v>
      </c>
    </row>
    <row r="21" spans="1:12" x14ac:dyDescent="0.15">
      <c r="B21" s="385">
        <v>15</v>
      </c>
      <c r="C21" s="40" t="s">
        <v>415</v>
      </c>
      <c r="D21" s="41" t="s">
        <v>145</v>
      </c>
      <c r="E21" s="46">
        <f>入力表2【係数】!M29</f>
        <v>335.4793360704187</v>
      </c>
      <c r="F21" s="141">
        <f>VLOOKUP(D21,各種係数!$C$8:$E$114,2,FALSE)</f>
        <v>0.39446835471269331</v>
      </c>
      <c r="G21" s="141">
        <f>VLOOKUP(D21,各種係数!$C$8:$E$114,3,FALSE)</f>
        <v>2.4324724854210295E-2</v>
      </c>
      <c r="H21" s="46">
        <f t="shared" si="0"/>
        <v>132.33598173980477</v>
      </c>
      <c r="I21" s="47">
        <f t="shared" si="3"/>
        <v>8.1604425441860826</v>
      </c>
      <c r="J21" s="47">
        <f t="shared" si="4"/>
        <v>194.98291178642785</v>
      </c>
      <c r="K21" s="147">
        <f>IF(入力表3【予測】!G28="",入力表3【予測】!F28,入力表3【予測】!G28)</f>
        <v>0.19738855547056144</v>
      </c>
      <c r="L21" s="135">
        <f t="shared" si="1"/>
        <v>38.487395298966902</v>
      </c>
    </row>
    <row r="22" spans="1:12" x14ac:dyDescent="0.15">
      <c r="B22" s="385">
        <v>16</v>
      </c>
      <c r="C22" s="40" t="s">
        <v>416</v>
      </c>
      <c r="D22" s="41" t="s">
        <v>145</v>
      </c>
      <c r="E22" s="46">
        <f>入力表2【係数】!M30</f>
        <v>2198.1884115852199</v>
      </c>
      <c r="F22" s="141">
        <f>VLOOKUP(D22,各種係数!$C$8:$E$114,2,FALSE)</f>
        <v>0.39446835471269331</v>
      </c>
      <c r="G22" s="141">
        <f>VLOOKUP(D22,各種係数!$C$8:$E$114,3,FALSE)</f>
        <v>2.4324724854210295E-2</v>
      </c>
      <c r="H22" s="46">
        <f t="shared" si="0"/>
        <v>867.11576606653045</v>
      </c>
      <c r="I22" s="47">
        <f t="shared" si="3"/>
        <v>53.470328289524048</v>
      </c>
      <c r="J22" s="47">
        <f t="shared" si="4"/>
        <v>1277.6023172291655</v>
      </c>
      <c r="K22" s="147">
        <f>IF(入力表3【予測】!G29="",入力表3【予測】!F29,入力表3【予測】!G29)</f>
        <v>0.19738855547056144</v>
      </c>
      <c r="L22" s="135">
        <f t="shared" si="1"/>
        <v>252.18407586370697</v>
      </c>
    </row>
    <row r="23" spans="1:12" x14ac:dyDescent="0.15">
      <c r="A23" s="82"/>
      <c r="B23" s="385">
        <v>17</v>
      </c>
      <c r="C23" s="83" t="s">
        <v>454</v>
      </c>
      <c r="D23" s="41" t="s">
        <v>145</v>
      </c>
      <c r="E23" s="46">
        <f>入力表2【係数】!M31</f>
        <v>1166.1900730066936</v>
      </c>
      <c r="F23" s="141">
        <f>VLOOKUP(D23,各種係数!$C$8:$E$114,2,FALSE)</f>
        <v>0.39446835471269331</v>
      </c>
      <c r="G23" s="141">
        <f>VLOOKUP(D23,各種係数!$C$8:$E$114,3,FALSE)</f>
        <v>2.4324724854210295E-2</v>
      </c>
      <c r="H23" s="46">
        <f t="shared" si="0"/>
        <v>460.02507938122613</v>
      </c>
      <c r="I23" s="47">
        <f t="shared" si="3"/>
        <v>28.367252653599241</v>
      </c>
      <c r="J23" s="47">
        <f t="shared" si="4"/>
        <v>677.79774097186828</v>
      </c>
      <c r="K23" s="147">
        <f>IF(入力表3【予測】!G30="",入力表3【予測】!F30,入力表3【予測】!G30)</f>
        <v>0.19738855547056144</v>
      </c>
      <c r="L23" s="135">
        <f t="shared" si="1"/>
        <v>133.78951699164685</v>
      </c>
    </row>
    <row r="24" spans="1:12" x14ac:dyDescent="0.15">
      <c r="A24" s="82"/>
      <c r="B24" s="385">
        <v>18</v>
      </c>
      <c r="C24" s="83" t="s">
        <v>455</v>
      </c>
      <c r="D24" s="41" t="s">
        <v>146</v>
      </c>
      <c r="E24" s="46">
        <f>入力表2【係数】!M32</f>
        <v>0</v>
      </c>
      <c r="F24" s="141">
        <f>VLOOKUP(D24,各種係数!$C$8:$E$114,2,FALSE)</f>
        <v>0.3541939860247062</v>
      </c>
      <c r="G24" s="141">
        <f>VLOOKUP(D24,各種係数!$C$8:$E$114,3,FALSE)</f>
        <v>4.1420505400153379E-2</v>
      </c>
      <c r="H24" s="46">
        <f t="shared" si="0"/>
        <v>0</v>
      </c>
      <c r="I24" s="47">
        <f t="shared" si="3"/>
        <v>0</v>
      </c>
      <c r="J24" s="47">
        <f t="shared" si="4"/>
        <v>0</v>
      </c>
      <c r="K24" s="147">
        <f>IF(入力表3【予測】!G31="",入力表3【予測】!F31,入力表3【予測】!G31)</f>
        <v>0</v>
      </c>
      <c r="L24" s="135">
        <f t="shared" si="1"/>
        <v>0</v>
      </c>
    </row>
    <row r="25" spans="1:12" x14ac:dyDescent="0.15">
      <c r="B25" s="385">
        <v>19</v>
      </c>
      <c r="C25" s="40" t="s">
        <v>648</v>
      </c>
      <c r="D25" s="41" t="s">
        <v>148</v>
      </c>
      <c r="E25" s="46">
        <f>入力表2【係数】!M33</f>
        <v>559.13222678403122</v>
      </c>
      <c r="F25" s="141">
        <f>VLOOKUP(D25,各種係数!$C$8:$E$114,2,FALSE)</f>
        <v>0.55865224329933405</v>
      </c>
      <c r="G25" s="141">
        <f>VLOOKUP(D25,各種係数!$C$8:$E$114,3,FALSE)</f>
        <v>2.1265803654867077E-2</v>
      </c>
      <c r="H25" s="46">
        <f t="shared" si="0"/>
        <v>312.36047279385105</v>
      </c>
      <c r="I25" s="47">
        <f t="shared" si="3"/>
        <v>11.890396151897818</v>
      </c>
      <c r="J25" s="47">
        <f t="shared" si="4"/>
        <v>234.88135783828236</v>
      </c>
      <c r="K25" s="147">
        <f>IF(入力表3【予測】!G32="",入力表3【予測】!F32,入力表3【予測】!G32)</f>
        <v>0</v>
      </c>
      <c r="L25" s="135">
        <f t="shared" si="1"/>
        <v>0</v>
      </c>
    </row>
    <row r="26" spans="1:12" x14ac:dyDescent="0.15">
      <c r="B26" s="385">
        <v>20</v>
      </c>
      <c r="C26" s="40" t="s">
        <v>418</v>
      </c>
      <c r="D26" s="41" t="s">
        <v>950</v>
      </c>
      <c r="E26" s="46">
        <f>入力表2【係数】!M34</f>
        <v>246.01817978497371</v>
      </c>
      <c r="F26" s="141">
        <f>VLOOKUP(D26,各種係数!$C$8:$E$114,2,FALSE)</f>
        <v>0.44310238869487661</v>
      </c>
      <c r="G26" s="141">
        <f>VLOOKUP(D26,各種係数!$C$8:$E$114,3,FALSE)</f>
        <v>1.5691882641514759E-2</v>
      </c>
      <c r="H26" s="46">
        <f t="shared" si="0"/>
        <v>109.01124312508746</v>
      </c>
      <c r="I26" s="47">
        <f t="shared" si="3"/>
        <v>3.8604884048648862</v>
      </c>
      <c r="J26" s="47">
        <f t="shared" si="4"/>
        <v>133.14644825502137</v>
      </c>
      <c r="K26" s="147">
        <f>IF(入力表3【予測】!G33="",入力表3【予測】!F33,入力表3【予測】!G33)</f>
        <v>0</v>
      </c>
      <c r="L26" s="135">
        <f t="shared" si="1"/>
        <v>0</v>
      </c>
    </row>
    <row r="27" spans="1:12" x14ac:dyDescent="0.15">
      <c r="A27" s="82"/>
      <c r="B27" s="385">
        <v>21</v>
      </c>
      <c r="C27" s="83" t="s">
        <v>456</v>
      </c>
      <c r="D27" s="41" t="s">
        <v>164</v>
      </c>
      <c r="E27" s="46">
        <f>入力表2【係数】!M35</f>
        <v>121.41156924453249</v>
      </c>
      <c r="F27" s="141">
        <f>VLOOKUP(D27,各種係数!$C$8:$E$114,2,FALSE)</f>
        <v>0.6356423173803526</v>
      </c>
      <c r="G27" s="141">
        <f>VLOOKUP(D27,各種係数!$C$8:$E$114,3,FALSE)</f>
        <v>1.8041561712846349E-2</v>
      </c>
      <c r="H27" s="46">
        <f t="shared" si="0"/>
        <v>77.174331231379782</v>
      </c>
      <c r="I27" s="47">
        <f t="shared" si="3"/>
        <v>2.1904543191787504</v>
      </c>
      <c r="J27" s="47">
        <f t="shared" si="4"/>
        <v>42.046783693973957</v>
      </c>
      <c r="K27" s="147">
        <f>IF(入力表3【予測】!G34="",入力表3【予測】!F34,入力表3【予測】!G34)</f>
        <v>1.7912086324699539E-3</v>
      </c>
      <c r="L27" s="135">
        <f t="shared" si="1"/>
        <v>7.5314561920243051E-2</v>
      </c>
    </row>
    <row r="28" spans="1:12" x14ac:dyDescent="0.15">
      <c r="A28" s="82"/>
      <c r="B28" s="385">
        <v>22</v>
      </c>
      <c r="C28" s="83" t="s">
        <v>647</v>
      </c>
      <c r="D28" s="41" t="s">
        <v>162</v>
      </c>
      <c r="E28" s="46">
        <f>入力表2【係数】!M36</f>
        <v>0</v>
      </c>
      <c r="F28" s="141">
        <f>VLOOKUP(D28,各種係数!$C$8:$E$114,2,FALSE)</f>
        <v>0.80454150997975127</v>
      </c>
      <c r="G28" s="141">
        <f>VLOOKUP(D28,各種係数!$C$8:$E$114,3,FALSE)</f>
        <v>2.097194098929708E-2</v>
      </c>
      <c r="H28" s="46">
        <f t="shared" si="0"/>
        <v>0</v>
      </c>
      <c r="I28" s="47">
        <f t="shared" si="3"/>
        <v>0</v>
      </c>
      <c r="J28" s="47">
        <f t="shared" si="4"/>
        <v>0</v>
      </c>
      <c r="K28" s="147">
        <f>IF(入力表3【予測】!G35="",入力表3【予測】!F35,入力表3【予測】!G35)</f>
        <v>0</v>
      </c>
      <c r="L28" s="135">
        <f t="shared" si="1"/>
        <v>0</v>
      </c>
    </row>
    <row r="29" spans="1:12" x14ac:dyDescent="0.15">
      <c r="B29" s="385">
        <v>23</v>
      </c>
      <c r="C29" s="40" t="s">
        <v>566</v>
      </c>
      <c r="D29" s="41" t="s">
        <v>194</v>
      </c>
      <c r="E29" s="46">
        <f>入力表2【係数】!M37</f>
        <v>70.290908509992491</v>
      </c>
      <c r="F29" s="141">
        <f>VLOOKUP(D29,各種係数!$C$8:$E$114,2,FALSE)</f>
        <v>0.41870702167654128</v>
      </c>
      <c r="G29" s="141">
        <f>VLOOKUP(D29,各種係数!$C$8:$E$114,3,FALSE)</f>
        <v>3.0484066104024703E-2</v>
      </c>
      <c r="H29" s="46">
        <f t="shared" si="0"/>
        <v>29.431296953157204</v>
      </c>
      <c r="I29" s="47">
        <f t="shared" si="3"/>
        <v>2.1427527015305636</v>
      </c>
      <c r="J29" s="47">
        <f t="shared" si="4"/>
        <v>38.716858855304729</v>
      </c>
      <c r="K29" s="147">
        <f>IF(入力表3【予測】!G36="",入力表3【予測】!F36,入力表3【予測】!G36)</f>
        <v>8.1037763027242637E-2</v>
      </c>
      <c r="L29" s="135">
        <f t="shared" si="1"/>
        <v>3.1375276330753854</v>
      </c>
    </row>
    <row r="30" spans="1:12" x14ac:dyDescent="0.15">
      <c r="A30" s="82"/>
      <c r="B30" s="385">
        <v>24</v>
      </c>
      <c r="C30" s="83" t="s">
        <v>458</v>
      </c>
      <c r="D30" s="41" t="s">
        <v>149</v>
      </c>
      <c r="E30" s="46">
        <f>入力表2【係数】!M38</f>
        <v>0.50801547887731313</v>
      </c>
      <c r="F30" s="141">
        <f>VLOOKUP(D30,各種係数!$C$8:$E$114,2,FALSE)</f>
        <v>0.55683718834224505</v>
      </c>
      <c r="G30" s="141">
        <f>VLOOKUP(D30,各種係数!$C$8:$E$114,3,FALSE)</f>
        <v>3.2844849251674739E-2</v>
      </c>
      <c r="H30" s="46">
        <f t="shared" si="0"/>
        <v>0.28288191089238224</v>
      </c>
      <c r="I30" s="47">
        <f t="shared" si="3"/>
        <v>1.6685691821242701E-2</v>
      </c>
      <c r="J30" s="47">
        <f t="shared" si="4"/>
        <v>0.20844787616368821</v>
      </c>
      <c r="K30" s="147">
        <f>IF(入力表3【予測】!G37="",入力表3【予測】!F37,入力表3【予測】!G37)</f>
        <v>1.2532956823507968E-2</v>
      </c>
      <c r="L30" s="135">
        <f t="shared" si="1"/>
        <v>2.6124682319114399E-3</v>
      </c>
    </row>
    <row r="31" spans="1:12" x14ac:dyDescent="0.15">
      <c r="A31" s="82"/>
      <c r="B31" s="385">
        <v>25</v>
      </c>
      <c r="C31" s="83" t="s">
        <v>459</v>
      </c>
      <c r="D31" s="41" t="s">
        <v>150</v>
      </c>
      <c r="E31" s="46">
        <f>入力表2【係数】!M39</f>
        <v>54.4609114185061</v>
      </c>
      <c r="F31" s="141">
        <f>VLOOKUP(D31,各種係数!$C$8:$E$114,2,FALSE)</f>
        <v>0.71592709904776786</v>
      </c>
      <c r="G31" s="141">
        <f>VLOOKUP(D31,各種係数!$C$8:$E$114,3,FALSE)</f>
        <v>9.217799308013936E-3</v>
      </c>
      <c r="H31" s="46">
        <f t="shared" si="0"/>
        <v>38.990042323348526</v>
      </c>
      <c r="I31" s="47">
        <f t="shared" si="3"/>
        <v>0.50200975158731376</v>
      </c>
      <c r="J31" s="47">
        <f t="shared" si="4"/>
        <v>14.96885934357026</v>
      </c>
      <c r="K31" s="147">
        <f>IF(入力表3【予測】!G38="",入力表3【予測】!F38,入力表3【予測】!G38)</f>
        <v>5.5353470239739799E-2</v>
      </c>
      <c r="L31" s="135">
        <f t="shared" si="1"/>
        <v>0.82857831019716743</v>
      </c>
    </row>
    <row r="32" spans="1:12" x14ac:dyDescent="0.15">
      <c r="A32" s="82"/>
      <c r="B32" s="385">
        <v>26</v>
      </c>
      <c r="C32" s="83" t="s">
        <v>460</v>
      </c>
      <c r="D32" s="41" t="s">
        <v>151</v>
      </c>
      <c r="E32" s="46">
        <f>入力表2【係数】!M40</f>
        <v>0</v>
      </c>
      <c r="F32" s="141">
        <f>VLOOKUP(D32,各種係数!$C$8:$E$114,2,FALSE)</f>
        <v>-7.0325271059216012</v>
      </c>
      <c r="G32" s="141">
        <f>VLOOKUP(D32,各種係数!$C$8:$E$114,3,FALSE)</f>
        <v>-0.29941618015012511</v>
      </c>
      <c r="H32" s="46">
        <f t="shared" si="0"/>
        <v>0</v>
      </c>
      <c r="I32" s="47">
        <f t="shared" si="3"/>
        <v>0</v>
      </c>
      <c r="J32" s="47">
        <f t="shared" si="4"/>
        <v>0</v>
      </c>
      <c r="K32" s="147">
        <f>IF(入力表3【予測】!G39="",入力表3【予測】!F39,入力表3【予測】!G39)</f>
        <v>0</v>
      </c>
      <c r="L32" s="135">
        <f t="shared" si="1"/>
        <v>0</v>
      </c>
    </row>
    <row r="33" spans="1:12" x14ac:dyDescent="0.15">
      <c r="A33" s="82"/>
      <c r="B33" s="385">
        <v>27</v>
      </c>
      <c r="C33" s="83" t="s">
        <v>461</v>
      </c>
      <c r="D33" s="41" t="s">
        <v>153</v>
      </c>
      <c r="E33" s="46">
        <f>入力表2【係数】!M41</f>
        <v>5.736857724882829</v>
      </c>
      <c r="F33" s="141">
        <f>VLOOKUP(D33,各種係数!$C$8:$E$114,2,FALSE)</f>
        <v>0.60565359159472287</v>
      </c>
      <c r="G33" s="141">
        <f>VLOOKUP(D33,各種係数!$C$8:$E$114,3,FALSE)</f>
        <v>1.4606731644383964E-2</v>
      </c>
      <c r="H33" s="46">
        <f t="shared" si="0"/>
        <v>3.4745484855432158</v>
      </c>
      <c r="I33" s="47">
        <f t="shared" si="3"/>
        <v>8.3796741269374614E-2</v>
      </c>
      <c r="J33" s="47">
        <f t="shared" si="4"/>
        <v>2.1785124980702384</v>
      </c>
      <c r="K33" s="147">
        <f>IF(入力表3【予測】!G40="",入力表3【予測】!F40,入力表3【予測】!G40)</f>
        <v>1.269531883879238E-2</v>
      </c>
      <c r="L33" s="135">
        <f t="shared" si="1"/>
        <v>2.7656910757295747E-2</v>
      </c>
    </row>
    <row r="34" spans="1:12" x14ac:dyDescent="0.15">
      <c r="A34" s="82"/>
      <c r="B34" s="385">
        <v>28</v>
      </c>
      <c r="C34" s="83" t="s">
        <v>646</v>
      </c>
      <c r="D34" s="41" t="s">
        <v>157</v>
      </c>
      <c r="E34" s="46">
        <f>入力表2【係数】!M42</f>
        <v>36.238716681600259</v>
      </c>
      <c r="F34" s="141">
        <f>VLOOKUP(D34,各種係数!$C$8:$E$114,2,FALSE)</f>
        <v>0.53436119199626853</v>
      </c>
      <c r="G34" s="141">
        <f>VLOOKUP(D34,各種係数!$C$8:$E$114,3,FALSE)</f>
        <v>1.6884112454810168E-2</v>
      </c>
      <c r="H34" s="46">
        <f t="shared" si="0"/>
        <v>19.364563842394976</v>
      </c>
      <c r="I34" s="47">
        <f t="shared" si="3"/>
        <v>0.6118585676701439</v>
      </c>
      <c r="J34" s="47">
        <f t="shared" si="4"/>
        <v>16.26229427153514</v>
      </c>
      <c r="K34" s="147">
        <f>IF(入力表3【予測】!G41="",入力表3【予測】!F41,入力表3【予測】!G41)</f>
        <v>2.8307649635109344E-2</v>
      </c>
      <c r="L34" s="135">
        <f t="shared" si="1"/>
        <v>0.46034732850166249</v>
      </c>
    </row>
    <row r="35" spans="1:12" x14ac:dyDescent="0.15">
      <c r="A35" s="82"/>
      <c r="B35" s="385">
        <v>29</v>
      </c>
      <c r="C35" s="83" t="s">
        <v>463</v>
      </c>
      <c r="D35" s="41" t="s">
        <v>517</v>
      </c>
      <c r="E35" s="46">
        <f>入力表2【係数】!M43</f>
        <v>53.222439603844741</v>
      </c>
      <c r="F35" s="141">
        <f>VLOOKUP(D35,各種係数!$C$8:$E$114,2,FALSE)</f>
        <v>0.55796567479946202</v>
      </c>
      <c r="G35" s="141">
        <f>VLOOKUP(D35,各種係数!$C$8:$E$114,3,FALSE)</f>
        <v>9.7336610154617649E-3</v>
      </c>
      <c r="H35" s="46">
        <f t="shared" si="0"/>
        <v>29.696294428032843</v>
      </c>
      <c r="I35" s="47">
        <f t="shared" si="3"/>
        <v>0.51804918551971191</v>
      </c>
      <c r="J35" s="47">
        <f t="shared" si="4"/>
        <v>23.008095990292187</v>
      </c>
      <c r="K35" s="147">
        <f>IF(入力表3【予測】!G42="",入力表3【予測】!F42,入力表3【予測】!G42)</f>
        <v>7.4207497342212325E-2</v>
      </c>
      <c r="L35" s="135">
        <f t="shared" si="1"/>
        <v>1.7073732220489735</v>
      </c>
    </row>
    <row r="36" spans="1:12" x14ac:dyDescent="0.15">
      <c r="B36" s="385">
        <v>30</v>
      </c>
      <c r="C36" s="40" t="s">
        <v>420</v>
      </c>
      <c r="D36" s="41" t="s">
        <v>517</v>
      </c>
      <c r="E36" s="46">
        <f>入力表2【係数】!M44</f>
        <v>3.1950412959087497</v>
      </c>
      <c r="F36" s="141">
        <f>VLOOKUP(D36,各種係数!$C$8:$E$114,2,FALSE)</f>
        <v>0.55796567479946202</v>
      </c>
      <c r="G36" s="141">
        <f>VLOOKUP(D36,各種係数!$C$8:$E$114,3,FALSE)</f>
        <v>9.7336610154617649E-3</v>
      </c>
      <c r="H36" s="46">
        <f t="shared" si="0"/>
        <v>1.7827233726838732</v>
      </c>
      <c r="I36" s="47">
        <f t="shared" si="3"/>
        <v>3.1099448904777435E-2</v>
      </c>
      <c r="J36" s="47">
        <f t="shared" si="4"/>
        <v>1.3812184743200993</v>
      </c>
      <c r="K36" s="147">
        <f>IF(入力表3【予測】!G43="",入力表3【予測】!F43,入力表3【予測】!G43)</f>
        <v>7.4207497342212325E-2</v>
      </c>
      <c r="L36" s="135">
        <f t="shared" si="1"/>
        <v>0.10249676626212333</v>
      </c>
    </row>
    <row r="37" spans="1:12" x14ac:dyDescent="0.15">
      <c r="A37" s="82"/>
      <c r="B37" s="385">
        <v>31</v>
      </c>
      <c r="C37" s="83" t="s">
        <v>464</v>
      </c>
      <c r="D37" s="41" t="s">
        <v>951</v>
      </c>
      <c r="E37" s="46">
        <f>入力表2【係数】!M45</f>
        <v>5.308657653660525E-2</v>
      </c>
      <c r="F37" s="141">
        <f>VLOOKUP(D37,各種係数!$C$8:$E$114,2,FALSE)</f>
        <v>0.25594447963568945</v>
      </c>
      <c r="G37" s="141">
        <f>VLOOKUP(D37,各種係数!$C$8:$E$114,3,FALSE)</f>
        <v>8.1788517819464026E-3</v>
      </c>
      <c r="H37" s="46">
        <f t="shared" si="0"/>
        <v>1.3587216207301632E-2</v>
      </c>
      <c r="I37" s="47">
        <f t="shared" si="3"/>
        <v>4.3418724110384793E-4</v>
      </c>
      <c r="J37" s="47">
        <f t="shared" si="4"/>
        <v>3.9065173088199769E-2</v>
      </c>
      <c r="K37" s="147">
        <f>IF(入力表3【予測】!G44="",入力表3【予測】!F44,入力表3【予測】!G44)</f>
        <v>2.2742915282625287E-4</v>
      </c>
      <c r="L37" s="135">
        <f t="shared" si="1"/>
        <v>8.8845592204602052E-6</v>
      </c>
    </row>
    <row r="38" spans="1:12" x14ac:dyDescent="0.15">
      <c r="A38" s="82"/>
      <c r="B38" s="385">
        <v>32</v>
      </c>
      <c r="C38" s="83" t="s">
        <v>644</v>
      </c>
      <c r="D38" s="41" t="s">
        <v>172</v>
      </c>
      <c r="E38" s="46">
        <f>入力表2【係数】!M46</f>
        <v>49.27290537702396</v>
      </c>
      <c r="F38" s="141">
        <f>VLOOKUP(D38,各種係数!$C$8:$E$114,2,FALSE)</f>
        <v>0.32729577745202715</v>
      </c>
      <c r="G38" s="141">
        <f>VLOOKUP(D38,各種係数!$C$8:$E$114,3,FALSE)</f>
        <v>7.0083014360137492E-3</v>
      </c>
      <c r="H38" s="46">
        <f t="shared" si="0"/>
        <v>16.126813872693226</v>
      </c>
      <c r="I38" s="47">
        <f t="shared" si="3"/>
        <v>0.34531937351036662</v>
      </c>
      <c r="J38" s="47">
        <f t="shared" si="4"/>
        <v>32.80077213082037</v>
      </c>
      <c r="K38" s="147">
        <f>IF(入力表3【予測】!G45="",入力表3【予測】!F45,入力表3【予測】!G45)</f>
        <v>2.021526319808542E-2</v>
      </c>
      <c r="L38" s="135">
        <f t="shared" si="1"/>
        <v>0.66307624172495894</v>
      </c>
    </row>
    <row r="39" spans="1:12" x14ac:dyDescent="0.15">
      <c r="A39" s="82"/>
      <c r="B39" s="385">
        <v>33</v>
      </c>
      <c r="C39" s="83" t="s">
        <v>643</v>
      </c>
      <c r="D39" s="41" t="s">
        <v>171</v>
      </c>
      <c r="E39" s="46">
        <f>入力表2【係数】!M47</f>
        <v>1.7946687809794291</v>
      </c>
      <c r="F39" s="141">
        <f>VLOOKUP(D39,各種係数!$C$8:$E$114,2,FALSE)</f>
        <v>0.26374269279552931</v>
      </c>
      <c r="G39" s="141">
        <f>VLOOKUP(D39,各種係数!$C$8:$E$114,3,FALSE)</f>
        <v>1.1204770217964139E-2</v>
      </c>
      <c r="H39" s="46">
        <f t="shared" si="0"/>
        <v>0.47333077697158465</v>
      </c>
      <c r="I39" s="47">
        <f t="shared" si="3"/>
        <v>2.0108851308228311E-2</v>
      </c>
      <c r="J39" s="47">
        <f t="shared" si="4"/>
        <v>1.301229152699616</v>
      </c>
      <c r="K39" s="147">
        <f>IF(入力表3【予測】!G46="",入力表3【予測】!F46,入力表3【予測】!G46)</f>
        <v>0</v>
      </c>
      <c r="L39" s="135">
        <f t="shared" si="1"/>
        <v>0</v>
      </c>
    </row>
    <row r="40" spans="1:12" x14ac:dyDescent="0.15">
      <c r="A40" s="82"/>
      <c r="B40" s="385">
        <v>34</v>
      </c>
      <c r="C40" s="83" t="s">
        <v>467</v>
      </c>
      <c r="D40" s="41" t="s">
        <v>170</v>
      </c>
      <c r="E40" s="46">
        <f>入力表2【係数】!M48</f>
        <v>4.4021182364710789</v>
      </c>
      <c r="F40" s="141">
        <f>VLOOKUP(D40,各種係数!$C$8:$E$114,2,FALSE)</f>
        <v>0.70589278410667244</v>
      </c>
      <c r="G40" s="141">
        <f>VLOOKUP(D40,各種係数!$C$8:$E$114,3,FALSE)</f>
        <v>4.8994511356258456E-3</v>
      </c>
      <c r="H40" s="46">
        <f t="shared" si="0"/>
        <v>3.1074234979093251</v>
      </c>
      <c r="I40" s="47">
        <f t="shared" si="3"/>
        <v>2.1567963192837471E-2</v>
      </c>
      <c r="J40" s="47">
        <f t="shared" si="4"/>
        <v>1.2731267753689164</v>
      </c>
      <c r="K40" s="147">
        <f>IF(入力表3【予測】!G47="",入力表3【予測】!F47,入力表3【予測】!G47)</f>
        <v>9.2006594852051315E-2</v>
      </c>
      <c r="L40" s="135">
        <f t="shared" si="1"/>
        <v>0.11713605941666644</v>
      </c>
    </row>
    <row r="41" spans="1:12" x14ac:dyDescent="0.15">
      <c r="A41" s="82"/>
      <c r="B41" s="385">
        <v>35</v>
      </c>
      <c r="C41" s="83" t="s">
        <v>641</v>
      </c>
      <c r="D41" s="41" t="s">
        <v>175</v>
      </c>
      <c r="E41" s="46">
        <f>入力表2【係数】!M49</f>
        <v>1.9879643553464201</v>
      </c>
      <c r="F41" s="141">
        <f>VLOOKUP(D41,各種係数!$C$8:$E$114,2,FALSE)</f>
        <v>0.5913956101580643</v>
      </c>
      <c r="G41" s="141">
        <f>VLOOKUP(D41,各種係数!$C$8:$E$114,3,FALSE)</f>
        <v>2.0196911486146635E-2</v>
      </c>
      <c r="H41" s="46">
        <f t="shared" si="0"/>
        <v>1.1756733929025791</v>
      </c>
      <c r="I41" s="47">
        <f t="shared" si="3"/>
        <v>4.01507401225462E-2</v>
      </c>
      <c r="J41" s="47">
        <f t="shared" si="4"/>
        <v>0.77214022232129487</v>
      </c>
      <c r="K41" s="147">
        <f>IF(入力表3【予測】!G48="",入力表3【予測】!F48,入力表3【予測】!G48)</f>
        <v>4.2137479686312651E-2</v>
      </c>
      <c r="L41" s="135">
        <f t="shared" si="1"/>
        <v>3.2536042933048494E-2</v>
      </c>
    </row>
    <row r="42" spans="1:12" x14ac:dyDescent="0.15">
      <c r="B42" s="60">
        <v>36</v>
      </c>
      <c r="C42" s="61" t="s">
        <v>640</v>
      </c>
      <c r="D42" s="62" t="s">
        <v>175</v>
      </c>
      <c r="E42" s="67">
        <f>入力表2【係数】!M50</f>
        <v>188.50743645861624</v>
      </c>
      <c r="F42" s="143">
        <f>VLOOKUP(D42,各種係数!$C$8:$E$114,2,FALSE)</f>
        <v>0.5913956101580643</v>
      </c>
      <c r="G42" s="143">
        <f>VLOOKUP(D42,各種係数!$C$8:$E$114,3,FALSE)</f>
        <v>2.0196911486146635E-2</v>
      </c>
      <c r="H42" s="67">
        <f t="shared" si="0"/>
        <v>111.48247040377589</v>
      </c>
      <c r="I42" s="68">
        <f t="shared" si="3"/>
        <v>3.8072680086350834</v>
      </c>
      <c r="J42" s="67">
        <f t="shared" si="4"/>
        <v>73.217698046205271</v>
      </c>
      <c r="K42" s="148">
        <f>IF(入力表3【予測】!G49="",入力表3【予測】!F49,入力表3【予測】!G49)</f>
        <v>4.2137479686312651E-2</v>
      </c>
      <c r="L42" s="67">
        <f t="shared" si="1"/>
        <v>3.085209264100548</v>
      </c>
    </row>
    <row r="43" spans="1:12" x14ac:dyDescent="0.15">
      <c r="B43" s="385">
        <v>37</v>
      </c>
      <c r="C43" s="40" t="s">
        <v>422</v>
      </c>
      <c r="D43" s="41" t="s">
        <v>202</v>
      </c>
      <c r="E43" s="46">
        <f>入力表2【係数】!M51</f>
        <v>198.09256034634248</v>
      </c>
      <c r="F43" s="141">
        <f>VLOOKUP(D43,各種係数!$C$8:$E$114,2,FALSE)</f>
        <v>0</v>
      </c>
      <c r="G43" s="141">
        <f>VLOOKUP(D43,各種係数!$C$8:$E$114,3,FALSE)</f>
        <v>0</v>
      </c>
      <c r="H43" s="46">
        <f t="shared" si="0"/>
        <v>0</v>
      </c>
      <c r="I43" s="47">
        <f t="shared" si="3"/>
        <v>0</v>
      </c>
      <c r="J43" s="47">
        <f t="shared" si="4"/>
        <v>198.09256034634248</v>
      </c>
      <c r="K43" s="147">
        <f>IF(入力表3【予測】!G50="",入力表3【予測】!F50,入力表3【予測】!G50)</f>
        <v>1</v>
      </c>
      <c r="L43" s="135">
        <f t="shared" si="1"/>
        <v>198.09256034634248</v>
      </c>
    </row>
    <row r="44" spans="1:12" x14ac:dyDescent="0.15">
      <c r="B44" s="385">
        <v>38</v>
      </c>
      <c r="C44" s="40" t="s">
        <v>638</v>
      </c>
      <c r="D44" s="41" t="s">
        <v>196</v>
      </c>
      <c r="E44" s="46">
        <f>入力表2【係数】!M52</f>
        <v>313.11404699905745</v>
      </c>
      <c r="F44" s="141">
        <f>VLOOKUP(D44,各種係数!$C$8:$E$114,2,FALSE)</f>
        <v>0</v>
      </c>
      <c r="G44" s="141">
        <f>VLOOKUP(D44,各種係数!$C$8:$E$114,3,FALSE)</f>
        <v>1.2386003725709921E-5</v>
      </c>
      <c r="H44" s="46">
        <f t="shared" si="0"/>
        <v>0</v>
      </c>
      <c r="I44" s="47">
        <f t="shared" si="3"/>
        <v>3.8782317527024366E-3</v>
      </c>
      <c r="J44" s="47">
        <f t="shared" si="4"/>
        <v>313.11016876730474</v>
      </c>
      <c r="K44" s="147">
        <f>IF(入力表3【予測】!G51="",入力表3【予測】!F51,入力表3【予測】!G51)</f>
        <v>1</v>
      </c>
      <c r="L44" s="135">
        <f t="shared" si="1"/>
        <v>313.11016876730474</v>
      </c>
    </row>
    <row r="45" spans="1:12" x14ac:dyDescent="0.15">
      <c r="B45" s="385">
        <v>39</v>
      </c>
      <c r="C45" s="40" t="s">
        <v>424</v>
      </c>
      <c r="D45" s="41" t="s">
        <v>203</v>
      </c>
      <c r="E45" s="46">
        <f>入力表2【係数】!M53</f>
        <v>201.28760164225125</v>
      </c>
      <c r="F45" s="141">
        <f>VLOOKUP(D45,各種係数!$C$8:$E$114,2,FALSE)</f>
        <v>0</v>
      </c>
      <c r="G45" s="141">
        <f>VLOOKUP(D45,各種係数!$C$8:$E$114,3,FALSE)</f>
        <v>0</v>
      </c>
      <c r="H45" s="46">
        <f t="shared" si="0"/>
        <v>0</v>
      </c>
      <c r="I45" s="47">
        <f t="shared" si="3"/>
        <v>0</v>
      </c>
      <c r="J45" s="47">
        <f t="shared" si="4"/>
        <v>201.28760164225125</v>
      </c>
      <c r="K45" s="147">
        <f>IF(入力表3【予測】!G52="",入力表3【予測】!F52,入力表3【予測】!G52)</f>
        <v>1</v>
      </c>
      <c r="L45" s="135">
        <f t="shared" si="1"/>
        <v>201.28760164225125</v>
      </c>
    </row>
    <row r="46" spans="1:12" x14ac:dyDescent="0.15">
      <c r="B46" s="385">
        <v>40</v>
      </c>
      <c r="C46" s="40" t="s">
        <v>425</v>
      </c>
      <c r="D46" s="41" t="s">
        <v>203</v>
      </c>
      <c r="E46" s="46">
        <f>入力表2【係数】!M54</f>
        <v>766.80991101809991</v>
      </c>
      <c r="F46" s="141">
        <f>VLOOKUP(D46,各種係数!$C$8:$E$114,2,FALSE)</f>
        <v>0</v>
      </c>
      <c r="G46" s="141">
        <f>VLOOKUP(D46,各種係数!$C$8:$E$114,3,FALSE)</f>
        <v>0</v>
      </c>
      <c r="H46" s="46">
        <f t="shared" si="0"/>
        <v>0</v>
      </c>
      <c r="I46" s="47">
        <f t="shared" si="3"/>
        <v>0</v>
      </c>
      <c r="J46" s="47">
        <f t="shared" si="4"/>
        <v>766.80991101809991</v>
      </c>
      <c r="K46" s="147">
        <f>IF(入力表3【予測】!G53="",入力表3【予測】!F53,入力表3【予測】!G53)</f>
        <v>1</v>
      </c>
      <c r="L46" s="135">
        <f t="shared" si="1"/>
        <v>766.80991101809991</v>
      </c>
    </row>
    <row r="47" spans="1:12" x14ac:dyDescent="0.15">
      <c r="B47" s="385">
        <v>41</v>
      </c>
      <c r="C47" s="40" t="s">
        <v>637</v>
      </c>
      <c r="D47" s="41" t="s">
        <v>203</v>
      </c>
      <c r="E47" s="46">
        <f>入力表2【係数】!M55</f>
        <v>255.60330367269998</v>
      </c>
      <c r="F47" s="141">
        <f>VLOOKUP(D47,各種係数!$C$8:$E$114,2,FALSE)</f>
        <v>0</v>
      </c>
      <c r="G47" s="141">
        <f>VLOOKUP(D47,各種係数!$C$8:$E$114,3,FALSE)</f>
        <v>0</v>
      </c>
      <c r="H47" s="46">
        <f t="shared" si="0"/>
        <v>0</v>
      </c>
      <c r="I47" s="47">
        <f t="shared" si="3"/>
        <v>0</v>
      </c>
      <c r="J47" s="47">
        <f t="shared" si="4"/>
        <v>255.60330367269998</v>
      </c>
      <c r="K47" s="147">
        <f>IF(入力表3【予測】!G54="",入力表3【予測】!F54,入力表3【予測】!G54)</f>
        <v>1</v>
      </c>
      <c r="L47" s="135">
        <f t="shared" si="1"/>
        <v>255.60330367269998</v>
      </c>
    </row>
    <row r="48" spans="1:12" x14ac:dyDescent="0.15">
      <c r="B48" s="385">
        <v>42</v>
      </c>
      <c r="C48" s="40" t="s">
        <v>636</v>
      </c>
      <c r="D48" s="41" t="s">
        <v>184</v>
      </c>
      <c r="E48" s="46">
        <f>入力表2【係数】!M56</f>
        <v>86.266114989536234</v>
      </c>
      <c r="F48" s="141">
        <f>VLOOKUP(D48,各種係数!$C$8:$E$114,2,FALSE)</f>
        <v>0</v>
      </c>
      <c r="G48" s="142">
        <f>VLOOKUP(D48,各種係数!$C$8:$E$114,3,FALSE)</f>
        <v>7.6895075728465895E-3</v>
      </c>
      <c r="H48" s="46">
        <f t="shared" si="0"/>
        <v>0</v>
      </c>
      <c r="I48" s="47">
        <f>I$65*G48</f>
        <v>1.3415498638238081</v>
      </c>
      <c r="J48" s="47">
        <f>E48+(I48*1/2)</f>
        <v>86.936889921448142</v>
      </c>
      <c r="K48" s="147">
        <f>IF(入力表3【予測】!G55="",入力表3【予測】!F55,入力表3【予測】!G55)</f>
        <v>1</v>
      </c>
      <c r="L48" s="135">
        <f t="shared" si="1"/>
        <v>86.936889921448142</v>
      </c>
    </row>
    <row r="49" spans="1:12" x14ac:dyDescent="0.15">
      <c r="B49" s="385">
        <v>43</v>
      </c>
      <c r="C49" s="40" t="s">
        <v>635</v>
      </c>
      <c r="D49" s="41" t="s">
        <v>203</v>
      </c>
      <c r="E49" s="46">
        <f>入力表2【係数】!M57</f>
        <v>0</v>
      </c>
      <c r="F49" s="141">
        <f>VLOOKUP(D49,各種係数!$C$8:$E$114,2,FALSE)</f>
        <v>0</v>
      </c>
      <c r="G49" s="141">
        <f>VLOOKUP(D49,各種係数!$C$8:$E$114,3,FALSE)</f>
        <v>0</v>
      </c>
      <c r="H49" s="46">
        <f t="shared" si="0"/>
        <v>0</v>
      </c>
      <c r="I49" s="47">
        <f t="shared" si="3"/>
        <v>0</v>
      </c>
      <c r="J49" s="47">
        <f t="shared" si="4"/>
        <v>0</v>
      </c>
      <c r="K49" s="147">
        <f>IF(入力表3【予測】!G56="",入力表3【予測】!F56,入力表3【予測】!G56)</f>
        <v>1</v>
      </c>
      <c r="L49" s="135">
        <f t="shared" si="1"/>
        <v>0</v>
      </c>
    </row>
    <row r="50" spans="1:12" x14ac:dyDescent="0.15">
      <c r="B50" s="385">
        <v>44</v>
      </c>
      <c r="C50" s="40" t="s">
        <v>429</v>
      </c>
      <c r="D50" s="41" t="s">
        <v>952</v>
      </c>
      <c r="E50" s="46">
        <f>入力表2【係数】!M58</f>
        <v>38.340495550904997</v>
      </c>
      <c r="F50" s="141">
        <f>VLOOKUP(D50,各種係数!$C$8:$E$114,2,FALSE)</f>
        <v>0</v>
      </c>
      <c r="G50" s="141">
        <f>VLOOKUP(D50,各種係数!$C$8:$E$114,3,FALSE)</f>
        <v>0</v>
      </c>
      <c r="H50" s="46">
        <f t="shared" si="0"/>
        <v>0</v>
      </c>
      <c r="I50" s="47">
        <f t="shared" si="3"/>
        <v>0</v>
      </c>
      <c r="J50" s="47">
        <f t="shared" si="4"/>
        <v>38.340495550904997</v>
      </c>
      <c r="K50" s="147">
        <f>IF(入力表3【予測】!G57="",入力表3【予測】!F57,入力表3【予測】!G57)</f>
        <v>1</v>
      </c>
      <c r="L50" s="135">
        <f t="shared" si="1"/>
        <v>38.340495550904997</v>
      </c>
    </row>
    <row r="51" spans="1:12" x14ac:dyDescent="0.15">
      <c r="B51" s="385">
        <v>45</v>
      </c>
      <c r="C51" s="40" t="s">
        <v>546</v>
      </c>
      <c r="D51" s="41" t="s">
        <v>141</v>
      </c>
      <c r="E51" s="46">
        <f>入力表2【係数】!M59</f>
        <v>25.560330367269998</v>
      </c>
      <c r="F51" s="141">
        <f>VLOOKUP(D51,各種係数!$C$8:$E$114,2,FALSE)</f>
        <v>0.48983980769325469</v>
      </c>
      <c r="G51" s="141">
        <f>VLOOKUP(D51,各種係数!$C$8:$E$114,3,FALSE)</f>
        <v>4.0472106868972388E-2</v>
      </c>
      <c r="H51" s="46">
        <f t="shared" si="0"/>
        <v>12.520467311679594</v>
      </c>
      <c r="I51" s="47">
        <f t="shared" si="3"/>
        <v>1.0344804222303916</v>
      </c>
      <c r="J51" s="47">
        <f t="shared" si="4"/>
        <v>12.005382633360012</v>
      </c>
      <c r="K51" s="147">
        <f>IF(入力表3【予測】!G58="",入力表3【予測】!F58,入力表3【予測】!G58)</f>
        <v>1</v>
      </c>
      <c r="L51" s="135">
        <f t="shared" si="1"/>
        <v>12.005382633360012</v>
      </c>
    </row>
    <row r="52" spans="1:12" x14ac:dyDescent="0.15">
      <c r="B52" s="385">
        <v>46</v>
      </c>
      <c r="C52" s="40" t="s">
        <v>431</v>
      </c>
      <c r="D52" s="41" t="s">
        <v>203</v>
      </c>
      <c r="E52" s="46">
        <f>入力表2【係数】!M60</f>
        <v>51.120660734539996</v>
      </c>
      <c r="F52" s="141">
        <f>VLOOKUP(D52,各種係数!$C$8:$E$114,2,FALSE)</f>
        <v>0</v>
      </c>
      <c r="G52" s="141">
        <f>VLOOKUP(D52,各種係数!$C$8:$E$114,3,FALSE)</f>
        <v>0</v>
      </c>
      <c r="H52" s="46">
        <f t="shared" si="0"/>
        <v>0</v>
      </c>
      <c r="I52" s="47">
        <f t="shared" si="3"/>
        <v>0</v>
      </c>
      <c r="J52" s="47">
        <f t="shared" si="4"/>
        <v>51.120660734539996</v>
      </c>
      <c r="K52" s="147">
        <f>IF(入力表3【予測】!G59="",入力表3【予測】!F59,入力表3【予測】!G59)</f>
        <v>1</v>
      </c>
      <c r="L52" s="135">
        <f t="shared" si="1"/>
        <v>51.120660734539996</v>
      </c>
    </row>
    <row r="53" spans="1:12" x14ac:dyDescent="0.15">
      <c r="B53" s="385">
        <v>47</v>
      </c>
      <c r="C53" s="40" t="s">
        <v>632</v>
      </c>
      <c r="D53" s="41" t="s">
        <v>204</v>
      </c>
      <c r="E53" s="46">
        <f>入力表2【係数】!M61</f>
        <v>115.02148665271498</v>
      </c>
      <c r="F53" s="141">
        <f>VLOOKUP(D53,各種係数!$C$8:$E$114,2,FALSE)</f>
        <v>0</v>
      </c>
      <c r="G53" s="141">
        <f>VLOOKUP(D53,各種係数!$C$8:$E$114,3,FALSE)</f>
        <v>0</v>
      </c>
      <c r="H53" s="46">
        <f t="shared" si="0"/>
        <v>0</v>
      </c>
      <c r="I53" s="47">
        <f t="shared" si="3"/>
        <v>0</v>
      </c>
      <c r="J53" s="47">
        <f t="shared" si="4"/>
        <v>115.02148665271498</v>
      </c>
      <c r="K53" s="147">
        <f>IF(入力表3【予測】!G60="",入力表3【予測】!F60,入力表3【予測】!G60)</f>
        <v>1</v>
      </c>
      <c r="L53" s="135">
        <f t="shared" si="1"/>
        <v>115.02148665271498</v>
      </c>
    </row>
    <row r="54" spans="1:12" x14ac:dyDescent="0.15">
      <c r="B54" s="385">
        <v>48</v>
      </c>
      <c r="C54" s="40" t="s">
        <v>433</v>
      </c>
      <c r="D54" s="41" t="s">
        <v>199</v>
      </c>
      <c r="E54" s="46">
        <f>入力表2【係数】!M62</f>
        <v>54.315702030448747</v>
      </c>
      <c r="F54" s="141">
        <f>VLOOKUP(D54,各種係数!$C$8:$E$114,2,FALSE)</f>
        <v>0</v>
      </c>
      <c r="G54" s="141">
        <f>VLOOKUP(D54,各種係数!$C$8:$E$114,3,FALSE)</f>
        <v>0</v>
      </c>
      <c r="H54" s="46">
        <f t="shared" si="0"/>
        <v>0</v>
      </c>
      <c r="I54" s="47">
        <f t="shared" si="3"/>
        <v>0</v>
      </c>
      <c r="J54" s="47">
        <f t="shared" si="4"/>
        <v>54.315702030448747</v>
      </c>
      <c r="K54" s="147">
        <f>IF(入力表3【予測】!G61="",入力表3【予測】!F61,入力表3【予測】!G61)</f>
        <v>1</v>
      </c>
      <c r="L54" s="135">
        <f t="shared" si="1"/>
        <v>54.315702030448747</v>
      </c>
    </row>
    <row r="55" spans="1:12" x14ac:dyDescent="0.15">
      <c r="B55" s="385">
        <v>49</v>
      </c>
      <c r="C55" s="40" t="s">
        <v>630</v>
      </c>
      <c r="D55" s="41" t="s">
        <v>198</v>
      </c>
      <c r="E55" s="46">
        <f>入力表2【係数】!M63</f>
        <v>70.290908509992491</v>
      </c>
      <c r="F55" s="141">
        <f>VLOOKUP(D55,各種係数!$C$8:$E$114,2,FALSE)</f>
        <v>0</v>
      </c>
      <c r="G55" s="141">
        <f>VLOOKUP(D55,各種係数!$C$8:$E$114,3,FALSE)</f>
        <v>0</v>
      </c>
      <c r="H55" s="46">
        <f t="shared" si="0"/>
        <v>0</v>
      </c>
      <c r="I55" s="47">
        <f t="shared" si="3"/>
        <v>0</v>
      </c>
      <c r="J55" s="47">
        <f t="shared" si="4"/>
        <v>70.290908509992491</v>
      </c>
      <c r="K55" s="147">
        <f>IF(入力表3【予測】!G62="",入力表3【予測】!F62,入力表3【予測】!G62)</f>
        <v>1</v>
      </c>
      <c r="L55" s="135">
        <f t="shared" si="1"/>
        <v>70.290908509992491</v>
      </c>
    </row>
    <row r="56" spans="1:12" x14ac:dyDescent="0.15">
      <c r="B56" s="385">
        <v>50</v>
      </c>
      <c r="C56" s="40" t="s">
        <v>435</v>
      </c>
      <c r="D56" s="41" t="s">
        <v>204</v>
      </c>
      <c r="E56" s="46">
        <f>入力表2【係数】!M64</f>
        <v>41.535536846813741</v>
      </c>
      <c r="F56" s="141">
        <f>VLOOKUP(D56,各種係数!$C$8:$E$114,2,FALSE)</f>
        <v>0</v>
      </c>
      <c r="G56" s="141">
        <f>VLOOKUP(D56,各種係数!$C$8:$E$114,3,FALSE)</f>
        <v>0</v>
      </c>
      <c r="H56" s="46">
        <f t="shared" si="0"/>
        <v>0</v>
      </c>
      <c r="I56" s="47">
        <f t="shared" si="3"/>
        <v>0</v>
      </c>
      <c r="J56" s="47">
        <f t="shared" si="4"/>
        <v>41.535536846813741</v>
      </c>
      <c r="K56" s="147">
        <f>IF(入力表3【予測】!G63="",入力表3【予測】!F63,入力表3【予測】!G63)</f>
        <v>1</v>
      </c>
      <c r="L56" s="135">
        <f t="shared" si="1"/>
        <v>41.535536846813741</v>
      </c>
    </row>
    <row r="57" spans="1:12" x14ac:dyDescent="0.15">
      <c r="A57" s="82"/>
      <c r="B57" s="385">
        <v>51</v>
      </c>
      <c r="C57" s="83" t="s">
        <v>537</v>
      </c>
      <c r="D57" s="41" t="s">
        <v>191</v>
      </c>
      <c r="E57" s="46">
        <f>入力表2【係数】!M65</f>
        <v>3.9045553478283592</v>
      </c>
      <c r="F57" s="141">
        <f>VLOOKUP(D57,各種係数!$C$8:$E$114,2,FALSE)</f>
        <v>0</v>
      </c>
      <c r="G57" s="141">
        <f>VLOOKUP(D57,各種係数!$C$8:$E$114,3,FALSE)</f>
        <v>0</v>
      </c>
      <c r="H57" s="46">
        <f t="shared" si="0"/>
        <v>0</v>
      </c>
      <c r="I57" s="47">
        <f t="shared" si="3"/>
        <v>0</v>
      </c>
      <c r="J57" s="47">
        <f t="shared" si="4"/>
        <v>3.9045553478283592</v>
      </c>
      <c r="K57" s="147">
        <f>IF(入力表3【予測】!G64="",入力表3【予測】!F64,入力表3【予測】!G64)</f>
        <v>1</v>
      </c>
      <c r="L57" s="135">
        <f t="shared" si="1"/>
        <v>3.9045553478283592</v>
      </c>
    </row>
    <row r="58" spans="1:12" x14ac:dyDescent="0.15">
      <c r="A58" s="82"/>
      <c r="B58" s="385">
        <v>52</v>
      </c>
      <c r="C58" s="83" t="s">
        <v>471</v>
      </c>
      <c r="D58" s="41" t="s">
        <v>192</v>
      </c>
      <c r="E58" s="46">
        <f>入力表2【係数】!M66</f>
        <v>2.4855272439891407</v>
      </c>
      <c r="F58" s="141">
        <f>VLOOKUP(D58,各種係数!$C$8:$E$114,2,FALSE)</f>
        <v>0</v>
      </c>
      <c r="G58" s="141">
        <f>VLOOKUP(D58,各種係数!$C$8:$E$114,3,FALSE)</f>
        <v>0</v>
      </c>
      <c r="H58" s="46">
        <f t="shared" si="0"/>
        <v>0</v>
      </c>
      <c r="I58" s="47">
        <f t="shared" si="3"/>
        <v>0</v>
      </c>
      <c r="J58" s="47">
        <f t="shared" si="4"/>
        <v>2.4855272439891407</v>
      </c>
      <c r="K58" s="147">
        <f>IF(入力表3【予測】!G65="",入力表3【予測】!F65,入力表3【予測】!G65)</f>
        <v>6.0826602542223496E-2</v>
      </c>
      <c r="L58" s="135">
        <f t="shared" si="1"/>
        <v>0.15118617777799562</v>
      </c>
    </row>
    <row r="59" spans="1:12" x14ac:dyDescent="0.15">
      <c r="B59" s="385">
        <v>53</v>
      </c>
      <c r="C59" s="40" t="s">
        <v>628</v>
      </c>
      <c r="D59" s="41" t="s">
        <v>185</v>
      </c>
      <c r="E59" s="46">
        <f>入力表2【係数】!M67</f>
        <v>130.99669313225874</v>
      </c>
      <c r="F59" s="141">
        <f>VLOOKUP(D59,各種係数!$C$8:$E$114,2,FALSE)</f>
        <v>0</v>
      </c>
      <c r="G59" s="142">
        <f>VLOOKUP(D59,各種係数!$C$8:$E$114,3,FALSE)</f>
        <v>0.71690131797459899</v>
      </c>
      <c r="H59" s="46">
        <f t="shared" si="0"/>
        <v>0</v>
      </c>
      <c r="I59" s="47">
        <f>I$65*G59</f>
        <v>125.07418145995753</v>
      </c>
      <c r="J59" s="47">
        <f>E59+(I59*1/3)</f>
        <v>172.68808695224459</v>
      </c>
      <c r="K59" s="147">
        <f>IF(入力表3【予測】!G66="",入力表3【予測】!F66,入力表3【予測】!G66)</f>
        <v>1</v>
      </c>
      <c r="L59" s="135">
        <f t="shared" si="1"/>
        <v>172.68808695224459</v>
      </c>
    </row>
    <row r="60" spans="1:12" x14ac:dyDescent="0.15">
      <c r="B60" s="378">
        <v>54</v>
      </c>
      <c r="C60" s="86" t="s">
        <v>627</v>
      </c>
      <c r="D60" s="87" t="s">
        <v>204</v>
      </c>
      <c r="E60" s="91">
        <f>入力表2【係数】!M68</f>
        <v>57.510743326357492</v>
      </c>
      <c r="F60" s="145">
        <f>VLOOKUP(D60,各種係数!$C$8:$E$114,2,FALSE)</f>
        <v>0</v>
      </c>
      <c r="G60" s="145">
        <f>VLOOKUP(D60,各種係数!$C$8:$E$114,3,FALSE)</f>
        <v>0</v>
      </c>
      <c r="H60" s="91">
        <f t="shared" si="0"/>
        <v>0</v>
      </c>
      <c r="I60" s="94">
        <f t="shared" si="3"/>
        <v>0</v>
      </c>
      <c r="J60" s="46">
        <f t="shared" si="4"/>
        <v>57.510743326357492</v>
      </c>
      <c r="K60" s="150">
        <f>IF(入力表3【予測】!G67="",入力表3【予測】!F67,入力表3【予測】!G67)</f>
        <v>1</v>
      </c>
      <c r="L60" s="91">
        <f t="shared" si="1"/>
        <v>57.510743326357492</v>
      </c>
    </row>
    <row r="61" spans="1:12" x14ac:dyDescent="0.15">
      <c r="B61" s="120"/>
      <c r="C61" s="120"/>
      <c r="D61" s="120" t="s">
        <v>212</v>
      </c>
      <c r="E61" s="136">
        <v>0</v>
      </c>
      <c r="F61" s="141">
        <f>VLOOKUP(D61,各種係数!$C$8:$E$114,2,FALSE)</f>
        <v>0</v>
      </c>
      <c r="G61" s="142">
        <f>VLOOKUP(D61,各種係数!$C$8:$E$114,3,FALSE)</f>
        <v>0</v>
      </c>
      <c r="H61" s="136">
        <f>E61*F61</f>
        <v>0</v>
      </c>
      <c r="I61" s="136">
        <f>I65*G61</f>
        <v>0</v>
      </c>
      <c r="J61" s="136">
        <f>I61</f>
        <v>0</v>
      </c>
      <c r="K61" s="151">
        <f>各種係数!$G$84</f>
        <v>1</v>
      </c>
      <c r="L61" s="136">
        <f>J61*K61</f>
        <v>0</v>
      </c>
    </row>
    <row r="62" spans="1:12" x14ac:dyDescent="0.15">
      <c r="B62" s="40"/>
      <c r="C62" s="40"/>
      <c r="D62" s="40" t="s">
        <v>187</v>
      </c>
      <c r="E62" s="46">
        <v>0</v>
      </c>
      <c r="F62" s="141">
        <f>VLOOKUP(D62,各種係数!$C$8:$E$114,2,FALSE)</f>
        <v>0</v>
      </c>
      <c r="G62" s="142">
        <f>VLOOKUP(D62,各種係数!$C$8:$E$114,3,FALSE)</f>
        <v>2.2674571017087665E-3</v>
      </c>
      <c r="H62" s="46">
        <f>E62*F62</f>
        <v>0</v>
      </c>
      <c r="I62" s="46">
        <f>I65*G62</f>
        <v>0.3955918811713498</v>
      </c>
      <c r="J62" s="46">
        <f>I62</f>
        <v>0.3955918811713498</v>
      </c>
      <c r="K62" s="147">
        <f>各種係数!$G$86</f>
        <v>0</v>
      </c>
      <c r="L62" s="46">
        <f>J62*K62</f>
        <v>0</v>
      </c>
    </row>
    <row r="63" spans="1:12" x14ac:dyDescent="0.15">
      <c r="B63" s="40"/>
      <c r="C63" s="40"/>
      <c r="D63" s="40" t="s">
        <v>188</v>
      </c>
      <c r="E63" s="46">
        <v>0</v>
      </c>
      <c r="F63" s="141">
        <f>VLOOKUP(D63,各種係数!$C$8:$E$114,2,FALSE)</f>
        <v>0</v>
      </c>
      <c r="G63" s="142">
        <f>VLOOKUP(D63,各種係数!$C$8:$E$114,3,FALSE)</f>
        <v>5.9777753031158634E-2</v>
      </c>
      <c r="H63" s="46">
        <f>E63*F63</f>
        <v>0</v>
      </c>
      <c r="I63" s="46">
        <f>I65*G63</f>
        <v>10.429125100524047</v>
      </c>
      <c r="J63" s="46">
        <f>I63</f>
        <v>10.429125100524047</v>
      </c>
      <c r="K63" s="147">
        <f>各種係数!$G$87</f>
        <v>8.9308055047637724E-2</v>
      </c>
      <c r="L63" s="46">
        <f>J63*K63</f>
        <v>0.93140487857630194</v>
      </c>
    </row>
    <row r="64" spans="1:12" x14ac:dyDescent="0.15">
      <c r="B64" s="86"/>
      <c r="C64" s="86"/>
      <c r="D64" s="86" t="s">
        <v>189</v>
      </c>
      <c r="E64" s="91">
        <v>0</v>
      </c>
      <c r="F64" s="145">
        <f>VLOOKUP(D64,各種係数!$C$8:$E$114,2,FALSE)</f>
        <v>0</v>
      </c>
      <c r="G64" s="146">
        <f>VLOOKUP(D64,各種係数!$C$8:$E$114,3,FALSE)</f>
        <v>0.12629599542032013</v>
      </c>
      <c r="H64" s="91">
        <f>E64*F64</f>
        <v>0</v>
      </c>
      <c r="I64" s="46">
        <f>I65*G64</f>
        <v>22.0342296112598</v>
      </c>
      <c r="J64" s="91">
        <f>I64</f>
        <v>22.0342296112598</v>
      </c>
      <c r="K64" s="150">
        <f>各種係数!$G$88</f>
        <v>0.10865355070364435</v>
      </c>
      <c r="L64" s="91">
        <f>J64*K64</f>
        <v>2.3940972842827586</v>
      </c>
    </row>
    <row r="65" spans="2:12" x14ac:dyDescent="0.15">
      <c r="D65" s="137" t="s">
        <v>480</v>
      </c>
      <c r="E65" s="138">
        <f>SUM(E7:E64)</f>
        <v>34468.105500263584</v>
      </c>
      <c r="F65" s="406" t="s">
        <v>829</v>
      </c>
      <c r="G65" s="406" t="s">
        <v>830</v>
      </c>
      <c r="H65" s="91">
        <f>SUM(H7:H64)</f>
        <v>3305.3654007242039</v>
      </c>
      <c r="I65" s="138">
        <f>SUM(I12:I13,I16:I47,I49:I58,I60)</f>
        <v>174.46499026298221</v>
      </c>
      <c r="J65" s="138">
        <f>SUM(J7:J64)</f>
        <v>31162.740099539398</v>
      </c>
      <c r="K65" s="139" t="s">
        <v>829</v>
      </c>
      <c r="L65" s="138">
        <f>SUM(L7:L64)+H65*各種係数!$G$77</f>
        <v>28145.306270412595</v>
      </c>
    </row>
    <row r="66" spans="2:12" ht="37.5" x14ac:dyDescent="0.15">
      <c r="G66" s="407" t="s">
        <v>496</v>
      </c>
    </row>
    <row r="71" spans="2:12" x14ac:dyDescent="0.15">
      <c r="E71" s="10" t="str">
        <f>入力表1【係数】!$E$52</f>
        <v>（単位：円)</v>
      </c>
      <c r="H71" s="10" t="str">
        <f>入力表1【係数】!$E$52</f>
        <v>（単位：円)</v>
      </c>
      <c r="I71" s="10" t="str">
        <f>入力表1【係数】!$E$52</f>
        <v>（単位：円)</v>
      </c>
      <c r="J71" s="10" t="str">
        <f>入力表1【係数】!$E$52</f>
        <v>（単位：円)</v>
      </c>
      <c r="L71" s="10" t="str">
        <f>入力表1【係数】!$E$52</f>
        <v>（単位：円)</v>
      </c>
    </row>
    <row r="72" spans="2:12" ht="17.45" customHeight="1" x14ac:dyDescent="0.15">
      <c r="B72" s="460" t="s">
        <v>33</v>
      </c>
      <c r="C72" s="460" t="s">
        <v>401</v>
      </c>
      <c r="D72" s="460" t="s">
        <v>487</v>
      </c>
      <c r="E72" s="463" t="s">
        <v>503</v>
      </c>
      <c r="F72" s="609" t="s">
        <v>483</v>
      </c>
      <c r="G72" s="609" t="s">
        <v>484</v>
      </c>
      <c r="H72" s="461" t="s">
        <v>489</v>
      </c>
      <c r="I72" s="461" t="s">
        <v>490</v>
      </c>
      <c r="J72" s="463" t="s">
        <v>497</v>
      </c>
      <c r="K72" s="461" t="s">
        <v>491</v>
      </c>
      <c r="L72" s="458" t="s">
        <v>8</v>
      </c>
    </row>
    <row r="73" spans="2:12" x14ac:dyDescent="0.15">
      <c r="B73" s="459"/>
      <c r="C73" s="459"/>
      <c r="D73" s="459"/>
      <c r="E73" s="462"/>
      <c r="F73" s="610"/>
      <c r="G73" s="610"/>
      <c r="H73" s="462"/>
      <c r="I73" s="462"/>
      <c r="J73" s="462"/>
      <c r="K73" s="462"/>
      <c r="L73" s="459"/>
    </row>
    <row r="74" spans="2:12" x14ac:dyDescent="0.15">
      <c r="B74" s="385">
        <v>1</v>
      </c>
      <c r="C74" s="40" t="s">
        <v>402</v>
      </c>
      <c r="D74" s="41" t="s">
        <v>190</v>
      </c>
      <c r="E74" s="134">
        <f>入力表2【係数】!M85</f>
        <v>113.25805676631089</v>
      </c>
      <c r="F74" s="141">
        <f>VLOOKUP(D74,各種係数!$C$8:$E$114,2,FALSE)</f>
        <v>0</v>
      </c>
      <c r="G74" s="142">
        <f>VLOOKUP(D74,各種係数!$C$8:$E$114,3,FALSE)</f>
        <v>0</v>
      </c>
      <c r="H74" s="46">
        <f t="shared" ref="H74:H127" si="5">E74*F74</f>
        <v>0</v>
      </c>
      <c r="I74" s="47">
        <f>I$132*G74</f>
        <v>0</v>
      </c>
      <c r="J74" s="47">
        <f>E74+(I74*1/3)</f>
        <v>113.25805676631089</v>
      </c>
      <c r="K74" s="147">
        <f>IF(入力表3【予測】!G14="",入力表3【予測】!F14,入力表3【予測】!G14)</f>
        <v>0.4251686800955784</v>
      </c>
      <c r="L74" s="135">
        <f t="shared" ref="L74:L127" si="6">J74*K74</f>
        <v>48.153778505522489</v>
      </c>
    </row>
    <row r="75" spans="2:12" x14ac:dyDescent="0.15">
      <c r="B75" s="385">
        <v>2</v>
      </c>
      <c r="C75" s="40" t="s">
        <v>591</v>
      </c>
      <c r="D75" s="41" t="s">
        <v>184</v>
      </c>
      <c r="E75" s="46">
        <f>入力表2【係数】!M86</f>
        <v>871.74383086796854</v>
      </c>
      <c r="F75" s="141">
        <f>VLOOKUP(D75,各種係数!$C$8:$E$114,2,FALSE)</f>
        <v>0</v>
      </c>
      <c r="G75" s="142">
        <f>VLOOKUP(D75,各種係数!$C$8:$E$114,3,FALSE)</f>
        <v>7.6895075728465895E-3</v>
      </c>
      <c r="H75" s="46">
        <f t="shared" si="5"/>
        <v>0</v>
      </c>
      <c r="I75" s="47">
        <f t="shared" ref="I75:I78" si="7">I$132*G75</f>
        <v>0.70138139854013126</v>
      </c>
      <c r="J75" s="47">
        <f>E75+(I75*1/2)</f>
        <v>872.09452156723864</v>
      </c>
      <c r="K75" s="147">
        <f>IF(入力表3【予測】!G15="",入力表3【予測】!F15,入力表3【予測】!G15)</f>
        <v>1</v>
      </c>
      <c r="L75" s="135">
        <f t="shared" si="6"/>
        <v>872.09452156723864</v>
      </c>
    </row>
    <row r="76" spans="2:12" x14ac:dyDescent="0.15">
      <c r="B76" s="385">
        <v>3</v>
      </c>
      <c r="C76" s="40" t="s">
        <v>403</v>
      </c>
      <c r="D76" s="41" t="s">
        <v>185</v>
      </c>
      <c r="E76" s="46">
        <f>入力表2【係数】!M87</f>
        <v>473.62460102275458</v>
      </c>
      <c r="F76" s="141">
        <f>VLOOKUP(D76,各種係数!$C$8:$E$114,2,FALSE)</f>
        <v>0</v>
      </c>
      <c r="G76" s="142">
        <f>VLOOKUP(D76,各種係数!$C$8:$E$114,3,FALSE)</f>
        <v>0.71690131797459899</v>
      </c>
      <c r="H76" s="46">
        <f t="shared" si="5"/>
        <v>0</v>
      </c>
      <c r="I76" s="47">
        <f t="shared" si="7"/>
        <v>65.390565553490632</v>
      </c>
      <c r="J76" s="47">
        <f>E76+(I76*1/3)</f>
        <v>495.42145620725148</v>
      </c>
      <c r="K76" s="147">
        <f>IF(入力表3【予測】!G16="",入力表3【予測】!F16,入力表3【予測】!G16)</f>
        <v>1</v>
      </c>
      <c r="L76" s="135">
        <f t="shared" si="6"/>
        <v>495.42145620725148</v>
      </c>
    </row>
    <row r="77" spans="2:12" x14ac:dyDescent="0.15">
      <c r="B77" s="385">
        <v>4</v>
      </c>
      <c r="C77" s="40" t="s">
        <v>404</v>
      </c>
      <c r="D77" s="41" t="s">
        <v>185</v>
      </c>
      <c r="E77" s="46">
        <f>入力表2【係数】!M88</f>
        <v>116.69011909256272</v>
      </c>
      <c r="F77" s="141">
        <f>VLOOKUP(D77,各種係数!$C$8:$E$114,2,FALSE)</f>
        <v>0</v>
      </c>
      <c r="G77" s="142">
        <f>VLOOKUP(D77,各種係数!$C$8:$E$114,3,FALSE)</f>
        <v>0.71690131797459899</v>
      </c>
      <c r="H77" s="46">
        <f t="shared" si="5"/>
        <v>0</v>
      </c>
      <c r="I77" s="47">
        <f t="shared" si="7"/>
        <v>65.390565553490632</v>
      </c>
      <c r="J77" s="47">
        <f>E77+(I77*1/3)</f>
        <v>138.4869742770596</v>
      </c>
      <c r="K77" s="147">
        <f>IF(入力表3【予測】!G17="",入力表3【予測】!F17,入力表3【予測】!G17)</f>
        <v>1</v>
      </c>
      <c r="L77" s="135">
        <f t="shared" si="6"/>
        <v>138.4869742770596</v>
      </c>
    </row>
    <row r="78" spans="2:12" x14ac:dyDescent="0.15">
      <c r="B78" s="385">
        <v>5</v>
      </c>
      <c r="C78" s="40" t="s">
        <v>822</v>
      </c>
      <c r="D78" s="41" t="s">
        <v>186</v>
      </c>
      <c r="E78" s="46">
        <f>入力表2【係数】!M89</f>
        <v>48.048872567525827</v>
      </c>
      <c r="F78" s="141">
        <f>VLOOKUP(D78,各種係数!$C$8:$E$114,2,FALSE)</f>
        <v>0</v>
      </c>
      <c r="G78" s="142">
        <f>VLOOKUP(D78,各種係数!$C$8:$E$114,3,FALSE)</f>
        <v>8.7067968899366854E-2</v>
      </c>
      <c r="H78" s="46">
        <f t="shared" si="5"/>
        <v>0</v>
      </c>
      <c r="I78" s="47">
        <f t="shared" si="7"/>
        <v>7.9417118997751084</v>
      </c>
      <c r="J78" s="47">
        <f>E78+I78</f>
        <v>55.990584467300934</v>
      </c>
      <c r="K78" s="147">
        <f>IF(入力表3【予測】!G18="",入力表3【予測】!F18,入力表3【予測】!G18)</f>
        <v>1</v>
      </c>
      <c r="L78" s="135">
        <f t="shared" si="6"/>
        <v>55.990584467300934</v>
      </c>
    </row>
    <row r="79" spans="2:12" x14ac:dyDescent="0.15">
      <c r="B79" s="385">
        <v>6</v>
      </c>
      <c r="C79" s="40" t="s">
        <v>405</v>
      </c>
      <c r="D79" s="41" t="s">
        <v>199</v>
      </c>
      <c r="E79" s="46">
        <f>入力表2【係数】!M90</f>
        <v>147.57868002882933</v>
      </c>
      <c r="F79" s="141">
        <f>VLOOKUP(D79,各種係数!$C$8:$E$114,2,FALSE)</f>
        <v>0</v>
      </c>
      <c r="G79" s="141">
        <f>VLOOKUP(D79,各種係数!$C$8:$E$114,3,FALSE)</f>
        <v>0</v>
      </c>
      <c r="H79" s="46">
        <f t="shared" si="5"/>
        <v>0</v>
      </c>
      <c r="I79" s="47">
        <f t="shared" ref="I79:I127" si="8">E79*G79</f>
        <v>0</v>
      </c>
      <c r="J79" s="47">
        <f>E79-H79-I79</f>
        <v>147.57868002882933</v>
      </c>
      <c r="K79" s="147">
        <f>IF(入力表3【予測】!G19="",入力表3【予測】!F19,入力表3【予測】!G19)</f>
        <v>1</v>
      </c>
      <c r="L79" s="135">
        <f t="shared" si="6"/>
        <v>147.57868002882933</v>
      </c>
    </row>
    <row r="80" spans="2:12" x14ac:dyDescent="0.15">
      <c r="B80" s="385">
        <v>7</v>
      </c>
      <c r="C80" s="40" t="s">
        <v>585</v>
      </c>
      <c r="D80" s="41" t="s">
        <v>158</v>
      </c>
      <c r="E80" s="46">
        <f>入力表2【係数】!M91</f>
        <v>1345.3684318907231</v>
      </c>
      <c r="F80" s="141">
        <f>VLOOKUP(D80,各種係数!$C$8:$E$114,2,FALSE)</f>
        <v>0.33247744366539334</v>
      </c>
      <c r="G80" s="141">
        <f>VLOOKUP(D80,各種係数!$C$8:$E$114,3,FALSE)</f>
        <v>1.5412806459017195E-2</v>
      </c>
      <c r="H80" s="46">
        <f t="shared" si="5"/>
        <v>447.30465702314643</v>
      </c>
      <c r="I80" s="47">
        <f t="shared" si="8"/>
        <v>20.735903256803173</v>
      </c>
      <c r="J80" s="47">
        <f>E80-H80-I80</f>
        <v>877.3278716107734</v>
      </c>
      <c r="K80" s="147">
        <f>IF(入力表3【予測】!G20="",入力表3【予測】!F20,入力表3【予測】!G20)</f>
        <v>0</v>
      </c>
      <c r="L80" s="135">
        <f t="shared" si="6"/>
        <v>0</v>
      </c>
    </row>
    <row r="81" spans="2:12" x14ac:dyDescent="0.15">
      <c r="B81" s="385">
        <v>8</v>
      </c>
      <c r="C81" s="40" t="s">
        <v>408</v>
      </c>
      <c r="D81" s="41" t="s">
        <v>190</v>
      </c>
      <c r="E81" s="46">
        <f>入力表2【係数】!M92</f>
        <v>329.47798332017709</v>
      </c>
      <c r="F81" s="141">
        <f>VLOOKUP(D81,各種係数!$C$8:$E$114,2,FALSE)</f>
        <v>0</v>
      </c>
      <c r="G81" s="142">
        <f>VLOOKUP(D81,各種係数!$C$8:$E$114,3,FALSE)</f>
        <v>0</v>
      </c>
      <c r="H81" s="46">
        <f t="shared" si="5"/>
        <v>0</v>
      </c>
      <c r="I81" s="47">
        <f>I$132*G81</f>
        <v>0</v>
      </c>
      <c r="J81" s="47">
        <f>E81+(I81*1/3)</f>
        <v>329.47798332017709</v>
      </c>
      <c r="K81" s="147">
        <f>IF(入力表3【予測】!G21="",入力表3【予測】!F21,入力表3【予測】!G21)</f>
        <v>1</v>
      </c>
      <c r="L81" s="135">
        <f t="shared" si="6"/>
        <v>329.47798332017709</v>
      </c>
    </row>
    <row r="82" spans="2:12" x14ac:dyDescent="0.15">
      <c r="B82" s="60">
        <v>9</v>
      </c>
      <c r="C82" s="61" t="s">
        <v>407</v>
      </c>
      <c r="D82" s="62" t="s">
        <v>190</v>
      </c>
      <c r="E82" s="67">
        <f>入力表2【係数】!M93</f>
        <v>974.70570065552397</v>
      </c>
      <c r="F82" s="143">
        <f>VLOOKUP(D82,各種係数!$C$8:$E$114,2,FALSE)</f>
        <v>0</v>
      </c>
      <c r="G82" s="144">
        <f>VLOOKUP(D82,各種係数!$C$8:$E$114,3,FALSE)</f>
        <v>0</v>
      </c>
      <c r="H82" s="67">
        <f t="shared" si="5"/>
        <v>0</v>
      </c>
      <c r="I82" s="68">
        <f>I$132*G82</f>
        <v>0</v>
      </c>
      <c r="J82" s="67">
        <f>E82+(I82*1/3)</f>
        <v>974.70570065552397</v>
      </c>
      <c r="K82" s="148">
        <f>IF(入力表3【予測】!G22="",入力表3【予測】!F22,入力表3【予測】!G22)</f>
        <v>1</v>
      </c>
      <c r="L82" s="67">
        <f t="shared" si="6"/>
        <v>974.70570065552397</v>
      </c>
    </row>
    <row r="83" spans="2:12" x14ac:dyDescent="0.15">
      <c r="B83" s="74">
        <v>10</v>
      </c>
      <c r="C83" s="75" t="s">
        <v>410</v>
      </c>
      <c r="D83" s="79" t="s">
        <v>200</v>
      </c>
      <c r="E83" s="67">
        <f>入力表2【係数】!M94</f>
        <v>0</v>
      </c>
      <c r="F83" s="143">
        <f>VLOOKUP(D83,各種係数!$C$8:$E$114,2,FALSE)</f>
        <v>0</v>
      </c>
      <c r="G83" s="143">
        <f>VLOOKUP(D83,各種係数!$C$8:$E$114,3,FALSE)</f>
        <v>0</v>
      </c>
      <c r="H83" s="67">
        <f t="shared" si="5"/>
        <v>0</v>
      </c>
      <c r="I83" s="68">
        <f t="shared" si="8"/>
        <v>0</v>
      </c>
      <c r="J83" s="67">
        <f>E83-H83-I83</f>
        <v>0</v>
      </c>
      <c r="K83" s="149">
        <f>IF(入力表3【予測】!G23="",入力表3【予測】!F23,入力表3【予測】!G23)</f>
        <v>1</v>
      </c>
      <c r="L83" s="67">
        <f t="shared" si="6"/>
        <v>0</v>
      </c>
    </row>
    <row r="84" spans="2:12" x14ac:dyDescent="0.15">
      <c r="B84" s="74">
        <v>11</v>
      </c>
      <c r="C84" s="78" t="s">
        <v>411</v>
      </c>
      <c r="D84" s="79" t="s">
        <v>201</v>
      </c>
      <c r="E84" s="67">
        <f>入力表2【係数】!M95</f>
        <v>1939.1152143322922</v>
      </c>
      <c r="F84" s="143">
        <f>VLOOKUP(D84,各種係数!$C$8:$E$114,2,FALSE)</f>
        <v>0</v>
      </c>
      <c r="G84" s="143">
        <f>VLOOKUP(D84,各種係数!$C$8:$E$114,3,FALSE)</f>
        <v>0</v>
      </c>
      <c r="H84" s="67">
        <f t="shared" si="5"/>
        <v>0</v>
      </c>
      <c r="I84" s="68">
        <f t="shared" si="8"/>
        <v>0</v>
      </c>
      <c r="J84" s="67">
        <f t="shared" ref="J84:J127" si="9">E84-H84-I84</f>
        <v>1939.1152143322922</v>
      </c>
      <c r="K84" s="149">
        <f>IF(入力表3【予測】!G24="",入力表3【予測】!F24,入力表3【予測】!G24)</f>
        <v>1</v>
      </c>
      <c r="L84" s="67">
        <f t="shared" si="6"/>
        <v>1939.1152143322922</v>
      </c>
    </row>
    <row r="85" spans="2:12" x14ac:dyDescent="0.15">
      <c r="B85" s="119">
        <v>12</v>
      </c>
      <c r="C85" s="120" t="s">
        <v>412</v>
      </c>
      <c r="D85" s="116" t="s">
        <v>141</v>
      </c>
      <c r="E85" s="46">
        <f>入力表2【係数】!M96</f>
        <v>223.08405120636991</v>
      </c>
      <c r="F85" s="141">
        <f>VLOOKUP(D85,各種係数!$C$8:$E$114,2,FALSE)</f>
        <v>0.48983980769325469</v>
      </c>
      <c r="G85" s="141">
        <f>VLOOKUP(D85,各種係数!$C$8:$E$114,3,FALSE)</f>
        <v>4.0472106868972388E-2</v>
      </c>
      <c r="H85" s="46">
        <f t="shared" si="5"/>
        <v>109.27544874236041</v>
      </c>
      <c r="I85" s="47">
        <f t="shared" si="8"/>
        <v>9.0286815611875113</v>
      </c>
      <c r="J85" s="47">
        <f t="shared" si="9"/>
        <v>104.77992090282198</v>
      </c>
      <c r="K85" s="147">
        <f>IF(入力表3【予測】!G25="",入力表3【予測】!F25,入力表3【予測】!G25)</f>
        <v>2.5266919715310809E-2</v>
      </c>
      <c r="L85" s="135">
        <f t="shared" si="6"/>
        <v>2.6474658492282201</v>
      </c>
    </row>
    <row r="86" spans="2:12" x14ac:dyDescent="0.15">
      <c r="B86" s="385">
        <v>13</v>
      </c>
      <c r="C86" s="40" t="s">
        <v>413</v>
      </c>
      <c r="D86" s="41" t="s">
        <v>145</v>
      </c>
      <c r="E86" s="46">
        <f>入力表2【係数】!M97</f>
        <v>106.39393211380718</v>
      </c>
      <c r="F86" s="141">
        <f>VLOOKUP(D86,各種係数!$C$8:$E$114,2,FALSE)</f>
        <v>0.39446835471269331</v>
      </c>
      <c r="G86" s="141">
        <f>VLOOKUP(D86,各種係数!$C$8:$E$114,3,FALSE)</f>
        <v>2.4324724854210295E-2</v>
      </c>
      <c r="H86" s="46">
        <f t="shared" si="5"/>
        <v>41.969039352347501</v>
      </c>
      <c r="I86" s="47">
        <f t="shared" si="8"/>
        <v>2.5880031248258883</v>
      </c>
      <c r="J86" s="47">
        <f t="shared" si="9"/>
        <v>61.836889636633799</v>
      </c>
      <c r="K86" s="147">
        <f>IF(入力表3【予測】!G26="",入力表3【予測】!F26,入力表3【予測】!G26)</f>
        <v>0.19738855547056144</v>
      </c>
      <c r="L86" s="135">
        <f t="shared" si="6"/>
        <v>12.205894320167676</v>
      </c>
    </row>
    <row r="87" spans="2:12" x14ac:dyDescent="0.15">
      <c r="B87" s="385">
        <v>14</v>
      </c>
      <c r="C87" s="40" t="s">
        <v>414</v>
      </c>
      <c r="D87" s="41" t="s">
        <v>144</v>
      </c>
      <c r="E87" s="46">
        <f>入力表2【係数】!M98</f>
        <v>157.87486700758484</v>
      </c>
      <c r="F87" s="141">
        <f>VLOOKUP(D87,各種係数!$C$8:$E$114,2,FALSE)</f>
        <v>0.46442694190471312</v>
      </c>
      <c r="G87" s="141">
        <f>VLOOKUP(D87,各種係数!$C$8:$E$114,3,FALSE)</f>
        <v>2.3938940873812486E-2</v>
      </c>
      <c r="H87" s="46">
        <f t="shared" si="5"/>
        <v>73.321341687945917</v>
      </c>
      <c r="I87" s="47">
        <f t="shared" si="8"/>
        <v>3.7793571067555831</v>
      </c>
      <c r="J87" s="47">
        <f t="shared" si="9"/>
        <v>80.774168212883339</v>
      </c>
      <c r="K87" s="147">
        <f>IF(入力表3【予測】!G27="",入力表3【予測】!F27,入力表3【予測】!G27)</f>
        <v>3.7688224204705856E-2</v>
      </c>
      <c r="L87" s="135">
        <f t="shared" si="6"/>
        <v>3.0442349615557722</v>
      </c>
    </row>
    <row r="88" spans="2:12" x14ac:dyDescent="0.15">
      <c r="B88" s="385">
        <v>15</v>
      </c>
      <c r="C88" s="40" t="s">
        <v>415</v>
      </c>
      <c r="D88" s="41" t="s">
        <v>145</v>
      </c>
      <c r="E88" s="46">
        <f>入力表2【係数】!M99</f>
        <v>154.442804681333</v>
      </c>
      <c r="F88" s="141">
        <f>VLOOKUP(D88,各種係数!$C$8:$E$114,2,FALSE)</f>
        <v>0.39446835471269331</v>
      </c>
      <c r="G88" s="141">
        <f>VLOOKUP(D88,各種係数!$C$8:$E$114,3,FALSE)</f>
        <v>2.4324724854210295E-2</v>
      </c>
      <c r="H88" s="46">
        <f t="shared" si="5"/>
        <v>60.92279905985928</v>
      </c>
      <c r="I88" s="47">
        <f t="shared" si="8"/>
        <v>3.7567787295859669</v>
      </c>
      <c r="J88" s="47">
        <f t="shared" si="9"/>
        <v>89.763226891887768</v>
      </c>
      <c r="K88" s="147">
        <f>IF(入力表3【予測】!G28="",入力表3【予測】!F28,入力表3【予測】!G28)</f>
        <v>0.19738855547056144</v>
      </c>
      <c r="L88" s="135">
        <f t="shared" si="6"/>
        <v>17.718233690565981</v>
      </c>
    </row>
    <row r="89" spans="2:12" x14ac:dyDescent="0.15">
      <c r="B89" s="385">
        <v>16</v>
      </c>
      <c r="C89" s="40" t="s">
        <v>416</v>
      </c>
      <c r="D89" s="41" t="s">
        <v>145</v>
      </c>
      <c r="E89" s="46">
        <f>入力表2【係数】!M100</f>
        <v>875.17589319422041</v>
      </c>
      <c r="F89" s="141">
        <f>VLOOKUP(D89,各種係数!$C$8:$E$114,2,FALSE)</f>
        <v>0.39446835471269331</v>
      </c>
      <c r="G89" s="141">
        <f>VLOOKUP(D89,各種係数!$C$8:$E$114,3,FALSE)</f>
        <v>2.4324724854210295E-2</v>
      </c>
      <c r="H89" s="46">
        <f t="shared" si="5"/>
        <v>345.22919467253593</v>
      </c>
      <c r="I89" s="47">
        <f t="shared" si="8"/>
        <v>21.28841280098715</v>
      </c>
      <c r="J89" s="47">
        <f t="shared" si="9"/>
        <v>508.65828572069739</v>
      </c>
      <c r="K89" s="147">
        <f>IF(入力表3【予測】!G29="",入力表3【予測】!F29,入力表3【予測】!G29)</f>
        <v>0.19738855547056144</v>
      </c>
      <c r="L89" s="135">
        <f t="shared" si="6"/>
        <v>100.40332424654056</v>
      </c>
    </row>
    <row r="90" spans="2:12" x14ac:dyDescent="0.15">
      <c r="B90" s="385">
        <v>17</v>
      </c>
      <c r="C90" s="83" t="s">
        <v>454</v>
      </c>
      <c r="D90" s="41" t="s">
        <v>145</v>
      </c>
      <c r="E90" s="46">
        <f>入力表2【係数】!M101</f>
        <v>545.69790987404338</v>
      </c>
      <c r="F90" s="141">
        <f>VLOOKUP(D90,各種係数!$C$8:$E$114,2,FALSE)</f>
        <v>0.39446835471269331</v>
      </c>
      <c r="G90" s="141">
        <f>VLOOKUP(D90,各種係数!$C$8:$E$114,3,FALSE)</f>
        <v>2.4324724854210295E-2</v>
      </c>
      <c r="H90" s="46">
        <f t="shared" si="5"/>
        <v>215.26055667816948</v>
      </c>
      <c r="I90" s="47">
        <f t="shared" si="8"/>
        <v>13.273951511203753</v>
      </c>
      <c r="J90" s="47">
        <f t="shared" si="9"/>
        <v>317.16340168467019</v>
      </c>
      <c r="K90" s="147">
        <f>IF(入力表3【予測】!G30="",入力表3【予測】!F30,入力表3【予測】!G30)</f>
        <v>0.19738855547056144</v>
      </c>
      <c r="L90" s="135">
        <f t="shared" si="6"/>
        <v>62.604425706666483</v>
      </c>
    </row>
    <row r="91" spans="2:12" x14ac:dyDescent="0.15">
      <c r="B91" s="385">
        <v>18</v>
      </c>
      <c r="C91" s="83" t="s">
        <v>455</v>
      </c>
      <c r="D91" s="41" t="s">
        <v>146</v>
      </c>
      <c r="E91" s="46">
        <f>入力表2【係数】!M102</f>
        <v>0</v>
      </c>
      <c r="F91" s="141">
        <f>VLOOKUP(D91,各種係数!$C$8:$E$114,2,FALSE)</f>
        <v>0.3541939860247062</v>
      </c>
      <c r="G91" s="141">
        <f>VLOOKUP(D91,各種係数!$C$8:$E$114,3,FALSE)</f>
        <v>4.1420505400153379E-2</v>
      </c>
      <c r="H91" s="46">
        <f t="shared" si="5"/>
        <v>0</v>
      </c>
      <c r="I91" s="47">
        <f t="shared" si="8"/>
        <v>0</v>
      </c>
      <c r="J91" s="47">
        <f t="shared" si="9"/>
        <v>0</v>
      </c>
      <c r="K91" s="147">
        <f>IF(入力表3【予測】!G31="",入力表3【予測】!F31,入力表3【予測】!G31)</f>
        <v>0</v>
      </c>
      <c r="L91" s="135">
        <f t="shared" si="6"/>
        <v>0</v>
      </c>
    </row>
    <row r="92" spans="2:12" x14ac:dyDescent="0.15">
      <c r="B92" s="385">
        <v>19</v>
      </c>
      <c r="C92" s="40" t="s">
        <v>417</v>
      </c>
      <c r="D92" s="41" t="s">
        <v>148</v>
      </c>
      <c r="E92" s="46">
        <f>入力表2【係数】!M103</f>
        <v>322.61385866767341</v>
      </c>
      <c r="F92" s="141">
        <f>VLOOKUP(D92,各種係数!$C$8:$E$114,2,FALSE)</f>
        <v>0.55865224329933405</v>
      </c>
      <c r="G92" s="141">
        <f>VLOOKUP(D92,各種係数!$C$8:$E$114,3,FALSE)</f>
        <v>2.1265803654867077E-2</v>
      </c>
      <c r="H92" s="46">
        <f t="shared" si="5"/>
        <v>180.22895586415007</v>
      </c>
      <c r="I92" s="47">
        <f t="shared" si="8"/>
        <v>6.8606429747657796</v>
      </c>
      <c r="J92" s="47">
        <f t="shared" si="9"/>
        <v>135.52425982875758</v>
      </c>
      <c r="K92" s="147">
        <f>IF(入力表3【予測】!G32="",入力表3【予測】!F32,入力表3【予測】!G32)</f>
        <v>0</v>
      </c>
      <c r="L92" s="135">
        <f t="shared" si="6"/>
        <v>0</v>
      </c>
    </row>
    <row r="93" spans="2:12" x14ac:dyDescent="0.15">
      <c r="B93" s="385">
        <v>20</v>
      </c>
      <c r="C93" s="40" t="s">
        <v>418</v>
      </c>
      <c r="D93" s="41" t="s">
        <v>950</v>
      </c>
      <c r="E93" s="46">
        <f>入力表2【係数】!M104</f>
        <v>164.73899166008854</v>
      </c>
      <c r="F93" s="141">
        <f>VLOOKUP(D93,各種係数!$C$8:$E$114,2,FALSE)</f>
        <v>0.44310238869487661</v>
      </c>
      <c r="G93" s="141">
        <f>VLOOKUP(D93,各種係数!$C$8:$E$114,3,FALSE)</f>
        <v>1.5691882641514759E-2</v>
      </c>
      <c r="H93" s="46">
        <f t="shared" si="5"/>
        <v>72.996240715770597</v>
      </c>
      <c r="I93" s="47">
        <f t="shared" si="8"/>
        <v>2.5850649236115881</v>
      </c>
      <c r="J93" s="47">
        <f t="shared" si="9"/>
        <v>89.157686020706365</v>
      </c>
      <c r="K93" s="147">
        <f>IF(入力表3【予測】!G33="",入力表3【予測】!F33,入力表3【予測】!G33)</f>
        <v>0</v>
      </c>
      <c r="L93" s="135">
        <f t="shared" si="6"/>
        <v>0</v>
      </c>
    </row>
    <row r="94" spans="2:12" x14ac:dyDescent="0.15">
      <c r="B94" s="385">
        <v>21</v>
      </c>
      <c r="C94" s="83" t="s">
        <v>456</v>
      </c>
      <c r="D94" s="41" t="s">
        <v>164</v>
      </c>
      <c r="E94" s="46">
        <f>入力表2【係数】!M105</f>
        <v>41.184747915022136</v>
      </c>
      <c r="F94" s="141">
        <f>VLOOKUP(D94,各種係数!$C$8:$E$114,2,FALSE)</f>
        <v>0.6356423173803526</v>
      </c>
      <c r="G94" s="141">
        <f>VLOOKUP(D94,各種係数!$C$8:$E$114,3,FALSE)</f>
        <v>1.8041561712846349E-2</v>
      </c>
      <c r="H94" s="46">
        <f t="shared" si="5"/>
        <v>26.178768605430314</v>
      </c>
      <c r="I94" s="47">
        <f t="shared" si="8"/>
        <v>0.74303717113689183</v>
      </c>
      <c r="J94" s="47">
        <f t="shared" si="9"/>
        <v>14.26294213845493</v>
      </c>
      <c r="K94" s="147">
        <f>IF(入力表3【予測】!G34="",入力表3【予測】!F34,入力表3【予測】!G34)</f>
        <v>1.7912086324699539E-3</v>
      </c>
      <c r="L94" s="135">
        <f t="shared" si="6"/>
        <v>2.5547905082819934E-2</v>
      </c>
    </row>
    <row r="95" spans="2:12" x14ac:dyDescent="0.15">
      <c r="B95" s="385">
        <v>22</v>
      </c>
      <c r="C95" s="83" t="s">
        <v>457</v>
      </c>
      <c r="D95" s="41" t="s">
        <v>162</v>
      </c>
      <c r="E95" s="46">
        <f>入力表2【係数】!M106</f>
        <v>0</v>
      </c>
      <c r="F95" s="141">
        <f>VLOOKUP(D95,各種係数!$C$8:$E$114,2,FALSE)</f>
        <v>0.80454150997975127</v>
      </c>
      <c r="G95" s="141">
        <f>VLOOKUP(D95,各種係数!$C$8:$E$114,3,FALSE)</f>
        <v>2.097194098929708E-2</v>
      </c>
      <c r="H95" s="46">
        <f t="shared" si="5"/>
        <v>0</v>
      </c>
      <c r="I95" s="47">
        <f t="shared" si="8"/>
        <v>0</v>
      </c>
      <c r="J95" s="47">
        <f t="shared" si="9"/>
        <v>0</v>
      </c>
      <c r="K95" s="147">
        <f>IF(入力表3【予測】!G35="",入力表3【予測】!F35,入力表3【予測】!G35)</f>
        <v>0</v>
      </c>
      <c r="L95" s="135">
        <f t="shared" si="6"/>
        <v>0</v>
      </c>
    </row>
    <row r="96" spans="2:12" x14ac:dyDescent="0.15">
      <c r="B96" s="385">
        <v>23</v>
      </c>
      <c r="C96" s="40" t="s">
        <v>565</v>
      </c>
      <c r="D96" s="41" t="s">
        <v>194</v>
      </c>
      <c r="E96" s="46">
        <f>入力表2【係数】!M107</f>
        <v>24.024436283762913</v>
      </c>
      <c r="F96" s="141">
        <f>VLOOKUP(D96,各種係数!$C$8:$E$114,2,FALSE)</f>
        <v>0.41870702167654128</v>
      </c>
      <c r="G96" s="141">
        <f>VLOOKUP(D96,各種係数!$C$8:$E$114,3,FALSE)</f>
        <v>3.0484066104024703E-2</v>
      </c>
      <c r="H96" s="46">
        <f t="shared" si="5"/>
        <v>10.059200163832204</v>
      </c>
      <c r="I96" s="47">
        <f t="shared" si="8"/>
        <v>0.73236250378615819</v>
      </c>
      <c r="J96" s="47">
        <f t="shared" si="9"/>
        <v>13.232873616144552</v>
      </c>
      <c r="K96" s="147">
        <f>IF(入力表3【予測】!G36="",入力表3【予測】!F36,入力表3【予測】!G36)</f>
        <v>8.1037763027242637E-2</v>
      </c>
      <c r="L96" s="135">
        <f t="shared" si="6"/>
        <v>1.0723624762745736</v>
      </c>
    </row>
    <row r="97" spans="2:12" x14ac:dyDescent="0.15">
      <c r="B97" s="385">
        <v>24</v>
      </c>
      <c r="C97" s="83" t="s">
        <v>458</v>
      </c>
      <c r="D97" s="41" t="s">
        <v>149</v>
      </c>
      <c r="E97" s="46">
        <f>入力表2【係数】!M108</f>
        <v>0.43081745760883483</v>
      </c>
      <c r="F97" s="141">
        <f>VLOOKUP(D97,各種係数!$C$8:$E$114,2,FALSE)</f>
        <v>0.55683718834224505</v>
      </c>
      <c r="G97" s="141">
        <f>VLOOKUP(D97,各種係数!$C$8:$E$114,3,FALSE)</f>
        <v>3.2844849251674739E-2</v>
      </c>
      <c r="H97" s="46">
        <f t="shared" si="5"/>
        <v>0.23989518178365793</v>
      </c>
      <c r="I97" s="47">
        <f t="shared" si="8"/>
        <v>1.4150134450151952E-2</v>
      </c>
      <c r="J97" s="47">
        <f t="shared" si="9"/>
        <v>0.17677214137502495</v>
      </c>
      <c r="K97" s="147">
        <f>IF(入力表3【予測】!G37="",入力表3【予測】!F37,入力表3【予測】!G37)</f>
        <v>1.2532956823507968E-2</v>
      </c>
      <c r="L97" s="135">
        <f t="shared" si="6"/>
        <v>2.2154776154522343E-3</v>
      </c>
    </row>
    <row r="98" spans="2:12" x14ac:dyDescent="0.15">
      <c r="B98" s="385">
        <v>25</v>
      </c>
      <c r="C98" s="83" t="s">
        <v>459</v>
      </c>
      <c r="D98" s="41" t="s">
        <v>150</v>
      </c>
      <c r="E98" s="46">
        <f>入力表2【係数】!M109</f>
        <v>46.185032488049558</v>
      </c>
      <c r="F98" s="141">
        <f>VLOOKUP(D98,各種係数!$C$8:$E$114,2,FALSE)</f>
        <v>0.71592709904776786</v>
      </c>
      <c r="G98" s="141">
        <f>VLOOKUP(D98,各種係数!$C$8:$E$114,3,FALSE)</f>
        <v>9.217799308013936E-3</v>
      </c>
      <c r="H98" s="46">
        <f t="shared" si="5"/>
        <v>33.065116328596233</v>
      </c>
      <c r="I98" s="47">
        <f t="shared" si="8"/>
        <v>0.42572436050894435</v>
      </c>
      <c r="J98" s="47">
        <f t="shared" si="9"/>
        <v>12.694191798944381</v>
      </c>
      <c r="K98" s="147">
        <f>IF(入力表3【予測】!G38="",入力表3【予測】!F38,入力表3【予測】!G38)</f>
        <v>5.5353470239739799E-2</v>
      </c>
      <c r="L98" s="135">
        <f t="shared" si="6"/>
        <v>0.70266756796041685</v>
      </c>
    </row>
    <row r="99" spans="2:12" x14ac:dyDescent="0.15">
      <c r="B99" s="385">
        <v>26</v>
      </c>
      <c r="C99" s="83" t="s">
        <v>460</v>
      </c>
      <c r="D99" s="41" t="s">
        <v>151</v>
      </c>
      <c r="E99" s="46">
        <f>入力表2【係数】!M110</f>
        <v>0</v>
      </c>
      <c r="F99" s="141">
        <f>VLOOKUP(D99,各種係数!$C$8:$E$114,2,FALSE)</f>
        <v>-7.0325271059216012</v>
      </c>
      <c r="G99" s="141">
        <f>VLOOKUP(D99,各種係数!$C$8:$E$114,3,FALSE)</f>
        <v>-0.29941618015012511</v>
      </c>
      <c r="H99" s="46">
        <f t="shared" si="5"/>
        <v>0</v>
      </c>
      <c r="I99" s="47">
        <f t="shared" si="8"/>
        <v>0</v>
      </c>
      <c r="J99" s="47">
        <f t="shared" si="9"/>
        <v>0</v>
      </c>
      <c r="K99" s="147">
        <f>IF(入力表3【予測】!G39="",入力表3【予測】!F39,入力表3【予測】!G39)</f>
        <v>0</v>
      </c>
      <c r="L99" s="135">
        <f t="shared" si="6"/>
        <v>0</v>
      </c>
    </row>
    <row r="100" spans="2:12" x14ac:dyDescent="0.15">
      <c r="B100" s="385">
        <v>27</v>
      </c>
      <c r="C100" s="83" t="s">
        <v>461</v>
      </c>
      <c r="D100" s="41" t="s">
        <v>153</v>
      </c>
      <c r="E100" s="46">
        <f>入力表2【係数】!M111</f>
        <v>4.8650849481192804</v>
      </c>
      <c r="F100" s="141">
        <f>VLOOKUP(D100,各種係数!$C$8:$E$114,2,FALSE)</f>
        <v>0.60565359159472287</v>
      </c>
      <c r="G100" s="141">
        <f>VLOOKUP(D100,各種係数!$C$8:$E$114,3,FALSE)</f>
        <v>1.4606731644383964E-2</v>
      </c>
      <c r="H100" s="46">
        <f t="shared" si="5"/>
        <v>2.9465561722418681</v>
      </c>
      <c r="I100" s="47">
        <f t="shared" si="8"/>
        <v>7.1062990264310011E-2</v>
      </c>
      <c r="J100" s="47">
        <f t="shared" si="9"/>
        <v>1.8474657856131023</v>
      </c>
      <c r="K100" s="147">
        <f>IF(入力表3【予測】!G40="",入力表3【予測】!F40,入力表3【予測】!G40)</f>
        <v>1.269531883879238E-2</v>
      </c>
      <c r="L100" s="135">
        <f t="shared" si="6"/>
        <v>2.3454167192118382E-2</v>
      </c>
    </row>
    <row r="101" spans="2:12" x14ac:dyDescent="0.15">
      <c r="B101" s="385">
        <v>28</v>
      </c>
      <c r="C101" s="83" t="s">
        <v>646</v>
      </c>
      <c r="D101" s="41" t="s">
        <v>157</v>
      </c>
      <c r="E101" s="46">
        <f>入力表2【係数】!M112</f>
        <v>11.122014464270421</v>
      </c>
      <c r="F101" s="141">
        <f>VLOOKUP(D101,各種係数!$C$8:$E$114,2,FALSE)</f>
        <v>0.53436119199626853</v>
      </c>
      <c r="G101" s="141">
        <f>VLOOKUP(D101,各種係数!$C$8:$E$114,3,FALSE)</f>
        <v>1.6884112454810168E-2</v>
      </c>
      <c r="H101" s="46">
        <f t="shared" si="5"/>
        <v>5.9431729065272823</v>
      </c>
      <c r="I101" s="47">
        <f t="shared" si="8"/>
        <v>0.18778534293876706</v>
      </c>
      <c r="J101" s="47">
        <f t="shared" si="9"/>
        <v>4.991056214804372</v>
      </c>
      <c r="K101" s="147">
        <f>IF(入力表3【予測】!G41="",入力表3【予測】!F41,入力表3【予測】!G41)</f>
        <v>2.8307649635109344E-2</v>
      </c>
      <c r="L101" s="135">
        <f t="shared" si="6"/>
        <v>0.1412850706378172</v>
      </c>
    </row>
    <row r="102" spans="2:12" x14ac:dyDescent="0.15">
      <c r="B102" s="385">
        <v>29</v>
      </c>
      <c r="C102" s="83" t="s">
        <v>463</v>
      </c>
      <c r="D102" s="41" t="s">
        <v>517</v>
      </c>
      <c r="E102" s="46">
        <f>入力表2【係数】!M113</f>
        <v>16.334484145744334</v>
      </c>
      <c r="F102" s="141">
        <f>VLOOKUP(D102,各種係数!$C$8:$E$114,2,FALSE)</f>
        <v>0.55796567479946202</v>
      </c>
      <c r="G102" s="141">
        <f>VLOOKUP(D102,各種係数!$C$8:$E$114,3,FALSE)</f>
        <v>9.7336610154617649E-3</v>
      </c>
      <c r="H102" s="46">
        <f t="shared" si="5"/>
        <v>9.1140814688813503</v>
      </c>
      <c r="I102" s="47">
        <f t="shared" si="8"/>
        <v>0.1589943315371099</v>
      </c>
      <c r="J102" s="47">
        <f t="shared" si="9"/>
        <v>7.0614083453258738</v>
      </c>
      <c r="K102" s="147">
        <f>IF(入力表3【予測】!G42="",入力表3【予測】!F42,入力表3【予測】!G42)</f>
        <v>7.4207497342212325E-2</v>
      </c>
      <c r="L102" s="135">
        <f t="shared" si="6"/>
        <v>0.5240094410180457</v>
      </c>
    </row>
    <row r="103" spans="2:12" x14ac:dyDescent="0.15">
      <c r="B103" s="385">
        <v>30</v>
      </c>
      <c r="C103" s="40" t="s">
        <v>420</v>
      </c>
      <c r="D103" s="41" t="s">
        <v>517</v>
      </c>
      <c r="E103" s="46">
        <f>入力表2【係数】!M114</f>
        <v>3.4320623262518444</v>
      </c>
      <c r="F103" s="141">
        <f>VLOOKUP(D103,各種係数!$C$8:$E$114,2,FALSE)</f>
        <v>0.55796567479946202</v>
      </c>
      <c r="G103" s="141">
        <f>VLOOKUP(D103,各種係数!$C$8:$E$114,3,FALSE)</f>
        <v>9.7336610154617649E-3</v>
      </c>
      <c r="H103" s="46">
        <f t="shared" si="5"/>
        <v>1.9149729718209216</v>
      </c>
      <c r="I103" s="47">
        <f t="shared" si="8"/>
        <v>3.3406531267672596E-2</v>
      </c>
      <c r="J103" s="47">
        <f t="shared" si="9"/>
        <v>1.4836828231632502</v>
      </c>
      <c r="K103" s="147">
        <f>IF(入力表3【予測】!G43="",入力表3【予測】!F43,入力表3【予測】!G43)</f>
        <v>7.4207497342212325E-2</v>
      </c>
      <c r="L103" s="135">
        <f t="shared" si="6"/>
        <v>0.11010038915657297</v>
      </c>
    </row>
    <row r="104" spans="2:12" x14ac:dyDescent="0.15">
      <c r="B104" s="385">
        <v>31</v>
      </c>
      <c r="C104" s="83" t="s">
        <v>464</v>
      </c>
      <c r="D104" s="41" t="s">
        <v>951</v>
      </c>
      <c r="E104" s="46">
        <f>入力表2【係数】!M115</f>
        <v>2.4948329250859252E-2</v>
      </c>
      <c r="F104" s="141">
        <f>VLOOKUP(D104,各種係数!$C$8:$E$114,2,FALSE)</f>
        <v>0.25594447963568945</v>
      </c>
      <c r="G104" s="141">
        <f>VLOOKUP(D104,各種係数!$C$8:$E$114,3,FALSE)</f>
        <v>8.1788517819464026E-3</v>
      </c>
      <c r="H104" s="46">
        <f t="shared" si="5"/>
        <v>6.3853871478910208E-3</v>
      </c>
      <c r="I104" s="47">
        <f t="shared" si="8"/>
        <v>2.0404868714997575E-4</v>
      </c>
      <c r="J104" s="47">
        <f t="shared" si="9"/>
        <v>1.8358893415818256E-2</v>
      </c>
      <c r="K104" s="147">
        <f>IF(入力表3【予測】!G44="",入力表3【予測】!F44,入力表3【予測】!G44)</f>
        <v>2.2742915282625287E-4</v>
      </c>
      <c r="L104" s="135">
        <f t="shared" si="6"/>
        <v>4.1753475763870173E-6</v>
      </c>
    </row>
    <row r="105" spans="2:12" x14ac:dyDescent="0.15">
      <c r="B105" s="385">
        <v>32</v>
      </c>
      <c r="C105" s="83" t="s">
        <v>465</v>
      </c>
      <c r="D105" s="41" t="s">
        <v>172</v>
      </c>
      <c r="E105" s="46">
        <f>入力表2【係数】!M116</f>
        <v>23.156073468870105</v>
      </c>
      <c r="F105" s="141">
        <f>VLOOKUP(D105,各種係数!$C$8:$E$114,2,FALSE)</f>
        <v>0.32729577745202715</v>
      </c>
      <c r="G105" s="141">
        <f>VLOOKUP(D105,各種係数!$C$8:$E$114,3,FALSE)</f>
        <v>7.0083014360137492E-3</v>
      </c>
      <c r="H105" s="46">
        <f t="shared" si="5"/>
        <v>7.5788850687301004</v>
      </c>
      <c r="I105" s="47">
        <f t="shared" si="8"/>
        <v>0.16228474294432224</v>
      </c>
      <c r="J105" s="47">
        <f t="shared" si="9"/>
        <v>15.414903657195682</v>
      </c>
      <c r="K105" s="147">
        <f>IF(入力表3【予測】!G45="",入力表3【予測】!F45,入力表3【予測】!G45)</f>
        <v>2.021526319808542E-2</v>
      </c>
      <c r="L105" s="135">
        <f t="shared" si="6"/>
        <v>0.31161633460334021</v>
      </c>
    </row>
    <row r="106" spans="2:12" x14ac:dyDescent="0.15">
      <c r="B106" s="385">
        <v>33</v>
      </c>
      <c r="C106" s="83" t="s">
        <v>466</v>
      </c>
      <c r="D106" s="41" t="s">
        <v>171</v>
      </c>
      <c r="E106" s="46">
        <f>入力表2【係数】!M117</f>
        <v>0.84341448564195143</v>
      </c>
      <c r="F106" s="141">
        <f>VLOOKUP(D106,各種係数!$C$8:$E$114,2,FALSE)</f>
        <v>0.26374269279552931</v>
      </c>
      <c r="G106" s="141">
        <f>VLOOKUP(D106,各種係数!$C$8:$E$114,3,FALSE)</f>
        <v>1.1204770217964139E-2</v>
      </c>
      <c r="H106" s="46">
        <f t="shared" si="5"/>
        <v>0.22244440758596457</v>
      </c>
      <c r="I106" s="47">
        <f t="shared" si="8"/>
        <v>9.4502655101204799E-3</v>
      </c>
      <c r="J106" s="47">
        <f t="shared" si="9"/>
        <v>0.61151981254586629</v>
      </c>
      <c r="K106" s="147">
        <f>IF(入力表3【予測】!G46="",入力表3【予測】!F46,入力表3【予測】!G46)</f>
        <v>0</v>
      </c>
      <c r="L106" s="135">
        <f t="shared" si="6"/>
        <v>0</v>
      </c>
    </row>
    <row r="107" spans="2:12" x14ac:dyDescent="0.15">
      <c r="B107" s="385">
        <v>34</v>
      </c>
      <c r="C107" s="83" t="s">
        <v>467</v>
      </c>
      <c r="D107" s="41" t="s">
        <v>170</v>
      </c>
      <c r="E107" s="46">
        <f>入力表2【係数】!M118</f>
        <v>14.186055286150607</v>
      </c>
      <c r="F107" s="141">
        <f>VLOOKUP(D107,各種係数!$C$8:$E$114,2,FALSE)</f>
        <v>0.70589278410667244</v>
      </c>
      <c r="G107" s="141">
        <f>VLOOKUP(D107,各種係数!$C$8:$E$114,3,FALSE)</f>
        <v>4.8994511356258456E-3</v>
      </c>
      <c r="H107" s="46">
        <f t="shared" si="5"/>
        <v>10.01383406143203</v>
      </c>
      <c r="I107" s="47">
        <f t="shared" si="8"/>
        <v>6.9503884681781619E-2</v>
      </c>
      <c r="J107" s="47">
        <f t="shared" si="9"/>
        <v>4.1027173400367953</v>
      </c>
      <c r="K107" s="147">
        <f>IF(入力表3【予測】!G47="",入力表3【予測】!F47,入力表3【予測】!G47)</f>
        <v>9.2006594852051315E-2</v>
      </c>
      <c r="L107" s="135">
        <f t="shared" si="6"/>
        <v>0.37747705209725108</v>
      </c>
    </row>
    <row r="108" spans="2:12" x14ac:dyDescent="0.15">
      <c r="B108" s="385">
        <v>35</v>
      </c>
      <c r="C108" s="83" t="s">
        <v>641</v>
      </c>
      <c r="D108" s="41" t="s">
        <v>175</v>
      </c>
      <c r="E108" s="46">
        <f>入力表2【係数】!M119</f>
        <v>6.406318671360463</v>
      </c>
      <c r="F108" s="141">
        <f>VLOOKUP(D108,各種係数!$C$8:$E$114,2,FALSE)</f>
        <v>0.5913956101580643</v>
      </c>
      <c r="G108" s="141">
        <f>VLOOKUP(D108,各種係数!$C$8:$E$114,3,FALSE)</f>
        <v>2.0196911486146635E-2</v>
      </c>
      <c r="H108" s="46">
        <f t="shared" si="5"/>
        <v>3.7886687395162206</v>
      </c>
      <c r="I108" s="47">
        <f t="shared" si="8"/>
        <v>0.12938785115751578</v>
      </c>
      <c r="J108" s="47">
        <f t="shared" si="9"/>
        <v>2.4882620806867264</v>
      </c>
      <c r="K108" s="147">
        <f>IF(入力表3【予測】!G48="",入力表3【予測】!F48,入力表3【予測】!G48)</f>
        <v>4.2137479686312651E-2</v>
      </c>
      <c r="L108" s="135">
        <f t="shared" si="6"/>
        <v>0.10484909287915899</v>
      </c>
    </row>
    <row r="109" spans="2:12" x14ac:dyDescent="0.15">
      <c r="B109" s="60">
        <v>36</v>
      </c>
      <c r="C109" s="61" t="s">
        <v>421</v>
      </c>
      <c r="D109" s="62" t="s">
        <v>175</v>
      </c>
      <c r="E109" s="67">
        <f>入力表2【係数】!M120</f>
        <v>178.46724096509593</v>
      </c>
      <c r="F109" s="143">
        <f>VLOOKUP(D109,各種係数!$C$8:$E$114,2,FALSE)</f>
        <v>0.5913956101580643</v>
      </c>
      <c r="G109" s="143">
        <f>VLOOKUP(D109,各種係数!$C$8:$E$114,3,FALSE)</f>
        <v>2.0196911486146635E-2</v>
      </c>
      <c r="H109" s="67">
        <f t="shared" si="5"/>
        <v>105.54474286377919</v>
      </c>
      <c r="I109" s="68">
        <f t="shared" si="8"/>
        <v>3.6044870689488451</v>
      </c>
      <c r="J109" s="67">
        <f t="shared" si="9"/>
        <v>69.318011032367892</v>
      </c>
      <c r="K109" s="148">
        <f>IF(入力表3【予測】!G49="",入力表3【予測】!F49,入力表3【予測】!G49)</f>
        <v>4.2137479686312651E-2</v>
      </c>
      <c r="L109" s="67">
        <f t="shared" si="6"/>
        <v>2.9208862817719985</v>
      </c>
    </row>
    <row r="110" spans="2:12" x14ac:dyDescent="0.15">
      <c r="B110" s="385">
        <v>37</v>
      </c>
      <c r="C110" s="40" t="s">
        <v>422</v>
      </c>
      <c r="D110" s="41" t="s">
        <v>202</v>
      </c>
      <c r="E110" s="46">
        <f>入力表2【係数】!M121</f>
        <v>178.46724096509593</v>
      </c>
      <c r="F110" s="141">
        <f>VLOOKUP(D110,各種係数!$C$8:$E$114,2,FALSE)</f>
        <v>0</v>
      </c>
      <c r="G110" s="141">
        <f>VLOOKUP(D110,各種係数!$C$8:$E$114,3,FALSE)</f>
        <v>0</v>
      </c>
      <c r="H110" s="46">
        <f t="shared" si="5"/>
        <v>0</v>
      </c>
      <c r="I110" s="47">
        <f t="shared" si="8"/>
        <v>0</v>
      </c>
      <c r="J110" s="47">
        <f t="shared" si="9"/>
        <v>178.46724096509593</v>
      </c>
      <c r="K110" s="147">
        <f>IF(入力表3【予測】!G50="",入力表3【予測】!F50,入力表3【予測】!G50)</f>
        <v>1</v>
      </c>
      <c r="L110" s="135">
        <f t="shared" si="6"/>
        <v>178.46724096509593</v>
      </c>
    </row>
    <row r="111" spans="2:12" x14ac:dyDescent="0.15">
      <c r="B111" s="385">
        <v>38</v>
      </c>
      <c r="C111" s="40" t="s">
        <v>638</v>
      </c>
      <c r="D111" s="41" t="s">
        <v>196</v>
      </c>
      <c r="E111" s="46">
        <f>入力表2【係数】!M122</f>
        <v>147.57868002882933</v>
      </c>
      <c r="F111" s="141">
        <f>VLOOKUP(D111,各種係数!$C$8:$E$114,2,FALSE)</f>
        <v>0</v>
      </c>
      <c r="G111" s="141">
        <f>VLOOKUP(D111,各種係数!$C$8:$E$114,3,FALSE)</f>
        <v>1.2386003725709921E-5</v>
      </c>
      <c r="H111" s="46">
        <f t="shared" si="5"/>
        <v>0</v>
      </c>
      <c r="I111" s="47">
        <f t="shared" si="8"/>
        <v>1.8279100806724324E-3</v>
      </c>
      <c r="J111" s="47">
        <f t="shared" si="9"/>
        <v>147.57685211874866</v>
      </c>
      <c r="K111" s="147">
        <f>IF(入力表3【予測】!G51="",入力表3【予測】!F51,入力表3【予測】!G51)</f>
        <v>1</v>
      </c>
      <c r="L111" s="135">
        <f t="shared" si="6"/>
        <v>147.57685211874866</v>
      </c>
    </row>
    <row r="112" spans="2:12" x14ac:dyDescent="0.15">
      <c r="B112" s="385">
        <v>39</v>
      </c>
      <c r="C112" s="40" t="s">
        <v>424</v>
      </c>
      <c r="D112" s="41" t="s">
        <v>203</v>
      </c>
      <c r="E112" s="46">
        <f>入力表2【係数】!M123</f>
        <v>216.2199265538662</v>
      </c>
      <c r="F112" s="141">
        <f>VLOOKUP(D112,各種係数!$C$8:$E$114,2,FALSE)</f>
        <v>0</v>
      </c>
      <c r="G112" s="141">
        <f>VLOOKUP(D112,各種係数!$C$8:$E$114,3,FALSE)</f>
        <v>0</v>
      </c>
      <c r="H112" s="46">
        <f t="shared" si="5"/>
        <v>0</v>
      </c>
      <c r="I112" s="47">
        <f t="shared" si="8"/>
        <v>0</v>
      </c>
      <c r="J112" s="47">
        <f t="shared" si="9"/>
        <v>216.2199265538662</v>
      </c>
      <c r="K112" s="147">
        <f>IF(入力表3【予測】!G52="",入力表3【予測】!F52,入力表3【予測】!G52)</f>
        <v>1</v>
      </c>
      <c r="L112" s="135">
        <f t="shared" si="6"/>
        <v>216.2199265538662</v>
      </c>
    </row>
    <row r="113" spans="2:12" x14ac:dyDescent="0.15">
      <c r="B113" s="385">
        <v>40</v>
      </c>
      <c r="C113" s="40" t="s">
        <v>425</v>
      </c>
      <c r="D113" s="41" t="s">
        <v>203</v>
      </c>
      <c r="E113" s="46">
        <f>入力表2【係数】!M124</f>
        <v>425.57572845522873</v>
      </c>
      <c r="F113" s="141">
        <f>VLOOKUP(D113,各種係数!$C$8:$E$114,2,FALSE)</f>
        <v>0</v>
      </c>
      <c r="G113" s="141">
        <f>VLOOKUP(D113,各種係数!$C$8:$E$114,3,FALSE)</f>
        <v>0</v>
      </c>
      <c r="H113" s="46">
        <f t="shared" si="5"/>
        <v>0</v>
      </c>
      <c r="I113" s="47">
        <f t="shared" si="8"/>
        <v>0</v>
      </c>
      <c r="J113" s="47">
        <f t="shared" si="9"/>
        <v>425.57572845522873</v>
      </c>
      <c r="K113" s="147">
        <f>IF(入力表3【予測】!G53="",入力表3【予測】!F53,入力表3【予測】!G53)</f>
        <v>1</v>
      </c>
      <c r="L113" s="135">
        <f t="shared" si="6"/>
        <v>425.57572845522873</v>
      </c>
    </row>
    <row r="114" spans="2:12" x14ac:dyDescent="0.15">
      <c r="B114" s="385">
        <v>41</v>
      </c>
      <c r="C114" s="40" t="s">
        <v>637</v>
      </c>
      <c r="D114" s="41" t="s">
        <v>203</v>
      </c>
      <c r="E114" s="46">
        <f>入力表2【係数】!M125</f>
        <v>195.62755259635514</v>
      </c>
      <c r="F114" s="141">
        <f>VLOOKUP(D114,各種係数!$C$8:$E$114,2,FALSE)</f>
        <v>0</v>
      </c>
      <c r="G114" s="141">
        <f>VLOOKUP(D114,各種係数!$C$8:$E$114,3,FALSE)</f>
        <v>0</v>
      </c>
      <c r="H114" s="46">
        <f t="shared" si="5"/>
        <v>0</v>
      </c>
      <c r="I114" s="47">
        <f t="shared" si="8"/>
        <v>0</v>
      </c>
      <c r="J114" s="47">
        <f t="shared" si="9"/>
        <v>195.62755259635514</v>
      </c>
      <c r="K114" s="147">
        <f>IF(入力表3【予測】!G54="",入力表3【予測】!F54,入力表3【予測】!G54)</f>
        <v>1</v>
      </c>
      <c r="L114" s="135">
        <f t="shared" si="6"/>
        <v>195.62755259635514</v>
      </c>
    </row>
    <row r="115" spans="2:12" x14ac:dyDescent="0.15">
      <c r="B115" s="385">
        <v>42</v>
      </c>
      <c r="C115" s="40" t="s">
        <v>636</v>
      </c>
      <c r="D115" s="41" t="s">
        <v>184</v>
      </c>
      <c r="E115" s="46">
        <f>入力表2【係数】!M126</f>
        <v>51.480934893777672</v>
      </c>
      <c r="F115" s="141">
        <f>VLOOKUP(D115,各種係数!$C$8:$E$114,2,FALSE)</f>
        <v>0</v>
      </c>
      <c r="G115" s="142">
        <f>VLOOKUP(D115,各種係数!$C$8:$E$114,3,FALSE)</f>
        <v>7.6895075728465895E-3</v>
      </c>
      <c r="H115" s="46">
        <f t="shared" si="5"/>
        <v>0</v>
      </c>
      <c r="I115" s="47">
        <f>I$132*G115</f>
        <v>0.70138139854013126</v>
      </c>
      <c r="J115" s="47">
        <f>E115+(I115*1/2)</f>
        <v>51.83162559304774</v>
      </c>
      <c r="K115" s="147">
        <f>IF(入力表3【予測】!G55="",入力表3【予測】!F55,入力表3【予測】!G55)</f>
        <v>1</v>
      </c>
      <c r="L115" s="135">
        <f t="shared" si="6"/>
        <v>51.83162559304774</v>
      </c>
    </row>
    <row r="116" spans="2:12" x14ac:dyDescent="0.15">
      <c r="B116" s="385">
        <v>43</v>
      </c>
      <c r="C116" s="40" t="s">
        <v>635</v>
      </c>
      <c r="D116" s="41" t="s">
        <v>203</v>
      </c>
      <c r="E116" s="46">
        <f>入力表2【係数】!M127</f>
        <v>3.4320623262518444</v>
      </c>
      <c r="F116" s="141">
        <f>VLOOKUP(D116,各種係数!$C$8:$E$114,2,FALSE)</f>
        <v>0</v>
      </c>
      <c r="G116" s="141">
        <f>VLOOKUP(D116,各種係数!$C$8:$E$114,3,FALSE)</f>
        <v>0</v>
      </c>
      <c r="H116" s="46">
        <f t="shared" si="5"/>
        <v>0</v>
      </c>
      <c r="I116" s="47">
        <f t="shared" si="8"/>
        <v>0</v>
      </c>
      <c r="J116" s="47">
        <f t="shared" si="9"/>
        <v>3.4320623262518444</v>
      </c>
      <c r="K116" s="147">
        <f>IF(入力表3【予測】!G56="",入力表3【予測】!F56,入力表3【予測】!G56)</f>
        <v>1</v>
      </c>
      <c r="L116" s="135">
        <f t="shared" si="6"/>
        <v>3.4320623262518444</v>
      </c>
    </row>
    <row r="117" spans="2:12" x14ac:dyDescent="0.15">
      <c r="B117" s="385">
        <v>44</v>
      </c>
      <c r="C117" s="40" t="s">
        <v>429</v>
      </c>
      <c r="D117" s="41" t="s">
        <v>952</v>
      </c>
      <c r="E117" s="46">
        <f>入力表2【係数】!M128</f>
        <v>27.456498610014755</v>
      </c>
      <c r="F117" s="141">
        <f>VLOOKUP(D117,各種係数!$C$8:$E$114,2,FALSE)</f>
        <v>0</v>
      </c>
      <c r="G117" s="141">
        <f>VLOOKUP(D117,各種係数!$C$8:$E$114,3,FALSE)</f>
        <v>0</v>
      </c>
      <c r="H117" s="46">
        <f t="shared" si="5"/>
        <v>0</v>
      </c>
      <c r="I117" s="47">
        <f t="shared" si="8"/>
        <v>0</v>
      </c>
      <c r="J117" s="47">
        <f t="shared" si="9"/>
        <v>27.456498610014755</v>
      </c>
      <c r="K117" s="147">
        <f>IF(入力表3【予測】!G57="",入力表3【予測】!F57,入力表3【予測】!G57)</f>
        <v>1</v>
      </c>
      <c r="L117" s="135">
        <f t="shared" si="6"/>
        <v>27.456498610014755</v>
      </c>
    </row>
    <row r="118" spans="2:12" x14ac:dyDescent="0.15">
      <c r="B118" s="385">
        <v>45</v>
      </c>
      <c r="C118" s="40" t="s">
        <v>546</v>
      </c>
      <c r="D118" s="41" t="s">
        <v>141</v>
      </c>
      <c r="E118" s="46">
        <f>入力表2【係数】!M129</f>
        <v>24.024436283762913</v>
      </c>
      <c r="F118" s="141">
        <f>VLOOKUP(D118,各種係数!$C$8:$E$114,2,FALSE)</f>
        <v>0.48983980769325469</v>
      </c>
      <c r="G118" s="141">
        <f>VLOOKUP(D118,各種係数!$C$8:$E$114,3,FALSE)</f>
        <v>4.0472106868972388E-2</v>
      </c>
      <c r="H118" s="46">
        <f t="shared" si="5"/>
        <v>11.768125249177276</v>
      </c>
      <c r="I118" s="47">
        <f t="shared" si="8"/>
        <v>0.97231955274327042</v>
      </c>
      <c r="J118" s="47">
        <f t="shared" si="9"/>
        <v>11.283991481842367</v>
      </c>
      <c r="K118" s="147">
        <f>IF(入力表3【予測】!G58="",入力表3【予測】!F58,入力表3【予測】!G58)</f>
        <v>1</v>
      </c>
      <c r="L118" s="135">
        <f t="shared" si="6"/>
        <v>11.283991481842367</v>
      </c>
    </row>
    <row r="119" spans="2:12" x14ac:dyDescent="0.15">
      <c r="B119" s="385">
        <v>46</v>
      </c>
      <c r="C119" s="40" t="s">
        <v>431</v>
      </c>
      <c r="D119" s="41" t="s">
        <v>203</v>
      </c>
      <c r="E119" s="46">
        <f>入力表2【係数】!M130</f>
        <v>34.320623262518446</v>
      </c>
      <c r="F119" s="141">
        <f>VLOOKUP(D119,各種係数!$C$8:$E$114,2,FALSE)</f>
        <v>0</v>
      </c>
      <c r="G119" s="141">
        <f>VLOOKUP(D119,各種係数!$C$8:$E$114,3,FALSE)</f>
        <v>0</v>
      </c>
      <c r="H119" s="46">
        <f t="shared" si="5"/>
        <v>0</v>
      </c>
      <c r="I119" s="47">
        <f t="shared" si="8"/>
        <v>0</v>
      </c>
      <c r="J119" s="47">
        <f t="shared" si="9"/>
        <v>34.320623262518446</v>
      </c>
      <c r="K119" s="147">
        <f>IF(入力表3【予測】!G59="",入力表3【予測】!F59,入力表3【予測】!G59)</f>
        <v>1</v>
      </c>
      <c r="L119" s="135">
        <f t="shared" si="6"/>
        <v>34.320623262518446</v>
      </c>
    </row>
    <row r="120" spans="2:12" x14ac:dyDescent="0.15">
      <c r="B120" s="385">
        <v>47</v>
      </c>
      <c r="C120" s="40" t="s">
        <v>632</v>
      </c>
      <c r="D120" s="41" t="s">
        <v>204</v>
      </c>
      <c r="E120" s="46">
        <f>入力表2【係数】!M131</f>
        <v>13.728249305007378</v>
      </c>
      <c r="F120" s="141">
        <f>VLOOKUP(D120,各種係数!$C$8:$E$114,2,FALSE)</f>
        <v>0</v>
      </c>
      <c r="G120" s="141">
        <f>VLOOKUP(D120,各種係数!$C$8:$E$114,3,FALSE)</f>
        <v>0</v>
      </c>
      <c r="H120" s="46">
        <f t="shared" si="5"/>
        <v>0</v>
      </c>
      <c r="I120" s="47">
        <f t="shared" si="8"/>
        <v>0</v>
      </c>
      <c r="J120" s="47">
        <f t="shared" si="9"/>
        <v>13.728249305007378</v>
      </c>
      <c r="K120" s="147">
        <f>IF(入力表3【予測】!G60="",入力表3【予測】!F60,入力表3【予測】!G60)</f>
        <v>1</v>
      </c>
      <c r="L120" s="135">
        <f t="shared" si="6"/>
        <v>13.728249305007378</v>
      </c>
    </row>
    <row r="121" spans="2:12" x14ac:dyDescent="0.15">
      <c r="B121" s="385">
        <v>48</v>
      </c>
      <c r="C121" s="40" t="s">
        <v>433</v>
      </c>
      <c r="D121" s="41" t="s">
        <v>199</v>
      </c>
      <c r="E121" s="46">
        <f>入力表2【係数】!M132</f>
        <v>24.024436283762913</v>
      </c>
      <c r="F121" s="141">
        <f>VLOOKUP(D121,各種係数!$C$8:$E$114,2,FALSE)</f>
        <v>0</v>
      </c>
      <c r="G121" s="141">
        <f>VLOOKUP(D121,各種係数!$C$8:$E$114,3,FALSE)</f>
        <v>0</v>
      </c>
      <c r="H121" s="46">
        <f t="shared" si="5"/>
        <v>0</v>
      </c>
      <c r="I121" s="47">
        <f t="shared" si="8"/>
        <v>0</v>
      </c>
      <c r="J121" s="47">
        <f t="shared" si="9"/>
        <v>24.024436283762913</v>
      </c>
      <c r="K121" s="147">
        <f>IF(入力表3【予測】!G61="",入力表3【予測】!F61,入力表3【予測】!G61)</f>
        <v>1</v>
      </c>
      <c r="L121" s="135">
        <f t="shared" si="6"/>
        <v>24.024436283762913</v>
      </c>
    </row>
    <row r="122" spans="2:12" x14ac:dyDescent="0.15">
      <c r="B122" s="385">
        <v>49</v>
      </c>
      <c r="C122" s="40" t="s">
        <v>434</v>
      </c>
      <c r="D122" s="41" t="s">
        <v>198</v>
      </c>
      <c r="E122" s="46">
        <f>入力表2【係数】!M133</f>
        <v>27.456498610014755</v>
      </c>
      <c r="F122" s="141">
        <f>VLOOKUP(D122,各種係数!$C$8:$E$114,2,FALSE)</f>
        <v>0</v>
      </c>
      <c r="G122" s="141">
        <f>VLOOKUP(D122,各種係数!$C$8:$E$114,3,FALSE)</f>
        <v>0</v>
      </c>
      <c r="H122" s="46">
        <f t="shared" si="5"/>
        <v>0</v>
      </c>
      <c r="I122" s="47">
        <f t="shared" si="8"/>
        <v>0</v>
      </c>
      <c r="J122" s="47">
        <f t="shared" si="9"/>
        <v>27.456498610014755</v>
      </c>
      <c r="K122" s="147">
        <f>IF(入力表3【予測】!G62="",入力表3【予測】!F62,入力表3【予測】!G62)</f>
        <v>1</v>
      </c>
      <c r="L122" s="135">
        <f t="shared" si="6"/>
        <v>27.456498610014755</v>
      </c>
    </row>
    <row r="123" spans="2:12" x14ac:dyDescent="0.15">
      <c r="B123" s="385">
        <v>50</v>
      </c>
      <c r="C123" s="40" t="s">
        <v>435</v>
      </c>
      <c r="D123" s="41" t="s">
        <v>204</v>
      </c>
      <c r="E123" s="46">
        <f>入力表2【係数】!M134</f>
        <v>17.160311631259223</v>
      </c>
      <c r="F123" s="141">
        <f>VLOOKUP(D123,各種係数!$C$8:$E$114,2,FALSE)</f>
        <v>0</v>
      </c>
      <c r="G123" s="141">
        <f>VLOOKUP(D123,各種係数!$C$8:$E$114,3,FALSE)</f>
        <v>0</v>
      </c>
      <c r="H123" s="46">
        <f t="shared" si="5"/>
        <v>0</v>
      </c>
      <c r="I123" s="47">
        <f t="shared" si="8"/>
        <v>0</v>
      </c>
      <c r="J123" s="47">
        <f t="shared" si="9"/>
        <v>17.160311631259223</v>
      </c>
      <c r="K123" s="147">
        <f>IF(入力表3【予測】!G63="",入力表3【予測】!F63,入力表3【予測】!G63)</f>
        <v>1</v>
      </c>
      <c r="L123" s="135">
        <f t="shared" si="6"/>
        <v>17.160311631259223</v>
      </c>
    </row>
    <row r="124" spans="2:12" x14ac:dyDescent="0.15">
      <c r="B124" s="385">
        <v>51</v>
      </c>
      <c r="C124" s="83" t="s">
        <v>537</v>
      </c>
      <c r="D124" s="41" t="s">
        <v>191</v>
      </c>
      <c r="E124" s="46">
        <f>入力表2【係数】!M135</f>
        <v>0</v>
      </c>
      <c r="F124" s="141">
        <f>VLOOKUP(D124,各種係数!$C$8:$E$114,2,FALSE)</f>
        <v>0</v>
      </c>
      <c r="G124" s="141">
        <f>VLOOKUP(D124,各種係数!$C$8:$E$114,3,FALSE)</f>
        <v>0</v>
      </c>
      <c r="H124" s="46">
        <f t="shared" si="5"/>
        <v>0</v>
      </c>
      <c r="I124" s="47">
        <f t="shared" si="8"/>
        <v>0</v>
      </c>
      <c r="J124" s="47">
        <f t="shared" si="9"/>
        <v>0</v>
      </c>
      <c r="K124" s="147">
        <f>IF(入力表3【予測】!G64="",入力表3【予測】!F64,入力表3【予測】!G64)</f>
        <v>1</v>
      </c>
      <c r="L124" s="135">
        <f t="shared" si="6"/>
        <v>0</v>
      </c>
    </row>
    <row r="125" spans="2:12" x14ac:dyDescent="0.15">
      <c r="B125" s="385">
        <v>52</v>
      </c>
      <c r="C125" s="83" t="s">
        <v>471</v>
      </c>
      <c r="D125" s="41" t="s">
        <v>192</v>
      </c>
      <c r="E125" s="46">
        <f>入力表2【係数】!M136</f>
        <v>0</v>
      </c>
      <c r="F125" s="141">
        <f>VLOOKUP(D125,各種係数!$C$8:$E$114,2,FALSE)</f>
        <v>0</v>
      </c>
      <c r="G125" s="141">
        <f>VLOOKUP(D125,各種係数!$C$8:$E$114,3,FALSE)</f>
        <v>0</v>
      </c>
      <c r="H125" s="46">
        <f t="shared" si="5"/>
        <v>0</v>
      </c>
      <c r="I125" s="47">
        <f t="shared" si="8"/>
        <v>0</v>
      </c>
      <c r="J125" s="47">
        <f t="shared" si="9"/>
        <v>0</v>
      </c>
      <c r="K125" s="147">
        <f>IF(入力表3【予測】!G65="",入力表3【予測】!F65,入力表3【予測】!G65)</f>
        <v>6.0826602542223496E-2</v>
      </c>
      <c r="L125" s="135">
        <f t="shared" si="6"/>
        <v>0</v>
      </c>
    </row>
    <row r="126" spans="2:12" x14ac:dyDescent="0.15">
      <c r="B126" s="385">
        <v>53</v>
      </c>
      <c r="C126" s="40" t="s">
        <v>436</v>
      </c>
      <c r="D126" s="41" t="s">
        <v>185</v>
      </c>
      <c r="E126" s="46">
        <f>入力表2【係数】!M137</f>
        <v>13.728249305007378</v>
      </c>
      <c r="F126" s="141">
        <f>VLOOKUP(D126,各種係数!$C$8:$E$114,2,FALSE)</f>
        <v>0</v>
      </c>
      <c r="G126" s="142">
        <f>VLOOKUP(D126,各種係数!$C$8:$E$114,3,FALSE)</f>
        <v>0.71690131797459899</v>
      </c>
      <c r="H126" s="46">
        <f t="shared" si="5"/>
        <v>0</v>
      </c>
      <c r="I126" s="47">
        <f>I$132*G126</f>
        <v>65.390565553490632</v>
      </c>
      <c r="J126" s="47">
        <f>E126+(I126*1/3)</f>
        <v>35.525104489504258</v>
      </c>
      <c r="K126" s="147">
        <f>IF(入力表3【予測】!G66="",入力表3【予測】!F66,入力表3【予測】!G66)</f>
        <v>1</v>
      </c>
      <c r="L126" s="135">
        <f t="shared" si="6"/>
        <v>35.525104489504258</v>
      </c>
    </row>
    <row r="127" spans="2:12" x14ac:dyDescent="0.15">
      <c r="B127" s="378">
        <v>54</v>
      </c>
      <c r="C127" s="86" t="s">
        <v>437</v>
      </c>
      <c r="D127" s="87" t="s">
        <v>204</v>
      </c>
      <c r="E127" s="91">
        <f>入力表2【係数】!M138</f>
        <v>24.024436283762913</v>
      </c>
      <c r="F127" s="145">
        <f>VLOOKUP(D127,各種係数!$C$8:$E$114,2,FALSE)</f>
        <v>0</v>
      </c>
      <c r="G127" s="145">
        <f>VLOOKUP(D127,各種係数!$C$8:$E$114,3,FALSE)</f>
        <v>0</v>
      </c>
      <c r="H127" s="91">
        <f t="shared" si="5"/>
        <v>0</v>
      </c>
      <c r="I127" s="94">
        <f t="shared" si="8"/>
        <v>0</v>
      </c>
      <c r="J127" s="46">
        <f t="shared" si="9"/>
        <v>24.024436283762913</v>
      </c>
      <c r="K127" s="150">
        <f>IF(入力表3【予測】!G67="",入力表3【予測】!F67,入力表3【予測】!G67)</f>
        <v>1</v>
      </c>
      <c r="L127" s="91">
        <f t="shared" si="6"/>
        <v>24.024436283762913</v>
      </c>
    </row>
    <row r="128" spans="2:12" x14ac:dyDescent="0.15">
      <c r="B128" s="120"/>
      <c r="C128" s="120"/>
      <c r="D128" s="120" t="s">
        <v>212</v>
      </c>
      <c r="E128" s="136">
        <v>0</v>
      </c>
      <c r="F128" s="141">
        <f>VLOOKUP(D128,各種係数!$C$8:$E$114,2,FALSE)</f>
        <v>0</v>
      </c>
      <c r="G128" s="142">
        <f>VLOOKUP(D128,各種係数!$C$8:$E$114,3,FALSE)</f>
        <v>0</v>
      </c>
      <c r="H128" s="136">
        <f>E128*F128</f>
        <v>0</v>
      </c>
      <c r="I128" s="136">
        <f>I132*G128</f>
        <v>0</v>
      </c>
      <c r="J128" s="136">
        <f>I128</f>
        <v>0</v>
      </c>
      <c r="K128" s="151">
        <f>各種係数!$G$84</f>
        <v>1</v>
      </c>
      <c r="L128" s="136">
        <f>J128*K128</f>
        <v>0</v>
      </c>
    </row>
    <row r="129" spans="2:12" x14ac:dyDescent="0.15">
      <c r="B129" s="40"/>
      <c r="C129" s="40"/>
      <c r="D129" s="40" t="s">
        <v>187</v>
      </c>
      <c r="E129" s="46">
        <v>0</v>
      </c>
      <c r="F129" s="141">
        <f>VLOOKUP(D129,各種係数!$C$8:$E$114,2,FALSE)</f>
        <v>0</v>
      </c>
      <c r="G129" s="142">
        <f>VLOOKUP(D129,各種係数!$C$8:$E$114,3,FALSE)</f>
        <v>2.2674571017087665E-3</v>
      </c>
      <c r="H129" s="46">
        <f>E129*F129</f>
        <v>0</v>
      </c>
      <c r="I129" s="46">
        <f>I132*G129</f>
        <v>0.20682107639013775</v>
      </c>
      <c r="J129" s="46">
        <f>I129</f>
        <v>0.20682107639013775</v>
      </c>
      <c r="K129" s="147">
        <f>各種係数!$G$86</f>
        <v>0</v>
      </c>
      <c r="L129" s="46">
        <f>J129*K129</f>
        <v>0</v>
      </c>
    </row>
    <row r="130" spans="2:12" x14ac:dyDescent="0.15">
      <c r="B130" s="40"/>
      <c r="C130" s="40"/>
      <c r="D130" s="40" t="s">
        <v>188</v>
      </c>
      <c r="E130" s="46">
        <v>0</v>
      </c>
      <c r="F130" s="141">
        <f>VLOOKUP(D130,各種係数!$C$8:$E$114,2,FALSE)</f>
        <v>0</v>
      </c>
      <c r="G130" s="142">
        <f>VLOOKUP(D130,各種係数!$C$8:$E$114,3,FALSE)</f>
        <v>5.9777753031158634E-2</v>
      </c>
      <c r="H130" s="46">
        <f>E130*F130</f>
        <v>0</v>
      </c>
      <c r="I130" s="46">
        <f>I132*G130</f>
        <v>5.452495315907413</v>
      </c>
      <c r="J130" s="46">
        <f>I130</f>
        <v>5.452495315907413</v>
      </c>
      <c r="K130" s="147">
        <f>各種係数!$G$87</f>
        <v>8.9308055047637724E-2</v>
      </c>
      <c r="L130" s="46">
        <f>J130*K130</f>
        <v>0.48695175182004607</v>
      </c>
    </row>
    <row r="131" spans="2:12" x14ac:dyDescent="0.15">
      <c r="B131" s="86"/>
      <c r="C131" s="86"/>
      <c r="D131" s="86" t="s">
        <v>189</v>
      </c>
      <c r="E131" s="91">
        <v>0</v>
      </c>
      <c r="F131" s="145">
        <f>VLOOKUP(D131,各種係数!$C$8:$E$114,2,FALSE)</f>
        <v>0</v>
      </c>
      <c r="G131" s="146">
        <f>VLOOKUP(D131,各種係数!$C$8:$E$114,3,FALSE)</f>
        <v>0.12629599542032013</v>
      </c>
      <c r="H131" s="91">
        <f>E131*F131</f>
        <v>0</v>
      </c>
      <c r="I131" s="46">
        <f>I132*G131</f>
        <v>11.519809436266668</v>
      </c>
      <c r="J131" s="91">
        <f>I131</f>
        <v>11.519809436266668</v>
      </c>
      <c r="K131" s="150">
        <f>各種係数!$G$88</f>
        <v>0.10865355070364435</v>
      </c>
      <c r="L131" s="91">
        <f>J131*K131</f>
        <v>1.2516681986797211</v>
      </c>
    </row>
    <row r="132" spans="2:12" x14ac:dyDescent="0.15">
      <c r="D132" s="137" t="s">
        <v>480</v>
      </c>
      <c r="E132" s="138">
        <f>SUM(E74:E131)</f>
        <v>10704.602395579499</v>
      </c>
      <c r="F132" s="406" t="s">
        <v>776</v>
      </c>
      <c r="G132" s="406" t="s">
        <v>776</v>
      </c>
      <c r="H132" s="91">
        <f>SUM(H74:H131)</f>
        <v>1774.8930833727682</v>
      </c>
      <c r="I132" s="138">
        <f>SUM(I79:I80,I83:I114,I116:I125,I127)</f>
        <v>91.212784680370092</v>
      </c>
      <c r="J132" s="138">
        <f>SUM(J74:J131)</f>
        <v>8929.7093122067345</v>
      </c>
      <c r="K132" s="139" t="s">
        <v>776</v>
      </c>
      <c r="L132" s="138">
        <f>SUM(L74:L131)+H132*各種係数!$G$77</f>
        <v>7481.0566442881873</v>
      </c>
    </row>
    <row r="133" spans="2:12" ht="37.5" x14ac:dyDescent="0.15">
      <c r="G133" s="407" t="s">
        <v>496</v>
      </c>
    </row>
    <row r="138" spans="2:12" x14ac:dyDescent="0.15">
      <c r="E138" s="10" t="str">
        <f>入力表1【係数】!$E$52</f>
        <v>（単位：円)</v>
      </c>
      <c r="H138" s="10" t="str">
        <f>入力表1【係数】!$E$52</f>
        <v>（単位：円)</v>
      </c>
      <c r="I138" s="10" t="str">
        <f>入力表1【係数】!$E$52</f>
        <v>（単位：円)</v>
      </c>
      <c r="J138" s="10" t="str">
        <f>入力表1【係数】!$E$52</f>
        <v>（単位：円)</v>
      </c>
      <c r="L138" s="10" t="str">
        <f>入力表1【係数】!$E$52</f>
        <v>（単位：円)</v>
      </c>
    </row>
    <row r="139" spans="2:12" ht="17.45" customHeight="1" x14ac:dyDescent="0.15">
      <c r="B139" s="460" t="s">
        <v>33</v>
      </c>
      <c r="C139" s="460" t="s">
        <v>401</v>
      </c>
      <c r="D139" s="460" t="s">
        <v>487</v>
      </c>
      <c r="E139" s="463" t="s">
        <v>503</v>
      </c>
      <c r="F139" s="609" t="s">
        <v>483</v>
      </c>
      <c r="G139" s="609" t="s">
        <v>484</v>
      </c>
      <c r="H139" s="461" t="s">
        <v>489</v>
      </c>
      <c r="I139" s="461" t="s">
        <v>490</v>
      </c>
      <c r="J139" s="463" t="s">
        <v>497</v>
      </c>
      <c r="K139" s="461" t="s">
        <v>491</v>
      </c>
      <c r="L139" s="458" t="s">
        <v>8</v>
      </c>
    </row>
    <row r="140" spans="2:12" x14ac:dyDescent="0.15">
      <c r="B140" s="459"/>
      <c r="C140" s="459"/>
      <c r="D140" s="459"/>
      <c r="E140" s="462"/>
      <c r="F140" s="610"/>
      <c r="G140" s="610"/>
      <c r="H140" s="462"/>
      <c r="I140" s="462"/>
      <c r="J140" s="462"/>
      <c r="K140" s="462"/>
      <c r="L140" s="459"/>
    </row>
    <row r="141" spans="2:12" x14ac:dyDescent="0.15">
      <c r="B141" s="385">
        <v>1</v>
      </c>
      <c r="C141" s="40" t="s">
        <v>402</v>
      </c>
      <c r="D141" s="41" t="s">
        <v>190</v>
      </c>
      <c r="E141" s="134">
        <f>入力表2【係数】!P155</f>
        <v>2.3266592510196516E-2</v>
      </c>
      <c r="F141" s="141">
        <f>VLOOKUP(D141,各種係数!$C$8:$E$114,2,FALSE)</f>
        <v>0</v>
      </c>
      <c r="G141" s="142">
        <f>VLOOKUP(D141,各種係数!$C$8:$E$114,3,FALSE)</f>
        <v>0</v>
      </c>
      <c r="H141" s="46">
        <f t="shared" ref="H141:H194" si="10">E141*F141</f>
        <v>0</v>
      </c>
      <c r="I141" s="47">
        <f>I$199*G141</f>
        <v>0</v>
      </c>
      <c r="J141" s="47">
        <f>E141+(I141*1/3)</f>
        <v>2.3266592510196516E-2</v>
      </c>
      <c r="K141" s="147">
        <f>IF(入力表3【予測】!G14="",入力表3【予測】!F14,入力表3【予測】!G14)</f>
        <v>0.4251686800955784</v>
      </c>
      <c r="L141" s="135">
        <f t="shared" ref="L141:L194" si="11">J141*K141</f>
        <v>9.8922264278819231E-3</v>
      </c>
    </row>
    <row r="142" spans="2:12" x14ac:dyDescent="0.15">
      <c r="B142" s="385">
        <v>2</v>
      </c>
      <c r="C142" s="40" t="s">
        <v>591</v>
      </c>
      <c r="D142" s="41" t="s">
        <v>184</v>
      </c>
      <c r="E142" s="46">
        <f>入力表2【係数】!P156</f>
        <v>4.4308490915832409E-2</v>
      </c>
      <c r="F142" s="141">
        <f>VLOOKUP(D142,各種係数!$C$8:$E$114,2,FALSE)</f>
        <v>0</v>
      </c>
      <c r="G142" s="142">
        <f>VLOOKUP(D142,各種係数!$C$8:$E$114,3,FALSE)</f>
        <v>7.6895075728465895E-3</v>
      </c>
      <c r="H142" s="46">
        <f t="shared" si="10"/>
        <v>0</v>
      </c>
      <c r="I142" s="47">
        <f t="shared" ref="I142:I145" si="12">I$199*G142</f>
        <v>3.8921485366045128E-5</v>
      </c>
      <c r="J142" s="47">
        <f>E142+(I142*1/2)</f>
        <v>4.4327951658515434E-2</v>
      </c>
      <c r="K142" s="147">
        <f>IF(入力表3【予測】!G15="",入力表3【予測】!F15,入力表3【予測】!G15)</f>
        <v>1</v>
      </c>
      <c r="L142" s="135">
        <f t="shared" si="11"/>
        <v>4.4327951658515434E-2</v>
      </c>
    </row>
    <row r="143" spans="2:12" x14ac:dyDescent="0.15">
      <c r="B143" s="385">
        <v>3</v>
      </c>
      <c r="C143" s="40" t="s">
        <v>403</v>
      </c>
      <c r="D143" s="41" t="s">
        <v>185</v>
      </c>
      <c r="E143" s="46">
        <f>入力表2【係数】!P157</f>
        <v>2.271041898405636E-2</v>
      </c>
      <c r="F143" s="141">
        <f>VLOOKUP(D143,各種係数!$C$8:$E$114,2,FALSE)</f>
        <v>0</v>
      </c>
      <c r="G143" s="142">
        <f>VLOOKUP(D143,各種係数!$C$8:$E$114,3,FALSE)</f>
        <v>0.71690131797459899</v>
      </c>
      <c r="H143" s="46">
        <f t="shared" si="10"/>
        <v>0</v>
      </c>
      <c r="I143" s="47">
        <f t="shared" si="12"/>
        <v>3.6286932410312224E-3</v>
      </c>
      <c r="J143" s="47">
        <f>E143+(I143*1/3)</f>
        <v>2.3919983397733435E-2</v>
      </c>
      <c r="K143" s="147">
        <f>IF(入力表3【予測】!G16="",入力表3【予測】!F16,入力表3【予測】!G16)</f>
        <v>1</v>
      </c>
      <c r="L143" s="135">
        <f t="shared" si="11"/>
        <v>2.3919983397733435E-2</v>
      </c>
    </row>
    <row r="144" spans="2:12" x14ac:dyDescent="0.15">
      <c r="B144" s="385">
        <v>4</v>
      </c>
      <c r="C144" s="40" t="s">
        <v>404</v>
      </c>
      <c r="D144" s="41" t="s">
        <v>185</v>
      </c>
      <c r="E144" s="46">
        <f>入力表2【係数】!P158</f>
        <v>9.7330367074527253E-3</v>
      </c>
      <c r="F144" s="141">
        <f>VLOOKUP(D144,各種係数!$C$8:$E$114,2,FALSE)</f>
        <v>0</v>
      </c>
      <c r="G144" s="142">
        <f>VLOOKUP(D144,各種係数!$C$8:$E$114,3,FALSE)</f>
        <v>0.71690131797459899</v>
      </c>
      <c r="H144" s="46">
        <f t="shared" si="10"/>
        <v>0</v>
      </c>
      <c r="I144" s="47">
        <f t="shared" si="12"/>
        <v>3.6286932410312224E-3</v>
      </c>
      <c r="J144" s="47">
        <f>E144+(I144*1/3)</f>
        <v>1.09426011211298E-2</v>
      </c>
      <c r="K144" s="147">
        <f>IF(入力表3【予測】!G17="",入力表3【予測】!F17,入力表3【予測】!G17)</f>
        <v>1</v>
      </c>
      <c r="L144" s="135">
        <f t="shared" si="11"/>
        <v>1.09426011211298E-2</v>
      </c>
    </row>
    <row r="145" spans="2:12" x14ac:dyDescent="0.15">
      <c r="B145" s="385">
        <v>5</v>
      </c>
      <c r="C145" s="40" t="s">
        <v>822</v>
      </c>
      <c r="D145" s="41" t="s">
        <v>186</v>
      </c>
      <c r="E145" s="46">
        <f>入力表2【係数】!P159</f>
        <v>8.5279940674823883E-3</v>
      </c>
      <c r="F145" s="141">
        <f>VLOOKUP(D145,各種係数!$C$8:$E$114,2,FALSE)</f>
        <v>0</v>
      </c>
      <c r="G145" s="142">
        <f>VLOOKUP(D145,各種係数!$C$8:$E$114,3,FALSE)</f>
        <v>8.7067968899366854E-2</v>
      </c>
      <c r="H145" s="46">
        <f t="shared" si="10"/>
        <v>0</v>
      </c>
      <c r="I145" s="47">
        <f t="shared" si="12"/>
        <v>4.407063320068322E-4</v>
      </c>
      <c r="J145" s="47">
        <f>E145+I145</f>
        <v>8.9687003994892208E-3</v>
      </c>
      <c r="K145" s="147">
        <f>IF(入力表3【予測】!G18="",入力表3【予測】!F18,入力表3【予測】!G18)</f>
        <v>1</v>
      </c>
      <c r="L145" s="135">
        <f t="shared" si="11"/>
        <v>8.9687003994892208E-3</v>
      </c>
    </row>
    <row r="146" spans="2:12" x14ac:dyDescent="0.15">
      <c r="B146" s="385">
        <v>6</v>
      </c>
      <c r="C146" s="40" t="s">
        <v>405</v>
      </c>
      <c r="D146" s="41" t="s">
        <v>199</v>
      </c>
      <c r="E146" s="46">
        <f>入力表2【係数】!P160</f>
        <v>2.1412680756395998E-2</v>
      </c>
      <c r="F146" s="141">
        <f>VLOOKUP(D146,各種係数!$C$8:$E$114,2,FALSE)</f>
        <v>0</v>
      </c>
      <c r="G146" s="141">
        <f>VLOOKUP(D146,各種係数!$C$8:$E$114,3,FALSE)</f>
        <v>0</v>
      </c>
      <c r="H146" s="46">
        <f t="shared" si="10"/>
        <v>0</v>
      </c>
      <c r="I146" s="47">
        <f t="shared" ref="I146:I194" si="13">E146*G146</f>
        <v>0</v>
      </c>
      <c r="J146" s="47">
        <f>E146-H146-I146</f>
        <v>2.1412680756395998E-2</v>
      </c>
      <c r="K146" s="147">
        <f>IF(入力表3【予測】!G19="",入力表3【予測】!F19,入力表3【予測】!G19)</f>
        <v>1</v>
      </c>
      <c r="L146" s="135">
        <f t="shared" si="11"/>
        <v>2.1412680756395998E-2</v>
      </c>
    </row>
    <row r="147" spans="2:12" x14ac:dyDescent="0.15">
      <c r="B147" s="385">
        <v>7</v>
      </c>
      <c r="C147" s="40" t="s">
        <v>585</v>
      </c>
      <c r="D147" s="41" t="s">
        <v>158</v>
      </c>
      <c r="E147" s="46">
        <f>入力表2【係数】!P161</f>
        <v>6.0066740823136816E-2</v>
      </c>
      <c r="F147" s="141">
        <f>VLOOKUP(D147,各種係数!$C$8:$E$114,2,FALSE)</f>
        <v>0.33247744366539334</v>
      </c>
      <c r="G147" s="141">
        <f>VLOOKUP(D147,各種係数!$C$8:$E$114,3,FALSE)</f>
        <v>1.5412806459017195E-2</v>
      </c>
      <c r="H147" s="46">
        <f t="shared" si="10"/>
        <v>1.9970836438188252E-2</v>
      </c>
      <c r="I147" s="47">
        <f t="shared" si="13"/>
        <v>9.25797050930955E-4</v>
      </c>
      <c r="J147" s="47">
        <f>E147-H147-I147</f>
        <v>3.9170107334017608E-2</v>
      </c>
      <c r="K147" s="147">
        <f>IF(入力表3【予測】!G20="",入力表3【予測】!F20,入力表3【予測】!G20)</f>
        <v>0</v>
      </c>
      <c r="L147" s="135">
        <f t="shared" si="11"/>
        <v>0</v>
      </c>
    </row>
    <row r="148" spans="2:12" x14ac:dyDescent="0.15">
      <c r="B148" s="385">
        <v>8</v>
      </c>
      <c r="C148" s="40" t="s">
        <v>408</v>
      </c>
      <c r="D148" s="41" t="s">
        <v>190</v>
      </c>
      <c r="E148" s="46">
        <f>入力表2【係数】!P162</f>
        <v>1.5943641082684465E-2</v>
      </c>
      <c r="F148" s="141">
        <f>VLOOKUP(D148,各種係数!$C$8:$E$114,2,FALSE)</f>
        <v>0</v>
      </c>
      <c r="G148" s="142">
        <f>VLOOKUP(D148,各種係数!$C$8:$E$114,3,FALSE)</f>
        <v>0</v>
      </c>
      <c r="H148" s="46">
        <f t="shared" si="10"/>
        <v>0</v>
      </c>
      <c r="I148" s="47">
        <f t="shared" ref="I148:I149" si="14">I$199*G148</f>
        <v>0</v>
      </c>
      <c r="J148" s="47">
        <f>E148+(I148*1/3)</f>
        <v>1.5943641082684465E-2</v>
      </c>
      <c r="K148" s="147">
        <f>IF(入力表3【予測】!G21="",入力表3【予測】!F21,入力表3【予測】!G21)</f>
        <v>1</v>
      </c>
      <c r="L148" s="135">
        <f t="shared" si="11"/>
        <v>1.5943641082684465E-2</v>
      </c>
    </row>
    <row r="149" spans="2:12" x14ac:dyDescent="0.15">
      <c r="B149" s="60">
        <v>9</v>
      </c>
      <c r="C149" s="61" t="s">
        <v>407</v>
      </c>
      <c r="D149" s="62" t="s">
        <v>190</v>
      </c>
      <c r="E149" s="67">
        <f>入力表2【係数】!P163</f>
        <v>5.135335558027438E-2</v>
      </c>
      <c r="F149" s="143">
        <f>VLOOKUP(D149,各種係数!$C$8:$E$114,2,FALSE)</f>
        <v>0</v>
      </c>
      <c r="G149" s="144">
        <f>VLOOKUP(D149,各種係数!$C$8:$E$114,3,FALSE)</f>
        <v>0</v>
      </c>
      <c r="H149" s="67">
        <f t="shared" si="10"/>
        <v>0</v>
      </c>
      <c r="I149" s="68">
        <f t="shared" si="14"/>
        <v>0</v>
      </c>
      <c r="J149" s="67">
        <f>E149+(I149*1/3)</f>
        <v>5.135335558027438E-2</v>
      </c>
      <c r="K149" s="148">
        <f>IF(入力表3【予測】!G22="",入力表3【予測】!F22,入力表3【予測】!G22)</f>
        <v>1</v>
      </c>
      <c r="L149" s="67">
        <f t="shared" si="11"/>
        <v>5.135335558027438E-2</v>
      </c>
    </row>
    <row r="150" spans="2:12" x14ac:dyDescent="0.15">
      <c r="B150" s="74">
        <v>10</v>
      </c>
      <c r="C150" s="75" t="s">
        <v>410</v>
      </c>
      <c r="D150" s="79" t="s">
        <v>200</v>
      </c>
      <c r="E150" s="67">
        <f>入力表2【係数】!P164</f>
        <v>0.324990730441231</v>
      </c>
      <c r="F150" s="143">
        <f>VLOOKUP(D150,各種係数!$C$8:$E$114,2,FALSE)</f>
        <v>0</v>
      </c>
      <c r="G150" s="143">
        <f>VLOOKUP(D150,各種係数!$C$8:$E$114,3,FALSE)</f>
        <v>0</v>
      </c>
      <c r="H150" s="67">
        <f t="shared" si="10"/>
        <v>0</v>
      </c>
      <c r="I150" s="68">
        <f t="shared" si="13"/>
        <v>0</v>
      </c>
      <c r="J150" s="67">
        <f>E150-H150-I150</f>
        <v>0.324990730441231</v>
      </c>
      <c r="K150" s="149">
        <f>IF(入力表3【予測】!G23="",入力表3【予測】!F23,入力表3【予測】!G23)</f>
        <v>1</v>
      </c>
      <c r="L150" s="67">
        <f t="shared" si="11"/>
        <v>0.324990730441231</v>
      </c>
    </row>
    <row r="151" spans="2:12" x14ac:dyDescent="0.15">
      <c r="B151" s="74">
        <v>11</v>
      </c>
      <c r="C151" s="78" t="s">
        <v>411</v>
      </c>
      <c r="D151" s="79" t="s">
        <v>201</v>
      </c>
      <c r="E151" s="67">
        <f>入力表2【係数】!P165</f>
        <v>0.175009269558769</v>
      </c>
      <c r="F151" s="143">
        <f>VLOOKUP(D151,各種係数!$C$8:$E$114,2,FALSE)</f>
        <v>0</v>
      </c>
      <c r="G151" s="143">
        <f>VLOOKUP(D151,各種係数!$C$8:$E$114,3,FALSE)</f>
        <v>0</v>
      </c>
      <c r="H151" s="67">
        <f t="shared" si="10"/>
        <v>0</v>
      </c>
      <c r="I151" s="68">
        <f t="shared" si="13"/>
        <v>0</v>
      </c>
      <c r="J151" s="67">
        <f t="shared" ref="J151:J194" si="15">E151-H151-I151</f>
        <v>0.175009269558769</v>
      </c>
      <c r="K151" s="149">
        <f>IF(入力表3【予測】!G24="",入力表3【予測】!F24,入力表3【予測】!G24)</f>
        <v>1</v>
      </c>
      <c r="L151" s="67">
        <f t="shared" si="11"/>
        <v>0.175009269558769</v>
      </c>
    </row>
    <row r="152" spans="2:12" x14ac:dyDescent="0.15">
      <c r="B152" s="119">
        <v>12</v>
      </c>
      <c r="C152" s="120" t="s">
        <v>412</v>
      </c>
      <c r="D152" s="116" t="s">
        <v>141</v>
      </c>
      <c r="E152" s="46">
        <f>入力表2【係数】!P166</f>
        <v>8.5279940674823883E-3</v>
      </c>
      <c r="F152" s="141">
        <f>VLOOKUP(D152,各種係数!$C$8:$E$114,2,FALSE)</f>
        <v>0.48983980769325469</v>
      </c>
      <c r="G152" s="141">
        <f>VLOOKUP(D152,各種係数!$C$8:$E$114,3,FALSE)</f>
        <v>4.0472106868972388E-2</v>
      </c>
      <c r="H152" s="46">
        <f t="shared" si="10"/>
        <v>4.1773509740247903E-3</v>
      </c>
      <c r="I152" s="47">
        <f t="shared" si="13"/>
        <v>3.4514588727710974E-4</v>
      </c>
      <c r="J152" s="47">
        <f t="shared" si="15"/>
        <v>4.0054972061804878E-3</v>
      </c>
      <c r="K152" s="147">
        <f>IF(入力表3【予測】!G25="",入力表3【予測】!F25,入力表3【予測】!G25)</f>
        <v>2.5266919715310809E-2</v>
      </c>
      <c r="L152" s="135">
        <f t="shared" si="11"/>
        <v>1.0120657632846414E-4</v>
      </c>
    </row>
    <row r="153" spans="2:12" x14ac:dyDescent="0.15">
      <c r="B153" s="385">
        <v>13</v>
      </c>
      <c r="C153" s="40" t="s">
        <v>413</v>
      </c>
      <c r="D153" s="41" t="s">
        <v>145</v>
      </c>
      <c r="E153" s="46">
        <f>入力表2【係数】!P167</f>
        <v>5.8398220244716362E-3</v>
      </c>
      <c r="F153" s="141">
        <f>VLOOKUP(D153,各種係数!$C$8:$E$114,2,FALSE)</f>
        <v>0.39446835471269331</v>
      </c>
      <c r="G153" s="141">
        <f>VLOOKUP(D153,各種係数!$C$8:$E$114,3,FALSE)</f>
        <v>2.4324724854210295E-2</v>
      </c>
      <c r="H153" s="46">
        <f t="shared" si="10"/>
        <v>2.3036249858082764E-3</v>
      </c>
      <c r="I153" s="47">
        <f t="shared" si="13"/>
        <v>1.4205206394282989E-4</v>
      </c>
      <c r="J153" s="47">
        <f t="shared" si="15"/>
        <v>3.39414497472053E-3</v>
      </c>
      <c r="K153" s="147">
        <f>IF(入力表3【予測】!G26="",入力表3【予測】!F26,入力表3【予測】!G26)</f>
        <v>0.19738855547056144</v>
      </c>
      <c r="L153" s="135">
        <f t="shared" si="11"/>
        <v>6.6996537361775068E-4</v>
      </c>
    </row>
    <row r="154" spans="2:12" x14ac:dyDescent="0.15">
      <c r="B154" s="385">
        <v>14</v>
      </c>
      <c r="C154" s="40" t="s">
        <v>414</v>
      </c>
      <c r="D154" s="41" t="s">
        <v>144</v>
      </c>
      <c r="E154" s="46">
        <f>入力表2【係数】!P168</f>
        <v>1.0474601408972934E-2</v>
      </c>
      <c r="F154" s="141">
        <f>VLOOKUP(D154,各種係数!$C$8:$E$114,2,FALSE)</f>
        <v>0.46442694190471312</v>
      </c>
      <c r="G154" s="141">
        <f>VLOOKUP(D154,各種係数!$C$8:$E$114,3,FALSE)</f>
        <v>2.3938940873812486E-2</v>
      </c>
      <c r="H154" s="46">
        <f t="shared" si="10"/>
        <v>4.864687100040099E-3</v>
      </c>
      <c r="I154" s="47">
        <f t="shared" si="13"/>
        <v>2.5075086380615605E-4</v>
      </c>
      <c r="J154" s="47">
        <f t="shared" si="15"/>
        <v>5.3591634451266787E-3</v>
      </c>
      <c r="K154" s="147">
        <f>IF(入力表3【予測】!G27="",入力表3【予測】!F27,入力表3【予測】!G27)</f>
        <v>3.7688224204705856E-2</v>
      </c>
      <c r="L154" s="135">
        <f t="shared" si="11"/>
        <v>2.0197735346959812E-4</v>
      </c>
    </row>
    <row r="155" spans="2:12" x14ac:dyDescent="0.15">
      <c r="B155" s="385">
        <v>15</v>
      </c>
      <c r="C155" s="40" t="s">
        <v>415</v>
      </c>
      <c r="D155" s="41" t="s">
        <v>145</v>
      </c>
      <c r="E155" s="46">
        <f>入力表2【係数】!P169</f>
        <v>9.7330367074527253E-3</v>
      </c>
      <c r="F155" s="141">
        <f>VLOOKUP(D155,各種係数!$C$8:$E$114,2,FALSE)</f>
        <v>0.39446835471269331</v>
      </c>
      <c r="G155" s="141">
        <f>VLOOKUP(D155,各種係数!$C$8:$E$114,3,FALSE)</f>
        <v>2.4324724854210295E-2</v>
      </c>
      <c r="H155" s="46">
        <f t="shared" si="10"/>
        <v>3.8393749763471264E-3</v>
      </c>
      <c r="I155" s="47">
        <f t="shared" si="13"/>
        <v>2.3675343990471644E-4</v>
      </c>
      <c r="J155" s="47">
        <f t="shared" si="15"/>
        <v>5.6569082912008833E-3</v>
      </c>
      <c r="K155" s="147">
        <f>IF(入力表3【予測】!G28="",入力表3【予測】!F28,入力表3【予測】!G28)</f>
        <v>0.19738855547056144</v>
      </c>
      <c r="L155" s="135">
        <f t="shared" si="11"/>
        <v>1.1166089560295845E-3</v>
      </c>
    </row>
    <row r="156" spans="2:12" x14ac:dyDescent="0.15">
      <c r="B156" s="385">
        <v>16</v>
      </c>
      <c r="C156" s="40" t="s">
        <v>416</v>
      </c>
      <c r="D156" s="41" t="s">
        <v>145</v>
      </c>
      <c r="E156" s="46">
        <f>入力表2【係数】!P170</f>
        <v>6.377456433073786E-2</v>
      </c>
      <c r="F156" s="141">
        <f>VLOOKUP(D156,各種係数!$C$8:$E$114,2,FALSE)</f>
        <v>0.39446835471269331</v>
      </c>
      <c r="G156" s="141">
        <f>VLOOKUP(D156,各種係数!$C$8:$E$114,3,FALSE)</f>
        <v>2.4324724854210295E-2</v>
      </c>
      <c r="H156" s="46">
        <f t="shared" si="10"/>
        <v>2.5157047464064979E-2</v>
      </c>
      <c r="I156" s="47">
        <f t="shared" si="13"/>
        <v>1.5512987300423326E-3</v>
      </c>
      <c r="J156" s="47">
        <f t="shared" si="15"/>
        <v>3.7066218136630545E-2</v>
      </c>
      <c r="K156" s="147">
        <f>IF(入力表3【予測】!G29="",入力表3【予測】!F29,入力表3【予測】!G29)</f>
        <v>0.19738855547056144</v>
      </c>
      <c r="L156" s="135">
        <f t="shared" si="11"/>
        <v>7.3164472547462287E-3</v>
      </c>
    </row>
    <row r="157" spans="2:12" x14ac:dyDescent="0.15">
      <c r="B157" s="385">
        <v>17</v>
      </c>
      <c r="C157" s="83" t="s">
        <v>454</v>
      </c>
      <c r="D157" s="41" t="s">
        <v>145</v>
      </c>
      <c r="E157" s="46">
        <f>入力表2【係数】!P171</f>
        <v>3.3833889506859477E-2</v>
      </c>
      <c r="F157" s="141">
        <f>VLOOKUP(D157,各種係数!$C$8:$E$114,2,FALSE)</f>
        <v>0.39446835471269331</v>
      </c>
      <c r="G157" s="141">
        <f>VLOOKUP(D157,各種係数!$C$8:$E$114,3,FALSE)</f>
        <v>2.4324724854210295E-2</v>
      </c>
      <c r="H157" s="46">
        <f t="shared" si="10"/>
        <v>1.3346398727301917E-2</v>
      </c>
      <c r="I157" s="47">
        <f t="shared" si="13"/>
        <v>8.2300005300210959E-4</v>
      </c>
      <c r="J157" s="47">
        <f t="shared" si="15"/>
        <v>1.9664490726555451E-2</v>
      </c>
      <c r="K157" s="147">
        <f>IF(入力表3【予測】!G30="",入力表3【予測】!F30,入力表3【予測】!G30)</f>
        <v>0.19738855547056144</v>
      </c>
      <c r="L157" s="135">
        <f t="shared" si="11"/>
        <v>3.8815454185790318E-3</v>
      </c>
    </row>
    <row r="158" spans="2:12" x14ac:dyDescent="0.15">
      <c r="B158" s="385">
        <v>18</v>
      </c>
      <c r="C158" s="83" t="s">
        <v>455</v>
      </c>
      <c r="D158" s="41" t="s">
        <v>146</v>
      </c>
      <c r="E158" s="46">
        <f>入力表2【係数】!P172</f>
        <v>0</v>
      </c>
      <c r="F158" s="141">
        <f>VLOOKUP(D158,各種係数!$C$8:$E$114,2,FALSE)</f>
        <v>0.3541939860247062</v>
      </c>
      <c r="G158" s="141">
        <f>VLOOKUP(D158,各種係数!$C$8:$E$114,3,FALSE)</f>
        <v>4.1420505400153379E-2</v>
      </c>
      <c r="H158" s="46">
        <f t="shared" si="10"/>
        <v>0</v>
      </c>
      <c r="I158" s="47">
        <f t="shared" si="13"/>
        <v>0</v>
      </c>
      <c r="J158" s="47">
        <f t="shared" si="15"/>
        <v>0</v>
      </c>
      <c r="K158" s="147">
        <f>IF(入力表3【予測】!G31="",入力表3【予測】!F31,入力表3【予測】!G31)</f>
        <v>0</v>
      </c>
      <c r="L158" s="135">
        <f t="shared" si="11"/>
        <v>0</v>
      </c>
    </row>
    <row r="159" spans="2:12" x14ac:dyDescent="0.15">
      <c r="B159" s="385">
        <v>19</v>
      </c>
      <c r="C159" s="40" t="s">
        <v>417</v>
      </c>
      <c r="D159" s="41" t="s">
        <v>148</v>
      </c>
      <c r="E159" s="46">
        <f>入力表2【係数】!P173</f>
        <v>1.6221727845754541E-2</v>
      </c>
      <c r="F159" s="141">
        <f>VLOOKUP(D159,各種係数!$C$8:$E$114,2,FALSE)</f>
        <v>0.55865224329933405</v>
      </c>
      <c r="G159" s="141">
        <f>VLOOKUP(D159,各種係数!$C$8:$E$114,3,FALSE)</f>
        <v>2.1265803654867077E-2</v>
      </c>
      <c r="H159" s="46">
        <f t="shared" si="10"/>
        <v>9.0623046512220487E-3</v>
      </c>
      <c r="I159" s="47">
        <f t="shared" si="13"/>
        <v>3.4496807931050594E-4</v>
      </c>
      <c r="J159" s="47">
        <f t="shared" si="15"/>
        <v>6.8144551152219861E-3</v>
      </c>
      <c r="K159" s="147">
        <f>IF(入力表3【予測】!G32="",入力表3【予測】!F32,入力表3【予測】!G32)</f>
        <v>0</v>
      </c>
      <c r="L159" s="135">
        <f t="shared" si="11"/>
        <v>0</v>
      </c>
    </row>
    <row r="160" spans="2:12" x14ac:dyDescent="0.15">
      <c r="B160" s="385">
        <v>20</v>
      </c>
      <c r="C160" s="40" t="s">
        <v>418</v>
      </c>
      <c r="D160" s="41" t="s">
        <v>950</v>
      </c>
      <c r="E160" s="46">
        <f>入力表2【係数】!P174</f>
        <v>7.1375602521319996E-3</v>
      </c>
      <c r="F160" s="141">
        <f>VLOOKUP(D160,各種係数!$C$8:$E$114,2,FALSE)</f>
        <v>0.44310238869487661</v>
      </c>
      <c r="G160" s="141">
        <f>VLOOKUP(D160,各種係数!$C$8:$E$114,3,FALSE)</f>
        <v>1.5691882641514759E-2</v>
      </c>
      <c r="H160" s="46">
        <f t="shared" si="10"/>
        <v>3.1626699971732948E-3</v>
      </c>
      <c r="I160" s="47">
        <f t="shared" si="13"/>
        <v>1.1200175782319583E-4</v>
      </c>
      <c r="J160" s="47">
        <f t="shared" si="15"/>
        <v>3.8628884971355095E-3</v>
      </c>
      <c r="K160" s="147">
        <f>IF(入力表3【予測】!G33="",入力表3【予測】!F33,入力表3【予測】!G33)</f>
        <v>0</v>
      </c>
      <c r="L160" s="135">
        <f t="shared" si="11"/>
        <v>0</v>
      </c>
    </row>
    <row r="161" spans="2:12" x14ac:dyDescent="0.15">
      <c r="B161" s="385">
        <v>21</v>
      </c>
      <c r="C161" s="83" t="s">
        <v>456</v>
      </c>
      <c r="D161" s="41" t="s">
        <v>164</v>
      </c>
      <c r="E161" s="46">
        <f>入力表2【係数】!P175</f>
        <v>3.5224323322209862E-3</v>
      </c>
      <c r="F161" s="141">
        <f>VLOOKUP(D161,各種係数!$C$8:$E$114,2,FALSE)</f>
        <v>0.6356423173803526</v>
      </c>
      <c r="G161" s="141">
        <f>VLOOKUP(D161,各種係数!$C$8:$E$114,3,FALSE)</f>
        <v>1.8041561712846349E-2</v>
      </c>
      <c r="H161" s="46">
        <f t="shared" si="10"/>
        <v>2.2390070504684275E-3</v>
      </c>
      <c r="I161" s="47">
        <f t="shared" si="13"/>
        <v>6.355018030109022E-5</v>
      </c>
      <c r="J161" s="47">
        <f t="shared" si="15"/>
        <v>1.2198751014514686E-3</v>
      </c>
      <c r="K161" s="147">
        <f>IF(入力表3【予測】!G34="",入力表3【予測】!F34,入力表3【予測】!G34)</f>
        <v>1.7912086324699539E-3</v>
      </c>
      <c r="L161" s="135">
        <f t="shared" si="11"/>
        <v>2.1850508122550314E-6</v>
      </c>
    </row>
    <row r="162" spans="2:12" x14ac:dyDescent="0.15">
      <c r="B162" s="385">
        <v>22</v>
      </c>
      <c r="C162" s="83" t="s">
        <v>457</v>
      </c>
      <c r="D162" s="41" t="s">
        <v>162</v>
      </c>
      <c r="E162" s="46">
        <f>入力表2【係数】!P176</f>
        <v>0</v>
      </c>
      <c r="F162" s="141">
        <f>VLOOKUP(D162,各種係数!$C$8:$E$114,2,FALSE)</f>
        <v>0.80454150997975127</v>
      </c>
      <c r="G162" s="141">
        <f>VLOOKUP(D162,各種係数!$C$8:$E$114,3,FALSE)</f>
        <v>2.097194098929708E-2</v>
      </c>
      <c r="H162" s="46">
        <f t="shared" si="10"/>
        <v>0</v>
      </c>
      <c r="I162" s="47">
        <f t="shared" si="13"/>
        <v>0</v>
      </c>
      <c r="J162" s="47">
        <f t="shared" si="15"/>
        <v>0</v>
      </c>
      <c r="K162" s="147">
        <f>IF(入力表3【予測】!G35="",入力表3【予測】!F35,入力表3【予測】!G35)</f>
        <v>0</v>
      </c>
      <c r="L162" s="135">
        <f t="shared" si="11"/>
        <v>0</v>
      </c>
    </row>
    <row r="163" spans="2:12" x14ac:dyDescent="0.15">
      <c r="B163" s="385">
        <v>23</v>
      </c>
      <c r="C163" s="40" t="s">
        <v>565</v>
      </c>
      <c r="D163" s="41" t="s">
        <v>194</v>
      </c>
      <c r="E163" s="46">
        <f>入力表2【係数】!P177</f>
        <v>2.0393029291805708E-3</v>
      </c>
      <c r="F163" s="141">
        <f>VLOOKUP(D163,各種係数!$C$8:$E$114,2,FALSE)</f>
        <v>0.41870702167654128</v>
      </c>
      <c r="G163" s="141">
        <f>VLOOKUP(D163,各種係数!$C$8:$E$114,3,FALSE)</f>
        <v>3.0484066104024703E-2</v>
      </c>
      <c r="H163" s="46">
        <f t="shared" si="10"/>
        <v>8.5387045577344335E-4</v>
      </c>
      <c r="I163" s="47">
        <f t="shared" si="13"/>
        <v>6.2166245299271727E-5</v>
      </c>
      <c r="J163" s="47">
        <f t="shared" si="15"/>
        <v>1.1232662281078557E-3</v>
      </c>
      <c r="K163" s="147">
        <f>IF(入力表3【予測】!G36="",入力表3【予測】!F36,入力表3【予測】!G36)</f>
        <v>8.1037763027242637E-2</v>
      </c>
      <c r="L163" s="135">
        <f t="shared" si="11"/>
        <v>9.1026982409909084E-5</v>
      </c>
    </row>
    <row r="164" spans="2:12" x14ac:dyDescent="0.15">
      <c r="B164" s="385">
        <v>24</v>
      </c>
      <c r="C164" s="83" t="s">
        <v>458</v>
      </c>
      <c r="D164" s="41" t="s">
        <v>149</v>
      </c>
      <c r="E164" s="46">
        <f>入力表2【係数】!P178</f>
        <v>1.4738711962960311E-5</v>
      </c>
      <c r="F164" s="141">
        <f>VLOOKUP(D164,各種係数!$C$8:$E$114,2,FALSE)</f>
        <v>0.55683718834224505</v>
      </c>
      <c r="G164" s="141">
        <f>VLOOKUP(D164,各種係数!$C$8:$E$114,3,FALSE)</f>
        <v>3.2844849251674739E-2</v>
      </c>
      <c r="H164" s="46">
        <f t="shared" si="10"/>
        <v>8.2070629292410311E-6</v>
      </c>
      <c r="I164" s="47">
        <f t="shared" si="13"/>
        <v>4.8409077258728652E-7</v>
      </c>
      <c r="J164" s="47">
        <f t="shared" si="15"/>
        <v>6.0475582611319936E-6</v>
      </c>
      <c r="K164" s="147">
        <f>IF(入力表3【予測】!G37="",入力表3【予測】!F37,入力表3【予測】!G37)</f>
        <v>1.2532956823507968E-2</v>
      </c>
      <c r="L164" s="135">
        <f t="shared" si="11"/>
        <v>7.5793786574416202E-8</v>
      </c>
    </row>
    <row r="165" spans="2:12" x14ac:dyDescent="0.15">
      <c r="B165" s="385">
        <v>25</v>
      </c>
      <c r="C165" s="83" t="s">
        <v>459</v>
      </c>
      <c r="D165" s="41" t="s">
        <v>150</v>
      </c>
      <c r="E165" s="46">
        <f>入力表2【係数】!P179</f>
        <v>1.5800378531999565E-3</v>
      </c>
      <c r="F165" s="141">
        <f>VLOOKUP(D165,各種係数!$C$8:$E$114,2,FALSE)</f>
        <v>0.71592709904776786</v>
      </c>
      <c r="G165" s="141">
        <f>VLOOKUP(D165,各種係数!$C$8:$E$114,3,FALSE)</f>
        <v>9.217799308013936E-3</v>
      </c>
      <c r="H165" s="46">
        <f t="shared" si="10"/>
        <v>1.1311919166271077E-3</v>
      </c>
      <c r="I165" s="47">
        <f t="shared" si="13"/>
        <v>1.4564471829862385E-5</v>
      </c>
      <c r="J165" s="47">
        <f t="shared" si="15"/>
        <v>4.342814647429864E-4</v>
      </c>
      <c r="K165" s="147">
        <f>IF(入力表3【予測】!G38="",入力表3【予測】!F38,入力表3【予測】!G38)</f>
        <v>5.5353470239739799E-2</v>
      </c>
      <c r="L165" s="135">
        <f t="shared" si="11"/>
        <v>2.4038986134321505E-5</v>
      </c>
    </row>
    <row r="166" spans="2:12" x14ac:dyDescent="0.15">
      <c r="B166" s="385">
        <v>26</v>
      </c>
      <c r="C166" s="83" t="s">
        <v>460</v>
      </c>
      <c r="D166" s="41" t="s">
        <v>151</v>
      </c>
      <c r="E166" s="46">
        <f>入力表2【係数】!P180</f>
        <v>0</v>
      </c>
      <c r="F166" s="141">
        <f>VLOOKUP(D166,各種係数!$C$8:$E$114,2,FALSE)</f>
        <v>-7.0325271059216012</v>
      </c>
      <c r="G166" s="141">
        <f>VLOOKUP(D166,各種係数!$C$8:$E$114,3,FALSE)</f>
        <v>-0.29941618015012511</v>
      </c>
      <c r="H166" s="46">
        <f t="shared" si="10"/>
        <v>0</v>
      </c>
      <c r="I166" s="47">
        <f t="shared" si="13"/>
        <v>0</v>
      </c>
      <c r="J166" s="47">
        <f t="shared" si="15"/>
        <v>0</v>
      </c>
      <c r="K166" s="147">
        <f>IF(入力表3【予測】!G39="",入力表3【予測】!F39,入力表3【予測】!G39)</f>
        <v>0</v>
      </c>
      <c r="L166" s="135">
        <f t="shared" si="11"/>
        <v>0</v>
      </c>
    </row>
    <row r="167" spans="2:12" x14ac:dyDescent="0.15">
      <c r="B167" s="385">
        <v>27</v>
      </c>
      <c r="C167" s="83" t="s">
        <v>461</v>
      </c>
      <c r="D167" s="41" t="s">
        <v>153</v>
      </c>
      <c r="E167" s="46">
        <f>入力表2【係数】!P181</f>
        <v>1.664396009475762E-4</v>
      </c>
      <c r="F167" s="141">
        <f>VLOOKUP(D167,各種係数!$C$8:$E$114,2,FALSE)</f>
        <v>0.60565359159472287</v>
      </c>
      <c r="G167" s="141">
        <f>VLOOKUP(D167,各種係数!$C$8:$E$114,3,FALSE)</f>
        <v>1.4606731644383964E-2</v>
      </c>
      <c r="H167" s="46">
        <f t="shared" si="10"/>
        <v>1.0080474209749197E-4</v>
      </c>
      <c r="I167" s="47">
        <f t="shared" si="13"/>
        <v>2.4311385860396004E-6</v>
      </c>
      <c r="J167" s="47">
        <f t="shared" si="15"/>
        <v>6.3203720264044639E-5</v>
      </c>
      <c r="K167" s="147">
        <f>IF(入力表3【予測】!G40="",入力表3【予測】!F40,入力表3【予測】!G40)</f>
        <v>1.269531883879238E-2</v>
      </c>
      <c r="L167" s="135">
        <f t="shared" si="11"/>
        <v>8.0239138054988956E-7</v>
      </c>
    </row>
    <row r="168" spans="2:12" x14ac:dyDescent="0.15">
      <c r="B168" s="385">
        <v>28</v>
      </c>
      <c r="C168" s="83" t="s">
        <v>646</v>
      </c>
      <c r="D168" s="41" t="s">
        <v>157</v>
      </c>
      <c r="E168" s="46">
        <f>入力表2【係数】!P182</f>
        <v>1.0513695532620186E-3</v>
      </c>
      <c r="F168" s="141">
        <f>VLOOKUP(D168,各種係数!$C$8:$E$114,2,FALSE)</f>
        <v>0.53436119199626853</v>
      </c>
      <c r="G168" s="141">
        <f>VLOOKUP(D168,各種係数!$C$8:$E$114,3,FALSE)</f>
        <v>1.6884112454810168E-2</v>
      </c>
      <c r="H168" s="46">
        <f t="shared" si="10"/>
        <v>5.618110877096766E-4</v>
      </c>
      <c r="I168" s="47">
        <f t="shared" si="13"/>
        <v>1.7751441768839449E-5</v>
      </c>
      <c r="J168" s="47">
        <f t="shared" si="15"/>
        <v>4.7180702378350254E-4</v>
      </c>
      <c r="K168" s="147">
        <f>IF(入力表3【予測】!G41="",入力表3【予測】!F41,入力表3【予測】!G41)</f>
        <v>2.8307649635109344E-2</v>
      </c>
      <c r="L168" s="135">
        <f t="shared" si="11"/>
        <v>1.3355747924647091E-5</v>
      </c>
    </row>
    <row r="169" spans="2:12" x14ac:dyDescent="0.15">
      <c r="B169" s="385">
        <v>29</v>
      </c>
      <c r="C169" s="83" t="s">
        <v>463</v>
      </c>
      <c r="D169" s="41" t="s">
        <v>517</v>
      </c>
      <c r="E169" s="46">
        <f>入力表2【係数】!P183</f>
        <v>1.5441069020587083E-3</v>
      </c>
      <c r="F169" s="141">
        <f>VLOOKUP(D169,各種係数!$C$8:$E$114,2,FALSE)</f>
        <v>0.55796567479946202</v>
      </c>
      <c r="G169" s="141">
        <f>VLOOKUP(D169,各種係数!$C$8:$E$114,3,FALSE)</f>
        <v>9.7336610154617649E-3</v>
      </c>
      <c r="H169" s="46">
        <f t="shared" si="10"/>
        <v>8.6155864956969394E-4</v>
      </c>
      <c r="I169" s="47">
        <f t="shared" si="13"/>
        <v>1.5029813156274286E-5</v>
      </c>
      <c r="J169" s="47">
        <f t="shared" si="15"/>
        <v>6.6751843933274008E-4</v>
      </c>
      <c r="K169" s="147">
        <f>IF(入力表3【予測】!G42="",入力表3【予測】!F42,入力表3【予測】!G42)</f>
        <v>7.4207497342212325E-2</v>
      </c>
      <c r="L169" s="135">
        <f t="shared" si="11"/>
        <v>4.9534872812662026E-5</v>
      </c>
    </row>
    <row r="170" spans="2:12" x14ac:dyDescent="0.15">
      <c r="B170" s="385">
        <v>30</v>
      </c>
      <c r="C170" s="40" t="s">
        <v>420</v>
      </c>
      <c r="D170" s="41" t="s">
        <v>517</v>
      </c>
      <c r="E170" s="46">
        <f>入力表2【係数】!P184</f>
        <v>9.269558769002595E-5</v>
      </c>
      <c r="F170" s="141">
        <f>VLOOKUP(D170,各種係数!$C$8:$E$114,2,FALSE)</f>
        <v>0.55796567479946202</v>
      </c>
      <c r="G170" s="141">
        <f>VLOOKUP(D170,各種係数!$C$8:$E$114,3,FALSE)</f>
        <v>9.7336610154617649E-3</v>
      </c>
      <c r="H170" s="46">
        <f t="shared" si="10"/>
        <v>5.1720956136398035E-5</v>
      </c>
      <c r="I170" s="47">
        <f t="shared" si="13"/>
        <v>9.022674282037231E-7</v>
      </c>
      <c r="J170" s="47">
        <f t="shared" si="15"/>
        <v>4.0072364125424195E-5</v>
      </c>
      <c r="K170" s="147">
        <f>IF(入力表3【予測】!G43="",入力表3【予測】!F43,入力表3【予測】!G43)</f>
        <v>7.4207497342212325E-2</v>
      </c>
      <c r="L170" s="135">
        <f t="shared" si="11"/>
        <v>2.9736698543335803E-6</v>
      </c>
    </row>
    <row r="171" spans="2:12" x14ac:dyDescent="0.15">
      <c r="B171" s="385">
        <v>31</v>
      </c>
      <c r="C171" s="83" t="s">
        <v>464</v>
      </c>
      <c r="D171" s="41" t="s">
        <v>951</v>
      </c>
      <c r="E171" s="46">
        <f>入力表2【係数】!P185</f>
        <v>1.5401651981191505E-6</v>
      </c>
      <c r="F171" s="141">
        <f>VLOOKUP(D171,各種係数!$C$8:$E$114,2,FALSE)</f>
        <v>0.25594447963568945</v>
      </c>
      <c r="G171" s="141">
        <f>VLOOKUP(D171,各種係数!$C$8:$E$114,3,FALSE)</f>
        <v>8.1788517819464026E-3</v>
      </c>
      <c r="H171" s="46">
        <f t="shared" si="10"/>
        <v>3.941967801856045E-7</v>
      </c>
      <c r="I171" s="47">
        <f t="shared" si="13"/>
        <v>1.2596782875128648E-8</v>
      </c>
      <c r="J171" s="47">
        <f t="shared" si="15"/>
        <v>1.1333716350584173E-6</v>
      </c>
      <c r="K171" s="147">
        <f>IF(入力表3【予測】!G44="",入力表3【予測】!F44,入力表3【予測】!G44)</f>
        <v>2.2742915282625287E-4</v>
      </c>
      <c r="L171" s="135">
        <f t="shared" si="11"/>
        <v>2.5776175079864085E-10</v>
      </c>
    </row>
    <row r="172" spans="2:12" x14ac:dyDescent="0.15">
      <c r="B172" s="385">
        <v>32</v>
      </c>
      <c r="C172" s="83" t="s">
        <v>465</v>
      </c>
      <c r="D172" s="41" t="s">
        <v>172</v>
      </c>
      <c r="E172" s="46">
        <f>入力表2【係数】!P186</f>
        <v>1.4295217175962036E-3</v>
      </c>
      <c r="F172" s="141">
        <f>VLOOKUP(D172,各種係数!$C$8:$E$114,2,FALSE)</f>
        <v>0.32729577745202715</v>
      </c>
      <c r="G172" s="141">
        <f>VLOOKUP(D172,各種係数!$C$8:$E$114,3,FALSE)</f>
        <v>7.0083014360137492E-3</v>
      </c>
      <c r="H172" s="46">
        <f t="shared" si="10"/>
        <v>4.6787642194520663E-4</v>
      </c>
      <c r="I172" s="47">
        <f t="shared" si="13"/>
        <v>1.0018519106242315E-5</v>
      </c>
      <c r="J172" s="47">
        <f t="shared" si="15"/>
        <v>9.5162677654475462E-4</v>
      </c>
      <c r="K172" s="147">
        <f>IF(入力表3【予測】!G45="",入力表3【予測】!F45,入力表3【予測】!G45)</f>
        <v>2.021526319808542E-2</v>
      </c>
      <c r="L172" s="135">
        <f t="shared" si="11"/>
        <v>1.9237385754197837E-5</v>
      </c>
    </row>
    <row r="173" spans="2:12" x14ac:dyDescent="0.15">
      <c r="B173" s="385">
        <v>33</v>
      </c>
      <c r="C173" s="83" t="s">
        <v>466</v>
      </c>
      <c r="D173" s="41" t="s">
        <v>171</v>
      </c>
      <c r="E173" s="46">
        <f>入力表2【係数】!P187</f>
        <v>5.2067520246092565E-5</v>
      </c>
      <c r="F173" s="141">
        <f>VLOOKUP(D173,各種係数!$C$8:$E$114,2,FALSE)</f>
        <v>0.26374269279552931</v>
      </c>
      <c r="G173" s="141">
        <f>VLOOKUP(D173,各種係数!$C$8:$E$114,3,FALSE)</f>
        <v>1.1204770217964139E-2</v>
      </c>
      <c r="H173" s="46">
        <f t="shared" si="10"/>
        <v>1.3732427996890194E-5</v>
      </c>
      <c r="I173" s="47">
        <f t="shared" si="13"/>
        <v>5.8340460017666286E-7</v>
      </c>
      <c r="J173" s="47">
        <f t="shared" si="15"/>
        <v>3.7751687649025705E-5</v>
      </c>
      <c r="K173" s="147">
        <f>IF(入力表3【予測】!G46="",入力表3【予測】!F46,入力表3【予測】!G46)</f>
        <v>0</v>
      </c>
      <c r="L173" s="135">
        <f t="shared" si="11"/>
        <v>0</v>
      </c>
    </row>
    <row r="174" spans="2:12" x14ac:dyDescent="0.15">
      <c r="B174" s="385">
        <v>34</v>
      </c>
      <c r="C174" s="83" t="s">
        <v>467</v>
      </c>
      <c r="D174" s="41" t="s">
        <v>170</v>
      </c>
      <c r="E174" s="46">
        <f>入力表2【係数】!P188</f>
        <v>1.2771570043028371E-4</v>
      </c>
      <c r="F174" s="141">
        <f>VLOOKUP(D174,各種係数!$C$8:$E$114,2,FALSE)</f>
        <v>0.70589278410667244</v>
      </c>
      <c r="G174" s="141">
        <f>VLOOKUP(D174,各種係数!$C$8:$E$114,3,FALSE)</f>
        <v>4.8994511356258456E-3</v>
      </c>
      <c r="H174" s="46">
        <f t="shared" si="10"/>
        <v>9.0153591350866714E-5</v>
      </c>
      <c r="I174" s="47">
        <f t="shared" si="13"/>
        <v>6.2573683351040383E-7</v>
      </c>
      <c r="J174" s="47">
        <f t="shared" si="15"/>
        <v>3.6936372245906591E-5</v>
      </c>
      <c r="K174" s="147">
        <f>IF(入力表3【予測】!G47="",入力表3【予測】!F47,入力表3【予測】!G47)</f>
        <v>9.2006594852051315E-2</v>
      </c>
      <c r="L174" s="135">
        <f t="shared" si="11"/>
        <v>3.3983898365336806E-6</v>
      </c>
    </row>
    <row r="175" spans="2:12" x14ac:dyDescent="0.15">
      <c r="B175" s="385">
        <v>35</v>
      </c>
      <c r="C175" s="83" t="s">
        <v>641</v>
      </c>
      <c r="D175" s="41" t="s">
        <v>175</v>
      </c>
      <c r="E175" s="46">
        <f>入力表2【係数】!P189</f>
        <v>5.7675474949768207E-5</v>
      </c>
      <c r="F175" s="141">
        <f>VLOOKUP(D175,各種係数!$C$8:$E$114,2,FALSE)</f>
        <v>0.5913956101580643</v>
      </c>
      <c r="G175" s="141">
        <f>VLOOKUP(D175,各種係数!$C$8:$E$114,3,FALSE)</f>
        <v>2.0196911486146635E-2</v>
      </c>
      <c r="H175" s="46">
        <f t="shared" si="10"/>
        <v>3.4109022699074325E-5</v>
      </c>
      <c r="I175" s="47">
        <f t="shared" si="13"/>
        <v>1.1648664624819361E-6</v>
      </c>
      <c r="J175" s="47">
        <f t="shared" si="15"/>
        <v>2.2401585788211945E-5</v>
      </c>
      <c r="K175" s="147">
        <f>IF(入力表3【予測】!G48="",入力表3【予測】!F48,入力表3【予測】!G48)</f>
        <v>4.2137479686312651E-2</v>
      </c>
      <c r="L175" s="135">
        <f t="shared" si="11"/>
        <v>9.4394636609197097E-7</v>
      </c>
    </row>
    <row r="176" spans="2:12" x14ac:dyDescent="0.15">
      <c r="B176" s="60">
        <v>36</v>
      </c>
      <c r="C176" s="61" t="s">
        <v>421</v>
      </c>
      <c r="D176" s="62" t="s">
        <v>175</v>
      </c>
      <c r="E176" s="67">
        <f>入力表2【係数】!P190</f>
        <v>5.4690396737115312E-3</v>
      </c>
      <c r="F176" s="143">
        <f>VLOOKUP(D176,各種係数!$C$8:$E$114,2,FALSE)</f>
        <v>0.5913956101580643</v>
      </c>
      <c r="G176" s="143">
        <f>VLOOKUP(D176,各種係数!$C$8:$E$114,3,FALSE)</f>
        <v>2.0196911486146635E-2</v>
      </c>
      <c r="H176" s="67">
        <f t="shared" si="10"/>
        <v>3.2343660548132917E-3</v>
      </c>
      <c r="I176" s="68">
        <f t="shared" si="13"/>
        <v>1.1045771020417607E-4</v>
      </c>
      <c r="J176" s="67">
        <f t="shared" si="15"/>
        <v>2.1242159086940632E-3</v>
      </c>
      <c r="K176" s="148">
        <f>IF(入力表3【予測】!G49="",入力表3【予測】!F49,入力表3【予測】!G49)</f>
        <v>4.2137479686312651E-2</v>
      </c>
      <c r="L176" s="67">
        <f t="shared" si="11"/>
        <v>8.9509104701938254E-5</v>
      </c>
    </row>
    <row r="177" spans="2:12" x14ac:dyDescent="0.15">
      <c r="B177" s="385">
        <v>37</v>
      </c>
      <c r="C177" s="40" t="s">
        <v>422</v>
      </c>
      <c r="D177" s="41" t="s">
        <v>202</v>
      </c>
      <c r="E177" s="46">
        <f>入力表2【係数】!P191</f>
        <v>5.7471264367816091E-3</v>
      </c>
      <c r="F177" s="141">
        <f>VLOOKUP(D177,各種係数!$C$8:$E$114,2,FALSE)</f>
        <v>0</v>
      </c>
      <c r="G177" s="141">
        <f>VLOOKUP(D177,各種係数!$C$8:$E$114,3,FALSE)</f>
        <v>0</v>
      </c>
      <c r="H177" s="46">
        <f t="shared" si="10"/>
        <v>0</v>
      </c>
      <c r="I177" s="47">
        <f t="shared" si="13"/>
        <v>0</v>
      </c>
      <c r="J177" s="47">
        <f t="shared" si="15"/>
        <v>5.7471264367816091E-3</v>
      </c>
      <c r="K177" s="147">
        <f>IF(入力表3【予測】!G50="",入力表3【予測】!F50,入力表3【予測】!G50)</f>
        <v>1</v>
      </c>
      <c r="L177" s="135">
        <f t="shared" si="11"/>
        <v>5.7471264367816091E-3</v>
      </c>
    </row>
    <row r="178" spans="2:12" x14ac:dyDescent="0.15">
      <c r="B178" s="385">
        <v>38</v>
      </c>
      <c r="C178" s="40" t="s">
        <v>638</v>
      </c>
      <c r="D178" s="41" t="s">
        <v>196</v>
      </c>
      <c r="E178" s="46">
        <f>入力表2【係数】!P192</f>
        <v>9.0841675936225441E-3</v>
      </c>
      <c r="F178" s="141">
        <f>VLOOKUP(D178,各種係数!$C$8:$E$114,2,FALSE)</f>
        <v>0</v>
      </c>
      <c r="G178" s="141">
        <f>VLOOKUP(D178,各種係数!$C$8:$E$114,3,FALSE)</f>
        <v>1.2386003725709921E-5</v>
      </c>
      <c r="H178" s="46">
        <f t="shared" si="10"/>
        <v>0</v>
      </c>
      <c r="I178" s="47">
        <f t="shared" si="13"/>
        <v>1.1251653365958216E-7</v>
      </c>
      <c r="J178" s="47">
        <f t="shared" si="15"/>
        <v>9.0840550770888845E-3</v>
      </c>
      <c r="K178" s="147">
        <f>IF(入力表3【予測】!G51="",入力表3【予測】!F51,入力表3【予測】!G51)</f>
        <v>1</v>
      </c>
      <c r="L178" s="135">
        <f t="shared" si="11"/>
        <v>9.0840550770888845E-3</v>
      </c>
    </row>
    <row r="179" spans="2:12" x14ac:dyDescent="0.15">
      <c r="B179" s="385">
        <v>39</v>
      </c>
      <c r="C179" s="40" t="s">
        <v>424</v>
      </c>
      <c r="D179" s="41" t="s">
        <v>203</v>
      </c>
      <c r="E179" s="46">
        <f>入力表2【係数】!P193</f>
        <v>5.8398220244716362E-3</v>
      </c>
      <c r="F179" s="141">
        <f>VLOOKUP(D179,各種係数!$C$8:$E$114,2,FALSE)</f>
        <v>0</v>
      </c>
      <c r="G179" s="141">
        <f>VLOOKUP(D179,各種係数!$C$8:$E$114,3,FALSE)</f>
        <v>0</v>
      </c>
      <c r="H179" s="46">
        <f t="shared" si="10"/>
        <v>0</v>
      </c>
      <c r="I179" s="47">
        <f t="shared" si="13"/>
        <v>0</v>
      </c>
      <c r="J179" s="47">
        <f t="shared" si="15"/>
        <v>5.8398220244716362E-3</v>
      </c>
      <c r="K179" s="147">
        <f>IF(入力表3【予測】!G52="",入力表3【予測】!F52,入力表3【予測】!G52)</f>
        <v>1</v>
      </c>
      <c r="L179" s="135">
        <f t="shared" si="11"/>
        <v>5.8398220244716362E-3</v>
      </c>
    </row>
    <row r="180" spans="2:12" x14ac:dyDescent="0.15">
      <c r="B180" s="385">
        <v>40</v>
      </c>
      <c r="C180" s="40" t="s">
        <v>425</v>
      </c>
      <c r="D180" s="41" t="s">
        <v>203</v>
      </c>
      <c r="E180" s="46">
        <f>入力表2【係数】!P194</f>
        <v>2.2246941045606226E-2</v>
      </c>
      <c r="F180" s="141">
        <f>VLOOKUP(D180,各種係数!$C$8:$E$114,2,FALSE)</f>
        <v>0</v>
      </c>
      <c r="G180" s="141">
        <f>VLOOKUP(D180,各種係数!$C$8:$E$114,3,FALSE)</f>
        <v>0</v>
      </c>
      <c r="H180" s="46">
        <f t="shared" si="10"/>
        <v>0</v>
      </c>
      <c r="I180" s="47">
        <f t="shared" si="13"/>
        <v>0</v>
      </c>
      <c r="J180" s="47">
        <f t="shared" si="15"/>
        <v>2.2246941045606226E-2</v>
      </c>
      <c r="K180" s="147">
        <f>IF(入力表3【予測】!G53="",入力表3【予測】!F53,入力表3【予測】!G53)</f>
        <v>1</v>
      </c>
      <c r="L180" s="135">
        <f t="shared" si="11"/>
        <v>2.2246941045606226E-2</v>
      </c>
    </row>
    <row r="181" spans="2:12" x14ac:dyDescent="0.15">
      <c r="B181" s="385">
        <v>41</v>
      </c>
      <c r="C181" s="40" t="s">
        <v>637</v>
      </c>
      <c r="D181" s="41" t="s">
        <v>203</v>
      </c>
      <c r="E181" s="46">
        <f>入力表2【係数】!P195</f>
        <v>7.4156470152020766E-3</v>
      </c>
      <c r="F181" s="141">
        <f>VLOOKUP(D181,各種係数!$C$8:$E$114,2,FALSE)</f>
        <v>0</v>
      </c>
      <c r="G181" s="141">
        <f>VLOOKUP(D181,各種係数!$C$8:$E$114,3,FALSE)</f>
        <v>0</v>
      </c>
      <c r="H181" s="46">
        <f t="shared" si="10"/>
        <v>0</v>
      </c>
      <c r="I181" s="47">
        <f t="shared" si="13"/>
        <v>0</v>
      </c>
      <c r="J181" s="47">
        <f t="shared" si="15"/>
        <v>7.4156470152020766E-3</v>
      </c>
      <c r="K181" s="147">
        <f>IF(入力表3【予測】!G54="",入力表3【予測】!F54,入力表3【予測】!G54)</f>
        <v>1</v>
      </c>
      <c r="L181" s="135">
        <f t="shared" si="11"/>
        <v>7.4156470152020766E-3</v>
      </c>
    </row>
    <row r="182" spans="2:12" x14ac:dyDescent="0.15">
      <c r="B182" s="385">
        <v>42</v>
      </c>
      <c r="C182" s="40" t="s">
        <v>636</v>
      </c>
      <c r="D182" s="41" t="s">
        <v>184</v>
      </c>
      <c r="E182" s="46">
        <f>入力表2【係数】!P196</f>
        <v>2.5027808676307008E-3</v>
      </c>
      <c r="F182" s="141">
        <f>VLOOKUP(D182,各種係数!$C$8:$E$114,2,FALSE)</f>
        <v>0</v>
      </c>
      <c r="G182" s="142">
        <f>VLOOKUP(D182,各種係数!$C$8:$E$114,3,FALSE)</f>
        <v>7.6895075728465895E-3</v>
      </c>
      <c r="H182" s="46">
        <f t="shared" si="10"/>
        <v>0</v>
      </c>
      <c r="I182" s="47">
        <f t="shared" ref="I182" si="16">I$199*G182</f>
        <v>3.8921485366045128E-5</v>
      </c>
      <c r="J182" s="47">
        <f>E182+(I182*1/2)</f>
        <v>2.5222416103137233E-3</v>
      </c>
      <c r="K182" s="147">
        <f>IF(入力表3【予測】!G55="",入力表3【予測】!F55,入力表3【予測】!G55)</f>
        <v>1</v>
      </c>
      <c r="L182" s="135">
        <f t="shared" si="11"/>
        <v>2.5222416103137233E-3</v>
      </c>
    </row>
    <row r="183" spans="2:12" x14ac:dyDescent="0.15">
      <c r="B183" s="385">
        <v>43</v>
      </c>
      <c r="C183" s="40" t="s">
        <v>635</v>
      </c>
      <c r="D183" s="41" t="s">
        <v>203</v>
      </c>
      <c r="E183" s="46">
        <f>入力表2【係数】!P197</f>
        <v>0</v>
      </c>
      <c r="F183" s="141">
        <f>VLOOKUP(D183,各種係数!$C$8:$E$114,2,FALSE)</f>
        <v>0</v>
      </c>
      <c r="G183" s="141">
        <f>VLOOKUP(D183,各種係数!$C$8:$E$114,3,FALSE)</f>
        <v>0</v>
      </c>
      <c r="H183" s="46">
        <f t="shared" si="10"/>
        <v>0</v>
      </c>
      <c r="I183" s="47">
        <f t="shared" si="13"/>
        <v>0</v>
      </c>
      <c r="J183" s="47">
        <f t="shared" si="15"/>
        <v>0</v>
      </c>
      <c r="K183" s="147">
        <f>IF(入力表3【予測】!G56="",入力表3【予測】!F56,入力表3【予測】!G56)</f>
        <v>1</v>
      </c>
      <c r="L183" s="135">
        <f t="shared" si="11"/>
        <v>0</v>
      </c>
    </row>
    <row r="184" spans="2:12" x14ac:dyDescent="0.15">
      <c r="B184" s="385">
        <v>44</v>
      </c>
      <c r="C184" s="40" t="s">
        <v>429</v>
      </c>
      <c r="D184" s="41" t="s">
        <v>952</v>
      </c>
      <c r="E184" s="46">
        <f>入力表2【係数】!P198</f>
        <v>1.1123470522803114E-3</v>
      </c>
      <c r="F184" s="141">
        <f>VLOOKUP(D184,各種係数!$C$8:$E$114,2,FALSE)</f>
        <v>0</v>
      </c>
      <c r="G184" s="141">
        <f>VLOOKUP(D184,各種係数!$C$8:$E$114,3,FALSE)</f>
        <v>0</v>
      </c>
      <c r="H184" s="46">
        <f t="shared" si="10"/>
        <v>0</v>
      </c>
      <c r="I184" s="47">
        <f t="shared" si="13"/>
        <v>0</v>
      </c>
      <c r="J184" s="47">
        <f t="shared" si="15"/>
        <v>1.1123470522803114E-3</v>
      </c>
      <c r="K184" s="147">
        <f>IF(入力表3【予測】!G57="",入力表3【予測】!F57,入力表3【予測】!G57)</f>
        <v>1</v>
      </c>
      <c r="L184" s="135">
        <f t="shared" si="11"/>
        <v>1.1123470522803114E-3</v>
      </c>
    </row>
    <row r="185" spans="2:12" x14ac:dyDescent="0.15">
      <c r="B185" s="385">
        <v>45</v>
      </c>
      <c r="C185" s="40" t="s">
        <v>546</v>
      </c>
      <c r="D185" s="41" t="s">
        <v>141</v>
      </c>
      <c r="E185" s="46">
        <f>入力表2【係数】!P199</f>
        <v>7.415647015202076E-4</v>
      </c>
      <c r="F185" s="141">
        <f>VLOOKUP(D185,各種係数!$C$8:$E$114,2,FALSE)</f>
        <v>0.48983980769325469</v>
      </c>
      <c r="G185" s="141">
        <f>VLOOKUP(D185,各種係数!$C$8:$E$114,3,FALSE)</f>
        <v>4.0472106868972388E-2</v>
      </c>
      <c r="H185" s="46">
        <f t="shared" si="10"/>
        <v>3.6324791078476431E-4</v>
      </c>
      <c r="I185" s="47">
        <f t="shared" si="13"/>
        <v>3.0012685850183453E-5</v>
      </c>
      <c r="J185" s="47">
        <f t="shared" si="15"/>
        <v>3.4830410488525984E-4</v>
      </c>
      <c r="K185" s="147">
        <f>IF(入力表3【予測】!G58="",入力表3【予測】!F58,入力表3【予測】!G58)</f>
        <v>1</v>
      </c>
      <c r="L185" s="135">
        <f t="shared" si="11"/>
        <v>3.4830410488525984E-4</v>
      </c>
    </row>
    <row r="186" spans="2:12" x14ac:dyDescent="0.15">
      <c r="B186" s="385">
        <v>46</v>
      </c>
      <c r="C186" s="40" t="s">
        <v>431</v>
      </c>
      <c r="D186" s="41" t="s">
        <v>203</v>
      </c>
      <c r="E186" s="46">
        <f>入力表2【係数】!P200</f>
        <v>1.4831294030404152E-3</v>
      </c>
      <c r="F186" s="141">
        <f>VLOOKUP(D186,各種係数!$C$8:$E$114,2,FALSE)</f>
        <v>0</v>
      </c>
      <c r="G186" s="141">
        <f>VLOOKUP(D186,各種係数!$C$8:$E$114,3,FALSE)</f>
        <v>0</v>
      </c>
      <c r="H186" s="46">
        <f t="shared" si="10"/>
        <v>0</v>
      </c>
      <c r="I186" s="47">
        <f t="shared" si="13"/>
        <v>0</v>
      </c>
      <c r="J186" s="47">
        <f t="shared" si="15"/>
        <v>1.4831294030404152E-3</v>
      </c>
      <c r="K186" s="147">
        <f>IF(入力表3【予測】!G59="",入力表3【予測】!F59,入力表3【予測】!G59)</f>
        <v>1</v>
      </c>
      <c r="L186" s="135">
        <f t="shared" si="11"/>
        <v>1.4831294030404152E-3</v>
      </c>
    </row>
    <row r="187" spans="2:12" x14ac:dyDescent="0.15">
      <c r="B187" s="385">
        <v>47</v>
      </c>
      <c r="C187" s="40" t="s">
        <v>632</v>
      </c>
      <c r="D187" s="41" t="s">
        <v>204</v>
      </c>
      <c r="E187" s="46">
        <f>入力表2【係数】!P201</f>
        <v>3.3370411568409346E-3</v>
      </c>
      <c r="F187" s="141">
        <f>VLOOKUP(D187,各種係数!$C$8:$E$114,2,FALSE)</f>
        <v>0</v>
      </c>
      <c r="G187" s="141">
        <f>VLOOKUP(D187,各種係数!$C$8:$E$114,3,FALSE)</f>
        <v>0</v>
      </c>
      <c r="H187" s="46">
        <f t="shared" si="10"/>
        <v>0</v>
      </c>
      <c r="I187" s="47">
        <f t="shared" si="13"/>
        <v>0</v>
      </c>
      <c r="J187" s="47">
        <f t="shared" si="15"/>
        <v>3.3370411568409346E-3</v>
      </c>
      <c r="K187" s="147">
        <f>IF(入力表3【予測】!G60="",入力表3【予測】!F60,入力表3【予測】!G60)</f>
        <v>1</v>
      </c>
      <c r="L187" s="135">
        <f t="shared" si="11"/>
        <v>3.3370411568409346E-3</v>
      </c>
    </row>
    <row r="188" spans="2:12" x14ac:dyDescent="0.15">
      <c r="B188" s="385">
        <v>48</v>
      </c>
      <c r="C188" s="40" t="s">
        <v>433</v>
      </c>
      <c r="D188" s="41" t="s">
        <v>199</v>
      </c>
      <c r="E188" s="46">
        <f>入力表2【係数】!P202</f>
        <v>1.5758249907304412E-3</v>
      </c>
      <c r="F188" s="141">
        <f>VLOOKUP(D188,各種係数!$C$8:$E$114,2,FALSE)</f>
        <v>0</v>
      </c>
      <c r="G188" s="141">
        <f>VLOOKUP(D188,各種係数!$C$8:$E$114,3,FALSE)</f>
        <v>0</v>
      </c>
      <c r="H188" s="46">
        <f t="shared" si="10"/>
        <v>0</v>
      </c>
      <c r="I188" s="47">
        <f t="shared" si="13"/>
        <v>0</v>
      </c>
      <c r="J188" s="47">
        <f t="shared" si="15"/>
        <v>1.5758249907304412E-3</v>
      </c>
      <c r="K188" s="147">
        <f>IF(入力表3【予測】!G61="",入力表3【予測】!F61,入力表3【予測】!G61)</f>
        <v>1</v>
      </c>
      <c r="L188" s="135">
        <f t="shared" si="11"/>
        <v>1.5758249907304412E-3</v>
      </c>
    </row>
    <row r="189" spans="2:12" x14ac:dyDescent="0.15">
      <c r="B189" s="385">
        <v>49</v>
      </c>
      <c r="C189" s="40" t="s">
        <v>434</v>
      </c>
      <c r="D189" s="41" t="s">
        <v>198</v>
      </c>
      <c r="E189" s="46">
        <f>入力表2【係数】!P203</f>
        <v>2.0393029291805708E-3</v>
      </c>
      <c r="F189" s="141">
        <f>VLOOKUP(D189,各種係数!$C$8:$E$114,2,FALSE)</f>
        <v>0</v>
      </c>
      <c r="G189" s="141">
        <f>VLOOKUP(D189,各種係数!$C$8:$E$114,3,FALSE)</f>
        <v>0</v>
      </c>
      <c r="H189" s="46">
        <f t="shared" si="10"/>
        <v>0</v>
      </c>
      <c r="I189" s="47">
        <f t="shared" si="13"/>
        <v>0</v>
      </c>
      <c r="J189" s="47">
        <f t="shared" si="15"/>
        <v>2.0393029291805708E-3</v>
      </c>
      <c r="K189" s="147">
        <f>IF(入力表3【予測】!G62="",入力表3【予測】!F62,入力表3【予測】!G62)</f>
        <v>1</v>
      </c>
      <c r="L189" s="135">
        <f t="shared" si="11"/>
        <v>2.0393029291805708E-3</v>
      </c>
    </row>
    <row r="190" spans="2:12" x14ac:dyDescent="0.15">
      <c r="B190" s="385">
        <v>50</v>
      </c>
      <c r="C190" s="40" t="s">
        <v>435</v>
      </c>
      <c r="D190" s="41" t="s">
        <v>204</v>
      </c>
      <c r="E190" s="46">
        <f>入力表2【係数】!P204</f>
        <v>1.2050426399703375E-3</v>
      </c>
      <c r="F190" s="141">
        <f>VLOOKUP(D190,各種係数!$C$8:$E$114,2,FALSE)</f>
        <v>0</v>
      </c>
      <c r="G190" s="141">
        <f>VLOOKUP(D190,各種係数!$C$8:$E$114,3,FALSE)</f>
        <v>0</v>
      </c>
      <c r="H190" s="46">
        <f t="shared" si="10"/>
        <v>0</v>
      </c>
      <c r="I190" s="47">
        <f t="shared" si="13"/>
        <v>0</v>
      </c>
      <c r="J190" s="47">
        <f t="shared" si="15"/>
        <v>1.2050426399703375E-3</v>
      </c>
      <c r="K190" s="147">
        <f>IF(入力表3【予測】!G63="",入力表3【予測】!F63,入力表3【予測】!G63)</f>
        <v>1</v>
      </c>
      <c r="L190" s="135">
        <f t="shared" si="11"/>
        <v>1.2050426399703375E-3</v>
      </c>
    </row>
    <row r="191" spans="2:12" x14ac:dyDescent="0.15">
      <c r="B191" s="385">
        <v>51</v>
      </c>
      <c r="C191" s="83" t="s">
        <v>537</v>
      </c>
      <c r="D191" s="41" t="s">
        <v>191</v>
      </c>
      <c r="E191" s="46">
        <f>入力表2【係数】!P205</f>
        <v>1.1328024244902291E-4</v>
      </c>
      <c r="F191" s="141">
        <f>VLOOKUP(D191,各種係数!$C$8:$E$114,2,FALSE)</f>
        <v>0</v>
      </c>
      <c r="G191" s="141">
        <f>VLOOKUP(D191,各種係数!$C$8:$E$114,3,FALSE)</f>
        <v>0</v>
      </c>
      <c r="H191" s="46">
        <f t="shared" si="10"/>
        <v>0</v>
      </c>
      <c r="I191" s="47">
        <f t="shared" si="13"/>
        <v>0</v>
      </c>
      <c r="J191" s="47">
        <f t="shared" si="15"/>
        <v>1.1328024244902291E-4</v>
      </c>
      <c r="K191" s="147">
        <f>IF(入力表3【予測】!G64="",入力表3【予測】!F64,入力表3【予測】!G64)</f>
        <v>1</v>
      </c>
      <c r="L191" s="135">
        <f t="shared" si="11"/>
        <v>1.1328024244902291E-4</v>
      </c>
    </row>
    <row r="192" spans="2:12" x14ac:dyDescent="0.15">
      <c r="B192" s="385">
        <v>52</v>
      </c>
      <c r="C192" s="83" t="s">
        <v>471</v>
      </c>
      <c r="D192" s="41" t="s">
        <v>192</v>
      </c>
      <c r="E192" s="46">
        <f>入力表2【係数】!P206</f>
        <v>7.2110932931029019E-5</v>
      </c>
      <c r="F192" s="141">
        <f>VLOOKUP(D192,各種係数!$C$8:$E$114,2,FALSE)</f>
        <v>0</v>
      </c>
      <c r="G192" s="141">
        <f>VLOOKUP(D192,各種係数!$C$8:$E$114,3,FALSE)</f>
        <v>0</v>
      </c>
      <c r="H192" s="46">
        <f t="shared" si="10"/>
        <v>0</v>
      </c>
      <c r="I192" s="47">
        <f t="shared" si="13"/>
        <v>0</v>
      </c>
      <c r="J192" s="47">
        <f t="shared" si="15"/>
        <v>7.2110932931029019E-5</v>
      </c>
      <c r="K192" s="147">
        <f>IF(入力表3【予測】!G65="",入力表3【予測】!F65,入力表3【予測】!G65)</f>
        <v>6.0826602542223496E-2</v>
      </c>
      <c r="L192" s="135">
        <f t="shared" si="11"/>
        <v>4.3862630563446379E-6</v>
      </c>
    </row>
    <row r="193" spans="2:12" x14ac:dyDescent="0.15">
      <c r="B193" s="385">
        <v>53</v>
      </c>
      <c r="C193" s="40" t="s">
        <v>436</v>
      </c>
      <c r="D193" s="41" t="s">
        <v>185</v>
      </c>
      <c r="E193" s="46">
        <f>入力表2【係数】!P207</f>
        <v>3.8005190952910637E-3</v>
      </c>
      <c r="F193" s="141">
        <f>VLOOKUP(D193,各種係数!$C$8:$E$114,2,FALSE)</f>
        <v>0</v>
      </c>
      <c r="G193" s="142">
        <f>VLOOKUP(D193,各種係数!$C$8:$E$114,3,FALSE)</f>
        <v>0.71690131797459899</v>
      </c>
      <c r="H193" s="46">
        <f t="shared" si="10"/>
        <v>0</v>
      </c>
      <c r="I193" s="47">
        <f t="shared" ref="I193" si="17">I$199*G193</f>
        <v>3.6286932410312224E-3</v>
      </c>
      <c r="J193" s="47">
        <f>E193+(I193*1/3)</f>
        <v>5.0100835089681378E-3</v>
      </c>
      <c r="K193" s="147">
        <f>IF(入力表3【予測】!G66="",入力表3【予測】!F66,入力表3【予測】!G66)</f>
        <v>1</v>
      </c>
      <c r="L193" s="135">
        <f t="shared" si="11"/>
        <v>5.0100835089681378E-3</v>
      </c>
    </row>
    <row r="194" spans="2:12" x14ac:dyDescent="0.15">
      <c r="B194" s="378">
        <v>54</v>
      </c>
      <c r="C194" s="86" t="s">
        <v>437</v>
      </c>
      <c r="D194" s="87" t="s">
        <v>204</v>
      </c>
      <c r="E194" s="91">
        <f>入力表2【係数】!P208</f>
        <v>1.6685205784204673E-3</v>
      </c>
      <c r="F194" s="145">
        <f>VLOOKUP(D194,各種係数!$C$8:$E$114,2,FALSE)</f>
        <v>0</v>
      </c>
      <c r="G194" s="145">
        <f>VLOOKUP(D194,各種係数!$C$8:$E$114,3,FALSE)</f>
        <v>0</v>
      </c>
      <c r="H194" s="91">
        <f t="shared" si="10"/>
        <v>0</v>
      </c>
      <c r="I194" s="94">
        <f t="shared" si="13"/>
        <v>0</v>
      </c>
      <c r="J194" s="46">
        <f t="shared" si="15"/>
        <v>1.6685205784204673E-3</v>
      </c>
      <c r="K194" s="150">
        <f>IF(入力表3【予測】!G67="",入力表3【予測】!F67,入力表3【予測】!G67)</f>
        <v>1</v>
      </c>
      <c r="L194" s="91">
        <f t="shared" si="11"/>
        <v>1.6685205784204673E-3</v>
      </c>
    </row>
    <row r="195" spans="2:12" x14ac:dyDescent="0.15">
      <c r="B195" s="120"/>
      <c r="C195" s="120"/>
      <c r="D195" s="120" t="s">
        <v>212</v>
      </c>
      <c r="E195" s="136">
        <v>0</v>
      </c>
      <c r="F195" s="141">
        <f>VLOOKUP(D195,各種係数!$C$8:$E$114,2,FALSE)</f>
        <v>0</v>
      </c>
      <c r="G195" s="142">
        <f>VLOOKUP(D195,各種係数!$C$8:$E$114,3,FALSE)</f>
        <v>0</v>
      </c>
      <c r="H195" s="136">
        <f>E195*F195</f>
        <v>0</v>
      </c>
      <c r="I195" s="136">
        <f>I199*G195</f>
        <v>0</v>
      </c>
      <c r="J195" s="136">
        <f>I195</f>
        <v>0</v>
      </c>
      <c r="K195" s="151">
        <f>各種係数!$G$84</f>
        <v>1</v>
      </c>
      <c r="L195" s="136">
        <f>J195*K195</f>
        <v>0</v>
      </c>
    </row>
    <row r="196" spans="2:12" x14ac:dyDescent="0.15">
      <c r="B196" s="40"/>
      <c r="C196" s="40"/>
      <c r="D196" s="40" t="s">
        <v>187</v>
      </c>
      <c r="E196" s="46">
        <v>0</v>
      </c>
      <c r="F196" s="141">
        <f>VLOOKUP(D196,各種係数!$C$8:$E$114,2,FALSE)</f>
        <v>0</v>
      </c>
      <c r="G196" s="142">
        <f>VLOOKUP(D196,各種係数!$C$8:$E$114,3,FALSE)</f>
        <v>2.2674571017087665E-3</v>
      </c>
      <c r="H196" s="46">
        <f>E196*F196</f>
        <v>0</v>
      </c>
      <c r="I196" s="46">
        <f>I199*G196</f>
        <v>1.1477041613683257E-5</v>
      </c>
      <c r="J196" s="46">
        <f>I196</f>
        <v>1.1477041613683257E-5</v>
      </c>
      <c r="K196" s="147">
        <f>各種係数!$G$86</f>
        <v>0</v>
      </c>
      <c r="L196" s="46">
        <f>J196*K196</f>
        <v>0</v>
      </c>
    </row>
    <row r="197" spans="2:12" x14ac:dyDescent="0.15">
      <c r="B197" s="40"/>
      <c r="C197" s="40"/>
      <c r="D197" s="40" t="s">
        <v>188</v>
      </c>
      <c r="E197" s="46">
        <v>0</v>
      </c>
      <c r="F197" s="141">
        <f>VLOOKUP(D197,各種係数!$C$8:$E$114,2,FALSE)</f>
        <v>0</v>
      </c>
      <c r="G197" s="142">
        <f>VLOOKUP(D197,各種係数!$C$8:$E$114,3,FALSE)</f>
        <v>5.9777753031158634E-2</v>
      </c>
      <c r="H197" s="46">
        <f>E197*F197</f>
        <v>0</v>
      </c>
      <c r="I197" s="46">
        <f>I199*G197</f>
        <v>3.0257320352127551E-4</v>
      </c>
      <c r="J197" s="46">
        <f>I197</f>
        <v>3.0257320352127551E-4</v>
      </c>
      <c r="K197" s="147">
        <f>各種係数!$G$87</f>
        <v>8.9308055047637724E-2</v>
      </c>
      <c r="L197" s="46">
        <f>J197*K197</f>
        <v>2.7022224316018166E-5</v>
      </c>
    </row>
    <row r="198" spans="2:12" x14ac:dyDescent="0.15">
      <c r="B198" s="86"/>
      <c r="C198" s="86"/>
      <c r="D198" s="86" t="s">
        <v>189</v>
      </c>
      <c r="E198" s="91">
        <v>0</v>
      </c>
      <c r="F198" s="145">
        <f>VLOOKUP(D198,各種係数!$C$8:$E$114,2,FALSE)</f>
        <v>0</v>
      </c>
      <c r="G198" s="146">
        <f>VLOOKUP(D198,各種係数!$C$8:$E$114,3,FALSE)</f>
        <v>0.12629599542032013</v>
      </c>
      <c r="H198" s="91">
        <f>E198*F198</f>
        <v>0</v>
      </c>
      <c r="I198" s="46">
        <f>I199*G198</f>
        <v>6.3926430801632844E-4</v>
      </c>
      <c r="J198" s="91">
        <f>I198</f>
        <v>6.3926430801632844E-4</v>
      </c>
      <c r="K198" s="150">
        <f>各種係数!$G$88</f>
        <v>0.10865355070364435</v>
      </c>
      <c r="L198" s="91">
        <f>J198*K198</f>
        <v>6.9458336904082267E-5</v>
      </c>
    </row>
    <row r="199" spans="2:12" x14ac:dyDescent="0.15">
      <c r="D199" s="137" t="s">
        <v>480</v>
      </c>
      <c r="E199" s="138">
        <f>SUM(E141:E198)</f>
        <v>1</v>
      </c>
      <c r="F199" s="406" t="s">
        <v>776</v>
      </c>
      <c r="G199" s="406" t="s">
        <v>776</v>
      </c>
      <c r="H199" s="91">
        <f>SUM(H141:H198)</f>
        <v>9.5896346861852555E-2</v>
      </c>
      <c r="I199" s="138">
        <f>SUM(I146:I147,I150:I181,I183:I192,I194)</f>
        <v>5.0616356115553872E-3</v>
      </c>
      <c r="J199" s="138">
        <f>SUM(J141:J198)</f>
        <v>0.90410365313814745</v>
      </c>
      <c r="K199" s="139" t="s">
        <v>776</v>
      </c>
      <c r="L199" s="138">
        <f>SUM(L141:L198)+H199*各種係数!$G$77</f>
        <v>0.81656087162079016</v>
      </c>
    </row>
    <row r="200" spans="2:12" ht="37.5" x14ac:dyDescent="0.15">
      <c r="G200" s="407" t="s">
        <v>496</v>
      </c>
    </row>
    <row r="205" spans="2:12" x14ac:dyDescent="0.15">
      <c r="E205" s="10" t="str">
        <f>入力表1【係数】!$E$52</f>
        <v>（単位：円)</v>
      </c>
      <c r="H205" s="10" t="str">
        <f>入力表1【係数】!$E$52</f>
        <v>（単位：円)</v>
      </c>
      <c r="I205" s="10" t="str">
        <f>入力表1【係数】!$E$52</f>
        <v>（単位：円)</v>
      </c>
      <c r="J205" s="10" t="str">
        <f>入力表1【係数】!$E$52</f>
        <v>（単位：円)</v>
      </c>
      <c r="L205" s="10" t="str">
        <f>入力表1【係数】!$E$52</f>
        <v>（単位：円)</v>
      </c>
    </row>
    <row r="206" spans="2:12" ht="17.45" customHeight="1" x14ac:dyDescent="0.15">
      <c r="B206" s="460" t="s">
        <v>33</v>
      </c>
      <c r="C206" s="460" t="s">
        <v>401</v>
      </c>
      <c r="D206" s="460" t="s">
        <v>487</v>
      </c>
      <c r="E206" s="463" t="s">
        <v>503</v>
      </c>
      <c r="F206" s="609" t="s">
        <v>483</v>
      </c>
      <c r="G206" s="609" t="s">
        <v>484</v>
      </c>
      <c r="H206" s="461" t="s">
        <v>489</v>
      </c>
      <c r="I206" s="461" t="s">
        <v>490</v>
      </c>
      <c r="J206" s="463" t="s">
        <v>497</v>
      </c>
      <c r="K206" s="461" t="s">
        <v>491</v>
      </c>
      <c r="L206" s="458" t="s">
        <v>8</v>
      </c>
    </row>
    <row r="207" spans="2:12" x14ac:dyDescent="0.15">
      <c r="B207" s="459"/>
      <c r="C207" s="459"/>
      <c r="D207" s="459"/>
      <c r="E207" s="462"/>
      <c r="F207" s="610"/>
      <c r="G207" s="610"/>
      <c r="H207" s="462"/>
      <c r="I207" s="462"/>
      <c r="J207" s="462"/>
      <c r="K207" s="462"/>
      <c r="L207" s="459"/>
    </row>
    <row r="208" spans="2:12" x14ac:dyDescent="0.15">
      <c r="B208" s="385">
        <v>1</v>
      </c>
      <c r="C208" s="40" t="s">
        <v>402</v>
      </c>
      <c r="D208" s="41" t="s">
        <v>190</v>
      </c>
      <c r="E208" s="134">
        <f>入力表2【係数】!P225</f>
        <v>1.0580314203270279E-2</v>
      </c>
      <c r="F208" s="141">
        <f>VLOOKUP(D208,各種係数!$C$8:$E$114,2,FALSE)</f>
        <v>0</v>
      </c>
      <c r="G208" s="142">
        <f>VLOOKUP(D208,各種係数!$C$8:$E$114,3,FALSE)</f>
        <v>0</v>
      </c>
      <c r="H208" s="46">
        <f t="shared" ref="H208:H261" si="18">E208*F208</f>
        <v>0</v>
      </c>
      <c r="I208" s="47">
        <f>I$266*G208</f>
        <v>0</v>
      </c>
      <c r="J208" s="47">
        <f>E208+(I208*1/3)</f>
        <v>1.0580314203270279E-2</v>
      </c>
      <c r="K208" s="147">
        <f>IF(入力表3【予測】!G14="",入力表3【予測】!F14,入力表3【予測】!G14)</f>
        <v>0.4251686800955784</v>
      </c>
      <c r="L208" s="135">
        <f t="shared" ref="L208:L261" si="19">J208*K208</f>
        <v>4.4984182248009258E-3</v>
      </c>
    </row>
    <row r="209" spans="2:12" x14ac:dyDescent="0.15">
      <c r="B209" s="385">
        <v>2</v>
      </c>
      <c r="C209" s="40" t="s">
        <v>591</v>
      </c>
      <c r="D209" s="41" t="s">
        <v>184</v>
      </c>
      <c r="E209" s="46">
        <f>入力表2【係数】!P226</f>
        <v>8.1436357806989421E-2</v>
      </c>
      <c r="F209" s="141">
        <f>VLOOKUP(D209,各種係数!$C$8:$E$114,2,FALSE)</f>
        <v>0</v>
      </c>
      <c r="G209" s="142">
        <f>VLOOKUP(D209,各種係数!$C$8:$E$114,3,FALSE)</f>
        <v>7.6895075728465895E-3</v>
      </c>
      <c r="H209" s="46">
        <f t="shared" si="18"/>
        <v>0</v>
      </c>
      <c r="I209" s="47">
        <f t="shared" ref="I209:I212" si="20">I$266*G209</f>
        <v>6.5521480632458446E-5</v>
      </c>
      <c r="J209" s="47">
        <f>E209+(I209*1/2)</f>
        <v>8.1469118547305652E-2</v>
      </c>
      <c r="K209" s="147">
        <f>IF(入力表3【予測】!G15="",入力表3【予測】!F15,入力表3【予測】!G15)</f>
        <v>1</v>
      </c>
      <c r="L209" s="135">
        <f t="shared" si="19"/>
        <v>8.1469118547305652E-2</v>
      </c>
    </row>
    <row r="210" spans="2:12" x14ac:dyDescent="0.15">
      <c r="B210" s="385">
        <v>3</v>
      </c>
      <c r="C210" s="40" t="s">
        <v>403</v>
      </c>
      <c r="D210" s="41" t="s">
        <v>185</v>
      </c>
      <c r="E210" s="46">
        <f>入力表2【係数】!P227</f>
        <v>4.4244950304584793E-2</v>
      </c>
      <c r="F210" s="141">
        <f>VLOOKUP(D210,各種係数!$C$8:$E$114,2,FALSE)</f>
        <v>0</v>
      </c>
      <c r="G210" s="142">
        <f>VLOOKUP(D210,各種係数!$C$8:$E$114,3,FALSE)</f>
        <v>0.71690131797459899</v>
      </c>
      <c r="H210" s="46">
        <f t="shared" si="18"/>
        <v>0</v>
      </c>
      <c r="I210" s="47">
        <f t="shared" si="20"/>
        <v>6.1086402966721871E-3</v>
      </c>
      <c r="J210" s="47">
        <f>E210+(I210*1/3)</f>
        <v>4.6281163736808857E-2</v>
      </c>
      <c r="K210" s="147">
        <f>IF(入力表3【予測】!G16="",入力表3【予測】!F16,入力表3【予測】!G16)</f>
        <v>1</v>
      </c>
      <c r="L210" s="135">
        <f t="shared" si="19"/>
        <v>4.6281163736808857E-2</v>
      </c>
    </row>
    <row r="211" spans="2:12" x14ac:dyDescent="0.15">
      <c r="B211" s="385">
        <v>4</v>
      </c>
      <c r="C211" s="40" t="s">
        <v>404</v>
      </c>
      <c r="D211" s="41" t="s">
        <v>185</v>
      </c>
      <c r="E211" s="46">
        <f>入力表2【係数】!P228</f>
        <v>1.0900929785187561E-2</v>
      </c>
      <c r="F211" s="141">
        <f>VLOOKUP(D211,各種係数!$C$8:$E$114,2,FALSE)</f>
        <v>0</v>
      </c>
      <c r="G211" s="142">
        <f>VLOOKUP(D211,各種係数!$C$8:$E$114,3,FALSE)</f>
        <v>0.71690131797459899</v>
      </c>
      <c r="H211" s="46">
        <f t="shared" si="18"/>
        <v>0</v>
      </c>
      <c r="I211" s="47">
        <f t="shared" si="20"/>
        <v>6.1086402966721871E-3</v>
      </c>
      <c r="J211" s="47">
        <f>E211+(I211*1/3)</f>
        <v>1.2937143217411623E-2</v>
      </c>
      <c r="K211" s="147">
        <f>IF(入力表3【予測】!G17="",入力表3【予測】!F17,入力表3【予測】!G17)</f>
        <v>1</v>
      </c>
      <c r="L211" s="135">
        <f t="shared" si="19"/>
        <v>1.2937143217411623E-2</v>
      </c>
    </row>
    <row r="212" spans="2:12" x14ac:dyDescent="0.15">
      <c r="B212" s="385">
        <v>5</v>
      </c>
      <c r="C212" s="40" t="s">
        <v>822</v>
      </c>
      <c r="D212" s="41" t="s">
        <v>186</v>
      </c>
      <c r="E212" s="46">
        <f>入力表2【係数】!P229</f>
        <v>4.4886181468419368E-3</v>
      </c>
      <c r="F212" s="141">
        <f>VLOOKUP(D212,各種係数!$C$8:$E$114,2,FALSE)</f>
        <v>0</v>
      </c>
      <c r="G212" s="142">
        <f>VLOOKUP(D212,各種係数!$C$8:$E$114,3,FALSE)</f>
        <v>8.7067968899366854E-2</v>
      </c>
      <c r="H212" s="46">
        <f t="shared" si="18"/>
        <v>0</v>
      </c>
      <c r="I212" s="47">
        <f t="shared" si="20"/>
        <v>7.4189695294564657E-4</v>
      </c>
      <c r="J212" s="47">
        <f>E212+I212</f>
        <v>5.2305150997875834E-3</v>
      </c>
      <c r="K212" s="147">
        <f>IF(入力表3【予測】!G18="",入力表3【予測】!F18,入力表3【予測】!G18)</f>
        <v>1</v>
      </c>
      <c r="L212" s="135">
        <f t="shared" si="19"/>
        <v>5.2305150997875834E-3</v>
      </c>
    </row>
    <row r="213" spans="2:12" x14ac:dyDescent="0.15">
      <c r="B213" s="385">
        <v>6</v>
      </c>
      <c r="C213" s="40" t="s">
        <v>405</v>
      </c>
      <c r="D213" s="41" t="s">
        <v>199</v>
      </c>
      <c r="E213" s="46">
        <f>入力表2【係数】!P230</f>
        <v>1.3786470022443091E-2</v>
      </c>
      <c r="F213" s="141">
        <f>VLOOKUP(D213,各種係数!$C$8:$E$114,2,FALSE)</f>
        <v>0</v>
      </c>
      <c r="G213" s="141">
        <f>VLOOKUP(D213,各種係数!$C$8:$E$114,3,FALSE)</f>
        <v>0</v>
      </c>
      <c r="H213" s="46">
        <f t="shared" si="18"/>
        <v>0</v>
      </c>
      <c r="I213" s="47">
        <f t="shared" ref="I213:I261" si="21">E213*G213</f>
        <v>0</v>
      </c>
      <c r="J213" s="47">
        <f>E213-H213-I213</f>
        <v>1.3786470022443091E-2</v>
      </c>
      <c r="K213" s="147">
        <f>IF(入力表3【予測】!G19="",入力表3【予測】!F19,入力表3【予測】!G19)</f>
        <v>1</v>
      </c>
      <c r="L213" s="135">
        <f t="shared" si="19"/>
        <v>1.3786470022443091E-2</v>
      </c>
    </row>
    <row r="214" spans="2:12" x14ac:dyDescent="0.15">
      <c r="B214" s="385">
        <v>7</v>
      </c>
      <c r="C214" s="40" t="s">
        <v>585</v>
      </c>
      <c r="D214" s="41" t="s">
        <v>158</v>
      </c>
      <c r="E214" s="46">
        <f>入力表2【係数】!P231</f>
        <v>0.12568130811157421</v>
      </c>
      <c r="F214" s="141">
        <f>VLOOKUP(D214,各種係数!$C$8:$E$114,2,FALSE)</f>
        <v>0.33247744366539334</v>
      </c>
      <c r="G214" s="141">
        <f>VLOOKUP(D214,各種係数!$C$8:$E$114,3,FALSE)</f>
        <v>1.5412806459017195E-2</v>
      </c>
      <c r="H214" s="46">
        <f t="shared" si="18"/>
        <v>4.1786200037458858E-2</v>
      </c>
      <c r="I214" s="47">
        <f t="shared" si="21"/>
        <v>1.9371016774398012E-3</v>
      </c>
      <c r="J214" s="47">
        <f>E214-H214-I214</f>
        <v>8.1958006396675553E-2</v>
      </c>
      <c r="K214" s="147">
        <f>IF(入力表3【予測】!G20="",入力表3【予測】!F20,入力表3【予測】!G20)</f>
        <v>0</v>
      </c>
      <c r="L214" s="135">
        <f t="shared" si="19"/>
        <v>0</v>
      </c>
    </row>
    <row r="215" spans="2:12" x14ac:dyDescent="0.15">
      <c r="B215" s="385">
        <v>8</v>
      </c>
      <c r="C215" s="40" t="s">
        <v>408</v>
      </c>
      <c r="D215" s="41" t="s">
        <v>190</v>
      </c>
      <c r="E215" s="46">
        <f>入力表2【係数】!P232</f>
        <v>3.0779095864058994E-2</v>
      </c>
      <c r="F215" s="141">
        <f>VLOOKUP(D215,各種係数!$C$8:$E$114,2,FALSE)</f>
        <v>0</v>
      </c>
      <c r="G215" s="142">
        <f>VLOOKUP(D215,各種係数!$C$8:$E$114,3,FALSE)</f>
        <v>0</v>
      </c>
      <c r="H215" s="46">
        <f t="shared" si="18"/>
        <v>0</v>
      </c>
      <c r="I215" s="47">
        <f>I$266*G215</f>
        <v>0</v>
      </c>
      <c r="J215" s="47">
        <f>E215+(I215*1/3)</f>
        <v>3.0779095864058994E-2</v>
      </c>
      <c r="K215" s="147">
        <f>IF(入力表3【予測】!G21="",入力表3【予測】!F21,入力表3【予測】!G21)</f>
        <v>1</v>
      </c>
      <c r="L215" s="135">
        <f t="shared" si="19"/>
        <v>3.0779095864058994E-2</v>
      </c>
    </row>
    <row r="216" spans="2:12" x14ac:dyDescent="0.15">
      <c r="B216" s="60">
        <v>9</v>
      </c>
      <c r="C216" s="61" t="s">
        <v>407</v>
      </c>
      <c r="D216" s="62" t="s">
        <v>190</v>
      </c>
      <c r="E216" s="67">
        <f>入力表2【係数】!P233</f>
        <v>9.1054825264507852E-2</v>
      </c>
      <c r="F216" s="143">
        <f>VLOOKUP(D216,各種係数!$C$8:$E$114,2,FALSE)</f>
        <v>0</v>
      </c>
      <c r="G216" s="144">
        <f>VLOOKUP(D216,各種係数!$C$8:$E$114,3,FALSE)</f>
        <v>0</v>
      </c>
      <c r="H216" s="67">
        <f t="shared" si="18"/>
        <v>0</v>
      </c>
      <c r="I216" s="68">
        <f>I$266*G216</f>
        <v>0</v>
      </c>
      <c r="J216" s="67">
        <f>E216+(I216*1/3)</f>
        <v>9.1054825264507852E-2</v>
      </c>
      <c r="K216" s="148">
        <f>IF(入力表3【予測】!G22="",入力表3【予測】!F22,入力表3【予測】!G22)</f>
        <v>1</v>
      </c>
      <c r="L216" s="67">
        <f t="shared" si="19"/>
        <v>9.1054825264507852E-2</v>
      </c>
    </row>
    <row r="217" spans="2:12" x14ac:dyDescent="0.15">
      <c r="B217" s="74">
        <v>10</v>
      </c>
      <c r="C217" s="75" t="s">
        <v>410</v>
      </c>
      <c r="D217" s="79" t="s">
        <v>200</v>
      </c>
      <c r="E217" s="67">
        <f>入力表2【係数】!P234</f>
        <v>0</v>
      </c>
      <c r="F217" s="143">
        <f>VLOOKUP(D217,各種係数!$C$8:$E$114,2,FALSE)</f>
        <v>0</v>
      </c>
      <c r="G217" s="143">
        <f>VLOOKUP(D217,各種係数!$C$8:$E$114,3,FALSE)</f>
        <v>0</v>
      </c>
      <c r="H217" s="67">
        <f t="shared" si="18"/>
        <v>0</v>
      </c>
      <c r="I217" s="68">
        <f t="shared" si="21"/>
        <v>0</v>
      </c>
      <c r="J217" s="67">
        <f>E217-H217-I217</f>
        <v>0</v>
      </c>
      <c r="K217" s="149">
        <f>IF(入力表3【予測】!G23="",入力表3【予測】!F23,入力表3【予測】!G23)</f>
        <v>1</v>
      </c>
      <c r="L217" s="67">
        <f t="shared" si="19"/>
        <v>0</v>
      </c>
    </row>
    <row r="218" spans="2:12" x14ac:dyDescent="0.15">
      <c r="B218" s="74">
        <v>11</v>
      </c>
      <c r="C218" s="78" t="s">
        <v>411</v>
      </c>
      <c r="D218" s="79" t="s">
        <v>201</v>
      </c>
      <c r="E218" s="67">
        <f>入力表2【係数】!P235</f>
        <v>0.18114780378326387</v>
      </c>
      <c r="F218" s="143">
        <f>VLOOKUP(D218,各種係数!$C$8:$E$114,2,FALSE)</f>
        <v>0</v>
      </c>
      <c r="G218" s="143">
        <f>VLOOKUP(D218,各種係数!$C$8:$E$114,3,FALSE)</f>
        <v>0</v>
      </c>
      <c r="H218" s="67">
        <f t="shared" si="18"/>
        <v>0</v>
      </c>
      <c r="I218" s="68">
        <f t="shared" si="21"/>
        <v>0</v>
      </c>
      <c r="J218" s="67">
        <f t="shared" ref="J218:J261" si="22">E218-H218-I218</f>
        <v>0.18114780378326387</v>
      </c>
      <c r="K218" s="149">
        <f>IF(入力表3【予測】!G24="",入力表3【予測】!F24,入力表3【予測】!G24)</f>
        <v>1</v>
      </c>
      <c r="L218" s="67">
        <f t="shared" si="19"/>
        <v>0.18114780378326387</v>
      </c>
    </row>
    <row r="219" spans="2:12" x14ac:dyDescent="0.15">
      <c r="B219" s="119">
        <v>12</v>
      </c>
      <c r="C219" s="120" t="s">
        <v>412</v>
      </c>
      <c r="D219" s="116" t="s">
        <v>141</v>
      </c>
      <c r="E219" s="46">
        <f>入力表2【係数】!P236</f>
        <v>2.0840012824623281E-2</v>
      </c>
      <c r="F219" s="141">
        <f>VLOOKUP(D219,各種係数!$C$8:$E$114,2,FALSE)</f>
        <v>0.48983980769325469</v>
      </c>
      <c r="G219" s="141">
        <f>VLOOKUP(D219,各種係数!$C$8:$E$114,3,FALSE)</f>
        <v>4.0472106868972388E-2</v>
      </c>
      <c r="H219" s="46">
        <f t="shared" si="18"/>
        <v>1.020826787433843E-2</v>
      </c>
      <c r="I219" s="47">
        <f t="shared" si="21"/>
        <v>8.434392261889085E-4</v>
      </c>
      <c r="J219" s="47">
        <f t="shared" si="22"/>
        <v>9.7883057240959418E-3</v>
      </c>
      <c r="K219" s="147">
        <f>IF(入力表3【予測】!G25="",入力表3【予測】!F25,入力表3【予測】!G25)</f>
        <v>2.5266919715310809E-2</v>
      </c>
      <c r="L219" s="135">
        <f t="shared" si="19"/>
        <v>2.4732033487964938E-4</v>
      </c>
    </row>
    <row r="220" spans="2:12" x14ac:dyDescent="0.15">
      <c r="B220" s="385">
        <v>13</v>
      </c>
      <c r="C220" s="40" t="s">
        <v>413</v>
      </c>
      <c r="D220" s="41" t="s">
        <v>145</v>
      </c>
      <c r="E220" s="46">
        <f>入力表2【係数】!P237</f>
        <v>9.9390830394357164E-3</v>
      </c>
      <c r="F220" s="141">
        <f>VLOOKUP(D220,各種係数!$C$8:$E$114,2,FALSE)</f>
        <v>0.39446835471269331</v>
      </c>
      <c r="G220" s="141">
        <f>VLOOKUP(D220,各種係数!$C$8:$E$114,3,FALSE)</f>
        <v>2.4324724854210295E-2</v>
      </c>
      <c r="H220" s="46">
        <f t="shared" si="18"/>
        <v>3.9206537339190424E-3</v>
      </c>
      <c r="I220" s="47">
        <f t="shared" si="21"/>
        <v>2.4176546023742197E-4</v>
      </c>
      <c r="J220" s="47">
        <f t="shared" si="22"/>
        <v>5.7766638452792524E-3</v>
      </c>
      <c r="K220" s="147">
        <f>IF(入力表3【予測】!G26="",入力表3【予測】!F26,入力表3【予測】!G26)</f>
        <v>0.19738855547056144</v>
      </c>
      <c r="L220" s="135">
        <f t="shared" si="19"/>
        <v>1.1402473318586905E-3</v>
      </c>
    </row>
    <row r="221" spans="2:12" x14ac:dyDescent="0.15">
      <c r="B221" s="385">
        <v>14</v>
      </c>
      <c r="C221" s="40" t="s">
        <v>414</v>
      </c>
      <c r="D221" s="41" t="s">
        <v>144</v>
      </c>
      <c r="E221" s="46">
        <f>入力表2【係数】!P238</f>
        <v>1.4748316768194934E-2</v>
      </c>
      <c r="F221" s="141">
        <f>VLOOKUP(D221,各種係数!$C$8:$E$114,2,FALSE)</f>
        <v>0.46442694190471312</v>
      </c>
      <c r="G221" s="141">
        <f>VLOOKUP(D221,各種係数!$C$8:$E$114,3,FALSE)</f>
        <v>2.3938940873812486E-2</v>
      </c>
      <c r="H221" s="46">
        <f t="shared" si="18"/>
        <v>6.8495156548947752E-3</v>
      </c>
      <c r="I221" s="47">
        <f t="shared" si="21"/>
        <v>3.5305908310207575E-4</v>
      </c>
      <c r="J221" s="47">
        <f t="shared" si="22"/>
        <v>7.5457420301980821E-3</v>
      </c>
      <c r="K221" s="147">
        <f>IF(入力表3【予測】!G27="",入力表3【予測】!F27,入力表3【予測】!G27)</f>
        <v>3.7688224204705856E-2</v>
      </c>
      <c r="L221" s="135">
        <f t="shared" si="19"/>
        <v>2.8438561742497769E-4</v>
      </c>
    </row>
    <row r="222" spans="2:12" x14ac:dyDescent="0.15">
      <c r="B222" s="385">
        <v>15</v>
      </c>
      <c r="C222" s="40" t="s">
        <v>415</v>
      </c>
      <c r="D222" s="41" t="s">
        <v>145</v>
      </c>
      <c r="E222" s="46">
        <f>入力表2【係数】!P239</f>
        <v>1.4427701186277652E-2</v>
      </c>
      <c r="F222" s="141">
        <f>VLOOKUP(D222,各種係数!$C$8:$E$114,2,FALSE)</f>
        <v>0.39446835471269331</v>
      </c>
      <c r="G222" s="141">
        <f>VLOOKUP(D222,各種係数!$C$8:$E$114,3,FALSE)</f>
        <v>2.4324724854210295E-2</v>
      </c>
      <c r="H222" s="46">
        <f t="shared" si="18"/>
        <v>5.6912715492373192E-3</v>
      </c>
      <c r="I222" s="47">
        <f t="shared" si="21"/>
        <v>3.5094986163496734E-4</v>
      </c>
      <c r="J222" s="47">
        <f t="shared" si="22"/>
        <v>8.3854797754053662E-3</v>
      </c>
      <c r="K222" s="147">
        <f>IF(入力表3【予測】!G28="",入力表3【予測】!F28,入力表3【予測】!G28)</f>
        <v>0.19738855547056144</v>
      </c>
      <c r="L222" s="135">
        <f t="shared" si="19"/>
        <v>1.6551977397948733E-3</v>
      </c>
    </row>
    <row r="223" spans="2:12" x14ac:dyDescent="0.15">
      <c r="B223" s="385">
        <v>16</v>
      </c>
      <c r="C223" s="40" t="s">
        <v>416</v>
      </c>
      <c r="D223" s="41" t="s">
        <v>145</v>
      </c>
      <c r="E223" s="46">
        <f>入力表2【係数】!P240</f>
        <v>8.1756973388906695E-2</v>
      </c>
      <c r="F223" s="141">
        <f>VLOOKUP(D223,各種係数!$C$8:$E$114,2,FALSE)</f>
        <v>0.39446835471269331</v>
      </c>
      <c r="G223" s="141">
        <f>VLOOKUP(D223,各種係数!$C$8:$E$114,3,FALSE)</f>
        <v>2.4324724854210295E-2</v>
      </c>
      <c r="H223" s="46">
        <f t="shared" si="18"/>
        <v>3.2250538779011476E-2</v>
      </c>
      <c r="I223" s="47">
        <f t="shared" si="21"/>
        <v>1.9887158825981485E-3</v>
      </c>
      <c r="J223" s="47">
        <f t="shared" si="22"/>
        <v>4.751771872729707E-2</v>
      </c>
      <c r="K223" s="147">
        <f>IF(入力表3【予測】!G29="",入力表3【予測】!F29,入力表3【予測】!G29)</f>
        <v>0.19738855547056144</v>
      </c>
      <c r="L223" s="135">
        <f t="shared" si="19"/>
        <v>9.3794538588376133E-3</v>
      </c>
    </row>
    <row r="224" spans="2:12" x14ac:dyDescent="0.15">
      <c r="B224" s="385">
        <v>17</v>
      </c>
      <c r="C224" s="83" t="s">
        <v>454</v>
      </c>
      <c r="D224" s="41" t="s">
        <v>145</v>
      </c>
      <c r="E224" s="46">
        <f>入力表2【係数】!P241</f>
        <v>5.0977877524847705E-2</v>
      </c>
      <c r="F224" s="141">
        <f>VLOOKUP(D224,各種係数!$C$8:$E$114,2,FALSE)</f>
        <v>0.39446835471269331</v>
      </c>
      <c r="G224" s="141">
        <f>VLOOKUP(D224,各種係数!$C$8:$E$114,3,FALSE)</f>
        <v>2.4324724854210295E-2</v>
      </c>
      <c r="H224" s="46">
        <f t="shared" si="18"/>
        <v>2.010915947397186E-2</v>
      </c>
      <c r="I224" s="47">
        <f t="shared" si="21"/>
        <v>1.2400228444435515E-3</v>
      </c>
      <c r="J224" s="47">
        <f t="shared" si="22"/>
        <v>2.9628695206432295E-2</v>
      </c>
      <c r="K224" s="147">
        <f>IF(入力表3【予測】!G30="",入力表3【予測】!F30,入力表3【予測】!G30)</f>
        <v>0.19738855547056144</v>
      </c>
      <c r="L224" s="135">
        <f t="shared" si="19"/>
        <v>5.8483653472752193E-3</v>
      </c>
    </row>
    <row r="225" spans="2:12" x14ac:dyDescent="0.15">
      <c r="B225" s="385">
        <v>18</v>
      </c>
      <c r="C225" s="83" t="s">
        <v>455</v>
      </c>
      <c r="D225" s="41" t="s">
        <v>146</v>
      </c>
      <c r="E225" s="46">
        <f>入力表2【係数】!P242</f>
        <v>0</v>
      </c>
      <c r="F225" s="141">
        <f>VLOOKUP(D225,各種係数!$C$8:$E$114,2,FALSE)</f>
        <v>0.3541939860247062</v>
      </c>
      <c r="G225" s="141">
        <f>VLOOKUP(D225,各種係数!$C$8:$E$114,3,FALSE)</f>
        <v>4.1420505400153379E-2</v>
      </c>
      <c r="H225" s="46">
        <f t="shared" si="18"/>
        <v>0</v>
      </c>
      <c r="I225" s="47">
        <f t="shared" si="21"/>
        <v>0</v>
      </c>
      <c r="J225" s="47">
        <f t="shared" si="22"/>
        <v>0</v>
      </c>
      <c r="K225" s="147">
        <f>IF(入力表3【予測】!G31="",入力表3【予測】!F31,入力表3【予測】!G31)</f>
        <v>0</v>
      </c>
      <c r="L225" s="135">
        <f t="shared" si="19"/>
        <v>0</v>
      </c>
    </row>
    <row r="226" spans="2:12" x14ac:dyDescent="0.15">
      <c r="B226" s="385">
        <v>19</v>
      </c>
      <c r="C226" s="40" t="s">
        <v>417</v>
      </c>
      <c r="D226" s="41" t="s">
        <v>148</v>
      </c>
      <c r="E226" s="46">
        <f>入力表2【係数】!P243</f>
        <v>3.0137864700224434E-2</v>
      </c>
      <c r="F226" s="141">
        <f>VLOOKUP(D226,各種係数!$C$8:$E$114,2,FALSE)</f>
        <v>0.55865224329933405</v>
      </c>
      <c r="G226" s="141">
        <f>VLOOKUP(D226,各種係数!$C$8:$E$114,3,FALSE)</f>
        <v>2.1265803654867077E-2</v>
      </c>
      <c r="H226" s="46">
        <f t="shared" si="18"/>
        <v>1.6836585723032191E-2</v>
      </c>
      <c r="I226" s="47">
        <f t="shared" si="21"/>
        <v>6.4090591329192222E-4</v>
      </c>
      <c r="J226" s="47">
        <f t="shared" si="22"/>
        <v>1.2660373063900322E-2</v>
      </c>
      <c r="K226" s="147">
        <f>IF(入力表3【予測】!G32="",入力表3【予測】!F32,入力表3【予測】!G32)</f>
        <v>0</v>
      </c>
      <c r="L226" s="135">
        <f t="shared" si="19"/>
        <v>0</v>
      </c>
    </row>
    <row r="227" spans="2:12" x14ac:dyDescent="0.15">
      <c r="B227" s="385">
        <v>20</v>
      </c>
      <c r="C227" s="40" t="s">
        <v>418</v>
      </c>
      <c r="D227" s="41" t="s">
        <v>950</v>
      </c>
      <c r="E227" s="46">
        <f>入力表2【係数】!P244</f>
        <v>1.5389547932029497E-2</v>
      </c>
      <c r="F227" s="141">
        <f>VLOOKUP(D227,各種係数!$C$8:$E$114,2,FALSE)</f>
        <v>0.44310238869487661</v>
      </c>
      <c r="G227" s="141">
        <f>VLOOKUP(D227,各種係数!$C$8:$E$114,3,FALSE)</f>
        <v>1.5691882641514759E-2</v>
      </c>
      <c r="H227" s="46">
        <f t="shared" si="18"/>
        <v>6.8191454496165683E-3</v>
      </c>
      <c r="I227" s="47">
        <f t="shared" si="21"/>
        <v>2.41490980055373E-4</v>
      </c>
      <c r="J227" s="47">
        <f t="shared" si="22"/>
        <v>8.3289115023575562E-3</v>
      </c>
      <c r="K227" s="147">
        <f>IF(入力表3【予測】!G33="",入力表3【予測】!F33,入力表3【予測】!G33)</f>
        <v>0</v>
      </c>
      <c r="L227" s="135">
        <f t="shared" si="19"/>
        <v>0</v>
      </c>
    </row>
    <row r="228" spans="2:12" x14ac:dyDescent="0.15">
      <c r="B228" s="385">
        <v>21</v>
      </c>
      <c r="C228" s="83" t="s">
        <v>456</v>
      </c>
      <c r="D228" s="41" t="s">
        <v>164</v>
      </c>
      <c r="E228" s="46">
        <f>入力表2【係数】!P245</f>
        <v>3.8473869830073742E-3</v>
      </c>
      <c r="F228" s="141">
        <f>VLOOKUP(D228,各種係数!$C$8:$E$114,2,FALSE)</f>
        <v>0.6356423173803526</v>
      </c>
      <c r="G228" s="141">
        <f>VLOOKUP(D228,各種係数!$C$8:$E$114,3,FALSE)</f>
        <v>1.8041561712846349E-2</v>
      </c>
      <c r="H228" s="46">
        <f t="shared" si="18"/>
        <v>2.4455619777378106E-3</v>
      </c>
      <c r="I228" s="47">
        <f t="shared" si="21"/>
        <v>6.9412869687129271E-5</v>
      </c>
      <c r="J228" s="47">
        <f t="shared" si="22"/>
        <v>1.3324121355824344E-3</v>
      </c>
      <c r="K228" s="147">
        <f>IF(入力表3【予測】!G34="",入力表3【予測】!F34,入力表3【予測】!G34)</f>
        <v>1.7912086324699539E-3</v>
      </c>
      <c r="L228" s="135">
        <f t="shared" si="19"/>
        <v>2.3866281192629832E-6</v>
      </c>
    </row>
    <row r="229" spans="2:12" x14ac:dyDescent="0.15">
      <c r="B229" s="385">
        <v>22</v>
      </c>
      <c r="C229" s="83" t="s">
        <v>457</v>
      </c>
      <c r="D229" s="41" t="s">
        <v>162</v>
      </c>
      <c r="E229" s="46">
        <f>入力表2【係数】!P246</f>
        <v>0</v>
      </c>
      <c r="F229" s="141">
        <f>VLOOKUP(D229,各種係数!$C$8:$E$114,2,FALSE)</f>
        <v>0.80454150997975127</v>
      </c>
      <c r="G229" s="141">
        <f>VLOOKUP(D229,各種係数!$C$8:$E$114,3,FALSE)</f>
        <v>2.097194098929708E-2</v>
      </c>
      <c r="H229" s="46">
        <f t="shared" si="18"/>
        <v>0</v>
      </c>
      <c r="I229" s="47">
        <f t="shared" si="21"/>
        <v>0</v>
      </c>
      <c r="J229" s="47">
        <f t="shared" si="22"/>
        <v>0</v>
      </c>
      <c r="K229" s="147">
        <f>IF(入力表3【予測】!G35="",入力表3【予測】!F35,入力表3【予測】!G35)</f>
        <v>0</v>
      </c>
      <c r="L229" s="135">
        <f t="shared" si="19"/>
        <v>0</v>
      </c>
    </row>
    <row r="230" spans="2:12" x14ac:dyDescent="0.15">
      <c r="B230" s="385">
        <v>23</v>
      </c>
      <c r="C230" s="40" t="s">
        <v>565</v>
      </c>
      <c r="D230" s="41" t="s">
        <v>194</v>
      </c>
      <c r="E230" s="46">
        <f>入力表2【係数】!P247</f>
        <v>2.2443090734209684E-3</v>
      </c>
      <c r="F230" s="141">
        <f>VLOOKUP(D230,各種係数!$C$8:$E$114,2,FALSE)</f>
        <v>0.41870702167654128</v>
      </c>
      <c r="G230" s="141">
        <f>VLOOKUP(D230,各種係数!$C$8:$E$114,3,FALSE)</f>
        <v>3.0484066104024703E-2</v>
      </c>
      <c r="H230" s="46">
        <f t="shared" si="18"/>
        <v>9.3970796785373164E-4</v>
      </c>
      <c r="I230" s="47">
        <f t="shared" si="21"/>
        <v>6.8415666152027232E-5</v>
      </c>
      <c r="J230" s="47">
        <f t="shared" si="22"/>
        <v>1.2361854394152094E-3</v>
      </c>
      <c r="K230" s="147">
        <f>IF(入力表3【予測】!G36="",入力表3【予測】!F36,入力表3【予測】!G36)</f>
        <v>8.1037763027242637E-2</v>
      </c>
      <c r="L230" s="135">
        <f t="shared" si="19"/>
        <v>1.0017770269705755E-4</v>
      </c>
    </row>
    <row r="231" spans="2:12" x14ac:dyDescent="0.15">
      <c r="B231" s="385">
        <v>24</v>
      </c>
      <c r="C231" s="83" t="s">
        <v>458</v>
      </c>
      <c r="D231" s="41" t="s">
        <v>149</v>
      </c>
      <c r="E231" s="46">
        <f>入力表2【係数】!P248</f>
        <v>4.0246002764824042E-5</v>
      </c>
      <c r="F231" s="141">
        <f>VLOOKUP(D231,各種係数!$C$8:$E$114,2,FALSE)</f>
        <v>0.55683718834224505</v>
      </c>
      <c r="G231" s="141">
        <f>VLOOKUP(D231,各種係数!$C$8:$E$114,3,FALSE)</f>
        <v>3.2844849251674739E-2</v>
      </c>
      <c r="H231" s="46">
        <f t="shared" si="18"/>
        <v>2.2410471021578841E-5</v>
      </c>
      <c r="I231" s="47">
        <f t="shared" si="21"/>
        <v>1.3218738937931304E-6</v>
      </c>
      <c r="J231" s="47">
        <f t="shared" si="22"/>
        <v>1.651365784945207E-5</v>
      </c>
      <c r="K231" s="147">
        <f>IF(入力表3【予測】!G37="",入力表3【予測】!F37,入力表3【予測】!G37)</f>
        <v>1.2532956823507968E-2</v>
      </c>
      <c r="L231" s="135">
        <f t="shared" si="19"/>
        <v>2.0696496082536623E-7</v>
      </c>
    </row>
    <row r="232" spans="2:12" x14ac:dyDescent="0.15">
      <c r="B232" s="385">
        <v>25</v>
      </c>
      <c r="C232" s="83" t="s">
        <v>459</v>
      </c>
      <c r="D232" s="41" t="s">
        <v>150</v>
      </c>
      <c r="E232" s="46">
        <f>入力表2【係数】!P249</f>
        <v>4.314502377698942E-3</v>
      </c>
      <c r="F232" s="141">
        <f>VLOOKUP(D232,各種係数!$C$8:$E$114,2,FALSE)</f>
        <v>0.71592709904776786</v>
      </c>
      <c r="G232" s="141">
        <f>VLOOKUP(D232,各種係数!$C$8:$E$114,3,FALSE)</f>
        <v>9.217799308013936E-3</v>
      </c>
      <c r="H232" s="46">
        <f t="shared" si="18"/>
        <v>3.0888691711007002E-3</v>
      </c>
      <c r="I232" s="47">
        <f t="shared" si="21"/>
        <v>3.9770217031577789E-5</v>
      </c>
      <c r="J232" s="47">
        <f t="shared" si="22"/>
        <v>1.1858629895666641E-3</v>
      </c>
      <c r="K232" s="147">
        <f>IF(入力表3【予測】!G38="",入力表3【予測】!F38,入力表3【予測】!G38)</f>
        <v>5.5353470239739799E-2</v>
      </c>
      <c r="L232" s="135">
        <f t="shared" si="19"/>
        <v>6.5641631701387207E-5</v>
      </c>
    </row>
    <row r="233" spans="2:12" x14ac:dyDescent="0.15">
      <c r="B233" s="385">
        <v>26</v>
      </c>
      <c r="C233" s="83" t="s">
        <v>460</v>
      </c>
      <c r="D233" s="41" t="s">
        <v>151</v>
      </c>
      <c r="E233" s="46">
        <f>入力表2【係数】!P250</f>
        <v>0</v>
      </c>
      <c r="F233" s="141">
        <f>VLOOKUP(D233,各種係数!$C$8:$E$114,2,FALSE)</f>
        <v>-7.0325271059216012</v>
      </c>
      <c r="G233" s="141">
        <f>VLOOKUP(D233,各種係数!$C$8:$E$114,3,FALSE)</f>
        <v>-0.29941618015012511</v>
      </c>
      <c r="H233" s="46">
        <f t="shared" si="18"/>
        <v>0</v>
      </c>
      <c r="I233" s="47">
        <f t="shared" si="21"/>
        <v>0</v>
      </c>
      <c r="J233" s="47">
        <f t="shared" si="22"/>
        <v>0</v>
      </c>
      <c r="K233" s="147">
        <f>IF(入力表3【予測】!G39="",入力表3【予測】!F39,入力表3【予測】!G39)</f>
        <v>0</v>
      </c>
      <c r="L233" s="135">
        <f t="shared" si="19"/>
        <v>0</v>
      </c>
    </row>
    <row r="234" spans="2:12" x14ac:dyDescent="0.15">
      <c r="B234" s="385">
        <v>27</v>
      </c>
      <c r="C234" s="83" t="s">
        <v>461</v>
      </c>
      <c r="D234" s="41" t="s">
        <v>153</v>
      </c>
      <c r="E234" s="46">
        <f>入力表2【係数】!P251</f>
        <v>4.5448534829545196E-4</v>
      </c>
      <c r="F234" s="141">
        <f>VLOOKUP(D234,各種係数!$C$8:$E$114,2,FALSE)</f>
        <v>0.60565359159472287</v>
      </c>
      <c r="G234" s="141">
        <f>VLOOKUP(D234,各種係数!$C$8:$E$114,3,FALSE)</f>
        <v>1.4606731644383964E-2</v>
      </c>
      <c r="H234" s="46">
        <f t="shared" si="18"/>
        <v>2.7526068352231903E-4</v>
      </c>
      <c r="I234" s="47">
        <f t="shared" si="21"/>
        <v>6.6385455188560456E-6</v>
      </c>
      <c r="J234" s="47">
        <f t="shared" si="22"/>
        <v>1.7258611925427688E-4</v>
      </c>
      <c r="K234" s="147">
        <f>IF(入力表3【予測】!G40="",入力表3【予測】!F40,入力表3【予測】!G40)</f>
        <v>1.269531883879238E-2</v>
      </c>
      <c r="L234" s="135">
        <f t="shared" si="19"/>
        <v>2.1910358110828896E-6</v>
      </c>
    </row>
    <row r="235" spans="2:12" x14ac:dyDescent="0.15">
      <c r="B235" s="385">
        <v>28</v>
      </c>
      <c r="C235" s="83" t="s">
        <v>646</v>
      </c>
      <c r="D235" s="41" t="s">
        <v>157</v>
      </c>
      <c r="E235" s="46">
        <f>入力表2【係数】!P252</f>
        <v>1.0389937013319888E-3</v>
      </c>
      <c r="F235" s="141">
        <f>VLOOKUP(D235,各種係数!$C$8:$E$114,2,FALSE)</f>
        <v>0.53436119199626853</v>
      </c>
      <c r="G235" s="141">
        <f>VLOOKUP(D235,各種係数!$C$8:$E$114,3,FALSE)</f>
        <v>1.6884112454810168E-2</v>
      </c>
      <c r="H235" s="46">
        <f t="shared" si="18"/>
        <v>5.551979127203765E-4</v>
      </c>
      <c r="I235" s="47">
        <f t="shared" si="21"/>
        <v>1.7542486493128747E-5</v>
      </c>
      <c r="J235" s="47">
        <f t="shared" si="22"/>
        <v>4.6625330211848352E-4</v>
      </c>
      <c r="K235" s="147">
        <f>IF(入力表3【予測】!G41="",入力表3【予測】!F41,入力表3【予測】!G41)</f>
        <v>2.8307649635109344E-2</v>
      </c>
      <c r="L235" s="135">
        <f t="shared" si="19"/>
        <v>1.3198535117582816E-5</v>
      </c>
    </row>
    <row r="236" spans="2:12" x14ac:dyDescent="0.15">
      <c r="B236" s="385">
        <v>29</v>
      </c>
      <c r="C236" s="83" t="s">
        <v>463</v>
      </c>
      <c r="D236" s="41" t="s">
        <v>517</v>
      </c>
      <c r="E236" s="46">
        <f>入力表2【係数】!P253</f>
        <v>1.5259309540062607E-3</v>
      </c>
      <c r="F236" s="141">
        <f>VLOOKUP(D236,各種係数!$C$8:$E$114,2,FALSE)</f>
        <v>0.55796567479946202</v>
      </c>
      <c r="G236" s="141">
        <f>VLOOKUP(D236,各種係数!$C$8:$E$114,3,FALSE)</f>
        <v>9.7336610154617649E-3</v>
      </c>
      <c r="H236" s="46">
        <f t="shared" si="18"/>
        <v>8.5141709444949004E-4</v>
      </c>
      <c r="I236" s="47">
        <f t="shared" si="21"/>
        <v>1.4852894639297119E-5</v>
      </c>
      <c r="J236" s="47">
        <f t="shared" si="22"/>
        <v>6.5966096491747357E-4</v>
      </c>
      <c r="K236" s="147">
        <f>IF(入力表3【予測】!G42="",入力表3【予測】!F42,入力表3【予測】!G42)</f>
        <v>7.4207497342212325E-2</v>
      </c>
      <c r="L236" s="135">
        <f t="shared" si="19"/>
        <v>4.8951789300874639E-5</v>
      </c>
    </row>
    <row r="237" spans="2:12" x14ac:dyDescent="0.15">
      <c r="B237" s="385">
        <v>30</v>
      </c>
      <c r="C237" s="40" t="s">
        <v>420</v>
      </c>
      <c r="D237" s="41" t="s">
        <v>517</v>
      </c>
      <c r="E237" s="46">
        <f>入力表2【係数】!P254</f>
        <v>3.2061558191728119E-4</v>
      </c>
      <c r="F237" s="141">
        <f>VLOOKUP(D237,各種係数!$C$8:$E$114,2,FALSE)</f>
        <v>0.55796567479946202</v>
      </c>
      <c r="G237" s="141">
        <f>VLOOKUP(D237,各種係数!$C$8:$E$114,3,FALSE)</f>
        <v>9.7336610154617649E-3</v>
      </c>
      <c r="H237" s="46">
        <f t="shared" si="18"/>
        <v>1.7889248951569799E-4</v>
      </c>
      <c r="I237" s="47">
        <f t="shared" si="21"/>
        <v>3.120763390657828E-6</v>
      </c>
      <c r="J237" s="47">
        <f t="shared" si="22"/>
        <v>1.3860232901092537E-4</v>
      </c>
      <c r="K237" s="147">
        <f>IF(入力表3【予測】!G43="",入力表3【予測】!F43,入力表3【予測】!G43)</f>
        <v>7.4207497342212325E-2</v>
      </c>
      <c r="L237" s="135">
        <f t="shared" si="19"/>
        <v>1.0285331961702683E-5</v>
      </c>
    </row>
    <row r="238" spans="2:12" x14ac:dyDescent="0.15">
      <c r="B238" s="385">
        <v>31</v>
      </c>
      <c r="C238" s="83" t="s">
        <v>464</v>
      </c>
      <c r="D238" s="41" t="s">
        <v>951</v>
      </c>
      <c r="E238" s="46">
        <f>入力表2【係数】!P255</f>
        <v>2.3306170868300289E-6</v>
      </c>
      <c r="F238" s="141">
        <f>VLOOKUP(D238,各種係数!$C$8:$E$114,2,FALSE)</f>
        <v>0.25594447963568945</v>
      </c>
      <c r="G238" s="141">
        <f>VLOOKUP(D238,各種係数!$C$8:$E$114,3,FALSE)</f>
        <v>8.1788517819464026E-3</v>
      </c>
      <c r="H238" s="46">
        <f t="shared" si="18"/>
        <v>5.9650857751875814E-7</v>
      </c>
      <c r="I238" s="47">
        <f t="shared" si="21"/>
        <v>1.9061771713654516E-8</v>
      </c>
      <c r="J238" s="47">
        <f t="shared" si="22"/>
        <v>1.7150467375976162E-6</v>
      </c>
      <c r="K238" s="147">
        <f>IF(入力表3【予測】!G44="",入力表3【予測】!F44,入力表3【予測】!G44)</f>
        <v>2.2742915282625287E-4</v>
      </c>
      <c r="L238" s="135">
        <f t="shared" si="19"/>
        <v>3.9005162658925463E-10</v>
      </c>
    </row>
    <row r="239" spans="2:12" x14ac:dyDescent="0.15">
      <c r="B239" s="385">
        <v>32</v>
      </c>
      <c r="C239" s="83" t="s">
        <v>465</v>
      </c>
      <c r="D239" s="41" t="s">
        <v>172</v>
      </c>
      <c r="E239" s="46">
        <f>入力表2【係数】!P256</f>
        <v>2.1631885625600132E-3</v>
      </c>
      <c r="F239" s="141">
        <f>VLOOKUP(D239,各種係数!$C$8:$E$114,2,FALSE)</f>
        <v>0.32729577745202715</v>
      </c>
      <c r="G239" s="141">
        <f>VLOOKUP(D239,各種係数!$C$8:$E$114,3,FALSE)</f>
        <v>7.0083014360137492E-3</v>
      </c>
      <c r="H239" s="46">
        <f t="shared" si="18"/>
        <v>7.0800248235841265E-4</v>
      </c>
      <c r="I239" s="47">
        <f t="shared" si="21"/>
        <v>1.5160277509357859E-5</v>
      </c>
      <c r="J239" s="47">
        <f t="shared" si="22"/>
        <v>1.4400258026922427E-3</v>
      </c>
      <c r="K239" s="147">
        <f>IF(入力表3【予測】!G45="",入力表3【予測】!F45,入力表3【予測】!G45)</f>
        <v>2.021526319808542E-2</v>
      </c>
      <c r="L239" s="135">
        <f t="shared" si="19"/>
        <v>2.9110500613457912E-5</v>
      </c>
    </row>
    <row r="240" spans="2:12" x14ac:dyDescent="0.15">
      <c r="B240" s="385">
        <v>33</v>
      </c>
      <c r="C240" s="83" t="s">
        <v>466</v>
      </c>
      <c r="D240" s="41" t="s">
        <v>171</v>
      </c>
      <c r="E240" s="46">
        <f>入力表2【係数】!P257</f>
        <v>7.8789893774124841E-5</v>
      </c>
      <c r="F240" s="141">
        <f>VLOOKUP(D240,各種係数!$C$8:$E$114,2,FALSE)</f>
        <v>0.26374269279552931</v>
      </c>
      <c r="G240" s="141">
        <f>VLOOKUP(D240,各種係数!$C$8:$E$114,3,FALSE)</f>
        <v>1.1204770217964139E-2</v>
      </c>
      <c r="H240" s="46">
        <f t="shared" si="18"/>
        <v>2.0780258749061396E-5</v>
      </c>
      <c r="I240" s="47">
        <f t="shared" si="21"/>
        <v>8.8282265523687219E-7</v>
      </c>
      <c r="J240" s="47">
        <f t="shared" si="22"/>
        <v>5.7126812369826575E-5</v>
      </c>
      <c r="K240" s="147">
        <f>IF(入力表3【予測】!G46="",入力表3【予測】!F46,入力表3【予測】!G46)</f>
        <v>0</v>
      </c>
      <c r="L240" s="135">
        <f t="shared" si="19"/>
        <v>0</v>
      </c>
    </row>
    <row r="241" spans="2:12" x14ac:dyDescent="0.15">
      <c r="B241" s="385">
        <v>34</v>
      </c>
      <c r="C241" s="83" t="s">
        <v>467</v>
      </c>
      <c r="D241" s="41" t="s">
        <v>170</v>
      </c>
      <c r="E241" s="46">
        <f>入力表2【係数】!P258</f>
        <v>1.3252295379050023E-3</v>
      </c>
      <c r="F241" s="141">
        <f>VLOOKUP(D241,各種係数!$C$8:$E$114,2,FALSE)</f>
        <v>0.70589278410667244</v>
      </c>
      <c r="G241" s="141">
        <f>VLOOKUP(D241,各種係数!$C$8:$E$114,3,FALSE)</f>
        <v>4.8994511356258456E-3</v>
      </c>
      <c r="H241" s="46">
        <f t="shared" si="18"/>
        <v>9.3546996809216109E-4</v>
      </c>
      <c r="I241" s="47">
        <f t="shared" si="21"/>
        <v>6.492897364453578E-6</v>
      </c>
      <c r="J241" s="47">
        <f t="shared" si="22"/>
        <v>3.8326667244838761E-4</v>
      </c>
      <c r="K241" s="147">
        <f>IF(入力表3【予測】!G47="",入力表3【予測】!F47,入力表3【予測】!G47)</f>
        <v>9.2006594852051315E-2</v>
      </c>
      <c r="L241" s="135">
        <f t="shared" si="19"/>
        <v>3.5263061452252654E-5</v>
      </c>
    </row>
    <row r="242" spans="2:12" x14ac:dyDescent="0.15">
      <c r="B242" s="385">
        <v>35</v>
      </c>
      <c r="C242" s="83" t="s">
        <v>641</v>
      </c>
      <c r="D242" s="41" t="s">
        <v>175</v>
      </c>
      <c r="E242" s="46">
        <f>入力表2【係数】!P259</f>
        <v>5.9846395359868486E-4</v>
      </c>
      <c r="F242" s="141">
        <f>VLOOKUP(D242,各種係数!$C$8:$E$114,2,FALSE)</f>
        <v>0.5913956101580643</v>
      </c>
      <c r="G242" s="141">
        <f>VLOOKUP(D242,各種係数!$C$8:$E$114,3,FALSE)</f>
        <v>2.0196911486146635E-2</v>
      </c>
      <c r="H242" s="46">
        <f t="shared" si="18"/>
        <v>3.5392895499610172E-4</v>
      </c>
      <c r="I242" s="47">
        <f t="shared" si="21"/>
        <v>1.2087123498482004E-5</v>
      </c>
      <c r="J242" s="47">
        <f t="shared" si="22"/>
        <v>2.3244787510410113E-4</v>
      </c>
      <c r="K242" s="147">
        <f>IF(入力表3【予測】!G48="",入力表3【予測】!F48,入力表3【予測】!G48)</f>
        <v>4.2137479686312651E-2</v>
      </c>
      <c r="L242" s="135">
        <f t="shared" si="19"/>
        <v>9.7947676153256018E-6</v>
      </c>
    </row>
    <row r="243" spans="2:12" x14ac:dyDescent="0.15">
      <c r="B243" s="60">
        <v>36</v>
      </c>
      <c r="C243" s="61" t="s">
        <v>421</v>
      </c>
      <c r="D243" s="62" t="s">
        <v>175</v>
      </c>
      <c r="E243" s="67">
        <f>入力表2【係数】!P260</f>
        <v>1.6672010259698621E-2</v>
      </c>
      <c r="F243" s="143">
        <f>VLOOKUP(D243,各種係数!$C$8:$E$114,2,FALSE)</f>
        <v>0.5913956101580643</v>
      </c>
      <c r="G243" s="143">
        <f>VLOOKUP(D243,各種係数!$C$8:$E$114,3,FALSE)</f>
        <v>2.0196911486146635E-2</v>
      </c>
      <c r="H243" s="67">
        <f t="shared" si="18"/>
        <v>9.8597536800959749E-3</v>
      </c>
      <c r="I243" s="68">
        <f t="shared" si="21"/>
        <v>3.3672311551126162E-4</v>
      </c>
      <c r="J243" s="67">
        <f t="shared" si="22"/>
        <v>6.4755334640913846E-3</v>
      </c>
      <c r="K243" s="148">
        <f>IF(入力表3【予測】!G49="",入力表3【予測】!F49,入力表3【予測】!G49)</f>
        <v>4.2137479686312651E-2</v>
      </c>
      <c r="L243" s="67">
        <f t="shared" si="19"/>
        <v>2.7286265980118853E-4</v>
      </c>
    </row>
    <row r="244" spans="2:12" x14ac:dyDescent="0.15">
      <c r="B244" s="385">
        <v>37</v>
      </c>
      <c r="C244" s="40" t="s">
        <v>422</v>
      </c>
      <c r="D244" s="41" t="s">
        <v>202</v>
      </c>
      <c r="E244" s="46">
        <f>入力表2【係数】!P261</f>
        <v>1.6672010259698621E-2</v>
      </c>
      <c r="F244" s="141">
        <f>VLOOKUP(D244,各種係数!$C$8:$E$114,2,FALSE)</f>
        <v>0</v>
      </c>
      <c r="G244" s="141">
        <f>VLOOKUP(D244,各種係数!$C$8:$E$114,3,FALSE)</f>
        <v>0</v>
      </c>
      <c r="H244" s="46">
        <f t="shared" si="18"/>
        <v>0</v>
      </c>
      <c r="I244" s="47">
        <f t="shared" si="21"/>
        <v>0</v>
      </c>
      <c r="J244" s="47">
        <f t="shared" si="22"/>
        <v>1.6672010259698621E-2</v>
      </c>
      <c r="K244" s="147">
        <f>IF(入力表3【予測】!G50="",入力表3【予測】!F50,入力表3【予測】!G50)</f>
        <v>1</v>
      </c>
      <c r="L244" s="135">
        <f t="shared" si="19"/>
        <v>1.6672010259698621E-2</v>
      </c>
    </row>
    <row r="245" spans="2:12" x14ac:dyDescent="0.15">
      <c r="B245" s="385">
        <v>38</v>
      </c>
      <c r="C245" s="40" t="s">
        <v>638</v>
      </c>
      <c r="D245" s="41" t="s">
        <v>196</v>
      </c>
      <c r="E245" s="46">
        <f>入力表2【係数】!P262</f>
        <v>1.3786470022443091E-2</v>
      </c>
      <c r="F245" s="141">
        <f>VLOOKUP(D245,各種係数!$C$8:$E$114,2,FALSE)</f>
        <v>0</v>
      </c>
      <c r="G245" s="141">
        <f>VLOOKUP(D245,各種係数!$C$8:$E$114,3,FALSE)</f>
        <v>1.2386003725709921E-5</v>
      </c>
      <c r="H245" s="46">
        <f t="shared" si="18"/>
        <v>0</v>
      </c>
      <c r="I245" s="47">
        <f t="shared" si="21"/>
        <v>1.7075926906236825E-7</v>
      </c>
      <c r="J245" s="47">
        <f t="shared" si="22"/>
        <v>1.378629926317403E-2</v>
      </c>
      <c r="K245" s="147">
        <f>IF(入力表3【予測】!G51="",入力表3【予測】!F51,入力表3【予測】!G51)</f>
        <v>1</v>
      </c>
      <c r="L245" s="135">
        <f t="shared" si="19"/>
        <v>1.378629926317403E-2</v>
      </c>
    </row>
    <row r="246" spans="2:12" x14ac:dyDescent="0.15">
      <c r="B246" s="385">
        <v>39</v>
      </c>
      <c r="C246" s="40" t="s">
        <v>424</v>
      </c>
      <c r="D246" s="41" t="s">
        <v>203</v>
      </c>
      <c r="E246" s="46">
        <f>入力表2【係数】!P263</f>
        <v>2.0198781660788714E-2</v>
      </c>
      <c r="F246" s="141">
        <f>VLOOKUP(D246,各種係数!$C$8:$E$114,2,FALSE)</f>
        <v>0</v>
      </c>
      <c r="G246" s="141">
        <f>VLOOKUP(D246,各種係数!$C$8:$E$114,3,FALSE)</f>
        <v>0</v>
      </c>
      <c r="H246" s="46">
        <f t="shared" si="18"/>
        <v>0</v>
      </c>
      <c r="I246" s="47">
        <f t="shared" si="21"/>
        <v>0</v>
      </c>
      <c r="J246" s="47">
        <f t="shared" si="22"/>
        <v>2.0198781660788714E-2</v>
      </c>
      <c r="K246" s="147">
        <f>IF(入力表3【予測】!G52="",入力表3【予測】!F52,入力表3【予測】!G52)</f>
        <v>1</v>
      </c>
      <c r="L246" s="135">
        <f t="shared" si="19"/>
        <v>2.0198781660788714E-2</v>
      </c>
    </row>
    <row r="247" spans="2:12" x14ac:dyDescent="0.15">
      <c r="B247" s="385">
        <v>40</v>
      </c>
      <c r="C247" s="40" t="s">
        <v>425</v>
      </c>
      <c r="D247" s="41" t="s">
        <v>203</v>
      </c>
      <c r="E247" s="46">
        <f>入力表2【係数】!P264</f>
        <v>3.9756332157742866E-2</v>
      </c>
      <c r="F247" s="141">
        <f>VLOOKUP(D247,各種係数!$C$8:$E$114,2,FALSE)</f>
        <v>0</v>
      </c>
      <c r="G247" s="141">
        <f>VLOOKUP(D247,各種係数!$C$8:$E$114,3,FALSE)</f>
        <v>0</v>
      </c>
      <c r="H247" s="46">
        <f t="shared" si="18"/>
        <v>0</v>
      </c>
      <c r="I247" s="47">
        <f t="shared" si="21"/>
        <v>0</v>
      </c>
      <c r="J247" s="47">
        <f t="shared" si="22"/>
        <v>3.9756332157742866E-2</v>
      </c>
      <c r="K247" s="147">
        <f>IF(入力表3【予測】!G53="",入力表3【予測】!F53,入力表3【予測】!G53)</f>
        <v>1</v>
      </c>
      <c r="L247" s="135">
        <f t="shared" si="19"/>
        <v>3.9756332157742866E-2</v>
      </c>
    </row>
    <row r="248" spans="2:12" x14ac:dyDescent="0.15">
      <c r="B248" s="385">
        <v>41</v>
      </c>
      <c r="C248" s="40" t="s">
        <v>637</v>
      </c>
      <c r="D248" s="41" t="s">
        <v>203</v>
      </c>
      <c r="E248" s="46">
        <f>入力表2【係数】!P265</f>
        <v>1.8275088169285029E-2</v>
      </c>
      <c r="F248" s="141">
        <f>VLOOKUP(D248,各種係数!$C$8:$E$114,2,FALSE)</f>
        <v>0</v>
      </c>
      <c r="G248" s="141">
        <f>VLOOKUP(D248,各種係数!$C$8:$E$114,3,FALSE)</f>
        <v>0</v>
      </c>
      <c r="H248" s="46">
        <f t="shared" si="18"/>
        <v>0</v>
      </c>
      <c r="I248" s="47">
        <f t="shared" si="21"/>
        <v>0</v>
      </c>
      <c r="J248" s="47">
        <f t="shared" si="22"/>
        <v>1.8275088169285029E-2</v>
      </c>
      <c r="K248" s="147">
        <f>IF(入力表3【予測】!G54="",入力表3【予測】!F54,入力表3【予測】!G54)</f>
        <v>1</v>
      </c>
      <c r="L248" s="135">
        <f t="shared" si="19"/>
        <v>1.8275088169285029E-2</v>
      </c>
    </row>
    <row r="249" spans="2:12" x14ac:dyDescent="0.15">
      <c r="B249" s="385">
        <v>42</v>
      </c>
      <c r="C249" s="40" t="s">
        <v>636</v>
      </c>
      <c r="D249" s="41" t="s">
        <v>184</v>
      </c>
      <c r="E249" s="46">
        <f>入力表2【係数】!P266</f>
        <v>4.8092337287592175E-3</v>
      </c>
      <c r="F249" s="141">
        <f>VLOOKUP(D249,各種係数!$C$8:$E$114,2,FALSE)</f>
        <v>0</v>
      </c>
      <c r="G249" s="142">
        <f>VLOOKUP(D249,各種係数!$C$8:$E$114,3,FALSE)</f>
        <v>7.6895075728465895E-3</v>
      </c>
      <c r="H249" s="46">
        <f t="shared" si="18"/>
        <v>0</v>
      </c>
      <c r="I249" s="47">
        <f>I$266*G249</f>
        <v>6.5521480632458446E-5</v>
      </c>
      <c r="J249" s="47">
        <f>E249+(I249*1/2)</f>
        <v>4.8419944690754465E-3</v>
      </c>
      <c r="K249" s="147">
        <f>IF(入力表3【予測】!G55="",入力表3【予測】!F55,入力表3【予測】!G55)</f>
        <v>1</v>
      </c>
      <c r="L249" s="135">
        <f t="shared" si="19"/>
        <v>4.8419944690754465E-3</v>
      </c>
    </row>
    <row r="250" spans="2:12" x14ac:dyDescent="0.15">
      <c r="B250" s="385">
        <v>43</v>
      </c>
      <c r="C250" s="40" t="s">
        <v>635</v>
      </c>
      <c r="D250" s="41" t="s">
        <v>203</v>
      </c>
      <c r="E250" s="46">
        <f>入力表2【係数】!P267</f>
        <v>3.2061558191728119E-4</v>
      </c>
      <c r="F250" s="141">
        <f>VLOOKUP(D250,各種係数!$C$8:$E$114,2,FALSE)</f>
        <v>0</v>
      </c>
      <c r="G250" s="141">
        <f>VLOOKUP(D250,各種係数!$C$8:$E$114,3,FALSE)</f>
        <v>0</v>
      </c>
      <c r="H250" s="46">
        <f t="shared" si="18"/>
        <v>0</v>
      </c>
      <c r="I250" s="47">
        <f t="shared" si="21"/>
        <v>0</v>
      </c>
      <c r="J250" s="47">
        <f t="shared" si="22"/>
        <v>3.2061558191728119E-4</v>
      </c>
      <c r="K250" s="147">
        <f>IF(入力表3【予測】!G56="",入力表3【予測】!F56,入力表3【予測】!G56)</f>
        <v>1</v>
      </c>
      <c r="L250" s="135">
        <f t="shared" si="19"/>
        <v>3.2061558191728119E-4</v>
      </c>
    </row>
    <row r="251" spans="2:12" x14ac:dyDescent="0.15">
      <c r="B251" s="385">
        <v>44</v>
      </c>
      <c r="C251" s="40" t="s">
        <v>429</v>
      </c>
      <c r="D251" s="41" t="s">
        <v>952</v>
      </c>
      <c r="E251" s="46">
        <f>入力表2【係数】!P268</f>
        <v>2.5649246553382495E-3</v>
      </c>
      <c r="F251" s="141">
        <f>VLOOKUP(D251,各種係数!$C$8:$E$114,2,FALSE)</f>
        <v>0</v>
      </c>
      <c r="G251" s="141">
        <f>VLOOKUP(D251,各種係数!$C$8:$E$114,3,FALSE)</f>
        <v>0</v>
      </c>
      <c r="H251" s="46">
        <f t="shared" si="18"/>
        <v>0</v>
      </c>
      <c r="I251" s="47">
        <f t="shared" si="21"/>
        <v>0</v>
      </c>
      <c r="J251" s="47">
        <f t="shared" si="22"/>
        <v>2.5649246553382495E-3</v>
      </c>
      <c r="K251" s="147">
        <f>IF(入力表3【予測】!G57="",入力表3【予測】!F57,入力表3【予測】!G57)</f>
        <v>1</v>
      </c>
      <c r="L251" s="135">
        <f t="shared" si="19"/>
        <v>2.5649246553382495E-3</v>
      </c>
    </row>
    <row r="252" spans="2:12" x14ac:dyDescent="0.15">
      <c r="B252" s="385">
        <v>45</v>
      </c>
      <c r="C252" s="40" t="s">
        <v>546</v>
      </c>
      <c r="D252" s="41" t="s">
        <v>141</v>
      </c>
      <c r="E252" s="46">
        <f>入力表2【係数】!P269</f>
        <v>2.2443090734209684E-3</v>
      </c>
      <c r="F252" s="141">
        <f>VLOOKUP(D252,各種係数!$C$8:$E$114,2,FALSE)</f>
        <v>0.48983980769325469</v>
      </c>
      <c r="G252" s="141">
        <f>VLOOKUP(D252,各種係数!$C$8:$E$114,3,FALSE)</f>
        <v>4.0472106868972388E-2</v>
      </c>
      <c r="H252" s="46">
        <f t="shared" si="18"/>
        <v>1.0993519249287537E-3</v>
      </c>
      <c r="I252" s="47">
        <f t="shared" si="21"/>
        <v>9.0831916666497833E-5</v>
      </c>
      <c r="J252" s="47">
        <f t="shared" si="22"/>
        <v>1.0541252318257168E-3</v>
      </c>
      <c r="K252" s="147">
        <f>IF(入力表3【予測】!G58="",入力表3【予測】!F58,入力表3【予測】!G58)</f>
        <v>1</v>
      </c>
      <c r="L252" s="135">
        <f t="shared" si="19"/>
        <v>1.0541252318257168E-3</v>
      </c>
    </row>
    <row r="253" spans="2:12" x14ac:dyDescent="0.15">
      <c r="B253" s="385">
        <v>46</v>
      </c>
      <c r="C253" s="40" t="s">
        <v>431</v>
      </c>
      <c r="D253" s="41" t="s">
        <v>203</v>
      </c>
      <c r="E253" s="46">
        <f>入力表2【係数】!P270</f>
        <v>3.2061558191728116E-3</v>
      </c>
      <c r="F253" s="141">
        <f>VLOOKUP(D253,各種係数!$C$8:$E$114,2,FALSE)</f>
        <v>0</v>
      </c>
      <c r="G253" s="141">
        <f>VLOOKUP(D253,各種係数!$C$8:$E$114,3,FALSE)</f>
        <v>0</v>
      </c>
      <c r="H253" s="46">
        <f t="shared" si="18"/>
        <v>0</v>
      </c>
      <c r="I253" s="47">
        <f t="shared" si="21"/>
        <v>0</v>
      </c>
      <c r="J253" s="47">
        <f t="shared" si="22"/>
        <v>3.2061558191728116E-3</v>
      </c>
      <c r="K253" s="147">
        <f>IF(入力表3【予測】!G59="",入力表3【予測】!F59,入力表3【予測】!G59)</f>
        <v>1</v>
      </c>
      <c r="L253" s="135">
        <f t="shared" si="19"/>
        <v>3.2061558191728116E-3</v>
      </c>
    </row>
    <row r="254" spans="2:12" x14ac:dyDescent="0.15">
      <c r="B254" s="385">
        <v>47</v>
      </c>
      <c r="C254" s="40" t="s">
        <v>632</v>
      </c>
      <c r="D254" s="41" t="s">
        <v>204</v>
      </c>
      <c r="E254" s="46">
        <f>入力表2【係数】!P271</f>
        <v>1.2824623276691247E-3</v>
      </c>
      <c r="F254" s="141">
        <f>VLOOKUP(D254,各種係数!$C$8:$E$114,2,FALSE)</f>
        <v>0</v>
      </c>
      <c r="G254" s="141">
        <f>VLOOKUP(D254,各種係数!$C$8:$E$114,3,FALSE)</f>
        <v>0</v>
      </c>
      <c r="H254" s="46">
        <f t="shared" si="18"/>
        <v>0</v>
      </c>
      <c r="I254" s="47">
        <f t="shared" si="21"/>
        <v>0</v>
      </c>
      <c r="J254" s="47">
        <f t="shared" si="22"/>
        <v>1.2824623276691247E-3</v>
      </c>
      <c r="K254" s="147">
        <f>IF(入力表3【予測】!G60="",入力表3【予測】!F60,入力表3【予測】!G60)</f>
        <v>1</v>
      </c>
      <c r="L254" s="135">
        <f t="shared" si="19"/>
        <v>1.2824623276691247E-3</v>
      </c>
    </row>
    <row r="255" spans="2:12" x14ac:dyDescent="0.15">
      <c r="B255" s="385">
        <v>48</v>
      </c>
      <c r="C255" s="40" t="s">
        <v>433</v>
      </c>
      <c r="D255" s="41" t="s">
        <v>199</v>
      </c>
      <c r="E255" s="46">
        <f>入力表2【係数】!P272</f>
        <v>2.2443090734209684E-3</v>
      </c>
      <c r="F255" s="141">
        <f>VLOOKUP(D255,各種係数!$C$8:$E$114,2,FALSE)</f>
        <v>0</v>
      </c>
      <c r="G255" s="141">
        <f>VLOOKUP(D255,各種係数!$C$8:$E$114,3,FALSE)</f>
        <v>0</v>
      </c>
      <c r="H255" s="46">
        <f t="shared" si="18"/>
        <v>0</v>
      </c>
      <c r="I255" s="47">
        <f t="shared" si="21"/>
        <v>0</v>
      </c>
      <c r="J255" s="47">
        <f t="shared" si="22"/>
        <v>2.2443090734209684E-3</v>
      </c>
      <c r="K255" s="147">
        <f>IF(入力表3【予測】!G61="",入力表3【予測】!F61,入力表3【予測】!G61)</f>
        <v>1</v>
      </c>
      <c r="L255" s="135">
        <f t="shared" si="19"/>
        <v>2.2443090734209684E-3</v>
      </c>
    </row>
    <row r="256" spans="2:12" x14ac:dyDescent="0.15">
      <c r="B256" s="385">
        <v>49</v>
      </c>
      <c r="C256" s="40" t="s">
        <v>434</v>
      </c>
      <c r="D256" s="41" t="s">
        <v>198</v>
      </c>
      <c r="E256" s="46">
        <f>入力表2【係数】!P273</f>
        <v>2.5649246553382495E-3</v>
      </c>
      <c r="F256" s="141">
        <f>VLOOKUP(D256,各種係数!$C$8:$E$114,2,FALSE)</f>
        <v>0</v>
      </c>
      <c r="G256" s="141">
        <f>VLOOKUP(D256,各種係数!$C$8:$E$114,3,FALSE)</f>
        <v>0</v>
      </c>
      <c r="H256" s="46">
        <f t="shared" si="18"/>
        <v>0</v>
      </c>
      <c r="I256" s="47">
        <f t="shared" si="21"/>
        <v>0</v>
      </c>
      <c r="J256" s="47">
        <f t="shared" si="22"/>
        <v>2.5649246553382495E-3</v>
      </c>
      <c r="K256" s="147">
        <f>IF(入力表3【予測】!G62="",入力表3【予測】!F62,入力表3【予測】!G62)</f>
        <v>1</v>
      </c>
      <c r="L256" s="135">
        <f t="shared" si="19"/>
        <v>2.5649246553382495E-3</v>
      </c>
    </row>
    <row r="257" spans="2:12" x14ac:dyDescent="0.15">
      <c r="B257" s="385">
        <v>50</v>
      </c>
      <c r="C257" s="40" t="s">
        <v>435</v>
      </c>
      <c r="D257" s="41" t="s">
        <v>204</v>
      </c>
      <c r="E257" s="46">
        <f>入力表2【係数】!P274</f>
        <v>1.6030779095864058E-3</v>
      </c>
      <c r="F257" s="141">
        <f>VLOOKUP(D257,各種係数!$C$8:$E$114,2,FALSE)</f>
        <v>0</v>
      </c>
      <c r="G257" s="141">
        <f>VLOOKUP(D257,各種係数!$C$8:$E$114,3,FALSE)</f>
        <v>0</v>
      </c>
      <c r="H257" s="46">
        <f t="shared" si="18"/>
        <v>0</v>
      </c>
      <c r="I257" s="47">
        <f t="shared" si="21"/>
        <v>0</v>
      </c>
      <c r="J257" s="47">
        <f t="shared" si="22"/>
        <v>1.6030779095864058E-3</v>
      </c>
      <c r="K257" s="147">
        <f>IF(入力表3【予測】!G63="",入力表3【予測】!F63,入力表3【予測】!G63)</f>
        <v>1</v>
      </c>
      <c r="L257" s="135">
        <f t="shared" si="19"/>
        <v>1.6030779095864058E-3</v>
      </c>
    </row>
    <row r="258" spans="2:12" x14ac:dyDescent="0.15">
      <c r="B258" s="385">
        <v>51</v>
      </c>
      <c r="C258" s="83" t="s">
        <v>537</v>
      </c>
      <c r="D258" s="41" t="s">
        <v>191</v>
      </c>
      <c r="E258" s="46">
        <f>入力表2【係数】!P275</f>
        <v>0</v>
      </c>
      <c r="F258" s="141">
        <f>VLOOKUP(D258,各種係数!$C$8:$E$114,2,FALSE)</f>
        <v>0</v>
      </c>
      <c r="G258" s="141">
        <f>VLOOKUP(D258,各種係数!$C$8:$E$114,3,FALSE)</f>
        <v>0</v>
      </c>
      <c r="H258" s="46">
        <f t="shared" si="18"/>
        <v>0</v>
      </c>
      <c r="I258" s="47">
        <f t="shared" si="21"/>
        <v>0</v>
      </c>
      <c r="J258" s="47">
        <f t="shared" si="22"/>
        <v>0</v>
      </c>
      <c r="K258" s="147">
        <f>IF(入力表3【予測】!G64="",入力表3【予測】!F64,入力表3【予測】!G64)</f>
        <v>1</v>
      </c>
      <c r="L258" s="135">
        <f t="shared" si="19"/>
        <v>0</v>
      </c>
    </row>
    <row r="259" spans="2:12" x14ac:dyDescent="0.15">
      <c r="B259" s="385">
        <v>52</v>
      </c>
      <c r="C259" s="83" t="s">
        <v>471</v>
      </c>
      <c r="D259" s="41" t="s">
        <v>192</v>
      </c>
      <c r="E259" s="46">
        <f>入力表2【係数】!P276</f>
        <v>0</v>
      </c>
      <c r="F259" s="141">
        <f>VLOOKUP(D259,各種係数!$C$8:$E$114,2,FALSE)</f>
        <v>0</v>
      </c>
      <c r="G259" s="141">
        <f>VLOOKUP(D259,各種係数!$C$8:$E$114,3,FALSE)</f>
        <v>0</v>
      </c>
      <c r="H259" s="46">
        <f t="shared" si="18"/>
        <v>0</v>
      </c>
      <c r="I259" s="47">
        <f t="shared" si="21"/>
        <v>0</v>
      </c>
      <c r="J259" s="47">
        <f t="shared" si="22"/>
        <v>0</v>
      </c>
      <c r="K259" s="147">
        <f>IF(入力表3【予測】!G65="",入力表3【予測】!F65,入力表3【予測】!G65)</f>
        <v>6.0826602542223496E-2</v>
      </c>
      <c r="L259" s="135">
        <f t="shared" si="19"/>
        <v>0</v>
      </c>
    </row>
    <row r="260" spans="2:12" x14ac:dyDescent="0.15">
      <c r="B260" s="385">
        <v>53</v>
      </c>
      <c r="C260" s="40" t="s">
        <v>436</v>
      </c>
      <c r="D260" s="41" t="s">
        <v>185</v>
      </c>
      <c r="E260" s="46">
        <f>入力表2【係数】!P277</f>
        <v>1.2824623276691247E-3</v>
      </c>
      <c r="F260" s="141">
        <f>VLOOKUP(D260,各種係数!$C$8:$E$114,2,FALSE)</f>
        <v>0</v>
      </c>
      <c r="G260" s="142">
        <f>VLOOKUP(D260,各種係数!$C$8:$E$114,3,FALSE)</f>
        <v>0.71690131797459899</v>
      </c>
      <c r="H260" s="46">
        <f t="shared" si="18"/>
        <v>0</v>
      </c>
      <c r="I260" s="47">
        <f>I$266*G260</f>
        <v>6.1086402966721871E-3</v>
      </c>
      <c r="J260" s="47">
        <f>E260+(I260*1/3)</f>
        <v>3.3186757598931871E-3</v>
      </c>
      <c r="K260" s="147">
        <f>IF(入力表3【予測】!G66="",入力表3【予測】!F66,入力表3【予測】!G66)</f>
        <v>1</v>
      </c>
      <c r="L260" s="135">
        <f t="shared" si="19"/>
        <v>3.3186757598931871E-3</v>
      </c>
    </row>
    <row r="261" spans="2:12" x14ac:dyDescent="0.15">
      <c r="B261" s="378">
        <v>54</v>
      </c>
      <c r="C261" s="86" t="s">
        <v>437</v>
      </c>
      <c r="D261" s="87" t="s">
        <v>204</v>
      </c>
      <c r="E261" s="91">
        <f>入力表2【係数】!P278</f>
        <v>2.2443090734209684E-3</v>
      </c>
      <c r="F261" s="145">
        <f>VLOOKUP(D261,各種係数!$C$8:$E$114,2,FALSE)</f>
        <v>0</v>
      </c>
      <c r="G261" s="145">
        <f>VLOOKUP(D261,各種係数!$C$8:$E$114,3,FALSE)</f>
        <v>0</v>
      </c>
      <c r="H261" s="91">
        <f t="shared" si="18"/>
        <v>0</v>
      </c>
      <c r="I261" s="94">
        <f t="shared" si="21"/>
        <v>0</v>
      </c>
      <c r="J261" s="46">
        <f t="shared" si="22"/>
        <v>2.2443090734209684E-3</v>
      </c>
      <c r="K261" s="150">
        <f>IF(入力表3【予測】!G67="",入力表3【予測】!F67,入力表3【予測】!G67)</f>
        <v>1</v>
      </c>
      <c r="L261" s="91">
        <f t="shared" si="19"/>
        <v>2.2443090734209684E-3</v>
      </c>
    </row>
    <row r="262" spans="2:12" x14ac:dyDescent="0.15">
      <c r="B262" s="120"/>
      <c r="C262" s="120"/>
      <c r="D262" s="120" t="s">
        <v>212</v>
      </c>
      <c r="E262" s="136">
        <v>0</v>
      </c>
      <c r="F262" s="141">
        <f>VLOOKUP(D262,各種係数!$C$8:$E$114,2,FALSE)</f>
        <v>0</v>
      </c>
      <c r="G262" s="142">
        <f>VLOOKUP(D262,各種係数!$C$8:$E$114,3,FALSE)</f>
        <v>0</v>
      </c>
      <c r="H262" s="136">
        <f>E262*F262</f>
        <v>0</v>
      </c>
      <c r="I262" s="136">
        <f>I266*G262</f>
        <v>0</v>
      </c>
      <c r="J262" s="136">
        <f>I262</f>
        <v>0</v>
      </c>
      <c r="K262" s="151">
        <f>各種係数!$G$84</f>
        <v>1</v>
      </c>
      <c r="L262" s="136">
        <f>J262*K262</f>
        <v>0</v>
      </c>
    </row>
    <row r="263" spans="2:12" x14ac:dyDescent="0.15">
      <c r="B263" s="40"/>
      <c r="C263" s="40"/>
      <c r="D263" s="40" t="s">
        <v>187</v>
      </c>
      <c r="E263" s="46">
        <v>0</v>
      </c>
      <c r="F263" s="141">
        <f>VLOOKUP(D263,各種係数!$C$8:$E$114,2,FALSE)</f>
        <v>0</v>
      </c>
      <c r="G263" s="142">
        <f>VLOOKUP(D263,各種係数!$C$8:$E$114,3,FALSE)</f>
        <v>2.2674571017087665E-3</v>
      </c>
      <c r="H263" s="46">
        <f>E263*F263</f>
        <v>0</v>
      </c>
      <c r="I263" s="46">
        <f>I266*G263</f>
        <v>1.9320762112149533E-5</v>
      </c>
      <c r="J263" s="46">
        <f>I263</f>
        <v>1.9320762112149533E-5</v>
      </c>
      <c r="K263" s="147">
        <f>各種係数!$G$86</f>
        <v>0</v>
      </c>
      <c r="L263" s="46">
        <f>J263*K263</f>
        <v>0</v>
      </c>
    </row>
    <row r="264" spans="2:12" x14ac:dyDescent="0.15">
      <c r="B264" s="40"/>
      <c r="C264" s="40"/>
      <c r="D264" s="40" t="s">
        <v>188</v>
      </c>
      <c r="E264" s="46">
        <v>0</v>
      </c>
      <c r="F264" s="141">
        <f>VLOOKUP(D264,各種係数!$C$8:$E$114,2,FALSE)</f>
        <v>0</v>
      </c>
      <c r="G264" s="142">
        <f>VLOOKUP(D264,各種係数!$C$8:$E$114,3,FALSE)</f>
        <v>5.9777753031158634E-2</v>
      </c>
      <c r="H264" s="46">
        <f>E264*F264</f>
        <v>0</v>
      </c>
      <c r="I264" s="46">
        <f>I266*G264</f>
        <v>5.0935991029045903E-4</v>
      </c>
      <c r="J264" s="46">
        <f>I264</f>
        <v>5.0935991029045903E-4</v>
      </c>
      <c r="K264" s="147">
        <f>各種係数!$G$87</f>
        <v>8.9308055047637724E-2</v>
      </c>
      <c r="L264" s="46">
        <f>J264*K264</f>
        <v>4.5489942907280125E-5</v>
      </c>
    </row>
    <row r="265" spans="2:12" x14ac:dyDescent="0.15">
      <c r="B265" s="86"/>
      <c r="C265" s="86"/>
      <c r="D265" s="86" t="s">
        <v>189</v>
      </c>
      <c r="E265" s="91">
        <v>0</v>
      </c>
      <c r="F265" s="145">
        <f>VLOOKUP(D265,各種係数!$C$8:$E$114,2,FALSE)</f>
        <v>0</v>
      </c>
      <c r="G265" s="146">
        <f>VLOOKUP(D265,各種係数!$C$8:$E$114,3,FALSE)</f>
        <v>0.12629599542032013</v>
      </c>
      <c r="H265" s="91">
        <f>E265*F265</f>
        <v>0</v>
      </c>
      <c r="I265" s="46">
        <f>I266*G265</f>
        <v>1.0761548173917976E-3</v>
      </c>
      <c r="J265" s="91">
        <f>I265</f>
        <v>1.0761548173917976E-3</v>
      </c>
      <c r="K265" s="150">
        <f>各種係数!$G$88</f>
        <v>0.10865355070364435</v>
      </c>
      <c r="L265" s="91">
        <f>J265*K265</f>
        <v>1.1692804201645081E-4</v>
      </c>
    </row>
    <row r="266" spans="2:12" x14ac:dyDescent="0.15">
      <c r="D266" s="137" t="s">
        <v>480</v>
      </c>
      <c r="E266" s="138">
        <f>SUM(E208:E265)</f>
        <v>1</v>
      </c>
      <c r="F266" s="406" t="s">
        <v>776</v>
      </c>
      <c r="G266" s="406" t="s">
        <v>776</v>
      </c>
      <c r="H266" s="91">
        <f>SUM(H208:H265)</f>
        <v>0.16580653982120019</v>
      </c>
      <c r="I266" s="138">
        <f>SUM(I213:I214,I217:I248,I250:I259,I261)</f>
        <v>8.5208942200446988E-3</v>
      </c>
      <c r="J266" s="138">
        <f>SUM(J208:J265)</f>
        <v>0.83419346017879981</v>
      </c>
      <c r="K266" s="139" t="s">
        <v>776</v>
      </c>
      <c r="L266" s="138">
        <f>SUM(L208:L265)+H266*各種係数!$G$77</f>
        <v>0.6988635698769633</v>
      </c>
    </row>
    <row r="267" spans="2:12" ht="37.5" x14ac:dyDescent="0.15">
      <c r="G267" s="407" t="s">
        <v>496</v>
      </c>
    </row>
    <row r="272" spans="2:12" x14ac:dyDescent="0.15">
      <c r="E272" s="10" t="str">
        <f>入力表1【係数】!$E$52</f>
        <v>（単位：円)</v>
      </c>
      <c r="H272" s="10" t="str">
        <f>入力表1【係数】!$E$52</f>
        <v>（単位：円)</v>
      </c>
      <c r="I272" s="10" t="str">
        <f>入力表1【係数】!$E$52</f>
        <v>（単位：円)</v>
      </c>
      <c r="J272" s="10" t="str">
        <f>入力表1【係数】!$E$52</f>
        <v>（単位：円)</v>
      </c>
      <c r="L272" s="10" t="str">
        <f>入力表1【係数】!$E$52</f>
        <v>（単位：円)</v>
      </c>
    </row>
    <row r="273" spans="2:12" ht="17.45" customHeight="1" x14ac:dyDescent="0.15">
      <c r="B273" s="460" t="s">
        <v>33</v>
      </c>
      <c r="C273" s="460" t="s">
        <v>401</v>
      </c>
      <c r="D273" s="460" t="s">
        <v>487</v>
      </c>
      <c r="E273" s="463" t="s">
        <v>503</v>
      </c>
      <c r="F273" s="609" t="s">
        <v>483</v>
      </c>
      <c r="G273" s="609" t="s">
        <v>484</v>
      </c>
      <c r="H273" s="461" t="s">
        <v>489</v>
      </c>
      <c r="I273" s="461" t="s">
        <v>490</v>
      </c>
      <c r="J273" s="463" t="s">
        <v>497</v>
      </c>
      <c r="K273" s="461" t="s">
        <v>491</v>
      </c>
      <c r="L273" s="458" t="s">
        <v>8</v>
      </c>
    </row>
    <row r="274" spans="2:12" x14ac:dyDescent="0.15">
      <c r="B274" s="459"/>
      <c r="C274" s="459"/>
      <c r="D274" s="459"/>
      <c r="E274" s="462"/>
      <c r="F274" s="610"/>
      <c r="G274" s="610"/>
      <c r="H274" s="462"/>
      <c r="I274" s="462"/>
      <c r="J274" s="462"/>
      <c r="K274" s="462"/>
      <c r="L274" s="459"/>
    </row>
    <row r="275" spans="2:12" x14ac:dyDescent="0.15">
      <c r="B275" s="385">
        <v>1</v>
      </c>
      <c r="C275" s="40" t="s">
        <v>402</v>
      </c>
      <c r="D275" s="41" t="s">
        <v>190</v>
      </c>
      <c r="E275" s="134">
        <f>入力表2【係数】!S295</f>
        <v>9.0417867435158505E-2</v>
      </c>
      <c r="F275" s="141">
        <f>VLOOKUP(D275,各種係数!$C$8:$E$114,2,FALSE)</f>
        <v>0</v>
      </c>
      <c r="G275" s="142">
        <f>VLOOKUP(D275,各種係数!$C$8:$E$114,3,FALSE)</f>
        <v>0</v>
      </c>
      <c r="H275" s="46">
        <f t="shared" ref="H275:H328" si="23">E275*F275</f>
        <v>0</v>
      </c>
      <c r="I275" s="47">
        <f>I$333*G275</f>
        <v>0</v>
      </c>
      <c r="J275" s="47">
        <f>E275+(I275*1/3)</f>
        <v>9.0417867435158505E-2</v>
      </c>
      <c r="K275" s="147">
        <f>IF(入力表3【予測】!G14="",入力表3【予測】!F14,入力表3【予測】!G14)</f>
        <v>0.4251686800955784</v>
      </c>
      <c r="L275" s="135">
        <f t="shared" ref="L275:L328" si="24">J275*K275</f>
        <v>3.8442845354463323E-2</v>
      </c>
    </row>
    <row r="276" spans="2:12" x14ac:dyDescent="0.15">
      <c r="B276" s="385">
        <v>2</v>
      </c>
      <c r="C276" s="40" t="s">
        <v>591</v>
      </c>
      <c r="D276" s="41" t="s">
        <v>184</v>
      </c>
      <c r="E276" s="46">
        <f>入力表2【係数】!S296</f>
        <v>0.17219020172910662</v>
      </c>
      <c r="F276" s="141">
        <f>VLOOKUP(D276,各種係数!$C$8:$E$114,2,FALSE)</f>
        <v>0</v>
      </c>
      <c r="G276" s="142">
        <f>VLOOKUP(D276,各種係数!$C$8:$E$114,3,FALSE)</f>
        <v>7.6895075728465895E-3</v>
      </c>
      <c r="H276" s="46">
        <f t="shared" si="23"/>
        <v>0</v>
      </c>
      <c r="I276" s="47">
        <f t="shared" ref="I276:I279" si="25">I$333*G276</f>
        <v>2.7665326371239066E-5</v>
      </c>
      <c r="J276" s="47">
        <f>E276+(I276*1/2)</f>
        <v>0.17220403439229223</v>
      </c>
      <c r="K276" s="147">
        <f>IF(入力表3【予測】!G15="",入力表3【予測】!F15,入力表3【予測】!G15)</f>
        <v>1</v>
      </c>
      <c r="L276" s="135">
        <f t="shared" si="24"/>
        <v>0.17220403439229223</v>
      </c>
    </row>
    <row r="277" spans="2:12" x14ac:dyDescent="0.15">
      <c r="B277" s="385">
        <v>3</v>
      </c>
      <c r="C277" s="40" t="s">
        <v>403</v>
      </c>
      <c r="D277" s="41" t="s">
        <v>185</v>
      </c>
      <c r="E277" s="46">
        <f>入力表2【係数】!S297</f>
        <v>8.8256484149855902E-2</v>
      </c>
      <c r="F277" s="141">
        <f>VLOOKUP(D277,各種係数!$C$8:$E$114,2,FALSE)</f>
        <v>0</v>
      </c>
      <c r="G277" s="142">
        <f>VLOOKUP(D277,各種係数!$C$8:$E$114,3,FALSE)</f>
        <v>0.71690131797459899</v>
      </c>
      <c r="H277" s="46">
        <f t="shared" si="23"/>
        <v>0</v>
      </c>
      <c r="I277" s="47">
        <f t="shared" si="25"/>
        <v>2.5792690558982824E-3</v>
      </c>
      <c r="J277" s="47">
        <f>E277+(I277*1/3)</f>
        <v>8.9116240501822E-2</v>
      </c>
      <c r="K277" s="147">
        <f>IF(入力表3【予測】!G16="",入力表3【予測】!F16,入力表3【予測】!G16)</f>
        <v>1</v>
      </c>
      <c r="L277" s="135">
        <f t="shared" si="24"/>
        <v>8.9116240501822E-2</v>
      </c>
    </row>
    <row r="278" spans="2:12" x14ac:dyDescent="0.15">
      <c r="B278" s="385">
        <v>4</v>
      </c>
      <c r="C278" s="40" t="s">
        <v>404</v>
      </c>
      <c r="D278" s="41" t="s">
        <v>185</v>
      </c>
      <c r="E278" s="46">
        <f>入力表2【係数】!S298</f>
        <v>3.7824207492795386E-2</v>
      </c>
      <c r="F278" s="141">
        <f>VLOOKUP(D278,各種係数!$C$8:$E$114,2,FALSE)</f>
        <v>0</v>
      </c>
      <c r="G278" s="142">
        <f>VLOOKUP(D278,各種係数!$C$8:$E$114,3,FALSE)</f>
        <v>0.71690131797459899</v>
      </c>
      <c r="H278" s="46">
        <f t="shared" si="23"/>
        <v>0</v>
      </c>
      <c r="I278" s="47">
        <f t="shared" si="25"/>
        <v>2.5792690558982824E-3</v>
      </c>
      <c r="J278" s="47">
        <f>E278+(I278*1/3)</f>
        <v>3.8683963844761478E-2</v>
      </c>
      <c r="K278" s="147">
        <f>IF(入力表3【予測】!G17="",入力表3【予測】!F17,入力表3【予測】!G17)</f>
        <v>1</v>
      </c>
      <c r="L278" s="135">
        <f t="shared" si="24"/>
        <v>3.8683963844761478E-2</v>
      </c>
    </row>
    <row r="279" spans="2:12" x14ac:dyDescent="0.15">
      <c r="B279" s="385">
        <v>5</v>
      </c>
      <c r="C279" s="40" t="s">
        <v>822</v>
      </c>
      <c r="D279" s="41" t="s">
        <v>186</v>
      </c>
      <c r="E279" s="46">
        <f>入力表2【係数】!S299</f>
        <v>3.3141210374639768E-2</v>
      </c>
      <c r="F279" s="141">
        <f>VLOOKUP(D279,各種係数!$C$8:$E$114,2,FALSE)</f>
        <v>0</v>
      </c>
      <c r="G279" s="142">
        <f>VLOOKUP(D279,各種係数!$C$8:$E$114,3,FALSE)</f>
        <v>8.7067968899366854E-2</v>
      </c>
      <c r="H279" s="46">
        <f t="shared" si="23"/>
        <v>0</v>
      </c>
      <c r="I279" s="47">
        <f t="shared" si="25"/>
        <v>3.1325331996391711E-4</v>
      </c>
      <c r="J279" s="47">
        <f>E279+I279</f>
        <v>3.3454463694603684E-2</v>
      </c>
      <c r="K279" s="147">
        <f>IF(入力表3【予測】!G18="",入力表3【予測】!F18,入力表3【予測】!G18)</f>
        <v>1</v>
      </c>
      <c r="L279" s="135">
        <f t="shared" si="24"/>
        <v>3.3454463694603684E-2</v>
      </c>
    </row>
    <row r="280" spans="2:12" x14ac:dyDescent="0.15">
      <c r="B280" s="385">
        <v>6</v>
      </c>
      <c r="C280" s="40" t="s">
        <v>405</v>
      </c>
      <c r="D280" s="41" t="s">
        <v>199</v>
      </c>
      <c r="E280" s="46">
        <f>入力表2【係数】!S300</f>
        <v>8.3213256484149858E-2</v>
      </c>
      <c r="F280" s="141">
        <f>VLOOKUP(D280,各種係数!$C$8:$E$114,2,FALSE)</f>
        <v>0</v>
      </c>
      <c r="G280" s="141">
        <f>VLOOKUP(D280,各種係数!$C$8:$E$114,3,FALSE)</f>
        <v>0</v>
      </c>
      <c r="H280" s="46">
        <f t="shared" si="23"/>
        <v>0</v>
      </c>
      <c r="I280" s="47">
        <f t="shared" ref="I280:I328" si="26">E280*G280</f>
        <v>0</v>
      </c>
      <c r="J280" s="47">
        <f>E280-H280-I280</f>
        <v>8.3213256484149858E-2</v>
      </c>
      <c r="K280" s="147">
        <f>IF(入力表3【予測】!G19="",入力表3【予測】!F19,入力表3【予測】!G19)</f>
        <v>1</v>
      </c>
      <c r="L280" s="135">
        <f t="shared" si="24"/>
        <v>8.3213256484149858E-2</v>
      </c>
    </row>
    <row r="281" spans="2:12" x14ac:dyDescent="0.15">
      <c r="B281" s="385">
        <v>7</v>
      </c>
      <c r="C281" s="40" t="s">
        <v>585</v>
      </c>
      <c r="D281" s="41" t="s">
        <v>158</v>
      </c>
      <c r="E281" s="46">
        <f>入力表2【係数】!S301</f>
        <v>0.2334293948126801</v>
      </c>
      <c r="F281" s="141">
        <f>VLOOKUP(D281,各種係数!$C$8:$E$114,2,FALSE)</f>
        <v>0.33247744366539334</v>
      </c>
      <c r="G281" s="141">
        <f>VLOOKUP(D281,各種係数!$C$8:$E$114,3,FALSE)</f>
        <v>1.5412806459017195E-2</v>
      </c>
      <c r="H281" s="46">
        <f t="shared" si="23"/>
        <v>7.7610008463679714E-2</v>
      </c>
      <c r="I281" s="47">
        <f t="shared" si="26"/>
        <v>3.597802084093351E-3</v>
      </c>
      <c r="J281" s="47">
        <f>E281-H281-I281</f>
        <v>0.15222158426490703</v>
      </c>
      <c r="K281" s="147">
        <f>IF(入力表3【予測】!G20="",入力表3【予測】!F20,入力表3【予測】!G20)</f>
        <v>0</v>
      </c>
      <c r="L281" s="135">
        <f t="shared" si="24"/>
        <v>0</v>
      </c>
    </row>
    <row r="282" spans="2:12" x14ac:dyDescent="0.15">
      <c r="B282" s="385">
        <v>8</v>
      </c>
      <c r="C282" s="40" t="s">
        <v>408</v>
      </c>
      <c r="D282" s="41" t="s">
        <v>190</v>
      </c>
      <c r="E282" s="46">
        <f>入力表2【係数】!S302</f>
        <v>6.1959654178674349E-2</v>
      </c>
      <c r="F282" s="141">
        <f>VLOOKUP(D282,各種係数!$C$8:$E$114,2,FALSE)</f>
        <v>0</v>
      </c>
      <c r="G282" s="142">
        <f>VLOOKUP(D282,各種係数!$C$8:$E$114,3,FALSE)</f>
        <v>0</v>
      </c>
      <c r="H282" s="46">
        <f t="shared" si="23"/>
        <v>0</v>
      </c>
      <c r="I282" s="47">
        <f t="shared" ref="I282:I283" si="27">I$333*G282</f>
        <v>0</v>
      </c>
      <c r="J282" s="47">
        <f>E282+(I282*1/3)</f>
        <v>6.1959654178674349E-2</v>
      </c>
      <c r="K282" s="147">
        <f>IF(入力表3【予測】!G21="",入力表3【予測】!F21,入力表3【予測】!G21)</f>
        <v>1</v>
      </c>
      <c r="L282" s="135">
        <f t="shared" si="24"/>
        <v>6.1959654178674349E-2</v>
      </c>
    </row>
    <row r="283" spans="2:12" x14ac:dyDescent="0.15">
      <c r="B283" s="60">
        <v>9</v>
      </c>
      <c r="C283" s="61" t="s">
        <v>407</v>
      </c>
      <c r="D283" s="62" t="s">
        <v>190</v>
      </c>
      <c r="E283" s="67">
        <f>入力表2【係数】!S303</f>
        <v>0.19956772334293948</v>
      </c>
      <c r="F283" s="143">
        <f>VLOOKUP(D283,各種係数!$C$8:$E$114,2,FALSE)</f>
        <v>0</v>
      </c>
      <c r="G283" s="144">
        <f>VLOOKUP(D283,各種係数!$C$8:$E$114,3,FALSE)</f>
        <v>0</v>
      </c>
      <c r="H283" s="67">
        <f t="shared" si="23"/>
        <v>0</v>
      </c>
      <c r="I283" s="68">
        <f t="shared" si="27"/>
        <v>0</v>
      </c>
      <c r="J283" s="67">
        <f>E283+(I283*1/3)</f>
        <v>0.19956772334293948</v>
      </c>
      <c r="K283" s="148">
        <f>IF(入力表3【予測】!G22="",入力表3【予測】!F22,入力表3【予測】!G22)</f>
        <v>1</v>
      </c>
      <c r="L283" s="67">
        <f t="shared" si="24"/>
        <v>0.19956772334293948</v>
      </c>
    </row>
    <row r="284" spans="2:12" x14ac:dyDescent="0.15">
      <c r="B284" s="74">
        <v>10</v>
      </c>
      <c r="C284" s="75" t="s">
        <v>410</v>
      </c>
      <c r="D284" s="79" t="s">
        <v>200</v>
      </c>
      <c r="E284" s="67">
        <f>入力表2【係数】!S304</f>
        <v>0</v>
      </c>
      <c r="F284" s="143">
        <f>VLOOKUP(D284,各種係数!$C$8:$E$114,2,FALSE)</f>
        <v>0</v>
      </c>
      <c r="G284" s="143">
        <f>VLOOKUP(D284,各種係数!$C$8:$E$114,3,FALSE)</f>
        <v>0</v>
      </c>
      <c r="H284" s="67">
        <f t="shared" si="23"/>
        <v>0</v>
      </c>
      <c r="I284" s="68">
        <f t="shared" si="26"/>
        <v>0</v>
      </c>
      <c r="J284" s="67">
        <f>E284-H284-I284</f>
        <v>0</v>
      </c>
      <c r="K284" s="149">
        <f>IF(入力表3【予測】!G23="",入力表3【予測】!F23,入力表3【予測】!G23)</f>
        <v>1</v>
      </c>
      <c r="L284" s="67">
        <f t="shared" si="24"/>
        <v>0</v>
      </c>
    </row>
    <row r="285" spans="2:12" x14ac:dyDescent="0.15">
      <c r="B285" s="74">
        <v>11</v>
      </c>
      <c r="C285" s="78" t="s">
        <v>411</v>
      </c>
      <c r="D285" s="79" t="s">
        <v>201</v>
      </c>
      <c r="E285" s="67">
        <f>入力表2【係数】!S305</f>
        <v>0</v>
      </c>
      <c r="F285" s="143">
        <f>VLOOKUP(D285,各種係数!$C$8:$E$114,2,FALSE)</f>
        <v>0</v>
      </c>
      <c r="G285" s="143">
        <f>VLOOKUP(D285,各種係数!$C$8:$E$114,3,FALSE)</f>
        <v>0</v>
      </c>
      <c r="H285" s="67">
        <f t="shared" si="23"/>
        <v>0</v>
      </c>
      <c r="I285" s="68">
        <f t="shared" si="26"/>
        <v>0</v>
      </c>
      <c r="J285" s="67">
        <f t="shared" ref="J285:J328" si="28">E285-H285-I285</f>
        <v>0</v>
      </c>
      <c r="K285" s="149">
        <f>IF(入力表3【予測】!G24="",入力表3【予測】!F24,入力表3【予測】!G24)</f>
        <v>1</v>
      </c>
      <c r="L285" s="67">
        <f t="shared" si="24"/>
        <v>0</v>
      </c>
    </row>
    <row r="286" spans="2:12" x14ac:dyDescent="0.15">
      <c r="B286" s="119">
        <v>12</v>
      </c>
      <c r="C286" s="120" t="s">
        <v>412</v>
      </c>
      <c r="D286" s="116" t="s">
        <v>141</v>
      </c>
      <c r="E286" s="46">
        <f>入力表2【係数】!S306</f>
        <v>0</v>
      </c>
      <c r="F286" s="141">
        <f>VLOOKUP(D286,各種係数!$C$8:$E$114,2,FALSE)</f>
        <v>0.48983980769325469</v>
      </c>
      <c r="G286" s="141">
        <f>VLOOKUP(D286,各種係数!$C$8:$E$114,3,FALSE)</f>
        <v>4.0472106868972388E-2</v>
      </c>
      <c r="H286" s="46">
        <f t="shared" si="23"/>
        <v>0</v>
      </c>
      <c r="I286" s="47">
        <f t="shared" si="26"/>
        <v>0</v>
      </c>
      <c r="J286" s="47">
        <f t="shared" si="28"/>
        <v>0</v>
      </c>
      <c r="K286" s="147">
        <f>IF(入力表3【予測】!G25="",入力表3【予測】!F25,入力表3【予測】!G25)</f>
        <v>2.5266919715310809E-2</v>
      </c>
      <c r="L286" s="135">
        <f t="shared" si="24"/>
        <v>0</v>
      </c>
    </row>
    <row r="287" spans="2:12" x14ac:dyDescent="0.15">
      <c r="B287" s="385">
        <v>13</v>
      </c>
      <c r="C287" s="40" t="s">
        <v>413</v>
      </c>
      <c r="D287" s="41" t="s">
        <v>145</v>
      </c>
      <c r="E287" s="46">
        <f>入力表2【係数】!S307</f>
        <v>0</v>
      </c>
      <c r="F287" s="141">
        <f>VLOOKUP(D287,各種係数!$C$8:$E$114,2,FALSE)</f>
        <v>0.39446835471269331</v>
      </c>
      <c r="G287" s="141">
        <f>VLOOKUP(D287,各種係数!$C$8:$E$114,3,FALSE)</f>
        <v>2.4324724854210295E-2</v>
      </c>
      <c r="H287" s="46">
        <f t="shared" si="23"/>
        <v>0</v>
      </c>
      <c r="I287" s="47">
        <f t="shared" si="26"/>
        <v>0</v>
      </c>
      <c r="J287" s="47">
        <f t="shared" si="28"/>
        <v>0</v>
      </c>
      <c r="K287" s="147">
        <f>IF(入力表3【予測】!G26="",入力表3【予測】!F26,入力表3【予測】!G26)</f>
        <v>0.19738855547056144</v>
      </c>
      <c r="L287" s="135">
        <f t="shared" si="24"/>
        <v>0</v>
      </c>
    </row>
    <row r="288" spans="2:12" x14ac:dyDescent="0.15">
      <c r="B288" s="385">
        <v>14</v>
      </c>
      <c r="C288" s="40" t="s">
        <v>414</v>
      </c>
      <c r="D288" s="41" t="s">
        <v>144</v>
      </c>
      <c r="E288" s="46">
        <f>入力表2【係数】!S308</f>
        <v>0</v>
      </c>
      <c r="F288" s="141">
        <f>VLOOKUP(D288,各種係数!$C$8:$E$114,2,FALSE)</f>
        <v>0.46442694190471312</v>
      </c>
      <c r="G288" s="141">
        <f>VLOOKUP(D288,各種係数!$C$8:$E$114,3,FALSE)</f>
        <v>2.3938940873812486E-2</v>
      </c>
      <c r="H288" s="46">
        <f t="shared" si="23"/>
        <v>0</v>
      </c>
      <c r="I288" s="47">
        <f t="shared" si="26"/>
        <v>0</v>
      </c>
      <c r="J288" s="47">
        <f t="shared" si="28"/>
        <v>0</v>
      </c>
      <c r="K288" s="147">
        <f>IF(入力表3【予測】!G27="",入力表3【予測】!F27,入力表3【予測】!G27)</f>
        <v>3.7688224204705856E-2</v>
      </c>
      <c r="L288" s="135">
        <f t="shared" si="24"/>
        <v>0</v>
      </c>
    </row>
    <row r="289" spans="2:12" x14ac:dyDescent="0.15">
      <c r="B289" s="385">
        <v>15</v>
      </c>
      <c r="C289" s="40" t="s">
        <v>415</v>
      </c>
      <c r="D289" s="41" t="s">
        <v>145</v>
      </c>
      <c r="E289" s="46">
        <f>入力表2【係数】!S309</f>
        <v>0</v>
      </c>
      <c r="F289" s="141">
        <f>VLOOKUP(D289,各種係数!$C$8:$E$114,2,FALSE)</f>
        <v>0.39446835471269331</v>
      </c>
      <c r="G289" s="141">
        <f>VLOOKUP(D289,各種係数!$C$8:$E$114,3,FALSE)</f>
        <v>2.4324724854210295E-2</v>
      </c>
      <c r="H289" s="46">
        <f t="shared" si="23"/>
        <v>0</v>
      </c>
      <c r="I289" s="47">
        <f t="shared" si="26"/>
        <v>0</v>
      </c>
      <c r="J289" s="47">
        <f t="shared" si="28"/>
        <v>0</v>
      </c>
      <c r="K289" s="147">
        <f>IF(入力表3【予測】!G28="",入力表3【予測】!F28,入力表3【予測】!G28)</f>
        <v>0.19738855547056144</v>
      </c>
      <c r="L289" s="135">
        <f t="shared" si="24"/>
        <v>0</v>
      </c>
    </row>
    <row r="290" spans="2:12" x14ac:dyDescent="0.15">
      <c r="B290" s="385">
        <v>16</v>
      </c>
      <c r="C290" s="40" t="s">
        <v>416</v>
      </c>
      <c r="D290" s="41" t="s">
        <v>145</v>
      </c>
      <c r="E290" s="46">
        <f>入力表2【係数】!S310</f>
        <v>0</v>
      </c>
      <c r="F290" s="141">
        <f>VLOOKUP(D290,各種係数!$C$8:$E$114,2,FALSE)</f>
        <v>0.39446835471269331</v>
      </c>
      <c r="G290" s="141">
        <f>VLOOKUP(D290,各種係数!$C$8:$E$114,3,FALSE)</f>
        <v>2.4324724854210295E-2</v>
      </c>
      <c r="H290" s="46">
        <f t="shared" si="23"/>
        <v>0</v>
      </c>
      <c r="I290" s="47">
        <f t="shared" si="26"/>
        <v>0</v>
      </c>
      <c r="J290" s="47">
        <f t="shared" si="28"/>
        <v>0</v>
      </c>
      <c r="K290" s="147">
        <f>IF(入力表3【予測】!G29="",入力表3【予測】!F29,入力表3【予測】!G29)</f>
        <v>0.19738855547056144</v>
      </c>
      <c r="L290" s="135">
        <f t="shared" si="24"/>
        <v>0</v>
      </c>
    </row>
    <row r="291" spans="2:12" x14ac:dyDescent="0.15">
      <c r="B291" s="385">
        <v>17</v>
      </c>
      <c r="C291" s="83" t="s">
        <v>454</v>
      </c>
      <c r="D291" s="41" t="s">
        <v>145</v>
      </c>
      <c r="E291" s="46">
        <f>入力表2【係数】!S311</f>
        <v>0</v>
      </c>
      <c r="F291" s="141">
        <f>VLOOKUP(D291,各種係数!$C$8:$E$114,2,FALSE)</f>
        <v>0.39446835471269331</v>
      </c>
      <c r="G291" s="141">
        <f>VLOOKUP(D291,各種係数!$C$8:$E$114,3,FALSE)</f>
        <v>2.4324724854210295E-2</v>
      </c>
      <c r="H291" s="46">
        <f t="shared" si="23"/>
        <v>0</v>
      </c>
      <c r="I291" s="47">
        <f t="shared" si="26"/>
        <v>0</v>
      </c>
      <c r="J291" s="47">
        <f t="shared" si="28"/>
        <v>0</v>
      </c>
      <c r="K291" s="147">
        <f>IF(入力表3【予測】!G30="",入力表3【予測】!F30,入力表3【予測】!G30)</f>
        <v>0.19738855547056144</v>
      </c>
      <c r="L291" s="135">
        <f t="shared" si="24"/>
        <v>0</v>
      </c>
    </row>
    <row r="292" spans="2:12" x14ac:dyDescent="0.15">
      <c r="B292" s="385">
        <v>18</v>
      </c>
      <c r="C292" s="83" t="s">
        <v>455</v>
      </c>
      <c r="D292" s="41" t="s">
        <v>146</v>
      </c>
      <c r="E292" s="46">
        <f>入力表2【係数】!S312</f>
        <v>0</v>
      </c>
      <c r="F292" s="141">
        <f>VLOOKUP(D292,各種係数!$C$8:$E$114,2,FALSE)</f>
        <v>0.3541939860247062</v>
      </c>
      <c r="G292" s="141">
        <f>VLOOKUP(D292,各種係数!$C$8:$E$114,3,FALSE)</f>
        <v>4.1420505400153379E-2</v>
      </c>
      <c r="H292" s="46">
        <f t="shared" si="23"/>
        <v>0</v>
      </c>
      <c r="I292" s="47">
        <f t="shared" si="26"/>
        <v>0</v>
      </c>
      <c r="J292" s="47">
        <f t="shared" si="28"/>
        <v>0</v>
      </c>
      <c r="K292" s="147">
        <f>IF(入力表3【予測】!G31="",入力表3【予測】!F31,入力表3【予測】!G31)</f>
        <v>0</v>
      </c>
      <c r="L292" s="135">
        <f t="shared" si="24"/>
        <v>0</v>
      </c>
    </row>
    <row r="293" spans="2:12" x14ac:dyDescent="0.15">
      <c r="B293" s="385">
        <v>19</v>
      </c>
      <c r="C293" s="40" t="s">
        <v>417</v>
      </c>
      <c r="D293" s="41" t="s">
        <v>148</v>
      </c>
      <c r="E293" s="46">
        <f>入力表2【係数】!S313</f>
        <v>0</v>
      </c>
      <c r="F293" s="141">
        <f>VLOOKUP(D293,各種係数!$C$8:$E$114,2,FALSE)</f>
        <v>0.55865224329933405</v>
      </c>
      <c r="G293" s="141">
        <f>VLOOKUP(D293,各種係数!$C$8:$E$114,3,FALSE)</f>
        <v>2.1265803654867077E-2</v>
      </c>
      <c r="H293" s="46">
        <f t="shared" si="23"/>
        <v>0</v>
      </c>
      <c r="I293" s="47">
        <f t="shared" si="26"/>
        <v>0</v>
      </c>
      <c r="J293" s="47">
        <f t="shared" si="28"/>
        <v>0</v>
      </c>
      <c r="K293" s="147">
        <f>IF(入力表3【予測】!G32="",入力表3【予測】!F32,入力表3【予測】!G32)</f>
        <v>0</v>
      </c>
      <c r="L293" s="135">
        <f t="shared" si="24"/>
        <v>0</v>
      </c>
    </row>
    <row r="294" spans="2:12" x14ac:dyDescent="0.15">
      <c r="B294" s="385">
        <v>20</v>
      </c>
      <c r="C294" s="40" t="s">
        <v>418</v>
      </c>
      <c r="D294" s="41" t="s">
        <v>950</v>
      </c>
      <c r="E294" s="46">
        <f>入力表2【係数】!S314</f>
        <v>0</v>
      </c>
      <c r="F294" s="141">
        <f>VLOOKUP(D294,各種係数!$C$8:$E$114,2,FALSE)</f>
        <v>0.44310238869487661</v>
      </c>
      <c r="G294" s="141">
        <f>VLOOKUP(D294,各種係数!$C$8:$E$114,3,FALSE)</f>
        <v>1.5691882641514759E-2</v>
      </c>
      <c r="H294" s="46">
        <f t="shared" si="23"/>
        <v>0</v>
      </c>
      <c r="I294" s="47">
        <f t="shared" si="26"/>
        <v>0</v>
      </c>
      <c r="J294" s="47">
        <f t="shared" si="28"/>
        <v>0</v>
      </c>
      <c r="K294" s="147">
        <f>IF(入力表3【予測】!G33="",入力表3【予測】!F33,入力表3【予測】!G33)</f>
        <v>0</v>
      </c>
      <c r="L294" s="135">
        <f t="shared" si="24"/>
        <v>0</v>
      </c>
    </row>
    <row r="295" spans="2:12" x14ac:dyDescent="0.15">
      <c r="B295" s="385">
        <v>21</v>
      </c>
      <c r="C295" s="83" t="s">
        <v>456</v>
      </c>
      <c r="D295" s="41" t="s">
        <v>164</v>
      </c>
      <c r="E295" s="46">
        <f>入力表2【係数】!S315</f>
        <v>0</v>
      </c>
      <c r="F295" s="141">
        <f>VLOOKUP(D295,各種係数!$C$8:$E$114,2,FALSE)</f>
        <v>0.6356423173803526</v>
      </c>
      <c r="G295" s="141">
        <f>VLOOKUP(D295,各種係数!$C$8:$E$114,3,FALSE)</f>
        <v>1.8041561712846349E-2</v>
      </c>
      <c r="H295" s="46">
        <f t="shared" si="23"/>
        <v>0</v>
      </c>
      <c r="I295" s="47">
        <f t="shared" si="26"/>
        <v>0</v>
      </c>
      <c r="J295" s="47">
        <f t="shared" si="28"/>
        <v>0</v>
      </c>
      <c r="K295" s="147">
        <f>IF(入力表3【予測】!G34="",入力表3【予測】!F34,入力表3【予測】!G34)</f>
        <v>1.7912086324699539E-3</v>
      </c>
      <c r="L295" s="135">
        <f t="shared" si="24"/>
        <v>0</v>
      </c>
    </row>
    <row r="296" spans="2:12" x14ac:dyDescent="0.15">
      <c r="B296" s="385">
        <v>22</v>
      </c>
      <c r="C296" s="83" t="s">
        <v>457</v>
      </c>
      <c r="D296" s="41" t="s">
        <v>162</v>
      </c>
      <c r="E296" s="46">
        <f>入力表2【係数】!S316</f>
        <v>0</v>
      </c>
      <c r="F296" s="141">
        <f>VLOOKUP(D296,各種係数!$C$8:$E$114,2,FALSE)</f>
        <v>0.80454150997975127</v>
      </c>
      <c r="G296" s="141">
        <f>VLOOKUP(D296,各種係数!$C$8:$E$114,3,FALSE)</f>
        <v>2.097194098929708E-2</v>
      </c>
      <c r="H296" s="46">
        <f t="shared" si="23"/>
        <v>0</v>
      </c>
      <c r="I296" s="47">
        <f t="shared" si="26"/>
        <v>0</v>
      </c>
      <c r="J296" s="47">
        <f t="shared" si="28"/>
        <v>0</v>
      </c>
      <c r="K296" s="147">
        <f>IF(入力表3【予測】!G35="",入力表3【予測】!F35,入力表3【予測】!G35)</f>
        <v>0</v>
      </c>
      <c r="L296" s="135">
        <f t="shared" si="24"/>
        <v>0</v>
      </c>
    </row>
    <row r="297" spans="2:12" x14ac:dyDescent="0.15">
      <c r="B297" s="385">
        <v>23</v>
      </c>
      <c r="C297" s="40" t="s">
        <v>565</v>
      </c>
      <c r="D297" s="41" t="s">
        <v>194</v>
      </c>
      <c r="E297" s="46">
        <f>入力表2【係数】!S317</f>
        <v>0</v>
      </c>
      <c r="F297" s="141">
        <f>VLOOKUP(D297,各種係数!$C$8:$E$114,2,FALSE)</f>
        <v>0.41870702167654128</v>
      </c>
      <c r="G297" s="141">
        <f>VLOOKUP(D297,各種係数!$C$8:$E$114,3,FALSE)</f>
        <v>3.0484066104024703E-2</v>
      </c>
      <c r="H297" s="46">
        <f t="shared" si="23"/>
        <v>0</v>
      </c>
      <c r="I297" s="47">
        <f t="shared" si="26"/>
        <v>0</v>
      </c>
      <c r="J297" s="47">
        <f t="shared" si="28"/>
        <v>0</v>
      </c>
      <c r="K297" s="147">
        <f>IF(入力表3【予測】!G36="",入力表3【予測】!F36,入力表3【予測】!G36)</f>
        <v>8.1037763027242637E-2</v>
      </c>
      <c r="L297" s="135">
        <f t="shared" si="24"/>
        <v>0</v>
      </c>
    </row>
    <row r="298" spans="2:12" x14ac:dyDescent="0.15">
      <c r="B298" s="385">
        <v>24</v>
      </c>
      <c r="C298" s="83" t="s">
        <v>458</v>
      </c>
      <c r="D298" s="41" t="s">
        <v>149</v>
      </c>
      <c r="E298" s="46">
        <f>入力表2【係数】!S318</f>
        <v>0</v>
      </c>
      <c r="F298" s="141">
        <f>VLOOKUP(D298,各種係数!$C$8:$E$114,2,FALSE)</f>
        <v>0.55683718834224505</v>
      </c>
      <c r="G298" s="141">
        <f>VLOOKUP(D298,各種係数!$C$8:$E$114,3,FALSE)</f>
        <v>3.2844849251674739E-2</v>
      </c>
      <c r="H298" s="46">
        <f t="shared" si="23"/>
        <v>0</v>
      </c>
      <c r="I298" s="47">
        <f t="shared" si="26"/>
        <v>0</v>
      </c>
      <c r="J298" s="47">
        <f t="shared" si="28"/>
        <v>0</v>
      </c>
      <c r="K298" s="147">
        <f>IF(入力表3【予測】!G37="",入力表3【予測】!F37,入力表3【予測】!G37)</f>
        <v>1.2532956823507968E-2</v>
      </c>
      <c r="L298" s="135">
        <f t="shared" si="24"/>
        <v>0</v>
      </c>
    </row>
    <row r="299" spans="2:12" x14ac:dyDescent="0.15">
      <c r="B299" s="385">
        <v>25</v>
      </c>
      <c r="C299" s="83" t="s">
        <v>459</v>
      </c>
      <c r="D299" s="41" t="s">
        <v>150</v>
      </c>
      <c r="E299" s="46">
        <f>入力表2【係数】!S319</f>
        <v>0</v>
      </c>
      <c r="F299" s="141">
        <f>VLOOKUP(D299,各種係数!$C$8:$E$114,2,FALSE)</f>
        <v>0.71592709904776786</v>
      </c>
      <c r="G299" s="141">
        <f>VLOOKUP(D299,各種係数!$C$8:$E$114,3,FALSE)</f>
        <v>9.217799308013936E-3</v>
      </c>
      <c r="H299" s="46">
        <f t="shared" si="23"/>
        <v>0</v>
      </c>
      <c r="I299" s="47">
        <f t="shared" si="26"/>
        <v>0</v>
      </c>
      <c r="J299" s="47">
        <f t="shared" si="28"/>
        <v>0</v>
      </c>
      <c r="K299" s="147">
        <f>IF(入力表3【予測】!G38="",入力表3【予測】!F38,入力表3【予測】!G38)</f>
        <v>5.5353470239739799E-2</v>
      </c>
      <c r="L299" s="135">
        <f t="shared" si="24"/>
        <v>0</v>
      </c>
    </row>
    <row r="300" spans="2:12" x14ac:dyDescent="0.15">
      <c r="B300" s="385">
        <v>26</v>
      </c>
      <c r="C300" s="83" t="s">
        <v>460</v>
      </c>
      <c r="D300" s="41" t="s">
        <v>151</v>
      </c>
      <c r="E300" s="46">
        <f>入力表2【係数】!S320</f>
        <v>0</v>
      </c>
      <c r="F300" s="141">
        <f>VLOOKUP(D300,各種係数!$C$8:$E$114,2,FALSE)</f>
        <v>-7.0325271059216012</v>
      </c>
      <c r="G300" s="141">
        <f>VLOOKUP(D300,各種係数!$C$8:$E$114,3,FALSE)</f>
        <v>-0.29941618015012511</v>
      </c>
      <c r="H300" s="46">
        <f t="shared" si="23"/>
        <v>0</v>
      </c>
      <c r="I300" s="47">
        <f t="shared" si="26"/>
        <v>0</v>
      </c>
      <c r="J300" s="47">
        <f t="shared" si="28"/>
        <v>0</v>
      </c>
      <c r="K300" s="147">
        <f>IF(入力表3【予測】!G39="",入力表3【予測】!F39,入力表3【予測】!G39)</f>
        <v>0</v>
      </c>
      <c r="L300" s="135">
        <f t="shared" si="24"/>
        <v>0</v>
      </c>
    </row>
    <row r="301" spans="2:12" x14ac:dyDescent="0.15">
      <c r="B301" s="385">
        <v>27</v>
      </c>
      <c r="C301" s="83" t="s">
        <v>461</v>
      </c>
      <c r="D301" s="41" t="s">
        <v>153</v>
      </c>
      <c r="E301" s="46">
        <f>入力表2【係数】!S321</f>
        <v>0</v>
      </c>
      <c r="F301" s="141">
        <f>VLOOKUP(D301,各種係数!$C$8:$E$114,2,FALSE)</f>
        <v>0.60565359159472287</v>
      </c>
      <c r="G301" s="141">
        <f>VLOOKUP(D301,各種係数!$C$8:$E$114,3,FALSE)</f>
        <v>1.4606731644383964E-2</v>
      </c>
      <c r="H301" s="46">
        <f t="shared" si="23"/>
        <v>0</v>
      </c>
      <c r="I301" s="47">
        <f t="shared" si="26"/>
        <v>0</v>
      </c>
      <c r="J301" s="47">
        <f t="shared" si="28"/>
        <v>0</v>
      </c>
      <c r="K301" s="147">
        <f>IF(入力表3【予測】!G40="",入力表3【予測】!F40,入力表3【予測】!G40)</f>
        <v>1.269531883879238E-2</v>
      </c>
      <c r="L301" s="135">
        <f t="shared" si="24"/>
        <v>0</v>
      </c>
    </row>
    <row r="302" spans="2:12" x14ac:dyDescent="0.15">
      <c r="B302" s="385">
        <v>28</v>
      </c>
      <c r="C302" s="83" t="s">
        <v>646</v>
      </c>
      <c r="D302" s="41" t="s">
        <v>157</v>
      </c>
      <c r="E302" s="46">
        <f>入力表2【係数】!S322</f>
        <v>0</v>
      </c>
      <c r="F302" s="141">
        <f>VLOOKUP(D302,各種係数!$C$8:$E$114,2,FALSE)</f>
        <v>0.53436119199626853</v>
      </c>
      <c r="G302" s="141">
        <f>VLOOKUP(D302,各種係数!$C$8:$E$114,3,FALSE)</f>
        <v>1.6884112454810168E-2</v>
      </c>
      <c r="H302" s="46">
        <f t="shared" si="23"/>
        <v>0</v>
      </c>
      <c r="I302" s="47">
        <f t="shared" si="26"/>
        <v>0</v>
      </c>
      <c r="J302" s="47">
        <f t="shared" si="28"/>
        <v>0</v>
      </c>
      <c r="K302" s="147">
        <f>IF(入力表3【予測】!G41="",入力表3【予測】!F41,入力表3【予測】!G41)</f>
        <v>2.8307649635109344E-2</v>
      </c>
      <c r="L302" s="135">
        <f t="shared" si="24"/>
        <v>0</v>
      </c>
    </row>
    <row r="303" spans="2:12" x14ac:dyDescent="0.15">
      <c r="B303" s="385">
        <v>29</v>
      </c>
      <c r="C303" s="83" t="s">
        <v>463</v>
      </c>
      <c r="D303" s="41" t="s">
        <v>517</v>
      </c>
      <c r="E303" s="46">
        <f>入力表2【係数】!S323</f>
        <v>0</v>
      </c>
      <c r="F303" s="141">
        <f>VLOOKUP(D303,各種係数!$C$8:$E$114,2,FALSE)</f>
        <v>0.55796567479946202</v>
      </c>
      <c r="G303" s="141">
        <f>VLOOKUP(D303,各種係数!$C$8:$E$114,3,FALSE)</f>
        <v>9.7336610154617649E-3</v>
      </c>
      <c r="H303" s="46">
        <f t="shared" si="23"/>
        <v>0</v>
      </c>
      <c r="I303" s="47">
        <f t="shared" si="26"/>
        <v>0</v>
      </c>
      <c r="J303" s="47">
        <f t="shared" si="28"/>
        <v>0</v>
      </c>
      <c r="K303" s="147">
        <f>IF(入力表3【予測】!G42="",入力表3【予測】!F42,入力表3【予測】!G42)</f>
        <v>7.4207497342212325E-2</v>
      </c>
      <c r="L303" s="135">
        <f t="shared" si="24"/>
        <v>0</v>
      </c>
    </row>
    <row r="304" spans="2:12" x14ac:dyDescent="0.15">
      <c r="B304" s="385">
        <v>30</v>
      </c>
      <c r="C304" s="40" t="s">
        <v>420</v>
      </c>
      <c r="D304" s="41" t="s">
        <v>517</v>
      </c>
      <c r="E304" s="46">
        <f>入力表2【係数】!S324</f>
        <v>0</v>
      </c>
      <c r="F304" s="141">
        <f>VLOOKUP(D304,各種係数!$C$8:$E$114,2,FALSE)</f>
        <v>0.55796567479946202</v>
      </c>
      <c r="G304" s="141">
        <f>VLOOKUP(D304,各種係数!$C$8:$E$114,3,FALSE)</f>
        <v>9.7336610154617649E-3</v>
      </c>
      <c r="H304" s="46">
        <f t="shared" si="23"/>
        <v>0</v>
      </c>
      <c r="I304" s="47">
        <f t="shared" si="26"/>
        <v>0</v>
      </c>
      <c r="J304" s="47">
        <f t="shared" si="28"/>
        <v>0</v>
      </c>
      <c r="K304" s="147">
        <f>IF(入力表3【予測】!G43="",入力表3【予測】!F43,入力表3【予測】!G43)</f>
        <v>7.4207497342212325E-2</v>
      </c>
      <c r="L304" s="135">
        <f t="shared" si="24"/>
        <v>0</v>
      </c>
    </row>
    <row r="305" spans="2:12" x14ac:dyDescent="0.15">
      <c r="B305" s="385">
        <v>31</v>
      </c>
      <c r="C305" s="83" t="s">
        <v>464</v>
      </c>
      <c r="D305" s="41" t="s">
        <v>951</v>
      </c>
      <c r="E305" s="46">
        <f>入力表2【係数】!S325</f>
        <v>0</v>
      </c>
      <c r="F305" s="141">
        <f>VLOOKUP(D305,各種係数!$C$8:$E$114,2,FALSE)</f>
        <v>0.25594447963568945</v>
      </c>
      <c r="G305" s="141">
        <f>VLOOKUP(D305,各種係数!$C$8:$E$114,3,FALSE)</f>
        <v>8.1788517819464026E-3</v>
      </c>
      <c r="H305" s="46">
        <f t="shared" si="23"/>
        <v>0</v>
      </c>
      <c r="I305" s="47">
        <f t="shared" si="26"/>
        <v>0</v>
      </c>
      <c r="J305" s="47">
        <f t="shared" si="28"/>
        <v>0</v>
      </c>
      <c r="K305" s="147">
        <f>IF(入力表3【予測】!G44="",入力表3【予測】!F44,入力表3【予測】!G44)</f>
        <v>2.2742915282625287E-4</v>
      </c>
      <c r="L305" s="135">
        <f t="shared" si="24"/>
        <v>0</v>
      </c>
    </row>
    <row r="306" spans="2:12" x14ac:dyDescent="0.15">
      <c r="B306" s="385">
        <v>32</v>
      </c>
      <c r="C306" s="83" t="s">
        <v>465</v>
      </c>
      <c r="D306" s="41" t="s">
        <v>172</v>
      </c>
      <c r="E306" s="46">
        <f>入力表2【係数】!S326</f>
        <v>0</v>
      </c>
      <c r="F306" s="141">
        <f>VLOOKUP(D306,各種係数!$C$8:$E$114,2,FALSE)</f>
        <v>0.32729577745202715</v>
      </c>
      <c r="G306" s="141">
        <f>VLOOKUP(D306,各種係数!$C$8:$E$114,3,FALSE)</f>
        <v>7.0083014360137492E-3</v>
      </c>
      <c r="H306" s="46">
        <f t="shared" si="23"/>
        <v>0</v>
      </c>
      <c r="I306" s="47">
        <f t="shared" si="26"/>
        <v>0</v>
      </c>
      <c r="J306" s="47">
        <f t="shared" si="28"/>
        <v>0</v>
      </c>
      <c r="K306" s="147">
        <f>IF(入力表3【予測】!G45="",入力表3【予測】!F45,入力表3【予測】!G45)</f>
        <v>2.021526319808542E-2</v>
      </c>
      <c r="L306" s="135">
        <f t="shared" si="24"/>
        <v>0</v>
      </c>
    </row>
    <row r="307" spans="2:12" x14ac:dyDescent="0.15">
      <c r="B307" s="385">
        <v>33</v>
      </c>
      <c r="C307" s="83" t="s">
        <v>466</v>
      </c>
      <c r="D307" s="41" t="s">
        <v>171</v>
      </c>
      <c r="E307" s="46">
        <f>入力表2【係数】!S327</f>
        <v>0</v>
      </c>
      <c r="F307" s="141">
        <f>VLOOKUP(D307,各種係数!$C$8:$E$114,2,FALSE)</f>
        <v>0.26374269279552931</v>
      </c>
      <c r="G307" s="141">
        <f>VLOOKUP(D307,各種係数!$C$8:$E$114,3,FALSE)</f>
        <v>1.1204770217964139E-2</v>
      </c>
      <c r="H307" s="46">
        <f t="shared" si="23"/>
        <v>0</v>
      </c>
      <c r="I307" s="47">
        <f t="shared" si="26"/>
        <v>0</v>
      </c>
      <c r="J307" s="47">
        <f t="shared" si="28"/>
        <v>0</v>
      </c>
      <c r="K307" s="147">
        <f>IF(入力表3【予測】!G46="",入力表3【予測】!F46,入力表3【予測】!G46)</f>
        <v>0</v>
      </c>
      <c r="L307" s="135">
        <f t="shared" si="24"/>
        <v>0</v>
      </c>
    </row>
    <row r="308" spans="2:12" x14ac:dyDescent="0.15">
      <c r="B308" s="385">
        <v>34</v>
      </c>
      <c r="C308" s="83" t="s">
        <v>467</v>
      </c>
      <c r="D308" s="41" t="s">
        <v>170</v>
      </c>
      <c r="E308" s="46">
        <f>入力表2【係数】!S328</f>
        <v>0</v>
      </c>
      <c r="F308" s="141">
        <f>VLOOKUP(D308,各種係数!$C$8:$E$114,2,FALSE)</f>
        <v>0.70589278410667244</v>
      </c>
      <c r="G308" s="141">
        <f>VLOOKUP(D308,各種係数!$C$8:$E$114,3,FALSE)</f>
        <v>4.8994511356258456E-3</v>
      </c>
      <c r="H308" s="46">
        <f t="shared" si="23"/>
        <v>0</v>
      </c>
      <c r="I308" s="47">
        <f t="shared" si="26"/>
        <v>0</v>
      </c>
      <c r="J308" s="47">
        <f t="shared" si="28"/>
        <v>0</v>
      </c>
      <c r="K308" s="147">
        <f>IF(入力表3【予測】!G47="",入力表3【予測】!F47,入力表3【予測】!G47)</f>
        <v>9.2006594852051315E-2</v>
      </c>
      <c r="L308" s="135">
        <f t="shared" si="24"/>
        <v>0</v>
      </c>
    </row>
    <row r="309" spans="2:12" x14ac:dyDescent="0.15">
      <c r="B309" s="385">
        <v>35</v>
      </c>
      <c r="C309" s="83" t="s">
        <v>641</v>
      </c>
      <c r="D309" s="41" t="s">
        <v>175</v>
      </c>
      <c r="E309" s="46">
        <f>入力表2【係数】!S329</f>
        <v>0</v>
      </c>
      <c r="F309" s="141">
        <f>VLOOKUP(D309,各種係数!$C$8:$E$114,2,FALSE)</f>
        <v>0.5913956101580643</v>
      </c>
      <c r="G309" s="141">
        <f>VLOOKUP(D309,各種係数!$C$8:$E$114,3,FALSE)</f>
        <v>2.0196911486146635E-2</v>
      </c>
      <c r="H309" s="46">
        <f t="shared" si="23"/>
        <v>0</v>
      </c>
      <c r="I309" s="47">
        <f t="shared" si="26"/>
        <v>0</v>
      </c>
      <c r="J309" s="47">
        <f t="shared" si="28"/>
        <v>0</v>
      </c>
      <c r="K309" s="147">
        <f>IF(入力表3【予測】!G48="",入力表3【予測】!F48,入力表3【予測】!G48)</f>
        <v>4.2137479686312651E-2</v>
      </c>
      <c r="L309" s="135">
        <f t="shared" si="24"/>
        <v>0</v>
      </c>
    </row>
    <row r="310" spans="2:12" x14ac:dyDescent="0.15">
      <c r="B310" s="60">
        <v>36</v>
      </c>
      <c r="C310" s="61" t="s">
        <v>421</v>
      </c>
      <c r="D310" s="62" t="s">
        <v>175</v>
      </c>
      <c r="E310" s="67">
        <f>入力表2【係数】!S330</f>
        <v>0</v>
      </c>
      <c r="F310" s="143">
        <f>VLOOKUP(D310,各種係数!$C$8:$E$114,2,FALSE)</f>
        <v>0.5913956101580643</v>
      </c>
      <c r="G310" s="143">
        <f>VLOOKUP(D310,各種係数!$C$8:$E$114,3,FALSE)</f>
        <v>2.0196911486146635E-2</v>
      </c>
      <c r="H310" s="67">
        <f t="shared" si="23"/>
        <v>0</v>
      </c>
      <c r="I310" s="68">
        <f t="shared" si="26"/>
        <v>0</v>
      </c>
      <c r="J310" s="67">
        <f t="shared" si="28"/>
        <v>0</v>
      </c>
      <c r="K310" s="148">
        <f>IF(入力表3【予測】!G49="",入力表3【予測】!F49,入力表3【予測】!G49)</f>
        <v>4.2137479686312651E-2</v>
      </c>
      <c r="L310" s="67">
        <f t="shared" si="24"/>
        <v>0</v>
      </c>
    </row>
    <row r="311" spans="2:12" x14ac:dyDescent="0.15">
      <c r="B311" s="385">
        <v>37</v>
      </c>
      <c r="C311" s="40" t="s">
        <v>422</v>
      </c>
      <c r="D311" s="41" t="s">
        <v>202</v>
      </c>
      <c r="E311" s="46">
        <f>入力表2【係数】!S331</f>
        <v>0</v>
      </c>
      <c r="F311" s="141">
        <f>VLOOKUP(D311,各種係数!$C$8:$E$114,2,FALSE)</f>
        <v>0</v>
      </c>
      <c r="G311" s="141">
        <f>VLOOKUP(D311,各種係数!$C$8:$E$114,3,FALSE)</f>
        <v>0</v>
      </c>
      <c r="H311" s="46">
        <f t="shared" si="23"/>
        <v>0</v>
      </c>
      <c r="I311" s="47">
        <f t="shared" si="26"/>
        <v>0</v>
      </c>
      <c r="J311" s="47">
        <f t="shared" si="28"/>
        <v>0</v>
      </c>
      <c r="K311" s="147">
        <f>IF(入力表3【予測】!G50="",入力表3【予測】!F50,入力表3【予測】!G50)</f>
        <v>1</v>
      </c>
      <c r="L311" s="135">
        <f t="shared" si="24"/>
        <v>0</v>
      </c>
    </row>
    <row r="312" spans="2:12" x14ac:dyDescent="0.15">
      <c r="B312" s="385">
        <v>38</v>
      </c>
      <c r="C312" s="40" t="s">
        <v>638</v>
      </c>
      <c r="D312" s="41" t="s">
        <v>196</v>
      </c>
      <c r="E312" s="46">
        <f>入力表2【係数】!S332</f>
        <v>0</v>
      </c>
      <c r="F312" s="141">
        <f>VLOOKUP(D312,各種係数!$C$8:$E$114,2,FALSE)</f>
        <v>0</v>
      </c>
      <c r="G312" s="141">
        <f>VLOOKUP(D312,各種係数!$C$8:$E$114,3,FALSE)</f>
        <v>1.2386003725709921E-5</v>
      </c>
      <c r="H312" s="46">
        <f t="shared" si="23"/>
        <v>0</v>
      </c>
      <c r="I312" s="47">
        <f t="shared" si="26"/>
        <v>0</v>
      </c>
      <c r="J312" s="47">
        <f t="shared" si="28"/>
        <v>0</v>
      </c>
      <c r="K312" s="147">
        <f>IF(入力表3【予測】!G51="",入力表3【予測】!F51,入力表3【予測】!G51)</f>
        <v>1</v>
      </c>
      <c r="L312" s="135">
        <f t="shared" si="24"/>
        <v>0</v>
      </c>
    </row>
    <row r="313" spans="2:12" x14ac:dyDescent="0.15">
      <c r="B313" s="385">
        <v>39</v>
      </c>
      <c r="C313" s="40" t="s">
        <v>424</v>
      </c>
      <c r="D313" s="41" t="s">
        <v>203</v>
      </c>
      <c r="E313" s="46">
        <f>入力表2【係数】!S333</f>
        <v>0</v>
      </c>
      <c r="F313" s="141">
        <f>VLOOKUP(D313,各種係数!$C$8:$E$114,2,FALSE)</f>
        <v>0</v>
      </c>
      <c r="G313" s="141">
        <f>VLOOKUP(D313,各種係数!$C$8:$E$114,3,FALSE)</f>
        <v>0</v>
      </c>
      <c r="H313" s="46">
        <f t="shared" si="23"/>
        <v>0</v>
      </c>
      <c r="I313" s="47">
        <f t="shared" si="26"/>
        <v>0</v>
      </c>
      <c r="J313" s="47">
        <f t="shared" si="28"/>
        <v>0</v>
      </c>
      <c r="K313" s="147">
        <f>IF(入力表3【予測】!G52="",入力表3【予測】!F52,入力表3【予測】!G52)</f>
        <v>1</v>
      </c>
      <c r="L313" s="135">
        <f t="shared" si="24"/>
        <v>0</v>
      </c>
    </row>
    <row r="314" spans="2:12" x14ac:dyDescent="0.15">
      <c r="B314" s="385">
        <v>40</v>
      </c>
      <c r="C314" s="40" t="s">
        <v>425</v>
      </c>
      <c r="D314" s="41" t="s">
        <v>203</v>
      </c>
      <c r="E314" s="46">
        <f>入力表2【係数】!S334</f>
        <v>0</v>
      </c>
      <c r="F314" s="141">
        <f>VLOOKUP(D314,各種係数!$C$8:$E$114,2,FALSE)</f>
        <v>0</v>
      </c>
      <c r="G314" s="141">
        <f>VLOOKUP(D314,各種係数!$C$8:$E$114,3,FALSE)</f>
        <v>0</v>
      </c>
      <c r="H314" s="46">
        <f t="shared" si="23"/>
        <v>0</v>
      </c>
      <c r="I314" s="47">
        <f t="shared" si="26"/>
        <v>0</v>
      </c>
      <c r="J314" s="47">
        <f t="shared" si="28"/>
        <v>0</v>
      </c>
      <c r="K314" s="147">
        <f>IF(入力表3【予測】!G53="",入力表3【予測】!F53,入力表3【予測】!G53)</f>
        <v>1</v>
      </c>
      <c r="L314" s="135">
        <f t="shared" si="24"/>
        <v>0</v>
      </c>
    </row>
    <row r="315" spans="2:12" x14ac:dyDescent="0.15">
      <c r="B315" s="385">
        <v>41</v>
      </c>
      <c r="C315" s="40" t="s">
        <v>637</v>
      </c>
      <c r="D315" s="41" t="s">
        <v>203</v>
      </c>
      <c r="E315" s="46">
        <f>入力表2【係数】!S335</f>
        <v>0</v>
      </c>
      <c r="F315" s="141">
        <f>VLOOKUP(D315,各種係数!$C$8:$E$114,2,FALSE)</f>
        <v>0</v>
      </c>
      <c r="G315" s="141">
        <f>VLOOKUP(D315,各種係数!$C$8:$E$114,3,FALSE)</f>
        <v>0</v>
      </c>
      <c r="H315" s="46">
        <f t="shared" si="23"/>
        <v>0</v>
      </c>
      <c r="I315" s="47">
        <f t="shared" si="26"/>
        <v>0</v>
      </c>
      <c r="J315" s="47">
        <f t="shared" si="28"/>
        <v>0</v>
      </c>
      <c r="K315" s="147">
        <f>IF(入力表3【予測】!G54="",入力表3【予測】!F54,入力表3【予測】!G54)</f>
        <v>1</v>
      </c>
      <c r="L315" s="135">
        <f t="shared" si="24"/>
        <v>0</v>
      </c>
    </row>
    <row r="316" spans="2:12" x14ac:dyDescent="0.15">
      <c r="B316" s="385">
        <v>42</v>
      </c>
      <c r="C316" s="40" t="s">
        <v>636</v>
      </c>
      <c r="D316" s="41" t="s">
        <v>184</v>
      </c>
      <c r="E316" s="46">
        <f>入力表2【係数】!S336</f>
        <v>0</v>
      </c>
      <c r="F316" s="141">
        <f>VLOOKUP(D316,各種係数!$C$8:$E$114,2,FALSE)</f>
        <v>0</v>
      </c>
      <c r="G316" s="142">
        <f>VLOOKUP(D316,各種係数!$C$8:$E$114,3,FALSE)</f>
        <v>7.6895075728465895E-3</v>
      </c>
      <c r="H316" s="46">
        <f t="shared" si="23"/>
        <v>0</v>
      </c>
      <c r="I316" s="47">
        <f t="shared" ref="I316" si="29">I$333*G316</f>
        <v>2.7665326371239066E-5</v>
      </c>
      <c r="J316" s="47">
        <f>E316+(I316*1/2)</f>
        <v>1.3832663185619533E-5</v>
      </c>
      <c r="K316" s="147">
        <f>IF(入力表3【予測】!G55="",入力表3【予測】!F55,入力表3【予測】!G55)</f>
        <v>1</v>
      </c>
      <c r="L316" s="135">
        <f t="shared" si="24"/>
        <v>1.3832663185619533E-5</v>
      </c>
    </row>
    <row r="317" spans="2:12" x14ac:dyDescent="0.15">
      <c r="B317" s="385">
        <v>43</v>
      </c>
      <c r="C317" s="40" t="s">
        <v>635</v>
      </c>
      <c r="D317" s="41" t="s">
        <v>203</v>
      </c>
      <c r="E317" s="46">
        <f>入力表2【係数】!S337</f>
        <v>0</v>
      </c>
      <c r="F317" s="141">
        <f>VLOOKUP(D317,各種係数!$C$8:$E$114,2,FALSE)</f>
        <v>0</v>
      </c>
      <c r="G317" s="141">
        <f>VLOOKUP(D317,各種係数!$C$8:$E$114,3,FALSE)</f>
        <v>0</v>
      </c>
      <c r="H317" s="46">
        <f t="shared" si="23"/>
        <v>0</v>
      </c>
      <c r="I317" s="47">
        <f t="shared" si="26"/>
        <v>0</v>
      </c>
      <c r="J317" s="47">
        <f t="shared" si="28"/>
        <v>0</v>
      </c>
      <c r="K317" s="147">
        <f>IF(入力表3【予測】!G56="",入力表3【予測】!F56,入力表3【予測】!G56)</f>
        <v>1</v>
      </c>
      <c r="L317" s="135">
        <f t="shared" si="24"/>
        <v>0</v>
      </c>
    </row>
    <row r="318" spans="2:12" x14ac:dyDescent="0.15">
      <c r="B318" s="385">
        <v>44</v>
      </c>
      <c r="C318" s="40" t="s">
        <v>429</v>
      </c>
      <c r="D318" s="41" t="s">
        <v>952</v>
      </c>
      <c r="E318" s="46">
        <f>入力表2【係数】!S338</f>
        <v>0</v>
      </c>
      <c r="F318" s="141">
        <f>VLOOKUP(D318,各種係数!$C$8:$E$114,2,FALSE)</f>
        <v>0</v>
      </c>
      <c r="G318" s="141">
        <f>VLOOKUP(D318,各種係数!$C$8:$E$114,3,FALSE)</f>
        <v>0</v>
      </c>
      <c r="H318" s="46">
        <f t="shared" si="23"/>
        <v>0</v>
      </c>
      <c r="I318" s="47">
        <f t="shared" si="26"/>
        <v>0</v>
      </c>
      <c r="J318" s="47">
        <f t="shared" si="28"/>
        <v>0</v>
      </c>
      <c r="K318" s="147">
        <f>IF(入力表3【予測】!G57="",入力表3【予測】!F57,入力表3【予測】!G57)</f>
        <v>1</v>
      </c>
      <c r="L318" s="135">
        <f t="shared" si="24"/>
        <v>0</v>
      </c>
    </row>
    <row r="319" spans="2:12" x14ac:dyDescent="0.15">
      <c r="B319" s="385">
        <v>45</v>
      </c>
      <c r="C319" s="40" t="s">
        <v>546</v>
      </c>
      <c r="D319" s="41" t="s">
        <v>141</v>
      </c>
      <c r="E319" s="46">
        <f>入力表2【係数】!S339</f>
        <v>0</v>
      </c>
      <c r="F319" s="141">
        <f>VLOOKUP(D319,各種係数!$C$8:$E$114,2,FALSE)</f>
        <v>0.48983980769325469</v>
      </c>
      <c r="G319" s="141">
        <f>VLOOKUP(D319,各種係数!$C$8:$E$114,3,FALSE)</f>
        <v>4.0472106868972388E-2</v>
      </c>
      <c r="H319" s="46">
        <f t="shared" si="23"/>
        <v>0</v>
      </c>
      <c r="I319" s="47">
        <f t="shared" si="26"/>
        <v>0</v>
      </c>
      <c r="J319" s="47">
        <f t="shared" si="28"/>
        <v>0</v>
      </c>
      <c r="K319" s="147">
        <f>IF(入力表3【予測】!G58="",入力表3【予測】!F58,入力表3【予測】!G58)</f>
        <v>1</v>
      </c>
      <c r="L319" s="135">
        <f t="shared" si="24"/>
        <v>0</v>
      </c>
    </row>
    <row r="320" spans="2:12" x14ac:dyDescent="0.15">
      <c r="B320" s="385">
        <v>46</v>
      </c>
      <c r="C320" s="40" t="s">
        <v>431</v>
      </c>
      <c r="D320" s="41" t="s">
        <v>203</v>
      </c>
      <c r="E320" s="46">
        <f>入力表2【係数】!S340</f>
        <v>0</v>
      </c>
      <c r="F320" s="141">
        <f>VLOOKUP(D320,各種係数!$C$8:$E$114,2,FALSE)</f>
        <v>0</v>
      </c>
      <c r="G320" s="141">
        <f>VLOOKUP(D320,各種係数!$C$8:$E$114,3,FALSE)</f>
        <v>0</v>
      </c>
      <c r="H320" s="46">
        <f t="shared" si="23"/>
        <v>0</v>
      </c>
      <c r="I320" s="47">
        <f t="shared" si="26"/>
        <v>0</v>
      </c>
      <c r="J320" s="47">
        <f t="shared" si="28"/>
        <v>0</v>
      </c>
      <c r="K320" s="147">
        <f>IF(入力表3【予測】!G59="",入力表3【予測】!F59,入力表3【予測】!G59)</f>
        <v>1</v>
      </c>
      <c r="L320" s="135">
        <f t="shared" si="24"/>
        <v>0</v>
      </c>
    </row>
    <row r="321" spans="2:12" x14ac:dyDescent="0.15">
      <c r="B321" s="385">
        <v>47</v>
      </c>
      <c r="C321" s="40" t="s">
        <v>632</v>
      </c>
      <c r="D321" s="41" t="s">
        <v>204</v>
      </c>
      <c r="E321" s="46">
        <f>入力表2【係数】!S341</f>
        <v>0</v>
      </c>
      <c r="F321" s="141">
        <f>VLOOKUP(D321,各種係数!$C$8:$E$114,2,FALSE)</f>
        <v>0</v>
      </c>
      <c r="G321" s="141">
        <f>VLOOKUP(D321,各種係数!$C$8:$E$114,3,FALSE)</f>
        <v>0</v>
      </c>
      <c r="H321" s="46">
        <f t="shared" si="23"/>
        <v>0</v>
      </c>
      <c r="I321" s="47">
        <f t="shared" si="26"/>
        <v>0</v>
      </c>
      <c r="J321" s="47">
        <f t="shared" si="28"/>
        <v>0</v>
      </c>
      <c r="K321" s="147">
        <f>IF(入力表3【予測】!G60="",入力表3【予測】!F60,入力表3【予測】!G60)</f>
        <v>1</v>
      </c>
      <c r="L321" s="135">
        <f t="shared" si="24"/>
        <v>0</v>
      </c>
    </row>
    <row r="322" spans="2:12" x14ac:dyDescent="0.15">
      <c r="B322" s="385">
        <v>48</v>
      </c>
      <c r="C322" s="40" t="s">
        <v>433</v>
      </c>
      <c r="D322" s="41" t="s">
        <v>199</v>
      </c>
      <c r="E322" s="46">
        <f>入力表2【係数】!S342</f>
        <v>0</v>
      </c>
      <c r="F322" s="141">
        <f>VLOOKUP(D322,各種係数!$C$8:$E$114,2,FALSE)</f>
        <v>0</v>
      </c>
      <c r="G322" s="141">
        <f>VLOOKUP(D322,各種係数!$C$8:$E$114,3,FALSE)</f>
        <v>0</v>
      </c>
      <c r="H322" s="46">
        <f t="shared" si="23"/>
        <v>0</v>
      </c>
      <c r="I322" s="47">
        <f t="shared" si="26"/>
        <v>0</v>
      </c>
      <c r="J322" s="47">
        <f t="shared" si="28"/>
        <v>0</v>
      </c>
      <c r="K322" s="147">
        <f>IF(入力表3【予測】!G61="",入力表3【予測】!F61,入力表3【予測】!G61)</f>
        <v>1</v>
      </c>
      <c r="L322" s="135">
        <f t="shared" si="24"/>
        <v>0</v>
      </c>
    </row>
    <row r="323" spans="2:12" x14ac:dyDescent="0.15">
      <c r="B323" s="385">
        <v>49</v>
      </c>
      <c r="C323" s="40" t="s">
        <v>434</v>
      </c>
      <c r="D323" s="41" t="s">
        <v>198</v>
      </c>
      <c r="E323" s="46">
        <f>入力表2【係数】!S343</f>
        <v>0</v>
      </c>
      <c r="F323" s="141">
        <f>VLOOKUP(D323,各種係数!$C$8:$E$114,2,FALSE)</f>
        <v>0</v>
      </c>
      <c r="G323" s="141">
        <f>VLOOKUP(D323,各種係数!$C$8:$E$114,3,FALSE)</f>
        <v>0</v>
      </c>
      <c r="H323" s="46">
        <f t="shared" si="23"/>
        <v>0</v>
      </c>
      <c r="I323" s="47">
        <f t="shared" si="26"/>
        <v>0</v>
      </c>
      <c r="J323" s="47">
        <f t="shared" si="28"/>
        <v>0</v>
      </c>
      <c r="K323" s="147">
        <f>IF(入力表3【予測】!G62="",入力表3【予測】!F62,入力表3【予測】!G62)</f>
        <v>1</v>
      </c>
      <c r="L323" s="135">
        <f t="shared" si="24"/>
        <v>0</v>
      </c>
    </row>
    <row r="324" spans="2:12" x14ac:dyDescent="0.15">
      <c r="B324" s="385">
        <v>50</v>
      </c>
      <c r="C324" s="40" t="s">
        <v>435</v>
      </c>
      <c r="D324" s="41" t="s">
        <v>204</v>
      </c>
      <c r="E324" s="46">
        <f>入力表2【係数】!S344</f>
        <v>0</v>
      </c>
      <c r="F324" s="141">
        <f>VLOOKUP(D324,各種係数!$C$8:$E$114,2,FALSE)</f>
        <v>0</v>
      </c>
      <c r="G324" s="141">
        <f>VLOOKUP(D324,各種係数!$C$8:$E$114,3,FALSE)</f>
        <v>0</v>
      </c>
      <c r="H324" s="46">
        <f t="shared" si="23"/>
        <v>0</v>
      </c>
      <c r="I324" s="47">
        <f t="shared" si="26"/>
        <v>0</v>
      </c>
      <c r="J324" s="47">
        <f t="shared" si="28"/>
        <v>0</v>
      </c>
      <c r="K324" s="147">
        <f>IF(入力表3【予測】!G63="",入力表3【予測】!F63,入力表3【予測】!G63)</f>
        <v>1</v>
      </c>
      <c r="L324" s="135">
        <f t="shared" si="24"/>
        <v>0</v>
      </c>
    </row>
    <row r="325" spans="2:12" x14ac:dyDescent="0.15">
      <c r="B325" s="385">
        <v>51</v>
      </c>
      <c r="C325" s="83" t="s">
        <v>537</v>
      </c>
      <c r="D325" s="41" t="s">
        <v>191</v>
      </c>
      <c r="E325" s="46">
        <f>入力表2【係数】!S345</f>
        <v>0</v>
      </c>
      <c r="F325" s="141">
        <f>VLOOKUP(D325,各種係数!$C$8:$E$114,2,FALSE)</f>
        <v>0</v>
      </c>
      <c r="G325" s="141">
        <f>VLOOKUP(D325,各種係数!$C$8:$E$114,3,FALSE)</f>
        <v>0</v>
      </c>
      <c r="H325" s="46">
        <f t="shared" si="23"/>
        <v>0</v>
      </c>
      <c r="I325" s="47">
        <f t="shared" si="26"/>
        <v>0</v>
      </c>
      <c r="J325" s="47">
        <f t="shared" si="28"/>
        <v>0</v>
      </c>
      <c r="K325" s="147">
        <f>IF(入力表3【予測】!G64="",入力表3【予測】!F64,入力表3【予測】!G64)</f>
        <v>1</v>
      </c>
      <c r="L325" s="135">
        <f t="shared" si="24"/>
        <v>0</v>
      </c>
    </row>
    <row r="326" spans="2:12" x14ac:dyDescent="0.15">
      <c r="B326" s="385">
        <v>52</v>
      </c>
      <c r="C326" s="83" t="s">
        <v>471</v>
      </c>
      <c r="D326" s="41" t="s">
        <v>192</v>
      </c>
      <c r="E326" s="46">
        <f>入力表2【係数】!S346</f>
        <v>0</v>
      </c>
      <c r="F326" s="141">
        <f>VLOOKUP(D326,各種係数!$C$8:$E$114,2,FALSE)</f>
        <v>0</v>
      </c>
      <c r="G326" s="141">
        <f>VLOOKUP(D326,各種係数!$C$8:$E$114,3,FALSE)</f>
        <v>0</v>
      </c>
      <c r="H326" s="46">
        <f t="shared" si="23"/>
        <v>0</v>
      </c>
      <c r="I326" s="47">
        <f t="shared" si="26"/>
        <v>0</v>
      </c>
      <c r="J326" s="47">
        <f t="shared" si="28"/>
        <v>0</v>
      </c>
      <c r="K326" s="147">
        <f>IF(入力表3【予測】!G65="",入力表3【予測】!F65,入力表3【予測】!G65)</f>
        <v>6.0826602542223496E-2</v>
      </c>
      <c r="L326" s="135">
        <f t="shared" si="24"/>
        <v>0</v>
      </c>
    </row>
    <row r="327" spans="2:12" x14ac:dyDescent="0.15">
      <c r="B327" s="385">
        <v>53</v>
      </c>
      <c r="C327" s="40" t="s">
        <v>436</v>
      </c>
      <c r="D327" s="41" t="s">
        <v>185</v>
      </c>
      <c r="E327" s="46">
        <f>入力表2【係数】!S347</f>
        <v>0</v>
      </c>
      <c r="F327" s="141">
        <f>VLOOKUP(D327,各種係数!$C$8:$E$114,2,FALSE)</f>
        <v>0</v>
      </c>
      <c r="G327" s="142">
        <f>VLOOKUP(D327,各種係数!$C$8:$E$114,3,FALSE)</f>
        <v>0.71690131797459899</v>
      </c>
      <c r="H327" s="46">
        <f t="shared" si="23"/>
        <v>0</v>
      </c>
      <c r="I327" s="47">
        <f t="shared" ref="I327" si="30">I$333*G327</f>
        <v>2.5792690558982824E-3</v>
      </c>
      <c r="J327" s="47">
        <f>E327+(I327*1/3)</f>
        <v>8.5975635196609411E-4</v>
      </c>
      <c r="K327" s="147">
        <f>IF(入力表3【予測】!G66="",入力表3【予測】!F66,入力表3【予測】!G66)</f>
        <v>1</v>
      </c>
      <c r="L327" s="135">
        <f t="shared" si="24"/>
        <v>8.5975635196609411E-4</v>
      </c>
    </row>
    <row r="328" spans="2:12" x14ac:dyDescent="0.15">
      <c r="B328" s="378">
        <v>54</v>
      </c>
      <c r="C328" s="86" t="s">
        <v>437</v>
      </c>
      <c r="D328" s="87" t="s">
        <v>204</v>
      </c>
      <c r="E328" s="91">
        <f>入力表2【係数】!S348</f>
        <v>0</v>
      </c>
      <c r="F328" s="145">
        <f>VLOOKUP(D328,各種係数!$C$8:$E$114,2,FALSE)</f>
        <v>0</v>
      </c>
      <c r="G328" s="145">
        <f>VLOOKUP(D328,各種係数!$C$8:$E$114,3,FALSE)</f>
        <v>0</v>
      </c>
      <c r="H328" s="91">
        <f t="shared" si="23"/>
        <v>0</v>
      </c>
      <c r="I328" s="94">
        <f t="shared" si="26"/>
        <v>0</v>
      </c>
      <c r="J328" s="46">
        <f t="shared" si="28"/>
        <v>0</v>
      </c>
      <c r="K328" s="150">
        <f>IF(入力表3【予測】!G67="",入力表3【予測】!F67,入力表3【予測】!G67)</f>
        <v>1</v>
      </c>
      <c r="L328" s="91">
        <f t="shared" si="24"/>
        <v>0</v>
      </c>
    </row>
    <row r="329" spans="2:12" x14ac:dyDescent="0.15">
      <c r="B329" s="120"/>
      <c r="C329" s="120"/>
      <c r="D329" s="120" t="s">
        <v>212</v>
      </c>
      <c r="E329" s="136">
        <v>0</v>
      </c>
      <c r="F329" s="141">
        <f>VLOOKUP(D329,各種係数!$C$8:$E$114,2,FALSE)</f>
        <v>0</v>
      </c>
      <c r="G329" s="142">
        <f>VLOOKUP(D329,各種係数!$C$8:$E$114,3,FALSE)</f>
        <v>0</v>
      </c>
      <c r="H329" s="136">
        <f>E329*F329</f>
        <v>0</v>
      </c>
      <c r="I329" s="136">
        <f>I333*G329</f>
        <v>0</v>
      </c>
      <c r="J329" s="136">
        <f>I329</f>
        <v>0</v>
      </c>
      <c r="K329" s="151">
        <f>各種係数!$G$84</f>
        <v>1</v>
      </c>
      <c r="L329" s="136">
        <f>J329*K329</f>
        <v>0</v>
      </c>
    </row>
    <row r="330" spans="2:12" x14ac:dyDescent="0.15">
      <c r="B330" s="40"/>
      <c r="C330" s="40"/>
      <c r="D330" s="40" t="s">
        <v>187</v>
      </c>
      <c r="E330" s="46">
        <v>0</v>
      </c>
      <c r="F330" s="141">
        <f>VLOOKUP(D330,各種係数!$C$8:$E$114,2,FALSE)</f>
        <v>0</v>
      </c>
      <c r="G330" s="142">
        <f>VLOOKUP(D330,各種係数!$C$8:$E$114,3,FALSE)</f>
        <v>2.2674571017087665E-3</v>
      </c>
      <c r="H330" s="46">
        <f>E330*F330</f>
        <v>0</v>
      </c>
      <c r="I330" s="46">
        <f>I333*G330</f>
        <v>8.1578618861200689E-6</v>
      </c>
      <c r="J330" s="46">
        <f>I330</f>
        <v>8.1578618861200689E-6</v>
      </c>
      <c r="K330" s="147">
        <f>各種係数!$G$86</f>
        <v>0</v>
      </c>
      <c r="L330" s="46">
        <f>J330*K330</f>
        <v>0</v>
      </c>
    </row>
    <row r="331" spans="2:12" x14ac:dyDescent="0.15">
      <c r="B331" s="40"/>
      <c r="C331" s="40"/>
      <c r="D331" s="40" t="s">
        <v>188</v>
      </c>
      <c r="E331" s="46">
        <v>0</v>
      </c>
      <c r="F331" s="141">
        <f>VLOOKUP(D331,各種係数!$C$8:$E$114,2,FALSE)</f>
        <v>0</v>
      </c>
      <c r="G331" s="142">
        <f>VLOOKUP(D331,各種係数!$C$8:$E$114,3,FALSE)</f>
        <v>5.9777753031158634E-2</v>
      </c>
      <c r="H331" s="46">
        <f>E331*F331</f>
        <v>0</v>
      </c>
      <c r="I331" s="46">
        <f>I333*G331</f>
        <v>2.1506852443792016E-4</v>
      </c>
      <c r="J331" s="46">
        <f>I331</f>
        <v>2.1506852443792016E-4</v>
      </c>
      <c r="K331" s="147">
        <f>各種係数!$G$87</f>
        <v>8.9308055047637724E-2</v>
      </c>
      <c r="L331" s="46">
        <f>J331*K331</f>
        <v>1.9207351619515992E-5</v>
      </c>
    </row>
    <row r="332" spans="2:12" x14ac:dyDescent="0.15">
      <c r="B332" s="86"/>
      <c r="C332" s="86"/>
      <c r="D332" s="86" t="s">
        <v>189</v>
      </c>
      <c r="E332" s="91">
        <v>0</v>
      </c>
      <c r="F332" s="145">
        <f>VLOOKUP(D332,各種係数!$C$8:$E$114,2,FALSE)</f>
        <v>0</v>
      </c>
      <c r="G332" s="146">
        <f>VLOOKUP(D332,各種係数!$C$8:$E$114,3,FALSE)</f>
        <v>0.12629599542032013</v>
      </c>
      <c r="H332" s="91">
        <f>E332*F332</f>
        <v>0</v>
      </c>
      <c r="I332" s="46">
        <f>I333*G332</f>
        <v>4.5438799553587211E-4</v>
      </c>
      <c r="J332" s="91">
        <f>I332</f>
        <v>4.5438799553587211E-4</v>
      </c>
      <c r="K332" s="150">
        <f>各種係数!$G$88</f>
        <v>0.10865355070364435</v>
      </c>
      <c r="L332" s="91">
        <f>J332*K332</f>
        <v>4.9370869112084204E-5</v>
      </c>
    </row>
    <row r="333" spans="2:12" x14ac:dyDescent="0.15">
      <c r="D333" s="137" t="s">
        <v>480</v>
      </c>
      <c r="E333" s="138">
        <f>SUM(E275:E332)</f>
        <v>1</v>
      </c>
      <c r="F333" s="406" t="s">
        <v>776</v>
      </c>
      <c r="G333" s="406" t="s">
        <v>776</v>
      </c>
      <c r="H333" s="91">
        <f>SUM(H275:H332)</f>
        <v>7.7610008463679714E-2</v>
      </c>
      <c r="I333" s="138">
        <f>SUM(I280:I281,I284:I315,I317:I326,I328)</f>
        <v>3.597802084093351E-3</v>
      </c>
      <c r="J333" s="138">
        <f>SUM(J275:J332)</f>
        <v>0.92238999153632029</v>
      </c>
      <c r="K333" s="139" t="s">
        <v>776</v>
      </c>
      <c r="L333" s="138">
        <f>SUM(L275:L332)+H333*各種係数!$G$77</f>
        <v>0.7542990213334736</v>
      </c>
    </row>
    <row r="334" spans="2:12" ht="37.5" x14ac:dyDescent="0.15">
      <c r="G334" s="407" t="s">
        <v>496</v>
      </c>
    </row>
    <row r="339" spans="2:12" x14ac:dyDescent="0.15">
      <c r="E339" s="10" t="str">
        <f>入力表1【係数】!$E$52</f>
        <v>（単位：円)</v>
      </c>
      <c r="H339" s="10" t="str">
        <f>入力表1【係数】!$E$52</f>
        <v>（単位：円)</v>
      </c>
      <c r="I339" s="10" t="str">
        <f>入力表1【係数】!$E$52</f>
        <v>（単位：円)</v>
      </c>
      <c r="J339" s="10" t="str">
        <f>入力表1【係数】!$E$52</f>
        <v>（単位：円)</v>
      </c>
      <c r="L339" s="10" t="str">
        <f>入力表1【係数】!$E$52</f>
        <v>（単位：円)</v>
      </c>
    </row>
    <row r="340" spans="2:12" ht="17.45" customHeight="1" x14ac:dyDescent="0.15">
      <c r="B340" s="460" t="s">
        <v>33</v>
      </c>
      <c r="C340" s="460" t="s">
        <v>401</v>
      </c>
      <c r="D340" s="460" t="s">
        <v>487</v>
      </c>
      <c r="E340" s="463" t="s">
        <v>503</v>
      </c>
      <c r="F340" s="609" t="s">
        <v>483</v>
      </c>
      <c r="G340" s="609" t="s">
        <v>484</v>
      </c>
      <c r="H340" s="461" t="s">
        <v>489</v>
      </c>
      <c r="I340" s="461" t="s">
        <v>490</v>
      </c>
      <c r="J340" s="463" t="s">
        <v>497</v>
      </c>
      <c r="K340" s="461" t="s">
        <v>491</v>
      </c>
      <c r="L340" s="458" t="s">
        <v>8</v>
      </c>
    </row>
    <row r="341" spans="2:12" x14ac:dyDescent="0.15">
      <c r="B341" s="459"/>
      <c r="C341" s="459"/>
      <c r="D341" s="459"/>
      <c r="E341" s="462"/>
      <c r="F341" s="610"/>
      <c r="G341" s="610"/>
      <c r="H341" s="462"/>
      <c r="I341" s="462"/>
      <c r="J341" s="462"/>
      <c r="K341" s="462"/>
      <c r="L341" s="459"/>
    </row>
    <row r="342" spans="2:12" x14ac:dyDescent="0.15">
      <c r="B342" s="385">
        <v>1</v>
      </c>
      <c r="C342" s="40" t="s">
        <v>402</v>
      </c>
      <c r="D342" s="41" t="s">
        <v>190</v>
      </c>
      <c r="E342" s="134">
        <f>入力表2【係数】!S365</f>
        <v>0</v>
      </c>
      <c r="F342" s="141">
        <f>VLOOKUP(D342,各種係数!$C$8:$E$114,2,FALSE)</f>
        <v>0</v>
      </c>
      <c r="G342" s="142">
        <f>VLOOKUP(D342,各種係数!$C$8:$E$114,3,FALSE)</f>
        <v>0</v>
      </c>
      <c r="H342" s="46">
        <f t="shared" ref="H342:H395" si="31">E342*F342</f>
        <v>0</v>
      </c>
      <c r="I342" s="47">
        <f>I$400*G342</f>
        <v>0</v>
      </c>
      <c r="J342" s="47">
        <f>E342+(I342*1/3)</f>
        <v>0</v>
      </c>
      <c r="K342" s="147">
        <f>IF(入力表3【予測】!G14="",入力表3【予測】!F14,入力表3【予測】!G14)</f>
        <v>0.4251686800955784</v>
      </c>
      <c r="L342" s="135">
        <f t="shared" ref="L342:L395" si="32">J342*K342</f>
        <v>0</v>
      </c>
    </row>
    <row r="343" spans="2:12" x14ac:dyDescent="0.15">
      <c r="B343" s="385">
        <v>2</v>
      </c>
      <c r="C343" s="40" t="s">
        <v>591</v>
      </c>
      <c r="D343" s="41" t="s">
        <v>184</v>
      </c>
      <c r="E343" s="46">
        <f>入力表2【係数】!S366</f>
        <v>0</v>
      </c>
      <c r="F343" s="141">
        <f>VLOOKUP(D343,各種係数!$C$8:$E$114,2,FALSE)</f>
        <v>0</v>
      </c>
      <c r="G343" s="142">
        <f>VLOOKUP(D343,各種係数!$C$8:$E$114,3,FALSE)</f>
        <v>7.6895075728465895E-3</v>
      </c>
      <c r="H343" s="46">
        <f t="shared" si="31"/>
        <v>0</v>
      </c>
      <c r="I343" s="47">
        <f t="shared" ref="I343:I346" si="33">I$400*G343</f>
        <v>0</v>
      </c>
      <c r="J343" s="47">
        <f>E343+(I343*1/2)</f>
        <v>0</v>
      </c>
      <c r="K343" s="147">
        <f>IF(入力表3【予測】!G15="",入力表3【予測】!F15,入力表3【予測】!G15)</f>
        <v>1</v>
      </c>
      <c r="L343" s="135">
        <f t="shared" si="32"/>
        <v>0</v>
      </c>
    </row>
    <row r="344" spans="2:12" x14ac:dyDescent="0.15">
      <c r="B344" s="385">
        <v>3</v>
      </c>
      <c r="C344" s="40" t="s">
        <v>403</v>
      </c>
      <c r="D344" s="41" t="s">
        <v>185</v>
      </c>
      <c r="E344" s="46">
        <f>入力表2【係数】!S367</f>
        <v>0</v>
      </c>
      <c r="F344" s="141">
        <f>VLOOKUP(D344,各種係数!$C$8:$E$114,2,FALSE)</f>
        <v>0</v>
      </c>
      <c r="G344" s="142">
        <f>VLOOKUP(D344,各種係数!$C$8:$E$114,3,FALSE)</f>
        <v>0.71690131797459899</v>
      </c>
      <c r="H344" s="46">
        <f t="shared" si="31"/>
        <v>0</v>
      </c>
      <c r="I344" s="47">
        <f t="shared" si="33"/>
        <v>0</v>
      </c>
      <c r="J344" s="47">
        <f>E344+(I344*1/3)</f>
        <v>0</v>
      </c>
      <c r="K344" s="147">
        <f>IF(入力表3【予測】!G16="",入力表3【予測】!F16,入力表3【予測】!G16)</f>
        <v>1</v>
      </c>
      <c r="L344" s="135">
        <f t="shared" si="32"/>
        <v>0</v>
      </c>
    </row>
    <row r="345" spans="2:12" x14ac:dyDescent="0.15">
      <c r="B345" s="385">
        <v>4</v>
      </c>
      <c r="C345" s="40" t="s">
        <v>404</v>
      </c>
      <c r="D345" s="41" t="s">
        <v>185</v>
      </c>
      <c r="E345" s="46">
        <f>入力表2【係数】!S368</f>
        <v>0</v>
      </c>
      <c r="F345" s="141">
        <f>VLOOKUP(D345,各種係数!$C$8:$E$114,2,FALSE)</f>
        <v>0</v>
      </c>
      <c r="G345" s="142">
        <f>VLOOKUP(D345,各種係数!$C$8:$E$114,3,FALSE)</f>
        <v>0.71690131797459899</v>
      </c>
      <c r="H345" s="46">
        <f t="shared" si="31"/>
        <v>0</v>
      </c>
      <c r="I345" s="47">
        <f t="shared" si="33"/>
        <v>0</v>
      </c>
      <c r="J345" s="47">
        <f>E345+(I345*1/3)</f>
        <v>0</v>
      </c>
      <c r="K345" s="147">
        <f>IF(入力表3【予測】!G17="",入力表3【予測】!F17,入力表3【予測】!G17)</f>
        <v>1</v>
      </c>
      <c r="L345" s="135">
        <f t="shared" si="32"/>
        <v>0</v>
      </c>
    </row>
    <row r="346" spans="2:12" x14ac:dyDescent="0.15">
      <c r="B346" s="385">
        <v>5</v>
      </c>
      <c r="C346" s="40" t="s">
        <v>822</v>
      </c>
      <c r="D346" s="41" t="s">
        <v>186</v>
      </c>
      <c r="E346" s="46">
        <f>入力表2【係数】!S369</f>
        <v>0</v>
      </c>
      <c r="F346" s="141">
        <f>VLOOKUP(D346,各種係数!$C$8:$E$114,2,FALSE)</f>
        <v>0</v>
      </c>
      <c r="G346" s="142">
        <f>VLOOKUP(D346,各種係数!$C$8:$E$114,3,FALSE)</f>
        <v>8.7067968899366854E-2</v>
      </c>
      <c r="H346" s="46">
        <f t="shared" si="31"/>
        <v>0</v>
      </c>
      <c r="I346" s="47">
        <f t="shared" si="33"/>
        <v>0</v>
      </c>
      <c r="J346" s="47">
        <f>E346+I346</f>
        <v>0</v>
      </c>
      <c r="K346" s="147">
        <f>IF(入力表3【予測】!G18="",入力表3【予測】!F18,入力表3【予測】!G18)</f>
        <v>1</v>
      </c>
      <c r="L346" s="135">
        <f t="shared" si="32"/>
        <v>0</v>
      </c>
    </row>
    <row r="347" spans="2:12" x14ac:dyDescent="0.15">
      <c r="B347" s="385">
        <v>6</v>
      </c>
      <c r="C347" s="40" t="s">
        <v>405</v>
      </c>
      <c r="D347" s="41" t="s">
        <v>199</v>
      </c>
      <c r="E347" s="46">
        <f>入力表2【係数】!S370</f>
        <v>0</v>
      </c>
      <c r="F347" s="141">
        <f>VLOOKUP(D347,各種係数!$C$8:$E$114,2,FALSE)</f>
        <v>0</v>
      </c>
      <c r="G347" s="141">
        <f>VLOOKUP(D347,各種係数!$C$8:$E$114,3,FALSE)</f>
        <v>0</v>
      </c>
      <c r="H347" s="46">
        <f t="shared" si="31"/>
        <v>0</v>
      </c>
      <c r="I347" s="47">
        <f t="shared" ref="I347:I395" si="34">E347*G347</f>
        <v>0</v>
      </c>
      <c r="J347" s="47">
        <f>E347-H347-I347</f>
        <v>0</v>
      </c>
      <c r="K347" s="147">
        <f>IF(入力表3【予測】!G19="",入力表3【予測】!F19,入力表3【予測】!G19)</f>
        <v>1</v>
      </c>
      <c r="L347" s="135">
        <f t="shared" si="32"/>
        <v>0</v>
      </c>
    </row>
    <row r="348" spans="2:12" x14ac:dyDescent="0.15">
      <c r="B348" s="385">
        <v>7</v>
      </c>
      <c r="C348" s="40" t="s">
        <v>585</v>
      </c>
      <c r="D348" s="41" t="s">
        <v>158</v>
      </c>
      <c r="E348" s="46">
        <f>入力表2【係数】!S371</f>
        <v>0</v>
      </c>
      <c r="F348" s="141">
        <f>VLOOKUP(D348,各種係数!$C$8:$E$114,2,FALSE)</f>
        <v>0.33247744366539334</v>
      </c>
      <c r="G348" s="141">
        <f>VLOOKUP(D348,各種係数!$C$8:$E$114,3,FALSE)</f>
        <v>1.5412806459017195E-2</v>
      </c>
      <c r="H348" s="46">
        <f t="shared" si="31"/>
        <v>0</v>
      </c>
      <c r="I348" s="47">
        <f t="shared" si="34"/>
        <v>0</v>
      </c>
      <c r="J348" s="47">
        <f>E348-H348-I348</f>
        <v>0</v>
      </c>
      <c r="K348" s="147">
        <f>IF(入力表3【予測】!G20="",入力表3【予測】!F20,入力表3【予測】!G20)</f>
        <v>0</v>
      </c>
      <c r="L348" s="135">
        <f t="shared" si="32"/>
        <v>0</v>
      </c>
    </row>
    <row r="349" spans="2:12" x14ac:dyDescent="0.15">
      <c r="B349" s="385">
        <v>8</v>
      </c>
      <c r="C349" s="40" t="s">
        <v>408</v>
      </c>
      <c r="D349" s="41" t="s">
        <v>190</v>
      </c>
      <c r="E349" s="46">
        <f>入力表2【係数】!S372</f>
        <v>0</v>
      </c>
      <c r="F349" s="141">
        <f>VLOOKUP(D349,各種係数!$C$8:$E$114,2,FALSE)</f>
        <v>0</v>
      </c>
      <c r="G349" s="142">
        <f>VLOOKUP(D349,各種係数!$C$8:$E$114,3,FALSE)</f>
        <v>0</v>
      </c>
      <c r="H349" s="46">
        <f t="shared" si="31"/>
        <v>0</v>
      </c>
      <c r="I349" s="47">
        <f t="shared" ref="I349:I350" si="35">I$400*G349</f>
        <v>0</v>
      </c>
      <c r="J349" s="47">
        <f>E349+(I349*1/3)</f>
        <v>0</v>
      </c>
      <c r="K349" s="147">
        <f>IF(入力表3【予測】!G21="",入力表3【予測】!F21,入力表3【予測】!G21)</f>
        <v>1</v>
      </c>
      <c r="L349" s="135">
        <f t="shared" si="32"/>
        <v>0</v>
      </c>
    </row>
    <row r="350" spans="2:12" x14ac:dyDescent="0.15">
      <c r="B350" s="60">
        <v>9</v>
      </c>
      <c r="C350" s="61" t="s">
        <v>407</v>
      </c>
      <c r="D350" s="62" t="s">
        <v>190</v>
      </c>
      <c r="E350" s="67">
        <f>入力表2【係数】!S373</f>
        <v>0</v>
      </c>
      <c r="F350" s="143">
        <f>VLOOKUP(D350,各種係数!$C$8:$E$114,2,FALSE)</f>
        <v>0</v>
      </c>
      <c r="G350" s="144">
        <f>VLOOKUP(D350,各種係数!$C$8:$E$114,3,FALSE)</f>
        <v>0</v>
      </c>
      <c r="H350" s="67">
        <f t="shared" si="31"/>
        <v>0</v>
      </c>
      <c r="I350" s="68">
        <f t="shared" si="35"/>
        <v>0</v>
      </c>
      <c r="J350" s="67">
        <f>E350+(I350*1/3)</f>
        <v>0</v>
      </c>
      <c r="K350" s="148">
        <f>IF(入力表3【予測】!G22="",入力表3【予測】!F22,入力表3【予測】!G22)</f>
        <v>1</v>
      </c>
      <c r="L350" s="67">
        <f t="shared" si="32"/>
        <v>0</v>
      </c>
    </row>
    <row r="351" spans="2:12" x14ac:dyDescent="0.15">
      <c r="B351" s="74">
        <v>10</v>
      </c>
      <c r="C351" s="75" t="s">
        <v>410</v>
      </c>
      <c r="D351" s="79" t="s">
        <v>200</v>
      </c>
      <c r="E351" s="67">
        <f>入力表2【係数】!S374</f>
        <v>1</v>
      </c>
      <c r="F351" s="143">
        <f>VLOOKUP(D351,各種係数!$C$8:$E$114,2,FALSE)</f>
        <v>0</v>
      </c>
      <c r="G351" s="143">
        <f>VLOOKUP(D351,各種係数!$C$8:$E$114,3,FALSE)</f>
        <v>0</v>
      </c>
      <c r="H351" s="67">
        <f t="shared" si="31"/>
        <v>0</v>
      </c>
      <c r="I351" s="68">
        <f t="shared" si="34"/>
        <v>0</v>
      </c>
      <c r="J351" s="67">
        <f>E351-H351-I351</f>
        <v>1</v>
      </c>
      <c r="K351" s="149">
        <f>IF(入力表3【予測】!G23="",入力表3【予測】!F23,入力表3【予測】!G23)</f>
        <v>1</v>
      </c>
      <c r="L351" s="67">
        <f t="shared" si="32"/>
        <v>1</v>
      </c>
    </row>
    <row r="352" spans="2:12" x14ac:dyDescent="0.15">
      <c r="B352" s="74">
        <v>11</v>
      </c>
      <c r="C352" s="78" t="s">
        <v>411</v>
      </c>
      <c r="D352" s="79" t="s">
        <v>201</v>
      </c>
      <c r="E352" s="67">
        <f>入力表2【係数】!S375</f>
        <v>0</v>
      </c>
      <c r="F352" s="143">
        <f>VLOOKUP(D352,各種係数!$C$8:$E$114,2,FALSE)</f>
        <v>0</v>
      </c>
      <c r="G352" s="143">
        <f>VLOOKUP(D352,各種係数!$C$8:$E$114,3,FALSE)</f>
        <v>0</v>
      </c>
      <c r="H352" s="67">
        <f t="shared" si="31"/>
        <v>0</v>
      </c>
      <c r="I352" s="68">
        <f t="shared" si="34"/>
        <v>0</v>
      </c>
      <c r="J352" s="67">
        <f t="shared" ref="J352:J395" si="36">E352-H352-I352</f>
        <v>0</v>
      </c>
      <c r="K352" s="149">
        <f>IF(入力表3【予測】!G24="",入力表3【予測】!F24,入力表3【予測】!G24)</f>
        <v>1</v>
      </c>
      <c r="L352" s="67">
        <f t="shared" si="32"/>
        <v>0</v>
      </c>
    </row>
    <row r="353" spans="2:12" x14ac:dyDescent="0.15">
      <c r="B353" s="119">
        <v>12</v>
      </c>
      <c r="C353" s="120" t="s">
        <v>412</v>
      </c>
      <c r="D353" s="116" t="s">
        <v>141</v>
      </c>
      <c r="E353" s="46">
        <f>入力表2【係数】!S376</f>
        <v>0</v>
      </c>
      <c r="F353" s="141">
        <f>VLOOKUP(D353,各種係数!$C$8:$E$114,2,FALSE)</f>
        <v>0.48983980769325469</v>
      </c>
      <c r="G353" s="141">
        <f>VLOOKUP(D353,各種係数!$C$8:$E$114,3,FALSE)</f>
        <v>4.0472106868972388E-2</v>
      </c>
      <c r="H353" s="46">
        <f t="shared" si="31"/>
        <v>0</v>
      </c>
      <c r="I353" s="47">
        <f t="shared" si="34"/>
        <v>0</v>
      </c>
      <c r="J353" s="47">
        <f t="shared" si="36"/>
        <v>0</v>
      </c>
      <c r="K353" s="147">
        <f>IF(入力表3【予測】!G25="",入力表3【予測】!F25,入力表3【予測】!G25)</f>
        <v>2.5266919715310809E-2</v>
      </c>
      <c r="L353" s="135">
        <f t="shared" si="32"/>
        <v>0</v>
      </c>
    </row>
    <row r="354" spans="2:12" x14ac:dyDescent="0.15">
      <c r="B354" s="385">
        <v>13</v>
      </c>
      <c r="C354" s="40" t="s">
        <v>413</v>
      </c>
      <c r="D354" s="41" t="s">
        <v>145</v>
      </c>
      <c r="E354" s="46">
        <f>入力表2【係数】!S377</f>
        <v>0</v>
      </c>
      <c r="F354" s="141">
        <f>VLOOKUP(D354,各種係数!$C$8:$E$114,2,FALSE)</f>
        <v>0.39446835471269331</v>
      </c>
      <c r="G354" s="141">
        <f>VLOOKUP(D354,各種係数!$C$8:$E$114,3,FALSE)</f>
        <v>2.4324724854210295E-2</v>
      </c>
      <c r="H354" s="46">
        <f t="shared" si="31"/>
        <v>0</v>
      </c>
      <c r="I354" s="47">
        <f t="shared" si="34"/>
        <v>0</v>
      </c>
      <c r="J354" s="47">
        <f t="shared" si="36"/>
        <v>0</v>
      </c>
      <c r="K354" s="147">
        <f>IF(入力表3【予測】!G26="",入力表3【予測】!F26,入力表3【予測】!G26)</f>
        <v>0.19738855547056144</v>
      </c>
      <c r="L354" s="135">
        <f t="shared" si="32"/>
        <v>0</v>
      </c>
    </row>
    <row r="355" spans="2:12" x14ac:dyDescent="0.15">
      <c r="B355" s="385">
        <v>14</v>
      </c>
      <c r="C355" s="40" t="s">
        <v>414</v>
      </c>
      <c r="D355" s="41" t="s">
        <v>144</v>
      </c>
      <c r="E355" s="46">
        <f>入力表2【係数】!S378</f>
        <v>0</v>
      </c>
      <c r="F355" s="141">
        <f>VLOOKUP(D355,各種係数!$C$8:$E$114,2,FALSE)</f>
        <v>0.46442694190471312</v>
      </c>
      <c r="G355" s="141">
        <f>VLOOKUP(D355,各種係数!$C$8:$E$114,3,FALSE)</f>
        <v>2.3938940873812486E-2</v>
      </c>
      <c r="H355" s="46">
        <f t="shared" si="31"/>
        <v>0</v>
      </c>
      <c r="I355" s="47">
        <f t="shared" si="34"/>
        <v>0</v>
      </c>
      <c r="J355" s="47">
        <f t="shared" si="36"/>
        <v>0</v>
      </c>
      <c r="K355" s="147">
        <f>IF(入力表3【予測】!G27="",入力表3【予測】!F27,入力表3【予測】!G27)</f>
        <v>3.7688224204705856E-2</v>
      </c>
      <c r="L355" s="135">
        <f t="shared" si="32"/>
        <v>0</v>
      </c>
    </row>
    <row r="356" spans="2:12" x14ac:dyDescent="0.15">
      <c r="B356" s="385">
        <v>15</v>
      </c>
      <c r="C356" s="40" t="s">
        <v>415</v>
      </c>
      <c r="D356" s="41" t="s">
        <v>145</v>
      </c>
      <c r="E356" s="46">
        <f>入力表2【係数】!S379</f>
        <v>0</v>
      </c>
      <c r="F356" s="141">
        <f>VLOOKUP(D356,各種係数!$C$8:$E$114,2,FALSE)</f>
        <v>0.39446835471269331</v>
      </c>
      <c r="G356" s="141">
        <f>VLOOKUP(D356,各種係数!$C$8:$E$114,3,FALSE)</f>
        <v>2.4324724854210295E-2</v>
      </c>
      <c r="H356" s="46">
        <f t="shared" si="31"/>
        <v>0</v>
      </c>
      <c r="I356" s="47">
        <f t="shared" si="34"/>
        <v>0</v>
      </c>
      <c r="J356" s="47">
        <f t="shared" si="36"/>
        <v>0</v>
      </c>
      <c r="K356" s="147">
        <f>IF(入力表3【予測】!G28="",入力表3【予測】!F28,入力表3【予測】!G28)</f>
        <v>0.19738855547056144</v>
      </c>
      <c r="L356" s="135">
        <f t="shared" si="32"/>
        <v>0</v>
      </c>
    </row>
    <row r="357" spans="2:12" x14ac:dyDescent="0.15">
      <c r="B357" s="385">
        <v>16</v>
      </c>
      <c r="C357" s="40" t="s">
        <v>416</v>
      </c>
      <c r="D357" s="41" t="s">
        <v>145</v>
      </c>
      <c r="E357" s="46">
        <f>入力表2【係数】!S380</f>
        <v>0</v>
      </c>
      <c r="F357" s="141">
        <f>VLOOKUP(D357,各種係数!$C$8:$E$114,2,FALSE)</f>
        <v>0.39446835471269331</v>
      </c>
      <c r="G357" s="141">
        <f>VLOOKUP(D357,各種係数!$C$8:$E$114,3,FALSE)</f>
        <v>2.4324724854210295E-2</v>
      </c>
      <c r="H357" s="46">
        <f t="shared" si="31"/>
        <v>0</v>
      </c>
      <c r="I357" s="47">
        <f t="shared" si="34"/>
        <v>0</v>
      </c>
      <c r="J357" s="47">
        <f t="shared" si="36"/>
        <v>0</v>
      </c>
      <c r="K357" s="147">
        <f>IF(入力表3【予測】!G29="",入力表3【予測】!F29,入力表3【予測】!G29)</f>
        <v>0.19738855547056144</v>
      </c>
      <c r="L357" s="135">
        <f t="shared" si="32"/>
        <v>0</v>
      </c>
    </row>
    <row r="358" spans="2:12" x14ac:dyDescent="0.15">
      <c r="B358" s="385">
        <v>17</v>
      </c>
      <c r="C358" s="83" t="s">
        <v>454</v>
      </c>
      <c r="D358" s="41" t="s">
        <v>145</v>
      </c>
      <c r="E358" s="46">
        <f>入力表2【係数】!S381</f>
        <v>0</v>
      </c>
      <c r="F358" s="141">
        <f>VLOOKUP(D358,各種係数!$C$8:$E$114,2,FALSE)</f>
        <v>0.39446835471269331</v>
      </c>
      <c r="G358" s="141">
        <f>VLOOKUP(D358,各種係数!$C$8:$E$114,3,FALSE)</f>
        <v>2.4324724854210295E-2</v>
      </c>
      <c r="H358" s="46">
        <f t="shared" si="31"/>
        <v>0</v>
      </c>
      <c r="I358" s="47">
        <f t="shared" si="34"/>
        <v>0</v>
      </c>
      <c r="J358" s="47">
        <f t="shared" si="36"/>
        <v>0</v>
      </c>
      <c r="K358" s="147">
        <f>IF(入力表3【予測】!G30="",入力表3【予測】!F30,入力表3【予測】!G30)</f>
        <v>0.19738855547056144</v>
      </c>
      <c r="L358" s="135">
        <f t="shared" si="32"/>
        <v>0</v>
      </c>
    </row>
    <row r="359" spans="2:12" x14ac:dyDescent="0.15">
      <c r="B359" s="385">
        <v>18</v>
      </c>
      <c r="C359" s="83" t="s">
        <v>455</v>
      </c>
      <c r="D359" s="41" t="s">
        <v>146</v>
      </c>
      <c r="E359" s="46">
        <f>入力表2【係数】!S382</f>
        <v>0</v>
      </c>
      <c r="F359" s="141">
        <f>VLOOKUP(D359,各種係数!$C$8:$E$114,2,FALSE)</f>
        <v>0.3541939860247062</v>
      </c>
      <c r="G359" s="141">
        <f>VLOOKUP(D359,各種係数!$C$8:$E$114,3,FALSE)</f>
        <v>4.1420505400153379E-2</v>
      </c>
      <c r="H359" s="46">
        <f t="shared" si="31"/>
        <v>0</v>
      </c>
      <c r="I359" s="47">
        <f t="shared" si="34"/>
        <v>0</v>
      </c>
      <c r="J359" s="47">
        <f t="shared" si="36"/>
        <v>0</v>
      </c>
      <c r="K359" s="147">
        <f>IF(入力表3【予測】!G31="",入力表3【予測】!F31,入力表3【予測】!G31)</f>
        <v>0</v>
      </c>
      <c r="L359" s="135">
        <f t="shared" si="32"/>
        <v>0</v>
      </c>
    </row>
    <row r="360" spans="2:12" x14ac:dyDescent="0.15">
      <c r="B360" s="385">
        <v>19</v>
      </c>
      <c r="C360" s="40" t="s">
        <v>417</v>
      </c>
      <c r="D360" s="41" t="s">
        <v>148</v>
      </c>
      <c r="E360" s="46">
        <f>入力表2【係数】!S383</f>
        <v>0</v>
      </c>
      <c r="F360" s="141">
        <f>VLOOKUP(D360,各種係数!$C$8:$E$114,2,FALSE)</f>
        <v>0.55865224329933405</v>
      </c>
      <c r="G360" s="141">
        <f>VLOOKUP(D360,各種係数!$C$8:$E$114,3,FALSE)</f>
        <v>2.1265803654867077E-2</v>
      </c>
      <c r="H360" s="46">
        <f t="shared" si="31"/>
        <v>0</v>
      </c>
      <c r="I360" s="47">
        <f t="shared" si="34"/>
        <v>0</v>
      </c>
      <c r="J360" s="47">
        <f t="shared" si="36"/>
        <v>0</v>
      </c>
      <c r="K360" s="147">
        <f>IF(入力表3【予測】!G32="",入力表3【予測】!F32,入力表3【予測】!G32)</f>
        <v>0</v>
      </c>
      <c r="L360" s="135">
        <f t="shared" si="32"/>
        <v>0</v>
      </c>
    </row>
    <row r="361" spans="2:12" x14ac:dyDescent="0.15">
      <c r="B361" s="385">
        <v>20</v>
      </c>
      <c r="C361" s="40" t="s">
        <v>418</v>
      </c>
      <c r="D361" s="41" t="s">
        <v>950</v>
      </c>
      <c r="E361" s="46">
        <f>入力表2【係数】!S384</f>
        <v>0</v>
      </c>
      <c r="F361" s="141">
        <f>VLOOKUP(D361,各種係数!$C$8:$E$114,2,FALSE)</f>
        <v>0.44310238869487661</v>
      </c>
      <c r="G361" s="141">
        <f>VLOOKUP(D361,各種係数!$C$8:$E$114,3,FALSE)</f>
        <v>1.5691882641514759E-2</v>
      </c>
      <c r="H361" s="46">
        <f t="shared" si="31"/>
        <v>0</v>
      </c>
      <c r="I361" s="47">
        <f t="shared" si="34"/>
        <v>0</v>
      </c>
      <c r="J361" s="47">
        <f t="shared" si="36"/>
        <v>0</v>
      </c>
      <c r="K361" s="147">
        <f>IF(入力表3【予測】!G33="",入力表3【予測】!F33,入力表3【予測】!G33)</f>
        <v>0</v>
      </c>
      <c r="L361" s="135">
        <f t="shared" si="32"/>
        <v>0</v>
      </c>
    </row>
    <row r="362" spans="2:12" x14ac:dyDescent="0.15">
      <c r="B362" s="385">
        <v>21</v>
      </c>
      <c r="C362" s="83" t="s">
        <v>456</v>
      </c>
      <c r="D362" s="41" t="s">
        <v>164</v>
      </c>
      <c r="E362" s="46">
        <f>入力表2【係数】!S385</f>
        <v>0</v>
      </c>
      <c r="F362" s="141">
        <f>VLOOKUP(D362,各種係数!$C$8:$E$114,2,FALSE)</f>
        <v>0.6356423173803526</v>
      </c>
      <c r="G362" s="141">
        <f>VLOOKUP(D362,各種係数!$C$8:$E$114,3,FALSE)</f>
        <v>1.8041561712846349E-2</v>
      </c>
      <c r="H362" s="46">
        <f t="shared" si="31"/>
        <v>0</v>
      </c>
      <c r="I362" s="47">
        <f t="shared" si="34"/>
        <v>0</v>
      </c>
      <c r="J362" s="47">
        <f t="shared" si="36"/>
        <v>0</v>
      </c>
      <c r="K362" s="147">
        <f>IF(入力表3【予測】!G34="",入力表3【予測】!F34,入力表3【予測】!G34)</f>
        <v>1.7912086324699539E-3</v>
      </c>
      <c r="L362" s="135">
        <f t="shared" si="32"/>
        <v>0</v>
      </c>
    </row>
    <row r="363" spans="2:12" x14ac:dyDescent="0.15">
      <c r="B363" s="385">
        <v>22</v>
      </c>
      <c r="C363" s="83" t="s">
        <v>457</v>
      </c>
      <c r="D363" s="41" t="s">
        <v>162</v>
      </c>
      <c r="E363" s="46">
        <f>入力表2【係数】!S386</f>
        <v>0</v>
      </c>
      <c r="F363" s="141">
        <f>VLOOKUP(D363,各種係数!$C$8:$E$114,2,FALSE)</f>
        <v>0.80454150997975127</v>
      </c>
      <c r="G363" s="141">
        <f>VLOOKUP(D363,各種係数!$C$8:$E$114,3,FALSE)</f>
        <v>2.097194098929708E-2</v>
      </c>
      <c r="H363" s="46">
        <f t="shared" si="31"/>
        <v>0</v>
      </c>
      <c r="I363" s="47">
        <f t="shared" si="34"/>
        <v>0</v>
      </c>
      <c r="J363" s="47">
        <f t="shared" si="36"/>
        <v>0</v>
      </c>
      <c r="K363" s="147">
        <f>IF(入力表3【予測】!G35="",入力表3【予測】!F35,入力表3【予測】!G35)</f>
        <v>0</v>
      </c>
      <c r="L363" s="135">
        <f t="shared" si="32"/>
        <v>0</v>
      </c>
    </row>
    <row r="364" spans="2:12" x14ac:dyDescent="0.15">
      <c r="B364" s="385">
        <v>23</v>
      </c>
      <c r="C364" s="40" t="s">
        <v>565</v>
      </c>
      <c r="D364" s="41" t="s">
        <v>194</v>
      </c>
      <c r="E364" s="46">
        <f>入力表2【係数】!S387</f>
        <v>0</v>
      </c>
      <c r="F364" s="141">
        <f>VLOOKUP(D364,各種係数!$C$8:$E$114,2,FALSE)</f>
        <v>0.41870702167654128</v>
      </c>
      <c r="G364" s="141">
        <f>VLOOKUP(D364,各種係数!$C$8:$E$114,3,FALSE)</f>
        <v>3.0484066104024703E-2</v>
      </c>
      <c r="H364" s="46">
        <f t="shared" si="31"/>
        <v>0</v>
      </c>
      <c r="I364" s="47">
        <f t="shared" si="34"/>
        <v>0</v>
      </c>
      <c r="J364" s="47">
        <f t="shared" si="36"/>
        <v>0</v>
      </c>
      <c r="K364" s="147">
        <f>IF(入力表3【予測】!G36="",入力表3【予測】!F36,入力表3【予測】!G36)</f>
        <v>8.1037763027242637E-2</v>
      </c>
      <c r="L364" s="135">
        <f t="shared" si="32"/>
        <v>0</v>
      </c>
    </row>
    <row r="365" spans="2:12" x14ac:dyDescent="0.15">
      <c r="B365" s="385">
        <v>24</v>
      </c>
      <c r="C365" s="83" t="s">
        <v>458</v>
      </c>
      <c r="D365" s="41" t="s">
        <v>149</v>
      </c>
      <c r="E365" s="46">
        <f>入力表2【係数】!S388</f>
        <v>0</v>
      </c>
      <c r="F365" s="141">
        <f>VLOOKUP(D365,各種係数!$C$8:$E$114,2,FALSE)</f>
        <v>0.55683718834224505</v>
      </c>
      <c r="G365" s="141">
        <f>VLOOKUP(D365,各種係数!$C$8:$E$114,3,FALSE)</f>
        <v>3.2844849251674739E-2</v>
      </c>
      <c r="H365" s="46">
        <f t="shared" si="31"/>
        <v>0</v>
      </c>
      <c r="I365" s="47">
        <f t="shared" si="34"/>
        <v>0</v>
      </c>
      <c r="J365" s="47">
        <f t="shared" si="36"/>
        <v>0</v>
      </c>
      <c r="K365" s="147">
        <f>IF(入力表3【予測】!G37="",入力表3【予測】!F37,入力表3【予測】!G37)</f>
        <v>1.2532956823507968E-2</v>
      </c>
      <c r="L365" s="135">
        <f t="shared" si="32"/>
        <v>0</v>
      </c>
    </row>
    <row r="366" spans="2:12" x14ac:dyDescent="0.15">
      <c r="B366" s="385">
        <v>25</v>
      </c>
      <c r="C366" s="83" t="s">
        <v>459</v>
      </c>
      <c r="D366" s="41" t="s">
        <v>150</v>
      </c>
      <c r="E366" s="46">
        <f>入力表2【係数】!S389</f>
        <v>0</v>
      </c>
      <c r="F366" s="141">
        <f>VLOOKUP(D366,各種係数!$C$8:$E$114,2,FALSE)</f>
        <v>0.71592709904776786</v>
      </c>
      <c r="G366" s="141">
        <f>VLOOKUP(D366,各種係数!$C$8:$E$114,3,FALSE)</f>
        <v>9.217799308013936E-3</v>
      </c>
      <c r="H366" s="46">
        <f t="shared" si="31"/>
        <v>0</v>
      </c>
      <c r="I366" s="47">
        <f t="shared" si="34"/>
        <v>0</v>
      </c>
      <c r="J366" s="47">
        <f t="shared" si="36"/>
        <v>0</v>
      </c>
      <c r="K366" s="147">
        <f>IF(入力表3【予測】!G38="",入力表3【予測】!F38,入力表3【予測】!G38)</f>
        <v>5.5353470239739799E-2</v>
      </c>
      <c r="L366" s="135">
        <f t="shared" si="32"/>
        <v>0</v>
      </c>
    </row>
    <row r="367" spans="2:12" x14ac:dyDescent="0.15">
      <c r="B367" s="385">
        <v>26</v>
      </c>
      <c r="C367" s="83" t="s">
        <v>460</v>
      </c>
      <c r="D367" s="41" t="s">
        <v>151</v>
      </c>
      <c r="E367" s="46">
        <f>入力表2【係数】!S390</f>
        <v>0</v>
      </c>
      <c r="F367" s="141">
        <f>VLOOKUP(D367,各種係数!$C$8:$E$114,2,FALSE)</f>
        <v>-7.0325271059216012</v>
      </c>
      <c r="G367" s="141">
        <f>VLOOKUP(D367,各種係数!$C$8:$E$114,3,FALSE)</f>
        <v>-0.29941618015012511</v>
      </c>
      <c r="H367" s="46">
        <f t="shared" si="31"/>
        <v>0</v>
      </c>
      <c r="I367" s="47">
        <f t="shared" si="34"/>
        <v>0</v>
      </c>
      <c r="J367" s="47">
        <f t="shared" si="36"/>
        <v>0</v>
      </c>
      <c r="K367" s="147">
        <f>IF(入力表3【予測】!G39="",入力表3【予測】!F39,入力表3【予測】!G39)</f>
        <v>0</v>
      </c>
      <c r="L367" s="135">
        <f t="shared" si="32"/>
        <v>0</v>
      </c>
    </row>
    <row r="368" spans="2:12" x14ac:dyDescent="0.15">
      <c r="B368" s="385">
        <v>27</v>
      </c>
      <c r="C368" s="83" t="s">
        <v>461</v>
      </c>
      <c r="D368" s="41" t="s">
        <v>153</v>
      </c>
      <c r="E368" s="46">
        <f>入力表2【係数】!S391</f>
        <v>0</v>
      </c>
      <c r="F368" s="141">
        <f>VLOOKUP(D368,各種係数!$C$8:$E$114,2,FALSE)</f>
        <v>0.60565359159472287</v>
      </c>
      <c r="G368" s="141">
        <f>VLOOKUP(D368,各種係数!$C$8:$E$114,3,FALSE)</f>
        <v>1.4606731644383964E-2</v>
      </c>
      <c r="H368" s="46">
        <f t="shared" si="31"/>
        <v>0</v>
      </c>
      <c r="I368" s="47">
        <f t="shared" si="34"/>
        <v>0</v>
      </c>
      <c r="J368" s="47">
        <f t="shared" si="36"/>
        <v>0</v>
      </c>
      <c r="K368" s="147">
        <f>IF(入力表3【予測】!G40="",入力表3【予測】!F40,入力表3【予測】!G40)</f>
        <v>1.269531883879238E-2</v>
      </c>
      <c r="L368" s="135">
        <f t="shared" si="32"/>
        <v>0</v>
      </c>
    </row>
    <row r="369" spans="2:12" x14ac:dyDescent="0.15">
      <c r="B369" s="385">
        <v>28</v>
      </c>
      <c r="C369" s="83" t="s">
        <v>646</v>
      </c>
      <c r="D369" s="41" t="s">
        <v>157</v>
      </c>
      <c r="E369" s="46">
        <f>入力表2【係数】!S392</f>
        <v>0</v>
      </c>
      <c r="F369" s="141">
        <f>VLOOKUP(D369,各種係数!$C$8:$E$114,2,FALSE)</f>
        <v>0.53436119199626853</v>
      </c>
      <c r="G369" s="141">
        <f>VLOOKUP(D369,各種係数!$C$8:$E$114,3,FALSE)</f>
        <v>1.6884112454810168E-2</v>
      </c>
      <c r="H369" s="46">
        <f t="shared" si="31"/>
        <v>0</v>
      </c>
      <c r="I369" s="47">
        <f t="shared" si="34"/>
        <v>0</v>
      </c>
      <c r="J369" s="47">
        <f t="shared" si="36"/>
        <v>0</v>
      </c>
      <c r="K369" s="147">
        <f>IF(入力表3【予測】!G41="",入力表3【予測】!F41,入力表3【予測】!G41)</f>
        <v>2.8307649635109344E-2</v>
      </c>
      <c r="L369" s="135">
        <f t="shared" si="32"/>
        <v>0</v>
      </c>
    </row>
    <row r="370" spans="2:12" x14ac:dyDescent="0.15">
      <c r="B370" s="385">
        <v>29</v>
      </c>
      <c r="C370" s="83" t="s">
        <v>463</v>
      </c>
      <c r="D370" s="41" t="s">
        <v>517</v>
      </c>
      <c r="E370" s="46">
        <f>入力表2【係数】!S393</f>
        <v>0</v>
      </c>
      <c r="F370" s="141">
        <f>VLOOKUP(D370,各種係数!$C$8:$E$114,2,FALSE)</f>
        <v>0.55796567479946202</v>
      </c>
      <c r="G370" s="141">
        <f>VLOOKUP(D370,各種係数!$C$8:$E$114,3,FALSE)</f>
        <v>9.7336610154617649E-3</v>
      </c>
      <c r="H370" s="46">
        <f t="shared" si="31"/>
        <v>0</v>
      </c>
      <c r="I370" s="47">
        <f t="shared" si="34"/>
        <v>0</v>
      </c>
      <c r="J370" s="47">
        <f t="shared" si="36"/>
        <v>0</v>
      </c>
      <c r="K370" s="147">
        <f>IF(入力表3【予測】!G42="",入力表3【予測】!F42,入力表3【予測】!G42)</f>
        <v>7.4207497342212325E-2</v>
      </c>
      <c r="L370" s="135">
        <f t="shared" si="32"/>
        <v>0</v>
      </c>
    </row>
    <row r="371" spans="2:12" x14ac:dyDescent="0.15">
      <c r="B371" s="385">
        <v>30</v>
      </c>
      <c r="C371" s="40" t="s">
        <v>420</v>
      </c>
      <c r="D371" s="41" t="s">
        <v>517</v>
      </c>
      <c r="E371" s="46">
        <f>入力表2【係数】!S394</f>
        <v>0</v>
      </c>
      <c r="F371" s="141">
        <f>VLOOKUP(D371,各種係数!$C$8:$E$114,2,FALSE)</f>
        <v>0.55796567479946202</v>
      </c>
      <c r="G371" s="141">
        <f>VLOOKUP(D371,各種係数!$C$8:$E$114,3,FALSE)</f>
        <v>9.7336610154617649E-3</v>
      </c>
      <c r="H371" s="46">
        <f t="shared" si="31"/>
        <v>0</v>
      </c>
      <c r="I371" s="47">
        <f t="shared" si="34"/>
        <v>0</v>
      </c>
      <c r="J371" s="47">
        <f t="shared" si="36"/>
        <v>0</v>
      </c>
      <c r="K371" s="147">
        <f>IF(入力表3【予測】!G43="",入力表3【予測】!F43,入力表3【予測】!G43)</f>
        <v>7.4207497342212325E-2</v>
      </c>
      <c r="L371" s="135">
        <f t="shared" si="32"/>
        <v>0</v>
      </c>
    </row>
    <row r="372" spans="2:12" x14ac:dyDescent="0.15">
      <c r="B372" s="385">
        <v>31</v>
      </c>
      <c r="C372" s="83" t="s">
        <v>464</v>
      </c>
      <c r="D372" s="41" t="s">
        <v>951</v>
      </c>
      <c r="E372" s="46">
        <f>入力表2【係数】!S395</f>
        <v>0</v>
      </c>
      <c r="F372" s="141">
        <f>VLOOKUP(D372,各種係数!$C$8:$E$114,2,FALSE)</f>
        <v>0.25594447963568945</v>
      </c>
      <c r="G372" s="141">
        <f>VLOOKUP(D372,各種係数!$C$8:$E$114,3,FALSE)</f>
        <v>8.1788517819464026E-3</v>
      </c>
      <c r="H372" s="46">
        <f t="shared" si="31"/>
        <v>0</v>
      </c>
      <c r="I372" s="47">
        <f t="shared" si="34"/>
        <v>0</v>
      </c>
      <c r="J372" s="47">
        <f t="shared" si="36"/>
        <v>0</v>
      </c>
      <c r="K372" s="147">
        <f>IF(入力表3【予測】!G44="",入力表3【予測】!F44,入力表3【予測】!G44)</f>
        <v>2.2742915282625287E-4</v>
      </c>
      <c r="L372" s="135">
        <f t="shared" si="32"/>
        <v>0</v>
      </c>
    </row>
    <row r="373" spans="2:12" x14ac:dyDescent="0.15">
      <c r="B373" s="385">
        <v>32</v>
      </c>
      <c r="C373" s="83" t="s">
        <v>465</v>
      </c>
      <c r="D373" s="41" t="s">
        <v>172</v>
      </c>
      <c r="E373" s="46">
        <f>入力表2【係数】!S396</f>
        <v>0</v>
      </c>
      <c r="F373" s="141">
        <f>VLOOKUP(D373,各種係数!$C$8:$E$114,2,FALSE)</f>
        <v>0.32729577745202715</v>
      </c>
      <c r="G373" s="141">
        <f>VLOOKUP(D373,各種係数!$C$8:$E$114,3,FALSE)</f>
        <v>7.0083014360137492E-3</v>
      </c>
      <c r="H373" s="46">
        <f t="shared" si="31"/>
        <v>0</v>
      </c>
      <c r="I373" s="47">
        <f t="shared" si="34"/>
        <v>0</v>
      </c>
      <c r="J373" s="47">
        <f t="shared" si="36"/>
        <v>0</v>
      </c>
      <c r="K373" s="147">
        <f>IF(入力表3【予測】!G45="",入力表3【予測】!F45,入力表3【予測】!G45)</f>
        <v>2.021526319808542E-2</v>
      </c>
      <c r="L373" s="135">
        <f t="shared" si="32"/>
        <v>0</v>
      </c>
    </row>
    <row r="374" spans="2:12" x14ac:dyDescent="0.15">
      <c r="B374" s="385">
        <v>33</v>
      </c>
      <c r="C374" s="83" t="s">
        <v>466</v>
      </c>
      <c r="D374" s="41" t="s">
        <v>171</v>
      </c>
      <c r="E374" s="46">
        <f>入力表2【係数】!S397</f>
        <v>0</v>
      </c>
      <c r="F374" s="141">
        <f>VLOOKUP(D374,各種係数!$C$8:$E$114,2,FALSE)</f>
        <v>0.26374269279552931</v>
      </c>
      <c r="G374" s="141">
        <f>VLOOKUP(D374,各種係数!$C$8:$E$114,3,FALSE)</f>
        <v>1.1204770217964139E-2</v>
      </c>
      <c r="H374" s="46">
        <f t="shared" si="31"/>
        <v>0</v>
      </c>
      <c r="I374" s="47">
        <f t="shared" si="34"/>
        <v>0</v>
      </c>
      <c r="J374" s="47">
        <f t="shared" si="36"/>
        <v>0</v>
      </c>
      <c r="K374" s="147">
        <f>IF(入力表3【予測】!G46="",入力表3【予測】!F46,入力表3【予測】!G46)</f>
        <v>0</v>
      </c>
      <c r="L374" s="135">
        <f t="shared" si="32"/>
        <v>0</v>
      </c>
    </row>
    <row r="375" spans="2:12" x14ac:dyDescent="0.15">
      <c r="B375" s="385">
        <v>34</v>
      </c>
      <c r="C375" s="83" t="s">
        <v>467</v>
      </c>
      <c r="D375" s="41" t="s">
        <v>170</v>
      </c>
      <c r="E375" s="46">
        <f>入力表2【係数】!S398</f>
        <v>0</v>
      </c>
      <c r="F375" s="141">
        <f>VLOOKUP(D375,各種係数!$C$8:$E$114,2,FALSE)</f>
        <v>0.70589278410667244</v>
      </c>
      <c r="G375" s="141">
        <f>VLOOKUP(D375,各種係数!$C$8:$E$114,3,FALSE)</f>
        <v>4.8994511356258456E-3</v>
      </c>
      <c r="H375" s="46">
        <f t="shared" si="31"/>
        <v>0</v>
      </c>
      <c r="I375" s="47">
        <f t="shared" si="34"/>
        <v>0</v>
      </c>
      <c r="J375" s="47">
        <f t="shared" si="36"/>
        <v>0</v>
      </c>
      <c r="K375" s="147">
        <f>IF(入力表3【予測】!G47="",入力表3【予測】!F47,入力表3【予測】!G47)</f>
        <v>9.2006594852051315E-2</v>
      </c>
      <c r="L375" s="135">
        <f t="shared" si="32"/>
        <v>0</v>
      </c>
    </row>
    <row r="376" spans="2:12" x14ac:dyDescent="0.15">
      <c r="B376" s="385">
        <v>35</v>
      </c>
      <c r="C376" s="83" t="s">
        <v>641</v>
      </c>
      <c r="D376" s="41" t="s">
        <v>175</v>
      </c>
      <c r="E376" s="46">
        <f>入力表2【係数】!S399</f>
        <v>0</v>
      </c>
      <c r="F376" s="141">
        <f>VLOOKUP(D376,各種係数!$C$8:$E$114,2,FALSE)</f>
        <v>0.5913956101580643</v>
      </c>
      <c r="G376" s="141">
        <f>VLOOKUP(D376,各種係数!$C$8:$E$114,3,FALSE)</f>
        <v>2.0196911486146635E-2</v>
      </c>
      <c r="H376" s="46">
        <f t="shared" si="31"/>
        <v>0</v>
      </c>
      <c r="I376" s="47">
        <f t="shared" si="34"/>
        <v>0</v>
      </c>
      <c r="J376" s="47">
        <f t="shared" si="36"/>
        <v>0</v>
      </c>
      <c r="K376" s="147">
        <f>IF(入力表3【予測】!G48="",入力表3【予測】!F48,入力表3【予測】!G48)</f>
        <v>4.2137479686312651E-2</v>
      </c>
      <c r="L376" s="135">
        <f t="shared" si="32"/>
        <v>0</v>
      </c>
    </row>
    <row r="377" spans="2:12" x14ac:dyDescent="0.15">
      <c r="B377" s="60">
        <v>36</v>
      </c>
      <c r="C377" s="61" t="s">
        <v>421</v>
      </c>
      <c r="D377" s="62" t="s">
        <v>175</v>
      </c>
      <c r="E377" s="67">
        <f>入力表2【係数】!S400</f>
        <v>0</v>
      </c>
      <c r="F377" s="143">
        <f>VLOOKUP(D377,各種係数!$C$8:$E$114,2,FALSE)</f>
        <v>0.5913956101580643</v>
      </c>
      <c r="G377" s="143">
        <f>VLOOKUP(D377,各種係数!$C$8:$E$114,3,FALSE)</f>
        <v>2.0196911486146635E-2</v>
      </c>
      <c r="H377" s="67">
        <f t="shared" si="31"/>
        <v>0</v>
      </c>
      <c r="I377" s="68">
        <f t="shared" si="34"/>
        <v>0</v>
      </c>
      <c r="J377" s="67">
        <f t="shared" si="36"/>
        <v>0</v>
      </c>
      <c r="K377" s="148">
        <f>IF(入力表3【予測】!G49="",入力表3【予測】!F49,入力表3【予測】!G49)</f>
        <v>4.2137479686312651E-2</v>
      </c>
      <c r="L377" s="67">
        <f t="shared" si="32"/>
        <v>0</v>
      </c>
    </row>
    <row r="378" spans="2:12" x14ac:dyDescent="0.15">
      <c r="B378" s="385">
        <v>37</v>
      </c>
      <c r="C378" s="40" t="s">
        <v>422</v>
      </c>
      <c r="D378" s="41" t="s">
        <v>202</v>
      </c>
      <c r="E378" s="46">
        <f>入力表2【係数】!S401</f>
        <v>0</v>
      </c>
      <c r="F378" s="141">
        <f>VLOOKUP(D378,各種係数!$C$8:$E$114,2,FALSE)</f>
        <v>0</v>
      </c>
      <c r="G378" s="141">
        <f>VLOOKUP(D378,各種係数!$C$8:$E$114,3,FALSE)</f>
        <v>0</v>
      </c>
      <c r="H378" s="46">
        <f t="shared" si="31"/>
        <v>0</v>
      </c>
      <c r="I378" s="47">
        <f t="shared" si="34"/>
        <v>0</v>
      </c>
      <c r="J378" s="47">
        <f t="shared" si="36"/>
        <v>0</v>
      </c>
      <c r="K378" s="147">
        <f>IF(入力表3【予測】!G50="",入力表3【予測】!F50,入力表3【予測】!G50)</f>
        <v>1</v>
      </c>
      <c r="L378" s="135">
        <f t="shared" si="32"/>
        <v>0</v>
      </c>
    </row>
    <row r="379" spans="2:12" x14ac:dyDescent="0.15">
      <c r="B379" s="385">
        <v>38</v>
      </c>
      <c r="C379" s="40" t="s">
        <v>638</v>
      </c>
      <c r="D379" s="41" t="s">
        <v>196</v>
      </c>
      <c r="E379" s="46">
        <f>入力表2【係数】!S402</f>
        <v>0</v>
      </c>
      <c r="F379" s="141">
        <f>VLOOKUP(D379,各種係数!$C$8:$E$114,2,FALSE)</f>
        <v>0</v>
      </c>
      <c r="G379" s="141">
        <f>VLOOKUP(D379,各種係数!$C$8:$E$114,3,FALSE)</f>
        <v>1.2386003725709921E-5</v>
      </c>
      <c r="H379" s="46">
        <f t="shared" si="31"/>
        <v>0</v>
      </c>
      <c r="I379" s="47">
        <f t="shared" si="34"/>
        <v>0</v>
      </c>
      <c r="J379" s="47">
        <f t="shared" si="36"/>
        <v>0</v>
      </c>
      <c r="K379" s="147">
        <f>IF(入力表3【予測】!G51="",入力表3【予測】!F51,入力表3【予測】!G51)</f>
        <v>1</v>
      </c>
      <c r="L379" s="135">
        <f t="shared" si="32"/>
        <v>0</v>
      </c>
    </row>
    <row r="380" spans="2:12" x14ac:dyDescent="0.15">
      <c r="B380" s="385">
        <v>39</v>
      </c>
      <c r="C380" s="40" t="s">
        <v>424</v>
      </c>
      <c r="D380" s="41" t="s">
        <v>203</v>
      </c>
      <c r="E380" s="46">
        <f>入力表2【係数】!S403</f>
        <v>0</v>
      </c>
      <c r="F380" s="141">
        <f>VLOOKUP(D380,各種係数!$C$8:$E$114,2,FALSE)</f>
        <v>0</v>
      </c>
      <c r="G380" s="141">
        <f>VLOOKUP(D380,各種係数!$C$8:$E$114,3,FALSE)</f>
        <v>0</v>
      </c>
      <c r="H380" s="46">
        <f t="shared" si="31"/>
        <v>0</v>
      </c>
      <c r="I380" s="47">
        <f t="shared" si="34"/>
        <v>0</v>
      </c>
      <c r="J380" s="47">
        <f t="shared" si="36"/>
        <v>0</v>
      </c>
      <c r="K380" s="147">
        <f>IF(入力表3【予測】!G52="",入力表3【予測】!F52,入力表3【予測】!G52)</f>
        <v>1</v>
      </c>
      <c r="L380" s="135">
        <f t="shared" si="32"/>
        <v>0</v>
      </c>
    </row>
    <row r="381" spans="2:12" x14ac:dyDescent="0.15">
      <c r="B381" s="385">
        <v>40</v>
      </c>
      <c r="C381" s="40" t="s">
        <v>425</v>
      </c>
      <c r="D381" s="41" t="s">
        <v>203</v>
      </c>
      <c r="E381" s="46">
        <f>入力表2【係数】!S404</f>
        <v>0</v>
      </c>
      <c r="F381" s="141">
        <f>VLOOKUP(D381,各種係数!$C$8:$E$114,2,FALSE)</f>
        <v>0</v>
      </c>
      <c r="G381" s="141">
        <f>VLOOKUP(D381,各種係数!$C$8:$E$114,3,FALSE)</f>
        <v>0</v>
      </c>
      <c r="H381" s="46">
        <f t="shared" si="31"/>
        <v>0</v>
      </c>
      <c r="I381" s="47">
        <f t="shared" si="34"/>
        <v>0</v>
      </c>
      <c r="J381" s="47">
        <f t="shared" si="36"/>
        <v>0</v>
      </c>
      <c r="K381" s="147">
        <f>IF(入力表3【予測】!G53="",入力表3【予測】!F53,入力表3【予測】!G53)</f>
        <v>1</v>
      </c>
      <c r="L381" s="135">
        <f t="shared" si="32"/>
        <v>0</v>
      </c>
    </row>
    <row r="382" spans="2:12" x14ac:dyDescent="0.15">
      <c r="B382" s="385">
        <v>41</v>
      </c>
      <c r="C382" s="40" t="s">
        <v>637</v>
      </c>
      <c r="D382" s="41" t="s">
        <v>203</v>
      </c>
      <c r="E382" s="46">
        <f>入力表2【係数】!S405</f>
        <v>0</v>
      </c>
      <c r="F382" s="141">
        <f>VLOOKUP(D382,各種係数!$C$8:$E$114,2,FALSE)</f>
        <v>0</v>
      </c>
      <c r="G382" s="141">
        <f>VLOOKUP(D382,各種係数!$C$8:$E$114,3,FALSE)</f>
        <v>0</v>
      </c>
      <c r="H382" s="46">
        <f t="shared" si="31"/>
        <v>0</v>
      </c>
      <c r="I382" s="47">
        <f t="shared" si="34"/>
        <v>0</v>
      </c>
      <c r="J382" s="47">
        <f t="shared" si="36"/>
        <v>0</v>
      </c>
      <c r="K382" s="147">
        <f>IF(入力表3【予測】!G54="",入力表3【予測】!F54,入力表3【予測】!G54)</f>
        <v>1</v>
      </c>
      <c r="L382" s="135">
        <f t="shared" si="32"/>
        <v>0</v>
      </c>
    </row>
    <row r="383" spans="2:12" x14ac:dyDescent="0.15">
      <c r="B383" s="385">
        <v>42</v>
      </c>
      <c r="C383" s="40" t="s">
        <v>636</v>
      </c>
      <c r="D383" s="41" t="s">
        <v>184</v>
      </c>
      <c r="E383" s="46">
        <f>入力表2【係数】!S406</f>
        <v>0</v>
      </c>
      <c r="F383" s="141">
        <f>VLOOKUP(D383,各種係数!$C$8:$E$114,2,FALSE)</f>
        <v>0</v>
      </c>
      <c r="G383" s="142">
        <f>VLOOKUP(D383,各種係数!$C$8:$E$114,3,FALSE)</f>
        <v>7.6895075728465895E-3</v>
      </c>
      <c r="H383" s="46">
        <f t="shared" si="31"/>
        <v>0</v>
      </c>
      <c r="I383" s="47">
        <f t="shared" ref="I383" si="37">I$400*G383</f>
        <v>0</v>
      </c>
      <c r="J383" s="47">
        <f>E383+(I383*1/2)</f>
        <v>0</v>
      </c>
      <c r="K383" s="147">
        <f>IF(入力表3【予測】!G55="",入力表3【予測】!F55,入力表3【予測】!G55)</f>
        <v>1</v>
      </c>
      <c r="L383" s="135">
        <f t="shared" si="32"/>
        <v>0</v>
      </c>
    </row>
    <row r="384" spans="2:12" x14ac:dyDescent="0.15">
      <c r="B384" s="385">
        <v>43</v>
      </c>
      <c r="C384" s="40" t="s">
        <v>635</v>
      </c>
      <c r="D384" s="41" t="s">
        <v>203</v>
      </c>
      <c r="E384" s="46">
        <f>入力表2【係数】!S407</f>
        <v>0</v>
      </c>
      <c r="F384" s="141">
        <f>VLOOKUP(D384,各種係数!$C$8:$E$114,2,FALSE)</f>
        <v>0</v>
      </c>
      <c r="G384" s="141">
        <f>VLOOKUP(D384,各種係数!$C$8:$E$114,3,FALSE)</f>
        <v>0</v>
      </c>
      <c r="H384" s="46">
        <f t="shared" si="31"/>
        <v>0</v>
      </c>
      <c r="I384" s="47">
        <f t="shared" si="34"/>
        <v>0</v>
      </c>
      <c r="J384" s="47">
        <f t="shared" si="36"/>
        <v>0</v>
      </c>
      <c r="K384" s="147">
        <f>IF(入力表3【予測】!G56="",入力表3【予測】!F56,入力表3【予測】!G56)</f>
        <v>1</v>
      </c>
      <c r="L384" s="135">
        <f t="shared" si="32"/>
        <v>0</v>
      </c>
    </row>
    <row r="385" spans="2:12" x14ac:dyDescent="0.15">
      <c r="B385" s="385">
        <v>44</v>
      </c>
      <c r="C385" s="40" t="s">
        <v>429</v>
      </c>
      <c r="D385" s="41" t="s">
        <v>952</v>
      </c>
      <c r="E385" s="46">
        <f>入力表2【係数】!S408</f>
        <v>0</v>
      </c>
      <c r="F385" s="141">
        <f>VLOOKUP(D385,各種係数!$C$8:$E$114,2,FALSE)</f>
        <v>0</v>
      </c>
      <c r="G385" s="141">
        <f>VLOOKUP(D385,各種係数!$C$8:$E$114,3,FALSE)</f>
        <v>0</v>
      </c>
      <c r="H385" s="46">
        <f t="shared" si="31"/>
        <v>0</v>
      </c>
      <c r="I385" s="47">
        <f t="shared" si="34"/>
        <v>0</v>
      </c>
      <c r="J385" s="47">
        <f t="shared" si="36"/>
        <v>0</v>
      </c>
      <c r="K385" s="147">
        <f>IF(入力表3【予測】!G57="",入力表3【予測】!F57,入力表3【予測】!G57)</f>
        <v>1</v>
      </c>
      <c r="L385" s="135">
        <f t="shared" si="32"/>
        <v>0</v>
      </c>
    </row>
    <row r="386" spans="2:12" x14ac:dyDescent="0.15">
      <c r="B386" s="385">
        <v>45</v>
      </c>
      <c r="C386" s="40" t="s">
        <v>546</v>
      </c>
      <c r="D386" s="41" t="s">
        <v>141</v>
      </c>
      <c r="E386" s="46">
        <f>入力表2【係数】!S409</f>
        <v>0</v>
      </c>
      <c r="F386" s="141">
        <f>VLOOKUP(D386,各種係数!$C$8:$E$114,2,FALSE)</f>
        <v>0.48983980769325469</v>
      </c>
      <c r="G386" s="141">
        <f>VLOOKUP(D386,各種係数!$C$8:$E$114,3,FALSE)</f>
        <v>4.0472106868972388E-2</v>
      </c>
      <c r="H386" s="46">
        <f t="shared" si="31"/>
        <v>0</v>
      </c>
      <c r="I386" s="47">
        <f t="shared" si="34"/>
        <v>0</v>
      </c>
      <c r="J386" s="47">
        <f t="shared" si="36"/>
        <v>0</v>
      </c>
      <c r="K386" s="147">
        <f>IF(入力表3【予測】!G58="",入力表3【予測】!F58,入力表3【予測】!G58)</f>
        <v>1</v>
      </c>
      <c r="L386" s="135">
        <f t="shared" si="32"/>
        <v>0</v>
      </c>
    </row>
    <row r="387" spans="2:12" x14ac:dyDescent="0.15">
      <c r="B387" s="385">
        <v>46</v>
      </c>
      <c r="C387" s="40" t="s">
        <v>431</v>
      </c>
      <c r="D387" s="41" t="s">
        <v>203</v>
      </c>
      <c r="E387" s="46">
        <f>入力表2【係数】!S410</f>
        <v>0</v>
      </c>
      <c r="F387" s="141">
        <f>VLOOKUP(D387,各種係数!$C$8:$E$114,2,FALSE)</f>
        <v>0</v>
      </c>
      <c r="G387" s="141">
        <f>VLOOKUP(D387,各種係数!$C$8:$E$114,3,FALSE)</f>
        <v>0</v>
      </c>
      <c r="H387" s="46">
        <f t="shared" si="31"/>
        <v>0</v>
      </c>
      <c r="I387" s="47">
        <f t="shared" si="34"/>
        <v>0</v>
      </c>
      <c r="J387" s="47">
        <f t="shared" si="36"/>
        <v>0</v>
      </c>
      <c r="K387" s="147">
        <f>IF(入力表3【予測】!G59="",入力表3【予測】!F59,入力表3【予測】!G59)</f>
        <v>1</v>
      </c>
      <c r="L387" s="135">
        <f t="shared" si="32"/>
        <v>0</v>
      </c>
    </row>
    <row r="388" spans="2:12" x14ac:dyDescent="0.15">
      <c r="B388" s="385">
        <v>47</v>
      </c>
      <c r="C388" s="40" t="s">
        <v>632</v>
      </c>
      <c r="D388" s="41" t="s">
        <v>204</v>
      </c>
      <c r="E388" s="46">
        <f>入力表2【係数】!S411</f>
        <v>0</v>
      </c>
      <c r="F388" s="141">
        <f>VLOOKUP(D388,各種係数!$C$8:$E$114,2,FALSE)</f>
        <v>0</v>
      </c>
      <c r="G388" s="141">
        <f>VLOOKUP(D388,各種係数!$C$8:$E$114,3,FALSE)</f>
        <v>0</v>
      </c>
      <c r="H388" s="46">
        <f t="shared" si="31"/>
        <v>0</v>
      </c>
      <c r="I388" s="47">
        <f t="shared" si="34"/>
        <v>0</v>
      </c>
      <c r="J388" s="47">
        <f t="shared" si="36"/>
        <v>0</v>
      </c>
      <c r="K388" s="147">
        <f>IF(入力表3【予測】!G60="",入力表3【予測】!F60,入力表3【予測】!G60)</f>
        <v>1</v>
      </c>
      <c r="L388" s="135">
        <f t="shared" si="32"/>
        <v>0</v>
      </c>
    </row>
    <row r="389" spans="2:12" x14ac:dyDescent="0.15">
      <c r="B389" s="385">
        <v>48</v>
      </c>
      <c r="C389" s="40" t="s">
        <v>433</v>
      </c>
      <c r="D389" s="41" t="s">
        <v>199</v>
      </c>
      <c r="E389" s="46">
        <f>入力表2【係数】!S412</f>
        <v>0</v>
      </c>
      <c r="F389" s="141">
        <f>VLOOKUP(D389,各種係数!$C$8:$E$114,2,FALSE)</f>
        <v>0</v>
      </c>
      <c r="G389" s="141">
        <f>VLOOKUP(D389,各種係数!$C$8:$E$114,3,FALSE)</f>
        <v>0</v>
      </c>
      <c r="H389" s="46">
        <f t="shared" si="31"/>
        <v>0</v>
      </c>
      <c r="I389" s="47">
        <f t="shared" si="34"/>
        <v>0</v>
      </c>
      <c r="J389" s="47">
        <f t="shared" si="36"/>
        <v>0</v>
      </c>
      <c r="K389" s="147">
        <f>IF(入力表3【予測】!G61="",入力表3【予測】!F61,入力表3【予測】!G61)</f>
        <v>1</v>
      </c>
      <c r="L389" s="135">
        <f t="shared" si="32"/>
        <v>0</v>
      </c>
    </row>
    <row r="390" spans="2:12" x14ac:dyDescent="0.15">
      <c r="B390" s="385">
        <v>49</v>
      </c>
      <c r="C390" s="40" t="s">
        <v>434</v>
      </c>
      <c r="D390" s="41" t="s">
        <v>198</v>
      </c>
      <c r="E390" s="46">
        <f>入力表2【係数】!S413</f>
        <v>0</v>
      </c>
      <c r="F390" s="141">
        <f>VLOOKUP(D390,各種係数!$C$8:$E$114,2,FALSE)</f>
        <v>0</v>
      </c>
      <c r="G390" s="141">
        <f>VLOOKUP(D390,各種係数!$C$8:$E$114,3,FALSE)</f>
        <v>0</v>
      </c>
      <c r="H390" s="46">
        <f t="shared" si="31"/>
        <v>0</v>
      </c>
      <c r="I390" s="47">
        <f t="shared" si="34"/>
        <v>0</v>
      </c>
      <c r="J390" s="47">
        <f t="shared" si="36"/>
        <v>0</v>
      </c>
      <c r="K390" s="147">
        <f>IF(入力表3【予測】!G62="",入力表3【予測】!F62,入力表3【予測】!G62)</f>
        <v>1</v>
      </c>
      <c r="L390" s="135">
        <f t="shared" si="32"/>
        <v>0</v>
      </c>
    </row>
    <row r="391" spans="2:12" x14ac:dyDescent="0.15">
      <c r="B391" s="385">
        <v>50</v>
      </c>
      <c r="C391" s="40" t="s">
        <v>435</v>
      </c>
      <c r="D391" s="41" t="s">
        <v>204</v>
      </c>
      <c r="E391" s="46">
        <f>入力表2【係数】!S414</f>
        <v>0</v>
      </c>
      <c r="F391" s="141">
        <f>VLOOKUP(D391,各種係数!$C$8:$E$114,2,FALSE)</f>
        <v>0</v>
      </c>
      <c r="G391" s="141">
        <f>VLOOKUP(D391,各種係数!$C$8:$E$114,3,FALSE)</f>
        <v>0</v>
      </c>
      <c r="H391" s="46">
        <f t="shared" si="31"/>
        <v>0</v>
      </c>
      <c r="I391" s="47">
        <f t="shared" si="34"/>
        <v>0</v>
      </c>
      <c r="J391" s="47">
        <f t="shared" si="36"/>
        <v>0</v>
      </c>
      <c r="K391" s="147">
        <f>IF(入力表3【予測】!G63="",入力表3【予測】!F63,入力表3【予測】!G63)</f>
        <v>1</v>
      </c>
      <c r="L391" s="135">
        <f t="shared" si="32"/>
        <v>0</v>
      </c>
    </row>
    <row r="392" spans="2:12" x14ac:dyDescent="0.15">
      <c r="B392" s="385">
        <v>51</v>
      </c>
      <c r="C392" s="83" t="s">
        <v>537</v>
      </c>
      <c r="D392" s="41" t="s">
        <v>191</v>
      </c>
      <c r="E392" s="46">
        <f>入力表2【係数】!S415</f>
        <v>0</v>
      </c>
      <c r="F392" s="141">
        <f>VLOOKUP(D392,各種係数!$C$8:$E$114,2,FALSE)</f>
        <v>0</v>
      </c>
      <c r="G392" s="141">
        <f>VLOOKUP(D392,各種係数!$C$8:$E$114,3,FALSE)</f>
        <v>0</v>
      </c>
      <c r="H392" s="46">
        <f t="shared" si="31"/>
        <v>0</v>
      </c>
      <c r="I392" s="47">
        <f t="shared" si="34"/>
        <v>0</v>
      </c>
      <c r="J392" s="47">
        <f t="shared" si="36"/>
        <v>0</v>
      </c>
      <c r="K392" s="147">
        <f>IF(入力表3【予測】!G64="",入力表3【予測】!F64,入力表3【予測】!G64)</f>
        <v>1</v>
      </c>
      <c r="L392" s="135">
        <f t="shared" si="32"/>
        <v>0</v>
      </c>
    </row>
    <row r="393" spans="2:12" x14ac:dyDescent="0.15">
      <c r="B393" s="385">
        <v>52</v>
      </c>
      <c r="C393" s="83" t="s">
        <v>471</v>
      </c>
      <c r="D393" s="41" t="s">
        <v>192</v>
      </c>
      <c r="E393" s="46">
        <f>入力表2【係数】!S416</f>
        <v>0</v>
      </c>
      <c r="F393" s="141">
        <f>VLOOKUP(D393,各種係数!$C$8:$E$114,2,FALSE)</f>
        <v>0</v>
      </c>
      <c r="G393" s="141">
        <f>VLOOKUP(D393,各種係数!$C$8:$E$114,3,FALSE)</f>
        <v>0</v>
      </c>
      <c r="H393" s="46">
        <f t="shared" si="31"/>
        <v>0</v>
      </c>
      <c r="I393" s="47">
        <f t="shared" si="34"/>
        <v>0</v>
      </c>
      <c r="J393" s="47">
        <f t="shared" si="36"/>
        <v>0</v>
      </c>
      <c r="K393" s="147">
        <f>IF(入力表3【予測】!G65="",入力表3【予測】!F65,入力表3【予測】!G65)</f>
        <v>6.0826602542223496E-2</v>
      </c>
      <c r="L393" s="135">
        <f t="shared" si="32"/>
        <v>0</v>
      </c>
    </row>
    <row r="394" spans="2:12" x14ac:dyDescent="0.15">
      <c r="B394" s="385">
        <v>53</v>
      </c>
      <c r="C394" s="40" t="s">
        <v>436</v>
      </c>
      <c r="D394" s="41" t="s">
        <v>185</v>
      </c>
      <c r="E394" s="46">
        <f>入力表2【係数】!S417</f>
        <v>0</v>
      </c>
      <c r="F394" s="141">
        <f>VLOOKUP(D394,各種係数!$C$8:$E$114,2,FALSE)</f>
        <v>0</v>
      </c>
      <c r="G394" s="142">
        <f>VLOOKUP(D394,各種係数!$C$8:$E$114,3,FALSE)</f>
        <v>0.71690131797459899</v>
      </c>
      <c r="H394" s="46">
        <f t="shared" si="31"/>
        <v>0</v>
      </c>
      <c r="I394" s="47">
        <f t="shared" ref="I394" si="38">I$400*G394</f>
        <v>0</v>
      </c>
      <c r="J394" s="47">
        <f>E394+(I394*1/3)</f>
        <v>0</v>
      </c>
      <c r="K394" s="147">
        <f>IF(入力表3【予測】!G66="",入力表3【予測】!F66,入力表3【予測】!G66)</f>
        <v>1</v>
      </c>
      <c r="L394" s="135">
        <f t="shared" si="32"/>
        <v>0</v>
      </c>
    </row>
    <row r="395" spans="2:12" x14ac:dyDescent="0.15">
      <c r="B395" s="378">
        <v>54</v>
      </c>
      <c r="C395" s="86" t="s">
        <v>437</v>
      </c>
      <c r="D395" s="87" t="s">
        <v>204</v>
      </c>
      <c r="E395" s="91">
        <f>入力表2【係数】!S418</f>
        <v>0</v>
      </c>
      <c r="F395" s="145">
        <f>VLOOKUP(D395,各種係数!$C$8:$E$114,2,FALSE)</f>
        <v>0</v>
      </c>
      <c r="G395" s="145">
        <f>VLOOKUP(D395,各種係数!$C$8:$E$114,3,FALSE)</f>
        <v>0</v>
      </c>
      <c r="H395" s="91">
        <f t="shared" si="31"/>
        <v>0</v>
      </c>
      <c r="I395" s="94">
        <f t="shared" si="34"/>
        <v>0</v>
      </c>
      <c r="J395" s="46">
        <f t="shared" si="36"/>
        <v>0</v>
      </c>
      <c r="K395" s="150">
        <f>IF(入力表3【予測】!G67="",入力表3【予測】!F67,入力表3【予測】!G67)</f>
        <v>1</v>
      </c>
      <c r="L395" s="91">
        <f t="shared" si="32"/>
        <v>0</v>
      </c>
    </row>
    <row r="396" spans="2:12" x14ac:dyDescent="0.15">
      <c r="B396" s="120"/>
      <c r="C396" s="120"/>
      <c r="D396" s="120" t="s">
        <v>212</v>
      </c>
      <c r="E396" s="136">
        <v>0</v>
      </c>
      <c r="F396" s="141">
        <f>VLOOKUP(D396,各種係数!$C$8:$E$114,2,FALSE)</f>
        <v>0</v>
      </c>
      <c r="G396" s="142">
        <f>VLOOKUP(D396,各種係数!$C$8:$E$114,3,FALSE)</f>
        <v>0</v>
      </c>
      <c r="H396" s="136">
        <f>E396*F396</f>
        <v>0</v>
      </c>
      <c r="I396" s="136">
        <f>I400*G396</f>
        <v>0</v>
      </c>
      <c r="J396" s="136">
        <f>I396</f>
        <v>0</v>
      </c>
      <c r="K396" s="151">
        <f>各種係数!$G$84</f>
        <v>1</v>
      </c>
      <c r="L396" s="136">
        <f>J396*K396</f>
        <v>0</v>
      </c>
    </row>
    <row r="397" spans="2:12" x14ac:dyDescent="0.15">
      <c r="B397" s="40"/>
      <c r="C397" s="40"/>
      <c r="D397" s="40" t="s">
        <v>187</v>
      </c>
      <c r="E397" s="46">
        <v>0</v>
      </c>
      <c r="F397" s="141">
        <f>VLOOKUP(D397,各種係数!$C$8:$E$114,2,FALSE)</f>
        <v>0</v>
      </c>
      <c r="G397" s="142">
        <f>VLOOKUP(D397,各種係数!$C$8:$E$114,3,FALSE)</f>
        <v>2.2674571017087665E-3</v>
      </c>
      <c r="H397" s="46">
        <f>E397*F397</f>
        <v>0</v>
      </c>
      <c r="I397" s="46">
        <f>I400*G397</f>
        <v>0</v>
      </c>
      <c r="J397" s="46">
        <f>I397</f>
        <v>0</v>
      </c>
      <c r="K397" s="147">
        <f>各種係数!$G$86</f>
        <v>0</v>
      </c>
      <c r="L397" s="46">
        <f>J397*K397</f>
        <v>0</v>
      </c>
    </row>
    <row r="398" spans="2:12" x14ac:dyDescent="0.15">
      <c r="B398" s="40"/>
      <c r="C398" s="40"/>
      <c r="D398" s="40" t="s">
        <v>188</v>
      </c>
      <c r="E398" s="46">
        <v>0</v>
      </c>
      <c r="F398" s="141">
        <f>VLOOKUP(D398,各種係数!$C$8:$E$114,2,FALSE)</f>
        <v>0</v>
      </c>
      <c r="G398" s="142">
        <f>VLOOKUP(D398,各種係数!$C$8:$E$114,3,FALSE)</f>
        <v>5.9777753031158634E-2</v>
      </c>
      <c r="H398" s="46">
        <f>E398*F398</f>
        <v>0</v>
      </c>
      <c r="I398" s="46">
        <f>I400*G398</f>
        <v>0</v>
      </c>
      <c r="J398" s="46">
        <f>I398</f>
        <v>0</v>
      </c>
      <c r="K398" s="147">
        <f>各種係数!$G$87</f>
        <v>8.9308055047637724E-2</v>
      </c>
      <c r="L398" s="46">
        <f>J398*K398</f>
        <v>0</v>
      </c>
    </row>
    <row r="399" spans="2:12" x14ac:dyDescent="0.15">
      <c r="B399" s="86"/>
      <c r="C399" s="86"/>
      <c r="D399" s="86" t="s">
        <v>189</v>
      </c>
      <c r="E399" s="91">
        <v>0</v>
      </c>
      <c r="F399" s="145">
        <f>VLOOKUP(D399,各種係数!$C$8:$E$114,2,FALSE)</f>
        <v>0</v>
      </c>
      <c r="G399" s="146">
        <f>VLOOKUP(D399,各種係数!$C$8:$E$114,3,FALSE)</f>
        <v>0.12629599542032013</v>
      </c>
      <c r="H399" s="91">
        <f>E399*F399</f>
        <v>0</v>
      </c>
      <c r="I399" s="46">
        <f>I400*G399</f>
        <v>0</v>
      </c>
      <c r="J399" s="91">
        <f>I399</f>
        <v>0</v>
      </c>
      <c r="K399" s="150">
        <f>各種係数!$G$88</f>
        <v>0.10865355070364435</v>
      </c>
      <c r="L399" s="91">
        <f>J399*K399</f>
        <v>0</v>
      </c>
    </row>
    <row r="400" spans="2:12" x14ac:dyDescent="0.15">
      <c r="D400" s="137" t="s">
        <v>480</v>
      </c>
      <c r="E400" s="138">
        <f>SUM(E342:E399)</f>
        <v>1</v>
      </c>
      <c r="F400" s="406" t="s">
        <v>776</v>
      </c>
      <c r="G400" s="406" t="s">
        <v>776</v>
      </c>
      <c r="H400" s="91">
        <f>SUM(H342:H399)</f>
        <v>0</v>
      </c>
      <c r="I400" s="138">
        <f>SUM(I347:I348,I351:I382,I384:I393,I395)</f>
        <v>0</v>
      </c>
      <c r="J400" s="138">
        <f>SUM(J342:J399)</f>
        <v>1</v>
      </c>
      <c r="K400" s="139" t="s">
        <v>776</v>
      </c>
      <c r="L400" s="138">
        <f>SUM(L342:L399)+H400*各種係数!$G$77</f>
        <v>1</v>
      </c>
    </row>
    <row r="401" spans="2:12" ht="37.5" x14ac:dyDescent="0.15">
      <c r="G401" s="407" t="s">
        <v>496</v>
      </c>
    </row>
    <row r="406" spans="2:12" x14ac:dyDescent="0.15">
      <c r="E406" s="10" t="str">
        <f>入力表1【係数】!$E$52</f>
        <v>（単位：円)</v>
      </c>
      <c r="H406" s="10" t="str">
        <f>入力表1【係数】!$E$52</f>
        <v>（単位：円)</v>
      </c>
      <c r="I406" s="10" t="str">
        <f>入力表1【係数】!$E$52</f>
        <v>（単位：円)</v>
      </c>
      <c r="J406" s="10" t="str">
        <f>入力表1【係数】!$E$52</f>
        <v>（単位：円)</v>
      </c>
      <c r="L406" s="10" t="str">
        <f>入力表1【係数】!$E$52</f>
        <v>（単位：円)</v>
      </c>
    </row>
    <row r="407" spans="2:12" ht="17.45" customHeight="1" x14ac:dyDescent="0.15">
      <c r="B407" s="460" t="s">
        <v>33</v>
      </c>
      <c r="C407" s="460" t="s">
        <v>401</v>
      </c>
      <c r="D407" s="460" t="s">
        <v>487</v>
      </c>
      <c r="E407" s="463" t="s">
        <v>503</v>
      </c>
      <c r="F407" s="609" t="s">
        <v>483</v>
      </c>
      <c r="G407" s="609" t="s">
        <v>484</v>
      </c>
      <c r="H407" s="461" t="s">
        <v>489</v>
      </c>
      <c r="I407" s="461" t="s">
        <v>490</v>
      </c>
      <c r="J407" s="463" t="s">
        <v>497</v>
      </c>
      <c r="K407" s="461" t="s">
        <v>491</v>
      </c>
      <c r="L407" s="458" t="s">
        <v>8</v>
      </c>
    </row>
    <row r="408" spans="2:12" x14ac:dyDescent="0.15">
      <c r="B408" s="459"/>
      <c r="C408" s="459"/>
      <c r="D408" s="459"/>
      <c r="E408" s="462"/>
      <c r="F408" s="610"/>
      <c r="G408" s="610"/>
      <c r="H408" s="462"/>
      <c r="I408" s="462"/>
      <c r="J408" s="462"/>
      <c r="K408" s="462"/>
      <c r="L408" s="459"/>
    </row>
    <row r="409" spans="2:12" x14ac:dyDescent="0.15">
      <c r="B409" s="385">
        <v>1</v>
      </c>
      <c r="C409" s="40" t="s">
        <v>402</v>
      </c>
      <c r="D409" s="41" t="s">
        <v>190</v>
      </c>
      <c r="E409" s="134">
        <f>入力表2【係数】!S435</f>
        <v>0</v>
      </c>
      <c r="F409" s="141">
        <f>VLOOKUP(D409,各種係数!$C$8:$E$114,2,FALSE)</f>
        <v>0</v>
      </c>
      <c r="G409" s="142">
        <f>VLOOKUP(D409,各種係数!$C$8:$E$114,3,FALSE)</f>
        <v>0</v>
      </c>
      <c r="H409" s="46">
        <f t="shared" ref="H409:H462" si="39">E409*F409</f>
        <v>0</v>
      </c>
      <c r="I409" s="47">
        <f>I$467*G409</f>
        <v>0</v>
      </c>
      <c r="J409" s="47">
        <f>E409+(I409*1/3)</f>
        <v>0</v>
      </c>
      <c r="K409" s="147">
        <f>IF(入力表3【予測】!G14="",入力表3【予測】!F14,入力表3【予測】!G14)</f>
        <v>0.4251686800955784</v>
      </c>
      <c r="L409" s="135">
        <f t="shared" ref="L409:L462" si="40">J409*K409</f>
        <v>0</v>
      </c>
    </row>
    <row r="410" spans="2:12" x14ac:dyDescent="0.15">
      <c r="B410" s="385">
        <v>2</v>
      </c>
      <c r="C410" s="40" t="s">
        <v>591</v>
      </c>
      <c r="D410" s="41" t="s">
        <v>184</v>
      </c>
      <c r="E410" s="46">
        <f>入力表2【係数】!S436</f>
        <v>0</v>
      </c>
      <c r="F410" s="141">
        <f>VLOOKUP(D410,各種係数!$C$8:$E$114,2,FALSE)</f>
        <v>0</v>
      </c>
      <c r="G410" s="142">
        <f>VLOOKUP(D410,各種係数!$C$8:$E$114,3,FALSE)</f>
        <v>7.6895075728465895E-3</v>
      </c>
      <c r="H410" s="46">
        <f t="shared" si="39"/>
        <v>0</v>
      </c>
      <c r="I410" s="47">
        <f t="shared" ref="I410:I413" si="41">I$467*G410</f>
        <v>0</v>
      </c>
      <c r="J410" s="47">
        <f>E410+(I410*1/2)</f>
        <v>0</v>
      </c>
      <c r="K410" s="147">
        <f>IF(入力表3【予測】!G15="",入力表3【予測】!F15,入力表3【予測】!G15)</f>
        <v>1</v>
      </c>
      <c r="L410" s="135">
        <f t="shared" si="40"/>
        <v>0</v>
      </c>
    </row>
    <row r="411" spans="2:12" x14ac:dyDescent="0.15">
      <c r="B411" s="385">
        <v>3</v>
      </c>
      <c r="C411" s="40" t="s">
        <v>403</v>
      </c>
      <c r="D411" s="41" t="s">
        <v>185</v>
      </c>
      <c r="E411" s="46">
        <f>入力表2【係数】!S437</f>
        <v>0</v>
      </c>
      <c r="F411" s="141">
        <f>VLOOKUP(D411,各種係数!$C$8:$E$114,2,FALSE)</f>
        <v>0</v>
      </c>
      <c r="G411" s="142">
        <f>VLOOKUP(D411,各種係数!$C$8:$E$114,3,FALSE)</f>
        <v>0.71690131797459899</v>
      </c>
      <c r="H411" s="46">
        <f t="shared" si="39"/>
        <v>0</v>
      </c>
      <c r="I411" s="47">
        <f t="shared" si="41"/>
        <v>0</v>
      </c>
      <c r="J411" s="47">
        <f>E411+(I411*1/3)</f>
        <v>0</v>
      </c>
      <c r="K411" s="147">
        <f>IF(入力表3【予測】!G16="",入力表3【予測】!F16,入力表3【予測】!G16)</f>
        <v>1</v>
      </c>
      <c r="L411" s="135">
        <f t="shared" si="40"/>
        <v>0</v>
      </c>
    </row>
    <row r="412" spans="2:12" x14ac:dyDescent="0.15">
      <c r="B412" s="385">
        <v>4</v>
      </c>
      <c r="C412" s="40" t="s">
        <v>404</v>
      </c>
      <c r="D412" s="41" t="s">
        <v>185</v>
      </c>
      <c r="E412" s="46">
        <f>入力表2【係数】!S438</f>
        <v>0</v>
      </c>
      <c r="F412" s="141">
        <f>VLOOKUP(D412,各種係数!$C$8:$E$114,2,FALSE)</f>
        <v>0</v>
      </c>
      <c r="G412" s="142">
        <f>VLOOKUP(D412,各種係数!$C$8:$E$114,3,FALSE)</f>
        <v>0.71690131797459899</v>
      </c>
      <c r="H412" s="46">
        <f t="shared" si="39"/>
        <v>0</v>
      </c>
      <c r="I412" s="47">
        <f t="shared" si="41"/>
        <v>0</v>
      </c>
      <c r="J412" s="47">
        <f>E412+(I412*1/3)</f>
        <v>0</v>
      </c>
      <c r="K412" s="147">
        <f>IF(入力表3【予測】!G17="",入力表3【予測】!F17,入力表3【予測】!G17)</f>
        <v>1</v>
      </c>
      <c r="L412" s="135">
        <f t="shared" si="40"/>
        <v>0</v>
      </c>
    </row>
    <row r="413" spans="2:12" x14ac:dyDescent="0.15">
      <c r="B413" s="385">
        <v>5</v>
      </c>
      <c r="C413" s="40" t="s">
        <v>822</v>
      </c>
      <c r="D413" s="41" t="s">
        <v>186</v>
      </c>
      <c r="E413" s="46">
        <f>入力表2【係数】!S439</f>
        <v>0</v>
      </c>
      <c r="F413" s="141">
        <f>VLOOKUP(D413,各種係数!$C$8:$E$114,2,FALSE)</f>
        <v>0</v>
      </c>
      <c r="G413" s="142">
        <f>VLOOKUP(D413,各種係数!$C$8:$E$114,3,FALSE)</f>
        <v>8.7067968899366854E-2</v>
      </c>
      <c r="H413" s="46">
        <f t="shared" si="39"/>
        <v>0</v>
      </c>
      <c r="I413" s="47">
        <f t="shared" si="41"/>
        <v>0</v>
      </c>
      <c r="J413" s="47">
        <f>E413+I413</f>
        <v>0</v>
      </c>
      <c r="K413" s="147">
        <f>IF(入力表3【予測】!G18="",入力表3【予測】!F18,入力表3【予測】!G18)</f>
        <v>1</v>
      </c>
      <c r="L413" s="135">
        <f t="shared" si="40"/>
        <v>0</v>
      </c>
    </row>
    <row r="414" spans="2:12" x14ac:dyDescent="0.15">
      <c r="B414" s="385">
        <v>6</v>
      </c>
      <c r="C414" s="40" t="s">
        <v>405</v>
      </c>
      <c r="D414" s="41" t="s">
        <v>199</v>
      </c>
      <c r="E414" s="46">
        <f>入力表2【係数】!S440</f>
        <v>0</v>
      </c>
      <c r="F414" s="141">
        <f>VLOOKUP(D414,各種係数!$C$8:$E$114,2,FALSE)</f>
        <v>0</v>
      </c>
      <c r="G414" s="141">
        <f>VLOOKUP(D414,各種係数!$C$8:$E$114,3,FALSE)</f>
        <v>0</v>
      </c>
      <c r="H414" s="46">
        <f t="shared" si="39"/>
        <v>0</v>
      </c>
      <c r="I414" s="47">
        <f t="shared" ref="I414:I462" si="42">E414*G414</f>
        <v>0</v>
      </c>
      <c r="J414" s="47">
        <f>E414-H414-I414</f>
        <v>0</v>
      </c>
      <c r="K414" s="147">
        <f>IF(入力表3【予測】!G19="",入力表3【予測】!F19,入力表3【予測】!G19)</f>
        <v>1</v>
      </c>
      <c r="L414" s="135">
        <f t="shared" si="40"/>
        <v>0</v>
      </c>
    </row>
    <row r="415" spans="2:12" x14ac:dyDescent="0.15">
      <c r="B415" s="385">
        <v>7</v>
      </c>
      <c r="C415" s="40" t="s">
        <v>585</v>
      </c>
      <c r="D415" s="41" t="s">
        <v>158</v>
      </c>
      <c r="E415" s="46">
        <f>入力表2【係数】!S441</f>
        <v>0</v>
      </c>
      <c r="F415" s="141">
        <f>VLOOKUP(D415,各種係数!$C$8:$E$114,2,FALSE)</f>
        <v>0.33247744366539334</v>
      </c>
      <c r="G415" s="141">
        <f>VLOOKUP(D415,各種係数!$C$8:$E$114,3,FALSE)</f>
        <v>1.5412806459017195E-2</v>
      </c>
      <c r="H415" s="46">
        <f t="shared" si="39"/>
        <v>0</v>
      </c>
      <c r="I415" s="47">
        <f t="shared" si="42"/>
        <v>0</v>
      </c>
      <c r="J415" s="47">
        <f>E415-H415-I415</f>
        <v>0</v>
      </c>
      <c r="K415" s="147">
        <f>IF(入力表3【予測】!G20="",入力表3【予測】!F20,入力表3【予測】!G20)</f>
        <v>0</v>
      </c>
      <c r="L415" s="135">
        <f t="shared" si="40"/>
        <v>0</v>
      </c>
    </row>
    <row r="416" spans="2:12" x14ac:dyDescent="0.15">
      <c r="B416" s="385">
        <v>8</v>
      </c>
      <c r="C416" s="40" t="s">
        <v>408</v>
      </c>
      <c r="D416" s="41" t="s">
        <v>190</v>
      </c>
      <c r="E416" s="46">
        <f>入力表2【係数】!S442</f>
        <v>0</v>
      </c>
      <c r="F416" s="141">
        <f>VLOOKUP(D416,各種係数!$C$8:$E$114,2,FALSE)</f>
        <v>0</v>
      </c>
      <c r="G416" s="142">
        <f>VLOOKUP(D416,各種係数!$C$8:$E$114,3,FALSE)</f>
        <v>0</v>
      </c>
      <c r="H416" s="46">
        <f t="shared" si="39"/>
        <v>0</v>
      </c>
      <c r="I416" s="47">
        <f t="shared" ref="I416:I417" si="43">I$467*G416</f>
        <v>0</v>
      </c>
      <c r="J416" s="47">
        <f>E416+(I416*1/3)</f>
        <v>0</v>
      </c>
      <c r="K416" s="147">
        <f>IF(入力表3【予測】!G21="",入力表3【予測】!F21,入力表3【予測】!G21)</f>
        <v>1</v>
      </c>
      <c r="L416" s="135">
        <f t="shared" si="40"/>
        <v>0</v>
      </c>
    </row>
    <row r="417" spans="2:12" x14ac:dyDescent="0.15">
      <c r="B417" s="60">
        <v>9</v>
      </c>
      <c r="C417" s="61" t="s">
        <v>407</v>
      </c>
      <c r="D417" s="62" t="s">
        <v>190</v>
      </c>
      <c r="E417" s="67">
        <f>入力表2【係数】!S443</f>
        <v>0</v>
      </c>
      <c r="F417" s="143">
        <f>VLOOKUP(D417,各種係数!$C$8:$E$114,2,FALSE)</f>
        <v>0</v>
      </c>
      <c r="G417" s="144">
        <f>VLOOKUP(D417,各種係数!$C$8:$E$114,3,FALSE)</f>
        <v>0</v>
      </c>
      <c r="H417" s="67">
        <f t="shared" si="39"/>
        <v>0</v>
      </c>
      <c r="I417" s="68">
        <f t="shared" si="43"/>
        <v>0</v>
      </c>
      <c r="J417" s="67">
        <f>E417+(I417*1/3)</f>
        <v>0</v>
      </c>
      <c r="K417" s="148">
        <f>IF(入力表3【予測】!G22="",入力表3【予測】!F22,入力表3【予測】!G22)</f>
        <v>1</v>
      </c>
      <c r="L417" s="67">
        <f t="shared" si="40"/>
        <v>0</v>
      </c>
    </row>
    <row r="418" spans="2:12" x14ac:dyDescent="0.15">
      <c r="B418" s="74">
        <v>10</v>
      </c>
      <c r="C418" s="75" t="s">
        <v>410</v>
      </c>
      <c r="D418" s="79" t="s">
        <v>200</v>
      </c>
      <c r="E418" s="67">
        <f>入力表2【係数】!S444</f>
        <v>0</v>
      </c>
      <c r="F418" s="143">
        <f>VLOOKUP(D418,各種係数!$C$8:$E$114,2,FALSE)</f>
        <v>0</v>
      </c>
      <c r="G418" s="143">
        <f>VLOOKUP(D418,各種係数!$C$8:$E$114,3,FALSE)</f>
        <v>0</v>
      </c>
      <c r="H418" s="67">
        <f t="shared" si="39"/>
        <v>0</v>
      </c>
      <c r="I418" s="68">
        <f t="shared" si="42"/>
        <v>0</v>
      </c>
      <c r="J418" s="67">
        <f>E418-H418-I418</f>
        <v>0</v>
      </c>
      <c r="K418" s="149">
        <f>IF(入力表3【予測】!G23="",入力表3【予測】!F23,入力表3【予測】!G23)</f>
        <v>1</v>
      </c>
      <c r="L418" s="67">
        <f t="shared" si="40"/>
        <v>0</v>
      </c>
    </row>
    <row r="419" spans="2:12" x14ac:dyDescent="0.15">
      <c r="B419" s="74">
        <v>11</v>
      </c>
      <c r="C419" s="78" t="s">
        <v>411</v>
      </c>
      <c r="D419" s="79" t="s">
        <v>201</v>
      </c>
      <c r="E419" s="67">
        <f>入力表2【係数】!S445</f>
        <v>1</v>
      </c>
      <c r="F419" s="143">
        <f>VLOOKUP(D419,各種係数!$C$8:$E$114,2,FALSE)</f>
        <v>0</v>
      </c>
      <c r="G419" s="143">
        <f>VLOOKUP(D419,各種係数!$C$8:$E$114,3,FALSE)</f>
        <v>0</v>
      </c>
      <c r="H419" s="67">
        <f t="shared" si="39"/>
        <v>0</v>
      </c>
      <c r="I419" s="68">
        <f t="shared" si="42"/>
        <v>0</v>
      </c>
      <c r="J419" s="67">
        <f t="shared" ref="J419:J462" si="44">E419-H419-I419</f>
        <v>1</v>
      </c>
      <c r="K419" s="149">
        <f>IF(入力表3【予測】!G24="",入力表3【予測】!F24,入力表3【予測】!G24)</f>
        <v>1</v>
      </c>
      <c r="L419" s="67">
        <f t="shared" si="40"/>
        <v>1</v>
      </c>
    </row>
    <row r="420" spans="2:12" x14ac:dyDescent="0.15">
      <c r="B420" s="119">
        <v>12</v>
      </c>
      <c r="C420" s="120" t="s">
        <v>412</v>
      </c>
      <c r="D420" s="116" t="s">
        <v>141</v>
      </c>
      <c r="E420" s="46">
        <f>入力表2【係数】!S446</f>
        <v>0</v>
      </c>
      <c r="F420" s="141">
        <f>VLOOKUP(D420,各種係数!$C$8:$E$114,2,FALSE)</f>
        <v>0.48983980769325469</v>
      </c>
      <c r="G420" s="141">
        <f>VLOOKUP(D420,各種係数!$C$8:$E$114,3,FALSE)</f>
        <v>4.0472106868972388E-2</v>
      </c>
      <c r="H420" s="46">
        <f t="shared" si="39"/>
        <v>0</v>
      </c>
      <c r="I420" s="47">
        <f t="shared" si="42"/>
        <v>0</v>
      </c>
      <c r="J420" s="47">
        <f t="shared" si="44"/>
        <v>0</v>
      </c>
      <c r="K420" s="147">
        <f>IF(入力表3【予測】!G25="",入力表3【予測】!F25,入力表3【予測】!G25)</f>
        <v>2.5266919715310809E-2</v>
      </c>
      <c r="L420" s="135">
        <f t="shared" si="40"/>
        <v>0</v>
      </c>
    </row>
    <row r="421" spans="2:12" x14ac:dyDescent="0.15">
      <c r="B421" s="385">
        <v>13</v>
      </c>
      <c r="C421" s="40" t="s">
        <v>413</v>
      </c>
      <c r="D421" s="41" t="s">
        <v>145</v>
      </c>
      <c r="E421" s="46">
        <f>入力表2【係数】!S447</f>
        <v>0</v>
      </c>
      <c r="F421" s="141">
        <f>VLOOKUP(D421,各種係数!$C$8:$E$114,2,FALSE)</f>
        <v>0.39446835471269331</v>
      </c>
      <c r="G421" s="141">
        <f>VLOOKUP(D421,各種係数!$C$8:$E$114,3,FALSE)</f>
        <v>2.4324724854210295E-2</v>
      </c>
      <c r="H421" s="46">
        <f t="shared" si="39"/>
        <v>0</v>
      </c>
      <c r="I421" s="47">
        <f t="shared" si="42"/>
        <v>0</v>
      </c>
      <c r="J421" s="47">
        <f t="shared" si="44"/>
        <v>0</v>
      </c>
      <c r="K421" s="147">
        <f>IF(入力表3【予測】!G26="",入力表3【予測】!F26,入力表3【予測】!G26)</f>
        <v>0.19738855547056144</v>
      </c>
      <c r="L421" s="135">
        <f t="shared" si="40"/>
        <v>0</v>
      </c>
    </row>
    <row r="422" spans="2:12" x14ac:dyDescent="0.15">
      <c r="B422" s="385">
        <v>14</v>
      </c>
      <c r="C422" s="40" t="s">
        <v>414</v>
      </c>
      <c r="D422" s="41" t="s">
        <v>144</v>
      </c>
      <c r="E422" s="46">
        <f>入力表2【係数】!S448</f>
        <v>0</v>
      </c>
      <c r="F422" s="141">
        <f>VLOOKUP(D422,各種係数!$C$8:$E$114,2,FALSE)</f>
        <v>0.46442694190471312</v>
      </c>
      <c r="G422" s="141">
        <f>VLOOKUP(D422,各種係数!$C$8:$E$114,3,FALSE)</f>
        <v>2.3938940873812486E-2</v>
      </c>
      <c r="H422" s="46">
        <f t="shared" si="39"/>
        <v>0</v>
      </c>
      <c r="I422" s="47">
        <f t="shared" si="42"/>
        <v>0</v>
      </c>
      <c r="J422" s="47">
        <f t="shared" si="44"/>
        <v>0</v>
      </c>
      <c r="K422" s="147">
        <f>IF(入力表3【予測】!G27="",入力表3【予測】!F27,入力表3【予測】!G27)</f>
        <v>3.7688224204705856E-2</v>
      </c>
      <c r="L422" s="135">
        <f t="shared" si="40"/>
        <v>0</v>
      </c>
    </row>
    <row r="423" spans="2:12" x14ac:dyDescent="0.15">
      <c r="B423" s="385">
        <v>15</v>
      </c>
      <c r="C423" s="40" t="s">
        <v>415</v>
      </c>
      <c r="D423" s="41" t="s">
        <v>145</v>
      </c>
      <c r="E423" s="46">
        <f>入力表2【係数】!S449</f>
        <v>0</v>
      </c>
      <c r="F423" s="141">
        <f>VLOOKUP(D423,各種係数!$C$8:$E$114,2,FALSE)</f>
        <v>0.39446835471269331</v>
      </c>
      <c r="G423" s="141">
        <f>VLOOKUP(D423,各種係数!$C$8:$E$114,3,FALSE)</f>
        <v>2.4324724854210295E-2</v>
      </c>
      <c r="H423" s="46">
        <f t="shared" si="39"/>
        <v>0</v>
      </c>
      <c r="I423" s="47">
        <f t="shared" si="42"/>
        <v>0</v>
      </c>
      <c r="J423" s="47">
        <f t="shared" si="44"/>
        <v>0</v>
      </c>
      <c r="K423" s="147">
        <f>IF(入力表3【予測】!G28="",入力表3【予測】!F28,入力表3【予測】!G28)</f>
        <v>0.19738855547056144</v>
      </c>
      <c r="L423" s="135">
        <f t="shared" si="40"/>
        <v>0</v>
      </c>
    </row>
    <row r="424" spans="2:12" x14ac:dyDescent="0.15">
      <c r="B424" s="385">
        <v>16</v>
      </c>
      <c r="C424" s="40" t="s">
        <v>416</v>
      </c>
      <c r="D424" s="41" t="s">
        <v>145</v>
      </c>
      <c r="E424" s="46">
        <f>入力表2【係数】!S450</f>
        <v>0</v>
      </c>
      <c r="F424" s="141">
        <f>VLOOKUP(D424,各種係数!$C$8:$E$114,2,FALSE)</f>
        <v>0.39446835471269331</v>
      </c>
      <c r="G424" s="141">
        <f>VLOOKUP(D424,各種係数!$C$8:$E$114,3,FALSE)</f>
        <v>2.4324724854210295E-2</v>
      </c>
      <c r="H424" s="46">
        <f t="shared" si="39"/>
        <v>0</v>
      </c>
      <c r="I424" s="47">
        <f t="shared" si="42"/>
        <v>0</v>
      </c>
      <c r="J424" s="47">
        <f t="shared" si="44"/>
        <v>0</v>
      </c>
      <c r="K424" s="147">
        <f>IF(入力表3【予測】!G29="",入力表3【予測】!F29,入力表3【予測】!G29)</f>
        <v>0.19738855547056144</v>
      </c>
      <c r="L424" s="135">
        <f t="shared" si="40"/>
        <v>0</v>
      </c>
    </row>
    <row r="425" spans="2:12" x14ac:dyDescent="0.15">
      <c r="B425" s="385">
        <v>17</v>
      </c>
      <c r="C425" s="83" t="s">
        <v>454</v>
      </c>
      <c r="D425" s="41" t="s">
        <v>145</v>
      </c>
      <c r="E425" s="46">
        <f>入力表2【係数】!S451</f>
        <v>0</v>
      </c>
      <c r="F425" s="141">
        <f>VLOOKUP(D425,各種係数!$C$8:$E$114,2,FALSE)</f>
        <v>0.39446835471269331</v>
      </c>
      <c r="G425" s="141">
        <f>VLOOKUP(D425,各種係数!$C$8:$E$114,3,FALSE)</f>
        <v>2.4324724854210295E-2</v>
      </c>
      <c r="H425" s="46">
        <f t="shared" si="39"/>
        <v>0</v>
      </c>
      <c r="I425" s="47">
        <f t="shared" si="42"/>
        <v>0</v>
      </c>
      <c r="J425" s="47">
        <f t="shared" si="44"/>
        <v>0</v>
      </c>
      <c r="K425" s="147">
        <f>IF(入力表3【予測】!G30="",入力表3【予測】!F30,入力表3【予測】!G30)</f>
        <v>0.19738855547056144</v>
      </c>
      <c r="L425" s="135">
        <f t="shared" si="40"/>
        <v>0</v>
      </c>
    </row>
    <row r="426" spans="2:12" x14ac:dyDescent="0.15">
      <c r="B426" s="385">
        <v>18</v>
      </c>
      <c r="C426" s="83" t="s">
        <v>455</v>
      </c>
      <c r="D426" s="41" t="s">
        <v>146</v>
      </c>
      <c r="E426" s="46">
        <f>入力表2【係数】!S452</f>
        <v>0</v>
      </c>
      <c r="F426" s="141">
        <f>VLOOKUP(D426,各種係数!$C$8:$E$114,2,FALSE)</f>
        <v>0.3541939860247062</v>
      </c>
      <c r="G426" s="141">
        <f>VLOOKUP(D426,各種係数!$C$8:$E$114,3,FALSE)</f>
        <v>4.1420505400153379E-2</v>
      </c>
      <c r="H426" s="46">
        <f t="shared" si="39"/>
        <v>0</v>
      </c>
      <c r="I426" s="47">
        <f t="shared" si="42"/>
        <v>0</v>
      </c>
      <c r="J426" s="47">
        <f t="shared" si="44"/>
        <v>0</v>
      </c>
      <c r="K426" s="147">
        <f>IF(入力表3【予測】!G31="",入力表3【予測】!F31,入力表3【予測】!G31)</f>
        <v>0</v>
      </c>
      <c r="L426" s="135">
        <f t="shared" si="40"/>
        <v>0</v>
      </c>
    </row>
    <row r="427" spans="2:12" x14ac:dyDescent="0.15">
      <c r="B427" s="385">
        <v>19</v>
      </c>
      <c r="C427" s="40" t="s">
        <v>417</v>
      </c>
      <c r="D427" s="41" t="s">
        <v>148</v>
      </c>
      <c r="E427" s="46">
        <f>入力表2【係数】!S453</f>
        <v>0</v>
      </c>
      <c r="F427" s="141">
        <f>VLOOKUP(D427,各種係数!$C$8:$E$114,2,FALSE)</f>
        <v>0.55865224329933405</v>
      </c>
      <c r="G427" s="141">
        <f>VLOOKUP(D427,各種係数!$C$8:$E$114,3,FALSE)</f>
        <v>2.1265803654867077E-2</v>
      </c>
      <c r="H427" s="46">
        <f t="shared" si="39"/>
        <v>0</v>
      </c>
      <c r="I427" s="47">
        <f t="shared" si="42"/>
        <v>0</v>
      </c>
      <c r="J427" s="47">
        <f t="shared" si="44"/>
        <v>0</v>
      </c>
      <c r="K427" s="147">
        <f>IF(入力表3【予測】!G32="",入力表3【予測】!F32,入力表3【予測】!G32)</f>
        <v>0</v>
      </c>
      <c r="L427" s="135">
        <f t="shared" si="40"/>
        <v>0</v>
      </c>
    </row>
    <row r="428" spans="2:12" x14ac:dyDescent="0.15">
      <c r="B428" s="385">
        <v>20</v>
      </c>
      <c r="C428" s="40" t="s">
        <v>418</v>
      </c>
      <c r="D428" s="41" t="s">
        <v>950</v>
      </c>
      <c r="E428" s="46">
        <f>入力表2【係数】!S454</f>
        <v>0</v>
      </c>
      <c r="F428" s="141">
        <f>VLOOKUP(D428,各種係数!$C$8:$E$114,2,FALSE)</f>
        <v>0.44310238869487661</v>
      </c>
      <c r="G428" s="141">
        <f>VLOOKUP(D428,各種係数!$C$8:$E$114,3,FALSE)</f>
        <v>1.5691882641514759E-2</v>
      </c>
      <c r="H428" s="46">
        <f t="shared" si="39"/>
        <v>0</v>
      </c>
      <c r="I428" s="47">
        <f t="shared" si="42"/>
        <v>0</v>
      </c>
      <c r="J428" s="47">
        <f t="shared" si="44"/>
        <v>0</v>
      </c>
      <c r="K428" s="147">
        <f>IF(入力表3【予測】!G33="",入力表3【予測】!F33,入力表3【予測】!G33)</f>
        <v>0</v>
      </c>
      <c r="L428" s="135">
        <f t="shared" si="40"/>
        <v>0</v>
      </c>
    </row>
    <row r="429" spans="2:12" x14ac:dyDescent="0.15">
      <c r="B429" s="385">
        <v>21</v>
      </c>
      <c r="C429" s="83" t="s">
        <v>456</v>
      </c>
      <c r="D429" s="41" t="s">
        <v>164</v>
      </c>
      <c r="E429" s="46">
        <f>入力表2【係数】!S455</f>
        <v>0</v>
      </c>
      <c r="F429" s="141">
        <f>VLOOKUP(D429,各種係数!$C$8:$E$114,2,FALSE)</f>
        <v>0.6356423173803526</v>
      </c>
      <c r="G429" s="141">
        <f>VLOOKUP(D429,各種係数!$C$8:$E$114,3,FALSE)</f>
        <v>1.8041561712846349E-2</v>
      </c>
      <c r="H429" s="46">
        <f t="shared" si="39"/>
        <v>0</v>
      </c>
      <c r="I429" s="47">
        <f t="shared" si="42"/>
        <v>0</v>
      </c>
      <c r="J429" s="47">
        <f t="shared" si="44"/>
        <v>0</v>
      </c>
      <c r="K429" s="147">
        <f>IF(入力表3【予測】!G34="",入力表3【予測】!F34,入力表3【予測】!G34)</f>
        <v>1.7912086324699539E-3</v>
      </c>
      <c r="L429" s="135">
        <f t="shared" si="40"/>
        <v>0</v>
      </c>
    </row>
    <row r="430" spans="2:12" x14ac:dyDescent="0.15">
      <c r="B430" s="385">
        <v>22</v>
      </c>
      <c r="C430" s="83" t="s">
        <v>457</v>
      </c>
      <c r="D430" s="41" t="s">
        <v>162</v>
      </c>
      <c r="E430" s="46">
        <f>入力表2【係数】!S456</f>
        <v>0</v>
      </c>
      <c r="F430" s="141">
        <f>VLOOKUP(D430,各種係数!$C$8:$E$114,2,FALSE)</f>
        <v>0.80454150997975127</v>
      </c>
      <c r="G430" s="141">
        <f>VLOOKUP(D430,各種係数!$C$8:$E$114,3,FALSE)</f>
        <v>2.097194098929708E-2</v>
      </c>
      <c r="H430" s="46">
        <f t="shared" si="39"/>
        <v>0</v>
      </c>
      <c r="I430" s="47">
        <f t="shared" si="42"/>
        <v>0</v>
      </c>
      <c r="J430" s="47">
        <f t="shared" si="44"/>
        <v>0</v>
      </c>
      <c r="K430" s="147">
        <f>IF(入力表3【予測】!G35="",入力表3【予測】!F35,入力表3【予測】!G35)</f>
        <v>0</v>
      </c>
      <c r="L430" s="135">
        <f t="shared" si="40"/>
        <v>0</v>
      </c>
    </row>
    <row r="431" spans="2:12" x14ac:dyDescent="0.15">
      <c r="B431" s="385">
        <v>23</v>
      </c>
      <c r="C431" s="40" t="s">
        <v>565</v>
      </c>
      <c r="D431" s="41" t="s">
        <v>194</v>
      </c>
      <c r="E431" s="46">
        <f>入力表2【係数】!S457</f>
        <v>0</v>
      </c>
      <c r="F431" s="141">
        <f>VLOOKUP(D431,各種係数!$C$8:$E$114,2,FALSE)</f>
        <v>0.41870702167654128</v>
      </c>
      <c r="G431" s="141">
        <f>VLOOKUP(D431,各種係数!$C$8:$E$114,3,FALSE)</f>
        <v>3.0484066104024703E-2</v>
      </c>
      <c r="H431" s="46">
        <f t="shared" si="39"/>
        <v>0</v>
      </c>
      <c r="I431" s="47">
        <f t="shared" si="42"/>
        <v>0</v>
      </c>
      <c r="J431" s="47">
        <f t="shared" si="44"/>
        <v>0</v>
      </c>
      <c r="K431" s="147">
        <f>IF(入力表3【予測】!G36="",入力表3【予測】!F36,入力表3【予測】!G36)</f>
        <v>8.1037763027242637E-2</v>
      </c>
      <c r="L431" s="135">
        <f t="shared" si="40"/>
        <v>0</v>
      </c>
    </row>
    <row r="432" spans="2:12" x14ac:dyDescent="0.15">
      <c r="B432" s="385">
        <v>24</v>
      </c>
      <c r="C432" s="83" t="s">
        <v>458</v>
      </c>
      <c r="D432" s="41" t="s">
        <v>149</v>
      </c>
      <c r="E432" s="46">
        <f>入力表2【係数】!S458</f>
        <v>0</v>
      </c>
      <c r="F432" s="141">
        <f>VLOOKUP(D432,各種係数!$C$8:$E$114,2,FALSE)</f>
        <v>0.55683718834224505</v>
      </c>
      <c r="G432" s="141">
        <f>VLOOKUP(D432,各種係数!$C$8:$E$114,3,FALSE)</f>
        <v>3.2844849251674739E-2</v>
      </c>
      <c r="H432" s="46">
        <f t="shared" si="39"/>
        <v>0</v>
      </c>
      <c r="I432" s="47">
        <f t="shared" si="42"/>
        <v>0</v>
      </c>
      <c r="J432" s="47">
        <f t="shared" si="44"/>
        <v>0</v>
      </c>
      <c r="K432" s="147">
        <f>IF(入力表3【予測】!G37="",入力表3【予測】!F37,入力表3【予測】!G37)</f>
        <v>1.2532956823507968E-2</v>
      </c>
      <c r="L432" s="135">
        <f t="shared" si="40"/>
        <v>0</v>
      </c>
    </row>
    <row r="433" spans="2:12" x14ac:dyDescent="0.15">
      <c r="B433" s="385">
        <v>25</v>
      </c>
      <c r="C433" s="83" t="s">
        <v>459</v>
      </c>
      <c r="D433" s="41" t="s">
        <v>150</v>
      </c>
      <c r="E433" s="46">
        <f>入力表2【係数】!S459</f>
        <v>0</v>
      </c>
      <c r="F433" s="141">
        <f>VLOOKUP(D433,各種係数!$C$8:$E$114,2,FALSE)</f>
        <v>0.71592709904776786</v>
      </c>
      <c r="G433" s="141">
        <f>VLOOKUP(D433,各種係数!$C$8:$E$114,3,FALSE)</f>
        <v>9.217799308013936E-3</v>
      </c>
      <c r="H433" s="46">
        <f t="shared" si="39"/>
        <v>0</v>
      </c>
      <c r="I433" s="47">
        <f t="shared" si="42"/>
        <v>0</v>
      </c>
      <c r="J433" s="47">
        <f t="shared" si="44"/>
        <v>0</v>
      </c>
      <c r="K433" s="147">
        <f>IF(入力表3【予測】!G38="",入力表3【予測】!F38,入力表3【予測】!G38)</f>
        <v>5.5353470239739799E-2</v>
      </c>
      <c r="L433" s="135">
        <f t="shared" si="40"/>
        <v>0</v>
      </c>
    </row>
    <row r="434" spans="2:12" x14ac:dyDescent="0.15">
      <c r="B434" s="385">
        <v>26</v>
      </c>
      <c r="C434" s="83" t="s">
        <v>460</v>
      </c>
      <c r="D434" s="41" t="s">
        <v>151</v>
      </c>
      <c r="E434" s="46">
        <f>入力表2【係数】!S460</f>
        <v>0</v>
      </c>
      <c r="F434" s="141">
        <f>VLOOKUP(D434,各種係数!$C$8:$E$114,2,FALSE)</f>
        <v>-7.0325271059216012</v>
      </c>
      <c r="G434" s="141">
        <f>VLOOKUP(D434,各種係数!$C$8:$E$114,3,FALSE)</f>
        <v>-0.29941618015012511</v>
      </c>
      <c r="H434" s="46">
        <f t="shared" si="39"/>
        <v>0</v>
      </c>
      <c r="I434" s="47">
        <f t="shared" si="42"/>
        <v>0</v>
      </c>
      <c r="J434" s="47">
        <f t="shared" si="44"/>
        <v>0</v>
      </c>
      <c r="K434" s="147">
        <f>IF(入力表3【予測】!G39="",入力表3【予測】!F39,入力表3【予測】!G39)</f>
        <v>0</v>
      </c>
      <c r="L434" s="135">
        <f t="shared" si="40"/>
        <v>0</v>
      </c>
    </row>
    <row r="435" spans="2:12" x14ac:dyDescent="0.15">
      <c r="B435" s="385">
        <v>27</v>
      </c>
      <c r="C435" s="83" t="s">
        <v>461</v>
      </c>
      <c r="D435" s="41" t="s">
        <v>153</v>
      </c>
      <c r="E435" s="46">
        <f>入力表2【係数】!S461</f>
        <v>0</v>
      </c>
      <c r="F435" s="141">
        <f>VLOOKUP(D435,各種係数!$C$8:$E$114,2,FALSE)</f>
        <v>0.60565359159472287</v>
      </c>
      <c r="G435" s="141">
        <f>VLOOKUP(D435,各種係数!$C$8:$E$114,3,FALSE)</f>
        <v>1.4606731644383964E-2</v>
      </c>
      <c r="H435" s="46">
        <f t="shared" si="39"/>
        <v>0</v>
      </c>
      <c r="I435" s="47">
        <f t="shared" si="42"/>
        <v>0</v>
      </c>
      <c r="J435" s="47">
        <f t="shared" si="44"/>
        <v>0</v>
      </c>
      <c r="K435" s="147">
        <f>IF(入力表3【予測】!G40="",入力表3【予測】!F40,入力表3【予測】!G40)</f>
        <v>1.269531883879238E-2</v>
      </c>
      <c r="L435" s="135">
        <f t="shared" si="40"/>
        <v>0</v>
      </c>
    </row>
    <row r="436" spans="2:12" x14ac:dyDescent="0.15">
      <c r="B436" s="385">
        <v>28</v>
      </c>
      <c r="C436" s="83" t="s">
        <v>646</v>
      </c>
      <c r="D436" s="41" t="s">
        <v>157</v>
      </c>
      <c r="E436" s="46">
        <f>入力表2【係数】!S462</f>
        <v>0</v>
      </c>
      <c r="F436" s="141">
        <f>VLOOKUP(D436,各種係数!$C$8:$E$114,2,FALSE)</f>
        <v>0.53436119199626853</v>
      </c>
      <c r="G436" s="141">
        <f>VLOOKUP(D436,各種係数!$C$8:$E$114,3,FALSE)</f>
        <v>1.6884112454810168E-2</v>
      </c>
      <c r="H436" s="46">
        <f t="shared" si="39"/>
        <v>0</v>
      </c>
      <c r="I436" s="47">
        <f t="shared" si="42"/>
        <v>0</v>
      </c>
      <c r="J436" s="47">
        <f t="shared" si="44"/>
        <v>0</v>
      </c>
      <c r="K436" s="147">
        <f>IF(入力表3【予測】!G41="",入力表3【予測】!F41,入力表3【予測】!G41)</f>
        <v>2.8307649635109344E-2</v>
      </c>
      <c r="L436" s="135">
        <f t="shared" si="40"/>
        <v>0</v>
      </c>
    </row>
    <row r="437" spans="2:12" x14ac:dyDescent="0.15">
      <c r="B437" s="385">
        <v>29</v>
      </c>
      <c r="C437" s="83" t="s">
        <v>463</v>
      </c>
      <c r="D437" s="41" t="s">
        <v>517</v>
      </c>
      <c r="E437" s="46">
        <f>入力表2【係数】!S463</f>
        <v>0</v>
      </c>
      <c r="F437" s="141">
        <f>VLOOKUP(D437,各種係数!$C$8:$E$114,2,FALSE)</f>
        <v>0.55796567479946202</v>
      </c>
      <c r="G437" s="141">
        <f>VLOOKUP(D437,各種係数!$C$8:$E$114,3,FALSE)</f>
        <v>9.7336610154617649E-3</v>
      </c>
      <c r="H437" s="46">
        <f t="shared" si="39"/>
        <v>0</v>
      </c>
      <c r="I437" s="47">
        <f t="shared" si="42"/>
        <v>0</v>
      </c>
      <c r="J437" s="47">
        <f t="shared" si="44"/>
        <v>0</v>
      </c>
      <c r="K437" s="147">
        <f>IF(入力表3【予測】!G42="",入力表3【予測】!F42,入力表3【予測】!G42)</f>
        <v>7.4207497342212325E-2</v>
      </c>
      <c r="L437" s="135">
        <f t="shared" si="40"/>
        <v>0</v>
      </c>
    </row>
    <row r="438" spans="2:12" x14ac:dyDescent="0.15">
      <c r="B438" s="385">
        <v>30</v>
      </c>
      <c r="C438" s="40" t="s">
        <v>420</v>
      </c>
      <c r="D438" s="41" t="s">
        <v>517</v>
      </c>
      <c r="E438" s="46">
        <f>入力表2【係数】!S464</f>
        <v>0</v>
      </c>
      <c r="F438" s="141">
        <f>VLOOKUP(D438,各種係数!$C$8:$E$114,2,FALSE)</f>
        <v>0.55796567479946202</v>
      </c>
      <c r="G438" s="141">
        <f>VLOOKUP(D438,各種係数!$C$8:$E$114,3,FALSE)</f>
        <v>9.7336610154617649E-3</v>
      </c>
      <c r="H438" s="46">
        <f t="shared" si="39"/>
        <v>0</v>
      </c>
      <c r="I438" s="47">
        <f t="shared" si="42"/>
        <v>0</v>
      </c>
      <c r="J438" s="47">
        <f t="shared" si="44"/>
        <v>0</v>
      </c>
      <c r="K438" s="147">
        <f>IF(入力表3【予測】!G43="",入力表3【予測】!F43,入力表3【予測】!G43)</f>
        <v>7.4207497342212325E-2</v>
      </c>
      <c r="L438" s="135">
        <f t="shared" si="40"/>
        <v>0</v>
      </c>
    </row>
    <row r="439" spans="2:12" x14ac:dyDescent="0.15">
      <c r="B439" s="385">
        <v>31</v>
      </c>
      <c r="C439" s="83" t="s">
        <v>464</v>
      </c>
      <c r="D439" s="41" t="s">
        <v>951</v>
      </c>
      <c r="E439" s="46">
        <f>入力表2【係数】!S465</f>
        <v>0</v>
      </c>
      <c r="F439" s="141">
        <f>VLOOKUP(D439,各種係数!$C$8:$E$114,2,FALSE)</f>
        <v>0.25594447963568945</v>
      </c>
      <c r="G439" s="141">
        <f>VLOOKUP(D439,各種係数!$C$8:$E$114,3,FALSE)</f>
        <v>8.1788517819464026E-3</v>
      </c>
      <c r="H439" s="46">
        <f t="shared" si="39"/>
        <v>0</v>
      </c>
      <c r="I439" s="47">
        <f t="shared" si="42"/>
        <v>0</v>
      </c>
      <c r="J439" s="47">
        <f t="shared" si="44"/>
        <v>0</v>
      </c>
      <c r="K439" s="147">
        <f>IF(入力表3【予測】!G44="",入力表3【予測】!F44,入力表3【予測】!G44)</f>
        <v>2.2742915282625287E-4</v>
      </c>
      <c r="L439" s="135">
        <f t="shared" si="40"/>
        <v>0</v>
      </c>
    </row>
    <row r="440" spans="2:12" x14ac:dyDescent="0.15">
      <c r="B440" s="385">
        <v>32</v>
      </c>
      <c r="C440" s="83" t="s">
        <v>465</v>
      </c>
      <c r="D440" s="41" t="s">
        <v>172</v>
      </c>
      <c r="E440" s="46">
        <f>入力表2【係数】!S466</f>
        <v>0</v>
      </c>
      <c r="F440" s="141">
        <f>VLOOKUP(D440,各種係数!$C$8:$E$114,2,FALSE)</f>
        <v>0.32729577745202715</v>
      </c>
      <c r="G440" s="141">
        <f>VLOOKUP(D440,各種係数!$C$8:$E$114,3,FALSE)</f>
        <v>7.0083014360137492E-3</v>
      </c>
      <c r="H440" s="46">
        <f t="shared" si="39"/>
        <v>0</v>
      </c>
      <c r="I440" s="47">
        <f t="shared" si="42"/>
        <v>0</v>
      </c>
      <c r="J440" s="47">
        <f t="shared" si="44"/>
        <v>0</v>
      </c>
      <c r="K440" s="147">
        <f>IF(入力表3【予測】!G45="",入力表3【予測】!F45,入力表3【予測】!G45)</f>
        <v>2.021526319808542E-2</v>
      </c>
      <c r="L440" s="135">
        <f t="shared" si="40"/>
        <v>0</v>
      </c>
    </row>
    <row r="441" spans="2:12" x14ac:dyDescent="0.15">
      <c r="B441" s="385">
        <v>33</v>
      </c>
      <c r="C441" s="83" t="s">
        <v>466</v>
      </c>
      <c r="D441" s="41" t="s">
        <v>171</v>
      </c>
      <c r="E441" s="46">
        <f>入力表2【係数】!S467</f>
        <v>0</v>
      </c>
      <c r="F441" s="141">
        <f>VLOOKUP(D441,各種係数!$C$8:$E$114,2,FALSE)</f>
        <v>0.26374269279552931</v>
      </c>
      <c r="G441" s="141">
        <f>VLOOKUP(D441,各種係数!$C$8:$E$114,3,FALSE)</f>
        <v>1.1204770217964139E-2</v>
      </c>
      <c r="H441" s="46">
        <f t="shared" si="39"/>
        <v>0</v>
      </c>
      <c r="I441" s="47">
        <f t="shared" si="42"/>
        <v>0</v>
      </c>
      <c r="J441" s="47">
        <f t="shared" si="44"/>
        <v>0</v>
      </c>
      <c r="K441" s="147">
        <f>IF(入力表3【予測】!G46="",入力表3【予測】!F46,入力表3【予測】!G46)</f>
        <v>0</v>
      </c>
      <c r="L441" s="135">
        <f t="shared" si="40"/>
        <v>0</v>
      </c>
    </row>
    <row r="442" spans="2:12" x14ac:dyDescent="0.15">
      <c r="B442" s="385">
        <v>34</v>
      </c>
      <c r="C442" s="83" t="s">
        <v>467</v>
      </c>
      <c r="D442" s="41" t="s">
        <v>170</v>
      </c>
      <c r="E442" s="46">
        <f>入力表2【係数】!S468</f>
        <v>0</v>
      </c>
      <c r="F442" s="141">
        <f>VLOOKUP(D442,各種係数!$C$8:$E$114,2,FALSE)</f>
        <v>0.70589278410667244</v>
      </c>
      <c r="G442" s="141">
        <f>VLOOKUP(D442,各種係数!$C$8:$E$114,3,FALSE)</f>
        <v>4.8994511356258456E-3</v>
      </c>
      <c r="H442" s="46">
        <f t="shared" si="39"/>
        <v>0</v>
      </c>
      <c r="I442" s="47">
        <f t="shared" si="42"/>
        <v>0</v>
      </c>
      <c r="J442" s="47">
        <f t="shared" si="44"/>
        <v>0</v>
      </c>
      <c r="K442" s="147">
        <f>IF(入力表3【予測】!G47="",入力表3【予測】!F47,入力表3【予測】!G47)</f>
        <v>9.2006594852051315E-2</v>
      </c>
      <c r="L442" s="135">
        <f t="shared" si="40"/>
        <v>0</v>
      </c>
    </row>
    <row r="443" spans="2:12" x14ac:dyDescent="0.15">
      <c r="B443" s="385">
        <v>35</v>
      </c>
      <c r="C443" s="83" t="s">
        <v>641</v>
      </c>
      <c r="D443" s="41" t="s">
        <v>175</v>
      </c>
      <c r="E443" s="46">
        <f>入力表2【係数】!S469</f>
        <v>0</v>
      </c>
      <c r="F443" s="141">
        <f>VLOOKUP(D443,各種係数!$C$8:$E$114,2,FALSE)</f>
        <v>0.5913956101580643</v>
      </c>
      <c r="G443" s="141">
        <f>VLOOKUP(D443,各種係数!$C$8:$E$114,3,FALSE)</f>
        <v>2.0196911486146635E-2</v>
      </c>
      <c r="H443" s="46">
        <f t="shared" si="39"/>
        <v>0</v>
      </c>
      <c r="I443" s="47">
        <f t="shared" si="42"/>
        <v>0</v>
      </c>
      <c r="J443" s="47">
        <f t="shared" si="44"/>
        <v>0</v>
      </c>
      <c r="K443" s="147">
        <f>IF(入力表3【予測】!G48="",入力表3【予測】!F48,入力表3【予測】!G48)</f>
        <v>4.2137479686312651E-2</v>
      </c>
      <c r="L443" s="135">
        <f t="shared" si="40"/>
        <v>0</v>
      </c>
    </row>
    <row r="444" spans="2:12" x14ac:dyDescent="0.15">
      <c r="B444" s="60">
        <v>36</v>
      </c>
      <c r="C444" s="61" t="s">
        <v>421</v>
      </c>
      <c r="D444" s="62" t="s">
        <v>175</v>
      </c>
      <c r="E444" s="67">
        <f>入力表2【係数】!S470</f>
        <v>0</v>
      </c>
      <c r="F444" s="143">
        <f>VLOOKUP(D444,各種係数!$C$8:$E$114,2,FALSE)</f>
        <v>0.5913956101580643</v>
      </c>
      <c r="G444" s="143">
        <f>VLOOKUP(D444,各種係数!$C$8:$E$114,3,FALSE)</f>
        <v>2.0196911486146635E-2</v>
      </c>
      <c r="H444" s="67">
        <f t="shared" si="39"/>
        <v>0</v>
      </c>
      <c r="I444" s="68">
        <f t="shared" si="42"/>
        <v>0</v>
      </c>
      <c r="J444" s="67">
        <f t="shared" si="44"/>
        <v>0</v>
      </c>
      <c r="K444" s="148">
        <f>IF(入力表3【予測】!G49="",入力表3【予測】!F49,入力表3【予測】!G49)</f>
        <v>4.2137479686312651E-2</v>
      </c>
      <c r="L444" s="67">
        <f t="shared" si="40"/>
        <v>0</v>
      </c>
    </row>
    <row r="445" spans="2:12" x14ac:dyDescent="0.15">
      <c r="B445" s="385">
        <v>37</v>
      </c>
      <c r="C445" s="40" t="s">
        <v>422</v>
      </c>
      <c r="D445" s="41" t="s">
        <v>202</v>
      </c>
      <c r="E445" s="46">
        <f>入力表2【係数】!S471</f>
        <v>0</v>
      </c>
      <c r="F445" s="141">
        <f>VLOOKUP(D445,各種係数!$C$8:$E$114,2,FALSE)</f>
        <v>0</v>
      </c>
      <c r="G445" s="141">
        <f>VLOOKUP(D445,各種係数!$C$8:$E$114,3,FALSE)</f>
        <v>0</v>
      </c>
      <c r="H445" s="46">
        <f t="shared" si="39"/>
        <v>0</v>
      </c>
      <c r="I445" s="47">
        <f t="shared" si="42"/>
        <v>0</v>
      </c>
      <c r="J445" s="47">
        <f t="shared" si="44"/>
        <v>0</v>
      </c>
      <c r="K445" s="147">
        <f>IF(入力表3【予測】!G50="",入力表3【予測】!F50,入力表3【予測】!G50)</f>
        <v>1</v>
      </c>
      <c r="L445" s="135">
        <f t="shared" si="40"/>
        <v>0</v>
      </c>
    </row>
    <row r="446" spans="2:12" x14ac:dyDescent="0.15">
      <c r="B446" s="385">
        <v>38</v>
      </c>
      <c r="C446" s="40" t="s">
        <v>638</v>
      </c>
      <c r="D446" s="41" t="s">
        <v>196</v>
      </c>
      <c r="E446" s="46">
        <f>入力表2【係数】!S472</f>
        <v>0</v>
      </c>
      <c r="F446" s="141">
        <f>VLOOKUP(D446,各種係数!$C$8:$E$114,2,FALSE)</f>
        <v>0</v>
      </c>
      <c r="G446" s="141">
        <f>VLOOKUP(D446,各種係数!$C$8:$E$114,3,FALSE)</f>
        <v>1.2386003725709921E-5</v>
      </c>
      <c r="H446" s="46">
        <f t="shared" si="39"/>
        <v>0</v>
      </c>
      <c r="I446" s="47">
        <f t="shared" si="42"/>
        <v>0</v>
      </c>
      <c r="J446" s="47">
        <f t="shared" si="44"/>
        <v>0</v>
      </c>
      <c r="K446" s="147">
        <f>IF(入力表3【予測】!G51="",入力表3【予測】!F51,入力表3【予測】!G51)</f>
        <v>1</v>
      </c>
      <c r="L446" s="135">
        <f t="shared" si="40"/>
        <v>0</v>
      </c>
    </row>
    <row r="447" spans="2:12" x14ac:dyDescent="0.15">
      <c r="B447" s="385">
        <v>39</v>
      </c>
      <c r="C447" s="40" t="s">
        <v>424</v>
      </c>
      <c r="D447" s="41" t="s">
        <v>203</v>
      </c>
      <c r="E447" s="46">
        <f>入力表2【係数】!S473</f>
        <v>0</v>
      </c>
      <c r="F447" s="141">
        <f>VLOOKUP(D447,各種係数!$C$8:$E$114,2,FALSE)</f>
        <v>0</v>
      </c>
      <c r="G447" s="141">
        <f>VLOOKUP(D447,各種係数!$C$8:$E$114,3,FALSE)</f>
        <v>0</v>
      </c>
      <c r="H447" s="46">
        <f t="shared" si="39"/>
        <v>0</v>
      </c>
      <c r="I447" s="47">
        <f t="shared" si="42"/>
        <v>0</v>
      </c>
      <c r="J447" s="47">
        <f t="shared" si="44"/>
        <v>0</v>
      </c>
      <c r="K447" s="147">
        <f>IF(入力表3【予測】!G52="",入力表3【予測】!F52,入力表3【予測】!G52)</f>
        <v>1</v>
      </c>
      <c r="L447" s="135">
        <f t="shared" si="40"/>
        <v>0</v>
      </c>
    </row>
    <row r="448" spans="2:12" x14ac:dyDescent="0.15">
      <c r="B448" s="385">
        <v>40</v>
      </c>
      <c r="C448" s="40" t="s">
        <v>425</v>
      </c>
      <c r="D448" s="41" t="s">
        <v>203</v>
      </c>
      <c r="E448" s="46">
        <f>入力表2【係数】!S474</f>
        <v>0</v>
      </c>
      <c r="F448" s="141">
        <f>VLOOKUP(D448,各種係数!$C$8:$E$114,2,FALSE)</f>
        <v>0</v>
      </c>
      <c r="G448" s="141">
        <f>VLOOKUP(D448,各種係数!$C$8:$E$114,3,FALSE)</f>
        <v>0</v>
      </c>
      <c r="H448" s="46">
        <f t="shared" si="39"/>
        <v>0</v>
      </c>
      <c r="I448" s="47">
        <f t="shared" si="42"/>
        <v>0</v>
      </c>
      <c r="J448" s="47">
        <f t="shared" si="44"/>
        <v>0</v>
      </c>
      <c r="K448" s="147">
        <f>IF(入力表3【予測】!G53="",入力表3【予測】!F53,入力表3【予測】!G53)</f>
        <v>1</v>
      </c>
      <c r="L448" s="135">
        <f t="shared" si="40"/>
        <v>0</v>
      </c>
    </row>
    <row r="449" spans="2:12" x14ac:dyDescent="0.15">
      <c r="B449" s="385">
        <v>41</v>
      </c>
      <c r="C449" s="40" t="s">
        <v>637</v>
      </c>
      <c r="D449" s="41" t="s">
        <v>203</v>
      </c>
      <c r="E449" s="46">
        <f>入力表2【係数】!S475</f>
        <v>0</v>
      </c>
      <c r="F449" s="141">
        <f>VLOOKUP(D449,各種係数!$C$8:$E$114,2,FALSE)</f>
        <v>0</v>
      </c>
      <c r="G449" s="141">
        <f>VLOOKUP(D449,各種係数!$C$8:$E$114,3,FALSE)</f>
        <v>0</v>
      </c>
      <c r="H449" s="46">
        <f t="shared" si="39"/>
        <v>0</v>
      </c>
      <c r="I449" s="47">
        <f t="shared" si="42"/>
        <v>0</v>
      </c>
      <c r="J449" s="47">
        <f t="shared" si="44"/>
        <v>0</v>
      </c>
      <c r="K449" s="147">
        <f>IF(入力表3【予測】!G54="",入力表3【予測】!F54,入力表3【予測】!G54)</f>
        <v>1</v>
      </c>
      <c r="L449" s="135">
        <f t="shared" si="40"/>
        <v>0</v>
      </c>
    </row>
    <row r="450" spans="2:12" x14ac:dyDescent="0.15">
      <c r="B450" s="385">
        <v>42</v>
      </c>
      <c r="C450" s="40" t="s">
        <v>636</v>
      </c>
      <c r="D450" s="41" t="s">
        <v>184</v>
      </c>
      <c r="E450" s="46">
        <f>入力表2【係数】!S476</f>
        <v>0</v>
      </c>
      <c r="F450" s="141">
        <f>VLOOKUP(D450,各種係数!$C$8:$E$114,2,FALSE)</f>
        <v>0</v>
      </c>
      <c r="G450" s="142">
        <f>VLOOKUP(D450,各種係数!$C$8:$E$114,3,FALSE)</f>
        <v>7.6895075728465895E-3</v>
      </c>
      <c r="H450" s="46">
        <f t="shared" si="39"/>
        <v>0</v>
      </c>
      <c r="I450" s="47">
        <f t="shared" ref="I450" si="45">I$467*G450</f>
        <v>0</v>
      </c>
      <c r="J450" s="47">
        <f>E450+(I450*1/2)</f>
        <v>0</v>
      </c>
      <c r="K450" s="147">
        <f>IF(入力表3【予測】!G55="",入力表3【予測】!F55,入力表3【予測】!G55)</f>
        <v>1</v>
      </c>
      <c r="L450" s="135">
        <f t="shared" si="40"/>
        <v>0</v>
      </c>
    </row>
    <row r="451" spans="2:12" x14ac:dyDescent="0.15">
      <c r="B451" s="385">
        <v>43</v>
      </c>
      <c r="C451" s="40" t="s">
        <v>635</v>
      </c>
      <c r="D451" s="41" t="s">
        <v>203</v>
      </c>
      <c r="E451" s="46">
        <f>入力表2【係数】!S477</f>
        <v>0</v>
      </c>
      <c r="F451" s="141">
        <f>VLOOKUP(D451,各種係数!$C$8:$E$114,2,FALSE)</f>
        <v>0</v>
      </c>
      <c r="G451" s="141">
        <f>VLOOKUP(D451,各種係数!$C$8:$E$114,3,FALSE)</f>
        <v>0</v>
      </c>
      <c r="H451" s="46">
        <f t="shared" si="39"/>
        <v>0</v>
      </c>
      <c r="I451" s="47">
        <f t="shared" si="42"/>
        <v>0</v>
      </c>
      <c r="J451" s="47">
        <f t="shared" si="44"/>
        <v>0</v>
      </c>
      <c r="K451" s="147">
        <f>IF(入力表3【予測】!G56="",入力表3【予測】!F56,入力表3【予測】!G56)</f>
        <v>1</v>
      </c>
      <c r="L451" s="135">
        <f t="shared" si="40"/>
        <v>0</v>
      </c>
    </row>
    <row r="452" spans="2:12" x14ac:dyDescent="0.15">
      <c r="B452" s="385">
        <v>44</v>
      </c>
      <c r="C452" s="40" t="s">
        <v>429</v>
      </c>
      <c r="D452" s="41" t="s">
        <v>952</v>
      </c>
      <c r="E452" s="46">
        <f>入力表2【係数】!S478</f>
        <v>0</v>
      </c>
      <c r="F452" s="141">
        <f>VLOOKUP(D452,各種係数!$C$8:$E$114,2,FALSE)</f>
        <v>0</v>
      </c>
      <c r="G452" s="141">
        <f>VLOOKUP(D452,各種係数!$C$8:$E$114,3,FALSE)</f>
        <v>0</v>
      </c>
      <c r="H452" s="46">
        <f t="shared" si="39"/>
        <v>0</v>
      </c>
      <c r="I452" s="47">
        <f t="shared" si="42"/>
        <v>0</v>
      </c>
      <c r="J452" s="47">
        <f t="shared" si="44"/>
        <v>0</v>
      </c>
      <c r="K452" s="147">
        <f>IF(入力表3【予測】!G57="",入力表3【予測】!F57,入力表3【予測】!G57)</f>
        <v>1</v>
      </c>
      <c r="L452" s="135">
        <f t="shared" si="40"/>
        <v>0</v>
      </c>
    </row>
    <row r="453" spans="2:12" x14ac:dyDescent="0.15">
      <c r="B453" s="385">
        <v>45</v>
      </c>
      <c r="C453" s="40" t="s">
        <v>546</v>
      </c>
      <c r="D453" s="41" t="s">
        <v>141</v>
      </c>
      <c r="E453" s="46">
        <f>入力表2【係数】!S479</f>
        <v>0</v>
      </c>
      <c r="F453" s="141">
        <f>VLOOKUP(D453,各種係数!$C$8:$E$114,2,FALSE)</f>
        <v>0.48983980769325469</v>
      </c>
      <c r="G453" s="141">
        <f>VLOOKUP(D453,各種係数!$C$8:$E$114,3,FALSE)</f>
        <v>4.0472106868972388E-2</v>
      </c>
      <c r="H453" s="46">
        <f t="shared" si="39"/>
        <v>0</v>
      </c>
      <c r="I453" s="47">
        <f t="shared" si="42"/>
        <v>0</v>
      </c>
      <c r="J453" s="47">
        <f t="shared" si="44"/>
        <v>0</v>
      </c>
      <c r="K453" s="147">
        <f>IF(入力表3【予測】!G58="",入力表3【予測】!F58,入力表3【予測】!G58)</f>
        <v>1</v>
      </c>
      <c r="L453" s="135">
        <f t="shared" si="40"/>
        <v>0</v>
      </c>
    </row>
    <row r="454" spans="2:12" x14ac:dyDescent="0.15">
      <c r="B454" s="385">
        <v>46</v>
      </c>
      <c r="C454" s="40" t="s">
        <v>431</v>
      </c>
      <c r="D454" s="41" t="s">
        <v>203</v>
      </c>
      <c r="E454" s="46">
        <f>入力表2【係数】!S480</f>
        <v>0</v>
      </c>
      <c r="F454" s="141">
        <f>VLOOKUP(D454,各種係数!$C$8:$E$114,2,FALSE)</f>
        <v>0</v>
      </c>
      <c r="G454" s="141">
        <f>VLOOKUP(D454,各種係数!$C$8:$E$114,3,FALSE)</f>
        <v>0</v>
      </c>
      <c r="H454" s="46">
        <f t="shared" si="39"/>
        <v>0</v>
      </c>
      <c r="I454" s="47">
        <f t="shared" si="42"/>
        <v>0</v>
      </c>
      <c r="J454" s="47">
        <f t="shared" si="44"/>
        <v>0</v>
      </c>
      <c r="K454" s="147">
        <f>IF(入力表3【予測】!G59="",入力表3【予測】!F59,入力表3【予測】!G59)</f>
        <v>1</v>
      </c>
      <c r="L454" s="135">
        <f t="shared" si="40"/>
        <v>0</v>
      </c>
    </row>
    <row r="455" spans="2:12" x14ac:dyDescent="0.15">
      <c r="B455" s="385">
        <v>47</v>
      </c>
      <c r="C455" s="40" t="s">
        <v>632</v>
      </c>
      <c r="D455" s="41" t="s">
        <v>204</v>
      </c>
      <c r="E455" s="46">
        <f>入力表2【係数】!S481</f>
        <v>0</v>
      </c>
      <c r="F455" s="141">
        <f>VLOOKUP(D455,各種係数!$C$8:$E$114,2,FALSE)</f>
        <v>0</v>
      </c>
      <c r="G455" s="141">
        <f>VLOOKUP(D455,各種係数!$C$8:$E$114,3,FALSE)</f>
        <v>0</v>
      </c>
      <c r="H455" s="46">
        <f t="shared" si="39"/>
        <v>0</v>
      </c>
      <c r="I455" s="47">
        <f t="shared" si="42"/>
        <v>0</v>
      </c>
      <c r="J455" s="47">
        <f t="shared" si="44"/>
        <v>0</v>
      </c>
      <c r="K455" s="147">
        <f>IF(入力表3【予測】!G60="",入力表3【予測】!F60,入力表3【予測】!G60)</f>
        <v>1</v>
      </c>
      <c r="L455" s="135">
        <f t="shared" si="40"/>
        <v>0</v>
      </c>
    </row>
    <row r="456" spans="2:12" x14ac:dyDescent="0.15">
      <c r="B456" s="385">
        <v>48</v>
      </c>
      <c r="C456" s="40" t="s">
        <v>433</v>
      </c>
      <c r="D456" s="41" t="s">
        <v>199</v>
      </c>
      <c r="E456" s="46">
        <f>入力表2【係数】!S482</f>
        <v>0</v>
      </c>
      <c r="F456" s="141">
        <f>VLOOKUP(D456,各種係数!$C$8:$E$114,2,FALSE)</f>
        <v>0</v>
      </c>
      <c r="G456" s="141">
        <f>VLOOKUP(D456,各種係数!$C$8:$E$114,3,FALSE)</f>
        <v>0</v>
      </c>
      <c r="H456" s="46">
        <f t="shared" si="39"/>
        <v>0</v>
      </c>
      <c r="I456" s="47">
        <f t="shared" si="42"/>
        <v>0</v>
      </c>
      <c r="J456" s="47">
        <f t="shared" si="44"/>
        <v>0</v>
      </c>
      <c r="K456" s="147">
        <f>IF(入力表3【予測】!G61="",入力表3【予測】!F61,入力表3【予測】!G61)</f>
        <v>1</v>
      </c>
      <c r="L456" s="135">
        <f t="shared" si="40"/>
        <v>0</v>
      </c>
    </row>
    <row r="457" spans="2:12" x14ac:dyDescent="0.15">
      <c r="B457" s="385">
        <v>49</v>
      </c>
      <c r="C457" s="40" t="s">
        <v>434</v>
      </c>
      <c r="D457" s="41" t="s">
        <v>198</v>
      </c>
      <c r="E457" s="46">
        <f>入力表2【係数】!S483</f>
        <v>0</v>
      </c>
      <c r="F457" s="141">
        <f>VLOOKUP(D457,各種係数!$C$8:$E$114,2,FALSE)</f>
        <v>0</v>
      </c>
      <c r="G457" s="141">
        <f>VLOOKUP(D457,各種係数!$C$8:$E$114,3,FALSE)</f>
        <v>0</v>
      </c>
      <c r="H457" s="46">
        <f t="shared" si="39"/>
        <v>0</v>
      </c>
      <c r="I457" s="47">
        <f t="shared" si="42"/>
        <v>0</v>
      </c>
      <c r="J457" s="47">
        <f t="shared" si="44"/>
        <v>0</v>
      </c>
      <c r="K457" s="147">
        <f>IF(入力表3【予測】!G62="",入力表3【予測】!F62,入力表3【予測】!G62)</f>
        <v>1</v>
      </c>
      <c r="L457" s="135">
        <f t="shared" si="40"/>
        <v>0</v>
      </c>
    </row>
    <row r="458" spans="2:12" x14ac:dyDescent="0.15">
      <c r="B458" s="385">
        <v>50</v>
      </c>
      <c r="C458" s="40" t="s">
        <v>435</v>
      </c>
      <c r="D458" s="41" t="s">
        <v>204</v>
      </c>
      <c r="E458" s="46">
        <f>入力表2【係数】!S484</f>
        <v>0</v>
      </c>
      <c r="F458" s="141">
        <f>VLOOKUP(D458,各種係数!$C$8:$E$114,2,FALSE)</f>
        <v>0</v>
      </c>
      <c r="G458" s="141">
        <f>VLOOKUP(D458,各種係数!$C$8:$E$114,3,FALSE)</f>
        <v>0</v>
      </c>
      <c r="H458" s="46">
        <f t="shared" si="39"/>
        <v>0</v>
      </c>
      <c r="I458" s="47">
        <f t="shared" si="42"/>
        <v>0</v>
      </c>
      <c r="J458" s="47">
        <f t="shared" si="44"/>
        <v>0</v>
      </c>
      <c r="K458" s="147">
        <f>IF(入力表3【予測】!G63="",入力表3【予測】!F63,入力表3【予測】!G63)</f>
        <v>1</v>
      </c>
      <c r="L458" s="135">
        <f t="shared" si="40"/>
        <v>0</v>
      </c>
    </row>
    <row r="459" spans="2:12" x14ac:dyDescent="0.15">
      <c r="B459" s="385">
        <v>51</v>
      </c>
      <c r="C459" s="83" t="s">
        <v>537</v>
      </c>
      <c r="D459" s="41" t="s">
        <v>191</v>
      </c>
      <c r="E459" s="46">
        <f>入力表2【係数】!S485</f>
        <v>0</v>
      </c>
      <c r="F459" s="141">
        <f>VLOOKUP(D459,各種係数!$C$8:$E$114,2,FALSE)</f>
        <v>0</v>
      </c>
      <c r="G459" s="141">
        <f>VLOOKUP(D459,各種係数!$C$8:$E$114,3,FALSE)</f>
        <v>0</v>
      </c>
      <c r="H459" s="46">
        <f t="shared" si="39"/>
        <v>0</v>
      </c>
      <c r="I459" s="47">
        <f t="shared" si="42"/>
        <v>0</v>
      </c>
      <c r="J459" s="47">
        <f t="shared" si="44"/>
        <v>0</v>
      </c>
      <c r="K459" s="147">
        <f>IF(入力表3【予測】!G64="",入力表3【予測】!F64,入力表3【予測】!G64)</f>
        <v>1</v>
      </c>
      <c r="L459" s="135">
        <f t="shared" si="40"/>
        <v>0</v>
      </c>
    </row>
    <row r="460" spans="2:12" x14ac:dyDescent="0.15">
      <c r="B460" s="385">
        <v>52</v>
      </c>
      <c r="C460" s="83" t="s">
        <v>471</v>
      </c>
      <c r="D460" s="41" t="s">
        <v>192</v>
      </c>
      <c r="E460" s="46">
        <f>入力表2【係数】!S486</f>
        <v>0</v>
      </c>
      <c r="F460" s="141">
        <f>VLOOKUP(D460,各種係数!$C$8:$E$114,2,FALSE)</f>
        <v>0</v>
      </c>
      <c r="G460" s="141">
        <f>VLOOKUP(D460,各種係数!$C$8:$E$114,3,FALSE)</f>
        <v>0</v>
      </c>
      <c r="H460" s="46">
        <f t="shared" si="39"/>
        <v>0</v>
      </c>
      <c r="I460" s="47">
        <f t="shared" si="42"/>
        <v>0</v>
      </c>
      <c r="J460" s="47">
        <f t="shared" si="44"/>
        <v>0</v>
      </c>
      <c r="K460" s="147">
        <f>IF(入力表3【予測】!G65="",入力表3【予測】!F65,入力表3【予測】!G65)</f>
        <v>6.0826602542223496E-2</v>
      </c>
      <c r="L460" s="135">
        <f t="shared" si="40"/>
        <v>0</v>
      </c>
    </row>
    <row r="461" spans="2:12" x14ac:dyDescent="0.15">
      <c r="B461" s="385">
        <v>53</v>
      </c>
      <c r="C461" s="40" t="s">
        <v>436</v>
      </c>
      <c r="D461" s="41" t="s">
        <v>185</v>
      </c>
      <c r="E461" s="46">
        <f>入力表2【係数】!S487</f>
        <v>0</v>
      </c>
      <c r="F461" s="141">
        <f>VLOOKUP(D461,各種係数!$C$8:$E$114,2,FALSE)</f>
        <v>0</v>
      </c>
      <c r="G461" s="142">
        <f>VLOOKUP(D461,各種係数!$C$8:$E$114,3,FALSE)</f>
        <v>0.71690131797459899</v>
      </c>
      <c r="H461" s="46">
        <f t="shared" si="39"/>
        <v>0</v>
      </c>
      <c r="I461" s="47">
        <f t="shared" ref="I461" si="46">I$467*G461</f>
        <v>0</v>
      </c>
      <c r="J461" s="47">
        <f>E461+(I461*1/3)</f>
        <v>0</v>
      </c>
      <c r="K461" s="147">
        <f>IF(入力表3【予測】!G66="",入力表3【予測】!F66,入力表3【予測】!G66)</f>
        <v>1</v>
      </c>
      <c r="L461" s="135">
        <f t="shared" si="40"/>
        <v>0</v>
      </c>
    </row>
    <row r="462" spans="2:12" x14ac:dyDescent="0.15">
      <c r="B462" s="378">
        <v>54</v>
      </c>
      <c r="C462" s="86" t="s">
        <v>437</v>
      </c>
      <c r="D462" s="87" t="s">
        <v>204</v>
      </c>
      <c r="E462" s="91">
        <f>入力表2【係数】!S488</f>
        <v>0</v>
      </c>
      <c r="F462" s="145">
        <f>VLOOKUP(D462,各種係数!$C$8:$E$114,2,FALSE)</f>
        <v>0</v>
      </c>
      <c r="G462" s="145">
        <f>VLOOKUP(D462,各種係数!$C$8:$E$114,3,FALSE)</f>
        <v>0</v>
      </c>
      <c r="H462" s="91">
        <f t="shared" si="39"/>
        <v>0</v>
      </c>
      <c r="I462" s="94">
        <f t="shared" si="42"/>
        <v>0</v>
      </c>
      <c r="J462" s="46">
        <f t="shared" si="44"/>
        <v>0</v>
      </c>
      <c r="K462" s="150">
        <f>IF(入力表3【予測】!G67="",入力表3【予測】!F67,入力表3【予測】!G67)</f>
        <v>1</v>
      </c>
      <c r="L462" s="91">
        <f t="shared" si="40"/>
        <v>0</v>
      </c>
    </row>
    <row r="463" spans="2:12" x14ac:dyDescent="0.15">
      <c r="B463" s="120"/>
      <c r="C463" s="120"/>
      <c r="D463" s="120" t="s">
        <v>212</v>
      </c>
      <c r="E463" s="136">
        <v>0</v>
      </c>
      <c r="F463" s="141">
        <f>VLOOKUP(D463,各種係数!$C$8:$E$114,2,FALSE)</f>
        <v>0</v>
      </c>
      <c r="G463" s="142">
        <f>VLOOKUP(D463,各種係数!$C$8:$E$114,3,FALSE)</f>
        <v>0</v>
      </c>
      <c r="H463" s="136">
        <f>E463*F463</f>
        <v>0</v>
      </c>
      <c r="I463" s="136">
        <f>I467*G463</f>
        <v>0</v>
      </c>
      <c r="J463" s="136">
        <f>I463</f>
        <v>0</v>
      </c>
      <c r="K463" s="151">
        <f>各種係数!$G$84</f>
        <v>1</v>
      </c>
      <c r="L463" s="136">
        <f>J463*K463</f>
        <v>0</v>
      </c>
    </row>
    <row r="464" spans="2:12" x14ac:dyDescent="0.15">
      <c r="B464" s="40"/>
      <c r="C464" s="40"/>
      <c r="D464" s="40" t="s">
        <v>187</v>
      </c>
      <c r="E464" s="46">
        <v>0</v>
      </c>
      <c r="F464" s="141">
        <f>VLOOKUP(D464,各種係数!$C$8:$E$114,2,FALSE)</f>
        <v>0</v>
      </c>
      <c r="G464" s="142">
        <f>VLOOKUP(D464,各種係数!$C$8:$E$114,3,FALSE)</f>
        <v>2.2674571017087665E-3</v>
      </c>
      <c r="H464" s="46">
        <f>E464*F464</f>
        <v>0</v>
      </c>
      <c r="I464" s="46">
        <f>I467*G464</f>
        <v>0</v>
      </c>
      <c r="J464" s="46">
        <f>I464</f>
        <v>0</v>
      </c>
      <c r="K464" s="147">
        <f>各種係数!$G$86</f>
        <v>0</v>
      </c>
      <c r="L464" s="46">
        <f>J464*K464</f>
        <v>0</v>
      </c>
    </row>
    <row r="465" spans="2:12" x14ac:dyDescent="0.15">
      <c r="B465" s="40"/>
      <c r="C465" s="40"/>
      <c r="D465" s="40" t="s">
        <v>188</v>
      </c>
      <c r="E465" s="46">
        <v>0</v>
      </c>
      <c r="F465" s="141">
        <f>VLOOKUP(D465,各種係数!$C$8:$E$114,2,FALSE)</f>
        <v>0</v>
      </c>
      <c r="G465" s="142">
        <f>VLOOKUP(D465,各種係数!$C$8:$E$114,3,FALSE)</f>
        <v>5.9777753031158634E-2</v>
      </c>
      <c r="H465" s="46">
        <f>E465*F465</f>
        <v>0</v>
      </c>
      <c r="I465" s="46">
        <f>I467*G465</f>
        <v>0</v>
      </c>
      <c r="J465" s="46">
        <f>I465</f>
        <v>0</v>
      </c>
      <c r="K465" s="147">
        <f>各種係数!$G$87</f>
        <v>8.9308055047637724E-2</v>
      </c>
      <c r="L465" s="46">
        <f>J465*K465</f>
        <v>0</v>
      </c>
    </row>
    <row r="466" spans="2:12" x14ac:dyDescent="0.15">
      <c r="B466" s="86"/>
      <c r="C466" s="86"/>
      <c r="D466" s="86" t="s">
        <v>189</v>
      </c>
      <c r="E466" s="91">
        <v>0</v>
      </c>
      <c r="F466" s="145">
        <f>VLOOKUP(D466,各種係数!$C$8:$E$114,2,FALSE)</f>
        <v>0</v>
      </c>
      <c r="G466" s="146">
        <f>VLOOKUP(D466,各種係数!$C$8:$E$114,3,FALSE)</f>
        <v>0.12629599542032013</v>
      </c>
      <c r="H466" s="91">
        <f>E466*F466</f>
        <v>0</v>
      </c>
      <c r="I466" s="46">
        <f>I467*G466</f>
        <v>0</v>
      </c>
      <c r="J466" s="91">
        <f>I466</f>
        <v>0</v>
      </c>
      <c r="K466" s="150">
        <f>各種係数!$G$88</f>
        <v>0.10865355070364435</v>
      </c>
      <c r="L466" s="91">
        <f>J466*K466</f>
        <v>0</v>
      </c>
    </row>
    <row r="467" spans="2:12" x14ac:dyDescent="0.15">
      <c r="D467" s="137" t="s">
        <v>480</v>
      </c>
      <c r="E467" s="138">
        <f>SUM(E409:E466)</f>
        <v>1</v>
      </c>
      <c r="F467" s="406" t="s">
        <v>776</v>
      </c>
      <c r="G467" s="406" t="s">
        <v>776</v>
      </c>
      <c r="H467" s="91">
        <f>SUM(H409:H466)</f>
        <v>0</v>
      </c>
      <c r="I467" s="138">
        <f>SUM(I414:I415,I418:I449,I451:I460,I462)</f>
        <v>0</v>
      </c>
      <c r="J467" s="138">
        <f>SUM(J409:J466)</f>
        <v>1</v>
      </c>
      <c r="K467" s="139" t="s">
        <v>776</v>
      </c>
      <c r="L467" s="138">
        <f>SUM(L409:L466)+H467*各種係数!$G$77</f>
        <v>1</v>
      </c>
    </row>
    <row r="468" spans="2:12" ht="37.5" x14ac:dyDescent="0.15">
      <c r="G468" s="407" t="s">
        <v>496</v>
      </c>
    </row>
    <row r="473" spans="2:12" x14ac:dyDescent="0.15">
      <c r="E473" s="10" t="str">
        <f>入力表1【係数】!$E$52</f>
        <v>（単位：円)</v>
      </c>
      <c r="H473" s="10" t="str">
        <f>入力表1【係数】!$E$52</f>
        <v>（単位：円)</v>
      </c>
      <c r="I473" s="10" t="str">
        <f>入力表1【係数】!$E$52</f>
        <v>（単位：円)</v>
      </c>
      <c r="J473" s="10" t="str">
        <f>入力表1【係数】!$E$52</f>
        <v>（単位：円)</v>
      </c>
      <c r="L473" s="10" t="str">
        <f>入力表1【係数】!$E$52</f>
        <v>（単位：円)</v>
      </c>
    </row>
    <row r="474" spans="2:12" ht="17.45" customHeight="1" x14ac:dyDescent="0.15">
      <c r="B474" s="460" t="s">
        <v>33</v>
      </c>
      <c r="C474" s="460" t="s">
        <v>401</v>
      </c>
      <c r="D474" s="460" t="s">
        <v>487</v>
      </c>
      <c r="E474" s="463" t="s">
        <v>503</v>
      </c>
      <c r="F474" s="609" t="s">
        <v>483</v>
      </c>
      <c r="G474" s="609" t="s">
        <v>484</v>
      </c>
      <c r="H474" s="461" t="s">
        <v>489</v>
      </c>
      <c r="I474" s="461" t="s">
        <v>490</v>
      </c>
      <c r="J474" s="463" t="s">
        <v>497</v>
      </c>
      <c r="K474" s="461" t="s">
        <v>491</v>
      </c>
      <c r="L474" s="458" t="s">
        <v>8</v>
      </c>
    </row>
    <row r="475" spans="2:12" x14ac:dyDescent="0.15">
      <c r="B475" s="459"/>
      <c r="C475" s="459"/>
      <c r="D475" s="459"/>
      <c r="E475" s="462"/>
      <c r="F475" s="610"/>
      <c r="G475" s="610"/>
      <c r="H475" s="462"/>
      <c r="I475" s="462"/>
      <c r="J475" s="462"/>
      <c r="K475" s="462"/>
      <c r="L475" s="459"/>
    </row>
    <row r="476" spans="2:12" x14ac:dyDescent="0.15">
      <c r="B476" s="385">
        <v>1</v>
      </c>
      <c r="C476" s="40" t="s">
        <v>402</v>
      </c>
      <c r="D476" s="41" t="s">
        <v>190</v>
      </c>
      <c r="E476" s="134">
        <f>入力表2【係数】!S505</f>
        <v>0</v>
      </c>
      <c r="F476" s="141">
        <f>VLOOKUP(D476,各種係数!$C$8:$E$114,2,FALSE)</f>
        <v>0</v>
      </c>
      <c r="G476" s="142">
        <f>VLOOKUP(D476,各種係数!$C$8:$E$114,3,FALSE)</f>
        <v>0</v>
      </c>
      <c r="H476" s="46">
        <f t="shared" ref="H476:H529" si="47">E476*F476</f>
        <v>0</v>
      </c>
      <c r="I476" s="47">
        <f>I$534*G476</f>
        <v>0</v>
      </c>
      <c r="J476" s="47">
        <f>E476+(I476*1/3)</f>
        <v>0</v>
      </c>
      <c r="K476" s="147">
        <f>IF(入力表3【予測】!G14="",入力表3【予測】!F14,入力表3【予測】!G14)</f>
        <v>0.4251686800955784</v>
      </c>
      <c r="L476" s="135">
        <f t="shared" ref="L476:L529" si="48">J476*K476</f>
        <v>0</v>
      </c>
    </row>
    <row r="477" spans="2:12" x14ac:dyDescent="0.15">
      <c r="B477" s="385">
        <v>2</v>
      </c>
      <c r="C477" s="40" t="s">
        <v>591</v>
      </c>
      <c r="D477" s="41" t="s">
        <v>184</v>
      </c>
      <c r="E477" s="46">
        <f>入力表2【係数】!S506</f>
        <v>0</v>
      </c>
      <c r="F477" s="141">
        <f>VLOOKUP(D477,各種係数!$C$8:$E$114,2,FALSE)</f>
        <v>0</v>
      </c>
      <c r="G477" s="142">
        <f>VLOOKUP(D477,各種係数!$C$8:$E$114,3,FALSE)</f>
        <v>7.6895075728465895E-3</v>
      </c>
      <c r="H477" s="46">
        <f t="shared" si="47"/>
        <v>0</v>
      </c>
      <c r="I477" s="47">
        <f t="shared" ref="I477:I480" si="49">I$534*G477</f>
        <v>1.8281643574979346E-4</v>
      </c>
      <c r="J477" s="47">
        <f>E477+(I477*1/2)</f>
        <v>9.140821787489673E-5</v>
      </c>
      <c r="K477" s="147">
        <f>IF(入力表3【予測】!G15="",入力表3【予測】!F15,入力表3【予測】!G15)</f>
        <v>1</v>
      </c>
      <c r="L477" s="135">
        <f t="shared" si="48"/>
        <v>9.140821787489673E-5</v>
      </c>
    </row>
    <row r="478" spans="2:12" x14ac:dyDescent="0.15">
      <c r="B478" s="385">
        <v>3</v>
      </c>
      <c r="C478" s="40" t="s">
        <v>403</v>
      </c>
      <c r="D478" s="41" t="s">
        <v>185</v>
      </c>
      <c r="E478" s="46">
        <f>入力表2【係数】!S507</f>
        <v>0</v>
      </c>
      <c r="F478" s="141">
        <f>VLOOKUP(D478,各種係数!$C$8:$E$114,2,FALSE)</f>
        <v>0</v>
      </c>
      <c r="G478" s="142">
        <f>VLOOKUP(D478,各種係数!$C$8:$E$114,3,FALSE)</f>
        <v>0.71690131797459899</v>
      </c>
      <c r="H478" s="46">
        <f t="shared" si="47"/>
        <v>0</v>
      </c>
      <c r="I478" s="47">
        <f t="shared" si="49"/>
        <v>1.7044179031600555E-2</v>
      </c>
      <c r="J478" s="47">
        <f>E478+(I478*1/3)</f>
        <v>5.6813930105335184E-3</v>
      </c>
      <c r="K478" s="147">
        <f>IF(入力表3【予測】!G16="",入力表3【予測】!F16,入力表3【予測】!G16)</f>
        <v>1</v>
      </c>
      <c r="L478" s="135">
        <f t="shared" si="48"/>
        <v>5.6813930105335184E-3</v>
      </c>
    </row>
    <row r="479" spans="2:12" x14ac:dyDescent="0.15">
      <c r="B479" s="385">
        <v>4</v>
      </c>
      <c r="C479" s="40" t="s">
        <v>404</v>
      </c>
      <c r="D479" s="41" t="s">
        <v>185</v>
      </c>
      <c r="E479" s="46">
        <f>入力表2【係数】!S508</f>
        <v>0</v>
      </c>
      <c r="F479" s="141">
        <f>VLOOKUP(D479,各種係数!$C$8:$E$114,2,FALSE)</f>
        <v>0</v>
      </c>
      <c r="G479" s="142">
        <f>VLOOKUP(D479,各種係数!$C$8:$E$114,3,FALSE)</f>
        <v>0.71690131797459899</v>
      </c>
      <c r="H479" s="46">
        <f t="shared" si="47"/>
        <v>0</v>
      </c>
      <c r="I479" s="47">
        <f t="shared" si="49"/>
        <v>1.7044179031600555E-2</v>
      </c>
      <c r="J479" s="47">
        <f>E479+(I479*1/3)</f>
        <v>5.6813930105335184E-3</v>
      </c>
      <c r="K479" s="147">
        <f>IF(入力表3【予測】!G17="",入力表3【予測】!F17,入力表3【予測】!G17)</f>
        <v>1</v>
      </c>
      <c r="L479" s="135">
        <f t="shared" si="48"/>
        <v>5.6813930105335184E-3</v>
      </c>
    </row>
    <row r="480" spans="2:12" x14ac:dyDescent="0.15">
      <c r="B480" s="385">
        <v>5</v>
      </c>
      <c r="C480" s="40" t="s">
        <v>822</v>
      </c>
      <c r="D480" s="41" t="s">
        <v>186</v>
      </c>
      <c r="E480" s="46">
        <f>入力表2【係数】!S509</f>
        <v>0</v>
      </c>
      <c r="F480" s="141">
        <f>VLOOKUP(D480,各種係数!$C$8:$E$114,2,FALSE)</f>
        <v>0</v>
      </c>
      <c r="G480" s="142">
        <f>VLOOKUP(D480,各種係数!$C$8:$E$114,3,FALSE)</f>
        <v>8.7067968899366854E-2</v>
      </c>
      <c r="H480" s="46">
        <f t="shared" si="47"/>
        <v>0</v>
      </c>
      <c r="I480" s="47">
        <f t="shared" si="49"/>
        <v>2.0700227669147881E-3</v>
      </c>
      <c r="J480" s="47">
        <f>E480+I480</f>
        <v>2.0700227669147881E-3</v>
      </c>
      <c r="K480" s="147">
        <f>IF(入力表3【予測】!G18="",入力表3【予測】!F18,入力表3【予測】!G18)</f>
        <v>1</v>
      </c>
      <c r="L480" s="135">
        <f t="shared" si="48"/>
        <v>2.0700227669147881E-3</v>
      </c>
    </row>
    <row r="481" spans="2:12" x14ac:dyDescent="0.15">
      <c r="B481" s="385">
        <v>6</v>
      </c>
      <c r="C481" s="40" t="s">
        <v>405</v>
      </c>
      <c r="D481" s="41" t="s">
        <v>199</v>
      </c>
      <c r="E481" s="46">
        <f>入力表2【係数】!S510</f>
        <v>0</v>
      </c>
      <c r="F481" s="141">
        <f>VLOOKUP(D481,各種係数!$C$8:$E$114,2,FALSE)</f>
        <v>0</v>
      </c>
      <c r="G481" s="141">
        <f>VLOOKUP(D481,各種係数!$C$8:$E$114,3,FALSE)</f>
        <v>0</v>
      </c>
      <c r="H481" s="46">
        <f t="shared" si="47"/>
        <v>0</v>
      </c>
      <c r="I481" s="47">
        <f t="shared" ref="I481:I529" si="50">E481*G481</f>
        <v>0</v>
      </c>
      <c r="J481" s="47">
        <f>E481-H481-I481</f>
        <v>0</v>
      </c>
      <c r="K481" s="147">
        <f>IF(入力表3【予測】!G19="",入力表3【予測】!F19,入力表3【予測】!G19)</f>
        <v>1</v>
      </c>
      <c r="L481" s="135">
        <f t="shared" si="48"/>
        <v>0</v>
      </c>
    </row>
    <row r="482" spans="2:12" x14ac:dyDescent="0.15">
      <c r="B482" s="385">
        <v>7</v>
      </c>
      <c r="C482" s="40" t="s">
        <v>585</v>
      </c>
      <c r="D482" s="41" t="s">
        <v>158</v>
      </c>
      <c r="E482" s="46">
        <f>入力表2【係数】!S511</f>
        <v>0</v>
      </c>
      <c r="F482" s="141">
        <f>VLOOKUP(D482,各種係数!$C$8:$E$114,2,FALSE)</f>
        <v>0.33247744366539334</v>
      </c>
      <c r="G482" s="141">
        <f>VLOOKUP(D482,各種係数!$C$8:$E$114,3,FALSE)</f>
        <v>1.5412806459017195E-2</v>
      </c>
      <c r="H482" s="46">
        <f t="shared" si="47"/>
        <v>0</v>
      </c>
      <c r="I482" s="47">
        <f t="shared" si="50"/>
        <v>0</v>
      </c>
      <c r="J482" s="47">
        <f>E482-H482-I482</f>
        <v>0</v>
      </c>
      <c r="K482" s="147">
        <f>IF(入力表3【予測】!G20="",入力表3【予測】!F20,入力表3【予測】!G20)</f>
        <v>0</v>
      </c>
      <c r="L482" s="135">
        <f t="shared" si="48"/>
        <v>0</v>
      </c>
    </row>
    <row r="483" spans="2:12" x14ac:dyDescent="0.15">
      <c r="B483" s="385">
        <v>8</v>
      </c>
      <c r="C483" s="40" t="s">
        <v>408</v>
      </c>
      <c r="D483" s="41" t="s">
        <v>190</v>
      </c>
      <c r="E483" s="46">
        <f>入力表2【係数】!S512</f>
        <v>0</v>
      </c>
      <c r="F483" s="141">
        <f>VLOOKUP(D483,各種係数!$C$8:$E$114,2,FALSE)</f>
        <v>0</v>
      </c>
      <c r="G483" s="142">
        <f>VLOOKUP(D483,各種係数!$C$8:$E$114,3,FALSE)</f>
        <v>0</v>
      </c>
      <c r="H483" s="46">
        <f t="shared" si="47"/>
        <v>0</v>
      </c>
      <c r="I483" s="47">
        <f>I$534*G483</f>
        <v>0</v>
      </c>
      <c r="J483" s="47">
        <f>E483+(I483*1/3)</f>
        <v>0</v>
      </c>
      <c r="K483" s="147">
        <f>IF(入力表3【予測】!G21="",入力表3【予測】!F21,入力表3【予測】!G21)</f>
        <v>1</v>
      </c>
      <c r="L483" s="135">
        <f t="shared" si="48"/>
        <v>0</v>
      </c>
    </row>
    <row r="484" spans="2:12" x14ac:dyDescent="0.15">
      <c r="B484" s="60">
        <v>9</v>
      </c>
      <c r="C484" s="61" t="s">
        <v>407</v>
      </c>
      <c r="D484" s="62" t="s">
        <v>190</v>
      </c>
      <c r="E484" s="67">
        <f>入力表2【係数】!S513</f>
        <v>0</v>
      </c>
      <c r="F484" s="143">
        <f>VLOOKUP(D484,各種係数!$C$8:$E$114,2,FALSE)</f>
        <v>0</v>
      </c>
      <c r="G484" s="144">
        <f>VLOOKUP(D484,各種係数!$C$8:$E$114,3,FALSE)</f>
        <v>0</v>
      </c>
      <c r="H484" s="67">
        <f t="shared" si="47"/>
        <v>0</v>
      </c>
      <c r="I484" s="68">
        <f>I$534*G484</f>
        <v>0</v>
      </c>
      <c r="J484" s="67">
        <f>E484+(I484*1/3)</f>
        <v>0</v>
      </c>
      <c r="K484" s="148">
        <f>IF(入力表3【予測】!G22="",入力表3【予測】!F22,入力表3【予測】!G22)</f>
        <v>1</v>
      </c>
      <c r="L484" s="67">
        <f t="shared" si="48"/>
        <v>0</v>
      </c>
    </row>
    <row r="485" spans="2:12" x14ac:dyDescent="0.15">
      <c r="B485" s="74">
        <v>10</v>
      </c>
      <c r="C485" s="75" t="s">
        <v>410</v>
      </c>
      <c r="D485" s="79" t="s">
        <v>200</v>
      </c>
      <c r="E485" s="67">
        <f>入力表2【係数】!S514</f>
        <v>0</v>
      </c>
      <c r="F485" s="143">
        <f>VLOOKUP(D485,各種係数!$C$8:$E$114,2,FALSE)</f>
        <v>0</v>
      </c>
      <c r="G485" s="143">
        <f>VLOOKUP(D485,各種係数!$C$8:$E$114,3,FALSE)</f>
        <v>0</v>
      </c>
      <c r="H485" s="67">
        <f t="shared" si="47"/>
        <v>0</v>
      </c>
      <c r="I485" s="68">
        <f t="shared" si="50"/>
        <v>0</v>
      </c>
      <c r="J485" s="67">
        <f>E485-H485-I485</f>
        <v>0</v>
      </c>
      <c r="K485" s="149">
        <f>IF(入力表3【予測】!G23="",入力表3【予測】!F23,入力表3【予測】!G23)</f>
        <v>1</v>
      </c>
      <c r="L485" s="67">
        <f t="shared" si="48"/>
        <v>0</v>
      </c>
    </row>
    <row r="486" spans="2:12" x14ac:dyDescent="0.15">
      <c r="B486" s="74">
        <v>11</v>
      </c>
      <c r="C486" s="78" t="s">
        <v>411</v>
      </c>
      <c r="D486" s="79" t="s">
        <v>201</v>
      </c>
      <c r="E486" s="67">
        <f>入力表2【係数】!S515</f>
        <v>0</v>
      </c>
      <c r="F486" s="143">
        <f>VLOOKUP(D486,各種係数!$C$8:$E$114,2,FALSE)</f>
        <v>0</v>
      </c>
      <c r="G486" s="143">
        <f>VLOOKUP(D486,各種係数!$C$8:$E$114,3,FALSE)</f>
        <v>0</v>
      </c>
      <c r="H486" s="67">
        <f t="shared" si="47"/>
        <v>0</v>
      </c>
      <c r="I486" s="68">
        <f t="shared" si="50"/>
        <v>0</v>
      </c>
      <c r="J486" s="67">
        <f t="shared" ref="J486:J529" si="51">E486-H486-I486</f>
        <v>0</v>
      </c>
      <c r="K486" s="149">
        <f>IF(入力表3【予測】!G24="",入力表3【予測】!F24,入力表3【予測】!G24)</f>
        <v>1</v>
      </c>
      <c r="L486" s="67">
        <f t="shared" si="48"/>
        <v>0</v>
      </c>
    </row>
    <row r="487" spans="2:12" x14ac:dyDescent="0.15">
      <c r="B487" s="119">
        <v>12</v>
      </c>
      <c r="C487" s="120" t="s">
        <v>412</v>
      </c>
      <c r="D487" s="116" t="s">
        <v>141</v>
      </c>
      <c r="E487" s="46">
        <f>入力表2【係数】!S516</f>
        <v>4.9382716049382713E-2</v>
      </c>
      <c r="F487" s="141">
        <f>VLOOKUP(D487,各種係数!$C$8:$E$114,2,FALSE)</f>
        <v>0.48983980769325469</v>
      </c>
      <c r="G487" s="141">
        <f>VLOOKUP(D487,各種係数!$C$8:$E$114,3,FALSE)</f>
        <v>4.0472106868972388E-2</v>
      </c>
      <c r="H487" s="46">
        <f t="shared" si="47"/>
        <v>2.4189620133000231E-2</v>
      </c>
      <c r="I487" s="47">
        <f t="shared" si="50"/>
        <v>1.998622561430735E-3</v>
      </c>
      <c r="J487" s="47">
        <f t="shared" si="51"/>
        <v>2.3194473354951749E-2</v>
      </c>
      <c r="K487" s="147">
        <f>IF(入力表3【予測】!G25="",入力表3【予測】!F25,入力表3【予測】!G25)</f>
        <v>2.5266919715310809E-2</v>
      </c>
      <c r="L487" s="135">
        <f t="shared" si="48"/>
        <v>5.8605289609848154E-4</v>
      </c>
    </row>
    <row r="488" spans="2:12" x14ac:dyDescent="0.15">
      <c r="B488" s="385">
        <v>13</v>
      </c>
      <c r="C488" s="40" t="s">
        <v>413</v>
      </c>
      <c r="D488" s="41" t="s">
        <v>145</v>
      </c>
      <c r="E488" s="46">
        <f>入力表2【係数】!S517</f>
        <v>3.3816425120772944E-2</v>
      </c>
      <c r="F488" s="141">
        <f>VLOOKUP(D488,各種係数!$C$8:$E$114,2,FALSE)</f>
        <v>0.39446835471269331</v>
      </c>
      <c r="G488" s="141">
        <f>VLOOKUP(D488,各種係数!$C$8:$E$114,3,FALSE)</f>
        <v>2.4324724854210295E-2</v>
      </c>
      <c r="H488" s="46">
        <f t="shared" si="47"/>
        <v>1.3339509579656295E-2</v>
      </c>
      <c r="I488" s="47">
        <f t="shared" si="50"/>
        <v>8.22575236615807E-4</v>
      </c>
      <c r="J488" s="47">
        <f t="shared" si="51"/>
        <v>1.9654340304500844E-2</v>
      </c>
      <c r="K488" s="147">
        <f>IF(入力表3【予測】!G26="",入力表3【予測】!F26,入力表3【予測】!G26)</f>
        <v>0.19738855547056144</v>
      </c>
      <c r="L488" s="135">
        <f t="shared" si="48"/>
        <v>3.8795418414322561E-3</v>
      </c>
    </row>
    <row r="489" spans="2:12" x14ac:dyDescent="0.15">
      <c r="B489" s="385">
        <v>14</v>
      </c>
      <c r="C489" s="40" t="s">
        <v>414</v>
      </c>
      <c r="D489" s="41" t="s">
        <v>144</v>
      </c>
      <c r="E489" s="46">
        <f>入力表2【係数】!S518</f>
        <v>6.065485775630703E-2</v>
      </c>
      <c r="F489" s="141">
        <f>VLOOKUP(D489,各種係数!$C$8:$E$114,2,FALSE)</f>
        <v>0.46442694190471312</v>
      </c>
      <c r="G489" s="141">
        <f>VLOOKUP(D489,各種係数!$C$8:$E$114,3,FALSE)</f>
        <v>2.3938940873812486E-2</v>
      </c>
      <c r="H489" s="46">
        <f t="shared" si="47"/>
        <v>2.8169750099427043E-2</v>
      </c>
      <c r="I489" s="47">
        <f t="shared" si="50"/>
        <v>1.4520130535377407E-3</v>
      </c>
      <c r="J489" s="47">
        <f t="shared" si="51"/>
        <v>3.1033094603342245E-2</v>
      </c>
      <c r="K489" s="147">
        <f>IF(入力表3【予測】!G27="",入力表3【予測】!F27,入力表3【予測】!G27)</f>
        <v>3.7688224204705856E-2</v>
      </c>
      <c r="L489" s="135">
        <f t="shared" si="48"/>
        <v>1.1695822271766099E-3</v>
      </c>
    </row>
    <row r="490" spans="2:12" x14ac:dyDescent="0.15">
      <c r="B490" s="385">
        <v>15</v>
      </c>
      <c r="C490" s="40" t="s">
        <v>415</v>
      </c>
      <c r="D490" s="41" t="s">
        <v>145</v>
      </c>
      <c r="E490" s="46">
        <f>入力表2【係数】!S519</f>
        <v>5.6360708534621579E-2</v>
      </c>
      <c r="F490" s="141">
        <f>VLOOKUP(D490,各種係数!$C$8:$E$114,2,FALSE)</f>
        <v>0.39446835471269331</v>
      </c>
      <c r="G490" s="141">
        <f>VLOOKUP(D490,各種係数!$C$8:$E$114,3,FALSE)</f>
        <v>2.4324724854210295E-2</v>
      </c>
      <c r="H490" s="46">
        <f t="shared" si="47"/>
        <v>2.2232515966093828E-2</v>
      </c>
      <c r="I490" s="47">
        <f t="shared" si="50"/>
        <v>1.3709587276930118E-3</v>
      </c>
      <c r="J490" s="47">
        <f t="shared" si="51"/>
        <v>3.2757233840834746E-2</v>
      </c>
      <c r="K490" s="147">
        <f>IF(入力表3【予測】!G28="",入力表3【予測】!F28,入力表3【予測】!G28)</f>
        <v>0.19738855547056144</v>
      </c>
      <c r="L490" s="135">
        <f t="shared" si="48"/>
        <v>6.4659030690537621E-3</v>
      </c>
    </row>
    <row r="491" spans="2:12" x14ac:dyDescent="0.15">
      <c r="B491" s="385">
        <v>16</v>
      </c>
      <c r="C491" s="40" t="s">
        <v>416</v>
      </c>
      <c r="D491" s="41" t="s">
        <v>145</v>
      </c>
      <c r="E491" s="46">
        <f>入力表2【係数】!S520</f>
        <v>0.36929683306494898</v>
      </c>
      <c r="F491" s="141">
        <f>VLOOKUP(D491,各種係数!$C$8:$E$114,2,FALSE)</f>
        <v>0.39446835471269331</v>
      </c>
      <c r="G491" s="141">
        <f>VLOOKUP(D491,各種係数!$C$8:$E$114,3,FALSE)</f>
        <v>2.4324724854210295E-2</v>
      </c>
      <c r="H491" s="46">
        <f t="shared" si="47"/>
        <v>0.14567591413973857</v>
      </c>
      <c r="I491" s="47">
        <f t="shared" si="50"/>
        <v>8.9830438538361142E-3</v>
      </c>
      <c r="J491" s="47">
        <f t="shared" si="51"/>
        <v>0.2146378750713743</v>
      </c>
      <c r="K491" s="147">
        <f>IF(入力表3【予測】!G29="",入力表3【予測】!F29,入力表3【予測】!G29)</f>
        <v>0.19738855547056144</v>
      </c>
      <c r="L491" s="135">
        <f t="shared" si="48"/>
        <v>4.2367060109609403E-2</v>
      </c>
    </row>
    <row r="492" spans="2:12" x14ac:dyDescent="0.15">
      <c r="B492" s="385">
        <v>17</v>
      </c>
      <c r="C492" s="83" t="s">
        <v>454</v>
      </c>
      <c r="D492" s="41" t="s">
        <v>145</v>
      </c>
      <c r="E492" s="46">
        <f>入力表2【係数】!S521</f>
        <v>0.19592055823939883</v>
      </c>
      <c r="F492" s="141">
        <f>VLOOKUP(D492,各種係数!$C$8:$E$114,2,FALSE)</f>
        <v>0.39446835471269331</v>
      </c>
      <c r="G492" s="141">
        <f>VLOOKUP(D492,各種係数!$C$8:$E$114,3,FALSE)</f>
        <v>2.4324724854210295E-2</v>
      </c>
      <c r="H492" s="46">
        <f t="shared" si="47"/>
        <v>7.7284460263088064E-2</v>
      </c>
      <c r="I492" s="47">
        <f t="shared" si="50"/>
        <v>4.7657136724566602E-3</v>
      </c>
      <c r="J492" s="47">
        <f t="shared" si="51"/>
        <v>0.1138703843038541</v>
      </c>
      <c r="K492" s="147">
        <f>IF(入力表3【予測】!G30="",入力表3【予測】!F30,入力表3【予測】!G30)</f>
        <v>0.19738855547056144</v>
      </c>
      <c r="L492" s="135">
        <f t="shared" si="48"/>
        <v>2.2476710668615455E-2</v>
      </c>
    </row>
    <row r="493" spans="2:12" x14ac:dyDescent="0.15">
      <c r="B493" s="385">
        <v>18</v>
      </c>
      <c r="C493" s="83" t="s">
        <v>455</v>
      </c>
      <c r="D493" s="41" t="s">
        <v>146</v>
      </c>
      <c r="E493" s="46">
        <f>入力表2【係数】!S522</f>
        <v>0</v>
      </c>
      <c r="F493" s="141">
        <f>VLOOKUP(D493,各種係数!$C$8:$E$114,2,FALSE)</f>
        <v>0.3541939860247062</v>
      </c>
      <c r="G493" s="141">
        <f>VLOOKUP(D493,各種係数!$C$8:$E$114,3,FALSE)</f>
        <v>4.1420505400153379E-2</v>
      </c>
      <c r="H493" s="46">
        <f t="shared" si="47"/>
        <v>0</v>
      </c>
      <c r="I493" s="47">
        <f t="shared" si="50"/>
        <v>0</v>
      </c>
      <c r="J493" s="47">
        <f t="shared" si="51"/>
        <v>0</v>
      </c>
      <c r="K493" s="147">
        <f>IF(入力表3【予測】!G31="",入力表3【予測】!F31,入力表3【予測】!G31)</f>
        <v>0</v>
      </c>
      <c r="L493" s="135">
        <f t="shared" si="48"/>
        <v>0</v>
      </c>
    </row>
    <row r="494" spans="2:12" x14ac:dyDescent="0.15">
      <c r="B494" s="385">
        <v>19</v>
      </c>
      <c r="C494" s="40" t="s">
        <v>417</v>
      </c>
      <c r="D494" s="41" t="s">
        <v>148</v>
      </c>
      <c r="E494" s="46">
        <f>入力表2【係数】!S523</f>
        <v>9.3934514224369298E-2</v>
      </c>
      <c r="F494" s="141">
        <f>VLOOKUP(D494,各種係数!$C$8:$E$114,2,FALSE)</f>
        <v>0.55865224329933405</v>
      </c>
      <c r="G494" s="141">
        <f>VLOOKUP(D494,各種係数!$C$8:$E$114,3,FALSE)</f>
        <v>2.1265803654867077E-2</v>
      </c>
      <c r="H494" s="46">
        <f t="shared" si="47"/>
        <v>5.2476727094677114E-2</v>
      </c>
      <c r="I494" s="47">
        <f t="shared" si="50"/>
        <v>1.9975929359107559E-3</v>
      </c>
      <c r="J494" s="47">
        <f t="shared" si="51"/>
        <v>3.9460194193781425E-2</v>
      </c>
      <c r="K494" s="147">
        <f>IF(入力表3【予測】!G32="",入力表3【予測】!F32,入力表3【予測】!G32)</f>
        <v>0</v>
      </c>
      <c r="L494" s="135">
        <f t="shared" si="48"/>
        <v>0</v>
      </c>
    </row>
    <row r="495" spans="2:12" x14ac:dyDescent="0.15">
      <c r="B495" s="385">
        <v>20</v>
      </c>
      <c r="C495" s="40" t="s">
        <v>418</v>
      </c>
      <c r="D495" s="41" t="s">
        <v>950</v>
      </c>
      <c r="E495" s="46">
        <f>入力表2【係数】!S524</f>
        <v>4.1331186258722494E-2</v>
      </c>
      <c r="F495" s="141">
        <f>VLOOKUP(D495,各種係数!$C$8:$E$114,2,FALSE)</f>
        <v>0.44310238869487661</v>
      </c>
      <c r="G495" s="141">
        <f>VLOOKUP(D495,各種係数!$C$8:$E$114,3,FALSE)</f>
        <v>1.5691882641514759E-2</v>
      </c>
      <c r="H495" s="46">
        <f t="shared" si="47"/>
        <v>1.8313947358832797E-2</v>
      </c>
      <c r="I495" s="47">
        <f t="shared" si="50"/>
        <v>6.4856412420646078E-4</v>
      </c>
      <c r="J495" s="47">
        <f t="shared" si="51"/>
        <v>2.2368674775683235E-2</v>
      </c>
      <c r="K495" s="147">
        <f>IF(入力表3【予測】!G33="",入力表3【予測】!F33,入力表3【予測】!G33)</f>
        <v>0</v>
      </c>
      <c r="L495" s="135">
        <f t="shared" si="48"/>
        <v>0</v>
      </c>
    </row>
    <row r="496" spans="2:12" x14ac:dyDescent="0.15">
      <c r="B496" s="385">
        <v>21</v>
      </c>
      <c r="C496" s="83" t="s">
        <v>456</v>
      </c>
      <c r="D496" s="41" t="s">
        <v>164</v>
      </c>
      <c r="E496" s="46">
        <f>入力表2【係数】!S525</f>
        <v>2.0397208803005905E-2</v>
      </c>
      <c r="F496" s="141">
        <f>VLOOKUP(D496,各種係数!$C$8:$E$114,2,FALSE)</f>
        <v>0.6356423173803526</v>
      </c>
      <c r="G496" s="141">
        <f>VLOOKUP(D496,各種係数!$C$8:$E$114,3,FALSE)</f>
        <v>1.8041561712846349E-2</v>
      </c>
      <c r="H496" s="46">
        <f t="shared" si="47"/>
        <v>1.2965329071633601E-2</v>
      </c>
      <c r="I496" s="47">
        <f t="shared" si="50"/>
        <v>3.6799750138924382E-4</v>
      </c>
      <c r="J496" s="47">
        <f t="shared" si="51"/>
        <v>7.06388222998306E-3</v>
      </c>
      <c r="K496" s="147">
        <f>IF(入力表3【予測】!G34="",入力表3【予測】!F34,入力表3【予測】!G34)</f>
        <v>1.7912086324699539E-3</v>
      </c>
      <c r="L496" s="135">
        <f t="shared" si="48"/>
        <v>1.2652886829096766E-5</v>
      </c>
    </row>
    <row r="497" spans="2:12" x14ac:dyDescent="0.15">
      <c r="B497" s="385">
        <v>22</v>
      </c>
      <c r="C497" s="83" t="s">
        <v>457</v>
      </c>
      <c r="D497" s="41" t="s">
        <v>162</v>
      </c>
      <c r="E497" s="46">
        <f>入力表2【係数】!S526</f>
        <v>0</v>
      </c>
      <c r="F497" s="141">
        <f>VLOOKUP(D497,各種係数!$C$8:$E$114,2,FALSE)</f>
        <v>0.80454150997975127</v>
      </c>
      <c r="G497" s="141">
        <f>VLOOKUP(D497,各種係数!$C$8:$E$114,3,FALSE)</f>
        <v>2.097194098929708E-2</v>
      </c>
      <c r="H497" s="46">
        <f t="shared" si="47"/>
        <v>0</v>
      </c>
      <c r="I497" s="47">
        <f t="shared" si="50"/>
        <v>0</v>
      </c>
      <c r="J497" s="47">
        <f t="shared" si="51"/>
        <v>0</v>
      </c>
      <c r="K497" s="147">
        <f>IF(入力表3【予測】!G35="",入力表3【予測】!F35,入力表3【予測】!G35)</f>
        <v>0</v>
      </c>
      <c r="L497" s="135">
        <f t="shared" si="48"/>
        <v>0</v>
      </c>
    </row>
    <row r="498" spans="2:12" x14ac:dyDescent="0.15">
      <c r="B498" s="385">
        <v>23</v>
      </c>
      <c r="C498" s="40" t="s">
        <v>565</v>
      </c>
      <c r="D498" s="41" t="s">
        <v>194</v>
      </c>
      <c r="E498" s="46">
        <f>入力表2【係数】!S527</f>
        <v>1.1808910359634998E-2</v>
      </c>
      <c r="F498" s="141">
        <f>VLOOKUP(D498,各種係数!$C$8:$E$114,2,FALSE)</f>
        <v>0.41870702167654128</v>
      </c>
      <c r="G498" s="141">
        <f>VLOOKUP(D498,各種係数!$C$8:$E$114,3,FALSE)</f>
        <v>3.0484066104024703E-2</v>
      </c>
      <c r="H498" s="46">
        <f t="shared" si="47"/>
        <v>4.944473685928024E-3</v>
      </c>
      <c r="I498" s="47">
        <f t="shared" si="50"/>
        <v>3.5998360401961538E-4</v>
      </c>
      <c r="J498" s="47">
        <f t="shared" si="51"/>
        <v>6.5044530696873586E-3</v>
      </c>
      <c r="K498" s="147">
        <f>IF(入力表3【予測】!G36="",入力表3【予測】!F36,入力表3【予測】!G36)</f>
        <v>8.1037763027242637E-2</v>
      </c>
      <c r="L498" s="135">
        <f t="shared" si="48"/>
        <v>5.2710632648314516E-4</v>
      </c>
    </row>
    <row r="499" spans="2:12" x14ac:dyDescent="0.15">
      <c r="B499" s="385">
        <v>24</v>
      </c>
      <c r="C499" s="83" t="s">
        <v>458</v>
      </c>
      <c r="D499" s="41" t="s">
        <v>149</v>
      </c>
      <c r="E499" s="46">
        <f>入力表2【係数】!S528</f>
        <v>8.5346873138172745E-5</v>
      </c>
      <c r="F499" s="141">
        <f>VLOOKUP(D499,各種係数!$C$8:$E$114,2,FALSE)</f>
        <v>0.55683718834224505</v>
      </c>
      <c r="G499" s="141">
        <f>VLOOKUP(D499,各種係数!$C$8:$E$114,3,FALSE)</f>
        <v>3.2844849251674739E-2</v>
      </c>
      <c r="H499" s="46">
        <f t="shared" si="47"/>
        <v>4.7524312872062393E-5</v>
      </c>
      <c r="I499" s="47">
        <f t="shared" si="50"/>
        <v>2.8032051823250922E-6</v>
      </c>
      <c r="J499" s="47">
        <f t="shared" si="51"/>
        <v>3.5019355083785263E-5</v>
      </c>
      <c r="K499" s="147">
        <f>IF(入力表3【予測】!G37="",入力表3【予測】!F37,入力表3【予測】!G37)</f>
        <v>1.2532956823507968E-2</v>
      </c>
      <c r="L499" s="135">
        <f t="shared" si="48"/>
        <v>4.3889606525217496E-7</v>
      </c>
    </row>
    <row r="500" spans="2:12" x14ac:dyDescent="0.15">
      <c r="B500" s="385">
        <v>25</v>
      </c>
      <c r="C500" s="83" t="s">
        <v>459</v>
      </c>
      <c r="D500" s="41" t="s">
        <v>150</v>
      </c>
      <c r="E500" s="46">
        <f>入力表2【係数】!S529</f>
        <v>9.1494623512190718E-3</v>
      </c>
      <c r="F500" s="141">
        <f>VLOOKUP(D500,各種係数!$C$8:$E$114,2,FALSE)</f>
        <v>0.71592709904776786</v>
      </c>
      <c r="G500" s="141">
        <f>VLOOKUP(D500,各種係数!$C$8:$E$114,3,FALSE)</f>
        <v>9.217799308013936E-3</v>
      </c>
      <c r="H500" s="46">
        <f t="shared" si="47"/>
        <v>6.550348038955039E-3</v>
      </c>
      <c r="I500" s="47">
        <f t="shared" si="50"/>
        <v>8.4337907729766721E-5</v>
      </c>
      <c r="J500" s="47">
        <f t="shared" si="51"/>
        <v>2.5147764045342661E-3</v>
      </c>
      <c r="K500" s="147">
        <f>IF(入力表3【予測】!G38="",入力表3【予測】!F38,入力表3【予測】!G38)</f>
        <v>5.5353470239739799E-2</v>
      </c>
      <c r="L500" s="135">
        <f t="shared" si="48"/>
        <v>1.3920160086798735E-4</v>
      </c>
    </row>
    <row r="501" spans="2:12" x14ac:dyDescent="0.15">
      <c r="B501" s="385">
        <v>26</v>
      </c>
      <c r="C501" s="83" t="s">
        <v>460</v>
      </c>
      <c r="D501" s="41" t="s">
        <v>151</v>
      </c>
      <c r="E501" s="46">
        <f>入力表2【係数】!S530</f>
        <v>0</v>
      </c>
      <c r="F501" s="141">
        <f>VLOOKUP(D501,各種係数!$C$8:$E$114,2,FALSE)</f>
        <v>-7.0325271059216012</v>
      </c>
      <c r="G501" s="141">
        <f>VLOOKUP(D501,各種係数!$C$8:$E$114,3,FALSE)</f>
        <v>-0.29941618015012511</v>
      </c>
      <c r="H501" s="46">
        <f t="shared" si="47"/>
        <v>0</v>
      </c>
      <c r="I501" s="47">
        <f t="shared" si="50"/>
        <v>0</v>
      </c>
      <c r="J501" s="47">
        <f t="shared" si="51"/>
        <v>0</v>
      </c>
      <c r="K501" s="147">
        <f>IF(入力表3【予測】!G39="",入力表3【予測】!F39,入力表3【予測】!G39)</f>
        <v>0</v>
      </c>
      <c r="L501" s="135">
        <f t="shared" si="48"/>
        <v>0</v>
      </c>
    </row>
    <row r="502" spans="2:12" x14ac:dyDescent="0.15">
      <c r="B502" s="385">
        <v>27</v>
      </c>
      <c r="C502" s="83" t="s">
        <v>461</v>
      </c>
      <c r="D502" s="41" t="s">
        <v>153</v>
      </c>
      <c r="E502" s="46">
        <f>入力表2【係数】!S531</f>
        <v>9.63795177145707E-4</v>
      </c>
      <c r="F502" s="141">
        <f>VLOOKUP(D502,各種係数!$C$8:$E$114,2,FALSE)</f>
        <v>0.60565359159472287</v>
      </c>
      <c r="G502" s="141">
        <f>VLOOKUP(D502,各種係数!$C$8:$E$114,3,FALSE)</f>
        <v>1.4606731644383964E-2</v>
      </c>
      <c r="H502" s="46">
        <f t="shared" si="47"/>
        <v>5.8372601059996959E-4</v>
      </c>
      <c r="I502" s="47">
        <f t="shared" si="50"/>
        <v>1.4077897512718846E-5</v>
      </c>
      <c r="J502" s="47">
        <f t="shared" si="51"/>
        <v>3.6599126903301855E-4</v>
      </c>
      <c r="K502" s="147">
        <f>IF(入力表3【予測】!G40="",入力表3【予測】!F40,入力表3【予測】!G40)</f>
        <v>1.269531883879238E-2</v>
      </c>
      <c r="L502" s="135">
        <f t="shared" si="48"/>
        <v>4.6463758525884102E-6</v>
      </c>
    </row>
    <row r="503" spans="2:12" x14ac:dyDescent="0.15">
      <c r="B503" s="385">
        <v>28</v>
      </c>
      <c r="C503" s="83" t="s">
        <v>646</v>
      </c>
      <c r="D503" s="41" t="s">
        <v>157</v>
      </c>
      <c r="E503" s="46">
        <f>入力表2【係数】!S532</f>
        <v>6.0881238543159721E-3</v>
      </c>
      <c r="F503" s="141">
        <f>VLOOKUP(D503,各種係数!$C$8:$E$114,2,FALSE)</f>
        <v>0.53436119199626853</v>
      </c>
      <c r="G503" s="141">
        <f>VLOOKUP(D503,各種係数!$C$8:$E$114,3,FALSE)</f>
        <v>1.6884112454810168E-2</v>
      </c>
      <c r="H503" s="46">
        <f t="shared" si="47"/>
        <v>3.2532571198131996E-3</v>
      </c>
      <c r="I503" s="47">
        <f t="shared" si="50"/>
        <v>1.027925677950832E-4</v>
      </c>
      <c r="J503" s="47">
        <f t="shared" si="51"/>
        <v>2.7320741667076895E-3</v>
      </c>
      <c r="K503" s="147">
        <f>IF(入力表3【予測】!G41="",入力表3【予測】!F41,入力表3【予測】!G41)</f>
        <v>2.8307649635109344E-2</v>
      </c>
      <c r="L503" s="135">
        <f t="shared" si="48"/>
        <v>7.7338598288294595E-5</v>
      </c>
    </row>
    <row r="504" spans="2:12" x14ac:dyDescent="0.15">
      <c r="B504" s="385">
        <v>29</v>
      </c>
      <c r="C504" s="83" t="s">
        <v>463</v>
      </c>
      <c r="D504" s="41" t="s">
        <v>517</v>
      </c>
      <c r="E504" s="46">
        <f>入力表2【係数】!S533</f>
        <v>8.9413984215831171E-3</v>
      </c>
      <c r="F504" s="141">
        <f>VLOOKUP(D504,各種係数!$C$8:$E$114,2,FALSE)</f>
        <v>0.55796567479946202</v>
      </c>
      <c r="G504" s="141">
        <f>VLOOKUP(D504,各種係数!$C$8:$E$114,3,FALSE)</f>
        <v>9.7336610154617649E-3</v>
      </c>
      <c r="H504" s="46">
        <f t="shared" si="47"/>
        <v>4.9889934039494682E-3</v>
      </c>
      <c r="I504" s="47">
        <f t="shared" si="50"/>
        <v>8.7032541239874943E-5</v>
      </c>
      <c r="J504" s="47">
        <f t="shared" si="51"/>
        <v>3.865372476393774E-3</v>
      </c>
      <c r="K504" s="147">
        <f>IF(入力表3【予測】!G42="",入力表3【予測】!F42,入力表3【予測】!G42)</f>
        <v>7.4207497342212325E-2</v>
      </c>
      <c r="L504" s="135">
        <f t="shared" si="48"/>
        <v>2.8683961776865166E-4</v>
      </c>
    </row>
    <row r="505" spans="2:12" x14ac:dyDescent="0.15">
      <c r="B505" s="385">
        <v>30</v>
      </c>
      <c r="C505" s="40" t="s">
        <v>420</v>
      </c>
      <c r="D505" s="41" t="s">
        <v>517</v>
      </c>
      <c r="E505" s="46">
        <f>入力表2【係数】!S534</f>
        <v>5.3676865271068169E-4</v>
      </c>
      <c r="F505" s="141">
        <f>VLOOKUP(D505,各種係数!$C$8:$E$114,2,FALSE)</f>
        <v>0.55796567479946202</v>
      </c>
      <c r="G505" s="141">
        <f>VLOOKUP(D505,各種係数!$C$8:$E$114,3,FALSE)</f>
        <v>9.7336610154617649E-3</v>
      </c>
      <c r="H505" s="46">
        <f t="shared" si="47"/>
        <v>2.9949848352091361E-4</v>
      </c>
      <c r="I505" s="47">
        <f t="shared" si="50"/>
        <v>5.2247241092118974E-6</v>
      </c>
      <c r="J505" s="47">
        <f t="shared" si="51"/>
        <v>2.3204544508055618E-4</v>
      </c>
      <c r="K505" s="147">
        <f>IF(入力表3【予測】!G43="",入力表3【予測】!F43,入力表3【予測】!G43)</f>
        <v>7.4207497342212325E-2</v>
      </c>
      <c r="L505" s="135">
        <f t="shared" si="48"/>
        <v>1.7219511749087848E-5</v>
      </c>
    </row>
    <row r="506" spans="2:12" x14ac:dyDescent="0.15">
      <c r="B506" s="385">
        <v>31</v>
      </c>
      <c r="C506" s="83" t="s">
        <v>464</v>
      </c>
      <c r="D506" s="41" t="s">
        <v>951</v>
      </c>
      <c r="E506" s="46">
        <f>入力表2【係数】!S535</f>
        <v>8.9185733533598457E-6</v>
      </c>
      <c r="F506" s="141">
        <f>VLOOKUP(D506,各種係数!$C$8:$E$114,2,FALSE)</f>
        <v>0.25594447963568945</v>
      </c>
      <c r="G506" s="141">
        <f>VLOOKUP(D506,各種係数!$C$8:$E$114,3,FALSE)</f>
        <v>8.1788517819464026E-3</v>
      </c>
      <c r="H506" s="46">
        <f t="shared" si="47"/>
        <v>2.2826596160184118E-6</v>
      </c>
      <c r="I506" s="47">
        <f t="shared" si="50"/>
        <v>7.294368956354688E-8</v>
      </c>
      <c r="J506" s="47">
        <f t="shared" si="51"/>
        <v>6.5629700477778871E-6</v>
      </c>
      <c r="K506" s="147">
        <f>IF(入力表3【予測】!G44="",入力表3【予測】!F44,入力表3【予測】!G44)</f>
        <v>2.2742915282625287E-4</v>
      </c>
      <c r="L506" s="135">
        <f t="shared" si="48"/>
        <v>1.4926107179901972E-9</v>
      </c>
    </row>
    <row r="507" spans="2:12" x14ac:dyDescent="0.15">
      <c r="B507" s="385">
        <v>32</v>
      </c>
      <c r="C507" s="83" t="s">
        <v>465</v>
      </c>
      <c r="D507" s="41" t="s">
        <v>172</v>
      </c>
      <c r="E507" s="46">
        <f>入力表2【係数】!S536</f>
        <v>8.2778745514910587E-3</v>
      </c>
      <c r="F507" s="141">
        <f>VLOOKUP(D507,各種係数!$C$8:$E$114,2,FALSE)</f>
        <v>0.32729577745202715</v>
      </c>
      <c r="G507" s="141">
        <f>VLOOKUP(D507,各種係数!$C$8:$E$114,3,FALSE)</f>
        <v>7.0083014360137492E-3</v>
      </c>
      <c r="H507" s="46">
        <f t="shared" si="47"/>
        <v>2.7093133869806165E-3</v>
      </c>
      <c r="I507" s="47">
        <f t="shared" si="50"/>
        <v>5.8013840106356458E-5</v>
      </c>
      <c r="J507" s="47">
        <f t="shared" si="51"/>
        <v>5.5105473244040854E-3</v>
      </c>
      <c r="K507" s="147">
        <f>IF(入力表3【予測】!G45="",入力表3【予測】!F45,入力表3【予測】!G45)</f>
        <v>2.021526319808542E-2</v>
      </c>
      <c r="L507" s="135">
        <f t="shared" si="48"/>
        <v>1.1139716452833398E-4</v>
      </c>
    </row>
    <row r="508" spans="2:12" x14ac:dyDescent="0.15">
      <c r="B508" s="385">
        <v>33</v>
      </c>
      <c r="C508" s="83" t="s">
        <v>466</v>
      </c>
      <c r="D508" s="41" t="s">
        <v>171</v>
      </c>
      <c r="E508" s="46">
        <f>入力表2【係数】!S537</f>
        <v>3.0150531852648772E-4</v>
      </c>
      <c r="F508" s="141">
        <f>VLOOKUP(D508,各種係数!$C$8:$E$114,2,FALSE)</f>
        <v>0.26374269279552931</v>
      </c>
      <c r="G508" s="141">
        <f>VLOOKUP(D508,各種係数!$C$8:$E$114,3,FALSE)</f>
        <v>1.1204770217964139E-2</v>
      </c>
      <c r="H508" s="46">
        <f t="shared" si="47"/>
        <v>7.9519824600349668E-5</v>
      </c>
      <c r="I508" s="47">
        <f t="shared" si="50"/>
        <v>3.3782978135833812E-6</v>
      </c>
      <c r="J508" s="47">
        <f t="shared" si="51"/>
        <v>2.1860719611255469E-4</v>
      </c>
      <c r="K508" s="147">
        <f>IF(入力表3【予測】!G46="",入力表3【予測】!F46,入力表3【予測】!G46)</f>
        <v>0</v>
      </c>
      <c r="L508" s="135">
        <f t="shared" si="48"/>
        <v>0</v>
      </c>
    </row>
    <row r="509" spans="2:12" x14ac:dyDescent="0.15">
      <c r="B509" s="385">
        <v>34</v>
      </c>
      <c r="C509" s="83" t="s">
        <v>467</v>
      </c>
      <c r="D509" s="41" t="s">
        <v>170</v>
      </c>
      <c r="E509" s="46">
        <f>入力表2【係数】!S538</f>
        <v>7.395582266462162E-4</v>
      </c>
      <c r="F509" s="141">
        <f>VLOOKUP(D509,各種係数!$C$8:$E$114,2,FALSE)</f>
        <v>0.70589278410667244</v>
      </c>
      <c r="G509" s="141">
        <f>VLOOKUP(D509,各種係数!$C$8:$E$114,3,FALSE)</f>
        <v>4.8994511356258456E-3</v>
      </c>
      <c r="H509" s="46">
        <f t="shared" si="47"/>
        <v>5.2204881561629098E-4</v>
      </c>
      <c r="I509" s="47">
        <f t="shared" si="50"/>
        <v>3.6234293934032403E-6</v>
      </c>
      <c r="J509" s="47">
        <f t="shared" si="51"/>
        <v>2.1388598163652199E-4</v>
      </c>
      <c r="K509" s="147">
        <f>IF(入力表3【予測】!G47="",入力表3【予測】!F47,入力表3【予測】!G47)</f>
        <v>9.2006594852051315E-2</v>
      </c>
      <c r="L509" s="135">
        <f t="shared" si="48"/>
        <v>1.9678920856964768E-5</v>
      </c>
    </row>
    <row r="510" spans="2:12" x14ac:dyDescent="0.15">
      <c r="B510" s="385">
        <v>35</v>
      </c>
      <c r="C510" s="83" t="s">
        <v>641</v>
      </c>
      <c r="D510" s="41" t="s">
        <v>175</v>
      </c>
      <c r="E510" s="46">
        <f>入力表2【係数】!S539</f>
        <v>3.3397907877514725E-4</v>
      </c>
      <c r="F510" s="141">
        <f>VLOOKUP(D510,各種係数!$C$8:$E$114,2,FALSE)</f>
        <v>0.5913956101580643</v>
      </c>
      <c r="G510" s="141">
        <f>VLOOKUP(D510,各種係数!$C$8:$E$114,3,FALSE)</f>
        <v>2.0196911486146635E-2</v>
      </c>
      <c r="H510" s="46">
        <f t="shared" si="47"/>
        <v>1.9751376107225642E-4</v>
      </c>
      <c r="I510" s="47">
        <f t="shared" si="50"/>
        <v>6.745345892246443E-6</v>
      </c>
      <c r="J510" s="47">
        <f t="shared" si="51"/>
        <v>1.2971997181064439E-4</v>
      </c>
      <c r="K510" s="147">
        <f>IF(入力表3【予測】!G48="",入力表3【予測】!F48,入力表3【予測】!G48)</f>
        <v>4.2137479686312651E-2</v>
      </c>
      <c r="L510" s="135">
        <f t="shared" si="48"/>
        <v>5.4660726770800776E-6</v>
      </c>
    </row>
    <row r="511" spans="2:12" x14ac:dyDescent="0.15">
      <c r="B511" s="60">
        <v>36</v>
      </c>
      <c r="C511" s="61" t="s">
        <v>421</v>
      </c>
      <c r="D511" s="62" t="s">
        <v>175</v>
      </c>
      <c r="E511" s="67">
        <f>入力表2【係数】!S540</f>
        <v>3.1669350509930222E-2</v>
      </c>
      <c r="F511" s="143">
        <f>VLOOKUP(D511,各種係数!$C$8:$E$114,2,FALSE)</f>
        <v>0.5913956101580643</v>
      </c>
      <c r="G511" s="143">
        <f>VLOOKUP(D511,各種係数!$C$8:$E$114,3,FALSE)</f>
        <v>2.0196911486146635E-2</v>
      </c>
      <c r="H511" s="67">
        <f t="shared" si="47"/>
        <v>1.8729114868129788E-2</v>
      </c>
      <c r="I511" s="68">
        <f t="shared" si="50"/>
        <v>6.3962306907281352E-4</v>
      </c>
      <c r="J511" s="67">
        <f t="shared" si="51"/>
        <v>1.230061257272762E-2</v>
      </c>
      <c r="K511" s="148">
        <f>IF(入力表3【予測】!G49="",入力表3【予測】!F49,入力表3【予測】!G49)</f>
        <v>4.2137479686312651E-2</v>
      </c>
      <c r="L511" s="67">
        <f t="shared" si="48"/>
        <v>5.1831681241251205E-4</v>
      </c>
    </row>
    <row r="512" spans="2:12" x14ac:dyDescent="0.15">
      <c r="B512" s="385">
        <v>37</v>
      </c>
      <c r="C512" s="40" t="s">
        <v>422</v>
      </c>
      <c r="D512" s="41" t="s">
        <v>202</v>
      </c>
      <c r="E512" s="46">
        <f>入力表2【係数】!S541</f>
        <v>0</v>
      </c>
      <c r="F512" s="141">
        <f>VLOOKUP(D512,各種係数!$C$8:$E$114,2,FALSE)</f>
        <v>0</v>
      </c>
      <c r="G512" s="141">
        <f>VLOOKUP(D512,各種係数!$C$8:$E$114,3,FALSE)</f>
        <v>0</v>
      </c>
      <c r="H512" s="46">
        <f t="shared" si="47"/>
        <v>0</v>
      </c>
      <c r="I512" s="47">
        <f t="shared" si="50"/>
        <v>0</v>
      </c>
      <c r="J512" s="47">
        <f t="shared" si="51"/>
        <v>0</v>
      </c>
      <c r="K512" s="147">
        <f>IF(入力表3【予測】!G50="",入力表3【予測】!F50,入力表3【予測】!G50)</f>
        <v>1</v>
      </c>
      <c r="L512" s="135">
        <f t="shared" si="48"/>
        <v>0</v>
      </c>
    </row>
    <row r="513" spans="2:12" x14ac:dyDescent="0.15">
      <c r="B513" s="385">
        <v>38</v>
      </c>
      <c r="C513" s="40" t="s">
        <v>638</v>
      </c>
      <c r="D513" s="41" t="s">
        <v>196</v>
      </c>
      <c r="E513" s="46">
        <f>入力表2【係数】!S542</f>
        <v>0</v>
      </c>
      <c r="F513" s="141">
        <f>VLOOKUP(D513,各種係数!$C$8:$E$114,2,FALSE)</f>
        <v>0</v>
      </c>
      <c r="G513" s="141">
        <f>VLOOKUP(D513,各種係数!$C$8:$E$114,3,FALSE)</f>
        <v>1.2386003725709921E-5</v>
      </c>
      <c r="H513" s="46">
        <f t="shared" si="47"/>
        <v>0</v>
      </c>
      <c r="I513" s="47">
        <f t="shared" si="50"/>
        <v>0</v>
      </c>
      <c r="J513" s="47">
        <f t="shared" si="51"/>
        <v>0</v>
      </c>
      <c r="K513" s="147">
        <f>IF(入力表3【予測】!G51="",入力表3【予測】!F51,入力表3【予測】!G51)</f>
        <v>1</v>
      </c>
      <c r="L513" s="135">
        <f t="shared" si="48"/>
        <v>0</v>
      </c>
    </row>
    <row r="514" spans="2:12" x14ac:dyDescent="0.15">
      <c r="B514" s="385">
        <v>39</v>
      </c>
      <c r="C514" s="40" t="s">
        <v>424</v>
      </c>
      <c r="D514" s="41" t="s">
        <v>203</v>
      </c>
      <c r="E514" s="46">
        <f>入力表2【係数】!S543</f>
        <v>0</v>
      </c>
      <c r="F514" s="141">
        <f>VLOOKUP(D514,各種係数!$C$8:$E$114,2,FALSE)</f>
        <v>0</v>
      </c>
      <c r="G514" s="141">
        <f>VLOOKUP(D514,各種係数!$C$8:$E$114,3,FALSE)</f>
        <v>0</v>
      </c>
      <c r="H514" s="46">
        <f t="shared" si="47"/>
        <v>0</v>
      </c>
      <c r="I514" s="47">
        <f t="shared" si="50"/>
        <v>0</v>
      </c>
      <c r="J514" s="47">
        <f t="shared" si="51"/>
        <v>0</v>
      </c>
      <c r="K514" s="147">
        <f>IF(入力表3【予測】!G52="",入力表3【予測】!F52,入力表3【予測】!G52)</f>
        <v>1</v>
      </c>
      <c r="L514" s="135">
        <f t="shared" si="48"/>
        <v>0</v>
      </c>
    </row>
    <row r="515" spans="2:12" x14ac:dyDescent="0.15">
      <c r="B515" s="385">
        <v>40</v>
      </c>
      <c r="C515" s="40" t="s">
        <v>425</v>
      </c>
      <c r="D515" s="41" t="s">
        <v>203</v>
      </c>
      <c r="E515" s="46">
        <f>入力表2【係数】!S544</f>
        <v>0</v>
      </c>
      <c r="F515" s="141">
        <f>VLOOKUP(D515,各種係数!$C$8:$E$114,2,FALSE)</f>
        <v>0</v>
      </c>
      <c r="G515" s="141">
        <f>VLOOKUP(D515,各種係数!$C$8:$E$114,3,FALSE)</f>
        <v>0</v>
      </c>
      <c r="H515" s="46">
        <f t="shared" si="47"/>
        <v>0</v>
      </c>
      <c r="I515" s="47">
        <f t="shared" si="50"/>
        <v>0</v>
      </c>
      <c r="J515" s="47">
        <f t="shared" si="51"/>
        <v>0</v>
      </c>
      <c r="K515" s="147">
        <f>IF(入力表3【予測】!G53="",入力表3【予測】!F53,入力表3【予測】!G53)</f>
        <v>1</v>
      </c>
      <c r="L515" s="135">
        <f t="shared" si="48"/>
        <v>0</v>
      </c>
    </row>
    <row r="516" spans="2:12" x14ac:dyDescent="0.15">
      <c r="B516" s="385">
        <v>41</v>
      </c>
      <c r="C516" s="40" t="s">
        <v>637</v>
      </c>
      <c r="D516" s="41" t="s">
        <v>203</v>
      </c>
      <c r="E516" s="46">
        <f>入力表2【係数】!S545</f>
        <v>0</v>
      </c>
      <c r="F516" s="141">
        <f>VLOOKUP(D516,各種係数!$C$8:$E$114,2,FALSE)</f>
        <v>0</v>
      </c>
      <c r="G516" s="141">
        <f>VLOOKUP(D516,各種係数!$C$8:$E$114,3,FALSE)</f>
        <v>0</v>
      </c>
      <c r="H516" s="46">
        <f t="shared" si="47"/>
        <v>0</v>
      </c>
      <c r="I516" s="47">
        <f t="shared" si="50"/>
        <v>0</v>
      </c>
      <c r="J516" s="47">
        <f t="shared" si="51"/>
        <v>0</v>
      </c>
      <c r="K516" s="147">
        <f>IF(入力表3【予測】!G54="",入力表3【予測】!F54,入力表3【予測】!G54)</f>
        <v>1</v>
      </c>
      <c r="L516" s="135">
        <f t="shared" si="48"/>
        <v>0</v>
      </c>
    </row>
    <row r="517" spans="2:12" x14ac:dyDescent="0.15">
      <c r="B517" s="385">
        <v>42</v>
      </c>
      <c r="C517" s="40" t="s">
        <v>636</v>
      </c>
      <c r="D517" s="41" t="s">
        <v>184</v>
      </c>
      <c r="E517" s="46">
        <f>入力表2【係数】!S546</f>
        <v>0</v>
      </c>
      <c r="F517" s="141">
        <f>VLOOKUP(D517,各種係数!$C$8:$E$114,2,FALSE)</f>
        <v>0</v>
      </c>
      <c r="G517" s="142">
        <f>VLOOKUP(D517,各種係数!$C$8:$E$114,3,FALSE)</f>
        <v>7.6895075728465895E-3</v>
      </c>
      <c r="H517" s="46">
        <f t="shared" si="47"/>
        <v>0</v>
      </c>
      <c r="I517" s="47">
        <f>I$534*G517</f>
        <v>1.8281643574979346E-4</v>
      </c>
      <c r="J517" s="47">
        <f>E517+(I517*1/2)</f>
        <v>9.140821787489673E-5</v>
      </c>
      <c r="K517" s="147">
        <f>IF(入力表3【予測】!G55="",入力表3【予測】!F55,入力表3【予測】!G55)</f>
        <v>1</v>
      </c>
      <c r="L517" s="135">
        <f t="shared" si="48"/>
        <v>9.140821787489673E-5</v>
      </c>
    </row>
    <row r="518" spans="2:12" x14ac:dyDescent="0.15">
      <c r="B518" s="385">
        <v>43</v>
      </c>
      <c r="C518" s="40" t="s">
        <v>635</v>
      </c>
      <c r="D518" s="41" t="s">
        <v>203</v>
      </c>
      <c r="E518" s="46">
        <f>入力表2【係数】!S547</f>
        <v>0</v>
      </c>
      <c r="F518" s="141">
        <f>VLOOKUP(D518,各種係数!$C$8:$E$114,2,FALSE)</f>
        <v>0</v>
      </c>
      <c r="G518" s="141">
        <f>VLOOKUP(D518,各種係数!$C$8:$E$114,3,FALSE)</f>
        <v>0</v>
      </c>
      <c r="H518" s="46">
        <f t="shared" si="47"/>
        <v>0</v>
      </c>
      <c r="I518" s="47">
        <f t="shared" si="50"/>
        <v>0</v>
      </c>
      <c r="J518" s="47">
        <f t="shared" si="51"/>
        <v>0</v>
      </c>
      <c r="K518" s="147">
        <f>IF(入力表3【予測】!G56="",入力表3【予測】!F56,入力表3【予測】!G56)</f>
        <v>1</v>
      </c>
      <c r="L518" s="135">
        <f t="shared" si="48"/>
        <v>0</v>
      </c>
    </row>
    <row r="519" spans="2:12" x14ac:dyDescent="0.15">
      <c r="B519" s="385">
        <v>44</v>
      </c>
      <c r="C519" s="40" t="s">
        <v>429</v>
      </c>
      <c r="D519" s="41" t="s">
        <v>952</v>
      </c>
      <c r="E519" s="46">
        <f>入力表2【係数】!S548</f>
        <v>0</v>
      </c>
      <c r="F519" s="141">
        <f>VLOOKUP(D519,各種係数!$C$8:$E$114,2,FALSE)</f>
        <v>0</v>
      </c>
      <c r="G519" s="141">
        <f>VLOOKUP(D519,各種係数!$C$8:$E$114,3,FALSE)</f>
        <v>0</v>
      </c>
      <c r="H519" s="46">
        <f t="shared" si="47"/>
        <v>0</v>
      </c>
      <c r="I519" s="47">
        <f t="shared" si="50"/>
        <v>0</v>
      </c>
      <c r="J519" s="47">
        <f t="shared" si="51"/>
        <v>0</v>
      </c>
      <c r="K519" s="147">
        <f>IF(入力表3【予測】!G57="",入力表3【予測】!F57,入力表3【予測】!G57)</f>
        <v>1</v>
      </c>
      <c r="L519" s="135">
        <f t="shared" si="48"/>
        <v>0</v>
      </c>
    </row>
    <row r="520" spans="2:12" x14ac:dyDescent="0.15">
      <c r="B520" s="385">
        <v>45</v>
      </c>
      <c r="C520" s="40" t="s">
        <v>546</v>
      </c>
      <c r="D520" s="41" t="s">
        <v>141</v>
      </c>
      <c r="E520" s="46">
        <f>入力表2【係数】!S549</f>
        <v>0</v>
      </c>
      <c r="F520" s="141">
        <f>VLOOKUP(D520,各種係数!$C$8:$E$114,2,FALSE)</f>
        <v>0.48983980769325469</v>
      </c>
      <c r="G520" s="141">
        <f>VLOOKUP(D520,各種係数!$C$8:$E$114,3,FALSE)</f>
        <v>4.0472106868972388E-2</v>
      </c>
      <c r="H520" s="46">
        <f t="shared" si="47"/>
        <v>0</v>
      </c>
      <c r="I520" s="47">
        <f t="shared" si="50"/>
        <v>0</v>
      </c>
      <c r="J520" s="47">
        <f t="shared" si="51"/>
        <v>0</v>
      </c>
      <c r="K520" s="147">
        <f>IF(入力表3【予測】!G58="",入力表3【予測】!F58,入力表3【予測】!G58)</f>
        <v>1</v>
      </c>
      <c r="L520" s="135">
        <f t="shared" si="48"/>
        <v>0</v>
      </c>
    </row>
    <row r="521" spans="2:12" x14ac:dyDescent="0.15">
      <c r="B521" s="385">
        <v>46</v>
      </c>
      <c r="C521" s="40" t="s">
        <v>431</v>
      </c>
      <c r="D521" s="41" t="s">
        <v>203</v>
      </c>
      <c r="E521" s="46">
        <f>入力表2【係数】!S550</f>
        <v>0</v>
      </c>
      <c r="F521" s="141">
        <f>VLOOKUP(D521,各種係数!$C$8:$E$114,2,FALSE)</f>
        <v>0</v>
      </c>
      <c r="G521" s="141">
        <f>VLOOKUP(D521,各種係数!$C$8:$E$114,3,FALSE)</f>
        <v>0</v>
      </c>
      <c r="H521" s="46">
        <f t="shared" si="47"/>
        <v>0</v>
      </c>
      <c r="I521" s="47">
        <f t="shared" si="50"/>
        <v>0</v>
      </c>
      <c r="J521" s="47">
        <f t="shared" si="51"/>
        <v>0</v>
      </c>
      <c r="K521" s="147">
        <f>IF(入力表3【予測】!G59="",入力表3【予測】!F59,入力表3【予測】!G59)</f>
        <v>1</v>
      </c>
      <c r="L521" s="135">
        <f t="shared" si="48"/>
        <v>0</v>
      </c>
    </row>
    <row r="522" spans="2:12" x14ac:dyDescent="0.15">
      <c r="B522" s="385">
        <v>47</v>
      </c>
      <c r="C522" s="40" t="s">
        <v>632</v>
      </c>
      <c r="D522" s="41" t="s">
        <v>204</v>
      </c>
      <c r="E522" s="46">
        <f>入力表2【係数】!S551</f>
        <v>0</v>
      </c>
      <c r="F522" s="141">
        <f>VLOOKUP(D522,各種係数!$C$8:$E$114,2,FALSE)</f>
        <v>0</v>
      </c>
      <c r="G522" s="141">
        <f>VLOOKUP(D522,各種係数!$C$8:$E$114,3,FALSE)</f>
        <v>0</v>
      </c>
      <c r="H522" s="46">
        <f t="shared" si="47"/>
        <v>0</v>
      </c>
      <c r="I522" s="47">
        <f t="shared" si="50"/>
        <v>0</v>
      </c>
      <c r="J522" s="47">
        <f t="shared" si="51"/>
        <v>0</v>
      </c>
      <c r="K522" s="147">
        <f>IF(入力表3【予測】!G60="",入力表3【予測】!F60,入力表3【予測】!G60)</f>
        <v>1</v>
      </c>
      <c r="L522" s="135">
        <f t="shared" si="48"/>
        <v>0</v>
      </c>
    </row>
    <row r="523" spans="2:12" x14ac:dyDescent="0.15">
      <c r="B523" s="385">
        <v>48</v>
      </c>
      <c r="C523" s="40" t="s">
        <v>433</v>
      </c>
      <c r="D523" s="41" t="s">
        <v>199</v>
      </c>
      <c r="E523" s="46">
        <f>入力表2【係数】!S552</f>
        <v>0</v>
      </c>
      <c r="F523" s="141">
        <f>VLOOKUP(D523,各種係数!$C$8:$E$114,2,FALSE)</f>
        <v>0</v>
      </c>
      <c r="G523" s="141">
        <f>VLOOKUP(D523,各種係数!$C$8:$E$114,3,FALSE)</f>
        <v>0</v>
      </c>
      <c r="H523" s="46">
        <f t="shared" si="47"/>
        <v>0</v>
      </c>
      <c r="I523" s="47">
        <f t="shared" si="50"/>
        <v>0</v>
      </c>
      <c r="J523" s="47">
        <f t="shared" si="51"/>
        <v>0</v>
      </c>
      <c r="K523" s="147">
        <f>IF(入力表3【予測】!G61="",入力表3【予測】!F61,入力表3【予測】!G61)</f>
        <v>1</v>
      </c>
      <c r="L523" s="135">
        <f t="shared" si="48"/>
        <v>0</v>
      </c>
    </row>
    <row r="524" spans="2:12" x14ac:dyDescent="0.15">
      <c r="B524" s="385">
        <v>49</v>
      </c>
      <c r="C524" s="40" t="s">
        <v>434</v>
      </c>
      <c r="D524" s="41" t="s">
        <v>198</v>
      </c>
      <c r="E524" s="46">
        <f>入力表2【係数】!S553</f>
        <v>0</v>
      </c>
      <c r="F524" s="141">
        <f>VLOOKUP(D524,各種係数!$C$8:$E$114,2,FALSE)</f>
        <v>0</v>
      </c>
      <c r="G524" s="141">
        <f>VLOOKUP(D524,各種係数!$C$8:$E$114,3,FALSE)</f>
        <v>0</v>
      </c>
      <c r="H524" s="46">
        <f t="shared" si="47"/>
        <v>0</v>
      </c>
      <c r="I524" s="47">
        <f t="shared" si="50"/>
        <v>0</v>
      </c>
      <c r="J524" s="47">
        <f t="shared" si="51"/>
        <v>0</v>
      </c>
      <c r="K524" s="147">
        <f>IF(入力表3【予測】!G62="",入力表3【予測】!F62,入力表3【予測】!G62)</f>
        <v>1</v>
      </c>
      <c r="L524" s="135">
        <f t="shared" si="48"/>
        <v>0</v>
      </c>
    </row>
    <row r="525" spans="2:12" x14ac:dyDescent="0.15">
      <c r="B525" s="385">
        <v>50</v>
      </c>
      <c r="C525" s="40" t="s">
        <v>435</v>
      </c>
      <c r="D525" s="41" t="s">
        <v>204</v>
      </c>
      <c r="E525" s="46">
        <f>入力表2【係数】!S554</f>
        <v>0</v>
      </c>
      <c r="F525" s="141">
        <f>VLOOKUP(D525,各種係数!$C$8:$E$114,2,FALSE)</f>
        <v>0</v>
      </c>
      <c r="G525" s="141">
        <f>VLOOKUP(D525,各種係数!$C$8:$E$114,3,FALSE)</f>
        <v>0</v>
      </c>
      <c r="H525" s="46">
        <f t="shared" si="47"/>
        <v>0</v>
      </c>
      <c r="I525" s="47">
        <f t="shared" si="50"/>
        <v>0</v>
      </c>
      <c r="J525" s="47">
        <f t="shared" si="51"/>
        <v>0</v>
      </c>
      <c r="K525" s="147">
        <f>IF(入力表3【予測】!G63="",入力表3【予測】!F63,入力表3【予測】!G63)</f>
        <v>1</v>
      </c>
      <c r="L525" s="135">
        <f t="shared" si="48"/>
        <v>0</v>
      </c>
    </row>
    <row r="526" spans="2:12" x14ac:dyDescent="0.15">
      <c r="B526" s="385">
        <v>51</v>
      </c>
      <c r="C526" s="83" t="s">
        <v>537</v>
      </c>
      <c r="D526" s="41" t="s">
        <v>191</v>
      </c>
      <c r="E526" s="46">
        <f>入力表2【係数】!S555</f>
        <v>0</v>
      </c>
      <c r="F526" s="141">
        <f>VLOOKUP(D526,各種係数!$C$8:$E$114,2,FALSE)</f>
        <v>0</v>
      </c>
      <c r="G526" s="141">
        <f>VLOOKUP(D526,各種係数!$C$8:$E$114,3,FALSE)</f>
        <v>0</v>
      </c>
      <c r="H526" s="46">
        <f t="shared" si="47"/>
        <v>0</v>
      </c>
      <c r="I526" s="47">
        <f t="shared" si="50"/>
        <v>0</v>
      </c>
      <c r="J526" s="47">
        <f t="shared" si="51"/>
        <v>0</v>
      </c>
      <c r="K526" s="147">
        <f>IF(入力表3【予測】!G64="",入力表3【予測】!F64,入力表3【予測】!G64)</f>
        <v>1</v>
      </c>
      <c r="L526" s="135">
        <f t="shared" si="48"/>
        <v>0</v>
      </c>
    </row>
    <row r="527" spans="2:12" x14ac:dyDescent="0.15">
      <c r="B527" s="385">
        <v>52</v>
      </c>
      <c r="C527" s="83" t="s">
        <v>471</v>
      </c>
      <c r="D527" s="41" t="s">
        <v>192</v>
      </c>
      <c r="E527" s="46">
        <f>入力表2【係数】!S556</f>
        <v>0</v>
      </c>
      <c r="F527" s="141">
        <f>VLOOKUP(D527,各種係数!$C$8:$E$114,2,FALSE)</f>
        <v>0</v>
      </c>
      <c r="G527" s="141">
        <f>VLOOKUP(D527,各種係数!$C$8:$E$114,3,FALSE)</f>
        <v>0</v>
      </c>
      <c r="H527" s="46">
        <f t="shared" si="47"/>
        <v>0</v>
      </c>
      <c r="I527" s="47">
        <f t="shared" si="50"/>
        <v>0</v>
      </c>
      <c r="J527" s="47">
        <f t="shared" si="51"/>
        <v>0</v>
      </c>
      <c r="K527" s="147">
        <f>IF(入力表3【予測】!G65="",入力表3【予測】!F65,入力表3【予測】!G65)</f>
        <v>6.0826602542223496E-2</v>
      </c>
      <c r="L527" s="135">
        <f t="shared" si="48"/>
        <v>0</v>
      </c>
    </row>
    <row r="528" spans="2:12" x14ac:dyDescent="0.15">
      <c r="B528" s="385">
        <v>53</v>
      </c>
      <c r="C528" s="40" t="s">
        <v>436</v>
      </c>
      <c r="D528" s="41" t="s">
        <v>185</v>
      </c>
      <c r="E528" s="46">
        <f>入力表2【係数】!S557</f>
        <v>0</v>
      </c>
      <c r="F528" s="141">
        <f>VLOOKUP(D528,各種係数!$C$8:$E$114,2,FALSE)</f>
        <v>0</v>
      </c>
      <c r="G528" s="142">
        <f>VLOOKUP(D528,各種係数!$C$8:$E$114,3,FALSE)</f>
        <v>0.71690131797459899</v>
      </c>
      <c r="H528" s="46">
        <f t="shared" si="47"/>
        <v>0</v>
      </c>
      <c r="I528" s="47">
        <f>I$534*G528</f>
        <v>1.7044179031600555E-2</v>
      </c>
      <c r="J528" s="47">
        <f>E528+(I528*1/3)</f>
        <v>5.6813930105335184E-3</v>
      </c>
      <c r="K528" s="147">
        <f>IF(入力表3【予測】!G66="",入力表3【予測】!F66,入力表3【予測】!G66)</f>
        <v>1</v>
      </c>
      <c r="L528" s="135">
        <f t="shared" si="48"/>
        <v>5.6813930105335184E-3</v>
      </c>
    </row>
    <row r="529" spans="2:12" x14ac:dyDescent="0.15">
      <c r="B529" s="378">
        <v>54</v>
      </c>
      <c r="C529" s="86" t="s">
        <v>437</v>
      </c>
      <c r="D529" s="87" t="s">
        <v>204</v>
      </c>
      <c r="E529" s="91">
        <f>入力表2【係数】!S558</f>
        <v>0</v>
      </c>
      <c r="F529" s="145">
        <f>VLOOKUP(D529,各種係数!$C$8:$E$114,2,FALSE)</f>
        <v>0</v>
      </c>
      <c r="G529" s="145">
        <f>VLOOKUP(D529,各種係数!$C$8:$E$114,3,FALSE)</f>
        <v>0</v>
      </c>
      <c r="H529" s="91">
        <f t="shared" si="47"/>
        <v>0</v>
      </c>
      <c r="I529" s="94">
        <f t="shared" si="50"/>
        <v>0</v>
      </c>
      <c r="J529" s="46">
        <f t="shared" si="51"/>
        <v>0</v>
      </c>
      <c r="K529" s="150">
        <f>IF(入力表3【予測】!G67="",入力表3【予測】!F67,入力表3【予測】!G67)</f>
        <v>1</v>
      </c>
      <c r="L529" s="91">
        <f t="shared" si="48"/>
        <v>0</v>
      </c>
    </row>
    <row r="530" spans="2:12" x14ac:dyDescent="0.15">
      <c r="B530" s="120"/>
      <c r="C530" s="120"/>
      <c r="D530" s="120" t="s">
        <v>212</v>
      </c>
      <c r="E530" s="136">
        <v>0</v>
      </c>
      <c r="F530" s="141">
        <f>VLOOKUP(D530,各種係数!$C$8:$E$114,2,FALSE)</f>
        <v>0</v>
      </c>
      <c r="G530" s="142">
        <f>VLOOKUP(D530,各種係数!$C$8:$E$114,3,FALSE)</f>
        <v>0</v>
      </c>
      <c r="H530" s="136">
        <f>E530*F530</f>
        <v>0</v>
      </c>
      <c r="I530" s="136">
        <f>I534*G530</f>
        <v>0</v>
      </c>
      <c r="J530" s="136">
        <f>I530</f>
        <v>0</v>
      </c>
      <c r="K530" s="151">
        <f>各種係数!$G$84</f>
        <v>1</v>
      </c>
      <c r="L530" s="136">
        <f>J530*K530</f>
        <v>0</v>
      </c>
    </row>
    <row r="531" spans="2:12" x14ac:dyDescent="0.15">
      <c r="B531" s="40"/>
      <c r="C531" s="40"/>
      <c r="D531" s="40" t="s">
        <v>187</v>
      </c>
      <c r="E531" s="46">
        <v>0</v>
      </c>
      <c r="F531" s="141">
        <f>VLOOKUP(D531,各種係数!$C$8:$E$114,2,FALSE)</f>
        <v>0</v>
      </c>
      <c r="G531" s="142">
        <f>VLOOKUP(D531,各種係数!$C$8:$E$114,3,FALSE)</f>
        <v>2.2674571017087665E-3</v>
      </c>
      <c r="H531" s="46">
        <f>E531*F531</f>
        <v>0</v>
      </c>
      <c r="I531" s="46">
        <f>I534*G531</f>
        <v>5.3908318786725471E-5</v>
      </c>
      <c r="J531" s="46">
        <f>I531</f>
        <v>5.3908318786725471E-5</v>
      </c>
      <c r="K531" s="147">
        <f>各種係数!$G$86</f>
        <v>0</v>
      </c>
      <c r="L531" s="46">
        <f>J531*K531</f>
        <v>0</v>
      </c>
    </row>
    <row r="532" spans="2:12" x14ac:dyDescent="0.15">
      <c r="B532" s="40"/>
      <c r="C532" s="40"/>
      <c r="D532" s="40" t="s">
        <v>188</v>
      </c>
      <c r="E532" s="46">
        <v>0</v>
      </c>
      <c r="F532" s="141">
        <f>VLOOKUP(D532,各種係数!$C$8:$E$114,2,FALSE)</f>
        <v>0</v>
      </c>
      <c r="G532" s="142">
        <f>VLOOKUP(D532,各種係数!$C$8:$E$114,3,FALSE)</f>
        <v>5.9777753031158634E-2</v>
      </c>
      <c r="H532" s="46">
        <f>E532*F532</f>
        <v>0</v>
      </c>
      <c r="I532" s="46">
        <f>I534*G532</f>
        <v>1.4212035871943682E-3</v>
      </c>
      <c r="J532" s="46">
        <f>I532</f>
        <v>1.4212035871943682E-3</v>
      </c>
      <c r="K532" s="147">
        <f>各種係数!$G$87</f>
        <v>8.9308055047637724E-2</v>
      </c>
      <c r="L532" s="46">
        <f>J532*K532</f>
        <v>1.2692492819905483E-4</v>
      </c>
    </row>
    <row r="533" spans="2:12" x14ac:dyDescent="0.15">
      <c r="B533" s="86"/>
      <c r="C533" s="86"/>
      <c r="D533" s="86" t="s">
        <v>189</v>
      </c>
      <c r="E533" s="91">
        <v>0</v>
      </c>
      <c r="F533" s="145">
        <f>VLOOKUP(D533,各種係数!$C$8:$E$114,2,FALSE)</f>
        <v>0</v>
      </c>
      <c r="G533" s="146">
        <f>VLOOKUP(D533,各種係数!$C$8:$E$114,3,FALSE)</f>
        <v>0.12629599542032013</v>
      </c>
      <c r="H533" s="91">
        <f>E533*F533</f>
        <v>0</v>
      </c>
      <c r="I533" s="46">
        <f>I534*G533</f>
        <v>3.0026609003868656E-3</v>
      </c>
      <c r="J533" s="91">
        <f>I533</f>
        <v>3.0026609003868656E-3</v>
      </c>
      <c r="K533" s="150">
        <f>各種係数!$G$88</f>
        <v>0.10865355070364435</v>
      </c>
      <c r="L533" s="91">
        <f>J533*K533</f>
        <v>3.2624976838603473E-4</v>
      </c>
    </row>
    <row r="534" spans="2:12" x14ac:dyDescent="0.15">
      <c r="D534" s="137" t="s">
        <v>480</v>
      </c>
      <c r="E534" s="138">
        <f>SUM(E476:E533)</f>
        <v>1</v>
      </c>
      <c r="F534" s="406" t="s">
        <v>776</v>
      </c>
      <c r="G534" s="406" t="s">
        <v>776</v>
      </c>
      <c r="H534" s="91">
        <f>SUM(H476:H533)</f>
        <v>0.43755538807780153</v>
      </c>
      <c r="I534" s="138">
        <f>SUM(I481:I482,I485:I516,I518:I527,I529)</f>
        <v>2.3774791040633098E-2</v>
      </c>
      <c r="J534" s="138">
        <f>SUM(J476:J533)</f>
        <v>0.56244461192219841</v>
      </c>
      <c r="K534" s="139" t="s">
        <v>776</v>
      </c>
      <c r="L534" s="138">
        <f>SUM(L476:L533)+H534*各種係数!$G$77</f>
        <v>0.305408015667752</v>
      </c>
    </row>
    <row r="535" spans="2:12" ht="37.5" x14ac:dyDescent="0.15">
      <c r="G535" s="407" t="s">
        <v>496</v>
      </c>
    </row>
    <row r="540" spans="2:12" x14ac:dyDescent="0.15">
      <c r="E540" s="10" t="str">
        <f>入力表1【係数】!$E$52</f>
        <v>（単位：円)</v>
      </c>
      <c r="H540" s="10" t="str">
        <f>入力表1【係数】!$E$52</f>
        <v>（単位：円)</v>
      </c>
      <c r="I540" s="10" t="str">
        <f>入力表1【係数】!$E$52</f>
        <v>（単位：円)</v>
      </c>
      <c r="J540" s="10" t="str">
        <f>入力表1【係数】!$E$52</f>
        <v>（単位：円)</v>
      </c>
      <c r="L540" s="10" t="str">
        <f>入力表1【係数】!$E$52</f>
        <v>（単位：円)</v>
      </c>
    </row>
    <row r="541" spans="2:12" ht="17.45" customHeight="1" x14ac:dyDescent="0.15">
      <c r="B541" s="460" t="s">
        <v>33</v>
      </c>
      <c r="C541" s="460" t="s">
        <v>401</v>
      </c>
      <c r="D541" s="460" t="s">
        <v>487</v>
      </c>
      <c r="E541" s="463" t="s">
        <v>503</v>
      </c>
      <c r="F541" s="609" t="s">
        <v>483</v>
      </c>
      <c r="G541" s="609" t="s">
        <v>484</v>
      </c>
      <c r="H541" s="461" t="s">
        <v>489</v>
      </c>
      <c r="I541" s="461" t="s">
        <v>490</v>
      </c>
      <c r="J541" s="463" t="s">
        <v>497</v>
      </c>
      <c r="K541" s="461" t="s">
        <v>491</v>
      </c>
      <c r="L541" s="458" t="s">
        <v>8</v>
      </c>
    </row>
    <row r="542" spans="2:12" x14ac:dyDescent="0.15">
      <c r="B542" s="459"/>
      <c r="C542" s="459"/>
      <c r="D542" s="459"/>
      <c r="E542" s="462"/>
      <c r="F542" s="610"/>
      <c r="G542" s="610"/>
      <c r="H542" s="462"/>
      <c r="I542" s="462"/>
      <c r="J542" s="462"/>
      <c r="K542" s="462"/>
      <c r="L542" s="459"/>
    </row>
    <row r="543" spans="2:12" x14ac:dyDescent="0.15">
      <c r="B543" s="385">
        <v>1</v>
      </c>
      <c r="C543" s="40" t="s">
        <v>402</v>
      </c>
      <c r="D543" s="41" t="s">
        <v>190</v>
      </c>
      <c r="E543" s="134">
        <f>入力表2【係数】!S575</f>
        <v>0</v>
      </c>
      <c r="F543" s="141">
        <f>VLOOKUP(D543,各種係数!$C$8:$E$114,2,FALSE)</f>
        <v>0</v>
      </c>
      <c r="G543" s="142">
        <f>VLOOKUP(D543,各種係数!$C$8:$E$114,3,FALSE)</f>
        <v>0</v>
      </c>
      <c r="H543" s="46">
        <f t="shared" ref="H543:H596" si="52">E543*F543</f>
        <v>0</v>
      </c>
      <c r="I543" s="47">
        <f>I$601*G543</f>
        <v>0</v>
      </c>
      <c r="J543" s="47">
        <f>E543+(I543*1/3)</f>
        <v>0</v>
      </c>
      <c r="K543" s="147">
        <f>IF(入力表3【予測】!G14="",入力表3【予測】!F14,入力表3【予測】!G14)</f>
        <v>0.4251686800955784</v>
      </c>
      <c r="L543" s="135">
        <f t="shared" ref="L543:L596" si="53">J543*K543</f>
        <v>0</v>
      </c>
    </row>
    <row r="544" spans="2:12" x14ac:dyDescent="0.15">
      <c r="B544" s="385">
        <v>2</v>
      </c>
      <c r="C544" s="40" t="s">
        <v>591</v>
      </c>
      <c r="D544" s="41" t="s">
        <v>184</v>
      </c>
      <c r="E544" s="46">
        <f>入力表2【係数】!S576</f>
        <v>0</v>
      </c>
      <c r="F544" s="141">
        <f>VLOOKUP(D544,各種係数!$C$8:$E$114,2,FALSE)</f>
        <v>0</v>
      </c>
      <c r="G544" s="142">
        <f>VLOOKUP(D544,各種係数!$C$8:$E$114,3,FALSE)</f>
        <v>7.6895075728465895E-3</v>
      </c>
      <c r="H544" s="46">
        <f t="shared" si="52"/>
        <v>0</v>
      </c>
      <c r="I544" s="47">
        <f t="shared" ref="I544:I547" si="54">I$601*G544</f>
        <v>3.3099580403574571E-6</v>
      </c>
      <c r="J544" s="47">
        <f>E544+(I544*1/2)</f>
        <v>1.6549790201787286E-6</v>
      </c>
      <c r="K544" s="147">
        <f>IF(入力表3【予測】!G15="",入力表3【予測】!F15,入力表3【予測】!G15)</f>
        <v>1</v>
      </c>
      <c r="L544" s="135">
        <f t="shared" si="53"/>
        <v>1.6549790201787286E-6</v>
      </c>
    </row>
    <row r="545" spans="2:12" x14ac:dyDescent="0.15">
      <c r="B545" s="385">
        <v>3</v>
      </c>
      <c r="C545" s="40" t="s">
        <v>403</v>
      </c>
      <c r="D545" s="41" t="s">
        <v>185</v>
      </c>
      <c r="E545" s="46">
        <f>入力表2【係数】!S577</f>
        <v>0</v>
      </c>
      <c r="F545" s="141">
        <f>VLOOKUP(D545,各種係数!$C$8:$E$114,2,FALSE)</f>
        <v>0</v>
      </c>
      <c r="G545" s="142">
        <f>VLOOKUP(D545,各種係数!$C$8:$E$114,3,FALSE)</f>
        <v>0.71690131797459899</v>
      </c>
      <c r="H545" s="46">
        <f t="shared" si="52"/>
        <v>0</v>
      </c>
      <c r="I545" s="47">
        <f t="shared" si="54"/>
        <v>3.0859105854218568E-4</v>
      </c>
      <c r="J545" s="47">
        <f>E545+(I545*1/3)</f>
        <v>1.0286368618072856E-4</v>
      </c>
      <c r="K545" s="147">
        <f>IF(入力表3【予測】!G16="",入力表3【予測】!F16,入力表3【予測】!G16)</f>
        <v>1</v>
      </c>
      <c r="L545" s="135">
        <f t="shared" si="53"/>
        <v>1.0286368618072856E-4</v>
      </c>
    </row>
    <row r="546" spans="2:12" x14ac:dyDescent="0.15">
      <c r="B546" s="385">
        <v>4</v>
      </c>
      <c r="C546" s="40" t="s">
        <v>404</v>
      </c>
      <c r="D546" s="41" t="s">
        <v>185</v>
      </c>
      <c r="E546" s="46">
        <f>入力表2【係数】!S578</f>
        <v>0</v>
      </c>
      <c r="F546" s="141">
        <f>VLOOKUP(D546,各種係数!$C$8:$E$114,2,FALSE)</f>
        <v>0</v>
      </c>
      <c r="G546" s="142">
        <f>VLOOKUP(D546,各種係数!$C$8:$E$114,3,FALSE)</f>
        <v>0.71690131797459899</v>
      </c>
      <c r="H546" s="46">
        <f t="shared" si="52"/>
        <v>0</v>
      </c>
      <c r="I546" s="47">
        <f t="shared" si="54"/>
        <v>3.0859105854218568E-4</v>
      </c>
      <c r="J546" s="47">
        <f>E546+(I546*1/3)</f>
        <v>1.0286368618072856E-4</v>
      </c>
      <c r="K546" s="147">
        <f>IF(入力表3【予測】!G17="",入力表3【予測】!F17,入力表3【予測】!G17)</f>
        <v>1</v>
      </c>
      <c r="L546" s="135">
        <f t="shared" si="53"/>
        <v>1.0286368618072856E-4</v>
      </c>
    </row>
    <row r="547" spans="2:12" x14ac:dyDescent="0.15">
      <c r="B547" s="385">
        <v>5</v>
      </c>
      <c r="C547" s="40" t="s">
        <v>822</v>
      </c>
      <c r="D547" s="41" t="s">
        <v>186</v>
      </c>
      <c r="E547" s="46">
        <f>入力表2【係数】!S579</f>
        <v>0</v>
      </c>
      <c r="F547" s="141">
        <f>VLOOKUP(D547,各種係数!$C$8:$E$114,2,FALSE)</f>
        <v>0</v>
      </c>
      <c r="G547" s="142">
        <f>VLOOKUP(D547,各種係数!$C$8:$E$114,3,FALSE)</f>
        <v>8.7067968899366854E-2</v>
      </c>
      <c r="H547" s="46">
        <f t="shared" si="52"/>
        <v>0</v>
      </c>
      <c r="I547" s="47">
        <f t="shared" si="54"/>
        <v>3.7478514844529425E-5</v>
      </c>
      <c r="J547" s="47">
        <f>E547+I547</f>
        <v>3.7478514844529425E-5</v>
      </c>
      <c r="K547" s="147">
        <f>IF(入力表3【予測】!G18="",入力表3【予測】!F18,入力表3【予測】!G18)</f>
        <v>1</v>
      </c>
      <c r="L547" s="135">
        <f t="shared" si="53"/>
        <v>3.7478514844529425E-5</v>
      </c>
    </row>
    <row r="548" spans="2:12" x14ac:dyDescent="0.15">
      <c r="B548" s="385">
        <v>6</v>
      </c>
      <c r="C548" s="40" t="s">
        <v>405</v>
      </c>
      <c r="D548" s="41" t="s">
        <v>199</v>
      </c>
      <c r="E548" s="46">
        <f>入力表2【係数】!S580</f>
        <v>0</v>
      </c>
      <c r="F548" s="141">
        <f>VLOOKUP(D548,各種係数!$C$8:$E$114,2,FALSE)</f>
        <v>0</v>
      </c>
      <c r="G548" s="141">
        <f>VLOOKUP(D548,各種係数!$C$8:$E$114,3,FALSE)</f>
        <v>0</v>
      </c>
      <c r="H548" s="46">
        <f t="shared" si="52"/>
        <v>0</v>
      </c>
      <c r="I548" s="47">
        <f t="shared" ref="I548:I596" si="55">E548*G548</f>
        <v>0</v>
      </c>
      <c r="J548" s="47">
        <f>E548-H548-I548</f>
        <v>0</v>
      </c>
      <c r="K548" s="147">
        <f>IF(入力表3【予測】!G19="",入力表3【予測】!F19,入力表3【予測】!G19)</f>
        <v>1</v>
      </c>
      <c r="L548" s="135">
        <f t="shared" si="53"/>
        <v>0</v>
      </c>
    </row>
    <row r="549" spans="2:12" x14ac:dyDescent="0.15">
      <c r="B549" s="385">
        <v>7</v>
      </c>
      <c r="C549" s="40" t="s">
        <v>585</v>
      </c>
      <c r="D549" s="41" t="s">
        <v>158</v>
      </c>
      <c r="E549" s="46">
        <f>入力表2【係数】!S581</f>
        <v>0</v>
      </c>
      <c r="F549" s="141">
        <f>VLOOKUP(D549,各種係数!$C$8:$E$114,2,FALSE)</f>
        <v>0.33247744366539334</v>
      </c>
      <c r="G549" s="141">
        <f>VLOOKUP(D549,各種係数!$C$8:$E$114,3,FALSE)</f>
        <v>1.5412806459017195E-2</v>
      </c>
      <c r="H549" s="46">
        <f t="shared" si="52"/>
        <v>0</v>
      </c>
      <c r="I549" s="47">
        <f t="shared" si="55"/>
        <v>0</v>
      </c>
      <c r="J549" s="47">
        <f>E549-H549-I549</f>
        <v>0</v>
      </c>
      <c r="K549" s="147">
        <f>IF(入力表3【予測】!G20="",入力表3【予測】!F20,入力表3【予測】!G20)</f>
        <v>0</v>
      </c>
      <c r="L549" s="135">
        <f t="shared" si="53"/>
        <v>0</v>
      </c>
    </row>
    <row r="550" spans="2:12" x14ac:dyDescent="0.15">
      <c r="B550" s="385">
        <v>8</v>
      </c>
      <c r="C550" s="40" t="s">
        <v>408</v>
      </c>
      <c r="D550" s="41" t="s">
        <v>190</v>
      </c>
      <c r="E550" s="46">
        <f>入力表2【係数】!S582</f>
        <v>0</v>
      </c>
      <c r="F550" s="141">
        <f>VLOOKUP(D550,各種係数!$C$8:$E$114,2,FALSE)</f>
        <v>0</v>
      </c>
      <c r="G550" s="142">
        <f>VLOOKUP(D550,各種係数!$C$8:$E$114,3,FALSE)</f>
        <v>0</v>
      </c>
      <c r="H550" s="46">
        <f t="shared" si="52"/>
        <v>0</v>
      </c>
      <c r="I550" s="47">
        <f t="shared" ref="I550:I551" si="56">I$601*G550</f>
        <v>0</v>
      </c>
      <c r="J550" s="47">
        <f>E550+(I550*1/3)</f>
        <v>0</v>
      </c>
      <c r="K550" s="147">
        <f>IF(入力表3【予測】!G21="",入力表3【予測】!F21,入力表3【予測】!G21)</f>
        <v>1</v>
      </c>
      <c r="L550" s="135">
        <f t="shared" si="53"/>
        <v>0</v>
      </c>
    </row>
    <row r="551" spans="2:12" x14ac:dyDescent="0.15">
      <c r="B551" s="60">
        <v>9</v>
      </c>
      <c r="C551" s="61" t="s">
        <v>407</v>
      </c>
      <c r="D551" s="62" t="s">
        <v>190</v>
      </c>
      <c r="E551" s="67">
        <f>入力表2【係数】!S583</f>
        <v>0</v>
      </c>
      <c r="F551" s="143">
        <f>VLOOKUP(D551,各種係数!$C$8:$E$114,2,FALSE)</f>
        <v>0</v>
      </c>
      <c r="G551" s="144">
        <f>VLOOKUP(D551,各種係数!$C$8:$E$114,3,FALSE)</f>
        <v>0</v>
      </c>
      <c r="H551" s="67">
        <f t="shared" si="52"/>
        <v>0</v>
      </c>
      <c r="I551" s="68">
        <f t="shared" si="56"/>
        <v>0</v>
      </c>
      <c r="J551" s="67">
        <f>E551+(I551*1/3)</f>
        <v>0</v>
      </c>
      <c r="K551" s="148">
        <f>IF(入力表3【予測】!G22="",入力表3【予測】!F22,入力表3【予測】!G22)</f>
        <v>1</v>
      </c>
      <c r="L551" s="67">
        <f t="shared" si="53"/>
        <v>0</v>
      </c>
    </row>
    <row r="552" spans="2:12" x14ac:dyDescent="0.15">
      <c r="B552" s="74">
        <v>10</v>
      </c>
      <c r="C552" s="75" t="s">
        <v>410</v>
      </c>
      <c r="D552" s="79" t="s">
        <v>200</v>
      </c>
      <c r="E552" s="67">
        <f>入力表2【係数】!S584</f>
        <v>0</v>
      </c>
      <c r="F552" s="143">
        <f>VLOOKUP(D552,各種係数!$C$8:$E$114,2,FALSE)</f>
        <v>0</v>
      </c>
      <c r="G552" s="143">
        <f>VLOOKUP(D552,各種係数!$C$8:$E$114,3,FALSE)</f>
        <v>0</v>
      </c>
      <c r="H552" s="67">
        <f t="shared" si="52"/>
        <v>0</v>
      </c>
      <c r="I552" s="68">
        <f t="shared" si="55"/>
        <v>0</v>
      </c>
      <c r="J552" s="67">
        <f>E552-H552-I552</f>
        <v>0</v>
      </c>
      <c r="K552" s="149">
        <f>IF(入力表3【予測】!G23="",入力表3【予測】!F23,入力表3【予測】!G23)</f>
        <v>1</v>
      </c>
      <c r="L552" s="67">
        <f t="shared" si="53"/>
        <v>0</v>
      </c>
    </row>
    <row r="553" spans="2:12" x14ac:dyDescent="0.15">
      <c r="B553" s="74">
        <v>11</v>
      </c>
      <c r="C553" s="78" t="s">
        <v>411</v>
      </c>
      <c r="D553" s="79" t="s">
        <v>201</v>
      </c>
      <c r="E553" s="67">
        <f>入力表2【係数】!S585</f>
        <v>0</v>
      </c>
      <c r="F553" s="143">
        <f>VLOOKUP(D553,各種係数!$C$8:$E$114,2,FALSE)</f>
        <v>0</v>
      </c>
      <c r="G553" s="143">
        <f>VLOOKUP(D553,各種係数!$C$8:$E$114,3,FALSE)</f>
        <v>0</v>
      </c>
      <c r="H553" s="67">
        <f t="shared" si="52"/>
        <v>0</v>
      </c>
      <c r="I553" s="68">
        <f t="shared" si="55"/>
        <v>0</v>
      </c>
      <c r="J553" s="67">
        <f t="shared" ref="J553:J596" si="57">E553-H553-I553</f>
        <v>0</v>
      </c>
      <c r="K553" s="149">
        <f>IF(入力表3【予測】!G24="",入力表3【予測】!F24,入力表3【予測】!G24)</f>
        <v>1</v>
      </c>
      <c r="L553" s="67">
        <f t="shared" si="53"/>
        <v>0</v>
      </c>
    </row>
    <row r="554" spans="2:12" x14ac:dyDescent="0.15">
      <c r="B554" s="119">
        <v>12</v>
      </c>
      <c r="C554" s="120" t="s">
        <v>412</v>
      </c>
      <c r="D554" s="116" t="s">
        <v>141</v>
      </c>
      <c r="E554" s="46">
        <f>入力表2【係数】!S586</f>
        <v>0</v>
      </c>
      <c r="F554" s="141">
        <f>VLOOKUP(D554,各種係数!$C$8:$E$114,2,FALSE)</f>
        <v>0.48983980769325469</v>
      </c>
      <c r="G554" s="141">
        <f>VLOOKUP(D554,各種係数!$C$8:$E$114,3,FALSE)</f>
        <v>4.0472106868972388E-2</v>
      </c>
      <c r="H554" s="46">
        <f t="shared" si="52"/>
        <v>0</v>
      </c>
      <c r="I554" s="47">
        <f t="shared" si="55"/>
        <v>0</v>
      </c>
      <c r="J554" s="47">
        <f t="shared" si="57"/>
        <v>0</v>
      </c>
      <c r="K554" s="147">
        <f>IF(入力表3【予測】!G25="",入力表3【予測】!F25,入力表3【予測】!G25)</f>
        <v>2.5266919715310809E-2</v>
      </c>
      <c r="L554" s="135">
        <f t="shared" si="53"/>
        <v>0</v>
      </c>
    </row>
    <row r="555" spans="2:12" x14ac:dyDescent="0.15">
      <c r="B555" s="385">
        <v>13</v>
      </c>
      <c r="C555" s="40" t="s">
        <v>413</v>
      </c>
      <c r="D555" s="41" t="s">
        <v>145</v>
      </c>
      <c r="E555" s="46">
        <f>入力表2【係数】!S587</f>
        <v>0</v>
      </c>
      <c r="F555" s="141">
        <f>VLOOKUP(D555,各種係数!$C$8:$E$114,2,FALSE)</f>
        <v>0.39446835471269331</v>
      </c>
      <c r="G555" s="141">
        <f>VLOOKUP(D555,各種係数!$C$8:$E$114,3,FALSE)</f>
        <v>2.4324724854210295E-2</v>
      </c>
      <c r="H555" s="46">
        <f t="shared" si="52"/>
        <v>0</v>
      </c>
      <c r="I555" s="47">
        <f t="shared" si="55"/>
        <v>0</v>
      </c>
      <c r="J555" s="47">
        <f t="shared" si="57"/>
        <v>0</v>
      </c>
      <c r="K555" s="147">
        <f>IF(入力表3【予測】!G26="",入力表3【予測】!F26,入力表3【予測】!G26)</f>
        <v>0.19738855547056144</v>
      </c>
      <c r="L555" s="135">
        <f t="shared" si="53"/>
        <v>0</v>
      </c>
    </row>
    <row r="556" spans="2:12" x14ac:dyDescent="0.15">
      <c r="B556" s="385">
        <v>14</v>
      </c>
      <c r="C556" s="40" t="s">
        <v>414</v>
      </c>
      <c r="D556" s="41" t="s">
        <v>144</v>
      </c>
      <c r="E556" s="46">
        <f>入力表2【係数】!S588</f>
        <v>0</v>
      </c>
      <c r="F556" s="141">
        <f>VLOOKUP(D556,各種係数!$C$8:$E$114,2,FALSE)</f>
        <v>0.46442694190471312</v>
      </c>
      <c r="G556" s="141">
        <f>VLOOKUP(D556,各種係数!$C$8:$E$114,3,FALSE)</f>
        <v>2.3938940873812486E-2</v>
      </c>
      <c r="H556" s="46">
        <f t="shared" si="52"/>
        <v>0</v>
      </c>
      <c r="I556" s="47">
        <f t="shared" si="55"/>
        <v>0</v>
      </c>
      <c r="J556" s="47">
        <f t="shared" si="57"/>
        <v>0</v>
      </c>
      <c r="K556" s="147">
        <f>IF(入力表3【予測】!G27="",入力表3【予測】!F27,入力表3【予測】!G27)</f>
        <v>3.7688224204705856E-2</v>
      </c>
      <c r="L556" s="135">
        <f t="shared" si="53"/>
        <v>0</v>
      </c>
    </row>
    <row r="557" spans="2:12" x14ac:dyDescent="0.15">
      <c r="B557" s="385">
        <v>15</v>
      </c>
      <c r="C557" s="40" t="s">
        <v>415</v>
      </c>
      <c r="D557" s="41" t="s">
        <v>145</v>
      </c>
      <c r="E557" s="46">
        <f>入力表2【係数】!S589</f>
        <v>0</v>
      </c>
      <c r="F557" s="141">
        <f>VLOOKUP(D557,各種係数!$C$8:$E$114,2,FALSE)</f>
        <v>0.39446835471269331</v>
      </c>
      <c r="G557" s="141">
        <f>VLOOKUP(D557,各種係数!$C$8:$E$114,3,FALSE)</f>
        <v>2.4324724854210295E-2</v>
      </c>
      <c r="H557" s="46">
        <f t="shared" si="52"/>
        <v>0</v>
      </c>
      <c r="I557" s="47">
        <f t="shared" si="55"/>
        <v>0</v>
      </c>
      <c r="J557" s="47">
        <f t="shared" si="57"/>
        <v>0</v>
      </c>
      <c r="K557" s="147">
        <f>IF(入力表3【予測】!G28="",入力表3【予測】!F28,入力表3【予測】!G28)</f>
        <v>0.19738855547056144</v>
      </c>
      <c r="L557" s="135">
        <f t="shared" si="53"/>
        <v>0</v>
      </c>
    </row>
    <row r="558" spans="2:12" x14ac:dyDescent="0.15">
      <c r="B558" s="385">
        <v>16</v>
      </c>
      <c r="C558" s="40" t="s">
        <v>416</v>
      </c>
      <c r="D558" s="41" t="s">
        <v>145</v>
      </c>
      <c r="E558" s="46">
        <f>入力表2【係数】!S590</f>
        <v>0</v>
      </c>
      <c r="F558" s="141">
        <f>VLOOKUP(D558,各種係数!$C$8:$E$114,2,FALSE)</f>
        <v>0.39446835471269331</v>
      </c>
      <c r="G558" s="141">
        <f>VLOOKUP(D558,各種係数!$C$8:$E$114,3,FALSE)</f>
        <v>2.4324724854210295E-2</v>
      </c>
      <c r="H558" s="46">
        <f t="shared" si="52"/>
        <v>0</v>
      </c>
      <c r="I558" s="47">
        <f t="shared" si="55"/>
        <v>0</v>
      </c>
      <c r="J558" s="47">
        <f t="shared" si="57"/>
        <v>0</v>
      </c>
      <c r="K558" s="147">
        <f>IF(入力表3【予測】!G29="",入力表3【予測】!F29,入力表3【予測】!G29)</f>
        <v>0.19738855547056144</v>
      </c>
      <c r="L558" s="135">
        <f t="shared" si="53"/>
        <v>0</v>
      </c>
    </row>
    <row r="559" spans="2:12" x14ac:dyDescent="0.15">
      <c r="B559" s="385">
        <v>17</v>
      </c>
      <c r="C559" s="83" t="s">
        <v>454</v>
      </c>
      <c r="D559" s="41" t="s">
        <v>145</v>
      </c>
      <c r="E559" s="46">
        <f>入力表2【係数】!S591</f>
        <v>0</v>
      </c>
      <c r="F559" s="141">
        <f>VLOOKUP(D559,各種係数!$C$8:$E$114,2,FALSE)</f>
        <v>0.39446835471269331</v>
      </c>
      <c r="G559" s="141">
        <f>VLOOKUP(D559,各種係数!$C$8:$E$114,3,FALSE)</f>
        <v>2.4324724854210295E-2</v>
      </c>
      <c r="H559" s="46">
        <f t="shared" si="52"/>
        <v>0</v>
      </c>
      <c r="I559" s="47">
        <f t="shared" si="55"/>
        <v>0</v>
      </c>
      <c r="J559" s="47">
        <f t="shared" si="57"/>
        <v>0</v>
      </c>
      <c r="K559" s="147">
        <f>IF(入力表3【予測】!G30="",入力表3【予測】!F30,入力表3【予測】!G30)</f>
        <v>0.19738855547056144</v>
      </c>
      <c r="L559" s="135">
        <f t="shared" si="53"/>
        <v>0</v>
      </c>
    </row>
    <row r="560" spans="2:12" x14ac:dyDescent="0.15">
      <c r="B560" s="385">
        <v>18</v>
      </c>
      <c r="C560" s="83" t="s">
        <v>455</v>
      </c>
      <c r="D560" s="41" t="s">
        <v>146</v>
      </c>
      <c r="E560" s="46">
        <f>入力表2【係数】!S592</f>
        <v>0</v>
      </c>
      <c r="F560" s="141">
        <f>VLOOKUP(D560,各種係数!$C$8:$E$114,2,FALSE)</f>
        <v>0.3541939860247062</v>
      </c>
      <c r="G560" s="141">
        <f>VLOOKUP(D560,各種係数!$C$8:$E$114,3,FALSE)</f>
        <v>4.1420505400153379E-2</v>
      </c>
      <c r="H560" s="46">
        <f t="shared" si="52"/>
        <v>0</v>
      </c>
      <c r="I560" s="47">
        <f t="shared" si="55"/>
        <v>0</v>
      </c>
      <c r="J560" s="47">
        <f t="shared" si="57"/>
        <v>0</v>
      </c>
      <c r="K560" s="147">
        <f>IF(入力表3【予測】!G31="",入力表3【予測】!F31,入力表3【予測】!G31)</f>
        <v>0</v>
      </c>
      <c r="L560" s="135">
        <f t="shared" si="53"/>
        <v>0</v>
      </c>
    </row>
    <row r="561" spans="2:12" x14ac:dyDescent="0.15">
      <c r="B561" s="385">
        <v>19</v>
      </c>
      <c r="C561" s="40" t="s">
        <v>417</v>
      </c>
      <c r="D561" s="41" t="s">
        <v>148</v>
      </c>
      <c r="E561" s="46">
        <f>入力表2【係数】!S593</f>
        <v>0</v>
      </c>
      <c r="F561" s="141">
        <f>VLOOKUP(D561,各種係数!$C$8:$E$114,2,FALSE)</f>
        <v>0.55865224329933405</v>
      </c>
      <c r="G561" s="141">
        <f>VLOOKUP(D561,各種係数!$C$8:$E$114,3,FALSE)</f>
        <v>2.1265803654867077E-2</v>
      </c>
      <c r="H561" s="46">
        <f t="shared" si="52"/>
        <v>0</v>
      </c>
      <c r="I561" s="47">
        <f t="shared" si="55"/>
        <v>0</v>
      </c>
      <c r="J561" s="47">
        <f t="shared" si="57"/>
        <v>0</v>
      </c>
      <c r="K561" s="147">
        <f>IF(入力表3【予測】!G32="",入力表3【予測】!F32,入力表3【予測】!G32)</f>
        <v>0</v>
      </c>
      <c r="L561" s="135">
        <f t="shared" si="53"/>
        <v>0</v>
      </c>
    </row>
    <row r="562" spans="2:12" x14ac:dyDescent="0.15">
      <c r="B562" s="385">
        <v>20</v>
      </c>
      <c r="C562" s="40" t="s">
        <v>418</v>
      </c>
      <c r="D562" s="41" t="s">
        <v>950</v>
      </c>
      <c r="E562" s="46">
        <f>入力表2【係数】!S594</f>
        <v>0</v>
      </c>
      <c r="F562" s="141">
        <f>VLOOKUP(D562,各種係数!$C$8:$E$114,2,FALSE)</f>
        <v>0.44310238869487661</v>
      </c>
      <c r="G562" s="141">
        <f>VLOOKUP(D562,各種係数!$C$8:$E$114,3,FALSE)</f>
        <v>1.5691882641514759E-2</v>
      </c>
      <c r="H562" s="46">
        <f t="shared" si="52"/>
        <v>0</v>
      </c>
      <c r="I562" s="47">
        <f t="shared" si="55"/>
        <v>0</v>
      </c>
      <c r="J562" s="47">
        <f t="shared" si="57"/>
        <v>0</v>
      </c>
      <c r="K562" s="147">
        <f>IF(入力表3【予測】!G33="",入力表3【予測】!F33,入力表3【予測】!G33)</f>
        <v>0</v>
      </c>
      <c r="L562" s="135">
        <f t="shared" si="53"/>
        <v>0</v>
      </c>
    </row>
    <row r="563" spans="2:12" x14ac:dyDescent="0.15">
      <c r="B563" s="385">
        <v>21</v>
      </c>
      <c r="C563" s="83" t="s">
        <v>456</v>
      </c>
      <c r="D563" s="41" t="s">
        <v>164</v>
      </c>
      <c r="E563" s="46">
        <f>入力表2【係数】!S595</f>
        <v>0</v>
      </c>
      <c r="F563" s="141">
        <f>VLOOKUP(D563,各種係数!$C$8:$E$114,2,FALSE)</f>
        <v>0.6356423173803526</v>
      </c>
      <c r="G563" s="141">
        <f>VLOOKUP(D563,各種係数!$C$8:$E$114,3,FALSE)</f>
        <v>1.8041561712846349E-2</v>
      </c>
      <c r="H563" s="46">
        <f t="shared" si="52"/>
        <v>0</v>
      </c>
      <c r="I563" s="47">
        <f t="shared" si="55"/>
        <v>0</v>
      </c>
      <c r="J563" s="47">
        <f t="shared" si="57"/>
        <v>0</v>
      </c>
      <c r="K563" s="147">
        <f>IF(入力表3【予測】!G34="",入力表3【予測】!F34,入力表3【予測】!G34)</f>
        <v>1.7912086324699539E-3</v>
      </c>
      <c r="L563" s="135">
        <f t="shared" si="53"/>
        <v>0</v>
      </c>
    </row>
    <row r="564" spans="2:12" x14ac:dyDescent="0.15">
      <c r="B564" s="385">
        <v>22</v>
      </c>
      <c r="C564" s="83" t="s">
        <v>457</v>
      </c>
      <c r="D564" s="41" t="s">
        <v>162</v>
      </c>
      <c r="E564" s="46">
        <f>入力表2【係数】!S596</f>
        <v>0</v>
      </c>
      <c r="F564" s="141">
        <f>VLOOKUP(D564,各種係数!$C$8:$E$114,2,FALSE)</f>
        <v>0.80454150997975127</v>
      </c>
      <c r="G564" s="141">
        <f>VLOOKUP(D564,各種係数!$C$8:$E$114,3,FALSE)</f>
        <v>2.097194098929708E-2</v>
      </c>
      <c r="H564" s="46">
        <f t="shared" si="52"/>
        <v>0</v>
      </c>
      <c r="I564" s="47">
        <f t="shared" si="55"/>
        <v>0</v>
      </c>
      <c r="J564" s="47">
        <f t="shared" si="57"/>
        <v>0</v>
      </c>
      <c r="K564" s="147">
        <f>IF(入力表3【予測】!G35="",入力表3【予測】!F35,入力表3【予測】!G35)</f>
        <v>0</v>
      </c>
      <c r="L564" s="135">
        <f t="shared" si="53"/>
        <v>0</v>
      </c>
    </row>
    <row r="565" spans="2:12" x14ac:dyDescent="0.15">
      <c r="B565" s="385">
        <v>23</v>
      </c>
      <c r="C565" s="40" t="s">
        <v>565</v>
      </c>
      <c r="D565" s="41" t="s">
        <v>194</v>
      </c>
      <c r="E565" s="46">
        <f>入力表2【係数】!S597</f>
        <v>0</v>
      </c>
      <c r="F565" s="141">
        <f>VLOOKUP(D565,各種係数!$C$8:$E$114,2,FALSE)</f>
        <v>0.41870702167654128</v>
      </c>
      <c r="G565" s="141">
        <f>VLOOKUP(D565,各種係数!$C$8:$E$114,3,FALSE)</f>
        <v>3.0484066104024703E-2</v>
      </c>
      <c r="H565" s="46">
        <f t="shared" si="52"/>
        <v>0</v>
      </c>
      <c r="I565" s="47">
        <f t="shared" si="55"/>
        <v>0</v>
      </c>
      <c r="J565" s="47">
        <f t="shared" si="57"/>
        <v>0</v>
      </c>
      <c r="K565" s="147">
        <f>IF(入力表3【予測】!G36="",入力表3【予測】!F36,入力表3【予測】!G36)</f>
        <v>8.1037763027242637E-2</v>
      </c>
      <c r="L565" s="135">
        <f t="shared" si="53"/>
        <v>0</v>
      </c>
    </row>
    <row r="566" spans="2:12" x14ac:dyDescent="0.15">
      <c r="B566" s="385">
        <v>24</v>
      </c>
      <c r="C566" s="83" t="s">
        <v>458</v>
      </c>
      <c r="D566" s="41" t="s">
        <v>149</v>
      </c>
      <c r="E566" s="46">
        <f>入力表2【係数】!S598</f>
        <v>0</v>
      </c>
      <c r="F566" s="141">
        <f>VLOOKUP(D566,各種係数!$C$8:$E$114,2,FALSE)</f>
        <v>0.55683718834224505</v>
      </c>
      <c r="G566" s="141">
        <f>VLOOKUP(D566,各種係数!$C$8:$E$114,3,FALSE)</f>
        <v>3.2844849251674739E-2</v>
      </c>
      <c r="H566" s="46">
        <f t="shared" si="52"/>
        <v>0</v>
      </c>
      <c r="I566" s="47">
        <f t="shared" si="55"/>
        <v>0</v>
      </c>
      <c r="J566" s="47">
        <f t="shared" si="57"/>
        <v>0</v>
      </c>
      <c r="K566" s="147">
        <f>IF(入力表3【予測】!G37="",入力表3【予測】!F37,入力表3【予測】!G37)</f>
        <v>1.2532956823507968E-2</v>
      </c>
      <c r="L566" s="135">
        <f t="shared" si="53"/>
        <v>0</v>
      </c>
    </row>
    <row r="567" spans="2:12" x14ac:dyDescent="0.15">
      <c r="B567" s="385">
        <v>25</v>
      </c>
      <c r="C567" s="83" t="s">
        <v>459</v>
      </c>
      <c r="D567" s="41" t="s">
        <v>150</v>
      </c>
      <c r="E567" s="46">
        <f>入力表2【係数】!S599</f>
        <v>0</v>
      </c>
      <c r="F567" s="141">
        <f>VLOOKUP(D567,各種係数!$C$8:$E$114,2,FALSE)</f>
        <v>0.71592709904776786</v>
      </c>
      <c r="G567" s="141">
        <f>VLOOKUP(D567,各種係数!$C$8:$E$114,3,FALSE)</f>
        <v>9.217799308013936E-3</v>
      </c>
      <c r="H567" s="46">
        <f t="shared" si="52"/>
        <v>0</v>
      </c>
      <c r="I567" s="47">
        <f t="shared" si="55"/>
        <v>0</v>
      </c>
      <c r="J567" s="47">
        <f t="shared" si="57"/>
        <v>0</v>
      </c>
      <c r="K567" s="147">
        <f>IF(入力表3【予測】!G38="",入力表3【予測】!F38,入力表3【予測】!G38)</f>
        <v>5.5353470239739799E-2</v>
      </c>
      <c r="L567" s="135">
        <f t="shared" si="53"/>
        <v>0</v>
      </c>
    </row>
    <row r="568" spans="2:12" x14ac:dyDescent="0.15">
      <c r="B568" s="385">
        <v>26</v>
      </c>
      <c r="C568" s="83" t="s">
        <v>460</v>
      </c>
      <c r="D568" s="41" t="s">
        <v>151</v>
      </c>
      <c r="E568" s="46">
        <f>入力表2【係数】!S600</f>
        <v>0</v>
      </c>
      <c r="F568" s="141">
        <f>VLOOKUP(D568,各種係数!$C$8:$E$114,2,FALSE)</f>
        <v>-7.0325271059216012</v>
      </c>
      <c r="G568" s="141">
        <f>VLOOKUP(D568,各種係数!$C$8:$E$114,3,FALSE)</f>
        <v>-0.29941618015012511</v>
      </c>
      <c r="H568" s="46">
        <f t="shared" si="52"/>
        <v>0</v>
      </c>
      <c r="I568" s="47">
        <f t="shared" si="55"/>
        <v>0</v>
      </c>
      <c r="J568" s="47">
        <f t="shared" si="57"/>
        <v>0</v>
      </c>
      <c r="K568" s="147">
        <f>IF(入力表3【予測】!G39="",入力表3【予測】!F39,入力表3【予測】!G39)</f>
        <v>0</v>
      </c>
      <c r="L568" s="135">
        <f t="shared" si="53"/>
        <v>0</v>
      </c>
    </row>
    <row r="569" spans="2:12" x14ac:dyDescent="0.15">
      <c r="B569" s="385">
        <v>27</v>
      </c>
      <c r="C569" s="83" t="s">
        <v>461</v>
      </c>
      <c r="D569" s="41" t="s">
        <v>153</v>
      </c>
      <c r="E569" s="46">
        <f>入力表2【係数】!S601</f>
        <v>0</v>
      </c>
      <c r="F569" s="141">
        <f>VLOOKUP(D569,各種係数!$C$8:$E$114,2,FALSE)</f>
        <v>0.60565359159472287</v>
      </c>
      <c r="G569" s="141">
        <f>VLOOKUP(D569,各種係数!$C$8:$E$114,3,FALSE)</f>
        <v>1.4606731644383964E-2</v>
      </c>
      <c r="H569" s="46">
        <f t="shared" si="52"/>
        <v>0</v>
      </c>
      <c r="I569" s="47">
        <f t="shared" si="55"/>
        <v>0</v>
      </c>
      <c r="J569" s="47">
        <f t="shared" si="57"/>
        <v>0</v>
      </c>
      <c r="K569" s="147">
        <f>IF(入力表3【予測】!G40="",入力表3【予測】!F40,入力表3【予測】!G40)</f>
        <v>1.269531883879238E-2</v>
      </c>
      <c r="L569" s="135">
        <f t="shared" si="53"/>
        <v>0</v>
      </c>
    </row>
    <row r="570" spans="2:12" x14ac:dyDescent="0.15">
      <c r="B570" s="385">
        <v>28</v>
      </c>
      <c r="C570" s="83" t="s">
        <v>646</v>
      </c>
      <c r="D570" s="41" t="s">
        <v>157</v>
      </c>
      <c r="E570" s="46">
        <f>入力表2【係数】!S602</f>
        <v>0</v>
      </c>
      <c r="F570" s="141">
        <f>VLOOKUP(D570,各種係数!$C$8:$E$114,2,FALSE)</f>
        <v>0.53436119199626853</v>
      </c>
      <c r="G570" s="141">
        <f>VLOOKUP(D570,各種係数!$C$8:$E$114,3,FALSE)</f>
        <v>1.6884112454810168E-2</v>
      </c>
      <c r="H570" s="46">
        <f t="shared" si="52"/>
        <v>0</v>
      </c>
      <c r="I570" s="47">
        <f t="shared" si="55"/>
        <v>0</v>
      </c>
      <c r="J570" s="47">
        <f t="shared" si="57"/>
        <v>0</v>
      </c>
      <c r="K570" s="147">
        <f>IF(入力表3【予測】!G41="",入力表3【予測】!F41,入力表3【予測】!G41)</f>
        <v>2.8307649635109344E-2</v>
      </c>
      <c r="L570" s="135">
        <f t="shared" si="53"/>
        <v>0</v>
      </c>
    </row>
    <row r="571" spans="2:12" x14ac:dyDescent="0.15">
      <c r="B571" s="385">
        <v>29</v>
      </c>
      <c r="C571" s="83" t="s">
        <v>463</v>
      </c>
      <c r="D571" s="41" t="s">
        <v>517</v>
      </c>
      <c r="E571" s="46">
        <f>入力表2【係数】!S603</f>
        <v>0</v>
      </c>
      <c r="F571" s="141">
        <f>VLOOKUP(D571,各種係数!$C$8:$E$114,2,FALSE)</f>
        <v>0.55796567479946202</v>
      </c>
      <c r="G571" s="141">
        <f>VLOOKUP(D571,各種係数!$C$8:$E$114,3,FALSE)</f>
        <v>9.7336610154617649E-3</v>
      </c>
      <c r="H571" s="46">
        <f t="shared" si="52"/>
        <v>0</v>
      </c>
      <c r="I571" s="47">
        <f t="shared" si="55"/>
        <v>0</v>
      </c>
      <c r="J571" s="47">
        <f t="shared" si="57"/>
        <v>0</v>
      </c>
      <c r="K571" s="147">
        <f>IF(入力表3【予測】!G42="",入力表3【予測】!F42,入力表3【予測】!G42)</f>
        <v>7.4207497342212325E-2</v>
      </c>
      <c r="L571" s="135">
        <f t="shared" si="53"/>
        <v>0</v>
      </c>
    </row>
    <row r="572" spans="2:12" x14ac:dyDescent="0.15">
      <c r="B572" s="385">
        <v>30</v>
      </c>
      <c r="C572" s="40" t="s">
        <v>420</v>
      </c>
      <c r="D572" s="41" t="s">
        <v>517</v>
      </c>
      <c r="E572" s="46">
        <f>入力表2【係数】!S604</f>
        <v>0</v>
      </c>
      <c r="F572" s="141">
        <f>VLOOKUP(D572,各種係数!$C$8:$E$114,2,FALSE)</f>
        <v>0.55796567479946202</v>
      </c>
      <c r="G572" s="141">
        <f>VLOOKUP(D572,各種係数!$C$8:$E$114,3,FALSE)</f>
        <v>9.7336610154617649E-3</v>
      </c>
      <c r="H572" s="46">
        <f t="shared" si="52"/>
        <v>0</v>
      </c>
      <c r="I572" s="47">
        <f t="shared" si="55"/>
        <v>0</v>
      </c>
      <c r="J572" s="47">
        <f t="shared" si="57"/>
        <v>0</v>
      </c>
      <c r="K572" s="147">
        <f>IF(入力表3【予測】!G43="",入力表3【予測】!F43,入力表3【予測】!G43)</f>
        <v>7.4207497342212325E-2</v>
      </c>
      <c r="L572" s="135">
        <f t="shared" si="53"/>
        <v>0</v>
      </c>
    </row>
    <row r="573" spans="2:12" x14ac:dyDescent="0.15">
      <c r="B573" s="385">
        <v>31</v>
      </c>
      <c r="C573" s="83" t="s">
        <v>464</v>
      </c>
      <c r="D573" s="41" t="s">
        <v>951</v>
      </c>
      <c r="E573" s="46">
        <f>入力表2【係数】!S605</f>
        <v>0</v>
      </c>
      <c r="F573" s="141">
        <f>VLOOKUP(D573,各種係数!$C$8:$E$114,2,FALSE)</f>
        <v>0.25594447963568945</v>
      </c>
      <c r="G573" s="141">
        <f>VLOOKUP(D573,各種係数!$C$8:$E$114,3,FALSE)</f>
        <v>8.1788517819464026E-3</v>
      </c>
      <c r="H573" s="46">
        <f t="shared" si="52"/>
        <v>0</v>
      </c>
      <c r="I573" s="47">
        <f t="shared" si="55"/>
        <v>0</v>
      </c>
      <c r="J573" s="47">
        <f t="shared" si="57"/>
        <v>0</v>
      </c>
      <c r="K573" s="147">
        <f>IF(入力表3【予測】!G44="",入力表3【予測】!F44,入力表3【予測】!G44)</f>
        <v>2.2742915282625287E-4</v>
      </c>
      <c r="L573" s="135">
        <f t="shared" si="53"/>
        <v>0</v>
      </c>
    </row>
    <row r="574" spans="2:12" x14ac:dyDescent="0.15">
      <c r="B574" s="385">
        <v>32</v>
      </c>
      <c r="C574" s="83" t="s">
        <v>465</v>
      </c>
      <c r="D574" s="41" t="s">
        <v>172</v>
      </c>
      <c r="E574" s="46">
        <f>入力表2【係数】!S606</f>
        <v>0</v>
      </c>
      <c r="F574" s="141">
        <f>VLOOKUP(D574,各種係数!$C$8:$E$114,2,FALSE)</f>
        <v>0.32729577745202715</v>
      </c>
      <c r="G574" s="141">
        <f>VLOOKUP(D574,各種係数!$C$8:$E$114,3,FALSE)</f>
        <v>7.0083014360137492E-3</v>
      </c>
      <c r="H574" s="46">
        <f t="shared" si="52"/>
        <v>0</v>
      </c>
      <c r="I574" s="47">
        <f t="shared" si="55"/>
        <v>0</v>
      </c>
      <c r="J574" s="47">
        <f t="shared" si="57"/>
        <v>0</v>
      </c>
      <c r="K574" s="147">
        <f>IF(入力表3【予測】!G45="",入力表3【予測】!F45,入力表3【予測】!G45)</f>
        <v>2.021526319808542E-2</v>
      </c>
      <c r="L574" s="135">
        <f t="shared" si="53"/>
        <v>0</v>
      </c>
    </row>
    <row r="575" spans="2:12" x14ac:dyDescent="0.15">
      <c r="B575" s="385">
        <v>33</v>
      </c>
      <c r="C575" s="83" t="s">
        <v>466</v>
      </c>
      <c r="D575" s="41" t="s">
        <v>171</v>
      </c>
      <c r="E575" s="46">
        <f>入力表2【係数】!S607</f>
        <v>0</v>
      </c>
      <c r="F575" s="141">
        <f>VLOOKUP(D575,各種係数!$C$8:$E$114,2,FALSE)</f>
        <v>0.26374269279552931</v>
      </c>
      <c r="G575" s="141">
        <f>VLOOKUP(D575,各種係数!$C$8:$E$114,3,FALSE)</f>
        <v>1.1204770217964139E-2</v>
      </c>
      <c r="H575" s="46">
        <f t="shared" si="52"/>
        <v>0</v>
      </c>
      <c r="I575" s="47">
        <f t="shared" si="55"/>
        <v>0</v>
      </c>
      <c r="J575" s="47">
        <f t="shared" si="57"/>
        <v>0</v>
      </c>
      <c r="K575" s="147">
        <f>IF(入力表3【予測】!G46="",入力表3【予測】!F46,入力表3【予測】!G46)</f>
        <v>0</v>
      </c>
      <c r="L575" s="135">
        <f t="shared" si="53"/>
        <v>0</v>
      </c>
    </row>
    <row r="576" spans="2:12" x14ac:dyDescent="0.15">
      <c r="B576" s="385">
        <v>34</v>
      </c>
      <c r="C576" s="83" t="s">
        <v>467</v>
      </c>
      <c r="D576" s="41" t="s">
        <v>170</v>
      </c>
      <c r="E576" s="46">
        <f>入力表2【係数】!S608</f>
        <v>0</v>
      </c>
      <c r="F576" s="141">
        <f>VLOOKUP(D576,各種係数!$C$8:$E$114,2,FALSE)</f>
        <v>0.70589278410667244</v>
      </c>
      <c r="G576" s="141">
        <f>VLOOKUP(D576,各種係数!$C$8:$E$114,3,FALSE)</f>
        <v>4.8994511356258456E-3</v>
      </c>
      <c r="H576" s="46">
        <f t="shared" si="52"/>
        <v>0</v>
      </c>
      <c r="I576" s="47">
        <f t="shared" si="55"/>
        <v>0</v>
      </c>
      <c r="J576" s="47">
        <f t="shared" si="57"/>
        <v>0</v>
      </c>
      <c r="K576" s="147">
        <f>IF(入力表3【予測】!G47="",入力表3【予測】!F47,入力表3【予測】!G47)</f>
        <v>9.2006594852051315E-2</v>
      </c>
      <c r="L576" s="135">
        <f t="shared" si="53"/>
        <v>0</v>
      </c>
    </row>
    <row r="577" spans="2:12" x14ac:dyDescent="0.15">
      <c r="B577" s="385">
        <v>35</v>
      </c>
      <c r="C577" s="83" t="s">
        <v>641</v>
      </c>
      <c r="D577" s="41" t="s">
        <v>175</v>
      </c>
      <c r="E577" s="46">
        <f>入力表2【係数】!S609</f>
        <v>0</v>
      </c>
      <c r="F577" s="141">
        <f>VLOOKUP(D577,各種係数!$C$8:$E$114,2,FALSE)</f>
        <v>0.5913956101580643</v>
      </c>
      <c r="G577" s="141">
        <f>VLOOKUP(D577,各種係数!$C$8:$E$114,3,FALSE)</f>
        <v>2.0196911486146635E-2</v>
      </c>
      <c r="H577" s="46">
        <f t="shared" si="52"/>
        <v>0</v>
      </c>
      <c r="I577" s="47">
        <f t="shared" si="55"/>
        <v>0</v>
      </c>
      <c r="J577" s="47">
        <f t="shared" si="57"/>
        <v>0</v>
      </c>
      <c r="K577" s="147">
        <f>IF(入力表3【予測】!G48="",入力表3【予測】!F48,入力表3【予測】!G48)</f>
        <v>4.2137479686312651E-2</v>
      </c>
      <c r="L577" s="135">
        <f t="shared" si="53"/>
        <v>0</v>
      </c>
    </row>
    <row r="578" spans="2:12" x14ac:dyDescent="0.15">
      <c r="B578" s="60">
        <v>36</v>
      </c>
      <c r="C578" s="61" t="s">
        <v>421</v>
      </c>
      <c r="D578" s="62" t="s">
        <v>175</v>
      </c>
      <c r="E578" s="67">
        <f>入力表2【係数】!S610</f>
        <v>0</v>
      </c>
      <c r="F578" s="143">
        <f>VLOOKUP(D578,各種係数!$C$8:$E$114,2,FALSE)</f>
        <v>0.5913956101580643</v>
      </c>
      <c r="G578" s="143">
        <f>VLOOKUP(D578,各種係数!$C$8:$E$114,3,FALSE)</f>
        <v>2.0196911486146635E-2</v>
      </c>
      <c r="H578" s="67">
        <f t="shared" si="52"/>
        <v>0</v>
      </c>
      <c r="I578" s="68">
        <f t="shared" si="55"/>
        <v>0</v>
      </c>
      <c r="J578" s="67">
        <f t="shared" si="57"/>
        <v>0</v>
      </c>
      <c r="K578" s="148">
        <f>IF(入力表3【予測】!G49="",入力表3【予測】!F49,入力表3【予測】!G49)</f>
        <v>4.2137479686312651E-2</v>
      </c>
      <c r="L578" s="67">
        <f t="shared" si="53"/>
        <v>0</v>
      </c>
    </row>
    <row r="579" spans="2:12" x14ac:dyDescent="0.15">
      <c r="B579" s="385">
        <v>37</v>
      </c>
      <c r="C579" s="40" t="s">
        <v>422</v>
      </c>
      <c r="D579" s="41" t="s">
        <v>202</v>
      </c>
      <c r="E579" s="46">
        <f>入力表2【係数】!S611</f>
        <v>8.211920529801324E-2</v>
      </c>
      <c r="F579" s="141">
        <f>VLOOKUP(D579,各種係数!$C$8:$E$114,2,FALSE)</f>
        <v>0</v>
      </c>
      <c r="G579" s="141">
        <f>VLOOKUP(D579,各種係数!$C$8:$E$114,3,FALSE)</f>
        <v>0</v>
      </c>
      <c r="H579" s="46">
        <f t="shared" si="52"/>
        <v>0</v>
      </c>
      <c r="I579" s="47">
        <f t="shared" si="55"/>
        <v>0</v>
      </c>
      <c r="J579" s="47">
        <f t="shared" si="57"/>
        <v>8.211920529801324E-2</v>
      </c>
      <c r="K579" s="147">
        <f>IF(入力表3【予測】!G50="",入力表3【予測】!F50,入力表3【予測】!G50)</f>
        <v>1</v>
      </c>
      <c r="L579" s="135">
        <f t="shared" si="53"/>
        <v>8.211920529801324E-2</v>
      </c>
    </row>
    <row r="580" spans="2:12" x14ac:dyDescent="0.15">
      <c r="B580" s="385">
        <v>38</v>
      </c>
      <c r="C580" s="40" t="s">
        <v>638</v>
      </c>
      <c r="D580" s="41" t="s">
        <v>196</v>
      </c>
      <c r="E580" s="46">
        <f>入力表2【係数】!S612</f>
        <v>0.12980132450331125</v>
      </c>
      <c r="F580" s="141">
        <f>VLOOKUP(D580,各種係数!$C$8:$E$114,2,FALSE)</f>
        <v>0</v>
      </c>
      <c r="G580" s="141">
        <f>VLOOKUP(D580,各種係数!$C$8:$E$114,3,FALSE)</f>
        <v>1.2386003725709921E-5</v>
      </c>
      <c r="H580" s="46">
        <f t="shared" si="52"/>
        <v>0</v>
      </c>
      <c r="I580" s="47">
        <f t="shared" si="55"/>
        <v>1.6077196889000955E-6</v>
      </c>
      <c r="J580" s="47">
        <f t="shared" si="57"/>
        <v>0.12979971678362234</v>
      </c>
      <c r="K580" s="147">
        <f>IF(入力表3【予測】!G51="",入力表3【予測】!F51,入力表3【予測】!G51)</f>
        <v>1</v>
      </c>
      <c r="L580" s="135">
        <f t="shared" si="53"/>
        <v>0.12979971678362234</v>
      </c>
    </row>
    <row r="581" spans="2:12" x14ac:dyDescent="0.15">
      <c r="B581" s="385">
        <v>39</v>
      </c>
      <c r="C581" s="40" t="s">
        <v>424</v>
      </c>
      <c r="D581" s="41" t="s">
        <v>203</v>
      </c>
      <c r="E581" s="46">
        <f>入力表2【係数】!S613</f>
        <v>8.3443708609271527E-2</v>
      </c>
      <c r="F581" s="141">
        <f>VLOOKUP(D581,各種係数!$C$8:$E$114,2,FALSE)</f>
        <v>0</v>
      </c>
      <c r="G581" s="141">
        <f>VLOOKUP(D581,各種係数!$C$8:$E$114,3,FALSE)</f>
        <v>0</v>
      </c>
      <c r="H581" s="46">
        <f t="shared" si="52"/>
        <v>0</v>
      </c>
      <c r="I581" s="47">
        <f t="shared" si="55"/>
        <v>0</v>
      </c>
      <c r="J581" s="47">
        <f t="shared" si="57"/>
        <v>8.3443708609271527E-2</v>
      </c>
      <c r="K581" s="147">
        <f>IF(入力表3【予測】!G52="",入力表3【予測】!F52,入力表3【予測】!G52)</f>
        <v>1</v>
      </c>
      <c r="L581" s="135">
        <f t="shared" si="53"/>
        <v>8.3443708609271527E-2</v>
      </c>
    </row>
    <row r="582" spans="2:12" x14ac:dyDescent="0.15">
      <c r="B582" s="385">
        <v>40</v>
      </c>
      <c r="C582" s="40" t="s">
        <v>425</v>
      </c>
      <c r="D582" s="41" t="s">
        <v>203</v>
      </c>
      <c r="E582" s="46">
        <f>入力表2【係数】!S614</f>
        <v>0.31788079470198677</v>
      </c>
      <c r="F582" s="141">
        <f>VLOOKUP(D582,各種係数!$C$8:$E$114,2,FALSE)</f>
        <v>0</v>
      </c>
      <c r="G582" s="141">
        <f>VLOOKUP(D582,各種係数!$C$8:$E$114,3,FALSE)</f>
        <v>0</v>
      </c>
      <c r="H582" s="46">
        <f t="shared" si="52"/>
        <v>0</v>
      </c>
      <c r="I582" s="47">
        <f t="shared" si="55"/>
        <v>0</v>
      </c>
      <c r="J582" s="47">
        <f t="shared" si="57"/>
        <v>0.31788079470198677</v>
      </c>
      <c r="K582" s="147">
        <f>IF(入力表3【予測】!G53="",入力表3【予測】!F53,入力表3【予測】!G53)</f>
        <v>1</v>
      </c>
      <c r="L582" s="135">
        <f t="shared" si="53"/>
        <v>0.31788079470198677</v>
      </c>
    </row>
    <row r="583" spans="2:12" x14ac:dyDescent="0.15">
      <c r="B583" s="385">
        <v>41</v>
      </c>
      <c r="C583" s="40" t="s">
        <v>637</v>
      </c>
      <c r="D583" s="41" t="s">
        <v>203</v>
      </c>
      <c r="E583" s="46">
        <f>入力表2【係数】!S615</f>
        <v>0.10596026490066225</v>
      </c>
      <c r="F583" s="141">
        <f>VLOOKUP(D583,各種係数!$C$8:$E$114,2,FALSE)</f>
        <v>0</v>
      </c>
      <c r="G583" s="141">
        <f>VLOOKUP(D583,各種係数!$C$8:$E$114,3,FALSE)</f>
        <v>0</v>
      </c>
      <c r="H583" s="46">
        <f t="shared" si="52"/>
        <v>0</v>
      </c>
      <c r="I583" s="47">
        <f t="shared" si="55"/>
        <v>0</v>
      </c>
      <c r="J583" s="47">
        <f t="shared" si="57"/>
        <v>0.10596026490066225</v>
      </c>
      <c r="K583" s="147">
        <f>IF(入力表3【予測】!G54="",入力表3【予測】!F54,入力表3【予測】!G54)</f>
        <v>1</v>
      </c>
      <c r="L583" s="135">
        <f t="shared" si="53"/>
        <v>0.10596026490066225</v>
      </c>
    </row>
    <row r="584" spans="2:12" x14ac:dyDescent="0.15">
      <c r="B584" s="385">
        <v>42</v>
      </c>
      <c r="C584" s="40" t="s">
        <v>636</v>
      </c>
      <c r="D584" s="41" t="s">
        <v>184</v>
      </c>
      <c r="E584" s="46">
        <f>入力表2【係数】!S616</f>
        <v>3.5761589403973511E-2</v>
      </c>
      <c r="F584" s="141">
        <f>VLOOKUP(D584,各種係数!$C$8:$E$114,2,FALSE)</f>
        <v>0</v>
      </c>
      <c r="G584" s="142">
        <f>VLOOKUP(D584,各種係数!$C$8:$E$114,3,FALSE)</f>
        <v>7.6895075728465895E-3</v>
      </c>
      <c r="H584" s="46">
        <f t="shared" si="52"/>
        <v>0</v>
      </c>
      <c r="I584" s="47">
        <f t="shared" ref="I584" si="58">I$601*G584</f>
        <v>3.3099580403574571E-6</v>
      </c>
      <c r="J584" s="47">
        <f>E584+(I584*1/2)</f>
        <v>3.5763244382993692E-2</v>
      </c>
      <c r="K584" s="147">
        <f>IF(入力表3【予測】!G55="",入力表3【予測】!F55,入力表3【予測】!G55)</f>
        <v>1</v>
      </c>
      <c r="L584" s="135">
        <f t="shared" si="53"/>
        <v>3.5763244382993692E-2</v>
      </c>
    </row>
    <row r="585" spans="2:12" x14ac:dyDescent="0.15">
      <c r="B585" s="385">
        <v>43</v>
      </c>
      <c r="C585" s="40" t="s">
        <v>635</v>
      </c>
      <c r="D585" s="41" t="s">
        <v>203</v>
      </c>
      <c r="E585" s="46">
        <f>入力表2【係数】!S617</f>
        <v>0</v>
      </c>
      <c r="F585" s="141">
        <f>VLOOKUP(D585,各種係数!$C$8:$E$114,2,FALSE)</f>
        <v>0</v>
      </c>
      <c r="G585" s="141">
        <f>VLOOKUP(D585,各種係数!$C$8:$E$114,3,FALSE)</f>
        <v>0</v>
      </c>
      <c r="H585" s="46">
        <f t="shared" si="52"/>
        <v>0</v>
      </c>
      <c r="I585" s="47">
        <f t="shared" si="55"/>
        <v>0</v>
      </c>
      <c r="J585" s="47">
        <f t="shared" si="57"/>
        <v>0</v>
      </c>
      <c r="K585" s="147">
        <f>IF(入力表3【予測】!G56="",入力表3【予測】!F56,入力表3【予測】!G56)</f>
        <v>1</v>
      </c>
      <c r="L585" s="135">
        <f t="shared" si="53"/>
        <v>0</v>
      </c>
    </row>
    <row r="586" spans="2:12" x14ac:dyDescent="0.15">
      <c r="B586" s="385">
        <v>44</v>
      </c>
      <c r="C586" s="40" t="s">
        <v>429</v>
      </c>
      <c r="D586" s="41" t="s">
        <v>952</v>
      </c>
      <c r="E586" s="46">
        <f>入力表2【係数】!S618</f>
        <v>1.5894039735099338E-2</v>
      </c>
      <c r="F586" s="141">
        <f>VLOOKUP(D586,各種係数!$C$8:$E$114,2,FALSE)</f>
        <v>0</v>
      </c>
      <c r="G586" s="141">
        <f>VLOOKUP(D586,各種係数!$C$8:$E$114,3,FALSE)</f>
        <v>0</v>
      </c>
      <c r="H586" s="46">
        <f t="shared" si="52"/>
        <v>0</v>
      </c>
      <c r="I586" s="47">
        <f t="shared" si="55"/>
        <v>0</v>
      </c>
      <c r="J586" s="47">
        <f t="shared" si="57"/>
        <v>1.5894039735099338E-2</v>
      </c>
      <c r="K586" s="147">
        <f>IF(入力表3【予測】!G57="",入力表3【予測】!F57,入力表3【予測】!G57)</f>
        <v>1</v>
      </c>
      <c r="L586" s="135">
        <f t="shared" si="53"/>
        <v>1.5894039735099338E-2</v>
      </c>
    </row>
    <row r="587" spans="2:12" x14ac:dyDescent="0.15">
      <c r="B587" s="385">
        <v>45</v>
      </c>
      <c r="C587" s="40" t="s">
        <v>546</v>
      </c>
      <c r="D587" s="41" t="s">
        <v>141</v>
      </c>
      <c r="E587" s="46">
        <f>入力表2【係数】!S619</f>
        <v>1.0596026490066225E-2</v>
      </c>
      <c r="F587" s="141">
        <f>VLOOKUP(D587,各種係数!$C$8:$E$114,2,FALSE)</f>
        <v>0.48983980769325469</v>
      </c>
      <c r="G587" s="141">
        <f>VLOOKUP(D587,各種係数!$C$8:$E$114,3,FALSE)</f>
        <v>4.0472106868972388E-2</v>
      </c>
      <c r="H587" s="46">
        <f t="shared" si="52"/>
        <v>5.1903555782066724E-3</v>
      </c>
      <c r="I587" s="47">
        <f t="shared" si="55"/>
        <v>4.2884351649242266E-4</v>
      </c>
      <c r="J587" s="47">
        <f t="shared" si="57"/>
        <v>4.9768273953671302E-3</v>
      </c>
      <c r="K587" s="147">
        <f>IF(入力表3【予測】!G58="",入力表3【予測】!F58,入力表3【予測】!G58)</f>
        <v>1</v>
      </c>
      <c r="L587" s="135">
        <f t="shared" si="53"/>
        <v>4.9768273953671302E-3</v>
      </c>
    </row>
    <row r="588" spans="2:12" x14ac:dyDescent="0.15">
      <c r="B588" s="385">
        <v>46</v>
      </c>
      <c r="C588" s="40" t="s">
        <v>431</v>
      </c>
      <c r="D588" s="41" t="s">
        <v>203</v>
      </c>
      <c r="E588" s="46">
        <f>入力表2【係数】!S620</f>
        <v>2.119205298013245E-2</v>
      </c>
      <c r="F588" s="141">
        <f>VLOOKUP(D588,各種係数!$C$8:$E$114,2,FALSE)</f>
        <v>0</v>
      </c>
      <c r="G588" s="141">
        <f>VLOOKUP(D588,各種係数!$C$8:$E$114,3,FALSE)</f>
        <v>0</v>
      </c>
      <c r="H588" s="46">
        <f t="shared" si="52"/>
        <v>0</v>
      </c>
      <c r="I588" s="47">
        <f t="shared" si="55"/>
        <v>0</v>
      </c>
      <c r="J588" s="47">
        <f t="shared" si="57"/>
        <v>2.119205298013245E-2</v>
      </c>
      <c r="K588" s="147">
        <f>IF(入力表3【予測】!G59="",入力表3【予測】!F59,入力表3【予測】!G59)</f>
        <v>1</v>
      </c>
      <c r="L588" s="135">
        <f t="shared" si="53"/>
        <v>2.119205298013245E-2</v>
      </c>
    </row>
    <row r="589" spans="2:12" x14ac:dyDescent="0.15">
      <c r="B589" s="385">
        <v>47</v>
      </c>
      <c r="C589" s="40" t="s">
        <v>632</v>
      </c>
      <c r="D589" s="41" t="s">
        <v>204</v>
      </c>
      <c r="E589" s="46">
        <f>入力表2【係数】!S621</f>
        <v>4.7682119205298017E-2</v>
      </c>
      <c r="F589" s="141">
        <f>VLOOKUP(D589,各種係数!$C$8:$E$114,2,FALSE)</f>
        <v>0</v>
      </c>
      <c r="G589" s="141">
        <f>VLOOKUP(D589,各種係数!$C$8:$E$114,3,FALSE)</f>
        <v>0</v>
      </c>
      <c r="H589" s="46">
        <f t="shared" si="52"/>
        <v>0</v>
      </c>
      <c r="I589" s="47">
        <f t="shared" si="55"/>
        <v>0</v>
      </c>
      <c r="J589" s="47">
        <f t="shared" si="57"/>
        <v>4.7682119205298017E-2</v>
      </c>
      <c r="K589" s="147">
        <f>IF(入力表3【予測】!G60="",入力表3【予測】!F60,入力表3【予測】!G60)</f>
        <v>1</v>
      </c>
      <c r="L589" s="135">
        <f t="shared" si="53"/>
        <v>4.7682119205298017E-2</v>
      </c>
    </row>
    <row r="590" spans="2:12" x14ac:dyDescent="0.15">
      <c r="B590" s="385">
        <v>48</v>
      </c>
      <c r="C590" s="40" t="s">
        <v>433</v>
      </c>
      <c r="D590" s="41" t="s">
        <v>199</v>
      </c>
      <c r="E590" s="46">
        <f>入力表2【係数】!S622</f>
        <v>2.2516556291390728E-2</v>
      </c>
      <c r="F590" s="141">
        <f>VLOOKUP(D590,各種係数!$C$8:$E$114,2,FALSE)</f>
        <v>0</v>
      </c>
      <c r="G590" s="141">
        <f>VLOOKUP(D590,各種係数!$C$8:$E$114,3,FALSE)</f>
        <v>0</v>
      </c>
      <c r="H590" s="46">
        <f t="shared" si="52"/>
        <v>0</v>
      </c>
      <c r="I590" s="47">
        <f t="shared" si="55"/>
        <v>0</v>
      </c>
      <c r="J590" s="47">
        <f t="shared" si="57"/>
        <v>2.2516556291390728E-2</v>
      </c>
      <c r="K590" s="147">
        <f>IF(入力表3【予測】!G61="",入力表3【予測】!F61,入力表3【予測】!G61)</f>
        <v>1</v>
      </c>
      <c r="L590" s="135">
        <f t="shared" si="53"/>
        <v>2.2516556291390728E-2</v>
      </c>
    </row>
    <row r="591" spans="2:12" x14ac:dyDescent="0.15">
      <c r="B591" s="385">
        <v>49</v>
      </c>
      <c r="C591" s="40" t="s">
        <v>434</v>
      </c>
      <c r="D591" s="41" t="s">
        <v>198</v>
      </c>
      <c r="E591" s="46">
        <f>入力表2【係数】!S623</f>
        <v>2.9139072847682121E-2</v>
      </c>
      <c r="F591" s="141">
        <f>VLOOKUP(D591,各種係数!$C$8:$E$114,2,FALSE)</f>
        <v>0</v>
      </c>
      <c r="G591" s="141">
        <f>VLOOKUP(D591,各種係数!$C$8:$E$114,3,FALSE)</f>
        <v>0</v>
      </c>
      <c r="H591" s="46">
        <f t="shared" si="52"/>
        <v>0</v>
      </c>
      <c r="I591" s="47">
        <f t="shared" si="55"/>
        <v>0</v>
      </c>
      <c r="J591" s="47">
        <f t="shared" si="57"/>
        <v>2.9139072847682121E-2</v>
      </c>
      <c r="K591" s="147">
        <f>IF(入力表3【予測】!G62="",入力表3【予測】!F62,入力表3【予測】!G62)</f>
        <v>1</v>
      </c>
      <c r="L591" s="135">
        <f t="shared" si="53"/>
        <v>2.9139072847682121E-2</v>
      </c>
    </row>
    <row r="592" spans="2:12" x14ac:dyDescent="0.15">
      <c r="B592" s="385">
        <v>50</v>
      </c>
      <c r="C592" s="40" t="s">
        <v>435</v>
      </c>
      <c r="D592" s="41" t="s">
        <v>204</v>
      </c>
      <c r="E592" s="46">
        <f>入力表2【係数】!S624</f>
        <v>1.7218543046357615E-2</v>
      </c>
      <c r="F592" s="141">
        <f>VLOOKUP(D592,各種係数!$C$8:$E$114,2,FALSE)</f>
        <v>0</v>
      </c>
      <c r="G592" s="141">
        <f>VLOOKUP(D592,各種係数!$C$8:$E$114,3,FALSE)</f>
        <v>0</v>
      </c>
      <c r="H592" s="46">
        <f t="shared" si="52"/>
        <v>0</v>
      </c>
      <c r="I592" s="47">
        <f t="shared" si="55"/>
        <v>0</v>
      </c>
      <c r="J592" s="47">
        <f t="shared" si="57"/>
        <v>1.7218543046357615E-2</v>
      </c>
      <c r="K592" s="147">
        <f>IF(入力表3【予測】!G63="",入力表3【予測】!F63,入力表3【予測】!G63)</f>
        <v>1</v>
      </c>
      <c r="L592" s="135">
        <f t="shared" si="53"/>
        <v>1.7218543046357615E-2</v>
      </c>
    </row>
    <row r="593" spans="2:12" x14ac:dyDescent="0.15">
      <c r="B593" s="385">
        <v>51</v>
      </c>
      <c r="C593" s="83" t="s">
        <v>537</v>
      </c>
      <c r="D593" s="41" t="s">
        <v>191</v>
      </c>
      <c r="E593" s="46">
        <f>入力表2【係数】!S625</f>
        <v>1.6186321265431243E-3</v>
      </c>
      <c r="F593" s="141">
        <f>VLOOKUP(D593,各種係数!$C$8:$E$114,2,FALSE)</f>
        <v>0</v>
      </c>
      <c r="G593" s="141">
        <f>VLOOKUP(D593,各種係数!$C$8:$E$114,3,FALSE)</f>
        <v>0</v>
      </c>
      <c r="H593" s="46">
        <f t="shared" si="52"/>
        <v>0</v>
      </c>
      <c r="I593" s="47">
        <f t="shared" si="55"/>
        <v>0</v>
      </c>
      <c r="J593" s="47">
        <f t="shared" si="57"/>
        <v>1.6186321265431243E-3</v>
      </c>
      <c r="K593" s="147">
        <f>IF(入力表3【予測】!G64="",入力表3【予測】!F64,入力表3【予測】!G64)</f>
        <v>1</v>
      </c>
      <c r="L593" s="135">
        <f t="shared" si="53"/>
        <v>1.6186321265431243E-3</v>
      </c>
    </row>
    <row r="594" spans="2:12" x14ac:dyDescent="0.15">
      <c r="B594" s="385">
        <v>52</v>
      </c>
      <c r="C594" s="83" t="s">
        <v>471</v>
      </c>
      <c r="D594" s="41" t="s">
        <v>192</v>
      </c>
      <c r="E594" s="46">
        <f>入力表2【係数】!S626</f>
        <v>1.0303744959734319E-3</v>
      </c>
      <c r="F594" s="141">
        <f>VLOOKUP(D594,各種係数!$C$8:$E$114,2,FALSE)</f>
        <v>0</v>
      </c>
      <c r="G594" s="141">
        <f>VLOOKUP(D594,各種係数!$C$8:$E$114,3,FALSE)</f>
        <v>0</v>
      </c>
      <c r="H594" s="46">
        <f t="shared" si="52"/>
        <v>0</v>
      </c>
      <c r="I594" s="47">
        <f t="shared" si="55"/>
        <v>0</v>
      </c>
      <c r="J594" s="47">
        <f t="shared" si="57"/>
        <v>1.0303744959734319E-3</v>
      </c>
      <c r="K594" s="147">
        <f>IF(入力表3【予測】!G65="",入力表3【予測】!F65,入力表3【予測】!G65)</f>
        <v>6.0826602542223496E-2</v>
      </c>
      <c r="L594" s="135">
        <f t="shared" si="53"/>
        <v>6.2674179936219804E-5</v>
      </c>
    </row>
    <row r="595" spans="2:12" x14ac:dyDescent="0.15">
      <c r="B595" s="385">
        <v>53</v>
      </c>
      <c r="C595" s="40" t="s">
        <v>436</v>
      </c>
      <c r="D595" s="41" t="s">
        <v>185</v>
      </c>
      <c r="E595" s="46">
        <f>入力表2【係数】!S627</f>
        <v>5.4304635761589407E-2</v>
      </c>
      <c r="F595" s="141">
        <f>VLOOKUP(D595,各種係数!$C$8:$E$114,2,FALSE)</f>
        <v>0</v>
      </c>
      <c r="G595" s="142">
        <f>VLOOKUP(D595,各種係数!$C$8:$E$114,3,FALSE)</f>
        <v>0.71690131797459899</v>
      </c>
      <c r="H595" s="46">
        <f t="shared" si="52"/>
        <v>0</v>
      </c>
      <c r="I595" s="47">
        <f t="shared" ref="I595" si="59">I$601*G595</f>
        <v>3.0859105854218568E-4</v>
      </c>
      <c r="J595" s="47">
        <f>E595+(I595*1/3)</f>
        <v>5.4407499447770138E-2</v>
      </c>
      <c r="K595" s="147">
        <f>IF(入力表3【予測】!G66="",入力表3【予測】!F66,入力表3【予測】!G66)</f>
        <v>1</v>
      </c>
      <c r="L595" s="135">
        <f t="shared" si="53"/>
        <v>5.4407499447770138E-2</v>
      </c>
    </row>
    <row r="596" spans="2:12" x14ac:dyDescent="0.15">
      <c r="B596" s="378">
        <v>54</v>
      </c>
      <c r="C596" s="86" t="s">
        <v>437</v>
      </c>
      <c r="D596" s="87" t="s">
        <v>204</v>
      </c>
      <c r="E596" s="91">
        <f>入力表2【係数】!S628</f>
        <v>2.3841059602649008E-2</v>
      </c>
      <c r="F596" s="145">
        <f>VLOOKUP(D596,各種係数!$C$8:$E$114,2,FALSE)</f>
        <v>0</v>
      </c>
      <c r="G596" s="145">
        <f>VLOOKUP(D596,各種係数!$C$8:$E$114,3,FALSE)</f>
        <v>0</v>
      </c>
      <c r="H596" s="91">
        <f t="shared" si="52"/>
        <v>0</v>
      </c>
      <c r="I596" s="94">
        <f t="shared" si="55"/>
        <v>0</v>
      </c>
      <c r="J596" s="46">
        <f t="shared" si="57"/>
        <v>2.3841059602649008E-2</v>
      </c>
      <c r="K596" s="150">
        <f>IF(入力表3【予測】!G67="",入力表3【予測】!F67,入力表3【予測】!G67)</f>
        <v>1</v>
      </c>
      <c r="L596" s="91">
        <f t="shared" si="53"/>
        <v>2.3841059602649008E-2</v>
      </c>
    </row>
    <row r="597" spans="2:12" x14ac:dyDescent="0.15">
      <c r="B597" s="120"/>
      <c r="C597" s="120"/>
      <c r="D597" s="120" t="s">
        <v>212</v>
      </c>
      <c r="E597" s="136">
        <v>0</v>
      </c>
      <c r="F597" s="141">
        <f>VLOOKUP(D597,各種係数!$C$8:$E$114,2,FALSE)</f>
        <v>0</v>
      </c>
      <c r="G597" s="142">
        <f>VLOOKUP(D597,各種係数!$C$8:$E$114,3,FALSE)</f>
        <v>0</v>
      </c>
      <c r="H597" s="136">
        <f>E597*F597</f>
        <v>0</v>
      </c>
      <c r="I597" s="136">
        <f>I601*G597</f>
        <v>0</v>
      </c>
      <c r="J597" s="136">
        <f>I597</f>
        <v>0</v>
      </c>
      <c r="K597" s="151">
        <f>各種係数!$G$84</f>
        <v>1</v>
      </c>
      <c r="L597" s="136">
        <f>J597*K597</f>
        <v>0</v>
      </c>
    </row>
    <row r="598" spans="2:12" x14ac:dyDescent="0.15">
      <c r="B598" s="40"/>
      <c r="C598" s="40"/>
      <c r="D598" s="40" t="s">
        <v>187</v>
      </c>
      <c r="E598" s="46">
        <v>0</v>
      </c>
      <c r="F598" s="141">
        <f>VLOOKUP(D598,各種係数!$C$8:$E$114,2,FALSE)</f>
        <v>0</v>
      </c>
      <c r="G598" s="142">
        <f>VLOOKUP(D598,各種係数!$C$8:$E$114,3,FALSE)</f>
        <v>2.2674571017087665E-3</v>
      </c>
      <c r="H598" s="46">
        <f>E598*F598</f>
        <v>0</v>
      </c>
      <c r="I598" s="46">
        <f>I601*G598</f>
        <v>9.7602971241865773E-7</v>
      </c>
      <c r="J598" s="46">
        <f>I598</f>
        <v>9.7602971241865773E-7</v>
      </c>
      <c r="K598" s="147">
        <f>各種係数!$G$86</f>
        <v>0</v>
      </c>
      <c r="L598" s="46">
        <f>J598*K598</f>
        <v>0</v>
      </c>
    </row>
    <row r="599" spans="2:12" x14ac:dyDescent="0.15">
      <c r="B599" s="40"/>
      <c r="C599" s="40"/>
      <c r="D599" s="40" t="s">
        <v>188</v>
      </c>
      <c r="E599" s="46">
        <v>0</v>
      </c>
      <c r="F599" s="141">
        <f>VLOOKUP(D599,各種係数!$C$8:$E$114,2,FALSE)</f>
        <v>0</v>
      </c>
      <c r="G599" s="142">
        <f>VLOOKUP(D599,各種係数!$C$8:$E$114,3,FALSE)</f>
        <v>5.9777753031158634E-2</v>
      </c>
      <c r="H599" s="46">
        <f>E599*F599</f>
        <v>0</v>
      </c>
      <c r="I599" s="46">
        <f>I601*G599</f>
        <v>2.5731407688404047E-5</v>
      </c>
      <c r="J599" s="46">
        <f>I599</f>
        <v>2.5731407688404047E-5</v>
      </c>
      <c r="K599" s="147">
        <f>各種係数!$G$87</f>
        <v>8.9308055047637724E-2</v>
      </c>
      <c r="L599" s="46">
        <f>J599*K599</f>
        <v>2.2980219742891971E-6</v>
      </c>
    </row>
    <row r="600" spans="2:12" x14ac:dyDescent="0.15">
      <c r="B600" s="86"/>
      <c r="C600" s="86"/>
      <c r="D600" s="86" t="s">
        <v>189</v>
      </c>
      <c r="E600" s="91">
        <v>0</v>
      </c>
      <c r="F600" s="145">
        <f>VLOOKUP(D600,各種係数!$C$8:$E$114,2,FALSE)</f>
        <v>0</v>
      </c>
      <c r="G600" s="146">
        <f>VLOOKUP(D600,各種係数!$C$8:$E$114,3,FALSE)</f>
        <v>0.12629599542032013</v>
      </c>
      <c r="H600" s="91">
        <f>E600*F600</f>
        <v>0</v>
      </c>
      <c r="I600" s="46">
        <f>I601*G600</f>
        <v>5.4364267353427479E-5</v>
      </c>
      <c r="J600" s="91">
        <f>I600</f>
        <v>5.4364267353427479E-5</v>
      </c>
      <c r="K600" s="150">
        <f>各種係数!$G$88</f>
        <v>0.10865355070364435</v>
      </c>
      <c r="L600" s="91">
        <f>J600*K600</f>
        <v>5.9068706793521101E-6</v>
      </c>
    </row>
    <row r="601" spans="2:12" x14ac:dyDescent="0.15">
      <c r="D601" s="137" t="s">
        <v>480</v>
      </c>
      <c r="E601" s="138">
        <f>SUM(E543:E600)</f>
        <v>0.99999999999999989</v>
      </c>
      <c r="F601" s="406" t="s">
        <v>776</v>
      </c>
      <c r="G601" s="406" t="s">
        <v>776</v>
      </c>
      <c r="H601" s="91">
        <f>SUM(H543:H600)</f>
        <v>5.1903555782066724E-3</v>
      </c>
      <c r="I601" s="138">
        <f>SUM(I548:I549,I552:I583,I585:I594,I596)</f>
        <v>4.3045123618132275E-4</v>
      </c>
      <c r="J601" s="138">
        <f>SUM(J543:J600)</f>
        <v>0.99480964442179309</v>
      </c>
      <c r="K601" s="139" t="s">
        <v>776</v>
      </c>
      <c r="L601" s="138">
        <f>SUM(L543:L600)+H601*各種係数!$G$77</f>
        <v>0.99622445911832913</v>
      </c>
    </row>
    <row r="602" spans="2:12" ht="37.5" x14ac:dyDescent="0.15">
      <c r="G602" s="407" t="s">
        <v>496</v>
      </c>
    </row>
    <row r="607" spans="2:12" x14ac:dyDescent="0.15">
      <c r="E607" s="10" t="str">
        <f>入力表1【係数】!$E$52</f>
        <v>（単位：円)</v>
      </c>
      <c r="H607" s="10" t="str">
        <f>入力表1【係数】!$E$52</f>
        <v>（単位：円)</v>
      </c>
      <c r="I607" s="10" t="str">
        <f>入力表1【係数】!$E$52</f>
        <v>（単位：円)</v>
      </c>
      <c r="J607" s="10" t="str">
        <f>入力表1【係数】!$E$52</f>
        <v>（単位：円)</v>
      </c>
      <c r="L607" s="10" t="str">
        <f>入力表1【係数】!$E$52</f>
        <v>（単位：円)</v>
      </c>
    </row>
    <row r="608" spans="2:12" ht="17.45" customHeight="1" x14ac:dyDescent="0.15">
      <c r="B608" s="460" t="s">
        <v>33</v>
      </c>
      <c r="C608" s="460" t="s">
        <v>401</v>
      </c>
      <c r="D608" s="460" t="s">
        <v>487</v>
      </c>
      <c r="E608" s="463" t="s">
        <v>503</v>
      </c>
      <c r="F608" s="609" t="s">
        <v>483</v>
      </c>
      <c r="G608" s="609" t="s">
        <v>484</v>
      </c>
      <c r="H608" s="461" t="s">
        <v>489</v>
      </c>
      <c r="I608" s="461" t="s">
        <v>490</v>
      </c>
      <c r="J608" s="463" t="s">
        <v>497</v>
      </c>
      <c r="K608" s="461" t="s">
        <v>491</v>
      </c>
      <c r="L608" s="458" t="s">
        <v>8</v>
      </c>
    </row>
    <row r="609" spans="2:12" x14ac:dyDescent="0.15">
      <c r="B609" s="459"/>
      <c r="C609" s="459"/>
      <c r="D609" s="459"/>
      <c r="E609" s="462"/>
      <c r="F609" s="610"/>
      <c r="G609" s="610"/>
      <c r="H609" s="462"/>
      <c r="I609" s="462"/>
      <c r="J609" s="462"/>
      <c r="K609" s="462"/>
      <c r="L609" s="459"/>
    </row>
    <row r="610" spans="2:12" x14ac:dyDescent="0.15">
      <c r="B610" s="385">
        <v>1</v>
      </c>
      <c r="C610" s="40" t="s">
        <v>402</v>
      </c>
      <c r="D610" s="41" t="s">
        <v>190</v>
      </c>
      <c r="E610" s="134">
        <f>入力表2【係数】!S645</f>
        <v>2.562111801242236E-2</v>
      </c>
      <c r="F610" s="141">
        <f>VLOOKUP(D610,各種係数!$C$8:$E$114,2,FALSE)</f>
        <v>0</v>
      </c>
      <c r="G610" s="142">
        <f>VLOOKUP(D610,各種係数!$C$8:$E$114,3,FALSE)</f>
        <v>0</v>
      </c>
      <c r="H610" s="46">
        <f t="shared" ref="H610:H663" si="60">E610*F610</f>
        <v>0</v>
      </c>
      <c r="I610" s="47">
        <f>I$668*G610</f>
        <v>0</v>
      </c>
      <c r="J610" s="47">
        <f>E610+(I610*1/3)</f>
        <v>2.562111801242236E-2</v>
      </c>
      <c r="K610" s="147">
        <f>IF(入力表3【予測】!G14="",入力表3【予測】!F14,入力表3【予測】!G14)</f>
        <v>0.4251686800955784</v>
      </c>
      <c r="L610" s="135">
        <f t="shared" ref="L610:L663" si="61">J610*K610</f>
        <v>1.0893296927914664E-2</v>
      </c>
    </row>
    <row r="611" spans="2:12" x14ac:dyDescent="0.15">
      <c r="B611" s="385">
        <v>2</v>
      </c>
      <c r="C611" s="40" t="s">
        <v>591</v>
      </c>
      <c r="D611" s="41" t="s">
        <v>184</v>
      </c>
      <c r="E611" s="46">
        <f>入力表2【係数】!S646</f>
        <v>0.19720496894409939</v>
      </c>
      <c r="F611" s="141">
        <f>VLOOKUP(D611,各種係数!$C$8:$E$114,2,FALSE)</f>
        <v>0</v>
      </c>
      <c r="G611" s="142">
        <f>VLOOKUP(D611,各種係数!$C$8:$E$114,3,FALSE)</f>
        <v>7.6895075728465895E-3</v>
      </c>
      <c r="H611" s="46">
        <f t="shared" si="60"/>
        <v>0</v>
      </c>
      <c r="I611" s="47">
        <f t="shared" ref="I611:I614" si="62">I$668*G611</f>
        <v>3.6070358430348734E-5</v>
      </c>
      <c r="J611" s="47">
        <f>E611+(I611*1/2)</f>
        <v>0.19722300412331456</v>
      </c>
      <c r="K611" s="147">
        <f>IF(入力表3【予測】!G15="",入力表3【予測】!F15,入力表3【予測】!G15)</f>
        <v>1</v>
      </c>
      <c r="L611" s="135">
        <f t="shared" si="61"/>
        <v>0.19722300412331456</v>
      </c>
    </row>
    <row r="612" spans="2:12" x14ac:dyDescent="0.15">
      <c r="B612" s="385">
        <v>3</v>
      </c>
      <c r="C612" s="40" t="s">
        <v>403</v>
      </c>
      <c r="D612" s="41" t="s">
        <v>185</v>
      </c>
      <c r="E612" s="46">
        <f>入力表2【係数】!S647</f>
        <v>0.10714285714285714</v>
      </c>
      <c r="F612" s="141">
        <f>VLOOKUP(D612,各種係数!$C$8:$E$114,2,FALSE)</f>
        <v>0</v>
      </c>
      <c r="G612" s="142">
        <f>VLOOKUP(D612,各種係数!$C$8:$E$114,3,FALSE)</f>
        <v>0.71690131797459899</v>
      </c>
      <c r="H612" s="46">
        <f t="shared" si="60"/>
        <v>0</v>
      </c>
      <c r="I612" s="47">
        <f t="shared" si="62"/>
        <v>3.3628795151781688E-3</v>
      </c>
      <c r="J612" s="47">
        <f>E612+(I612*1/3)</f>
        <v>0.10826381698124986</v>
      </c>
      <c r="K612" s="147">
        <f>IF(入力表3【予測】!G16="",入力表3【予測】!F16,入力表3【予測】!G16)</f>
        <v>1</v>
      </c>
      <c r="L612" s="135">
        <f t="shared" si="61"/>
        <v>0.10826381698124986</v>
      </c>
    </row>
    <row r="613" spans="2:12" x14ac:dyDescent="0.15">
      <c r="B613" s="385">
        <v>4</v>
      </c>
      <c r="C613" s="40" t="s">
        <v>404</v>
      </c>
      <c r="D613" s="41" t="s">
        <v>185</v>
      </c>
      <c r="E613" s="46">
        <f>入力表2【係数】!S648</f>
        <v>2.6397515527950312E-2</v>
      </c>
      <c r="F613" s="141">
        <f>VLOOKUP(D613,各種係数!$C$8:$E$114,2,FALSE)</f>
        <v>0</v>
      </c>
      <c r="G613" s="142">
        <f>VLOOKUP(D613,各種係数!$C$8:$E$114,3,FALSE)</f>
        <v>0.71690131797459899</v>
      </c>
      <c r="H613" s="46">
        <f t="shared" si="60"/>
        <v>0</v>
      </c>
      <c r="I613" s="47">
        <f t="shared" si="62"/>
        <v>3.3628795151781688E-3</v>
      </c>
      <c r="J613" s="47">
        <f>E613+(I613*1/3)</f>
        <v>2.7518475366343036E-2</v>
      </c>
      <c r="K613" s="147">
        <f>IF(入力表3【予測】!G17="",入力表3【予測】!F17,入力表3【予測】!G17)</f>
        <v>1</v>
      </c>
      <c r="L613" s="135">
        <f t="shared" si="61"/>
        <v>2.7518475366343036E-2</v>
      </c>
    </row>
    <row r="614" spans="2:12" x14ac:dyDescent="0.15">
      <c r="B614" s="385">
        <v>5</v>
      </c>
      <c r="C614" s="40" t="s">
        <v>822</v>
      </c>
      <c r="D614" s="41" t="s">
        <v>186</v>
      </c>
      <c r="E614" s="46">
        <f>入力表2【係数】!S649</f>
        <v>1.0869565217391304E-2</v>
      </c>
      <c r="F614" s="141">
        <f>VLOOKUP(D614,各種係数!$C$8:$E$114,2,FALSE)</f>
        <v>0</v>
      </c>
      <c r="G614" s="142">
        <f>VLOOKUP(D614,各種係数!$C$8:$E$114,3,FALSE)</f>
        <v>8.7067968899366854E-2</v>
      </c>
      <c r="H614" s="46">
        <f t="shared" si="60"/>
        <v>0</v>
      </c>
      <c r="I614" s="47">
        <f t="shared" si="62"/>
        <v>4.0842314234694298E-4</v>
      </c>
      <c r="J614" s="47">
        <f>E614+I614</f>
        <v>1.1277988359738247E-2</v>
      </c>
      <c r="K614" s="147">
        <f>IF(入力表3【予測】!G18="",入力表3【予測】!F18,入力表3【予測】!G18)</f>
        <v>1</v>
      </c>
      <c r="L614" s="135">
        <f t="shared" si="61"/>
        <v>1.1277988359738247E-2</v>
      </c>
    </row>
    <row r="615" spans="2:12" x14ac:dyDescent="0.15">
      <c r="B615" s="385">
        <v>6</v>
      </c>
      <c r="C615" s="40" t="s">
        <v>405</v>
      </c>
      <c r="D615" s="41" t="s">
        <v>199</v>
      </c>
      <c r="E615" s="46">
        <f>入力表2【係数】!S650</f>
        <v>3.3385093167701864E-2</v>
      </c>
      <c r="F615" s="141">
        <f>VLOOKUP(D615,各種係数!$C$8:$E$114,2,FALSE)</f>
        <v>0</v>
      </c>
      <c r="G615" s="141">
        <f>VLOOKUP(D615,各種係数!$C$8:$E$114,3,FALSE)</f>
        <v>0</v>
      </c>
      <c r="H615" s="46">
        <f t="shared" si="60"/>
        <v>0</v>
      </c>
      <c r="I615" s="47">
        <f t="shared" ref="I615:I663" si="63">E615*G615</f>
        <v>0</v>
      </c>
      <c r="J615" s="47">
        <f>E615-H615-I615</f>
        <v>3.3385093167701864E-2</v>
      </c>
      <c r="K615" s="147">
        <f>IF(入力表3【予測】!G19="",入力表3【予測】!F19,入力表3【予測】!G19)</f>
        <v>1</v>
      </c>
      <c r="L615" s="135">
        <f t="shared" si="61"/>
        <v>3.3385093167701864E-2</v>
      </c>
    </row>
    <row r="616" spans="2:12" x14ac:dyDescent="0.15">
      <c r="B616" s="385">
        <v>7</v>
      </c>
      <c r="C616" s="40" t="s">
        <v>585</v>
      </c>
      <c r="D616" s="41" t="s">
        <v>158</v>
      </c>
      <c r="E616" s="46">
        <f>入力表2【係数】!S651</f>
        <v>0.30434782608695654</v>
      </c>
      <c r="F616" s="141">
        <f>VLOOKUP(D616,各種係数!$C$8:$E$114,2,FALSE)</f>
        <v>0.33247744366539334</v>
      </c>
      <c r="G616" s="141">
        <f>VLOOKUP(D616,各種係数!$C$8:$E$114,3,FALSE)</f>
        <v>1.5412806459017195E-2</v>
      </c>
      <c r="H616" s="46">
        <f t="shared" si="60"/>
        <v>0.10118878720251102</v>
      </c>
      <c r="I616" s="47">
        <f t="shared" si="63"/>
        <v>4.6908541397008858E-3</v>
      </c>
      <c r="J616" s="47">
        <f>E616-H616-I616</f>
        <v>0.19846818474474465</v>
      </c>
      <c r="K616" s="147">
        <f>IF(入力表3【予測】!G20="",入力表3【予測】!F20,入力表3【予測】!G20)</f>
        <v>0</v>
      </c>
      <c r="L616" s="135">
        <f t="shared" si="61"/>
        <v>0</v>
      </c>
    </row>
    <row r="617" spans="2:12" x14ac:dyDescent="0.15">
      <c r="B617" s="385">
        <v>8</v>
      </c>
      <c r="C617" s="40" t="s">
        <v>408</v>
      </c>
      <c r="D617" s="41" t="s">
        <v>190</v>
      </c>
      <c r="E617" s="46">
        <f>入力表2【係数】!S652</f>
        <v>7.4534161490683232E-2</v>
      </c>
      <c r="F617" s="141">
        <f>VLOOKUP(D617,各種係数!$C$8:$E$114,2,FALSE)</f>
        <v>0</v>
      </c>
      <c r="G617" s="142">
        <f>VLOOKUP(D617,各種係数!$C$8:$E$114,3,FALSE)</f>
        <v>0</v>
      </c>
      <c r="H617" s="46">
        <f t="shared" si="60"/>
        <v>0</v>
      </c>
      <c r="I617" s="47">
        <f t="shared" ref="I617:I618" si="64">I$668*G617</f>
        <v>0</v>
      </c>
      <c r="J617" s="47">
        <f>E617+(I617*1/3)</f>
        <v>7.4534161490683232E-2</v>
      </c>
      <c r="K617" s="147">
        <f>IF(入力表3【予測】!G21="",入力表3【予測】!F21,入力表3【予測】!G21)</f>
        <v>1</v>
      </c>
      <c r="L617" s="135">
        <f t="shared" si="61"/>
        <v>7.4534161490683232E-2</v>
      </c>
    </row>
    <row r="618" spans="2:12" x14ac:dyDescent="0.15">
      <c r="B618" s="60">
        <v>9</v>
      </c>
      <c r="C618" s="61" t="s">
        <v>407</v>
      </c>
      <c r="D618" s="62" t="s">
        <v>190</v>
      </c>
      <c r="E618" s="67">
        <f>入力表2【係数】!S653</f>
        <v>0.22049689440993789</v>
      </c>
      <c r="F618" s="143">
        <f>VLOOKUP(D618,各種係数!$C$8:$E$114,2,FALSE)</f>
        <v>0</v>
      </c>
      <c r="G618" s="144">
        <f>VLOOKUP(D618,各種係数!$C$8:$E$114,3,FALSE)</f>
        <v>0</v>
      </c>
      <c r="H618" s="67">
        <f t="shared" si="60"/>
        <v>0</v>
      </c>
      <c r="I618" s="68">
        <f t="shared" si="64"/>
        <v>0</v>
      </c>
      <c r="J618" s="67">
        <f>E618+(I618*1/3)</f>
        <v>0.22049689440993789</v>
      </c>
      <c r="K618" s="148">
        <f>IF(入力表3【予測】!G22="",入力表3【予測】!F22,入力表3【予測】!G22)</f>
        <v>1</v>
      </c>
      <c r="L618" s="67">
        <f t="shared" si="61"/>
        <v>0.22049689440993789</v>
      </c>
    </row>
    <row r="619" spans="2:12" x14ac:dyDescent="0.15">
      <c r="B619" s="74">
        <v>10</v>
      </c>
      <c r="C619" s="75" t="s">
        <v>410</v>
      </c>
      <c r="D619" s="79" t="s">
        <v>200</v>
      </c>
      <c r="E619" s="67">
        <f>入力表2【係数】!S654</f>
        <v>0</v>
      </c>
      <c r="F619" s="143">
        <f>VLOOKUP(D619,各種係数!$C$8:$E$114,2,FALSE)</f>
        <v>0</v>
      </c>
      <c r="G619" s="143">
        <f>VLOOKUP(D619,各種係数!$C$8:$E$114,3,FALSE)</f>
        <v>0</v>
      </c>
      <c r="H619" s="67">
        <f t="shared" si="60"/>
        <v>0</v>
      </c>
      <c r="I619" s="68">
        <f t="shared" si="63"/>
        <v>0</v>
      </c>
      <c r="J619" s="67">
        <f>E619-H619-I619</f>
        <v>0</v>
      </c>
      <c r="K619" s="149">
        <f>IF(入力表3【予測】!G23="",入力表3【予測】!F23,入力表3【予測】!G23)</f>
        <v>1</v>
      </c>
      <c r="L619" s="67">
        <f t="shared" si="61"/>
        <v>0</v>
      </c>
    </row>
    <row r="620" spans="2:12" x14ac:dyDescent="0.15">
      <c r="B620" s="74">
        <v>11</v>
      </c>
      <c r="C620" s="78" t="s">
        <v>411</v>
      </c>
      <c r="D620" s="79" t="s">
        <v>201</v>
      </c>
      <c r="E620" s="67">
        <f>入力表2【係数】!S655</f>
        <v>0</v>
      </c>
      <c r="F620" s="143">
        <f>VLOOKUP(D620,各種係数!$C$8:$E$114,2,FALSE)</f>
        <v>0</v>
      </c>
      <c r="G620" s="143">
        <f>VLOOKUP(D620,各種係数!$C$8:$E$114,3,FALSE)</f>
        <v>0</v>
      </c>
      <c r="H620" s="67">
        <f t="shared" si="60"/>
        <v>0</v>
      </c>
      <c r="I620" s="68">
        <f t="shared" si="63"/>
        <v>0</v>
      </c>
      <c r="J620" s="67">
        <f t="shared" ref="J620:J663" si="65">E620-H620-I620</f>
        <v>0</v>
      </c>
      <c r="K620" s="149">
        <f>IF(入力表3【予測】!G24="",入力表3【予測】!F24,入力表3【予測】!G24)</f>
        <v>1</v>
      </c>
      <c r="L620" s="67">
        <f t="shared" si="61"/>
        <v>0</v>
      </c>
    </row>
    <row r="621" spans="2:12" x14ac:dyDescent="0.15">
      <c r="B621" s="119">
        <v>12</v>
      </c>
      <c r="C621" s="120" t="s">
        <v>412</v>
      </c>
      <c r="D621" s="116" t="s">
        <v>141</v>
      </c>
      <c r="E621" s="46">
        <f>入力表2【係数】!S656</f>
        <v>0</v>
      </c>
      <c r="F621" s="141">
        <f>VLOOKUP(D621,各種係数!$C$8:$E$114,2,FALSE)</f>
        <v>0.48983980769325469</v>
      </c>
      <c r="G621" s="141">
        <f>VLOOKUP(D621,各種係数!$C$8:$E$114,3,FALSE)</f>
        <v>4.0472106868972388E-2</v>
      </c>
      <c r="H621" s="46">
        <f t="shared" si="60"/>
        <v>0</v>
      </c>
      <c r="I621" s="47">
        <f t="shared" si="63"/>
        <v>0</v>
      </c>
      <c r="J621" s="47">
        <f t="shared" si="65"/>
        <v>0</v>
      </c>
      <c r="K621" s="147">
        <f>IF(入力表3【予測】!G25="",入力表3【予測】!F25,入力表3【予測】!G25)</f>
        <v>2.5266919715310809E-2</v>
      </c>
      <c r="L621" s="135">
        <f t="shared" si="61"/>
        <v>0</v>
      </c>
    </row>
    <row r="622" spans="2:12" x14ac:dyDescent="0.15">
      <c r="B622" s="385">
        <v>13</v>
      </c>
      <c r="C622" s="40" t="s">
        <v>413</v>
      </c>
      <c r="D622" s="41" t="s">
        <v>145</v>
      </c>
      <c r="E622" s="46">
        <f>入力表2【係数】!S657</f>
        <v>0</v>
      </c>
      <c r="F622" s="141">
        <f>VLOOKUP(D622,各種係数!$C$8:$E$114,2,FALSE)</f>
        <v>0.39446835471269331</v>
      </c>
      <c r="G622" s="141">
        <f>VLOOKUP(D622,各種係数!$C$8:$E$114,3,FALSE)</f>
        <v>2.4324724854210295E-2</v>
      </c>
      <c r="H622" s="46">
        <f t="shared" si="60"/>
        <v>0</v>
      </c>
      <c r="I622" s="47">
        <f t="shared" si="63"/>
        <v>0</v>
      </c>
      <c r="J622" s="47">
        <f t="shared" si="65"/>
        <v>0</v>
      </c>
      <c r="K622" s="147">
        <f>IF(入力表3【予測】!G26="",入力表3【予測】!F26,入力表3【予測】!G26)</f>
        <v>0.19738855547056144</v>
      </c>
      <c r="L622" s="135">
        <f t="shared" si="61"/>
        <v>0</v>
      </c>
    </row>
    <row r="623" spans="2:12" x14ac:dyDescent="0.15">
      <c r="B623" s="385">
        <v>14</v>
      </c>
      <c r="C623" s="40" t="s">
        <v>414</v>
      </c>
      <c r="D623" s="41" t="s">
        <v>144</v>
      </c>
      <c r="E623" s="46">
        <f>入力表2【係数】!S658</f>
        <v>0</v>
      </c>
      <c r="F623" s="141">
        <f>VLOOKUP(D623,各種係数!$C$8:$E$114,2,FALSE)</f>
        <v>0.46442694190471312</v>
      </c>
      <c r="G623" s="141">
        <f>VLOOKUP(D623,各種係数!$C$8:$E$114,3,FALSE)</f>
        <v>2.3938940873812486E-2</v>
      </c>
      <c r="H623" s="46">
        <f t="shared" si="60"/>
        <v>0</v>
      </c>
      <c r="I623" s="47">
        <f t="shared" si="63"/>
        <v>0</v>
      </c>
      <c r="J623" s="47">
        <f t="shared" si="65"/>
        <v>0</v>
      </c>
      <c r="K623" s="147">
        <f>IF(入力表3【予測】!G27="",入力表3【予測】!F27,入力表3【予測】!G27)</f>
        <v>3.7688224204705856E-2</v>
      </c>
      <c r="L623" s="135">
        <f t="shared" si="61"/>
        <v>0</v>
      </c>
    </row>
    <row r="624" spans="2:12" x14ac:dyDescent="0.15">
      <c r="B624" s="385">
        <v>15</v>
      </c>
      <c r="C624" s="40" t="s">
        <v>415</v>
      </c>
      <c r="D624" s="41" t="s">
        <v>145</v>
      </c>
      <c r="E624" s="46">
        <f>入力表2【係数】!S659</f>
        <v>0</v>
      </c>
      <c r="F624" s="141">
        <f>VLOOKUP(D624,各種係数!$C$8:$E$114,2,FALSE)</f>
        <v>0.39446835471269331</v>
      </c>
      <c r="G624" s="141">
        <f>VLOOKUP(D624,各種係数!$C$8:$E$114,3,FALSE)</f>
        <v>2.4324724854210295E-2</v>
      </c>
      <c r="H624" s="46">
        <f t="shared" si="60"/>
        <v>0</v>
      </c>
      <c r="I624" s="47">
        <f t="shared" si="63"/>
        <v>0</v>
      </c>
      <c r="J624" s="47">
        <f t="shared" si="65"/>
        <v>0</v>
      </c>
      <c r="K624" s="147">
        <f>IF(入力表3【予測】!G28="",入力表3【予測】!F28,入力表3【予測】!G28)</f>
        <v>0.19738855547056144</v>
      </c>
      <c r="L624" s="135">
        <f t="shared" si="61"/>
        <v>0</v>
      </c>
    </row>
    <row r="625" spans="2:12" x14ac:dyDescent="0.15">
      <c r="B625" s="385">
        <v>16</v>
      </c>
      <c r="C625" s="40" t="s">
        <v>416</v>
      </c>
      <c r="D625" s="41" t="s">
        <v>145</v>
      </c>
      <c r="E625" s="46">
        <f>入力表2【係数】!S660</f>
        <v>0</v>
      </c>
      <c r="F625" s="141">
        <f>VLOOKUP(D625,各種係数!$C$8:$E$114,2,FALSE)</f>
        <v>0.39446835471269331</v>
      </c>
      <c r="G625" s="141">
        <f>VLOOKUP(D625,各種係数!$C$8:$E$114,3,FALSE)</f>
        <v>2.4324724854210295E-2</v>
      </c>
      <c r="H625" s="46">
        <f t="shared" si="60"/>
        <v>0</v>
      </c>
      <c r="I625" s="47">
        <f t="shared" si="63"/>
        <v>0</v>
      </c>
      <c r="J625" s="47">
        <f t="shared" si="65"/>
        <v>0</v>
      </c>
      <c r="K625" s="147">
        <f>IF(入力表3【予測】!G29="",入力表3【予測】!F29,入力表3【予測】!G29)</f>
        <v>0.19738855547056144</v>
      </c>
      <c r="L625" s="135">
        <f t="shared" si="61"/>
        <v>0</v>
      </c>
    </row>
    <row r="626" spans="2:12" x14ac:dyDescent="0.15">
      <c r="B626" s="385">
        <v>17</v>
      </c>
      <c r="C626" s="83" t="s">
        <v>454</v>
      </c>
      <c r="D626" s="41" t="s">
        <v>145</v>
      </c>
      <c r="E626" s="46">
        <f>入力表2【係数】!S661</f>
        <v>0</v>
      </c>
      <c r="F626" s="141">
        <f>VLOOKUP(D626,各種係数!$C$8:$E$114,2,FALSE)</f>
        <v>0.39446835471269331</v>
      </c>
      <c r="G626" s="141">
        <f>VLOOKUP(D626,各種係数!$C$8:$E$114,3,FALSE)</f>
        <v>2.4324724854210295E-2</v>
      </c>
      <c r="H626" s="46">
        <f t="shared" si="60"/>
        <v>0</v>
      </c>
      <c r="I626" s="47">
        <f t="shared" si="63"/>
        <v>0</v>
      </c>
      <c r="J626" s="47">
        <f t="shared" si="65"/>
        <v>0</v>
      </c>
      <c r="K626" s="147">
        <f>IF(入力表3【予測】!G30="",入力表3【予測】!F30,入力表3【予測】!G30)</f>
        <v>0.19738855547056144</v>
      </c>
      <c r="L626" s="135">
        <f t="shared" si="61"/>
        <v>0</v>
      </c>
    </row>
    <row r="627" spans="2:12" x14ac:dyDescent="0.15">
      <c r="B627" s="385">
        <v>18</v>
      </c>
      <c r="C627" s="83" t="s">
        <v>455</v>
      </c>
      <c r="D627" s="41" t="s">
        <v>146</v>
      </c>
      <c r="E627" s="46">
        <f>入力表2【係数】!S662</f>
        <v>0</v>
      </c>
      <c r="F627" s="141">
        <f>VLOOKUP(D627,各種係数!$C$8:$E$114,2,FALSE)</f>
        <v>0.3541939860247062</v>
      </c>
      <c r="G627" s="141">
        <f>VLOOKUP(D627,各種係数!$C$8:$E$114,3,FALSE)</f>
        <v>4.1420505400153379E-2</v>
      </c>
      <c r="H627" s="46">
        <f t="shared" si="60"/>
        <v>0</v>
      </c>
      <c r="I627" s="47">
        <f t="shared" si="63"/>
        <v>0</v>
      </c>
      <c r="J627" s="47">
        <f t="shared" si="65"/>
        <v>0</v>
      </c>
      <c r="K627" s="147">
        <f>IF(入力表3【予測】!G31="",入力表3【予測】!F31,入力表3【予測】!G31)</f>
        <v>0</v>
      </c>
      <c r="L627" s="135">
        <f t="shared" si="61"/>
        <v>0</v>
      </c>
    </row>
    <row r="628" spans="2:12" x14ac:dyDescent="0.15">
      <c r="B628" s="385">
        <v>19</v>
      </c>
      <c r="C628" s="40" t="s">
        <v>417</v>
      </c>
      <c r="D628" s="41" t="s">
        <v>148</v>
      </c>
      <c r="E628" s="46">
        <f>入力表2【係数】!S663</f>
        <v>0</v>
      </c>
      <c r="F628" s="141">
        <f>VLOOKUP(D628,各種係数!$C$8:$E$114,2,FALSE)</f>
        <v>0.55865224329933405</v>
      </c>
      <c r="G628" s="141">
        <f>VLOOKUP(D628,各種係数!$C$8:$E$114,3,FALSE)</f>
        <v>2.1265803654867077E-2</v>
      </c>
      <c r="H628" s="46">
        <f t="shared" si="60"/>
        <v>0</v>
      </c>
      <c r="I628" s="47">
        <f t="shared" si="63"/>
        <v>0</v>
      </c>
      <c r="J628" s="47">
        <f t="shared" si="65"/>
        <v>0</v>
      </c>
      <c r="K628" s="147">
        <f>IF(入力表3【予測】!G32="",入力表3【予測】!F32,入力表3【予測】!G32)</f>
        <v>0</v>
      </c>
      <c r="L628" s="135">
        <f t="shared" si="61"/>
        <v>0</v>
      </c>
    </row>
    <row r="629" spans="2:12" x14ac:dyDescent="0.15">
      <c r="B629" s="385">
        <v>20</v>
      </c>
      <c r="C629" s="40" t="s">
        <v>418</v>
      </c>
      <c r="D629" s="41" t="s">
        <v>950</v>
      </c>
      <c r="E629" s="46">
        <f>入力表2【係数】!S664</f>
        <v>0</v>
      </c>
      <c r="F629" s="141">
        <f>VLOOKUP(D629,各種係数!$C$8:$E$114,2,FALSE)</f>
        <v>0.44310238869487661</v>
      </c>
      <c r="G629" s="141">
        <f>VLOOKUP(D629,各種係数!$C$8:$E$114,3,FALSE)</f>
        <v>1.5691882641514759E-2</v>
      </c>
      <c r="H629" s="46">
        <f t="shared" si="60"/>
        <v>0</v>
      </c>
      <c r="I629" s="47">
        <f t="shared" si="63"/>
        <v>0</v>
      </c>
      <c r="J629" s="47">
        <f t="shared" si="65"/>
        <v>0</v>
      </c>
      <c r="K629" s="147">
        <f>IF(入力表3【予測】!G33="",入力表3【予測】!F33,入力表3【予測】!G33)</f>
        <v>0</v>
      </c>
      <c r="L629" s="135">
        <f t="shared" si="61"/>
        <v>0</v>
      </c>
    </row>
    <row r="630" spans="2:12" x14ac:dyDescent="0.15">
      <c r="B630" s="385">
        <v>21</v>
      </c>
      <c r="C630" s="83" t="s">
        <v>456</v>
      </c>
      <c r="D630" s="41" t="s">
        <v>164</v>
      </c>
      <c r="E630" s="46">
        <f>入力表2【係数】!S665</f>
        <v>0</v>
      </c>
      <c r="F630" s="141">
        <f>VLOOKUP(D630,各種係数!$C$8:$E$114,2,FALSE)</f>
        <v>0.6356423173803526</v>
      </c>
      <c r="G630" s="141">
        <f>VLOOKUP(D630,各種係数!$C$8:$E$114,3,FALSE)</f>
        <v>1.8041561712846349E-2</v>
      </c>
      <c r="H630" s="46">
        <f t="shared" si="60"/>
        <v>0</v>
      </c>
      <c r="I630" s="47">
        <f t="shared" si="63"/>
        <v>0</v>
      </c>
      <c r="J630" s="47">
        <f t="shared" si="65"/>
        <v>0</v>
      </c>
      <c r="K630" s="147">
        <f>IF(入力表3【予測】!G34="",入力表3【予測】!F34,入力表3【予測】!G34)</f>
        <v>1.7912086324699539E-3</v>
      </c>
      <c r="L630" s="135">
        <f t="shared" si="61"/>
        <v>0</v>
      </c>
    </row>
    <row r="631" spans="2:12" x14ac:dyDescent="0.15">
      <c r="B631" s="385">
        <v>22</v>
      </c>
      <c r="C631" s="83" t="s">
        <v>457</v>
      </c>
      <c r="D631" s="41" t="s">
        <v>162</v>
      </c>
      <c r="E631" s="46">
        <f>入力表2【係数】!S666</f>
        <v>0</v>
      </c>
      <c r="F631" s="141">
        <f>VLOOKUP(D631,各種係数!$C$8:$E$114,2,FALSE)</f>
        <v>0.80454150997975127</v>
      </c>
      <c r="G631" s="141">
        <f>VLOOKUP(D631,各種係数!$C$8:$E$114,3,FALSE)</f>
        <v>2.097194098929708E-2</v>
      </c>
      <c r="H631" s="46">
        <f t="shared" si="60"/>
        <v>0</v>
      </c>
      <c r="I631" s="47">
        <f t="shared" si="63"/>
        <v>0</v>
      </c>
      <c r="J631" s="47">
        <f t="shared" si="65"/>
        <v>0</v>
      </c>
      <c r="K631" s="147">
        <f>IF(入力表3【予測】!G35="",入力表3【予測】!F35,入力表3【予測】!G35)</f>
        <v>0</v>
      </c>
      <c r="L631" s="135">
        <f t="shared" si="61"/>
        <v>0</v>
      </c>
    </row>
    <row r="632" spans="2:12" x14ac:dyDescent="0.15">
      <c r="B632" s="385">
        <v>23</v>
      </c>
      <c r="C632" s="40" t="s">
        <v>565</v>
      </c>
      <c r="D632" s="41" t="s">
        <v>194</v>
      </c>
      <c r="E632" s="46">
        <f>入力表2【係数】!S667</f>
        <v>0</v>
      </c>
      <c r="F632" s="141">
        <f>VLOOKUP(D632,各種係数!$C$8:$E$114,2,FALSE)</f>
        <v>0.41870702167654128</v>
      </c>
      <c r="G632" s="141">
        <f>VLOOKUP(D632,各種係数!$C$8:$E$114,3,FALSE)</f>
        <v>3.0484066104024703E-2</v>
      </c>
      <c r="H632" s="46">
        <f t="shared" si="60"/>
        <v>0</v>
      </c>
      <c r="I632" s="47">
        <f t="shared" si="63"/>
        <v>0</v>
      </c>
      <c r="J632" s="47">
        <f t="shared" si="65"/>
        <v>0</v>
      </c>
      <c r="K632" s="147">
        <f>IF(入力表3【予測】!G36="",入力表3【予測】!F36,入力表3【予測】!G36)</f>
        <v>8.1037763027242637E-2</v>
      </c>
      <c r="L632" s="135">
        <f t="shared" si="61"/>
        <v>0</v>
      </c>
    </row>
    <row r="633" spans="2:12" x14ac:dyDescent="0.15">
      <c r="B633" s="385">
        <v>24</v>
      </c>
      <c r="C633" s="83" t="s">
        <v>458</v>
      </c>
      <c r="D633" s="41" t="s">
        <v>149</v>
      </c>
      <c r="E633" s="46">
        <f>入力表2【係数】!S668</f>
        <v>0</v>
      </c>
      <c r="F633" s="141">
        <f>VLOOKUP(D633,各種係数!$C$8:$E$114,2,FALSE)</f>
        <v>0.55683718834224505</v>
      </c>
      <c r="G633" s="141">
        <f>VLOOKUP(D633,各種係数!$C$8:$E$114,3,FALSE)</f>
        <v>3.2844849251674739E-2</v>
      </c>
      <c r="H633" s="46">
        <f t="shared" si="60"/>
        <v>0</v>
      </c>
      <c r="I633" s="47">
        <f t="shared" si="63"/>
        <v>0</v>
      </c>
      <c r="J633" s="47">
        <f t="shared" si="65"/>
        <v>0</v>
      </c>
      <c r="K633" s="147">
        <f>IF(入力表3【予測】!G37="",入力表3【予測】!F37,入力表3【予測】!G37)</f>
        <v>1.2532956823507968E-2</v>
      </c>
      <c r="L633" s="135">
        <f t="shared" si="61"/>
        <v>0</v>
      </c>
    </row>
    <row r="634" spans="2:12" x14ac:dyDescent="0.15">
      <c r="B634" s="385">
        <v>25</v>
      </c>
      <c r="C634" s="83" t="s">
        <v>459</v>
      </c>
      <c r="D634" s="41" t="s">
        <v>150</v>
      </c>
      <c r="E634" s="46">
        <f>入力表2【係数】!S669</f>
        <v>0</v>
      </c>
      <c r="F634" s="141">
        <f>VLOOKUP(D634,各種係数!$C$8:$E$114,2,FALSE)</f>
        <v>0.71592709904776786</v>
      </c>
      <c r="G634" s="141">
        <f>VLOOKUP(D634,各種係数!$C$8:$E$114,3,FALSE)</f>
        <v>9.217799308013936E-3</v>
      </c>
      <c r="H634" s="46">
        <f t="shared" si="60"/>
        <v>0</v>
      </c>
      <c r="I634" s="47">
        <f t="shared" si="63"/>
        <v>0</v>
      </c>
      <c r="J634" s="47">
        <f t="shared" si="65"/>
        <v>0</v>
      </c>
      <c r="K634" s="147">
        <f>IF(入力表3【予測】!G38="",入力表3【予測】!F38,入力表3【予測】!G38)</f>
        <v>5.5353470239739799E-2</v>
      </c>
      <c r="L634" s="135">
        <f t="shared" si="61"/>
        <v>0</v>
      </c>
    </row>
    <row r="635" spans="2:12" x14ac:dyDescent="0.15">
      <c r="B635" s="385">
        <v>26</v>
      </c>
      <c r="C635" s="83" t="s">
        <v>460</v>
      </c>
      <c r="D635" s="41" t="s">
        <v>151</v>
      </c>
      <c r="E635" s="46">
        <f>入力表2【係数】!S670</f>
        <v>0</v>
      </c>
      <c r="F635" s="141">
        <f>VLOOKUP(D635,各種係数!$C$8:$E$114,2,FALSE)</f>
        <v>-7.0325271059216012</v>
      </c>
      <c r="G635" s="141">
        <f>VLOOKUP(D635,各種係数!$C$8:$E$114,3,FALSE)</f>
        <v>-0.29941618015012511</v>
      </c>
      <c r="H635" s="46">
        <f t="shared" si="60"/>
        <v>0</v>
      </c>
      <c r="I635" s="47">
        <f t="shared" si="63"/>
        <v>0</v>
      </c>
      <c r="J635" s="47">
        <f t="shared" si="65"/>
        <v>0</v>
      </c>
      <c r="K635" s="147">
        <f>IF(入力表3【予測】!G39="",入力表3【予測】!F39,入力表3【予測】!G39)</f>
        <v>0</v>
      </c>
      <c r="L635" s="135">
        <f t="shared" si="61"/>
        <v>0</v>
      </c>
    </row>
    <row r="636" spans="2:12" x14ac:dyDescent="0.15">
      <c r="B636" s="385">
        <v>27</v>
      </c>
      <c r="C636" s="83" t="s">
        <v>461</v>
      </c>
      <c r="D636" s="41" t="s">
        <v>153</v>
      </c>
      <c r="E636" s="46">
        <f>入力表2【係数】!S671</f>
        <v>0</v>
      </c>
      <c r="F636" s="141">
        <f>VLOOKUP(D636,各種係数!$C$8:$E$114,2,FALSE)</f>
        <v>0.60565359159472287</v>
      </c>
      <c r="G636" s="141">
        <f>VLOOKUP(D636,各種係数!$C$8:$E$114,3,FALSE)</f>
        <v>1.4606731644383964E-2</v>
      </c>
      <c r="H636" s="46">
        <f t="shared" si="60"/>
        <v>0</v>
      </c>
      <c r="I636" s="47">
        <f t="shared" si="63"/>
        <v>0</v>
      </c>
      <c r="J636" s="47">
        <f t="shared" si="65"/>
        <v>0</v>
      </c>
      <c r="K636" s="147">
        <f>IF(入力表3【予測】!G40="",入力表3【予測】!F40,入力表3【予測】!G40)</f>
        <v>1.269531883879238E-2</v>
      </c>
      <c r="L636" s="135">
        <f t="shared" si="61"/>
        <v>0</v>
      </c>
    </row>
    <row r="637" spans="2:12" x14ac:dyDescent="0.15">
      <c r="B637" s="385">
        <v>28</v>
      </c>
      <c r="C637" s="83" t="s">
        <v>646</v>
      </c>
      <c r="D637" s="41" t="s">
        <v>157</v>
      </c>
      <c r="E637" s="46">
        <f>入力表2【係数】!S672</f>
        <v>0</v>
      </c>
      <c r="F637" s="141">
        <f>VLOOKUP(D637,各種係数!$C$8:$E$114,2,FALSE)</f>
        <v>0.53436119199626853</v>
      </c>
      <c r="G637" s="141">
        <f>VLOOKUP(D637,各種係数!$C$8:$E$114,3,FALSE)</f>
        <v>1.6884112454810168E-2</v>
      </c>
      <c r="H637" s="46">
        <f t="shared" si="60"/>
        <v>0</v>
      </c>
      <c r="I637" s="47">
        <f t="shared" si="63"/>
        <v>0</v>
      </c>
      <c r="J637" s="47">
        <f t="shared" si="65"/>
        <v>0</v>
      </c>
      <c r="K637" s="147">
        <f>IF(入力表3【予測】!G41="",入力表3【予測】!F41,入力表3【予測】!G41)</f>
        <v>2.8307649635109344E-2</v>
      </c>
      <c r="L637" s="135">
        <f t="shared" si="61"/>
        <v>0</v>
      </c>
    </row>
    <row r="638" spans="2:12" x14ac:dyDescent="0.15">
      <c r="B638" s="385">
        <v>29</v>
      </c>
      <c r="C638" s="83" t="s">
        <v>463</v>
      </c>
      <c r="D638" s="41" t="s">
        <v>517</v>
      </c>
      <c r="E638" s="46">
        <f>入力表2【係数】!S673</f>
        <v>0</v>
      </c>
      <c r="F638" s="141">
        <f>VLOOKUP(D638,各種係数!$C$8:$E$114,2,FALSE)</f>
        <v>0.55796567479946202</v>
      </c>
      <c r="G638" s="141">
        <f>VLOOKUP(D638,各種係数!$C$8:$E$114,3,FALSE)</f>
        <v>9.7336610154617649E-3</v>
      </c>
      <c r="H638" s="46">
        <f t="shared" si="60"/>
        <v>0</v>
      </c>
      <c r="I638" s="47">
        <f t="shared" si="63"/>
        <v>0</v>
      </c>
      <c r="J638" s="47">
        <f t="shared" si="65"/>
        <v>0</v>
      </c>
      <c r="K638" s="147">
        <f>IF(入力表3【予測】!G42="",入力表3【予測】!F42,入力表3【予測】!G42)</f>
        <v>7.4207497342212325E-2</v>
      </c>
      <c r="L638" s="135">
        <f t="shared" si="61"/>
        <v>0</v>
      </c>
    </row>
    <row r="639" spans="2:12" x14ac:dyDescent="0.15">
      <c r="B639" s="385">
        <v>30</v>
      </c>
      <c r="C639" s="40" t="s">
        <v>420</v>
      </c>
      <c r="D639" s="41" t="s">
        <v>517</v>
      </c>
      <c r="E639" s="46">
        <f>入力表2【係数】!S674</f>
        <v>0</v>
      </c>
      <c r="F639" s="141">
        <f>VLOOKUP(D639,各種係数!$C$8:$E$114,2,FALSE)</f>
        <v>0.55796567479946202</v>
      </c>
      <c r="G639" s="141">
        <f>VLOOKUP(D639,各種係数!$C$8:$E$114,3,FALSE)</f>
        <v>9.7336610154617649E-3</v>
      </c>
      <c r="H639" s="46">
        <f t="shared" si="60"/>
        <v>0</v>
      </c>
      <c r="I639" s="47">
        <f t="shared" si="63"/>
        <v>0</v>
      </c>
      <c r="J639" s="47">
        <f t="shared" si="65"/>
        <v>0</v>
      </c>
      <c r="K639" s="147">
        <f>IF(入力表3【予測】!G43="",入力表3【予測】!F43,入力表3【予測】!G43)</f>
        <v>7.4207497342212325E-2</v>
      </c>
      <c r="L639" s="135">
        <f t="shared" si="61"/>
        <v>0</v>
      </c>
    </row>
    <row r="640" spans="2:12" x14ac:dyDescent="0.15">
      <c r="B640" s="385">
        <v>31</v>
      </c>
      <c r="C640" s="83" t="s">
        <v>464</v>
      </c>
      <c r="D640" s="41" t="s">
        <v>951</v>
      </c>
      <c r="E640" s="46">
        <f>入力表2【係数】!S675</f>
        <v>0</v>
      </c>
      <c r="F640" s="141">
        <f>VLOOKUP(D640,各種係数!$C$8:$E$114,2,FALSE)</f>
        <v>0.25594447963568945</v>
      </c>
      <c r="G640" s="141">
        <f>VLOOKUP(D640,各種係数!$C$8:$E$114,3,FALSE)</f>
        <v>8.1788517819464026E-3</v>
      </c>
      <c r="H640" s="46">
        <f t="shared" si="60"/>
        <v>0</v>
      </c>
      <c r="I640" s="47">
        <f t="shared" si="63"/>
        <v>0</v>
      </c>
      <c r="J640" s="47">
        <f t="shared" si="65"/>
        <v>0</v>
      </c>
      <c r="K640" s="147">
        <f>IF(入力表3【予測】!G44="",入力表3【予測】!F44,入力表3【予測】!G44)</f>
        <v>2.2742915282625287E-4</v>
      </c>
      <c r="L640" s="135">
        <f t="shared" si="61"/>
        <v>0</v>
      </c>
    </row>
    <row r="641" spans="2:12" x14ac:dyDescent="0.15">
      <c r="B641" s="385">
        <v>32</v>
      </c>
      <c r="C641" s="83" t="s">
        <v>465</v>
      </c>
      <c r="D641" s="41" t="s">
        <v>172</v>
      </c>
      <c r="E641" s="46">
        <f>入力表2【係数】!S676</f>
        <v>0</v>
      </c>
      <c r="F641" s="141">
        <f>VLOOKUP(D641,各種係数!$C$8:$E$114,2,FALSE)</f>
        <v>0.32729577745202715</v>
      </c>
      <c r="G641" s="141">
        <f>VLOOKUP(D641,各種係数!$C$8:$E$114,3,FALSE)</f>
        <v>7.0083014360137492E-3</v>
      </c>
      <c r="H641" s="46">
        <f t="shared" si="60"/>
        <v>0</v>
      </c>
      <c r="I641" s="47">
        <f t="shared" si="63"/>
        <v>0</v>
      </c>
      <c r="J641" s="47">
        <f t="shared" si="65"/>
        <v>0</v>
      </c>
      <c r="K641" s="147">
        <f>IF(入力表3【予測】!G45="",入力表3【予測】!F45,入力表3【予測】!G45)</f>
        <v>2.021526319808542E-2</v>
      </c>
      <c r="L641" s="135">
        <f t="shared" si="61"/>
        <v>0</v>
      </c>
    </row>
    <row r="642" spans="2:12" x14ac:dyDescent="0.15">
      <c r="B642" s="385">
        <v>33</v>
      </c>
      <c r="C642" s="83" t="s">
        <v>466</v>
      </c>
      <c r="D642" s="41" t="s">
        <v>171</v>
      </c>
      <c r="E642" s="46">
        <f>入力表2【係数】!S677</f>
        <v>0</v>
      </c>
      <c r="F642" s="141">
        <f>VLOOKUP(D642,各種係数!$C$8:$E$114,2,FALSE)</f>
        <v>0.26374269279552931</v>
      </c>
      <c r="G642" s="141">
        <f>VLOOKUP(D642,各種係数!$C$8:$E$114,3,FALSE)</f>
        <v>1.1204770217964139E-2</v>
      </c>
      <c r="H642" s="46">
        <f t="shared" si="60"/>
        <v>0</v>
      </c>
      <c r="I642" s="47">
        <f t="shared" si="63"/>
        <v>0</v>
      </c>
      <c r="J642" s="47">
        <f t="shared" si="65"/>
        <v>0</v>
      </c>
      <c r="K642" s="147">
        <f>IF(入力表3【予測】!G46="",入力表3【予測】!F46,入力表3【予測】!G46)</f>
        <v>0</v>
      </c>
      <c r="L642" s="135">
        <f t="shared" si="61"/>
        <v>0</v>
      </c>
    </row>
    <row r="643" spans="2:12" x14ac:dyDescent="0.15">
      <c r="B643" s="385">
        <v>34</v>
      </c>
      <c r="C643" s="83" t="s">
        <v>467</v>
      </c>
      <c r="D643" s="41" t="s">
        <v>170</v>
      </c>
      <c r="E643" s="46">
        <f>入力表2【係数】!S678</f>
        <v>0</v>
      </c>
      <c r="F643" s="141">
        <f>VLOOKUP(D643,各種係数!$C$8:$E$114,2,FALSE)</f>
        <v>0.70589278410667244</v>
      </c>
      <c r="G643" s="141">
        <f>VLOOKUP(D643,各種係数!$C$8:$E$114,3,FALSE)</f>
        <v>4.8994511356258456E-3</v>
      </c>
      <c r="H643" s="46">
        <f t="shared" si="60"/>
        <v>0</v>
      </c>
      <c r="I643" s="47">
        <f t="shared" si="63"/>
        <v>0</v>
      </c>
      <c r="J643" s="47">
        <f t="shared" si="65"/>
        <v>0</v>
      </c>
      <c r="K643" s="147">
        <f>IF(入力表3【予測】!G47="",入力表3【予測】!F47,入力表3【予測】!G47)</f>
        <v>9.2006594852051315E-2</v>
      </c>
      <c r="L643" s="135">
        <f t="shared" si="61"/>
        <v>0</v>
      </c>
    </row>
    <row r="644" spans="2:12" x14ac:dyDescent="0.15">
      <c r="B644" s="385">
        <v>35</v>
      </c>
      <c r="C644" s="83" t="s">
        <v>641</v>
      </c>
      <c r="D644" s="41" t="s">
        <v>175</v>
      </c>
      <c r="E644" s="46">
        <f>入力表2【係数】!S679</f>
        <v>0</v>
      </c>
      <c r="F644" s="141">
        <f>VLOOKUP(D644,各種係数!$C$8:$E$114,2,FALSE)</f>
        <v>0.5913956101580643</v>
      </c>
      <c r="G644" s="141">
        <f>VLOOKUP(D644,各種係数!$C$8:$E$114,3,FALSE)</f>
        <v>2.0196911486146635E-2</v>
      </c>
      <c r="H644" s="46">
        <f t="shared" si="60"/>
        <v>0</v>
      </c>
      <c r="I644" s="47">
        <f t="shared" si="63"/>
        <v>0</v>
      </c>
      <c r="J644" s="47">
        <f t="shared" si="65"/>
        <v>0</v>
      </c>
      <c r="K644" s="147">
        <f>IF(入力表3【予測】!G48="",入力表3【予測】!F48,入力表3【予測】!G48)</f>
        <v>4.2137479686312651E-2</v>
      </c>
      <c r="L644" s="135">
        <f t="shared" si="61"/>
        <v>0</v>
      </c>
    </row>
    <row r="645" spans="2:12" x14ac:dyDescent="0.15">
      <c r="B645" s="60">
        <v>36</v>
      </c>
      <c r="C645" s="61" t="s">
        <v>421</v>
      </c>
      <c r="D645" s="62" t="s">
        <v>175</v>
      </c>
      <c r="E645" s="67">
        <f>入力表2【係数】!S680</f>
        <v>0</v>
      </c>
      <c r="F645" s="143">
        <f>VLOOKUP(D645,各種係数!$C$8:$E$114,2,FALSE)</f>
        <v>0.5913956101580643</v>
      </c>
      <c r="G645" s="143">
        <f>VLOOKUP(D645,各種係数!$C$8:$E$114,3,FALSE)</f>
        <v>2.0196911486146635E-2</v>
      </c>
      <c r="H645" s="67">
        <f t="shared" si="60"/>
        <v>0</v>
      </c>
      <c r="I645" s="68">
        <f t="shared" si="63"/>
        <v>0</v>
      </c>
      <c r="J645" s="67">
        <f t="shared" si="65"/>
        <v>0</v>
      </c>
      <c r="K645" s="148">
        <f>IF(入力表3【予測】!G49="",入力表3【予測】!F49,入力表3【予測】!G49)</f>
        <v>4.2137479686312651E-2</v>
      </c>
      <c r="L645" s="67">
        <f t="shared" si="61"/>
        <v>0</v>
      </c>
    </row>
    <row r="646" spans="2:12" x14ac:dyDescent="0.15">
      <c r="B646" s="385">
        <v>37</v>
      </c>
      <c r="C646" s="40" t="s">
        <v>422</v>
      </c>
      <c r="D646" s="41" t="s">
        <v>202</v>
      </c>
      <c r="E646" s="46">
        <f>入力表2【係数】!S681</f>
        <v>0</v>
      </c>
      <c r="F646" s="141">
        <f>VLOOKUP(D646,各種係数!$C$8:$E$114,2,FALSE)</f>
        <v>0</v>
      </c>
      <c r="G646" s="141">
        <f>VLOOKUP(D646,各種係数!$C$8:$E$114,3,FALSE)</f>
        <v>0</v>
      </c>
      <c r="H646" s="46">
        <f t="shared" si="60"/>
        <v>0</v>
      </c>
      <c r="I646" s="47">
        <f t="shared" si="63"/>
        <v>0</v>
      </c>
      <c r="J646" s="47">
        <f t="shared" si="65"/>
        <v>0</v>
      </c>
      <c r="K646" s="147">
        <f>IF(入力表3【予測】!G50="",入力表3【予測】!F50,入力表3【予測】!G50)</f>
        <v>1</v>
      </c>
      <c r="L646" s="135">
        <f t="shared" si="61"/>
        <v>0</v>
      </c>
    </row>
    <row r="647" spans="2:12" x14ac:dyDescent="0.15">
      <c r="B647" s="385">
        <v>38</v>
      </c>
      <c r="C647" s="40" t="s">
        <v>638</v>
      </c>
      <c r="D647" s="41" t="s">
        <v>196</v>
      </c>
      <c r="E647" s="46">
        <f>入力表2【係数】!S682</f>
        <v>0</v>
      </c>
      <c r="F647" s="141">
        <f>VLOOKUP(D647,各種係数!$C$8:$E$114,2,FALSE)</f>
        <v>0</v>
      </c>
      <c r="G647" s="141">
        <f>VLOOKUP(D647,各種係数!$C$8:$E$114,3,FALSE)</f>
        <v>1.2386003725709921E-5</v>
      </c>
      <c r="H647" s="46">
        <f t="shared" si="60"/>
        <v>0</v>
      </c>
      <c r="I647" s="47">
        <f t="shared" si="63"/>
        <v>0</v>
      </c>
      <c r="J647" s="47">
        <f t="shared" si="65"/>
        <v>0</v>
      </c>
      <c r="K647" s="147">
        <f>IF(入力表3【予測】!G51="",入力表3【予測】!F51,入力表3【予測】!G51)</f>
        <v>1</v>
      </c>
      <c r="L647" s="135">
        <f t="shared" si="61"/>
        <v>0</v>
      </c>
    </row>
    <row r="648" spans="2:12" x14ac:dyDescent="0.15">
      <c r="B648" s="385">
        <v>39</v>
      </c>
      <c r="C648" s="40" t="s">
        <v>424</v>
      </c>
      <c r="D648" s="41" t="s">
        <v>203</v>
      </c>
      <c r="E648" s="46">
        <f>入力表2【係数】!S683</f>
        <v>0</v>
      </c>
      <c r="F648" s="141">
        <f>VLOOKUP(D648,各種係数!$C$8:$E$114,2,FALSE)</f>
        <v>0</v>
      </c>
      <c r="G648" s="141">
        <f>VLOOKUP(D648,各種係数!$C$8:$E$114,3,FALSE)</f>
        <v>0</v>
      </c>
      <c r="H648" s="46">
        <f t="shared" si="60"/>
        <v>0</v>
      </c>
      <c r="I648" s="47">
        <f t="shared" si="63"/>
        <v>0</v>
      </c>
      <c r="J648" s="47">
        <f t="shared" si="65"/>
        <v>0</v>
      </c>
      <c r="K648" s="147">
        <f>IF(入力表3【予測】!G52="",入力表3【予測】!F52,入力表3【予測】!G52)</f>
        <v>1</v>
      </c>
      <c r="L648" s="135">
        <f t="shared" si="61"/>
        <v>0</v>
      </c>
    </row>
    <row r="649" spans="2:12" x14ac:dyDescent="0.15">
      <c r="B649" s="385">
        <v>40</v>
      </c>
      <c r="C649" s="40" t="s">
        <v>425</v>
      </c>
      <c r="D649" s="41" t="s">
        <v>203</v>
      </c>
      <c r="E649" s="46">
        <f>入力表2【係数】!S684</f>
        <v>0</v>
      </c>
      <c r="F649" s="141">
        <f>VLOOKUP(D649,各種係数!$C$8:$E$114,2,FALSE)</f>
        <v>0</v>
      </c>
      <c r="G649" s="141">
        <f>VLOOKUP(D649,各種係数!$C$8:$E$114,3,FALSE)</f>
        <v>0</v>
      </c>
      <c r="H649" s="46">
        <f t="shared" si="60"/>
        <v>0</v>
      </c>
      <c r="I649" s="47">
        <f t="shared" si="63"/>
        <v>0</v>
      </c>
      <c r="J649" s="47">
        <f t="shared" si="65"/>
        <v>0</v>
      </c>
      <c r="K649" s="147">
        <f>IF(入力表3【予測】!G53="",入力表3【予測】!F53,入力表3【予測】!G53)</f>
        <v>1</v>
      </c>
      <c r="L649" s="135">
        <f t="shared" si="61"/>
        <v>0</v>
      </c>
    </row>
    <row r="650" spans="2:12" x14ac:dyDescent="0.15">
      <c r="B650" s="385">
        <v>41</v>
      </c>
      <c r="C650" s="40" t="s">
        <v>637</v>
      </c>
      <c r="D650" s="41" t="s">
        <v>203</v>
      </c>
      <c r="E650" s="46">
        <f>入力表2【係数】!S685</f>
        <v>0</v>
      </c>
      <c r="F650" s="141">
        <f>VLOOKUP(D650,各種係数!$C$8:$E$114,2,FALSE)</f>
        <v>0</v>
      </c>
      <c r="G650" s="141">
        <f>VLOOKUP(D650,各種係数!$C$8:$E$114,3,FALSE)</f>
        <v>0</v>
      </c>
      <c r="H650" s="46">
        <f t="shared" si="60"/>
        <v>0</v>
      </c>
      <c r="I650" s="47">
        <f t="shared" si="63"/>
        <v>0</v>
      </c>
      <c r="J650" s="47">
        <f t="shared" si="65"/>
        <v>0</v>
      </c>
      <c r="K650" s="147">
        <f>IF(入力表3【予測】!G54="",入力表3【予測】!F54,入力表3【予測】!G54)</f>
        <v>1</v>
      </c>
      <c r="L650" s="135">
        <f t="shared" si="61"/>
        <v>0</v>
      </c>
    </row>
    <row r="651" spans="2:12" x14ac:dyDescent="0.15">
      <c r="B651" s="385">
        <v>42</v>
      </c>
      <c r="C651" s="40" t="s">
        <v>636</v>
      </c>
      <c r="D651" s="41" t="s">
        <v>184</v>
      </c>
      <c r="E651" s="46">
        <f>入力表2【係数】!S686</f>
        <v>0</v>
      </c>
      <c r="F651" s="141">
        <f>VLOOKUP(D651,各種係数!$C$8:$E$114,2,FALSE)</f>
        <v>0</v>
      </c>
      <c r="G651" s="142">
        <f>VLOOKUP(D651,各種係数!$C$8:$E$114,3,FALSE)</f>
        <v>7.6895075728465895E-3</v>
      </c>
      <c r="H651" s="46">
        <f t="shared" si="60"/>
        <v>0</v>
      </c>
      <c r="I651" s="47">
        <f t="shared" ref="I651" si="66">I$668*G651</f>
        <v>3.6070358430348734E-5</v>
      </c>
      <c r="J651" s="47">
        <f>E651+(I651*1/2)</f>
        <v>1.8035179215174367E-5</v>
      </c>
      <c r="K651" s="147">
        <f>IF(入力表3【予測】!G55="",入力表3【予測】!F55,入力表3【予測】!G55)</f>
        <v>1</v>
      </c>
      <c r="L651" s="135">
        <f t="shared" si="61"/>
        <v>1.8035179215174367E-5</v>
      </c>
    </row>
    <row r="652" spans="2:12" x14ac:dyDescent="0.15">
      <c r="B652" s="385">
        <v>43</v>
      </c>
      <c r="C652" s="40" t="s">
        <v>635</v>
      </c>
      <c r="D652" s="41" t="s">
        <v>203</v>
      </c>
      <c r="E652" s="46">
        <f>入力表2【係数】!S687</f>
        <v>0</v>
      </c>
      <c r="F652" s="141">
        <f>VLOOKUP(D652,各種係数!$C$8:$E$114,2,FALSE)</f>
        <v>0</v>
      </c>
      <c r="G652" s="141">
        <f>VLOOKUP(D652,各種係数!$C$8:$E$114,3,FALSE)</f>
        <v>0</v>
      </c>
      <c r="H652" s="46">
        <f t="shared" si="60"/>
        <v>0</v>
      </c>
      <c r="I652" s="47">
        <f t="shared" si="63"/>
        <v>0</v>
      </c>
      <c r="J652" s="47">
        <f t="shared" si="65"/>
        <v>0</v>
      </c>
      <c r="K652" s="147">
        <f>IF(入力表3【予測】!G56="",入力表3【予測】!F56,入力表3【予測】!G56)</f>
        <v>1</v>
      </c>
      <c r="L652" s="135">
        <f t="shared" si="61"/>
        <v>0</v>
      </c>
    </row>
    <row r="653" spans="2:12" x14ac:dyDescent="0.15">
      <c r="B653" s="385">
        <v>44</v>
      </c>
      <c r="C653" s="40" t="s">
        <v>429</v>
      </c>
      <c r="D653" s="41" t="s">
        <v>952</v>
      </c>
      <c r="E653" s="46">
        <f>入力表2【係数】!S688</f>
        <v>0</v>
      </c>
      <c r="F653" s="141">
        <f>VLOOKUP(D653,各種係数!$C$8:$E$114,2,FALSE)</f>
        <v>0</v>
      </c>
      <c r="G653" s="141">
        <f>VLOOKUP(D653,各種係数!$C$8:$E$114,3,FALSE)</f>
        <v>0</v>
      </c>
      <c r="H653" s="46">
        <f t="shared" si="60"/>
        <v>0</v>
      </c>
      <c r="I653" s="47">
        <f t="shared" si="63"/>
        <v>0</v>
      </c>
      <c r="J653" s="47">
        <f t="shared" si="65"/>
        <v>0</v>
      </c>
      <c r="K653" s="147">
        <f>IF(入力表3【予測】!G57="",入力表3【予測】!F57,入力表3【予測】!G57)</f>
        <v>1</v>
      </c>
      <c r="L653" s="135">
        <f t="shared" si="61"/>
        <v>0</v>
      </c>
    </row>
    <row r="654" spans="2:12" x14ac:dyDescent="0.15">
      <c r="B654" s="385">
        <v>45</v>
      </c>
      <c r="C654" s="40" t="s">
        <v>546</v>
      </c>
      <c r="D654" s="41" t="s">
        <v>141</v>
      </c>
      <c r="E654" s="46">
        <f>入力表2【係数】!S689</f>
        <v>0</v>
      </c>
      <c r="F654" s="141">
        <f>VLOOKUP(D654,各種係数!$C$8:$E$114,2,FALSE)</f>
        <v>0.48983980769325469</v>
      </c>
      <c r="G654" s="141">
        <f>VLOOKUP(D654,各種係数!$C$8:$E$114,3,FALSE)</f>
        <v>4.0472106868972388E-2</v>
      </c>
      <c r="H654" s="46">
        <f t="shared" si="60"/>
        <v>0</v>
      </c>
      <c r="I654" s="47">
        <f t="shared" si="63"/>
        <v>0</v>
      </c>
      <c r="J654" s="47">
        <f t="shared" si="65"/>
        <v>0</v>
      </c>
      <c r="K654" s="147">
        <f>IF(入力表3【予測】!G58="",入力表3【予測】!F58,入力表3【予測】!G58)</f>
        <v>1</v>
      </c>
      <c r="L654" s="135">
        <f t="shared" si="61"/>
        <v>0</v>
      </c>
    </row>
    <row r="655" spans="2:12" x14ac:dyDescent="0.15">
      <c r="B655" s="385">
        <v>46</v>
      </c>
      <c r="C655" s="40" t="s">
        <v>431</v>
      </c>
      <c r="D655" s="41" t="s">
        <v>203</v>
      </c>
      <c r="E655" s="46">
        <f>入力表2【係数】!S690</f>
        <v>0</v>
      </c>
      <c r="F655" s="141">
        <f>VLOOKUP(D655,各種係数!$C$8:$E$114,2,FALSE)</f>
        <v>0</v>
      </c>
      <c r="G655" s="141">
        <f>VLOOKUP(D655,各種係数!$C$8:$E$114,3,FALSE)</f>
        <v>0</v>
      </c>
      <c r="H655" s="46">
        <f t="shared" si="60"/>
        <v>0</v>
      </c>
      <c r="I655" s="47">
        <f t="shared" si="63"/>
        <v>0</v>
      </c>
      <c r="J655" s="47">
        <f t="shared" si="65"/>
        <v>0</v>
      </c>
      <c r="K655" s="147">
        <f>IF(入力表3【予測】!G59="",入力表3【予測】!F59,入力表3【予測】!G59)</f>
        <v>1</v>
      </c>
      <c r="L655" s="135">
        <f t="shared" si="61"/>
        <v>0</v>
      </c>
    </row>
    <row r="656" spans="2:12" x14ac:dyDescent="0.15">
      <c r="B656" s="385">
        <v>47</v>
      </c>
      <c r="C656" s="40" t="s">
        <v>632</v>
      </c>
      <c r="D656" s="41" t="s">
        <v>204</v>
      </c>
      <c r="E656" s="46">
        <f>入力表2【係数】!S691</f>
        <v>0</v>
      </c>
      <c r="F656" s="141">
        <f>VLOOKUP(D656,各種係数!$C$8:$E$114,2,FALSE)</f>
        <v>0</v>
      </c>
      <c r="G656" s="141">
        <f>VLOOKUP(D656,各種係数!$C$8:$E$114,3,FALSE)</f>
        <v>0</v>
      </c>
      <c r="H656" s="46">
        <f t="shared" si="60"/>
        <v>0</v>
      </c>
      <c r="I656" s="47">
        <f t="shared" si="63"/>
        <v>0</v>
      </c>
      <c r="J656" s="47">
        <f t="shared" si="65"/>
        <v>0</v>
      </c>
      <c r="K656" s="147">
        <f>IF(入力表3【予測】!G60="",入力表3【予測】!F60,入力表3【予測】!G60)</f>
        <v>1</v>
      </c>
      <c r="L656" s="135">
        <f t="shared" si="61"/>
        <v>0</v>
      </c>
    </row>
    <row r="657" spans="2:12" x14ac:dyDescent="0.15">
      <c r="B657" s="385">
        <v>48</v>
      </c>
      <c r="C657" s="40" t="s">
        <v>433</v>
      </c>
      <c r="D657" s="41" t="s">
        <v>199</v>
      </c>
      <c r="E657" s="46">
        <f>入力表2【係数】!S692</f>
        <v>0</v>
      </c>
      <c r="F657" s="141">
        <f>VLOOKUP(D657,各種係数!$C$8:$E$114,2,FALSE)</f>
        <v>0</v>
      </c>
      <c r="G657" s="141">
        <f>VLOOKUP(D657,各種係数!$C$8:$E$114,3,FALSE)</f>
        <v>0</v>
      </c>
      <c r="H657" s="46">
        <f t="shared" si="60"/>
        <v>0</v>
      </c>
      <c r="I657" s="47">
        <f t="shared" si="63"/>
        <v>0</v>
      </c>
      <c r="J657" s="47">
        <f t="shared" si="65"/>
        <v>0</v>
      </c>
      <c r="K657" s="147">
        <f>IF(入力表3【予測】!G61="",入力表3【予測】!F61,入力表3【予測】!G61)</f>
        <v>1</v>
      </c>
      <c r="L657" s="135">
        <f t="shared" si="61"/>
        <v>0</v>
      </c>
    </row>
    <row r="658" spans="2:12" x14ac:dyDescent="0.15">
      <c r="B658" s="385">
        <v>49</v>
      </c>
      <c r="C658" s="40" t="s">
        <v>434</v>
      </c>
      <c r="D658" s="41" t="s">
        <v>198</v>
      </c>
      <c r="E658" s="46">
        <f>入力表2【係数】!S693</f>
        <v>0</v>
      </c>
      <c r="F658" s="141">
        <f>VLOOKUP(D658,各種係数!$C$8:$E$114,2,FALSE)</f>
        <v>0</v>
      </c>
      <c r="G658" s="141">
        <f>VLOOKUP(D658,各種係数!$C$8:$E$114,3,FALSE)</f>
        <v>0</v>
      </c>
      <c r="H658" s="46">
        <f t="shared" si="60"/>
        <v>0</v>
      </c>
      <c r="I658" s="47">
        <f t="shared" si="63"/>
        <v>0</v>
      </c>
      <c r="J658" s="47">
        <f t="shared" si="65"/>
        <v>0</v>
      </c>
      <c r="K658" s="147">
        <f>IF(入力表3【予測】!G62="",入力表3【予測】!F62,入力表3【予測】!G62)</f>
        <v>1</v>
      </c>
      <c r="L658" s="135">
        <f t="shared" si="61"/>
        <v>0</v>
      </c>
    </row>
    <row r="659" spans="2:12" x14ac:dyDescent="0.15">
      <c r="B659" s="385">
        <v>50</v>
      </c>
      <c r="C659" s="40" t="s">
        <v>435</v>
      </c>
      <c r="D659" s="41" t="s">
        <v>204</v>
      </c>
      <c r="E659" s="46">
        <f>入力表2【係数】!S694</f>
        <v>0</v>
      </c>
      <c r="F659" s="141">
        <f>VLOOKUP(D659,各種係数!$C$8:$E$114,2,FALSE)</f>
        <v>0</v>
      </c>
      <c r="G659" s="141">
        <f>VLOOKUP(D659,各種係数!$C$8:$E$114,3,FALSE)</f>
        <v>0</v>
      </c>
      <c r="H659" s="46">
        <f t="shared" si="60"/>
        <v>0</v>
      </c>
      <c r="I659" s="47">
        <f t="shared" si="63"/>
        <v>0</v>
      </c>
      <c r="J659" s="47">
        <f t="shared" si="65"/>
        <v>0</v>
      </c>
      <c r="K659" s="147">
        <f>IF(入力表3【予測】!G63="",入力表3【予測】!F63,入力表3【予測】!G63)</f>
        <v>1</v>
      </c>
      <c r="L659" s="135">
        <f t="shared" si="61"/>
        <v>0</v>
      </c>
    </row>
    <row r="660" spans="2:12" x14ac:dyDescent="0.15">
      <c r="B660" s="385">
        <v>51</v>
      </c>
      <c r="C660" s="83" t="s">
        <v>537</v>
      </c>
      <c r="D660" s="41" t="s">
        <v>191</v>
      </c>
      <c r="E660" s="46">
        <f>入力表2【係数】!S695</f>
        <v>0</v>
      </c>
      <c r="F660" s="141">
        <f>VLOOKUP(D660,各種係数!$C$8:$E$114,2,FALSE)</f>
        <v>0</v>
      </c>
      <c r="G660" s="141">
        <f>VLOOKUP(D660,各種係数!$C$8:$E$114,3,FALSE)</f>
        <v>0</v>
      </c>
      <c r="H660" s="46">
        <f t="shared" si="60"/>
        <v>0</v>
      </c>
      <c r="I660" s="47">
        <f t="shared" si="63"/>
        <v>0</v>
      </c>
      <c r="J660" s="47">
        <f t="shared" si="65"/>
        <v>0</v>
      </c>
      <c r="K660" s="147">
        <f>IF(入力表3【予測】!G64="",入力表3【予測】!F64,入力表3【予測】!G64)</f>
        <v>1</v>
      </c>
      <c r="L660" s="135">
        <f t="shared" si="61"/>
        <v>0</v>
      </c>
    </row>
    <row r="661" spans="2:12" x14ac:dyDescent="0.15">
      <c r="B661" s="385">
        <v>52</v>
      </c>
      <c r="C661" s="83" t="s">
        <v>471</v>
      </c>
      <c r="D661" s="41" t="s">
        <v>192</v>
      </c>
      <c r="E661" s="46">
        <f>入力表2【係数】!S696</f>
        <v>0</v>
      </c>
      <c r="F661" s="141">
        <f>VLOOKUP(D661,各種係数!$C$8:$E$114,2,FALSE)</f>
        <v>0</v>
      </c>
      <c r="G661" s="141">
        <f>VLOOKUP(D661,各種係数!$C$8:$E$114,3,FALSE)</f>
        <v>0</v>
      </c>
      <c r="H661" s="46">
        <f t="shared" si="60"/>
        <v>0</v>
      </c>
      <c r="I661" s="47">
        <f t="shared" si="63"/>
        <v>0</v>
      </c>
      <c r="J661" s="47">
        <f t="shared" si="65"/>
        <v>0</v>
      </c>
      <c r="K661" s="147">
        <f>IF(入力表3【予測】!G65="",入力表3【予測】!F65,入力表3【予測】!G65)</f>
        <v>6.0826602542223496E-2</v>
      </c>
      <c r="L661" s="135">
        <f t="shared" si="61"/>
        <v>0</v>
      </c>
    </row>
    <row r="662" spans="2:12" x14ac:dyDescent="0.15">
      <c r="B662" s="385">
        <v>53</v>
      </c>
      <c r="C662" s="40" t="s">
        <v>436</v>
      </c>
      <c r="D662" s="41" t="s">
        <v>185</v>
      </c>
      <c r="E662" s="46">
        <f>入力表2【係数】!S697</f>
        <v>0</v>
      </c>
      <c r="F662" s="141">
        <f>VLOOKUP(D662,各種係数!$C$8:$E$114,2,FALSE)</f>
        <v>0</v>
      </c>
      <c r="G662" s="142">
        <f>VLOOKUP(D662,各種係数!$C$8:$E$114,3,FALSE)</f>
        <v>0.71690131797459899</v>
      </c>
      <c r="H662" s="46">
        <f t="shared" si="60"/>
        <v>0</v>
      </c>
      <c r="I662" s="47">
        <f t="shared" ref="I662" si="67">I$668*G662</f>
        <v>3.3628795151781688E-3</v>
      </c>
      <c r="J662" s="47">
        <f>E662+(I662*1/3)</f>
        <v>1.120959838392723E-3</v>
      </c>
      <c r="K662" s="147">
        <f>IF(入力表3【予測】!G66="",入力表3【予測】!F66,入力表3【予測】!G66)</f>
        <v>1</v>
      </c>
      <c r="L662" s="135">
        <f t="shared" si="61"/>
        <v>1.120959838392723E-3</v>
      </c>
    </row>
    <row r="663" spans="2:12" x14ac:dyDescent="0.15">
      <c r="B663" s="378">
        <v>54</v>
      </c>
      <c r="C663" s="86" t="s">
        <v>437</v>
      </c>
      <c r="D663" s="87" t="s">
        <v>204</v>
      </c>
      <c r="E663" s="91">
        <f>入力表2【係数】!S698</f>
        <v>0</v>
      </c>
      <c r="F663" s="145">
        <f>VLOOKUP(D663,各種係数!$C$8:$E$114,2,FALSE)</f>
        <v>0</v>
      </c>
      <c r="G663" s="145">
        <f>VLOOKUP(D663,各種係数!$C$8:$E$114,3,FALSE)</f>
        <v>0</v>
      </c>
      <c r="H663" s="91">
        <f t="shared" si="60"/>
        <v>0</v>
      </c>
      <c r="I663" s="94">
        <f t="shared" si="63"/>
        <v>0</v>
      </c>
      <c r="J663" s="46">
        <f t="shared" si="65"/>
        <v>0</v>
      </c>
      <c r="K663" s="150">
        <f>IF(入力表3【予測】!G67="",入力表3【予測】!F67,入力表3【予測】!G67)</f>
        <v>1</v>
      </c>
      <c r="L663" s="91">
        <f t="shared" si="61"/>
        <v>0</v>
      </c>
    </row>
    <row r="664" spans="2:12" x14ac:dyDescent="0.15">
      <c r="B664" s="120"/>
      <c r="C664" s="120"/>
      <c r="D664" s="120" t="s">
        <v>212</v>
      </c>
      <c r="E664" s="136">
        <v>0</v>
      </c>
      <c r="F664" s="141">
        <f>VLOOKUP(D664,各種係数!$C$8:$E$114,2,FALSE)</f>
        <v>0</v>
      </c>
      <c r="G664" s="142">
        <f>VLOOKUP(D664,各種係数!$C$8:$E$114,3,FALSE)</f>
        <v>0</v>
      </c>
      <c r="H664" s="136">
        <f>E664*F664</f>
        <v>0</v>
      </c>
      <c r="I664" s="136">
        <f>I668*G664</f>
        <v>0</v>
      </c>
      <c r="J664" s="136">
        <f>I664</f>
        <v>0</v>
      </c>
      <c r="K664" s="151">
        <f>各種係数!$G$84</f>
        <v>1</v>
      </c>
      <c r="L664" s="136">
        <f>J664*K664</f>
        <v>0</v>
      </c>
    </row>
    <row r="665" spans="2:12" x14ac:dyDescent="0.15">
      <c r="B665" s="40"/>
      <c r="C665" s="40"/>
      <c r="D665" s="40" t="s">
        <v>187</v>
      </c>
      <c r="E665" s="46">
        <v>0</v>
      </c>
      <c r="F665" s="141">
        <f>VLOOKUP(D665,各種係数!$C$8:$E$114,2,FALSE)</f>
        <v>0</v>
      </c>
      <c r="G665" s="142">
        <f>VLOOKUP(D665,各種係数!$C$8:$E$114,3,FALSE)</f>
        <v>2.2674571017087665E-3</v>
      </c>
      <c r="H665" s="46">
        <f>E665*F665</f>
        <v>0</v>
      </c>
      <c r="I665" s="46">
        <f>I668*G665</f>
        <v>1.063631053214474E-5</v>
      </c>
      <c r="J665" s="46">
        <f>I665</f>
        <v>1.063631053214474E-5</v>
      </c>
      <c r="K665" s="147">
        <f>各種係数!$G$86</f>
        <v>0</v>
      </c>
      <c r="L665" s="46">
        <f>J665*K665</f>
        <v>0</v>
      </c>
    </row>
    <row r="666" spans="2:12" x14ac:dyDescent="0.15">
      <c r="B666" s="40"/>
      <c r="C666" s="40"/>
      <c r="D666" s="40" t="s">
        <v>188</v>
      </c>
      <c r="E666" s="46">
        <v>0</v>
      </c>
      <c r="F666" s="141">
        <f>VLOOKUP(D666,各種係数!$C$8:$E$114,2,FALSE)</f>
        <v>0</v>
      </c>
      <c r="G666" s="142">
        <f>VLOOKUP(D666,各種係数!$C$8:$E$114,3,FALSE)</f>
        <v>5.9777753031158634E-2</v>
      </c>
      <c r="H666" s="46">
        <f>E666*F666</f>
        <v>0</v>
      </c>
      <c r="I666" s="46">
        <f>I668*G666</f>
        <v>2.8040872026822766E-4</v>
      </c>
      <c r="J666" s="46">
        <f>I666</f>
        <v>2.8040872026822766E-4</v>
      </c>
      <c r="K666" s="147">
        <f>各種係数!$G$87</f>
        <v>8.9308055047637724E-2</v>
      </c>
      <c r="L666" s="46">
        <f>J666*K666</f>
        <v>2.5042757425552523E-5</v>
      </c>
    </row>
    <row r="667" spans="2:12" x14ac:dyDescent="0.15">
      <c r="B667" s="86"/>
      <c r="C667" s="86"/>
      <c r="D667" s="86" t="s">
        <v>189</v>
      </c>
      <c r="E667" s="91">
        <v>0</v>
      </c>
      <c r="F667" s="145">
        <f>VLOOKUP(D667,各種係数!$C$8:$E$114,2,FALSE)</f>
        <v>0</v>
      </c>
      <c r="G667" s="146">
        <f>VLOOKUP(D667,各種係数!$C$8:$E$114,3,FALSE)</f>
        <v>0.12629599542032013</v>
      </c>
      <c r="H667" s="91">
        <f>E667*F667</f>
        <v>0</v>
      </c>
      <c r="I667" s="46">
        <f>I668*G667</f>
        <v>5.9243609294505281E-4</v>
      </c>
      <c r="J667" s="91">
        <f>I667</f>
        <v>5.9243609294505281E-4</v>
      </c>
      <c r="K667" s="150">
        <f>各種係数!$G$88</f>
        <v>0.10865355070364435</v>
      </c>
      <c r="L667" s="91">
        <f>J667*K667</f>
        <v>6.4370285063474259E-5</v>
      </c>
    </row>
    <row r="668" spans="2:12" x14ac:dyDescent="0.15">
      <c r="D668" s="137" t="s">
        <v>480</v>
      </c>
      <c r="E668" s="138">
        <f>SUM(E610:E667)</f>
        <v>1</v>
      </c>
      <c r="F668" s="406" t="s">
        <v>776</v>
      </c>
      <c r="G668" s="406" t="s">
        <v>776</v>
      </c>
      <c r="H668" s="91">
        <f>SUM(H610:H667)</f>
        <v>0.10118878720251102</v>
      </c>
      <c r="I668" s="138">
        <f>SUM(I615:I616,I619:I650,I652:I661,I663)</f>
        <v>4.6908541397008858E-3</v>
      </c>
      <c r="J668" s="138">
        <f>SUM(J610:J667)</f>
        <v>0.8988112127974891</v>
      </c>
      <c r="K668" s="139" t="s">
        <v>776</v>
      </c>
      <c r="L668" s="138">
        <f>SUM(L610:L667)+H668*各種係数!$G$77</f>
        <v>0.73269013460685894</v>
      </c>
    </row>
    <row r="669" spans="2:12" ht="37.5" x14ac:dyDescent="0.15">
      <c r="G669" s="407" t="s">
        <v>496</v>
      </c>
    </row>
    <row r="674" spans="2:12" x14ac:dyDescent="0.15">
      <c r="E674" s="10" t="str">
        <f>入力表1【係数】!$E$52</f>
        <v>（単位：円)</v>
      </c>
      <c r="H674" s="10" t="str">
        <f>入力表1【係数】!$E$52</f>
        <v>（単位：円)</v>
      </c>
      <c r="I674" s="10" t="str">
        <f>入力表1【係数】!$E$52</f>
        <v>（単位：円)</v>
      </c>
      <c r="J674" s="10" t="str">
        <f>入力表1【係数】!$E$52</f>
        <v>（単位：円)</v>
      </c>
      <c r="L674" s="10" t="str">
        <f>入力表1【係数】!$E$52</f>
        <v>（単位：円)</v>
      </c>
    </row>
    <row r="675" spans="2:12" ht="17.45" customHeight="1" x14ac:dyDescent="0.15">
      <c r="B675" s="460" t="s">
        <v>33</v>
      </c>
      <c r="C675" s="460" t="s">
        <v>401</v>
      </c>
      <c r="D675" s="460" t="s">
        <v>487</v>
      </c>
      <c r="E675" s="463" t="s">
        <v>503</v>
      </c>
      <c r="F675" s="609" t="s">
        <v>483</v>
      </c>
      <c r="G675" s="609" t="s">
        <v>484</v>
      </c>
      <c r="H675" s="461" t="s">
        <v>489</v>
      </c>
      <c r="I675" s="461" t="s">
        <v>490</v>
      </c>
      <c r="J675" s="463" t="s">
        <v>497</v>
      </c>
      <c r="K675" s="461" t="s">
        <v>491</v>
      </c>
      <c r="L675" s="458" t="s">
        <v>8</v>
      </c>
    </row>
    <row r="676" spans="2:12" x14ac:dyDescent="0.15">
      <c r="B676" s="459"/>
      <c r="C676" s="459"/>
      <c r="D676" s="459"/>
      <c r="E676" s="462"/>
      <c r="F676" s="610"/>
      <c r="G676" s="610"/>
      <c r="H676" s="462"/>
      <c r="I676" s="462"/>
      <c r="J676" s="462"/>
      <c r="K676" s="462"/>
      <c r="L676" s="459"/>
    </row>
    <row r="677" spans="2:12" x14ac:dyDescent="0.15">
      <c r="B677" s="385">
        <v>1</v>
      </c>
      <c r="C677" s="40" t="s">
        <v>402</v>
      </c>
      <c r="D677" s="41" t="s">
        <v>190</v>
      </c>
      <c r="E677" s="134">
        <f>入力表2【係数】!S715</f>
        <v>0</v>
      </c>
      <c r="F677" s="141">
        <f>VLOOKUP(D677,各種係数!$C$8:$E$114,2,FALSE)</f>
        <v>0</v>
      </c>
      <c r="G677" s="142">
        <f>VLOOKUP(D677,各種係数!$C$8:$E$114,3,FALSE)</f>
        <v>0</v>
      </c>
      <c r="H677" s="46">
        <f t="shared" ref="H677:H730" si="68">E677*F677</f>
        <v>0</v>
      </c>
      <c r="I677" s="47">
        <f>I$735*G677</f>
        <v>0</v>
      </c>
      <c r="J677" s="47">
        <f>E677+(I677*1/3)</f>
        <v>0</v>
      </c>
      <c r="K677" s="147">
        <f>IF(入力表3【予測】!G14="",入力表3【予測】!F14,入力表3【予測】!G14)</f>
        <v>0.4251686800955784</v>
      </c>
      <c r="L677" s="135">
        <f t="shared" ref="L677:L730" si="69">J677*K677</f>
        <v>0</v>
      </c>
    </row>
    <row r="678" spans="2:12" x14ac:dyDescent="0.15">
      <c r="B678" s="385">
        <v>2</v>
      </c>
      <c r="C678" s="40" t="s">
        <v>591</v>
      </c>
      <c r="D678" s="41" t="s">
        <v>184</v>
      </c>
      <c r="E678" s="46">
        <f>入力表2【係数】!S716</f>
        <v>0</v>
      </c>
      <c r="F678" s="141">
        <f>VLOOKUP(D678,各種係数!$C$8:$E$114,2,FALSE)</f>
        <v>0</v>
      </c>
      <c r="G678" s="142">
        <f>VLOOKUP(D678,各種係数!$C$8:$E$114,3,FALSE)</f>
        <v>7.6895075728465895E-3</v>
      </c>
      <c r="H678" s="46">
        <f t="shared" si="68"/>
        <v>0</v>
      </c>
      <c r="I678" s="47">
        <f t="shared" ref="I678:I681" si="70">I$735*G678</f>
        <v>0</v>
      </c>
      <c r="J678" s="47">
        <f>E678+(I678*1/2)</f>
        <v>0</v>
      </c>
      <c r="K678" s="147">
        <f>IF(入力表3【予測】!G15="",入力表3【予測】!F15,入力表3【予測】!G15)</f>
        <v>1</v>
      </c>
      <c r="L678" s="135">
        <f t="shared" si="69"/>
        <v>0</v>
      </c>
    </row>
    <row r="679" spans="2:12" x14ac:dyDescent="0.15">
      <c r="B679" s="385">
        <v>3</v>
      </c>
      <c r="C679" s="40" t="s">
        <v>403</v>
      </c>
      <c r="D679" s="41" t="s">
        <v>185</v>
      </c>
      <c r="E679" s="46">
        <f>入力表2【係数】!S717</f>
        <v>0</v>
      </c>
      <c r="F679" s="141">
        <f>VLOOKUP(D679,各種係数!$C$8:$E$114,2,FALSE)</f>
        <v>0</v>
      </c>
      <c r="G679" s="142">
        <f>VLOOKUP(D679,各種係数!$C$8:$E$114,3,FALSE)</f>
        <v>0.71690131797459899</v>
      </c>
      <c r="H679" s="46">
        <f t="shared" si="68"/>
        <v>0</v>
      </c>
      <c r="I679" s="47">
        <f t="shared" si="70"/>
        <v>0</v>
      </c>
      <c r="J679" s="47">
        <f>E679+(I679*1/3)</f>
        <v>0</v>
      </c>
      <c r="K679" s="147">
        <f>IF(入力表3【予測】!G16="",入力表3【予測】!F16,入力表3【予測】!G16)</f>
        <v>1</v>
      </c>
      <c r="L679" s="135">
        <f t="shared" si="69"/>
        <v>0</v>
      </c>
    </row>
    <row r="680" spans="2:12" x14ac:dyDescent="0.15">
      <c r="B680" s="385">
        <v>4</v>
      </c>
      <c r="C680" s="40" t="s">
        <v>404</v>
      </c>
      <c r="D680" s="41" t="s">
        <v>185</v>
      </c>
      <c r="E680" s="46">
        <f>入力表2【係数】!S718</f>
        <v>0</v>
      </c>
      <c r="F680" s="141">
        <f>VLOOKUP(D680,各種係数!$C$8:$E$114,2,FALSE)</f>
        <v>0</v>
      </c>
      <c r="G680" s="142">
        <f>VLOOKUP(D680,各種係数!$C$8:$E$114,3,FALSE)</f>
        <v>0.71690131797459899</v>
      </c>
      <c r="H680" s="46">
        <f t="shared" si="68"/>
        <v>0</v>
      </c>
      <c r="I680" s="47">
        <f t="shared" si="70"/>
        <v>0</v>
      </c>
      <c r="J680" s="47">
        <f>E680+(I680*1/3)</f>
        <v>0</v>
      </c>
      <c r="K680" s="147">
        <f>IF(入力表3【予測】!G17="",入力表3【予測】!F17,入力表3【予測】!G17)</f>
        <v>1</v>
      </c>
      <c r="L680" s="135">
        <f t="shared" si="69"/>
        <v>0</v>
      </c>
    </row>
    <row r="681" spans="2:12" x14ac:dyDescent="0.15">
      <c r="B681" s="385">
        <v>5</v>
      </c>
      <c r="C681" s="40" t="s">
        <v>822</v>
      </c>
      <c r="D681" s="41" t="s">
        <v>186</v>
      </c>
      <c r="E681" s="46">
        <f>入力表2【係数】!S719</f>
        <v>0</v>
      </c>
      <c r="F681" s="141">
        <f>VLOOKUP(D681,各種係数!$C$8:$E$114,2,FALSE)</f>
        <v>0</v>
      </c>
      <c r="G681" s="142">
        <f>VLOOKUP(D681,各種係数!$C$8:$E$114,3,FALSE)</f>
        <v>8.7067968899366854E-2</v>
      </c>
      <c r="H681" s="46">
        <f t="shared" si="68"/>
        <v>0</v>
      </c>
      <c r="I681" s="47">
        <f t="shared" si="70"/>
        <v>0</v>
      </c>
      <c r="J681" s="47">
        <f>E681+I681</f>
        <v>0</v>
      </c>
      <c r="K681" s="147">
        <f>IF(入力表3【予測】!G18="",入力表3【予測】!F18,入力表3【予測】!G18)</f>
        <v>1</v>
      </c>
      <c r="L681" s="135">
        <f t="shared" si="69"/>
        <v>0</v>
      </c>
    </row>
    <row r="682" spans="2:12" x14ac:dyDescent="0.15">
      <c r="B682" s="385">
        <v>6</v>
      </c>
      <c r="C682" s="40" t="s">
        <v>405</v>
      </c>
      <c r="D682" s="41" t="s">
        <v>199</v>
      </c>
      <c r="E682" s="46">
        <f>入力表2【係数】!S720</f>
        <v>0</v>
      </c>
      <c r="F682" s="141">
        <f>VLOOKUP(D682,各種係数!$C$8:$E$114,2,FALSE)</f>
        <v>0</v>
      </c>
      <c r="G682" s="141">
        <f>VLOOKUP(D682,各種係数!$C$8:$E$114,3,FALSE)</f>
        <v>0</v>
      </c>
      <c r="H682" s="46">
        <f t="shared" si="68"/>
        <v>0</v>
      </c>
      <c r="I682" s="47">
        <f t="shared" ref="I682:I730" si="71">E682*G682</f>
        <v>0</v>
      </c>
      <c r="J682" s="47">
        <f>E682-H682-I682</f>
        <v>0</v>
      </c>
      <c r="K682" s="147">
        <f>IF(入力表3【予測】!G19="",入力表3【予測】!F19,入力表3【予測】!G19)</f>
        <v>1</v>
      </c>
      <c r="L682" s="135">
        <f t="shared" si="69"/>
        <v>0</v>
      </c>
    </row>
    <row r="683" spans="2:12" x14ac:dyDescent="0.15">
      <c r="B683" s="385">
        <v>7</v>
      </c>
      <c r="C683" s="40" t="s">
        <v>585</v>
      </c>
      <c r="D683" s="41" t="s">
        <v>158</v>
      </c>
      <c r="E683" s="46">
        <f>入力表2【係数】!S721</f>
        <v>0</v>
      </c>
      <c r="F683" s="141">
        <f>VLOOKUP(D683,各種係数!$C$8:$E$114,2,FALSE)</f>
        <v>0.33247744366539334</v>
      </c>
      <c r="G683" s="141">
        <f>VLOOKUP(D683,各種係数!$C$8:$E$114,3,FALSE)</f>
        <v>1.5412806459017195E-2</v>
      </c>
      <c r="H683" s="46">
        <f t="shared" si="68"/>
        <v>0</v>
      </c>
      <c r="I683" s="47">
        <f t="shared" si="71"/>
        <v>0</v>
      </c>
      <c r="J683" s="47">
        <f>E683-H683-I683</f>
        <v>0</v>
      </c>
      <c r="K683" s="147">
        <f>IF(入力表3【予測】!G20="",入力表3【予測】!F20,入力表3【予測】!G20)</f>
        <v>0</v>
      </c>
      <c r="L683" s="135">
        <f t="shared" si="69"/>
        <v>0</v>
      </c>
    </row>
    <row r="684" spans="2:12" x14ac:dyDescent="0.15">
      <c r="B684" s="385">
        <v>8</v>
      </c>
      <c r="C684" s="40" t="s">
        <v>408</v>
      </c>
      <c r="D684" s="41" t="s">
        <v>190</v>
      </c>
      <c r="E684" s="46">
        <f>入力表2【係数】!S722</f>
        <v>0</v>
      </c>
      <c r="F684" s="141">
        <f>VLOOKUP(D684,各種係数!$C$8:$E$114,2,FALSE)</f>
        <v>0</v>
      </c>
      <c r="G684" s="142">
        <f>VLOOKUP(D684,各種係数!$C$8:$E$114,3,FALSE)</f>
        <v>0</v>
      </c>
      <c r="H684" s="46">
        <f t="shared" si="68"/>
        <v>0</v>
      </c>
      <c r="I684" s="47">
        <f t="shared" ref="I684:I685" si="72">I$735*G684</f>
        <v>0</v>
      </c>
      <c r="J684" s="47">
        <f>E684+(I684*1/3)</f>
        <v>0</v>
      </c>
      <c r="K684" s="147">
        <f>IF(入力表3【予測】!G21="",入力表3【予測】!F21,入力表3【予測】!G21)</f>
        <v>1</v>
      </c>
      <c r="L684" s="135">
        <f t="shared" si="69"/>
        <v>0</v>
      </c>
    </row>
    <row r="685" spans="2:12" x14ac:dyDescent="0.15">
      <c r="B685" s="60">
        <v>9</v>
      </c>
      <c r="C685" s="61" t="s">
        <v>407</v>
      </c>
      <c r="D685" s="62" t="s">
        <v>190</v>
      </c>
      <c r="E685" s="67">
        <f>入力表2【係数】!S723</f>
        <v>0</v>
      </c>
      <c r="F685" s="143">
        <f>VLOOKUP(D685,各種係数!$C$8:$E$114,2,FALSE)</f>
        <v>0</v>
      </c>
      <c r="G685" s="144">
        <f>VLOOKUP(D685,各種係数!$C$8:$E$114,3,FALSE)</f>
        <v>0</v>
      </c>
      <c r="H685" s="67">
        <f t="shared" si="68"/>
        <v>0</v>
      </c>
      <c r="I685" s="68">
        <f t="shared" si="72"/>
        <v>0</v>
      </c>
      <c r="J685" s="67">
        <f>E685+(I685*1/3)</f>
        <v>0</v>
      </c>
      <c r="K685" s="148">
        <f>IF(入力表3【予測】!G22="",入力表3【予測】!F22,入力表3【予測】!G22)</f>
        <v>1</v>
      </c>
      <c r="L685" s="67">
        <f t="shared" si="69"/>
        <v>0</v>
      </c>
    </row>
    <row r="686" spans="2:12" x14ac:dyDescent="0.15">
      <c r="B686" s="74">
        <v>10</v>
      </c>
      <c r="C686" s="75" t="s">
        <v>410</v>
      </c>
      <c r="D686" s="79" t="s">
        <v>200</v>
      </c>
      <c r="E686" s="67">
        <f>入力表2【係数】!S724</f>
        <v>0</v>
      </c>
      <c r="F686" s="143">
        <f>VLOOKUP(D686,各種係数!$C$8:$E$114,2,FALSE)</f>
        <v>0</v>
      </c>
      <c r="G686" s="143">
        <f>VLOOKUP(D686,各種係数!$C$8:$E$114,3,FALSE)</f>
        <v>0</v>
      </c>
      <c r="H686" s="67">
        <f t="shared" si="68"/>
        <v>0</v>
      </c>
      <c r="I686" s="68">
        <f t="shared" si="71"/>
        <v>0</v>
      </c>
      <c r="J686" s="67">
        <f>E686-H686-I686</f>
        <v>0</v>
      </c>
      <c r="K686" s="149">
        <f>IF(入力表3【予測】!G23="",入力表3【予測】!F23,入力表3【予測】!G23)</f>
        <v>1</v>
      </c>
      <c r="L686" s="67">
        <f t="shared" si="69"/>
        <v>0</v>
      </c>
    </row>
    <row r="687" spans="2:12" x14ac:dyDescent="0.15">
      <c r="B687" s="74">
        <v>11</v>
      </c>
      <c r="C687" s="78" t="s">
        <v>411</v>
      </c>
      <c r="D687" s="79" t="s">
        <v>201</v>
      </c>
      <c r="E687" s="67">
        <f>入力表2【係数】!S725</f>
        <v>1</v>
      </c>
      <c r="F687" s="143">
        <f>VLOOKUP(D687,各種係数!$C$8:$E$114,2,FALSE)</f>
        <v>0</v>
      </c>
      <c r="G687" s="143">
        <f>VLOOKUP(D687,各種係数!$C$8:$E$114,3,FALSE)</f>
        <v>0</v>
      </c>
      <c r="H687" s="67">
        <f t="shared" si="68"/>
        <v>0</v>
      </c>
      <c r="I687" s="68">
        <f t="shared" si="71"/>
        <v>0</v>
      </c>
      <c r="J687" s="67">
        <f t="shared" ref="J687:J730" si="73">E687-H687-I687</f>
        <v>1</v>
      </c>
      <c r="K687" s="149">
        <f>IF(入力表3【予測】!G24="",入力表3【予測】!F24,入力表3【予測】!G24)</f>
        <v>1</v>
      </c>
      <c r="L687" s="67">
        <f t="shared" si="69"/>
        <v>1</v>
      </c>
    </row>
    <row r="688" spans="2:12" x14ac:dyDescent="0.15">
      <c r="B688" s="119">
        <v>12</v>
      </c>
      <c r="C688" s="120" t="s">
        <v>412</v>
      </c>
      <c r="D688" s="116" t="s">
        <v>141</v>
      </c>
      <c r="E688" s="46">
        <f>入力表2【係数】!S726</f>
        <v>0</v>
      </c>
      <c r="F688" s="141">
        <f>VLOOKUP(D688,各種係数!$C$8:$E$114,2,FALSE)</f>
        <v>0.48983980769325469</v>
      </c>
      <c r="G688" s="141">
        <f>VLOOKUP(D688,各種係数!$C$8:$E$114,3,FALSE)</f>
        <v>4.0472106868972388E-2</v>
      </c>
      <c r="H688" s="46">
        <f t="shared" si="68"/>
        <v>0</v>
      </c>
      <c r="I688" s="47">
        <f t="shared" si="71"/>
        <v>0</v>
      </c>
      <c r="J688" s="47">
        <f t="shared" si="73"/>
        <v>0</v>
      </c>
      <c r="K688" s="147">
        <f>IF(入力表3【予測】!G25="",入力表3【予測】!F25,入力表3【予測】!G25)</f>
        <v>2.5266919715310809E-2</v>
      </c>
      <c r="L688" s="135">
        <f t="shared" si="69"/>
        <v>0</v>
      </c>
    </row>
    <row r="689" spans="2:12" x14ac:dyDescent="0.15">
      <c r="B689" s="385">
        <v>13</v>
      </c>
      <c r="C689" s="40" t="s">
        <v>413</v>
      </c>
      <c r="D689" s="41" t="s">
        <v>145</v>
      </c>
      <c r="E689" s="46">
        <f>入力表2【係数】!S727</f>
        <v>0</v>
      </c>
      <c r="F689" s="141">
        <f>VLOOKUP(D689,各種係数!$C$8:$E$114,2,FALSE)</f>
        <v>0.39446835471269331</v>
      </c>
      <c r="G689" s="141">
        <f>VLOOKUP(D689,各種係数!$C$8:$E$114,3,FALSE)</f>
        <v>2.4324724854210295E-2</v>
      </c>
      <c r="H689" s="46">
        <f t="shared" si="68"/>
        <v>0</v>
      </c>
      <c r="I689" s="47">
        <f t="shared" si="71"/>
        <v>0</v>
      </c>
      <c r="J689" s="47">
        <f t="shared" si="73"/>
        <v>0</v>
      </c>
      <c r="K689" s="147">
        <f>IF(入力表3【予測】!G26="",入力表3【予測】!F26,入力表3【予測】!G26)</f>
        <v>0.19738855547056144</v>
      </c>
      <c r="L689" s="135">
        <f t="shared" si="69"/>
        <v>0</v>
      </c>
    </row>
    <row r="690" spans="2:12" x14ac:dyDescent="0.15">
      <c r="B690" s="385">
        <v>14</v>
      </c>
      <c r="C690" s="40" t="s">
        <v>414</v>
      </c>
      <c r="D690" s="41" t="s">
        <v>144</v>
      </c>
      <c r="E690" s="46">
        <f>入力表2【係数】!S728</f>
        <v>0</v>
      </c>
      <c r="F690" s="141">
        <f>VLOOKUP(D690,各種係数!$C$8:$E$114,2,FALSE)</f>
        <v>0.46442694190471312</v>
      </c>
      <c r="G690" s="141">
        <f>VLOOKUP(D690,各種係数!$C$8:$E$114,3,FALSE)</f>
        <v>2.3938940873812486E-2</v>
      </c>
      <c r="H690" s="46">
        <f t="shared" si="68"/>
        <v>0</v>
      </c>
      <c r="I690" s="47">
        <f t="shared" si="71"/>
        <v>0</v>
      </c>
      <c r="J690" s="47">
        <f t="shared" si="73"/>
        <v>0</v>
      </c>
      <c r="K690" s="147">
        <f>IF(入力表3【予測】!G27="",入力表3【予測】!F27,入力表3【予測】!G27)</f>
        <v>3.7688224204705856E-2</v>
      </c>
      <c r="L690" s="135">
        <f t="shared" si="69"/>
        <v>0</v>
      </c>
    </row>
    <row r="691" spans="2:12" x14ac:dyDescent="0.15">
      <c r="B691" s="385">
        <v>15</v>
      </c>
      <c r="C691" s="40" t="s">
        <v>415</v>
      </c>
      <c r="D691" s="41" t="s">
        <v>145</v>
      </c>
      <c r="E691" s="46">
        <f>入力表2【係数】!S729</f>
        <v>0</v>
      </c>
      <c r="F691" s="141">
        <f>VLOOKUP(D691,各種係数!$C$8:$E$114,2,FALSE)</f>
        <v>0.39446835471269331</v>
      </c>
      <c r="G691" s="141">
        <f>VLOOKUP(D691,各種係数!$C$8:$E$114,3,FALSE)</f>
        <v>2.4324724854210295E-2</v>
      </c>
      <c r="H691" s="46">
        <f t="shared" si="68"/>
        <v>0</v>
      </c>
      <c r="I691" s="47">
        <f t="shared" si="71"/>
        <v>0</v>
      </c>
      <c r="J691" s="47">
        <f t="shared" si="73"/>
        <v>0</v>
      </c>
      <c r="K691" s="147">
        <f>IF(入力表3【予測】!G28="",入力表3【予測】!F28,入力表3【予測】!G28)</f>
        <v>0.19738855547056144</v>
      </c>
      <c r="L691" s="135">
        <f t="shared" si="69"/>
        <v>0</v>
      </c>
    </row>
    <row r="692" spans="2:12" x14ac:dyDescent="0.15">
      <c r="B692" s="385">
        <v>16</v>
      </c>
      <c r="C692" s="40" t="s">
        <v>416</v>
      </c>
      <c r="D692" s="41" t="s">
        <v>145</v>
      </c>
      <c r="E692" s="46">
        <f>入力表2【係数】!S730</f>
        <v>0</v>
      </c>
      <c r="F692" s="141">
        <f>VLOOKUP(D692,各種係数!$C$8:$E$114,2,FALSE)</f>
        <v>0.39446835471269331</v>
      </c>
      <c r="G692" s="141">
        <f>VLOOKUP(D692,各種係数!$C$8:$E$114,3,FALSE)</f>
        <v>2.4324724854210295E-2</v>
      </c>
      <c r="H692" s="46">
        <f t="shared" si="68"/>
        <v>0</v>
      </c>
      <c r="I692" s="47">
        <f t="shared" si="71"/>
        <v>0</v>
      </c>
      <c r="J692" s="47">
        <f t="shared" si="73"/>
        <v>0</v>
      </c>
      <c r="K692" s="147">
        <f>IF(入力表3【予測】!G29="",入力表3【予測】!F29,入力表3【予測】!G29)</f>
        <v>0.19738855547056144</v>
      </c>
      <c r="L692" s="135">
        <f t="shared" si="69"/>
        <v>0</v>
      </c>
    </row>
    <row r="693" spans="2:12" x14ac:dyDescent="0.15">
      <c r="B693" s="385">
        <v>17</v>
      </c>
      <c r="C693" s="83" t="s">
        <v>454</v>
      </c>
      <c r="D693" s="41" t="s">
        <v>145</v>
      </c>
      <c r="E693" s="46">
        <f>入力表2【係数】!S731</f>
        <v>0</v>
      </c>
      <c r="F693" s="141">
        <f>VLOOKUP(D693,各種係数!$C$8:$E$114,2,FALSE)</f>
        <v>0.39446835471269331</v>
      </c>
      <c r="G693" s="141">
        <f>VLOOKUP(D693,各種係数!$C$8:$E$114,3,FALSE)</f>
        <v>2.4324724854210295E-2</v>
      </c>
      <c r="H693" s="46">
        <f t="shared" si="68"/>
        <v>0</v>
      </c>
      <c r="I693" s="47">
        <f t="shared" si="71"/>
        <v>0</v>
      </c>
      <c r="J693" s="47">
        <f t="shared" si="73"/>
        <v>0</v>
      </c>
      <c r="K693" s="147">
        <f>IF(入力表3【予測】!G30="",入力表3【予測】!F30,入力表3【予測】!G30)</f>
        <v>0.19738855547056144</v>
      </c>
      <c r="L693" s="135">
        <f t="shared" si="69"/>
        <v>0</v>
      </c>
    </row>
    <row r="694" spans="2:12" x14ac:dyDescent="0.15">
      <c r="B694" s="385">
        <v>18</v>
      </c>
      <c r="C694" s="83" t="s">
        <v>455</v>
      </c>
      <c r="D694" s="41" t="s">
        <v>146</v>
      </c>
      <c r="E694" s="46">
        <f>入力表2【係数】!S732</f>
        <v>0</v>
      </c>
      <c r="F694" s="141">
        <f>VLOOKUP(D694,各種係数!$C$8:$E$114,2,FALSE)</f>
        <v>0.3541939860247062</v>
      </c>
      <c r="G694" s="141">
        <f>VLOOKUP(D694,各種係数!$C$8:$E$114,3,FALSE)</f>
        <v>4.1420505400153379E-2</v>
      </c>
      <c r="H694" s="46">
        <f t="shared" si="68"/>
        <v>0</v>
      </c>
      <c r="I694" s="47">
        <f t="shared" si="71"/>
        <v>0</v>
      </c>
      <c r="J694" s="47">
        <f t="shared" si="73"/>
        <v>0</v>
      </c>
      <c r="K694" s="147">
        <f>IF(入力表3【予測】!G31="",入力表3【予測】!F31,入力表3【予測】!G31)</f>
        <v>0</v>
      </c>
      <c r="L694" s="135">
        <f t="shared" si="69"/>
        <v>0</v>
      </c>
    </row>
    <row r="695" spans="2:12" x14ac:dyDescent="0.15">
      <c r="B695" s="385">
        <v>19</v>
      </c>
      <c r="C695" s="40" t="s">
        <v>417</v>
      </c>
      <c r="D695" s="41" t="s">
        <v>148</v>
      </c>
      <c r="E695" s="46">
        <f>入力表2【係数】!S733</f>
        <v>0</v>
      </c>
      <c r="F695" s="141">
        <f>VLOOKUP(D695,各種係数!$C$8:$E$114,2,FALSE)</f>
        <v>0.55865224329933405</v>
      </c>
      <c r="G695" s="141">
        <f>VLOOKUP(D695,各種係数!$C$8:$E$114,3,FALSE)</f>
        <v>2.1265803654867077E-2</v>
      </c>
      <c r="H695" s="46">
        <f t="shared" si="68"/>
        <v>0</v>
      </c>
      <c r="I695" s="47">
        <f t="shared" si="71"/>
        <v>0</v>
      </c>
      <c r="J695" s="47">
        <f t="shared" si="73"/>
        <v>0</v>
      </c>
      <c r="K695" s="147">
        <f>IF(入力表3【予測】!G32="",入力表3【予測】!F32,入力表3【予測】!G32)</f>
        <v>0</v>
      </c>
      <c r="L695" s="135">
        <f t="shared" si="69"/>
        <v>0</v>
      </c>
    </row>
    <row r="696" spans="2:12" x14ac:dyDescent="0.15">
      <c r="B696" s="385">
        <v>20</v>
      </c>
      <c r="C696" s="40" t="s">
        <v>418</v>
      </c>
      <c r="D696" s="41" t="s">
        <v>950</v>
      </c>
      <c r="E696" s="46">
        <f>入力表2【係数】!S734</f>
        <v>0</v>
      </c>
      <c r="F696" s="141">
        <f>VLOOKUP(D696,各種係数!$C$8:$E$114,2,FALSE)</f>
        <v>0.44310238869487661</v>
      </c>
      <c r="G696" s="141">
        <f>VLOOKUP(D696,各種係数!$C$8:$E$114,3,FALSE)</f>
        <v>1.5691882641514759E-2</v>
      </c>
      <c r="H696" s="46">
        <f t="shared" si="68"/>
        <v>0</v>
      </c>
      <c r="I696" s="47">
        <f t="shared" si="71"/>
        <v>0</v>
      </c>
      <c r="J696" s="47">
        <f t="shared" si="73"/>
        <v>0</v>
      </c>
      <c r="K696" s="147">
        <f>IF(入力表3【予測】!G33="",入力表3【予測】!F33,入力表3【予測】!G33)</f>
        <v>0</v>
      </c>
      <c r="L696" s="135">
        <f t="shared" si="69"/>
        <v>0</v>
      </c>
    </row>
    <row r="697" spans="2:12" x14ac:dyDescent="0.15">
      <c r="B697" s="385">
        <v>21</v>
      </c>
      <c r="C697" s="83" t="s">
        <v>456</v>
      </c>
      <c r="D697" s="41" t="s">
        <v>164</v>
      </c>
      <c r="E697" s="46">
        <f>入力表2【係数】!S735</f>
        <v>0</v>
      </c>
      <c r="F697" s="141">
        <f>VLOOKUP(D697,各種係数!$C$8:$E$114,2,FALSE)</f>
        <v>0.6356423173803526</v>
      </c>
      <c r="G697" s="141">
        <f>VLOOKUP(D697,各種係数!$C$8:$E$114,3,FALSE)</f>
        <v>1.8041561712846349E-2</v>
      </c>
      <c r="H697" s="46">
        <f t="shared" si="68"/>
        <v>0</v>
      </c>
      <c r="I697" s="47">
        <f t="shared" si="71"/>
        <v>0</v>
      </c>
      <c r="J697" s="47">
        <f t="shared" si="73"/>
        <v>0</v>
      </c>
      <c r="K697" s="147">
        <f>IF(入力表3【予測】!G34="",入力表3【予測】!F34,入力表3【予測】!G34)</f>
        <v>1.7912086324699539E-3</v>
      </c>
      <c r="L697" s="135">
        <f t="shared" si="69"/>
        <v>0</v>
      </c>
    </row>
    <row r="698" spans="2:12" x14ac:dyDescent="0.15">
      <c r="B698" s="385">
        <v>22</v>
      </c>
      <c r="C698" s="83" t="s">
        <v>457</v>
      </c>
      <c r="D698" s="41" t="s">
        <v>162</v>
      </c>
      <c r="E698" s="46">
        <f>入力表2【係数】!S736</f>
        <v>0</v>
      </c>
      <c r="F698" s="141">
        <f>VLOOKUP(D698,各種係数!$C$8:$E$114,2,FALSE)</f>
        <v>0.80454150997975127</v>
      </c>
      <c r="G698" s="141">
        <f>VLOOKUP(D698,各種係数!$C$8:$E$114,3,FALSE)</f>
        <v>2.097194098929708E-2</v>
      </c>
      <c r="H698" s="46">
        <f t="shared" si="68"/>
        <v>0</v>
      </c>
      <c r="I698" s="47">
        <f t="shared" si="71"/>
        <v>0</v>
      </c>
      <c r="J698" s="47">
        <f t="shared" si="73"/>
        <v>0</v>
      </c>
      <c r="K698" s="147">
        <f>IF(入力表3【予測】!G35="",入力表3【予測】!F35,入力表3【予測】!G35)</f>
        <v>0</v>
      </c>
      <c r="L698" s="135">
        <f t="shared" si="69"/>
        <v>0</v>
      </c>
    </row>
    <row r="699" spans="2:12" x14ac:dyDescent="0.15">
      <c r="B699" s="385">
        <v>23</v>
      </c>
      <c r="C699" s="40" t="s">
        <v>565</v>
      </c>
      <c r="D699" s="41" t="s">
        <v>194</v>
      </c>
      <c r="E699" s="46">
        <f>入力表2【係数】!S737</f>
        <v>0</v>
      </c>
      <c r="F699" s="141">
        <f>VLOOKUP(D699,各種係数!$C$8:$E$114,2,FALSE)</f>
        <v>0.41870702167654128</v>
      </c>
      <c r="G699" s="141">
        <f>VLOOKUP(D699,各種係数!$C$8:$E$114,3,FALSE)</f>
        <v>3.0484066104024703E-2</v>
      </c>
      <c r="H699" s="46">
        <f t="shared" si="68"/>
        <v>0</v>
      </c>
      <c r="I699" s="47">
        <f t="shared" si="71"/>
        <v>0</v>
      </c>
      <c r="J699" s="47">
        <f t="shared" si="73"/>
        <v>0</v>
      </c>
      <c r="K699" s="147">
        <f>IF(入力表3【予測】!G36="",入力表3【予測】!F36,入力表3【予測】!G36)</f>
        <v>8.1037763027242637E-2</v>
      </c>
      <c r="L699" s="135">
        <f t="shared" si="69"/>
        <v>0</v>
      </c>
    </row>
    <row r="700" spans="2:12" x14ac:dyDescent="0.15">
      <c r="B700" s="385">
        <v>24</v>
      </c>
      <c r="C700" s="83" t="s">
        <v>458</v>
      </c>
      <c r="D700" s="41" t="s">
        <v>149</v>
      </c>
      <c r="E700" s="46">
        <f>入力表2【係数】!S738</f>
        <v>0</v>
      </c>
      <c r="F700" s="141">
        <f>VLOOKUP(D700,各種係数!$C$8:$E$114,2,FALSE)</f>
        <v>0.55683718834224505</v>
      </c>
      <c r="G700" s="141">
        <f>VLOOKUP(D700,各種係数!$C$8:$E$114,3,FALSE)</f>
        <v>3.2844849251674739E-2</v>
      </c>
      <c r="H700" s="46">
        <f t="shared" si="68"/>
        <v>0</v>
      </c>
      <c r="I700" s="47">
        <f t="shared" si="71"/>
        <v>0</v>
      </c>
      <c r="J700" s="47">
        <f t="shared" si="73"/>
        <v>0</v>
      </c>
      <c r="K700" s="147">
        <f>IF(入力表3【予測】!G37="",入力表3【予測】!F37,入力表3【予測】!G37)</f>
        <v>1.2532956823507968E-2</v>
      </c>
      <c r="L700" s="135">
        <f t="shared" si="69"/>
        <v>0</v>
      </c>
    </row>
    <row r="701" spans="2:12" x14ac:dyDescent="0.15">
      <c r="B701" s="385">
        <v>25</v>
      </c>
      <c r="C701" s="83" t="s">
        <v>459</v>
      </c>
      <c r="D701" s="41" t="s">
        <v>150</v>
      </c>
      <c r="E701" s="46">
        <f>入力表2【係数】!S739</f>
        <v>0</v>
      </c>
      <c r="F701" s="141">
        <f>VLOOKUP(D701,各種係数!$C$8:$E$114,2,FALSE)</f>
        <v>0.71592709904776786</v>
      </c>
      <c r="G701" s="141">
        <f>VLOOKUP(D701,各種係数!$C$8:$E$114,3,FALSE)</f>
        <v>9.217799308013936E-3</v>
      </c>
      <c r="H701" s="46">
        <f t="shared" si="68"/>
        <v>0</v>
      </c>
      <c r="I701" s="47">
        <f t="shared" si="71"/>
        <v>0</v>
      </c>
      <c r="J701" s="47">
        <f t="shared" si="73"/>
        <v>0</v>
      </c>
      <c r="K701" s="147">
        <f>IF(入力表3【予測】!G38="",入力表3【予測】!F38,入力表3【予測】!G38)</f>
        <v>5.5353470239739799E-2</v>
      </c>
      <c r="L701" s="135">
        <f t="shared" si="69"/>
        <v>0</v>
      </c>
    </row>
    <row r="702" spans="2:12" x14ac:dyDescent="0.15">
      <c r="B702" s="385">
        <v>26</v>
      </c>
      <c r="C702" s="83" t="s">
        <v>460</v>
      </c>
      <c r="D702" s="41" t="s">
        <v>151</v>
      </c>
      <c r="E702" s="46">
        <f>入力表2【係数】!S740</f>
        <v>0</v>
      </c>
      <c r="F702" s="141">
        <f>VLOOKUP(D702,各種係数!$C$8:$E$114,2,FALSE)</f>
        <v>-7.0325271059216012</v>
      </c>
      <c r="G702" s="141">
        <f>VLOOKUP(D702,各種係数!$C$8:$E$114,3,FALSE)</f>
        <v>-0.29941618015012511</v>
      </c>
      <c r="H702" s="46">
        <f t="shared" si="68"/>
        <v>0</v>
      </c>
      <c r="I702" s="47">
        <f t="shared" si="71"/>
        <v>0</v>
      </c>
      <c r="J702" s="47">
        <f t="shared" si="73"/>
        <v>0</v>
      </c>
      <c r="K702" s="147">
        <f>IF(入力表3【予測】!G39="",入力表3【予測】!F39,入力表3【予測】!G39)</f>
        <v>0</v>
      </c>
      <c r="L702" s="135">
        <f t="shared" si="69"/>
        <v>0</v>
      </c>
    </row>
    <row r="703" spans="2:12" x14ac:dyDescent="0.15">
      <c r="B703" s="385">
        <v>27</v>
      </c>
      <c r="C703" s="83" t="s">
        <v>461</v>
      </c>
      <c r="D703" s="41" t="s">
        <v>153</v>
      </c>
      <c r="E703" s="46">
        <f>入力表2【係数】!S741</f>
        <v>0</v>
      </c>
      <c r="F703" s="141">
        <f>VLOOKUP(D703,各種係数!$C$8:$E$114,2,FALSE)</f>
        <v>0.60565359159472287</v>
      </c>
      <c r="G703" s="141">
        <f>VLOOKUP(D703,各種係数!$C$8:$E$114,3,FALSE)</f>
        <v>1.4606731644383964E-2</v>
      </c>
      <c r="H703" s="46">
        <f t="shared" si="68"/>
        <v>0</v>
      </c>
      <c r="I703" s="47">
        <f t="shared" si="71"/>
        <v>0</v>
      </c>
      <c r="J703" s="47">
        <f t="shared" si="73"/>
        <v>0</v>
      </c>
      <c r="K703" s="147">
        <f>IF(入力表3【予測】!G40="",入力表3【予測】!F40,入力表3【予測】!G40)</f>
        <v>1.269531883879238E-2</v>
      </c>
      <c r="L703" s="135">
        <f t="shared" si="69"/>
        <v>0</v>
      </c>
    </row>
    <row r="704" spans="2:12" x14ac:dyDescent="0.15">
      <c r="B704" s="385">
        <v>28</v>
      </c>
      <c r="C704" s="83" t="s">
        <v>646</v>
      </c>
      <c r="D704" s="41" t="s">
        <v>157</v>
      </c>
      <c r="E704" s="46">
        <f>入力表2【係数】!S742</f>
        <v>0</v>
      </c>
      <c r="F704" s="141">
        <f>VLOOKUP(D704,各種係数!$C$8:$E$114,2,FALSE)</f>
        <v>0.53436119199626853</v>
      </c>
      <c r="G704" s="141">
        <f>VLOOKUP(D704,各種係数!$C$8:$E$114,3,FALSE)</f>
        <v>1.6884112454810168E-2</v>
      </c>
      <c r="H704" s="46">
        <f t="shared" si="68"/>
        <v>0</v>
      </c>
      <c r="I704" s="47">
        <f t="shared" si="71"/>
        <v>0</v>
      </c>
      <c r="J704" s="47">
        <f t="shared" si="73"/>
        <v>0</v>
      </c>
      <c r="K704" s="147">
        <f>IF(入力表3【予測】!G41="",入力表3【予測】!F41,入力表3【予測】!G41)</f>
        <v>2.8307649635109344E-2</v>
      </c>
      <c r="L704" s="135">
        <f t="shared" si="69"/>
        <v>0</v>
      </c>
    </row>
    <row r="705" spans="2:12" x14ac:dyDescent="0.15">
      <c r="B705" s="385">
        <v>29</v>
      </c>
      <c r="C705" s="83" t="s">
        <v>463</v>
      </c>
      <c r="D705" s="41" t="s">
        <v>517</v>
      </c>
      <c r="E705" s="46">
        <f>入力表2【係数】!S743</f>
        <v>0</v>
      </c>
      <c r="F705" s="141">
        <f>VLOOKUP(D705,各種係数!$C$8:$E$114,2,FALSE)</f>
        <v>0.55796567479946202</v>
      </c>
      <c r="G705" s="141">
        <f>VLOOKUP(D705,各種係数!$C$8:$E$114,3,FALSE)</f>
        <v>9.7336610154617649E-3</v>
      </c>
      <c r="H705" s="46">
        <f t="shared" si="68"/>
        <v>0</v>
      </c>
      <c r="I705" s="47">
        <f t="shared" si="71"/>
        <v>0</v>
      </c>
      <c r="J705" s="47">
        <f t="shared" si="73"/>
        <v>0</v>
      </c>
      <c r="K705" s="147">
        <f>IF(入力表3【予測】!G42="",入力表3【予測】!F42,入力表3【予測】!G42)</f>
        <v>7.4207497342212325E-2</v>
      </c>
      <c r="L705" s="135">
        <f t="shared" si="69"/>
        <v>0</v>
      </c>
    </row>
    <row r="706" spans="2:12" x14ac:dyDescent="0.15">
      <c r="B706" s="385">
        <v>30</v>
      </c>
      <c r="C706" s="40" t="s">
        <v>420</v>
      </c>
      <c r="D706" s="41" t="s">
        <v>517</v>
      </c>
      <c r="E706" s="46">
        <f>入力表2【係数】!S744</f>
        <v>0</v>
      </c>
      <c r="F706" s="141">
        <f>VLOOKUP(D706,各種係数!$C$8:$E$114,2,FALSE)</f>
        <v>0.55796567479946202</v>
      </c>
      <c r="G706" s="141">
        <f>VLOOKUP(D706,各種係数!$C$8:$E$114,3,FALSE)</f>
        <v>9.7336610154617649E-3</v>
      </c>
      <c r="H706" s="46">
        <f t="shared" si="68"/>
        <v>0</v>
      </c>
      <c r="I706" s="47">
        <f t="shared" si="71"/>
        <v>0</v>
      </c>
      <c r="J706" s="47">
        <f t="shared" si="73"/>
        <v>0</v>
      </c>
      <c r="K706" s="147">
        <f>IF(入力表3【予測】!G43="",入力表3【予測】!F43,入力表3【予測】!G43)</f>
        <v>7.4207497342212325E-2</v>
      </c>
      <c r="L706" s="135">
        <f t="shared" si="69"/>
        <v>0</v>
      </c>
    </row>
    <row r="707" spans="2:12" x14ac:dyDescent="0.15">
      <c r="B707" s="385">
        <v>31</v>
      </c>
      <c r="C707" s="83" t="s">
        <v>464</v>
      </c>
      <c r="D707" s="41" t="s">
        <v>951</v>
      </c>
      <c r="E707" s="46">
        <f>入力表2【係数】!S745</f>
        <v>0</v>
      </c>
      <c r="F707" s="141">
        <f>VLOOKUP(D707,各種係数!$C$8:$E$114,2,FALSE)</f>
        <v>0.25594447963568945</v>
      </c>
      <c r="G707" s="141">
        <f>VLOOKUP(D707,各種係数!$C$8:$E$114,3,FALSE)</f>
        <v>8.1788517819464026E-3</v>
      </c>
      <c r="H707" s="46">
        <f t="shared" si="68"/>
        <v>0</v>
      </c>
      <c r="I707" s="47">
        <f t="shared" si="71"/>
        <v>0</v>
      </c>
      <c r="J707" s="47">
        <f t="shared" si="73"/>
        <v>0</v>
      </c>
      <c r="K707" s="147">
        <f>IF(入力表3【予測】!G44="",入力表3【予測】!F44,入力表3【予測】!G44)</f>
        <v>2.2742915282625287E-4</v>
      </c>
      <c r="L707" s="135">
        <f t="shared" si="69"/>
        <v>0</v>
      </c>
    </row>
    <row r="708" spans="2:12" x14ac:dyDescent="0.15">
      <c r="B708" s="385">
        <v>32</v>
      </c>
      <c r="C708" s="83" t="s">
        <v>465</v>
      </c>
      <c r="D708" s="41" t="s">
        <v>172</v>
      </c>
      <c r="E708" s="46">
        <f>入力表2【係数】!S746</f>
        <v>0</v>
      </c>
      <c r="F708" s="141">
        <f>VLOOKUP(D708,各種係数!$C$8:$E$114,2,FALSE)</f>
        <v>0.32729577745202715</v>
      </c>
      <c r="G708" s="141">
        <f>VLOOKUP(D708,各種係数!$C$8:$E$114,3,FALSE)</f>
        <v>7.0083014360137492E-3</v>
      </c>
      <c r="H708" s="46">
        <f t="shared" si="68"/>
        <v>0</v>
      </c>
      <c r="I708" s="47">
        <f t="shared" si="71"/>
        <v>0</v>
      </c>
      <c r="J708" s="47">
        <f t="shared" si="73"/>
        <v>0</v>
      </c>
      <c r="K708" s="147">
        <f>IF(入力表3【予測】!G45="",入力表3【予測】!F45,入力表3【予測】!G45)</f>
        <v>2.021526319808542E-2</v>
      </c>
      <c r="L708" s="135">
        <f t="shared" si="69"/>
        <v>0</v>
      </c>
    </row>
    <row r="709" spans="2:12" x14ac:dyDescent="0.15">
      <c r="B709" s="385">
        <v>33</v>
      </c>
      <c r="C709" s="83" t="s">
        <v>466</v>
      </c>
      <c r="D709" s="41" t="s">
        <v>171</v>
      </c>
      <c r="E709" s="46">
        <f>入力表2【係数】!S747</f>
        <v>0</v>
      </c>
      <c r="F709" s="141">
        <f>VLOOKUP(D709,各種係数!$C$8:$E$114,2,FALSE)</f>
        <v>0.26374269279552931</v>
      </c>
      <c r="G709" s="141">
        <f>VLOOKUP(D709,各種係数!$C$8:$E$114,3,FALSE)</f>
        <v>1.1204770217964139E-2</v>
      </c>
      <c r="H709" s="46">
        <f t="shared" si="68"/>
        <v>0</v>
      </c>
      <c r="I709" s="47">
        <f t="shared" si="71"/>
        <v>0</v>
      </c>
      <c r="J709" s="47">
        <f t="shared" si="73"/>
        <v>0</v>
      </c>
      <c r="K709" s="147">
        <f>IF(入力表3【予測】!G46="",入力表3【予測】!F46,入力表3【予測】!G46)</f>
        <v>0</v>
      </c>
      <c r="L709" s="135">
        <f t="shared" si="69"/>
        <v>0</v>
      </c>
    </row>
    <row r="710" spans="2:12" x14ac:dyDescent="0.15">
      <c r="B710" s="385">
        <v>34</v>
      </c>
      <c r="C710" s="83" t="s">
        <v>467</v>
      </c>
      <c r="D710" s="41" t="s">
        <v>170</v>
      </c>
      <c r="E710" s="46">
        <f>入力表2【係数】!S748</f>
        <v>0</v>
      </c>
      <c r="F710" s="141">
        <f>VLOOKUP(D710,各種係数!$C$8:$E$114,2,FALSE)</f>
        <v>0.70589278410667244</v>
      </c>
      <c r="G710" s="141">
        <f>VLOOKUP(D710,各種係数!$C$8:$E$114,3,FALSE)</f>
        <v>4.8994511356258456E-3</v>
      </c>
      <c r="H710" s="46">
        <f t="shared" si="68"/>
        <v>0</v>
      </c>
      <c r="I710" s="47">
        <f t="shared" si="71"/>
        <v>0</v>
      </c>
      <c r="J710" s="47">
        <f t="shared" si="73"/>
        <v>0</v>
      </c>
      <c r="K710" s="147">
        <f>IF(入力表3【予測】!G47="",入力表3【予測】!F47,入力表3【予測】!G47)</f>
        <v>9.2006594852051315E-2</v>
      </c>
      <c r="L710" s="135">
        <f t="shared" si="69"/>
        <v>0</v>
      </c>
    </row>
    <row r="711" spans="2:12" x14ac:dyDescent="0.15">
      <c r="B711" s="385">
        <v>35</v>
      </c>
      <c r="C711" s="83" t="s">
        <v>641</v>
      </c>
      <c r="D711" s="41" t="s">
        <v>175</v>
      </c>
      <c r="E711" s="46">
        <f>入力表2【係数】!S749</f>
        <v>0</v>
      </c>
      <c r="F711" s="141">
        <f>VLOOKUP(D711,各種係数!$C$8:$E$114,2,FALSE)</f>
        <v>0.5913956101580643</v>
      </c>
      <c r="G711" s="141">
        <f>VLOOKUP(D711,各種係数!$C$8:$E$114,3,FALSE)</f>
        <v>2.0196911486146635E-2</v>
      </c>
      <c r="H711" s="46">
        <f t="shared" si="68"/>
        <v>0</v>
      </c>
      <c r="I711" s="47">
        <f t="shared" si="71"/>
        <v>0</v>
      </c>
      <c r="J711" s="47">
        <f t="shared" si="73"/>
        <v>0</v>
      </c>
      <c r="K711" s="147">
        <f>IF(入力表3【予測】!G48="",入力表3【予測】!F48,入力表3【予測】!G48)</f>
        <v>4.2137479686312651E-2</v>
      </c>
      <c r="L711" s="135">
        <f t="shared" si="69"/>
        <v>0</v>
      </c>
    </row>
    <row r="712" spans="2:12" x14ac:dyDescent="0.15">
      <c r="B712" s="60">
        <v>36</v>
      </c>
      <c r="C712" s="61" t="s">
        <v>421</v>
      </c>
      <c r="D712" s="62" t="s">
        <v>175</v>
      </c>
      <c r="E712" s="67">
        <f>入力表2【係数】!S750</f>
        <v>0</v>
      </c>
      <c r="F712" s="143">
        <f>VLOOKUP(D712,各種係数!$C$8:$E$114,2,FALSE)</f>
        <v>0.5913956101580643</v>
      </c>
      <c r="G712" s="143">
        <f>VLOOKUP(D712,各種係数!$C$8:$E$114,3,FALSE)</f>
        <v>2.0196911486146635E-2</v>
      </c>
      <c r="H712" s="67">
        <f t="shared" si="68"/>
        <v>0</v>
      </c>
      <c r="I712" s="68">
        <f t="shared" si="71"/>
        <v>0</v>
      </c>
      <c r="J712" s="67">
        <f t="shared" si="73"/>
        <v>0</v>
      </c>
      <c r="K712" s="148">
        <f>IF(入力表3【予測】!G49="",入力表3【予測】!F49,入力表3【予測】!G49)</f>
        <v>4.2137479686312651E-2</v>
      </c>
      <c r="L712" s="67">
        <f t="shared" si="69"/>
        <v>0</v>
      </c>
    </row>
    <row r="713" spans="2:12" x14ac:dyDescent="0.15">
      <c r="B713" s="385">
        <v>37</v>
      </c>
      <c r="C713" s="40" t="s">
        <v>422</v>
      </c>
      <c r="D713" s="41" t="s">
        <v>202</v>
      </c>
      <c r="E713" s="46">
        <f>入力表2【係数】!S751</f>
        <v>0</v>
      </c>
      <c r="F713" s="141">
        <f>VLOOKUP(D713,各種係数!$C$8:$E$114,2,FALSE)</f>
        <v>0</v>
      </c>
      <c r="G713" s="141">
        <f>VLOOKUP(D713,各種係数!$C$8:$E$114,3,FALSE)</f>
        <v>0</v>
      </c>
      <c r="H713" s="46">
        <f t="shared" si="68"/>
        <v>0</v>
      </c>
      <c r="I713" s="47">
        <f t="shared" si="71"/>
        <v>0</v>
      </c>
      <c r="J713" s="47">
        <f t="shared" si="73"/>
        <v>0</v>
      </c>
      <c r="K713" s="147">
        <f>IF(入力表3【予測】!G50="",入力表3【予測】!F50,入力表3【予測】!G50)</f>
        <v>1</v>
      </c>
      <c r="L713" s="135">
        <f t="shared" si="69"/>
        <v>0</v>
      </c>
    </row>
    <row r="714" spans="2:12" x14ac:dyDescent="0.15">
      <c r="B714" s="385">
        <v>38</v>
      </c>
      <c r="C714" s="40" t="s">
        <v>638</v>
      </c>
      <c r="D714" s="41" t="s">
        <v>196</v>
      </c>
      <c r="E714" s="46">
        <f>入力表2【係数】!S752</f>
        <v>0</v>
      </c>
      <c r="F714" s="141">
        <f>VLOOKUP(D714,各種係数!$C$8:$E$114,2,FALSE)</f>
        <v>0</v>
      </c>
      <c r="G714" s="141">
        <f>VLOOKUP(D714,各種係数!$C$8:$E$114,3,FALSE)</f>
        <v>1.2386003725709921E-5</v>
      </c>
      <c r="H714" s="46">
        <f t="shared" si="68"/>
        <v>0</v>
      </c>
      <c r="I714" s="47">
        <f t="shared" si="71"/>
        <v>0</v>
      </c>
      <c r="J714" s="47">
        <f t="shared" si="73"/>
        <v>0</v>
      </c>
      <c r="K714" s="147">
        <f>IF(入力表3【予測】!G51="",入力表3【予測】!F51,入力表3【予測】!G51)</f>
        <v>1</v>
      </c>
      <c r="L714" s="135">
        <f t="shared" si="69"/>
        <v>0</v>
      </c>
    </row>
    <row r="715" spans="2:12" x14ac:dyDescent="0.15">
      <c r="B715" s="385">
        <v>39</v>
      </c>
      <c r="C715" s="40" t="s">
        <v>424</v>
      </c>
      <c r="D715" s="41" t="s">
        <v>203</v>
      </c>
      <c r="E715" s="46">
        <f>入力表2【係数】!S753</f>
        <v>0</v>
      </c>
      <c r="F715" s="141">
        <f>VLOOKUP(D715,各種係数!$C$8:$E$114,2,FALSE)</f>
        <v>0</v>
      </c>
      <c r="G715" s="141">
        <f>VLOOKUP(D715,各種係数!$C$8:$E$114,3,FALSE)</f>
        <v>0</v>
      </c>
      <c r="H715" s="46">
        <f t="shared" si="68"/>
        <v>0</v>
      </c>
      <c r="I715" s="47">
        <f t="shared" si="71"/>
        <v>0</v>
      </c>
      <c r="J715" s="47">
        <f t="shared" si="73"/>
        <v>0</v>
      </c>
      <c r="K715" s="147">
        <f>IF(入力表3【予測】!G52="",入力表3【予測】!F52,入力表3【予測】!G52)</f>
        <v>1</v>
      </c>
      <c r="L715" s="135">
        <f t="shared" si="69"/>
        <v>0</v>
      </c>
    </row>
    <row r="716" spans="2:12" x14ac:dyDescent="0.15">
      <c r="B716" s="385">
        <v>40</v>
      </c>
      <c r="C716" s="40" t="s">
        <v>425</v>
      </c>
      <c r="D716" s="41" t="s">
        <v>203</v>
      </c>
      <c r="E716" s="46">
        <f>入力表2【係数】!S754</f>
        <v>0</v>
      </c>
      <c r="F716" s="141">
        <f>VLOOKUP(D716,各種係数!$C$8:$E$114,2,FALSE)</f>
        <v>0</v>
      </c>
      <c r="G716" s="141">
        <f>VLOOKUP(D716,各種係数!$C$8:$E$114,3,FALSE)</f>
        <v>0</v>
      </c>
      <c r="H716" s="46">
        <f t="shared" si="68"/>
        <v>0</v>
      </c>
      <c r="I716" s="47">
        <f t="shared" si="71"/>
        <v>0</v>
      </c>
      <c r="J716" s="47">
        <f t="shared" si="73"/>
        <v>0</v>
      </c>
      <c r="K716" s="147">
        <f>IF(入力表3【予測】!G53="",入力表3【予測】!F53,入力表3【予測】!G53)</f>
        <v>1</v>
      </c>
      <c r="L716" s="135">
        <f t="shared" si="69"/>
        <v>0</v>
      </c>
    </row>
    <row r="717" spans="2:12" x14ac:dyDescent="0.15">
      <c r="B717" s="385">
        <v>41</v>
      </c>
      <c r="C717" s="40" t="s">
        <v>637</v>
      </c>
      <c r="D717" s="41" t="s">
        <v>203</v>
      </c>
      <c r="E717" s="46">
        <f>入力表2【係数】!S755</f>
        <v>0</v>
      </c>
      <c r="F717" s="141">
        <f>VLOOKUP(D717,各種係数!$C$8:$E$114,2,FALSE)</f>
        <v>0</v>
      </c>
      <c r="G717" s="141">
        <f>VLOOKUP(D717,各種係数!$C$8:$E$114,3,FALSE)</f>
        <v>0</v>
      </c>
      <c r="H717" s="46">
        <f t="shared" si="68"/>
        <v>0</v>
      </c>
      <c r="I717" s="47">
        <f t="shared" si="71"/>
        <v>0</v>
      </c>
      <c r="J717" s="47">
        <f t="shared" si="73"/>
        <v>0</v>
      </c>
      <c r="K717" s="147">
        <f>IF(入力表3【予測】!G54="",入力表3【予測】!F54,入力表3【予測】!G54)</f>
        <v>1</v>
      </c>
      <c r="L717" s="135">
        <f t="shared" si="69"/>
        <v>0</v>
      </c>
    </row>
    <row r="718" spans="2:12" x14ac:dyDescent="0.15">
      <c r="B718" s="385">
        <v>42</v>
      </c>
      <c r="C718" s="40" t="s">
        <v>636</v>
      </c>
      <c r="D718" s="41" t="s">
        <v>184</v>
      </c>
      <c r="E718" s="46">
        <f>入力表2【係数】!S756</f>
        <v>0</v>
      </c>
      <c r="F718" s="141">
        <f>VLOOKUP(D718,各種係数!$C$8:$E$114,2,FALSE)</f>
        <v>0</v>
      </c>
      <c r="G718" s="142">
        <f>VLOOKUP(D718,各種係数!$C$8:$E$114,3,FALSE)</f>
        <v>7.6895075728465895E-3</v>
      </c>
      <c r="H718" s="46">
        <f t="shared" si="68"/>
        <v>0</v>
      </c>
      <c r="I718" s="47">
        <f t="shared" ref="I718" si="74">I$735*G718</f>
        <v>0</v>
      </c>
      <c r="J718" s="47">
        <f>E718+(I718*1/2)</f>
        <v>0</v>
      </c>
      <c r="K718" s="147">
        <f>IF(入力表3【予測】!G55="",入力表3【予測】!F55,入力表3【予測】!G55)</f>
        <v>1</v>
      </c>
      <c r="L718" s="135">
        <f t="shared" si="69"/>
        <v>0</v>
      </c>
    </row>
    <row r="719" spans="2:12" x14ac:dyDescent="0.15">
      <c r="B719" s="385">
        <v>43</v>
      </c>
      <c r="C719" s="40" t="s">
        <v>635</v>
      </c>
      <c r="D719" s="41" t="s">
        <v>203</v>
      </c>
      <c r="E719" s="46">
        <f>入力表2【係数】!S757</f>
        <v>0</v>
      </c>
      <c r="F719" s="141">
        <f>VLOOKUP(D719,各種係数!$C$8:$E$114,2,FALSE)</f>
        <v>0</v>
      </c>
      <c r="G719" s="141">
        <f>VLOOKUP(D719,各種係数!$C$8:$E$114,3,FALSE)</f>
        <v>0</v>
      </c>
      <c r="H719" s="46">
        <f t="shared" si="68"/>
        <v>0</v>
      </c>
      <c r="I719" s="47">
        <f t="shared" si="71"/>
        <v>0</v>
      </c>
      <c r="J719" s="47">
        <f t="shared" si="73"/>
        <v>0</v>
      </c>
      <c r="K719" s="147">
        <f>IF(入力表3【予測】!G56="",入力表3【予測】!F56,入力表3【予測】!G56)</f>
        <v>1</v>
      </c>
      <c r="L719" s="135">
        <f t="shared" si="69"/>
        <v>0</v>
      </c>
    </row>
    <row r="720" spans="2:12" x14ac:dyDescent="0.15">
      <c r="B720" s="385">
        <v>44</v>
      </c>
      <c r="C720" s="40" t="s">
        <v>429</v>
      </c>
      <c r="D720" s="41" t="s">
        <v>952</v>
      </c>
      <c r="E720" s="46">
        <f>入力表2【係数】!S758</f>
        <v>0</v>
      </c>
      <c r="F720" s="141">
        <f>VLOOKUP(D720,各種係数!$C$8:$E$114,2,FALSE)</f>
        <v>0</v>
      </c>
      <c r="G720" s="141">
        <f>VLOOKUP(D720,各種係数!$C$8:$E$114,3,FALSE)</f>
        <v>0</v>
      </c>
      <c r="H720" s="46">
        <f t="shared" si="68"/>
        <v>0</v>
      </c>
      <c r="I720" s="47">
        <f t="shared" si="71"/>
        <v>0</v>
      </c>
      <c r="J720" s="47">
        <f t="shared" si="73"/>
        <v>0</v>
      </c>
      <c r="K720" s="147">
        <f>IF(入力表3【予測】!G57="",入力表3【予測】!F57,入力表3【予測】!G57)</f>
        <v>1</v>
      </c>
      <c r="L720" s="135">
        <f t="shared" si="69"/>
        <v>0</v>
      </c>
    </row>
    <row r="721" spans="2:12" x14ac:dyDescent="0.15">
      <c r="B721" s="385">
        <v>45</v>
      </c>
      <c r="C721" s="40" t="s">
        <v>546</v>
      </c>
      <c r="D721" s="41" t="s">
        <v>141</v>
      </c>
      <c r="E721" s="46">
        <f>入力表2【係数】!S759</f>
        <v>0</v>
      </c>
      <c r="F721" s="141">
        <f>VLOOKUP(D721,各種係数!$C$8:$E$114,2,FALSE)</f>
        <v>0.48983980769325469</v>
      </c>
      <c r="G721" s="141">
        <f>VLOOKUP(D721,各種係数!$C$8:$E$114,3,FALSE)</f>
        <v>4.0472106868972388E-2</v>
      </c>
      <c r="H721" s="46">
        <f t="shared" si="68"/>
        <v>0</v>
      </c>
      <c r="I721" s="47">
        <f t="shared" si="71"/>
        <v>0</v>
      </c>
      <c r="J721" s="47">
        <f t="shared" si="73"/>
        <v>0</v>
      </c>
      <c r="K721" s="147">
        <f>IF(入力表3【予測】!G58="",入力表3【予測】!F58,入力表3【予測】!G58)</f>
        <v>1</v>
      </c>
      <c r="L721" s="135">
        <f t="shared" si="69"/>
        <v>0</v>
      </c>
    </row>
    <row r="722" spans="2:12" x14ac:dyDescent="0.15">
      <c r="B722" s="385">
        <v>46</v>
      </c>
      <c r="C722" s="40" t="s">
        <v>431</v>
      </c>
      <c r="D722" s="41" t="s">
        <v>203</v>
      </c>
      <c r="E722" s="46">
        <f>入力表2【係数】!S760</f>
        <v>0</v>
      </c>
      <c r="F722" s="141">
        <f>VLOOKUP(D722,各種係数!$C$8:$E$114,2,FALSE)</f>
        <v>0</v>
      </c>
      <c r="G722" s="141">
        <f>VLOOKUP(D722,各種係数!$C$8:$E$114,3,FALSE)</f>
        <v>0</v>
      </c>
      <c r="H722" s="46">
        <f t="shared" si="68"/>
        <v>0</v>
      </c>
      <c r="I722" s="47">
        <f t="shared" si="71"/>
        <v>0</v>
      </c>
      <c r="J722" s="47">
        <f t="shared" si="73"/>
        <v>0</v>
      </c>
      <c r="K722" s="147">
        <f>IF(入力表3【予測】!G59="",入力表3【予測】!F59,入力表3【予測】!G59)</f>
        <v>1</v>
      </c>
      <c r="L722" s="135">
        <f t="shared" si="69"/>
        <v>0</v>
      </c>
    </row>
    <row r="723" spans="2:12" x14ac:dyDescent="0.15">
      <c r="B723" s="385">
        <v>47</v>
      </c>
      <c r="C723" s="40" t="s">
        <v>632</v>
      </c>
      <c r="D723" s="41" t="s">
        <v>204</v>
      </c>
      <c r="E723" s="46">
        <f>入力表2【係数】!S761</f>
        <v>0</v>
      </c>
      <c r="F723" s="141">
        <f>VLOOKUP(D723,各種係数!$C$8:$E$114,2,FALSE)</f>
        <v>0</v>
      </c>
      <c r="G723" s="141">
        <f>VLOOKUP(D723,各種係数!$C$8:$E$114,3,FALSE)</f>
        <v>0</v>
      </c>
      <c r="H723" s="46">
        <f t="shared" si="68"/>
        <v>0</v>
      </c>
      <c r="I723" s="47">
        <f t="shared" si="71"/>
        <v>0</v>
      </c>
      <c r="J723" s="47">
        <f t="shared" si="73"/>
        <v>0</v>
      </c>
      <c r="K723" s="147">
        <f>IF(入力表3【予測】!G60="",入力表3【予測】!F60,入力表3【予測】!G60)</f>
        <v>1</v>
      </c>
      <c r="L723" s="135">
        <f t="shared" si="69"/>
        <v>0</v>
      </c>
    </row>
    <row r="724" spans="2:12" x14ac:dyDescent="0.15">
      <c r="B724" s="385">
        <v>48</v>
      </c>
      <c r="C724" s="40" t="s">
        <v>433</v>
      </c>
      <c r="D724" s="41" t="s">
        <v>199</v>
      </c>
      <c r="E724" s="46">
        <f>入力表2【係数】!S762</f>
        <v>0</v>
      </c>
      <c r="F724" s="141">
        <f>VLOOKUP(D724,各種係数!$C$8:$E$114,2,FALSE)</f>
        <v>0</v>
      </c>
      <c r="G724" s="141">
        <f>VLOOKUP(D724,各種係数!$C$8:$E$114,3,FALSE)</f>
        <v>0</v>
      </c>
      <c r="H724" s="46">
        <f t="shared" si="68"/>
        <v>0</v>
      </c>
      <c r="I724" s="47">
        <f t="shared" si="71"/>
        <v>0</v>
      </c>
      <c r="J724" s="47">
        <f t="shared" si="73"/>
        <v>0</v>
      </c>
      <c r="K724" s="147">
        <f>IF(入力表3【予測】!G61="",入力表3【予測】!F61,入力表3【予測】!G61)</f>
        <v>1</v>
      </c>
      <c r="L724" s="135">
        <f t="shared" si="69"/>
        <v>0</v>
      </c>
    </row>
    <row r="725" spans="2:12" x14ac:dyDescent="0.15">
      <c r="B725" s="385">
        <v>49</v>
      </c>
      <c r="C725" s="40" t="s">
        <v>434</v>
      </c>
      <c r="D725" s="41" t="s">
        <v>198</v>
      </c>
      <c r="E725" s="46">
        <f>入力表2【係数】!S763</f>
        <v>0</v>
      </c>
      <c r="F725" s="141">
        <f>VLOOKUP(D725,各種係数!$C$8:$E$114,2,FALSE)</f>
        <v>0</v>
      </c>
      <c r="G725" s="141">
        <f>VLOOKUP(D725,各種係数!$C$8:$E$114,3,FALSE)</f>
        <v>0</v>
      </c>
      <c r="H725" s="46">
        <f t="shared" si="68"/>
        <v>0</v>
      </c>
      <c r="I725" s="47">
        <f t="shared" si="71"/>
        <v>0</v>
      </c>
      <c r="J725" s="47">
        <f t="shared" si="73"/>
        <v>0</v>
      </c>
      <c r="K725" s="147">
        <f>IF(入力表3【予測】!G62="",入力表3【予測】!F62,入力表3【予測】!G62)</f>
        <v>1</v>
      </c>
      <c r="L725" s="135">
        <f t="shared" si="69"/>
        <v>0</v>
      </c>
    </row>
    <row r="726" spans="2:12" x14ac:dyDescent="0.15">
      <c r="B726" s="385">
        <v>50</v>
      </c>
      <c r="C726" s="40" t="s">
        <v>435</v>
      </c>
      <c r="D726" s="41" t="s">
        <v>204</v>
      </c>
      <c r="E726" s="46">
        <f>入力表2【係数】!S764</f>
        <v>0</v>
      </c>
      <c r="F726" s="141">
        <f>VLOOKUP(D726,各種係数!$C$8:$E$114,2,FALSE)</f>
        <v>0</v>
      </c>
      <c r="G726" s="141">
        <f>VLOOKUP(D726,各種係数!$C$8:$E$114,3,FALSE)</f>
        <v>0</v>
      </c>
      <c r="H726" s="46">
        <f t="shared" si="68"/>
        <v>0</v>
      </c>
      <c r="I726" s="47">
        <f t="shared" si="71"/>
        <v>0</v>
      </c>
      <c r="J726" s="47">
        <f t="shared" si="73"/>
        <v>0</v>
      </c>
      <c r="K726" s="147">
        <f>IF(入力表3【予測】!G63="",入力表3【予測】!F63,入力表3【予測】!G63)</f>
        <v>1</v>
      </c>
      <c r="L726" s="135">
        <f t="shared" si="69"/>
        <v>0</v>
      </c>
    </row>
    <row r="727" spans="2:12" x14ac:dyDescent="0.15">
      <c r="B727" s="385">
        <v>51</v>
      </c>
      <c r="C727" s="83" t="s">
        <v>537</v>
      </c>
      <c r="D727" s="41" t="s">
        <v>191</v>
      </c>
      <c r="E727" s="46">
        <f>入力表2【係数】!S765</f>
        <v>0</v>
      </c>
      <c r="F727" s="141">
        <f>VLOOKUP(D727,各種係数!$C$8:$E$114,2,FALSE)</f>
        <v>0</v>
      </c>
      <c r="G727" s="141">
        <f>VLOOKUP(D727,各種係数!$C$8:$E$114,3,FALSE)</f>
        <v>0</v>
      </c>
      <c r="H727" s="46">
        <f t="shared" si="68"/>
        <v>0</v>
      </c>
      <c r="I727" s="47">
        <f t="shared" si="71"/>
        <v>0</v>
      </c>
      <c r="J727" s="47">
        <f t="shared" si="73"/>
        <v>0</v>
      </c>
      <c r="K727" s="147">
        <f>IF(入力表3【予測】!G64="",入力表3【予測】!F64,入力表3【予測】!G64)</f>
        <v>1</v>
      </c>
      <c r="L727" s="135">
        <f t="shared" si="69"/>
        <v>0</v>
      </c>
    </row>
    <row r="728" spans="2:12" x14ac:dyDescent="0.15">
      <c r="B728" s="385">
        <v>52</v>
      </c>
      <c r="C728" s="83" t="s">
        <v>471</v>
      </c>
      <c r="D728" s="41" t="s">
        <v>192</v>
      </c>
      <c r="E728" s="46">
        <f>入力表2【係数】!S766</f>
        <v>0</v>
      </c>
      <c r="F728" s="141">
        <f>VLOOKUP(D728,各種係数!$C$8:$E$114,2,FALSE)</f>
        <v>0</v>
      </c>
      <c r="G728" s="141">
        <f>VLOOKUP(D728,各種係数!$C$8:$E$114,3,FALSE)</f>
        <v>0</v>
      </c>
      <c r="H728" s="46">
        <f t="shared" si="68"/>
        <v>0</v>
      </c>
      <c r="I728" s="47">
        <f t="shared" si="71"/>
        <v>0</v>
      </c>
      <c r="J728" s="47">
        <f t="shared" si="73"/>
        <v>0</v>
      </c>
      <c r="K728" s="147">
        <f>IF(入力表3【予測】!G65="",入力表3【予測】!F65,入力表3【予測】!G65)</f>
        <v>6.0826602542223496E-2</v>
      </c>
      <c r="L728" s="135">
        <f t="shared" si="69"/>
        <v>0</v>
      </c>
    </row>
    <row r="729" spans="2:12" x14ac:dyDescent="0.15">
      <c r="B729" s="385">
        <v>53</v>
      </c>
      <c r="C729" s="40" t="s">
        <v>436</v>
      </c>
      <c r="D729" s="41" t="s">
        <v>185</v>
      </c>
      <c r="E729" s="46">
        <f>入力表2【係数】!S767</f>
        <v>0</v>
      </c>
      <c r="F729" s="141">
        <f>VLOOKUP(D729,各種係数!$C$8:$E$114,2,FALSE)</f>
        <v>0</v>
      </c>
      <c r="G729" s="142">
        <f>VLOOKUP(D729,各種係数!$C$8:$E$114,3,FALSE)</f>
        <v>0.71690131797459899</v>
      </c>
      <c r="H729" s="46">
        <f t="shared" si="68"/>
        <v>0</v>
      </c>
      <c r="I729" s="47">
        <f t="shared" ref="I729" si="75">I$735*G729</f>
        <v>0</v>
      </c>
      <c r="J729" s="47">
        <f>E729+(I729*1/3)</f>
        <v>0</v>
      </c>
      <c r="K729" s="147">
        <f>IF(入力表3【予測】!G66="",入力表3【予測】!F66,入力表3【予測】!G66)</f>
        <v>1</v>
      </c>
      <c r="L729" s="135">
        <f t="shared" si="69"/>
        <v>0</v>
      </c>
    </row>
    <row r="730" spans="2:12" x14ac:dyDescent="0.15">
      <c r="B730" s="378">
        <v>54</v>
      </c>
      <c r="C730" s="86" t="s">
        <v>437</v>
      </c>
      <c r="D730" s="87" t="s">
        <v>204</v>
      </c>
      <c r="E730" s="91">
        <f>入力表2【係数】!S768</f>
        <v>0</v>
      </c>
      <c r="F730" s="145">
        <f>VLOOKUP(D730,各種係数!$C$8:$E$114,2,FALSE)</f>
        <v>0</v>
      </c>
      <c r="G730" s="145">
        <f>VLOOKUP(D730,各種係数!$C$8:$E$114,3,FALSE)</f>
        <v>0</v>
      </c>
      <c r="H730" s="91">
        <f t="shared" si="68"/>
        <v>0</v>
      </c>
      <c r="I730" s="94">
        <f t="shared" si="71"/>
        <v>0</v>
      </c>
      <c r="J730" s="46">
        <f t="shared" si="73"/>
        <v>0</v>
      </c>
      <c r="K730" s="150">
        <f>IF(入力表3【予測】!G67="",入力表3【予測】!F67,入力表3【予測】!G67)</f>
        <v>1</v>
      </c>
      <c r="L730" s="91">
        <f t="shared" si="69"/>
        <v>0</v>
      </c>
    </row>
    <row r="731" spans="2:12" x14ac:dyDescent="0.15">
      <c r="B731" s="120"/>
      <c r="C731" s="120"/>
      <c r="D731" s="120" t="s">
        <v>212</v>
      </c>
      <c r="E731" s="136">
        <v>0</v>
      </c>
      <c r="F731" s="141">
        <f>VLOOKUP(D731,各種係数!$C$8:$E$114,2,FALSE)</f>
        <v>0</v>
      </c>
      <c r="G731" s="142">
        <f>VLOOKUP(D731,各種係数!$C$8:$E$114,3,FALSE)</f>
        <v>0</v>
      </c>
      <c r="H731" s="136">
        <f>E731*F731</f>
        <v>0</v>
      </c>
      <c r="I731" s="136">
        <f>I735*G731</f>
        <v>0</v>
      </c>
      <c r="J731" s="136">
        <f>I731</f>
        <v>0</v>
      </c>
      <c r="K731" s="151">
        <f>各種係数!$G$84</f>
        <v>1</v>
      </c>
      <c r="L731" s="136">
        <f>J731*K731</f>
        <v>0</v>
      </c>
    </row>
    <row r="732" spans="2:12" x14ac:dyDescent="0.15">
      <c r="B732" s="40"/>
      <c r="C732" s="40"/>
      <c r="D732" s="40" t="s">
        <v>187</v>
      </c>
      <c r="E732" s="46">
        <v>0</v>
      </c>
      <c r="F732" s="141">
        <f>VLOOKUP(D732,各種係数!$C$8:$E$114,2,FALSE)</f>
        <v>0</v>
      </c>
      <c r="G732" s="142">
        <f>VLOOKUP(D732,各種係数!$C$8:$E$114,3,FALSE)</f>
        <v>2.2674571017087665E-3</v>
      </c>
      <c r="H732" s="46">
        <f>E732*F732</f>
        <v>0</v>
      </c>
      <c r="I732" s="46">
        <f>I735*G732</f>
        <v>0</v>
      </c>
      <c r="J732" s="46">
        <f>I732</f>
        <v>0</v>
      </c>
      <c r="K732" s="147">
        <f>各種係数!$G$86</f>
        <v>0</v>
      </c>
      <c r="L732" s="46">
        <f>J732*K732</f>
        <v>0</v>
      </c>
    </row>
    <row r="733" spans="2:12" x14ac:dyDescent="0.15">
      <c r="B733" s="40"/>
      <c r="C733" s="40"/>
      <c r="D733" s="40" t="s">
        <v>188</v>
      </c>
      <c r="E733" s="46">
        <v>0</v>
      </c>
      <c r="F733" s="141">
        <f>VLOOKUP(D733,各種係数!$C$8:$E$114,2,FALSE)</f>
        <v>0</v>
      </c>
      <c r="G733" s="142">
        <f>VLOOKUP(D733,各種係数!$C$8:$E$114,3,FALSE)</f>
        <v>5.9777753031158634E-2</v>
      </c>
      <c r="H733" s="46">
        <f>E733*F733</f>
        <v>0</v>
      </c>
      <c r="I733" s="46">
        <f>I735*G733</f>
        <v>0</v>
      </c>
      <c r="J733" s="46">
        <f>I733</f>
        <v>0</v>
      </c>
      <c r="K733" s="147">
        <f>各種係数!$G$87</f>
        <v>8.9308055047637724E-2</v>
      </c>
      <c r="L733" s="46">
        <f>J733*K733</f>
        <v>0</v>
      </c>
    </row>
    <row r="734" spans="2:12" x14ac:dyDescent="0.15">
      <c r="B734" s="86"/>
      <c r="C734" s="86"/>
      <c r="D734" s="86" t="s">
        <v>189</v>
      </c>
      <c r="E734" s="91">
        <v>0</v>
      </c>
      <c r="F734" s="145">
        <f>VLOOKUP(D734,各種係数!$C$8:$E$114,2,FALSE)</f>
        <v>0</v>
      </c>
      <c r="G734" s="146">
        <f>VLOOKUP(D734,各種係数!$C$8:$E$114,3,FALSE)</f>
        <v>0.12629599542032013</v>
      </c>
      <c r="H734" s="91">
        <f>E734*F734</f>
        <v>0</v>
      </c>
      <c r="I734" s="46">
        <f>I735*G734</f>
        <v>0</v>
      </c>
      <c r="J734" s="91">
        <f>I734</f>
        <v>0</v>
      </c>
      <c r="K734" s="150">
        <f>各種係数!$G$88</f>
        <v>0.10865355070364435</v>
      </c>
      <c r="L734" s="91">
        <f>J734*K734</f>
        <v>0</v>
      </c>
    </row>
    <row r="735" spans="2:12" x14ac:dyDescent="0.15">
      <c r="D735" s="137" t="s">
        <v>480</v>
      </c>
      <c r="E735" s="138">
        <f>SUM(E677:E734)</f>
        <v>1</v>
      </c>
      <c r="F735" s="406" t="s">
        <v>776</v>
      </c>
      <c r="G735" s="406" t="s">
        <v>776</v>
      </c>
      <c r="H735" s="91">
        <f>SUM(H677:H734)</f>
        <v>0</v>
      </c>
      <c r="I735" s="138">
        <f>SUM(I682:I683,I686:I717,I719:I728,I730)</f>
        <v>0</v>
      </c>
      <c r="J735" s="138">
        <f>SUM(J677:J734)</f>
        <v>1</v>
      </c>
      <c r="K735" s="139" t="s">
        <v>776</v>
      </c>
      <c r="L735" s="138">
        <f>SUM(L677:L734)+H735*各種係数!$G$77</f>
        <v>1</v>
      </c>
    </row>
    <row r="736" spans="2:12" ht="37.5" x14ac:dyDescent="0.15">
      <c r="G736" s="407" t="s">
        <v>496</v>
      </c>
    </row>
    <row r="741" spans="2:12" x14ac:dyDescent="0.15">
      <c r="E741" s="10" t="str">
        <f>入力表1【係数】!$E$52</f>
        <v>（単位：円)</v>
      </c>
      <c r="H741" s="10" t="str">
        <f>入力表1【係数】!$E$52</f>
        <v>（単位：円)</v>
      </c>
      <c r="I741" s="10" t="str">
        <f>入力表1【係数】!$E$52</f>
        <v>（単位：円)</v>
      </c>
      <c r="J741" s="10" t="str">
        <f>入力表1【係数】!$E$52</f>
        <v>（単位：円)</v>
      </c>
      <c r="L741" s="10" t="str">
        <f>入力表1【係数】!$E$52</f>
        <v>（単位：円)</v>
      </c>
    </row>
    <row r="742" spans="2:12" ht="17.45" customHeight="1" x14ac:dyDescent="0.15">
      <c r="B742" s="460" t="s">
        <v>33</v>
      </c>
      <c r="C742" s="460" t="s">
        <v>401</v>
      </c>
      <c r="D742" s="460" t="s">
        <v>487</v>
      </c>
      <c r="E742" s="463" t="s">
        <v>503</v>
      </c>
      <c r="F742" s="609" t="s">
        <v>483</v>
      </c>
      <c r="G742" s="609" t="s">
        <v>484</v>
      </c>
      <c r="H742" s="461" t="s">
        <v>489</v>
      </c>
      <c r="I742" s="461" t="s">
        <v>490</v>
      </c>
      <c r="J742" s="463" t="s">
        <v>497</v>
      </c>
      <c r="K742" s="461" t="s">
        <v>491</v>
      </c>
      <c r="L742" s="458" t="s">
        <v>8</v>
      </c>
    </row>
    <row r="743" spans="2:12" x14ac:dyDescent="0.15">
      <c r="B743" s="459"/>
      <c r="C743" s="459"/>
      <c r="D743" s="459"/>
      <c r="E743" s="462"/>
      <c r="F743" s="610"/>
      <c r="G743" s="610"/>
      <c r="H743" s="462"/>
      <c r="I743" s="462"/>
      <c r="J743" s="462"/>
      <c r="K743" s="462"/>
      <c r="L743" s="459"/>
    </row>
    <row r="744" spans="2:12" x14ac:dyDescent="0.15">
      <c r="B744" s="385">
        <v>1</v>
      </c>
      <c r="C744" s="40" t="s">
        <v>402</v>
      </c>
      <c r="D744" s="41" t="s">
        <v>190</v>
      </c>
      <c r="E744" s="134">
        <f>入力表2【係数】!S785</f>
        <v>0</v>
      </c>
      <c r="F744" s="141">
        <f>VLOOKUP(D744,各種係数!$C$8:$E$114,2,FALSE)</f>
        <v>0</v>
      </c>
      <c r="G744" s="142">
        <f>VLOOKUP(D744,各種係数!$C$8:$E$114,3,FALSE)</f>
        <v>0</v>
      </c>
      <c r="H744" s="46">
        <f t="shared" ref="H744:H797" si="76">E744*F744</f>
        <v>0</v>
      </c>
      <c r="I744" s="47">
        <f>I$802*G744</f>
        <v>0</v>
      </c>
      <c r="J744" s="47">
        <f>E744+(I744*1/3)</f>
        <v>0</v>
      </c>
      <c r="K744" s="147">
        <f>IF(入力表3【予測】!G14="",入力表3【予測】!F14,入力表3【予測】!G14)</f>
        <v>0.4251686800955784</v>
      </c>
      <c r="L744" s="135">
        <f t="shared" ref="L744:L797" si="77">J744*K744</f>
        <v>0</v>
      </c>
    </row>
    <row r="745" spans="2:12" x14ac:dyDescent="0.15">
      <c r="B745" s="385">
        <v>2</v>
      </c>
      <c r="C745" s="40" t="s">
        <v>591</v>
      </c>
      <c r="D745" s="41" t="s">
        <v>184</v>
      </c>
      <c r="E745" s="46">
        <f>入力表2【係数】!S786</f>
        <v>0</v>
      </c>
      <c r="F745" s="141">
        <f>VLOOKUP(D745,各種係数!$C$8:$E$114,2,FALSE)</f>
        <v>0</v>
      </c>
      <c r="G745" s="142">
        <f>VLOOKUP(D745,各種係数!$C$8:$E$114,3,FALSE)</f>
        <v>7.6895075728465895E-3</v>
      </c>
      <c r="H745" s="46">
        <f t="shared" si="76"/>
        <v>0</v>
      </c>
      <c r="I745" s="47">
        <f t="shared" ref="I745:I748" si="78">I$802*G745</f>
        <v>1.8298508461922033E-4</v>
      </c>
      <c r="J745" s="47">
        <f>E745+(I745*1/2)</f>
        <v>9.1492542309610166E-5</v>
      </c>
      <c r="K745" s="147">
        <f>IF(入力表3【予測】!G15="",入力表3【予測】!F15,入力表3【予測】!G15)</f>
        <v>1</v>
      </c>
      <c r="L745" s="135">
        <f t="shared" si="77"/>
        <v>9.1492542309610166E-5</v>
      </c>
    </row>
    <row r="746" spans="2:12" x14ac:dyDescent="0.15">
      <c r="B746" s="385">
        <v>3</v>
      </c>
      <c r="C746" s="40" t="s">
        <v>403</v>
      </c>
      <c r="D746" s="41" t="s">
        <v>185</v>
      </c>
      <c r="E746" s="46">
        <f>入力表2【係数】!S787</f>
        <v>0</v>
      </c>
      <c r="F746" s="141">
        <f>VLOOKUP(D746,各種係数!$C$8:$E$114,2,FALSE)</f>
        <v>0</v>
      </c>
      <c r="G746" s="142">
        <f>VLOOKUP(D746,各種係数!$C$8:$E$114,3,FALSE)</f>
        <v>0.71690131797459899</v>
      </c>
      <c r="H746" s="46">
        <f t="shared" si="76"/>
        <v>0</v>
      </c>
      <c r="I746" s="47">
        <f t="shared" si="78"/>
        <v>1.7059902352713339E-2</v>
      </c>
      <c r="J746" s="47">
        <f>E746+(I746*1/3)</f>
        <v>5.6866341175711129E-3</v>
      </c>
      <c r="K746" s="147">
        <f>IF(入力表3【予測】!G16="",入力表3【予測】!F16,入力表3【予測】!G16)</f>
        <v>1</v>
      </c>
      <c r="L746" s="135">
        <f t="shared" si="77"/>
        <v>5.6866341175711129E-3</v>
      </c>
    </row>
    <row r="747" spans="2:12" x14ac:dyDescent="0.15">
      <c r="B747" s="385">
        <v>4</v>
      </c>
      <c r="C747" s="40" t="s">
        <v>404</v>
      </c>
      <c r="D747" s="41" t="s">
        <v>185</v>
      </c>
      <c r="E747" s="46">
        <f>入力表2【係数】!S788</f>
        <v>0</v>
      </c>
      <c r="F747" s="141">
        <f>VLOOKUP(D747,各種係数!$C$8:$E$114,2,FALSE)</f>
        <v>0</v>
      </c>
      <c r="G747" s="142">
        <f>VLOOKUP(D747,各種係数!$C$8:$E$114,3,FALSE)</f>
        <v>0.71690131797459899</v>
      </c>
      <c r="H747" s="46">
        <f t="shared" si="76"/>
        <v>0</v>
      </c>
      <c r="I747" s="47">
        <f t="shared" si="78"/>
        <v>1.7059902352713339E-2</v>
      </c>
      <c r="J747" s="47">
        <f>E747+(I747*1/3)</f>
        <v>5.6866341175711129E-3</v>
      </c>
      <c r="K747" s="147">
        <f>IF(入力表3【予測】!G17="",入力表3【予測】!F17,入力表3【予測】!G17)</f>
        <v>1</v>
      </c>
      <c r="L747" s="135">
        <f t="shared" si="77"/>
        <v>5.6866341175711129E-3</v>
      </c>
    </row>
    <row r="748" spans="2:12" x14ac:dyDescent="0.15">
      <c r="B748" s="385">
        <v>5</v>
      </c>
      <c r="C748" s="40" t="s">
        <v>822</v>
      </c>
      <c r="D748" s="41" t="s">
        <v>186</v>
      </c>
      <c r="E748" s="46">
        <f>入力表2【係数】!S789</f>
        <v>0</v>
      </c>
      <c r="F748" s="141">
        <f>VLOOKUP(D748,各種係数!$C$8:$E$114,2,FALSE)</f>
        <v>0</v>
      </c>
      <c r="G748" s="142">
        <f>VLOOKUP(D748,各種係数!$C$8:$E$114,3,FALSE)</f>
        <v>8.7067968899366854E-2</v>
      </c>
      <c r="H748" s="46">
        <f t="shared" si="76"/>
        <v>0</v>
      </c>
      <c r="I748" s="47">
        <f t="shared" si="78"/>
        <v>2.0719323709276678E-3</v>
      </c>
      <c r="J748" s="47">
        <f>E748+I748</f>
        <v>2.0719323709276678E-3</v>
      </c>
      <c r="K748" s="147">
        <f>IF(入力表3【予測】!G18="",入力表3【予測】!F18,入力表3【予測】!G18)</f>
        <v>1</v>
      </c>
      <c r="L748" s="135">
        <f t="shared" si="77"/>
        <v>2.0719323709276678E-3</v>
      </c>
    </row>
    <row r="749" spans="2:12" x14ac:dyDescent="0.15">
      <c r="B749" s="385">
        <v>6</v>
      </c>
      <c r="C749" s="40" t="s">
        <v>405</v>
      </c>
      <c r="D749" s="41" t="s">
        <v>199</v>
      </c>
      <c r="E749" s="46">
        <f>入力表2【係数】!S790</f>
        <v>0</v>
      </c>
      <c r="F749" s="141">
        <f>VLOOKUP(D749,各種係数!$C$8:$E$114,2,FALSE)</f>
        <v>0</v>
      </c>
      <c r="G749" s="141">
        <f>VLOOKUP(D749,各種係数!$C$8:$E$114,3,FALSE)</f>
        <v>0</v>
      </c>
      <c r="H749" s="46">
        <f t="shared" si="76"/>
        <v>0</v>
      </c>
      <c r="I749" s="47">
        <f t="shared" ref="I749:I797" si="79">E749*G749</f>
        <v>0</v>
      </c>
      <c r="J749" s="47">
        <f>E749-H749-I749</f>
        <v>0</v>
      </c>
      <c r="K749" s="147">
        <f>IF(入力表3【予測】!G19="",入力表3【予測】!F19,入力表3【予測】!G19)</f>
        <v>1</v>
      </c>
      <c r="L749" s="135">
        <f t="shared" si="77"/>
        <v>0</v>
      </c>
    </row>
    <row r="750" spans="2:12" x14ac:dyDescent="0.15">
      <c r="B750" s="385">
        <v>7</v>
      </c>
      <c r="C750" s="40" t="s">
        <v>585</v>
      </c>
      <c r="D750" s="41" t="s">
        <v>158</v>
      </c>
      <c r="E750" s="46">
        <f>入力表2【係数】!S791</f>
        <v>0</v>
      </c>
      <c r="F750" s="141">
        <f>VLOOKUP(D750,各種係数!$C$8:$E$114,2,FALSE)</f>
        <v>0.33247744366539334</v>
      </c>
      <c r="G750" s="141">
        <f>VLOOKUP(D750,各種係数!$C$8:$E$114,3,FALSE)</f>
        <v>1.5412806459017195E-2</v>
      </c>
      <c r="H750" s="46">
        <f t="shared" si="76"/>
        <v>0</v>
      </c>
      <c r="I750" s="47">
        <f t="shared" si="79"/>
        <v>0</v>
      </c>
      <c r="J750" s="47">
        <f>E750-H750-I750</f>
        <v>0</v>
      </c>
      <c r="K750" s="147">
        <f>IF(入力表3【予測】!G20="",入力表3【予測】!F20,入力表3【予測】!G20)</f>
        <v>0</v>
      </c>
      <c r="L750" s="135">
        <f t="shared" si="77"/>
        <v>0</v>
      </c>
    </row>
    <row r="751" spans="2:12" x14ac:dyDescent="0.15">
      <c r="B751" s="385">
        <v>8</v>
      </c>
      <c r="C751" s="40" t="s">
        <v>408</v>
      </c>
      <c r="D751" s="41" t="s">
        <v>190</v>
      </c>
      <c r="E751" s="46">
        <f>入力表2【係数】!S792</f>
        <v>0</v>
      </c>
      <c r="F751" s="141">
        <f>VLOOKUP(D751,各種係数!$C$8:$E$114,2,FALSE)</f>
        <v>0</v>
      </c>
      <c r="G751" s="142">
        <f>VLOOKUP(D751,各種係数!$C$8:$E$114,3,FALSE)</f>
        <v>0</v>
      </c>
      <c r="H751" s="46">
        <f t="shared" si="76"/>
        <v>0</v>
      </c>
      <c r="I751" s="47">
        <f>I$802*G751</f>
        <v>0</v>
      </c>
      <c r="J751" s="47">
        <f>E751+(I751*1/3)</f>
        <v>0</v>
      </c>
      <c r="K751" s="147">
        <f>IF(入力表3【予測】!G21="",入力表3【予測】!F21,入力表3【予測】!G21)</f>
        <v>1</v>
      </c>
      <c r="L751" s="135">
        <f t="shared" si="77"/>
        <v>0</v>
      </c>
    </row>
    <row r="752" spans="2:12" x14ac:dyDescent="0.15">
      <c r="B752" s="60">
        <v>9</v>
      </c>
      <c r="C752" s="61" t="s">
        <v>407</v>
      </c>
      <c r="D752" s="62" t="s">
        <v>190</v>
      </c>
      <c r="E752" s="67">
        <f>入力表2【係数】!S793</f>
        <v>0</v>
      </c>
      <c r="F752" s="143">
        <f>VLOOKUP(D752,各種係数!$C$8:$E$114,2,FALSE)</f>
        <v>0</v>
      </c>
      <c r="G752" s="144">
        <f>VLOOKUP(D752,各種係数!$C$8:$E$114,3,FALSE)</f>
        <v>0</v>
      </c>
      <c r="H752" s="67">
        <f t="shared" si="76"/>
        <v>0</v>
      </c>
      <c r="I752" s="68">
        <f>I$802*G752</f>
        <v>0</v>
      </c>
      <c r="J752" s="67">
        <f>E752+(I752*1/3)</f>
        <v>0</v>
      </c>
      <c r="K752" s="148">
        <f>IF(入力表3【予測】!G22="",入力表3【予測】!F22,入力表3【予測】!G22)</f>
        <v>1</v>
      </c>
      <c r="L752" s="67">
        <f t="shared" si="77"/>
        <v>0</v>
      </c>
    </row>
    <row r="753" spans="2:12" x14ac:dyDescent="0.15">
      <c r="B753" s="74">
        <v>10</v>
      </c>
      <c r="C753" s="75" t="s">
        <v>410</v>
      </c>
      <c r="D753" s="79" t="s">
        <v>200</v>
      </c>
      <c r="E753" s="67">
        <f>入力表2【係数】!S794</f>
        <v>0</v>
      </c>
      <c r="F753" s="143">
        <f>VLOOKUP(D753,各種係数!$C$8:$E$114,2,FALSE)</f>
        <v>0</v>
      </c>
      <c r="G753" s="143">
        <f>VLOOKUP(D753,各種係数!$C$8:$E$114,3,FALSE)</f>
        <v>0</v>
      </c>
      <c r="H753" s="67">
        <f t="shared" si="76"/>
        <v>0</v>
      </c>
      <c r="I753" s="68">
        <f t="shared" si="79"/>
        <v>0</v>
      </c>
      <c r="J753" s="67">
        <f>E753-H753-I753</f>
        <v>0</v>
      </c>
      <c r="K753" s="149">
        <f>IF(入力表3【予測】!G23="",入力表3【予測】!F23,入力表3【予測】!G23)</f>
        <v>1</v>
      </c>
      <c r="L753" s="67">
        <f t="shared" si="77"/>
        <v>0</v>
      </c>
    </row>
    <row r="754" spans="2:12" x14ac:dyDescent="0.15">
      <c r="B754" s="74">
        <v>11</v>
      </c>
      <c r="C754" s="78" t="s">
        <v>411</v>
      </c>
      <c r="D754" s="79" t="s">
        <v>201</v>
      </c>
      <c r="E754" s="67">
        <f>入力表2【係数】!S795</f>
        <v>0</v>
      </c>
      <c r="F754" s="143">
        <f>VLOOKUP(D754,各種係数!$C$8:$E$114,2,FALSE)</f>
        <v>0</v>
      </c>
      <c r="G754" s="143">
        <f>VLOOKUP(D754,各種係数!$C$8:$E$114,3,FALSE)</f>
        <v>0</v>
      </c>
      <c r="H754" s="67">
        <f t="shared" si="76"/>
        <v>0</v>
      </c>
      <c r="I754" s="68">
        <f t="shared" si="79"/>
        <v>0</v>
      </c>
      <c r="J754" s="67">
        <f t="shared" ref="J754:J797" si="80">E754-H754-I754</f>
        <v>0</v>
      </c>
      <c r="K754" s="149">
        <f>IF(入力表3【予測】!G24="",入力表3【予測】!F24,入力表3【予測】!G24)</f>
        <v>1</v>
      </c>
      <c r="L754" s="67">
        <f t="shared" si="77"/>
        <v>0</v>
      </c>
    </row>
    <row r="755" spans="2:12" x14ac:dyDescent="0.15">
      <c r="B755" s="119">
        <v>12</v>
      </c>
      <c r="C755" s="120" t="s">
        <v>412</v>
      </c>
      <c r="D755" s="116" t="s">
        <v>141</v>
      </c>
      <c r="E755" s="46">
        <f>入力表2【係数】!S796</f>
        <v>7.6380728554641591E-2</v>
      </c>
      <c r="F755" s="141">
        <f>VLOOKUP(D755,各種係数!$C$8:$E$114,2,FALSE)</f>
        <v>0.48983980769325469</v>
      </c>
      <c r="G755" s="141">
        <f>VLOOKUP(D755,各種係数!$C$8:$E$114,3,FALSE)</f>
        <v>4.0472106868972388E-2</v>
      </c>
      <c r="H755" s="46">
        <f t="shared" si="76"/>
        <v>3.7414321386676323E-2</v>
      </c>
      <c r="I755" s="47">
        <f t="shared" si="79"/>
        <v>3.0912890087934253E-3</v>
      </c>
      <c r="J755" s="47">
        <f t="shared" si="80"/>
        <v>3.587511815917184E-2</v>
      </c>
      <c r="K755" s="147">
        <f>IF(入力表3【予測】!G25="",入力表3【予測】!F25,入力表3【予測】!G25)</f>
        <v>2.5266919715310809E-2</v>
      </c>
      <c r="L755" s="135">
        <f t="shared" si="77"/>
        <v>9.0645373030508376E-4</v>
      </c>
    </row>
    <row r="756" spans="2:12" x14ac:dyDescent="0.15">
      <c r="B756" s="385">
        <v>13</v>
      </c>
      <c r="C756" s="40" t="s">
        <v>413</v>
      </c>
      <c r="D756" s="41" t="s">
        <v>145</v>
      </c>
      <c r="E756" s="46">
        <f>入力表2【係数】!S797</f>
        <v>3.6427732079905996E-2</v>
      </c>
      <c r="F756" s="141">
        <f>VLOOKUP(D756,各種係数!$C$8:$E$114,2,FALSE)</f>
        <v>0.39446835471269331</v>
      </c>
      <c r="G756" s="141">
        <f>VLOOKUP(D756,各種係数!$C$8:$E$114,3,FALSE)</f>
        <v>2.4324724854210295E-2</v>
      </c>
      <c r="H756" s="46">
        <f t="shared" si="76"/>
        <v>1.4369587539475316E-2</v>
      </c>
      <c r="I756" s="47">
        <f t="shared" si="79"/>
        <v>8.860945599066031E-4</v>
      </c>
      <c r="J756" s="47">
        <f t="shared" si="80"/>
        <v>2.1172049980524077E-2</v>
      </c>
      <c r="K756" s="147">
        <f>IF(入力表3【予測】!G26="",入力表3【予測】!F26,入力表3【予測】!G26)</f>
        <v>0.19738855547056144</v>
      </c>
      <c r="L756" s="135">
        <f t="shared" si="77"/>
        <v>4.1791203620061765E-3</v>
      </c>
    </row>
    <row r="757" spans="2:12" x14ac:dyDescent="0.15">
      <c r="B757" s="385">
        <v>14</v>
      </c>
      <c r="C757" s="40" t="s">
        <v>414</v>
      </c>
      <c r="D757" s="41" t="s">
        <v>144</v>
      </c>
      <c r="E757" s="46">
        <f>入力表2【係数】!S798</f>
        <v>5.4054054054054057E-2</v>
      </c>
      <c r="F757" s="141">
        <f>VLOOKUP(D757,各種係数!$C$8:$E$114,2,FALSE)</f>
        <v>0.46442694190471312</v>
      </c>
      <c r="G757" s="141">
        <f>VLOOKUP(D757,各種係数!$C$8:$E$114,3,FALSE)</f>
        <v>2.3938940873812486E-2</v>
      </c>
      <c r="H757" s="46">
        <f t="shared" si="76"/>
        <v>2.5104159021876387E-2</v>
      </c>
      <c r="I757" s="47">
        <f t="shared" si="79"/>
        <v>1.2939968039898642E-3</v>
      </c>
      <c r="J757" s="47">
        <f t="shared" si="80"/>
        <v>2.7655898228187807E-2</v>
      </c>
      <c r="K757" s="147">
        <f>IF(入力表3【予測】!G27="",入力表3【予測】!F27,入力表3【予測】!G27)</f>
        <v>3.7688224204705856E-2</v>
      </c>
      <c r="L757" s="135">
        <f t="shared" si="77"/>
        <v>1.0423016930064695E-3</v>
      </c>
    </row>
    <row r="758" spans="2:12" x14ac:dyDescent="0.15">
      <c r="B758" s="385">
        <v>15</v>
      </c>
      <c r="C758" s="40" t="s">
        <v>415</v>
      </c>
      <c r="D758" s="41" t="s">
        <v>145</v>
      </c>
      <c r="E758" s="46">
        <f>入力表2【係数】!S799</f>
        <v>5.2878965922444184E-2</v>
      </c>
      <c r="F758" s="141">
        <f>VLOOKUP(D758,各種係数!$C$8:$E$114,2,FALSE)</f>
        <v>0.39446835471269331</v>
      </c>
      <c r="G758" s="141">
        <f>VLOOKUP(D758,各種係数!$C$8:$E$114,3,FALSE)</f>
        <v>2.4324724854210295E-2</v>
      </c>
      <c r="H758" s="46">
        <f t="shared" si="76"/>
        <v>2.0859078686335134E-2</v>
      </c>
      <c r="I758" s="47">
        <f t="shared" si="79"/>
        <v>1.2862662966386172E-3</v>
      </c>
      <c r="J758" s="47">
        <f t="shared" si="80"/>
        <v>3.0733620939470428E-2</v>
      </c>
      <c r="K758" s="147">
        <f>IF(入力表3【予測】!G28="",入力表3【予測】!F28,入力表3【予測】!G28)</f>
        <v>0.19738855547056144</v>
      </c>
      <c r="L758" s="135">
        <f t="shared" si="77"/>
        <v>6.0664650416218675E-3</v>
      </c>
    </row>
    <row r="759" spans="2:12" x14ac:dyDescent="0.15">
      <c r="B759" s="385">
        <v>16</v>
      </c>
      <c r="C759" s="40" t="s">
        <v>416</v>
      </c>
      <c r="D759" s="41" t="s">
        <v>145</v>
      </c>
      <c r="E759" s="46">
        <f>入力表2【係数】!S800</f>
        <v>0.29964747356051702</v>
      </c>
      <c r="F759" s="141">
        <f>VLOOKUP(D759,各種係数!$C$8:$E$114,2,FALSE)</f>
        <v>0.39446835471269331</v>
      </c>
      <c r="G759" s="141">
        <f>VLOOKUP(D759,各種係数!$C$8:$E$114,3,FALSE)</f>
        <v>2.4324724854210295E-2</v>
      </c>
      <c r="H759" s="46">
        <f t="shared" si="76"/>
        <v>0.11820144588923241</v>
      </c>
      <c r="I759" s="47">
        <f t="shared" si="79"/>
        <v>7.2888423476188307E-3</v>
      </c>
      <c r="J759" s="47">
        <f t="shared" si="80"/>
        <v>0.17415718532366575</v>
      </c>
      <c r="K759" s="147">
        <f>IF(入力表3【予測】!G29="",入力表3【予測】!F29,入力表3【予測】!G29)</f>
        <v>0.19738855547056144</v>
      </c>
      <c r="L759" s="135">
        <f t="shared" si="77"/>
        <v>3.4376635235857246E-2</v>
      </c>
    </row>
    <row r="760" spans="2:12" x14ac:dyDescent="0.15">
      <c r="B760" s="385">
        <v>17</v>
      </c>
      <c r="C760" s="83" t="s">
        <v>454</v>
      </c>
      <c r="D760" s="41" t="s">
        <v>145</v>
      </c>
      <c r="E760" s="46">
        <f>入力表2【係数】!S801</f>
        <v>0.18683901292596944</v>
      </c>
      <c r="F760" s="141">
        <f>VLOOKUP(D760,各種係数!$C$8:$E$114,2,FALSE)</f>
        <v>0.39446835471269331</v>
      </c>
      <c r="G760" s="141">
        <f>VLOOKUP(D760,各種係数!$C$8:$E$114,3,FALSE)</f>
        <v>2.4324724854210295E-2</v>
      </c>
      <c r="H760" s="46">
        <f t="shared" si="76"/>
        <v>7.3702078025050799E-2</v>
      </c>
      <c r="I760" s="47">
        <f t="shared" si="79"/>
        <v>4.5448075814564478E-3</v>
      </c>
      <c r="J760" s="47">
        <f t="shared" si="80"/>
        <v>0.10859212731946219</v>
      </c>
      <c r="K760" s="147">
        <f>IF(入力表3【予測】!G30="",入力表3【予測】!F30,入力表3【予測】!G30)</f>
        <v>0.19738855547056144</v>
      </c>
      <c r="L760" s="135">
        <f t="shared" si="77"/>
        <v>2.1434843147063933E-2</v>
      </c>
    </row>
    <row r="761" spans="2:12" x14ac:dyDescent="0.15">
      <c r="B761" s="385">
        <v>18</v>
      </c>
      <c r="C761" s="83" t="s">
        <v>455</v>
      </c>
      <c r="D761" s="41" t="s">
        <v>146</v>
      </c>
      <c r="E761" s="46">
        <f>入力表2【係数】!S802</f>
        <v>0</v>
      </c>
      <c r="F761" s="141">
        <f>VLOOKUP(D761,各種係数!$C$8:$E$114,2,FALSE)</f>
        <v>0.3541939860247062</v>
      </c>
      <c r="G761" s="141">
        <f>VLOOKUP(D761,各種係数!$C$8:$E$114,3,FALSE)</f>
        <v>4.1420505400153379E-2</v>
      </c>
      <c r="H761" s="46">
        <f t="shared" si="76"/>
        <v>0</v>
      </c>
      <c r="I761" s="47">
        <f t="shared" si="79"/>
        <v>0</v>
      </c>
      <c r="J761" s="47">
        <f t="shared" si="80"/>
        <v>0</v>
      </c>
      <c r="K761" s="147">
        <f>IF(入力表3【予測】!G31="",入力表3【予測】!F31,入力表3【予測】!G31)</f>
        <v>0</v>
      </c>
      <c r="L761" s="135">
        <f t="shared" si="77"/>
        <v>0</v>
      </c>
    </row>
    <row r="762" spans="2:12" x14ac:dyDescent="0.15">
      <c r="B762" s="385">
        <v>19</v>
      </c>
      <c r="C762" s="40" t="s">
        <v>417</v>
      </c>
      <c r="D762" s="41" t="s">
        <v>148</v>
      </c>
      <c r="E762" s="46">
        <f>入力表2【係数】!S803</f>
        <v>0.11045828437132785</v>
      </c>
      <c r="F762" s="141">
        <f>VLOOKUP(D762,各種係数!$C$8:$E$114,2,FALSE)</f>
        <v>0.55865224329933405</v>
      </c>
      <c r="G762" s="141">
        <f>VLOOKUP(D762,各種係数!$C$8:$E$114,3,FALSE)</f>
        <v>2.1265803654867077E-2</v>
      </c>
      <c r="H762" s="46">
        <f t="shared" si="76"/>
        <v>6.1707768355038072E-2</v>
      </c>
      <c r="I762" s="47">
        <f t="shared" si="79"/>
        <v>2.3489841874941306E-3</v>
      </c>
      <c r="J762" s="47">
        <f t="shared" si="80"/>
        <v>4.6401531828795646E-2</v>
      </c>
      <c r="K762" s="147">
        <f>IF(入力表3【予測】!G32="",入力表3【予測】!F32,入力表3【予測】!G32)</f>
        <v>0</v>
      </c>
      <c r="L762" s="135">
        <f t="shared" si="77"/>
        <v>0</v>
      </c>
    </row>
    <row r="763" spans="2:12" x14ac:dyDescent="0.15">
      <c r="B763" s="385">
        <v>20</v>
      </c>
      <c r="C763" s="40" t="s">
        <v>418</v>
      </c>
      <c r="D763" s="41" t="s">
        <v>950</v>
      </c>
      <c r="E763" s="46">
        <f>入力表2【係数】!S804</f>
        <v>5.6404230317273797E-2</v>
      </c>
      <c r="F763" s="141">
        <f>VLOOKUP(D763,各種係数!$C$8:$E$114,2,FALSE)</f>
        <v>0.44310238869487661</v>
      </c>
      <c r="G763" s="141">
        <f>VLOOKUP(D763,各種係数!$C$8:$E$114,3,FALSE)</f>
        <v>1.5691882641514759E-2</v>
      </c>
      <c r="H763" s="46">
        <f t="shared" si="76"/>
        <v>2.4992849186079996E-2</v>
      </c>
      <c r="I763" s="47">
        <f t="shared" si="79"/>
        <v>8.8508856262362924E-4</v>
      </c>
      <c r="J763" s="47">
        <f t="shared" si="80"/>
        <v>3.052629256857017E-2</v>
      </c>
      <c r="K763" s="147">
        <f>IF(入力表3【予測】!G33="",入力表3【予測】!F33,入力表3【予測】!G33)</f>
        <v>0</v>
      </c>
      <c r="L763" s="135">
        <f t="shared" si="77"/>
        <v>0</v>
      </c>
    </row>
    <row r="764" spans="2:12" x14ac:dyDescent="0.15">
      <c r="B764" s="385">
        <v>21</v>
      </c>
      <c r="C764" s="83" t="s">
        <v>456</v>
      </c>
      <c r="D764" s="41" t="s">
        <v>164</v>
      </c>
      <c r="E764" s="46">
        <f>入力表2【係数】!S805</f>
        <v>1.4101057579318449E-2</v>
      </c>
      <c r="F764" s="141">
        <f>VLOOKUP(D764,各種係数!$C$8:$E$114,2,FALSE)</f>
        <v>0.6356423173803526</v>
      </c>
      <c r="G764" s="141">
        <f>VLOOKUP(D764,各種係数!$C$8:$E$114,3,FALSE)</f>
        <v>1.8041561712846349E-2</v>
      </c>
      <c r="H764" s="46">
        <f t="shared" si="76"/>
        <v>8.9632289172317647E-3</v>
      </c>
      <c r="I764" s="47">
        <f t="shared" si="79"/>
        <v>2.5440510053367354E-4</v>
      </c>
      <c r="J764" s="47">
        <f t="shared" si="80"/>
        <v>4.8834235615530111E-3</v>
      </c>
      <c r="K764" s="147">
        <f>IF(入力表3【予測】!G34="",入力表3【予測】!F34,入力表3【予測】!G34)</f>
        <v>1.7912086324699539E-3</v>
      </c>
      <c r="L764" s="135">
        <f t="shared" si="77"/>
        <v>8.7472304394609205E-6</v>
      </c>
    </row>
    <row r="765" spans="2:12" x14ac:dyDescent="0.15">
      <c r="B765" s="385">
        <v>22</v>
      </c>
      <c r="C765" s="83" t="s">
        <v>457</v>
      </c>
      <c r="D765" s="41" t="s">
        <v>162</v>
      </c>
      <c r="E765" s="46">
        <f>入力表2【係数】!S806</f>
        <v>0</v>
      </c>
      <c r="F765" s="141">
        <f>VLOOKUP(D765,各種係数!$C$8:$E$114,2,FALSE)</f>
        <v>0.80454150997975127</v>
      </c>
      <c r="G765" s="141">
        <f>VLOOKUP(D765,各種係数!$C$8:$E$114,3,FALSE)</f>
        <v>2.097194098929708E-2</v>
      </c>
      <c r="H765" s="46">
        <f t="shared" si="76"/>
        <v>0</v>
      </c>
      <c r="I765" s="47">
        <f t="shared" si="79"/>
        <v>0</v>
      </c>
      <c r="J765" s="47">
        <f t="shared" si="80"/>
        <v>0</v>
      </c>
      <c r="K765" s="147">
        <f>IF(入力表3【予測】!G35="",入力表3【予測】!F35,入力表3【予測】!G35)</f>
        <v>0</v>
      </c>
      <c r="L765" s="135">
        <f t="shared" si="77"/>
        <v>0</v>
      </c>
    </row>
    <row r="766" spans="2:12" x14ac:dyDescent="0.15">
      <c r="B766" s="385">
        <v>23</v>
      </c>
      <c r="C766" s="40" t="s">
        <v>565</v>
      </c>
      <c r="D766" s="41" t="s">
        <v>194</v>
      </c>
      <c r="E766" s="46">
        <f>入力表2【係数】!S807</f>
        <v>8.2256169212690956E-3</v>
      </c>
      <c r="F766" s="141">
        <f>VLOOKUP(D766,各種係数!$C$8:$E$114,2,FALSE)</f>
        <v>0.41870702167654128</v>
      </c>
      <c r="G766" s="141">
        <f>VLOOKUP(D766,各種係数!$C$8:$E$114,3,FALSE)</f>
        <v>3.0484066104024703E-2</v>
      </c>
      <c r="H766" s="46">
        <f t="shared" si="76"/>
        <v>3.4441235625567441E-3</v>
      </c>
      <c r="I766" s="47">
        <f t="shared" si="79"/>
        <v>2.5075024997435127E-4</v>
      </c>
      <c r="J766" s="47">
        <f t="shared" si="80"/>
        <v>4.5307431087379998E-3</v>
      </c>
      <c r="K766" s="147">
        <f>IF(入力表3【予測】!G36="",入力表3【予測】!F36,入力表3【予測】!G36)</f>
        <v>8.1037763027242637E-2</v>
      </c>
      <c r="L766" s="135">
        <f t="shared" si="77"/>
        <v>3.6716128638322265E-4</v>
      </c>
    </row>
    <row r="767" spans="2:12" x14ac:dyDescent="0.15">
      <c r="B767" s="385">
        <v>24</v>
      </c>
      <c r="C767" s="83" t="s">
        <v>458</v>
      </c>
      <c r="D767" s="41" t="s">
        <v>149</v>
      </c>
      <c r="E767" s="46">
        <f>入力表2【係数】!S808</f>
        <v>1.475056200040966E-4</v>
      </c>
      <c r="F767" s="141">
        <f>VLOOKUP(D767,各種係数!$C$8:$E$114,2,FALSE)</f>
        <v>0.55683718834224505</v>
      </c>
      <c r="G767" s="141">
        <f>VLOOKUP(D767,各種係数!$C$8:$E$114,3,FALSE)</f>
        <v>3.2844849251674739E-2</v>
      </c>
      <c r="H767" s="46">
        <f t="shared" si="76"/>
        <v>8.2136614707760768E-5</v>
      </c>
      <c r="I767" s="47">
        <f t="shared" si="79"/>
        <v>4.8447998528093701E-6</v>
      </c>
      <c r="J767" s="47">
        <f t="shared" si="80"/>
        <v>6.0524205443526461E-5</v>
      </c>
      <c r="K767" s="147">
        <f>IF(入力表3【予測】!G37="",入力表3【予測】!F37,入力表3【予測】!G37)</f>
        <v>1.2532956823507968E-2</v>
      </c>
      <c r="L767" s="135">
        <f t="shared" si="77"/>
        <v>7.5854725360084305E-7</v>
      </c>
    </row>
    <row r="768" spans="2:12" x14ac:dyDescent="0.15">
      <c r="B768" s="385">
        <v>25</v>
      </c>
      <c r="C768" s="83" t="s">
        <v>459</v>
      </c>
      <c r="D768" s="41" t="s">
        <v>150</v>
      </c>
      <c r="E768" s="46">
        <f>入力表2【係数】!S809</f>
        <v>1.5813082157512339E-2</v>
      </c>
      <c r="F768" s="141">
        <f>VLOOKUP(D768,各種係数!$C$8:$E$114,2,FALSE)</f>
        <v>0.71592709904776786</v>
      </c>
      <c r="G768" s="141">
        <f>VLOOKUP(D768,各種係数!$C$8:$E$114,3,FALSE)</f>
        <v>9.217799308013936E-3</v>
      </c>
      <c r="H768" s="46">
        <f t="shared" si="76"/>
        <v>1.1321014036031828E-2</v>
      </c>
      <c r="I768" s="47">
        <f t="shared" si="79"/>
        <v>1.4576181776908476E-4</v>
      </c>
      <c r="J768" s="47">
        <f t="shared" si="80"/>
        <v>4.346306303711427E-3</v>
      </c>
      <c r="K768" s="147">
        <f>IF(入力表3【予測】!G38="",入力表3【予測】!F38,入力表3【予測】!G38)</f>
        <v>5.5353470239739799E-2</v>
      </c>
      <c r="L768" s="135">
        <f t="shared" si="77"/>
        <v>2.4058313663528395E-4</v>
      </c>
    </row>
    <row r="769" spans="2:12" x14ac:dyDescent="0.15">
      <c r="B769" s="385">
        <v>26</v>
      </c>
      <c r="C769" s="83" t="s">
        <v>460</v>
      </c>
      <c r="D769" s="41" t="s">
        <v>151</v>
      </c>
      <c r="E769" s="46">
        <f>入力表2【係数】!S810</f>
        <v>0</v>
      </c>
      <c r="F769" s="141">
        <f>VLOOKUP(D769,各種係数!$C$8:$E$114,2,FALSE)</f>
        <v>-7.0325271059216012</v>
      </c>
      <c r="G769" s="141">
        <f>VLOOKUP(D769,各種係数!$C$8:$E$114,3,FALSE)</f>
        <v>-0.29941618015012511</v>
      </c>
      <c r="H769" s="46">
        <f t="shared" si="76"/>
        <v>0</v>
      </c>
      <c r="I769" s="47">
        <f t="shared" si="79"/>
        <v>0</v>
      </c>
      <c r="J769" s="47">
        <f t="shared" si="80"/>
        <v>0</v>
      </c>
      <c r="K769" s="147">
        <f>IF(入力表3【予測】!G39="",入力表3【予測】!F39,入力表3【予測】!G39)</f>
        <v>0</v>
      </c>
      <c r="L769" s="135">
        <f t="shared" si="77"/>
        <v>0</v>
      </c>
    </row>
    <row r="770" spans="2:12" x14ac:dyDescent="0.15">
      <c r="B770" s="385">
        <v>27</v>
      </c>
      <c r="C770" s="83" t="s">
        <v>461</v>
      </c>
      <c r="D770" s="41" t="s">
        <v>153</v>
      </c>
      <c r="E770" s="46">
        <f>入力表2【係数】!S811</f>
        <v>1.6657341966316273E-3</v>
      </c>
      <c r="F770" s="141">
        <f>VLOOKUP(D770,各種係数!$C$8:$E$114,2,FALSE)</f>
        <v>0.60565359159472287</v>
      </c>
      <c r="G770" s="141">
        <f>VLOOKUP(D770,各種係数!$C$8:$E$114,3,FALSE)</f>
        <v>1.4606731644383964E-2</v>
      </c>
      <c r="H770" s="46">
        <f t="shared" si="76"/>
        <v>1.0088578988320955E-3</v>
      </c>
      <c r="I770" s="47">
        <f t="shared" si="79"/>
        <v>2.4330932401071692E-5</v>
      </c>
      <c r="J770" s="47">
        <f t="shared" si="80"/>
        <v>6.3254536539846017E-4</v>
      </c>
      <c r="K770" s="147">
        <f>IF(入力表3【予測】!G40="",入力表3【予測】!F40,入力表3【予測】!G40)</f>
        <v>1.269531883879238E-2</v>
      </c>
      <c r="L770" s="135">
        <f t="shared" si="77"/>
        <v>8.0303650937338818E-6</v>
      </c>
    </row>
    <row r="771" spans="2:12" x14ac:dyDescent="0.15">
      <c r="B771" s="385">
        <v>28</v>
      </c>
      <c r="C771" s="83" t="s">
        <v>646</v>
      </c>
      <c r="D771" s="41" t="s">
        <v>157</v>
      </c>
      <c r="E771" s="46">
        <f>入力表2【係数】!S812</f>
        <v>3.8080156926609552E-3</v>
      </c>
      <c r="F771" s="141">
        <f>VLOOKUP(D771,各種係数!$C$8:$E$114,2,FALSE)</f>
        <v>0.53436119199626853</v>
      </c>
      <c r="G771" s="141">
        <f>VLOOKUP(D771,各種係数!$C$8:$E$114,3,FALSE)</f>
        <v>1.6884112454810168E-2</v>
      </c>
      <c r="H771" s="46">
        <f t="shared" si="76"/>
        <v>2.0348558046708043E-3</v>
      </c>
      <c r="I771" s="47">
        <f t="shared" si="79"/>
        <v>6.4294965184569399E-5</v>
      </c>
      <c r="J771" s="47">
        <f t="shared" si="80"/>
        <v>1.7088649228055816E-3</v>
      </c>
      <c r="K771" s="147">
        <f>IF(入力表3【予測】!G41="",入力表3【予測】!F41,入力表3【予測】!G41)</f>
        <v>2.8307649635109344E-2</v>
      </c>
      <c r="L771" s="135">
        <f t="shared" si="77"/>
        <v>4.8373949508508581E-5</v>
      </c>
    </row>
    <row r="772" spans="2:12" x14ac:dyDescent="0.15">
      <c r="B772" s="385">
        <v>29</v>
      </c>
      <c r="C772" s="83" t="s">
        <v>463</v>
      </c>
      <c r="D772" s="41" t="s">
        <v>517</v>
      </c>
      <c r="E772" s="46">
        <f>入力表2【係数】!S813</f>
        <v>5.5926893602180104E-3</v>
      </c>
      <c r="F772" s="141">
        <f>VLOOKUP(D772,各種係数!$C$8:$E$114,2,FALSE)</f>
        <v>0.55796567479946202</v>
      </c>
      <c r="G772" s="141">
        <f>VLOOKUP(D772,各種係数!$C$8:$E$114,3,FALSE)</f>
        <v>9.7336610154617649E-3</v>
      </c>
      <c r="H772" s="46">
        <f t="shared" si="76"/>
        <v>3.1205286928178136E-3</v>
      </c>
      <c r="I772" s="47">
        <f t="shared" si="79"/>
        <v>5.4437342397141849E-5</v>
      </c>
      <c r="J772" s="47">
        <f t="shared" si="80"/>
        <v>2.4177233250030549E-3</v>
      </c>
      <c r="K772" s="147">
        <f>IF(入力表3【予測】!G42="",入力表3【予測】!F42,入力表3【予測】!G42)</f>
        <v>7.4207497342212325E-2</v>
      </c>
      <c r="L772" s="135">
        <f t="shared" si="77"/>
        <v>1.7941319721436895E-4</v>
      </c>
    </row>
    <row r="773" spans="2:12" x14ac:dyDescent="0.15">
      <c r="B773" s="385">
        <v>30</v>
      </c>
      <c r="C773" s="40" t="s">
        <v>420</v>
      </c>
      <c r="D773" s="41" t="s">
        <v>517</v>
      </c>
      <c r="E773" s="46">
        <f>入力表2【係数】!S814</f>
        <v>1.1750881316098707E-3</v>
      </c>
      <c r="F773" s="141">
        <f>VLOOKUP(D773,各種係数!$C$8:$E$114,2,FALSE)</f>
        <v>0.55796567479946202</v>
      </c>
      <c r="G773" s="141">
        <f>VLOOKUP(D773,各種係数!$C$8:$E$114,3,FALSE)</f>
        <v>9.7336610154617649E-3</v>
      </c>
      <c r="H773" s="46">
        <f t="shared" si="76"/>
        <v>6.5565884230254058E-4</v>
      </c>
      <c r="I773" s="47">
        <f t="shared" si="79"/>
        <v>1.1437909536382801E-5</v>
      </c>
      <c r="J773" s="47">
        <f t="shared" si="80"/>
        <v>5.0799137977094728E-4</v>
      </c>
      <c r="K773" s="147">
        <f>IF(入力表3【予測】!G43="",入力表3【予測】!F43,入力表3【予測】!G43)</f>
        <v>7.4207497342212325E-2</v>
      </c>
      <c r="L773" s="135">
        <f t="shared" si="77"/>
        <v>3.7696768964219339E-5</v>
      </c>
    </row>
    <row r="774" spans="2:12" x14ac:dyDescent="0.15">
      <c r="B774" s="385">
        <v>31</v>
      </c>
      <c r="C774" s="83" t="s">
        <v>464</v>
      </c>
      <c r="D774" s="41" t="s">
        <v>951</v>
      </c>
      <c r="E774" s="46">
        <f>入力表2【係数】!S815</f>
        <v>8.5419444110726913E-6</v>
      </c>
      <c r="F774" s="141">
        <f>VLOOKUP(D774,各種係数!$C$8:$E$114,2,FALSE)</f>
        <v>0.25594447963568945</v>
      </c>
      <c r="G774" s="141">
        <f>VLOOKUP(D774,各種係数!$C$8:$E$114,3,FALSE)</f>
        <v>8.1788517819464026E-3</v>
      </c>
      <c r="H774" s="46">
        <f t="shared" si="76"/>
        <v>2.1862635173689856E-6</v>
      </c>
      <c r="I774" s="47">
        <f t="shared" si="79"/>
        <v>6.986329726778899E-8</v>
      </c>
      <c r="J774" s="47">
        <f t="shared" si="80"/>
        <v>6.2858175964359169E-6</v>
      </c>
      <c r="K774" s="147">
        <f>IF(入力表3【予測】!G44="",入力表3【予測】!F44,入力表3【予測】!G44)</f>
        <v>2.2742915282625287E-4</v>
      </c>
      <c r="L774" s="135">
        <f t="shared" si="77"/>
        <v>1.4295781707777736E-9</v>
      </c>
    </row>
    <row r="775" spans="2:12" x14ac:dyDescent="0.15">
      <c r="B775" s="385">
        <v>32</v>
      </c>
      <c r="C775" s="83" t="s">
        <v>465</v>
      </c>
      <c r="D775" s="41" t="s">
        <v>172</v>
      </c>
      <c r="E775" s="46">
        <f>入力表2【係数】!S816</f>
        <v>7.9283021464449845E-3</v>
      </c>
      <c r="F775" s="141">
        <f>VLOOKUP(D775,各種係数!$C$8:$E$114,2,FALSE)</f>
        <v>0.32729577745202715</v>
      </c>
      <c r="G775" s="141">
        <f>VLOOKUP(D775,各種係数!$C$8:$E$114,3,FALSE)</f>
        <v>7.0083014360137492E-3</v>
      </c>
      <c r="H775" s="46">
        <f t="shared" si="76"/>
        <v>2.594899814895287E-3</v>
      </c>
      <c r="I775" s="47">
        <f t="shared" si="79"/>
        <v>5.5563931318081278E-5</v>
      </c>
      <c r="J775" s="47">
        <f t="shared" si="80"/>
        <v>5.2778384002316161E-3</v>
      </c>
      <c r="K775" s="147">
        <f>IF(入力表3【予測】!G45="",入力表3【予測】!F45,入力表3【予測】!G45)</f>
        <v>2.021526319808542E-2</v>
      </c>
      <c r="L775" s="135">
        <f t="shared" si="77"/>
        <v>1.0669289237764422E-4</v>
      </c>
    </row>
    <row r="776" spans="2:12" x14ac:dyDescent="0.15">
      <c r="B776" s="385">
        <v>33</v>
      </c>
      <c r="C776" s="83" t="s">
        <v>466</v>
      </c>
      <c r="D776" s="41" t="s">
        <v>171</v>
      </c>
      <c r="E776" s="46">
        <f>入力表2【係数】!S817</f>
        <v>2.8877283041303805E-4</v>
      </c>
      <c r="F776" s="141">
        <f>VLOOKUP(D776,各種係数!$C$8:$E$114,2,FALSE)</f>
        <v>0.26374269279552931</v>
      </c>
      <c r="G776" s="141">
        <f>VLOOKUP(D776,各種係数!$C$8:$E$114,3,FALSE)</f>
        <v>1.1204770217964139E-2</v>
      </c>
      <c r="H776" s="46">
        <f t="shared" si="76"/>
        <v>7.6161723899321378E-5</v>
      </c>
      <c r="I776" s="47">
        <f t="shared" si="79"/>
        <v>3.2356332099692175E-6</v>
      </c>
      <c r="J776" s="47">
        <f t="shared" si="80"/>
        <v>2.0937547330374744E-4</v>
      </c>
      <c r="K776" s="147">
        <f>IF(入力表3【予測】!G46="",入力表3【予測】!F46,入力表3【予測】!G46)</f>
        <v>0</v>
      </c>
      <c r="L776" s="135">
        <f t="shared" si="77"/>
        <v>0</v>
      </c>
    </row>
    <row r="777" spans="2:12" x14ac:dyDescent="0.15">
      <c r="B777" s="385">
        <v>34</v>
      </c>
      <c r="C777" s="83" t="s">
        <v>467</v>
      </c>
      <c r="D777" s="41" t="s">
        <v>170</v>
      </c>
      <c r="E777" s="46">
        <f>入力表2【係数】!S818</f>
        <v>4.8570986236494739E-3</v>
      </c>
      <c r="F777" s="141">
        <f>VLOOKUP(D777,各種係数!$C$8:$E$114,2,FALSE)</f>
        <v>0.70589278410667244</v>
      </c>
      <c r="G777" s="141">
        <f>VLOOKUP(D777,各種係数!$C$8:$E$114,3,FALSE)</f>
        <v>4.8994511356258456E-3</v>
      </c>
      <c r="H777" s="46">
        <f t="shared" si="76"/>
        <v>3.4285908701286141E-3</v>
      </c>
      <c r="I777" s="47">
        <f t="shared" si="79"/>
        <v>2.3797117367486145E-5</v>
      </c>
      <c r="J777" s="47">
        <f t="shared" si="80"/>
        <v>1.4047106361533737E-3</v>
      </c>
      <c r="K777" s="147">
        <f>IF(入力表3【予測】!G47="",入力表3【予測】!F47,入力表3【予測】!G47)</f>
        <v>9.2006594852051315E-2</v>
      </c>
      <c r="L777" s="135">
        <f t="shared" si="77"/>
        <v>1.2924264238493071E-4</v>
      </c>
    </row>
    <row r="778" spans="2:12" x14ac:dyDescent="0.15">
      <c r="B778" s="385">
        <v>35</v>
      </c>
      <c r="C778" s="83" t="s">
        <v>641</v>
      </c>
      <c r="D778" s="41" t="s">
        <v>175</v>
      </c>
      <c r="E778" s="46">
        <f>入力表2【係数】!S819</f>
        <v>2.1934301660097508E-3</v>
      </c>
      <c r="F778" s="141">
        <f>VLOOKUP(D778,各種係数!$C$8:$E$114,2,FALSE)</f>
        <v>0.5913956101580643</v>
      </c>
      <c r="G778" s="141">
        <f>VLOOKUP(D778,各種係数!$C$8:$E$114,3,FALSE)</f>
        <v>2.0196911486146635E-2</v>
      </c>
      <c r="H778" s="46">
        <f t="shared" si="76"/>
        <v>1.2971849713664409E-3</v>
      </c>
      <c r="I778" s="47">
        <f t="shared" si="79"/>
        <v>4.4300514913942857E-5</v>
      </c>
      <c r="J778" s="47">
        <f t="shared" si="80"/>
        <v>8.5194467972936707E-4</v>
      </c>
      <c r="K778" s="147">
        <f>IF(入力表3【予測】!G48="",入力表3【予測】!F48,入力表3【予測】!G48)</f>
        <v>4.2137479686312651E-2</v>
      </c>
      <c r="L778" s="135">
        <f t="shared" si="77"/>
        <v>3.5898801635958339E-5</v>
      </c>
    </row>
    <row r="779" spans="2:12" x14ac:dyDescent="0.15">
      <c r="B779" s="60">
        <v>36</v>
      </c>
      <c r="C779" s="61" t="s">
        <v>421</v>
      </c>
      <c r="D779" s="62" t="s">
        <v>175</v>
      </c>
      <c r="E779" s="67">
        <f>入力表2【係数】!S820</f>
        <v>6.1104582843713277E-2</v>
      </c>
      <c r="F779" s="143">
        <f>VLOOKUP(D779,各種係数!$C$8:$E$114,2,FALSE)</f>
        <v>0.5913956101580643</v>
      </c>
      <c r="G779" s="143">
        <f>VLOOKUP(D779,各種係数!$C$8:$E$114,3,FALSE)</f>
        <v>2.0196911486146635E-2</v>
      </c>
      <c r="H779" s="67">
        <f t="shared" si="76"/>
        <v>3.6136982054311803E-2</v>
      </c>
      <c r="I779" s="68">
        <f t="shared" si="79"/>
        <v>1.2341238510923914E-3</v>
      </c>
      <c r="J779" s="67">
        <f t="shared" si="80"/>
        <v>2.3733476938309083E-2</v>
      </c>
      <c r="K779" s="148">
        <f>IF(入力表3【予測】!G49="",入力表3【予測】!F49,入力表3【予測】!G49)</f>
        <v>4.2137479686312651E-2</v>
      </c>
      <c r="L779" s="67">
        <f t="shared" si="77"/>
        <v>1.0000689023735687E-3</v>
      </c>
    </row>
    <row r="780" spans="2:12" x14ac:dyDescent="0.15">
      <c r="B780" s="385">
        <v>37</v>
      </c>
      <c r="C780" s="40" t="s">
        <v>422</v>
      </c>
      <c r="D780" s="41" t="s">
        <v>202</v>
      </c>
      <c r="E780" s="46">
        <f>入力表2【係数】!S821</f>
        <v>0</v>
      </c>
      <c r="F780" s="141">
        <f>VLOOKUP(D780,各種係数!$C$8:$E$114,2,FALSE)</f>
        <v>0</v>
      </c>
      <c r="G780" s="141">
        <f>VLOOKUP(D780,各種係数!$C$8:$E$114,3,FALSE)</f>
        <v>0</v>
      </c>
      <c r="H780" s="46">
        <f t="shared" si="76"/>
        <v>0</v>
      </c>
      <c r="I780" s="47">
        <f t="shared" si="79"/>
        <v>0</v>
      </c>
      <c r="J780" s="47">
        <f t="shared" si="80"/>
        <v>0</v>
      </c>
      <c r="K780" s="147">
        <f>IF(入力表3【予測】!G50="",入力表3【予測】!F50,入力表3【予測】!G50)</f>
        <v>1</v>
      </c>
      <c r="L780" s="135">
        <f t="shared" si="77"/>
        <v>0</v>
      </c>
    </row>
    <row r="781" spans="2:12" x14ac:dyDescent="0.15">
      <c r="B781" s="385">
        <v>38</v>
      </c>
      <c r="C781" s="40" t="s">
        <v>638</v>
      </c>
      <c r="D781" s="41" t="s">
        <v>196</v>
      </c>
      <c r="E781" s="46">
        <f>入力表2【係数】!S822</f>
        <v>0</v>
      </c>
      <c r="F781" s="141">
        <f>VLOOKUP(D781,各種係数!$C$8:$E$114,2,FALSE)</f>
        <v>0</v>
      </c>
      <c r="G781" s="141">
        <f>VLOOKUP(D781,各種係数!$C$8:$E$114,3,FALSE)</f>
        <v>1.2386003725709921E-5</v>
      </c>
      <c r="H781" s="46">
        <f t="shared" si="76"/>
        <v>0</v>
      </c>
      <c r="I781" s="47">
        <f t="shared" si="79"/>
        <v>0</v>
      </c>
      <c r="J781" s="47">
        <f t="shared" si="80"/>
        <v>0</v>
      </c>
      <c r="K781" s="147">
        <f>IF(入力表3【予測】!G51="",入力表3【予測】!F51,入力表3【予測】!G51)</f>
        <v>1</v>
      </c>
      <c r="L781" s="135">
        <f t="shared" si="77"/>
        <v>0</v>
      </c>
    </row>
    <row r="782" spans="2:12" x14ac:dyDescent="0.15">
      <c r="B782" s="385">
        <v>39</v>
      </c>
      <c r="C782" s="40" t="s">
        <v>424</v>
      </c>
      <c r="D782" s="41" t="s">
        <v>203</v>
      </c>
      <c r="E782" s="46">
        <f>入力表2【係数】!S823</f>
        <v>0</v>
      </c>
      <c r="F782" s="141">
        <f>VLOOKUP(D782,各種係数!$C$8:$E$114,2,FALSE)</f>
        <v>0</v>
      </c>
      <c r="G782" s="141">
        <f>VLOOKUP(D782,各種係数!$C$8:$E$114,3,FALSE)</f>
        <v>0</v>
      </c>
      <c r="H782" s="46">
        <f t="shared" si="76"/>
        <v>0</v>
      </c>
      <c r="I782" s="47">
        <f t="shared" si="79"/>
        <v>0</v>
      </c>
      <c r="J782" s="47">
        <f t="shared" si="80"/>
        <v>0</v>
      </c>
      <c r="K782" s="147">
        <f>IF(入力表3【予測】!G52="",入力表3【予測】!F52,入力表3【予測】!G52)</f>
        <v>1</v>
      </c>
      <c r="L782" s="135">
        <f t="shared" si="77"/>
        <v>0</v>
      </c>
    </row>
    <row r="783" spans="2:12" x14ac:dyDescent="0.15">
      <c r="B783" s="385">
        <v>40</v>
      </c>
      <c r="C783" s="40" t="s">
        <v>425</v>
      </c>
      <c r="D783" s="41" t="s">
        <v>203</v>
      </c>
      <c r="E783" s="46">
        <f>入力表2【係数】!S824</f>
        <v>0</v>
      </c>
      <c r="F783" s="141">
        <f>VLOOKUP(D783,各種係数!$C$8:$E$114,2,FALSE)</f>
        <v>0</v>
      </c>
      <c r="G783" s="141">
        <f>VLOOKUP(D783,各種係数!$C$8:$E$114,3,FALSE)</f>
        <v>0</v>
      </c>
      <c r="H783" s="46">
        <f t="shared" si="76"/>
        <v>0</v>
      </c>
      <c r="I783" s="47">
        <f t="shared" si="79"/>
        <v>0</v>
      </c>
      <c r="J783" s="47">
        <f t="shared" si="80"/>
        <v>0</v>
      </c>
      <c r="K783" s="147">
        <f>IF(入力表3【予測】!G53="",入力表3【予測】!F53,入力表3【予測】!G53)</f>
        <v>1</v>
      </c>
      <c r="L783" s="135">
        <f t="shared" si="77"/>
        <v>0</v>
      </c>
    </row>
    <row r="784" spans="2:12" x14ac:dyDescent="0.15">
      <c r="B784" s="385">
        <v>41</v>
      </c>
      <c r="C784" s="40" t="s">
        <v>637</v>
      </c>
      <c r="D784" s="41" t="s">
        <v>203</v>
      </c>
      <c r="E784" s="46">
        <f>入力表2【係数】!S825</f>
        <v>0</v>
      </c>
      <c r="F784" s="141">
        <f>VLOOKUP(D784,各種係数!$C$8:$E$114,2,FALSE)</f>
        <v>0</v>
      </c>
      <c r="G784" s="141">
        <f>VLOOKUP(D784,各種係数!$C$8:$E$114,3,FALSE)</f>
        <v>0</v>
      </c>
      <c r="H784" s="46">
        <f t="shared" si="76"/>
        <v>0</v>
      </c>
      <c r="I784" s="47">
        <f t="shared" si="79"/>
        <v>0</v>
      </c>
      <c r="J784" s="47">
        <f t="shared" si="80"/>
        <v>0</v>
      </c>
      <c r="K784" s="147">
        <f>IF(入力表3【予測】!G54="",入力表3【予測】!F54,入力表3【予測】!G54)</f>
        <v>1</v>
      </c>
      <c r="L784" s="135">
        <f t="shared" si="77"/>
        <v>0</v>
      </c>
    </row>
    <row r="785" spans="2:12" x14ac:dyDescent="0.15">
      <c r="B785" s="385">
        <v>42</v>
      </c>
      <c r="C785" s="40" t="s">
        <v>636</v>
      </c>
      <c r="D785" s="41" t="s">
        <v>184</v>
      </c>
      <c r="E785" s="46">
        <f>入力表2【係数】!S826</f>
        <v>0</v>
      </c>
      <c r="F785" s="141">
        <f>VLOOKUP(D785,各種係数!$C$8:$E$114,2,FALSE)</f>
        <v>0</v>
      </c>
      <c r="G785" s="142">
        <f>VLOOKUP(D785,各種係数!$C$8:$E$114,3,FALSE)</f>
        <v>7.6895075728465895E-3</v>
      </c>
      <c r="H785" s="46">
        <f t="shared" si="76"/>
        <v>0</v>
      </c>
      <c r="I785" s="47">
        <f>I$802*G785</f>
        <v>1.8298508461922033E-4</v>
      </c>
      <c r="J785" s="47">
        <f>E785+(I785*1/2)</f>
        <v>9.1492542309610166E-5</v>
      </c>
      <c r="K785" s="147">
        <f>IF(入力表3【予測】!G55="",入力表3【予測】!F55,入力表3【予測】!G55)</f>
        <v>1</v>
      </c>
      <c r="L785" s="135">
        <f t="shared" si="77"/>
        <v>9.1492542309610166E-5</v>
      </c>
    </row>
    <row r="786" spans="2:12" x14ac:dyDescent="0.15">
      <c r="B786" s="385">
        <v>43</v>
      </c>
      <c r="C786" s="40" t="s">
        <v>635</v>
      </c>
      <c r="D786" s="41" t="s">
        <v>203</v>
      </c>
      <c r="E786" s="46">
        <f>入力表2【係数】!S827</f>
        <v>0</v>
      </c>
      <c r="F786" s="141">
        <f>VLOOKUP(D786,各種係数!$C$8:$E$114,2,FALSE)</f>
        <v>0</v>
      </c>
      <c r="G786" s="141">
        <f>VLOOKUP(D786,各種係数!$C$8:$E$114,3,FALSE)</f>
        <v>0</v>
      </c>
      <c r="H786" s="46">
        <f t="shared" si="76"/>
        <v>0</v>
      </c>
      <c r="I786" s="47">
        <f t="shared" si="79"/>
        <v>0</v>
      </c>
      <c r="J786" s="47">
        <f t="shared" si="80"/>
        <v>0</v>
      </c>
      <c r="K786" s="147">
        <f>IF(入力表3【予測】!G56="",入力表3【予測】!F56,入力表3【予測】!G56)</f>
        <v>1</v>
      </c>
      <c r="L786" s="135">
        <f t="shared" si="77"/>
        <v>0</v>
      </c>
    </row>
    <row r="787" spans="2:12" x14ac:dyDescent="0.15">
      <c r="B787" s="385">
        <v>44</v>
      </c>
      <c r="C787" s="40" t="s">
        <v>429</v>
      </c>
      <c r="D787" s="41" t="s">
        <v>952</v>
      </c>
      <c r="E787" s="46">
        <f>入力表2【係数】!S828</f>
        <v>0</v>
      </c>
      <c r="F787" s="141">
        <f>VLOOKUP(D787,各種係数!$C$8:$E$114,2,FALSE)</f>
        <v>0</v>
      </c>
      <c r="G787" s="141">
        <f>VLOOKUP(D787,各種係数!$C$8:$E$114,3,FALSE)</f>
        <v>0</v>
      </c>
      <c r="H787" s="46">
        <f t="shared" si="76"/>
        <v>0</v>
      </c>
      <c r="I787" s="47">
        <f t="shared" si="79"/>
        <v>0</v>
      </c>
      <c r="J787" s="47">
        <f t="shared" si="80"/>
        <v>0</v>
      </c>
      <c r="K787" s="147">
        <f>IF(入力表3【予測】!G57="",入力表3【予測】!F57,入力表3【予測】!G57)</f>
        <v>1</v>
      </c>
      <c r="L787" s="135">
        <f t="shared" si="77"/>
        <v>0</v>
      </c>
    </row>
    <row r="788" spans="2:12" x14ac:dyDescent="0.15">
      <c r="B788" s="385">
        <v>45</v>
      </c>
      <c r="C788" s="40" t="s">
        <v>546</v>
      </c>
      <c r="D788" s="41" t="s">
        <v>141</v>
      </c>
      <c r="E788" s="46">
        <f>入力表2【係数】!S829</f>
        <v>0</v>
      </c>
      <c r="F788" s="141">
        <f>VLOOKUP(D788,各種係数!$C$8:$E$114,2,FALSE)</f>
        <v>0.48983980769325469</v>
      </c>
      <c r="G788" s="141">
        <f>VLOOKUP(D788,各種係数!$C$8:$E$114,3,FALSE)</f>
        <v>4.0472106868972388E-2</v>
      </c>
      <c r="H788" s="46">
        <f t="shared" si="76"/>
        <v>0</v>
      </c>
      <c r="I788" s="47">
        <f t="shared" si="79"/>
        <v>0</v>
      </c>
      <c r="J788" s="47">
        <f t="shared" si="80"/>
        <v>0</v>
      </c>
      <c r="K788" s="147">
        <f>IF(入力表3【予測】!G58="",入力表3【予測】!F58,入力表3【予測】!G58)</f>
        <v>1</v>
      </c>
      <c r="L788" s="135">
        <f t="shared" si="77"/>
        <v>0</v>
      </c>
    </row>
    <row r="789" spans="2:12" x14ac:dyDescent="0.15">
      <c r="B789" s="385">
        <v>46</v>
      </c>
      <c r="C789" s="40" t="s">
        <v>431</v>
      </c>
      <c r="D789" s="41" t="s">
        <v>203</v>
      </c>
      <c r="E789" s="46">
        <f>入力表2【係数】!S830</f>
        <v>0</v>
      </c>
      <c r="F789" s="141">
        <f>VLOOKUP(D789,各種係数!$C$8:$E$114,2,FALSE)</f>
        <v>0</v>
      </c>
      <c r="G789" s="141">
        <f>VLOOKUP(D789,各種係数!$C$8:$E$114,3,FALSE)</f>
        <v>0</v>
      </c>
      <c r="H789" s="46">
        <f t="shared" si="76"/>
        <v>0</v>
      </c>
      <c r="I789" s="47">
        <f t="shared" si="79"/>
        <v>0</v>
      </c>
      <c r="J789" s="47">
        <f t="shared" si="80"/>
        <v>0</v>
      </c>
      <c r="K789" s="147">
        <f>IF(入力表3【予測】!G59="",入力表3【予測】!F59,入力表3【予測】!G59)</f>
        <v>1</v>
      </c>
      <c r="L789" s="135">
        <f t="shared" si="77"/>
        <v>0</v>
      </c>
    </row>
    <row r="790" spans="2:12" x14ac:dyDescent="0.15">
      <c r="B790" s="385">
        <v>47</v>
      </c>
      <c r="C790" s="40" t="s">
        <v>632</v>
      </c>
      <c r="D790" s="41" t="s">
        <v>204</v>
      </c>
      <c r="E790" s="46">
        <f>入力表2【係数】!S831</f>
        <v>0</v>
      </c>
      <c r="F790" s="141">
        <f>VLOOKUP(D790,各種係数!$C$8:$E$114,2,FALSE)</f>
        <v>0</v>
      </c>
      <c r="G790" s="141">
        <f>VLOOKUP(D790,各種係数!$C$8:$E$114,3,FALSE)</f>
        <v>0</v>
      </c>
      <c r="H790" s="46">
        <f t="shared" si="76"/>
        <v>0</v>
      </c>
      <c r="I790" s="47">
        <f t="shared" si="79"/>
        <v>0</v>
      </c>
      <c r="J790" s="47">
        <f t="shared" si="80"/>
        <v>0</v>
      </c>
      <c r="K790" s="147">
        <f>IF(入力表3【予測】!G60="",入力表3【予測】!F60,入力表3【予測】!G60)</f>
        <v>1</v>
      </c>
      <c r="L790" s="135">
        <f t="shared" si="77"/>
        <v>0</v>
      </c>
    </row>
    <row r="791" spans="2:12" x14ac:dyDescent="0.15">
      <c r="B791" s="385">
        <v>48</v>
      </c>
      <c r="C791" s="40" t="s">
        <v>433</v>
      </c>
      <c r="D791" s="41" t="s">
        <v>199</v>
      </c>
      <c r="E791" s="46">
        <f>入力表2【係数】!S832</f>
        <v>0</v>
      </c>
      <c r="F791" s="141">
        <f>VLOOKUP(D791,各種係数!$C$8:$E$114,2,FALSE)</f>
        <v>0</v>
      </c>
      <c r="G791" s="141">
        <f>VLOOKUP(D791,各種係数!$C$8:$E$114,3,FALSE)</f>
        <v>0</v>
      </c>
      <c r="H791" s="46">
        <f t="shared" si="76"/>
        <v>0</v>
      </c>
      <c r="I791" s="47">
        <f t="shared" si="79"/>
        <v>0</v>
      </c>
      <c r="J791" s="47">
        <f t="shared" si="80"/>
        <v>0</v>
      </c>
      <c r="K791" s="147">
        <f>IF(入力表3【予測】!G61="",入力表3【予測】!F61,入力表3【予測】!G61)</f>
        <v>1</v>
      </c>
      <c r="L791" s="135">
        <f t="shared" si="77"/>
        <v>0</v>
      </c>
    </row>
    <row r="792" spans="2:12" x14ac:dyDescent="0.15">
      <c r="B792" s="385">
        <v>49</v>
      </c>
      <c r="C792" s="40" t="s">
        <v>434</v>
      </c>
      <c r="D792" s="41" t="s">
        <v>198</v>
      </c>
      <c r="E792" s="46">
        <f>入力表2【係数】!S833</f>
        <v>0</v>
      </c>
      <c r="F792" s="141">
        <f>VLOOKUP(D792,各種係数!$C$8:$E$114,2,FALSE)</f>
        <v>0</v>
      </c>
      <c r="G792" s="141">
        <f>VLOOKUP(D792,各種係数!$C$8:$E$114,3,FALSE)</f>
        <v>0</v>
      </c>
      <c r="H792" s="46">
        <f t="shared" si="76"/>
        <v>0</v>
      </c>
      <c r="I792" s="47">
        <f t="shared" si="79"/>
        <v>0</v>
      </c>
      <c r="J792" s="47">
        <f t="shared" si="80"/>
        <v>0</v>
      </c>
      <c r="K792" s="147">
        <f>IF(入力表3【予測】!G62="",入力表3【予測】!F62,入力表3【予測】!G62)</f>
        <v>1</v>
      </c>
      <c r="L792" s="135">
        <f t="shared" si="77"/>
        <v>0</v>
      </c>
    </row>
    <row r="793" spans="2:12" x14ac:dyDescent="0.15">
      <c r="B793" s="385">
        <v>50</v>
      </c>
      <c r="C793" s="40" t="s">
        <v>435</v>
      </c>
      <c r="D793" s="41" t="s">
        <v>204</v>
      </c>
      <c r="E793" s="46">
        <f>入力表2【係数】!S834</f>
        <v>0</v>
      </c>
      <c r="F793" s="141">
        <f>VLOOKUP(D793,各種係数!$C$8:$E$114,2,FALSE)</f>
        <v>0</v>
      </c>
      <c r="G793" s="141">
        <f>VLOOKUP(D793,各種係数!$C$8:$E$114,3,FALSE)</f>
        <v>0</v>
      </c>
      <c r="H793" s="46">
        <f t="shared" si="76"/>
        <v>0</v>
      </c>
      <c r="I793" s="47">
        <f t="shared" si="79"/>
        <v>0</v>
      </c>
      <c r="J793" s="47">
        <f t="shared" si="80"/>
        <v>0</v>
      </c>
      <c r="K793" s="147">
        <f>IF(入力表3【予測】!G63="",入力表3【予測】!F63,入力表3【予測】!G63)</f>
        <v>1</v>
      </c>
      <c r="L793" s="135">
        <f t="shared" si="77"/>
        <v>0</v>
      </c>
    </row>
    <row r="794" spans="2:12" x14ac:dyDescent="0.15">
      <c r="B794" s="385">
        <v>51</v>
      </c>
      <c r="C794" s="83" t="s">
        <v>537</v>
      </c>
      <c r="D794" s="41" t="s">
        <v>191</v>
      </c>
      <c r="E794" s="46">
        <f>入力表2【係数】!S835</f>
        <v>0</v>
      </c>
      <c r="F794" s="141">
        <f>VLOOKUP(D794,各種係数!$C$8:$E$114,2,FALSE)</f>
        <v>0</v>
      </c>
      <c r="G794" s="141">
        <f>VLOOKUP(D794,各種係数!$C$8:$E$114,3,FALSE)</f>
        <v>0</v>
      </c>
      <c r="H794" s="46">
        <f t="shared" si="76"/>
        <v>0</v>
      </c>
      <c r="I794" s="47">
        <f t="shared" si="79"/>
        <v>0</v>
      </c>
      <c r="J794" s="47">
        <f t="shared" si="80"/>
        <v>0</v>
      </c>
      <c r="K794" s="147">
        <f>IF(入力表3【予測】!G64="",入力表3【予測】!F64,入力表3【予測】!G64)</f>
        <v>1</v>
      </c>
      <c r="L794" s="135">
        <f t="shared" si="77"/>
        <v>0</v>
      </c>
    </row>
    <row r="795" spans="2:12" x14ac:dyDescent="0.15">
      <c r="B795" s="385">
        <v>52</v>
      </c>
      <c r="C795" s="83" t="s">
        <v>471</v>
      </c>
      <c r="D795" s="41" t="s">
        <v>192</v>
      </c>
      <c r="E795" s="46">
        <f>入力表2【係数】!S836</f>
        <v>0</v>
      </c>
      <c r="F795" s="141">
        <f>VLOOKUP(D795,各種係数!$C$8:$E$114,2,FALSE)</f>
        <v>0</v>
      </c>
      <c r="G795" s="141">
        <f>VLOOKUP(D795,各種係数!$C$8:$E$114,3,FALSE)</f>
        <v>0</v>
      </c>
      <c r="H795" s="46">
        <f t="shared" si="76"/>
        <v>0</v>
      </c>
      <c r="I795" s="47">
        <f t="shared" si="79"/>
        <v>0</v>
      </c>
      <c r="J795" s="47">
        <f t="shared" si="80"/>
        <v>0</v>
      </c>
      <c r="K795" s="147">
        <f>IF(入力表3【予測】!G65="",入力表3【予測】!F65,入力表3【予測】!G65)</f>
        <v>6.0826602542223496E-2</v>
      </c>
      <c r="L795" s="135">
        <f t="shared" si="77"/>
        <v>0</v>
      </c>
    </row>
    <row r="796" spans="2:12" x14ac:dyDescent="0.15">
      <c r="B796" s="385">
        <v>53</v>
      </c>
      <c r="C796" s="40" t="s">
        <v>436</v>
      </c>
      <c r="D796" s="41" t="s">
        <v>185</v>
      </c>
      <c r="E796" s="46">
        <f>入力表2【係数】!S837</f>
        <v>0</v>
      </c>
      <c r="F796" s="141">
        <f>VLOOKUP(D796,各種係数!$C$8:$E$114,2,FALSE)</f>
        <v>0</v>
      </c>
      <c r="G796" s="142">
        <f>VLOOKUP(D796,各種係数!$C$8:$E$114,3,FALSE)</f>
        <v>0.71690131797459899</v>
      </c>
      <c r="H796" s="46">
        <f t="shared" si="76"/>
        <v>0</v>
      </c>
      <c r="I796" s="47">
        <f>I$802*G796</f>
        <v>1.7059902352713339E-2</v>
      </c>
      <c r="J796" s="47">
        <f>E796+(I796*1/3)</f>
        <v>5.6866341175711129E-3</v>
      </c>
      <c r="K796" s="147">
        <f>IF(入力表3【予測】!G66="",入力表3【予測】!F66,入力表3【予測】!G66)</f>
        <v>1</v>
      </c>
      <c r="L796" s="135">
        <f t="shared" si="77"/>
        <v>5.6866341175711129E-3</v>
      </c>
    </row>
    <row r="797" spans="2:12" x14ac:dyDescent="0.15">
      <c r="B797" s="378">
        <v>54</v>
      </c>
      <c r="C797" s="86" t="s">
        <v>437</v>
      </c>
      <c r="D797" s="87" t="s">
        <v>204</v>
      </c>
      <c r="E797" s="91">
        <f>入力表2【係数】!S838</f>
        <v>0</v>
      </c>
      <c r="F797" s="145">
        <f>VLOOKUP(D797,各種係数!$C$8:$E$114,2,FALSE)</f>
        <v>0</v>
      </c>
      <c r="G797" s="145">
        <f>VLOOKUP(D797,各種係数!$C$8:$E$114,3,FALSE)</f>
        <v>0</v>
      </c>
      <c r="H797" s="91">
        <f t="shared" si="76"/>
        <v>0</v>
      </c>
      <c r="I797" s="94">
        <f t="shared" si="79"/>
        <v>0</v>
      </c>
      <c r="J797" s="46">
        <f t="shared" si="80"/>
        <v>0</v>
      </c>
      <c r="K797" s="150">
        <f>IF(入力表3【予測】!G67="",入力表3【予測】!F67,入力表3【予測】!G67)</f>
        <v>1</v>
      </c>
      <c r="L797" s="91">
        <f t="shared" si="77"/>
        <v>0</v>
      </c>
    </row>
    <row r="798" spans="2:12" x14ac:dyDescent="0.15">
      <c r="B798" s="120"/>
      <c r="C798" s="120"/>
      <c r="D798" s="120" t="s">
        <v>212</v>
      </c>
      <c r="E798" s="136">
        <v>0</v>
      </c>
      <c r="F798" s="141">
        <f>VLOOKUP(D798,各種係数!$C$8:$E$114,2,FALSE)</f>
        <v>0</v>
      </c>
      <c r="G798" s="142">
        <f>VLOOKUP(D798,各種係数!$C$8:$E$114,3,FALSE)</f>
        <v>0</v>
      </c>
      <c r="H798" s="136">
        <f>E798*F798</f>
        <v>0</v>
      </c>
      <c r="I798" s="136">
        <f>I802*G798</f>
        <v>0</v>
      </c>
      <c r="J798" s="136">
        <f>I798</f>
        <v>0</v>
      </c>
      <c r="K798" s="151">
        <f>各種係数!$G$84</f>
        <v>1</v>
      </c>
      <c r="L798" s="136">
        <f>J798*K798</f>
        <v>0</v>
      </c>
    </row>
    <row r="799" spans="2:12" x14ac:dyDescent="0.15">
      <c r="B799" s="40"/>
      <c r="C799" s="40"/>
      <c r="D799" s="40" t="s">
        <v>187</v>
      </c>
      <c r="E799" s="46">
        <v>0</v>
      </c>
      <c r="F799" s="141">
        <f>VLOOKUP(D799,各種係数!$C$8:$E$114,2,FALSE)</f>
        <v>0</v>
      </c>
      <c r="G799" s="142">
        <f>VLOOKUP(D799,各種係数!$C$8:$E$114,3,FALSE)</f>
        <v>2.2674571017087665E-3</v>
      </c>
      <c r="H799" s="46">
        <f>E799*F799</f>
        <v>0</v>
      </c>
      <c r="I799" s="46">
        <f>I802*G799</f>
        <v>5.3958049419416117E-5</v>
      </c>
      <c r="J799" s="46">
        <f>I799</f>
        <v>5.3958049419416117E-5</v>
      </c>
      <c r="K799" s="147">
        <f>各種係数!$G$86</f>
        <v>0</v>
      </c>
      <c r="L799" s="46">
        <f>J799*K799</f>
        <v>0</v>
      </c>
    </row>
    <row r="800" spans="2:12" x14ac:dyDescent="0.15">
      <c r="B800" s="40"/>
      <c r="C800" s="40"/>
      <c r="D800" s="40" t="s">
        <v>188</v>
      </c>
      <c r="E800" s="46">
        <v>0</v>
      </c>
      <c r="F800" s="141">
        <f>VLOOKUP(D800,各種係数!$C$8:$E$114,2,FALSE)</f>
        <v>0</v>
      </c>
      <c r="G800" s="142">
        <f>VLOOKUP(D800,各種係数!$C$8:$E$114,3,FALSE)</f>
        <v>5.9777753031158634E-2</v>
      </c>
      <c r="H800" s="46">
        <f>E800*F800</f>
        <v>0</v>
      </c>
      <c r="I800" s="46">
        <f>I802*G800</f>
        <v>1.4225146530032094E-3</v>
      </c>
      <c r="J800" s="46">
        <f>I800</f>
        <v>1.4225146530032094E-3</v>
      </c>
      <c r="K800" s="147">
        <f>各種係数!$G$87</f>
        <v>8.9308055047637724E-2</v>
      </c>
      <c r="L800" s="46">
        <f>J800*K800</f>
        <v>1.270420169364819E-4</v>
      </c>
    </row>
    <row r="801" spans="2:12" x14ac:dyDescent="0.15">
      <c r="B801" s="86"/>
      <c r="C801" s="86"/>
      <c r="D801" s="86" t="s">
        <v>189</v>
      </c>
      <c r="E801" s="91">
        <v>0</v>
      </c>
      <c r="F801" s="145">
        <f>VLOOKUP(D801,各種係数!$C$8:$E$114,2,FALSE)</f>
        <v>0</v>
      </c>
      <c r="G801" s="146">
        <f>VLOOKUP(D801,各種係数!$C$8:$E$114,3,FALSE)</f>
        <v>0.12629599542032013</v>
      </c>
      <c r="H801" s="91">
        <f>E801*F801</f>
        <v>0</v>
      </c>
      <c r="I801" s="46">
        <f>I802*G801</f>
        <v>3.0054308666869179E-3</v>
      </c>
      <c r="J801" s="91">
        <f>I801</f>
        <v>3.0054308666869179E-3</v>
      </c>
      <c r="K801" s="150">
        <f>各種係数!$G$88</f>
        <v>0.10865355070364435</v>
      </c>
      <c r="L801" s="91">
        <f>J801*K801</f>
        <v>3.2655073505986481E-4</v>
      </c>
    </row>
    <row r="802" spans="2:12" x14ac:dyDescent="0.15">
      <c r="D802" s="137" t="s">
        <v>480</v>
      </c>
      <c r="E802" s="138">
        <f>SUM(E744:E801)</f>
        <v>0.99999999999999989</v>
      </c>
      <c r="F802" s="406" t="s">
        <v>776</v>
      </c>
      <c r="G802" s="406" t="s">
        <v>776</v>
      </c>
      <c r="H802" s="91">
        <f>SUM(H744:H801)</f>
        <v>0.45051769815703463</v>
      </c>
      <c r="I802" s="138">
        <f>SUM(I749:I750,I753:I784,I786:I795,I797)</f>
        <v>2.3796723377369773E-2</v>
      </c>
      <c r="J802" s="138">
        <f>SUM(J744:J801)</f>
        <v>0.54948230184296531</v>
      </c>
      <c r="K802" s="139" t="s">
        <v>776</v>
      </c>
      <c r="L802" s="138">
        <f>SUM(L744:L801)+H802*各種係数!$G$77</f>
        <v>0.30306159942680672</v>
      </c>
    </row>
    <row r="803" spans="2:12" ht="37.5" x14ac:dyDescent="0.15">
      <c r="G803" s="407" t="s">
        <v>496</v>
      </c>
    </row>
    <row r="808" spans="2:12" x14ac:dyDescent="0.15">
      <c r="E808" s="10" t="str">
        <f>入力表1【係数】!$E$52</f>
        <v>（単位：円)</v>
      </c>
      <c r="H808" s="10" t="str">
        <f>入力表1【係数】!$E$52</f>
        <v>（単位：円)</v>
      </c>
      <c r="I808" s="10" t="str">
        <f>入力表1【係数】!$E$52</f>
        <v>（単位：円)</v>
      </c>
      <c r="J808" s="10" t="str">
        <f>入力表1【係数】!$E$52</f>
        <v>（単位：円)</v>
      </c>
      <c r="L808" s="10" t="str">
        <f>入力表1【係数】!$E$52</f>
        <v>（単位：円)</v>
      </c>
    </row>
    <row r="809" spans="2:12" ht="17.45" customHeight="1" x14ac:dyDescent="0.15">
      <c r="B809" s="460" t="s">
        <v>33</v>
      </c>
      <c r="C809" s="460" t="s">
        <v>401</v>
      </c>
      <c r="D809" s="460" t="s">
        <v>487</v>
      </c>
      <c r="E809" s="463" t="s">
        <v>503</v>
      </c>
      <c r="F809" s="609" t="s">
        <v>483</v>
      </c>
      <c r="G809" s="609" t="s">
        <v>484</v>
      </c>
      <c r="H809" s="461" t="s">
        <v>489</v>
      </c>
      <c r="I809" s="461" t="s">
        <v>490</v>
      </c>
      <c r="J809" s="463" t="s">
        <v>497</v>
      </c>
      <c r="K809" s="461" t="s">
        <v>491</v>
      </c>
      <c r="L809" s="458" t="s">
        <v>8</v>
      </c>
    </row>
    <row r="810" spans="2:12" x14ac:dyDescent="0.15">
      <c r="B810" s="459"/>
      <c r="C810" s="459"/>
      <c r="D810" s="459"/>
      <c r="E810" s="462"/>
      <c r="F810" s="610"/>
      <c r="G810" s="610"/>
      <c r="H810" s="462"/>
      <c r="I810" s="462"/>
      <c r="J810" s="462"/>
      <c r="K810" s="462"/>
      <c r="L810" s="459"/>
    </row>
    <row r="811" spans="2:12" x14ac:dyDescent="0.15">
      <c r="B811" s="385">
        <v>1</v>
      </c>
      <c r="C811" s="40" t="s">
        <v>402</v>
      </c>
      <c r="D811" s="41" t="s">
        <v>190</v>
      </c>
      <c r="E811" s="134">
        <f>入力表2【係数】!S855</f>
        <v>0</v>
      </c>
      <c r="F811" s="141">
        <f>VLOOKUP(D811,各種係数!$C$8:$E$114,2,FALSE)</f>
        <v>0</v>
      </c>
      <c r="G811" s="142">
        <f>VLOOKUP(D811,各種係数!$C$8:$E$114,3,FALSE)</f>
        <v>0</v>
      </c>
      <c r="H811" s="46">
        <f t="shared" ref="H811:H864" si="81">E811*F811</f>
        <v>0</v>
      </c>
      <c r="I811" s="47">
        <f>I$869*G811</f>
        <v>0</v>
      </c>
      <c r="J811" s="47">
        <f>E811+(I811*1/3)</f>
        <v>0</v>
      </c>
      <c r="K811" s="147">
        <f>IF(入力表3【予測】!G14="",入力表3【予測】!F14,入力表3【予測】!G14)</f>
        <v>0.4251686800955784</v>
      </c>
      <c r="L811" s="135">
        <f t="shared" ref="L811:L864" si="82">J811*K811</f>
        <v>0</v>
      </c>
    </row>
    <row r="812" spans="2:12" x14ac:dyDescent="0.15">
      <c r="B812" s="385">
        <v>2</v>
      </c>
      <c r="C812" s="40" t="s">
        <v>591</v>
      </c>
      <c r="D812" s="41" t="s">
        <v>184</v>
      </c>
      <c r="E812" s="46">
        <f>入力表2【係数】!S856</f>
        <v>0</v>
      </c>
      <c r="F812" s="141">
        <f>VLOOKUP(D812,各種係数!$C$8:$E$114,2,FALSE)</f>
        <v>0</v>
      </c>
      <c r="G812" s="142">
        <f>VLOOKUP(D812,各種係数!$C$8:$E$114,3,FALSE)</f>
        <v>7.6895075728465895E-3</v>
      </c>
      <c r="H812" s="46">
        <f t="shared" si="81"/>
        <v>0</v>
      </c>
      <c r="I812" s="47">
        <f t="shared" ref="I812:I815" si="83">I$869*G812</f>
        <v>5.2592034298610175E-6</v>
      </c>
      <c r="J812" s="47">
        <f>E812+(I812*1/2)</f>
        <v>2.6296017149305087E-6</v>
      </c>
      <c r="K812" s="147">
        <f>IF(入力表3【予測】!G15="",入力表3【予測】!F15,入力表3【予測】!G15)</f>
        <v>1</v>
      </c>
      <c r="L812" s="135">
        <f t="shared" si="82"/>
        <v>2.6296017149305087E-6</v>
      </c>
    </row>
    <row r="813" spans="2:12" x14ac:dyDescent="0.15">
      <c r="B813" s="385">
        <v>3</v>
      </c>
      <c r="C813" s="40" t="s">
        <v>403</v>
      </c>
      <c r="D813" s="41" t="s">
        <v>185</v>
      </c>
      <c r="E813" s="46">
        <f>入力表2【係数】!S857</f>
        <v>0</v>
      </c>
      <c r="F813" s="141">
        <f>VLOOKUP(D813,各種係数!$C$8:$E$114,2,FALSE)</f>
        <v>0</v>
      </c>
      <c r="G813" s="142">
        <f>VLOOKUP(D813,各種係数!$C$8:$E$114,3,FALSE)</f>
        <v>0.71690131797459899</v>
      </c>
      <c r="H813" s="46">
        <f t="shared" si="81"/>
        <v>0</v>
      </c>
      <c r="I813" s="47">
        <f t="shared" si="83"/>
        <v>4.9032136773982671E-4</v>
      </c>
      <c r="J813" s="47">
        <f>E813+(I813*1/3)</f>
        <v>1.6344045591327558E-4</v>
      </c>
      <c r="K813" s="147">
        <f>IF(入力表3【予測】!G16="",入力表3【予測】!F16,入力表3【予測】!G16)</f>
        <v>1</v>
      </c>
      <c r="L813" s="135">
        <f t="shared" si="82"/>
        <v>1.6344045591327558E-4</v>
      </c>
    </row>
    <row r="814" spans="2:12" x14ac:dyDescent="0.15">
      <c r="B814" s="385">
        <v>4</v>
      </c>
      <c r="C814" s="40" t="s">
        <v>404</v>
      </c>
      <c r="D814" s="41" t="s">
        <v>185</v>
      </c>
      <c r="E814" s="46">
        <f>入力表2【係数】!S858</f>
        <v>0</v>
      </c>
      <c r="F814" s="141">
        <f>VLOOKUP(D814,各種係数!$C$8:$E$114,2,FALSE)</f>
        <v>0</v>
      </c>
      <c r="G814" s="142">
        <f>VLOOKUP(D814,各種係数!$C$8:$E$114,3,FALSE)</f>
        <v>0.71690131797459899</v>
      </c>
      <c r="H814" s="46">
        <f t="shared" si="81"/>
        <v>0</v>
      </c>
      <c r="I814" s="47">
        <f t="shared" si="83"/>
        <v>4.9032136773982671E-4</v>
      </c>
      <c r="J814" s="47">
        <f>E814+(I814*1/3)</f>
        <v>1.6344045591327558E-4</v>
      </c>
      <c r="K814" s="147">
        <f>IF(入力表3【予測】!G17="",入力表3【予測】!F17,入力表3【予測】!G17)</f>
        <v>1</v>
      </c>
      <c r="L814" s="135">
        <f t="shared" si="82"/>
        <v>1.6344045591327558E-4</v>
      </c>
    </row>
    <row r="815" spans="2:12" x14ac:dyDescent="0.15">
      <c r="B815" s="385">
        <v>5</v>
      </c>
      <c r="C815" s="40" t="s">
        <v>822</v>
      </c>
      <c r="D815" s="41" t="s">
        <v>186</v>
      </c>
      <c r="E815" s="46">
        <f>入力表2【係数】!S859</f>
        <v>0</v>
      </c>
      <c r="F815" s="141">
        <f>VLOOKUP(D815,各種係数!$C$8:$E$114,2,FALSE)</f>
        <v>0</v>
      </c>
      <c r="G815" s="142">
        <f>VLOOKUP(D815,各種係数!$C$8:$E$114,3,FALSE)</f>
        <v>8.7067968899366854E-2</v>
      </c>
      <c r="H815" s="46">
        <f t="shared" si="81"/>
        <v>0</v>
      </c>
      <c r="I815" s="47">
        <f t="shared" si="83"/>
        <v>5.9549737916061231E-5</v>
      </c>
      <c r="J815" s="47">
        <f>E815+I815</f>
        <v>5.9549737916061231E-5</v>
      </c>
      <c r="K815" s="147">
        <f>IF(入力表3【予測】!G18="",入力表3【予測】!F18,入力表3【予測】!G18)</f>
        <v>1</v>
      </c>
      <c r="L815" s="135">
        <f t="shared" si="82"/>
        <v>5.9549737916061231E-5</v>
      </c>
    </row>
    <row r="816" spans="2:12" x14ac:dyDescent="0.15">
      <c r="B816" s="385">
        <v>6</v>
      </c>
      <c r="C816" s="40" t="s">
        <v>405</v>
      </c>
      <c r="D816" s="41" t="s">
        <v>199</v>
      </c>
      <c r="E816" s="46">
        <f>入力表2【係数】!S860</f>
        <v>0</v>
      </c>
      <c r="F816" s="141">
        <f>VLOOKUP(D816,各種係数!$C$8:$E$114,2,FALSE)</f>
        <v>0</v>
      </c>
      <c r="G816" s="141">
        <f>VLOOKUP(D816,各種係数!$C$8:$E$114,3,FALSE)</f>
        <v>0</v>
      </c>
      <c r="H816" s="46">
        <f t="shared" si="81"/>
        <v>0</v>
      </c>
      <c r="I816" s="47">
        <f t="shared" ref="I816:I864" si="84">E816*G816</f>
        <v>0</v>
      </c>
      <c r="J816" s="47">
        <f>E816-H816-I816</f>
        <v>0</v>
      </c>
      <c r="K816" s="147">
        <f>IF(入力表3【予測】!G19="",入力表3【予測】!F19,入力表3【予測】!G19)</f>
        <v>1</v>
      </c>
      <c r="L816" s="135">
        <f t="shared" si="82"/>
        <v>0</v>
      </c>
    </row>
    <row r="817" spans="2:12" x14ac:dyDescent="0.15">
      <c r="B817" s="385">
        <v>7</v>
      </c>
      <c r="C817" s="40" t="s">
        <v>585</v>
      </c>
      <c r="D817" s="41" t="s">
        <v>158</v>
      </c>
      <c r="E817" s="46">
        <f>入力表2【係数】!S861</f>
        <v>0</v>
      </c>
      <c r="F817" s="141">
        <f>VLOOKUP(D817,各種係数!$C$8:$E$114,2,FALSE)</f>
        <v>0.33247744366539334</v>
      </c>
      <c r="G817" s="141">
        <f>VLOOKUP(D817,各種係数!$C$8:$E$114,3,FALSE)</f>
        <v>1.5412806459017195E-2</v>
      </c>
      <c r="H817" s="46">
        <f t="shared" si="81"/>
        <v>0</v>
      </c>
      <c r="I817" s="47">
        <f t="shared" si="84"/>
        <v>0</v>
      </c>
      <c r="J817" s="47">
        <f>E817-H817-I817</f>
        <v>0</v>
      </c>
      <c r="K817" s="147">
        <f>IF(入力表3【予測】!G20="",入力表3【予測】!F20,入力表3【予測】!G20)</f>
        <v>0</v>
      </c>
      <c r="L817" s="135">
        <f t="shared" si="82"/>
        <v>0</v>
      </c>
    </row>
    <row r="818" spans="2:12" x14ac:dyDescent="0.15">
      <c r="B818" s="385">
        <v>8</v>
      </c>
      <c r="C818" s="40" t="s">
        <v>408</v>
      </c>
      <c r="D818" s="41" t="s">
        <v>190</v>
      </c>
      <c r="E818" s="46">
        <f>入力表2【係数】!S862</f>
        <v>0</v>
      </c>
      <c r="F818" s="141">
        <f>VLOOKUP(D818,各種係数!$C$8:$E$114,2,FALSE)</f>
        <v>0</v>
      </c>
      <c r="G818" s="142">
        <f>VLOOKUP(D818,各種係数!$C$8:$E$114,3,FALSE)</f>
        <v>0</v>
      </c>
      <c r="H818" s="46">
        <f t="shared" si="81"/>
        <v>0</v>
      </c>
      <c r="I818" s="47">
        <f>I$869*G818</f>
        <v>0</v>
      </c>
      <c r="J818" s="47">
        <f>E818+(I818*1/3)</f>
        <v>0</v>
      </c>
      <c r="K818" s="147">
        <f>IF(入力表3【予測】!G21="",入力表3【予測】!F21,入力表3【予測】!G21)</f>
        <v>1</v>
      </c>
      <c r="L818" s="135">
        <f t="shared" si="82"/>
        <v>0</v>
      </c>
    </row>
    <row r="819" spans="2:12" x14ac:dyDescent="0.15">
      <c r="B819" s="60">
        <v>9</v>
      </c>
      <c r="C819" s="61" t="s">
        <v>407</v>
      </c>
      <c r="D819" s="62" t="s">
        <v>190</v>
      </c>
      <c r="E819" s="67">
        <f>入力表2【係数】!S863</f>
        <v>0</v>
      </c>
      <c r="F819" s="143">
        <f>VLOOKUP(D819,各種係数!$C$8:$E$114,2,FALSE)</f>
        <v>0</v>
      </c>
      <c r="G819" s="144">
        <f>VLOOKUP(D819,各種係数!$C$8:$E$114,3,FALSE)</f>
        <v>0</v>
      </c>
      <c r="H819" s="67">
        <f t="shared" si="81"/>
        <v>0</v>
      </c>
      <c r="I819" s="68">
        <f>I$869*G819</f>
        <v>0</v>
      </c>
      <c r="J819" s="67">
        <f>E819+(I819*1/3)</f>
        <v>0</v>
      </c>
      <c r="K819" s="148">
        <f>IF(入力表3【予測】!G22="",入力表3【予測】!F22,入力表3【予測】!G22)</f>
        <v>1</v>
      </c>
      <c r="L819" s="67">
        <f t="shared" si="82"/>
        <v>0</v>
      </c>
    </row>
    <row r="820" spans="2:12" x14ac:dyDescent="0.15">
      <c r="B820" s="74">
        <v>10</v>
      </c>
      <c r="C820" s="75" t="s">
        <v>410</v>
      </c>
      <c r="D820" s="79" t="s">
        <v>200</v>
      </c>
      <c r="E820" s="67">
        <f>入力表2【係数】!S864</f>
        <v>0</v>
      </c>
      <c r="F820" s="143">
        <f>VLOOKUP(D820,各種係数!$C$8:$E$114,2,FALSE)</f>
        <v>0</v>
      </c>
      <c r="G820" s="143">
        <f>VLOOKUP(D820,各種係数!$C$8:$E$114,3,FALSE)</f>
        <v>0</v>
      </c>
      <c r="H820" s="67">
        <f t="shared" si="81"/>
        <v>0</v>
      </c>
      <c r="I820" s="68">
        <f t="shared" si="84"/>
        <v>0</v>
      </c>
      <c r="J820" s="67">
        <f>E820-H820-I820</f>
        <v>0</v>
      </c>
      <c r="K820" s="149">
        <f>IF(入力表3【予測】!G23="",入力表3【予測】!F23,入力表3【予測】!G23)</f>
        <v>1</v>
      </c>
      <c r="L820" s="67">
        <f t="shared" si="82"/>
        <v>0</v>
      </c>
    </row>
    <row r="821" spans="2:12" x14ac:dyDescent="0.15">
      <c r="B821" s="74">
        <v>11</v>
      </c>
      <c r="C821" s="78" t="s">
        <v>411</v>
      </c>
      <c r="D821" s="79" t="s">
        <v>201</v>
      </c>
      <c r="E821" s="67">
        <f>入力表2【係数】!S865</f>
        <v>0</v>
      </c>
      <c r="F821" s="143">
        <f>VLOOKUP(D821,各種係数!$C$8:$E$114,2,FALSE)</f>
        <v>0</v>
      </c>
      <c r="G821" s="143">
        <f>VLOOKUP(D821,各種係数!$C$8:$E$114,3,FALSE)</f>
        <v>0</v>
      </c>
      <c r="H821" s="67">
        <f t="shared" si="81"/>
        <v>0</v>
      </c>
      <c r="I821" s="68">
        <f t="shared" si="84"/>
        <v>0</v>
      </c>
      <c r="J821" s="67">
        <f t="shared" ref="J821:J864" si="85">E821-H821-I821</f>
        <v>0</v>
      </c>
      <c r="K821" s="149">
        <f>IF(入力表3【予測】!G24="",入力表3【予測】!F24,入力表3【予測】!G24)</f>
        <v>1</v>
      </c>
      <c r="L821" s="67">
        <f t="shared" si="82"/>
        <v>0</v>
      </c>
    </row>
    <row r="822" spans="2:12" x14ac:dyDescent="0.15">
      <c r="B822" s="119">
        <v>12</v>
      </c>
      <c r="C822" s="120" t="s">
        <v>412</v>
      </c>
      <c r="D822" s="116" t="s">
        <v>141</v>
      </c>
      <c r="E822" s="46">
        <f>入力表2【係数】!S866</f>
        <v>0</v>
      </c>
      <c r="F822" s="141">
        <f>VLOOKUP(D822,各種係数!$C$8:$E$114,2,FALSE)</f>
        <v>0.48983980769325469</v>
      </c>
      <c r="G822" s="141">
        <f>VLOOKUP(D822,各種係数!$C$8:$E$114,3,FALSE)</f>
        <v>4.0472106868972388E-2</v>
      </c>
      <c r="H822" s="46">
        <f t="shared" si="81"/>
        <v>0</v>
      </c>
      <c r="I822" s="47">
        <f t="shared" si="84"/>
        <v>0</v>
      </c>
      <c r="J822" s="47">
        <f t="shared" si="85"/>
        <v>0</v>
      </c>
      <c r="K822" s="147">
        <f>IF(入力表3【予測】!G25="",入力表3【予測】!F25,入力表3【予測】!G25)</f>
        <v>2.5266919715310809E-2</v>
      </c>
      <c r="L822" s="135">
        <f t="shared" si="82"/>
        <v>0</v>
      </c>
    </row>
    <row r="823" spans="2:12" x14ac:dyDescent="0.15">
      <c r="B823" s="385">
        <v>13</v>
      </c>
      <c r="C823" s="40" t="s">
        <v>413</v>
      </c>
      <c r="D823" s="41" t="s">
        <v>145</v>
      </c>
      <c r="E823" s="46">
        <f>入力表2【係数】!S867</f>
        <v>0</v>
      </c>
      <c r="F823" s="141">
        <f>VLOOKUP(D823,各種係数!$C$8:$E$114,2,FALSE)</f>
        <v>0.39446835471269331</v>
      </c>
      <c r="G823" s="141">
        <f>VLOOKUP(D823,各種係数!$C$8:$E$114,3,FALSE)</f>
        <v>2.4324724854210295E-2</v>
      </c>
      <c r="H823" s="46">
        <f t="shared" si="81"/>
        <v>0</v>
      </c>
      <c r="I823" s="47">
        <f t="shared" si="84"/>
        <v>0</v>
      </c>
      <c r="J823" s="47">
        <f t="shared" si="85"/>
        <v>0</v>
      </c>
      <c r="K823" s="147">
        <f>IF(入力表3【予測】!G26="",入力表3【予測】!F26,入力表3【予測】!G26)</f>
        <v>0.19738855547056144</v>
      </c>
      <c r="L823" s="135">
        <f t="shared" si="82"/>
        <v>0</v>
      </c>
    </row>
    <row r="824" spans="2:12" x14ac:dyDescent="0.15">
      <c r="B824" s="385">
        <v>14</v>
      </c>
      <c r="C824" s="40" t="s">
        <v>414</v>
      </c>
      <c r="D824" s="41" t="s">
        <v>144</v>
      </c>
      <c r="E824" s="46">
        <f>入力表2【係数】!S868</f>
        <v>0</v>
      </c>
      <c r="F824" s="141">
        <f>VLOOKUP(D824,各種係数!$C$8:$E$114,2,FALSE)</f>
        <v>0.46442694190471312</v>
      </c>
      <c r="G824" s="141">
        <f>VLOOKUP(D824,各種係数!$C$8:$E$114,3,FALSE)</f>
        <v>2.3938940873812486E-2</v>
      </c>
      <c r="H824" s="46">
        <f t="shared" si="81"/>
        <v>0</v>
      </c>
      <c r="I824" s="47">
        <f t="shared" si="84"/>
        <v>0</v>
      </c>
      <c r="J824" s="47">
        <f t="shared" si="85"/>
        <v>0</v>
      </c>
      <c r="K824" s="147">
        <f>IF(入力表3【予測】!G27="",入力表3【予測】!F27,入力表3【予測】!G27)</f>
        <v>3.7688224204705856E-2</v>
      </c>
      <c r="L824" s="135">
        <f t="shared" si="82"/>
        <v>0</v>
      </c>
    </row>
    <row r="825" spans="2:12" x14ac:dyDescent="0.15">
      <c r="B825" s="385">
        <v>15</v>
      </c>
      <c r="C825" s="40" t="s">
        <v>415</v>
      </c>
      <c r="D825" s="41" t="s">
        <v>145</v>
      </c>
      <c r="E825" s="46">
        <f>入力表2【係数】!S869</f>
        <v>0</v>
      </c>
      <c r="F825" s="141">
        <f>VLOOKUP(D825,各種係数!$C$8:$E$114,2,FALSE)</f>
        <v>0.39446835471269331</v>
      </c>
      <c r="G825" s="141">
        <f>VLOOKUP(D825,各種係数!$C$8:$E$114,3,FALSE)</f>
        <v>2.4324724854210295E-2</v>
      </c>
      <c r="H825" s="46">
        <f t="shared" si="81"/>
        <v>0</v>
      </c>
      <c r="I825" s="47">
        <f t="shared" si="84"/>
        <v>0</v>
      </c>
      <c r="J825" s="47">
        <f t="shared" si="85"/>
        <v>0</v>
      </c>
      <c r="K825" s="147">
        <f>IF(入力表3【予測】!G28="",入力表3【予測】!F28,入力表3【予測】!G28)</f>
        <v>0.19738855547056144</v>
      </c>
      <c r="L825" s="135">
        <f t="shared" si="82"/>
        <v>0</v>
      </c>
    </row>
    <row r="826" spans="2:12" x14ac:dyDescent="0.15">
      <c r="B826" s="385">
        <v>16</v>
      </c>
      <c r="C826" s="40" t="s">
        <v>416</v>
      </c>
      <c r="D826" s="41" t="s">
        <v>145</v>
      </c>
      <c r="E826" s="46">
        <f>入力表2【係数】!S870</f>
        <v>0</v>
      </c>
      <c r="F826" s="141">
        <f>VLOOKUP(D826,各種係数!$C$8:$E$114,2,FALSE)</f>
        <v>0.39446835471269331</v>
      </c>
      <c r="G826" s="141">
        <f>VLOOKUP(D826,各種係数!$C$8:$E$114,3,FALSE)</f>
        <v>2.4324724854210295E-2</v>
      </c>
      <c r="H826" s="46">
        <f t="shared" si="81"/>
        <v>0</v>
      </c>
      <c r="I826" s="47">
        <f t="shared" si="84"/>
        <v>0</v>
      </c>
      <c r="J826" s="47">
        <f t="shared" si="85"/>
        <v>0</v>
      </c>
      <c r="K826" s="147">
        <f>IF(入力表3【予測】!G29="",入力表3【予測】!F29,入力表3【予測】!G29)</f>
        <v>0.19738855547056144</v>
      </c>
      <c r="L826" s="135">
        <f t="shared" si="82"/>
        <v>0</v>
      </c>
    </row>
    <row r="827" spans="2:12" x14ac:dyDescent="0.15">
      <c r="B827" s="385">
        <v>17</v>
      </c>
      <c r="C827" s="83" t="s">
        <v>454</v>
      </c>
      <c r="D827" s="41" t="s">
        <v>145</v>
      </c>
      <c r="E827" s="46">
        <f>入力表2【係数】!S871</f>
        <v>0</v>
      </c>
      <c r="F827" s="141">
        <f>VLOOKUP(D827,各種係数!$C$8:$E$114,2,FALSE)</f>
        <v>0.39446835471269331</v>
      </c>
      <c r="G827" s="141">
        <f>VLOOKUP(D827,各種係数!$C$8:$E$114,3,FALSE)</f>
        <v>2.4324724854210295E-2</v>
      </c>
      <c r="H827" s="46">
        <f t="shared" si="81"/>
        <v>0</v>
      </c>
      <c r="I827" s="47">
        <f t="shared" si="84"/>
        <v>0</v>
      </c>
      <c r="J827" s="47">
        <f t="shared" si="85"/>
        <v>0</v>
      </c>
      <c r="K827" s="147">
        <f>IF(入力表3【予測】!G30="",入力表3【予測】!F30,入力表3【予測】!G30)</f>
        <v>0.19738855547056144</v>
      </c>
      <c r="L827" s="135">
        <f t="shared" si="82"/>
        <v>0</v>
      </c>
    </row>
    <row r="828" spans="2:12" x14ac:dyDescent="0.15">
      <c r="B828" s="385">
        <v>18</v>
      </c>
      <c r="C828" s="83" t="s">
        <v>455</v>
      </c>
      <c r="D828" s="41" t="s">
        <v>146</v>
      </c>
      <c r="E828" s="46">
        <f>入力表2【係数】!S872</f>
        <v>0</v>
      </c>
      <c r="F828" s="141">
        <f>VLOOKUP(D828,各種係数!$C$8:$E$114,2,FALSE)</f>
        <v>0.3541939860247062</v>
      </c>
      <c r="G828" s="141">
        <f>VLOOKUP(D828,各種係数!$C$8:$E$114,3,FALSE)</f>
        <v>4.1420505400153379E-2</v>
      </c>
      <c r="H828" s="46">
        <f t="shared" si="81"/>
        <v>0</v>
      </c>
      <c r="I828" s="47">
        <f t="shared" si="84"/>
        <v>0</v>
      </c>
      <c r="J828" s="47">
        <f t="shared" si="85"/>
        <v>0</v>
      </c>
      <c r="K828" s="147">
        <f>IF(入力表3【予測】!G31="",入力表3【予測】!F31,入力表3【予測】!G31)</f>
        <v>0</v>
      </c>
      <c r="L828" s="135">
        <f t="shared" si="82"/>
        <v>0</v>
      </c>
    </row>
    <row r="829" spans="2:12" x14ac:dyDescent="0.15">
      <c r="B829" s="385">
        <v>19</v>
      </c>
      <c r="C829" s="40" t="s">
        <v>417</v>
      </c>
      <c r="D829" s="41" t="s">
        <v>148</v>
      </c>
      <c r="E829" s="46">
        <f>入力表2【係数】!S873</f>
        <v>0</v>
      </c>
      <c r="F829" s="141">
        <f>VLOOKUP(D829,各種係数!$C$8:$E$114,2,FALSE)</f>
        <v>0.55865224329933405</v>
      </c>
      <c r="G829" s="141">
        <f>VLOOKUP(D829,各種係数!$C$8:$E$114,3,FALSE)</f>
        <v>2.1265803654867077E-2</v>
      </c>
      <c r="H829" s="46">
        <f t="shared" si="81"/>
        <v>0</v>
      </c>
      <c r="I829" s="47">
        <f t="shared" si="84"/>
        <v>0</v>
      </c>
      <c r="J829" s="47">
        <f t="shared" si="85"/>
        <v>0</v>
      </c>
      <c r="K829" s="147">
        <f>IF(入力表3【予測】!G32="",入力表3【予測】!F32,入力表3【予測】!G32)</f>
        <v>0</v>
      </c>
      <c r="L829" s="135">
        <f t="shared" si="82"/>
        <v>0</v>
      </c>
    </row>
    <row r="830" spans="2:12" x14ac:dyDescent="0.15">
      <c r="B830" s="385">
        <v>20</v>
      </c>
      <c r="C830" s="40" t="s">
        <v>418</v>
      </c>
      <c r="D830" s="41" t="s">
        <v>950</v>
      </c>
      <c r="E830" s="46">
        <f>入力表2【係数】!S874</f>
        <v>0</v>
      </c>
      <c r="F830" s="141">
        <f>VLOOKUP(D830,各種係数!$C$8:$E$114,2,FALSE)</f>
        <v>0.44310238869487661</v>
      </c>
      <c r="G830" s="141">
        <f>VLOOKUP(D830,各種係数!$C$8:$E$114,3,FALSE)</f>
        <v>1.5691882641514759E-2</v>
      </c>
      <c r="H830" s="46">
        <f t="shared" si="81"/>
        <v>0</v>
      </c>
      <c r="I830" s="47">
        <f t="shared" si="84"/>
        <v>0</v>
      </c>
      <c r="J830" s="47">
        <f t="shared" si="85"/>
        <v>0</v>
      </c>
      <c r="K830" s="147">
        <f>IF(入力表3【予測】!G33="",入力表3【予測】!F33,入力表3【予測】!G33)</f>
        <v>0</v>
      </c>
      <c r="L830" s="135">
        <f t="shared" si="82"/>
        <v>0</v>
      </c>
    </row>
    <row r="831" spans="2:12" x14ac:dyDescent="0.15">
      <c r="B831" s="385">
        <v>21</v>
      </c>
      <c r="C831" s="83" t="s">
        <v>456</v>
      </c>
      <c r="D831" s="41" t="s">
        <v>164</v>
      </c>
      <c r="E831" s="46">
        <f>入力表2【係数】!S875</f>
        <v>0</v>
      </c>
      <c r="F831" s="141">
        <f>VLOOKUP(D831,各種係数!$C$8:$E$114,2,FALSE)</f>
        <v>0.6356423173803526</v>
      </c>
      <c r="G831" s="141">
        <f>VLOOKUP(D831,各種係数!$C$8:$E$114,3,FALSE)</f>
        <v>1.8041561712846349E-2</v>
      </c>
      <c r="H831" s="46">
        <f t="shared" si="81"/>
        <v>0</v>
      </c>
      <c r="I831" s="47">
        <f t="shared" si="84"/>
        <v>0</v>
      </c>
      <c r="J831" s="47">
        <f t="shared" si="85"/>
        <v>0</v>
      </c>
      <c r="K831" s="147">
        <f>IF(入力表3【予測】!G34="",入力表3【予測】!F34,入力表3【予測】!G34)</f>
        <v>1.7912086324699539E-3</v>
      </c>
      <c r="L831" s="135">
        <f t="shared" si="82"/>
        <v>0</v>
      </c>
    </row>
    <row r="832" spans="2:12" x14ac:dyDescent="0.15">
      <c r="B832" s="385">
        <v>22</v>
      </c>
      <c r="C832" s="83" t="s">
        <v>457</v>
      </c>
      <c r="D832" s="41" t="s">
        <v>162</v>
      </c>
      <c r="E832" s="46">
        <f>入力表2【係数】!S876</f>
        <v>0</v>
      </c>
      <c r="F832" s="141">
        <f>VLOOKUP(D832,各種係数!$C$8:$E$114,2,FALSE)</f>
        <v>0.80454150997975127</v>
      </c>
      <c r="G832" s="141">
        <f>VLOOKUP(D832,各種係数!$C$8:$E$114,3,FALSE)</f>
        <v>2.097194098929708E-2</v>
      </c>
      <c r="H832" s="46">
        <f t="shared" si="81"/>
        <v>0</v>
      </c>
      <c r="I832" s="47">
        <f t="shared" si="84"/>
        <v>0</v>
      </c>
      <c r="J832" s="47">
        <f t="shared" si="85"/>
        <v>0</v>
      </c>
      <c r="K832" s="147">
        <f>IF(入力表3【予測】!G35="",入力表3【予測】!F35,入力表3【予測】!G35)</f>
        <v>0</v>
      </c>
      <c r="L832" s="135">
        <f t="shared" si="82"/>
        <v>0</v>
      </c>
    </row>
    <row r="833" spans="2:12" x14ac:dyDescent="0.15">
      <c r="B833" s="385">
        <v>23</v>
      </c>
      <c r="C833" s="40" t="s">
        <v>565</v>
      </c>
      <c r="D833" s="41" t="s">
        <v>194</v>
      </c>
      <c r="E833" s="46">
        <f>入力表2【係数】!S877</f>
        <v>0</v>
      </c>
      <c r="F833" s="141">
        <f>VLOOKUP(D833,各種係数!$C$8:$E$114,2,FALSE)</f>
        <v>0.41870702167654128</v>
      </c>
      <c r="G833" s="141">
        <f>VLOOKUP(D833,各種係数!$C$8:$E$114,3,FALSE)</f>
        <v>3.0484066104024703E-2</v>
      </c>
      <c r="H833" s="46">
        <f t="shared" si="81"/>
        <v>0</v>
      </c>
      <c r="I833" s="47">
        <f t="shared" si="84"/>
        <v>0</v>
      </c>
      <c r="J833" s="47">
        <f t="shared" si="85"/>
        <v>0</v>
      </c>
      <c r="K833" s="147">
        <f>IF(入力表3【予測】!G36="",入力表3【予測】!F36,入力表3【予測】!G36)</f>
        <v>8.1037763027242637E-2</v>
      </c>
      <c r="L833" s="135">
        <f t="shared" si="82"/>
        <v>0</v>
      </c>
    </row>
    <row r="834" spans="2:12" x14ac:dyDescent="0.15">
      <c r="B834" s="385">
        <v>24</v>
      </c>
      <c r="C834" s="83" t="s">
        <v>458</v>
      </c>
      <c r="D834" s="41" t="s">
        <v>149</v>
      </c>
      <c r="E834" s="46">
        <f>入力表2【係数】!S878</f>
        <v>0</v>
      </c>
      <c r="F834" s="141">
        <f>VLOOKUP(D834,各種係数!$C$8:$E$114,2,FALSE)</f>
        <v>0.55683718834224505</v>
      </c>
      <c r="G834" s="141">
        <f>VLOOKUP(D834,各種係数!$C$8:$E$114,3,FALSE)</f>
        <v>3.2844849251674739E-2</v>
      </c>
      <c r="H834" s="46">
        <f t="shared" si="81"/>
        <v>0</v>
      </c>
      <c r="I834" s="47">
        <f t="shared" si="84"/>
        <v>0</v>
      </c>
      <c r="J834" s="47">
        <f t="shared" si="85"/>
        <v>0</v>
      </c>
      <c r="K834" s="147">
        <f>IF(入力表3【予測】!G37="",入力表3【予測】!F37,入力表3【予測】!G37)</f>
        <v>1.2532956823507968E-2</v>
      </c>
      <c r="L834" s="135">
        <f t="shared" si="82"/>
        <v>0</v>
      </c>
    </row>
    <row r="835" spans="2:12" x14ac:dyDescent="0.15">
      <c r="B835" s="385">
        <v>25</v>
      </c>
      <c r="C835" s="83" t="s">
        <v>459</v>
      </c>
      <c r="D835" s="41" t="s">
        <v>150</v>
      </c>
      <c r="E835" s="46">
        <f>入力表2【係数】!S879</f>
        <v>0</v>
      </c>
      <c r="F835" s="141">
        <f>VLOOKUP(D835,各種係数!$C$8:$E$114,2,FALSE)</f>
        <v>0.71592709904776786</v>
      </c>
      <c r="G835" s="141">
        <f>VLOOKUP(D835,各種係数!$C$8:$E$114,3,FALSE)</f>
        <v>9.217799308013936E-3</v>
      </c>
      <c r="H835" s="46">
        <f t="shared" si="81"/>
        <v>0</v>
      </c>
      <c r="I835" s="47">
        <f t="shared" si="84"/>
        <v>0</v>
      </c>
      <c r="J835" s="47">
        <f t="shared" si="85"/>
        <v>0</v>
      </c>
      <c r="K835" s="147">
        <f>IF(入力表3【予測】!G38="",入力表3【予測】!F38,入力表3【予測】!G38)</f>
        <v>5.5353470239739799E-2</v>
      </c>
      <c r="L835" s="135">
        <f t="shared" si="82"/>
        <v>0</v>
      </c>
    </row>
    <row r="836" spans="2:12" x14ac:dyDescent="0.15">
      <c r="B836" s="385">
        <v>26</v>
      </c>
      <c r="C836" s="83" t="s">
        <v>460</v>
      </c>
      <c r="D836" s="41" t="s">
        <v>151</v>
      </c>
      <c r="E836" s="46">
        <f>入力表2【係数】!S880</f>
        <v>0</v>
      </c>
      <c r="F836" s="141">
        <f>VLOOKUP(D836,各種係数!$C$8:$E$114,2,FALSE)</f>
        <v>-7.0325271059216012</v>
      </c>
      <c r="G836" s="141">
        <f>VLOOKUP(D836,各種係数!$C$8:$E$114,3,FALSE)</f>
        <v>-0.29941618015012511</v>
      </c>
      <c r="H836" s="46">
        <f t="shared" si="81"/>
        <v>0</v>
      </c>
      <c r="I836" s="47">
        <f t="shared" si="84"/>
        <v>0</v>
      </c>
      <c r="J836" s="47">
        <f t="shared" si="85"/>
        <v>0</v>
      </c>
      <c r="K836" s="147">
        <f>IF(入力表3【予測】!G39="",入力表3【予測】!F39,入力表3【予測】!G39)</f>
        <v>0</v>
      </c>
      <c r="L836" s="135">
        <f t="shared" si="82"/>
        <v>0</v>
      </c>
    </row>
    <row r="837" spans="2:12" x14ac:dyDescent="0.15">
      <c r="B837" s="385">
        <v>27</v>
      </c>
      <c r="C837" s="83" t="s">
        <v>461</v>
      </c>
      <c r="D837" s="41" t="s">
        <v>153</v>
      </c>
      <c r="E837" s="46">
        <f>入力表2【係数】!S881</f>
        <v>0</v>
      </c>
      <c r="F837" s="141">
        <f>VLOOKUP(D837,各種係数!$C$8:$E$114,2,FALSE)</f>
        <v>0.60565359159472287</v>
      </c>
      <c r="G837" s="141">
        <f>VLOOKUP(D837,各種係数!$C$8:$E$114,3,FALSE)</f>
        <v>1.4606731644383964E-2</v>
      </c>
      <c r="H837" s="46">
        <f t="shared" si="81"/>
        <v>0</v>
      </c>
      <c r="I837" s="47">
        <f t="shared" si="84"/>
        <v>0</v>
      </c>
      <c r="J837" s="47">
        <f t="shared" si="85"/>
        <v>0</v>
      </c>
      <c r="K837" s="147">
        <f>IF(入力表3【予測】!G40="",入力表3【予測】!F40,入力表3【予測】!G40)</f>
        <v>1.269531883879238E-2</v>
      </c>
      <c r="L837" s="135">
        <f t="shared" si="82"/>
        <v>0</v>
      </c>
    </row>
    <row r="838" spans="2:12" x14ac:dyDescent="0.15">
      <c r="B838" s="385">
        <v>28</v>
      </c>
      <c r="C838" s="83" t="s">
        <v>646</v>
      </c>
      <c r="D838" s="41" t="s">
        <v>157</v>
      </c>
      <c r="E838" s="46">
        <f>入力表2【係数】!S882</f>
        <v>0</v>
      </c>
      <c r="F838" s="141">
        <f>VLOOKUP(D838,各種係数!$C$8:$E$114,2,FALSE)</f>
        <v>0.53436119199626853</v>
      </c>
      <c r="G838" s="141">
        <f>VLOOKUP(D838,各種係数!$C$8:$E$114,3,FALSE)</f>
        <v>1.6884112454810168E-2</v>
      </c>
      <c r="H838" s="46">
        <f t="shared" si="81"/>
        <v>0</v>
      </c>
      <c r="I838" s="47">
        <f t="shared" si="84"/>
        <v>0</v>
      </c>
      <c r="J838" s="47">
        <f t="shared" si="85"/>
        <v>0</v>
      </c>
      <c r="K838" s="147">
        <f>IF(入力表3【予測】!G41="",入力表3【予測】!F41,入力表3【予測】!G41)</f>
        <v>2.8307649635109344E-2</v>
      </c>
      <c r="L838" s="135">
        <f t="shared" si="82"/>
        <v>0</v>
      </c>
    </row>
    <row r="839" spans="2:12" x14ac:dyDescent="0.15">
      <c r="B839" s="385">
        <v>29</v>
      </c>
      <c r="C839" s="83" t="s">
        <v>463</v>
      </c>
      <c r="D839" s="41" t="s">
        <v>517</v>
      </c>
      <c r="E839" s="46">
        <f>入力表2【係数】!S883</f>
        <v>0</v>
      </c>
      <c r="F839" s="141">
        <f>VLOOKUP(D839,各種係数!$C$8:$E$114,2,FALSE)</f>
        <v>0.55796567479946202</v>
      </c>
      <c r="G839" s="141">
        <f>VLOOKUP(D839,各種係数!$C$8:$E$114,3,FALSE)</f>
        <v>9.7336610154617649E-3</v>
      </c>
      <c r="H839" s="46">
        <f t="shared" si="81"/>
        <v>0</v>
      </c>
      <c r="I839" s="47">
        <f t="shared" si="84"/>
        <v>0</v>
      </c>
      <c r="J839" s="47">
        <f t="shared" si="85"/>
        <v>0</v>
      </c>
      <c r="K839" s="147">
        <f>IF(入力表3【予測】!G42="",入力表3【予測】!F42,入力表3【予測】!G42)</f>
        <v>7.4207497342212325E-2</v>
      </c>
      <c r="L839" s="135">
        <f t="shared" si="82"/>
        <v>0</v>
      </c>
    </row>
    <row r="840" spans="2:12" x14ac:dyDescent="0.15">
      <c r="B840" s="385">
        <v>30</v>
      </c>
      <c r="C840" s="40" t="s">
        <v>420</v>
      </c>
      <c r="D840" s="41" t="s">
        <v>517</v>
      </c>
      <c r="E840" s="46">
        <f>入力表2【係数】!S884</f>
        <v>0</v>
      </c>
      <c r="F840" s="141">
        <f>VLOOKUP(D840,各種係数!$C$8:$E$114,2,FALSE)</f>
        <v>0.55796567479946202</v>
      </c>
      <c r="G840" s="141">
        <f>VLOOKUP(D840,各種係数!$C$8:$E$114,3,FALSE)</f>
        <v>9.7336610154617649E-3</v>
      </c>
      <c r="H840" s="46">
        <f t="shared" si="81"/>
        <v>0</v>
      </c>
      <c r="I840" s="47">
        <f t="shared" si="84"/>
        <v>0</v>
      </c>
      <c r="J840" s="47">
        <f t="shared" si="85"/>
        <v>0</v>
      </c>
      <c r="K840" s="147">
        <f>IF(入力表3【予測】!G43="",入力表3【予測】!F43,入力表3【予測】!G43)</f>
        <v>7.4207497342212325E-2</v>
      </c>
      <c r="L840" s="135">
        <f t="shared" si="82"/>
        <v>0</v>
      </c>
    </row>
    <row r="841" spans="2:12" x14ac:dyDescent="0.15">
      <c r="B841" s="385">
        <v>31</v>
      </c>
      <c r="C841" s="83" t="s">
        <v>464</v>
      </c>
      <c r="D841" s="41" t="s">
        <v>951</v>
      </c>
      <c r="E841" s="46">
        <f>入力表2【係数】!S885</f>
        <v>0</v>
      </c>
      <c r="F841" s="141">
        <f>VLOOKUP(D841,各種係数!$C$8:$E$114,2,FALSE)</f>
        <v>0.25594447963568945</v>
      </c>
      <c r="G841" s="141">
        <f>VLOOKUP(D841,各種係数!$C$8:$E$114,3,FALSE)</f>
        <v>8.1788517819464026E-3</v>
      </c>
      <c r="H841" s="46">
        <f t="shared" si="81"/>
        <v>0</v>
      </c>
      <c r="I841" s="47">
        <f t="shared" si="84"/>
        <v>0</v>
      </c>
      <c r="J841" s="47">
        <f t="shared" si="85"/>
        <v>0</v>
      </c>
      <c r="K841" s="147">
        <f>IF(入力表3【予測】!G44="",入力表3【予測】!F44,入力表3【予測】!G44)</f>
        <v>2.2742915282625287E-4</v>
      </c>
      <c r="L841" s="135">
        <f t="shared" si="82"/>
        <v>0</v>
      </c>
    </row>
    <row r="842" spans="2:12" x14ac:dyDescent="0.15">
      <c r="B842" s="385">
        <v>32</v>
      </c>
      <c r="C842" s="83" t="s">
        <v>465</v>
      </c>
      <c r="D842" s="41" t="s">
        <v>172</v>
      </c>
      <c r="E842" s="46">
        <f>入力表2【係数】!S886</f>
        <v>0</v>
      </c>
      <c r="F842" s="141">
        <f>VLOOKUP(D842,各種係数!$C$8:$E$114,2,FALSE)</f>
        <v>0.32729577745202715</v>
      </c>
      <c r="G842" s="141">
        <f>VLOOKUP(D842,各種係数!$C$8:$E$114,3,FALSE)</f>
        <v>7.0083014360137492E-3</v>
      </c>
      <c r="H842" s="46">
        <f t="shared" si="81"/>
        <v>0</v>
      </c>
      <c r="I842" s="47">
        <f t="shared" si="84"/>
        <v>0</v>
      </c>
      <c r="J842" s="47">
        <f t="shared" si="85"/>
        <v>0</v>
      </c>
      <c r="K842" s="147">
        <f>IF(入力表3【予測】!G45="",入力表3【予測】!F45,入力表3【予測】!G45)</f>
        <v>2.021526319808542E-2</v>
      </c>
      <c r="L842" s="135">
        <f t="shared" si="82"/>
        <v>0</v>
      </c>
    </row>
    <row r="843" spans="2:12" x14ac:dyDescent="0.15">
      <c r="B843" s="385">
        <v>33</v>
      </c>
      <c r="C843" s="83" t="s">
        <v>466</v>
      </c>
      <c r="D843" s="41" t="s">
        <v>171</v>
      </c>
      <c r="E843" s="46">
        <f>入力表2【係数】!S887</f>
        <v>0</v>
      </c>
      <c r="F843" s="141">
        <f>VLOOKUP(D843,各種係数!$C$8:$E$114,2,FALSE)</f>
        <v>0.26374269279552931</v>
      </c>
      <c r="G843" s="141">
        <f>VLOOKUP(D843,各種係数!$C$8:$E$114,3,FALSE)</f>
        <v>1.1204770217964139E-2</v>
      </c>
      <c r="H843" s="46">
        <f t="shared" si="81"/>
        <v>0</v>
      </c>
      <c r="I843" s="47">
        <f t="shared" si="84"/>
        <v>0</v>
      </c>
      <c r="J843" s="47">
        <f t="shared" si="85"/>
        <v>0</v>
      </c>
      <c r="K843" s="147">
        <f>IF(入力表3【予測】!G46="",入力表3【予測】!F46,入力表3【予測】!G46)</f>
        <v>0</v>
      </c>
      <c r="L843" s="135">
        <f t="shared" si="82"/>
        <v>0</v>
      </c>
    </row>
    <row r="844" spans="2:12" x14ac:dyDescent="0.15">
      <c r="B844" s="385">
        <v>34</v>
      </c>
      <c r="C844" s="83" t="s">
        <v>467</v>
      </c>
      <c r="D844" s="41" t="s">
        <v>170</v>
      </c>
      <c r="E844" s="46">
        <f>入力表2【係数】!S888</f>
        <v>0</v>
      </c>
      <c r="F844" s="141">
        <f>VLOOKUP(D844,各種係数!$C$8:$E$114,2,FALSE)</f>
        <v>0.70589278410667244</v>
      </c>
      <c r="G844" s="141">
        <f>VLOOKUP(D844,各種係数!$C$8:$E$114,3,FALSE)</f>
        <v>4.8994511356258456E-3</v>
      </c>
      <c r="H844" s="46">
        <f t="shared" si="81"/>
        <v>0</v>
      </c>
      <c r="I844" s="47">
        <f t="shared" si="84"/>
        <v>0</v>
      </c>
      <c r="J844" s="47">
        <f t="shared" si="85"/>
        <v>0</v>
      </c>
      <c r="K844" s="147">
        <f>IF(入力表3【予測】!G47="",入力表3【予測】!F47,入力表3【予測】!G47)</f>
        <v>9.2006594852051315E-2</v>
      </c>
      <c r="L844" s="135">
        <f t="shared" si="82"/>
        <v>0</v>
      </c>
    </row>
    <row r="845" spans="2:12" x14ac:dyDescent="0.15">
      <c r="B845" s="385">
        <v>35</v>
      </c>
      <c r="C845" s="83" t="s">
        <v>641</v>
      </c>
      <c r="D845" s="41" t="s">
        <v>175</v>
      </c>
      <c r="E845" s="46">
        <f>入力表2【係数】!S889</f>
        <v>0</v>
      </c>
      <c r="F845" s="141">
        <f>VLOOKUP(D845,各種係数!$C$8:$E$114,2,FALSE)</f>
        <v>0.5913956101580643</v>
      </c>
      <c r="G845" s="141">
        <f>VLOOKUP(D845,各種係数!$C$8:$E$114,3,FALSE)</f>
        <v>2.0196911486146635E-2</v>
      </c>
      <c r="H845" s="46">
        <f t="shared" si="81"/>
        <v>0</v>
      </c>
      <c r="I845" s="47">
        <f t="shared" si="84"/>
        <v>0</v>
      </c>
      <c r="J845" s="47">
        <f t="shared" si="85"/>
        <v>0</v>
      </c>
      <c r="K845" s="147">
        <f>IF(入力表3【予測】!G48="",入力表3【予測】!F48,入力表3【予測】!G48)</f>
        <v>4.2137479686312651E-2</v>
      </c>
      <c r="L845" s="135">
        <f t="shared" si="82"/>
        <v>0</v>
      </c>
    </row>
    <row r="846" spans="2:12" x14ac:dyDescent="0.15">
      <c r="B846" s="60">
        <v>36</v>
      </c>
      <c r="C846" s="61" t="s">
        <v>421</v>
      </c>
      <c r="D846" s="62" t="s">
        <v>175</v>
      </c>
      <c r="E846" s="67">
        <f>入力表2【係数】!S890</f>
        <v>0</v>
      </c>
      <c r="F846" s="143">
        <f>VLOOKUP(D846,各種係数!$C$8:$E$114,2,FALSE)</f>
        <v>0.5913956101580643</v>
      </c>
      <c r="G846" s="143">
        <f>VLOOKUP(D846,各種係数!$C$8:$E$114,3,FALSE)</f>
        <v>2.0196911486146635E-2</v>
      </c>
      <c r="H846" s="67">
        <f t="shared" si="81"/>
        <v>0</v>
      </c>
      <c r="I846" s="68">
        <f t="shared" si="84"/>
        <v>0</v>
      </c>
      <c r="J846" s="67">
        <f t="shared" si="85"/>
        <v>0</v>
      </c>
      <c r="K846" s="148">
        <f>IF(入力表3【予測】!G49="",入力表3【予測】!F49,入力表3【予測】!G49)</f>
        <v>4.2137479686312651E-2</v>
      </c>
      <c r="L846" s="67">
        <f t="shared" si="82"/>
        <v>0</v>
      </c>
    </row>
    <row r="847" spans="2:12" x14ac:dyDescent="0.15">
      <c r="B847" s="385">
        <v>37</v>
      </c>
      <c r="C847" s="40" t="s">
        <v>422</v>
      </c>
      <c r="D847" s="41" t="s">
        <v>202</v>
      </c>
      <c r="E847" s="46">
        <f>入力表2【係数】!S891</f>
        <v>0.12530120481927712</v>
      </c>
      <c r="F847" s="141">
        <f>VLOOKUP(D847,各種係数!$C$8:$E$114,2,FALSE)</f>
        <v>0</v>
      </c>
      <c r="G847" s="141">
        <f>VLOOKUP(D847,各種係数!$C$8:$E$114,3,FALSE)</f>
        <v>0</v>
      </c>
      <c r="H847" s="46">
        <f t="shared" si="81"/>
        <v>0</v>
      </c>
      <c r="I847" s="47">
        <f t="shared" si="84"/>
        <v>0</v>
      </c>
      <c r="J847" s="47">
        <f t="shared" si="85"/>
        <v>0.12530120481927712</v>
      </c>
      <c r="K847" s="147">
        <f>IF(入力表3【予測】!G50="",入力表3【予測】!F50,入力表3【予測】!G50)</f>
        <v>1</v>
      </c>
      <c r="L847" s="135">
        <f t="shared" si="82"/>
        <v>0.12530120481927712</v>
      </c>
    </row>
    <row r="848" spans="2:12" x14ac:dyDescent="0.15">
      <c r="B848" s="385">
        <v>38</v>
      </c>
      <c r="C848" s="40" t="s">
        <v>638</v>
      </c>
      <c r="D848" s="41" t="s">
        <v>196</v>
      </c>
      <c r="E848" s="46">
        <f>入力表2【係数】!S892</f>
        <v>0.10361445783132531</v>
      </c>
      <c r="F848" s="141">
        <f>VLOOKUP(D848,各種係数!$C$8:$E$114,2,FALSE)</f>
        <v>0</v>
      </c>
      <c r="G848" s="141">
        <f>VLOOKUP(D848,各種係数!$C$8:$E$114,3,FALSE)</f>
        <v>1.2386003725709921E-5</v>
      </c>
      <c r="H848" s="46">
        <f t="shared" si="81"/>
        <v>0</v>
      </c>
      <c r="I848" s="47">
        <f t="shared" si="84"/>
        <v>1.2833690607362087E-6</v>
      </c>
      <c r="J848" s="47">
        <f t="shared" si="85"/>
        <v>0.10361317446226458</v>
      </c>
      <c r="K848" s="147">
        <f>IF(入力表3【予測】!G51="",入力表3【予測】!F51,入力表3【予測】!G51)</f>
        <v>1</v>
      </c>
      <c r="L848" s="135">
        <f t="shared" si="82"/>
        <v>0.10361317446226458</v>
      </c>
    </row>
    <row r="849" spans="2:12" x14ac:dyDescent="0.15">
      <c r="B849" s="385">
        <v>39</v>
      </c>
      <c r="C849" s="40" t="s">
        <v>424</v>
      </c>
      <c r="D849" s="41" t="s">
        <v>203</v>
      </c>
      <c r="E849" s="46">
        <f>入力表2【係数】!S893</f>
        <v>0.15180722891566265</v>
      </c>
      <c r="F849" s="141">
        <f>VLOOKUP(D849,各種係数!$C$8:$E$114,2,FALSE)</f>
        <v>0</v>
      </c>
      <c r="G849" s="141">
        <f>VLOOKUP(D849,各種係数!$C$8:$E$114,3,FALSE)</f>
        <v>0</v>
      </c>
      <c r="H849" s="46">
        <f t="shared" si="81"/>
        <v>0</v>
      </c>
      <c r="I849" s="47">
        <f t="shared" si="84"/>
        <v>0</v>
      </c>
      <c r="J849" s="47">
        <f t="shared" si="85"/>
        <v>0.15180722891566265</v>
      </c>
      <c r="K849" s="147">
        <f>IF(入力表3【予測】!G52="",入力表3【予測】!F52,入力表3【予測】!G52)</f>
        <v>1</v>
      </c>
      <c r="L849" s="135">
        <f t="shared" si="82"/>
        <v>0.15180722891566265</v>
      </c>
    </row>
    <row r="850" spans="2:12" x14ac:dyDescent="0.15">
      <c r="B850" s="385">
        <v>40</v>
      </c>
      <c r="C850" s="40" t="s">
        <v>425</v>
      </c>
      <c r="D850" s="41" t="s">
        <v>203</v>
      </c>
      <c r="E850" s="46">
        <f>入力表2【係数】!S894</f>
        <v>0.29879518072289157</v>
      </c>
      <c r="F850" s="141">
        <f>VLOOKUP(D850,各種係数!$C$8:$E$114,2,FALSE)</f>
        <v>0</v>
      </c>
      <c r="G850" s="141">
        <f>VLOOKUP(D850,各種係数!$C$8:$E$114,3,FALSE)</f>
        <v>0</v>
      </c>
      <c r="H850" s="46">
        <f t="shared" si="81"/>
        <v>0</v>
      </c>
      <c r="I850" s="47">
        <f t="shared" si="84"/>
        <v>0</v>
      </c>
      <c r="J850" s="47">
        <f t="shared" si="85"/>
        <v>0.29879518072289157</v>
      </c>
      <c r="K850" s="147">
        <f>IF(入力表3【予測】!G53="",入力表3【予測】!F53,入力表3【予測】!G53)</f>
        <v>1</v>
      </c>
      <c r="L850" s="135">
        <f t="shared" si="82"/>
        <v>0.29879518072289157</v>
      </c>
    </row>
    <row r="851" spans="2:12" x14ac:dyDescent="0.15">
      <c r="B851" s="385">
        <v>41</v>
      </c>
      <c r="C851" s="40" t="s">
        <v>637</v>
      </c>
      <c r="D851" s="41" t="s">
        <v>203</v>
      </c>
      <c r="E851" s="46">
        <f>入力表2【係数】!S895</f>
        <v>0.13734939759036144</v>
      </c>
      <c r="F851" s="141">
        <f>VLOOKUP(D851,各種係数!$C$8:$E$114,2,FALSE)</f>
        <v>0</v>
      </c>
      <c r="G851" s="141">
        <f>VLOOKUP(D851,各種係数!$C$8:$E$114,3,FALSE)</f>
        <v>0</v>
      </c>
      <c r="H851" s="46">
        <f t="shared" si="81"/>
        <v>0</v>
      </c>
      <c r="I851" s="47">
        <f t="shared" si="84"/>
        <v>0</v>
      </c>
      <c r="J851" s="47">
        <f t="shared" si="85"/>
        <v>0.13734939759036144</v>
      </c>
      <c r="K851" s="147">
        <f>IF(入力表3【予測】!G54="",入力表3【予測】!F54,入力表3【予測】!G54)</f>
        <v>1</v>
      </c>
      <c r="L851" s="135">
        <f t="shared" si="82"/>
        <v>0.13734939759036144</v>
      </c>
    </row>
    <row r="852" spans="2:12" x14ac:dyDescent="0.15">
      <c r="B852" s="385">
        <v>42</v>
      </c>
      <c r="C852" s="40" t="s">
        <v>636</v>
      </c>
      <c r="D852" s="41" t="s">
        <v>184</v>
      </c>
      <c r="E852" s="46">
        <f>入力表2【係数】!S896</f>
        <v>3.614457831325301E-2</v>
      </c>
      <c r="F852" s="141">
        <f>VLOOKUP(D852,各種係数!$C$8:$E$114,2,FALSE)</f>
        <v>0</v>
      </c>
      <c r="G852" s="142">
        <f>VLOOKUP(D852,各種係数!$C$8:$E$114,3,FALSE)</f>
        <v>7.6895075728465895E-3</v>
      </c>
      <c r="H852" s="46">
        <f t="shared" si="81"/>
        <v>0</v>
      </c>
      <c r="I852" s="47">
        <f>I$869*G852</f>
        <v>5.2592034298610175E-6</v>
      </c>
      <c r="J852" s="47">
        <f>E852+(I852*1/2)</f>
        <v>3.6147207914967942E-2</v>
      </c>
      <c r="K852" s="147">
        <f>IF(入力表3【予測】!G55="",入力表3【予測】!F55,入力表3【予測】!G55)</f>
        <v>1</v>
      </c>
      <c r="L852" s="135">
        <f t="shared" si="82"/>
        <v>3.6147207914967942E-2</v>
      </c>
    </row>
    <row r="853" spans="2:12" x14ac:dyDescent="0.15">
      <c r="B853" s="385">
        <v>43</v>
      </c>
      <c r="C853" s="40" t="s">
        <v>635</v>
      </c>
      <c r="D853" s="41" t="s">
        <v>203</v>
      </c>
      <c r="E853" s="46">
        <f>入力表2【係数】!S897</f>
        <v>2.4096385542168677E-3</v>
      </c>
      <c r="F853" s="141">
        <f>VLOOKUP(D853,各種係数!$C$8:$E$114,2,FALSE)</f>
        <v>0</v>
      </c>
      <c r="G853" s="141">
        <f>VLOOKUP(D853,各種係数!$C$8:$E$114,3,FALSE)</f>
        <v>0</v>
      </c>
      <c r="H853" s="46">
        <f t="shared" si="81"/>
        <v>0</v>
      </c>
      <c r="I853" s="47">
        <f t="shared" si="84"/>
        <v>0</v>
      </c>
      <c r="J853" s="47">
        <f t="shared" si="85"/>
        <v>2.4096385542168677E-3</v>
      </c>
      <c r="K853" s="147">
        <f>IF(入力表3【予測】!G56="",入力表3【予測】!F56,入力表3【予測】!G56)</f>
        <v>1</v>
      </c>
      <c r="L853" s="135">
        <f t="shared" si="82"/>
        <v>2.4096385542168677E-3</v>
      </c>
    </row>
    <row r="854" spans="2:12" x14ac:dyDescent="0.15">
      <c r="B854" s="385">
        <v>44</v>
      </c>
      <c r="C854" s="40" t="s">
        <v>429</v>
      </c>
      <c r="D854" s="41" t="s">
        <v>952</v>
      </c>
      <c r="E854" s="46">
        <f>入力表2【係数】!S898</f>
        <v>1.9277108433734941E-2</v>
      </c>
      <c r="F854" s="141">
        <f>VLOOKUP(D854,各種係数!$C$8:$E$114,2,FALSE)</f>
        <v>0</v>
      </c>
      <c r="G854" s="141">
        <f>VLOOKUP(D854,各種係数!$C$8:$E$114,3,FALSE)</f>
        <v>0</v>
      </c>
      <c r="H854" s="46">
        <f t="shared" si="81"/>
        <v>0</v>
      </c>
      <c r="I854" s="47">
        <f t="shared" si="84"/>
        <v>0</v>
      </c>
      <c r="J854" s="47">
        <f t="shared" si="85"/>
        <v>1.9277108433734941E-2</v>
      </c>
      <c r="K854" s="147">
        <f>IF(入力表3【予測】!G57="",入力表3【予測】!F57,入力表3【予測】!G57)</f>
        <v>1</v>
      </c>
      <c r="L854" s="135">
        <f t="shared" si="82"/>
        <v>1.9277108433734941E-2</v>
      </c>
    </row>
    <row r="855" spans="2:12" x14ac:dyDescent="0.15">
      <c r="B855" s="385">
        <v>45</v>
      </c>
      <c r="C855" s="40" t="s">
        <v>546</v>
      </c>
      <c r="D855" s="41" t="s">
        <v>141</v>
      </c>
      <c r="E855" s="46">
        <f>入力表2【係数】!S899</f>
        <v>1.6867469879518072E-2</v>
      </c>
      <c r="F855" s="141">
        <f>VLOOKUP(D855,各種係数!$C$8:$E$114,2,FALSE)</f>
        <v>0.48983980769325469</v>
      </c>
      <c r="G855" s="141">
        <f>VLOOKUP(D855,各種係数!$C$8:$E$114,3,FALSE)</f>
        <v>4.0472106868972388E-2</v>
      </c>
      <c r="H855" s="46">
        <f t="shared" si="81"/>
        <v>8.262358202054898E-3</v>
      </c>
      <c r="I855" s="47">
        <f t="shared" si="84"/>
        <v>6.8266204357302822E-4</v>
      </c>
      <c r="J855" s="47">
        <f t="shared" si="85"/>
        <v>7.9224496338901468E-3</v>
      </c>
      <c r="K855" s="147">
        <f>IF(入力表3【予測】!G58="",入力表3【予測】!F58,入力表3【予測】!G58)</f>
        <v>1</v>
      </c>
      <c r="L855" s="135">
        <f t="shared" si="82"/>
        <v>7.9224496338901468E-3</v>
      </c>
    </row>
    <row r="856" spans="2:12" x14ac:dyDescent="0.15">
      <c r="B856" s="385">
        <v>46</v>
      </c>
      <c r="C856" s="40" t="s">
        <v>431</v>
      </c>
      <c r="D856" s="41" t="s">
        <v>203</v>
      </c>
      <c r="E856" s="46">
        <f>入力表2【係数】!S900</f>
        <v>2.4096385542168676E-2</v>
      </c>
      <c r="F856" s="141">
        <f>VLOOKUP(D856,各種係数!$C$8:$E$114,2,FALSE)</f>
        <v>0</v>
      </c>
      <c r="G856" s="141">
        <f>VLOOKUP(D856,各種係数!$C$8:$E$114,3,FALSE)</f>
        <v>0</v>
      </c>
      <c r="H856" s="46">
        <f t="shared" si="81"/>
        <v>0</v>
      </c>
      <c r="I856" s="47">
        <f t="shared" si="84"/>
        <v>0</v>
      </c>
      <c r="J856" s="47">
        <f t="shared" si="85"/>
        <v>2.4096385542168676E-2</v>
      </c>
      <c r="K856" s="147">
        <f>IF(入力表3【予測】!G59="",入力表3【予測】!F59,入力表3【予測】!G59)</f>
        <v>1</v>
      </c>
      <c r="L856" s="135">
        <f t="shared" si="82"/>
        <v>2.4096385542168676E-2</v>
      </c>
    </row>
    <row r="857" spans="2:12" x14ac:dyDescent="0.15">
      <c r="B857" s="385">
        <v>47</v>
      </c>
      <c r="C857" s="40" t="s">
        <v>632</v>
      </c>
      <c r="D857" s="41" t="s">
        <v>204</v>
      </c>
      <c r="E857" s="46">
        <f>入力表2【係数】!S901</f>
        <v>9.6385542168674707E-3</v>
      </c>
      <c r="F857" s="141">
        <f>VLOOKUP(D857,各種係数!$C$8:$E$114,2,FALSE)</f>
        <v>0</v>
      </c>
      <c r="G857" s="141">
        <f>VLOOKUP(D857,各種係数!$C$8:$E$114,3,FALSE)</f>
        <v>0</v>
      </c>
      <c r="H857" s="46">
        <f t="shared" si="81"/>
        <v>0</v>
      </c>
      <c r="I857" s="47">
        <f t="shared" si="84"/>
        <v>0</v>
      </c>
      <c r="J857" s="47">
        <f t="shared" si="85"/>
        <v>9.6385542168674707E-3</v>
      </c>
      <c r="K857" s="147">
        <f>IF(入力表3【予測】!G60="",入力表3【予測】!F60,入力表3【予測】!G60)</f>
        <v>1</v>
      </c>
      <c r="L857" s="135">
        <f t="shared" si="82"/>
        <v>9.6385542168674707E-3</v>
      </c>
    </row>
    <row r="858" spans="2:12" x14ac:dyDescent="0.15">
      <c r="B858" s="385">
        <v>48</v>
      </c>
      <c r="C858" s="40" t="s">
        <v>433</v>
      </c>
      <c r="D858" s="41" t="s">
        <v>199</v>
      </c>
      <c r="E858" s="46">
        <f>入力表2【係数】!S902</f>
        <v>1.6867469879518072E-2</v>
      </c>
      <c r="F858" s="141">
        <f>VLOOKUP(D858,各種係数!$C$8:$E$114,2,FALSE)</f>
        <v>0</v>
      </c>
      <c r="G858" s="141">
        <f>VLOOKUP(D858,各種係数!$C$8:$E$114,3,FALSE)</f>
        <v>0</v>
      </c>
      <c r="H858" s="46">
        <f t="shared" si="81"/>
        <v>0</v>
      </c>
      <c r="I858" s="47">
        <f t="shared" si="84"/>
        <v>0</v>
      </c>
      <c r="J858" s="47">
        <f t="shared" si="85"/>
        <v>1.6867469879518072E-2</v>
      </c>
      <c r="K858" s="147">
        <f>IF(入力表3【予測】!G61="",入力表3【予測】!F61,入力表3【予測】!G61)</f>
        <v>1</v>
      </c>
      <c r="L858" s="135">
        <f t="shared" si="82"/>
        <v>1.6867469879518072E-2</v>
      </c>
    </row>
    <row r="859" spans="2:12" x14ac:dyDescent="0.15">
      <c r="B859" s="385">
        <v>49</v>
      </c>
      <c r="C859" s="40" t="s">
        <v>434</v>
      </c>
      <c r="D859" s="41" t="s">
        <v>198</v>
      </c>
      <c r="E859" s="46">
        <f>入力表2【係数】!S903</f>
        <v>1.9277108433734941E-2</v>
      </c>
      <c r="F859" s="141">
        <f>VLOOKUP(D859,各種係数!$C$8:$E$114,2,FALSE)</f>
        <v>0</v>
      </c>
      <c r="G859" s="141">
        <f>VLOOKUP(D859,各種係数!$C$8:$E$114,3,FALSE)</f>
        <v>0</v>
      </c>
      <c r="H859" s="46">
        <f t="shared" si="81"/>
        <v>0</v>
      </c>
      <c r="I859" s="47">
        <f t="shared" si="84"/>
        <v>0</v>
      </c>
      <c r="J859" s="47">
        <f t="shared" si="85"/>
        <v>1.9277108433734941E-2</v>
      </c>
      <c r="K859" s="147">
        <f>IF(入力表3【予測】!G62="",入力表3【予測】!F62,入力表3【予測】!G62)</f>
        <v>1</v>
      </c>
      <c r="L859" s="135">
        <f t="shared" si="82"/>
        <v>1.9277108433734941E-2</v>
      </c>
    </row>
    <row r="860" spans="2:12" x14ac:dyDescent="0.15">
      <c r="B860" s="385">
        <v>50</v>
      </c>
      <c r="C860" s="40" t="s">
        <v>435</v>
      </c>
      <c r="D860" s="41" t="s">
        <v>204</v>
      </c>
      <c r="E860" s="46">
        <f>入力表2【係数】!S904</f>
        <v>1.2048192771084338E-2</v>
      </c>
      <c r="F860" s="141">
        <f>VLOOKUP(D860,各種係数!$C$8:$E$114,2,FALSE)</f>
        <v>0</v>
      </c>
      <c r="G860" s="141">
        <f>VLOOKUP(D860,各種係数!$C$8:$E$114,3,FALSE)</f>
        <v>0</v>
      </c>
      <c r="H860" s="46">
        <f t="shared" si="81"/>
        <v>0</v>
      </c>
      <c r="I860" s="47">
        <f t="shared" si="84"/>
        <v>0</v>
      </c>
      <c r="J860" s="47">
        <f t="shared" si="85"/>
        <v>1.2048192771084338E-2</v>
      </c>
      <c r="K860" s="147">
        <f>IF(入力表3【予測】!G63="",入力表3【予測】!F63,入力表3【予測】!G63)</f>
        <v>1</v>
      </c>
      <c r="L860" s="135">
        <f t="shared" si="82"/>
        <v>1.2048192771084338E-2</v>
      </c>
    </row>
    <row r="861" spans="2:12" x14ac:dyDescent="0.15">
      <c r="B861" s="385">
        <v>51</v>
      </c>
      <c r="C861" s="83" t="s">
        <v>537</v>
      </c>
      <c r="D861" s="41" t="s">
        <v>191</v>
      </c>
      <c r="E861" s="46">
        <f>入力表2【係数】!S905</f>
        <v>0</v>
      </c>
      <c r="F861" s="141">
        <f>VLOOKUP(D861,各種係数!$C$8:$E$114,2,FALSE)</f>
        <v>0</v>
      </c>
      <c r="G861" s="141">
        <f>VLOOKUP(D861,各種係数!$C$8:$E$114,3,FALSE)</f>
        <v>0</v>
      </c>
      <c r="H861" s="46">
        <f t="shared" si="81"/>
        <v>0</v>
      </c>
      <c r="I861" s="47">
        <f t="shared" si="84"/>
        <v>0</v>
      </c>
      <c r="J861" s="47">
        <f t="shared" si="85"/>
        <v>0</v>
      </c>
      <c r="K861" s="147">
        <f>IF(入力表3【予測】!G64="",入力表3【予測】!F64,入力表3【予測】!G64)</f>
        <v>1</v>
      </c>
      <c r="L861" s="135">
        <f t="shared" si="82"/>
        <v>0</v>
      </c>
    </row>
    <row r="862" spans="2:12" x14ac:dyDescent="0.15">
      <c r="B862" s="385">
        <v>52</v>
      </c>
      <c r="C862" s="83" t="s">
        <v>471</v>
      </c>
      <c r="D862" s="41" t="s">
        <v>192</v>
      </c>
      <c r="E862" s="46">
        <f>入力表2【係数】!S906</f>
        <v>0</v>
      </c>
      <c r="F862" s="141">
        <f>VLOOKUP(D862,各種係数!$C$8:$E$114,2,FALSE)</f>
        <v>0</v>
      </c>
      <c r="G862" s="141">
        <f>VLOOKUP(D862,各種係数!$C$8:$E$114,3,FALSE)</f>
        <v>0</v>
      </c>
      <c r="H862" s="46">
        <f t="shared" si="81"/>
        <v>0</v>
      </c>
      <c r="I862" s="47">
        <f t="shared" si="84"/>
        <v>0</v>
      </c>
      <c r="J862" s="47">
        <f t="shared" si="85"/>
        <v>0</v>
      </c>
      <c r="K862" s="147">
        <f>IF(入力表3【予測】!G65="",入力表3【予測】!F65,入力表3【予測】!G65)</f>
        <v>6.0826602542223496E-2</v>
      </c>
      <c r="L862" s="135">
        <f t="shared" si="82"/>
        <v>0</v>
      </c>
    </row>
    <row r="863" spans="2:12" x14ac:dyDescent="0.15">
      <c r="B863" s="385">
        <v>53</v>
      </c>
      <c r="C863" s="40" t="s">
        <v>436</v>
      </c>
      <c r="D863" s="41" t="s">
        <v>185</v>
      </c>
      <c r="E863" s="46">
        <f>入力表2【係数】!S907</f>
        <v>9.6385542168674707E-3</v>
      </c>
      <c r="F863" s="141">
        <f>VLOOKUP(D863,各種係数!$C$8:$E$114,2,FALSE)</f>
        <v>0</v>
      </c>
      <c r="G863" s="142">
        <f>VLOOKUP(D863,各種係数!$C$8:$E$114,3,FALSE)</f>
        <v>0.71690131797459899</v>
      </c>
      <c r="H863" s="46">
        <f t="shared" si="81"/>
        <v>0</v>
      </c>
      <c r="I863" s="47">
        <f>I$869*G863</f>
        <v>4.9032136773982671E-4</v>
      </c>
      <c r="J863" s="47">
        <f>E863+(I863*1/3)</f>
        <v>9.8019946727807457E-3</v>
      </c>
      <c r="K863" s="147">
        <f>IF(入力表3【予測】!G66="",入力表3【予測】!F66,入力表3【予測】!G66)</f>
        <v>1</v>
      </c>
      <c r="L863" s="135">
        <f t="shared" si="82"/>
        <v>9.8019946727807457E-3</v>
      </c>
    </row>
    <row r="864" spans="2:12" x14ac:dyDescent="0.15">
      <c r="B864" s="378">
        <v>54</v>
      </c>
      <c r="C864" s="86" t="s">
        <v>437</v>
      </c>
      <c r="D864" s="87" t="s">
        <v>204</v>
      </c>
      <c r="E864" s="91">
        <f>入力表2【係数】!S908</f>
        <v>1.6867469879518072E-2</v>
      </c>
      <c r="F864" s="145">
        <f>VLOOKUP(D864,各種係数!$C$8:$E$114,2,FALSE)</f>
        <v>0</v>
      </c>
      <c r="G864" s="145">
        <f>VLOOKUP(D864,各種係数!$C$8:$E$114,3,FALSE)</f>
        <v>0</v>
      </c>
      <c r="H864" s="91">
        <f t="shared" si="81"/>
        <v>0</v>
      </c>
      <c r="I864" s="94">
        <f t="shared" si="84"/>
        <v>0</v>
      </c>
      <c r="J864" s="46">
        <f t="shared" si="85"/>
        <v>1.6867469879518072E-2</v>
      </c>
      <c r="K864" s="150">
        <f>IF(入力表3【予測】!G67="",入力表3【予測】!F67,入力表3【予測】!G67)</f>
        <v>1</v>
      </c>
      <c r="L864" s="91">
        <f t="shared" si="82"/>
        <v>1.6867469879518072E-2</v>
      </c>
    </row>
    <row r="865" spans="2:12" x14ac:dyDescent="0.15">
      <c r="B865" s="120"/>
      <c r="C865" s="120"/>
      <c r="D865" s="120" t="s">
        <v>212</v>
      </c>
      <c r="E865" s="136">
        <v>0</v>
      </c>
      <c r="F865" s="141">
        <f>VLOOKUP(D865,各種係数!$C$8:$E$114,2,FALSE)</f>
        <v>0</v>
      </c>
      <c r="G865" s="142">
        <f>VLOOKUP(D865,各種係数!$C$8:$E$114,3,FALSE)</f>
        <v>0</v>
      </c>
      <c r="H865" s="136">
        <f>E865*F865</f>
        <v>0</v>
      </c>
      <c r="I865" s="136">
        <f>I869*G865</f>
        <v>0</v>
      </c>
      <c r="J865" s="136">
        <f>I865</f>
        <v>0</v>
      </c>
      <c r="K865" s="151">
        <f>各種係数!$G$84</f>
        <v>1</v>
      </c>
      <c r="L865" s="136">
        <f>J865*K865</f>
        <v>0</v>
      </c>
    </row>
    <row r="866" spans="2:12" x14ac:dyDescent="0.15">
      <c r="B866" s="40"/>
      <c r="C866" s="40"/>
      <c r="D866" s="40" t="s">
        <v>187</v>
      </c>
      <c r="E866" s="46">
        <v>0</v>
      </c>
      <c r="F866" s="141">
        <f>VLOOKUP(D866,各種係数!$C$8:$E$114,2,FALSE)</f>
        <v>0</v>
      </c>
      <c r="G866" s="142">
        <f>VLOOKUP(D866,各種係数!$C$8:$E$114,3,FALSE)</f>
        <v>2.2674571017087665E-3</v>
      </c>
      <c r="H866" s="46">
        <f>E866*F866</f>
        <v>0</v>
      </c>
      <c r="I866" s="46">
        <f>I869*G866</f>
        <v>1.5508168830575618E-6</v>
      </c>
      <c r="J866" s="46">
        <f>I866</f>
        <v>1.5508168830575618E-6</v>
      </c>
      <c r="K866" s="147">
        <f>各種係数!$G$86</f>
        <v>0</v>
      </c>
      <c r="L866" s="46">
        <f>J866*K866</f>
        <v>0</v>
      </c>
    </row>
    <row r="867" spans="2:12" x14ac:dyDescent="0.15">
      <c r="B867" s="40"/>
      <c r="C867" s="40"/>
      <c r="D867" s="40" t="s">
        <v>188</v>
      </c>
      <c r="E867" s="46">
        <v>0</v>
      </c>
      <c r="F867" s="141">
        <f>VLOOKUP(D867,各種係数!$C$8:$E$114,2,FALSE)</f>
        <v>0</v>
      </c>
      <c r="G867" s="142">
        <f>VLOOKUP(D867,各種係数!$C$8:$E$114,3,FALSE)</f>
        <v>5.9777753031158634E-2</v>
      </c>
      <c r="H867" s="46">
        <f>E867*F867</f>
        <v>0</v>
      </c>
      <c r="I867" s="46">
        <f>I869*G867</f>
        <v>4.0884719963215053E-5</v>
      </c>
      <c r="J867" s="46">
        <f>I867</f>
        <v>4.0884719963215053E-5</v>
      </c>
      <c r="K867" s="147">
        <f>各種係数!$G$87</f>
        <v>8.9308055047637724E-2</v>
      </c>
      <c r="L867" s="46">
        <f>J867*K867</f>
        <v>3.6513348210820628E-6</v>
      </c>
    </row>
    <row r="868" spans="2:12" x14ac:dyDescent="0.15">
      <c r="B868" s="86"/>
      <c r="C868" s="86"/>
      <c r="D868" s="86" t="s">
        <v>189</v>
      </c>
      <c r="E868" s="91">
        <v>0</v>
      </c>
      <c r="F868" s="145">
        <f>VLOOKUP(D868,各種係数!$C$8:$E$114,2,FALSE)</f>
        <v>0</v>
      </c>
      <c r="G868" s="146">
        <f>VLOOKUP(D868,各種係数!$C$8:$E$114,3,FALSE)</f>
        <v>0.12629599542032013</v>
      </c>
      <c r="H868" s="91">
        <f>E868*F868</f>
        <v>0</v>
      </c>
      <c r="I868" s="46">
        <f>I869*G868</f>
        <v>8.6379566701742872E-5</v>
      </c>
      <c r="J868" s="91">
        <f>I868</f>
        <v>8.6379566701742872E-5</v>
      </c>
      <c r="K868" s="150">
        <f>各種係数!$G$88</f>
        <v>0.10865355070364435</v>
      </c>
      <c r="L868" s="91">
        <f>J868*K868</f>
        <v>9.3854466303866484E-6</v>
      </c>
    </row>
    <row r="869" spans="2:12" x14ac:dyDescent="0.15">
      <c r="D869" s="137" t="s">
        <v>480</v>
      </c>
      <c r="E869" s="138">
        <f>SUM(E811:E868)</f>
        <v>0.99999999999999989</v>
      </c>
      <c r="F869" s="406" t="s">
        <v>776</v>
      </c>
      <c r="G869" s="406" t="s">
        <v>776</v>
      </c>
      <c r="H869" s="91">
        <f>SUM(H811:H868)</f>
        <v>8.262358202054898E-3</v>
      </c>
      <c r="I869" s="138">
        <f>SUM(I816:I817,I820:I851,I853:I862,I864)</f>
        <v>6.8394541263376444E-4</v>
      </c>
      <c r="J869" s="138">
        <f>SUM(J811:J868)</f>
        <v>0.9917376417979451</v>
      </c>
      <c r="K869" s="139" t="s">
        <v>776</v>
      </c>
      <c r="L869" s="138">
        <f>SUM(L811:L868)+H869*各種係数!$G$77</f>
        <v>0.99553050592868009</v>
      </c>
    </row>
    <row r="870" spans="2:12" ht="37.5" x14ac:dyDescent="0.15">
      <c r="G870" s="407" t="s">
        <v>496</v>
      </c>
    </row>
  </sheetData>
  <mergeCells count="143">
    <mergeCell ref="L742:L743"/>
    <mergeCell ref="B809:B810"/>
    <mergeCell ref="C809:C810"/>
    <mergeCell ref="D809:D810"/>
    <mergeCell ref="E809:E810"/>
    <mergeCell ref="F809:F810"/>
    <mergeCell ref="G809:G810"/>
    <mergeCell ref="H809:H810"/>
    <mergeCell ref="I809:I810"/>
    <mergeCell ref="J809:J810"/>
    <mergeCell ref="K809:K810"/>
    <mergeCell ref="L809:L810"/>
    <mergeCell ref="G742:G743"/>
    <mergeCell ref="H742:H743"/>
    <mergeCell ref="I742:I743"/>
    <mergeCell ref="J742:J743"/>
    <mergeCell ref="K742:K743"/>
    <mergeCell ref="B742:B743"/>
    <mergeCell ref="C742:C743"/>
    <mergeCell ref="D742:D743"/>
    <mergeCell ref="E742:E743"/>
    <mergeCell ref="F742:F743"/>
    <mergeCell ref="L608:L609"/>
    <mergeCell ref="B675:B676"/>
    <mergeCell ref="C675:C676"/>
    <mergeCell ref="D675:D676"/>
    <mergeCell ref="E675:E676"/>
    <mergeCell ref="F675:F676"/>
    <mergeCell ref="G675:G676"/>
    <mergeCell ref="H675:H676"/>
    <mergeCell ref="I675:I676"/>
    <mergeCell ref="J675:J676"/>
    <mergeCell ref="K675:K676"/>
    <mergeCell ref="L675:L676"/>
    <mergeCell ref="G608:G609"/>
    <mergeCell ref="H608:H609"/>
    <mergeCell ref="I608:I609"/>
    <mergeCell ref="J608:J609"/>
    <mergeCell ref="K608:K609"/>
    <mergeCell ref="B608:B609"/>
    <mergeCell ref="C608:C609"/>
    <mergeCell ref="D608:D609"/>
    <mergeCell ref="E608:E609"/>
    <mergeCell ref="F608:F609"/>
    <mergeCell ref="L474:L475"/>
    <mergeCell ref="B541:B542"/>
    <mergeCell ref="C541:C542"/>
    <mergeCell ref="D541:D542"/>
    <mergeCell ref="E541:E542"/>
    <mergeCell ref="F541:F542"/>
    <mergeCell ref="G541:G542"/>
    <mergeCell ref="H541:H542"/>
    <mergeCell ref="I541:I542"/>
    <mergeCell ref="J541:J542"/>
    <mergeCell ref="K541:K542"/>
    <mergeCell ref="L541:L542"/>
    <mergeCell ref="G474:G475"/>
    <mergeCell ref="H474:H475"/>
    <mergeCell ref="I474:I475"/>
    <mergeCell ref="J474:J475"/>
    <mergeCell ref="K474:K475"/>
    <mergeCell ref="B474:B475"/>
    <mergeCell ref="C474:C475"/>
    <mergeCell ref="D474:D475"/>
    <mergeCell ref="E474:E475"/>
    <mergeCell ref="F474:F475"/>
    <mergeCell ref="L340:L341"/>
    <mergeCell ref="B407:B408"/>
    <mergeCell ref="C407:C408"/>
    <mergeCell ref="D407:D408"/>
    <mergeCell ref="E407:E408"/>
    <mergeCell ref="F407:F408"/>
    <mergeCell ref="G407:G408"/>
    <mergeCell ref="H407:H408"/>
    <mergeCell ref="I407:I408"/>
    <mergeCell ref="J407:J408"/>
    <mergeCell ref="K407:K408"/>
    <mergeCell ref="L407:L408"/>
    <mergeCell ref="G340:G341"/>
    <mergeCell ref="H340:H341"/>
    <mergeCell ref="I340:I341"/>
    <mergeCell ref="J340:J341"/>
    <mergeCell ref="K340:K341"/>
    <mergeCell ref="B340:B341"/>
    <mergeCell ref="C340:C341"/>
    <mergeCell ref="D340:D341"/>
    <mergeCell ref="E340:E341"/>
    <mergeCell ref="F340:F341"/>
    <mergeCell ref="L206:L207"/>
    <mergeCell ref="B273:B274"/>
    <mergeCell ref="C273:C274"/>
    <mergeCell ref="D273:D274"/>
    <mergeCell ref="E273:E274"/>
    <mergeCell ref="F273:F274"/>
    <mergeCell ref="G273:G274"/>
    <mergeCell ref="H273:H274"/>
    <mergeCell ref="I273:I274"/>
    <mergeCell ref="J273:J274"/>
    <mergeCell ref="K273:K274"/>
    <mergeCell ref="L273:L274"/>
    <mergeCell ref="G206:G207"/>
    <mergeCell ref="H206:H207"/>
    <mergeCell ref="I206:I207"/>
    <mergeCell ref="J206:J207"/>
    <mergeCell ref="K206:K207"/>
    <mergeCell ref="B206:B207"/>
    <mergeCell ref="C206:C207"/>
    <mergeCell ref="D206:D207"/>
    <mergeCell ref="E206:E207"/>
    <mergeCell ref="F206:F207"/>
    <mergeCell ref="L72:L73"/>
    <mergeCell ref="B139:B140"/>
    <mergeCell ref="C139:C140"/>
    <mergeCell ref="D139:D140"/>
    <mergeCell ref="E139:E140"/>
    <mergeCell ref="F139:F140"/>
    <mergeCell ref="G139:G140"/>
    <mergeCell ref="H139:H140"/>
    <mergeCell ref="I139:I140"/>
    <mergeCell ref="J139:J140"/>
    <mergeCell ref="K139:K140"/>
    <mergeCell ref="L139:L140"/>
    <mergeCell ref="G72:G73"/>
    <mergeCell ref="H72:H73"/>
    <mergeCell ref="I72:I73"/>
    <mergeCell ref="J72:J73"/>
    <mergeCell ref="K72:K73"/>
    <mergeCell ref="B72:B73"/>
    <mergeCell ref="C72:C73"/>
    <mergeCell ref="D72:D73"/>
    <mergeCell ref="E72:E73"/>
    <mergeCell ref="F72:F73"/>
    <mergeCell ref="K5:K6"/>
    <mergeCell ref="L5:L6"/>
    <mergeCell ref="G5:G6"/>
    <mergeCell ref="B5:B6"/>
    <mergeCell ref="C5:C6"/>
    <mergeCell ref="D5:D6"/>
    <mergeCell ref="E5:E6"/>
    <mergeCell ref="F5:F6"/>
    <mergeCell ref="H5:H6"/>
    <mergeCell ref="I5:I6"/>
    <mergeCell ref="J5:J6"/>
  </mergeCells>
  <phoneticPr fontId="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5:L206"/>
  <sheetViews>
    <sheetView showGridLines="0" zoomScaleNormal="100" workbookViewId="0"/>
  </sheetViews>
  <sheetFormatPr defaultColWidth="8.75" defaultRowHeight="18.75" x14ac:dyDescent="0.15"/>
  <cols>
    <col min="1" max="1" width="1.625" style="2" customWidth="1"/>
    <col min="2" max="2" width="5" style="2" customWidth="1"/>
    <col min="3" max="3" width="8.75" style="2" customWidth="1"/>
    <col min="4" max="4" width="24.625" style="2" customWidth="1"/>
    <col min="5" max="5" width="15.625" style="2" customWidth="1"/>
    <col min="6" max="7" width="18.625" style="2" customWidth="1"/>
    <col min="8" max="9" width="16.625" style="2" customWidth="1"/>
    <col min="10" max="10" width="5.625" style="2" customWidth="1"/>
    <col min="11" max="16384" width="8.75" style="2"/>
  </cols>
  <sheetData>
    <row r="5" spans="2:12" ht="12.95" customHeight="1" x14ac:dyDescent="0.15">
      <c r="B5" s="1" t="s">
        <v>2</v>
      </c>
      <c r="D5" s="6"/>
      <c r="E5" s="6"/>
      <c r="F5" s="6"/>
      <c r="G5" s="6"/>
      <c r="H5" s="6"/>
      <c r="I5" s="188">
        <f ca="1">TODAY()</f>
        <v>44362</v>
      </c>
      <c r="J5" s="6"/>
    </row>
    <row r="6" spans="2:12" ht="13.5" customHeight="1" x14ac:dyDescent="0.15">
      <c r="C6" s="6"/>
      <c r="D6" s="6"/>
      <c r="E6" s="6"/>
      <c r="F6" s="6"/>
      <c r="G6" s="6"/>
      <c r="H6" s="6"/>
      <c r="J6" s="189"/>
      <c r="L6" s="6"/>
    </row>
    <row r="7" spans="2:12" ht="13.5" customHeight="1" x14ac:dyDescent="0.15">
      <c r="B7" s="474"/>
      <c r="C7" s="475"/>
      <c r="D7" s="475"/>
      <c r="E7" s="475"/>
      <c r="F7" s="475"/>
      <c r="G7" s="476"/>
      <c r="H7" s="6"/>
      <c r="I7" s="6"/>
      <c r="J7" s="189"/>
      <c r="L7" s="190"/>
    </row>
    <row r="8" spans="2:12" ht="13.5" customHeight="1" x14ac:dyDescent="0.15">
      <c r="B8" s="477"/>
      <c r="C8" s="478"/>
      <c r="D8" s="478"/>
      <c r="E8" s="478"/>
      <c r="F8" s="478"/>
      <c r="G8" s="479"/>
      <c r="H8" s="6"/>
      <c r="I8" s="6"/>
      <c r="J8" s="189"/>
      <c r="L8" s="190"/>
    </row>
    <row r="9" spans="2:12" ht="9" customHeight="1" x14ac:dyDescent="0.15">
      <c r="B9" s="6"/>
      <c r="C9" s="6"/>
      <c r="D9" s="6"/>
      <c r="F9" s="6"/>
      <c r="G9" s="6"/>
      <c r="H9" s="6"/>
      <c r="I9" s="6"/>
    </row>
    <row r="10" spans="2:12" ht="9" customHeight="1" x14ac:dyDescent="0.15"/>
    <row r="11" spans="2:12" ht="19.5" x14ac:dyDescent="0.15">
      <c r="B11" s="1" t="s">
        <v>3</v>
      </c>
    </row>
    <row r="13" spans="2:12" x14ac:dyDescent="0.15">
      <c r="B13" s="480"/>
      <c r="C13" s="481"/>
      <c r="D13" s="481"/>
      <c r="E13" s="481"/>
      <c r="F13" s="481"/>
      <c r="G13" s="482"/>
      <c r="H13" s="6"/>
      <c r="I13" s="6"/>
      <c r="J13" s="6"/>
      <c r="K13" s="6"/>
    </row>
    <row r="14" spans="2:12" x14ac:dyDescent="0.15">
      <c r="B14" s="483"/>
      <c r="C14" s="484"/>
      <c r="D14" s="484"/>
      <c r="E14" s="484"/>
      <c r="F14" s="484"/>
      <c r="G14" s="485"/>
      <c r="H14" s="6"/>
      <c r="I14" s="6"/>
      <c r="J14" s="6"/>
      <c r="K14" s="6"/>
    </row>
    <row r="15" spans="2:12" x14ac:dyDescent="0.15">
      <c r="B15" s="483"/>
      <c r="C15" s="484"/>
      <c r="D15" s="484"/>
      <c r="E15" s="484"/>
      <c r="F15" s="484"/>
      <c r="G15" s="485"/>
      <c r="H15" s="6"/>
      <c r="I15" s="6"/>
      <c r="J15" s="6"/>
      <c r="K15" s="6"/>
    </row>
    <row r="16" spans="2:12" x14ac:dyDescent="0.15">
      <c r="B16" s="483"/>
      <c r="C16" s="484"/>
      <c r="D16" s="484"/>
      <c r="E16" s="484"/>
      <c r="F16" s="484"/>
      <c r="G16" s="485"/>
      <c r="H16" s="6"/>
      <c r="I16" s="6"/>
      <c r="J16" s="6"/>
      <c r="K16" s="6"/>
    </row>
    <row r="17" spans="2:11" x14ac:dyDescent="0.15">
      <c r="B17" s="486"/>
      <c r="C17" s="487"/>
      <c r="D17" s="487"/>
      <c r="E17" s="487"/>
      <c r="F17" s="487"/>
      <c r="G17" s="488"/>
      <c r="H17" s="6"/>
      <c r="I17" s="6"/>
      <c r="J17" s="6"/>
      <c r="K17" s="6"/>
    </row>
    <row r="18" spans="2:11" ht="9" customHeight="1" x14ac:dyDescent="0.15"/>
    <row r="19" spans="2:11" ht="9" customHeight="1" x14ac:dyDescent="0.15"/>
    <row r="20" spans="2:11" ht="19.5" x14ac:dyDescent="0.15">
      <c r="B20" s="1" t="s">
        <v>4</v>
      </c>
    </row>
    <row r="21" spans="2:11" x14ac:dyDescent="0.15">
      <c r="E21" s="10" t="str">
        <f>入力表1【係数】!$E$52</f>
        <v>（単位：円)</v>
      </c>
    </row>
    <row r="22" spans="2:11" x14ac:dyDescent="0.15">
      <c r="B22" s="434" t="s">
        <v>507</v>
      </c>
      <c r="C22" s="434"/>
      <c r="D22" s="434"/>
      <c r="E22" s="374"/>
      <c r="F22" s="6"/>
    </row>
    <row r="23" spans="2:11" x14ac:dyDescent="0.15">
      <c r="B23" s="434" t="s">
        <v>12</v>
      </c>
      <c r="C23" s="434"/>
      <c r="D23" s="434"/>
      <c r="E23" s="374"/>
      <c r="F23" s="6"/>
    </row>
    <row r="24" spans="2:11" x14ac:dyDescent="0.15">
      <c r="B24" s="434" t="s">
        <v>237</v>
      </c>
      <c r="C24" s="434"/>
      <c r="D24" s="434"/>
      <c r="E24" s="191"/>
      <c r="F24" s="6"/>
    </row>
    <row r="25" spans="2:11" ht="4.5" customHeight="1" x14ac:dyDescent="0.15">
      <c r="B25" s="6"/>
      <c r="C25" s="6"/>
      <c r="D25" s="6"/>
      <c r="E25" s="6"/>
      <c r="F25" s="6"/>
    </row>
    <row r="26" spans="2:11" x14ac:dyDescent="0.15">
      <c r="B26" s="2" t="s">
        <v>1013</v>
      </c>
      <c r="C26" s="6"/>
      <c r="D26" s="6"/>
      <c r="E26" s="381"/>
      <c r="F26" s="381"/>
    </row>
    <row r="27" spans="2:11" ht="9" customHeight="1" x14ac:dyDescent="0.15"/>
    <row r="28" spans="2:11" ht="9" customHeight="1" x14ac:dyDescent="0.15"/>
    <row r="29" spans="2:11" ht="19.5" x14ac:dyDescent="0.15">
      <c r="B29" s="1" t="s">
        <v>5</v>
      </c>
    </row>
    <row r="30" spans="2:11" ht="19.5" x14ac:dyDescent="0.15">
      <c r="E30" s="28" t="s">
        <v>928</v>
      </c>
      <c r="H30" s="473" t="str">
        <f>"（単位："&amp;入力表1【係数】!$L$15&amp;"、人、倍）"</f>
        <v>（単位：円、人、倍）</v>
      </c>
      <c r="I30" s="473"/>
    </row>
    <row r="31" spans="2:11" ht="18" customHeight="1" x14ac:dyDescent="0.15">
      <c r="B31" s="382"/>
      <c r="C31" s="443"/>
      <c r="D31" s="455"/>
      <c r="E31" s="193" t="s">
        <v>364</v>
      </c>
      <c r="F31" s="175"/>
      <c r="G31" s="102"/>
      <c r="H31" s="193" t="s">
        <v>6</v>
      </c>
      <c r="I31" s="102"/>
    </row>
    <row r="32" spans="2:11" ht="18" customHeight="1" x14ac:dyDescent="0.45">
      <c r="B32" s="194"/>
      <c r="C32" s="472"/>
      <c r="D32" s="457"/>
      <c r="E32" s="195"/>
      <c r="F32" s="196" t="s">
        <v>228</v>
      </c>
      <c r="G32" s="197"/>
      <c r="H32" s="195"/>
      <c r="I32" s="198" t="s">
        <v>836</v>
      </c>
    </row>
    <row r="33" spans="2:9" ht="18" customHeight="1" x14ac:dyDescent="0.45">
      <c r="B33" s="383"/>
      <c r="C33" s="445"/>
      <c r="D33" s="456"/>
      <c r="E33" s="200"/>
      <c r="F33" s="201"/>
      <c r="G33" s="202" t="s">
        <v>835</v>
      </c>
      <c r="H33" s="200"/>
      <c r="I33" s="380"/>
    </row>
    <row r="34" spans="2:9" ht="17.45" customHeight="1" x14ac:dyDescent="0.15">
      <c r="B34" s="194"/>
      <c r="C34" s="437" t="s">
        <v>831</v>
      </c>
      <c r="D34" s="436"/>
      <c r="E34" s="204">
        <f>'結果表（107部門）【係数】'!S118</f>
        <v>36775.160890307357</v>
      </c>
      <c r="F34" s="204">
        <f>'結果表（107部門）【係数】'!T118</f>
        <v>19766.462687077114</v>
      </c>
      <c r="G34" s="204">
        <f>'結果表（107部門）【係数】'!U118</f>
        <v>11030.940607345183</v>
      </c>
      <c r="H34" s="204">
        <f>'結果表（107部門）【係数】'!V118</f>
        <v>4.0570949655805667E-3</v>
      </c>
      <c r="I34" s="204">
        <f>'結果表（107部門）【係数】'!W118</f>
        <v>3.7822022515920698E-3</v>
      </c>
    </row>
    <row r="35" spans="2:9" ht="17.45" customHeight="1" x14ac:dyDescent="0.15">
      <c r="B35" s="466"/>
      <c r="C35" s="468" t="s">
        <v>8</v>
      </c>
      <c r="D35" s="469"/>
      <c r="E35" s="205">
        <f>'結果表（107部門）【係数】'!D118</f>
        <v>28145.306270412588</v>
      </c>
      <c r="F35" s="205">
        <f>'結果表（107部門）【係数】'!E118</f>
        <v>15105.036952557855</v>
      </c>
      <c r="G35" s="205">
        <f>'結果表（107部門）【係数】'!F118</f>
        <v>8689.5321779888582</v>
      </c>
      <c r="H35" s="205">
        <f>'結果表（107部門）【係数】'!G118</f>
        <v>3.3799213109439639E-3</v>
      </c>
      <c r="I35" s="205">
        <f>'結果表（107部門）【係数】'!H118</f>
        <v>3.1725224796647976E-3</v>
      </c>
    </row>
    <row r="36" spans="2:9" ht="17.45" customHeight="1" x14ac:dyDescent="0.15">
      <c r="B36" s="466"/>
      <c r="C36" s="470" t="s">
        <v>832</v>
      </c>
      <c r="D36" s="471"/>
      <c r="E36" s="206">
        <f>'結果表（107部門）【係数】'!I118</f>
        <v>5729.5192812943869</v>
      </c>
      <c r="F36" s="206">
        <f>'結果表（107部門）【係数】'!J118</f>
        <v>2924.9483301097484</v>
      </c>
      <c r="G36" s="206">
        <f>'結果表（107部門）【係数】'!K118</f>
        <v>1426.1191279347502</v>
      </c>
      <c r="H36" s="206">
        <f>'結果表（107部門）【係数】'!L118</f>
        <v>4.0196127365928268E-4</v>
      </c>
      <c r="I36" s="206">
        <f>'結果表（107部門）【係数】'!M118</f>
        <v>3.6382416834525603E-4</v>
      </c>
    </row>
    <row r="37" spans="2:9" ht="17.45" customHeight="1" x14ac:dyDescent="0.15">
      <c r="B37" s="467"/>
      <c r="C37" s="464" t="s">
        <v>833</v>
      </c>
      <c r="D37" s="465"/>
      <c r="E37" s="207">
        <f>'結果表（107部門）【係数】'!N118</f>
        <v>2900.3353386003837</v>
      </c>
      <c r="F37" s="208">
        <f>'結果表（107部門）【係数】'!O118</f>
        <v>1736.4774044095141</v>
      </c>
      <c r="G37" s="208">
        <f>'結果表（107部門）【係数】'!P118</f>
        <v>915.28930142157878</v>
      </c>
      <c r="H37" s="208">
        <f>'結果表（107部門）【係数】'!Q118</f>
        <v>2.7521238097732027E-4</v>
      </c>
      <c r="I37" s="208">
        <f>'結果表（107部門）【係数】'!R118</f>
        <v>2.4585560358201641E-4</v>
      </c>
    </row>
    <row r="38" spans="2:9" x14ac:dyDescent="0.15">
      <c r="B38" s="434" t="s">
        <v>834</v>
      </c>
      <c r="C38" s="434"/>
      <c r="D38" s="435"/>
      <c r="E38" s="209">
        <f>IF(OR(E34=0,E35=0),"",E34/E35)</f>
        <v>1.3066178970298432</v>
      </c>
      <c r="F38" s="210" t="s">
        <v>10</v>
      </c>
    </row>
    <row r="39" spans="2:9" ht="12.95" customHeight="1" x14ac:dyDescent="0.15"/>
    <row r="40" spans="2:9" ht="12.95" customHeight="1" x14ac:dyDescent="0.15"/>
    <row r="41" spans="2:9" x14ac:dyDescent="0.15">
      <c r="I41" s="10"/>
    </row>
    <row r="44" spans="2:9" ht="19.5" x14ac:dyDescent="0.15">
      <c r="E44" s="28" t="s">
        <v>929</v>
      </c>
      <c r="H44" s="473" t="str">
        <f>"（単位："&amp;入力表1【係数】!$L$15&amp;"、人、倍）"</f>
        <v>（単位：円、人、倍）</v>
      </c>
      <c r="I44" s="473"/>
    </row>
    <row r="45" spans="2:9" ht="18" customHeight="1" x14ac:dyDescent="0.15">
      <c r="B45" s="382"/>
      <c r="C45" s="443"/>
      <c r="D45" s="455"/>
      <c r="E45" s="193" t="s">
        <v>364</v>
      </c>
      <c r="F45" s="175"/>
      <c r="G45" s="102"/>
      <c r="H45" s="193" t="s">
        <v>6</v>
      </c>
      <c r="I45" s="102"/>
    </row>
    <row r="46" spans="2:9" ht="18" customHeight="1" x14ac:dyDescent="0.45">
      <c r="B46" s="194"/>
      <c r="C46" s="472"/>
      <c r="D46" s="457"/>
      <c r="E46" s="195"/>
      <c r="F46" s="196" t="s">
        <v>228</v>
      </c>
      <c r="G46" s="197"/>
      <c r="H46" s="195"/>
      <c r="I46" s="198" t="s">
        <v>836</v>
      </c>
    </row>
    <row r="47" spans="2:9" ht="18" customHeight="1" x14ac:dyDescent="0.45">
      <c r="B47" s="383"/>
      <c r="C47" s="445"/>
      <c r="D47" s="456"/>
      <c r="E47" s="200"/>
      <c r="F47" s="201"/>
      <c r="G47" s="202" t="s">
        <v>835</v>
      </c>
      <c r="H47" s="200"/>
      <c r="I47" s="380"/>
    </row>
    <row r="48" spans="2:9" ht="17.45" customHeight="1" x14ac:dyDescent="0.15">
      <c r="B48" s="194"/>
      <c r="C48" s="437" t="s">
        <v>831</v>
      </c>
      <c r="D48" s="436"/>
      <c r="E48" s="204">
        <f>'結果表（107部門）【係数】'!S238</f>
        <v>9511.1235592387511</v>
      </c>
      <c r="F48" s="204">
        <f>'結果表（107部門）【係数】'!T238</f>
        <v>5642.9175157126328</v>
      </c>
      <c r="G48" s="204">
        <f>'結果表（107部門）【係数】'!U238</f>
        <v>3078.1204341943476</v>
      </c>
      <c r="H48" s="204">
        <f>'結果表（107部門）【係数】'!V238</f>
        <v>1.0598091661387593E-3</v>
      </c>
      <c r="I48" s="204">
        <f>'結果表（107部門）【係数】'!W238</f>
        <v>9.6355677832909504E-4</v>
      </c>
    </row>
    <row r="49" spans="2:9" ht="17.45" customHeight="1" x14ac:dyDescent="0.15">
      <c r="B49" s="466"/>
      <c r="C49" s="468" t="s">
        <v>8</v>
      </c>
      <c r="D49" s="469"/>
      <c r="E49" s="205">
        <f>'結果表（107部門）【係数】'!D238</f>
        <v>7481.0566442881873</v>
      </c>
      <c r="F49" s="205">
        <f>'結果表（107部門）【係数】'!E238</f>
        <v>4518.8499840651939</v>
      </c>
      <c r="G49" s="205">
        <f>'結果表（107部門）【係数】'!F238</f>
        <v>2511.3225206087773</v>
      </c>
      <c r="H49" s="205">
        <f>'結果表（107部門）【係数】'!G238</f>
        <v>8.9502891265736502E-4</v>
      </c>
      <c r="I49" s="205">
        <f>'結果表（107部門）【係数】'!H238</f>
        <v>8.1502810574069049E-4</v>
      </c>
    </row>
    <row r="50" spans="2:9" ht="17.45" customHeight="1" x14ac:dyDescent="0.15">
      <c r="B50" s="466"/>
      <c r="C50" s="470" t="s">
        <v>832</v>
      </c>
      <c r="D50" s="471"/>
      <c r="E50" s="206">
        <f>'結果表（107部門）【係数】'!I238</f>
        <v>1220.7450457151162</v>
      </c>
      <c r="F50" s="206">
        <f>'結果表（107部門）【係数】'!J238</f>
        <v>639.5135146971013</v>
      </c>
      <c r="G50" s="206">
        <f>'結果表（107部門）【係数】'!K238</f>
        <v>311.39170642774872</v>
      </c>
      <c r="H50" s="206">
        <f>'結果表（107部門）【係数】'!L238</f>
        <v>8.7983823894466202E-5</v>
      </c>
      <c r="I50" s="206">
        <f>'結果表（107部門）【係数】'!M238</f>
        <v>7.9924082627773577E-5</v>
      </c>
    </row>
    <row r="51" spans="2:9" ht="17.45" customHeight="1" x14ac:dyDescent="0.15">
      <c r="B51" s="467"/>
      <c r="C51" s="464" t="s">
        <v>833</v>
      </c>
      <c r="D51" s="465"/>
      <c r="E51" s="207">
        <f>'結果表（107部門）【係数】'!N238</f>
        <v>809.32186923544896</v>
      </c>
      <c r="F51" s="208">
        <f>'結果表（107部門）【係数】'!O238</f>
        <v>484.55401695033584</v>
      </c>
      <c r="G51" s="208">
        <f>'結果表（107部門）【係数】'!P238</f>
        <v>255.40620715782157</v>
      </c>
      <c r="H51" s="208">
        <f>'結果表（107部門）【係数】'!Q238</f>
        <v>7.6796429586928003E-5</v>
      </c>
      <c r="I51" s="208">
        <f>'結果表（107部門）【係数】'!R238</f>
        <v>6.8604589960630935E-5</v>
      </c>
    </row>
    <row r="52" spans="2:9" x14ac:dyDescent="0.15">
      <c r="B52" s="434" t="s">
        <v>834</v>
      </c>
      <c r="C52" s="434"/>
      <c r="D52" s="435"/>
      <c r="E52" s="209">
        <f>IF(OR(E48=0,E49=0),"",E48/E49)</f>
        <v>1.2713609870205336</v>
      </c>
      <c r="F52" s="210" t="s">
        <v>10</v>
      </c>
    </row>
    <row r="58" spans="2:9" ht="19.5" x14ac:dyDescent="0.15">
      <c r="E58" s="28" t="s">
        <v>930</v>
      </c>
      <c r="H58" s="473" t="str">
        <f>"（単位："&amp;入力表1【係数】!$L$15&amp;"、人、倍）"</f>
        <v>（単位：円、人、倍）</v>
      </c>
      <c r="I58" s="473"/>
    </row>
    <row r="59" spans="2:9" ht="18" customHeight="1" x14ac:dyDescent="0.15">
      <c r="B59" s="382"/>
      <c r="C59" s="443"/>
      <c r="D59" s="455"/>
      <c r="E59" s="193" t="s">
        <v>364</v>
      </c>
      <c r="F59" s="175"/>
      <c r="G59" s="102"/>
      <c r="H59" s="193" t="s">
        <v>6</v>
      </c>
      <c r="I59" s="102"/>
    </row>
    <row r="60" spans="2:9" ht="18" customHeight="1" x14ac:dyDescent="0.45">
      <c r="B60" s="194"/>
      <c r="C60" s="472"/>
      <c r="D60" s="457"/>
      <c r="E60" s="195"/>
      <c r="F60" s="196" t="s">
        <v>228</v>
      </c>
      <c r="G60" s="197"/>
      <c r="H60" s="195"/>
      <c r="I60" s="198" t="s">
        <v>836</v>
      </c>
    </row>
    <row r="61" spans="2:9" ht="18" customHeight="1" x14ac:dyDescent="0.45">
      <c r="B61" s="383"/>
      <c r="C61" s="445"/>
      <c r="D61" s="456"/>
      <c r="E61" s="200"/>
      <c r="F61" s="201"/>
      <c r="G61" s="202" t="s">
        <v>835</v>
      </c>
      <c r="H61" s="200"/>
      <c r="I61" s="380"/>
    </row>
    <row r="62" spans="2:9" ht="17.45" customHeight="1" x14ac:dyDescent="0.15">
      <c r="B62" s="194"/>
      <c r="C62" s="437" t="s">
        <v>831</v>
      </c>
      <c r="D62" s="436"/>
      <c r="E62" s="204">
        <f>'結果表（107部門）【係数】'!S358</f>
        <v>1.066933048874013</v>
      </c>
      <c r="F62" s="204">
        <f>'結果表（107部門）【係数】'!T358</f>
        <v>0.57347110902065523</v>
      </c>
      <c r="G62" s="204">
        <f>'結果表（107部門）【係数】'!U358</f>
        <v>0.32003327270948584</v>
      </c>
      <c r="H62" s="204">
        <f>'結果表（107部門）【係数】'!V358</f>
        <v>1.1770577195052223E-7</v>
      </c>
      <c r="I62" s="204">
        <f>'結果表（107部門）【係数】'!W358</f>
        <v>1.0973049422641305E-7</v>
      </c>
    </row>
    <row r="63" spans="2:9" x14ac:dyDescent="0.15">
      <c r="B63" s="466"/>
      <c r="C63" s="468" t="s">
        <v>8</v>
      </c>
      <c r="D63" s="469"/>
      <c r="E63" s="205">
        <f>'結果表（107部門）【係数】'!D358</f>
        <v>0.81656087162079005</v>
      </c>
      <c r="F63" s="205">
        <f>'結果表（107部門）【係数】'!E358</f>
        <v>0.43823229427107174</v>
      </c>
      <c r="G63" s="205">
        <f>'結果表（107部門）【係数】'!F358</f>
        <v>0.2521035621735116</v>
      </c>
      <c r="H63" s="205">
        <f>'結果表（107部門）【係数】'!G358</f>
        <v>9.8059387421746075E-8</v>
      </c>
      <c r="I63" s="205">
        <f>'結果表（107部門）【係数】'!H358</f>
        <v>9.2042264395428864E-8</v>
      </c>
    </row>
    <row r="64" spans="2:9" x14ac:dyDescent="0.15">
      <c r="B64" s="466"/>
      <c r="C64" s="470" t="s">
        <v>832</v>
      </c>
      <c r="D64" s="471"/>
      <c r="E64" s="206">
        <f>'結果表（107部門）【係数】'!I358</f>
        <v>0.16622669561141301</v>
      </c>
      <c r="F64" s="206">
        <f>'結果表（107部門）【係数】'!J358</f>
        <v>8.4859561837170888E-2</v>
      </c>
      <c r="G64" s="206">
        <f>'結果表（107部門）【係数】'!K358</f>
        <v>4.1375036638548163E-2</v>
      </c>
      <c r="H64" s="206">
        <f>'結果表（107部門）【係数】'!L358</f>
        <v>1.1661832520972433E-8</v>
      </c>
      <c r="I64" s="206">
        <f>'結果表（107部門）【係数】'!M358</f>
        <v>1.0555386293060802E-8</v>
      </c>
    </row>
    <row r="65" spans="2:9" x14ac:dyDescent="0.15">
      <c r="B65" s="467"/>
      <c r="C65" s="464" t="s">
        <v>833</v>
      </c>
      <c r="D65" s="465"/>
      <c r="E65" s="207">
        <f>'結果表（107部門）【係数】'!N358</f>
        <v>8.4145481641809516E-2</v>
      </c>
      <c r="F65" s="208">
        <f>'結果表（107部門）【係数】'!O358</f>
        <v>5.037925291241302E-2</v>
      </c>
      <c r="G65" s="208">
        <f>'結果表（107部門）【係数】'!P358</f>
        <v>2.6554673897426113E-2</v>
      </c>
      <c r="H65" s="208">
        <f>'結果表（107部門）【係数】'!Q358</f>
        <v>7.9845520078037256E-9</v>
      </c>
      <c r="I65" s="208">
        <f>'結果表（107部門）【係数】'!R358</f>
        <v>7.132843537923378E-9</v>
      </c>
    </row>
    <row r="66" spans="2:9" x14ac:dyDescent="0.15">
      <c r="B66" s="434" t="s">
        <v>834</v>
      </c>
      <c r="C66" s="434"/>
      <c r="D66" s="435"/>
      <c r="E66" s="209">
        <f>IF(OR(E62=0,E63=0),"",E62/E63)</f>
        <v>1.3066178970298439</v>
      </c>
      <c r="F66" s="210" t="s">
        <v>10</v>
      </c>
    </row>
    <row r="72" spans="2:9" ht="19.5" x14ac:dyDescent="0.15">
      <c r="E72" s="28" t="s">
        <v>931</v>
      </c>
      <c r="H72" s="473" t="str">
        <f>"（単位："&amp;入力表1【係数】!$L$15&amp;"、人、倍）"</f>
        <v>（単位：円、人、倍）</v>
      </c>
      <c r="I72" s="473"/>
    </row>
    <row r="73" spans="2:9" ht="18" customHeight="1" x14ac:dyDescent="0.15">
      <c r="B73" s="382"/>
      <c r="C73" s="443"/>
      <c r="D73" s="455"/>
      <c r="E73" s="193" t="s">
        <v>364</v>
      </c>
      <c r="F73" s="175"/>
      <c r="G73" s="102"/>
      <c r="H73" s="193" t="s">
        <v>6</v>
      </c>
      <c r="I73" s="102"/>
    </row>
    <row r="74" spans="2:9" ht="18" customHeight="1" x14ac:dyDescent="0.45">
      <c r="B74" s="194"/>
      <c r="C74" s="472"/>
      <c r="D74" s="457"/>
      <c r="E74" s="195"/>
      <c r="F74" s="196" t="s">
        <v>228</v>
      </c>
      <c r="G74" s="197"/>
      <c r="H74" s="195"/>
      <c r="I74" s="198" t="s">
        <v>836</v>
      </c>
    </row>
    <row r="75" spans="2:9" ht="18" customHeight="1" x14ac:dyDescent="0.45">
      <c r="B75" s="383"/>
      <c r="C75" s="445"/>
      <c r="D75" s="456"/>
      <c r="E75" s="200"/>
      <c r="F75" s="201"/>
      <c r="G75" s="202" t="s">
        <v>835</v>
      </c>
      <c r="H75" s="200"/>
      <c r="I75" s="380"/>
    </row>
    <row r="76" spans="2:9" x14ac:dyDescent="0.15">
      <c r="B76" s="194"/>
      <c r="C76" s="437" t="s">
        <v>831</v>
      </c>
      <c r="D76" s="436"/>
      <c r="E76" s="204">
        <f>'結果表（107部門）【係数】'!S478</f>
        <v>0.88850787799147002</v>
      </c>
      <c r="F76" s="204">
        <f>'結果表（107部門）【係数】'!T478</f>
        <v>0.52714872605103869</v>
      </c>
      <c r="G76" s="204">
        <f>'結果表（107部門）【係数】'!U478</f>
        <v>0.28755112244668385</v>
      </c>
      <c r="H76" s="204">
        <f>'結果表（107部門）【係数】'!V478</f>
        <v>9.9005000557181852E-8</v>
      </c>
      <c r="I76" s="204">
        <f>'結果表（107部門）【係数】'!W478</f>
        <v>9.0013317890910033E-8</v>
      </c>
    </row>
    <row r="77" spans="2:9" x14ac:dyDescent="0.15">
      <c r="B77" s="466"/>
      <c r="C77" s="468" t="s">
        <v>8</v>
      </c>
      <c r="D77" s="469"/>
      <c r="E77" s="205">
        <f>'結果表（107部門）【係数】'!D478</f>
        <v>0.69886356987696352</v>
      </c>
      <c r="F77" s="205">
        <f>'結果表（107部門）【係数】'!E478</f>
        <v>0.42214085279162411</v>
      </c>
      <c r="G77" s="205">
        <f>'結果表（107部門）【係数】'!F478</f>
        <v>0.23460212979473527</v>
      </c>
      <c r="H77" s="205">
        <f>'結果表（107部門）【係数】'!G478</f>
        <v>8.3611598038145697E-8</v>
      </c>
      <c r="I77" s="205">
        <f>'結果表（107部門）【係数】'!H478</f>
        <v>7.6138101689536699E-8</v>
      </c>
    </row>
    <row r="78" spans="2:9" x14ac:dyDescent="0.15">
      <c r="B78" s="466"/>
      <c r="C78" s="470" t="s">
        <v>832</v>
      </c>
      <c r="D78" s="471"/>
      <c r="E78" s="206">
        <f>'結果表（107部門）【係数】'!I478</f>
        <v>0.11403927026932133</v>
      </c>
      <c r="F78" s="206">
        <f>'結果表（107部門）【係数】'!J478</f>
        <v>5.9741921377779512E-2</v>
      </c>
      <c r="G78" s="206">
        <f>'結果表（107部門）【係数】'!K478</f>
        <v>2.9089516351988809E-2</v>
      </c>
      <c r="H78" s="206">
        <f>'結果表（107部門）【係数】'!L478</f>
        <v>8.2192519295064472E-9</v>
      </c>
      <c r="I78" s="206">
        <f>'結果表（107部門）【係数】'!M478</f>
        <v>7.4663289372409031E-9</v>
      </c>
    </row>
    <row r="79" spans="2:9" x14ac:dyDescent="0.15">
      <c r="B79" s="467"/>
      <c r="C79" s="464" t="s">
        <v>833</v>
      </c>
      <c r="D79" s="465"/>
      <c r="E79" s="207">
        <f>'結果表（107部門）【係数】'!N478</f>
        <v>7.5605037845185213E-2</v>
      </c>
      <c r="F79" s="208">
        <f>'結果表（107部門）【係数】'!O478</f>
        <v>4.526595188163491E-2</v>
      </c>
      <c r="G79" s="208">
        <f>'結果表（107部門）【係数】'!P478</f>
        <v>2.3859476299959756E-2</v>
      </c>
      <c r="H79" s="208">
        <f>'結果表（107部門）【係数】'!Q478</f>
        <v>7.1741505895297234E-9</v>
      </c>
      <c r="I79" s="208">
        <f>'結果表（107部門）【係数】'!R478</f>
        <v>6.4088872641324239E-9</v>
      </c>
    </row>
    <row r="80" spans="2:9" x14ac:dyDescent="0.15">
      <c r="B80" s="434" t="s">
        <v>834</v>
      </c>
      <c r="C80" s="434"/>
      <c r="D80" s="435"/>
      <c r="E80" s="209">
        <f>IF(OR(E76=0,E77=0),"",E76/E77)</f>
        <v>1.2713609870205336</v>
      </c>
      <c r="F80" s="210" t="s">
        <v>10</v>
      </c>
    </row>
    <row r="86" spans="2:9" ht="19.5" x14ac:dyDescent="0.15">
      <c r="E86" s="28" t="s">
        <v>932</v>
      </c>
      <c r="H86" s="473" t="str">
        <f>"（単位："&amp;入力表1【係数】!$L$15&amp;"、人、倍）"</f>
        <v>（単位：円、人、倍）</v>
      </c>
      <c r="I86" s="473"/>
    </row>
    <row r="87" spans="2:9" ht="18" customHeight="1" x14ac:dyDescent="0.15">
      <c r="B87" s="382"/>
      <c r="C87" s="443"/>
      <c r="D87" s="455"/>
      <c r="E87" s="193" t="s">
        <v>364</v>
      </c>
      <c r="F87" s="175"/>
      <c r="G87" s="102"/>
      <c r="H87" s="193" t="s">
        <v>6</v>
      </c>
      <c r="I87" s="102"/>
    </row>
    <row r="88" spans="2:9" ht="18" customHeight="1" x14ac:dyDescent="0.45">
      <c r="B88" s="194"/>
      <c r="C88" s="472"/>
      <c r="D88" s="457"/>
      <c r="E88" s="195"/>
      <c r="F88" s="196" t="s">
        <v>228</v>
      </c>
      <c r="G88" s="197"/>
      <c r="H88" s="195"/>
      <c r="I88" s="198" t="s">
        <v>836</v>
      </c>
    </row>
    <row r="89" spans="2:9" ht="18" customHeight="1" x14ac:dyDescent="0.45">
      <c r="B89" s="383"/>
      <c r="C89" s="445"/>
      <c r="D89" s="456"/>
      <c r="E89" s="200"/>
      <c r="F89" s="201"/>
      <c r="G89" s="202" t="s">
        <v>835</v>
      </c>
      <c r="H89" s="200"/>
      <c r="I89" s="380"/>
    </row>
    <row r="90" spans="2:9" x14ac:dyDescent="0.15">
      <c r="B90" s="194"/>
      <c r="C90" s="437" t="s">
        <v>831</v>
      </c>
      <c r="D90" s="436"/>
      <c r="E90" s="204">
        <f>'結果表（107部門）【係数】'!S598</f>
        <v>0.94595484588554468</v>
      </c>
      <c r="F90" s="204">
        <f>'結果表（107部門）【係数】'!T598</f>
        <v>0.61148796802787686</v>
      </c>
      <c r="G90" s="204">
        <f>'結果表（107部門）【係数】'!U598</f>
        <v>0.2966192936918266</v>
      </c>
      <c r="H90" s="204">
        <f>'結果表（107部門）【係数】'!V598</f>
        <v>7.7752938145796163E-8</v>
      </c>
      <c r="I90" s="204">
        <f>'結果表（107部門）【係数】'!W598</f>
        <v>7.1333962619882722E-8</v>
      </c>
    </row>
    <row r="91" spans="2:9" x14ac:dyDescent="0.15">
      <c r="B91" s="466"/>
      <c r="C91" s="468" t="s">
        <v>8</v>
      </c>
      <c r="D91" s="469"/>
      <c r="E91" s="205">
        <f>'結果表（107部門）【係数】'!D598</f>
        <v>0.7542990213334736</v>
      </c>
      <c r="F91" s="205">
        <f>'結果表（107部門）【係数】'!E598</f>
        <v>0.50280464277211068</v>
      </c>
      <c r="G91" s="205">
        <f>'結果表（107部門）【係数】'!F598</f>
        <v>0.24266476407201548</v>
      </c>
      <c r="H91" s="205">
        <f>'結果表（107部門）【係数】'!G598</f>
        <v>6.2161926388880112E-8</v>
      </c>
      <c r="I91" s="205">
        <f>'結果表（107部門）【係数】'!H598</f>
        <v>5.7246545705283043E-8</v>
      </c>
    </row>
    <row r="92" spans="2:9" x14ac:dyDescent="0.15">
      <c r="B92" s="466"/>
      <c r="C92" s="470" t="s">
        <v>832</v>
      </c>
      <c r="D92" s="471"/>
      <c r="E92" s="206">
        <f>'結果表（107部門）【係数】'!I598</f>
        <v>0.11366651700088681</v>
      </c>
      <c r="F92" s="206">
        <f>'結果表（107部門）【係数】'!J598</f>
        <v>6.1989872762259535E-2</v>
      </c>
      <c r="G92" s="206">
        <f>'結果表（107部門）【係数】'!K598</f>
        <v>2.9342624273264842E-2</v>
      </c>
      <c r="H92" s="206">
        <f>'結果表（107部門）【係数】'!L598</f>
        <v>8.1906181761201389E-9</v>
      </c>
      <c r="I92" s="206">
        <f>'結果表（107部門）【係数】'!M598</f>
        <v>7.4764198944438213E-9</v>
      </c>
    </row>
    <row r="93" spans="2:9" x14ac:dyDescent="0.15">
      <c r="B93" s="467"/>
      <c r="C93" s="464" t="s">
        <v>833</v>
      </c>
      <c r="D93" s="465"/>
      <c r="E93" s="207">
        <f>'結果表（107部門）【係数】'!N598</f>
        <v>7.7989307551184231E-2</v>
      </c>
      <c r="F93" s="208">
        <f>'結果表（107部門）【係数】'!O598</f>
        <v>4.6693452493506697E-2</v>
      </c>
      <c r="G93" s="208">
        <f>'結果表（107部門）【係数】'!P598</f>
        <v>2.4611905346546354E-2</v>
      </c>
      <c r="H93" s="208">
        <f>'結果表（107部門）【係数】'!Q598</f>
        <v>7.4003935807959456E-9</v>
      </c>
      <c r="I93" s="208">
        <f>'結果表（107部門）【係数】'!R598</f>
        <v>6.6109970201558706E-9</v>
      </c>
    </row>
    <row r="94" spans="2:9" x14ac:dyDescent="0.15">
      <c r="B94" s="434" t="s">
        <v>834</v>
      </c>
      <c r="C94" s="434"/>
      <c r="D94" s="435"/>
      <c r="E94" s="209">
        <f>IF(OR(E90=0,E91=0),"",E90/E91)</f>
        <v>1.2540846787965545</v>
      </c>
      <c r="F94" s="210" t="s">
        <v>10</v>
      </c>
    </row>
    <row r="100" spans="2:9" ht="19.5" x14ac:dyDescent="0.15">
      <c r="E100" s="28" t="s">
        <v>933</v>
      </c>
      <c r="H100" s="473" t="str">
        <f>"（単位："&amp;入力表1【係数】!$L$15&amp;"、人、倍）"</f>
        <v>（単位：円、人、倍）</v>
      </c>
      <c r="I100" s="473"/>
    </row>
    <row r="101" spans="2:9" ht="18" customHeight="1" x14ac:dyDescent="0.15">
      <c r="B101" s="382"/>
      <c r="C101" s="443"/>
      <c r="D101" s="455"/>
      <c r="E101" s="193" t="s">
        <v>364</v>
      </c>
      <c r="F101" s="175"/>
      <c r="G101" s="102"/>
      <c r="H101" s="193" t="s">
        <v>6</v>
      </c>
      <c r="I101" s="102"/>
    </row>
    <row r="102" spans="2:9" ht="18" customHeight="1" x14ac:dyDescent="0.45">
      <c r="B102" s="194"/>
      <c r="C102" s="472"/>
      <c r="D102" s="457"/>
      <c r="E102" s="195"/>
      <c r="F102" s="196" t="s">
        <v>228</v>
      </c>
      <c r="G102" s="197"/>
      <c r="H102" s="195"/>
      <c r="I102" s="198" t="s">
        <v>836</v>
      </c>
    </row>
    <row r="103" spans="2:9" ht="18" customHeight="1" x14ac:dyDescent="0.45">
      <c r="B103" s="383"/>
      <c r="C103" s="445"/>
      <c r="D103" s="456"/>
      <c r="E103" s="200"/>
      <c r="F103" s="201"/>
      <c r="G103" s="202" t="s">
        <v>835</v>
      </c>
      <c r="H103" s="200"/>
      <c r="I103" s="380"/>
    </row>
    <row r="104" spans="2:9" x14ac:dyDescent="0.15">
      <c r="B104" s="194"/>
      <c r="C104" s="437" t="s">
        <v>831</v>
      </c>
      <c r="D104" s="436"/>
      <c r="E104" s="204">
        <f>'結果表（107部門）【係数】'!S718</f>
        <v>1.3560618985034401</v>
      </c>
      <c r="F104" s="204">
        <f>'結果表（107部門）【係数】'!T718</f>
        <v>0.66996634109009567</v>
      </c>
      <c r="G104" s="204">
        <f>'結果表（107部門）【係数】'!U718</f>
        <v>0.37171274460549614</v>
      </c>
      <c r="H104" s="204">
        <f>'結果表（107部門）【係数】'!V718</f>
        <v>1.3466936452591963E-7</v>
      </c>
      <c r="I104" s="204">
        <f>'結果表（107部門）【係数】'!W718</f>
        <v>1.2985829393417559E-7</v>
      </c>
    </row>
    <row r="105" spans="2:9" x14ac:dyDescent="0.15">
      <c r="B105" s="466"/>
      <c r="C105" s="468" t="s">
        <v>8</v>
      </c>
      <c r="D105" s="469"/>
      <c r="E105" s="205">
        <f>'結果表（107部門）【係数】'!D718</f>
        <v>1</v>
      </c>
      <c r="F105" s="205">
        <f>'結果表（107部門）【係数】'!E718</f>
        <v>0.48362268518518514</v>
      </c>
      <c r="G105" s="205">
        <f>'結果表（107部門）【係数】'!F718</f>
        <v>0.27955054012345681</v>
      </c>
      <c r="H105" s="205">
        <f>'結果表（107部門）【係数】'!G718</f>
        <v>1.0821759259259259E-7</v>
      </c>
      <c r="I105" s="205">
        <f>'結果表（107部門）【係数】'!H718</f>
        <v>1.0609567901234568E-7</v>
      </c>
    </row>
    <row r="106" spans="2:9" x14ac:dyDescent="0.15">
      <c r="B106" s="466"/>
      <c r="C106" s="470" t="s">
        <v>832</v>
      </c>
      <c r="D106" s="471"/>
      <c r="E106" s="206">
        <f>'結果表（107部門）【係数】'!I718</f>
        <v>0.25832847328042768</v>
      </c>
      <c r="F106" s="206">
        <f>'結果表（107部門）【係数】'!J718</f>
        <v>0.12782908267724882</v>
      </c>
      <c r="G106" s="206">
        <f>'結果表（107部門）【係数】'!K718</f>
        <v>6.1319440437700594E-2</v>
      </c>
      <c r="H106" s="206">
        <f>'結果表（107部門）【係数】'!L718</f>
        <v>1.7177862017215758E-8</v>
      </c>
      <c r="I106" s="206">
        <f>'結果表（107部門）【係数】'!M718</f>
        <v>1.547794868736031E-8</v>
      </c>
    </row>
    <row r="107" spans="2:9" x14ac:dyDescent="0.15">
      <c r="B107" s="467"/>
      <c r="C107" s="464" t="s">
        <v>833</v>
      </c>
      <c r="D107" s="465"/>
      <c r="E107" s="207">
        <f>'結果表（107部門）【係数】'!N718</f>
        <v>9.7733425223012246E-2</v>
      </c>
      <c r="F107" s="208">
        <f>'結果表（107部門）【係数】'!O718</f>
        <v>5.8514573227661848E-2</v>
      </c>
      <c r="G107" s="208">
        <f>'結果表（107部門）【係数】'!P718</f>
        <v>3.0842764044338753E-2</v>
      </c>
      <c r="H107" s="208">
        <f>'結果表（107部門）【係数】'!Q718</f>
        <v>9.2739099161112866E-9</v>
      </c>
      <c r="I107" s="208">
        <f>'結果表（107部門）【係数】'!R718</f>
        <v>8.2846662344695927E-9</v>
      </c>
    </row>
    <row r="108" spans="2:9" x14ac:dyDescent="0.15">
      <c r="B108" s="434" t="s">
        <v>834</v>
      </c>
      <c r="C108" s="434"/>
      <c r="D108" s="435"/>
      <c r="E108" s="209">
        <f>IF(OR(E104=0,E105=0),"",E104/E105)</f>
        <v>1.3560618985034401</v>
      </c>
      <c r="F108" s="210" t="s">
        <v>10</v>
      </c>
    </row>
    <row r="114" spans="2:9" ht="19.5" x14ac:dyDescent="0.15">
      <c r="E114" s="28" t="s">
        <v>934</v>
      </c>
      <c r="H114" s="473" t="str">
        <f>"（単位："&amp;入力表1【係数】!$L$15&amp;"、人、倍）"</f>
        <v>（単位：円、人、倍）</v>
      </c>
      <c r="I114" s="473"/>
    </row>
    <row r="115" spans="2:9" ht="18" customHeight="1" x14ac:dyDescent="0.15">
      <c r="B115" s="382"/>
      <c r="C115" s="443"/>
      <c r="D115" s="455"/>
      <c r="E115" s="193" t="s">
        <v>364</v>
      </c>
      <c r="F115" s="175"/>
      <c r="G115" s="102"/>
      <c r="H115" s="193" t="s">
        <v>6</v>
      </c>
      <c r="I115" s="102"/>
    </row>
    <row r="116" spans="2:9" ht="18" customHeight="1" x14ac:dyDescent="0.45">
      <c r="B116" s="194"/>
      <c r="C116" s="472"/>
      <c r="D116" s="457"/>
      <c r="E116" s="195"/>
      <c r="F116" s="196" t="s">
        <v>228</v>
      </c>
      <c r="G116" s="197"/>
      <c r="H116" s="195"/>
      <c r="I116" s="198" t="s">
        <v>836</v>
      </c>
    </row>
    <row r="117" spans="2:9" ht="18" customHeight="1" x14ac:dyDescent="0.45">
      <c r="B117" s="383"/>
      <c r="C117" s="445"/>
      <c r="D117" s="456"/>
      <c r="E117" s="200"/>
      <c r="F117" s="201"/>
      <c r="G117" s="202" t="s">
        <v>835</v>
      </c>
      <c r="H117" s="200"/>
      <c r="I117" s="380"/>
    </row>
    <row r="118" spans="2:9" x14ac:dyDescent="0.15">
      <c r="B118" s="194"/>
      <c r="C118" s="437" t="s">
        <v>831</v>
      </c>
      <c r="D118" s="436"/>
      <c r="E118" s="204">
        <f>'結果表（107部門）【係数】'!S838</f>
        <v>1.3030214543421934</v>
      </c>
      <c r="F118" s="204">
        <f>'結果表（107部門）【係数】'!T838</f>
        <v>0.57211024742145244</v>
      </c>
      <c r="G118" s="204">
        <f>'結果表（107部門）【係数】'!U838</f>
        <v>0.39495833344292092</v>
      </c>
      <c r="H118" s="204">
        <f>'結果表（107部門）【係数】'!V838</f>
        <v>2.2007826381210615E-7</v>
      </c>
      <c r="I118" s="204">
        <f>'結果表（107部門）【係数】'!W838</f>
        <v>2.0272359766698445E-7</v>
      </c>
    </row>
    <row r="119" spans="2:9" x14ac:dyDescent="0.15">
      <c r="B119" s="466"/>
      <c r="C119" s="468" t="s">
        <v>8</v>
      </c>
      <c r="D119" s="469"/>
      <c r="E119" s="205">
        <f>'結果表（107部門）【係数】'!D838</f>
        <v>1</v>
      </c>
      <c r="F119" s="205">
        <f>'結果表（107部門）【係数】'!E838</f>
        <v>0.40352854995768972</v>
      </c>
      <c r="G119" s="205">
        <f>'結果表（107部門）【係数】'!F838</f>
        <v>0.30597105219950238</v>
      </c>
      <c r="H119" s="205">
        <f>'結果表（107部門）【係数】'!G838</f>
        <v>1.9417255010924889E-7</v>
      </c>
      <c r="I119" s="205">
        <f>'結果表（107部門）【係数】'!H838</f>
        <v>1.7926923222653042E-7</v>
      </c>
    </row>
    <row r="120" spans="2:9" x14ac:dyDescent="0.15">
      <c r="B120" s="466"/>
      <c r="C120" s="470" t="s">
        <v>832</v>
      </c>
      <c r="D120" s="471"/>
      <c r="E120" s="206">
        <f>'結果表（107部門）【係数】'!I838</f>
        <v>0.19917612940259072</v>
      </c>
      <c r="F120" s="206">
        <f>'結果表（107部門）【係数】'!J838</f>
        <v>0.10640783159685803</v>
      </c>
      <c r="G120" s="206">
        <f>'結果表（107部門）【係数】'!K838</f>
        <v>5.621572077767837E-2</v>
      </c>
      <c r="H120" s="206">
        <f>'結果表（107部門）【係数】'!L838</f>
        <v>1.6051846548384292E-8</v>
      </c>
      <c r="I120" s="206">
        <f>'結果表（107部門）【係数】'!M838</f>
        <v>1.4651605738013162E-8</v>
      </c>
    </row>
    <row r="121" spans="2:9" x14ac:dyDescent="0.15">
      <c r="B121" s="467"/>
      <c r="C121" s="464" t="s">
        <v>833</v>
      </c>
      <c r="D121" s="465"/>
      <c r="E121" s="207">
        <f>'結果表（107部門）【係数】'!N838</f>
        <v>0.10384532493960252</v>
      </c>
      <c r="F121" s="208">
        <f>'結果表（107部門）【係数】'!O838</f>
        <v>6.2173865866904598E-2</v>
      </c>
      <c r="G121" s="208">
        <f>'結果表（107部門）【係数】'!P838</f>
        <v>3.2771560465740243E-2</v>
      </c>
      <c r="H121" s="208">
        <f>'結果表（107部門）【係数】'!Q838</f>
        <v>9.8538671544729543E-9</v>
      </c>
      <c r="I121" s="208">
        <f>'結果表（107部門）【係数】'!R838</f>
        <v>8.8027597024408502E-9</v>
      </c>
    </row>
    <row r="122" spans="2:9" x14ac:dyDescent="0.15">
      <c r="B122" s="434" t="s">
        <v>834</v>
      </c>
      <c r="C122" s="434"/>
      <c r="D122" s="435"/>
      <c r="E122" s="209">
        <f>IF(OR(E118=0,E119=0),"",E118/E119)</f>
        <v>1.3030214543421934</v>
      </c>
      <c r="F122" s="210" t="s">
        <v>10</v>
      </c>
    </row>
    <row r="128" spans="2:9" ht="19.5" x14ac:dyDescent="0.15">
      <c r="E128" s="28" t="s">
        <v>935</v>
      </c>
      <c r="H128" s="473" t="str">
        <f>"（単位："&amp;入力表1【係数】!$L$15&amp;"、人、倍）"</f>
        <v>（単位：円、人、倍）</v>
      </c>
      <c r="I128" s="473"/>
    </row>
    <row r="129" spans="2:9" ht="18" customHeight="1" x14ac:dyDescent="0.15">
      <c r="B129" s="382"/>
      <c r="C129" s="443"/>
      <c r="D129" s="455"/>
      <c r="E129" s="193" t="s">
        <v>364</v>
      </c>
      <c r="F129" s="175"/>
      <c r="G129" s="102"/>
      <c r="H129" s="193" t="s">
        <v>6</v>
      </c>
      <c r="I129" s="102"/>
    </row>
    <row r="130" spans="2:9" ht="18" customHeight="1" x14ac:dyDescent="0.45">
      <c r="B130" s="194"/>
      <c r="C130" s="472"/>
      <c r="D130" s="457"/>
      <c r="E130" s="195"/>
      <c r="F130" s="196" t="s">
        <v>228</v>
      </c>
      <c r="G130" s="197"/>
      <c r="H130" s="195"/>
      <c r="I130" s="198" t="s">
        <v>836</v>
      </c>
    </row>
    <row r="131" spans="2:9" ht="18" customHeight="1" x14ac:dyDescent="0.45">
      <c r="B131" s="383"/>
      <c r="C131" s="445"/>
      <c r="D131" s="456"/>
      <c r="E131" s="200"/>
      <c r="F131" s="201"/>
      <c r="G131" s="202" t="s">
        <v>835</v>
      </c>
      <c r="H131" s="200"/>
      <c r="I131" s="380"/>
    </row>
    <row r="132" spans="2:9" x14ac:dyDescent="0.15">
      <c r="B132" s="194"/>
      <c r="C132" s="437" t="s">
        <v>831</v>
      </c>
      <c r="D132" s="436"/>
      <c r="E132" s="204">
        <f>'結果表（107部門）【係数】'!S958</f>
        <v>0.38930651627520163</v>
      </c>
      <c r="F132" s="204">
        <f>'結果表（107部門）【係数】'!T958</f>
        <v>0.22624981347607431</v>
      </c>
      <c r="G132" s="204">
        <f>'結果表（107部門）【係数】'!U958</f>
        <v>0.13845588200257763</v>
      </c>
      <c r="H132" s="204">
        <f>'結果表（107部門）【係数】'!V958</f>
        <v>3.939129183570031E-8</v>
      </c>
      <c r="I132" s="204">
        <f>'結果表（107部門）【係数】'!W958</f>
        <v>3.6477862939914193E-8</v>
      </c>
    </row>
    <row r="133" spans="2:9" x14ac:dyDescent="0.15">
      <c r="B133" s="466"/>
      <c r="C133" s="468" t="s">
        <v>8</v>
      </c>
      <c r="D133" s="469"/>
      <c r="E133" s="205">
        <f>'結果表（107部門）【係数】'!D958</f>
        <v>0.30540801566775194</v>
      </c>
      <c r="F133" s="205">
        <f>'結果表（107部門）【係数】'!E958</f>
        <v>0.18165773472471239</v>
      </c>
      <c r="G133" s="205">
        <f>'結果表（107部門）【係数】'!F958</f>
        <v>0.11655352123366733</v>
      </c>
      <c r="H133" s="205">
        <f>'結果表（107部門）【係数】'!G958</f>
        <v>3.2708885892575432E-8</v>
      </c>
      <c r="I133" s="205">
        <f>'結果表（107部門）【係数】'!H958</f>
        <v>3.054960113299363E-8</v>
      </c>
    </row>
    <row r="134" spans="2:9" x14ac:dyDescent="0.15">
      <c r="B134" s="466"/>
      <c r="C134" s="470" t="s">
        <v>832</v>
      </c>
      <c r="D134" s="471"/>
      <c r="E134" s="206">
        <f>'結果表（107部門）【係数】'!I958</f>
        <v>4.7494670534992532E-2</v>
      </c>
      <c r="F134" s="206">
        <f>'結果表（107部門）【係数】'!J958</f>
        <v>2.2796520315939449E-2</v>
      </c>
      <c r="G134" s="206">
        <f>'結果表（107部門）【係数】'!K958</f>
        <v>1.0414021557704314E-2</v>
      </c>
      <c r="H134" s="206">
        <f>'結果表（107部門）【係数】'!L958</f>
        <v>3.2280520214954103E-9</v>
      </c>
      <c r="I134" s="206">
        <f>'結果表（107部門）【係数】'!M958</f>
        <v>2.8423822205000053E-9</v>
      </c>
    </row>
    <row r="135" spans="2:9" x14ac:dyDescent="0.15">
      <c r="B135" s="467"/>
      <c r="C135" s="464" t="s">
        <v>833</v>
      </c>
      <c r="D135" s="465"/>
      <c r="E135" s="207">
        <f>'結果表（107部門）【係数】'!N958</f>
        <v>3.6403830072457087E-2</v>
      </c>
      <c r="F135" s="208">
        <f>'結果表（107部門）【係数】'!O958</f>
        <v>2.1795558435422392E-2</v>
      </c>
      <c r="G135" s="208">
        <f>'結果表（107部門）【係数】'!P958</f>
        <v>1.1488339211205961E-2</v>
      </c>
      <c r="H135" s="208">
        <f>'結果表（107部門）【係数】'!Q958</f>
        <v>3.4543539216294402E-9</v>
      </c>
      <c r="I135" s="208">
        <f>'結果表（107部門）【係数】'!R958</f>
        <v>3.085879586420563E-9</v>
      </c>
    </row>
    <row r="136" spans="2:9" x14ac:dyDescent="0.15">
      <c r="B136" s="434" t="s">
        <v>834</v>
      </c>
      <c r="C136" s="434"/>
      <c r="D136" s="435"/>
      <c r="E136" s="209">
        <f>IF(OR(E132=0,E133=0),"",E132/E133)</f>
        <v>1.2747095567351494</v>
      </c>
      <c r="F136" s="210" t="s">
        <v>10</v>
      </c>
    </row>
    <row r="142" spans="2:9" ht="19.5" x14ac:dyDescent="0.15">
      <c r="E142" s="28" t="s">
        <v>936</v>
      </c>
      <c r="H142" s="473" t="str">
        <f>"（単位："&amp;入力表1【係数】!$L$15&amp;"、人、倍）"</f>
        <v>（単位：円、人、倍）</v>
      </c>
      <c r="I142" s="473"/>
    </row>
    <row r="143" spans="2:9" ht="18" customHeight="1" x14ac:dyDescent="0.15">
      <c r="B143" s="382"/>
      <c r="C143" s="443"/>
      <c r="D143" s="455"/>
      <c r="E143" s="193" t="s">
        <v>364</v>
      </c>
      <c r="F143" s="175"/>
      <c r="G143" s="102"/>
      <c r="H143" s="193" t="s">
        <v>6</v>
      </c>
      <c r="I143" s="102"/>
    </row>
    <row r="144" spans="2:9" ht="18" customHeight="1" x14ac:dyDescent="0.45">
      <c r="B144" s="194"/>
      <c r="C144" s="472"/>
      <c r="D144" s="457"/>
      <c r="E144" s="195"/>
      <c r="F144" s="196" t="s">
        <v>228</v>
      </c>
      <c r="G144" s="197"/>
      <c r="H144" s="195"/>
      <c r="I144" s="198" t="s">
        <v>836</v>
      </c>
    </row>
    <row r="145" spans="2:9" ht="18" customHeight="1" x14ac:dyDescent="0.45">
      <c r="B145" s="383"/>
      <c r="C145" s="445"/>
      <c r="D145" s="456"/>
      <c r="E145" s="200"/>
      <c r="F145" s="201"/>
      <c r="G145" s="202" t="s">
        <v>835</v>
      </c>
      <c r="H145" s="200"/>
      <c r="I145" s="380"/>
    </row>
    <row r="146" spans="2:9" x14ac:dyDescent="0.15">
      <c r="B146" s="194"/>
      <c r="C146" s="437" t="s">
        <v>831</v>
      </c>
      <c r="D146" s="436"/>
      <c r="E146" s="204">
        <f>'結果表（107部門）【係数】'!S1078</f>
        <v>1.2508179037122575</v>
      </c>
      <c r="F146" s="204">
        <f>'結果表（107部門）【係数】'!T1078</f>
        <v>0.84578302433104857</v>
      </c>
      <c r="G146" s="204">
        <f>'結果表（107部門）【係数】'!U1078</f>
        <v>0.42682683762055096</v>
      </c>
      <c r="H146" s="204">
        <f>'結果表（107部門）【係数】'!V1078</f>
        <v>1.2307706054895802E-7</v>
      </c>
      <c r="I146" s="204">
        <f>'結果表（107部門）【係数】'!W1078</f>
        <v>1.0565020118702412E-7</v>
      </c>
    </row>
    <row r="147" spans="2:9" x14ac:dyDescent="0.15">
      <c r="B147" s="466"/>
      <c r="C147" s="468" t="s">
        <v>8</v>
      </c>
      <c r="D147" s="469"/>
      <c r="E147" s="205">
        <f>'結果表（107部門）【係数】'!D1078</f>
        <v>0.99622445911832924</v>
      </c>
      <c r="F147" s="205">
        <f>'結果表（107部門）【係数】'!E1078</f>
        <v>0.70992437866149072</v>
      </c>
      <c r="G147" s="205">
        <f>'結果表（107部門）【係数】'!F1078</f>
        <v>0.35912462699351722</v>
      </c>
      <c r="H147" s="205">
        <f>'結果表（107部門）【係数】'!G1078</f>
        <v>1.0378523867086867E-7</v>
      </c>
      <c r="I147" s="205">
        <f>'結果表（107部門）【係数】'!H1078</f>
        <v>8.8330952911629715E-8</v>
      </c>
    </row>
    <row r="148" spans="2:9" x14ac:dyDescent="0.15">
      <c r="B148" s="466"/>
      <c r="C148" s="470" t="s">
        <v>832</v>
      </c>
      <c r="D148" s="471"/>
      <c r="E148" s="206">
        <f>'結果表（107部門）【係数】'!I1078</f>
        <v>0.14236902016092715</v>
      </c>
      <c r="F148" s="206">
        <f>'結果表（107部門）【係数】'!J1078</f>
        <v>6.8668078200621624E-2</v>
      </c>
      <c r="G148" s="206">
        <f>'結果表（107部門）【係数】'!K1078</f>
        <v>3.2286369681107575E-2</v>
      </c>
      <c r="H148" s="206">
        <f>'結果表（107部門）【係数】'!L1078</f>
        <v>8.6428632418372993E-9</v>
      </c>
      <c r="I148" s="206">
        <f>'結果表（107部門）【係数】'!M1078</f>
        <v>7.8062091318123086E-9</v>
      </c>
    </row>
    <row r="149" spans="2:9" x14ac:dyDescent="0.15">
      <c r="B149" s="467"/>
      <c r="C149" s="464" t="s">
        <v>833</v>
      </c>
      <c r="D149" s="465"/>
      <c r="E149" s="207">
        <f>'結果表（107部門）【係数】'!N1078</f>
        <v>0.11222442443300097</v>
      </c>
      <c r="F149" s="208">
        <f>'結果表（107部門）【係数】'!O1078</f>
        <v>6.7190567468936271E-2</v>
      </c>
      <c r="G149" s="208">
        <f>'結果表（107部門）【係数】'!P1078</f>
        <v>3.5415840945926202E-2</v>
      </c>
      <c r="H149" s="208">
        <f>'結果表（107部門）【係数】'!Q1078</f>
        <v>1.0648958636252049E-8</v>
      </c>
      <c r="I149" s="208">
        <f>'結果表（107部門）【係数】'!R1078</f>
        <v>9.5130391435820833E-9</v>
      </c>
    </row>
    <row r="150" spans="2:9" x14ac:dyDescent="0.15">
      <c r="B150" s="434" t="s">
        <v>834</v>
      </c>
      <c r="C150" s="434"/>
      <c r="D150" s="435"/>
      <c r="E150" s="209">
        <f>IF(OR(E146=0,E147=0),"",E146/E147)</f>
        <v>1.2555583154616046</v>
      </c>
      <c r="F150" s="210" t="s">
        <v>10</v>
      </c>
    </row>
    <row r="156" spans="2:9" ht="19.5" x14ac:dyDescent="0.15">
      <c r="E156" s="28" t="s">
        <v>937</v>
      </c>
      <c r="H156" s="473" t="str">
        <f>"（単位："&amp;入力表1【係数】!$L$15&amp;"、人、倍）"</f>
        <v>（単位：円、人、倍）</v>
      </c>
      <c r="I156" s="473"/>
    </row>
    <row r="157" spans="2:9" ht="18" customHeight="1" x14ac:dyDescent="0.15">
      <c r="B157" s="382"/>
      <c r="C157" s="443"/>
      <c r="D157" s="455"/>
      <c r="E157" s="193" t="s">
        <v>364</v>
      </c>
      <c r="F157" s="175"/>
      <c r="G157" s="102"/>
      <c r="H157" s="193" t="s">
        <v>6</v>
      </c>
      <c r="I157" s="102"/>
    </row>
    <row r="158" spans="2:9" ht="18" customHeight="1" x14ac:dyDescent="0.45">
      <c r="B158" s="194"/>
      <c r="C158" s="472"/>
      <c r="D158" s="457"/>
      <c r="E158" s="195"/>
      <c r="F158" s="196" t="s">
        <v>228</v>
      </c>
      <c r="G158" s="197"/>
      <c r="H158" s="195"/>
      <c r="I158" s="198" t="s">
        <v>836</v>
      </c>
    </row>
    <row r="159" spans="2:9" ht="18" customHeight="1" x14ac:dyDescent="0.45">
      <c r="B159" s="383"/>
      <c r="C159" s="445"/>
      <c r="D159" s="456"/>
      <c r="E159" s="200"/>
      <c r="F159" s="201"/>
      <c r="G159" s="202" t="s">
        <v>835</v>
      </c>
      <c r="H159" s="200"/>
      <c r="I159" s="380"/>
    </row>
    <row r="160" spans="2:9" x14ac:dyDescent="0.15">
      <c r="B160" s="194"/>
      <c r="C160" s="437" t="s">
        <v>831</v>
      </c>
      <c r="D160" s="436"/>
      <c r="E160" s="204">
        <f>'結果表（107部門）【係数】'!S1198</f>
        <v>0.92213087391732274</v>
      </c>
      <c r="F160" s="204">
        <f>'結果表（107部門）【係数】'!T1198</f>
        <v>0.6056213015607701</v>
      </c>
      <c r="G160" s="204">
        <f>'結果表（107部門）【係数】'!U1198</f>
        <v>0.30229092171118743</v>
      </c>
      <c r="H160" s="204">
        <f>'結果表（107部門）【係数】'!V1198</f>
        <v>7.8717959241708621E-8</v>
      </c>
      <c r="I160" s="204">
        <f>'結果表（107部門）【係数】'!W1198</f>
        <v>7.2168502806420903E-8</v>
      </c>
    </row>
    <row r="161" spans="2:9" x14ac:dyDescent="0.15">
      <c r="B161" s="466"/>
      <c r="C161" s="468" t="s">
        <v>8</v>
      </c>
      <c r="D161" s="469"/>
      <c r="E161" s="205">
        <f>'結果表（107部門）【係数】'!D1198</f>
        <v>0.73269013460685883</v>
      </c>
      <c r="F161" s="205">
        <f>'結果表（107部門）【係数】'!E1198</f>
        <v>0.49783954515973372</v>
      </c>
      <c r="G161" s="205">
        <f>'結果表（107部門）【係数】'!F1198</f>
        <v>0.24888465718335065</v>
      </c>
      <c r="H161" s="205">
        <f>'結果表（107部門）【係数】'!G1198</f>
        <v>6.3263476376705907E-8</v>
      </c>
      <c r="I161" s="205">
        <f>'結果表（107部門）【係数】'!H1198</f>
        <v>5.8206282041943122E-8</v>
      </c>
    </row>
    <row r="162" spans="2:9" x14ac:dyDescent="0.15">
      <c r="B162" s="466"/>
      <c r="C162" s="470" t="s">
        <v>832</v>
      </c>
      <c r="D162" s="471"/>
      <c r="E162" s="206">
        <f>'結果表（107部門）【係数】'!I1198</f>
        <v>0.10996020596471827</v>
      </c>
      <c r="F162" s="206">
        <f>'結果表（107部門）【係数】'!J1198</f>
        <v>6.019548304551943E-2</v>
      </c>
      <c r="G162" s="206">
        <f>'結果表（107部門）【係数】'!K1198</f>
        <v>2.8323757386525348E-2</v>
      </c>
      <c r="H162" s="206">
        <f>'結果表（107部門）【係数】'!L1198</f>
        <v>7.9125870944310233E-9</v>
      </c>
      <c r="I162" s="206">
        <f>'結果表（107部門）【係数】'!M1198</f>
        <v>7.2248155276858899E-9</v>
      </c>
    </row>
    <row r="163" spans="2:9" x14ac:dyDescent="0.15">
      <c r="B163" s="467"/>
      <c r="C163" s="464" t="s">
        <v>833</v>
      </c>
      <c r="D163" s="465"/>
      <c r="E163" s="207">
        <f>'結果表（107部門）【係数】'!N1198</f>
        <v>7.9480533345745633E-2</v>
      </c>
      <c r="F163" s="208">
        <f>'結果表（107部門）【係数】'!O1198</f>
        <v>4.7586273355517135E-2</v>
      </c>
      <c r="G163" s="208">
        <f>'結果表（107部門）【係数】'!P1198</f>
        <v>2.5082507141311439E-2</v>
      </c>
      <c r="H163" s="208">
        <f>'結果表（107部門）【係数】'!Q1198</f>
        <v>7.54189577057173E-9</v>
      </c>
      <c r="I163" s="208">
        <f>'結果表（107部門）【係数】'!R1198</f>
        <v>6.7374052367919137E-9</v>
      </c>
    </row>
    <row r="164" spans="2:9" x14ac:dyDescent="0.15">
      <c r="B164" s="434" t="s">
        <v>834</v>
      </c>
      <c r="C164" s="434"/>
      <c r="D164" s="435"/>
      <c r="E164" s="209">
        <f>IF(OR(E160=0,E161=0),"",E160/E161)</f>
        <v>1.2585550567186394</v>
      </c>
      <c r="F164" s="210" t="s">
        <v>10</v>
      </c>
    </row>
    <row r="170" spans="2:9" ht="19.5" x14ac:dyDescent="0.15">
      <c r="E170" s="28" t="s">
        <v>938</v>
      </c>
      <c r="H170" s="473" t="str">
        <f>"（単位："&amp;入力表1【係数】!$L$15&amp;"、人、倍）"</f>
        <v>（単位：円、人、倍）</v>
      </c>
      <c r="I170" s="473"/>
    </row>
    <row r="171" spans="2:9" ht="18" customHeight="1" x14ac:dyDescent="0.15">
      <c r="B171" s="382"/>
      <c r="C171" s="443"/>
      <c r="D171" s="455"/>
      <c r="E171" s="193" t="s">
        <v>364</v>
      </c>
      <c r="F171" s="175"/>
      <c r="G171" s="102"/>
      <c r="H171" s="193" t="s">
        <v>6</v>
      </c>
      <c r="I171" s="102"/>
    </row>
    <row r="172" spans="2:9" ht="18" customHeight="1" x14ac:dyDescent="0.45">
      <c r="B172" s="194"/>
      <c r="C172" s="472"/>
      <c r="D172" s="457"/>
      <c r="E172" s="195"/>
      <c r="F172" s="196" t="s">
        <v>228</v>
      </c>
      <c r="G172" s="197"/>
      <c r="H172" s="195"/>
      <c r="I172" s="198" t="s">
        <v>836</v>
      </c>
    </row>
    <row r="173" spans="2:9" ht="18" customHeight="1" x14ac:dyDescent="0.45">
      <c r="B173" s="383"/>
      <c r="C173" s="445"/>
      <c r="D173" s="456"/>
      <c r="E173" s="200"/>
      <c r="F173" s="201"/>
      <c r="G173" s="202" t="s">
        <v>835</v>
      </c>
      <c r="H173" s="200"/>
      <c r="I173" s="380"/>
    </row>
    <row r="174" spans="2:9" x14ac:dyDescent="0.15">
      <c r="B174" s="194"/>
      <c r="C174" s="437" t="s">
        <v>831</v>
      </c>
      <c r="D174" s="436"/>
      <c r="E174" s="204">
        <f>'結果表（107部門）【係数】'!S1318</f>
        <v>1.3030214543421934</v>
      </c>
      <c r="F174" s="204">
        <f>'結果表（107部門）【係数】'!T1318</f>
        <v>0.57211024742145244</v>
      </c>
      <c r="G174" s="204">
        <f>'結果表（107部門）【係数】'!U1318</f>
        <v>0.39495833344292092</v>
      </c>
      <c r="H174" s="204">
        <f>'結果表（107部門）【係数】'!V1318</f>
        <v>2.2007826381210615E-7</v>
      </c>
      <c r="I174" s="204">
        <f>'結果表（107部門）【係数】'!W1318</f>
        <v>2.0272359766698445E-7</v>
      </c>
    </row>
    <row r="175" spans="2:9" x14ac:dyDescent="0.15">
      <c r="B175" s="466"/>
      <c r="C175" s="468" t="s">
        <v>8</v>
      </c>
      <c r="D175" s="469"/>
      <c r="E175" s="205">
        <f>'結果表（107部門）【係数】'!D1318</f>
        <v>1</v>
      </c>
      <c r="F175" s="205">
        <f>'結果表（107部門）【係数】'!E1318</f>
        <v>0.40352854995768972</v>
      </c>
      <c r="G175" s="205">
        <f>'結果表（107部門）【係数】'!F1318</f>
        <v>0.30597105219950238</v>
      </c>
      <c r="H175" s="205">
        <f>'結果表（107部門）【係数】'!G1318</f>
        <v>1.9417255010924889E-7</v>
      </c>
      <c r="I175" s="205">
        <f>'結果表（107部門）【係数】'!H1318</f>
        <v>1.7926923222653042E-7</v>
      </c>
    </row>
    <row r="176" spans="2:9" x14ac:dyDescent="0.15">
      <c r="B176" s="466"/>
      <c r="C176" s="470" t="s">
        <v>832</v>
      </c>
      <c r="D176" s="471"/>
      <c r="E176" s="206">
        <f>'結果表（107部門）【係数】'!I1318</f>
        <v>0.19917612940259072</v>
      </c>
      <c r="F176" s="206">
        <f>'結果表（107部門）【係数】'!J1318</f>
        <v>0.10640783159685803</v>
      </c>
      <c r="G176" s="206">
        <f>'結果表（107部門）【係数】'!K1318</f>
        <v>5.621572077767837E-2</v>
      </c>
      <c r="H176" s="206">
        <f>'結果表（107部門）【係数】'!L1318</f>
        <v>1.6051846548384292E-8</v>
      </c>
      <c r="I176" s="206">
        <f>'結果表（107部門）【係数】'!M1318</f>
        <v>1.4651605738013162E-8</v>
      </c>
    </row>
    <row r="177" spans="2:9" x14ac:dyDescent="0.15">
      <c r="B177" s="467"/>
      <c r="C177" s="464" t="s">
        <v>833</v>
      </c>
      <c r="D177" s="465"/>
      <c r="E177" s="207">
        <f>'結果表（107部門）【係数】'!N1318</f>
        <v>0.10384532493960252</v>
      </c>
      <c r="F177" s="208">
        <f>'結果表（107部門）【係数】'!O1318</f>
        <v>6.2173865866904598E-2</v>
      </c>
      <c r="G177" s="208">
        <f>'結果表（107部門）【係数】'!P1318</f>
        <v>3.2771560465740243E-2</v>
      </c>
      <c r="H177" s="208">
        <f>'結果表（107部門）【係数】'!Q1318</f>
        <v>9.8538671544729543E-9</v>
      </c>
      <c r="I177" s="208">
        <f>'結果表（107部門）【係数】'!R1318</f>
        <v>8.8027597024408502E-9</v>
      </c>
    </row>
    <row r="178" spans="2:9" x14ac:dyDescent="0.15">
      <c r="B178" s="434" t="s">
        <v>834</v>
      </c>
      <c r="C178" s="434"/>
      <c r="D178" s="435"/>
      <c r="E178" s="209">
        <f>IF(OR(E174=0,E175=0),"",E174/E175)</f>
        <v>1.3030214543421934</v>
      </c>
      <c r="F178" s="210" t="s">
        <v>10</v>
      </c>
    </row>
    <row r="184" spans="2:9" ht="19.5" x14ac:dyDescent="0.15">
      <c r="E184" s="28" t="s">
        <v>939</v>
      </c>
      <c r="H184" s="473" t="str">
        <f>"（単位："&amp;入力表1【係数】!$L$15&amp;"、人、倍）"</f>
        <v>（単位：円、人、倍）</v>
      </c>
      <c r="I184" s="473"/>
    </row>
    <row r="185" spans="2:9" ht="18" customHeight="1" x14ac:dyDescent="0.15">
      <c r="B185" s="382"/>
      <c r="C185" s="443"/>
      <c r="D185" s="455"/>
      <c r="E185" s="193" t="s">
        <v>364</v>
      </c>
      <c r="F185" s="175"/>
      <c r="G185" s="102"/>
      <c r="H185" s="193" t="s">
        <v>6</v>
      </c>
      <c r="I185" s="102"/>
    </row>
    <row r="186" spans="2:9" ht="18" customHeight="1" x14ac:dyDescent="0.45">
      <c r="B186" s="194"/>
      <c r="C186" s="472"/>
      <c r="D186" s="457"/>
      <c r="E186" s="195"/>
      <c r="F186" s="196" t="s">
        <v>228</v>
      </c>
      <c r="G186" s="197"/>
      <c r="H186" s="195"/>
      <c r="I186" s="198" t="s">
        <v>836</v>
      </c>
    </row>
    <row r="187" spans="2:9" ht="18" customHeight="1" x14ac:dyDescent="0.45">
      <c r="B187" s="383"/>
      <c r="C187" s="445"/>
      <c r="D187" s="456"/>
      <c r="E187" s="200"/>
      <c r="F187" s="201"/>
      <c r="G187" s="202" t="s">
        <v>835</v>
      </c>
      <c r="H187" s="200"/>
      <c r="I187" s="380"/>
    </row>
    <row r="188" spans="2:9" x14ac:dyDescent="0.15">
      <c r="B188" s="194"/>
      <c r="C188" s="437" t="s">
        <v>831</v>
      </c>
      <c r="D188" s="436"/>
      <c r="E188" s="204">
        <f>'結果表（107部門）【係数】'!S1438</f>
        <v>0.38714930541785303</v>
      </c>
      <c r="F188" s="204">
        <f>'結果表（107部門）【係数】'!T1438</f>
        <v>0.22810342624148255</v>
      </c>
      <c r="G188" s="204">
        <f>'結果表（107部門）【係数】'!U1438</f>
        <v>0.14021621501152481</v>
      </c>
      <c r="H188" s="204">
        <f>'結果表（107部門）【係数】'!V1438</f>
        <v>3.9999350744083205E-8</v>
      </c>
      <c r="I188" s="204">
        <f>'結果表（107部門）【係数】'!W1438</f>
        <v>3.6912709484716706E-8</v>
      </c>
    </row>
    <row r="189" spans="2:9" x14ac:dyDescent="0.15">
      <c r="B189" s="466"/>
      <c r="C189" s="468" t="s">
        <v>8</v>
      </c>
      <c r="D189" s="469"/>
      <c r="E189" s="205">
        <f>'結果表（107部門）【係数】'!D1438</f>
        <v>0.30306159942680666</v>
      </c>
      <c r="F189" s="205">
        <f>'結果表（107部門）【係数】'!E1438</f>
        <v>0.1833971570677024</v>
      </c>
      <c r="G189" s="205">
        <f>'結果表（107部門）【係数】'!F1438</f>
        <v>0.11829770668948478</v>
      </c>
      <c r="H189" s="205">
        <f>'結果表（107部門）【係数】'!G1438</f>
        <v>3.3326843853249478E-8</v>
      </c>
      <c r="I189" s="205">
        <f>'結果表（107部門）【係数】'!H1438</f>
        <v>3.0980422608352601E-8</v>
      </c>
    </row>
    <row r="190" spans="2:9" x14ac:dyDescent="0.15">
      <c r="B190" s="466"/>
      <c r="C190" s="470" t="s">
        <v>832</v>
      </c>
      <c r="D190" s="471"/>
      <c r="E190" s="206">
        <f>'結果表（107部門）【係数】'!I1438</f>
        <v>4.7221036328087405E-2</v>
      </c>
      <c r="F190" s="206">
        <f>'結果表（107部門）【係数】'!J1438</f>
        <v>2.2633601233096025E-2</v>
      </c>
      <c r="G190" s="206">
        <f>'結果表（107部門）【係数】'!K1438</f>
        <v>1.0284105957438474E-2</v>
      </c>
      <c r="H190" s="206">
        <f>'結果表（107部門）【係数】'!L1438</f>
        <v>3.1742341905660744E-9</v>
      </c>
      <c r="I190" s="206">
        <f>'結果表（107部門）【係数】'!M1438</f>
        <v>2.8071733071105841E-9</v>
      </c>
    </row>
    <row r="191" spans="2:9" x14ac:dyDescent="0.15">
      <c r="B191" s="467"/>
      <c r="C191" s="464" t="s">
        <v>833</v>
      </c>
      <c r="D191" s="465"/>
      <c r="E191" s="207">
        <f>'結果表（107部門）【係数】'!N1438</f>
        <v>3.686666966295897E-2</v>
      </c>
      <c r="F191" s="208">
        <f>'結果表（107部門）【係数】'!O1438</f>
        <v>2.2072667940684132E-2</v>
      </c>
      <c r="G191" s="208">
        <f>'結果表（107部門）【係数】'!P1438</f>
        <v>1.1634402364601582E-2</v>
      </c>
      <c r="H191" s="208">
        <f>'結果表（107部門）【係数】'!Q1438</f>
        <v>3.4982727002676601E-9</v>
      </c>
      <c r="I191" s="208">
        <f>'結果表（107部門）【係数】'!R1438</f>
        <v>3.1251135692535305E-9</v>
      </c>
    </row>
    <row r="192" spans="2:9" x14ac:dyDescent="0.15">
      <c r="B192" s="434" t="s">
        <v>834</v>
      </c>
      <c r="C192" s="434"/>
      <c r="D192" s="435"/>
      <c r="E192" s="209">
        <f>IF(OR(E188=0,E189=0),"",E188/E189)</f>
        <v>1.2774607741465267</v>
      </c>
      <c r="F192" s="210" t="s">
        <v>10</v>
      </c>
    </row>
    <row r="198" spans="2:9" ht="19.5" x14ac:dyDescent="0.15">
      <c r="E198" s="28" t="s">
        <v>940</v>
      </c>
      <c r="H198" s="473" t="str">
        <f>"（単位："&amp;入力表1【係数】!$L$15&amp;"、人、倍）"</f>
        <v>（単位：円、人、倍）</v>
      </c>
      <c r="I198" s="473"/>
    </row>
    <row r="199" spans="2:9" ht="18" customHeight="1" x14ac:dyDescent="0.15">
      <c r="B199" s="382"/>
      <c r="C199" s="443"/>
      <c r="D199" s="455"/>
      <c r="E199" s="193" t="s">
        <v>364</v>
      </c>
      <c r="F199" s="175"/>
      <c r="G199" s="102"/>
      <c r="H199" s="193" t="s">
        <v>6</v>
      </c>
      <c r="I199" s="102"/>
    </row>
    <row r="200" spans="2:9" ht="18" customHeight="1" x14ac:dyDescent="0.45">
      <c r="B200" s="194"/>
      <c r="C200" s="472"/>
      <c r="D200" s="457"/>
      <c r="E200" s="195"/>
      <c r="F200" s="196" t="s">
        <v>228</v>
      </c>
      <c r="G200" s="197"/>
      <c r="H200" s="195"/>
      <c r="I200" s="198" t="s">
        <v>836</v>
      </c>
    </row>
    <row r="201" spans="2:9" ht="18" customHeight="1" x14ac:dyDescent="0.45">
      <c r="B201" s="383"/>
      <c r="C201" s="445"/>
      <c r="D201" s="456"/>
      <c r="E201" s="200"/>
      <c r="F201" s="201"/>
      <c r="G201" s="202" t="s">
        <v>835</v>
      </c>
      <c r="H201" s="200"/>
      <c r="I201" s="380"/>
    </row>
    <row r="202" spans="2:9" x14ac:dyDescent="0.15">
      <c r="B202" s="194"/>
      <c r="C202" s="437" t="s">
        <v>831</v>
      </c>
      <c r="D202" s="436"/>
      <c r="E202" s="204">
        <f>'結果表（107部門）【係数】'!S1558</f>
        <v>1.2479043981589182</v>
      </c>
      <c r="F202" s="204">
        <f>'結果表（107部門）【係数】'!T1558</f>
        <v>0.83561044486336145</v>
      </c>
      <c r="G202" s="204">
        <f>'結果表（107部門）【係数】'!U1558</f>
        <v>0.3977006900653966</v>
      </c>
      <c r="H202" s="204">
        <f>'結果表（107部門）【係数】'!V1558</f>
        <v>1.1813059927102349E-7</v>
      </c>
      <c r="I202" s="204">
        <f>'結果表（107部門）【係数】'!W1558</f>
        <v>1.0083604441864608E-7</v>
      </c>
    </row>
    <row r="203" spans="2:9" x14ac:dyDescent="0.15">
      <c r="B203" s="466"/>
      <c r="C203" s="468" t="s">
        <v>8</v>
      </c>
      <c r="D203" s="469"/>
      <c r="E203" s="205">
        <f>'結果表（107部門）【係数】'!D1558</f>
        <v>0.99553050592868009</v>
      </c>
      <c r="F203" s="205">
        <f>'結果表（107部門）【係数】'!E1558</f>
        <v>0.70210933566416689</v>
      </c>
      <c r="G203" s="205">
        <f>'結果表（107部門）【係数】'!F1558</f>
        <v>0.33160388311362254</v>
      </c>
      <c r="H203" s="205">
        <f>'結果表（107部門）【係数】'!G1558</f>
        <v>9.93556187396104E-8</v>
      </c>
      <c r="I203" s="205">
        <f>'結果表（107部門）【係数】'!H1558</f>
        <v>8.3984559161312034E-8</v>
      </c>
    </row>
    <row r="204" spans="2:9" x14ac:dyDescent="0.15">
      <c r="B204" s="466"/>
      <c r="C204" s="470" t="s">
        <v>832</v>
      </c>
      <c r="D204" s="471"/>
      <c r="E204" s="206">
        <f>'結果表（107部門）【係数】'!I1558</f>
        <v>0.1478075268910605</v>
      </c>
      <c r="F204" s="206">
        <f>'結果表（107部門）【係数】'!J1558</f>
        <v>7.0895544850785197E-2</v>
      </c>
      <c r="G204" s="206">
        <f>'結果表（107部門）【係数】'!K1558</f>
        <v>3.3097700189976077E-2</v>
      </c>
      <c r="H204" s="206">
        <f>'結果表（107部門）【係数】'!L1558</f>
        <v>8.852693962637605E-9</v>
      </c>
      <c r="I204" s="206">
        <f>'結果表（107部門）【係数】'!M1558</f>
        <v>7.987604407870888E-9</v>
      </c>
    </row>
    <row r="205" spans="2:9" x14ac:dyDescent="0.15">
      <c r="B205" s="467"/>
      <c r="C205" s="464" t="s">
        <v>833</v>
      </c>
      <c r="D205" s="465"/>
      <c r="E205" s="207">
        <f>'結果表（107部門）【係数】'!N1558</f>
        <v>0.10456636533917782</v>
      </c>
      <c r="F205" s="208">
        <f>'結果表（107部門）【係数】'!O1558</f>
        <v>6.2605564348409526E-2</v>
      </c>
      <c r="G205" s="208">
        <f>'結果表（107部門）【係数】'!P1558</f>
        <v>3.2999106761798007E-2</v>
      </c>
      <c r="H205" s="208">
        <f>'結果表（107部門）【係数】'!Q1558</f>
        <v>9.9222865687754736E-9</v>
      </c>
      <c r="I205" s="208">
        <f>'結果表（107部門）【係数】'!R1558</f>
        <v>8.8638808494631582E-9</v>
      </c>
    </row>
    <row r="206" spans="2:9" x14ac:dyDescent="0.15">
      <c r="B206" s="434" t="s">
        <v>834</v>
      </c>
      <c r="C206" s="434"/>
      <c r="D206" s="435"/>
      <c r="E206" s="209">
        <f>IF(OR(E202=0,E203=0),"",E202/E203)</f>
        <v>1.2535069399955869</v>
      </c>
      <c r="F206" s="210" t="s">
        <v>10</v>
      </c>
    </row>
  </sheetData>
  <mergeCells count="109">
    <mergeCell ref="B206:D206"/>
    <mergeCell ref="B192:D192"/>
    <mergeCell ref="H198:I198"/>
    <mergeCell ref="C199:D201"/>
    <mergeCell ref="C202:D202"/>
    <mergeCell ref="B203:B205"/>
    <mergeCell ref="C203:D203"/>
    <mergeCell ref="C204:D204"/>
    <mergeCell ref="C205:D205"/>
    <mergeCell ref="B178:D178"/>
    <mergeCell ref="H184:I184"/>
    <mergeCell ref="C185:D187"/>
    <mergeCell ref="C188:D188"/>
    <mergeCell ref="B189:B191"/>
    <mergeCell ref="C189:D189"/>
    <mergeCell ref="C190:D190"/>
    <mergeCell ref="C191:D191"/>
    <mergeCell ref="B164:D164"/>
    <mergeCell ref="H170:I170"/>
    <mergeCell ref="C171:D173"/>
    <mergeCell ref="C174:D174"/>
    <mergeCell ref="B175:B177"/>
    <mergeCell ref="C175:D175"/>
    <mergeCell ref="C176:D176"/>
    <mergeCell ref="C177:D177"/>
    <mergeCell ref="B150:D150"/>
    <mergeCell ref="H156:I156"/>
    <mergeCell ref="C157:D159"/>
    <mergeCell ref="C160:D160"/>
    <mergeCell ref="B161:B163"/>
    <mergeCell ref="C161:D161"/>
    <mergeCell ref="C162:D162"/>
    <mergeCell ref="C163:D163"/>
    <mergeCell ref="B136:D136"/>
    <mergeCell ref="H142:I142"/>
    <mergeCell ref="C143:D145"/>
    <mergeCell ref="C146:D146"/>
    <mergeCell ref="B147:B149"/>
    <mergeCell ref="C147:D147"/>
    <mergeCell ref="C148:D148"/>
    <mergeCell ref="C149:D149"/>
    <mergeCell ref="B122:D122"/>
    <mergeCell ref="H128:I128"/>
    <mergeCell ref="C129:D131"/>
    <mergeCell ref="C132:D132"/>
    <mergeCell ref="B133:B135"/>
    <mergeCell ref="C133:D133"/>
    <mergeCell ref="C134:D134"/>
    <mergeCell ref="C135:D135"/>
    <mergeCell ref="B108:D108"/>
    <mergeCell ref="H114:I114"/>
    <mergeCell ref="C115:D117"/>
    <mergeCell ref="C118:D118"/>
    <mergeCell ref="B119:B121"/>
    <mergeCell ref="C119:D119"/>
    <mergeCell ref="C120:D120"/>
    <mergeCell ref="C121:D121"/>
    <mergeCell ref="B94:D94"/>
    <mergeCell ref="H100:I100"/>
    <mergeCell ref="C101:D103"/>
    <mergeCell ref="C104:D104"/>
    <mergeCell ref="B105:B107"/>
    <mergeCell ref="C105:D105"/>
    <mergeCell ref="C106:D106"/>
    <mergeCell ref="C107:D107"/>
    <mergeCell ref="B80:D80"/>
    <mergeCell ref="H86:I86"/>
    <mergeCell ref="C87:D89"/>
    <mergeCell ref="C90:D90"/>
    <mergeCell ref="B91:B93"/>
    <mergeCell ref="C91:D91"/>
    <mergeCell ref="C92:D92"/>
    <mergeCell ref="C93:D93"/>
    <mergeCell ref="B66:D66"/>
    <mergeCell ref="H72:I72"/>
    <mergeCell ref="C73:D75"/>
    <mergeCell ref="C76:D76"/>
    <mergeCell ref="B77:B79"/>
    <mergeCell ref="C77:D77"/>
    <mergeCell ref="C78:D78"/>
    <mergeCell ref="C79:D79"/>
    <mergeCell ref="H58:I58"/>
    <mergeCell ref="C59:D61"/>
    <mergeCell ref="C62:D62"/>
    <mergeCell ref="B63:B65"/>
    <mergeCell ref="C63:D63"/>
    <mergeCell ref="C64:D64"/>
    <mergeCell ref="C65:D65"/>
    <mergeCell ref="H30:I30"/>
    <mergeCell ref="B7:G8"/>
    <mergeCell ref="B13:G17"/>
    <mergeCell ref="B22:D22"/>
    <mergeCell ref="B23:D23"/>
    <mergeCell ref="B24:D24"/>
    <mergeCell ref="C31:D33"/>
    <mergeCell ref="C34:D34"/>
    <mergeCell ref="B35:B37"/>
    <mergeCell ref="C35:D35"/>
    <mergeCell ref="C36:D36"/>
    <mergeCell ref="C37:D37"/>
    <mergeCell ref="B52:D52"/>
    <mergeCell ref="B38:D38"/>
    <mergeCell ref="H44:I44"/>
    <mergeCell ref="C45:D47"/>
    <mergeCell ref="C48:D48"/>
    <mergeCell ref="B49:B51"/>
    <mergeCell ref="C49:D49"/>
    <mergeCell ref="C50:D50"/>
    <mergeCell ref="C51:D51"/>
  </mergeCells>
  <phoneticPr fontId="1"/>
  <pageMargins left="0.70866141732283472" right="0.70866141732283472" top="0.74803149606299213" bottom="0.74803149606299213" header="0.31496062992125984" footer="0.31496062992125984"/>
  <pageSetup paperSize="9" scale="76"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5:AH1533"/>
  <sheetViews>
    <sheetView showGridLines="0" workbookViewId="0"/>
  </sheetViews>
  <sheetFormatPr defaultColWidth="8.75" defaultRowHeight="18.75" x14ac:dyDescent="0.15"/>
  <cols>
    <col min="1" max="1" width="1.625" style="2" customWidth="1"/>
    <col min="2" max="2" width="4.625" style="2" customWidth="1"/>
    <col min="3" max="4" width="4.625" style="2" hidden="1" customWidth="1"/>
    <col min="5" max="5" width="60.625" style="2" customWidth="1"/>
    <col min="6" max="34" width="20.625" style="2" customWidth="1"/>
    <col min="35" max="16384" width="8.75" style="2"/>
  </cols>
  <sheetData>
    <row r="5" spans="2:34" x14ac:dyDescent="0.15">
      <c r="I5" s="10" t="str">
        <f>入力表1【係数】!$E$52</f>
        <v>（単位：円)</v>
      </c>
      <c r="O5" s="10" t="str">
        <f>入力表1【係数】!$E$52</f>
        <v>（単位：円)</v>
      </c>
      <c r="W5" s="10" t="str">
        <f>入力表1【係数】!$E$52</f>
        <v>（単位：円)</v>
      </c>
      <c r="Z5" s="10" t="str">
        <f>入力表1【係数】!$E$52</f>
        <v>（単位：円)</v>
      </c>
      <c r="AD5" s="10" t="s">
        <v>9</v>
      </c>
      <c r="AH5" s="10" t="s">
        <v>9</v>
      </c>
    </row>
    <row r="6" spans="2:34" ht="17.45" customHeight="1" x14ac:dyDescent="0.15">
      <c r="B6" s="460" t="s">
        <v>33</v>
      </c>
      <c r="C6" s="458" t="s">
        <v>325</v>
      </c>
      <c r="D6" s="458" t="s">
        <v>326</v>
      </c>
      <c r="E6" s="460" t="s">
        <v>525</v>
      </c>
      <c r="F6" s="458" t="s">
        <v>498</v>
      </c>
      <c r="G6" s="499" t="s">
        <v>277</v>
      </c>
      <c r="H6" s="500"/>
      <c r="I6" s="501"/>
      <c r="J6" s="463" t="s">
        <v>844</v>
      </c>
      <c r="K6" s="463" t="s">
        <v>243</v>
      </c>
      <c r="L6" s="508" t="s">
        <v>225</v>
      </c>
      <c r="M6" s="510" t="s">
        <v>845</v>
      </c>
      <c r="N6" s="511"/>
      <c r="O6" s="512"/>
      <c r="P6" s="460" t="s">
        <v>237</v>
      </c>
      <c r="Q6" s="460" t="s">
        <v>275</v>
      </c>
      <c r="R6" s="461" t="s">
        <v>241</v>
      </c>
      <c r="S6" s="461" t="s">
        <v>244</v>
      </c>
      <c r="T6" s="461" t="s">
        <v>225</v>
      </c>
      <c r="U6" s="505" t="s">
        <v>847</v>
      </c>
      <c r="V6" s="506"/>
      <c r="W6" s="507"/>
      <c r="X6" s="513" t="s">
        <v>278</v>
      </c>
      <c r="Y6" s="514"/>
      <c r="Z6" s="515"/>
      <c r="AA6" s="373" t="s">
        <v>8</v>
      </c>
      <c r="AB6" s="373" t="s">
        <v>848</v>
      </c>
      <c r="AC6" s="373" t="s">
        <v>849</v>
      </c>
      <c r="AD6" s="460" t="s">
        <v>266</v>
      </c>
      <c r="AE6" s="373" t="s">
        <v>8</v>
      </c>
      <c r="AF6" s="373" t="s">
        <v>848</v>
      </c>
      <c r="AG6" s="373" t="s">
        <v>849</v>
      </c>
      <c r="AH6" s="460" t="s">
        <v>271</v>
      </c>
    </row>
    <row r="7" spans="2:34" x14ac:dyDescent="0.15">
      <c r="B7" s="498"/>
      <c r="C7" s="498"/>
      <c r="D7" s="498"/>
      <c r="E7" s="498"/>
      <c r="F7" s="459"/>
      <c r="G7" s="302" t="s">
        <v>230</v>
      </c>
      <c r="H7" s="302" t="s">
        <v>228</v>
      </c>
      <c r="I7" s="302" t="s">
        <v>286</v>
      </c>
      <c r="J7" s="502"/>
      <c r="K7" s="502"/>
      <c r="L7" s="509"/>
      <c r="M7" s="303" t="s">
        <v>846</v>
      </c>
      <c r="N7" s="304" t="s">
        <v>228</v>
      </c>
      <c r="O7" s="304" t="s">
        <v>229</v>
      </c>
      <c r="P7" s="459"/>
      <c r="Q7" s="459"/>
      <c r="R7" s="462"/>
      <c r="S7" s="462"/>
      <c r="T7" s="462"/>
      <c r="U7" s="305" t="s">
        <v>257</v>
      </c>
      <c r="V7" s="305" t="s">
        <v>249</v>
      </c>
      <c r="W7" s="305" t="s">
        <v>250</v>
      </c>
      <c r="X7" s="306" t="s">
        <v>257</v>
      </c>
      <c r="Y7" s="306" t="s">
        <v>249</v>
      </c>
      <c r="Z7" s="306" t="s">
        <v>250</v>
      </c>
      <c r="AA7" s="182" t="s">
        <v>262</v>
      </c>
      <c r="AB7" s="182" t="s">
        <v>262</v>
      </c>
      <c r="AC7" s="182" t="s">
        <v>262</v>
      </c>
      <c r="AD7" s="498"/>
      <c r="AE7" s="182" t="s">
        <v>267</v>
      </c>
      <c r="AF7" s="182" t="s">
        <v>267</v>
      </c>
      <c r="AG7" s="182" t="s">
        <v>267</v>
      </c>
      <c r="AH7" s="498"/>
    </row>
    <row r="8" spans="2:34" x14ac:dyDescent="0.15">
      <c r="B8" s="498"/>
      <c r="C8" s="498"/>
      <c r="D8" s="498"/>
      <c r="E8" s="498"/>
      <c r="F8" s="379" t="s">
        <v>706</v>
      </c>
      <c r="G8" s="307" t="s">
        <v>705</v>
      </c>
      <c r="H8" s="308" t="s">
        <v>704</v>
      </c>
      <c r="I8" s="307" t="s">
        <v>703</v>
      </c>
      <c r="J8" s="379" t="s">
        <v>702</v>
      </c>
      <c r="K8" s="379" t="s">
        <v>701</v>
      </c>
      <c r="L8" s="377" t="s">
        <v>226</v>
      </c>
      <c r="M8" s="309" t="s">
        <v>699</v>
      </c>
      <c r="N8" s="309" t="s">
        <v>698</v>
      </c>
      <c r="O8" s="309" t="s">
        <v>697</v>
      </c>
      <c r="P8" s="379" t="s">
        <v>696</v>
      </c>
      <c r="Q8" s="379" t="s">
        <v>695</v>
      </c>
      <c r="R8" s="379" t="s">
        <v>694</v>
      </c>
      <c r="S8" s="379" t="s">
        <v>693</v>
      </c>
      <c r="T8" s="379" t="s">
        <v>692</v>
      </c>
      <c r="U8" s="310" t="s">
        <v>691</v>
      </c>
      <c r="V8" s="310" t="s">
        <v>690</v>
      </c>
      <c r="W8" s="310" t="s">
        <v>253</v>
      </c>
      <c r="X8" s="516" t="s">
        <v>688</v>
      </c>
      <c r="Y8" s="516" t="s">
        <v>687</v>
      </c>
      <c r="Z8" s="516" t="s">
        <v>686</v>
      </c>
      <c r="AA8" s="442" t="s">
        <v>263</v>
      </c>
      <c r="AB8" s="442" t="s">
        <v>264</v>
      </c>
      <c r="AC8" s="460" t="s">
        <v>265</v>
      </c>
      <c r="AD8" s="498"/>
      <c r="AE8" s="442" t="s">
        <v>268</v>
      </c>
      <c r="AF8" s="442" t="s">
        <v>269</v>
      </c>
      <c r="AG8" s="460" t="s">
        <v>270</v>
      </c>
      <c r="AH8" s="498"/>
    </row>
    <row r="9" spans="2:34" ht="30.6" customHeight="1" x14ac:dyDescent="0.15">
      <c r="B9" s="459"/>
      <c r="C9" s="459"/>
      <c r="D9" s="459"/>
      <c r="E9" s="459"/>
      <c r="F9" s="311"/>
      <c r="G9" s="312" t="s">
        <v>217</v>
      </c>
      <c r="H9" s="356" t="s">
        <v>220</v>
      </c>
      <c r="I9" s="357" t="s">
        <v>221</v>
      </c>
      <c r="J9" s="315" t="s">
        <v>387</v>
      </c>
      <c r="K9" s="311" t="s">
        <v>224</v>
      </c>
      <c r="L9" s="358" t="s">
        <v>227</v>
      </c>
      <c r="M9" s="318" t="s">
        <v>232</v>
      </c>
      <c r="N9" s="359" t="s">
        <v>235</v>
      </c>
      <c r="O9" s="359" t="s">
        <v>236</v>
      </c>
      <c r="P9" s="311"/>
      <c r="Q9" s="311" t="s">
        <v>685</v>
      </c>
      <c r="R9" s="425" t="s">
        <v>1050</v>
      </c>
      <c r="S9" s="311" t="s">
        <v>246</v>
      </c>
      <c r="T9" s="311" t="s">
        <v>248</v>
      </c>
      <c r="U9" s="319" t="s">
        <v>254</v>
      </c>
      <c r="V9" s="360" t="s">
        <v>255</v>
      </c>
      <c r="W9" s="360" t="s">
        <v>256</v>
      </c>
      <c r="X9" s="517"/>
      <c r="Y9" s="517"/>
      <c r="Z9" s="517"/>
      <c r="AA9" s="553"/>
      <c r="AB9" s="553"/>
      <c r="AC9" s="498"/>
      <c r="AD9" s="459"/>
      <c r="AE9" s="553"/>
      <c r="AF9" s="553"/>
      <c r="AG9" s="498"/>
      <c r="AH9" s="459"/>
    </row>
    <row r="10" spans="2:34" x14ac:dyDescent="0.15">
      <c r="B10" s="320" t="s">
        <v>34</v>
      </c>
      <c r="C10" s="320" t="s">
        <v>288</v>
      </c>
      <c r="D10" s="320" t="s">
        <v>288</v>
      </c>
      <c r="E10" s="101" t="s">
        <v>141</v>
      </c>
      <c r="F10" s="361">
        <f>SUMIF(価格変換【係数】!$D$7:$D$64,E10,価格変換【係数】!$J$7:$J$64)</f>
        <v>150.06728291700011</v>
      </c>
      <c r="G10" s="321">
        <f>SUMIF(価格変換【係数】!$D$7:$D$64,E10,価格変換【係数】!$L$7:$L$64)</f>
        <v>15.493781583569994</v>
      </c>
      <c r="H10" s="322">
        <f>G10*各種係数!H8</f>
        <v>8.996054003120177</v>
      </c>
      <c r="I10" s="321">
        <f>G10*各種係数!I8</f>
        <v>1.2525464890816593</v>
      </c>
      <c r="J10" s="362">
        <f t="array" ref="J10:J116">MMULT(各種係数!$AD$8:$EF$114,G10:G116)</f>
        <v>340.09600278789418</v>
      </c>
      <c r="K10" s="134">
        <f>J10*各種係数!G8</f>
        <v>8.5931783979398428</v>
      </c>
      <c r="L10" s="134">
        <f>J10*各種係数!F8</f>
        <v>331.50282438995436</v>
      </c>
      <c r="M10" s="362">
        <f t="array" ref="M10:M116">MMULT(各種係数!$EK$8:$IM$114,K10:K116)</f>
        <v>10.074310496367767</v>
      </c>
      <c r="N10" s="46">
        <f>M10*各種係数!H8</f>
        <v>5.8493816232462095</v>
      </c>
      <c r="O10" s="46">
        <f>M10*各種係数!I8</f>
        <v>0.8144262376542718</v>
      </c>
      <c r="P10" s="102"/>
      <c r="Q10" s="101"/>
      <c r="R10" s="134">
        <f>Q$117*各種係数!J8</f>
        <v>66.420816690883669</v>
      </c>
      <c r="S10" s="134">
        <f>R10*各種係数!G8</f>
        <v>1.6782494427539338</v>
      </c>
      <c r="T10" s="134">
        <f>R10*各種係数!F8</f>
        <v>64.742567248129731</v>
      </c>
      <c r="U10" s="362">
        <f t="array" ref="U10:U116">MMULT(各種係数!$EK$8:$IM$114,S10:S116)</f>
        <v>2.3589080174612191</v>
      </c>
      <c r="V10" s="134">
        <f>U10*各種係数!H8</f>
        <v>1.3696374767524433</v>
      </c>
      <c r="W10" s="134">
        <f>U10*各種係数!I8</f>
        <v>0.19069856764153731</v>
      </c>
      <c r="X10" s="323">
        <f t="shared" ref="X10:Z41" si="0">G10+M10+U10</f>
        <v>27.927000097398981</v>
      </c>
      <c r="Y10" s="134">
        <f t="shared" si="0"/>
        <v>16.215073103118829</v>
      </c>
      <c r="Z10" s="52">
        <f t="shared" si="0"/>
        <v>2.2576712943774684</v>
      </c>
      <c r="AA10" s="134">
        <f>G10*各種係数!K8*各種係数!$P$18</f>
        <v>7.9731220145916622E-6</v>
      </c>
      <c r="AB10" s="134">
        <f>M10*各種係数!K8*各種係数!$P$18</f>
        <v>5.184254493789885E-6</v>
      </c>
      <c r="AC10" s="134">
        <f>U10*各種係数!K8*各種係数!$P$18</f>
        <v>1.2138974170360813E-6</v>
      </c>
      <c r="AD10" s="362">
        <f t="shared" ref="AD10:AD73" si="1">SUM(AA10:AC10)</f>
        <v>1.4371273925417627E-5</v>
      </c>
      <c r="AE10" s="134">
        <f>G10*各種係数!L8*各種係数!$P$18</f>
        <v>1.0394407534360296E-6</v>
      </c>
      <c r="AF10" s="134">
        <f>M10*各種係数!L8*各種係数!$P$18</f>
        <v>6.7586139873027634E-7</v>
      </c>
      <c r="AG10" s="134">
        <f>U10*各種係数!L8*各種係数!$P$18</f>
        <v>1.582534976197345E-7</v>
      </c>
      <c r="AH10" s="323">
        <f t="shared" ref="AH10:AH73" si="2">SUM(AE10:AG10)</f>
        <v>1.8735556497860403E-6</v>
      </c>
    </row>
    <row r="11" spans="2:34" x14ac:dyDescent="0.15">
      <c r="B11" s="155" t="s">
        <v>35</v>
      </c>
      <c r="C11" s="155" t="s">
        <v>288</v>
      </c>
      <c r="D11" s="155" t="s">
        <v>288</v>
      </c>
      <c r="E11" s="41" t="s">
        <v>205</v>
      </c>
      <c r="F11" s="363">
        <f>SUMIF(価格変換【係数】!$D$7:$D$64,E11,価格変換【係数】!$J$7:$J$64)</f>
        <v>0</v>
      </c>
      <c r="G11" s="324">
        <f>SUMIF(価格変換【係数】!$D$7:$D$64,E11,価格変換【係数】!$L$7:$L$64)</f>
        <v>0</v>
      </c>
      <c r="H11" s="325">
        <f>G11*各種係数!H9</f>
        <v>0</v>
      </c>
      <c r="I11" s="324">
        <f>G11*各種係数!I9</f>
        <v>0</v>
      </c>
      <c r="J11" s="364">
        <v>85.029416313917778</v>
      </c>
      <c r="K11" s="46">
        <f>J11*各種係数!G9</f>
        <v>1.4802257894442301</v>
      </c>
      <c r="L11" s="46">
        <f>J11*各種係数!F9</f>
        <v>83.549190524473545</v>
      </c>
      <c r="M11" s="364">
        <v>1.8776413298271331</v>
      </c>
      <c r="N11" s="46">
        <f>M11*各種係数!H9</f>
        <v>0.5468960943778185</v>
      </c>
      <c r="O11" s="46">
        <f>M11*各種係数!I9</f>
        <v>0.18154940463751082</v>
      </c>
      <c r="P11" s="54"/>
      <c r="Q11" s="41"/>
      <c r="R11" s="46">
        <f>Q$117*各種係数!J9</f>
        <v>4.9320383846087283</v>
      </c>
      <c r="S11" s="46">
        <f>R11*各種係数!G9</f>
        <v>8.585887952557586E-2</v>
      </c>
      <c r="T11" s="46">
        <f>R11*各種係数!F9</f>
        <v>4.8461795050831524</v>
      </c>
      <c r="U11" s="364">
        <v>0.24365157607951096</v>
      </c>
      <c r="V11" s="46">
        <f>U11*各種係数!H9</f>
        <v>7.0967811173581502E-2</v>
      </c>
      <c r="W11" s="46">
        <f>U11*各種係数!I9</f>
        <v>2.3558705208251308E-2</v>
      </c>
      <c r="X11" s="135">
        <f t="shared" si="0"/>
        <v>2.1212929059066439</v>
      </c>
      <c r="Y11" s="46">
        <f t="shared" si="0"/>
        <v>0.61786390555140003</v>
      </c>
      <c r="Z11" s="47">
        <f t="shared" si="0"/>
        <v>0.20510810984576214</v>
      </c>
      <c r="AA11" s="46">
        <f>G11*各種係数!K9*各種係数!$P$18</f>
        <v>0</v>
      </c>
      <c r="AB11" s="46">
        <f>M11*各種係数!K9*各種係数!$P$18</f>
        <v>2.5123369906137694E-7</v>
      </c>
      <c r="AC11" s="46">
        <f>U11*各種係数!K9*各種係数!$P$18</f>
        <v>3.2601267221906391E-8</v>
      </c>
      <c r="AD11" s="364">
        <f t="shared" si="1"/>
        <v>2.8383496628328332E-7</v>
      </c>
      <c r="AE11" s="46">
        <f>G11*各種係数!L9*各種係数!$P$18</f>
        <v>0</v>
      </c>
      <c r="AF11" s="46">
        <f>M11*各種係数!L9*各種係数!$P$18</f>
        <v>1.0578261013110608E-7</v>
      </c>
      <c r="AG11" s="46">
        <f>U11*各種係数!L9*各種係数!$P$18</f>
        <v>1.3726849356592166E-8</v>
      </c>
      <c r="AH11" s="135">
        <f t="shared" si="2"/>
        <v>1.1950945948769824E-7</v>
      </c>
    </row>
    <row r="12" spans="2:34" x14ac:dyDescent="0.15">
      <c r="B12" s="155" t="s">
        <v>36</v>
      </c>
      <c r="C12" s="155" t="s">
        <v>288</v>
      </c>
      <c r="D12" s="155" t="s">
        <v>288</v>
      </c>
      <c r="E12" s="41" t="s">
        <v>142</v>
      </c>
      <c r="F12" s="363">
        <f>SUMIF(価格変換【係数】!$D$7:$D$64,E12,価格変換【係数】!$J$7:$J$64)</f>
        <v>0</v>
      </c>
      <c r="G12" s="324">
        <f>SUMIF(価格変換【係数】!$D$7:$D$64,E12,価格変換【係数】!$L$7:$L$64)</f>
        <v>0</v>
      </c>
      <c r="H12" s="325">
        <f>G12*各種係数!H10</f>
        <v>0</v>
      </c>
      <c r="I12" s="324">
        <f>G12*各種係数!I10</f>
        <v>0</v>
      </c>
      <c r="J12" s="364">
        <v>1.4176928766836772</v>
      </c>
      <c r="K12" s="46">
        <f>J12*各種係数!G10</f>
        <v>1.2206874583423364</v>
      </c>
      <c r="L12" s="46">
        <f>J12*各種係数!F10</f>
        <v>0.19700541834134089</v>
      </c>
      <c r="M12" s="364">
        <v>1.5779045981691118</v>
      </c>
      <c r="N12" s="46">
        <f>M12*各種係数!H10</f>
        <v>1.0387729321840526</v>
      </c>
      <c r="O12" s="46">
        <f>M12*各種係数!I10</f>
        <v>0.71519124899660713</v>
      </c>
      <c r="P12" s="54"/>
      <c r="Q12" s="41"/>
      <c r="R12" s="46">
        <f>Q$117*各種係数!J10</f>
        <v>12.989806716303605</v>
      </c>
      <c r="S12" s="46">
        <f>R12*各種係数!G10</f>
        <v>11.18471737120877</v>
      </c>
      <c r="T12" s="46">
        <f>R12*各種係数!F10</f>
        <v>1.8050893450948349</v>
      </c>
      <c r="U12" s="364">
        <v>11.357937101578472</v>
      </c>
      <c r="V12" s="46">
        <f>U12*各種係数!H10</f>
        <v>7.4772059351741786</v>
      </c>
      <c r="W12" s="46">
        <f>U12*各種係数!I10</f>
        <v>5.1480281071037339</v>
      </c>
      <c r="X12" s="135">
        <f t="shared" si="0"/>
        <v>12.935841699747584</v>
      </c>
      <c r="Y12" s="46">
        <f t="shared" si="0"/>
        <v>8.515978867358232</v>
      </c>
      <c r="Z12" s="47">
        <f t="shared" si="0"/>
        <v>5.8632193561003412</v>
      </c>
      <c r="AA12" s="46">
        <f>G12*各種係数!K10*各種係数!$P$18</f>
        <v>0</v>
      </c>
      <c r="AB12" s="46">
        <f>M12*各種係数!K10*各種係数!$P$18</f>
        <v>5.3053191478570998E-8</v>
      </c>
      <c r="AC12" s="46">
        <f>U12*各種係数!K10*各種係数!$P$18</f>
        <v>3.8188291773203104E-7</v>
      </c>
      <c r="AD12" s="364">
        <f t="shared" si="1"/>
        <v>4.3493610921060206E-7</v>
      </c>
      <c r="AE12" s="46">
        <f>G12*各種係数!L10*各種係数!$P$18</f>
        <v>0</v>
      </c>
      <c r="AF12" s="46">
        <f>M12*各種係数!L10*各種係数!$P$18</f>
        <v>4.7919011658064126E-8</v>
      </c>
      <c r="AG12" s="46">
        <f>U12*各種係数!L10*各種係数!$P$18</f>
        <v>3.4492650633860866E-7</v>
      </c>
      <c r="AH12" s="135">
        <f t="shared" si="2"/>
        <v>3.9284551799667277E-7</v>
      </c>
    </row>
    <row r="13" spans="2:34" x14ac:dyDescent="0.15">
      <c r="B13" s="155" t="s">
        <v>37</v>
      </c>
      <c r="C13" s="155" t="s">
        <v>288</v>
      </c>
      <c r="D13" s="155" t="s">
        <v>288</v>
      </c>
      <c r="E13" s="41" t="s">
        <v>143</v>
      </c>
      <c r="F13" s="363">
        <f>SUMIF(価格変換【係数】!$D$7:$D$64,E13,価格変換【係数】!$J$7:$J$64)</f>
        <v>0</v>
      </c>
      <c r="G13" s="324">
        <f>SUMIF(価格変換【係数】!$D$7:$D$64,E13,価格変換【係数】!$L$7:$L$64)</f>
        <v>0</v>
      </c>
      <c r="H13" s="325">
        <f>G13*各種係数!H11</f>
        <v>0</v>
      </c>
      <c r="I13" s="324">
        <f>G13*各種係数!I11</f>
        <v>0</v>
      </c>
      <c r="J13" s="364">
        <v>23.179834708440982</v>
      </c>
      <c r="K13" s="46">
        <f>J13*各種係数!G11</f>
        <v>4.4437299659031704E-2</v>
      </c>
      <c r="L13" s="46">
        <f>J13*各種係数!F11</f>
        <v>23.135397408781952</v>
      </c>
      <c r="M13" s="364">
        <v>4.5470917623540066E-2</v>
      </c>
      <c r="N13" s="46">
        <f>M13*各種係数!H11</f>
        <v>3.0465514807771842E-2</v>
      </c>
      <c r="O13" s="46">
        <f>M13*各種係数!I11</f>
        <v>1.7278948696945226E-2</v>
      </c>
      <c r="P13" s="54"/>
      <c r="Q13" s="41"/>
      <c r="R13" s="46">
        <f>Q$117*各種係数!J11</f>
        <v>3.697246364500042</v>
      </c>
      <c r="S13" s="46">
        <f>R13*各種係数!G11</f>
        <v>7.0878695503693709E-3</v>
      </c>
      <c r="T13" s="46">
        <f>R13*各種係数!F11</f>
        <v>3.6901584949496726</v>
      </c>
      <c r="U13" s="364">
        <v>8.5347427695450021E-3</v>
      </c>
      <c r="V13" s="46">
        <f>U13*各種係数!H11</f>
        <v>5.718277655595151E-3</v>
      </c>
      <c r="W13" s="46">
        <f>U13*各種係数!I11</f>
        <v>3.2432022524271006E-3</v>
      </c>
      <c r="X13" s="135">
        <f t="shared" si="0"/>
        <v>5.4005660393085068E-2</v>
      </c>
      <c r="Y13" s="46">
        <f t="shared" si="0"/>
        <v>3.618379246336699E-2</v>
      </c>
      <c r="Z13" s="47">
        <f t="shared" si="0"/>
        <v>2.0522150949372327E-2</v>
      </c>
      <c r="AA13" s="46">
        <f>G13*各種係数!K11*各種係数!$P$18</f>
        <v>0</v>
      </c>
      <c r="AB13" s="46">
        <f>M13*各種係数!K11*各種係数!$P$18</f>
        <v>6.8206376435310107E-8</v>
      </c>
      <c r="AC13" s="46">
        <f>U13*各種係数!K11*各種係数!$P$18</f>
        <v>1.2802114154317503E-8</v>
      </c>
      <c r="AD13" s="364">
        <f t="shared" si="1"/>
        <v>8.1008490589627612E-8</v>
      </c>
      <c r="AE13" s="46">
        <f>G13*各種係数!L11*各種係数!$P$18</f>
        <v>0</v>
      </c>
      <c r="AF13" s="46">
        <f>M13*各種係数!L11*各種係数!$P$18</f>
        <v>2.2735458811770031E-8</v>
      </c>
      <c r="AG13" s="46">
        <f>U13*各種係数!L11*各種係数!$P$18</f>
        <v>4.2673713847725011E-9</v>
      </c>
      <c r="AH13" s="135">
        <f t="shared" si="2"/>
        <v>2.7002830196542533E-8</v>
      </c>
    </row>
    <row r="14" spans="2:34" x14ac:dyDescent="0.15">
      <c r="B14" s="155" t="s">
        <v>38</v>
      </c>
      <c r="C14" s="155" t="s">
        <v>288</v>
      </c>
      <c r="D14" s="155" t="s">
        <v>288</v>
      </c>
      <c r="E14" s="41" t="s">
        <v>144</v>
      </c>
      <c r="F14" s="365">
        <f>SUMIF(価格変換【係数】!$D$7:$D$64,E14,価格変換【係数】!$J$7:$J$64)</f>
        <v>184.72021101978245</v>
      </c>
      <c r="G14" s="326">
        <f>SUMIF(価格変換【係数】!$D$7:$D$64,E14,価格変換【係数】!$L$7:$L$64)</f>
        <v>6.9617767280541383</v>
      </c>
      <c r="H14" s="327">
        <f>G14*各種係数!H12</f>
        <v>4.4588692821092195</v>
      </c>
      <c r="I14" s="326">
        <f>G14*各種係数!I12</f>
        <v>1.0291907557108411</v>
      </c>
      <c r="J14" s="364">
        <v>89.55818571335341</v>
      </c>
      <c r="K14" s="67">
        <f>J14*各種係数!G12</f>
        <v>3.375288982531548</v>
      </c>
      <c r="L14" s="67">
        <f>J14*各種係数!F12</f>
        <v>86.182896730821867</v>
      </c>
      <c r="M14" s="364">
        <v>3.5859114539513244</v>
      </c>
      <c r="N14" s="67">
        <f>M14*各種係数!H12</f>
        <v>2.2966996867272749</v>
      </c>
      <c r="O14" s="67">
        <f>M14*各種係数!I12</f>
        <v>0.53012141345071084</v>
      </c>
      <c r="P14" s="54"/>
      <c r="Q14" s="41"/>
      <c r="R14" s="67">
        <f>Q$117*各種係数!J12</f>
        <v>7.1901556466263017</v>
      </c>
      <c r="S14" s="67">
        <f>R14*各種係数!G12</f>
        <v>0.27098419807678387</v>
      </c>
      <c r="T14" s="67">
        <f>R14*各種係数!F12</f>
        <v>6.9191714485495179</v>
      </c>
      <c r="U14" s="364">
        <v>0.41906073322014076</v>
      </c>
      <c r="V14" s="67">
        <f>U14*各種係数!H12</f>
        <v>0.26839944796904175</v>
      </c>
      <c r="W14" s="67">
        <f>U14*各種係数!I12</f>
        <v>6.195163240061638E-2</v>
      </c>
      <c r="X14" s="135">
        <f t="shared" si="0"/>
        <v>10.966748915225603</v>
      </c>
      <c r="Y14" s="46">
        <f t="shared" si="0"/>
        <v>7.0239684168055359</v>
      </c>
      <c r="Z14" s="47">
        <f t="shared" si="0"/>
        <v>1.6212638015621683</v>
      </c>
      <c r="AA14" s="67">
        <f>G14*各種係数!K12*各種係数!$P$18</f>
        <v>5.6672561196670362E-7</v>
      </c>
      <c r="AB14" s="67">
        <f>M14*各種係数!K12*各種係数!$P$18</f>
        <v>2.919122434664746E-7</v>
      </c>
      <c r="AC14" s="67">
        <f>U14*各種係数!K12*各種係数!$P$18</f>
        <v>3.411377005648104E-8</v>
      </c>
      <c r="AD14" s="364">
        <f t="shared" si="1"/>
        <v>8.9275162548965928E-7</v>
      </c>
      <c r="AE14" s="67">
        <f>G14*各種係数!L12*各種係数!$P$18</f>
        <v>2.1646361720231987E-7</v>
      </c>
      <c r="AF14" s="67">
        <f>M14*各種係数!L12*各種係数!$P$18</f>
        <v>1.1149730803080381E-7</v>
      </c>
      <c r="AG14" s="67">
        <f>U14*各種係数!L12*各種係数!$P$18</f>
        <v>1.302992119450554E-8</v>
      </c>
      <c r="AH14" s="135">
        <f t="shared" si="2"/>
        <v>3.4099084642762923E-7</v>
      </c>
    </row>
    <row r="15" spans="2:34" x14ac:dyDescent="0.15">
      <c r="B15" s="162" t="s">
        <v>39</v>
      </c>
      <c r="C15" s="162" t="s">
        <v>289</v>
      </c>
      <c r="D15" s="162" t="s">
        <v>289</v>
      </c>
      <c r="E15" s="116" t="s">
        <v>206</v>
      </c>
      <c r="F15" s="363">
        <f>SUMIF(価格変換【係数】!$D$7:$D$64,E15,価格変換【係数】!$J$7:$J$64)</f>
        <v>0</v>
      </c>
      <c r="G15" s="324">
        <f>SUMIF(価格変換【係数】!$D$7:$D$64,E15,価格変換【係数】!$L$7:$L$64)</f>
        <v>0</v>
      </c>
      <c r="H15" s="325">
        <f>G15*各種係数!H13</f>
        <v>0</v>
      </c>
      <c r="I15" s="324">
        <f>G15*各種係数!I13</f>
        <v>0</v>
      </c>
      <c r="J15" s="366">
        <v>1.3252058485221034</v>
      </c>
      <c r="K15" s="46">
        <f>J15*各種係数!G13</f>
        <v>0</v>
      </c>
      <c r="L15" s="46">
        <f>J15*各種係数!F13</f>
        <v>1.3252058485221037</v>
      </c>
      <c r="M15" s="366">
        <v>-4.9913741839738124E-14</v>
      </c>
      <c r="N15" s="46">
        <f>M15*各種係数!H13</f>
        <v>0</v>
      </c>
      <c r="O15" s="46">
        <f>M15*各種係数!I13</f>
        <v>0</v>
      </c>
      <c r="P15" s="54"/>
      <c r="Q15" s="41"/>
      <c r="R15" s="46">
        <f>Q$117*各種係数!J13</f>
        <v>1.4259391652043278E-4</v>
      </c>
      <c r="S15" s="46">
        <f>R15*各種係数!G13</f>
        <v>0</v>
      </c>
      <c r="T15" s="46">
        <f>R15*各種係数!F13</f>
        <v>1.4259391652043281E-4</v>
      </c>
      <c r="U15" s="366">
        <v>-1.0025752020459665E-14</v>
      </c>
      <c r="V15" s="46">
        <f>U15*各種係数!H13</f>
        <v>0</v>
      </c>
      <c r="W15" s="46">
        <f>U15*各種係数!I13</f>
        <v>0</v>
      </c>
      <c r="X15" s="328">
        <f t="shared" si="0"/>
        <v>-5.993949386019779E-14</v>
      </c>
      <c r="Y15" s="136">
        <f t="shared" si="0"/>
        <v>0</v>
      </c>
      <c r="Z15" s="329">
        <f t="shared" si="0"/>
        <v>0</v>
      </c>
      <c r="AA15" s="46">
        <f>G15*各種係数!K13*各種係数!$P$18</f>
        <v>0</v>
      </c>
      <c r="AB15" s="46">
        <f>M15*各種係数!K13*各種係数!$P$18</f>
        <v>0</v>
      </c>
      <c r="AC15" s="46">
        <f>U15*各種係数!K13*各種係数!$P$18</f>
        <v>0</v>
      </c>
      <c r="AD15" s="366">
        <f t="shared" si="1"/>
        <v>0</v>
      </c>
      <c r="AE15" s="46">
        <f>G15*各種係数!L13*各種係数!$P$18</f>
        <v>0</v>
      </c>
      <c r="AF15" s="46">
        <f>M15*各種係数!L13*各種係数!$P$18</f>
        <v>0</v>
      </c>
      <c r="AG15" s="46">
        <f>U15*各種係数!L13*各種係数!$P$18</f>
        <v>0</v>
      </c>
      <c r="AH15" s="328">
        <f t="shared" si="2"/>
        <v>0</v>
      </c>
    </row>
    <row r="16" spans="2:34" x14ac:dyDescent="0.15">
      <c r="B16" s="155" t="s">
        <v>40</v>
      </c>
      <c r="C16" s="155" t="s">
        <v>289</v>
      </c>
      <c r="D16" s="155" t="s">
        <v>289</v>
      </c>
      <c r="E16" s="41" t="s">
        <v>956</v>
      </c>
      <c r="F16" s="363">
        <f>SUMIF(価格変換【係数】!$D$7:$D$64,E16,価格変換【係数】!$J$7:$J$64)</f>
        <v>0</v>
      </c>
      <c r="G16" s="324">
        <f>SUMIF(価格変換【係数】!$D$7:$D$64,E16,価格変換【係数】!$L$7:$L$64)</f>
        <v>0</v>
      </c>
      <c r="H16" s="325">
        <f>G16*各種係数!H14</f>
        <v>0</v>
      </c>
      <c r="I16" s="324">
        <f>G16*各種係数!I14</f>
        <v>0</v>
      </c>
      <c r="J16" s="364">
        <v>-0.62646906830334281</v>
      </c>
      <c r="K16" s="46">
        <f>J16*各種係数!G14</f>
        <v>0</v>
      </c>
      <c r="L16" s="46">
        <f>J16*各種係数!F14</f>
        <v>-0.62646906830334281</v>
      </c>
      <c r="M16" s="364">
        <v>0</v>
      </c>
      <c r="N16" s="46">
        <f>M16*各種係数!H14</f>
        <v>0</v>
      </c>
      <c r="O16" s="46">
        <f>M16*各種係数!I14</f>
        <v>0</v>
      </c>
      <c r="P16" s="54"/>
      <c r="Q16" s="41"/>
      <c r="R16" s="46">
        <f>Q$117*各種係数!J14</f>
        <v>0</v>
      </c>
      <c r="S16" s="46">
        <f>R16*各種係数!G14</f>
        <v>0</v>
      </c>
      <c r="T16" s="46">
        <f>R16*各種係数!F14</f>
        <v>0</v>
      </c>
      <c r="U16" s="364">
        <v>0</v>
      </c>
      <c r="V16" s="46">
        <f>U16*各種係数!H14</f>
        <v>0</v>
      </c>
      <c r="W16" s="46">
        <f>U16*各種係数!I14</f>
        <v>0</v>
      </c>
      <c r="X16" s="135">
        <f t="shared" si="0"/>
        <v>0</v>
      </c>
      <c r="Y16" s="46">
        <f t="shared" si="0"/>
        <v>0</v>
      </c>
      <c r="Z16" s="47">
        <f t="shared" si="0"/>
        <v>0</v>
      </c>
      <c r="AA16" s="46">
        <f>G16*各種係数!K14*各種係数!$P$18</f>
        <v>0</v>
      </c>
      <c r="AB16" s="46">
        <f>M16*各種係数!K14*各種係数!$P$18</f>
        <v>0</v>
      </c>
      <c r="AC16" s="46">
        <f>U16*各種係数!K14*各種係数!$P$18</f>
        <v>0</v>
      </c>
      <c r="AD16" s="364">
        <f t="shared" si="1"/>
        <v>0</v>
      </c>
      <c r="AE16" s="46">
        <f>G16*各種係数!L14*各種係数!$P$18</f>
        <v>0</v>
      </c>
      <c r="AF16" s="46">
        <f>M16*各種係数!L14*各種係数!$P$18</f>
        <v>0</v>
      </c>
      <c r="AG16" s="46">
        <f>U16*各種係数!L14*各種係数!$P$18</f>
        <v>0</v>
      </c>
      <c r="AH16" s="135">
        <f t="shared" si="2"/>
        <v>0</v>
      </c>
    </row>
    <row r="17" spans="2:34" x14ac:dyDescent="0.15">
      <c r="B17" s="155" t="s">
        <v>41</v>
      </c>
      <c r="C17" s="155" t="s">
        <v>290</v>
      </c>
      <c r="D17" s="155" t="s">
        <v>290</v>
      </c>
      <c r="E17" s="41" t="s">
        <v>145</v>
      </c>
      <c r="F17" s="363">
        <f>SUMIF(価格変換【係数】!$D$7:$D$64,E17,価格変換【係数】!$J$7:$J$64)</f>
        <v>2267.3727170593183</v>
      </c>
      <c r="G17" s="324">
        <f>SUMIF(価格変換【係数】!$D$7:$D$64,E17,価格変換【係数】!$L$7:$L$64)</f>
        <v>447.55342533370089</v>
      </c>
      <c r="H17" s="325">
        <f>G17*各種係数!H15</f>
        <v>137.34977491854684</v>
      </c>
      <c r="I17" s="324">
        <f>G17*各種係数!I15</f>
        <v>59.674951622813403</v>
      </c>
      <c r="J17" s="364">
        <v>1660.7021437159999</v>
      </c>
      <c r="K17" s="46">
        <f>J17*各種係数!G15</f>
        <v>327.80359721496598</v>
      </c>
      <c r="L17" s="46">
        <f>J17*各種係数!F15</f>
        <v>1332.8985465010339</v>
      </c>
      <c r="M17" s="364">
        <v>346.50426991390253</v>
      </c>
      <c r="N17" s="46">
        <f>M17*各種係数!H15</f>
        <v>106.33877608132386</v>
      </c>
      <c r="O17" s="46">
        <f>M17*各種係数!I15</f>
        <v>46.201468637611114</v>
      </c>
      <c r="P17" s="54"/>
      <c r="Q17" s="41"/>
      <c r="R17" s="46">
        <f>Q$117*各種係数!J15</f>
        <v>463.54900942386809</v>
      </c>
      <c r="S17" s="46">
        <f>R17*各種係数!G15</f>
        <v>91.499269359986997</v>
      </c>
      <c r="T17" s="46">
        <f>R17*各種係数!F15</f>
        <v>372.04974006388107</v>
      </c>
      <c r="U17" s="364">
        <v>108.05949841577136</v>
      </c>
      <c r="V17" s="46">
        <f>U17*各種係数!H15</f>
        <v>33.162404631694955</v>
      </c>
      <c r="W17" s="46">
        <f>U17*各種係数!I15</f>
        <v>14.408213579280739</v>
      </c>
      <c r="X17" s="135">
        <f t="shared" si="0"/>
        <v>902.11719366337479</v>
      </c>
      <c r="Y17" s="46">
        <f t="shared" si="0"/>
        <v>276.85095563156563</v>
      </c>
      <c r="Z17" s="47">
        <f t="shared" si="0"/>
        <v>120.28463383970525</v>
      </c>
      <c r="AA17" s="46">
        <f>G17*各種係数!K15*各種係数!$P$18</f>
        <v>1.908500193135236E-5</v>
      </c>
      <c r="AB17" s="46">
        <f>M17*各種係数!K15*各種係数!$P$18</f>
        <v>1.4775967038120457E-5</v>
      </c>
      <c r="AC17" s="46">
        <f>U17*各種係数!K15*各種係数!$P$18</f>
        <v>4.6079766553641677E-6</v>
      </c>
      <c r="AD17" s="364">
        <f t="shared" si="1"/>
        <v>3.8468945624836984E-5</v>
      </c>
      <c r="AE17" s="46">
        <f>G17*各種係数!L15*各種係数!$P$18</f>
        <v>1.8388054939379412E-5</v>
      </c>
      <c r="AF17" s="46">
        <f>M17*各種係数!L15*各種係数!$P$18</f>
        <v>1.4236377583649816E-5</v>
      </c>
      <c r="AG17" s="46">
        <f>U17*各種係数!L15*各種係数!$P$18</f>
        <v>4.4397023486290004E-6</v>
      </c>
      <c r="AH17" s="135">
        <f t="shared" si="2"/>
        <v>3.7064134871658224E-5</v>
      </c>
    </row>
    <row r="18" spans="2:34" x14ac:dyDescent="0.15">
      <c r="B18" s="155" t="s">
        <v>42</v>
      </c>
      <c r="C18" s="155" t="s">
        <v>290</v>
      </c>
      <c r="D18" s="155" t="s">
        <v>290</v>
      </c>
      <c r="E18" s="41" t="s">
        <v>957</v>
      </c>
      <c r="F18" s="363">
        <f>SUMIF(価格変換【係数】!$D$7:$D$64,E18,価格変換【係数】!$J$7:$J$64)</f>
        <v>0</v>
      </c>
      <c r="G18" s="324">
        <f>SUMIF(価格変換【係数】!$D$7:$D$64,E18,価格変換【係数】!$L$7:$L$64)</f>
        <v>0</v>
      </c>
      <c r="H18" s="325">
        <f>G18*各種係数!H16</f>
        <v>0</v>
      </c>
      <c r="I18" s="324">
        <f>G18*各種係数!I16</f>
        <v>0</v>
      </c>
      <c r="J18" s="364">
        <v>728.33335552608992</v>
      </c>
      <c r="K18" s="46">
        <f>J18*各種係数!G16</f>
        <v>0</v>
      </c>
      <c r="L18" s="46">
        <f>J18*各種係数!F16</f>
        <v>728.3333555260898</v>
      </c>
      <c r="M18" s="364">
        <v>1.2187861851057416E-15</v>
      </c>
      <c r="N18" s="46">
        <f>M18*各種係数!H16</f>
        <v>0</v>
      </c>
      <c r="O18" s="46">
        <f>M18*各種係数!I16</f>
        <v>0</v>
      </c>
      <c r="P18" s="54"/>
      <c r="Q18" s="41"/>
      <c r="R18" s="46">
        <f>Q$117*各種係数!J16</f>
        <v>110.90163430722572</v>
      </c>
      <c r="S18" s="46">
        <f>R18*各種係数!G16</f>
        <v>0</v>
      </c>
      <c r="T18" s="46">
        <f>R18*各種係数!F16</f>
        <v>110.90163430722571</v>
      </c>
      <c r="U18" s="364">
        <v>3.0323016792552219E-15</v>
      </c>
      <c r="V18" s="46">
        <f>U18*各種係数!H16</f>
        <v>0</v>
      </c>
      <c r="W18" s="46">
        <f>U18*各種係数!I16</f>
        <v>0</v>
      </c>
      <c r="X18" s="135">
        <f t="shared" si="0"/>
        <v>4.2510878643609633E-15</v>
      </c>
      <c r="Y18" s="46">
        <f t="shared" si="0"/>
        <v>0</v>
      </c>
      <c r="Z18" s="47">
        <f t="shared" si="0"/>
        <v>0</v>
      </c>
      <c r="AA18" s="46">
        <f>G18*各種係数!K16*各種係数!$P$18</f>
        <v>0</v>
      </c>
      <c r="AB18" s="46">
        <f>M18*各種係数!K16*各種係数!$P$18</f>
        <v>0</v>
      </c>
      <c r="AC18" s="46">
        <f>U18*各種係数!K16*各種係数!$P$18</f>
        <v>0</v>
      </c>
      <c r="AD18" s="364">
        <f t="shared" si="1"/>
        <v>0</v>
      </c>
      <c r="AE18" s="46">
        <f>G18*各種係数!L16*各種係数!$P$18</f>
        <v>0</v>
      </c>
      <c r="AF18" s="46">
        <f>M18*各種係数!L16*各種係数!$P$18</f>
        <v>0</v>
      </c>
      <c r="AG18" s="46">
        <f>U18*各種係数!L16*各種係数!$P$18</f>
        <v>0</v>
      </c>
      <c r="AH18" s="135">
        <f t="shared" si="2"/>
        <v>0</v>
      </c>
    </row>
    <row r="19" spans="2:34" x14ac:dyDescent="0.15">
      <c r="B19" s="163" t="s">
        <v>43</v>
      </c>
      <c r="C19" s="163" t="s">
        <v>290</v>
      </c>
      <c r="D19" s="163" t="s">
        <v>290</v>
      </c>
      <c r="E19" s="62" t="s">
        <v>958</v>
      </c>
      <c r="F19" s="365">
        <f>SUMIF(価格変換【係数】!$D$7:$D$64,E19,価格変換【係数】!$J$7:$J$64)</f>
        <v>0</v>
      </c>
      <c r="G19" s="326">
        <f>SUMIF(価格変換【係数】!$D$7:$D$64,E19,価格変換【係数】!$L$7:$L$64)</f>
        <v>0</v>
      </c>
      <c r="H19" s="327">
        <f>G19*各種係数!H17</f>
        <v>0</v>
      </c>
      <c r="I19" s="326">
        <f>G19*各種係数!I17</f>
        <v>0</v>
      </c>
      <c r="J19" s="80">
        <v>1.4769691962261797</v>
      </c>
      <c r="K19" s="67">
        <f>J19*各種係数!G17</f>
        <v>0</v>
      </c>
      <c r="L19" s="67">
        <f>J19*各種係数!F17</f>
        <v>1.4769691962261797</v>
      </c>
      <c r="M19" s="80">
        <v>0</v>
      </c>
      <c r="N19" s="67">
        <f>M19*各種係数!H17</f>
        <v>0</v>
      </c>
      <c r="O19" s="67">
        <f>M19*各種係数!I17</f>
        <v>0</v>
      </c>
      <c r="P19" s="54"/>
      <c r="Q19" s="41"/>
      <c r="R19" s="67">
        <f>Q$117*各種係数!J17</f>
        <v>3.8341365243596566</v>
      </c>
      <c r="S19" s="67">
        <f>R19*各種係数!G17</f>
        <v>0</v>
      </c>
      <c r="T19" s="67">
        <f>R19*各種係数!F17</f>
        <v>3.8341365243596566</v>
      </c>
      <c r="U19" s="80">
        <v>0</v>
      </c>
      <c r="V19" s="67">
        <f>U19*各種係数!H17</f>
        <v>0</v>
      </c>
      <c r="W19" s="67">
        <f>U19*各種係数!I17</f>
        <v>0</v>
      </c>
      <c r="X19" s="330">
        <f t="shared" si="0"/>
        <v>0</v>
      </c>
      <c r="Y19" s="67">
        <f t="shared" si="0"/>
        <v>0</v>
      </c>
      <c r="Z19" s="68">
        <f t="shared" si="0"/>
        <v>0</v>
      </c>
      <c r="AA19" s="67">
        <f>G19*各種係数!K17*各種係数!$P$18</f>
        <v>0</v>
      </c>
      <c r="AB19" s="67">
        <f>M19*各種係数!K17*各種係数!$P$18</f>
        <v>0</v>
      </c>
      <c r="AC19" s="67">
        <f>U19*各種係数!K17*各種係数!$P$18</f>
        <v>0</v>
      </c>
      <c r="AD19" s="80">
        <f t="shared" si="1"/>
        <v>0</v>
      </c>
      <c r="AE19" s="67">
        <f>G19*各種係数!L17*各種係数!$P$18</f>
        <v>0</v>
      </c>
      <c r="AF19" s="67">
        <f>M19*各種係数!L17*各種係数!$P$18</f>
        <v>0</v>
      </c>
      <c r="AG19" s="67">
        <f>U19*各種係数!L17*各種係数!$P$18</f>
        <v>0</v>
      </c>
      <c r="AH19" s="330">
        <f t="shared" si="2"/>
        <v>0</v>
      </c>
    </row>
    <row r="20" spans="2:34" x14ac:dyDescent="0.15">
      <c r="B20" s="155" t="s">
        <v>44</v>
      </c>
      <c r="C20" s="155" t="s">
        <v>290</v>
      </c>
      <c r="D20" s="155" t="s">
        <v>290</v>
      </c>
      <c r="E20" s="41" t="s">
        <v>207</v>
      </c>
      <c r="F20" s="363">
        <f>SUMIF(価格変換【係数】!$D$7:$D$64,E20,価格変換【係数】!$J$7:$J$64)</f>
        <v>0</v>
      </c>
      <c r="G20" s="324">
        <f>SUMIF(価格変換【係数】!$D$7:$D$64,E20,価格変換【係数】!$L$7:$L$64)</f>
        <v>0</v>
      </c>
      <c r="H20" s="325">
        <f>G20*各種係数!H18</f>
        <v>0</v>
      </c>
      <c r="I20" s="324">
        <f>G20*各種係数!I18</f>
        <v>0</v>
      </c>
      <c r="J20" s="366">
        <v>0</v>
      </c>
      <c r="K20" s="46">
        <f>J20*各種係数!G18</f>
        <v>0</v>
      </c>
      <c r="L20" s="46">
        <f>J20*各種係数!F18</f>
        <v>0</v>
      </c>
      <c r="M20" s="366">
        <v>0</v>
      </c>
      <c r="N20" s="46">
        <f>M20*各種係数!H18</f>
        <v>0</v>
      </c>
      <c r="O20" s="46">
        <f>M20*各種係数!I18</f>
        <v>0</v>
      </c>
      <c r="P20" s="54"/>
      <c r="Q20" s="41"/>
      <c r="R20" s="46">
        <f>Q$117*各種係数!J18</f>
        <v>75.580764700323229</v>
      </c>
      <c r="S20" s="46">
        <f>R20*各種係数!G18</f>
        <v>0</v>
      </c>
      <c r="T20" s="46">
        <f>R20*各種係数!F18</f>
        <v>75.580764700323229</v>
      </c>
      <c r="U20" s="366">
        <v>0</v>
      </c>
      <c r="V20" s="46">
        <f>U20*各種係数!H18</f>
        <v>0</v>
      </c>
      <c r="W20" s="46">
        <f>U20*各種係数!I18</f>
        <v>0</v>
      </c>
      <c r="X20" s="328">
        <f t="shared" si="0"/>
        <v>0</v>
      </c>
      <c r="Y20" s="136">
        <f t="shared" si="0"/>
        <v>0</v>
      </c>
      <c r="Z20" s="329">
        <f t="shared" si="0"/>
        <v>0</v>
      </c>
      <c r="AA20" s="46">
        <f>G20*各種係数!K18*各種係数!$P$18</f>
        <v>0</v>
      </c>
      <c r="AB20" s="46">
        <f>M20*各種係数!K18*各種係数!$P$18</f>
        <v>0</v>
      </c>
      <c r="AC20" s="46">
        <f>U20*各種係数!K18*各種係数!$P$18</f>
        <v>0</v>
      </c>
      <c r="AD20" s="366">
        <f t="shared" si="1"/>
        <v>0</v>
      </c>
      <c r="AE20" s="46">
        <f>G20*各種係数!L18*各種係数!$P$18</f>
        <v>0</v>
      </c>
      <c r="AF20" s="46">
        <f>M20*各種係数!L18*各種係数!$P$18</f>
        <v>0</v>
      </c>
      <c r="AG20" s="46">
        <f>U20*各種係数!L18*各種係数!$P$18</f>
        <v>0</v>
      </c>
      <c r="AH20" s="328">
        <f t="shared" si="2"/>
        <v>0</v>
      </c>
    </row>
    <row r="21" spans="2:34" x14ac:dyDescent="0.15">
      <c r="B21" s="155" t="s">
        <v>45</v>
      </c>
      <c r="C21" s="155" t="s">
        <v>291</v>
      </c>
      <c r="D21" s="155" t="s">
        <v>290</v>
      </c>
      <c r="E21" s="41" t="s">
        <v>147</v>
      </c>
      <c r="F21" s="363">
        <f>SUMIF(価格変換【係数】!$D$7:$D$64,E21,価格変換【係数】!$J$7:$J$64)</f>
        <v>0</v>
      </c>
      <c r="G21" s="324">
        <f>SUMIF(価格変換【係数】!$D$7:$D$64,E21,価格変換【係数】!$L$7:$L$64)</f>
        <v>0</v>
      </c>
      <c r="H21" s="325">
        <f>G21*各種係数!H19</f>
        <v>0</v>
      </c>
      <c r="I21" s="324">
        <f>G21*各種係数!I19</f>
        <v>0</v>
      </c>
      <c r="J21" s="364">
        <v>14.771732921555795</v>
      </c>
      <c r="K21" s="46">
        <f>J21*各種係数!G19</f>
        <v>9.8723039898038933E-2</v>
      </c>
      <c r="L21" s="46">
        <f>J21*各種係数!F19</f>
        <v>14.673009881657757</v>
      </c>
      <c r="M21" s="364">
        <v>0.11558148431776825</v>
      </c>
      <c r="N21" s="46">
        <f>M21*各種係数!H19</f>
        <v>4.6593785865600326E-2</v>
      </c>
      <c r="O21" s="46">
        <f>M21*各種係数!I19</f>
        <v>3.4963399006124898E-2</v>
      </c>
      <c r="P21" s="54"/>
      <c r="Q21" s="41"/>
      <c r="R21" s="46">
        <f>Q$117*各種係数!J19</f>
        <v>1.6749794404072635</v>
      </c>
      <c r="S21" s="46">
        <f>R21*各種係数!G19</f>
        <v>1.1194289999815754E-2</v>
      </c>
      <c r="T21" s="46">
        <f>R21*各種係数!F19</f>
        <v>1.6637851504074477</v>
      </c>
      <c r="U21" s="364">
        <v>1.6955348181516356E-2</v>
      </c>
      <c r="V21" s="46">
        <f>U21*各種係数!H19</f>
        <v>6.8351247356737812E-3</v>
      </c>
      <c r="W21" s="46">
        <f>U21*各種係数!I19</f>
        <v>5.1289928249086975E-3</v>
      </c>
      <c r="X21" s="135">
        <f t="shared" si="0"/>
        <v>0.13253683249928461</v>
      </c>
      <c r="Y21" s="46">
        <f t="shared" si="0"/>
        <v>5.342891060127411E-2</v>
      </c>
      <c r="Z21" s="47">
        <f t="shared" si="0"/>
        <v>4.0092391831033594E-2</v>
      </c>
      <c r="AA21" s="46">
        <f>G21*各種係数!K19*各種係数!$P$18</f>
        <v>0</v>
      </c>
      <c r="AB21" s="46">
        <f>M21*各種係数!K19*各種係数!$P$18</f>
        <v>3.1303318669395561E-8</v>
      </c>
      <c r="AC21" s="46">
        <f>U21*各種係数!K19*各種係数!$P$18</f>
        <v>4.5920734658273459E-9</v>
      </c>
      <c r="AD21" s="364">
        <f t="shared" si="1"/>
        <v>3.5895392135222905E-8</v>
      </c>
      <c r="AE21" s="46">
        <f>G21*各種係数!L19*各種係数!$P$18</f>
        <v>0</v>
      </c>
      <c r="AF21" s="46">
        <f>M21*各種係数!L19*各種係数!$P$18</f>
        <v>1.4447685539721031E-8</v>
      </c>
      <c r="AG21" s="46">
        <f>U21*各種係数!L19*各種係数!$P$18</f>
        <v>2.1194185226895444E-9</v>
      </c>
      <c r="AH21" s="135">
        <f t="shared" si="2"/>
        <v>1.6567104062410577E-8</v>
      </c>
    </row>
    <row r="22" spans="2:34" x14ac:dyDescent="0.15">
      <c r="B22" s="155" t="s">
        <v>46</v>
      </c>
      <c r="C22" s="155" t="s">
        <v>291</v>
      </c>
      <c r="D22" s="155" t="s">
        <v>290</v>
      </c>
      <c r="E22" s="41" t="s">
        <v>959</v>
      </c>
      <c r="F22" s="363">
        <f>SUMIF(価格変換【係数】!$D$7:$D$64,E22,価格変換【係数】!$J$7:$J$64)</f>
        <v>234.88135783828236</v>
      </c>
      <c r="G22" s="324">
        <f>SUMIF(価格変換【係数】!$D$7:$D$64,E22,価格変換【係数】!$L$7:$L$64)</f>
        <v>0</v>
      </c>
      <c r="H22" s="325">
        <f>G22*各種係数!H20</f>
        <v>0</v>
      </c>
      <c r="I22" s="324">
        <f>G22*各種係数!I20</f>
        <v>0</v>
      </c>
      <c r="J22" s="364">
        <v>135.23726203380042</v>
      </c>
      <c r="K22" s="46">
        <f>J22*各種係数!G20</f>
        <v>0</v>
      </c>
      <c r="L22" s="46">
        <f>J22*各種係数!F20</f>
        <v>135.23726203380042</v>
      </c>
      <c r="M22" s="364">
        <v>0</v>
      </c>
      <c r="N22" s="46">
        <f>M22*各種係数!H20</f>
        <v>0</v>
      </c>
      <c r="O22" s="46">
        <f>M22*各種係数!I20</f>
        <v>0</v>
      </c>
      <c r="P22" s="54"/>
      <c r="Q22" s="41"/>
      <c r="R22" s="46">
        <f>Q$117*各種係数!J20</f>
        <v>111.28678047574742</v>
      </c>
      <c r="S22" s="46">
        <f>R22*各種係数!G20</f>
        <v>0</v>
      </c>
      <c r="T22" s="46">
        <f>R22*各種係数!F20</f>
        <v>111.28678047574742</v>
      </c>
      <c r="U22" s="364">
        <v>0</v>
      </c>
      <c r="V22" s="46">
        <f>U22*各種係数!H20</f>
        <v>0</v>
      </c>
      <c r="W22" s="46">
        <f>U22*各種係数!I20</f>
        <v>0</v>
      </c>
      <c r="X22" s="135">
        <f t="shared" si="0"/>
        <v>0</v>
      </c>
      <c r="Y22" s="46">
        <f t="shared" si="0"/>
        <v>0</v>
      </c>
      <c r="Z22" s="47">
        <f t="shared" si="0"/>
        <v>0</v>
      </c>
      <c r="AA22" s="46">
        <f>G22*各種係数!K20*各種係数!$P$18</f>
        <v>0</v>
      </c>
      <c r="AB22" s="46">
        <f>M22*各種係数!K20*各種係数!$P$18</f>
        <v>0</v>
      </c>
      <c r="AC22" s="46">
        <f>U22*各種係数!K20*各種係数!$P$18</f>
        <v>0</v>
      </c>
      <c r="AD22" s="364">
        <f t="shared" si="1"/>
        <v>0</v>
      </c>
      <c r="AE22" s="46">
        <f>G22*各種係数!L20*各種係数!$P$18</f>
        <v>0</v>
      </c>
      <c r="AF22" s="46">
        <f>M22*各種係数!L20*各種係数!$P$18</f>
        <v>0</v>
      </c>
      <c r="AG22" s="46">
        <f>U22*各種係数!L20*各種係数!$P$18</f>
        <v>0</v>
      </c>
      <c r="AH22" s="135">
        <f t="shared" si="2"/>
        <v>0</v>
      </c>
    </row>
    <row r="23" spans="2:34" x14ac:dyDescent="0.15">
      <c r="B23" s="155" t="s">
        <v>47</v>
      </c>
      <c r="C23" s="155" t="s">
        <v>292</v>
      </c>
      <c r="D23" s="155" t="s">
        <v>290</v>
      </c>
      <c r="E23" s="41" t="s">
        <v>960</v>
      </c>
      <c r="F23" s="363">
        <f>SUMIF(価格変換【係数】!$D$7:$D$64,E23,価格変換【係数】!$J$7:$J$64)</f>
        <v>0.20844787616368821</v>
      </c>
      <c r="G23" s="324">
        <f>SUMIF(価格変換【係数】!$D$7:$D$64,E23,価格変換【係数】!$L$7:$L$64)</f>
        <v>2.6124682319114399E-3</v>
      </c>
      <c r="H23" s="325">
        <f>G23*各種係数!H21</f>
        <v>1.1293084218758638E-3</v>
      </c>
      <c r="I23" s="324">
        <f>G23*各種係数!I21</f>
        <v>5.7814134367991374E-4</v>
      </c>
      <c r="J23" s="364">
        <v>55.914385977790495</v>
      </c>
      <c r="K23" s="46">
        <f>J23*各種係数!G21</f>
        <v>0.70077258527260766</v>
      </c>
      <c r="L23" s="46">
        <f>J23*各種係数!F21</f>
        <v>55.213613392517885</v>
      </c>
      <c r="M23" s="364">
        <v>0.85621521424667901</v>
      </c>
      <c r="N23" s="46">
        <f>M23*各種係数!H21</f>
        <v>0.37012164993086116</v>
      </c>
      <c r="O23" s="46">
        <f>M23*各種係数!I21</f>
        <v>0.18948112302272033</v>
      </c>
      <c r="P23" s="54"/>
      <c r="Q23" s="41"/>
      <c r="R23" s="46">
        <f>Q$117*各種係数!J21</f>
        <v>0.98831843540311948</v>
      </c>
      <c r="S23" s="46">
        <f>R23*各種係数!G21</f>
        <v>1.2386552278784246E-2</v>
      </c>
      <c r="T23" s="46">
        <f>R23*各種係数!F21</f>
        <v>0.97593188312433521</v>
      </c>
      <c r="U23" s="364">
        <v>4.0919227677027874E-2</v>
      </c>
      <c r="V23" s="46">
        <f>U23*各種係数!H21</f>
        <v>1.7688417362500587E-2</v>
      </c>
      <c r="W23" s="46">
        <f>U23*各種係数!I21</f>
        <v>9.0554583525910455E-3</v>
      </c>
      <c r="X23" s="135">
        <f t="shared" si="0"/>
        <v>0.89974691015561825</v>
      </c>
      <c r="Y23" s="46">
        <f t="shared" si="0"/>
        <v>0.38893937571523762</v>
      </c>
      <c r="Z23" s="47">
        <f t="shared" si="0"/>
        <v>0.1991147227189913</v>
      </c>
      <c r="AA23" s="46">
        <f>G23*各種係数!K21*各種係数!$P$18</f>
        <v>2.1239579121231218E-10</v>
      </c>
      <c r="AB23" s="46">
        <f>M23*各種係数!K21*各種係数!$P$18</f>
        <v>6.9610993028185274E-8</v>
      </c>
      <c r="AC23" s="46">
        <f>U23*各種係数!K21*各種係数!$P$18</f>
        <v>3.3267664778071439E-9</v>
      </c>
      <c r="AD23" s="364">
        <f t="shared" si="1"/>
        <v>7.3150155297204733E-8</v>
      </c>
      <c r="AE23" s="46">
        <f>G23*各種係数!L21*各種係数!$P$18</f>
        <v>1.4867705384861852E-10</v>
      </c>
      <c r="AF23" s="46">
        <f>M23*各種係数!L21*各種係数!$P$18</f>
        <v>4.8727695119729699E-8</v>
      </c>
      <c r="AG23" s="46">
        <f>U23*各種係数!L21*各種係数!$P$18</f>
        <v>2.328736534465001E-9</v>
      </c>
      <c r="AH23" s="135">
        <f t="shared" si="2"/>
        <v>5.120510870804332E-8</v>
      </c>
    </row>
    <row r="24" spans="2:34" x14ac:dyDescent="0.15">
      <c r="B24" s="155" t="s">
        <v>48</v>
      </c>
      <c r="C24" s="155" t="s">
        <v>292</v>
      </c>
      <c r="D24" s="155" t="s">
        <v>290</v>
      </c>
      <c r="E24" s="41" t="s">
        <v>150</v>
      </c>
      <c r="F24" s="365">
        <f>SUMIF(価格変換【係数】!$D$7:$D$64,E24,価格変換【係数】!$J$7:$J$64)</f>
        <v>14.96885934357026</v>
      </c>
      <c r="G24" s="326">
        <f>SUMIF(価格変換【係数】!$D$7:$D$64,E24,価格変換【係数】!$L$7:$L$64)</f>
        <v>0.82857831019716743</v>
      </c>
      <c r="H24" s="327">
        <f>G24*各種係数!H22</f>
        <v>0.33034674485590299</v>
      </c>
      <c r="I24" s="326">
        <f>G24*各種係数!I22</f>
        <v>0.13512814011810212</v>
      </c>
      <c r="J24" s="80">
        <v>66.891704393700849</v>
      </c>
      <c r="K24" s="67">
        <f>J24*各種係数!G22</f>
        <v>3.7026879684421918</v>
      </c>
      <c r="L24" s="67">
        <f>J24*各種係数!F22</f>
        <v>63.189016425258657</v>
      </c>
      <c r="M24" s="80">
        <v>4.2820322865002112</v>
      </c>
      <c r="N24" s="67">
        <f>M24*各種係数!H22</f>
        <v>1.7072078882641983</v>
      </c>
      <c r="O24" s="67">
        <f>M24*各種係数!I22</f>
        <v>0.69833237447737351</v>
      </c>
      <c r="P24" s="54"/>
      <c r="Q24" s="41"/>
      <c r="R24" s="67">
        <f>Q$117*各種係数!J22</f>
        <v>3.4464949622988601</v>
      </c>
      <c r="S24" s="67">
        <f>R24*各種係数!G22</f>
        <v>0.19077545632702309</v>
      </c>
      <c r="T24" s="67">
        <f>R24*各種係数!F22</f>
        <v>3.2557195059718369</v>
      </c>
      <c r="U24" s="80">
        <v>0.55689016437706396</v>
      </c>
      <c r="V24" s="67">
        <f>U24*各種係数!H22</f>
        <v>0.22202711654430743</v>
      </c>
      <c r="W24" s="67">
        <f>U24*各種係数!I22</f>
        <v>9.0820060380810669E-2</v>
      </c>
      <c r="X24" s="330">
        <f t="shared" si="0"/>
        <v>5.667500761074443</v>
      </c>
      <c r="Y24" s="67">
        <f t="shared" si="0"/>
        <v>2.2595817496644086</v>
      </c>
      <c r="Z24" s="68">
        <f t="shared" si="0"/>
        <v>0.92428057497628635</v>
      </c>
      <c r="AA24" s="67">
        <f>G24*各種係数!K22*各種係数!$P$18</f>
        <v>5.422896114819926E-8</v>
      </c>
      <c r="AB24" s="67">
        <f>M24*各種係数!K22*各種係数!$P$18</f>
        <v>2.8025131679430318E-7</v>
      </c>
      <c r="AC24" s="67">
        <f>U24*各種係数!K22*各種係数!$P$18</f>
        <v>3.6447460325906729E-8</v>
      </c>
      <c r="AD24" s="80">
        <f t="shared" si="1"/>
        <v>3.7092773826840912E-7</v>
      </c>
      <c r="AE24" s="67">
        <f>G24*各種係数!L22*各種係数!$P$18</f>
        <v>3.4058049759355738E-8</v>
      </c>
      <c r="AF24" s="67">
        <f>M24*各種係数!L22*各種係数!$P$18</f>
        <v>1.7600951761588916E-7</v>
      </c>
      <c r="AG24" s="67">
        <f>U24*各種係数!L22*各種係数!$P$18</f>
        <v>2.289052548857642E-8</v>
      </c>
      <c r="AH24" s="330">
        <f t="shared" si="2"/>
        <v>2.3295809286382133E-7</v>
      </c>
    </row>
    <row r="25" spans="2:34" x14ac:dyDescent="0.15">
      <c r="B25" s="162" t="s">
        <v>49</v>
      </c>
      <c r="C25" s="162" t="s">
        <v>292</v>
      </c>
      <c r="D25" s="162" t="s">
        <v>290</v>
      </c>
      <c r="E25" s="116" t="s">
        <v>151</v>
      </c>
      <c r="F25" s="363">
        <f>SUMIF(価格変換【係数】!$D$7:$D$64,E25,価格変換【係数】!$J$7:$J$64)</f>
        <v>0</v>
      </c>
      <c r="G25" s="324">
        <f>SUMIF(価格変換【係数】!$D$7:$D$64,E25,価格変換【係数】!$L$7:$L$64)</f>
        <v>0</v>
      </c>
      <c r="H25" s="325">
        <f>G25*各種係数!H23</f>
        <v>0</v>
      </c>
      <c r="I25" s="324">
        <f>G25*各種係数!I23</f>
        <v>0</v>
      </c>
      <c r="J25" s="366">
        <v>56.062898515754817</v>
      </c>
      <c r="K25" s="46">
        <f>J25*各種係数!G23</f>
        <v>0</v>
      </c>
      <c r="L25" s="46">
        <f>J25*各種係数!F23</f>
        <v>56.062898515754803</v>
      </c>
      <c r="M25" s="366">
        <v>3.5827366940339121E-15</v>
      </c>
      <c r="N25" s="46">
        <f>M25*各種係数!H23</f>
        <v>0</v>
      </c>
      <c r="O25" s="46">
        <f>M25*各種係数!I23</f>
        <v>0</v>
      </c>
      <c r="P25" s="54"/>
      <c r="Q25" s="41"/>
      <c r="R25" s="46">
        <f>Q$117*各種係数!J23</f>
        <v>0</v>
      </c>
      <c r="S25" s="46">
        <f>R25*各種係数!G23</f>
        <v>0</v>
      </c>
      <c r="T25" s="46">
        <f>R25*各種係数!F23</f>
        <v>0</v>
      </c>
      <c r="U25" s="366">
        <v>4.8966771688321327E-16</v>
      </c>
      <c r="V25" s="46">
        <f>U25*各種係数!H23</f>
        <v>0</v>
      </c>
      <c r="W25" s="46">
        <f>U25*各種係数!I23</f>
        <v>0</v>
      </c>
      <c r="X25" s="328">
        <f t="shared" si="0"/>
        <v>4.0724044109171254E-15</v>
      </c>
      <c r="Y25" s="136">
        <f t="shared" si="0"/>
        <v>0</v>
      </c>
      <c r="Z25" s="329">
        <f t="shared" si="0"/>
        <v>0</v>
      </c>
      <c r="AA25" s="46">
        <f>G25*各種係数!K23*各種係数!$P$18</f>
        <v>0</v>
      </c>
      <c r="AB25" s="46">
        <f>M25*各種係数!K23*各種係数!$P$18</f>
        <v>0</v>
      </c>
      <c r="AC25" s="46">
        <f>U25*各種係数!K23*各種係数!$P$18</f>
        <v>0</v>
      </c>
      <c r="AD25" s="366">
        <f t="shared" si="1"/>
        <v>0</v>
      </c>
      <c r="AE25" s="46">
        <f>G25*各種係数!L23*各種係数!$P$18</f>
        <v>0</v>
      </c>
      <c r="AF25" s="46">
        <f>M25*各種係数!L23*各種係数!$P$18</f>
        <v>0</v>
      </c>
      <c r="AG25" s="46">
        <f>U25*各種係数!L23*各種係数!$P$18</f>
        <v>0</v>
      </c>
      <c r="AH25" s="328">
        <f t="shared" si="2"/>
        <v>0</v>
      </c>
    </row>
    <row r="26" spans="2:34" x14ac:dyDescent="0.15">
      <c r="B26" s="155" t="s">
        <v>50</v>
      </c>
      <c r="C26" s="155" t="s">
        <v>292</v>
      </c>
      <c r="D26" s="155" t="s">
        <v>290</v>
      </c>
      <c r="E26" s="41" t="s">
        <v>152</v>
      </c>
      <c r="F26" s="363">
        <f>SUMIF(価格変換【係数】!$D$7:$D$64,E26,価格変換【係数】!$J$7:$J$64)</f>
        <v>0</v>
      </c>
      <c r="G26" s="324">
        <f>SUMIF(価格変換【係数】!$D$7:$D$64,E26,価格変換【係数】!$L$7:$L$64)</f>
        <v>0</v>
      </c>
      <c r="H26" s="325">
        <f>G26*各種係数!H24</f>
        <v>0</v>
      </c>
      <c r="I26" s="324">
        <f>G26*各種係数!I24</f>
        <v>0</v>
      </c>
      <c r="J26" s="364">
        <v>79.60253836061672</v>
      </c>
      <c r="K26" s="46">
        <f>J26*各種係数!G24</f>
        <v>0.79862258673857434</v>
      </c>
      <c r="L26" s="46">
        <f>J26*各種係数!F24</f>
        <v>78.803915773878146</v>
      </c>
      <c r="M26" s="364">
        <v>1.1518133288500336</v>
      </c>
      <c r="N26" s="46">
        <f>M26*各種係数!H24</f>
        <v>0.49995047049494573</v>
      </c>
      <c r="O26" s="46">
        <f>M26*各種係数!I24</f>
        <v>0.26237763467426356</v>
      </c>
      <c r="P26" s="54"/>
      <c r="Q26" s="41"/>
      <c r="R26" s="46">
        <f>Q$117*各種係数!J24</f>
        <v>5.7654285297123975</v>
      </c>
      <c r="S26" s="46">
        <f>R26*各種係数!G24</f>
        <v>5.7842394738674738E-2</v>
      </c>
      <c r="T26" s="46">
        <f>R26*各種係数!F24</f>
        <v>5.7075861349737229</v>
      </c>
      <c r="U26" s="364">
        <v>0.15824322918649342</v>
      </c>
      <c r="V26" s="46">
        <f>U26*各種係数!H24</f>
        <v>6.8686283534688586E-2</v>
      </c>
      <c r="W26" s="46">
        <f>U26*各種係数!I24</f>
        <v>3.6047060002876018E-2</v>
      </c>
      <c r="X26" s="135">
        <f t="shared" si="0"/>
        <v>1.3100565580365271</v>
      </c>
      <c r="Y26" s="46">
        <f t="shared" si="0"/>
        <v>0.56863675402963432</v>
      </c>
      <c r="Z26" s="47">
        <f t="shared" si="0"/>
        <v>0.29842469467713956</v>
      </c>
      <c r="AA26" s="46">
        <f>G26*各種係数!K24*各種係数!$P$18</f>
        <v>0</v>
      </c>
      <c r="AB26" s="46">
        <f>M26*各種係数!K24*各種係数!$P$18</f>
        <v>4.5346981450788724E-8</v>
      </c>
      <c r="AC26" s="46">
        <f>U26*各種係数!K24*各種係数!$P$18</f>
        <v>6.2300483931690316E-9</v>
      </c>
      <c r="AD26" s="364">
        <f t="shared" si="1"/>
        <v>5.1577029843957753E-8</v>
      </c>
      <c r="AE26" s="46">
        <f>G26*各種係数!L24*各種係数!$P$18</f>
        <v>0</v>
      </c>
      <c r="AF26" s="46">
        <f>M26*各種係数!L24*各種係数!$P$18</f>
        <v>4.081228330570985E-8</v>
      </c>
      <c r="AG26" s="46">
        <f>U26*各種係数!L24*各種係数!$P$18</f>
        <v>5.6070435538521288E-9</v>
      </c>
      <c r="AH26" s="135">
        <f t="shared" si="2"/>
        <v>4.6419326859561979E-8</v>
      </c>
    </row>
    <row r="27" spans="2:34" x14ac:dyDescent="0.15">
      <c r="B27" s="155" t="s">
        <v>51</v>
      </c>
      <c r="C27" s="155" t="s">
        <v>293</v>
      </c>
      <c r="D27" s="155" t="s">
        <v>290</v>
      </c>
      <c r="E27" s="41" t="s">
        <v>961</v>
      </c>
      <c r="F27" s="363">
        <f>SUMIF(価格変換【係数】!$D$7:$D$64,E27,価格変換【係数】!$J$7:$J$64)</f>
        <v>2.1785124980702384</v>
      </c>
      <c r="G27" s="324">
        <f>SUMIF(価格変換【係数】!$D$7:$D$64,E27,価格変換【係数】!$L$7:$L$64)</f>
        <v>2.7656910757295747E-2</v>
      </c>
      <c r="H27" s="325">
        <f>G27*各種係数!H25</f>
        <v>1.482780768311776E-2</v>
      </c>
      <c r="I27" s="324">
        <f>G27*各種係数!I25</f>
        <v>7.2861723206747537E-3</v>
      </c>
      <c r="J27" s="364">
        <v>52.597642641192522</v>
      </c>
      <c r="K27" s="46">
        <f>J27*各種係数!G25</f>
        <v>0.66774384349880078</v>
      </c>
      <c r="L27" s="46">
        <f>J27*各種係数!F25</f>
        <v>51.929898797693724</v>
      </c>
      <c r="M27" s="364">
        <v>0.98308583014741568</v>
      </c>
      <c r="N27" s="46">
        <f>M27*各種係数!H25</f>
        <v>0.5270656492818423</v>
      </c>
      <c r="O27" s="46">
        <f>M27*各種係数!I25</f>
        <v>0.25899251103372489</v>
      </c>
      <c r="P27" s="54"/>
      <c r="Q27" s="41"/>
      <c r="R27" s="46">
        <f>Q$117*各種係数!J25</f>
        <v>1.0044315479699284</v>
      </c>
      <c r="S27" s="46">
        <f>R27*各種係数!G25</f>
        <v>1.2751578753220024E-2</v>
      </c>
      <c r="T27" s="46">
        <f>R27*各種係数!F25</f>
        <v>0.99167996921670842</v>
      </c>
      <c r="U27" s="364">
        <v>0.22145499244328476</v>
      </c>
      <c r="V27" s="46">
        <f>U27*各種係数!H25</f>
        <v>0.11872953082979822</v>
      </c>
      <c r="W27" s="46">
        <f>U27*各種係数!I25</f>
        <v>5.8341990917761842E-2</v>
      </c>
      <c r="X27" s="135">
        <f t="shared" si="0"/>
        <v>1.2321977333479961</v>
      </c>
      <c r="Y27" s="46">
        <f t="shared" si="0"/>
        <v>0.66062298779475825</v>
      </c>
      <c r="Z27" s="47">
        <f t="shared" si="0"/>
        <v>0.32462067427216146</v>
      </c>
      <c r="AA27" s="46">
        <f>G27*各種係数!K25*各種係数!$P$18</f>
        <v>1.7123789237778503E-9</v>
      </c>
      <c r="AB27" s="46">
        <f>M27*各種係数!K25*各種係数!$P$18</f>
        <v>6.0867805178313717E-8</v>
      </c>
      <c r="AC27" s="46">
        <f>U27*各種係数!K25*各種係数!$P$18</f>
        <v>1.371139622039056E-8</v>
      </c>
      <c r="AD27" s="364">
        <f t="shared" si="1"/>
        <v>7.6291580322482136E-8</v>
      </c>
      <c r="AE27" s="46">
        <f>G27*各種係数!L25*各種係数!$P$18</f>
        <v>1.4734423297623362E-9</v>
      </c>
      <c r="AF27" s="46">
        <f>M27*各種係数!L25*各種係数!$P$18</f>
        <v>5.237462306040947E-8</v>
      </c>
      <c r="AG27" s="46">
        <f>U27*各種係数!L25*各種係数!$P$18</f>
        <v>1.1798178143126762E-8</v>
      </c>
      <c r="AH27" s="135">
        <f t="shared" si="2"/>
        <v>6.5646243533298573E-8</v>
      </c>
    </row>
    <row r="28" spans="2:34" x14ac:dyDescent="0.15">
      <c r="B28" s="155" t="s">
        <v>52</v>
      </c>
      <c r="C28" s="155" t="s">
        <v>294</v>
      </c>
      <c r="D28" s="155" t="s">
        <v>290</v>
      </c>
      <c r="E28" s="41" t="s">
        <v>154</v>
      </c>
      <c r="F28" s="363">
        <f>SUMIF(価格変換【係数】!$D$7:$D$64,E28,価格変換【係数】!$J$7:$J$64)</f>
        <v>0</v>
      </c>
      <c r="G28" s="324">
        <f>SUMIF(価格変換【係数】!$D$7:$D$64,E28,価格変換【係数】!$L$7:$L$64)</f>
        <v>0</v>
      </c>
      <c r="H28" s="325">
        <f>G28*各種係数!H26</f>
        <v>0</v>
      </c>
      <c r="I28" s="324">
        <f>G28*各種係数!I26</f>
        <v>0</v>
      </c>
      <c r="J28" s="364">
        <v>0.97650696421843053</v>
      </c>
      <c r="K28" s="46">
        <f>J28*各種係数!G26</f>
        <v>0</v>
      </c>
      <c r="L28" s="46">
        <f>J28*各種係数!F26</f>
        <v>0.97650696421843053</v>
      </c>
      <c r="M28" s="364">
        <v>0</v>
      </c>
      <c r="N28" s="46">
        <f>M28*各種係数!H26</f>
        <v>0</v>
      </c>
      <c r="O28" s="46">
        <f>M28*各種係数!I26</f>
        <v>0</v>
      </c>
      <c r="P28" s="54"/>
      <c r="Q28" s="41"/>
      <c r="R28" s="46">
        <f>Q$117*各種係数!J26</f>
        <v>0.10452134080947723</v>
      </c>
      <c r="S28" s="46">
        <f>R28*各種係数!G26</f>
        <v>0</v>
      </c>
      <c r="T28" s="46">
        <f>R28*各種係数!F26</f>
        <v>0.10452134080947723</v>
      </c>
      <c r="U28" s="364">
        <v>0</v>
      </c>
      <c r="V28" s="46">
        <f>U28*各種係数!H26</f>
        <v>0</v>
      </c>
      <c r="W28" s="46">
        <f>U28*各種係数!I26</f>
        <v>0</v>
      </c>
      <c r="X28" s="135">
        <f t="shared" si="0"/>
        <v>0</v>
      </c>
      <c r="Y28" s="46">
        <f t="shared" si="0"/>
        <v>0</v>
      </c>
      <c r="Z28" s="47">
        <f t="shared" si="0"/>
        <v>0</v>
      </c>
      <c r="AA28" s="46">
        <f>G28*各種係数!K26*各種係数!$P$18</f>
        <v>0</v>
      </c>
      <c r="AB28" s="46">
        <f>M28*各種係数!K26*各種係数!$P$18</f>
        <v>0</v>
      </c>
      <c r="AC28" s="46">
        <f>U28*各種係数!K26*各種係数!$P$18</f>
        <v>0</v>
      </c>
      <c r="AD28" s="364">
        <f t="shared" si="1"/>
        <v>0</v>
      </c>
      <c r="AE28" s="46">
        <f>G28*各種係数!L26*各種係数!$P$18</f>
        <v>0</v>
      </c>
      <c r="AF28" s="46">
        <f>M28*各種係数!L26*各種係数!$P$18</f>
        <v>0</v>
      </c>
      <c r="AG28" s="46">
        <f>U28*各種係数!L26*各種係数!$P$18</f>
        <v>0</v>
      </c>
      <c r="AH28" s="135">
        <f t="shared" si="2"/>
        <v>0</v>
      </c>
    </row>
    <row r="29" spans="2:34" x14ac:dyDescent="0.15">
      <c r="B29" s="163" t="s">
        <v>53</v>
      </c>
      <c r="C29" s="163" t="s">
        <v>294</v>
      </c>
      <c r="D29" s="163" t="s">
        <v>290</v>
      </c>
      <c r="E29" s="62" t="s">
        <v>962</v>
      </c>
      <c r="F29" s="365">
        <f>SUMIF(価格変換【係数】!$D$7:$D$64,E29,価格変換【係数】!$J$7:$J$64)</f>
        <v>0</v>
      </c>
      <c r="G29" s="326">
        <f>SUMIF(価格変換【係数】!$D$7:$D$64,E29,価格変換【係数】!$L$7:$L$64)</f>
        <v>0</v>
      </c>
      <c r="H29" s="327">
        <f>G29*各種係数!H27</f>
        <v>0</v>
      </c>
      <c r="I29" s="326">
        <f>G29*各種係数!I27</f>
        <v>0</v>
      </c>
      <c r="J29" s="80">
        <v>7.801907136452046</v>
      </c>
      <c r="K29" s="67">
        <f>J29*各種係数!G27</f>
        <v>7.7953639001611244E-2</v>
      </c>
      <c r="L29" s="67">
        <f>J29*各種係数!F27</f>
        <v>7.7239534974504345</v>
      </c>
      <c r="M29" s="80">
        <v>0.14590977298766178</v>
      </c>
      <c r="N29" s="67">
        <f>M29*各種係数!H27</f>
        <v>5.4915758427761946E-2</v>
      </c>
      <c r="O29" s="67">
        <f>M29*各種係数!I27</f>
        <v>1.3489771464897033E-2</v>
      </c>
      <c r="P29" s="54"/>
      <c r="Q29" s="41"/>
      <c r="R29" s="67">
        <f>Q$117*各種係数!J27</f>
        <v>0.21595848657019542</v>
      </c>
      <c r="S29" s="67">
        <f>R29*各種係数!G27</f>
        <v>2.1577736836640949E-3</v>
      </c>
      <c r="T29" s="67">
        <f>R29*各種係数!F27</f>
        <v>0.21380071288653132</v>
      </c>
      <c r="U29" s="80">
        <v>1.9185028633529458E-2</v>
      </c>
      <c r="V29" s="67">
        <f>U29*各種係数!H27</f>
        <v>7.2206294088175251E-3</v>
      </c>
      <c r="W29" s="67">
        <f>U29*各種係数!I27</f>
        <v>1.7737101944206482E-3</v>
      </c>
      <c r="X29" s="330">
        <f t="shared" si="0"/>
        <v>0.16509480162119122</v>
      </c>
      <c r="Y29" s="67">
        <f t="shared" si="0"/>
        <v>6.2136387836579474E-2</v>
      </c>
      <c r="Z29" s="68">
        <f t="shared" si="0"/>
        <v>1.5263481659317681E-2</v>
      </c>
      <c r="AA29" s="67">
        <f>G29*各種係数!K27*各種係数!$P$18</f>
        <v>0</v>
      </c>
      <c r="AB29" s="67">
        <f>M29*各種係数!K27*各種係数!$P$18</f>
        <v>2.7530145846728636E-9</v>
      </c>
      <c r="AC29" s="67">
        <f>U29*各種係数!K27*各種係数!$P$18</f>
        <v>3.6198167233074445E-10</v>
      </c>
      <c r="AD29" s="80">
        <f t="shared" si="1"/>
        <v>3.1149962570036081E-9</v>
      </c>
      <c r="AE29" s="67">
        <f>G29*各種係数!L27*各種係数!$P$18</f>
        <v>0</v>
      </c>
      <c r="AF29" s="67">
        <f>M29*各種係数!L27*各種係数!$P$18</f>
        <v>2.7530145846728636E-9</v>
      </c>
      <c r="AG29" s="67">
        <f>U29*各種係数!L27*各種係数!$P$18</f>
        <v>3.6198167233074445E-10</v>
      </c>
      <c r="AH29" s="330">
        <f t="shared" si="2"/>
        <v>3.1149962570036081E-9</v>
      </c>
    </row>
    <row r="30" spans="2:34" x14ac:dyDescent="0.15">
      <c r="B30" s="155" t="s">
        <v>54</v>
      </c>
      <c r="C30" s="155" t="s">
        <v>294</v>
      </c>
      <c r="D30" s="155" t="s">
        <v>290</v>
      </c>
      <c r="E30" s="41" t="s">
        <v>963</v>
      </c>
      <c r="F30" s="363">
        <f>SUMIF(価格変換【係数】!$D$7:$D$64,E30,価格変換【係数】!$J$7:$J$64)</f>
        <v>0</v>
      </c>
      <c r="G30" s="324">
        <f>SUMIF(価格変換【係数】!$D$7:$D$64,E30,価格変換【係数】!$L$7:$L$64)</f>
        <v>0</v>
      </c>
      <c r="H30" s="325">
        <f>G30*各種係数!H28</f>
        <v>0</v>
      </c>
      <c r="I30" s="324">
        <f>G30*各種係数!I28</f>
        <v>0</v>
      </c>
      <c r="J30" s="366">
        <v>2.965860233738199E-2</v>
      </c>
      <c r="K30" s="46">
        <f>J30*各種係数!G28</f>
        <v>0</v>
      </c>
      <c r="L30" s="46">
        <f>J30*各種係数!F28</f>
        <v>2.9658602337381997E-2</v>
      </c>
      <c r="M30" s="366">
        <v>-2.1243927203629854E-17</v>
      </c>
      <c r="N30" s="46">
        <f>M30*各種係数!H28</f>
        <v>0</v>
      </c>
      <c r="O30" s="46">
        <f>M30*各種係数!I28</f>
        <v>0</v>
      </c>
      <c r="P30" s="54"/>
      <c r="Q30" s="41"/>
      <c r="R30" s="46">
        <f>Q$117*各種係数!J28</f>
        <v>0</v>
      </c>
      <c r="S30" s="46">
        <f>R30*各種係数!G28</f>
        <v>0</v>
      </c>
      <c r="T30" s="46">
        <f>R30*各種係数!F28</f>
        <v>0</v>
      </c>
      <c r="U30" s="366">
        <v>-1.4381123353740761E-17</v>
      </c>
      <c r="V30" s="46">
        <f>U30*各種係数!H28</f>
        <v>0</v>
      </c>
      <c r="W30" s="46">
        <f>U30*各種係数!I28</f>
        <v>0</v>
      </c>
      <c r="X30" s="328">
        <f t="shared" si="0"/>
        <v>-3.5625050557370612E-17</v>
      </c>
      <c r="Y30" s="136">
        <f t="shared" si="0"/>
        <v>0</v>
      </c>
      <c r="Z30" s="329">
        <f t="shared" si="0"/>
        <v>0</v>
      </c>
      <c r="AA30" s="46">
        <f>G30*各種係数!K28*各種係数!$P$18</f>
        <v>0</v>
      </c>
      <c r="AB30" s="46">
        <f>M30*各種係数!K28*各種係数!$P$18</f>
        <v>0</v>
      </c>
      <c r="AC30" s="46">
        <f>U30*各種係数!K28*各種係数!$P$18</f>
        <v>0</v>
      </c>
      <c r="AD30" s="366">
        <f t="shared" si="1"/>
        <v>0</v>
      </c>
      <c r="AE30" s="46">
        <f>G30*各種係数!L28*各種係数!$P$18</f>
        <v>0</v>
      </c>
      <c r="AF30" s="46">
        <f>M30*各種係数!L28*各種係数!$P$18</f>
        <v>0</v>
      </c>
      <c r="AG30" s="46">
        <f>U30*各種係数!L28*各種係数!$P$18</f>
        <v>0</v>
      </c>
      <c r="AH30" s="328">
        <f t="shared" si="2"/>
        <v>0</v>
      </c>
    </row>
    <row r="31" spans="2:34" x14ac:dyDescent="0.15">
      <c r="B31" s="155" t="s">
        <v>55</v>
      </c>
      <c r="C31" s="155" t="s">
        <v>294</v>
      </c>
      <c r="D31" s="155" t="s">
        <v>290</v>
      </c>
      <c r="E31" s="41" t="s">
        <v>964</v>
      </c>
      <c r="F31" s="363">
        <f>SUMIF(価格変換【係数】!$D$7:$D$64,E31,価格変換【係数】!$J$7:$J$64)</f>
        <v>0</v>
      </c>
      <c r="G31" s="324">
        <f>SUMIF(価格変換【係数】!$D$7:$D$64,E31,価格変換【係数】!$L$7:$L$64)</f>
        <v>0</v>
      </c>
      <c r="H31" s="325">
        <f>G31*各種係数!H29</f>
        <v>0</v>
      </c>
      <c r="I31" s="324">
        <f>G31*各種係数!I29</f>
        <v>0</v>
      </c>
      <c r="J31" s="364">
        <v>5.1727654421167228</v>
      </c>
      <c r="K31" s="46">
        <f>J31*各種係数!G29</f>
        <v>0</v>
      </c>
      <c r="L31" s="46">
        <f>J31*各種係数!F29</f>
        <v>5.1727654421167211</v>
      </c>
      <c r="M31" s="364">
        <v>9.9611816787260192E-16</v>
      </c>
      <c r="N31" s="46">
        <f>M31*各種係数!H29</f>
        <v>0</v>
      </c>
      <c r="O31" s="46">
        <f>M31*各種係数!I29</f>
        <v>0</v>
      </c>
      <c r="P31" s="54"/>
      <c r="Q31" s="41"/>
      <c r="R31" s="46">
        <f>Q$117*各種係数!J29</f>
        <v>3.7074418295312524E-3</v>
      </c>
      <c r="S31" s="46">
        <f>R31*各種係数!G29</f>
        <v>0</v>
      </c>
      <c r="T31" s="46">
        <f>R31*各種係数!F29</f>
        <v>3.7074418295312511E-3</v>
      </c>
      <c r="U31" s="364">
        <v>4.2066807112974697E-16</v>
      </c>
      <c r="V31" s="46">
        <f>U31*各種係数!H29</f>
        <v>0</v>
      </c>
      <c r="W31" s="46">
        <f>U31*各種係数!I29</f>
        <v>0</v>
      </c>
      <c r="X31" s="135">
        <f t="shared" si="0"/>
        <v>1.4167862390023489E-15</v>
      </c>
      <c r="Y31" s="46">
        <f t="shared" si="0"/>
        <v>0</v>
      </c>
      <c r="Z31" s="47">
        <f t="shared" si="0"/>
        <v>0</v>
      </c>
      <c r="AA31" s="46">
        <f>G31*各種係数!K29*各種係数!$P$18</f>
        <v>0</v>
      </c>
      <c r="AB31" s="46">
        <f>M31*各種係数!K29*各種係数!$P$18</f>
        <v>0</v>
      </c>
      <c r="AC31" s="46">
        <f>U31*各種係数!K29*各種係数!$P$18</f>
        <v>0</v>
      </c>
      <c r="AD31" s="364">
        <f t="shared" si="1"/>
        <v>0</v>
      </c>
      <c r="AE31" s="46">
        <f>G31*各種係数!L29*各種係数!$P$18</f>
        <v>0</v>
      </c>
      <c r="AF31" s="46">
        <f>M31*各種係数!L29*各種係数!$P$18</f>
        <v>0</v>
      </c>
      <c r="AG31" s="46">
        <f>U31*各種係数!L29*各種係数!$P$18</f>
        <v>0</v>
      </c>
      <c r="AH31" s="135">
        <f t="shared" si="2"/>
        <v>0</v>
      </c>
    </row>
    <row r="32" spans="2:34" x14ac:dyDescent="0.15">
      <c r="B32" s="155" t="s">
        <v>56</v>
      </c>
      <c r="C32" s="155" t="s">
        <v>294</v>
      </c>
      <c r="D32" s="155" t="s">
        <v>290</v>
      </c>
      <c r="E32" s="41" t="s">
        <v>155</v>
      </c>
      <c r="F32" s="363">
        <f>SUMIF(価格変換【係数】!$D$7:$D$64,E32,価格変換【係数】!$J$7:$J$64)</f>
        <v>0</v>
      </c>
      <c r="G32" s="324">
        <f>SUMIF(価格変換【係数】!$D$7:$D$64,E32,価格変換【係数】!$L$7:$L$64)</f>
        <v>0</v>
      </c>
      <c r="H32" s="325">
        <f>G32*各種係数!H30</f>
        <v>0</v>
      </c>
      <c r="I32" s="324">
        <f>G32*各種係数!I30</f>
        <v>0</v>
      </c>
      <c r="J32" s="364">
        <v>8.54542563574366E-2</v>
      </c>
      <c r="K32" s="46">
        <f>J32*各種係数!G30</f>
        <v>0</v>
      </c>
      <c r="L32" s="46">
        <f>J32*各種係数!F30</f>
        <v>8.5454256357436573E-2</v>
      </c>
      <c r="M32" s="364">
        <v>2.7598285633643251E-16</v>
      </c>
      <c r="N32" s="46">
        <f>M32*各種係数!H30</f>
        <v>0</v>
      </c>
      <c r="O32" s="46">
        <f>M32*各種係数!I30</f>
        <v>0</v>
      </c>
      <c r="P32" s="54"/>
      <c r="Q32" s="41"/>
      <c r="R32" s="46">
        <f>Q$117*各種係数!J30</f>
        <v>0</v>
      </c>
      <c r="S32" s="46">
        <f>R32*各種係数!G30</f>
        <v>0</v>
      </c>
      <c r="T32" s="46">
        <f>R32*各種係数!F30</f>
        <v>0</v>
      </c>
      <c r="U32" s="364">
        <v>7.6886843889861764E-17</v>
      </c>
      <c r="V32" s="46">
        <f>U32*各種係数!H30</f>
        <v>0</v>
      </c>
      <c r="W32" s="46">
        <f>U32*各種係数!I30</f>
        <v>0</v>
      </c>
      <c r="X32" s="135">
        <f t="shared" si="0"/>
        <v>3.5286970022629427E-16</v>
      </c>
      <c r="Y32" s="46">
        <f t="shared" si="0"/>
        <v>0</v>
      </c>
      <c r="Z32" s="47">
        <f t="shared" si="0"/>
        <v>0</v>
      </c>
      <c r="AA32" s="46">
        <f>G32*各種係数!K30*各種係数!$P$18</f>
        <v>0</v>
      </c>
      <c r="AB32" s="46">
        <f>M32*各種係数!K30*各種係数!$P$18</f>
        <v>0</v>
      </c>
      <c r="AC32" s="46">
        <f>U32*各種係数!K30*各種係数!$P$18</f>
        <v>0</v>
      </c>
      <c r="AD32" s="364">
        <f t="shared" si="1"/>
        <v>0</v>
      </c>
      <c r="AE32" s="46">
        <f>G32*各種係数!L30*各種係数!$P$18</f>
        <v>0</v>
      </c>
      <c r="AF32" s="46">
        <f>M32*各種係数!L30*各種係数!$P$18</f>
        <v>0</v>
      </c>
      <c r="AG32" s="46">
        <f>U32*各種係数!L30*各種係数!$P$18</f>
        <v>0</v>
      </c>
      <c r="AH32" s="135">
        <f t="shared" si="2"/>
        <v>0</v>
      </c>
    </row>
    <row r="33" spans="2:34" x14ac:dyDescent="0.15">
      <c r="B33" s="155" t="s">
        <v>57</v>
      </c>
      <c r="C33" s="155" t="s">
        <v>294</v>
      </c>
      <c r="D33" s="155" t="s">
        <v>290</v>
      </c>
      <c r="E33" s="41" t="s">
        <v>156</v>
      </c>
      <c r="F33" s="363">
        <f>SUMIF(価格変換【係数】!$D$7:$D$64,E33,価格変換【係数】!$J$7:$J$64)</f>
        <v>0</v>
      </c>
      <c r="G33" s="324">
        <f>SUMIF(価格変換【係数】!$D$7:$D$64,E33,価格変換【係数】!$L$7:$L$64)</f>
        <v>0</v>
      </c>
      <c r="H33" s="325">
        <f>G33*各種係数!H31</f>
        <v>0</v>
      </c>
      <c r="I33" s="324">
        <f>G33*各種係数!I31</f>
        <v>0</v>
      </c>
      <c r="J33" s="364">
        <v>2.3344341805330054E-2</v>
      </c>
      <c r="K33" s="46">
        <f>J33*各種係数!G31</f>
        <v>0</v>
      </c>
      <c r="L33" s="46">
        <f>J33*各種係数!F31</f>
        <v>2.3344341805330054E-2</v>
      </c>
      <c r="M33" s="364">
        <v>0</v>
      </c>
      <c r="N33" s="46">
        <f>M33*各種係数!H31</f>
        <v>0</v>
      </c>
      <c r="O33" s="46">
        <f>M33*各種係数!I31</f>
        <v>0</v>
      </c>
      <c r="P33" s="54"/>
      <c r="Q33" s="41"/>
      <c r="R33" s="46">
        <f>Q$117*各種係数!J31</f>
        <v>0</v>
      </c>
      <c r="S33" s="46">
        <f>R33*各種係数!G31</f>
        <v>0</v>
      </c>
      <c r="T33" s="46">
        <f>R33*各種係数!F31</f>
        <v>0</v>
      </c>
      <c r="U33" s="364">
        <v>0</v>
      </c>
      <c r="V33" s="46">
        <f>U33*各種係数!H31</f>
        <v>0</v>
      </c>
      <c r="W33" s="46">
        <f>U33*各種係数!I31</f>
        <v>0</v>
      </c>
      <c r="X33" s="135">
        <f t="shared" si="0"/>
        <v>0</v>
      </c>
      <c r="Y33" s="46">
        <f t="shared" si="0"/>
        <v>0</v>
      </c>
      <c r="Z33" s="47">
        <f t="shared" si="0"/>
        <v>0</v>
      </c>
      <c r="AA33" s="46">
        <f>G33*各種係数!K31*各種係数!$P$18</f>
        <v>0</v>
      </c>
      <c r="AB33" s="46">
        <f>M33*各種係数!K31*各種係数!$P$18</f>
        <v>0</v>
      </c>
      <c r="AC33" s="46">
        <f>U33*各種係数!K31*各種係数!$P$18</f>
        <v>0</v>
      </c>
      <c r="AD33" s="364">
        <f t="shared" si="1"/>
        <v>0</v>
      </c>
      <c r="AE33" s="46">
        <f>G33*各種係数!L31*各種係数!$P$18</f>
        <v>0</v>
      </c>
      <c r="AF33" s="46">
        <f>M33*各種係数!L31*各種係数!$P$18</f>
        <v>0</v>
      </c>
      <c r="AG33" s="46">
        <f>U33*各種係数!L31*各種係数!$P$18</f>
        <v>0</v>
      </c>
      <c r="AH33" s="135">
        <f t="shared" si="2"/>
        <v>0</v>
      </c>
    </row>
    <row r="34" spans="2:34" x14ac:dyDescent="0.15">
      <c r="B34" s="155" t="s">
        <v>58</v>
      </c>
      <c r="C34" s="155" t="s">
        <v>294</v>
      </c>
      <c r="D34" s="155" t="s">
        <v>290</v>
      </c>
      <c r="E34" s="41" t="s">
        <v>965</v>
      </c>
      <c r="F34" s="365">
        <f>SUMIF(価格変換【係数】!$D$7:$D$64,E34,価格変換【係数】!$J$7:$J$64)</f>
        <v>16.26229427153514</v>
      </c>
      <c r="G34" s="326">
        <f>SUMIF(価格変換【係数】!$D$7:$D$64,E34,価格変換【係数】!$L$7:$L$64)</f>
        <v>0.46034732850166249</v>
      </c>
      <c r="H34" s="327">
        <f>G34*各種係数!H32</f>
        <v>0.24300093990601934</v>
      </c>
      <c r="I34" s="326">
        <f>G34*各種係数!I32</f>
        <v>8.1357450259396516E-2</v>
      </c>
      <c r="J34" s="80">
        <v>14.252676330589615</v>
      </c>
      <c r="K34" s="67">
        <f>J34*各種係数!G32</f>
        <v>0.40345976792894672</v>
      </c>
      <c r="L34" s="67">
        <f>J34*各種係数!F32</f>
        <v>13.849216562660668</v>
      </c>
      <c r="M34" s="80">
        <v>0.46748801853020383</v>
      </c>
      <c r="N34" s="67">
        <f>M34*各種係数!H32</f>
        <v>0.24677025555331719</v>
      </c>
      <c r="O34" s="67">
        <f>M34*各種係数!I32</f>
        <v>8.2619428548063228E-2</v>
      </c>
      <c r="P34" s="54"/>
      <c r="Q34" s="41"/>
      <c r="R34" s="67">
        <f>Q$117*各種係数!J32</f>
        <v>13.546350772482855</v>
      </c>
      <c r="S34" s="67">
        <f>R34*各種係数!G32</f>
        <v>0.38346535150173749</v>
      </c>
      <c r="T34" s="67">
        <f>R34*各種係数!F32</f>
        <v>13.162885420981118</v>
      </c>
      <c r="U34" s="80">
        <v>0.68691890444130521</v>
      </c>
      <c r="V34" s="67">
        <f>U34*各種係数!H32</f>
        <v>0.36259999588082203</v>
      </c>
      <c r="W34" s="67">
        <f>U34*各種係数!I32</f>
        <v>0.12139957623349347</v>
      </c>
      <c r="X34" s="330">
        <f t="shared" si="0"/>
        <v>1.6147542514731716</v>
      </c>
      <c r="Y34" s="67">
        <f t="shared" si="0"/>
        <v>0.8523711913401586</v>
      </c>
      <c r="Z34" s="68">
        <f t="shared" si="0"/>
        <v>0.28537645504095321</v>
      </c>
      <c r="AA34" s="67">
        <f>G34*各種係数!K32*各種係数!$P$18</f>
        <v>7.8498028732757904E-9</v>
      </c>
      <c r="AB34" s="67">
        <f>M34*各種係数!K32*各種係数!$P$18</f>
        <v>7.9715653027128353E-9</v>
      </c>
      <c r="AC34" s="67">
        <f>U34*各種係数!K32*各種係数!$P$18</f>
        <v>1.1713281811238628E-8</v>
      </c>
      <c r="AD34" s="80">
        <f t="shared" si="1"/>
        <v>2.7534649987227255E-8</v>
      </c>
      <c r="AE34" s="67">
        <f>G34*各種係数!L32*各種係数!$P$18</f>
        <v>7.8498028732757904E-9</v>
      </c>
      <c r="AF34" s="67">
        <f>M34*各種係数!L32*各種係数!$P$18</f>
        <v>7.9715653027128353E-9</v>
      </c>
      <c r="AG34" s="67">
        <f>U34*各種係数!L32*各種係数!$P$18</f>
        <v>1.1713281811238628E-8</v>
      </c>
      <c r="AH34" s="330">
        <f t="shared" si="2"/>
        <v>2.7534649987227255E-8</v>
      </c>
    </row>
    <row r="35" spans="2:34" x14ac:dyDescent="0.15">
      <c r="B35" s="162" t="s">
        <v>59</v>
      </c>
      <c r="C35" s="162" t="s">
        <v>294</v>
      </c>
      <c r="D35" s="162" t="s">
        <v>290</v>
      </c>
      <c r="E35" s="116" t="s">
        <v>517</v>
      </c>
      <c r="F35" s="363">
        <f>SUMIF(価格変換【係数】!$D$7:$D$64,E35,価格変換【係数】!$J$7:$J$64)</f>
        <v>24.389314464612287</v>
      </c>
      <c r="G35" s="324">
        <f>SUMIF(価格変換【係数】!$D$7:$D$64,E35,価格変換【係数】!$L$7:$L$64)</f>
        <v>1.8098699883110967</v>
      </c>
      <c r="H35" s="325">
        <f>G35*各種係数!H33</f>
        <v>0.61768502650765933</v>
      </c>
      <c r="I35" s="324">
        <f>G35*各種係数!I33</f>
        <v>0.18156323588296369</v>
      </c>
      <c r="J35" s="366">
        <v>64.130900551634497</v>
      </c>
      <c r="K35" s="46">
        <f>J35*各種係数!G33</f>
        <v>4.7589936322390995</v>
      </c>
      <c r="L35" s="46">
        <f>J35*各種係数!F33</f>
        <v>59.3719069193954</v>
      </c>
      <c r="M35" s="366">
        <v>5.701598273635466</v>
      </c>
      <c r="N35" s="46">
        <f>M35*各種係数!H33</f>
        <v>1.9458811425858011</v>
      </c>
      <c r="O35" s="46">
        <f>M35*各種係数!I33</f>
        <v>0.57197513575656644</v>
      </c>
      <c r="P35" s="54"/>
      <c r="Q35" s="41"/>
      <c r="R35" s="46">
        <f>Q$117*各種係数!J33</f>
        <v>44.43597182959639</v>
      </c>
      <c r="S35" s="46">
        <f>R35*各種係数!G33</f>
        <v>3.2974822614433958</v>
      </c>
      <c r="T35" s="46">
        <f>R35*各種係数!F33</f>
        <v>41.138489568152991</v>
      </c>
      <c r="U35" s="366">
        <v>3.8181948609185934</v>
      </c>
      <c r="V35" s="46">
        <f>U35*各種係数!H33</f>
        <v>1.3031001171961087</v>
      </c>
      <c r="W35" s="46">
        <f>U35*各種係数!I33</f>
        <v>0.3830351454288668</v>
      </c>
      <c r="X35" s="328">
        <f t="shared" si="0"/>
        <v>11.329663122865156</v>
      </c>
      <c r="Y35" s="136">
        <f t="shared" si="0"/>
        <v>3.8666662862895693</v>
      </c>
      <c r="Z35" s="329">
        <f t="shared" si="0"/>
        <v>1.1365735170683968</v>
      </c>
      <c r="AA35" s="46">
        <f>G35*各種係数!K33*各種係数!$P$18</f>
        <v>1.9425819576278862E-8</v>
      </c>
      <c r="AB35" s="46">
        <f>M35*各種係数!K33*各種係数!$P$18</f>
        <v>6.1196782130975638E-8</v>
      </c>
      <c r="AC35" s="46">
        <f>U35*各種係数!K33*各種係数!$P$18</f>
        <v>4.0981708605762285E-8</v>
      </c>
      <c r="AD35" s="366">
        <f t="shared" si="1"/>
        <v>1.2160431031301678E-7</v>
      </c>
      <c r="AE35" s="46">
        <f>G35*各種係数!L33*各種係数!$P$18</f>
        <v>1.9332426212931368E-8</v>
      </c>
      <c r="AF35" s="46">
        <f>M35*各種係数!L33*各種係数!$P$18</f>
        <v>6.0902566832269018E-8</v>
      </c>
      <c r="AG35" s="46">
        <f>U35*各種係数!L33*各種係数!$P$18</f>
        <v>4.0784681160542276E-8</v>
      </c>
      <c r="AH35" s="328">
        <f t="shared" si="2"/>
        <v>1.2101967420574265E-7</v>
      </c>
    </row>
    <row r="36" spans="2:34" x14ac:dyDescent="0.15">
      <c r="B36" s="155" t="s">
        <v>60</v>
      </c>
      <c r="C36" s="155" t="s">
        <v>295</v>
      </c>
      <c r="D36" s="155" t="s">
        <v>290</v>
      </c>
      <c r="E36" s="41" t="s">
        <v>158</v>
      </c>
      <c r="F36" s="363">
        <f>SUMIF(価格変換【係数】!$D$7:$D$64,E36,価格変換【係数】!$J$7:$J$64)</f>
        <v>1350.1193920455673</v>
      </c>
      <c r="G36" s="324">
        <f>SUMIF(価格変換【係数】!$D$7:$D$64,E36,価格変換【係数】!$L$7:$L$64)</f>
        <v>0</v>
      </c>
      <c r="H36" s="325">
        <f>G36*各種係数!H34</f>
        <v>0</v>
      </c>
      <c r="I36" s="324">
        <f>G36*各種係数!I34</f>
        <v>0</v>
      </c>
      <c r="J36" s="364">
        <v>186.27604508258645</v>
      </c>
      <c r="K36" s="46">
        <f>J36*各種係数!G34</f>
        <v>0</v>
      </c>
      <c r="L36" s="46">
        <f>J36*各種係数!F34</f>
        <v>186.27604508258648</v>
      </c>
      <c r="M36" s="364">
        <v>-4.9044114714285835E-14</v>
      </c>
      <c r="N36" s="46">
        <f>M36*各種係数!H34</f>
        <v>0</v>
      </c>
      <c r="O36" s="46">
        <f>M36*各種係数!I34</f>
        <v>0</v>
      </c>
      <c r="P36" s="54"/>
      <c r="Q36" s="41"/>
      <c r="R36" s="46">
        <f>Q$117*各種係数!J34</f>
        <v>78.633415265192653</v>
      </c>
      <c r="S36" s="46">
        <f>R36*各種係数!G34</f>
        <v>0</v>
      </c>
      <c r="T36" s="46">
        <f>R36*各種係数!F34</f>
        <v>78.633415265192667</v>
      </c>
      <c r="U36" s="364">
        <v>-5.8640521073639376E-15</v>
      </c>
      <c r="V36" s="46">
        <f>U36*各種係数!H34</f>
        <v>0</v>
      </c>
      <c r="W36" s="46">
        <f>U36*各種係数!I34</f>
        <v>0</v>
      </c>
      <c r="X36" s="135">
        <f t="shared" si="0"/>
        <v>-5.4908166821649775E-14</v>
      </c>
      <c r="Y36" s="46">
        <f t="shared" si="0"/>
        <v>0</v>
      </c>
      <c r="Z36" s="47">
        <f t="shared" si="0"/>
        <v>0</v>
      </c>
      <c r="AA36" s="46">
        <f>G36*各種係数!K34*各種係数!$P$18</f>
        <v>0</v>
      </c>
      <c r="AB36" s="46">
        <f>M36*各種係数!K34*各種係数!$P$18</f>
        <v>0</v>
      </c>
      <c r="AC36" s="46">
        <f>U36*各種係数!K34*各種係数!$P$18</f>
        <v>0</v>
      </c>
      <c r="AD36" s="364">
        <f t="shared" si="1"/>
        <v>0</v>
      </c>
      <c r="AE36" s="46">
        <f>G36*各種係数!L34*各種係数!$P$18</f>
        <v>0</v>
      </c>
      <c r="AF36" s="46">
        <f>M36*各種係数!L34*各種係数!$P$18</f>
        <v>0</v>
      </c>
      <c r="AG36" s="46">
        <f>U36*各種係数!L34*各種係数!$P$18</f>
        <v>0</v>
      </c>
      <c r="AH36" s="135">
        <f t="shared" si="2"/>
        <v>0</v>
      </c>
    </row>
    <row r="37" spans="2:34" x14ac:dyDescent="0.15">
      <c r="B37" s="155" t="s">
        <v>61</v>
      </c>
      <c r="C37" s="155" t="s">
        <v>295</v>
      </c>
      <c r="D37" s="155" t="s">
        <v>290</v>
      </c>
      <c r="E37" s="41" t="s">
        <v>159</v>
      </c>
      <c r="F37" s="363">
        <f>SUMIF(価格変換【係数】!$D$7:$D$64,E37,価格変換【係数】!$J$7:$J$64)</f>
        <v>0</v>
      </c>
      <c r="G37" s="324">
        <f>SUMIF(価格変換【係数】!$D$7:$D$64,E37,価格変換【係数】!$L$7:$L$64)</f>
        <v>0</v>
      </c>
      <c r="H37" s="325">
        <f>G37*各種係数!H35</f>
        <v>0</v>
      </c>
      <c r="I37" s="324">
        <f>G37*各種係数!I35</f>
        <v>0</v>
      </c>
      <c r="J37" s="364">
        <v>3.0911165949699604</v>
      </c>
      <c r="K37" s="46">
        <f>J37*各種係数!G35</f>
        <v>0</v>
      </c>
      <c r="L37" s="46">
        <f>J37*各種係数!F35</f>
        <v>3.0911165949699613</v>
      </c>
      <c r="M37" s="364">
        <v>-2.7587854756134581E-15</v>
      </c>
      <c r="N37" s="46">
        <f>M37*各種係数!H35</f>
        <v>0</v>
      </c>
      <c r="O37" s="46">
        <f>M37*各種係数!I35</f>
        <v>0</v>
      </c>
      <c r="P37" s="54"/>
      <c r="Q37" s="41"/>
      <c r="R37" s="46">
        <f>Q$117*各種係数!J35</f>
        <v>0</v>
      </c>
      <c r="S37" s="46">
        <f>R37*各種係数!G35</f>
        <v>0</v>
      </c>
      <c r="T37" s="46">
        <f>R37*各種係数!F35</f>
        <v>0</v>
      </c>
      <c r="U37" s="364">
        <v>-5.4862168318823422E-16</v>
      </c>
      <c r="V37" s="46">
        <f>U37*各種係数!H35</f>
        <v>0</v>
      </c>
      <c r="W37" s="46">
        <f>U37*各種係数!I35</f>
        <v>0</v>
      </c>
      <c r="X37" s="135">
        <f t="shared" si="0"/>
        <v>-3.3074071588016922E-15</v>
      </c>
      <c r="Y37" s="46">
        <f t="shared" si="0"/>
        <v>0</v>
      </c>
      <c r="Z37" s="47">
        <f t="shared" si="0"/>
        <v>0</v>
      </c>
      <c r="AA37" s="46">
        <f>G37*各種係数!K35*各種係数!$P$18</f>
        <v>0</v>
      </c>
      <c r="AB37" s="46">
        <f>M37*各種係数!K35*各種係数!$P$18</f>
        <v>0</v>
      </c>
      <c r="AC37" s="46">
        <f>U37*各種係数!K35*各種係数!$P$18</f>
        <v>0</v>
      </c>
      <c r="AD37" s="364">
        <f t="shared" si="1"/>
        <v>0</v>
      </c>
      <c r="AE37" s="46">
        <f>G37*各種係数!L35*各種係数!$P$18</f>
        <v>0</v>
      </c>
      <c r="AF37" s="46">
        <f>M37*各種係数!L35*各種係数!$P$18</f>
        <v>0</v>
      </c>
      <c r="AG37" s="46">
        <f>U37*各種係数!L35*各種係数!$P$18</f>
        <v>0</v>
      </c>
      <c r="AH37" s="135">
        <f t="shared" si="2"/>
        <v>0</v>
      </c>
    </row>
    <row r="38" spans="2:34" x14ac:dyDescent="0.15">
      <c r="B38" s="155" t="s">
        <v>62</v>
      </c>
      <c r="C38" s="155" t="s">
        <v>296</v>
      </c>
      <c r="D38" s="155" t="s">
        <v>290</v>
      </c>
      <c r="E38" s="41" t="s">
        <v>160</v>
      </c>
      <c r="F38" s="363">
        <f>SUMIF(価格変換【係数】!$D$7:$D$64,E38,価格変換【係数】!$J$7:$J$64)</f>
        <v>0</v>
      </c>
      <c r="G38" s="324">
        <f>SUMIF(価格変換【係数】!$D$7:$D$64,E38,価格変換【係数】!$L$7:$L$64)</f>
        <v>0</v>
      </c>
      <c r="H38" s="325">
        <f>G38*各種係数!H36</f>
        <v>0</v>
      </c>
      <c r="I38" s="324">
        <f>G38*各種係数!I36</f>
        <v>0</v>
      </c>
      <c r="J38" s="364">
        <v>74.439414055825324</v>
      </c>
      <c r="K38" s="46">
        <f>J38*各種係数!G36</f>
        <v>2.2614162889282508</v>
      </c>
      <c r="L38" s="46">
        <f>J38*各種係数!F36</f>
        <v>72.177997766897079</v>
      </c>
      <c r="M38" s="364">
        <v>3.3029761130039677</v>
      </c>
      <c r="N38" s="46">
        <f>M38*各種係数!H36</f>
        <v>1.1809120788262901</v>
      </c>
      <c r="O38" s="46">
        <f>M38*各種係数!I36</f>
        <v>0.77029162440259191</v>
      </c>
      <c r="P38" s="54"/>
      <c r="Q38" s="41"/>
      <c r="R38" s="46">
        <f>Q$117*各種係数!J36</f>
        <v>9.5633461992758644</v>
      </c>
      <c r="S38" s="46">
        <f>R38*各種係数!G36</f>
        <v>0.29052763439921381</v>
      </c>
      <c r="T38" s="46">
        <f>R38*各種係数!F36</f>
        <v>9.2728185648766512</v>
      </c>
      <c r="U38" s="364">
        <v>0.67609081054431042</v>
      </c>
      <c r="V38" s="46">
        <f>U38*各種係数!H36</f>
        <v>0.24172254876802798</v>
      </c>
      <c r="W38" s="46">
        <f>U38*各種係数!I36</f>
        <v>0.15767207236149222</v>
      </c>
      <c r="X38" s="135">
        <f t="shared" si="0"/>
        <v>3.9790669235482783</v>
      </c>
      <c r="Y38" s="46">
        <f t="shared" si="0"/>
        <v>1.422634627594318</v>
      </c>
      <c r="Z38" s="47">
        <f t="shared" si="0"/>
        <v>0.92796369676408408</v>
      </c>
      <c r="AA38" s="46">
        <f>G38*各種係数!K36*各種係数!$P$18</f>
        <v>0</v>
      </c>
      <c r="AB38" s="46">
        <f>M38*各種係数!K36*各種係数!$P$18</f>
        <v>1.8659714959851475E-7</v>
      </c>
      <c r="AC38" s="46">
        <f>U38*各種係数!K36*各種係数!$P$18</f>
        <v>3.8194832115386307E-8</v>
      </c>
      <c r="AD38" s="364">
        <f t="shared" si="1"/>
        <v>2.2479198171390105E-7</v>
      </c>
      <c r="AE38" s="46">
        <f>G38*各種係数!L36*各種係数!$P$18</f>
        <v>0</v>
      </c>
      <c r="AF38" s="46">
        <f>M38*各種係数!L36*各種係数!$P$18</f>
        <v>1.7592461890192071E-7</v>
      </c>
      <c r="AG38" s="46">
        <f>U38*各種係数!L36*各種係数!$P$18</f>
        <v>3.6010256846794102E-8</v>
      </c>
      <c r="AH38" s="135">
        <f t="shared" si="2"/>
        <v>2.1193487574871481E-7</v>
      </c>
    </row>
    <row r="39" spans="2:34" x14ac:dyDescent="0.15">
      <c r="B39" s="163" t="s">
        <v>63</v>
      </c>
      <c r="C39" s="163" t="s">
        <v>296</v>
      </c>
      <c r="D39" s="163" t="s">
        <v>290</v>
      </c>
      <c r="E39" s="62" t="s">
        <v>161</v>
      </c>
      <c r="F39" s="365">
        <f>SUMIF(価格変換【係数】!$D$7:$D$64,E39,価格変換【係数】!$J$7:$J$64)</f>
        <v>0</v>
      </c>
      <c r="G39" s="326">
        <f>SUMIF(価格変換【係数】!$D$7:$D$64,E39,価格変換【係数】!$L$7:$L$64)</f>
        <v>0</v>
      </c>
      <c r="H39" s="327">
        <f>G39*各種係数!H37</f>
        <v>0</v>
      </c>
      <c r="I39" s="326">
        <f>G39*各種係数!I37</f>
        <v>0</v>
      </c>
      <c r="J39" s="80">
        <v>22.709728877115058</v>
      </c>
      <c r="K39" s="67">
        <f>J39*各種係数!G37</f>
        <v>0.97377400481724663</v>
      </c>
      <c r="L39" s="67">
        <f>J39*各種係数!F37</f>
        <v>21.73595487229781</v>
      </c>
      <c r="M39" s="80">
        <v>1.744134812946875</v>
      </c>
      <c r="N39" s="67">
        <f>M39*各種係数!H37</f>
        <v>0.89973011257272506</v>
      </c>
      <c r="O39" s="67">
        <f>M39*各種係数!I37</f>
        <v>0.56258242883113652</v>
      </c>
      <c r="P39" s="54"/>
      <c r="Q39" s="41"/>
      <c r="R39" s="67">
        <f>Q$117*各種係数!J37</f>
        <v>14.146528567117356</v>
      </c>
      <c r="S39" s="67">
        <f>R39*各種係数!G37</f>
        <v>0.60659120377897846</v>
      </c>
      <c r="T39" s="67">
        <f>R39*各種係数!F37</f>
        <v>13.539937363338376</v>
      </c>
      <c r="U39" s="80">
        <v>0.782422446655195</v>
      </c>
      <c r="V39" s="67">
        <f>U39*各種係数!H37</f>
        <v>0.40362076989856399</v>
      </c>
      <c r="W39" s="67">
        <f>U39*各種係数!I37</f>
        <v>0.25237562896159416</v>
      </c>
      <c r="X39" s="330">
        <f t="shared" si="0"/>
        <v>2.52655725960207</v>
      </c>
      <c r="Y39" s="67">
        <f t="shared" si="0"/>
        <v>1.3033508824712889</v>
      </c>
      <c r="Z39" s="68">
        <f t="shared" si="0"/>
        <v>0.81495805779273067</v>
      </c>
      <c r="AA39" s="67">
        <f>G39*各種係数!K37*各種係数!$P$18</f>
        <v>0</v>
      </c>
      <c r="AB39" s="67">
        <f>M39*各種係数!K37*各種係数!$P$18</f>
        <v>9.7062126664166389E-8</v>
      </c>
      <c r="AC39" s="67">
        <f>U39*各種係数!K37*各種係数!$P$18</f>
        <v>4.3542268670057609E-8</v>
      </c>
      <c r="AD39" s="80">
        <f t="shared" si="1"/>
        <v>1.4060439533422399E-7</v>
      </c>
      <c r="AE39" s="67">
        <f>G39*各種係数!L37*各種係数!$P$18</f>
        <v>0</v>
      </c>
      <c r="AF39" s="67">
        <f>M39*各種係数!L37*各種係数!$P$18</f>
        <v>9.4675353057670479E-8</v>
      </c>
      <c r="AG39" s="67">
        <f>U39*各種係数!L37*各種係数!$P$18</f>
        <v>4.2471557145384059E-8</v>
      </c>
      <c r="AH39" s="330">
        <f t="shared" si="2"/>
        <v>1.3714691020305454E-7</v>
      </c>
    </row>
    <row r="40" spans="2:34" x14ac:dyDescent="0.15">
      <c r="B40" s="155" t="s">
        <v>64</v>
      </c>
      <c r="C40" s="155" t="s">
        <v>293</v>
      </c>
      <c r="D40" s="155" t="s">
        <v>290</v>
      </c>
      <c r="E40" s="41" t="s">
        <v>950</v>
      </c>
      <c r="F40" s="363">
        <f>SUMIF(価格変換【係数】!$D$7:$D$64,E40,価格変換【係数】!$J$7:$J$64)</f>
        <v>133.14644825502137</v>
      </c>
      <c r="G40" s="324">
        <f>SUMIF(価格変換【係数】!$D$7:$D$64,E40,価格変換【係数】!$L$7:$L$64)</f>
        <v>0</v>
      </c>
      <c r="H40" s="325">
        <f>G40*各種係数!H38</f>
        <v>0</v>
      </c>
      <c r="I40" s="324">
        <f>G40*各種係数!I38</f>
        <v>0</v>
      </c>
      <c r="J40" s="366">
        <v>7.2433789575737979</v>
      </c>
      <c r="K40" s="46">
        <f>J40*各種係数!G38</f>
        <v>0</v>
      </c>
      <c r="L40" s="46">
        <f>J40*各種係数!F38</f>
        <v>7.2433789575737979</v>
      </c>
      <c r="M40" s="366">
        <v>0</v>
      </c>
      <c r="N40" s="46">
        <f>M40*各種係数!H38</f>
        <v>0</v>
      </c>
      <c r="O40" s="46">
        <f>M40*各種係数!I38</f>
        <v>0</v>
      </c>
      <c r="P40" s="54"/>
      <c r="Q40" s="41"/>
      <c r="R40" s="46">
        <f>Q$117*各種係数!J38</f>
        <v>29.815746271798151</v>
      </c>
      <c r="S40" s="46">
        <f>R40*各種係数!G38</f>
        <v>0</v>
      </c>
      <c r="T40" s="46">
        <f>R40*各種係数!F38</f>
        <v>29.815746271798151</v>
      </c>
      <c r="U40" s="366">
        <v>0</v>
      </c>
      <c r="V40" s="46">
        <f>U40*各種係数!H38</f>
        <v>0</v>
      </c>
      <c r="W40" s="46">
        <f>U40*各種係数!I38</f>
        <v>0</v>
      </c>
      <c r="X40" s="328">
        <f t="shared" si="0"/>
        <v>0</v>
      </c>
      <c r="Y40" s="136">
        <f t="shared" si="0"/>
        <v>0</v>
      </c>
      <c r="Z40" s="329">
        <f t="shared" si="0"/>
        <v>0</v>
      </c>
      <c r="AA40" s="46">
        <f>G40*各種係数!K38*各種係数!$P$18</f>
        <v>0</v>
      </c>
      <c r="AB40" s="46">
        <f>M40*各種係数!K38*各種係数!$P$18</f>
        <v>0</v>
      </c>
      <c r="AC40" s="46">
        <f>U40*各種係数!K38*各種係数!$P$18</f>
        <v>0</v>
      </c>
      <c r="AD40" s="366">
        <f t="shared" si="1"/>
        <v>0</v>
      </c>
      <c r="AE40" s="46">
        <f>G40*各種係数!L38*各種係数!$P$18</f>
        <v>0</v>
      </c>
      <c r="AF40" s="46">
        <f>M40*各種係数!L38*各種係数!$P$18</f>
        <v>0</v>
      </c>
      <c r="AG40" s="46">
        <f>U40*各種係数!L38*各種係数!$P$18</f>
        <v>0</v>
      </c>
      <c r="AH40" s="328">
        <f t="shared" si="2"/>
        <v>0</v>
      </c>
    </row>
    <row r="41" spans="2:34" x14ac:dyDescent="0.15">
      <c r="B41" s="155" t="s">
        <v>65</v>
      </c>
      <c r="C41" s="155" t="s">
        <v>297</v>
      </c>
      <c r="D41" s="155" t="s">
        <v>290</v>
      </c>
      <c r="E41" s="41" t="s">
        <v>162</v>
      </c>
      <c r="F41" s="363">
        <f>SUMIF(価格変換【係数】!$D$7:$D$64,E41,価格変換【係数】!$J$7:$J$64)</f>
        <v>0</v>
      </c>
      <c r="G41" s="324">
        <f>SUMIF(価格変換【係数】!$D$7:$D$64,E41,価格変換【係数】!$L$7:$L$64)</f>
        <v>0</v>
      </c>
      <c r="H41" s="325">
        <f>G41*各種係数!H39</f>
        <v>0</v>
      </c>
      <c r="I41" s="324">
        <f>G41*各種係数!I39</f>
        <v>0</v>
      </c>
      <c r="J41" s="364">
        <v>12.578517166593905</v>
      </c>
      <c r="K41" s="46">
        <f>J41*各種係数!G39</f>
        <v>0</v>
      </c>
      <c r="L41" s="46">
        <f>J41*各種係数!F39</f>
        <v>12.578517166593903</v>
      </c>
      <c r="M41" s="364">
        <v>2.1984052898537885E-16</v>
      </c>
      <c r="N41" s="46">
        <f>M41*各種係数!H39</f>
        <v>0</v>
      </c>
      <c r="O41" s="46">
        <f>M41*各種係数!I39</f>
        <v>0</v>
      </c>
      <c r="P41" s="54"/>
      <c r="Q41" s="41"/>
      <c r="R41" s="46">
        <f>Q$117*各種係数!J39</f>
        <v>2.9808545279013865</v>
      </c>
      <c r="S41" s="46">
        <f>R41*各種係数!G39</f>
        <v>0</v>
      </c>
      <c r="T41" s="46">
        <f>R41*各種係数!F39</f>
        <v>2.9808545279013861</v>
      </c>
      <c r="U41" s="364">
        <v>1.2002287416961789E-16</v>
      </c>
      <c r="V41" s="46">
        <f>U41*各種係数!H39</f>
        <v>0</v>
      </c>
      <c r="W41" s="46">
        <f>U41*各種係数!I39</f>
        <v>0</v>
      </c>
      <c r="X41" s="135">
        <f t="shared" si="0"/>
        <v>3.3986340315499677E-16</v>
      </c>
      <c r="Y41" s="46">
        <f t="shared" si="0"/>
        <v>0</v>
      </c>
      <c r="Z41" s="47">
        <f t="shared" si="0"/>
        <v>0</v>
      </c>
      <c r="AA41" s="46">
        <f>G41*各種係数!K39*各種係数!$P$18</f>
        <v>0</v>
      </c>
      <c r="AB41" s="46">
        <f>M41*各種係数!K39*各種係数!$P$18</f>
        <v>0</v>
      </c>
      <c r="AC41" s="46">
        <f>U41*各種係数!K39*各種係数!$P$18</f>
        <v>0</v>
      </c>
      <c r="AD41" s="364">
        <f t="shared" si="1"/>
        <v>0</v>
      </c>
      <c r="AE41" s="46">
        <f>G41*各種係数!L39*各種係数!$P$18</f>
        <v>0</v>
      </c>
      <c r="AF41" s="46">
        <f>M41*各種係数!L39*各種係数!$P$18</f>
        <v>0</v>
      </c>
      <c r="AG41" s="46">
        <f>U41*各種係数!L39*各種係数!$P$18</f>
        <v>0</v>
      </c>
      <c r="AH41" s="135">
        <f t="shared" si="2"/>
        <v>0</v>
      </c>
    </row>
    <row r="42" spans="2:34" x14ac:dyDescent="0.15">
      <c r="B42" s="155" t="s">
        <v>66</v>
      </c>
      <c r="C42" s="155" t="s">
        <v>297</v>
      </c>
      <c r="D42" s="155" t="s">
        <v>290</v>
      </c>
      <c r="E42" s="41" t="s">
        <v>163</v>
      </c>
      <c r="F42" s="363">
        <f>SUMIF(価格変換【係数】!$D$7:$D$64,E42,価格変換【係数】!$J$7:$J$64)</f>
        <v>0</v>
      </c>
      <c r="G42" s="324">
        <f>SUMIF(価格変換【係数】!$D$7:$D$64,E42,価格変換【係数】!$L$7:$L$64)</f>
        <v>0</v>
      </c>
      <c r="H42" s="325">
        <f>G42*各種係数!H40</f>
        <v>0</v>
      </c>
      <c r="I42" s="324">
        <f>G42*各種係数!I40</f>
        <v>0</v>
      </c>
      <c r="J42" s="364">
        <v>1.3346702041496193E-3</v>
      </c>
      <c r="K42" s="46">
        <f>J42*各種係数!G40</f>
        <v>4.3172861977705827E-4</v>
      </c>
      <c r="L42" s="46">
        <f>J42*各種係数!F40</f>
        <v>9.0294158437256107E-4</v>
      </c>
      <c r="M42" s="364">
        <v>1.3905637130255306</v>
      </c>
      <c r="N42" s="46">
        <f>M42*各種係数!H40</f>
        <v>0.6474958000900275</v>
      </c>
      <c r="O42" s="46">
        <f>M42*各種係数!I40</f>
        <v>0.24953436451155817</v>
      </c>
      <c r="P42" s="54"/>
      <c r="Q42" s="41"/>
      <c r="R42" s="46">
        <f>Q$117*各種係数!J40</f>
        <v>2.1959463144146648E-2</v>
      </c>
      <c r="S42" s="46">
        <f>R42*各種係数!G40</f>
        <v>7.1032744155010942E-3</v>
      </c>
      <c r="T42" s="46">
        <f>R42*各種係数!F40</f>
        <v>1.4856188728645555E-2</v>
      </c>
      <c r="U42" s="364">
        <v>0.15736454118644491</v>
      </c>
      <c r="V42" s="46">
        <f>U42*各種係数!H40</f>
        <v>7.3274513455858087E-2</v>
      </c>
      <c r="W42" s="46">
        <f>U42*各種係数!I40</f>
        <v>2.8238807336756312E-2</v>
      </c>
      <c r="X42" s="135">
        <f t="shared" ref="X42:Z73" si="3">G42+M42+U42</f>
        <v>1.5479282542119754</v>
      </c>
      <c r="Y42" s="46">
        <f t="shared" si="3"/>
        <v>0.72077031354588561</v>
      </c>
      <c r="Z42" s="47">
        <f t="shared" si="3"/>
        <v>0.27777317184831446</v>
      </c>
      <c r="AA42" s="46">
        <f>G42*各種係数!K40*各種係数!$P$18</f>
        <v>0</v>
      </c>
      <c r="AB42" s="46">
        <f>M42*各種係数!K40*各種係数!$P$18</f>
        <v>5.3396443280050119E-8</v>
      </c>
      <c r="AC42" s="46">
        <f>U42*各種係数!K40*各種係数!$P$18</f>
        <v>6.0426622088899886E-9</v>
      </c>
      <c r="AD42" s="364">
        <f t="shared" si="1"/>
        <v>5.9439105488940105E-8</v>
      </c>
      <c r="AE42" s="46">
        <f>G42*各種係数!L40*各種係数!$P$18</f>
        <v>0</v>
      </c>
      <c r="AF42" s="46">
        <f>M42*各種係数!L40*各種係数!$P$18</f>
        <v>5.3396443280050119E-8</v>
      </c>
      <c r="AG42" s="46">
        <f>U42*各種係数!L40*各種係数!$P$18</f>
        <v>6.0426622088899886E-9</v>
      </c>
      <c r="AH42" s="135">
        <f t="shared" si="2"/>
        <v>5.9439105488940105E-8</v>
      </c>
    </row>
    <row r="43" spans="2:34" x14ac:dyDescent="0.15">
      <c r="B43" s="155" t="s">
        <v>67</v>
      </c>
      <c r="C43" s="155" t="s">
        <v>297</v>
      </c>
      <c r="D43" s="155" t="s">
        <v>290</v>
      </c>
      <c r="E43" s="41" t="s">
        <v>164</v>
      </c>
      <c r="F43" s="363">
        <f>SUMIF(価格変換【係数】!$D$7:$D$64,E43,価格変換【係数】!$J$7:$J$64)</f>
        <v>42.046783693973957</v>
      </c>
      <c r="G43" s="324">
        <f>SUMIF(価格変換【係数】!$D$7:$D$64,E43,価格変換【係数】!$L$7:$L$64)</f>
        <v>7.5314561920243051E-2</v>
      </c>
      <c r="H43" s="325">
        <f>G43*各種係数!H41</f>
        <v>3.5899941181982517E-2</v>
      </c>
      <c r="I43" s="324">
        <f>G43*各種係数!I41</f>
        <v>2.8368484989958215E-2</v>
      </c>
      <c r="J43" s="364">
        <v>19.162573053127055</v>
      </c>
      <c r="K43" s="46">
        <f>J43*各種係数!G41</f>
        <v>3.4324166273097298E-2</v>
      </c>
      <c r="L43" s="46">
        <f>J43*各種係数!F41</f>
        <v>19.128248886853957</v>
      </c>
      <c r="M43" s="364">
        <v>3.5281617662976432E-2</v>
      </c>
      <c r="N43" s="46">
        <f>M43*各種係数!H41</f>
        <v>1.6817571086018765E-2</v>
      </c>
      <c r="O43" s="46">
        <f>M43*各種係数!I41</f>
        <v>1.3289409319721121E-2</v>
      </c>
      <c r="P43" s="54"/>
      <c r="Q43" s="41"/>
      <c r="R43" s="46">
        <f>Q$117*各種係数!J41</f>
        <v>0.53130493295513248</v>
      </c>
      <c r="S43" s="46">
        <f>R43*各種係数!G41</f>
        <v>9.5167798238310342E-4</v>
      </c>
      <c r="T43" s="46">
        <f>R43*各種係数!F41</f>
        <v>0.53035325497274943</v>
      </c>
      <c r="U43" s="364">
        <v>2.0460305334472541E-3</v>
      </c>
      <c r="V43" s="46">
        <f>U43*各種係数!H41</f>
        <v>9.7527455427652435E-4</v>
      </c>
      <c r="W43" s="46">
        <f>U43*各種係数!I41</f>
        <v>7.7067150093179898E-4</v>
      </c>
      <c r="X43" s="135">
        <f t="shared" si="3"/>
        <v>0.11264221011666674</v>
      </c>
      <c r="Y43" s="46">
        <f t="shared" si="3"/>
        <v>5.3692786822277808E-2</v>
      </c>
      <c r="Z43" s="47">
        <f t="shared" si="3"/>
        <v>4.2428565810611135E-2</v>
      </c>
      <c r="AA43" s="46">
        <f>G43*各種係数!K41*各種係数!$P$18</f>
        <v>0</v>
      </c>
      <c r="AB43" s="46">
        <f>M43*各種係数!K41*各種係数!$P$18</f>
        <v>0</v>
      </c>
      <c r="AC43" s="46">
        <f>U43*各種係数!K41*各種係数!$P$18</f>
        <v>0</v>
      </c>
      <c r="AD43" s="364">
        <f t="shared" si="1"/>
        <v>0</v>
      </c>
      <c r="AE43" s="46">
        <f>G43*各種係数!L41*各種係数!$P$18</f>
        <v>0</v>
      </c>
      <c r="AF43" s="46">
        <f>M43*各種係数!L41*各種係数!$P$18</f>
        <v>0</v>
      </c>
      <c r="AG43" s="46">
        <f>U43*各種係数!L41*各種係数!$P$18</f>
        <v>0</v>
      </c>
      <c r="AH43" s="135">
        <f t="shared" si="2"/>
        <v>0</v>
      </c>
    </row>
    <row r="44" spans="2:34" x14ac:dyDescent="0.15">
      <c r="B44" s="155" t="s">
        <v>68</v>
      </c>
      <c r="C44" s="155" t="s">
        <v>297</v>
      </c>
      <c r="D44" s="155" t="s">
        <v>290</v>
      </c>
      <c r="E44" s="41" t="s">
        <v>208</v>
      </c>
      <c r="F44" s="365">
        <f>SUMIF(価格変換【係数】!$D$7:$D$64,E44,価格変換【係数】!$J$7:$J$64)</f>
        <v>0</v>
      </c>
      <c r="G44" s="326">
        <f>SUMIF(価格変換【係数】!$D$7:$D$64,E44,価格変換【係数】!$L$7:$L$64)</f>
        <v>0</v>
      </c>
      <c r="H44" s="327">
        <f>G44*各種係数!H42</f>
        <v>0</v>
      </c>
      <c r="I44" s="326">
        <f>G44*各種係数!I42</f>
        <v>0</v>
      </c>
      <c r="J44" s="80">
        <v>2.4583903551013555</v>
      </c>
      <c r="K44" s="67">
        <f>J44*各種係数!G42</f>
        <v>2.6398876703945844E-2</v>
      </c>
      <c r="L44" s="67">
        <f>J44*各種係数!F42</f>
        <v>2.4319914783974097</v>
      </c>
      <c r="M44" s="80">
        <v>6.5875706662340536E-2</v>
      </c>
      <c r="N44" s="67">
        <f>M44*各種係数!H42</f>
        <v>3.2348280796657997E-2</v>
      </c>
      <c r="O44" s="67">
        <f>M44*各種係数!I42</f>
        <v>1.8403085541561618E-2</v>
      </c>
      <c r="P44" s="54"/>
      <c r="Q44" s="41"/>
      <c r="R44" s="67">
        <f>Q$117*各種係数!J42</f>
        <v>2.3928685131293825</v>
      </c>
      <c r="S44" s="67">
        <f>R44*各種係数!G42</f>
        <v>2.5695285012722249E-2</v>
      </c>
      <c r="T44" s="67">
        <f>R44*各種係数!F42</f>
        <v>2.3671732281166604</v>
      </c>
      <c r="U44" s="80">
        <v>3.5461193321147319E-2</v>
      </c>
      <c r="V44" s="67">
        <f>U44*各種係数!H42</f>
        <v>1.7413227076512251E-2</v>
      </c>
      <c r="W44" s="67">
        <f>U44*各種係数!I42</f>
        <v>9.9064648739168645E-3</v>
      </c>
      <c r="X44" s="330">
        <f t="shared" si="3"/>
        <v>0.10133689998348785</v>
      </c>
      <c r="Y44" s="67">
        <f t="shared" si="3"/>
        <v>4.9761507873170248E-2</v>
      </c>
      <c r="Z44" s="68">
        <f t="shared" si="3"/>
        <v>2.8309550415478481E-2</v>
      </c>
      <c r="AA44" s="67">
        <f>G44*各種係数!K42*各種係数!$P$18</f>
        <v>0</v>
      </c>
      <c r="AB44" s="67">
        <f>M44*各種係数!K42*各種係数!$P$18</f>
        <v>3.0080231352666906E-9</v>
      </c>
      <c r="AC44" s="67">
        <f>U44*各種係数!K42*各種係数!$P$18</f>
        <v>1.6192325717418865E-9</v>
      </c>
      <c r="AD44" s="80">
        <f t="shared" si="1"/>
        <v>4.6272557070085767E-9</v>
      </c>
      <c r="AE44" s="67">
        <f>G44*各種係数!L42*各種係数!$P$18</f>
        <v>0</v>
      </c>
      <c r="AF44" s="67">
        <f>M44*各種係数!L42*各種係数!$P$18</f>
        <v>2.7072208217400216E-9</v>
      </c>
      <c r="AG44" s="67">
        <f>U44*各種係数!L42*各種係数!$P$18</f>
        <v>1.457309314567698E-9</v>
      </c>
      <c r="AH44" s="330">
        <f t="shared" si="2"/>
        <v>4.1645301363077194E-9</v>
      </c>
    </row>
    <row r="45" spans="2:34" x14ac:dyDescent="0.15">
      <c r="B45" s="162" t="s">
        <v>69</v>
      </c>
      <c r="C45" s="162" t="s">
        <v>298</v>
      </c>
      <c r="D45" s="162" t="s">
        <v>290</v>
      </c>
      <c r="E45" s="116" t="s">
        <v>165</v>
      </c>
      <c r="F45" s="363">
        <f>SUMIF(価格変換【係数】!$D$7:$D$64,E45,価格変換【係数】!$J$7:$J$64)</f>
        <v>0</v>
      </c>
      <c r="G45" s="324">
        <f>SUMIF(価格変換【係数】!$D$7:$D$64,E45,価格変換【係数】!$L$7:$L$64)</f>
        <v>0</v>
      </c>
      <c r="H45" s="325">
        <f>G45*各種係数!H43</f>
        <v>0</v>
      </c>
      <c r="I45" s="324">
        <f>G45*各種係数!I43</f>
        <v>0</v>
      </c>
      <c r="J45" s="366">
        <v>2.6198120389608919E-4</v>
      </c>
      <c r="K45" s="46">
        <f>J45*各種係数!G43</f>
        <v>0</v>
      </c>
      <c r="L45" s="46">
        <f>J45*各種係数!F43</f>
        <v>2.6198120389608919E-4</v>
      </c>
      <c r="M45" s="366">
        <v>0</v>
      </c>
      <c r="N45" s="46">
        <f>M45*各種係数!H43</f>
        <v>0</v>
      </c>
      <c r="O45" s="46">
        <f>M45*各種係数!I43</f>
        <v>0</v>
      </c>
      <c r="P45" s="54"/>
      <c r="Q45" s="41"/>
      <c r="R45" s="46">
        <f>Q$117*各種係数!J43</f>
        <v>0</v>
      </c>
      <c r="S45" s="46">
        <f>R45*各種係数!G43</f>
        <v>0</v>
      </c>
      <c r="T45" s="46">
        <f>R45*各種係数!F43</f>
        <v>0</v>
      </c>
      <c r="U45" s="366">
        <v>0</v>
      </c>
      <c r="V45" s="46">
        <f>U45*各種係数!H43</f>
        <v>0</v>
      </c>
      <c r="W45" s="46">
        <f>U45*各種係数!I43</f>
        <v>0</v>
      </c>
      <c r="X45" s="328">
        <f t="shared" si="3"/>
        <v>0</v>
      </c>
      <c r="Y45" s="136">
        <f t="shared" si="3"/>
        <v>0</v>
      </c>
      <c r="Z45" s="329">
        <f t="shared" si="3"/>
        <v>0</v>
      </c>
      <c r="AA45" s="46">
        <f>G45*各種係数!K43*各種係数!$P$18</f>
        <v>0</v>
      </c>
      <c r="AB45" s="46">
        <f>M45*各種係数!K43*各種係数!$P$18</f>
        <v>0</v>
      </c>
      <c r="AC45" s="46">
        <f>U45*各種係数!K43*各種係数!$P$18</f>
        <v>0</v>
      </c>
      <c r="AD45" s="366">
        <f t="shared" si="1"/>
        <v>0</v>
      </c>
      <c r="AE45" s="46">
        <f>G45*各種係数!L43*各種係数!$P$18</f>
        <v>0</v>
      </c>
      <c r="AF45" s="46">
        <f>M45*各種係数!L43*各種係数!$P$18</f>
        <v>0</v>
      </c>
      <c r="AG45" s="46">
        <f>U45*各種係数!L43*各種係数!$P$18</f>
        <v>0</v>
      </c>
      <c r="AH45" s="328">
        <f t="shared" si="2"/>
        <v>0</v>
      </c>
    </row>
    <row r="46" spans="2:34" x14ac:dyDescent="0.15">
      <c r="B46" s="155" t="s">
        <v>70</v>
      </c>
      <c r="C46" s="155" t="s">
        <v>298</v>
      </c>
      <c r="D46" s="155" t="s">
        <v>290</v>
      </c>
      <c r="E46" s="41" t="s">
        <v>166</v>
      </c>
      <c r="F46" s="363">
        <f>SUMIF(価格変換【係数】!$D$7:$D$64,E46,価格変換【係数】!$J$7:$J$64)</f>
        <v>0</v>
      </c>
      <c r="G46" s="324">
        <f>SUMIF(価格変換【係数】!$D$7:$D$64,E46,価格変換【係数】!$L$7:$L$64)</f>
        <v>0</v>
      </c>
      <c r="H46" s="325">
        <f>G46*各種係数!H44</f>
        <v>0</v>
      </c>
      <c r="I46" s="324">
        <f>G46*各種係数!I44</f>
        <v>0</v>
      </c>
      <c r="J46" s="364">
        <v>9.7656279360819678</v>
      </c>
      <c r="K46" s="46">
        <f>J46*各種係数!G44</f>
        <v>2.6213427587612679</v>
      </c>
      <c r="L46" s="46">
        <f>J46*各種係数!F44</f>
        <v>7.1442851773206995</v>
      </c>
      <c r="M46" s="364">
        <v>4.8126043683621278</v>
      </c>
      <c r="N46" s="46">
        <f>M46*各種係数!H44</f>
        <v>1.0399024555356113</v>
      </c>
      <c r="O46" s="46">
        <f>M46*各種係数!I44</f>
        <v>0.25984125477277648</v>
      </c>
      <c r="P46" s="54"/>
      <c r="Q46" s="41"/>
      <c r="R46" s="46">
        <f>Q$117*各種係数!J44</f>
        <v>0</v>
      </c>
      <c r="S46" s="46">
        <f>R46*各種係数!G44</f>
        <v>0</v>
      </c>
      <c r="T46" s="46">
        <f>R46*各種係数!F44</f>
        <v>0</v>
      </c>
      <c r="U46" s="364">
        <v>0.59778815215566816</v>
      </c>
      <c r="V46" s="46">
        <f>U46*各種係数!H44</f>
        <v>0.12916943088100508</v>
      </c>
      <c r="W46" s="46">
        <f>U46*各種係数!I44</f>
        <v>3.2275668568470271E-2</v>
      </c>
      <c r="X46" s="135">
        <f t="shared" si="3"/>
        <v>5.4103925205177958</v>
      </c>
      <c r="Y46" s="46">
        <f t="shared" si="3"/>
        <v>1.1690718864166163</v>
      </c>
      <c r="Z46" s="47">
        <f t="shared" si="3"/>
        <v>0.29211692334124673</v>
      </c>
      <c r="AA46" s="46">
        <f>G46*各種係数!K44*各種係数!$P$18</f>
        <v>0</v>
      </c>
      <c r="AB46" s="46">
        <f>M46*各種係数!K44*各種係数!$P$18</f>
        <v>3.4979699620827015E-8</v>
      </c>
      <c r="AC46" s="46">
        <f>U46*各種係数!K44*各種係数!$P$18</f>
        <v>4.3449343429846398E-9</v>
      </c>
      <c r="AD46" s="364">
        <f t="shared" si="1"/>
        <v>3.9324633963811654E-8</v>
      </c>
      <c r="AE46" s="46">
        <f>G46*各種係数!L44*各種係数!$P$18</f>
        <v>0</v>
      </c>
      <c r="AF46" s="46">
        <f>M46*各種係数!L44*各種係数!$P$18</f>
        <v>3.4979699620827015E-8</v>
      </c>
      <c r="AG46" s="46">
        <f>U46*各種係数!L44*各種係数!$P$18</f>
        <v>4.3449343429846398E-9</v>
      </c>
      <c r="AH46" s="135">
        <f t="shared" si="2"/>
        <v>3.9324633963811654E-8</v>
      </c>
    </row>
    <row r="47" spans="2:34" x14ac:dyDescent="0.15">
      <c r="B47" s="155" t="s">
        <v>71</v>
      </c>
      <c r="C47" s="155" t="s">
        <v>298</v>
      </c>
      <c r="D47" s="155" t="s">
        <v>290</v>
      </c>
      <c r="E47" s="41" t="s">
        <v>966</v>
      </c>
      <c r="F47" s="363">
        <f>SUMIF(価格変換【係数】!$D$7:$D$64,E47,価格変換【係数】!$J$7:$J$64)</f>
        <v>0</v>
      </c>
      <c r="G47" s="324">
        <f>SUMIF(価格変換【係数】!$D$7:$D$64,E47,価格変換【係数】!$L$7:$L$64)</f>
        <v>0</v>
      </c>
      <c r="H47" s="325">
        <f>G47*各種係数!H45</f>
        <v>0</v>
      </c>
      <c r="I47" s="324">
        <f>G47*各種係数!I45</f>
        <v>0</v>
      </c>
      <c r="J47" s="364">
        <v>0.40132201943629336</v>
      </c>
      <c r="K47" s="46">
        <f>J47*各種係数!G45</f>
        <v>4.5911506189566208E-3</v>
      </c>
      <c r="L47" s="46">
        <f>J47*各種係数!F45</f>
        <v>0.39673086881733677</v>
      </c>
      <c r="M47" s="364">
        <v>1.5765026476641478E-2</v>
      </c>
      <c r="N47" s="46">
        <f>M47*各種係数!H45</f>
        <v>6.3253828689541595E-3</v>
      </c>
      <c r="O47" s="46">
        <f>M47*各種係数!I45</f>
        <v>2.9532704259844058E-3</v>
      </c>
      <c r="P47" s="54"/>
      <c r="Q47" s="41"/>
      <c r="R47" s="46">
        <f>Q$117*各種係数!J45</f>
        <v>9.268604573828131E-4</v>
      </c>
      <c r="S47" s="46">
        <f>R47*各種係数!G45</f>
        <v>1.0603345334942486E-5</v>
      </c>
      <c r="T47" s="46">
        <f>R47*各種係数!F45</f>
        <v>9.1625711204787062E-4</v>
      </c>
      <c r="U47" s="364">
        <v>3.331038527717229E-3</v>
      </c>
      <c r="V47" s="46">
        <f>U47*各種係数!H45</f>
        <v>1.3365086363963748E-3</v>
      </c>
      <c r="W47" s="46">
        <f>U47*各種係数!I45</f>
        <v>6.2400514114567247E-4</v>
      </c>
      <c r="X47" s="135">
        <f t="shared" si="3"/>
        <v>1.9096065004358707E-2</v>
      </c>
      <c r="Y47" s="46">
        <f t="shared" si="3"/>
        <v>7.6618915053505345E-3</v>
      </c>
      <c r="Z47" s="47">
        <f t="shared" si="3"/>
        <v>3.5772755671300781E-3</v>
      </c>
      <c r="AA47" s="46">
        <f>G47*各種係数!K45*各種係数!$P$18</f>
        <v>0</v>
      </c>
      <c r="AB47" s="46">
        <f>M47*各種係数!K45*各種係数!$P$18</f>
        <v>8.0161151576143104E-10</v>
      </c>
      <c r="AC47" s="46">
        <f>U47*各種係数!K45*各種係数!$P$18</f>
        <v>1.6937484039240149E-10</v>
      </c>
      <c r="AD47" s="364">
        <f t="shared" si="1"/>
        <v>9.7098635615383255E-10</v>
      </c>
      <c r="AE47" s="46">
        <f>G47*各種係数!L45*各種係数!$P$18</f>
        <v>0</v>
      </c>
      <c r="AF47" s="46">
        <f>M47*各種係数!L45*各種係数!$P$18</f>
        <v>7.3481055611464507E-10</v>
      </c>
      <c r="AG47" s="46">
        <f>U47*各種係数!L45*各種係数!$P$18</f>
        <v>1.5526027035970133E-10</v>
      </c>
      <c r="AH47" s="135">
        <f t="shared" si="2"/>
        <v>8.9007082647434642E-10</v>
      </c>
    </row>
    <row r="48" spans="2:34" x14ac:dyDescent="0.15">
      <c r="B48" s="155" t="s">
        <v>72</v>
      </c>
      <c r="C48" s="155" t="s">
        <v>298</v>
      </c>
      <c r="D48" s="155" t="s">
        <v>290</v>
      </c>
      <c r="E48" s="41" t="s">
        <v>967</v>
      </c>
      <c r="F48" s="363">
        <f>SUMIF(価格変換【係数】!$D$7:$D$64,E48,価格変換【係数】!$J$7:$J$64)</f>
        <v>0</v>
      </c>
      <c r="G48" s="324">
        <f>SUMIF(価格変換【係数】!$D$7:$D$64,E48,価格変換【係数】!$L$7:$L$64)</f>
        <v>0</v>
      </c>
      <c r="H48" s="325">
        <f>G48*各種係数!H46</f>
        <v>0</v>
      </c>
      <c r="I48" s="324">
        <f>G48*各種係数!I46</f>
        <v>0</v>
      </c>
      <c r="J48" s="364">
        <v>5.6919773320276985E-2</v>
      </c>
      <c r="K48" s="46">
        <f>J48*各種係数!G46</f>
        <v>1.627366077418238E-2</v>
      </c>
      <c r="L48" s="46">
        <f>J48*各種係数!F46</f>
        <v>4.0646112546094605E-2</v>
      </c>
      <c r="M48" s="364">
        <v>0.67652542701329632</v>
      </c>
      <c r="N48" s="46">
        <f>M48*各種係数!H46</f>
        <v>0.18485312236938109</v>
      </c>
      <c r="O48" s="46">
        <f>M48*各種係数!I46</f>
        <v>6.7164476900611378E-2</v>
      </c>
      <c r="P48" s="54"/>
      <c r="Q48" s="41"/>
      <c r="R48" s="46">
        <f>Q$117*各種係数!J46</f>
        <v>0</v>
      </c>
      <c r="S48" s="46">
        <f>R48*各種係数!G46</f>
        <v>0</v>
      </c>
      <c r="T48" s="46">
        <f>R48*各種係数!F46</f>
        <v>0</v>
      </c>
      <c r="U48" s="364">
        <v>0.13806594461918897</v>
      </c>
      <c r="V48" s="46">
        <f>U48*各種係数!H46</f>
        <v>3.7724998849501527E-2</v>
      </c>
      <c r="W48" s="46">
        <f>U48*各種係数!I46</f>
        <v>1.3706989534858022E-2</v>
      </c>
      <c r="X48" s="135">
        <f t="shared" si="3"/>
        <v>0.81459137163248529</v>
      </c>
      <c r="Y48" s="46">
        <f t="shared" si="3"/>
        <v>0.22257812121888262</v>
      </c>
      <c r="Z48" s="47">
        <f t="shared" si="3"/>
        <v>8.08714664354694E-2</v>
      </c>
      <c r="AA48" s="46">
        <f>G48*各種係数!K46*各種係数!$P$18</f>
        <v>0</v>
      </c>
      <c r="AB48" s="46">
        <f>M48*各種係数!K46*各種係数!$P$18</f>
        <v>1.3821332409720461E-8</v>
      </c>
      <c r="AC48" s="46">
        <f>U48*各種係数!K46*各種係数!$P$18</f>
        <v>2.8206705008389316E-9</v>
      </c>
      <c r="AD48" s="364">
        <f t="shared" si="1"/>
        <v>1.6642002910559391E-8</v>
      </c>
      <c r="AE48" s="46">
        <f>G48*各種係数!L46*各種係数!$P$18</f>
        <v>0</v>
      </c>
      <c r="AF48" s="46">
        <f>M48*各種係数!L46*各種係数!$P$18</f>
        <v>1.1805721433302892E-8</v>
      </c>
      <c r="AG48" s="46">
        <f>U48*各種係数!L46*各種係数!$P$18</f>
        <v>2.4093227194665874E-9</v>
      </c>
      <c r="AH48" s="135">
        <f t="shared" si="2"/>
        <v>1.421504415276948E-8</v>
      </c>
    </row>
    <row r="49" spans="2:34" x14ac:dyDescent="0.15">
      <c r="B49" s="163" t="s">
        <v>73</v>
      </c>
      <c r="C49" s="163" t="s">
        <v>299</v>
      </c>
      <c r="D49" s="163" t="s">
        <v>290</v>
      </c>
      <c r="E49" s="62" t="s">
        <v>167</v>
      </c>
      <c r="F49" s="365">
        <f>SUMIF(価格変換【係数】!$D$7:$D$64,E49,価格変換【係数】!$J$7:$J$64)</f>
        <v>0</v>
      </c>
      <c r="G49" s="326">
        <f>SUMIF(価格変換【係数】!$D$7:$D$64,E49,価格変換【係数】!$L$7:$L$64)</f>
        <v>0</v>
      </c>
      <c r="H49" s="327">
        <f>G49*各種係数!H47</f>
        <v>0</v>
      </c>
      <c r="I49" s="326">
        <f>G49*各種係数!I47</f>
        <v>0</v>
      </c>
      <c r="J49" s="80">
        <v>8.6333937815480266E-2</v>
      </c>
      <c r="K49" s="67">
        <f>J49*各種係数!G47</f>
        <v>0</v>
      </c>
      <c r="L49" s="67">
        <f>J49*各種係数!F47</f>
        <v>8.6333937815480238E-2</v>
      </c>
      <c r="M49" s="80">
        <v>2.7420158356663999E-16</v>
      </c>
      <c r="N49" s="67">
        <f>M49*各種係数!H47</f>
        <v>0</v>
      </c>
      <c r="O49" s="67">
        <f>M49*各種係数!I47</f>
        <v>0</v>
      </c>
      <c r="P49" s="54"/>
      <c r="Q49" s="41"/>
      <c r="R49" s="67">
        <f>Q$117*各種係数!J47</f>
        <v>3.62751793932155</v>
      </c>
      <c r="S49" s="67">
        <f>R49*各種係数!G47</f>
        <v>0</v>
      </c>
      <c r="T49" s="67">
        <f>R49*各種係数!F47</f>
        <v>3.6275179393215486</v>
      </c>
      <c r="U49" s="80">
        <v>6.7759577987582999E-17</v>
      </c>
      <c r="V49" s="67">
        <f>U49*各種係数!H47</f>
        <v>0</v>
      </c>
      <c r="W49" s="67">
        <f>U49*各種係数!I47</f>
        <v>0</v>
      </c>
      <c r="X49" s="330">
        <f t="shared" si="3"/>
        <v>3.41961161554223E-16</v>
      </c>
      <c r="Y49" s="67">
        <f t="shared" si="3"/>
        <v>0</v>
      </c>
      <c r="Z49" s="68">
        <f t="shared" si="3"/>
        <v>0</v>
      </c>
      <c r="AA49" s="67">
        <f>G49*各種係数!K47*各種係数!$P$18</f>
        <v>0</v>
      </c>
      <c r="AB49" s="67">
        <f>M49*各種係数!K47*各種係数!$P$18</f>
        <v>0</v>
      </c>
      <c r="AC49" s="67">
        <f>U49*各種係数!K47*各種係数!$P$18</f>
        <v>0</v>
      </c>
      <c r="AD49" s="80">
        <f t="shared" si="1"/>
        <v>0</v>
      </c>
      <c r="AE49" s="67">
        <f>G49*各種係数!L47*各種係数!$P$18</f>
        <v>0</v>
      </c>
      <c r="AF49" s="67">
        <f>M49*各種係数!L47*各種係数!$P$18</f>
        <v>0</v>
      </c>
      <c r="AG49" s="67">
        <f>U49*各種係数!L47*各種係数!$P$18</f>
        <v>0</v>
      </c>
      <c r="AH49" s="330">
        <f t="shared" si="2"/>
        <v>0</v>
      </c>
    </row>
    <row r="50" spans="2:34" x14ac:dyDescent="0.15">
      <c r="B50" s="155" t="s">
        <v>74</v>
      </c>
      <c r="C50" s="155" t="s">
        <v>299</v>
      </c>
      <c r="D50" s="155" t="s">
        <v>290</v>
      </c>
      <c r="E50" s="41" t="s">
        <v>168</v>
      </c>
      <c r="F50" s="363">
        <f>SUMIF(価格変換【係数】!$D$7:$D$64,E50,価格変換【係数】!$J$7:$J$64)</f>
        <v>0</v>
      </c>
      <c r="G50" s="324">
        <f>SUMIF(価格変換【係数】!$D$7:$D$64,E50,価格変換【係数】!$L$7:$L$64)</f>
        <v>0</v>
      </c>
      <c r="H50" s="325">
        <f>G50*各種係数!H48</f>
        <v>0</v>
      </c>
      <c r="I50" s="324">
        <f>G50*各種係数!I48</f>
        <v>0</v>
      </c>
      <c r="J50" s="366">
        <v>10.521459104722121</v>
      </c>
      <c r="K50" s="46">
        <f>J50*各種係数!G48</f>
        <v>0.45295368491870242</v>
      </c>
      <c r="L50" s="46">
        <f>J50*各種係数!F48</f>
        <v>10.068505419803419</v>
      </c>
      <c r="M50" s="366">
        <v>0.63941717741890391</v>
      </c>
      <c r="N50" s="46">
        <f>M50*各種係数!H48</f>
        <v>0.14190872569602425</v>
      </c>
      <c r="O50" s="46">
        <f>M50*各種係数!I48</f>
        <v>7.2182254841836518E-2</v>
      </c>
      <c r="P50" s="54"/>
      <c r="Q50" s="41"/>
      <c r="R50" s="46">
        <f>Q$117*各種係数!J48</f>
        <v>0.13667626898483481</v>
      </c>
      <c r="S50" s="46">
        <f>R50*各種係数!G48</f>
        <v>5.8839766482422428E-3</v>
      </c>
      <c r="T50" s="46">
        <f>R50*各種係数!F48</f>
        <v>0.13079229233659256</v>
      </c>
      <c r="U50" s="366">
        <v>7.0144903550357157E-2</v>
      </c>
      <c r="V50" s="46">
        <f>U50*各種係数!H48</f>
        <v>1.5567573453505134E-2</v>
      </c>
      <c r="W50" s="46">
        <f>U50*各種係数!I48</f>
        <v>7.9184880899920481E-3</v>
      </c>
      <c r="X50" s="328">
        <f t="shared" si="3"/>
        <v>0.7095620809692611</v>
      </c>
      <c r="Y50" s="136">
        <f t="shared" si="3"/>
        <v>0.15747629914952938</v>
      </c>
      <c r="Z50" s="329">
        <f t="shared" si="3"/>
        <v>8.0100742931828561E-2</v>
      </c>
      <c r="AA50" s="46">
        <f>G50*各種係数!K48*各種係数!$P$18</f>
        <v>0</v>
      </c>
      <c r="AB50" s="46">
        <f>M50*各種係数!K48*各種係数!$P$18</f>
        <v>1.6298406073847199E-8</v>
      </c>
      <c r="AC50" s="46">
        <f>U50*各種係数!K48*各種係数!$P$18</f>
        <v>1.78795653674719E-9</v>
      </c>
      <c r="AD50" s="366">
        <f t="shared" si="1"/>
        <v>1.8086362610594391E-8</v>
      </c>
      <c r="AE50" s="46">
        <f>G50*各種係数!L48*各種係数!$P$18</f>
        <v>0</v>
      </c>
      <c r="AF50" s="46">
        <f>M50*各種係数!L48*各種係数!$P$18</f>
        <v>1.5904724767715625E-8</v>
      </c>
      <c r="AG50" s="46">
        <f>U50*各種係数!L48*各種係数!$P$18</f>
        <v>1.7447691807871133E-9</v>
      </c>
      <c r="AH50" s="328">
        <f t="shared" si="2"/>
        <v>1.7649493948502739E-8</v>
      </c>
    </row>
    <row r="51" spans="2:34" x14ac:dyDescent="0.15">
      <c r="B51" s="155" t="s">
        <v>75</v>
      </c>
      <c r="C51" s="155" t="s">
        <v>300</v>
      </c>
      <c r="D51" s="155" t="s">
        <v>290</v>
      </c>
      <c r="E51" s="41" t="s">
        <v>968</v>
      </c>
      <c r="F51" s="363">
        <f>SUMIF(価格変換【係数】!$D$7:$D$64,E51,価格変換【係数】!$J$7:$J$64)</f>
        <v>0</v>
      </c>
      <c r="G51" s="324">
        <f>SUMIF(価格変換【係数】!$D$7:$D$64,E51,価格変換【係数】!$L$7:$L$64)</f>
        <v>0</v>
      </c>
      <c r="H51" s="325">
        <f>G51*各種係数!H49</f>
        <v>0</v>
      </c>
      <c r="I51" s="324">
        <f>G51*各種係数!I49</f>
        <v>0</v>
      </c>
      <c r="J51" s="364">
        <v>0.23538876902435518</v>
      </c>
      <c r="K51" s="46">
        <f>J51*各種係数!G49</f>
        <v>1.3057143748147723E-2</v>
      </c>
      <c r="L51" s="46">
        <f>J51*各種係数!F49</f>
        <v>0.22233162527620745</v>
      </c>
      <c r="M51" s="364">
        <v>0.64108407821984703</v>
      </c>
      <c r="N51" s="46">
        <f>M51*各種係数!H49</f>
        <v>0.25227993347448624</v>
      </c>
      <c r="O51" s="46">
        <f>M51*各種係数!I49</f>
        <v>0.20055980802935128</v>
      </c>
      <c r="P51" s="54"/>
      <c r="Q51" s="41"/>
      <c r="R51" s="46">
        <f>Q$117*各種係数!J49</f>
        <v>0.69821111224229915</v>
      </c>
      <c r="S51" s="46">
        <f>R51*各種係数!G49</f>
        <v>3.8730152236611276E-2</v>
      </c>
      <c r="T51" s="46">
        <f>R51*各種係数!F49</f>
        <v>0.6594809600056879</v>
      </c>
      <c r="U51" s="364">
        <v>0.10750905499294745</v>
      </c>
      <c r="V51" s="46">
        <f>U51*各種係数!H49</f>
        <v>4.2307051700361503E-2</v>
      </c>
      <c r="W51" s="46">
        <f>U51*各種係数!I49</f>
        <v>3.3633646760773635E-2</v>
      </c>
      <c r="X51" s="135">
        <f t="shared" si="3"/>
        <v>0.74859313321279453</v>
      </c>
      <c r="Y51" s="46">
        <f t="shared" si="3"/>
        <v>0.29458698517484772</v>
      </c>
      <c r="Z51" s="47">
        <f t="shared" si="3"/>
        <v>0.23419345479012491</v>
      </c>
      <c r="AA51" s="46">
        <f>G51*各種係数!K49*各種係数!$P$18</f>
        <v>0</v>
      </c>
      <c r="AB51" s="46">
        <f>M51*各種係数!K49*各種係数!$P$18</f>
        <v>1.4562212701586574E-7</v>
      </c>
      <c r="AC51" s="46">
        <f>U51*各種係数!K49*各種係数!$P$18</f>
        <v>2.4420661491096771E-8</v>
      </c>
      <c r="AD51" s="364">
        <f t="shared" si="1"/>
        <v>1.7004278850696251E-7</v>
      </c>
      <c r="AE51" s="46">
        <f>G51*各種係数!L49*各種係数!$P$18</f>
        <v>0</v>
      </c>
      <c r="AF51" s="46">
        <f>M51*各種係数!L49*各種係数!$P$18</f>
        <v>1.3556726586477023E-7</v>
      </c>
      <c r="AG51" s="46">
        <f>U51*各種係数!L49*各種係数!$P$18</f>
        <v>2.2734472959568658E-8</v>
      </c>
      <c r="AH51" s="135">
        <f t="shared" si="2"/>
        <v>1.5830173882433888E-7</v>
      </c>
    </row>
    <row r="52" spans="2:34" x14ac:dyDescent="0.15">
      <c r="B52" s="155" t="s">
        <v>76</v>
      </c>
      <c r="C52" s="155" t="s">
        <v>300</v>
      </c>
      <c r="D52" s="155" t="s">
        <v>290</v>
      </c>
      <c r="E52" s="41" t="s">
        <v>169</v>
      </c>
      <c r="F52" s="363">
        <f>SUMIF(価格変換【係数】!$D$7:$D$64,E52,価格変換【係数】!$J$7:$J$64)</f>
        <v>0</v>
      </c>
      <c r="G52" s="324">
        <f>SUMIF(価格変換【係数】!$D$7:$D$64,E52,価格変換【係数】!$L$7:$L$64)</f>
        <v>0</v>
      </c>
      <c r="H52" s="325">
        <f>G52*各種係数!H50</f>
        <v>0</v>
      </c>
      <c r="I52" s="324">
        <f>G52*各種係数!I50</f>
        <v>0</v>
      </c>
      <c r="J52" s="364">
        <v>58.21236985041218</v>
      </c>
      <c r="K52" s="46">
        <f>J52*各種係数!G50</f>
        <v>7.706415666573541</v>
      </c>
      <c r="L52" s="46">
        <f>J52*各種係数!F50</f>
        <v>50.505954183838639</v>
      </c>
      <c r="M52" s="364">
        <v>10.439368234422499</v>
      </c>
      <c r="N52" s="46">
        <f>M52*各種係数!H50</f>
        <v>4.7555494148347934</v>
      </c>
      <c r="O52" s="46">
        <f>M52*各種係数!I50</f>
        <v>3.4618881692331027</v>
      </c>
      <c r="P52" s="54"/>
      <c r="Q52" s="41"/>
      <c r="R52" s="46">
        <f>Q$117*各種係数!J50</f>
        <v>5.020375315893137</v>
      </c>
      <c r="S52" s="46">
        <f>R52*各種係数!G50</f>
        <v>0.6646198924025426</v>
      </c>
      <c r="T52" s="46">
        <f>R52*各種係数!F50</f>
        <v>4.355755423490594</v>
      </c>
      <c r="U52" s="364">
        <v>1.5125405416684212</v>
      </c>
      <c r="V52" s="46">
        <f>U52*各種係数!H50</f>
        <v>0.68902266174760263</v>
      </c>
      <c r="W52" s="46">
        <f>U52*各種係数!I50</f>
        <v>0.50158650304349595</v>
      </c>
      <c r="X52" s="135">
        <f t="shared" si="3"/>
        <v>11.951908776090921</v>
      </c>
      <c r="Y52" s="46">
        <f t="shared" si="3"/>
        <v>5.4445720765823964</v>
      </c>
      <c r="Z52" s="47">
        <f t="shared" si="3"/>
        <v>3.9634746722765986</v>
      </c>
      <c r="AA52" s="46">
        <f>G52*各種係数!K50*各種係数!$P$18</f>
        <v>0</v>
      </c>
      <c r="AB52" s="46">
        <f>M52*各種係数!K50*各種係数!$P$18</f>
        <v>7.8692912111925812E-7</v>
      </c>
      <c r="AC52" s="46">
        <f>U52*各種係数!K50*各種係数!$P$18</f>
        <v>1.1401668878655301E-7</v>
      </c>
      <c r="AD52" s="364">
        <f t="shared" si="1"/>
        <v>9.0094580990581107E-7</v>
      </c>
      <c r="AE52" s="46">
        <f>G52*各種係数!L50*各種係数!$P$18</f>
        <v>0</v>
      </c>
      <c r="AF52" s="46">
        <f>M52*各種係数!L50*各種係数!$P$18</f>
        <v>7.0879431476699131E-7</v>
      </c>
      <c r="AG52" s="46">
        <f>U52*各種係数!L50*各種係数!$P$18</f>
        <v>1.0269588280774631E-7</v>
      </c>
      <c r="AH52" s="135">
        <f t="shared" si="2"/>
        <v>8.1149019757473758E-7</v>
      </c>
    </row>
    <row r="53" spans="2:34" x14ac:dyDescent="0.15">
      <c r="B53" s="155" t="s">
        <v>77</v>
      </c>
      <c r="C53" s="155" t="s">
        <v>301</v>
      </c>
      <c r="D53" s="155" t="s">
        <v>290</v>
      </c>
      <c r="E53" s="41" t="s">
        <v>969</v>
      </c>
      <c r="F53" s="363">
        <f>SUMIF(価格変換【係数】!$D$7:$D$64,E53,価格変換【係数】!$J$7:$J$64)</f>
        <v>0</v>
      </c>
      <c r="G53" s="324">
        <f>SUMIF(価格変換【係数】!$D$7:$D$64,E53,価格変換【係数】!$L$7:$L$64)</f>
        <v>0</v>
      </c>
      <c r="H53" s="325">
        <f>G53*各種係数!H51</f>
        <v>0</v>
      </c>
      <c r="I53" s="324">
        <f>G53*各種係数!I51</f>
        <v>0</v>
      </c>
      <c r="J53" s="364">
        <v>1.1159591615289652</v>
      </c>
      <c r="K53" s="46">
        <f>J53*各種係数!G51</f>
        <v>0.11396913528661136</v>
      </c>
      <c r="L53" s="46">
        <f>J53*各種係数!F51</f>
        <v>1.0019900262423538</v>
      </c>
      <c r="M53" s="364">
        <v>1.4284782229898121</v>
      </c>
      <c r="N53" s="46">
        <f>M53*各種係数!H51</f>
        <v>0.63873401500192584</v>
      </c>
      <c r="O53" s="46">
        <f>M53*各種係数!I51</f>
        <v>0.33610924361900074</v>
      </c>
      <c r="P53" s="54"/>
      <c r="Q53" s="41"/>
      <c r="R53" s="46">
        <f>Q$117*各種係数!J51</f>
        <v>0.31064084713976281</v>
      </c>
      <c r="S53" s="46">
        <f>R53*各種係数!G51</f>
        <v>3.172469921275007E-2</v>
      </c>
      <c r="T53" s="46">
        <f>R53*各種係数!F51</f>
        <v>0.27891614792701275</v>
      </c>
      <c r="U53" s="364">
        <v>0.31355067675073905</v>
      </c>
      <c r="V53" s="46">
        <f>U53*各種係数!H51</f>
        <v>0.14020198519260096</v>
      </c>
      <c r="W53" s="46">
        <f>U53*各種係数!I51</f>
        <v>7.3775909987861488E-2</v>
      </c>
      <c r="X53" s="135">
        <f t="shared" si="3"/>
        <v>1.7420288997405511</v>
      </c>
      <c r="Y53" s="46">
        <f t="shared" si="3"/>
        <v>0.7789360001945268</v>
      </c>
      <c r="Z53" s="47">
        <f t="shared" si="3"/>
        <v>0.40988515360686223</v>
      </c>
      <c r="AA53" s="46">
        <f>G53*各種係数!K51*各種係数!$P$18</f>
        <v>0</v>
      </c>
      <c r="AB53" s="46">
        <f>M53*各種係数!K51*各種係数!$P$18</f>
        <v>6.4873234891855935E-8</v>
      </c>
      <c r="AC53" s="46">
        <f>U53*各種係数!K51*各種係数!$P$18</f>
        <v>1.4239661743514137E-8</v>
      </c>
      <c r="AD53" s="364">
        <f t="shared" si="1"/>
        <v>7.9112896635370076E-8</v>
      </c>
      <c r="AE53" s="46">
        <f>G53*各種係数!L51*各種係数!$P$18</f>
        <v>0</v>
      </c>
      <c r="AF53" s="46">
        <f>M53*各種係数!L51*各種係数!$P$18</f>
        <v>6.3352768449078066E-8</v>
      </c>
      <c r="AG53" s="46">
        <f>U53*各種係数!L51*各種係数!$P$18</f>
        <v>1.3905919671400526E-8</v>
      </c>
      <c r="AH53" s="135">
        <f t="shared" si="2"/>
        <v>7.7258688120478589E-8</v>
      </c>
    </row>
    <row r="54" spans="2:34" x14ac:dyDescent="0.15">
      <c r="B54" s="155" t="s">
        <v>78</v>
      </c>
      <c r="C54" s="155" t="s">
        <v>302</v>
      </c>
      <c r="D54" s="155" t="s">
        <v>290</v>
      </c>
      <c r="E54" s="41" t="s">
        <v>970</v>
      </c>
      <c r="F54" s="365">
        <f>SUMIF(価格変換【係数】!$D$7:$D$64,E54,価格変換【係数】!$J$7:$J$64)</f>
        <v>0</v>
      </c>
      <c r="G54" s="326">
        <f>SUMIF(価格変換【係数】!$D$7:$D$64,E54,価格変換【係数】!$L$7:$L$64)</f>
        <v>0</v>
      </c>
      <c r="H54" s="327">
        <f>G54*各種係数!H52</f>
        <v>0</v>
      </c>
      <c r="I54" s="326">
        <f>G54*各種係数!I52</f>
        <v>0</v>
      </c>
      <c r="J54" s="80">
        <v>0.53527738848096496</v>
      </c>
      <c r="K54" s="67">
        <f>J54*各種係数!G52</f>
        <v>4.7598713877470257E-2</v>
      </c>
      <c r="L54" s="67">
        <f>J54*各種係数!F52</f>
        <v>0.48767867460349468</v>
      </c>
      <c r="M54" s="80">
        <v>1.3346706560074437</v>
      </c>
      <c r="N54" s="67">
        <f>M54*各種係数!H52</f>
        <v>0.64054282494782433</v>
      </c>
      <c r="O54" s="67">
        <f>M54*各種係数!I52</f>
        <v>0.3450240784239002</v>
      </c>
      <c r="P54" s="54"/>
      <c r="Q54" s="41"/>
      <c r="R54" s="67">
        <f>Q$117*各種係数!J52</f>
        <v>0.18957861201391538</v>
      </c>
      <c r="S54" s="67">
        <f>R54*各種係数!G52</f>
        <v>1.6857984859301033E-2</v>
      </c>
      <c r="T54" s="67">
        <f>R54*各種係数!F52</f>
        <v>0.17272062715461434</v>
      </c>
      <c r="U54" s="80">
        <v>0.2926066523080264</v>
      </c>
      <c r="V54" s="67">
        <f>U54*各種係数!H52</f>
        <v>0.14042946911606016</v>
      </c>
      <c r="W54" s="67">
        <f>U54*各種係数!I52</f>
        <v>7.564138770779745E-2</v>
      </c>
      <c r="X54" s="330">
        <f t="shared" si="3"/>
        <v>1.6272773083154701</v>
      </c>
      <c r="Y54" s="67">
        <f t="shared" si="3"/>
        <v>0.78097229406388446</v>
      </c>
      <c r="Z54" s="68">
        <f t="shared" si="3"/>
        <v>0.42066546613169764</v>
      </c>
      <c r="AA54" s="67">
        <f>G54*各種係数!K52*各種係数!$P$18</f>
        <v>0</v>
      </c>
      <c r="AB54" s="67">
        <f>M54*各種係数!K52*各種係数!$P$18</f>
        <v>5.8250726515040894E-8</v>
      </c>
      <c r="AC54" s="67">
        <f>U54*各種係数!K52*各種係数!$P$18</f>
        <v>1.2770603746593081E-8</v>
      </c>
      <c r="AD54" s="80">
        <f t="shared" si="1"/>
        <v>7.1021330261633976E-8</v>
      </c>
      <c r="AE54" s="67">
        <f>G54*各種係数!L52*各種係数!$P$18</f>
        <v>0</v>
      </c>
      <c r="AF54" s="67">
        <f>M54*各種係数!L52*各種係数!$P$18</f>
        <v>5.5561142544723086E-8</v>
      </c>
      <c r="AG54" s="67">
        <f>U54*各種係数!L52*各種係数!$P$18</f>
        <v>1.2180952540796558E-8</v>
      </c>
      <c r="AH54" s="330">
        <f t="shared" si="2"/>
        <v>6.7742095085519648E-8</v>
      </c>
    </row>
    <row r="55" spans="2:34" x14ac:dyDescent="0.15">
      <c r="B55" s="162" t="s">
        <v>79</v>
      </c>
      <c r="C55" s="162" t="s">
        <v>303</v>
      </c>
      <c r="D55" s="162" t="s">
        <v>290</v>
      </c>
      <c r="E55" s="116" t="s">
        <v>971</v>
      </c>
      <c r="F55" s="363">
        <f>SUMIF(価格変換【係数】!$D$7:$D$64,E55,価格変換【係数】!$J$7:$J$64)</f>
        <v>1.2731267753689164</v>
      </c>
      <c r="G55" s="324">
        <f>SUMIF(価格変換【係数】!$D$7:$D$64,E55,価格変換【係数】!$L$7:$L$64)</f>
        <v>0.11713605941666644</v>
      </c>
      <c r="H55" s="325">
        <f>G55*各種係数!H53</f>
        <v>5.1650333056653189E-2</v>
      </c>
      <c r="I55" s="324">
        <f>G55*各種係数!I53</f>
        <v>2.8618128526933417E-2</v>
      </c>
      <c r="J55" s="366">
        <v>9.1200660320811267</v>
      </c>
      <c r="K55" s="46">
        <f>J55*各種係数!G53</f>
        <v>0.83910622043764349</v>
      </c>
      <c r="L55" s="46">
        <f>J55*各種係数!F53</f>
        <v>8.2809598116434824</v>
      </c>
      <c r="M55" s="366">
        <v>1.5192601228065858</v>
      </c>
      <c r="N55" s="46">
        <f>M55*各種係数!H53</f>
        <v>0.669907215023549</v>
      </c>
      <c r="O55" s="46">
        <f>M55*各種係数!I53</f>
        <v>0.37117845415702366</v>
      </c>
      <c r="P55" s="54"/>
      <c r="Q55" s="41"/>
      <c r="R55" s="46">
        <f>Q$117*各種係数!J53</f>
        <v>3.0131520499932654</v>
      </c>
      <c r="S55" s="46">
        <f>R55*各種係数!G53</f>
        <v>0.27722985989135823</v>
      </c>
      <c r="T55" s="46">
        <f>R55*各種係数!F53</f>
        <v>2.7359221901019071</v>
      </c>
      <c r="U55" s="366">
        <v>0.58275714380341059</v>
      </c>
      <c r="V55" s="46">
        <f>U55*各種係数!H53</f>
        <v>0.25696272111666613</v>
      </c>
      <c r="W55" s="46">
        <f>U55*各種係数!I53</f>
        <v>0.14237647163826064</v>
      </c>
      <c r="X55" s="328">
        <f t="shared" si="3"/>
        <v>2.2191533260266629</v>
      </c>
      <c r="Y55" s="136">
        <f t="shared" si="3"/>
        <v>0.97852026919686841</v>
      </c>
      <c r="Z55" s="329">
        <f t="shared" si="3"/>
        <v>0.54217305432221774</v>
      </c>
      <c r="AA55" s="46">
        <f>G55*各種係数!K53*各種係数!$P$18</f>
        <v>6.3019023689177201E-9</v>
      </c>
      <c r="AB55" s="46">
        <f>M55*各種係数!K53*各種係数!$P$18</f>
        <v>8.1735965974921651E-8</v>
      </c>
      <c r="AC55" s="46">
        <f>U55*各種係数!K53*各種係数!$P$18</f>
        <v>3.1352246638031492E-8</v>
      </c>
      <c r="AD55" s="366">
        <f t="shared" si="1"/>
        <v>1.1939011498187085E-7</v>
      </c>
      <c r="AE55" s="46">
        <f>G55*各種係数!L53*各種係数!$P$18</f>
        <v>6.2137638742475426E-9</v>
      </c>
      <c r="AF55" s="46">
        <f>M55*各種係数!L53*各種係数!$P$18</f>
        <v>8.0592805611636052E-8</v>
      </c>
      <c r="AG55" s="46">
        <f>U55*各種係数!L53*各種係数!$P$18</f>
        <v>3.0913753678059025E-8</v>
      </c>
      <c r="AH55" s="328">
        <f t="shared" si="2"/>
        <v>1.1772032316394262E-7</v>
      </c>
    </row>
    <row r="56" spans="2:34" x14ac:dyDescent="0.15">
      <c r="B56" s="155" t="s">
        <v>80</v>
      </c>
      <c r="C56" s="155" t="s">
        <v>304</v>
      </c>
      <c r="D56" s="155" t="s">
        <v>290</v>
      </c>
      <c r="E56" s="41" t="s">
        <v>972</v>
      </c>
      <c r="F56" s="363">
        <f>SUMIF(価格変換【係数】!$D$7:$D$64,E56,価格変換【係数】!$J$7:$J$64)</f>
        <v>0</v>
      </c>
      <c r="G56" s="324">
        <f>SUMIF(価格変換【係数】!$D$7:$D$64,E56,価格変換【係数】!$L$7:$L$64)</f>
        <v>0</v>
      </c>
      <c r="H56" s="325">
        <f>G56*各種係数!H54</f>
        <v>0</v>
      </c>
      <c r="I56" s="324">
        <f>G56*各種係数!I54</f>
        <v>0</v>
      </c>
      <c r="J56" s="364">
        <v>7.5937887416473365E-2</v>
      </c>
      <c r="K56" s="46">
        <f>J56*各種係数!G54</f>
        <v>0</v>
      </c>
      <c r="L56" s="46">
        <f>J56*各種係数!F54</f>
        <v>7.5937887416473351E-2</v>
      </c>
      <c r="M56" s="364">
        <v>9.4760214638844969E-16</v>
      </c>
      <c r="N56" s="46">
        <f>M56*各種係数!H54</f>
        <v>0</v>
      </c>
      <c r="O56" s="46">
        <f>M56*各種係数!I54</f>
        <v>0</v>
      </c>
      <c r="P56" s="54"/>
      <c r="Q56" s="41"/>
      <c r="R56" s="46">
        <f>Q$117*各種係数!J54</f>
        <v>4.1209641874405074E-2</v>
      </c>
      <c r="S56" s="46">
        <f>R56*各種係数!G54</f>
        <v>0</v>
      </c>
      <c r="T56" s="46">
        <f>R56*各種係数!F54</f>
        <v>4.1209641874405067E-2</v>
      </c>
      <c r="U56" s="364">
        <v>2.6726156506175755E-16</v>
      </c>
      <c r="V56" s="46">
        <f>U56*各種係数!H54</f>
        <v>0</v>
      </c>
      <c r="W56" s="46">
        <f>U56*各種係数!I54</f>
        <v>0</v>
      </c>
      <c r="X56" s="135">
        <f t="shared" si="3"/>
        <v>1.2148637114502073E-15</v>
      </c>
      <c r="Y56" s="46">
        <f t="shared" si="3"/>
        <v>0</v>
      </c>
      <c r="Z56" s="47">
        <f t="shared" si="3"/>
        <v>0</v>
      </c>
      <c r="AA56" s="46">
        <f>G56*各種係数!K54*各種係数!$P$18</f>
        <v>0</v>
      </c>
      <c r="AB56" s="46">
        <f>M56*各種係数!K54*各種係数!$P$18</f>
        <v>0</v>
      </c>
      <c r="AC56" s="46">
        <f>U56*各種係数!K54*各種係数!$P$18</f>
        <v>0</v>
      </c>
      <c r="AD56" s="364">
        <f t="shared" si="1"/>
        <v>0</v>
      </c>
      <c r="AE56" s="46">
        <f>G56*各種係数!L54*各種係数!$P$18</f>
        <v>0</v>
      </c>
      <c r="AF56" s="46">
        <f>M56*各種係数!L54*各種係数!$P$18</f>
        <v>0</v>
      </c>
      <c r="AG56" s="46">
        <f>U56*各種係数!L54*各種係数!$P$18</f>
        <v>0</v>
      </c>
      <c r="AH56" s="135">
        <f t="shared" si="2"/>
        <v>0</v>
      </c>
    </row>
    <row r="57" spans="2:34" x14ac:dyDescent="0.15">
      <c r="B57" s="155" t="s">
        <v>81</v>
      </c>
      <c r="C57" s="155" t="s">
        <v>304</v>
      </c>
      <c r="D57" s="155" t="s">
        <v>290</v>
      </c>
      <c r="E57" s="41" t="s">
        <v>973</v>
      </c>
      <c r="F57" s="363">
        <f>SUMIF(価格変換【係数】!$D$7:$D$64,E57,価格変換【係数】!$J$7:$J$64)</f>
        <v>1.301229152699616</v>
      </c>
      <c r="G57" s="324">
        <f>SUMIF(価格変換【係数】!$D$7:$D$64,E57,価格変換【係数】!$L$7:$L$64)</f>
        <v>0</v>
      </c>
      <c r="H57" s="325">
        <f>G57*各種係数!H55</f>
        <v>0</v>
      </c>
      <c r="I57" s="324">
        <f>G57*各種係数!I55</f>
        <v>0</v>
      </c>
      <c r="J57" s="364">
        <v>0.15524682435174181</v>
      </c>
      <c r="K57" s="46">
        <f>J57*各種係数!G55</f>
        <v>0</v>
      </c>
      <c r="L57" s="46">
        <f>J57*各種係数!F55</f>
        <v>0.15524682435174178</v>
      </c>
      <c r="M57" s="364">
        <v>1.4342308894968555E-15</v>
      </c>
      <c r="N57" s="46">
        <f>M57*各種係数!H55</f>
        <v>5.148861522475209E-16</v>
      </c>
      <c r="O57" s="46">
        <f>M57*各種係数!I55</f>
        <v>4.4373570955196608E-16</v>
      </c>
      <c r="P57" s="54"/>
      <c r="Q57" s="41"/>
      <c r="R57" s="46">
        <f>Q$117*各種係数!J55</f>
        <v>3.8429773471839233</v>
      </c>
      <c r="S57" s="46">
        <f>R57*各種係数!G55</f>
        <v>0</v>
      </c>
      <c r="T57" s="46">
        <f>R57*各種係数!F55</f>
        <v>3.8429773471839228</v>
      </c>
      <c r="U57" s="364">
        <v>3.1457287524845246E-16</v>
      </c>
      <c r="V57" s="46">
        <f>U57*各種係数!H55</f>
        <v>1.1293106188427984E-16</v>
      </c>
      <c r="W57" s="46">
        <f>U57*各種係数!I55</f>
        <v>9.7325485754349456E-17</v>
      </c>
      <c r="X57" s="135">
        <f t="shared" si="3"/>
        <v>1.748803764745308E-15</v>
      </c>
      <c r="Y57" s="46">
        <f t="shared" si="3"/>
        <v>6.2781721413180071E-16</v>
      </c>
      <c r="Z57" s="47">
        <f t="shared" si="3"/>
        <v>5.4106119530631552E-16</v>
      </c>
      <c r="AA57" s="46">
        <f>G57*各種係数!K55*各種係数!$P$18</f>
        <v>0</v>
      </c>
      <c r="AB57" s="46">
        <f>M57*各種係数!K55*各種係数!$P$18</f>
        <v>1.4369679713470403E-22</v>
      </c>
      <c r="AC57" s="46">
        <f>U57*各種係数!K55*各種係数!$P$18</f>
        <v>3.1517320516304872E-23</v>
      </c>
      <c r="AD57" s="364">
        <f t="shared" si="1"/>
        <v>1.7521411765100889E-22</v>
      </c>
      <c r="AE57" s="46">
        <f>G57*各種係数!L55*各種係数!$P$18</f>
        <v>0</v>
      </c>
      <c r="AF57" s="46">
        <f>M57*各種係数!L55*各種係数!$P$18</f>
        <v>1.4095971528451916E-22</v>
      </c>
      <c r="AG57" s="46">
        <f>U57*各種係数!L55*各種係数!$P$18</f>
        <v>3.0916990601708589E-23</v>
      </c>
      <c r="AH57" s="135">
        <f t="shared" si="2"/>
        <v>1.7187670588622775E-22</v>
      </c>
    </row>
    <row r="58" spans="2:34" x14ac:dyDescent="0.15">
      <c r="B58" s="155" t="s">
        <v>82</v>
      </c>
      <c r="C58" s="155" t="s">
        <v>305</v>
      </c>
      <c r="D58" s="155" t="s">
        <v>290</v>
      </c>
      <c r="E58" s="41" t="s">
        <v>974</v>
      </c>
      <c r="F58" s="363">
        <f>SUMIF(価格変換【係数】!$D$7:$D$64,E58,価格変換【係数】!$J$7:$J$64)</f>
        <v>0</v>
      </c>
      <c r="G58" s="324">
        <f>SUMIF(価格変換【係数】!$D$7:$D$64,E58,価格変換【係数】!$L$7:$L$64)</f>
        <v>0</v>
      </c>
      <c r="H58" s="325">
        <f>G58*各種係数!H56</f>
        <v>0</v>
      </c>
      <c r="I58" s="324">
        <f>G58*各種係数!I56</f>
        <v>0</v>
      </c>
      <c r="J58" s="364">
        <v>0.1178948834502944</v>
      </c>
      <c r="K58" s="46">
        <f>J58*各種係数!G56</f>
        <v>3.6749484236579398E-3</v>
      </c>
      <c r="L58" s="46">
        <f>J58*各種係数!F56</f>
        <v>0.11421993502663647</v>
      </c>
      <c r="M58" s="364">
        <v>0.16447420322264961</v>
      </c>
      <c r="N58" s="46">
        <f>M58*各種係数!H56</f>
        <v>6.3663634015048362E-2</v>
      </c>
      <c r="O58" s="46">
        <f>M58*各種係数!I56</f>
        <v>4.8241953120918481E-2</v>
      </c>
      <c r="P58" s="54"/>
      <c r="Q58" s="41"/>
      <c r="R58" s="46">
        <f>Q$117*各種係数!J56</f>
        <v>0.17424976598796887</v>
      </c>
      <c r="S58" s="46">
        <f>R58*各種係数!G56</f>
        <v>5.4316089392482626E-3</v>
      </c>
      <c r="T58" s="46">
        <f>R58*各種係数!F56</f>
        <v>0.16881815704872061</v>
      </c>
      <c r="U58" s="364">
        <v>6.320103372689799E-2</v>
      </c>
      <c r="V58" s="46">
        <f>U58*各種係数!H56</f>
        <v>2.4463456285087962E-2</v>
      </c>
      <c r="W58" s="46">
        <f>U58*各種係数!I56</f>
        <v>1.853750464514628E-2</v>
      </c>
      <c r="X58" s="135">
        <f t="shared" si="3"/>
        <v>0.22767523694954761</v>
      </c>
      <c r="Y58" s="46">
        <f t="shared" si="3"/>
        <v>8.8127090300136324E-2</v>
      </c>
      <c r="Z58" s="47">
        <f t="shared" si="3"/>
        <v>6.6779457766064754E-2</v>
      </c>
      <c r="AA58" s="46">
        <f>G58*各種係数!K56*各種係数!$P$18</f>
        <v>0</v>
      </c>
      <c r="AB58" s="46">
        <f>M58*各種係数!K56*各種係数!$P$18</f>
        <v>1.4574736194897336E-8</v>
      </c>
      <c r="AC58" s="46">
        <f>U58*各種係数!K56*各種係数!$P$18</f>
        <v>5.6005037614767917E-9</v>
      </c>
      <c r="AD58" s="364">
        <f t="shared" si="1"/>
        <v>2.0175239956374128E-8</v>
      </c>
      <c r="AE58" s="46">
        <f>G58*各種係数!L56*各種係数!$P$18</f>
        <v>0</v>
      </c>
      <c r="AF58" s="46">
        <f>M58*各種係数!L56*各種係数!$P$18</f>
        <v>1.4235788841527631E-8</v>
      </c>
      <c r="AG58" s="46">
        <f>U58*各種係数!L56*各種係数!$P$18</f>
        <v>5.470259487954076E-9</v>
      </c>
      <c r="AH58" s="135">
        <f t="shared" si="2"/>
        <v>1.9706048329481708E-8</v>
      </c>
    </row>
    <row r="59" spans="2:34" x14ac:dyDescent="0.15">
      <c r="B59" s="163" t="s">
        <v>83</v>
      </c>
      <c r="C59" s="163" t="s">
        <v>305</v>
      </c>
      <c r="D59" s="163" t="s">
        <v>290</v>
      </c>
      <c r="E59" s="62" t="s">
        <v>975</v>
      </c>
      <c r="F59" s="365">
        <f>SUMIF(価格変換【係数】!$D$7:$D$64,E59,価格変換【係数】!$J$7:$J$64)</f>
        <v>0</v>
      </c>
      <c r="G59" s="326">
        <f>SUMIF(価格変換【係数】!$D$7:$D$64,E59,価格変換【係数】!$L$7:$L$64)</f>
        <v>0</v>
      </c>
      <c r="H59" s="327">
        <f>G59*各種係数!H57</f>
        <v>0</v>
      </c>
      <c r="I59" s="326">
        <f>G59*各種係数!I57</f>
        <v>0</v>
      </c>
      <c r="J59" s="80">
        <v>0.49539430369864024</v>
      </c>
      <c r="K59" s="67">
        <f>J59*各種係数!G57</f>
        <v>0</v>
      </c>
      <c r="L59" s="67">
        <f>J59*各種係数!F57</f>
        <v>0.49539430369864013</v>
      </c>
      <c r="M59" s="80">
        <v>3.8762021310974943E-16</v>
      </c>
      <c r="N59" s="67">
        <f>M59*各種係数!H57</f>
        <v>0</v>
      </c>
      <c r="O59" s="67">
        <f>M59*各種係数!I57</f>
        <v>0</v>
      </c>
      <c r="P59" s="54"/>
      <c r="Q59" s="41"/>
      <c r="R59" s="67">
        <f>Q$117*各種係数!J57</f>
        <v>59.632419404053685</v>
      </c>
      <c r="S59" s="67">
        <f>R59*各種係数!G57</f>
        <v>0</v>
      </c>
      <c r="T59" s="67">
        <f>R59*各種係数!F57</f>
        <v>59.632419404053671</v>
      </c>
      <c r="U59" s="80">
        <v>8.954240590924508E-17</v>
      </c>
      <c r="V59" s="67">
        <f>U59*各種係数!H57</f>
        <v>0</v>
      </c>
      <c r="W59" s="67">
        <f>U59*各種係数!I57</f>
        <v>0</v>
      </c>
      <c r="X59" s="330">
        <f t="shared" si="3"/>
        <v>4.7716261901899454E-16</v>
      </c>
      <c r="Y59" s="67">
        <f t="shared" si="3"/>
        <v>0</v>
      </c>
      <c r="Z59" s="68">
        <f t="shared" si="3"/>
        <v>0</v>
      </c>
      <c r="AA59" s="67">
        <f>G59*各種係数!K57*各種係数!$P$18</f>
        <v>0</v>
      </c>
      <c r="AB59" s="67">
        <f>M59*各種係数!K57*各種係数!$P$18</f>
        <v>0</v>
      </c>
      <c r="AC59" s="67">
        <f>U59*各種係数!K57*各種係数!$P$18</f>
        <v>0</v>
      </c>
      <c r="AD59" s="80">
        <f t="shared" si="1"/>
        <v>0</v>
      </c>
      <c r="AE59" s="67">
        <f>G59*各種係数!L57*各種係数!$P$18</f>
        <v>0</v>
      </c>
      <c r="AF59" s="67">
        <f>M59*各種係数!L57*各種係数!$P$18</f>
        <v>0</v>
      </c>
      <c r="AG59" s="67">
        <f>U59*各種係数!L57*各種係数!$P$18</f>
        <v>0</v>
      </c>
      <c r="AH59" s="330">
        <f t="shared" si="2"/>
        <v>0</v>
      </c>
    </row>
    <row r="60" spans="2:34" x14ac:dyDescent="0.15">
      <c r="B60" s="155" t="s">
        <v>84</v>
      </c>
      <c r="C60" s="155" t="s">
        <v>305</v>
      </c>
      <c r="D60" s="155" t="s">
        <v>290</v>
      </c>
      <c r="E60" s="41" t="s">
        <v>976</v>
      </c>
      <c r="F60" s="363">
        <f>SUMIF(価格変換【係数】!$D$7:$D$64,E60,価格変換【係数】!$J$7:$J$64)</f>
        <v>0</v>
      </c>
      <c r="G60" s="324">
        <f>SUMIF(価格変換【係数】!$D$7:$D$64,E60,価格変換【係数】!$L$7:$L$64)</f>
        <v>0</v>
      </c>
      <c r="H60" s="325">
        <f>G60*各種係数!H58</f>
        <v>0</v>
      </c>
      <c r="I60" s="324">
        <f>G60*各種係数!I58</f>
        <v>0</v>
      </c>
      <c r="J60" s="366">
        <v>3.3546948547626999E-2</v>
      </c>
      <c r="K60" s="46">
        <f>J60*各種係数!G58</f>
        <v>1.1591848556701072E-4</v>
      </c>
      <c r="L60" s="46">
        <f>J60*各種係数!F58</f>
        <v>3.343103006205999E-2</v>
      </c>
      <c r="M60" s="366">
        <v>2.581120912442465E-3</v>
      </c>
      <c r="N60" s="46">
        <f>M60*各種係数!H58</f>
        <v>1.0050372875184028E-3</v>
      </c>
      <c r="O60" s="46">
        <f>M60*各種係数!I58</f>
        <v>7.0906164569907058E-4</v>
      </c>
      <c r="P60" s="54"/>
      <c r="Q60" s="41"/>
      <c r="R60" s="46">
        <f>Q$117*各種係数!J58</f>
        <v>1.7824239565054096E-3</v>
      </c>
      <c r="S60" s="46">
        <f>R60*各種係数!G58</f>
        <v>6.1590068432940019E-6</v>
      </c>
      <c r="T60" s="46">
        <f>R60*各種係数!F58</f>
        <v>1.7762649496621155E-3</v>
      </c>
      <c r="U60" s="366">
        <v>5.9726282702732476E-4</v>
      </c>
      <c r="V60" s="46">
        <f>U60*各種係数!H58</f>
        <v>2.3256229830902813E-4</v>
      </c>
      <c r="W60" s="46">
        <f>U60*各種係数!I58</f>
        <v>1.6407451545775434E-4</v>
      </c>
      <c r="X60" s="328">
        <f t="shared" si="3"/>
        <v>3.17838373946979E-3</v>
      </c>
      <c r="Y60" s="136">
        <f t="shared" si="3"/>
        <v>1.2375995858274309E-3</v>
      </c>
      <c r="Z60" s="329">
        <f t="shared" si="3"/>
        <v>8.7313616115682492E-4</v>
      </c>
      <c r="AA60" s="46">
        <f>G60*各種係数!K58*各種係数!$P$18</f>
        <v>0</v>
      </c>
      <c r="AB60" s="46">
        <f>M60*各種係数!K58*各種係数!$P$18</f>
        <v>8.532631115512281E-11</v>
      </c>
      <c r="AC60" s="46">
        <f>U60*各種係数!K58*各種係数!$P$18</f>
        <v>1.9744225686853713E-11</v>
      </c>
      <c r="AD60" s="366">
        <f t="shared" si="1"/>
        <v>1.0507053684197653E-10</v>
      </c>
      <c r="AE60" s="46">
        <f>G60*各種係数!L58*各種係数!$P$18</f>
        <v>0</v>
      </c>
      <c r="AF60" s="46">
        <f>M60*各種係数!L58*各種係数!$P$18</f>
        <v>8.532631115512281E-11</v>
      </c>
      <c r="AG60" s="46">
        <f>U60*各種係数!L58*各種係数!$P$18</f>
        <v>1.9744225686853713E-11</v>
      </c>
      <c r="AH60" s="328">
        <f t="shared" si="2"/>
        <v>1.0507053684197653E-10</v>
      </c>
    </row>
    <row r="61" spans="2:34" x14ac:dyDescent="0.15">
      <c r="B61" s="155" t="s">
        <v>85</v>
      </c>
      <c r="C61" s="155" t="s">
        <v>305</v>
      </c>
      <c r="D61" s="155" t="s">
        <v>290</v>
      </c>
      <c r="E61" s="41" t="s">
        <v>977</v>
      </c>
      <c r="F61" s="363">
        <f>SUMIF(価格変換【係数】!$D$7:$D$64,E61,価格変換【係数】!$J$7:$J$64)</f>
        <v>32.80077213082037</v>
      </c>
      <c r="G61" s="324">
        <f>SUMIF(価格変換【係数】!$D$7:$D$64,E61,価格変換【係数】!$L$7:$L$64)</f>
        <v>0.66307624172495894</v>
      </c>
      <c r="H61" s="325">
        <f>G61*各種係数!H59</f>
        <v>0.24213747752939041</v>
      </c>
      <c r="I61" s="324">
        <f>G61*各種係数!I59</f>
        <v>0.1079406449745636</v>
      </c>
      <c r="J61" s="364">
        <v>3.7866440617301609</v>
      </c>
      <c r="K61" s="46">
        <f>J61*各種係数!G59</f>
        <v>7.6548006345342423E-2</v>
      </c>
      <c r="L61" s="46">
        <f>J61*各種係数!F59</f>
        <v>3.7100960553848186</v>
      </c>
      <c r="M61" s="364">
        <v>0.12777413059196738</v>
      </c>
      <c r="N61" s="46">
        <f>M61*各種係数!H59</f>
        <v>4.6659650471812884E-2</v>
      </c>
      <c r="O61" s="46">
        <f>M61*各種係数!I59</f>
        <v>2.0800054653265568E-2</v>
      </c>
      <c r="P61" s="54"/>
      <c r="Q61" s="41"/>
      <c r="R61" s="46">
        <f>Q$117*各種係数!J59</f>
        <v>16.75435740940129</v>
      </c>
      <c r="S61" s="46">
        <f>R61*各種係数!G59</f>
        <v>0.33869374474583969</v>
      </c>
      <c r="T61" s="46">
        <f>R61*各種係数!F59</f>
        <v>16.415663664655451</v>
      </c>
      <c r="U61" s="364">
        <v>0.36378109270348186</v>
      </c>
      <c r="V61" s="46">
        <f>U61*各種係数!H59</f>
        <v>0.13284299846267708</v>
      </c>
      <c r="W61" s="46">
        <f>U61*各種係数!I59</f>
        <v>5.921908116299697E-2</v>
      </c>
      <c r="X61" s="135">
        <f t="shared" si="3"/>
        <v>1.1546314650204081</v>
      </c>
      <c r="Y61" s="46">
        <f t="shared" si="3"/>
        <v>0.42164012646388038</v>
      </c>
      <c r="Z61" s="47">
        <f t="shared" si="3"/>
        <v>0.18795978079082615</v>
      </c>
      <c r="AA61" s="46">
        <f>G61*各種係数!K59*各種係数!$P$18</f>
        <v>2.025663005165394E-8</v>
      </c>
      <c r="AB61" s="46">
        <f>M61*各種係数!K59*各種係数!$P$18</f>
        <v>3.9034324119952496E-9</v>
      </c>
      <c r="AC61" s="46">
        <f>U61*各種係数!K59*各種係数!$P$18</f>
        <v>1.1113320838506951E-8</v>
      </c>
      <c r="AD61" s="364">
        <f t="shared" si="1"/>
        <v>3.5273383302156141E-8</v>
      </c>
      <c r="AE61" s="46">
        <f>G61*各種係数!L59*各種係数!$P$18</f>
        <v>1.9957043941674988E-8</v>
      </c>
      <c r="AF61" s="46">
        <f>M61*各種係数!L59*各種係数!$P$18</f>
        <v>3.8457024673354793E-9</v>
      </c>
      <c r="AG61" s="46">
        <f>U61*各種係数!L59*各種係数!$P$18</f>
        <v>1.0948960006993198E-8</v>
      </c>
      <c r="AH61" s="135">
        <f t="shared" si="2"/>
        <v>3.4751706416003667E-8</v>
      </c>
    </row>
    <row r="62" spans="2:34" x14ac:dyDescent="0.15">
      <c r="B62" s="155" t="s">
        <v>86</v>
      </c>
      <c r="C62" s="155" t="s">
        <v>306</v>
      </c>
      <c r="D62" s="155" t="s">
        <v>290</v>
      </c>
      <c r="E62" s="41" t="s">
        <v>951</v>
      </c>
      <c r="F62" s="363">
        <f>SUMIF(価格変換【係数】!$D$7:$D$64,E62,価格変換【係数】!$J$7:$J$64)</f>
        <v>3.9065173088199769E-2</v>
      </c>
      <c r="G62" s="324">
        <f>SUMIF(価格変換【係数】!$D$7:$D$64,E62,価格変換【係数】!$L$7:$L$64)</f>
        <v>8.8845592204602052E-6</v>
      </c>
      <c r="H62" s="325">
        <f>G62*各種係数!H60</f>
        <v>3.3102148063327542E-6</v>
      </c>
      <c r="I62" s="324">
        <f>G62*各種係数!I60</f>
        <v>1.9402730942746965E-6</v>
      </c>
      <c r="J62" s="364">
        <v>2.8164133996762089</v>
      </c>
      <c r="K62" s="46">
        <f>J62*各種係数!G60</f>
        <v>6.4053451349686688E-4</v>
      </c>
      <c r="L62" s="46">
        <f>J62*各種係数!F60</f>
        <v>2.8157728651627121</v>
      </c>
      <c r="M62" s="364">
        <v>9.2814750681262208E-4</v>
      </c>
      <c r="N62" s="46">
        <f>M62*各種係数!H60</f>
        <v>3.4580979689308986E-4</v>
      </c>
      <c r="O62" s="46">
        <f>M62*各種係数!I60</f>
        <v>2.0269543939101456E-4</v>
      </c>
      <c r="P62" s="54"/>
      <c r="Q62" s="41"/>
      <c r="R62" s="46">
        <f>Q$117*各種係数!J60</f>
        <v>68.034124262395849</v>
      </c>
      <c r="S62" s="46">
        <f>R62*各種係数!G60</f>
        <v>1.5472943244272704E-2</v>
      </c>
      <c r="T62" s="46">
        <f>R62*各種係数!F60</f>
        <v>68.018651319151573</v>
      </c>
      <c r="U62" s="364">
        <v>1.5716700508838059E-2</v>
      </c>
      <c r="V62" s="46">
        <f>U62*各種係数!H60</f>
        <v>5.8557384153896646E-3</v>
      </c>
      <c r="W62" s="46">
        <f>U62*各種係数!I60</f>
        <v>3.4323245949946339E-3</v>
      </c>
      <c r="X62" s="135">
        <f t="shared" si="3"/>
        <v>1.6653732574871141E-2</v>
      </c>
      <c r="Y62" s="46">
        <f t="shared" si="3"/>
        <v>6.2048584270890869E-3</v>
      </c>
      <c r="Z62" s="47">
        <f t="shared" si="3"/>
        <v>3.6369603074799233E-3</v>
      </c>
      <c r="AA62" s="46">
        <f>G62*各種係数!K60*各種係数!$P$18</f>
        <v>2.8659868453097434E-13</v>
      </c>
      <c r="AB62" s="46">
        <f>M62*各種係数!K60*各種係数!$P$18</f>
        <v>2.9940242155245871E-11</v>
      </c>
      <c r="AC62" s="46">
        <f>U62*各種係数!K60*各種係数!$P$18</f>
        <v>5.0699033899477609E-10</v>
      </c>
      <c r="AD62" s="364">
        <f t="shared" si="1"/>
        <v>5.372171798345529E-10</v>
      </c>
      <c r="AE62" s="46">
        <f>G62*各種係数!L60*各種係数!$P$18</f>
        <v>2.8659868453097434E-13</v>
      </c>
      <c r="AF62" s="46">
        <f>M62*各種係数!L60*各種係数!$P$18</f>
        <v>2.9940242155245871E-11</v>
      </c>
      <c r="AG62" s="46">
        <f>U62*各種係数!L60*各種係数!$P$18</f>
        <v>5.0699033899477609E-10</v>
      </c>
      <c r="AH62" s="135">
        <f t="shared" si="2"/>
        <v>5.372171798345529E-10</v>
      </c>
    </row>
    <row r="63" spans="2:34" x14ac:dyDescent="0.15">
      <c r="B63" s="155" t="s">
        <v>87</v>
      </c>
      <c r="C63" s="155" t="s">
        <v>306</v>
      </c>
      <c r="D63" s="155" t="s">
        <v>290</v>
      </c>
      <c r="E63" s="41" t="s">
        <v>978</v>
      </c>
      <c r="F63" s="363">
        <f>SUMIF(価格変換【係数】!$D$7:$D$64,E63,価格変換【係数】!$J$7:$J$64)</f>
        <v>0</v>
      </c>
      <c r="G63" s="324">
        <f>SUMIF(価格変換【係数】!$D$7:$D$64,E63,価格変換【係数】!$L$7:$L$64)</f>
        <v>0</v>
      </c>
      <c r="H63" s="325">
        <f>G63*各種係数!H61</f>
        <v>0</v>
      </c>
      <c r="I63" s="324">
        <f>G63*各種係数!I61</f>
        <v>0</v>
      </c>
      <c r="J63" s="364">
        <v>2.6372352271003336</v>
      </c>
      <c r="K63" s="46">
        <f>J63*各種係数!G61</f>
        <v>7.9703544071319285E-2</v>
      </c>
      <c r="L63" s="46">
        <f>J63*各種係数!F61</f>
        <v>2.5575316830290142</v>
      </c>
      <c r="M63" s="364">
        <v>0.10017508345738194</v>
      </c>
      <c r="N63" s="46">
        <f>M63*各種係数!H61</f>
        <v>3.1985510084466755E-2</v>
      </c>
      <c r="O63" s="46">
        <f>M63*各種係数!I61</f>
        <v>1.7589749126336568E-2</v>
      </c>
      <c r="P63" s="54"/>
      <c r="Q63" s="41"/>
      <c r="R63" s="46">
        <f>Q$117*各種係数!J61</f>
        <v>22.920189656703062</v>
      </c>
      <c r="S63" s="46">
        <f>R63*各種係数!G61</f>
        <v>0.69270284563680573</v>
      </c>
      <c r="T63" s="46">
        <f>R63*各種係数!F61</f>
        <v>22.227486811066257</v>
      </c>
      <c r="U63" s="364">
        <v>0.69781744484808261</v>
      </c>
      <c r="V63" s="46">
        <f>U63*各種係数!H61</f>
        <v>0.22281036510242505</v>
      </c>
      <c r="W63" s="46">
        <f>U63*各種係数!I61</f>
        <v>0.12252980848357327</v>
      </c>
      <c r="X63" s="135">
        <f t="shared" si="3"/>
        <v>0.79799252830546452</v>
      </c>
      <c r="Y63" s="46">
        <f t="shared" si="3"/>
        <v>0.25479587518689178</v>
      </c>
      <c r="Z63" s="47">
        <f t="shared" si="3"/>
        <v>0.14011955760990985</v>
      </c>
      <c r="AA63" s="46">
        <f>G63*各種係数!K61*各種係数!$P$18</f>
        <v>0</v>
      </c>
      <c r="AB63" s="46">
        <f>M63*各種係数!K61*各種係数!$P$18</f>
        <v>4.148036582086208E-9</v>
      </c>
      <c r="AC63" s="46">
        <f>U63*各種係数!K61*各種係数!$P$18</f>
        <v>2.889513229184607E-8</v>
      </c>
      <c r="AD63" s="364">
        <f t="shared" si="1"/>
        <v>3.3043168873932279E-8</v>
      </c>
      <c r="AE63" s="46">
        <f>G63*各種係数!L61*各種係数!$P$18</f>
        <v>0</v>
      </c>
      <c r="AF63" s="46">
        <f>M63*各種係数!L61*各種係数!$P$18</f>
        <v>4.148036582086208E-9</v>
      </c>
      <c r="AG63" s="46">
        <f>U63*各種係数!L61*各種係数!$P$18</f>
        <v>2.889513229184607E-8</v>
      </c>
      <c r="AH63" s="135">
        <f t="shared" si="2"/>
        <v>3.3043168873932279E-8</v>
      </c>
    </row>
    <row r="64" spans="2:34" x14ac:dyDescent="0.15">
      <c r="B64" s="155" t="s">
        <v>88</v>
      </c>
      <c r="C64" s="155" t="s">
        <v>307</v>
      </c>
      <c r="D64" s="155" t="s">
        <v>290</v>
      </c>
      <c r="E64" s="41" t="s">
        <v>979</v>
      </c>
      <c r="F64" s="365">
        <f>SUMIF(価格変換【係数】!$D$7:$D$64,E64,価格変換【係数】!$J$7:$J$64)</f>
        <v>0</v>
      </c>
      <c r="G64" s="326">
        <f>SUMIF(価格変換【係数】!$D$7:$D$64,E64,価格変換【係数】!$L$7:$L$64)</f>
        <v>0</v>
      </c>
      <c r="H64" s="327">
        <f>G64*各種係数!H62</f>
        <v>0</v>
      </c>
      <c r="I64" s="326">
        <f>G64*各種係数!I62</f>
        <v>0</v>
      </c>
      <c r="J64" s="80">
        <v>0</v>
      </c>
      <c r="K64" s="67">
        <f>J64*各種係数!G62</f>
        <v>0</v>
      </c>
      <c r="L64" s="67">
        <f>J64*各種係数!F62</f>
        <v>0</v>
      </c>
      <c r="M64" s="80">
        <v>0</v>
      </c>
      <c r="N64" s="67">
        <f>M64*各種係数!H62</f>
        <v>0</v>
      </c>
      <c r="O64" s="67">
        <f>M64*各種係数!I62</f>
        <v>0</v>
      </c>
      <c r="P64" s="54"/>
      <c r="Q64" s="41"/>
      <c r="R64" s="67">
        <f>Q$117*各種係数!J62</f>
        <v>114.7811156970389</v>
      </c>
      <c r="S64" s="67">
        <f>R64*各種係数!G62</f>
        <v>26.895768350560935</v>
      </c>
      <c r="T64" s="67">
        <f>R64*各種係数!F62</f>
        <v>87.885347346477957</v>
      </c>
      <c r="U64" s="80">
        <v>26.895768350560935</v>
      </c>
      <c r="V64" s="67">
        <f>U64*各種係数!H62</f>
        <v>4.5911558425722836</v>
      </c>
      <c r="W64" s="67">
        <f>U64*各種係数!I62</f>
        <v>3.5200540885194864</v>
      </c>
      <c r="X64" s="330">
        <f t="shared" si="3"/>
        <v>26.895768350560935</v>
      </c>
      <c r="Y64" s="67">
        <f t="shared" si="3"/>
        <v>4.5911558425722836</v>
      </c>
      <c r="Z64" s="68">
        <f t="shared" si="3"/>
        <v>3.5200540885194864</v>
      </c>
      <c r="AA64" s="67">
        <f>G64*各種係数!K62*各種係数!$P$18</f>
        <v>0</v>
      </c>
      <c r="AB64" s="67">
        <f>M64*各種係数!K62*各種係数!$P$18</f>
        <v>0</v>
      </c>
      <c r="AC64" s="67">
        <f>U64*各種係数!K62*各種係数!$P$18</f>
        <v>4.6313074057224225E-7</v>
      </c>
      <c r="AD64" s="80">
        <f t="shared" si="1"/>
        <v>4.6313074057224225E-7</v>
      </c>
      <c r="AE64" s="67">
        <f>G64*各種係数!L62*各種係数!$P$18</f>
        <v>0</v>
      </c>
      <c r="AF64" s="67">
        <f>M64*各種係数!L62*各種係数!$P$18</f>
        <v>0</v>
      </c>
      <c r="AG64" s="67">
        <f>U64*各種係数!L62*各種係数!$P$18</f>
        <v>4.6313074057224225E-7</v>
      </c>
      <c r="AH64" s="330">
        <f t="shared" si="2"/>
        <v>4.6313074057224225E-7</v>
      </c>
    </row>
    <row r="65" spans="2:34" x14ac:dyDescent="0.15">
      <c r="B65" s="162" t="s">
        <v>89</v>
      </c>
      <c r="C65" s="162" t="s">
        <v>307</v>
      </c>
      <c r="D65" s="162" t="s">
        <v>290</v>
      </c>
      <c r="E65" s="116" t="s">
        <v>980</v>
      </c>
      <c r="F65" s="363">
        <f>SUMIF(価格変換【係数】!$D$7:$D$64,E65,価格変換【係数】!$J$7:$J$64)</f>
        <v>0</v>
      </c>
      <c r="G65" s="324">
        <f>SUMIF(価格変換【係数】!$D$7:$D$64,E65,価格変換【係数】!$L$7:$L$64)</f>
        <v>0</v>
      </c>
      <c r="H65" s="325">
        <f>G65*各種係数!H63</f>
        <v>0</v>
      </c>
      <c r="I65" s="324">
        <f>G65*各種係数!I63</f>
        <v>0</v>
      </c>
      <c r="J65" s="366">
        <v>0</v>
      </c>
      <c r="K65" s="46">
        <f>J65*各種係数!G63</f>
        <v>0</v>
      </c>
      <c r="L65" s="46">
        <f>J65*各種係数!F63</f>
        <v>0</v>
      </c>
      <c r="M65" s="366">
        <v>0.49326176910502112</v>
      </c>
      <c r="N65" s="46">
        <f>M65*各種係数!H63</f>
        <v>9.711351796242737E-2</v>
      </c>
      <c r="O65" s="46">
        <f>M65*各種係数!I63</f>
        <v>4.2740096515319882E-2</v>
      </c>
      <c r="P65" s="54"/>
      <c r="Q65" s="41"/>
      <c r="R65" s="46">
        <f>Q$117*各種係数!J63</f>
        <v>4.3682933356451983</v>
      </c>
      <c r="S65" s="46">
        <f>R65*各種係数!G63</f>
        <v>3.2024372054201806</v>
      </c>
      <c r="T65" s="46">
        <f>R65*各種係数!F63</f>
        <v>1.1658561302250181</v>
      </c>
      <c r="U65" s="366">
        <v>3.4235014367825571</v>
      </c>
      <c r="V65" s="46">
        <f>U65*各種係数!H63</f>
        <v>0.6740199405249111</v>
      </c>
      <c r="W65" s="46">
        <f>U65*各種係数!I63</f>
        <v>0.29663921064449938</v>
      </c>
      <c r="X65" s="328">
        <f t="shared" si="3"/>
        <v>3.9167632058875781</v>
      </c>
      <c r="Y65" s="136">
        <f t="shared" si="3"/>
        <v>0.7711334584873385</v>
      </c>
      <c r="Z65" s="329">
        <f t="shared" si="3"/>
        <v>0.33937930715981929</v>
      </c>
      <c r="AA65" s="46">
        <f>G65*各種係数!K63*各種係数!$P$18</f>
        <v>0</v>
      </c>
      <c r="AB65" s="46">
        <f>M65*各種係数!K63*各種係数!$P$18</f>
        <v>8.4965672117704469E-9</v>
      </c>
      <c r="AC65" s="46">
        <f>U65*各種係数!K63*各種係数!$P$18</f>
        <v>5.8970736998314813E-8</v>
      </c>
      <c r="AD65" s="366">
        <f t="shared" si="1"/>
        <v>6.7467304210085263E-8</v>
      </c>
      <c r="AE65" s="46">
        <f>G65*各種係数!L63*各種係数!$P$18</f>
        <v>0</v>
      </c>
      <c r="AF65" s="46">
        <f>M65*各種係数!L63*各種係数!$P$18</f>
        <v>8.4965672117704469E-9</v>
      </c>
      <c r="AG65" s="46">
        <f>U65*各種係数!L63*各種係数!$P$18</f>
        <v>5.8970736998314813E-8</v>
      </c>
      <c r="AH65" s="328">
        <f t="shared" si="2"/>
        <v>6.7467304210085263E-8</v>
      </c>
    </row>
    <row r="66" spans="2:34" x14ac:dyDescent="0.15">
      <c r="B66" s="155" t="s">
        <v>90</v>
      </c>
      <c r="C66" s="155" t="s">
        <v>307</v>
      </c>
      <c r="D66" s="155" t="s">
        <v>290</v>
      </c>
      <c r="E66" s="41" t="s">
        <v>209</v>
      </c>
      <c r="F66" s="363">
        <f>SUMIF(価格変換【係数】!$D$7:$D$64,E66,価格変換【係数】!$J$7:$J$64)</f>
        <v>0</v>
      </c>
      <c r="G66" s="324">
        <f>SUMIF(価格変換【係数】!$D$7:$D$64,E66,価格変換【係数】!$L$7:$L$64)</f>
        <v>0</v>
      </c>
      <c r="H66" s="325">
        <f>G66*各種係数!H64</f>
        <v>0</v>
      </c>
      <c r="I66" s="324">
        <f>G66*各種係数!I64</f>
        <v>0</v>
      </c>
      <c r="J66" s="364">
        <v>0</v>
      </c>
      <c r="K66" s="46">
        <f>J66*各種係数!G64</f>
        <v>0</v>
      </c>
      <c r="L66" s="46">
        <f>J66*各種係数!F64</f>
        <v>0</v>
      </c>
      <c r="M66" s="364">
        <v>10.055883425954317</v>
      </c>
      <c r="N66" s="46">
        <f>M66*各種係数!H64</f>
        <v>2.6360488607901358</v>
      </c>
      <c r="O66" s="46">
        <f>M66*各種係数!I64</f>
        <v>1.6925159610281411</v>
      </c>
      <c r="P66" s="54"/>
      <c r="Q66" s="41"/>
      <c r="R66" s="46">
        <f>Q$117*各種係数!J64</f>
        <v>0.1962092291321155</v>
      </c>
      <c r="S66" s="46">
        <f>R66*各種係数!G64</f>
        <v>6.3333764945640109E-2</v>
      </c>
      <c r="T66" s="46">
        <f>R66*各種係数!F64</f>
        <v>0.13287546418647539</v>
      </c>
      <c r="U66" s="364">
        <v>8.6232916023669777</v>
      </c>
      <c r="V66" s="46">
        <f>U66*各種係数!H64</f>
        <v>2.2605093000591712</v>
      </c>
      <c r="W66" s="46">
        <f>U66*各種係数!I64</f>
        <v>1.4513949749990218</v>
      </c>
      <c r="X66" s="135">
        <f t="shared" si="3"/>
        <v>18.679175028321296</v>
      </c>
      <c r="Y66" s="46">
        <f t="shared" si="3"/>
        <v>4.896558160849307</v>
      </c>
      <c r="Z66" s="47">
        <f t="shared" si="3"/>
        <v>3.1439109360271629</v>
      </c>
      <c r="AA66" s="46">
        <f>G66*各種係数!K64*各種係数!$P$18</f>
        <v>0</v>
      </c>
      <c r="AB66" s="46">
        <f>M66*各種係数!K64*各種係数!$P$18</f>
        <v>1.7051468790474127E-7</v>
      </c>
      <c r="AC66" s="46">
        <f>U66*各種係数!K64*各種係数!$P$18</f>
        <v>1.4622264539126144E-7</v>
      </c>
      <c r="AD66" s="364">
        <f t="shared" si="1"/>
        <v>3.1673733329600273E-7</v>
      </c>
      <c r="AE66" s="46">
        <f>G66*各種係数!L64*各種係数!$P$18</f>
        <v>0</v>
      </c>
      <c r="AF66" s="46">
        <f>M66*各種係数!L64*各種係数!$P$18</f>
        <v>1.6858229116964677E-7</v>
      </c>
      <c r="AG66" s="46">
        <f>U66*各種係数!L64*各種係数!$P$18</f>
        <v>1.4456554378891265E-7</v>
      </c>
      <c r="AH66" s="135">
        <f t="shared" si="2"/>
        <v>3.1314783495855945E-7</v>
      </c>
    </row>
    <row r="67" spans="2:34" x14ac:dyDescent="0.15">
      <c r="B67" s="155" t="s">
        <v>91</v>
      </c>
      <c r="C67" s="155" t="s">
        <v>307</v>
      </c>
      <c r="D67" s="155" t="s">
        <v>290</v>
      </c>
      <c r="E67" s="41" t="s">
        <v>173</v>
      </c>
      <c r="F67" s="363">
        <f>SUMIF(価格変換【係数】!$D$7:$D$64,E67,価格変換【係数】!$J$7:$J$64)</f>
        <v>0</v>
      </c>
      <c r="G67" s="324">
        <f>SUMIF(価格変換【係数】!$D$7:$D$64,E67,価格変換【係数】!$L$7:$L$64)</f>
        <v>0</v>
      </c>
      <c r="H67" s="325">
        <f>G67*各種係数!H65</f>
        <v>0</v>
      </c>
      <c r="I67" s="324">
        <f>G67*各種係数!I65</f>
        <v>0</v>
      </c>
      <c r="J67" s="364">
        <v>6.3996697474776472</v>
      </c>
      <c r="K67" s="46">
        <f>J67*各種係数!G65</f>
        <v>1.864146044542625</v>
      </c>
      <c r="L67" s="46">
        <f>J67*各種係数!F65</f>
        <v>4.5355237029350217</v>
      </c>
      <c r="M67" s="364">
        <v>2.1922799484552216</v>
      </c>
      <c r="N67" s="46">
        <f>M67*各種係数!H65</f>
        <v>0.77739002847391458</v>
      </c>
      <c r="O67" s="46">
        <f>M67*各種係数!I65</f>
        <v>0.41837593837851544</v>
      </c>
      <c r="P67" s="54"/>
      <c r="Q67" s="41"/>
      <c r="R67" s="46">
        <f>Q$117*各種係数!J65</f>
        <v>0.22971879951441718</v>
      </c>
      <c r="S67" s="46">
        <f>R67*各種係数!G65</f>
        <v>6.6914295326045939E-2</v>
      </c>
      <c r="T67" s="46">
        <f>R67*各種係数!F65</f>
        <v>0.16280450418837125</v>
      </c>
      <c r="U67" s="364">
        <v>0.10545716464070216</v>
      </c>
      <c r="V67" s="46">
        <f>U67*各種係数!H65</f>
        <v>3.7395474186853496E-2</v>
      </c>
      <c r="W67" s="46">
        <f>U67*各種係数!I65</f>
        <v>2.0125504612848743E-2</v>
      </c>
      <c r="X67" s="135">
        <f t="shared" si="3"/>
        <v>2.2977371130959239</v>
      </c>
      <c r="Y67" s="46">
        <f t="shared" si="3"/>
        <v>0.8147855026607681</v>
      </c>
      <c r="Z67" s="47">
        <f t="shared" si="3"/>
        <v>0.43850144299136418</v>
      </c>
      <c r="AA67" s="46">
        <f>G67*各種係数!K65*各種係数!$P$18</f>
        <v>0</v>
      </c>
      <c r="AB67" s="46">
        <f>M67*各種係数!K65*各種係数!$P$18</f>
        <v>3.7019494527255246E-8</v>
      </c>
      <c r="AC67" s="46">
        <f>U67*各種係数!K65*各種係数!$P$18</f>
        <v>1.7807812054419608E-9</v>
      </c>
      <c r="AD67" s="364">
        <f t="shared" si="1"/>
        <v>3.8800275732697206E-8</v>
      </c>
      <c r="AE67" s="46">
        <f>G67*各種係数!L65*各種係数!$P$18</f>
        <v>0</v>
      </c>
      <c r="AF67" s="46">
        <f>M67*各種係数!L65*各種係数!$P$18</f>
        <v>3.6100056101088125E-8</v>
      </c>
      <c r="AG67" s="46">
        <f>U67*各種係数!L65*各種係数!$P$18</f>
        <v>1.7365526526270627E-9</v>
      </c>
      <c r="AH67" s="135">
        <f t="shared" si="2"/>
        <v>3.7836608753715186E-8</v>
      </c>
    </row>
    <row r="68" spans="2:34" x14ac:dyDescent="0.15">
      <c r="B68" s="155" t="s">
        <v>92</v>
      </c>
      <c r="C68" s="155" t="s">
        <v>307</v>
      </c>
      <c r="D68" s="155" t="s">
        <v>290</v>
      </c>
      <c r="E68" s="41" t="s">
        <v>174</v>
      </c>
      <c r="F68" s="363">
        <f>SUMIF(価格変換【係数】!$D$7:$D$64,E68,価格変換【係数】!$J$7:$J$64)</f>
        <v>0</v>
      </c>
      <c r="G68" s="324">
        <f>SUMIF(価格変換【係数】!$D$7:$D$64,E68,価格変換【係数】!$L$7:$L$64)</f>
        <v>0</v>
      </c>
      <c r="H68" s="325">
        <f>G68*各種係数!H66</f>
        <v>0</v>
      </c>
      <c r="I68" s="324">
        <f>G68*各種係数!I66</f>
        <v>0</v>
      </c>
      <c r="J68" s="364">
        <v>80.894654682888429</v>
      </c>
      <c r="K68" s="46">
        <f>J68*各種係数!G66</f>
        <v>29.166754762623718</v>
      </c>
      <c r="L68" s="46">
        <f>J68*各種係数!F66</f>
        <v>51.727899920264711</v>
      </c>
      <c r="M68" s="364">
        <v>33.720608306683459</v>
      </c>
      <c r="N68" s="46">
        <f>M68*各種係数!H66</f>
        <v>12.460883337913113</v>
      </c>
      <c r="O68" s="46">
        <f>M68*各種係数!I66</f>
        <v>9.7052618624579772</v>
      </c>
      <c r="P68" s="54"/>
      <c r="Q68" s="41"/>
      <c r="R68" s="46">
        <f>Q$117*各種係数!J66</f>
        <v>2.4640941744313385</v>
      </c>
      <c r="S68" s="46">
        <f>R68*各種係数!G66</f>
        <v>0.8884348512195468</v>
      </c>
      <c r="T68" s="46">
        <f>R68*各種係数!F66</f>
        <v>1.5756593232117917</v>
      </c>
      <c r="U68" s="364">
        <v>2.2075310294205877</v>
      </c>
      <c r="V68" s="46">
        <f>U68*各種係数!H66</f>
        <v>0.81575594284226227</v>
      </c>
      <c r="W68" s="46">
        <f>U68*各種係数!I66</f>
        <v>0.63535825081132469</v>
      </c>
      <c r="X68" s="135">
        <f t="shared" si="3"/>
        <v>35.928139336104046</v>
      </c>
      <c r="Y68" s="46">
        <f t="shared" si="3"/>
        <v>13.276639280755376</v>
      </c>
      <c r="Z68" s="47">
        <f t="shared" si="3"/>
        <v>10.340620113269303</v>
      </c>
      <c r="AA68" s="46">
        <f>G68*各種係数!K66*各種係数!$P$18</f>
        <v>0</v>
      </c>
      <c r="AB68" s="46">
        <f>M68*各種係数!K66*各種係数!$P$18</f>
        <v>5.6950620299699236E-7</v>
      </c>
      <c r="AC68" s="46">
        <f>U68*各種係数!K66*各種係数!$P$18</f>
        <v>3.728291622527408E-8</v>
      </c>
      <c r="AD68" s="364">
        <f t="shared" si="1"/>
        <v>6.067891192222664E-7</v>
      </c>
      <c r="AE68" s="46">
        <f>G68*各種係数!L66*各種係数!$P$18</f>
        <v>0</v>
      </c>
      <c r="AF68" s="46">
        <f>M68*各種係数!L66*各種係数!$P$18</f>
        <v>5.6366511373548482E-7</v>
      </c>
      <c r="AG68" s="46">
        <f>U68*各種係数!L66*各種係数!$P$18</f>
        <v>3.6900527340912297E-8</v>
      </c>
      <c r="AH68" s="135">
        <f t="shared" si="2"/>
        <v>6.0056564107639708E-7</v>
      </c>
    </row>
    <row r="69" spans="2:34" x14ac:dyDescent="0.15">
      <c r="B69" s="163" t="s">
        <v>93</v>
      </c>
      <c r="C69" s="163" t="s">
        <v>293</v>
      </c>
      <c r="D69" s="163" t="s">
        <v>290</v>
      </c>
      <c r="E69" s="62" t="s">
        <v>175</v>
      </c>
      <c r="F69" s="365">
        <f>SUMIF(価格変換【係数】!$D$7:$D$64,E69,価格変換【係数】!$J$7:$J$64)</f>
        <v>73.989838268526569</v>
      </c>
      <c r="G69" s="326">
        <f>SUMIF(価格変換【係数】!$D$7:$D$64,E69,価格変換【係数】!$L$7:$L$64)</f>
        <v>3.1177453070335965</v>
      </c>
      <c r="H69" s="327">
        <f>G69*各種係数!H67</f>
        <v>1.3520763562146674</v>
      </c>
      <c r="I69" s="326">
        <f>G69*各種係数!I67</f>
        <v>1.1105528264034781</v>
      </c>
      <c r="J69" s="80">
        <v>57.21412492778709</v>
      </c>
      <c r="K69" s="67">
        <f>J69*各種係数!G67</f>
        <v>2.4108590269147827</v>
      </c>
      <c r="L69" s="67">
        <f>J69*各種係数!F67</f>
        <v>54.803265900872304</v>
      </c>
      <c r="M69" s="80">
        <v>2.990991948664254</v>
      </c>
      <c r="N69" s="67">
        <f>M69*各種係数!H67</f>
        <v>1.297107074876849</v>
      </c>
      <c r="O69" s="67">
        <f>M69*各種係数!I67</f>
        <v>1.0654027943993758</v>
      </c>
      <c r="P69" s="54"/>
      <c r="Q69" s="41"/>
      <c r="R69" s="67">
        <f>Q$117*各種係数!J67</f>
        <v>44.300507608901974</v>
      </c>
      <c r="S69" s="67">
        <f>R69*各種係数!G67</f>
        <v>1.866711739463446</v>
      </c>
      <c r="T69" s="67">
        <f>R69*各種係数!F67</f>
        <v>42.433795869438526</v>
      </c>
      <c r="U69" s="80">
        <v>2.11043297059256</v>
      </c>
      <c r="V69" s="67">
        <f>U69*各種係数!H67</f>
        <v>0.91523400403384392</v>
      </c>
      <c r="W69" s="67">
        <f>U69*各種係数!I67</f>
        <v>0.75174431187152757</v>
      </c>
      <c r="X69" s="330">
        <f t="shared" si="3"/>
        <v>8.2191702262904105</v>
      </c>
      <c r="Y69" s="67">
        <f t="shared" si="3"/>
        <v>3.5644174351253599</v>
      </c>
      <c r="Z69" s="68">
        <f t="shared" si="3"/>
        <v>2.9276999326743813</v>
      </c>
      <c r="AA69" s="67">
        <f>G69*各種係数!K67*各種係数!$P$18</f>
        <v>4.7012932566488278E-7</v>
      </c>
      <c r="AB69" s="67">
        <f>M69*各種係数!K67*各種係数!$P$18</f>
        <v>4.5101600336703412E-7</v>
      </c>
      <c r="AC69" s="67">
        <f>U69*各種係数!K67*各種係数!$P$18</f>
        <v>3.1823524105297415E-7</v>
      </c>
      <c r="AD69" s="80">
        <f t="shared" si="1"/>
        <v>1.2393805700848911E-6</v>
      </c>
      <c r="AE69" s="67">
        <f>G69*各種係数!L67*各種係数!$P$18</f>
        <v>3.4372254565185716E-7</v>
      </c>
      <c r="AF69" s="67">
        <f>M69*各種係数!L67*各種係数!$P$18</f>
        <v>3.297483486863951E-7</v>
      </c>
      <c r="AG69" s="67">
        <f>U69*各種係数!L67*各種係数!$P$18</f>
        <v>2.3266922780484484E-7</v>
      </c>
      <c r="AH69" s="330">
        <f t="shared" si="2"/>
        <v>9.0614012214309717E-7</v>
      </c>
    </row>
    <row r="70" spans="2:34" x14ac:dyDescent="0.15">
      <c r="B70" s="155" t="s">
        <v>94</v>
      </c>
      <c r="C70" s="155" t="s">
        <v>293</v>
      </c>
      <c r="D70" s="155" t="s">
        <v>290</v>
      </c>
      <c r="E70" s="41" t="s">
        <v>981</v>
      </c>
      <c r="F70" s="363">
        <f>SUMIF(価格変換【係数】!$D$7:$D$64,E70,価格変換【係数】!$J$7:$J$64)</f>
        <v>0</v>
      </c>
      <c r="G70" s="324">
        <f>SUMIF(価格変換【係数】!$D$7:$D$64,E70,価格変換【係数】!$L$7:$L$64)</f>
        <v>0</v>
      </c>
      <c r="H70" s="325">
        <f>G70*各種係数!H68</f>
        <v>0</v>
      </c>
      <c r="I70" s="324">
        <f>G70*各種係数!I68</f>
        <v>0</v>
      </c>
      <c r="J70" s="366">
        <v>1.3857700985964048</v>
      </c>
      <c r="K70" s="46">
        <f>J70*各種係数!G68</f>
        <v>0.88690705550690796</v>
      </c>
      <c r="L70" s="46">
        <f>J70*各種係数!F68</f>
        <v>0.49886304308949692</v>
      </c>
      <c r="M70" s="366">
        <v>4.0405427944477648</v>
      </c>
      <c r="N70" s="46">
        <f>M70*各種係数!H68</f>
        <v>1.3131420615209701</v>
      </c>
      <c r="O70" s="46">
        <f>M70*各種係数!I68</f>
        <v>0.95437043780723707</v>
      </c>
      <c r="P70" s="54"/>
      <c r="Q70" s="41"/>
      <c r="R70" s="46">
        <f>Q$117*各種係数!J68</f>
        <v>2.4335077793377056</v>
      </c>
      <c r="S70" s="46">
        <f>R70*各種係数!G68</f>
        <v>1.557469901617603</v>
      </c>
      <c r="T70" s="46">
        <f>R70*各種係数!F68</f>
        <v>0.87603787772010255</v>
      </c>
      <c r="U70" s="366">
        <v>2.1898178142030309</v>
      </c>
      <c r="V70" s="46">
        <f>U70*各種係数!H68</f>
        <v>0.71167217504769009</v>
      </c>
      <c r="W70" s="46">
        <f>U70*各種係数!I68</f>
        <v>0.51723184046728232</v>
      </c>
      <c r="X70" s="328">
        <f t="shared" si="3"/>
        <v>6.2303606086507957</v>
      </c>
      <c r="Y70" s="136">
        <f t="shared" si="3"/>
        <v>2.0248142365686603</v>
      </c>
      <c r="Z70" s="329">
        <f t="shared" si="3"/>
        <v>1.4716022782745193</v>
      </c>
      <c r="AA70" s="46">
        <f>G70*各種係数!K68*各種係数!$P$18</f>
        <v>0</v>
      </c>
      <c r="AB70" s="46">
        <f>M70*各種係数!K68*各種係数!$P$18</f>
        <v>1.8684590956983881E-7</v>
      </c>
      <c r="AC70" s="46">
        <f>U70*各種係数!K68*各種係数!$P$18</f>
        <v>1.0126325152383957E-7</v>
      </c>
      <c r="AD70" s="366">
        <f t="shared" si="1"/>
        <v>2.8810916109367838E-7</v>
      </c>
      <c r="AE70" s="46">
        <f>G70*各種係数!L68*各種係数!$P$18</f>
        <v>0</v>
      </c>
      <c r="AF70" s="46">
        <f>M70*各種係数!L68*各種係数!$P$18</f>
        <v>1.5112536803442846E-7</v>
      </c>
      <c r="AG70" s="46">
        <f>U70*各種係数!L68*各種係数!$P$18</f>
        <v>8.1904100497223185E-8</v>
      </c>
      <c r="AH70" s="328">
        <f t="shared" si="2"/>
        <v>2.3302946853165166E-7</v>
      </c>
    </row>
    <row r="71" spans="2:34" x14ac:dyDescent="0.15">
      <c r="B71" s="155" t="s">
        <v>95</v>
      </c>
      <c r="C71" s="155" t="s">
        <v>308</v>
      </c>
      <c r="D71" s="155" t="s">
        <v>291</v>
      </c>
      <c r="E71" s="41" t="s">
        <v>210</v>
      </c>
      <c r="F71" s="363">
        <f>SUMIF(価格変換【係数】!$D$7:$D$64,E71,価格変換【係数】!$J$7:$J$64)</f>
        <v>0</v>
      </c>
      <c r="G71" s="324">
        <f>SUMIF(価格変換【係数】!$D$7:$D$64,E71,価格変換【係数】!$L$7:$L$64)</f>
        <v>0</v>
      </c>
      <c r="H71" s="325">
        <f>G71*各種係数!H69</f>
        <v>0</v>
      </c>
      <c r="I71" s="324">
        <f>G71*各種係数!I69</f>
        <v>0</v>
      </c>
      <c r="J71" s="364">
        <v>0</v>
      </c>
      <c r="K71" s="46">
        <f>J71*各種係数!G69</f>
        <v>0</v>
      </c>
      <c r="L71" s="46">
        <f>J71*各種係数!F69</f>
        <v>0</v>
      </c>
      <c r="M71" s="364">
        <v>0</v>
      </c>
      <c r="N71" s="46">
        <f>M71*各種係数!H69</f>
        <v>0</v>
      </c>
      <c r="O71" s="46">
        <f>M71*各種係数!I69</f>
        <v>0</v>
      </c>
      <c r="P71" s="54"/>
      <c r="Q71" s="41"/>
      <c r="R71" s="46">
        <f>Q$117*各種係数!J69</f>
        <v>0</v>
      </c>
      <c r="S71" s="46">
        <f>R71*各種係数!G69</f>
        <v>0</v>
      </c>
      <c r="T71" s="46">
        <f>R71*各種係数!F69</f>
        <v>0</v>
      </c>
      <c r="U71" s="364">
        <v>0</v>
      </c>
      <c r="V71" s="46">
        <f>U71*各種係数!H69</f>
        <v>0</v>
      </c>
      <c r="W71" s="46">
        <f>U71*各種係数!I69</f>
        <v>0</v>
      </c>
      <c r="X71" s="135">
        <f t="shared" si="3"/>
        <v>0</v>
      </c>
      <c r="Y71" s="46">
        <f t="shared" si="3"/>
        <v>0</v>
      </c>
      <c r="Z71" s="47">
        <f t="shared" si="3"/>
        <v>0</v>
      </c>
      <c r="AA71" s="46">
        <f>G71*各種係数!K69*各種係数!$P$18</f>
        <v>0</v>
      </c>
      <c r="AB71" s="46">
        <f>M71*各種係数!K69*各種係数!$P$18</f>
        <v>0</v>
      </c>
      <c r="AC71" s="46">
        <f>U71*各種係数!K69*各種係数!$P$18</f>
        <v>0</v>
      </c>
      <c r="AD71" s="364">
        <f t="shared" si="1"/>
        <v>0</v>
      </c>
      <c r="AE71" s="46">
        <f>G71*各種係数!L69*各種係数!$P$18</f>
        <v>0</v>
      </c>
      <c r="AF71" s="46">
        <f>M71*各種係数!L69*各種係数!$P$18</f>
        <v>0</v>
      </c>
      <c r="AG71" s="46">
        <f>U71*各種係数!L69*各種係数!$P$18</f>
        <v>0</v>
      </c>
      <c r="AH71" s="135">
        <f t="shared" si="2"/>
        <v>0</v>
      </c>
    </row>
    <row r="72" spans="2:34" x14ac:dyDescent="0.15">
      <c r="B72" s="155" t="s">
        <v>96</v>
      </c>
      <c r="C72" s="155" t="s">
        <v>308</v>
      </c>
      <c r="D72" s="155" t="s">
        <v>291</v>
      </c>
      <c r="E72" s="41" t="s">
        <v>176</v>
      </c>
      <c r="F72" s="363">
        <f>SUMIF(価格変換【係数】!$D$7:$D$64,E72,価格変換【係数】!$J$7:$J$64)</f>
        <v>0</v>
      </c>
      <c r="G72" s="324">
        <f>SUMIF(価格変換【係数】!$D$7:$D$64,E72,価格変換【係数】!$L$7:$L$64)</f>
        <v>0</v>
      </c>
      <c r="H72" s="325">
        <f>G72*各種係数!H70</f>
        <v>0</v>
      </c>
      <c r="I72" s="324">
        <f>G72*各種係数!I70</f>
        <v>0</v>
      </c>
      <c r="J72" s="364">
        <v>80.958364661407103</v>
      </c>
      <c r="K72" s="46">
        <f>J72*各種係数!G70</f>
        <v>80.958364661407103</v>
      </c>
      <c r="L72" s="46">
        <f>J72*各種係数!F70</f>
        <v>0</v>
      </c>
      <c r="M72" s="364">
        <v>111.2013166545418</v>
      </c>
      <c r="N72" s="46">
        <f>M72*各種係数!H70</f>
        <v>49.335674134763082</v>
      </c>
      <c r="O72" s="46">
        <f>M72*各種係数!I70</f>
        <v>37.148737314674442</v>
      </c>
      <c r="P72" s="54"/>
      <c r="Q72" s="41"/>
      <c r="R72" s="46">
        <f>Q$117*各種係数!J70</f>
        <v>0</v>
      </c>
      <c r="S72" s="46">
        <f>R72*各種係数!G70</f>
        <v>0</v>
      </c>
      <c r="T72" s="46">
        <f>R72*各種係数!F70</f>
        <v>0</v>
      </c>
      <c r="U72" s="364">
        <v>11.840530976560371</v>
      </c>
      <c r="V72" s="46">
        <f>U72*各種係数!H70</f>
        <v>5.2531804066394718</v>
      </c>
      <c r="W72" s="46">
        <f>U72*各種係数!I70</f>
        <v>3.9555356730260587</v>
      </c>
      <c r="X72" s="135">
        <f t="shared" si="3"/>
        <v>123.04184763110217</v>
      </c>
      <c r="Y72" s="46">
        <f t="shared" si="3"/>
        <v>54.588854541402554</v>
      </c>
      <c r="Z72" s="47">
        <f t="shared" si="3"/>
        <v>41.104272987700497</v>
      </c>
      <c r="AA72" s="46">
        <f>G72*各種係数!K70*各種係数!$P$18</f>
        <v>0</v>
      </c>
      <c r="AB72" s="46">
        <f>M72*各種係数!K70*各種係数!$P$18</f>
        <v>1.1676880580613767E-5</v>
      </c>
      <c r="AC72" s="46">
        <f>U72*各種係数!K70*各種係数!$P$18</f>
        <v>1.2433347948017E-6</v>
      </c>
      <c r="AD72" s="364">
        <f t="shared" si="1"/>
        <v>1.2920215375415468E-5</v>
      </c>
      <c r="AE72" s="46">
        <f>G72*各種係数!L70*各種係数!$P$18</f>
        <v>0</v>
      </c>
      <c r="AF72" s="46">
        <f>M72*各種係数!L70*各種係数!$P$18</f>
        <v>1.0028903791741386E-5</v>
      </c>
      <c r="AG72" s="46">
        <f>U72*各種係数!L70*各種係数!$P$18</f>
        <v>1.0678609712505381E-6</v>
      </c>
      <c r="AH72" s="135">
        <f t="shared" si="2"/>
        <v>1.1096764762991924E-5</v>
      </c>
    </row>
    <row r="73" spans="2:34" x14ac:dyDescent="0.15">
      <c r="B73" s="155" t="s">
        <v>97</v>
      </c>
      <c r="C73" s="155" t="s">
        <v>308</v>
      </c>
      <c r="D73" s="155" t="s">
        <v>291</v>
      </c>
      <c r="E73" s="41" t="s">
        <v>982</v>
      </c>
      <c r="F73" s="363">
        <f>SUMIF(価格変換【係数】!$D$7:$D$64,E73,価格変換【係数】!$J$7:$J$64)</f>
        <v>0</v>
      </c>
      <c r="G73" s="324">
        <f>SUMIF(価格変換【係数】!$D$7:$D$64,E73,価格変換【係数】!$L$7:$L$64)</f>
        <v>0</v>
      </c>
      <c r="H73" s="325">
        <f>G73*各種係数!H71</f>
        <v>0</v>
      </c>
      <c r="I73" s="324">
        <f>G73*各種係数!I71</f>
        <v>0</v>
      </c>
      <c r="J73" s="364">
        <v>0</v>
      </c>
      <c r="K73" s="46">
        <f>J73*各種係数!G71</f>
        <v>0</v>
      </c>
      <c r="L73" s="46">
        <f>J73*各種係数!F71</f>
        <v>0</v>
      </c>
      <c r="M73" s="364">
        <v>0</v>
      </c>
      <c r="N73" s="46">
        <f>M73*各種係数!H71</f>
        <v>0</v>
      </c>
      <c r="O73" s="46">
        <f>M73*各種係数!I71</f>
        <v>0</v>
      </c>
      <c r="P73" s="54"/>
      <c r="Q73" s="41"/>
      <c r="R73" s="46">
        <f>Q$117*各種係数!J71</f>
        <v>0</v>
      </c>
      <c r="S73" s="46">
        <f>R73*各種係数!G71</f>
        <v>0</v>
      </c>
      <c r="T73" s="46">
        <f>R73*各種係数!F71</f>
        <v>0</v>
      </c>
      <c r="U73" s="364">
        <v>0</v>
      </c>
      <c r="V73" s="46">
        <f>U73*各種係数!H71</f>
        <v>0</v>
      </c>
      <c r="W73" s="46">
        <f>U73*各種係数!I71</f>
        <v>0</v>
      </c>
      <c r="X73" s="135">
        <f t="shared" si="3"/>
        <v>0</v>
      </c>
      <c r="Y73" s="46">
        <f t="shared" si="3"/>
        <v>0</v>
      </c>
      <c r="Z73" s="47">
        <f t="shared" si="3"/>
        <v>0</v>
      </c>
      <c r="AA73" s="46">
        <f>G73*各種係数!K71*各種係数!$P$18</f>
        <v>0</v>
      </c>
      <c r="AB73" s="46">
        <f>M73*各種係数!K71*各種係数!$P$18</f>
        <v>0</v>
      </c>
      <c r="AC73" s="46">
        <f>U73*各種係数!K71*各種係数!$P$18</f>
        <v>0</v>
      </c>
      <c r="AD73" s="364">
        <f t="shared" si="1"/>
        <v>0</v>
      </c>
      <c r="AE73" s="46">
        <f>G73*各種係数!L71*各種係数!$P$18</f>
        <v>0</v>
      </c>
      <c r="AF73" s="46">
        <f>M73*各種係数!L71*各種係数!$P$18</f>
        <v>0</v>
      </c>
      <c r="AG73" s="46">
        <f>U73*各種係数!L71*各種係数!$P$18</f>
        <v>0</v>
      </c>
      <c r="AH73" s="135">
        <f t="shared" si="2"/>
        <v>0</v>
      </c>
    </row>
    <row r="74" spans="2:34" x14ac:dyDescent="0.15">
      <c r="B74" s="155" t="s">
        <v>98</v>
      </c>
      <c r="C74" s="155" t="s">
        <v>308</v>
      </c>
      <c r="D74" s="155" t="s">
        <v>291</v>
      </c>
      <c r="E74" s="41" t="s">
        <v>983</v>
      </c>
      <c r="F74" s="365">
        <f>SUMIF(価格変換【係数】!$D$7:$D$64,E74,価格変換【係数】!$J$7:$J$64)</f>
        <v>0</v>
      </c>
      <c r="G74" s="326">
        <f>SUMIF(価格変換【係数】!$D$7:$D$64,E74,価格変換【係数】!$L$7:$L$64)</f>
        <v>0</v>
      </c>
      <c r="H74" s="327">
        <f>G74*各種係数!H72</f>
        <v>0</v>
      </c>
      <c r="I74" s="326">
        <f>G74*各種係数!I72</f>
        <v>0</v>
      </c>
      <c r="J74" s="80">
        <v>0</v>
      </c>
      <c r="K74" s="67">
        <f>J74*各種係数!G72</f>
        <v>0</v>
      </c>
      <c r="L74" s="67">
        <f>J74*各種係数!F72</f>
        <v>0</v>
      </c>
      <c r="M74" s="80">
        <v>0</v>
      </c>
      <c r="N74" s="67">
        <f>M74*各種係数!H72</f>
        <v>0</v>
      </c>
      <c r="O74" s="67">
        <f>M74*各種係数!I72</f>
        <v>0</v>
      </c>
      <c r="P74" s="54"/>
      <c r="Q74" s="41"/>
      <c r="R74" s="67">
        <f>Q$117*各種係数!J72</f>
        <v>0</v>
      </c>
      <c r="S74" s="67">
        <f>R74*各種係数!G72</f>
        <v>0</v>
      </c>
      <c r="T74" s="67">
        <f>R74*各種係数!F72</f>
        <v>0</v>
      </c>
      <c r="U74" s="80">
        <v>0</v>
      </c>
      <c r="V74" s="67">
        <f>U74*各種係数!H72</f>
        <v>0</v>
      </c>
      <c r="W74" s="67">
        <f>U74*各種係数!I72</f>
        <v>0</v>
      </c>
      <c r="X74" s="330">
        <f t="shared" ref="X74:Z105" si="4">G74+M74+U74</f>
        <v>0</v>
      </c>
      <c r="Y74" s="67">
        <f t="shared" si="4"/>
        <v>0</v>
      </c>
      <c r="Z74" s="68">
        <f t="shared" si="4"/>
        <v>0</v>
      </c>
      <c r="AA74" s="67">
        <f>G74*各種係数!K72*各種係数!$P$18</f>
        <v>0</v>
      </c>
      <c r="AB74" s="67">
        <f>M74*各種係数!K72*各種係数!$P$18</f>
        <v>0</v>
      </c>
      <c r="AC74" s="67">
        <f>U74*各種係数!K72*各種係数!$P$18</f>
        <v>0</v>
      </c>
      <c r="AD74" s="80">
        <f t="shared" ref="AD74:AD116" si="5">SUM(AA74:AC74)</f>
        <v>0</v>
      </c>
      <c r="AE74" s="67">
        <f>G74*各種係数!L72*各種係数!$P$18</f>
        <v>0</v>
      </c>
      <c r="AF74" s="67">
        <f>M74*各種係数!L72*各種係数!$P$18</f>
        <v>0</v>
      </c>
      <c r="AG74" s="67">
        <f>U74*各種係数!L72*各種係数!$P$18</f>
        <v>0</v>
      </c>
      <c r="AH74" s="330">
        <f t="shared" ref="AH74:AH116" si="6">SUM(AE74:AG74)</f>
        <v>0</v>
      </c>
    </row>
    <row r="75" spans="2:34" x14ac:dyDescent="0.15">
      <c r="B75" s="162" t="s">
        <v>99</v>
      </c>
      <c r="C75" s="162" t="s">
        <v>309</v>
      </c>
      <c r="D75" s="162" t="s">
        <v>292</v>
      </c>
      <c r="E75" s="116" t="s">
        <v>177</v>
      </c>
      <c r="F75" s="363">
        <f>SUMIF(価格変換【係数】!$D$7:$D$64,E75,価格変換【係数】!$J$7:$J$64)</f>
        <v>0</v>
      </c>
      <c r="G75" s="324">
        <f>SUMIF(価格変換【係数】!$D$7:$D$64,E75,価格変換【係数】!$L$7:$L$64)</f>
        <v>0</v>
      </c>
      <c r="H75" s="325">
        <f>G75*各種係数!H73</f>
        <v>0</v>
      </c>
      <c r="I75" s="324">
        <f>G75*各種係数!I73</f>
        <v>0</v>
      </c>
      <c r="J75" s="366">
        <v>757.33023810632835</v>
      </c>
      <c r="K75" s="46">
        <f>J75*各種係数!G73</f>
        <v>517.54071556563929</v>
      </c>
      <c r="L75" s="46">
        <f>J75*各種係数!F73</f>
        <v>239.78952254068898</v>
      </c>
      <c r="M75" s="366">
        <v>610.58346395183332</v>
      </c>
      <c r="N75" s="46">
        <f>M75*各種係数!H73</f>
        <v>223.46378263315279</v>
      </c>
      <c r="O75" s="46">
        <f>M75*各種係数!I73</f>
        <v>39.108077975833794</v>
      </c>
      <c r="P75" s="54"/>
      <c r="Q75" s="41"/>
      <c r="R75" s="46">
        <f>Q$117*各種係数!J73</f>
        <v>110.5552736839976</v>
      </c>
      <c r="S75" s="46">
        <f>R75*各種係数!G73</f>
        <v>75.550734109124576</v>
      </c>
      <c r="T75" s="46">
        <f>R75*各種係数!F73</f>
        <v>35.004539574873021</v>
      </c>
      <c r="U75" s="366">
        <v>113.2498340013929</v>
      </c>
      <c r="V75" s="46">
        <f>U75*各種係数!H73</f>
        <v>41.447628019163474</v>
      </c>
      <c r="W75" s="46">
        <f>U75*各種係数!I73</f>
        <v>7.2536902820972777</v>
      </c>
      <c r="X75" s="328">
        <f t="shared" si="4"/>
        <v>723.83329795322618</v>
      </c>
      <c r="Y75" s="136">
        <f t="shared" si="4"/>
        <v>264.91141065231625</v>
      </c>
      <c r="Z75" s="329">
        <f t="shared" si="4"/>
        <v>46.361768257931075</v>
      </c>
      <c r="AA75" s="46">
        <f>G75*各種係数!K73*各種係数!$P$18</f>
        <v>0</v>
      </c>
      <c r="AB75" s="46">
        <f>M75*各種係数!K73*各種係数!$P$18</f>
        <v>3.7739993216437503E-6</v>
      </c>
      <c r="AC75" s="46">
        <f>U75*各種係数!K73*各種係数!$P$18</f>
        <v>6.9999405802978074E-7</v>
      </c>
      <c r="AD75" s="366">
        <f t="shared" si="5"/>
        <v>4.4739933796735306E-6</v>
      </c>
      <c r="AE75" s="46">
        <f>G75*各種係数!L73*各種係数!$P$18</f>
        <v>0</v>
      </c>
      <c r="AF75" s="46">
        <f>M75*各種係数!L73*各種係数!$P$18</f>
        <v>3.7739993216437503E-6</v>
      </c>
      <c r="AG75" s="46">
        <f>U75*各種係数!L73*各種係数!$P$18</f>
        <v>6.9999405802978074E-7</v>
      </c>
      <c r="AH75" s="328">
        <f t="shared" si="6"/>
        <v>4.4739933796735306E-6</v>
      </c>
    </row>
    <row r="76" spans="2:34" x14ac:dyDescent="0.15">
      <c r="B76" s="155" t="s">
        <v>100</v>
      </c>
      <c r="C76" s="155" t="s">
        <v>309</v>
      </c>
      <c r="D76" s="155" t="s">
        <v>292</v>
      </c>
      <c r="E76" s="41" t="s">
        <v>178</v>
      </c>
      <c r="F76" s="363">
        <f>SUMIF(価格変換【係数】!$D$7:$D$64,E76,価格変換【係数】!$J$7:$J$64)</f>
        <v>0</v>
      </c>
      <c r="G76" s="324">
        <f>SUMIF(価格変換【係数】!$D$7:$D$64,E76,価格変換【係数】!$L$7:$L$64)</f>
        <v>0</v>
      </c>
      <c r="H76" s="325">
        <f>G76*各種係数!H74</f>
        <v>0</v>
      </c>
      <c r="I76" s="324">
        <f>G76*各種係数!I74</f>
        <v>0</v>
      </c>
      <c r="J76" s="364">
        <v>338.26953592677046</v>
      </c>
      <c r="K76" s="46">
        <f>J76*各種係数!G74</f>
        <v>70.706966675800601</v>
      </c>
      <c r="L76" s="46">
        <f>J76*各種係数!F74</f>
        <v>267.56256925096989</v>
      </c>
      <c r="M76" s="364">
        <v>74.052180044865509</v>
      </c>
      <c r="N76" s="46">
        <f>M76*各種係数!H74</f>
        <v>23.784262427703521</v>
      </c>
      <c r="O76" s="46">
        <f>M76*各種係数!I74</f>
        <v>6.48910570990612</v>
      </c>
      <c r="P76" s="54"/>
      <c r="Q76" s="41"/>
      <c r="R76" s="46">
        <f>Q$117*各種係数!J74</f>
        <v>89.573363134556772</v>
      </c>
      <c r="S76" s="46">
        <f>R76*各種係数!G74</f>
        <v>18.723119079708013</v>
      </c>
      <c r="T76" s="46">
        <f>R76*各種係数!F74</f>
        <v>70.850244054848758</v>
      </c>
      <c r="U76" s="364">
        <v>21.658201359130214</v>
      </c>
      <c r="V76" s="46">
        <f>U76*各種係数!H74</f>
        <v>6.9562347053861622</v>
      </c>
      <c r="W76" s="46">
        <f>U76*各種係数!I74</f>
        <v>1.8978827904955518</v>
      </c>
      <c r="X76" s="135">
        <f t="shared" si="4"/>
        <v>95.710381403995726</v>
      </c>
      <c r="Y76" s="46">
        <f t="shared" si="4"/>
        <v>30.740497133089683</v>
      </c>
      <c r="Z76" s="47">
        <f t="shared" si="4"/>
        <v>8.3869885004016709</v>
      </c>
      <c r="AA76" s="46">
        <f>G76*各種係数!K74*各種係数!$P$18</f>
        <v>0</v>
      </c>
      <c r="AB76" s="46">
        <f>M76*各種係数!K74*各種係数!$P$18</f>
        <v>4.7008478743940018E-7</v>
      </c>
      <c r="AC76" s="46">
        <f>U76*各種係数!K74*各種係数!$P$18</f>
        <v>1.3748671512517312E-7</v>
      </c>
      <c r="AD76" s="364">
        <f t="shared" si="5"/>
        <v>6.0757150256457327E-7</v>
      </c>
      <c r="AE76" s="46">
        <f>G76*各種係数!L74*各種係数!$P$18</f>
        <v>0</v>
      </c>
      <c r="AF76" s="46">
        <f>M76*各種係数!L74*各種係数!$P$18</f>
        <v>4.7008478743940018E-7</v>
      </c>
      <c r="AG76" s="46">
        <f>U76*各種係数!L74*各種係数!$P$18</f>
        <v>1.3748671512517312E-7</v>
      </c>
      <c r="AH76" s="135">
        <f t="shared" si="6"/>
        <v>6.0757150256457327E-7</v>
      </c>
    </row>
    <row r="77" spans="2:34" x14ac:dyDescent="0.15">
      <c r="B77" s="155" t="s">
        <v>101</v>
      </c>
      <c r="C77" s="155" t="s">
        <v>310</v>
      </c>
      <c r="D77" s="155" t="s">
        <v>292</v>
      </c>
      <c r="E77" s="41" t="s">
        <v>179</v>
      </c>
      <c r="F77" s="363">
        <f>SUMIF(価格変換【係数】!$D$7:$D$64,E77,価格変換【係数】!$J$7:$J$64)</f>
        <v>0</v>
      </c>
      <c r="G77" s="324">
        <f>SUMIF(価格変換【係数】!$D$7:$D$64,E77,価格変換【係数】!$L$7:$L$64)</f>
        <v>0</v>
      </c>
      <c r="H77" s="325">
        <f>G77*各種係数!H75</f>
        <v>0</v>
      </c>
      <c r="I77" s="324">
        <f>G77*各種係数!I75</f>
        <v>0</v>
      </c>
      <c r="J77" s="364">
        <v>225.70505808819016</v>
      </c>
      <c r="K77" s="46">
        <f>J77*各種係数!G75</f>
        <v>196.82163347348467</v>
      </c>
      <c r="L77" s="46">
        <f>J77*各種係数!F75</f>
        <v>28.883424614705479</v>
      </c>
      <c r="M77" s="364">
        <v>232.36678164629109</v>
      </c>
      <c r="N77" s="46">
        <f>M77*各種係数!H75</f>
        <v>118.45447335843808</v>
      </c>
      <c r="O77" s="46">
        <f>M77*各種係数!I75</f>
        <v>20.790571314254674</v>
      </c>
      <c r="P77" s="54"/>
      <c r="Q77" s="41"/>
      <c r="R77" s="46">
        <f>Q$117*各種係数!J75</f>
        <v>40.130562411136694</v>
      </c>
      <c r="S77" s="46">
        <f>R77*各種係数!G75</f>
        <v>34.995063526149806</v>
      </c>
      <c r="T77" s="46">
        <f>R77*各種係数!F75</f>
        <v>5.135498884986883</v>
      </c>
      <c r="U77" s="364">
        <v>48.805109651620903</v>
      </c>
      <c r="V77" s="46">
        <f>U77*各種係数!H75</f>
        <v>24.879561183507288</v>
      </c>
      <c r="W77" s="46">
        <f>U77*各種係数!I75</f>
        <v>4.3667434110982324</v>
      </c>
      <c r="X77" s="135">
        <f t="shared" si="4"/>
        <v>281.171891297912</v>
      </c>
      <c r="Y77" s="46">
        <f t="shared" si="4"/>
        <v>143.33403454194536</v>
      </c>
      <c r="Z77" s="47">
        <f t="shared" si="4"/>
        <v>25.157314725352904</v>
      </c>
      <c r="AA77" s="46">
        <f>G77*各種係数!K75*各種係数!$P$18</f>
        <v>0</v>
      </c>
      <c r="AB77" s="46">
        <f>M77*各種係数!K75*各種係数!$P$18</f>
        <v>3.9327551383775594E-6</v>
      </c>
      <c r="AC77" s="46">
        <f>U77*各種係数!K75*各種係数!$P$18</f>
        <v>8.2601542441492921E-7</v>
      </c>
      <c r="AD77" s="364">
        <f t="shared" si="5"/>
        <v>4.7587705627924889E-6</v>
      </c>
      <c r="AE77" s="46">
        <f>G77*各種係数!L75*各種係数!$P$18</f>
        <v>0</v>
      </c>
      <c r="AF77" s="46">
        <f>M77*各種係数!L75*各種係数!$P$18</f>
        <v>3.9327551383775594E-6</v>
      </c>
      <c r="AG77" s="46">
        <f>U77*各種係数!L75*各種係数!$P$18</f>
        <v>8.2601542441492921E-7</v>
      </c>
      <c r="AH77" s="135">
        <f t="shared" si="6"/>
        <v>4.7587705627924889E-6</v>
      </c>
    </row>
    <row r="78" spans="2:34" x14ac:dyDescent="0.15">
      <c r="B78" s="155" t="s">
        <v>102</v>
      </c>
      <c r="C78" s="155" t="s">
        <v>311</v>
      </c>
      <c r="D78" s="155" t="s">
        <v>300</v>
      </c>
      <c r="E78" s="41" t="s">
        <v>180</v>
      </c>
      <c r="F78" s="363">
        <f>SUMIF(価格変換【係数】!$D$7:$D$64,E78,価格変換【係数】!$J$7:$J$64)</f>
        <v>0</v>
      </c>
      <c r="G78" s="324">
        <f>SUMIF(価格変換【係数】!$D$7:$D$64,E78,価格変換【係数】!$L$7:$L$64)</f>
        <v>0</v>
      </c>
      <c r="H78" s="325">
        <f>G78*各種係数!H76</f>
        <v>0</v>
      </c>
      <c r="I78" s="324">
        <f>G78*各種係数!I76</f>
        <v>0</v>
      </c>
      <c r="J78" s="364">
        <v>708.80297794297269</v>
      </c>
      <c r="K78" s="46">
        <f>J78*各種係数!G76</f>
        <v>307.72260760727022</v>
      </c>
      <c r="L78" s="46">
        <f>J78*各種係数!F76</f>
        <v>401.08037033570247</v>
      </c>
      <c r="M78" s="364">
        <v>316.20092354003202</v>
      </c>
      <c r="N78" s="46">
        <f>M78*各種係数!H76</f>
        <v>199.57194756895362</v>
      </c>
      <c r="O78" s="46">
        <f>M78*各種係数!I76</f>
        <v>140.798917901968</v>
      </c>
      <c r="P78" s="54"/>
      <c r="Q78" s="41"/>
      <c r="R78" s="46">
        <f>Q$117*各種係数!J76</f>
        <v>2.6637256575599446</v>
      </c>
      <c r="S78" s="46">
        <f>R78*各種係数!G76</f>
        <v>1.1564406905760565</v>
      </c>
      <c r="T78" s="46">
        <f>R78*各種係数!F76</f>
        <v>1.5072849669838881</v>
      </c>
      <c r="U78" s="364">
        <v>8.5196278257150855</v>
      </c>
      <c r="V78" s="46">
        <f>U78*各種係数!H76</f>
        <v>5.377209840835107</v>
      </c>
      <c r="W78" s="46">
        <f>U78*各種係数!I76</f>
        <v>3.7936460316388456</v>
      </c>
      <c r="X78" s="135">
        <f t="shared" si="4"/>
        <v>324.7205513657471</v>
      </c>
      <c r="Y78" s="46">
        <f t="shared" si="4"/>
        <v>204.94915740978871</v>
      </c>
      <c r="Z78" s="47">
        <f t="shared" si="4"/>
        <v>144.59256393360684</v>
      </c>
      <c r="AA78" s="46">
        <f>G78*各種係数!K76*各種係数!$P$18</f>
        <v>0</v>
      </c>
      <c r="AB78" s="46">
        <f>M78*各種係数!K76*各種係数!$P$18</f>
        <v>2.0836598178119652E-5</v>
      </c>
      <c r="AC78" s="46">
        <f>U78*各種係数!K76*各種係数!$P$18</f>
        <v>5.6141537995564346E-7</v>
      </c>
      <c r="AD78" s="364">
        <f t="shared" si="5"/>
        <v>2.1398013558075297E-5</v>
      </c>
      <c r="AE78" s="46">
        <f>G78*各種係数!L76*各種係数!$P$18</f>
        <v>0</v>
      </c>
      <c r="AF78" s="46">
        <f>M78*各種係数!L76*各種係数!$P$18</f>
        <v>2.023931649406217E-5</v>
      </c>
      <c r="AG78" s="46">
        <f>U78*各種係数!L76*各種係数!$P$18</f>
        <v>5.4532239199622701E-7</v>
      </c>
      <c r="AH78" s="135">
        <f t="shared" si="6"/>
        <v>2.0784638886058396E-5</v>
      </c>
    </row>
    <row r="79" spans="2:34" x14ac:dyDescent="0.15">
      <c r="B79" s="163" t="s">
        <v>103</v>
      </c>
      <c r="C79" s="163" t="s">
        <v>312</v>
      </c>
      <c r="D79" s="163" t="s">
        <v>294</v>
      </c>
      <c r="E79" s="62" t="s">
        <v>181</v>
      </c>
      <c r="F79" s="365">
        <f>価格変換【係数】!H65</f>
        <v>3305.3654007242039</v>
      </c>
      <c r="G79" s="326">
        <f>F79*各種係数!$G$77</f>
        <v>1563.6566717935243</v>
      </c>
      <c r="H79" s="327">
        <f>G79*各種係数!H77</f>
        <v>1079.3766605523299</v>
      </c>
      <c r="I79" s="326">
        <f>G79*各種係数!I77</f>
        <v>712.94635539797412</v>
      </c>
      <c r="J79" s="80">
        <v>1507.8823674031185</v>
      </c>
      <c r="K79" s="67">
        <f>J79*各種係数!G77</f>
        <v>713.32819165866067</v>
      </c>
      <c r="L79" s="67">
        <f>J79*各種係数!F77</f>
        <v>794.55417574445778</v>
      </c>
      <c r="M79" s="80">
        <v>806.02605335834926</v>
      </c>
      <c r="N79" s="67">
        <f>M79*各種係数!H77</f>
        <v>556.39177415730717</v>
      </c>
      <c r="O79" s="67">
        <f>M79*各種係数!I77</f>
        <v>367.50608203431068</v>
      </c>
      <c r="P79" s="54"/>
      <c r="Q79" s="41"/>
      <c r="R79" s="67">
        <f>Q$117*各種係数!J77</f>
        <v>1060.920983562997</v>
      </c>
      <c r="S79" s="67">
        <f>R79*各種係数!G77</f>
        <v>501.88586527545806</v>
      </c>
      <c r="T79" s="67">
        <f>R79*各種係数!F77</f>
        <v>559.03511828753892</v>
      </c>
      <c r="U79" s="80">
        <v>546.94111986802693</v>
      </c>
      <c r="V79" s="67">
        <f>U79*各種係数!H77</f>
        <v>377.54801941577171</v>
      </c>
      <c r="W79" s="67">
        <f>U79*各種係数!I77</f>
        <v>249.37678779570771</v>
      </c>
      <c r="X79" s="330">
        <f t="shared" si="4"/>
        <v>2916.6238450199003</v>
      </c>
      <c r="Y79" s="67">
        <f t="shared" si="4"/>
        <v>2013.3164541254087</v>
      </c>
      <c r="Z79" s="68">
        <f t="shared" si="4"/>
        <v>1329.8292252279925</v>
      </c>
      <c r="AA79" s="67">
        <f>G79*各種係数!K77*各種係数!$P$18</f>
        <v>1.9715897073951442E-4</v>
      </c>
      <c r="AB79" s="67">
        <f>M79*各種係数!K77*各種係数!$P$18</f>
        <v>1.0163053689214796E-4</v>
      </c>
      <c r="AC79" s="67">
        <f>U79*各種係数!K77*各種係数!$P$18</f>
        <v>6.8962931693062051E-5</v>
      </c>
      <c r="AD79" s="80">
        <f t="shared" si="5"/>
        <v>3.6775243932472444E-4</v>
      </c>
      <c r="AE79" s="67">
        <f>G79*各種係数!L77*各種係数!$P$18</f>
        <v>1.85874539280766E-4</v>
      </c>
      <c r="AF79" s="67">
        <f>M79*各種係数!L77*各種係数!$P$18</f>
        <v>9.5813693644419449E-5</v>
      </c>
      <c r="AG79" s="67">
        <f>U79*各種係数!L77*各種係数!$P$18</f>
        <v>6.5015825086825658E-5</v>
      </c>
      <c r="AH79" s="330">
        <f t="shared" si="6"/>
        <v>3.4670405801201108E-4</v>
      </c>
    </row>
    <row r="80" spans="2:34" x14ac:dyDescent="0.15">
      <c r="B80" s="155" t="s">
        <v>104</v>
      </c>
      <c r="C80" s="155" t="s">
        <v>313</v>
      </c>
      <c r="D80" s="155" t="s">
        <v>295</v>
      </c>
      <c r="E80" s="41" t="s">
        <v>182</v>
      </c>
      <c r="F80" s="363">
        <f>SUMIF(価格変換【係数】!$D$7:$D$64,E80,価格変換【係数】!$J$7:$J$64)</f>
        <v>0</v>
      </c>
      <c r="G80" s="324">
        <f>SUMIF(価格変換【係数】!$D$7:$D$64,E80,価格変換【係数】!$L$7:$L$64)</f>
        <v>0</v>
      </c>
      <c r="H80" s="325">
        <f>G80*各種係数!H78</f>
        <v>0</v>
      </c>
      <c r="I80" s="324">
        <f>G80*各種係数!I78</f>
        <v>0</v>
      </c>
      <c r="J80" s="366">
        <v>459.83641487269381</v>
      </c>
      <c r="K80" s="46">
        <f>J80*各種係数!G78</f>
        <v>281.28824929260446</v>
      </c>
      <c r="L80" s="46">
        <f>J80*各種係数!F78</f>
        <v>178.54816558008937</v>
      </c>
      <c r="M80" s="366">
        <v>360.31436499218722</v>
      </c>
      <c r="N80" s="46">
        <f>M80*各種係数!H78</f>
        <v>244.03370861545585</v>
      </c>
      <c r="O80" s="46">
        <f>M80*各種係数!I78</f>
        <v>113.9625558813962</v>
      </c>
      <c r="P80" s="54"/>
      <c r="Q80" s="41"/>
      <c r="R80" s="46">
        <f>Q$117*各種係数!J78</f>
        <v>408.81340770704253</v>
      </c>
      <c r="S80" s="46">
        <f>R80*各種係数!G78</f>
        <v>250.07677517904719</v>
      </c>
      <c r="T80" s="46">
        <f>R80*各種係数!F78</f>
        <v>158.73663252799534</v>
      </c>
      <c r="U80" s="366">
        <v>289.36573170474503</v>
      </c>
      <c r="V80" s="46">
        <f>U80*各種係数!H78</f>
        <v>195.98161914989174</v>
      </c>
      <c r="W80" s="46">
        <f>U80*各種係数!I78</f>
        <v>91.522463641653999</v>
      </c>
      <c r="X80" s="328">
        <f t="shared" si="4"/>
        <v>649.6800966969322</v>
      </c>
      <c r="Y80" s="136">
        <f t="shared" si="4"/>
        <v>440.01532776534759</v>
      </c>
      <c r="Z80" s="329">
        <f t="shared" si="4"/>
        <v>205.4850195230502</v>
      </c>
      <c r="AA80" s="46">
        <f>G80*各種係数!K78*各種係数!$P$18</f>
        <v>0</v>
      </c>
      <c r="AB80" s="46">
        <f>M80*各種係数!K78*各種係数!$P$18</f>
        <v>1.7476586902379103E-5</v>
      </c>
      <c r="AC80" s="46">
        <f>U80*各種係数!K78*各種係数!$P$18</f>
        <v>1.4035314292335105E-5</v>
      </c>
      <c r="AD80" s="366">
        <f t="shared" si="5"/>
        <v>3.1511901194714208E-5</v>
      </c>
      <c r="AE80" s="46">
        <f>G80*各種係数!L78*各種係数!$P$18</f>
        <v>0</v>
      </c>
      <c r="AF80" s="46">
        <f>M80*各種係数!L78*各種係数!$P$18</f>
        <v>1.6720817229727201E-5</v>
      </c>
      <c r="AG80" s="46">
        <f>U80*各種係数!L78*各種係数!$P$18</f>
        <v>1.3428361404592438E-5</v>
      </c>
      <c r="AH80" s="328">
        <f t="shared" si="6"/>
        <v>3.0149178634319639E-5</v>
      </c>
    </row>
    <row r="81" spans="2:34" x14ac:dyDescent="0.15">
      <c r="B81" s="155" t="s">
        <v>105</v>
      </c>
      <c r="C81" s="155" t="s">
        <v>314</v>
      </c>
      <c r="D81" s="155" t="s">
        <v>296</v>
      </c>
      <c r="E81" s="41" t="s">
        <v>183</v>
      </c>
      <c r="F81" s="324">
        <f>SUMIF(価格変換【係数】!$D$7:$D$64,E81,価格変換【係数】!$J$7:$J$64)</f>
        <v>0</v>
      </c>
      <c r="G81" s="324">
        <f>SUMIF(価格変換【係数】!$D$7:$D$64,E81,価格変換【係数】!$L$7:$L$64)</f>
        <v>0</v>
      </c>
      <c r="H81" s="325">
        <f>G81*各種係数!H79</f>
        <v>0</v>
      </c>
      <c r="I81" s="324">
        <f>G81*各種係数!I79</f>
        <v>0</v>
      </c>
      <c r="J81" s="364">
        <v>353.42054896807332</v>
      </c>
      <c r="K81" s="46">
        <f>J81*各種係数!G79</f>
        <v>236.0713135326861</v>
      </c>
      <c r="L81" s="46">
        <f>J81*各種係数!F79</f>
        <v>117.34923543538721</v>
      </c>
      <c r="M81" s="364">
        <v>292.00759941852692</v>
      </c>
      <c r="N81" s="46">
        <f>M81*各種係数!H79</f>
        <v>208.8195853654118</v>
      </c>
      <c r="O81" s="46">
        <f>M81*各種係数!I79</f>
        <v>55.469796750278846</v>
      </c>
      <c r="P81" s="54"/>
      <c r="Q81" s="41"/>
      <c r="R81" s="46">
        <f>Q$117*各種係数!J79</f>
        <v>13.055186027028222</v>
      </c>
      <c r="S81" s="46">
        <f>R81*各種係数!G79</f>
        <v>8.7203614017716173</v>
      </c>
      <c r="T81" s="46">
        <f>R81*各種係数!F79</f>
        <v>4.3348246252566058</v>
      </c>
      <c r="U81" s="364">
        <v>52.891885490610306</v>
      </c>
      <c r="V81" s="46">
        <f>U81*各種係数!H79</f>
        <v>37.823884102118079</v>
      </c>
      <c r="W81" s="46">
        <f>U81*各種係数!I79</f>
        <v>10.047348574987224</v>
      </c>
      <c r="X81" s="135">
        <f t="shared" si="4"/>
        <v>344.89948490913724</v>
      </c>
      <c r="Y81" s="46">
        <f t="shared" si="4"/>
        <v>246.64346946752988</v>
      </c>
      <c r="Z81" s="47">
        <f t="shared" si="4"/>
        <v>65.517145325266071</v>
      </c>
      <c r="AA81" s="46">
        <f>G81*各種係数!K79*各種係数!$P$18</f>
        <v>0</v>
      </c>
      <c r="AB81" s="46">
        <f>M81*各種係数!K79*各種係数!$P$18</f>
        <v>1.1538564214448957E-5</v>
      </c>
      <c r="AC81" s="46">
        <f>U81*各種係数!K79*各種係数!$P$18</f>
        <v>2.0900018299933558E-6</v>
      </c>
      <c r="AD81" s="364">
        <f t="shared" si="5"/>
        <v>1.3628566044442313E-5</v>
      </c>
      <c r="AE81" s="46">
        <f>G81*各種係数!L79*各種係数!$P$18</f>
        <v>0</v>
      </c>
      <c r="AF81" s="46">
        <f>M81*各種係数!L79*各種係数!$P$18</f>
        <v>1.0462684403178696E-5</v>
      </c>
      <c r="AG81" s="46">
        <f>U81*各種係数!L79*各種係数!$P$18</f>
        <v>1.8951256969999636E-6</v>
      </c>
      <c r="AH81" s="135">
        <f t="shared" si="6"/>
        <v>1.2357810100178659E-5</v>
      </c>
    </row>
    <row r="82" spans="2:34" x14ac:dyDescent="0.15">
      <c r="B82" s="155" t="s">
        <v>106</v>
      </c>
      <c r="C82" s="155" t="s">
        <v>314</v>
      </c>
      <c r="D82" s="155" t="s">
        <v>296</v>
      </c>
      <c r="E82" s="41" t="s">
        <v>211</v>
      </c>
      <c r="F82" s="363">
        <f>SUMIF(価格変換【係数】!$D$7:$D$64,E82,価格変換【係数】!$J$7:$J$64)</f>
        <v>0</v>
      </c>
      <c r="G82" s="324">
        <f>SUMIF(価格変換【係数】!$D$7:$D$64,E82,価格変換【係数】!$L$7:$L$64)</f>
        <v>0</v>
      </c>
      <c r="H82" s="325">
        <f>G82*各種係数!H80</f>
        <v>0</v>
      </c>
      <c r="I82" s="324">
        <f>G82*各種係数!I80</f>
        <v>0</v>
      </c>
      <c r="J82" s="364">
        <v>0</v>
      </c>
      <c r="K82" s="46">
        <f>J82*各種係数!G80</f>
        <v>0</v>
      </c>
      <c r="L82" s="46">
        <f>J82*各種係数!F80</f>
        <v>0</v>
      </c>
      <c r="M82" s="364">
        <v>0</v>
      </c>
      <c r="N82" s="46">
        <f>M82*各種係数!H80</f>
        <v>0</v>
      </c>
      <c r="O82" s="46">
        <f>M82*各種係数!I80</f>
        <v>0</v>
      </c>
      <c r="P82" s="54"/>
      <c r="Q82" s="41"/>
      <c r="R82" s="46">
        <f>Q$117*各種係数!J80</f>
        <v>354.90477940907726</v>
      </c>
      <c r="S82" s="46">
        <f>R82*各種係数!G80</f>
        <v>270.37484727799995</v>
      </c>
      <c r="T82" s="46">
        <f>R82*各種係数!F80</f>
        <v>84.529932131077288</v>
      </c>
      <c r="U82" s="364">
        <v>270.37484727799995</v>
      </c>
      <c r="V82" s="46">
        <f>U82*各種係数!H80</f>
        <v>200.96664964646939</v>
      </c>
      <c r="W82" s="46">
        <f>U82*各種係数!I80</f>
        <v>54.78972836072451</v>
      </c>
      <c r="X82" s="135">
        <f t="shared" si="4"/>
        <v>270.37484727799995</v>
      </c>
      <c r="Y82" s="46">
        <f t="shared" si="4"/>
        <v>200.96664964646939</v>
      </c>
      <c r="Z82" s="47">
        <f t="shared" si="4"/>
        <v>54.78972836072451</v>
      </c>
      <c r="AA82" s="46">
        <f>G82*各種係数!K80*各種係数!$P$18</f>
        <v>0</v>
      </c>
      <c r="AB82" s="46">
        <f>M82*各種係数!K80*各種係数!$P$18</f>
        <v>0</v>
      </c>
      <c r="AC82" s="46">
        <f>U82*各種係数!K80*各種係数!$P$18</f>
        <v>9.0289797444808967E-6</v>
      </c>
      <c r="AD82" s="364">
        <f t="shared" si="5"/>
        <v>9.0289797444808967E-6</v>
      </c>
      <c r="AE82" s="46">
        <f>G82*各種係数!L80*各種係数!$P$18</f>
        <v>0</v>
      </c>
      <c r="AF82" s="46">
        <f>M82*各種係数!L80*各種係数!$P$18</f>
        <v>0</v>
      </c>
      <c r="AG82" s="46">
        <f>U82*各種係数!L80*各種係数!$P$18</f>
        <v>5.7861771601955044E-6</v>
      </c>
      <c r="AH82" s="135">
        <f t="shared" si="6"/>
        <v>5.7861771601955044E-6</v>
      </c>
    </row>
    <row r="83" spans="2:34" x14ac:dyDescent="0.15">
      <c r="B83" s="155" t="s">
        <v>107</v>
      </c>
      <c r="C83" s="155" t="s">
        <v>314</v>
      </c>
      <c r="D83" s="155" t="s">
        <v>296</v>
      </c>
      <c r="E83" s="41" t="s">
        <v>984</v>
      </c>
      <c r="F83" s="363">
        <f>SUMIF(価格変換【係数】!$D$7:$D$64,E83,価格変換【係数】!$J$7:$J$64)</f>
        <v>0</v>
      </c>
      <c r="G83" s="324">
        <f>SUMIF(価格変換【係数】!$D$7:$D$64,E83,価格変換【係数】!$L$7:$L$64)</f>
        <v>0</v>
      </c>
      <c r="H83" s="325">
        <f>G83*各種係数!H81</f>
        <v>0</v>
      </c>
      <c r="I83" s="324">
        <f>G83*各種係数!I81</f>
        <v>0</v>
      </c>
      <c r="J83" s="364">
        <v>0</v>
      </c>
      <c r="K83" s="46">
        <f>J83*各種係数!G81</f>
        <v>0</v>
      </c>
      <c r="L83" s="46">
        <f>J83*各種係数!F81</f>
        <v>0</v>
      </c>
      <c r="M83" s="364">
        <v>0</v>
      </c>
      <c r="N83" s="46">
        <f>M83*各種係数!H81</f>
        <v>0</v>
      </c>
      <c r="O83" s="46">
        <f>M83*各種係数!I81</f>
        <v>0</v>
      </c>
      <c r="P83" s="54"/>
      <c r="Q83" s="41"/>
      <c r="R83" s="46">
        <f>Q$117*各種係数!J81</f>
        <v>0</v>
      </c>
      <c r="S83" s="46">
        <f>R83*各種係数!G81</f>
        <v>0</v>
      </c>
      <c r="T83" s="46">
        <f>R83*各種係数!F81</f>
        <v>0</v>
      </c>
      <c r="U83" s="364">
        <v>0</v>
      </c>
      <c r="V83" s="46">
        <f>U83*各種係数!H81</f>
        <v>0</v>
      </c>
      <c r="W83" s="46">
        <f>U83*各種係数!I81</f>
        <v>0</v>
      </c>
      <c r="X83" s="135">
        <f t="shared" si="4"/>
        <v>0</v>
      </c>
      <c r="Y83" s="46">
        <f t="shared" si="4"/>
        <v>0</v>
      </c>
      <c r="Z83" s="47">
        <f t="shared" si="4"/>
        <v>0</v>
      </c>
      <c r="AA83" s="46">
        <f>G83*各種係数!K81*各種係数!$P$18</f>
        <v>0</v>
      </c>
      <c r="AB83" s="46">
        <f>M83*各種係数!K81*各種係数!$P$18</f>
        <v>0</v>
      </c>
      <c r="AC83" s="46">
        <f>U83*各種係数!K81*各種係数!$P$18</f>
        <v>0</v>
      </c>
      <c r="AD83" s="364">
        <f t="shared" si="5"/>
        <v>0</v>
      </c>
      <c r="AE83" s="46">
        <f>G83*各種係数!L81*各種係数!$P$18</f>
        <v>0</v>
      </c>
      <c r="AF83" s="46">
        <f>M83*各種係数!L81*各種係数!$P$18</f>
        <v>0</v>
      </c>
      <c r="AG83" s="46">
        <f>U83*各種係数!L81*各種係数!$P$18</f>
        <v>0</v>
      </c>
      <c r="AH83" s="135">
        <f t="shared" si="6"/>
        <v>0</v>
      </c>
    </row>
    <row r="84" spans="2:34" x14ac:dyDescent="0.15">
      <c r="B84" s="155" t="s">
        <v>108</v>
      </c>
      <c r="C84" s="155" t="s">
        <v>315</v>
      </c>
      <c r="D84" s="155" t="s">
        <v>297</v>
      </c>
      <c r="E84" s="41" t="s">
        <v>184</v>
      </c>
      <c r="F84" s="365">
        <f>SUMIF(価格変換【係数】!$D$7:$D$64,E84,価格変換【係数】!$J$7:$J$64)</f>
        <v>1614.8374042977425</v>
      </c>
      <c r="G84" s="326">
        <f>SUMIF(価格変換【係数】!$D$7:$D$64,E84,価格変換【係数】!$L$7:$L$64)</f>
        <v>1614.8374042977425</v>
      </c>
      <c r="H84" s="327">
        <f>G84*各種係数!H82</f>
        <v>1103.6905095598804</v>
      </c>
      <c r="I84" s="326">
        <f>G84*各種係数!I82</f>
        <v>383.21969241849752</v>
      </c>
      <c r="J84" s="80">
        <v>50.636762164052321</v>
      </c>
      <c r="K84" s="67">
        <f>J84*各種係数!G82</f>
        <v>16.364792636997127</v>
      </c>
      <c r="L84" s="67">
        <f>J84*各種係数!F82</f>
        <v>34.271969527055191</v>
      </c>
      <c r="M84" s="80">
        <v>22.421237729438747</v>
      </c>
      <c r="N84" s="67">
        <f>M84*各種係数!H82</f>
        <v>15.324209873209501</v>
      </c>
      <c r="O84" s="67">
        <f>M84*各種係数!I82</f>
        <v>5.3208204141482058</v>
      </c>
      <c r="P84" s="54"/>
      <c r="Q84" s="41"/>
      <c r="R84" s="67">
        <f>Q$117*各種係数!J82</f>
        <v>145.40658152379831</v>
      </c>
      <c r="S84" s="67">
        <f>R84*各種係数!G82</f>
        <v>46.992510046008604</v>
      </c>
      <c r="T84" s="67">
        <f>R84*各種係数!F82</f>
        <v>98.414071477789705</v>
      </c>
      <c r="U84" s="80">
        <v>50.213151950087962</v>
      </c>
      <c r="V84" s="67">
        <f>U84*各種係数!H82</f>
        <v>34.319107988770632</v>
      </c>
      <c r="W84" s="67">
        <f>U84*各種係数!I82</f>
        <v>11.916164806725048</v>
      </c>
      <c r="X84" s="330">
        <f t="shared" si="4"/>
        <v>1687.471793977269</v>
      </c>
      <c r="Y84" s="67">
        <f t="shared" si="4"/>
        <v>1153.3338274218606</v>
      </c>
      <c r="Z84" s="68">
        <f t="shared" si="4"/>
        <v>400.45667763937075</v>
      </c>
      <c r="AA84" s="67">
        <f>G84*各種係数!K82*各種係数!$P$18</f>
        <v>4.3972179132268269E-5</v>
      </c>
      <c r="AB84" s="67">
        <f>M84*各種係数!K82*各種係数!$P$18</f>
        <v>6.1053247787185333E-7</v>
      </c>
      <c r="AC84" s="67">
        <f>U84*各種係数!K82*各種係数!$P$18</f>
        <v>1.3673089974685574E-6</v>
      </c>
      <c r="AD84" s="80">
        <f t="shared" si="5"/>
        <v>4.5950020607608683E-5</v>
      </c>
      <c r="AE84" s="67">
        <f>G84*各種係数!L82*各種係数!$P$18</f>
        <v>4.3972179132268269E-5</v>
      </c>
      <c r="AF84" s="67">
        <f>M84*各種係数!L82*各種係数!$P$18</f>
        <v>6.1053247787185333E-7</v>
      </c>
      <c r="AG84" s="67">
        <f>U84*各種係数!L82*各種係数!$P$18</f>
        <v>1.3673089974685574E-6</v>
      </c>
      <c r="AH84" s="330">
        <f t="shared" si="6"/>
        <v>4.5950020607608683E-5</v>
      </c>
    </row>
    <row r="85" spans="2:34" x14ac:dyDescent="0.15">
      <c r="B85" s="162" t="s">
        <v>109</v>
      </c>
      <c r="C85" s="162" t="s">
        <v>315</v>
      </c>
      <c r="D85" s="162" t="s">
        <v>297</v>
      </c>
      <c r="E85" s="116" t="s">
        <v>985</v>
      </c>
      <c r="F85" s="363">
        <f>SUMIF(価格変換【係数】!$D$7:$D$64,E85,価格変換【係数】!$J$7:$J$64)</f>
        <v>1374.3353281602786</v>
      </c>
      <c r="G85" s="324">
        <f>SUMIF(価格変換【係数】!$D$7:$D$64,E85,価格変換【係数】!$L$7:$L$64)</f>
        <v>1374.3353281602786</v>
      </c>
      <c r="H85" s="325">
        <f>G85*各種係数!H83</f>
        <v>1039.174237605502</v>
      </c>
      <c r="I85" s="324">
        <f>G85*各種係数!I83</f>
        <v>889.40475047070947</v>
      </c>
      <c r="J85" s="366">
        <v>205.06479921617631</v>
      </c>
      <c r="K85" s="46">
        <f>J85*各種係数!G83</f>
        <v>72.430926996660148</v>
      </c>
      <c r="L85" s="46">
        <f>J85*各種係数!F83</f>
        <v>132.63387221951615</v>
      </c>
      <c r="M85" s="366">
        <v>92.7741988832787</v>
      </c>
      <c r="N85" s="46">
        <f>M85*各種係数!H83</f>
        <v>70.14922444222357</v>
      </c>
      <c r="O85" s="46">
        <f>M85*各種係数!I83</f>
        <v>60.03906871720865</v>
      </c>
      <c r="P85" s="54"/>
      <c r="Q85" s="41"/>
      <c r="R85" s="46">
        <f>Q$117*各種係数!J83</f>
        <v>72.872407146892385</v>
      </c>
      <c r="S85" s="46">
        <f>R85*各種係数!G83</f>
        <v>25.739259113716731</v>
      </c>
      <c r="T85" s="46">
        <f>R85*各種係数!F83</f>
        <v>47.133148033175651</v>
      </c>
      <c r="U85" s="366">
        <v>33.985848201916895</v>
      </c>
      <c r="V85" s="46">
        <f>U85*各種係数!H83</f>
        <v>25.697671573268707</v>
      </c>
      <c r="W85" s="46">
        <f>U85*各種係数!I83</f>
        <v>21.994031747713418</v>
      </c>
      <c r="X85" s="328">
        <f t="shared" si="4"/>
        <v>1501.0953752454741</v>
      </c>
      <c r="Y85" s="136">
        <f t="shared" si="4"/>
        <v>1135.0211336209943</v>
      </c>
      <c r="Z85" s="329">
        <f t="shared" si="4"/>
        <v>971.43785093563156</v>
      </c>
      <c r="AA85" s="46">
        <f>G85*各種係数!K83*各種係数!$P$18</f>
        <v>2.2758314205728434E-4</v>
      </c>
      <c r="AB85" s="46">
        <f>M85*各種係数!K83*各種係数!$P$18</f>
        <v>1.5362949093339188E-5</v>
      </c>
      <c r="AC85" s="46">
        <f>U85*各種係数!K83*各種係数!$P$18</f>
        <v>5.6278885951566877E-6</v>
      </c>
      <c r="AD85" s="366">
        <f t="shared" si="5"/>
        <v>2.485739797457802E-4</v>
      </c>
      <c r="AE85" s="46">
        <f>G85*各種係数!L83*各種係数!$P$18</f>
        <v>2.1219245901252584E-4</v>
      </c>
      <c r="AF85" s="46">
        <f>M85*各種係数!L83*各種係数!$P$18</f>
        <v>1.4324004477358677E-5</v>
      </c>
      <c r="AG85" s="46">
        <f>U85*各種係数!L83*各種係数!$P$18</f>
        <v>5.2472934034554247E-6</v>
      </c>
      <c r="AH85" s="328">
        <f t="shared" si="6"/>
        <v>2.3176375689333992E-4</v>
      </c>
    </row>
    <row r="86" spans="2:34" x14ac:dyDescent="0.15">
      <c r="B86" s="155" t="s">
        <v>110</v>
      </c>
      <c r="C86" s="155" t="s">
        <v>315</v>
      </c>
      <c r="D86" s="155" t="s">
        <v>297</v>
      </c>
      <c r="E86" s="41" t="s">
        <v>212</v>
      </c>
      <c r="F86" s="363">
        <f>SUMIF(価格変換【係数】!$D$7:$D$64,E86,価格変換【係数】!$J$7:$J$64)</f>
        <v>0</v>
      </c>
      <c r="G86" s="324">
        <f>SUMIF(価格変換【係数】!$D$7:$D$64,E86,価格変換【係数】!$L$7:$L$64)</f>
        <v>0</v>
      </c>
      <c r="H86" s="325">
        <f>G86*各種係数!H84</f>
        <v>0</v>
      </c>
      <c r="I86" s="324">
        <f>G86*各種係数!I84</f>
        <v>0</v>
      </c>
      <c r="J86" s="364">
        <v>465.03305657583786</v>
      </c>
      <c r="K86" s="46">
        <f>J86*各種係数!G84</f>
        <v>465.03305657583786</v>
      </c>
      <c r="L86" s="46">
        <f>J86*各種係数!F84</f>
        <v>0</v>
      </c>
      <c r="M86" s="364">
        <v>525.64262299230074</v>
      </c>
      <c r="N86" s="46">
        <f>M86*各種係数!H84</f>
        <v>1.0538128910920945</v>
      </c>
      <c r="O86" s="46">
        <f>M86*各種係数!I84</f>
        <v>0</v>
      </c>
      <c r="P86" s="54"/>
      <c r="Q86" s="41"/>
      <c r="R86" s="46">
        <f>Q$117*各種係数!J84</f>
        <v>0</v>
      </c>
      <c r="S86" s="46">
        <f>R86*各種係数!G84</f>
        <v>0</v>
      </c>
      <c r="T86" s="46">
        <f>R86*各種係数!F84</f>
        <v>0</v>
      </c>
      <c r="U86" s="364">
        <v>36.344627975215936</v>
      </c>
      <c r="V86" s="46">
        <f>U86*各種係数!H84</f>
        <v>7.2864025493590764E-2</v>
      </c>
      <c r="W86" s="46">
        <f>U86*各種係数!I84</f>
        <v>0</v>
      </c>
      <c r="X86" s="135">
        <f t="shared" si="4"/>
        <v>561.98725096751673</v>
      </c>
      <c r="Y86" s="46">
        <f t="shared" si="4"/>
        <v>1.1266769165856854</v>
      </c>
      <c r="Z86" s="47">
        <f t="shared" si="4"/>
        <v>0</v>
      </c>
      <c r="AA86" s="46">
        <f>G86*各種係数!K84*各種係数!$P$18</f>
        <v>0</v>
      </c>
      <c r="AB86" s="46">
        <f>M86*各種係数!K84*各種係数!$P$18</f>
        <v>0</v>
      </c>
      <c r="AC86" s="46">
        <f>U86*各種係数!K84*各種係数!$P$18</f>
        <v>0</v>
      </c>
      <c r="AD86" s="364">
        <f t="shared" si="5"/>
        <v>0</v>
      </c>
      <c r="AE86" s="46">
        <f>G86*各種係数!L84*各種係数!$P$18</f>
        <v>0</v>
      </c>
      <c r="AF86" s="46">
        <f>M86*各種係数!L84*各種係数!$P$18</f>
        <v>0</v>
      </c>
      <c r="AG86" s="46">
        <f>U86*各種係数!L84*各種係数!$P$18</f>
        <v>0</v>
      </c>
      <c r="AH86" s="135">
        <f t="shared" si="6"/>
        <v>0</v>
      </c>
    </row>
    <row r="87" spans="2:34" x14ac:dyDescent="0.15">
      <c r="B87" s="155" t="s">
        <v>111</v>
      </c>
      <c r="C87" s="155" t="s">
        <v>315</v>
      </c>
      <c r="D87" s="155" t="s">
        <v>297</v>
      </c>
      <c r="E87" s="41" t="s">
        <v>186</v>
      </c>
      <c r="F87" s="363">
        <f>SUMIF(価格変換【係数】!$D$7:$D$64,E87,価格変換【係数】!$J$7:$J$64)</f>
        <v>309.13411156985063</v>
      </c>
      <c r="G87" s="324">
        <f>SUMIF(価格変換【係数】!$D$7:$D$64,E87,価格変換【係数】!$L$7:$L$64)</f>
        <v>309.13411156985063</v>
      </c>
      <c r="H87" s="325">
        <f>G87*各種係数!H85</f>
        <v>86.031304333350889</v>
      </c>
      <c r="I87" s="324">
        <f>G87*各種係数!I85</f>
        <v>33.457360762401741</v>
      </c>
      <c r="J87" s="364">
        <v>160.37838446116422</v>
      </c>
      <c r="K87" s="46">
        <f>J87*各種係数!G85</f>
        <v>12.403203495680732</v>
      </c>
      <c r="L87" s="46">
        <f>J87*各種係数!F85</f>
        <v>147.97518096548347</v>
      </c>
      <c r="M87" s="364">
        <v>13.715999550499228</v>
      </c>
      <c r="N87" s="46">
        <f>M87*各種係数!H85</f>
        <v>3.8171307772305618</v>
      </c>
      <c r="O87" s="46">
        <f>M87*各種係数!I85</f>
        <v>1.4844726867817739</v>
      </c>
      <c r="P87" s="54"/>
      <c r="Q87" s="41"/>
      <c r="R87" s="46">
        <f>Q$117*各種係数!J85</f>
        <v>3.3637191937587492</v>
      </c>
      <c r="S87" s="46">
        <f>R87*各種係数!G85</f>
        <v>0.2601403786594424</v>
      </c>
      <c r="T87" s="46">
        <f>R87*各種係数!F85</f>
        <v>3.1035788150993069</v>
      </c>
      <c r="U87" s="364">
        <v>0.45558468903360294</v>
      </c>
      <c r="V87" s="46">
        <f>U87*各種係数!H85</f>
        <v>0.12678815945877486</v>
      </c>
      <c r="W87" s="46">
        <f>U87*各種係数!I85</f>
        <v>4.9307600579626423E-2</v>
      </c>
      <c r="X87" s="135">
        <f t="shared" si="4"/>
        <v>323.30569580938351</v>
      </c>
      <c r="Y87" s="46">
        <f t="shared" si="4"/>
        <v>89.975223270040217</v>
      </c>
      <c r="Z87" s="47">
        <f t="shared" si="4"/>
        <v>34.991141049763137</v>
      </c>
      <c r="AA87" s="46">
        <f>G87*各種係数!K85*各種係数!$P$18</f>
        <v>2.8249191043592365E-6</v>
      </c>
      <c r="AB87" s="46">
        <f>M87*各種係数!K85*各種係数!$P$18</f>
        <v>1.253390930196099E-7</v>
      </c>
      <c r="AC87" s="46">
        <f>U87*各種係数!K85*各種係数!$P$18</f>
        <v>4.1632089230430468E-9</v>
      </c>
      <c r="AD87" s="364">
        <f t="shared" si="5"/>
        <v>2.9544214063018893E-6</v>
      </c>
      <c r="AE87" s="46">
        <f>G87*各種係数!L85*各種係数!$P$18</f>
        <v>2.7572563713206923E-6</v>
      </c>
      <c r="AF87" s="46">
        <f>M87*各種係数!L85*各種係数!$P$18</f>
        <v>1.2233695905506837E-7</v>
      </c>
      <c r="AG87" s="46">
        <f>U87*各種係数!L85*各種係数!$P$18</f>
        <v>4.0634913440480037E-9</v>
      </c>
      <c r="AH87" s="135">
        <f t="shared" si="6"/>
        <v>2.8836568217198086E-6</v>
      </c>
    </row>
    <row r="88" spans="2:34" x14ac:dyDescent="0.15">
      <c r="B88" s="155" t="s">
        <v>112</v>
      </c>
      <c r="C88" s="155" t="s">
        <v>315</v>
      </c>
      <c r="D88" s="155" t="s">
        <v>297</v>
      </c>
      <c r="E88" s="41" t="s">
        <v>187</v>
      </c>
      <c r="F88" s="363">
        <f>SUMIF(価格変換【係数】!$D$7:$D$64,E88,価格変換【係数】!$J$7:$J$64)</f>
        <v>0.3955918811713498</v>
      </c>
      <c r="G88" s="324">
        <f>SUMIF(価格変換【係数】!$D$7:$D$64,E88,価格変換【係数】!$L$7:$L$64)</f>
        <v>0</v>
      </c>
      <c r="H88" s="325">
        <f>G88*各種係数!H86</f>
        <v>0</v>
      </c>
      <c r="I88" s="324">
        <f>G88*各種係数!I86</f>
        <v>0</v>
      </c>
      <c r="J88" s="364">
        <v>22.810752835035355</v>
      </c>
      <c r="K88" s="46">
        <f>J88*各種係数!G86</f>
        <v>0</v>
      </c>
      <c r="L88" s="46">
        <f>J88*各種係数!F86</f>
        <v>22.810752835035355</v>
      </c>
      <c r="M88" s="364">
        <v>0</v>
      </c>
      <c r="N88" s="46">
        <f>M88*各種係数!H86</f>
        <v>0</v>
      </c>
      <c r="O88" s="46">
        <f>M88*各種係数!I86</f>
        <v>0</v>
      </c>
      <c r="P88" s="54"/>
      <c r="Q88" s="41"/>
      <c r="R88" s="46">
        <f>Q$117*各種係数!J86</f>
        <v>68.290722015174367</v>
      </c>
      <c r="S88" s="46">
        <f>R88*各種係数!G86</f>
        <v>0</v>
      </c>
      <c r="T88" s="46">
        <f>R88*各種係数!F86</f>
        <v>68.290722015174367</v>
      </c>
      <c r="U88" s="364">
        <v>0</v>
      </c>
      <c r="V88" s="46">
        <f>U88*各種係数!H86</f>
        <v>0</v>
      </c>
      <c r="W88" s="46">
        <f>U88*各種係数!I86</f>
        <v>0</v>
      </c>
      <c r="X88" s="135">
        <f t="shared" si="4"/>
        <v>0</v>
      </c>
      <c r="Y88" s="46">
        <f t="shared" si="4"/>
        <v>0</v>
      </c>
      <c r="Z88" s="47">
        <f t="shared" si="4"/>
        <v>0</v>
      </c>
      <c r="AA88" s="46">
        <f>G88*各種係数!K86*各種係数!$P$18</f>
        <v>0</v>
      </c>
      <c r="AB88" s="46">
        <f>M88*各種係数!K86*各種係数!$P$18</f>
        <v>0</v>
      </c>
      <c r="AC88" s="46">
        <f>U88*各種係数!K86*各種係数!$P$18</f>
        <v>0</v>
      </c>
      <c r="AD88" s="364">
        <f t="shared" si="5"/>
        <v>0</v>
      </c>
      <c r="AE88" s="46">
        <f>G88*各種係数!L86*各種係数!$P$18</f>
        <v>0</v>
      </c>
      <c r="AF88" s="46">
        <f>M88*各種係数!L86*各種係数!$P$18</f>
        <v>0</v>
      </c>
      <c r="AG88" s="46">
        <f>U88*各種係数!L86*各種係数!$P$18</f>
        <v>0</v>
      </c>
      <c r="AH88" s="135">
        <f t="shared" si="6"/>
        <v>0</v>
      </c>
    </row>
    <row r="89" spans="2:34" x14ac:dyDescent="0.15">
      <c r="B89" s="163" t="s">
        <v>113</v>
      </c>
      <c r="C89" s="163" t="s">
        <v>315</v>
      </c>
      <c r="D89" s="163" t="s">
        <v>297</v>
      </c>
      <c r="E89" s="62" t="s">
        <v>986</v>
      </c>
      <c r="F89" s="365">
        <f>SUMIF(価格変換【係数】!$D$7:$D$64,E89,価格変換【係数】!$J$7:$J$64)</f>
        <v>10.429125100524047</v>
      </c>
      <c r="G89" s="326">
        <f>SUMIF(価格変換【係数】!$D$7:$D$64,E89,価格変換【係数】!$L$7:$L$64)</f>
        <v>0.93140487857630194</v>
      </c>
      <c r="H89" s="327">
        <f>G89*各種係数!H87</f>
        <v>0.63899197478767067</v>
      </c>
      <c r="I89" s="326">
        <f>G89*各種係数!I87</f>
        <v>0.57216593544127392</v>
      </c>
      <c r="J89" s="80">
        <v>16.313439753241148</v>
      </c>
      <c r="K89" s="67">
        <f>J89*各種係数!G87</f>
        <v>1.4569215754987821</v>
      </c>
      <c r="L89" s="67">
        <f>J89*各種係数!F87</f>
        <v>14.856518177742366</v>
      </c>
      <c r="M89" s="80">
        <v>1.7660527631545548</v>
      </c>
      <c r="N89" s="67">
        <f>M89*各種係数!H87</f>
        <v>1.211603641621793</v>
      </c>
      <c r="O89" s="67">
        <f>M89*各種係数!I87</f>
        <v>1.0848936424012867</v>
      </c>
      <c r="P89" s="54"/>
      <c r="Q89" s="41"/>
      <c r="R89" s="67">
        <f>Q$117*各種係数!J87</f>
        <v>2.7969796725482889</v>
      </c>
      <c r="S89" s="67">
        <f>R89*各種係数!G87</f>
        <v>0.24979281456306632</v>
      </c>
      <c r="T89" s="67">
        <f>R89*各種係数!F87</f>
        <v>2.5471868579852228</v>
      </c>
      <c r="U89" s="80">
        <v>0.36945459689559013</v>
      </c>
      <c r="V89" s="67">
        <f>U89*各種係数!H87</f>
        <v>0.25346498380548915</v>
      </c>
      <c r="W89" s="67">
        <f>U89*各種係数!I87</f>
        <v>0.22695751321268906</v>
      </c>
      <c r="X89" s="330">
        <f t="shared" si="4"/>
        <v>3.0669122386264469</v>
      </c>
      <c r="Y89" s="67">
        <f t="shared" si="4"/>
        <v>2.1040606002149529</v>
      </c>
      <c r="Z89" s="68">
        <f t="shared" si="4"/>
        <v>1.8840170910552498</v>
      </c>
      <c r="AA89" s="67">
        <f>G89*各種係数!K87*各種係数!$P$18</f>
        <v>6.6313615950416323E-8</v>
      </c>
      <c r="AB89" s="67">
        <f>M89*各種係数!K87*各種係数!$P$18</f>
        <v>1.2573838443171586E-7</v>
      </c>
      <c r="AC89" s="67">
        <f>U89*各種係数!K87*各種係数!$P$18</f>
        <v>2.6304210782210299E-8</v>
      </c>
      <c r="AD89" s="80">
        <f t="shared" si="5"/>
        <v>2.1835621116434247E-7</v>
      </c>
      <c r="AE89" s="67">
        <f>G89*各種係数!L87*各種係数!$P$18</f>
        <v>6.6313615950416323E-8</v>
      </c>
      <c r="AF89" s="67">
        <f>M89*各種係数!L87*各種係数!$P$18</f>
        <v>1.2573838443171586E-7</v>
      </c>
      <c r="AG89" s="67">
        <f>U89*各種係数!L87*各種係数!$P$18</f>
        <v>2.6304210782210299E-8</v>
      </c>
      <c r="AH89" s="330">
        <f t="shared" si="6"/>
        <v>2.1835621116434247E-7</v>
      </c>
    </row>
    <row r="90" spans="2:34" x14ac:dyDescent="0.15">
      <c r="B90" s="155" t="s">
        <v>114</v>
      </c>
      <c r="C90" s="155" t="s">
        <v>315</v>
      </c>
      <c r="D90" s="155" t="s">
        <v>297</v>
      </c>
      <c r="E90" s="41" t="s">
        <v>189</v>
      </c>
      <c r="F90" s="363">
        <f>SUMIF(価格変換【係数】!$D$7:$D$64,E90,価格変換【係数】!$J$7:$J$64)</f>
        <v>22.0342296112598</v>
      </c>
      <c r="G90" s="324">
        <f>SUMIF(価格変換【係数】!$D$7:$D$64,E90,価格変換【係数】!$L$7:$L$64)</f>
        <v>2.3940972842827586</v>
      </c>
      <c r="H90" s="325">
        <f>G90*各種係数!H88</f>
        <v>1.5315592811545489</v>
      </c>
      <c r="I90" s="324">
        <f>G90*各種係数!I88</f>
        <v>0.48753642645573514</v>
      </c>
      <c r="J90" s="366">
        <v>28.460789892920232</v>
      </c>
      <c r="K90" s="46">
        <f>J90*各種係数!G88</f>
        <v>3.0923658776961771</v>
      </c>
      <c r="L90" s="46">
        <f>J90*各種係数!F88</f>
        <v>25.368424015224054</v>
      </c>
      <c r="M90" s="366">
        <v>4.5613018097250952</v>
      </c>
      <c r="N90" s="46">
        <f>M90*各種係数!H88</f>
        <v>2.917970028492137</v>
      </c>
      <c r="O90" s="46">
        <f>M90*各種係数!I88</f>
        <v>0.92886817879068484</v>
      </c>
      <c r="P90" s="54"/>
      <c r="Q90" s="41"/>
      <c r="R90" s="46">
        <f>Q$117*各種係数!J88</f>
        <v>5.1930565487993814</v>
      </c>
      <c r="S90" s="46">
        <f>R90*各種係数!G88</f>
        <v>0.56424403303186599</v>
      </c>
      <c r="T90" s="46">
        <f>R90*各種係数!F88</f>
        <v>4.6288125157675157</v>
      </c>
      <c r="U90" s="366">
        <v>1.0189070211462892</v>
      </c>
      <c r="V90" s="46">
        <f>U90*各種係数!H88</f>
        <v>0.65181833466623074</v>
      </c>
      <c r="W90" s="46">
        <f>U90*各種係数!I88</f>
        <v>0.20749127081907254</v>
      </c>
      <c r="X90" s="328">
        <f t="shared" si="4"/>
        <v>7.9743061151541426</v>
      </c>
      <c r="Y90" s="136">
        <f t="shared" si="4"/>
        <v>5.1013476443129164</v>
      </c>
      <c r="Z90" s="329">
        <f t="shared" si="4"/>
        <v>1.6238958760654927</v>
      </c>
      <c r="AA90" s="46">
        <f>G90*各種係数!K88*各種係数!$P$18</f>
        <v>1.178632509185358E-7</v>
      </c>
      <c r="AB90" s="46">
        <f>M90*各種係数!K88*各種係数!$P$18</f>
        <v>2.245563967864662E-7</v>
      </c>
      <c r="AC90" s="46">
        <f>U90*各種係数!K88*各種係数!$P$18</f>
        <v>5.0161576425663464E-8</v>
      </c>
      <c r="AD90" s="366">
        <f t="shared" si="5"/>
        <v>3.9258122413066545E-7</v>
      </c>
      <c r="AE90" s="46">
        <f>G90*各種係数!L88*各種係数!$P$18</f>
        <v>1.178632509185358E-7</v>
      </c>
      <c r="AF90" s="46">
        <f>M90*各種係数!L88*各種係数!$P$18</f>
        <v>2.245563967864662E-7</v>
      </c>
      <c r="AG90" s="46">
        <f>U90*各種係数!L88*各種係数!$P$18</f>
        <v>5.0161576425663464E-8</v>
      </c>
      <c r="AH90" s="328">
        <f t="shared" si="6"/>
        <v>3.9258122413066545E-7</v>
      </c>
    </row>
    <row r="91" spans="2:34" x14ac:dyDescent="0.15">
      <c r="B91" s="155" t="s">
        <v>115</v>
      </c>
      <c r="C91" s="155" t="s">
        <v>315</v>
      </c>
      <c r="D91" s="155" t="s">
        <v>297</v>
      </c>
      <c r="E91" s="41" t="s">
        <v>987</v>
      </c>
      <c r="F91" s="363">
        <f>SUMIF(価格変換【係数】!$D$7:$D$64,E91,価格変換【係数】!$J$7:$J$64)</f>
        <v>3121.5553461028485</v>
      </c>
      <c r="G91" s="324">
        <f>SUMIF(価格変換【係数】!$D$7:$D$64,E91,価格変換【係数】!$L$7:$L$64)</f>
        <v>2660.5662849784821</v>
      </c>
      <c r="H91" s="325">
        <f>G91*各種係数!H89</f>
        <v>1745.1317258033735</v>
      </c>
      <c r="I91" s="324">
        <f>G91*各種係数!I89</f>
        <v>731.56308082561043</v>
      </c>
      <c r="J91" s="364">
        <v>960.93011112701015</v>
      </c>
      <c r="K91" s="46">
        <f>J91*各種係数!G89</f>
        <v>408.55738701196839</v>
      </c>
      <c r="L91" s="46">
        <f>J91*各種係数!F89</f>
        <v>552.37272411504182</v>
      </c>
      <c r="M91" s="364">
        <v>443.72468793938253</v>
      </c>
      <c r="N91" s="46">
        <f>M91*各種係数!H89</f>
        <v>291.05008013415488</v>
      </c>
      <c r="O91" s="46">
        <f>M91*各種係数!I89</f>
        <v>122.00883758471842</v>
      </c>
      <c r="P91" s="54"/>
      <c r="Q91" s="41"/>
      <c r="R91" s="46">
        <f>Q$117*各種係数!J89</f>
        <v>87.255998100224957</v>
      </c>
      <c r="S91" s="46">
        <f>R91*各種係数!G89</f>
        <v>37.098517542694943</v>
      </c>
      <c r="T91" s="46">
        <f>R91*各種係数!F89</f>
        <v>50.157480557530015</v>
      </c>
      <c r="U91" s="364">
        <v>42.616857140431236</v>
      </c>
      <c r="V91" s="46">
        <f>U91*各種係数!H89</f>
        <v>27.953458581242632</v>
      </c>
      <c r="W91" s="46">
        <f>U91*各種係数!I89</f>
        <v>11.718151688527069</v>
      </c>
      <c r="X91" s="135">
        <f t="shared" si="4"/>
        <v>3146.907830058296</v>
      </c>
      <c r="Y91" s="46">
        <f t="shared" si="4"/>
        <v>2064.1352645187708</v>
      </c>
      <c r="Z91" s="47">
        <f t="shared" si="4"/>
        <v>865.29007009885595</v>
      </c>
      <c r="AA91" s="46">
        <f>G91*各種係数!K89*各種係数!$P$18</f>
        <v>2.3726809913601207E-4</v>
      </c>
      <c r="AB91" s="46">
        <f>M91*各種係数!K89*各種係数!$P$18</f>
        <v>3.9571167176520441E-5</v>
      </c>
      <c r="AC91" s="46">
        <f>U91*各種係数!K89*各種係数!$P$18</f>
        <v>3.8005520636532013E-6</v>
      </c>
      <c r="AD91" s="364">
        <f t="shared" si="5"/>
        <v>2.8063981837618567E-4</v>
      </c>
      <c r="AE91" s="46">
        <f>G91*各種係数!L89*各種係数!$P$18</f>
        <v>2.1015174494903925E-4</v>
      </c>
      <c r="AF91" s="46">
        <f>M91*各種係数!L89*各種係数!$P$18</f>
        <v>3.504874807063239E-5</v>
      </c>
      <c r="AG91" s="46">
        <f>U91*各種係数!L89*各種係数!$P$18</f>
        <v>3.36620325637855E-6</v>
      </c>
      <c r="AH91" s="135">
        <f t="shared" si="6"/>
        <v>2.4856669627605019E-4</v>
      </c>
    </row>
    <row r="92" spans="2:34" x14ac:dyDescent="0.15">
      <c r="B92" s="155" t="s">
        <v>116</v>
      </c>
      <c r="C92" s="155" t="s">
        <v>315</v>
      </c>
      <c r="D92" s="155" t="s">
        <v>297</v>
      </c>
      <c r="E92" s="41" t="s">
        <v>988</v>
      </c>
      <c r="F92" s="363">
        <f>SUMIF(価格変換【係数】!$D$7:$D$64,E92,価格変換【係数】!$J$7:$J$64)</f>
        <v>3.9045553478283592</v>
      </c>
      <c r="G92" s="324">
        <f>SUMIF(価格変換【係数】!$D$7:$D$64,E92,価格変換【係数】!$L$7:$L$64)</f>
        <v>3.9045553478283592</v>
      </c>
      <c r="H92" s="325">
        <f>G92*各種係数!H90</f>
        <v>3.0568915326382613</v>
      </c>
      <c r="I92" s="324">
        <f>G92*各種係数!I90</f>
        <v>2.5904442206826266</v>
      </c>
      <c r="J92" s="364">
        <v>27.603035425381396</v>
      </c>
      <c r="K92" s="46">
        <f>J92*各種係数!G90</f>
        <v>16.803468976576724</v>
      </c>
      <c r="L92" s="46">
        <f>J92*各種係数!F90</f>
        <v>10.799566448804672</v>
      </c>
      <c r="M92" s="364">
        <v>21.228977826291136</v>
      </c>
      <c r="N92" s="46">
        <f>M92*各種係数!H90</f>
        <v>16.620249114882693</v>
      </c>
      <c r="O92" s="46">
        <f>M92*各種係数!I90</f>
        <v>14.084185783587698</v>
      </c>
      <c r="P92" s="54"/>
      <c r="Q92" s="41"/>
      <c r="R92" s="46">
        <f>Q$117*各種係数!J90</f>
        <v>4.9584182591650086</v>
      </c>
      <c r="S92" s="46">
        <f>R92*各種係数!G90</f>
        <v>3.0184588798577594</v>
      </c>
      <c r="T92" s="46">
        <f>R92*各種係数!F90</f>
        <v>1.9399593793072489</v>
      </c>
      <c r="U92" s="364">
        <v>6.337395520827549</v>
      </c>
      <c r="V92" s="46">
        <f>U92*各種係数!H90</f>
        <v>4.9615715442149204</v>
      </c>
      <c r="W92" s="46">
        <f>U92*各種係数!I90</f>
        <v>4.2044914564313531</v>
      </c>
      <c r="X92" s="135">
        <f t="shared" si="4"/>
        <v>31.470928694947045</v>
      </c>
      <c r="Y92" s="46">
        <f t="shared" si="4"/>
        <v>24.638712191735873</v>
      </c>
      <c r="Z92" s="47">
        <f t="shared" si="4"/>
        <v>20.879121460701676</v>
      </c>
      <c r="AA92" s="46">
        <f>G92*各種係数!K90*各種係数!$P$18</f>
        <v>7.3674592411470945E-7</v>
      </c>
      <c r="AB92" s="46">
        <f>M92*各種係数!K90*各種係数!$P$18</f>
        <v>4.0056706829217868E-6</v>
      </c>
      <c r="AC92" s="46">
        <f>U92*各種係数!K90*各種係数!$P$18</f>
        <v>1.1957956549570623E-6</v>
      </c>
      <c r="AD92" s="364">
        <f t="shared" si="5"/>
        <v>5.9382122619935583E-6</v>
      </c>
      <c r="AE92" s="46">
        <f>G92*各種係数!L90*各種係数!$P$18</f>
        <v>7.3674592411470945E-7</v>
      </c>
      <c r="AF92" s="46">
        <f>M92*各種係数!L90*各種係数!$P$18</f>
        <v>4.0056706829217868E-6</v>
      </c>
      <c r="AG92" s="46">
        <f>U92*各種係数!L90*各種係数!$P$18</f>
        <v>1.1957956549570623E-6</v>
      </c>
      <c r="AH92" s="135">
        <f t="shared" si="6"/>
        <v>5.9382122619935583E-6</v>
      </c>
    </row>
    <row r="93" spans="2:34" x14ac:dyDescent="0.15">
      <c r="B93" s="155" t="s">
        <v>117</v>
      </c>
      <c r="C93" s="155" t="s">
        <v>316</v>
      </c>
      <c r="D93" s="155" t="s">
        <v>298</v>
      </c>
      <c r="E93" s="41" t="s">
        <v>989</v>
      </c>
      <c r="F93" s="363">
        <f>SUMIF(価格変換【係数】!$D$7:$D$64,E93,価格変換【係数】!$J$7:$J$64)</f>
        <v>2.4855272439891407</v>
      </c>
      <c r="G93" s="324">
        <f>SUMIF(価格変換【係数】!$D$7:$D$64,E93,価格変換【係数】!$L$7:$L$64)</f>
        <v>0.15118617777799562</v>
      </c>
      <c r="H93" s="325">
        <f>G93*各種係数!H91</f>
        <v>8.1488747486970006E-2</v>
      </c>
      <c r="I93" s="324">
        <f>G93*各種係数!I91</f>
        <v>8.8844467020933685E-3</v>
      </c>
      <c r="J93" s="364">
        <v>140.01260301618521</v>
      </c>
      <c r="K93" s="46">
        <f>J93*各種係数!G91</f>
        <v>8.5164909545676206</v>
      </c>
      <c r="L93" s="46">
        <f>J93*各種係数!F91</f>
        <v>131.49611206161759</v>
      </c>
      <c r="M93" s="364">
        <v>10.623664305553742</v>
      </c>
      <c r="N93" s="46">
        <f>M93*各種係数!H91</f>
        <v>5.7261127353376686</v>
      </c>
      <c r="O93" s="46">
        <f>M93*各種係数!I91</f>
        <v>0.62429899803552868</v>
      </c>
      <c r="P93" s="54"/>
      <c r="Q93" s="41"/>
      <c r="R93" s="46">
        <f>Q$117*各種係数!J91</f>
        <v>192.56089248098195</v>
      </c>
      <c r="S93" s="46">
        <f>R93*各種係数!G91</f>
        <v>11.712824872116522</v>
      </c>
      <c r="T93" s="46">
        <f>R93*各種係数!F91</f>
        <v>180.84806760886542</v>
      </c>
      <c r="U93" s="364">
        <v>13.110164377086161</v>
      </c>
      <c r="V93" s="46">
        <f>U93*各種係数!H91</f>
        <v>7.0663263675188555</v>
      </c>
      <c r="W93" s="46">
        <f>U93*各種係数!I91</f>
        <v>0.77041802614350952</v>
      </c>
      <c r="X93" s="135">
        <f t="shared" si="4"/>
        <v>23.885014860417897</v>
      </c>
      <c r="Y93" s="46">
        <f t="shared" si="4"/>
        <v>12.873927850343495</v>
      </c>
      <c r="Z93" s="47">
        <f t="shared" si="4"/>
        <v>1.4036014708811315</v>
      </c>
      <c r="AA93" s="46">
        <f>G93*各種係数!K91*各種係数!$P$18</f>
        <v>8.4326951748682818E-10</v>
      </c>
      <c r="AB93" s="46">
        <f>M93*各種係数!K91*各種係数!$P$18</f>
        <v>5.9255498118626452E-8</v>
      </c>
      <c r="AC93" s="46">
        <f>U93*各種係数!K91*各種係数!$P$18</f>
        <v>7.3124422820400904E-8</v>
      </c>
      <c r="AD93" s="364">
        <f t="shared" si="5"/>
        <v>1.3322319045651418E-7</v>
      </c>
      <c r="AE93" s="46">
        <f>G93*各種係数!L91*各種係数!$P$18</f>
        <v>8.4326951748682818E-10</v>
      </c>
      <c r="AF93" s="46">
        <f>M93*各種係数!L91*各種係数!$P$18</f>
        <v>5.9255498118626452E-8</v>
      </c>
      <c r="AG93" s="46">
        <f>U93*各種係数!L91*各種係数!$P$18</f>
        <v>7.3124422820400904E-8</v>
      </c>
      <c r="AH93" s="135">
        <f t="shared" si="6"/>
        <v>1.3322319045651418E-7</v>
      </c>
    </row>
    <row r="94" spans="2:34" x14ac:dyDescent="0.15">
      <c r="B94" s="155" t="s">
        <v>118</v>
      </c>
      <c r="C94" s="155" t="s">
        <v>316</v>
      </c>
      <c r="D94" s="155" t="s">
        <v>298</v>
      </c>
      <c r="E94" s="41" t="s">
        <v>193</v>
      </c>
      <c r="F94" s="365">
        <f>SUMIF(価格変換【係数】!$D$7:$D$64,E94,価格変換【係数】!$J$7:$J$64)</f>
        <v>0</v>
      </c>
      <c r="G94" s="326">
        <f>SUMIF(価格変換【係数】!$D$7:$D$64,E94,価格変換【係数】!$L$7:$L$64)</f>
        <v>0</v>
      </c>
      <c r="H94" s="327">
        <f>G94*各種係数!H92</f>
        <v>0</v>
      </c>
      <c r="I94" s="326">
        <f>G94*各種係数!I92</f>
        <v>0</v>
      </c>
      <c r="J94" s="80">
        <v>57.057275731420056</v>
      </c>
      <c r="K94" s="67">
        <f>J94*各種係数!G92</f>
        <v>49.153602833310444</v>
      </c>
      <c r="L94" s="67">
        <f>J94*各種係数!F92</f>
        <v>7.9036728981096154</v>
      </c>
      <c r="M94" s="80">
        <v>55.413738466670111</v>
      </c>
      <c r="N94" s="67">
        <f>M94*各種係数!H92</f>
        <v>24.323934390495609</v>
      </c>
      <c r="O94" s="67">
        <f>M94*各種係数!I92</f>
        <v>6.0187819475445457</v>
      </c>
      <c r="P94" s="54"/>
      <c r="Q94" s="41"/>
      <c r="R94" s="67">
        <f>Q$117*各種係数!J92</f>
        <v>36.350468981138285</v>
      </c>
      <c r="S94" s="67">
        <f>R94*各種係数!G92</f>
        <v>31.315138905580778</v>
      </c>
      <c r="T94" s="67">
        <f>R94*各種係数!F92</f>
        <v>5.0353300755575079</v>
      </c>
      <c r="U94" s="80">
        <v>36.004170684959306</v>
      </c>
      <c r="V94" s="67">
        <f>U94*各種係数!H92</f>
        <v>15.80407873134031</v>
      </c>
      <c r="W94" s="67">
        <f>U94*各種係数!I92</f>
        <v>3.9106051775460995</v>
      </c>
      <c r="X94" s="330">
        <f t="shared" si="4"/>
        <v>91.417909151629416</v>
      </c>
      <c r="Y94" s="67">
        <f t="shared" si="4"/>
        <v>40.12801312183592</v>
      </c>
      <c r="Z94" s="68">
        <f t="shared" si="4"/>
        <v>9.9293871250906456</v>
      </c>
      <c r="AA94" s="67">
        <f>G94*各種係数!K92*各種係数!$P$18</f>
        <v>0</v>
      </c>
      <c r="AB94" s="67">
        <f>M94*各種係数!K92*各種係数!$P$18</f>
        <v>6.9298482638746705E-7</v>
      </c>
      <c r="AC94" s="67">
        <f>U94*各種係数!K92*各種係数!$P$18</f>
        <v>4.5025556227988881E-7</v>
      </c>
      <c r="AD94" s="80">
        <f t="shared" si="5"/>
        <v>1.143240388667356E-6</v>
      </c>
      <c r="AE94" s="67">
        <f>G94*各種係数!L92*各種係数!$P$18</f>
        <v>0</v>
      </c>
      <c r="AF94" s="67">
        <f>M94*各種係数!L92*各種係数!$P$18</f>
        <v>6.9298482638746705E-7</v>
      </c>
      <c r="AG94" s="67">
        <f>U94*各種係数!L92*各種係数!$P$18</f>
        <v>4.5025556227988881E-7</v>
      </c>
      <c r="AH94" s="330">
        <f t="shared" si="6"/>
        <v>1.143240388667356E-6</v>
      </c>
    </row>
    <row r="95" spans="2:34" x14ac:dyDescent="0.15">
      <c r="B95" s="162" t="s">
        <v>119</v>
      </c>
      <c r="C95" s="162" t="s">
        <v>316</v>
      </c>
      <c r="D95" s="162" t="s">
        <v>298</v>
      </c>
      <c r="E95" s="116" t="s">
        <v>990</v>
      </c>
      <c r="F95" s="363">
        <f>SUMIF(価格変換【係数】!$D$7:$D$64,E95,価格変換【係数】!$J$7:$J$64)</f>
        <v>0</v>
      </c>
      <c r="G95" s="324">
        <f>SUMIF(価格変換【係数】!$D$7:$D$64,E95,価格変換【係数】!$L$7:$L$64)</f>
        <v>0</v>
      </c>
      <c r="H95" s="325">
        <f>G95*各種係数!H93</f>
        <v>0</v>
      </c>
      <c r="I95" s="324">
        <f>G95*各種係数!I93</f>
        <v>0</v>
      </c>
      <c r="J95" s="366">
        <v>256.19510122146352</v>
      </c>
      <c r="K95" s="46">
        <f>J95*各種係数!G93</f>
        <v>31.026504144472657</v>
      </c>
      <c r="L95" s="46">
        <f>J95*各種係数!F93</f>
        <v>225.16859707699086</v>
      </c>
      <c r="M95" s="366">
        <v>38.899487216560026</v>
      </c>
      <c r="N95" s="46">
        <f>M95*各種係数!H93</f>
        <v>23.201681530626161</v>
      </c>
      <c r="O95" s="46">
        <f>M95*各種係数!I93</f>
        <v>13.987415438076704</v>
      </c>
      <c r="P95" s="54"/>
      <c r="Q95" s="41"/>
      <c r="R95" s="46">
        <f>Q$117*各種係数!J93</f>
        <v>36.892682348707233</v>
      </c>
      <c r="S95" s="46">
        <f>R95*各種係数!G93</f>
        <v>4.4678877790227691</v>
      </c>
      <c r="T95" s="46">
        <f>R95*各種係数!F93</f>
        <v>32.424794569684465</v>
      </c>
      <c r="U95" s="366">
        <v>8.6549303396897166</v>
      </c>
      <c r="V95" s="46">
        <f>U95*各種係数!H93</f>
        <v>5.1622515302913268</v>
      </c>
      <c r="W95" s="46">
        <f>U95*各種係数!I93</f>
        <v>3.1121260178801924</v>
      </c>
      <c r="X95" s="328">
        <f t="shared" si="4"/>
        <v>47.554417556249746</v>
      </c>
      <c r="Y95" s="136">
        <f t="shared" si="4"/>
        <v>28.363933060917489</v>
      </c>
      <c r="Z95" s="329">
        <f t="shared" si="4"/>
        <v>17.099541455956896</v>
      </c>
      <c r="AA95" s="46">
        <f>G95*各種係数!K93*各種係数!$P$18</f>
        <v>0</v>
      </c>
      <c r="AB95" s="46">
        <f>M95*各種係数!K93*各種係数!$P$18</f>
        <v>2.5265831470014531E-6</v>
      </c>
      <c r="AC95" s="46">
        <f>U95*各種係数!K93*各種係数!$P$18</f>
        <v>5.62151398371708E-7</v>
      </c>
      <c r="AD95" s="366">
        <f t="shared" si="5"/>
        <v>3.0887345453731612E-6</v>
      </c>
      <c r="AE95" s="46">
        <f>G95*各種係数!L93*各種係数!$P$18</f>
        <v>0</v>
      </c>
      <c r="AF95" s="46">
        <f>M95*各種係数!L93*各種係数!$P$18</f>
        <v>2.420040484176091E-6</v>
      </c>
      <c r="AG95" s="46">
        <f>U95*各種係数!L93*各種係数!$P$18</f>
        <v>5.3844621892229865E-7</v>
      </c>
      <c r="AH95" s="328">
        <f t="shared" si="6"/>
        <v>2.9584867030983895E-6</v>
      </c>
    </row>
    <row r="96" spans="2:34" x14ac:dyDescent="0.15">
      <c r="B96" s="155" t="s">
        <v>120</v>
      </c>
      <c r="C96" s="155" t="s">
        <v>316</v>
      </c>
      <c r="D96" s="155" t="s">
        <v>298</v>
      </c>
      <c r="E96" s="41" t="s">
        <v>991</v>
      </c>
      <c r="F96" s="363">
        <f>SUMIF(価格変換【係数】!$D$7:$D$64,E96,価格変換【係数】!$J$7:$J$64)</f>
        <v>0</v>
      </c>
      <c r="G96" s="324">
        <f>SUMIF(価格変換【係数】!$D$7:$D$64,E96,価格変換【係数】!$L$7:$L$64)</f>
        <v>0</v>
      </c>
      <c r="H96" s="325">
        <f>G96*各種係数!H94</f>
        <v>0</v>
      </c>
      <c r="I96" s="324">
        <f>G96*各種係数!I94</f>
        <v>0</v>
      </c>
      <c r="J96" s="364">
        <v>22.914667832927432</v>
      </c>
      <c r="K96" s="46">
        <f>J96*各種係数!G94</f>
        <v>0</v>
      </c>
      <c r="L96" s="46">
        <f>J96*各種係数!F94</f>
        <v>22.914667832927428</v>
      </c>
      <c r="M96" s="364">
        <v>1.6873126219347296E-15</v>
      </c>
      <c r="N96" s="46">
        <f>M96*各種係数!H94</f>
        <v>4.2594573535683879E-16</v>
      </c>
      <c r="O96" s="46">
        <f>M96*各種係数!I94</f>
        <v>2.7590022965296127E-16</v>
      </c>
      <c r="P96" s="54"/>
      <c r="Q96" s="41"/>
      <c r="R96" s="46">
        <f>Q$117*各種係数!J94</f>
        <v>19.001922721596351</v>
      </c>
      <c r="S96" s="46">
        <f>R96*各種係数!G94</f>
        <v>0</v>
      </c>
      <c r="T96" s="46">
        <f>R96*各種係数!F94</f>
        <v>19.001922721596348</v>
      </c>
      <c r="U96" s="364">
        <v>7.5440065548437999E-16</v>
      </c>
      <c r="V96" s="46">
        <f>U96*各種係数!H94</f>
        <v>1.9044114159800649E-16</v>
      </c>
      <c r="W96" s="46">
        <f>U96*各種係数!I94</f>
        <v>1.2335551301680266E-16</v>
      </c>
      <c r="X96" s="135">
        <f t="shared" si="4"/>
        <v>2.4417132774191096E-15</v>
      </c>
      <c r="Y96" s="46">
        <f t="shared" si="4"/>
        <v>6.1638687695484526E-16</v>
      </c>
      <c r="Z96" s="47">
        <f t="shared" si="4"/>
        <v>3.9925574266976393E-16</v>
      </c>
      <c r="AA96" s="46">
        <f>G96*各種係数!K94*各種係数!$P$18</f>
        <v>0</v>
      </c>
      <c r="AB96" s="46">
        <f>M96*各種係数!K94*各種係数!$P$18</f>
        <v>6.042100900827282E-23</v>
      </c>
      <c r="AC96" s="46">
        <f>U96*各種係数!K94*各種係数!$P$18</f>
        <v>2.7014347079679388E-23</v>
      </c>
      <c r="AD96" s="364">
        <f t="shared" si="5"/>
        <v>8.7435356087952208E-23</v>
      </c>
      <c r="AE96" s="46">
        <f>G96*各種係数!L94*各種係数!$P$18</f>
        <v>0</v>
      </c>
      <c r="AF96" s="46">
        <f>M96*各種係数!L94*各種係数!$P$18</f>
        <v>1.342689089072729E-23</v>
      </c>
      <c r="AG96" s="46">
        <f>U96*各種係数!L94*各種係数!$P$18</f>
        <v>6.0031882399287532E-24</v>
      </c>
      <c r="AH96" s="135">
        <f t="shared" si="6"/>
        <v>1.9430079130656044E-23</v>
      </c>
    </row>
    <row r="97" spans="2:34" x14ac:dyDescent="0.15">
      <c r="B97" s="155" t="s">
        <v>121</v>
      </c>
      <c r="C97" s="155" t="s">
        <v>316</v>
      </c>
      <c r="D97" s="155" t="s">
        <v>298</v>
      </c>
      <c r="E97" s="41" t="s">
        <v>992</v>
      </c>
      <c r="F97" s="363">
        <f>SUMIF(価格変換【係数】!$D$7:$D$64,E97,価格変換【係数】!$J$7:$J$64)</f>
        <v>38.716858855304729</v>
      </c>
      <c r="G97" s="324">
        <f>SUMIF(価格変換【係数】!$D$7:$D$64,E97,価格変換【係数】!$L$7:$L$64)</f>
        <v>3.1375276330753854</v>
      </c>
      <c r="H97" s="325">
        <f>G97*各種係数!H95</f>
        <v>1.4215829539338634</v>
      </c>
      <c r="I97" s="324">
        <f>G97*各種係数!I95</f>
        <v>1.2226265778904846</v>
      </c>
      <c r="J97" s="364">
        <v>112.26389288348393</v>
      </c>
      <c r="K97" s="46">
        <f>J97*各種係数!G95</f>
        <v>9.0976147480075227</v>
      </c>
      <c r="L97" s="46">
        <f>J97*各種係数!F95</f>
        <v>103.16627813547642</v>
      </c>
      <c r="M97" s="364">
        <v>11.126179119608445</v>
      </c>
      <c r="N97" s="46">
        <f>M97*各種係数!H95</f>
        <v>5.0411624784151225</v>
      </c>
      <c r="O97" s="46">
        <f>M97*各種係数!I95</f>
        <v>4.3356310741619506</v>
      </c>
      <c r="P97" s="54"/>
      <c r="Q97" s="41"/>
      <c r="R97" s="46">
        <f>Q$117*各種係数!J95</f>
        <v>33.015482461558406</v>
      </c>
      <c r="S97" s="46">
        <f>R97*各種係数!G95</f>
        <v>2.6755008439498558</v>
      </c>
      <c r="T97" s="46">
        <f>R97*各種係数!F95</f>
        <v>30.339981617608551</v>
      </c>
      <c r="U97" s="364">
        <v>4.135665042738407</v>
      </c>
      <c r="V97" s="46">
        <f>U97*各種係数!H95</f>
        <v>1.8738292106050185</v>
      </c>
      <c r="W97" s="46">
        <f>U97*各種係数!I95</f>
        <v>1.6115791125473964</v>
      </c>
      <c r="X97" s="135">
        <f t="shared" si="4"/>
        <v>18.399371795422237</v>
      </c>
      <c r="Y97" s="46">
        <f t="shared" si="4"/>
        <v>8.3365746429540053</v>
      </c>
      <c r="Z97" s="47">
        <f t="shared" si="4"/>
        <v>7.1698367645998315</v>
      </c>
      <c r="AA97" s="46">
        <f>G97*各種係数!K95*各種係数!$P$18</f>
        <v>2.2346549483133127E-7</v>
      </c>
      <c r="AB97" s="46">
        <f>M97*各種係数!K95*各種係数!$P$18</f>
        <v>7.9244469318291036E-7</v>
      </c>
      <c r="AC97" s="46">
        <f>U97*各種係数!K95*各種係数!$P$18</f>
        <v>2.9455626955747413E-7</v>
      </c>
      <c r="AD97" s="364">
        <f t="shared" si="5"/>
        <v>1.3104664575717157E-6</v>
      </c>
      <c r="AE97" s="46">
        <f>G97*各種係数!L95*各種係数!$P$18</f>
        <v>1.5678627459940178E-7</v>
      </c>
      <c r="AF97" s="46">
        <f>M97*各種係数!L95*各種係数!$P$18</f>
        <v>5.5598942182994523E-7</v>
      </c>
      <c r="AG97" s="46">
        <f>U97*各種係数!L95*各種係数!$P$18</f>
        <v>2.0666447944758263E-7</v>
      </c>
      <c r="AH97" s="135">
        <f t="shared" si="6"/>
        <v>9.194401758769297E-7</v>
      </c>
    </row>
    <row r="98" spans="2:34" x14ac:dyDescent="0.15">
      <c r="B98" s="155" t="s">
        <v>122</v>
      </c>
      <c r="C98" s="155" t="s">
        <v>317</v>
      </c>
      <c r="D98" s="155" t="s">
        <v>299</v>
      </c>
      <c r="E98" s="41" t="s">
        <v>195</v>
      </c>
      <c r="F98" s="363">
        <f>SUMIF(価格変換【係数】!$D$7:$D$64,E98,価格変換【係数】!$J$7:$J$64)</f>
        <v>0</v>
      </c>
      <c r="G98" s="324">
        <f>SUMIF(価格変換【係数】!$D$7:$D$64,E98,価格変換【係数】!$L$7:$L$64)</f>
        <v>0</v>
      </c>
      <c r="H98" s="325">
        <f>G98*各種係数!H96</f>
        <v>0</v>
      </c>
      <c r="I98" s="324">
        <f>G98*各種係数!I96</f>
        <v>0</v>
      </c>
      <c r="J98" s="364">
        <v>0</v>
      </c>
      <c r="K98" s="46">
        <f>J98*各種係数!G96</f>
        <v>0</v>
      </c>
      <c r="L98" s="46">
        <f>J98*各種係数!F96</f>
        <v>0</v>
      </c>
      <c r="M98" s="364">
        <v>23.210334881578657</v>
      </c>
      <c r="N98" s="46">
        <f>M98*各種係数!H96</f>
        <v>18.35486734737642</v>
      </c>
      <c r="O98" s="46">
        <f>M98*各種係数!I96</f>
        <v>7.9473764382555743</v>
      </c>
      <c r="P98" s="54"/>
      <c r="Q98" s="41"/>
      <c r="R98" s="46">
        <f>Q$117*各種係数!J96</f>
        <v>25.064160488546033</v>
      </c>
      <c r="S98" s="46">
        <f>R98*各種係数!G96</f>
        <v>25.064160488546033</v>
      </c>
      <c r="T98" s="46">
        <f>R98*各種係数!F96</f>
        <v>0</v>
      </c>
      <c r="U98" s="364">
        <v>27.266329126849136</v>
      </c>
      <c r="V98" s="46">
        <f>U98*各種係数!H96</f>
        <v>21.562371104366516</v>
      </c>
      <c r="W98" s="46">
        <f>U98*各種係数!I96</f>
        <v>9.3361764389029744</v>
      </c>
      <c r="X98" s="135">
        <f t="shared" si="4"/>
        <v>50.47666400842779</v>
      </c>
      <c r="Y98" s="46">
        <f t="shared" si="4"/>
        <v>39.917238451742932</v>
      </c>
      <c r="Z98" s="47">
        <f t="shared" si="4"/>
        <v>17.283552877158549</v>
      </c>
      <c r="AA98" s="46">
        <f>G98*各種係数!K96*各種係数!$P$18</f>
        <v>0</v>
      </c>
      <c r="AB98" s="46">
        <f>M98*各種係数!K96*各種係数!$P$18</f>
        <v>1.2049301537824536E-6</v>
      </c>
      <c r="AC98" s="46">
        <f>U98*各種係数!K96*各種係数!$P$18</f>
        <v>1.4154910868594391E-6</v>
      </c>
      <c r="AD98" s="364">
        <f t="shared" si="5"/>
        <v>2.6204212406418929E-6</v>
      </c>
      <c r="AE98" s="46">
        <f>G98*各種係数!L96*各種係数!$P$18</f>
        <v>0</v>
      </c>
      <c r="AF98" s="46">
        <f>M98*各種係数!L96*各種係数!$P$18</f>
        <v>1.2049301537824536E-6</v>
      </c>
      <c r="AG98" s="46">
        <f>U98*各種係数!L96*各種係数!$P$18</f>
        <v>1.4154910868594391E-6</v>
      </c>
      <c r="AH98" s="135">
        <f t="shared" si="6"/>
        <v>2.6204212406418929E-6</v>
      </c>
    </row>
    <row r="99" spans="2:34" x14ac:dyDescent="0.15">
      <c r="B99" s="163" t="s">
        <v>123</v>
      </c>
      <c r="C99" s="163" t="s">
        <v>318</v>
      </c>
      <c r="D99" s="163" t="s">
        <v>300</v>
      </c>
      <c r="E99" s="62" t="s">
        <v>196</v>
      </c>
      <c r="F99" s="365">
        <f>SUMIF(価格変換【係数】!$D$7:$D$64,E99,価格変換【係数】!$J$7:$J$64)</f>
        <v>313.11016876730474</v>
      </c>
      <c r="G99" s="326">
        <f>SUMIF(価格変換【係数】!$D$7:$D$64,E99,価格変換【係数】!$L$7:$L$64)</f>
        <v>313.11016876730474</v>
      </c>
      <c r="H99" s="327">
        <f>G99*各種係数!H97</f>
        <v>257.26914287747013</v>
      </c>
      <c r="I99" s="326">
        <f>G99*各種係数!I97</f>
        <v>187.82379122285943</v>
      </c>
      <c r="J99" s="80">
        <v>19.172244343200283</v>
      </c>
      <c r="K99" s="67">
        <f>J99*各種係数!G97</f>
        <v>7.3713434142160894</v>
      </c>
      <c r="L99" s="67">
        <f>J99*各種係数!F97</f>
        <v>11.800900928984193</v>
      </c>
      <c r="M99" s="80">
        <v>8.1738106280971952</v>
      </c>
      <c r="N99" s="67">
        <f>M99*各種係数!H97</f>
        <v>6.716068221649226</v>
      </c>
      <c r="O99" s="67">
        <f>M99*各種係数!I97</f>
        <v>4.9031818639140532</v>
      </c>
      <c r="P99" s="54"/>
      <c r="Q99" s="41"/>
      <c r="R99" s="67">
        <f>Q$117*各種係数!J97</f>
        <v>238.38095216128394</v>
      </c>
      <c r="S99" s="67">
        <f>R99*各種係数!G97</f>
        <v>91.652694923630762</v>
      </c>
      <c r="T99" s="67">
        <f>R99*各種係数!F97</f>
        <v>146.7282572376532</v>
      </c>
      <c r="U99" s="80">
        <v>92.138130175614421</v>
      </c>
      <c r="V99" s="67">
        <f>U99*各種係数!H97</f>
        <v>75.705934016564953</v>
      </c>
      <c r="W99" s="67">
        <f>U99*各種係数!I97</f>
        <v>55.270427638619473</v>
      </c>
      <c r="X99" s="330">
        <f t="shared" si="4"/>
        <v>413.42210957101639</v>
      </c>
      <c r="Y99" s="67">
        <f t="shared" si="4"/>
        <v>339.69114511568432</v>
      </c>
      <c r="Z99" s="68">
        <f t="shared" si="4"/>
        <v>247.99740072539296</v>
      </c>
      <c r="AA99" s="67">
        <f>G99*各種係数!K97*各種係数!$P$18</f>
        <v>3.1464365932918687E-5</v>
      </c>
      <c r="AB99" s="67">
        <f>M99*各種係数!K97*各種係数!$P$18</f>
        <v>8.2138427404432948E-7</v>
      </c>
      <c r="AC99" s="67">
        <f>U99*各種係数!K97*各種係数!$P$18</f>
        <v>9.2589386529152975E-6</v>
      </c>
      <c r="AD99" s="80">
        <f t="shared" si="5"/>
        <v>4.1544688859878313E-5</v>
      </c>
      <c r="AE99" s="67">
        <f>G99*各種係数!L97*各種係数!$P$18</f>
        <v>3.132134608776906E-5</v>
      </c>
      <c r="AF99" s="67">
        <f>M99*各種係数!L97*各種係数!$P$18</f>
        <v>8.1765070916230967E-7</v>
      </c>
      <c r="AG99" s="67">
        <f>U99*各種係数!L97*各種係数!$P$18</f>
        <v>9.2168525681293162E-6</v>
      </c>
      <c r="AH99" s="330">
        <f t="shared" si="6"/>
        <v>4.1355849365060686E-5</v>
      </c>
    </row>
    <row r="100" spans="2:34" x14ac:dyDescent="0.15">
      <c r="B100" s="155" t="s">
        <v>124</v>
      </c>
      <c r="C100" s="155" t="s">
        <v>318</v>
      </c>
      <c r="D100" s="155" t="s">
        <v>300</v>
      </c>
      <c r="E100" s="41" t="s">
        <v>197</v>
      </c>
      <c r="F100" s="363">
        <f>SUMIF(価格変換【係数】!$D$7:$D$64,E100,価格変換【係数】!$J$7:$J$64)</f>
        <v>0</v>
      </c>
      <c r="G100" s="324">
        <f>SUMIF(価格変換【係数】!$D$7:$D$64,E100,価格変換【係数】!$L$7:$L$64)</f>
        <v>0</v>
      </c>
      <c r="H100" s="325">
        <f>G100*各種係数!H98</f>
        <v>0</v>
      </c>
      <c r="I100" s="324">
        <f>G100*各種係数!I98</f>
        <v>0</v>
      </c>
      <c r="J100" s="366">
        <v>0</v>
      </c>
      <c r="K100" s="46">
        <f>J100*各種係数!G98</f>
        <v>0</v>
      </c>
      <c r="L100" s="46">
        <f>J100*各種係数!F98</f>
        <v>0</v>
      </c>
      <c r="M100" s="366">
        <v>0</v>
      </c>
      <c r="N100" s="46">
        <f>M100*各種係数!H98</f>
        <v>0</v>
      </c>
      <c r="O100" s="46">
        <f>M100*各種係数!I98</f>
        <v>0</v>
      </c>
      <c r="P100" s="54"/>
      <c r="Q100" s="41"/>
      <c r="R100" s="46">
        <f>Q$117*各種係数!J98</f>
        <v>6.0568191981219028</v>
      </c>
      <c r="S100" s="46">
        <f>R100*各種係数!G98</f>
        <v>3.4210440032044214</v>
      </c>
      <c r="T100" s="46">
        <f>R100*各種係数!F98</f>
        <v>2.6357751949174815</v>
      </c>
      <c r="U100" s="366">
        <v>3.4210440032044214</v>
      </c>
      <c r="V100" s="46">
        <f>U100*各種係数!H98</f>
        <v>2.0289030823584526</v>
      </c>
      <c r="W100" s="46">
        <f>U100*各種係数!I98</f>
        <v>1.4578763715373206</v>
      </c>
      <c r="X100" s="328">
        <f t="shared" si="4"/>
        <v>3.4210440032044214</v>
      </c>
      <c r="Y100" s="136">
        <f t="shared" si="4"/>
        <v>2.0289030823584526</v>
      </c>
      <c r="Z100" s="329">
        <f t="shared" si="4"/>
        <v>1.4578763715373206</v>
      </c>
      <c r="AA100" s="46">
        <f>G100*各種係数!K98*各種係数!$P$18</f>
        <v>0</v>
      </c>
      <c r="AB100" s="46">
        <f>M100*各種係数!K98*各種係数!$P$18</f>
        <v>0</v>
      </c>
      <c r="AC100" s="46">
        <f>U100*各種係数!K98*各種係数!$P$18</f>
        <v>2.5107820245721709E-7</v>
      </c>
      <c r="AD100" s="366">
        <f t="shared" si="5"/>
        <v>2.5107820245721709E-7</v>
      </c>
      <c r="AE100" s="46">
        <f>G100*各種係数!L98*各種係数!$P$18</f>
        <v>0</v>
      </c>
      <c r="AF100" s="46">
        <f>M100*各種係数!L98*各種係数!$P$18</f>
        <v>0</v>
      </c>
      <c r="AG100" s="46">
        <f>U100*各種係数!L98*各種係数!$P$18</f>
        <v>2.5107820245721709E-7</v>
      </c>
      <c r="AH100" s="328">
        <f t="shared" si="6"/>
        <v>2.5107820245721709E-7</v>
      </c>
    </row>
    <row r="101" spans="2:34" x14ac:dyDescent="0.15">
      <c r="B101" s="155" t="s">
        <v>125</v>
      </c>
      <c r="C101" s="155" t="s">
        <v>319</v>
      </c>
      <c r="D101" s="155" t="s">
        <v>300</v>
      </c>
      <c r="E101" s="41" t="s">
        <v>993</v>
      </c>
      <c r="F101" s="363">
        <f>SUMIF(価格変換【係数】!$D$7:$D$64,E101,価格変換【係数】!$J$7:$J$64)</f>
        <v>70.290908509992491</v>
      </c>
      <c r="G101" s="324">
        <f>SUMIF(価格変換【係数】!$D$7:$D$64,E101,価格変換【係数】!$L$7:$L$64)</f>
        <v>70.290908509992491</v>
      </c>
      <c r="H101" s="325">
        <f>G101*各種係数!H99</f>
        <v>39.106711028404085</v>
      </c>
      <c r="I101" s="324">
        <f>G101*各種係数!I99</f>
        <v>30.155615529167147</v>
      </c>
      <c r="J101" s="364">
        <v>0.5225143187241289</v>
      </c>
      <c r="K101" s="46">
        <f>J101*各種係数!G99</f>
        <v>0.13567779917155651</v>
      </c>
      <c r="L101" s="46">
        <f>J101*各種係数!F99</f>
        <v>0.38683651955257237</v>
      </c>
      <c r="M101" s="364">
        <v>0.13594019536071475</v>
      </c>
      <c r="N101" s="46">
        <f>M101*各種係数!H99</f>
        <v>7.5631031804924351E-2</v>
      </c>
      <c r="O101" s="46">
        <f>M101*各種係数!I99</f>
        <v>5.8319921497028651E-2</v>
      </c>
      <c r="P101" s="54"/>
      <c r="Q101" s="41"/>
      <c r="R101" s="46">
        <f>Q$117*各種係数!J99</f>
        <v>174.3788847793781</v>
      </c>
      <c r="S101" s="46">
        <f>R101*各種係数!G99</f>
        <v>45.279798966328123</v>
      </c>
      <c r="T101" s="46">
        <f>R101*各種係数!F99</f>
        <v>129.09908581304998</v>
      </c>
      <c r="U101" s="364">
        <v>45.368045437926448</v>
      </c>
      <c r="V101" s="46">
        <f>U101*各種係数!H99</f>
        <v>25.240747067770194</v>
      </c>
      <c r="W101" s="46">
        <f>U101*各種係数!I99</f>
        <v>19.463418022850103</v>
      </c>
      <c r="X101" s="135">
        <f t="shared" si="4"/>
        <v>115.79489414327966</v>
      </c>
      <c r="Y101" s="46">
        <f t="shared" si="4"/>
        <v>64.42308912797921</v>
      </c>
      <c r="Z101" s="47">
        <f t="shared" si="4"/>
        <v>49.677353473514273</v>
      </c>
      <c r="AA101" s="46">
        <f>G101*各種係数!K99*各種係数!$P$18</f>
        <v>6.3158690958078748E-6</v>
      </c>
      <c r="AB101" s="46">
        <f>M101*各種係数!K99*各種係数!$P$18</f>
        <v>1.2214673233804743E-8</v>
      </c>
      <c r="AC101" s="46">
        <f>U101*各種係数!K99*各種係数!$P$18</f>
        <v>4.0764679557082828E-6</v>
      </c>
      <c r="AD101" s="364">
        <f t="shared" si="5"/>
        <v>1.0404551724749963E-5</v>
      </c>
      <c r="AE101" s="46">
        <f>G101*各種係数!L99*各種係数!$P$18</f>
        <v>5.8392857792544516E-6</v>
      </c>
      <c r="AF101" s="46">
        <f>M101*各種係数!L99*各種係数!$P$18</f>
        <v>1.1292977519077713E-8</v>
      </c>
      <c r="AG101" s="46">
        <f>U101*各種係数!L99*各種係数!$P$18</f>
        <v>3.768865535727047E-6</v>
      </c>
      <c r="AH101" s="135">
        <f t="shared" si="6"/>
        <v>9.6194442925005769E-6</v>
      </c>
    </row>
    <row r="102" spans="2:34" x14ac:dyDescent="0.15">
      <c r="B102" s="155" t="s">
        <v>126</v>
      </c>
      <c r="C102" s="155" t="s">
        <v>319</v>
      </c>
      <c r="D102" s="155" t="s">
        <v>300</v>
      </c>
      <c r="E102" s="41" t="s">
        <v>994</v>
      </c>
      <c r="F102" s="363">
        <f>SUMIF(価格変換【係数】!$D$7:$D$64,E102,価格変換【係数】!$J$7:$J$64)</f>
        <v>0</v>
      </c>
      <c r="G102" s="324">
        <f>SUMIF(価格変換【係数】!$D$7:$D$64,E102,価格変換【係数】!$L$7:$L$64)</f>
        <v>0</v>
      </c>
      <c r="H102" s="325">
        <f>G102*各種係数!H100</f>
        <v>0</v>
      </c>
      <c r="I102" s="324">
        <f>G102*各種係数!I100</f>
        <v>0</v>
      </c>
      <c r="J102" s="364">
        <v>5.9348563665130776</v>
      </c>
      <c r="K102" s="46">
        <f>J102*各種係数!G100</f>
        <v>2.4352673710289889</v>
      </c>
      <c r="L102" s="46">
        <f>J102*各種係数!F100</f>
        <v>3.4995889954840886</v>
      </c>
      <c r="M102" s="364">
        <v>3.0336050198609557</v>
      </c>
      <c r="N102" s="46">
        <f>M102*各種係数!H100</f>
        <v>1.9555048042753194</v>
      </c>
      <c r="O102" s="46">
        <f>M102*各種係数!I100</f>
        <v>1.7418828300674278</v>
      </c>
      <c r="P102" s="54"/>
      <c r="Q102" s="41"/>
      <c r="R102" s="46">
        <f>Q$117*各種係数!J100</f>
        <v>6.7649405875623714</v>
      </c>
      <c r="S102" s="46">
        <f>R102*各種係数!G100</f>
        <v>2.7758783132134321</v>
      </c>
      <c r="T102" s="46">
        <f>R102*各種係数!F100</f>
        <v>3.9890622743489392</v>
      </c>
      <c r="U102" s="364">
        <v>3.3591975448318316</v>
      </c>
      <c r="V102" s="46">
        <f>U102*各種係数!H100</f>
        <v>2.1653863619099591</v>
      </c>
      <c r="W102" s="46">
        <f>U102*各種係数!I100</f>
        <v>1.9288366441374825</v>
      </c>
      <c r="X102" s="135">
        <f t="shared" si="4"/>
        <v>6.3928025646927873</v>
      </c>
      <c r="Y102" s="46">
        <f t="shared" si="4"/>
        <v>4.1208911661852783</v>
      </c>
      <c r="Z102" s="47">
        <f t="shared" si="4"/>
        <v>3.6707194742049101</v>
      </c>
      <c r="AA102" s="46">
        <f>G102*各種係数!K100*各種係数!$P$18</f>
        <v>0</v>
      </c>
      <c r="AB102" s="46">
        <f>M102*各種係数!K100*各種係数!$P$18</f>
        <v>3.9834415902961016E-7</v>
      </c>
      <c r="AC102" s="46">
        <f>U102*各種係数!K100*各種係数!$P$18</f>
        <v>4.4109787274537778E-7</v>
      </c>
      <c r="AD102" s="364">
        <f t="shared" si="5"/>
        <v>8.3944203177498799E-7</v>
      </c>
      <c r="AE102" s="46">
        <f>G102*各種係数!L100*各種係数!$P$18</f>
        <v>0</v>
      </c>
      <c r="AF102" s="46">
        <f>M102*各種係数!L100*各種係数!$P$18</f>
        <v>3.888219878974282E-7</v>
      </c>
      <c r="AG102" s="46">
        <f>U102*各種係数!L100*各種係数!$P$18</f>
        <v>4.3055370048851617E-7</v>
      </c>
      <c r="AH102" s="135">
        <f t="shared" si="6"/>
        <v>8.1937568838594437E-7</v>
      </c>
    </row>
    <row r="103" spans="2:34" x14ac:dyDescent="0.15">
      <c r="B103" s="155" t="s">
        <v>127</v>
      </c>
      <c r="C103" s="155" t="s">
        <v>319</v>
      </c>
      <c r="D103" s="155" t="s">
        <v>300</v>
      </c>
      <c r="E103" s="41" t="s">
        <v>995</v>
      </c>
      <c r="F103" s="363">
        <f>SUMIF(価格変換【係数】!$D$7:$D$64,E103,価格変換【係数】!$J$7:$J$64)</f>
        <v>0</v>
      </c>
      <c r="G103" s="324">
        <f>SUMIF(価格変換【係数】!$D$7:$D$64,E103,価格変換【係数】!$L$7:$L$64)</f>
        <v>0</v>
      </c>
      <c r="H103" s="325">
        <f>G103*各種係数!H101</f>
        <v>0</v>
      </c>
      <c r="I103" s="324">
        <f>G103*各種係数!I101</f>
        <v>0</v>
      </c>
      <c r="J103" s="364">
        <v>0</v>
      </c>
      <c r="K103" s="46">
        <f>J103*各種係数!G101</f>
        <v>0</v>
      </c>
      <c r="L103" s="46">
        <f>J103*各種係数!F101</f>
        <v>0</v>
      </c>
      <c r="M103" s="364">
        <v>0</v>
      </c>
      <c r="N103" s="46">
        <f>M103*各種係数!H101</f>
        <v>0</v>
      </c>
      <c r="O103" s="46">
        <f>M103*各種係数!I101</f>
        <v>0</v>
      </c>
      <c r="P103" s="54"/>
      <c r="Q103" s="41"/>
      <c r="R103" s="46">
        <f>Q$117*各種係数!J101</f>
        <v>139.50461931901759</v>
      </c>
      <c r="S103" s="46">
        <f>R103*各種係数!G101</f>
        <v>63.703707826987873</v>
      </c>
      <c r="T103" s="46">
        <f>R103*各種係数!F101</f>
        <v>75.800911492029712</v>
      </c>
      <c r="U103" s="364">
        <v>63.703707826987873</v>
      </c>
      <c r="V103" s="46">
        <f>U103*各種係数!H101</f>
        <v>40.210914968084147</v>
      </c>
      <c r="W103" s="46">
        <f>U103*各種係数!I101</f>
        <v>34.769430576811679</v>
      </c>
      <c r="X103" s="135">
        <f t="shared" si="4"/>
        <v>63.703707826987873</v>
      </c>
      <c r="Y103" s="46">
        <f t="shared" si="4"/>
        <v>40.210914968084147</v>
      </c>
      <c r="Z103" s="47">
        <f t="shared" si="4"/>
        <v>34.769430576811679</v>
      </c>
      <c r="AA103" s="46">
        <f>G103*各種係数!K101*各種係数!$P$18</f>
        <v>0</v>
      </c>
      <c r="AB103" s="46">
        <f>M103*各種係数!K101*各種係数!$P$18</f>
        <v>0</v>
      </c>
      <c r="AC103" s="46">
        <f>U103*各種係数!K101*各種係数!$P$18</f>
        <v>9.9643010120691368E-6</v>
      </c>
      <c r="AD103" s="364">
        <f t="shared" si="5"/>
        <v>9.9643010120691368E-6</v>
      </c>
      <c r="AE103" s="46">
        <f>G103*各種係数!L101*各種係数!$P$18</f>
        <v>0</v>
      </c>
      <c r="AF103" s="46">
        <f>M103*各種係数!L101*各種係数!$P$18</f>
        <v>0</v>
      </c>
      <c r="AG103" s="46">
        <f>U103*各種係数!L101*各種係数!$P$18</f>
        <v>9.9413893059020417E-6</v>
      </c>
      <c r="AH103" s="135">
        <f t="shared" si="6"/>
        <v>9.9413893059020417E-6</v>
      </c>
    </row>
    <row r="104" spans="2:34" x14ac:dyDescent="0.15">
      <c r="B104" s="155" t="s">
        <v>128</v>
      </c>
      <c r="C104" s="155" t="s">
        <v>319</v>
      </c>
      <c r="D104" s="155" t="s">
        <v>300</v>
      </c>
      <c r="E104" s="41" t="s">
        <v>996</v>
      </c>
      <c r="F104" s="365">
        <f>SUMIF(価格変換【係数】!$D$7:$D$64,E104,価格変換【係数】!$J$7:$J$64)</f>
        <v>0</v>
      </c>
      <c r="G104" s="326">
        <f>SUMIF(価格変換【係数】!$D$7:$D$64,E104,価格変換【係数】!$L$7:$L$64)</f>
        <v>0</v>
      </c>
      <c r="H104" s="327">
        <f>G104*各種係数!H102</f>
        <v>0</v>
      </c>
      <c r="I104" s="326">
        <f>G104*各種係数!I102</f>
        <v>0</v>
      </c>
      <c r="J104" s="80">
        <v>0</v>
      </c>
      <c r="K104" s="67">
        <f>J104*各種係数!G102</f>
        <v>0</v>
      </c>
      <c r="L104" s="67">
        <f>J104*各種係数!F102</f>
        <v>0</v>
      </c>
      <c r="M104" s="80">
        <v>0</v>
      </c>
      <c r="N104" s="67">
        <f>M104*各種係数!H102</f>
        <v>0</v>
      </c>
      <c r="O104" s="67">
        <f>M104*各種係数!I102</f>
        <v>0</v>
      </c>
      <c r="P104" s="54"/>
      <c r="Q104" s="41"/>
      <c r="R104" s="67">
        <f>Q$117*各種係数!J102</f>
        <v>17.098365233006835</v>
      </c>
      <c r="S104" s="67">
        <f>R104*各種係数!G102</f>
        <v>5.0525753978027881</v>
      </c>
      <c r="T104" s="67">
        <f>R104*各種係数!F102</f>
        <v>12.045789835204046</v>
      </c>
      <c r="U104" s="80">
        <v>5.0525753978027881</v>
      </c>
      <c r="V104" s="67">
        <f>U104*各種係数!H102</f>
        <v>3.8948786666378492</v>
      </c>
      <c r="W104" s="67">
        <f>U104*各種係数!I102</f>
        <v>3.2534857126656398</v>
      </c>
      <c r="X104" s="330">
        <f t="shared" si="4"/>
        <v>5.0525753978027881</v>
      </c>
      <c r="Y104" s="67">
        <f t="shared" si="4"/>
        <v>3.8948786666378492</v>
      </c>
      <c r="Z104" s="68">
        <f t="shared" si="4"/>
        <v>3.2534857126656398</v>
      </c>
      <c r="AA104" s="67">
        <f>G104*各種係数!K102*各種係数!$P$18</f>
        <v>0</v>
      </c>
      <c r="AB104" s="67">
        <f>M104*各種係数!K102*各種係数!$P$18</f>
        <v>0</v>
      </c>
      <c r="AC104" s="67">
        <f>U104*各種係数!K102*各種係数!$P$18</f>
        <v>9.8527156649370088E-7</v>
      </c>
      <c r="AD104" s="80">
        <f t="shared" si="5"/>
        <v>9.8527156649370088E-7</v>
      </c>
      <c r="AE104" s="67">
        <f>G104*各種係数!L102*各種係数!$P$18</f>
        <v>0</v>
      </c>
      <c r="AF104" s="67">
        <f>M104*各種係数!L102*各種係数!$P$18</f>
        <v>0</v>
      </c>
      <c r="AG104" s="67">
        <f>U104*各種係数!L102*各種係数!$P$18</f>
        <v>9.8527156649370088E-7</v>
      </c>
      <c r="AH104" s="330">
        <f t="shared" si="6"/>
        <v>9.8527156649370088E-7</v>
      </c>
    </row>
    <row r="105" spans="2:34" x14ac:dyDescent="0.15">
      <c r="B105" s="162" t="s">
        <v>129</v>
      </c>
      <c r="C105" s="162" t="s">
        <v>320</v>
      </c>
      <c r="D105" s="162" t="s">
        <v>300</v>
      </c>
      <c r="E105" s="116" t="s">
        <v>952</v>
      </c>
      <c r="F105" s="363">
        <f>SUMIF(価格変換【係数】!$D$7:$D$64,E105,価格変換【係数】!$J$7:$J$64)</f>
        <v>38.340495550904997</v>
      </c>
      <c r="G105" s="324">
        <f>SUMIF(価格変換【係数】!$D$7:$D$64,E105,価格変換【係数】!$L$7:$L$64)</f>
        <v>38.340495550904997</v>
      </c>
      <c r="H105" s="325">
        <f>G105*各種係数!H103</f>
        <v>19.447922038041469</v>
      </c>
      <c r="I105" s="324">
        <f>G105*各種係数!I103</f>
        <v>16.149097039385829</v>
      </c>
      <c r="J105" s="366">
        <v>49.66734565302788</v>
      </c>
      <c r="K105" s="46">
        <f>J105*各種係数!G103</f>
        <v>29.023564076981419</v>
      </c>
      <c r="L105" s="46">
        <f>J105*各種係数!F103</f>
        <v>20.643781576046464</v>
      </c>
      <c r="M105" s="366">
        <v>34.717117780484514</v>
      </c>
      <c r="N105" s="46">
        <f>M105*各種係数!H103</f>
        <v>17.609991479737907</v>
      </c>
      <c r="O105" s="46">
        <f>M105*各種係数!I103</f>
        <v>14.622922732452734</v>
      </c>
      <c r="P105" s="54"/>
      <c r="Q105" s="41"/>
      <c r="R105" s="46">
        <f>Q$117*各種係数!J103</f>
        <v>74.772043302777604</v>
      </c>
      <c r="S105" s="46">
        <f>R105*各種係数!G103</f>
        <v>43.693721930008067</v>
      </c>
      <c r="T105" s="46">
        <f>R105*各種係数!F103</f>
        <v>31.07832137276954</v>
      </c>
      <c r="U105" s="366">
        <v>46.642076485056435</v>
      </c>
      <c r="V105" s="46">
        <f>U105*各種係数!H103</f>
        <v>23.658835237781211</v>
      </c>
      <c r="W105" s="46">
        <f>U105*各種係数!I103</f>
        <v>19.645740318498646</v>
      </c>
      <c r="X105" s="328">
        <f t="shared" si="4"/>
        <v>119.69968981644595</v>
      </c>
      <c r="Y105" s="136">
        <f t="shared" si="4"/>
        <v>60.716748755560587</v>
      </c>
      <c r="Z105" s="329">
        <f t="shared" si="4"/>
        <v>50.417760090337211</v>
      </c>
      <c r="AA105" s="46">
        <f>G105*各種係数!K103*各種係数!$P$18</f>
        <v>1.8253032873556294E-6</v>
      </c>
      <c r="AB105" s="46">
        <f>M105*各種係数!K103*各種係数!$P$18</f>
        <v>1.6528025603658421E-6</v>
      </c>
      <c r="AC105" s="46">
        <f>U105*各種係数!K103*各種係数!$P$18</f>
        <v>2.2205225653442721E-6</v>
      </c>
      <c r="AD105" s="366">
        <f t="shared" si="5"/>
        <v>5.6986284130657437E-6</v>
      </c>
      <c r="AE105" s="46">
        <f>G105*各種係数!L103*各種係数!$P$18</f>
        <v>1.6108301510913429E-6</v>
      </c>
      <c r="AF105" s="46">
        <f>M105*各種係数!L103*各種係数!$P$18</f>
        <v>1.4585982595228557E-6</v>
      </c>
      <c r="AG105" s="46">
        <f>U105*各種係数!L103*各種係数!$P$18</f>
        <v>1.95961116391632E-6</v>
      </c>
      <c r="AH105" s="328">
        <f t="shared" si="6"/>
        <v>5.029039574530519E-6</v>
      </c>
    </row>
    <row r="106" spans="2:34" x14ac:dyDescent="0.15">
      <c r="B106" s="155" t="s">
        <v>130</v>
      </c>
      <c r="C106" s="155" t="s">
        <v>321</v>
      </c>
      <c r="D106" s="155" t="s">
        <v>300</v>
      </c>
      <c r="E106" s="41" t="s">
        <v>199</v>
      </c>
      <c r="F106" s="363">
        <f>SUMIF(価格変換【係数】!$D$7:$D$64,E106,価格変換【係数】!$J$7:$J$64)</f>
        <v>792.37024138536981</v>
      </c>
      <c r="G106" s="324">
        <f>SUMIF(価格変換【係数】!$D$7:$D$64,E106,価格変換【係数】!$L$7:$L$64)</f>
        <v>792.37024138536981</v>
      </c>
      <c r="H106" s="325">
        <f>G106*各種係数!H104</f>
        <v>536.65867793833058</v>
      </c>
      <c r="I106" s="324">
        <f>G106*各種係数!I104</f>
        <v>149.20153875443643</v>
      </c>
      <c r="J106" s="364">
        <v>166.34244581585358</v>
      </c>
      <c r="K106" s="46">
        <f>J106*各種係数!G104</f>
        <v>47.447726975856021</v>
      </c>
      <c r="L106" s="46">
        <f>J106*各種係数!F104</f>
        <v>118.89471883999755</v>
      </c>
      <c r="M106" s="364">
        <v>75.651479924685646</v>
      </c>
      <c r="N106" s="46">
        <f>M106*各種係数!H104</f>
        <v>51.237440630628875</v>
      </c>
      <c r="O106" s="46">
        <f>M106*各種係数!I104</f>
        <v>14.245003944215341</v>
      </c>
      <c r="P106" s="54"/>
      <c r="Q106" s="41"/>
      <c r="R106" s="46">
        <f>Q$117*各種係数!J104</f>
        <v>16.590374405402791</v>
      </c>
      <c r="S106" s="46">
        <f>R106*各種係数!G104</f>
        <v>4.7322591137454468</v>
      </c>
      <c r="T106" s="46">
        <f>R106*各種係数!F104</f>
        <v>11.858115291657343</v>
      </c>
      <c r="U106" s="364">
        <v>10.764126386903351</v>
      </c>
      <c r="V106" s="46">
        <f>U106*各種係数!H104</f>
        <v>7.2903568738987614</v>
      </c>
      <c r="W106" s="46">
        <f>U106*各種係数!I104</f>
        <v>2.0268608491218201</v>
      </c>
      <c r="X106" s="135">
        <f t="shared" ref="X106:Z116" si="7">G106+M106+U106</f>
        <v>878.78584769695885</v>
      </c>
      <c r="Y106" s="46">
        <f t="shared" si="7"/>
        <v>595.18647544285818</v>
      </c>
      <c r="Z106" s="47">
        <f t="shared" si="7"/>
        <v>165.47340354777359</v>
      </c>
      <c r="AA106" s="46">
        <f>G106*各種係数!K104*各種係数!$P$18</f>
        <v>4.2630243873270818E-5</v>
      </c>
      <c r="AB106" s="46">
        <f>M106*各種係数!K104*各種係数!$P$18</f>
        <v>4.070118828446385E-6</v>
      </c>
      <c r="AC106" s="46">
        <f>U106*各種係数!K104*各種係数!$P$18</f>
        <v>5.79119846997414E-7</v>
      </c>
      <c r="AD106" s="364">
        <f t="shared" si="5"/>
        <v>4.7279482548714615E-5</v>
      </c>
      <c r="AE106" s="46">
        <f>G106*各種係数!L104*各種係数!$P$18</f>
        <v>4.1249507229602129E-5</v>
      </c>
      <c r="AF106" s="46">
        <f>M106*各種係数!L104*各種係数!$P$18</f>
        <v>3.938293117403587E-6</v>
      </c>
      <c r="AG106" s="46">
        <f>U106*各種係数!L104*各種係数!$P$18</f>
        <v>5.6036292887604018E-7</v>
      </c>
      <c r="AH106" s="135">
        <f t="shared" si="6"/>
        <v>4.5748163275881757E-5</v>
      </c>
    </row>
    <row r="107" spans="2:34" x14ac:dyDescent="0.15">
      <c r="B107" s="155" t="s">
        <v>131</v>
      </c>
      <c r="C107" s="155" t="s">
        <v>321</v>
      </c>
      <c r="D107" s="155" t="s">
        <v>300</v>
      </c>
      <c r="E107" s="41" t="s">
        <v>213</v>
      </c>
      <c r="F107" s="363">
        <f>SUMIF(価格変換【係数】!$D$7:$D$64,E107,価格変換【係数】!$J$7:$J$64)</f>
        <v>0</v>
      </c>
      <c r="G107" s="324">
        <f>SUMIF(価格変換【係数】!$D$7:$D$64,E107,価格変換【係数】!$L$7:$L$64)</f>
        <v>0</v>
      </c>
      <c r="H107" s="325">
        <f>G107*各種係数!H105</f>
        <v>0</v>
      </c>
      <c r="I107" s="324">
        <f>G107*各種係数!I105</f>
        <v>0</v>
      </c>
      <c r="J107" s="364">
        <v>180.84912576454033</v>
      </c>
      <c r="K107" s="46">
        <f>J107*各種係数!G105</f>
        <v>5.3504505709685741</v>
      </c>
      <c r="L107" s="46">
        <f>J107*各種係数!F105</f>
        <v>175.49867519357176</v>
      </c>
      <c r="M107" s="364">
        <v>6.8289552555124731</v>
      </c>
      <c r="N107" s="46">
        <f>M107*各種係数!H105</f>
        <v>1.9827197979950497</v>
      </c>
      <c r="O107" s="46">
        <f>M107*各種係数!I105</f>
        <v>1.0699857953917757</v>
      </c>
      <c r="P107" s="54"/>
      <c r="Q107" s="41"/>
      <c r="R107" s="46">
        <f>Q$117*各種係数!J105</f>
        <v>9.8033317607797529E-2</v>
      </c>
      <c r="S107" s="46">
        <f>R107*各種係数!G105</f>
        <v>2.9003315219311315E-3</v>
      </c>
      <c r="T107" s="46">
        <f>R107*各種係数!F105</f>
        <v>9.51329860858664E-2</v>
      </c>
      <c r="U107" s="364">
        <v>0.99244109538515979</v>
      </c>
      <c r="V107" s="46">
        <f>U107*各種係数!H105</f>
        <v>0.28814548266012663</v>
      </c>
      <c r="W107" s="46">
        <f>U107*各種係数!I105</f>
        <v>0.15549931652692989</v>
      </c>
      <c r="X107" s="135">
        <f t="shared" si="7"/>
        <v>7.8213963508976327</v>
      </c>
      <c r="Y107" s="46">
        <f t="shared" si="7"/>
        <v>2.2708652806551761</v>
      </c>
      <c r="Z107" s="47">
        <f t="shared" si="7"/>
        <v>1.2254851119187056</v>
      </c>
      <c r="AA107" s="46">
        <f>G107*各種係数!K105*各種係数!$P$18</f>
        <v>0</v>
      </c>
      <c r="AB107" s="46">
        <f>M107*各種係数!K105*各種係数!$P$18</f>
        <v>5.4585186566171127E-7</v>
      </c>
      <c r="AC107" s="46">
        <f>U107*各種係数!K105*各種係数!$P$18</f>
        <v>7.9327774631126719E-8</v>
      </c>
      <c r="AD107" s="364">
        <f t="shared" si="5"/>
        <v>6.2517964029283793E-7</v>
      </c>
      <c r="AE107" s="46">
        <f>G107*各種係数!L105*各種係数!$P$18</f>
        <v>0</v>
      </c>
      <c r="AF107" s="46">
        <f>M107*各種係数!L105*各種係数!$P$18</f>
        <v>4.5294090980439875E-7</v>
      </c>
      <c r="AG107" s="46">
        <f>U107*各種係数!L105*各種係数!$P$18</f>
        <v>6.5825174693913655E-8</v>
      </c>
      <c r="AH107" s="135">
        <f t="shared" si="6"/>
        <v>5.1876608449831246E-7</v>
      </c>
    </row>
    <row r="108" spans="2:34" x14ac:dyDescent="0.15">
      <c r="B108" s="155" t="s">
        <v>132</v>
      </c>
      <c r="C108" s="155" t="s">
        <v>321</v>
      </c>
      <c r="D108" s="155" t="s">
        <v>300</v>
      </c>
      <c r="E108" s="41" t="s">
        <v>214</v>
      </c>
      <c r="F108" s="363">
        <f>SUMIF(価格変換【係数】!$D$7:$D$64,E108,価格変換【係数】!$J$7:$J$64)</f>
        <v>0</v>
      </c>
      <c r="G108" s="324">
        <f>SUMIF(価格変換【係数】!$D$7:$D$64,E108,価格変換【係数】!$L$7:$L$64)</f>
        <v>0</v>
      </c>
      <c r="H108" s="325">
        <f>G108*各種係数!H106</f>
        <v>0</v>
      </c>
      <c r="I108" s="324">
        <f>G108*各種係数!I106</f>
        <v>0</v>
      </c>
      <c r="J108" s="364">
        <v>215.40141970088496</v>
      </c>
      <c r="K108" s="46">
        <f>J108*各種係数!G106</f>
        <v>116.7725814571852</v>
      </c>
      <c r="L108" s="46">
        <f>J108*各種係数!F106</f>
        <v>98.628838243699775</v>
      </c>
      <c r="M108" s="364">
        <v>201.96070868682474</v>
      </c>
      <c r="N108" s="46">
        <f>M108*各種係数!H106</f>
        <v>75.148852937189318</v>
      </c>
      <c r="O108" s="46">
        <f>M108*各種係数!I106</f>
        <v>53.856466798588343</v>
      </c>
      <c r="P108" s="54"/>
      <c r="Q108" s="41"/>
      <c r="R108" s="46">
        <f>Q$117*各種係数!J106</f>
        <v>57.763940018928196</v>
      </c>
      <c r="S108" s="46">
        <f>R108*各種係数!G106</f>
        <v>31.314762922709466</v>
      </c>
      <c r="T108" s="46">
        <f>R108*各種係数!F106</f>
        <v>26.449177096218733</v>
      </c>
      <c r="U108" s="364">
        <v>43.128311325296472</v>
      </c>
      <c r="V108" s="46">
        <f>U108*各種係数!H106</f>
        <v>16.047889444871295</v>
      </c>
      <c r="W108" s="46">
        <f>U108*各種係数!I106</f>
        <v>11.500942347017714</v>
      </c>
      <c r="X108" s="135">
        <f t="shared" si="7"/>
        <v>245.08902001212121</v>
      </c>
      <c r="Y108" s="46">
        <f t="shared" si="7"/>
        <v>91.19674238206062</v>
      </c>
      <c r="Z108" s="47">
        <f t="shared" si="7"/>
        <v>65.357409145606056</v>
      </c>
      <c r="AA108" s="46">
        <f>G108*各種係数!K106*各種係数!$P$18</f>
        <v>0</v>
      </c>
      <c r="AB108" s="46">
        <f>M108*各種係数!K106*各種係数!$P$18</f>
        <v>1.2376677632879447E-5</v>
      </c>
      <c r="AC108" s="46">
        <f>U108*各種係数!K106*各種係数!$P$18</f>
        <v>2.6430151171205536E-6</v>
      </c>
      <c r="AD108" s="364">
        <f t="shared" si="5"/>
        <v>1.501969275E-5</v>
      </c>
      <c r="AE108" s="46">
        <f>G108*各種係数!L106*各種係数!$P$18</f>
        <v>0</v>
      </c>
      <c r="AF108" s="46">
        <f>M108*各種係数!L106*各種係数!$P$18</f>
        <v>1.0976487840068841E-5</v>
      </c>
      <c r="AG108" s="46">
        <f>U108*各種係数!L106*各種係数!$P$18</f>
        <v>2.3440073462947938E-6</v>
      </c>
      <c r="AH108" s="135">
        <f t="shared" si="6"/>
        <v>1.3320495186363635E-5</v>
      </c>
    </row>
    <row r="109" spans="2:34" x14ac:dyDescent="0.15">
      <c r="B109" s="163" t="s">
        <v>133</v>
      </c>
      <c r="C109" s="163" t="s">
        <v>321</v>
      </c>
      <c r="D109" s="163" t="s">
        <v>300</v>
      </c>
      <c r="E109" s="62" t="s">
        <v>997</v>
      </c>
      <c r="F109" s="365">
        <f>SUMIF(価格変換【係数】!$D$7:$D$64,E109,価格変換【係数】!$J$7:$J$64)</f>
        <v>0</v>
      </c>
      <c r="G109" s="326">
        <f>SUMIF(価格変換【係数】!$D$7:$D$64,E109,価格変換【係数】!$L$7:$L$64)</f>
        <v>0</v>
      </c>
      <c r="H109" s="327">
        <f>G109*各種係数!H107</f>
        <v>0</v>
      </c>
      <c r="I109" s="326">
        <f>G109*各種係数!I107</f>
        <v>0</v>
      </c>
      <c r="J109" s="80">
        <v>774.92619619003153</v>
      </c>
      <c r="K109" s="67">
        <f>J109*各種係数!G107</f>
        <v>291.86670839939575</v>
      </c>
      <c r="L109" s="67">
        <f>J109*各種係数!F107</f>
        <v>483.05948779063579</v>
      </c>
      <c r="M109" s="80">
        <v>407.67098678554095</v>
      </c>
      <c r="N109" s="67">
        <f>M109*各種係数!H107</f>
        <v>295.5782491400426</v>
      </c>
      <c r="O109" s="67">
        <f>M109*各種係数!I107</f>
        <v>148.3018363688374</v>
      </c>
      <c r="P109" s="54"/>
      <c r="Q109" s="41"/>
      <c r="R109" s="67">
        <f>Q$117*各種係数!J107</f>
        <v>16.824656210245863</v>
      </c>
      <c r="S109" s="67">
        <f>R109*各種係数!G107</f>
        <v>6.3368060754416913</v>
      </c>
      <c r="T109" s="67">
        <f>R109*各種係数!F107</f>
        <v>10.487850134804171</v>
      </c>
      <c r="U109" s="80">
        <v>56.804585702189499</v>
      </c>
      <c r="V109" s="67">
        <f>U109*各種係数!H107</f>
        <v>41.185663265782779</v>
      </c>
      <c r="W109" s="67">
        <f>U109*各種係数!I107</f>
        <v>20.664272530724261</v>
      </c>
      <c r="X109" s="330">
        <f t="shared" si="7"/>
        <v>464.47557248773046</v>
      </c>
      <c r="Y109" s="67">
        <f t="shared" si="7"/>
        <v>336.76391240582541</v>
      </c>
      <c r="Z109" s="68">
        <f t="shared" si="7"/>
        <v>168.96610889956168</v>
      </c>
      <c r="AA109" s="67">
        <f>G109*各種係数!K107*各種係数!$P$18</f>
        <v>0</v>
      </c>
      <c r="AB109" s="67">
        <f>M109*各種係数!K107*各種係数!$P$18</f>
        <v>7.0350537137332092E-5</v>
      </c>
      <c r="AC109" s="67">
        <f>U109*各種係数!K107*各種係数!$P$18</f>
        <v>9.8025938699309524E-6</v>
      </c>
      <c r="AD109" s="80">
        <f t="shared" si="5"/>
        <v>8.0153131007263052E-5</v>
      </c>
      <c r="AE109" s="67">
        <f>G109*各種係数!L107*各種係数!$P$18</f>
        <v>0</v>
      </c>
      <c r="AF109" s="67">
        <f>M109*各種係数!L107*各種係数!$P$18</f>
        <v>6.4025043867526024E-5</v>
      </c>
      <c r="AG109" s="67">
        <f>U109*各種係数!L107*各種係数!$P$18</f>
        <v>8.9212041311454822E-6</v>
      </c>
      <c r="AH109" s="330">
        <f t="shared" si="6"/>
        <v>7.2946247998671501E-5</v>
      </c>
    </row>
    <row r="110" spans="2:34" x14ac:dyDescent="0.15">
      <c r="B110" s="162" t="s">
        <v>134</v>
      </c>
      <c r="C110" s="162" t="s">
        <v>322</v>
      </c>
      <c r="D110" s="162" t="s">
        <v>300</v>
      </c>
      <c r="E110" s="116" t="s">
        <v>998</v>
      </c>
      <c r="F110" s="363">
        <f>SUMIF(価格変換【係数】!$D$7:$D$64,E110,価格変換【係数】!$J$7:$J$64)</f>
        <v>11201.814783456077</v>
      </c>
      <c r="G110" s="324">
        <f>SUMIF(価格変換【係数】!$D$7:$D$64,E110,価格変換【係数】!$L$7:$L$64)</f>
        <v>11201.814783456077</v>
      </c>
      <c r="H110" s="325">
        <f>G110*各種係数!H108</f>
        <v>5417.4517445221309</v>
      </c>
      <c r="I110" s="324">
        <f>G110*各種係数!I108</f>
        <v>3131.4733730780699</v>
      </c>
      <c r="J110" s="366">
        <v>0</v>
      </c>
      <c r="K110" s="46">
        <f>J110*各種係数!G108</f>
        <v>0</v>
      </c>
      <c r="L110" s="46">
        <f>J110*各種係数!F108</f>
        <v>0</v>
      </c>
      <c r="M110" s="366">
        <v>0</v>
      </c>
      <c r="N110" s="46">
        <f>M110*各種係数!H108</f>
        <v>0</v>
      </c>
      <c r="O110" s="46">
        <f>M110*各種係数!I108</f>
        <v>0</v>
      </c>
      <c r="P110" s="54"/>
      <c r="Q110" s="41"/>
      <c r="R110" s="46">
        <f>Q$117*各種係数!J108</f>
        <v>97.259959501548963</v>
      </c>
      <c r="S110" s="46">
        <f>R110*各種係数!G108</f>
        <v>5.1986208816062192</v>
      </c>
      <c r="T110" s="46">
        <f>R110*各種係数!F108</f>
        <v>92.061338619942745</v>
      </c>
      <c r="U110" s="366">
        <v>5.1986208816062192</v>
      </c>
      <c r="V110" s="46">
        <f>U110*各種係数!H108</f>
        <v>2.514170990022174</v>
      </c>
      <c r="W110" s="46">
        <f>U110*各種係数!I108</f>
        <v>1.4532772753500998</v>
      </c>
      <c r="X110" s="328">
        <f t="shared" si="7"/>
        <v>11207.013404337684</v>
      </c>
      <c r="Y110" s="136">
        <f t="shared" si="7"/>
        <v>5419.9659155121526</v>
      </c>
      <c r="Z110" s="329">
        <f t="shared" si="7"/>
        <v>3132.92665035342</v>
      </c>
      <c r="AA110" s="46">
        <f>G110*各種係数!K108*各種係数!$P$18</f>
        <v>1.2122334285337303E-3</v>
      </c>
      <c r="AB110" s="46">
        <f>M110*各種係数!K108*各種係数!$P$18</f>
        <v>0</v>
      </c>
      <c r="AC110" s="46">
        <f>U110*各種係数!K108*各種係数!$P$18</f>
        <v>5.6258223660900627E-7</v>
      </c>
      <c r="AD110" s="366">
        <f t="shared" si="5"/>
        <v>1.2127960107703392E-3</v>
      </c>
      <c r="AE110" s="46">
        <f>G110*各種係数!L108*各種係数!$P$18</f>
        <v>1.1884641456213043E-3</v>
      </c>
      <c r="AF110" s="46">
        <f>M110*各種係数!L108*各種係数!$P$18</f>
        <v>0</v>
      </c>
      <c r="AG110" s="46">
        <f>U110*各種係数!L108*各種係数!$P$18</f>
        <v>5.5155121236177094E-7</v>
      </c>
      <c r="AH110" s="328">
        <f t="shared" si="6"/>
        <v>1.1890156968336659E-3</v>
      </c>
    </row>
    <row r="111" spans="2:34" x14ac:dyDescent="0.15">
      <c r="B111" s="155" t="s">
        <v>135</v>
      </c>
      <c r="C111" s="155" t="s">
        <v>322</v>
      </c>
      <c r="D111" s="155" t="s">
        <v>300</v>
      </c>
      <c r="E111" s="41" t="s">
        <v>999</v>
      </c>
      <c r="F111" s="363">
        <f>SUMIF(価格変換【係数】!$D$7:$D$64,E111,価格変換【係数】!$J$7:$J$64)</f>
        <v>6032.2379666757197</v>
      </c>
      <c r="G111" s="324">
        <f>SUMIF(価格変換【係数】!$D$7:$D$64,E111,価格変換【係数】!$L$7:$L$64)</f>
        <v>6032.2379666757197</v>
      </c>
      <c r="H111" s="325">
        <f>G111*各種係数!H109</f>
        <v>2434.1802396923758</v>
      </c>
      <c r="I111" s="324">
        <f>G111*各種係数!I109</f>
        <v>1845.6901977815567</v>
      </c>
      <c r="J111" s="364">
        <v>208.13160568030611</v>
      </c>
      <c r="K111" s="46">
        <f>J111*各種係数!G109</f>
        <v>127.39929913597773</v>
      </c>
      <c r="L111" s="46">
        <f>J111*各種係数!F109</f>
        <v>80.732306544328367</v>
      </c>
      <c r="M111" s="364">
        <v>127.96508530947234</v>
      </c>
      <c r="N111" s="46">
        <f>M111*各種係数!H109</f>
        <v>51.637565320143437</v>
      </c>
      <c r="O111" s="46">
        <f>M111*各種係数!I109</f>
        <v>39.153611796938335</v>
      </c>
      <c r="P111" s="54"/>
      <c r="Q111" s="41"/>
      <c r="R111" s="46">
        <f>Q$117*各種係数!J109</f>
        <v>563.17417421874143</v>
      </c>
      <c r="S111" s="46">
        <f>R111*各種係数!G109</f>
        <v>344.72417032690788</v>
      </c>
      <c r="T111" s="46">
        <f>R111*各種係数!F109</f>
        <v>218.45000389183349</v>
      </c>
      <c r="U111" s="364">
        <v>346.5360855689454</v>
      </c>
      <c r="V111" s="46">
        <f>U111*各種係数!H109</f>
        <v>139.83720411765043</v>
      </c>
      <c r="W111" s="46">
        <f>U111*各種係数!I109</f>
        <v>106.03001072662701</v>
      </c>
      <c r="X111" s="135">
        <f t="shared" si="7"/>
        <v>6506.7391375541374</v>
      </c>
      <c r="Y111" s="46">
        <f t="shared" si="7"/>
        <v>2625.6550091301697</v>
      </c>
      <c r="Z111" s="47">
        <f t="shared" si="7"/>
        <v>1990.8738203051221</v>
      </c>
      <c r="AA111" s="46">
        <f>G111*各種係数!K109*各種係数!$P$18</f>
        <v>1.1712950288552547E-3</v>
      </c>
      <c r="AB111" s="46">
        <f>M111*各種係数!K109*各種係数!$P$18</f>
        <v>2.4847306939487825E-5</v>
      </c>
      <c r="AC111" s="46">
        <f>U111*各種係数!K109*各種係数!$P$18</f>
        <v>6.7287795439799011E-5</v>
      </c>
      <c r="AD111" s="364">
        <f t="shared" si="5"/>
        <v>1.2634301312345415E-3</v>
      </c>
      <c r="AE111" s="46">
        <f>G111*各種係数!L109*各種係数!$P$18</f>
        <v>1.0813946688936831E-3</v>
      </c>
      <c r="AF111" s="46">
        <f>M111*各種係数!L109*各種係数!$P$18</f>
        <v>2.2940202595231573E-5</v>
      </c>
      <c r="AG111" s="46">
        <f>U111*各種係数!L109*各種係数!$P$18</f>
        <v>6.2123257998732094E-5</v>
      </c>
      <c r="AH111" s="135">
        <f t="shared" si="6"/>
        <v>1.1664581294876467E-3</v>
      </c>
    </row>
    <row r="112" spans="2:34" x14ac:dyDescent="0.15">
      <c r="B112" s="155" t="s">
        <v>136</v>
      </c>
      <c r="C112" s="155" t="s">
        <v>322</v>
      </c>
      <c r="D112" s="155" t="s">
        <v>300</v>
      </c>
      <c r="E112" s="41" t="s">
        <v>1000</v>
      </c>
      <c r="F112" s="363">
        <f>SUMIF(価格変換【係数】!$D$7:$D$64,E112,価格変換【係数】!$J$7:$J$64)</f>
        <v>198.09256034634248</v>
      </c>
      <c r="G112" s="324">
        <f>SUMIF(価格変換【係数】!$D$7:$D$64,E112,価格変換【係数】!$L$7:$L$64)</f>
        <v>198.09256034634248</v>
      </c>
      <c r="H112" s="325">
        <f>G112*各種係数!H110</f>
        <v>135.6664653362821</v>
      </c>
      <c r="I112" s="324">
        <f>G112*各種係数!I110</f>
        <v>58.718235383636845</v>
      </c>
      <c r="J112" s="364">
        <v>149.80779917267625</v>
      </c>
      <c r="K112" s="46">
        <f>J112*各種係数!G110</f>
        <v>123.07275778975961</v>
      </c>
      <c r="L112" s="46">
        <f>J112*各種係数!F110</f>
        <v>26.735041382916648</v>
      </c>
      <c r="M112" s="364">
        <v>125.87997756508362</v>
      </c>
      <c r="N112" s="46">
        <f>M112*各種係数!H110</f>
        <v>86.210666281494724</v>
      </c>
      <c r="O112" s="46">
        <f>M112*各種係数!I110</f>
        <v>37.313113323541224</v>
      </c>
      <c r="P112" s="54"/>
      <c r="Q112" s="41"/>
      <c r="R112" s="46">
        <f>Q$117*各種係数!J110</f>
        <v>110.75526165191751</v>
      </c>
      <c r="S112" s="46">
        <f>R112*各種係数!G110</f>
        <v>90.98962514973033</v>
      </c>
      <c r="T112" s="46">
        <f>R112*各種係数!F110</f>
        <v>19.765636502187178</v>
      </c>
      <c r="U112" s="364">
        <v>94.82395160665412</v>
      </c>
      <c r="V112" s="46">
        <f>U112*各種係数!H110</f>
        <v>64.941511792272408</v>
      </c>
      <c r="W112" s="46">
        <f>U112*各種係数!I110</f>
        <v>28.107542760370556</v>
      </c>
      <c r="X112" s="135">
        <f t="shared" si="7"/>
        <v>418.79648951808025</v>
      </c>
      <c r="Y112" s="46">
        <f t="shared" si="7"/>
        <v>286.81864341004922</v>
      </c>
      <c r="Z112" s="47">
        <f t="shared" si="7"/>
        <v>124.13889146754863</v>
      </c>
      <c r="AA112" s="46">
        <f>G112*各種係数!K110*各種係数!$P$18</f>
        <v>2.8608296663781958E-5</v>
      </c>
      <c r="AB112" s="46">
        <f>M112*各種係数!K110*各種係数!$P$18</f>
        <v>1.8179439631230058E-5</v>
      </c>
      <c r="AC112" s="46">
        <f>U112*各種係数!K110*各種係数!$P$18</f>
        <v>1.3694364561961968E-5</v>
      </c>
      <c r="AD112" s="364">
        <f t="shared" si="5"/>
        <v>6.0482100856973985E-5</v>
      </c>
      <c r="AE112" s="46">
        <f>G112*各種係数!L110*各種係数!$P$18</f>
        <v>2.1485574375398492E-5</v>
      </c>
      <c r="AF112" s="46">
        <f>M112*各種係数!L110*各種係数!$P$18</f>
        <v>1.3653231679268536E-5</v>
      </c>
      <c r="AG112" s="46">
        <f>U112*各種係数!L110*各種係数!$P$18</f>
        <v>1.0284823727109604E-5</v>
      </c>
      <c r="AH112" s="135">
        <f t="shared" si="6"/>
        <v>4.542362978177663E-5</v>
      </c>
    </row>
    <row r="113" spans="2:34" x14ac:dyDescent="0.15">
      <c r="B113" s="155" t="s">
        <v>137</v>
      </c>
      <c r="C113" s="155" t="s">
        <v>322</v>
      </c>
      <c r="D113" s="155" t="s">
        <v>300</v>
      </c>
      <c r="E113" s="41" t="s">
        <v>1001</v>
      </c>
      <c r="F113" s="363">
        <f>SUMIF(価格変換【係数】!$D$7:$D$64,E113,価格変換【係数】!$J$7:$J$64)</f>
        <v>1274.8214770675911</v>
      </c>
      <c r="G113" s="324">
        <f>SUMIF(価格変換【係数】!$D$7:$D$64,E113,価格変換【係数】!$L$7:$L$64)</f>
        <v>1274.8214770675911</v>
      </c>
      <c r="H113" s="325">
        <f>G113*各種係数!H111</f>
        <v>894.95203660231834</v>
      </c>
      <c r="I113" s="324">
        <f>G113*各種係数!I111</f>
        <v>377.32542084886575</v>
      </c>
      <c r="J113" s="364">
        <v>47.6692007188975</v>
      </c>
      <c r="K113" s="46">
        <f>J113*各種係数!G111</f>
        <v>32.058715030865507</v>
      </c>
      <c r="L113" s="46">
        <f>J113*各種係数!F111</f>
        <v>15.610485688031996</v>
      </c>
      <c r="M113" s="364">
        <v>34.018929910715649</v>
      </c>
      <c r="N113" s="46">
        <f>M113*各種係数!H111</f>
        <v>23.882018897781936</v>
      </c>
      <c r="O113" s="46">
        <f>M113*各種係数!I111</f>
        <v>10.069023213285787</v>
      </c>
      <c r="P113" s="54"/>
      <c r="Q113" s="41"/>
      <c r="R113" s="46">
        <f>Q$117*各種係数!J111</f>
        <v>209.84976318646011</v>
      </c>
      <c r="S113" s="46">
        <f>R113*各種係数!G111</f>
        <v>141.12914955216246</v>
      </c>
      <c r="T113" s="46">
        <f>R113*各種係数!F111</f>
        <v>68.720613634297663</v>
      </c>
      <c r="U113" s="364">
        <v>143.48553810834196</v>
      </c>
      <c r="V113" s="46">
        <f>U113*各種係数!H111</f>
        <v>100.72992718040923</v>
      </c>
      <c r="W113" s="46">
        <f>U113*各種係数!I111</f>
        <v>42.469272777701683</v>
      </c>
      <c r="X113" s="135">
        <f t="shared" si="7"/>
        <v>1452.3259450866485</v>
      </c>
      <c r="Y113" s="46">
        <f t="shared" si="7"/>
        <v>1019.5639826805095</v>
      </c>
      <c r="Z113" s="47">
        <f t="shared" si="7"/>
        <v>429.86371683985323</v>
      </c>
      <c r="AA113" s="46">
        <f>G113*各種係数!K111*各種係数!$P$18</f>
        <v>1.1100684957457542E-4</v>
      </c>
      <c r="AB113" s="46">
        <f>M113*各種係数!K111*各種係数!$P$18</f>
        <v>2.9622455404291994E-6</v>
      </c>
      <c r="AC113" s="46">
        <f>U113*各種係数!K111*各種係数!$P$18</f>
        <v>1.2494202389465414E-5</v>
      </c>
      <c r="AD113" s="364">
        <f t="shared" si="5"/>
        <v>1.2646329750447003E-4</v>
      </c>
      <c r="AE113" s="46">
        <f>G113*各種係数!L111*各種係数!$P$18</f>
        <v>1.0159857299105075E-4</v>
      </c>
      <c r="AF113" s="46">
        <f>M113*各種係数!L111*各種係数!$P$18</f>
        <v>2.711183327065984E-6</v>
      </c>
      <c r="AG113" s="46">
        <f>U113*各種係数!L111*各種係数!$P$18</f>
        <v>1.1435268528887243E-5</v>
      </c>
      <c r="AH113" s="135">
        <f t="shared" si="6"/>
        <v>1.1574502484700397E-4</v>
      </c>
    </row>
    <row r="114" spans="2:34" x14ac:dyDescent="0.15">
      <c r="B114" s="163" t="s">
        <v>138</v>
      </c>
      <c r="C114" s="163" t="s">
        <v>322</v>
      </c>
      <c r="D114" s="163" t="s">
        <v>300</v>
      </c>
      <c r="E114" s="62" t="s">
        <v>204</v>
      </c>
      <c r="F114" s="365">
        <f>SUMIF(価格変換【係数】!$D$7:$D$64,E114,価格変換【係数】!$J$7:$J$64)</f>
        <v>214.06776682588622</v>
      </c>
      <c r="G114" s="326">
        <f>SUMIF(価格変換【係数】!$D$7:$D$64,E114,価格変換【係数】!$L$7:$L$64)</f>
        <v>214.06776682588622</v>
      </c>
      <c r="H114" s="327">
        <f>G114*各種係数!H112</f>
        <v>156.47560472871768</v>
      </c>
      <c r="I114" s="326">
        <f>G114*各種係数!I112</f>
        <v>73.883926835816297</v>
      </c>
      <c r="J114" s="80">
        <v>41.479645140971414</v>
      </c>
      <c r="K114" s="67">
        <f>J114*各種係数!G112</f>
        <v>25.34785540732706</v>
      </c>
      <c r="L114" s="67">
        <f>J114*各種係数!F112</f>
        <v>16.131789733644354</v>
      </c>
      <c r="M114" s="80">
        <v>27.113393425134785</v>
      </c>
      <c r="N114" s="67">
        <f>M114*各種係数!H112</f>
        <v>19.818885838596824</v>
      </c>
      <c r="O114" s="67">
        <f>M114*各種係数!I112</f>
        <v>9.3579897889191148</v>
      </c>
      <c r="P114" s="54"/>
      <c r="Q114" s="41"/>
      <c r="R114" s="67">
        <f>Q$117*各種係数!J112</f>
        <v>194.45682119503763</v>
      </c>
      <c r="S114" s="67">
        <f>R114*各種係数!G112</f>
        <v>118.83089572894143</v>
      </c>
      <c r="T114" s="67">
        <f>R114*各種係数!F112</f>
        <v>75.625925466096206</v>
      </c>
      <c r="U114" s="80">
        <v>120.72189792070994</v>
      </c>
      <c r="V114" s="67">
        <f>U114*各種係数!H112</f>
        <v>88.243233725635932</v>
      </c>
      <c r="W114" s="67">
        <f>U114*各種係数!I112</f>
        <v>41.666281690644674</v>
      </c>
      <c r="X114" s="330">
        <f t="shared" si="7"/>
        <v>361.90305817173095</v>
      </c>
      <c r="Y114" s="67">
        <f t="shared" si="7"/>
        <v>264.53772429295043</v>
      </c>
      <c r="Z114" s="68">
        <f t="shared" si="7"/>
        <v>124.90819831538008</v>
      </c>
      <c r="AA114" s="67">
        <f>G114*各種係数!K112*各種係数!$P$18</f>
        <v>3.6384416341590065E-5</v>
      </c>
      <c r="AB114" s="67">
        <f>M114*各種係数!K112*各種係数!$P$18</f>
        <v>4.6083771015176545E-6</v>
      </c>
      <c r="AC114" s="67">
        <f>U114*各種係数!K112*各種係数!$P$18</f>
        <v>2.0518716388846329E-5</v>
      </c>
      <c r="AD114" s="80">
        <f t="shared" si="5"/>
        <v>6.1511509831954053E-5</v>
      </c>
      <c r="AE114" s="67">
        <f>G114*各種係数!L112*各種係数!$P$18</f>
        <v>2.3455102106309767E-5</v>
      </c>
      <c r="AF114" s="67">
        <f>M114*各種係数!L112*各種係数!$P$18</f>
        <v>2.9707761269464606E-6</v>
      </c>
      <c r="AG114" s="67">
        <f>U114*各種係数!L112*各種係数!$P$18</f>
        <v>1.3227327421511415E-5</v>
      </c>
      <c r="AH114" s="330">
        <f t="shared" si="6"/>
        <v>3.9653205654767644E-5</v>
      </c>
    </row>
    <row r="115" spans="2:34" x14ac:dyDescent="0.15">
      <c r="B115" s="155" t="s">
        <v>139</v>
      </c>
      <c r="C115" s="155" t="s">
        <v>323</v>
      </c>
      <c r="D115" s="155" t="s">
        <v>290</v>
      </c>
      <c r="E115" s="41" t="s">
        <v>1002</v>
      </c>
      <c r="F115" s="363">
        <f>SUMIF(価格変換【係数】!$D$7:$D$64,E115,価格変換【係数】!$J$7:$J$64)</f>
        <v>0</v>
      </c>
      <c r="G115" s="324">
        <f>SUMIF(価格変換【係数】!$D$7:$D$64,E115,価格変換【係数】!$L$7:$L$64)</f>
        <v>0</v>
      </c>
      <c r="H115" s="325">
        <f>G115*各種係数!H113</f>
        <v>0</v>
      </c>
      <c r="I115" s="324">
        <f>G115*各種係数!I113</f>
        <v>0</v>
      </c>
      <c r="J115" s="364">
        <v>45.962222390805444</v>
      </c>
      <c r="K115" s="46">
        <f>J115*各種係数!G113</f>
        <v>45.962222390805444</v>
      </c>
      <c r="L115" s="46">
        <f>J115*各種係数!F113</f>
        <v>0</v>
      </c>
      <c r="M115" s="364">
        <v>54.132403030551686</v>
      </c>
      <c r="N115" s="46">
        <f>M115*各種係数!H113</f>
        <v>0</v>
      </c>
      <c r="O115" s="46">
        <f>M115*各種係数!I113</f>
        <v>0</v>
      </c>
      <c r="P115" s="54"/>
      <c r="Q115" s="41"/>
      <c r="R115" s="46">
        <f>Q$117*各種係数!J113</f>
        <v>0</v>
      </c>
      <c r="S115" s="46">
        <f>R115*各種係数!G113</f>
        <v>0</v>
      </c>
      <c r="T115" s="46">
        <f>R115*各種係数!F113</f>
        <v>0</v>
      </c>
      <c r="U115" s="364">
        <v>5.0798626230032164</v>
      </c>
      <c r="V115" s="46">
        <f>U115*各種係数!H113</f>
        <v>0</v>
      </c>
      <c r="W115" s="46">
        <f>U115*各種係数!I113</f>
        <v>0</v>
      </c>
      <c r="X115" s="135">
        <f t="shared" si="7"/>
        <v>59.212265653554901</v>
      </c>
      <c r="Y115" s="46">
        <f t="shared" si="7"/>
        <v>0</v>
      </c>
      <c r="Z115" s="47">
        <f t="shared" si="7"/>
        <v>0</v>
      </c>
      <c r="AA115" s="46">
        <f>G115*各種係数!K113*各種係数!$P$18</f>
        <v>0</v>
      </c>
      <c r="AB115" s="46">
        <f>M115*各種係数!K113*各種係数!$P$18</f>
        <v>0</v>
      </c>
      <c r="AC115" s="46">
        <f>U115*各種係数!K113*各種係数!$P$18</f>
        <v>0</v>
      </c>
      <c r="AD115" s="364">
        <f t="shared" si="5"/>
        <v>0</v>
      </c>
      <c r="AE115" s="46">
        <f>G115*各種係数!L113*各種係数!$P$18</f>
        <v>0</v>
      </c>
      <c r="AF115" s="46">
        <f>M115*各種係数!L113*各種係数!$P$18</f>
        <v>0</v>
      </c>
      <c r="AG115" s="46">
        <f>U115*各種係数!L113*各種係数!$P$18</f>
        <v>0</v>
      </c>
      <c r="AH115" s="135">
        <f t="shared" si="6"/>
        <v>0</v>
      </c>
    </row>
    <row r="116" spans="2:34" x14ac:dyDescent="0.15">
      <c r="B116" s="173" t="s">
        <v>955</v>
      </c>
      <c r="C116" s="173" t="s">
        <v>324</v>
      </c>
      <c r="D116" s="173" t="s">
        <v>301</v>
      </c>
      <c r="E116" s="87" t="s">
        <v>1003</v>
      </c>
      <c r="F116" s="367">
        <f>SUMIF(価格変換【係数】!$D$7:$D$64,E116,価格変換【係数】!$J$7:$J$64)</f>
        <v>0</v>
      </c>
      <c r="G116" s="333">
        <f>SUMIF(価格変換【係数】!$D$7:$D$64,E116,価格変換【係数】!$L$7:$L$64)</f>
        <v>0</v>
      </c>
      <c r="H116" s="334">
        <f>G116*各種係数!H114</f>
        <v>0</v>
      </c>
      <c r="I116" s="333">
        <f>G116*各種係数!I114</f>
        <v>0</v>
      </c>
      <c r="J116" s="368">
        <v>118.45478464376802</v>
      </c>
      <c r="K116" s="91">
        <f>J116*各種係数!G114</f>
        <v>73.496714959403462</v>
      </c>
      <c r="L116" s="91">
        <f>J116*各種係数!F114</f>
        <v>44.958069684364567</v>
      </c>
      <c r="M116" s="368">
        <v>95.070981611315659</v>
      </c>
      <c r="N116" s="46">
        <f>M116*各種係数!H114</f>
        <v>39.115338092674399</v>
      </c>
      <c r="O116" s="46">
        <f>M116*各種係数!I114</f>
        <v>1.0178139741541961</v>
      </c>
      <c r="P116" s="95"/>
      <c r="Q116" s="87"/>
      <c r="R116" s="91">
        <f>Q$117*各種係数!J114</f>
        <v>0.23470958659263236</v>
      </c>
      <c r="S116" s="91">
        <f>R116*各種係数!G114</f>
        <v>0.14562842384050273</v>
      </c>
      <c r="T116" s="91">
        <f>R116*各種係数!F114</f>
        <v>8.9081162752129628E-2</v>
      </c>
      <c r="U116" s="368">
        <v>9.0202203107071668</v>
      </c>
      <c r="V116" s="91">
        <f>U116*各種係数!H114</f>
        <v>3.7112162001883076</v>
      </c>
      <c r="W116" s="91">
        <f>U116*各種係数!I114</f>
        <v>9.6568964857458847E-2</v>
      </c>
      <c r="X116" s="335">
        <f t="shared" si="7"/>
        <v>104.09120192202283</v>
      </c>
      <c r="Y116" s="91">
        <f t="shared" si="7"/>
        <v>42.82655429286271</v>
      </c>
      <c r="Z116" s="94">
        <f t="shared" si="7"/>
        <v>1.1143829390116549</v>
      </c>
      <c r="AA116" s="91">
        <f>G116*各種係数!K114*各種係数!$P$18</f>
        <v>0</v>
      </c>
      <c r="AB116" s="91">
        <f>M116*各種係数!K114*各種係数!$P$18</f>
        <v>3.2437055246423936E-7</v>
      </c>
      <c r="AC116" s="91">
        <f>U116*各種係数!K114*各種係数!$P$18</f>
        <v>3.0775887615164657E-8</v>
      </c>
      <c r="AD116" s="368">
        <f t="shared" si="5"/>
        <v>3.55146440079404E-7</v>
      </c>
      <c r="AE116" s="91">
        <f>G116*各種係数!L114*各種係数!$P$18</f>
        <v>0</v>
      </c>
      <c r="AF116" s="91">
        <f>M116*各種係数!L114*各種係数!$P$18</f>
        <v>3.2437055246423936E-7</v>
      </c>
      <c r="AG116" s="91">
        <f>U116*各種係数!L114*各種係数!$P$18</f>
        <v>3.0775887615164657E-8</v>
      </c>
      <c r="AH116" s="335">
        <f t="shared" si="6"/>
        <v>3.55146440079404E-7</v>
      </c>
    </row>
    <row r="117" spans="2:34" x14ac:dyDescent="0.15">
      <c r="B117" s="477"/>
      <c r="C117" s="478"/>
      <c r="D117" s="478"/>
      <c r="E117" s="95" t="s">
        <v>272</v>
      </c>
      <c r="F117" s="91">
        <f t="shared" ref="F117:O117" si="8">SUM(F10:F116)</f>
        <v>34468.105500263591</v>
      </c>
      <c r="G117" s="91">
        <f t="shared" si="8"/>
        <v>28145.306270412588</v>
      </c>
      <c r="H117" s="91">
        <f t="shared" si="8"/>
        <v>15105.036952557855</v>
      </c>
      <c r="I117" s="91">
        <f t="shared" si="8"/>
        <v>8689.5321779888582</v>
      </c>
      <c r="J117" s="91">
        <f t="shared" si="8"/>
        <v>13040.269317854731</v>
      </c>
      <c r="K117" s="91">
        <f t="shared" si="8"/>
        <v>4829.4426383214377</v>
      </c>
      <c r="L117" s="91">
        <f t="shared" si="8"/>
        <v>8210.8266795332893</v>
      </c>
      <c r="M117" s="91">
        <f t="shared" si="8"/>
        <v>5729.5192812943869</v>
      </c>
      <c r="N117" s="138">
        <f t="shared" si="8"/>
        <v>2924.9483301097484</v>
      </c>
      <c r="O117" s="138">
        <f t="shared" si="8"/>
        <v>1426.1191279347502</v>
      </c>
      <c r="P117" s="336">
        <f>各種係数!$P$8</f>
        <v>0.60899999999999999</v>
      </c>
      <c r="Q117" s="91">
        <f>(I117+O117)*P117</f>
        <v>6160.4316453074771</v>
      </c>
      <c r="R117" s="91">
        <f t="shared" ref="R117:AH117" si="9">SUM(R10:R116)</f>
        <v>6160.4316453074789</v>
      </c>
      <c r="S117" s="91">
        <f t="shared" si="9"/>
        <v>2495.8794085395066</v>
      </c>
      <c r="T117" s="91">
        <f t="shared" si="9"/>
        <v>3664.552236767971</v>
      </c>
      <c r="U117" s="91">
        <f t="shared" si="9"/>
        <v>2900.3353386003837</v>
      </c>
      <c r="V117" s="91">
        <f t="shared" si="9"/>
        <v>1736.4774044095141</v>
      </c>
      <c r="W117" s="91">
        <f t="shared" si="9"/>
        <v>915.28930142157878</v>
      </c>
      <c r="X117" s="91">
        <f t="shared" si="9"/>
        <v>36775.160890307357</v>
      </c>
      <c r="Y117" s="91">
        <f t="shared" si="9"/>
        <v>19766.462687077114</v>
      </c>
      <c r="Z117" s="91">
        <f t="shared" si="9"/>
        <v>11030.940607345183</v>
      </c>
      <c r="AA117" s="91">
        <f t="shared" si="9"/>
        <v>3.3799213109439639E-3</v>
      </c>
      <c r="AB117" s="91">
        <f t="shared" si="9"/>
        <v>4.0196127365928268E-4</v>
      </c>
      <c r="AC117" s="91">
        <f t="shared" si="9"/>
        <v>2.7521238097732027E-4</v>
      </c>
      <c r="AD117" s="91">
        <f t="shared" si="9"/>
        <v>4.0570949655805667E-3</v>
      </c>
      <c r="AE117" s="91">
        <f t="shared" si="9"/>
        <v>3.1725224796647976E-3</v>
      </c>
      <c r="AF117" s="91">
        <f t="shared" si="9"/>
        <v>3.6382416834525603E-4</v>
      </c>
      <c r="AG117" s="91">
        <f t="shared" si="9"/>
        <v>2.4585560358201641E-4</v>
      </c>
      <c r="AH117" s="91">
        <f t="shared" si="9"/>
        <v>3.7822022515920698E-3</v>
      </c>
    </row>
    <row r="123" spans="2:34" x14ac:dyDescent="0.15">
      <c r="I123" s="10" t="str">
        <f>入力表1【係数】!$E$52</f>
        <v>（単位：円)</v>
      </c>
      <c r="O123" s="10" t="str">
        <f>入力表1【係数】!$E$52</f>
        <v>（単位：円)</v>
      </c>
      <c r="W123" s="10" t="str">
        <f>入力表1【係数】!$E$52</f>
        <v>（単位：円)</v>
      </c>
      <c r="Z123" s="10" t="str">
        <f>入力表1【係数】!$E$52</f>
        <v>（単位：円)</v>
      </c>
      <c r="AD123" s="10" t="s">
        <v>9</v>
      </c>
      <c r="AH123" s="10" t="s">
        <v>9</v>
      </c>
    </row>
    <row r="124" spans="2:34" ht="17.45" customHeight="1" x14ac:dyDescent="0.15">
      <c r="B124" s="460" t="s">
        <v>33</v>
      </c>
      <c r="C124" s="458" t="s">
        <v>325</v>
      </c>
      <c r="D124" s="458" t="s">
        <v>326</v>
      </c>
      <c r="E124" s="460" t="s">
        <v>525</v>
      </c>
      <c r="F124" s="458" t="s">
        <v>498</v>
      </c>
      <c r="G124" s="499" t="s">
        <v>277</v>
      </c>
      <c r="H124" s="500"/>
      <c r="I124" s="501"/>
      <c r="J124" s="463" t="s">
        <v>844</v>
      </c>
      <c r="K124" s="463" t="s">
        <v>243</v>
      </c>
      <c r="L124" s="508" t="s">
        <v>225</v>
      </c>
      <c r="M124" s="510" t="s">
        <v>845</v>
      </c>
      <c r="N124" s="511"/>
      <c r="O124" s="512"/>
      <c r="P124" s="460" t="s">
        <v>237</v>
      </c>
      <c r="Q124" s="460" t="s">
        <v>275</v>
      </c>
      <c r="R124" s="461" t="s">
        <v>241</v>
      </c>
      <c r="S124" s="461" t="s">
        <v>244</v>
      </c>
      <c r="T124" s="461" t="s">
        <v>225</v>
      </c>
      <c r="U124" s="505" t="s">
        <v>847</v>
      </c>
      <c r="V124" s="506"/>
      <c r="W124" s="507"/>
      <c r="X124" s="513" t="s">
        <v>278</v>
      </c>
      <c r="Y124" s="514"/>
      <c r="Z124" s="515"/>
      <c r="AA124" s="373" t="s">
        <v>8</v>
      </c>
      <c r="AB124" s="373" t="s">
        <v>848</v>
      </c>
      <c r="AC124" s="373" t="s">
        <v>849</v>
      </c>
      <c r="AD124" s="460" t="s">
        <v>266</v>
      </c>
      <c r="AE124" s="373" t="s">
        <v>8</v>
      </c>
      <c r="AF124" s="373" t="s">
        <v>848</v>
      </c>
      <c r="AG124" s="373" t="s">
        <v>849</v>
      </c>
      <c r="AH124" s="460" t="s">
        <v>271</v>
      </c>
    </row>
    <row r="125" spans="2:34" x14ac:dyDescent="0.15">
      <c r="B125" s="498"/>
      <c r="C125" s="498"/>
      <c r="D125" s="498"/>
      <c r="E125" s="498"/>
      <c r="F125" s="459"/>
      <c r="G125" s="302" t="s">
        <v>230</v>
      </c>
      <c r="H125" s="302" t="s">
        <v>228</v>
      </c>
      <c r="I125" s="302" t="s">
        <v>286</v>
      </c>
      <c r="J125" s="502"/>
      <c r="K125" s="502"/>
      <c r="L125" s="509"/>
      <c r="M125" s="303" t="s">
        <v>846</v>
      </c>
      <c r="N125" s="304" t="s">
        <v>228</v>
      </c>
      <c r="O125" s="304" t="s">
        <v>229</v>
      </c>
      <c r="P125" s="459"/>
      <c r="Q125" s="459"/>
      <c r="R125" s="462"/>
      <c r="S125" s="462"/>
      <c r="T125" s="462"/>
      <c r="U125" s="305" t="s">
        <v>257</v>
      </c>
      <c r="V125" s="305" t="s">
        <v>249</v>
      </c>
      <c r="W125" s="305" t="s">
        <v>250</v>
      </c>
      <c r="X125" s="306" t="s">
        <v>257</v>
      </c>
      <c r="Y125" s="306" t="s">
        <v>249</v>
      </c>
      <c r="Z125" s="306" t="s">
        <v>250</v>
      </c>
      <c r="AA125" s="182" t="s">
        <v>262</v>
      </c>
      <c r="AB125" s="182" t="s">
        <v>262</v>
      </c>
      <c r="AC125" s="182" t="s">
        <v>262</v>
      </c>
      <c r="AD125" s="498"/>
      <c r="AE125" s="182" t="s">
        <v>267</v>
      </c>
      <c r="AF125" s="182" t="s">
        <v>267</v>
      </c>
      <c r="AG125" s="182" t="s">
        <v>267</v>
      </c>
      <c r="AH125" s="498"/>
    </row>
    <row r="126" spans="2:34" x14ac:dyDescent="0.15">
      <c r="B126" s="498"/>
      <c r="C126" s="498"/>
      <c r="D126" s="498"/>
      <c r="E126" s="498"/>
      <c r="F126" s="379" t="s">
        <v>706</v>
      </c>
      <c r="G126" s="307" t="s">
        <v>216</v>
      </c>
      <c r="H126" s="308" t="s">
        <v>704</v>
      </c>
      <c r="I126" s="307" t="s">
        <v>219</v>
      </c>
      <c r="J126" s="379" t="s">
        <v>222</v>
      </c>
      <c r="K126" s="379" t="s">
        <v>223</v>
      </c>
      <c r="L126" s="377" t="s">
        <v>226</v>
      </c>
      <c r="M126" s="309" t="s">
        <v>231</v>
      </c>
      <c r="N126" s="309" t="s">
        <v>698</v>
      </c>
      <c r="O126" s="309" t="s">
        <v>697</v>
      </c>
      <c r="P126" s="379" t="s">
        <v>238</v>
      </c>
      <c r="Q126" s="379" t="s">
        <v>239</v>
      </c>
      <c r="R126" s="379" t="s">
        <v>242</v>
      </c>
      <c r="S126" s="379" t="s">
        <v>693</v>
      </c>
      <c r="T126" s="379" t="s">
        <v>692</v>
      </c>
      <c r="U126" s="310" t="s">
        <v>251</v>
      </c>
      <c r="V126" s="310" t="s">
        <v>252</v>
      </c>
      <c r="W126" s="310" t="s">
        <v>253</v>
      </c>
      <c r="X126" s="516" t="s">
        <v>688</v>
      </c>
      <c r="Y126" s="516" t="s">
        <v>687</v>
      </c>
      <c r="Z126" s="516" t="s">
        <v>260</v>
      </c>
      <c r="AA126" s="442" t="s">
        <v>263</v>
      </c>
      <c r="AB126" s="442" t="s">
        <v>264</v>
      </c>
      <c r="AC126" s="460" t="s">
        <v>265</v>
      </c>
      <c r="AD126" s="498"/>
      <c r="AE126" s="442" t="s">
        <v>268</v>
      </c>
      <c r="AF126" s="442" t="s">
        <v>269</v>
      </c>
      <c r="AG126" s="460" t="s">
        <v>270</v>
      </c>
      <c r="AH126" s="498"/>
    </row>
    <row r="127" spans="2:34" ht="30" x14ac:dyDescent="0.15">
      <c r="B127" s="459"/>
      <c r="C127" s="459"/>
      <c r="D127" s="459"/>
      <c r="E127" s="459"/>
      <c r="F127" s="311"/>
      <c r="G127" s="312" t="s">
        <v>217</v>
      </c>
      <c r="H127" s="356" t="s">
        <v>220</v>
      </c>
      <c r="I127" s="357" t="s">
        <v>221</v>
      </c>
      <c r="J127" s="315" t="s">
        <v>387</v>
      </c>
      <c r="K127" s="311" t="s">
        <v>224</v>
      </c>
      <c r="L127" s="358" t="s">
        <v>227</v>
      </c>
      <c r="M127" s="318" t="s">
        <v>232</v>
      </c>
      <c r="N127" s="359" t="s">
        <v>235</v>
      </c>
      <c r="O127" s="359" t="s">
        <v>236</v>
      </c>
      <c r="P127" s="311"/>
      <c r="Q127" s="311" t="s">
        <v>240</v>
      </c>
      <c r="R127" s="425" t="s">
        <v>1050</v>
      </c>
      <c r="S127" s="311" t="s">
        <v>246</v>
      </c>
      <c r="T127" s="311" t="s">
        <v>248</v>
      </c>
      <c r="U127" s="319" t="s">
        <v>254</v>
      </c>
      <c r="V127" s="360" t="s">
        <v>255</v>
      </c>
      <c r="W127" s="360" t="s">
        <v>256</v>
      </c>
      <c r="X127" s="517"/>
      <c r="Y127" s="517"/>
      <c r="Z127" s="517"/>
      <c r="AA127" s="553"/>
      <c r="AB127" s="553"/>
      <c r="AC127" s="498"/>
      <c r="AD127" s="459"/>
      <c r="AE127" s="553"/>
      <c r="AF127" s="553"/>
      <c r="AG127" s="498"/>
      <c r="AH127" s="459"/>
    </row>
    <row r="128" spans="2:34" x14ac:dyDescent="0.15">
      <c r="B128" s="320" t="s">
        <v>34</v>
      </c>
      <c r="C128" s="320" t="s">
        <v>288</v>
      </c>
      <c r="D128" s="320" t="s">
        <v>288</v>
      </c>
      <c r="E128" s="101" t="s">
        <v>141</v>
      </c>
      <c r="F128" s="361">
        <f>SUMIF(価格変換【係数】!$D$7:$D$64,E128,価格変換【係数】!$J$74:$J$131)</f>
        <v>116.06391238466435</v>
      </c>
      <c r="G128" s="321">
        <f>SUMIF(価格変換【係数】!$D$7:$D$64,E128,価格変換【係数】!$L$74:$L$131)</f>
        <v>13.931457331070588</v>
      </c>
      <c r="H128" s="322">
        <f>G128*各種係数!H8</f>
        <v>8.0889317960553093</v>
      </c>
      <c r="I128" s="321">
        <f>G128*各種係数!I8</f>
        <v>1.1262452535362719</v>
      </c>
      <c r="J128" s="362" cm="1">
        <f t="array" ref="J128:J234">MMULT(各種係数!$AD$8:$EF$114,G128:G234)</f>
        <v>78.552068523299155</v>
      </c>
      <c r="K128" s="134">
        <f>J128*各種係数!G8</f>
        <v>1.984768808849793</v>
      </c>
      <c r="L128" s="134">
        <f>J128*各種係数!F8</f>
        <v>76.567299714449362</v>
      </c>
      <c r="M128" s="362">
        <f t="array" ref="M128:M234">MMULT(各種係数!$EK$8:$IM$114,K128:K234)</f>
        <v>2.2999035517062616</v>
      </c>
      <c r="N128" s="46">
        <f>M128*各種係数!H8</f>
        <v>1.3353780961426291</v>
      </c>
      <c r="O128" s="46">
        <f>M128*各種係数!I8</f>
        <v>0.18592853548232044</v>
      </c>
      <c r="P128" s="102"/>
      <c r="Q128" s="101"/>
      <c r="R128" s="134">
        <f>Q$235*各種係数!J8</f>
        <v>18.534346289195664</v>
      </c>
      <c r="S128" s="134">
        <f>R128*各種係数!G8</f>
        <v>0.46830583966487566</v>
      </c>
      <c r="T128" s="134">
        <f>R128*各種係数!F8</f>
        <v>18.066040449530789</v>
      </c>
      <c r="U128" s="362">
        <f t="array" ref="U128:U234">MMULT(各種係数!$EK$8:$IM$114,S128:S234)</f>
        <v>0.65823969409257455</v>
      </c>
      <c r="V128" s="134">
        <f>U128*各種係数!H8</f>
        <v>0.38218944827087797</v>
      </c>
      <c r="W128" s="134">
        <f>U128*各種係数!I8</f>
        <v>5.3213336806305259E-2</v>
      </c>
      <c r="X128" s="323">
        <f t="shared" ref="X128:X191" si="10">G128+M128+U128</f>
        <v>16.889600576869423</v>
      </c>
      <c r="Y128" s="134">
        <f t="shared" ref="Y128:Y191" si="11">H128+N128+V128</f>
        <v>9.8064993404688163</v>
      </c>
      <c r="Z128" s="52">
        <f t="shared" ref="Z128:Z191" si="12">I128+O128+W128</f>
        <v>1.3653871258248975</v>
      </c>
      <c r="AA128" s="134">
        <f>G128*各種係数!K8*各種係数!$P$18</f>
        <v>7.1691477346945732E-6</v>
      </c>
      <c r="AB128" s="134">
        <f>M128*各種係数!K8*各種係数!$P$18</f>
        <v>1.1835336351321883E-6</v>
      </c>
      <c r="AC128" s="134">
        <f>U128*各種係数!K8*各種係数!$P$18</f>
        <v>3.3873108172719702E-7</v>
      </c>
      <c r="AD128" s="362">
        <f t="shared" ref="AD128:AD191" si="13">SUM(AA128:AC128)</f>
        <v>8.6914124515539594E-6</v>
      </c>
      <c r="AE128" s="134">
        <f>G128*各種係数!L8*各種係数!$P$18</f>
        <v>9.3462815559668492E-7</v>
      </c>
      <c r="AF128" s="134">
        <f>M128*各種係数!L8*各種係数!$P$18</f>
        <v>1.5429502911999386E-7</v>
      </c>
      <c r="AG128" s="134">
        <f>U128*各種係数!L8*各種係数!$P$18</f>
        <v>4.4159726912287947E-8</v>
      </c>
      <c r="AH128" s="323">
        <f t="shared" ref="AH128:AH191" si="14">SUM(AE128:AG128)</f>
        <v>1.1330829116289666E-6</v>
      </c>
    </row>
    <row r="129" spans="2:34" x14ac:dyDescent="0.15">
      <c r="B129" s="155" t="s">
        <v>35</v>
      </c>
      <c r="C129" s="155" t="s">
        <v>288</v>
      </c>
      <c r="D129" s="155" t="s">
        <v>288</v>
      </c>
      <c r="E129" s="41" t="s">
        <v>205</v>
      </c>
      <c r="F129" s="363">
        <f>SUMIF(価格変換【係数】!$D$7:$D$64,E129,価格変換【係数】!$J$74:$J$131)</f>
        <v>0</v>
      </c>
      <c r="G129" s="324">
        <f>SUMIF(価格変換【係数】!$D$7:$D$64,E129,価格変換【係数】!$L$74:$L$131)</f>
        <v>0</v>
      </c>
      <c r="H129" s="325">
        <f>G129*各種係数!H9</f>
        <v>0</v>
      </c>
      <c r="I129" s="324">
        <f>G129*各種係数!I9</f>
        <v>0</v>
      </c>
      <c r="J129" s="364">
        <v>23.932298082853148</v>
      </c>
      <c r="K129" s="46">
        <f>J129*各種係数!G9</f>
        <v>0.41662293308142434</v>
      </c>
      <c r="L129" s="46">
        <f>J129*各種係数!F9</f>
        <v>23.515675149771724</v>
      </c>
      <c r="M129" s="364">
        <v>0.50219255977602517</v>
      </c>
      <c r="N129" s="46">
        <f>M129*各種係数!H9</f>
        <v>0.14627242445307326</v>
      </c>
      <c r="O129" s="46">
        <f>M129*各種係数!I9</f>
        <v>4.8557069336090324E-2</v>
      </c>
      <c r="P129" s="54"/>
      <c r="Q129" s="41"/>
      <c r="R129" s="46">
        <f>Q$235*各種係数!J9</f>
        <v>1.3762569008653844</v>
      </c>
      <c r="S129" s="46">
        <f>R129*各種係数!G9</f>
        <v>2.3958425752807211E-2</v>
      </c>
      <c r="T129" s="46">
        <f>R129*各種係数!F9</f>
        <v>1.3522984751125773</v>
      </c>
      <c r="U129" s="364">
        <v>6.7989568782067869E-2</v>
      </c>
      <c r="V129" s="46">
        <f>U129*各種係数!H9</f>
        <v>1.9803158907227655E-2</v>
      </c>
      <c r="W129" s="46">
        <f>U129*各種係数!I9</f>
        <v>6.5739209815337454E-3</v>
      </c>
      <c r="X129" s="135">
        <f t="shared" si="10"/>
        <v>0.57018212855809303</v>
      </c>
      <c r="Y129" s="46">
        <f t="shared" si="11"/>
        <v>0.16607558336030093</v>
      </c>
      <c r="Z129" s="47">
        <f t="shared" si="12"/>
        <v>5.5130990317624071E-2</v>
      </c>
      <c r="AA129" s="46">
        <f>G129*各種係数!K9*各種係数!$P$18</f>
        <v>0</v>
      </c>
      <c r="AB129" s="46">
        <f>M129*各種係数!K9*各種係数!$P$18</f>
        <v>6.7194779124961109E-8</v>
      </c>
      <c r="AC129" s="46">
        <f>U129*各種係数!K9*各種係数!$P$18</f>
        <v>9.0971958229527432E-9</v>
      </c>
      <c r="AD129" s="364">
        <f t="shared" si="13"/>
        <v>7.6291974947913847E-8</v>
      </c>
      <c r="AE129" s="46">
        <f>G129*各種係数!L9*各種係数!$P$18</f>
        <v>0</v>
      </c>
      <c r="AF129" s="46">
        <f>M129*各種係数!L9*各種係数!$P$18</f>
        <v>2.8292538578930994E-8</v>
      </c>
      <c r="AG129" s="46">
        <f>U129*各種係数!L9*各種係数!$P$18</f>
        <v>3.8303982412432598E-9</v>
      </c>
      <c r="AH129" s="135">
        <f t="shared" si="14"/>
        <v>3.2122936820174256E-8</v>
      </c>
    </row>
    <row r="130" spans="2:34" x14ac:dyDescent="0.15">
      <c r="B130" s="155" t="s">
        <v>36</v>
      </c>
      <c r="C130" s="155" t="s">
        <v>288</v>
      </c>
      <c r="D130" s="155" t="s">
        <v>288</v>
      </c>
      <c r="E130" s="41" t="s">
        <v>142</v>
      </c>
      <c r="F130" s="363">
        <f>SUMIF(価格変換【係数】!$D$7:$D$64,E130,価格変換【係数】!$J$74:$J$131)</f>
        <v>0</v>
      </c>
      <c r="G130" s="324">
        <f>SUMIF(価格変換【係数】!$D$7:$D$64,E130,価格変換【係数】!$L$74:$L$131)</f>
        <v>0</v>
      </c>
      <c r="H130" s="325">
        <f>G130*各種係数!H10</f>
        <v>0</v>
      </c>
      <c r="I130" s="324">
        <f>G130*各種係数!I10</f>
        <v>0</v>
      </c>
      <c r="J130" s="364">
        <v>1.0665967782473436</v>
      </c>
      <c r="K130" s="46">
        <f>J130*各種係数!G10</f>
        <v>0.91838037118485072</v>
      </c>
      <c r="L130" s="46">
        <f>J130*各種係数!F10</f>
        <v>0.14821640706249281</v>
      </c>
      <c r="M130" s="364">
        <v>1.0025948635880402</v>
      </c>
      <c r="N130" s="46">
        <f>M130*各種係数!H10</f>
        <v>0.6600325567530918</v>
      </c>
      <c r="O130" s="46">
        <f>M130*各種係数!I10</f>
        <v>0.4544299278670737</v>
      </c>
      <c r="P130" s="54"/>
      <c r="Q130" s="41"/>
      <c r="R130" s="46">
        <f>Q$235*各種係数!J10</f>
        <v>3.624730738108116</v>
      </c>
      <c r="S130" s="46">
        <f>R130*各種係数!G10</f>
        <v>3.1210309543396191</v>
      </c>
      <c r="T130" s="46">
        <f>R130*各種係数!F10</f>
        <v>0.503699783768497</v>
      </c>
      <c r="U130" s="364">
        <v>3.1693669222897669</v>
      </c>
      <c r="V130" s="46">
        <f>U130*各種係数!H10</f>
        <v>2.0864712447471057</v>
      </c>
      <c r="W130" s="46">
        <f>U130*各種係数!I10</f>
        <v>1.4365275887471729</v>
      </c>
      <c r="X130" s="135">
        <f t="shared" si="10"/>
        <v>4.1719617858778069</v>
      </c>
      <c r="Y130" s="46">
        <f t="shared" si="11"/>
        <v>2.7465038015001975</v>
      </c>
      <c r="Z130" s="47">
        <f t="shared" si="12"/>
        <v>1.8909575166142467</v>
      </c>
      <c r="AA130" s="46">
        <f>G130*各種係数!K10*各種係数!$P$18</f>
        <v>0</v>
      </c>
      <c r="AB130" s="46">
        <f>M130*各種係数!K10*各種係数!$P$18</f>
        <v>3.3709805608708511E-8</v>
      </c>
      <c r="AC130" s="46">
        <f>U130*各種係数!K10*各種係数!$P$18</f>
        <v>1.0656222840670583E-7</v>
      </c>
      <c r="AD130" s="364">
        <f t="shared" si="13"/>
        <v>1.4027203401541435E-7</v>
      </c>
      <c r="AE130" s="46">
        <f>G130*各種係数!L10*各種係数!$P$18</f>
        <v>0</v>
      </c>
      <c r="AF130" s="46">
        <f>M130*各種係数!L10*各種係数!$P$18</f>
        <v>3.0447566356252843E-8</v>
      </c>
      <c r="AG130" s="46">
        <f>U130*各種係数!L10*各種係数!$P$18</f>
        <v>9.6249754689927843E-8</v>
      </c>
      <c r="AH130" s="135">
        <f t="shared" si="14"/>
        <v>1.2669732104618067E-7</v>
      </c>
    </row>
    <row r="131" spans="2:34" x14ac:dyDescent="0.15">
      <c r="B131" s="155" t="s">
        <v>37</v>
      </c>
      <c r="C131" s="155" t="s">
        <v>288</v>
      </c>
      <c r="D131" s="155" t="s">
        <v>288</v>
      </c>
      <c r="E131" s="41" t="s">
        <v>143</v>
      </c>
      <c r="F131" s="363">
        <f>SUMIF(価格変換【係数】!$D$7:$D$64,E131,価格変換【係数】!$J$74:$J$131)</f>
        <v>0</v>
      </c>
      <c r="G131" s="324">
        <f>SUMIF(価格変換【係数】!$D$7:$D$64,E131,価格変換【係数】!$L$74:$L$131)</f>
        <v>0</v>
      </c>
      <c r="H131" s="325">
        <f>G131*各種係数!H11</f>
        <v>0</v>
      </c>
      <c r="I131" s="324">
        <f>G131*各種係数!I11</f>
        <v>0</v>
      </c>
      <c r="J131" s="364">
        <v>3.7555998265055952</v>
      </c>
      <c r="K131" s="46">
        <f>J131*各種係数!G11</f>
        <v>7.1997370554615627E-3</v>
      </c>
      <c r="L131" s="46">
        <f>J131*各種係数!F11</f>
        <v>3.7484000894501337</v>
      </c>
      <c r="M131" s="364">
        <v>7.3881272002021695E-3</v>
      </c>
      <c r="N131" s="46">
        <f>M131*各種係数!H11</f>
        <v>4.9500452241354534E-3</v>
      </c>
      <c r="O131" s="46">
        <f>M131*各種係数!I11</f>
        <v>2.8074883360768243E-3</v>
      </c>
      <c r="P131" s="54"/>
      <c r="Q131" s="41"/>
      <c r="R131" s="46">
        <f>Q$235*各種係数!J11</f>
        <v>1.0316953005113949</v>
      </c>
      <c r="S131" s="46">
        <f>R131*各種係数!G11</f>
        <v>1.9778291692884591E-3</v>
      </c>
      <c r="T131" s="46">
        <f>R131*各種係数!F11</f>
        <v>1.0297174713421064</v>
      </c>
      <c r="U131" s="364">
        <v>2.3815708065761747E-3</v>
      </c>
      <c r="V131" s="46">
        <f>U131*各種係数!H11</f>
        <v>1.5956524404060369E-3</v>
      </c>
      <c r="W131" s="46">
        <f>U131*各種係数!I11</f>
        <v>9.0499690649894636E-4</v>
      </c>
      <c r="X131" s="135">
        <f t="shared" si="10"/>
        <v>9.7696980067783438E-3</v>
      </c>
      <c r="Y131" s="46">
        <f t="shared" si="11"/>
        <v>6.54569766454149E-3</v>
      </c>
      <c r="Z131" s="47">
        <f t="shared" si="12"/>
        <v>3.7124852425757708E-3</v>
      </c>
      <c r="AA131" s="46">
        <f>G131*各種係数!K11*各種係数!$P$18</f>
        <v>0</v>
      </c>
      <c r="AB131" s="46">
        <f>M131*各種係数!K11*各種係数!$P$18</f>
        <v>1.1082190800303254E-8</v>
      </c>
      <c r="AC131" s="46">
        <f>U131*各種係数!K11*各種係数!$P$18</f>
        <v>3.5723562098642619E-9</v>
      </c>
      <c r="AD131" s="364">
        <f t="shared" si="13"/>
        <v>1.4654547010167515E-8</v>
      </c>
      <c r="AE131" s="46">
        <f>G131*各種係数!L11*各種係数!$P$18</f>
        <v>0</v>
      </c>
      <c r="AF131" s="46">
        <f>M131*各種係数!L11*各種係数!$P$18</f>
        <v>3.6940636001010846E-9</v>
      </c>
      <c r="AG131" s="46">
        <f>U131*各種係数!L11*各種係数!$P$18</f>
        <v>1.1907854032880874E-9</v>
      </c>
      <c r="AH131" s="135">
        <f t="shared" si="14"/>
        <v>4.8848490033891718E-9</v>
      </c>
    </row>
    <row r="132" spans="2:34" x14ac:dyDescent="0.15">
      <c r="B132" s="155" t="s">
        <v>38</v>
      </c>
      <c r="C132" s="155" t="s">
        <v>288</v>
      </c>
      <c r="D132" s="155" t="s">
        <v>288</v>
      </c>
      <c r="E132" s="41" t="s">
        <v>144</v>
      </c>
      <c r="F132" s="365">
        <f>SUMIF(価格変換【係数】!$D$7:$D$64,E132,価格変換【係数】!$J$74:$J$131)</f>
        <v>80.774168212883339</v>
      </c>
      <c r="G132" s="326">
        <f>SUMIF(価格変換【係数】!$D$7:$D$64,E132,価格変換【係数】!$L$74:$L$131)</f>
        <v>3.0442349615557722</v>
      </c>
      <c r="H132" s="327">
        <f>G132*各種係数!H12</f>
        <v>1.9497674642314984</v>
      </c>
      <c r="I132" s="326">
        <f>G132*各種係数!I12</f>
        <v>0.4500429420580786</v>
      </c>
      <c r="J132" s="364">
        <v>15.539010011829548</v>
      </c>
      <c r="K132" s="67">
        <f>J132*各種係数!G12</f>
        <v>0.58563769324500103</v>
      </c>
      <c r="L132" s="67">
        <f>J132*各種係数!F12</f>
        <v>14.953372318584547</v>
      </c>
      <c r="M132" s="364">
        <v>0.62713564081272632</v>
      </c>
      <c r="N132" s="67">
        <f>M132*各種係数!H12</f>
        <v>0.4016669815432784</v>
      </c>
      <c r="O132" s="67">
        <f>M132*各種係数!I12</f>
        <v>9.2712281550238348E-2</v>
      </c>
      <c r="P132" s="54"/>
      <c r="Q132" s="41"/>
      <c r="R132" s="67">
        <f>Q$235*各種係数!J12</f>
        <v>2.0063715152433259</v>
      </c>
      <c r="S132" s="67">
        <f>R132*各種係数!G12</f>
        <v>7.5616579504425879E-2</v>
      </c>
      <c r="T132" s="67">
        <f>R132*各種係数!F12</f>
        <v>1.9307549357389</v>
      </c>
      <c r="U132" s="364">
        <v>0.11693648366073703</v>
      </c>
      <c r="V132" s="67">
        <f>U132*各種係数!H12</f>
        <v>7.4895319875974101E-2</v>
      </c>
      <c r="W132" s="67">
        <f>U132*各種係数!I12</f>
        <v>1.7287246157146E-2</v>
      </c>
      <c r="X132" s="135">
        <f t="shared" si="10"/>
        <v>3.7883070860292358</v>
      </c>
      <c r="Y132" s="46">
        <f t="shared" si="11"/>
        <v>2.4263297656507512</v>
      </c>
      <c r="Z132" s="47">
        <f t="shared" si="12"/>
        <v>0.56004246976546301</v>
      </c>
      <c r="AA132" s="67">
        <f>G132*各種係数!K12*各種係数!$P$18</f>
        <v>2.4781689918406029E-7</v>
      </c>
      <c r="AB132" s="67">
        <f>M132*各種係数!K12*各種係数!$P$18</f>
        <v>5.1052172988182519E-8</v>
      </c>
      <c r="AC132" s="67">
        <f>U132*各種係数!K12*各種係数!$P$18</f>
        <v>9.5192510263667672E-9</v>
      </c>
      <c r="AD132" s="364">
        <f t="shared" si="13"/>
        <v>3.0838832319860961E-7</v>
      </c>
      <c r="AE132" s="67">
        <f>G132*各種係数!L12*各種係数!$P$18</f>
        <v>9.4654875778573395E-8</v>
      </c>
      <c r="AF132" s="67">
        <f>M132*各種係数!L12*各種係数!$P$18</f>
        <v>1.9499626975937382E-8</v>
      </c>
      <c r="AG132" s="67">
        <f>U132*各種係数!L12*各種係数!$P$18</f>
        <v>3.6359244521761788E-9</v>
      </c>
      <c r="AH132" s="135">
        <f t="shared" si="14"/>
        <v>1.1779042720668694E-7</v>
      </c>
    </row>
    <row r="133" spans="2:34" x14ac:dyDescent="0.15">
      <c r="B133" s="162" t="s">
        <v>39</v>
      </c>
      <c r="C133" s="162" t="s">
        <v>289</v>
      </c>
      <c r="D133" s="162" t="s">
        <v>289</v>
      </c>
      <c r="E133" s="116" t="s">
        <v>206</v>
      </c>
      <c r="F133" s="363">
        <f>SUMIF(価格変換【係数】!$D$7:$D$64,E133,価格変換【係数】!$J$74:$J$131)</f>
        <v>0</v>
      </c>
      <c r="G133" s="324">
        <f>SUMIF(価格変換【係数】!$D$7:$D$64,E133,価格変換【係数】!$L$74:$L$131)</f>
        <v>0</v>
      </c>
      <c r="H133" s="325">
        <f>G133*各種係数!H13</f>
        <v>0</v>
      </c>
      <c r="I133" s="324">
        <f>G133*各種係数!I13</f>
        <v>0</v>
      </c>
      <c r="J133" s="366">
        <v>0.15729559953301053</v>
      </c>
      <c r="K133" s="46">
        <f>J133*各種係数!G13</f>
        <v>0</v>
      </c>
      <c r="L133" s="46">
        <f>J133*各種係数!F13</f>
        <v>0.15729559953301056</v>
      </c>
      <c r="M133" s="366">
        <v>-9.8026131688075069E-15</v>
      </c>
      <c r="N133" s="46">
        <f>M133*各種係数!H13</f>
        <v>0</v>
      </c>
      <c r="O133" s="46">
        <f>M133*各種係数!I13</f>
        <v>0</v>
      </c>
      <c r="P133" s="54"/>
      <c r="Q133" s="41"/>
      <c r="R133" s="46">
        <f>Q$235*各種係数!J13</f>
        <v>3.9790011011489087E-5</v>
      </c>
      <c r="S133" s="46">
        <f>R133*各種係数!G13</f>
        <v>0</v>
      </c>
      <c r="T133" s="46">
        <f>R133*各種係数!F13</f>
        <v>3.9790011011489094E-5</v>
      </c>
      <c r="U133" s="366">
        <v>-2.7976283492808452E-15</v>
      </c>
      <c r="V133" s="46">
        <f>U133*各種係数!H13</f>
        <v>0</v>
      </c>
      <c r="W133" s="46">
        <f>U133*各種係数!I13</f>
        <v>0</v>
      </c>
      <c r="X133" s="328">
        <f t="shared" si="10"/>
        <v>-1.2600241518088352E-14</v>
      </c>
      <c r="Y133" s="136">
        <f t="shared" si="11"/>
        <v>0</v>
      </c>
      <c r="Z133" s="329">
        <f t="shared" si="12"/>
        <v>0</v>
      </c>
      <c r="AA133" s="46">
        <f>G133*各種係数!K13*各種係数!$P$18</f>
        <v>0</v>
      </c>
      <c r="AB133" s="46">
        <f>M133*各種係数!K13*各種係数!$P$18</f>
        <v>0</v>
      </c>
      <c r="AC133" s="46">
        <f>U133*各種係数!K13*各種係数!$P$18</f>
        <v>0</v>
      </c>
      <c r="AD133" s="366">
        <f t="shared" si="13"/>
        <v>0</v>
      </c>
      <c r="AE133" s="46">
        <f>G133*各種係数!L13*各種係数!$P$18</f>
        <v>0</v>
      </c>
      <c r="AF133" s="46">
        <f>M133*各種係数!L13*各種係数!$P$18</f>
        <v>0</v>
      </c>
      <c r="AG133" s="46">
        <f>U133*各種係数!L13*各種係数!$P$18</f>
        <v>0</v>
      </c>
      <c r="AH133" s="328">
        <f t="shared" si="14"/>
        <v>0</v>
      </c>
    </row>
    <row r="134" spans="2:34" x14ac:dyDescent="0.15">
      <c r="B134" s="155" t="s">
        <v>40</v>
      </c>
      <c r="C134" s="155" t="s">
        <v>289</v>
      </c>
      <c r="D134" s="155" t="s">
        <v>289</v>
      </c>
      <c r="E134" s="41" t="s">
        <v>956</v>
      </c>
      <c r="F134" s="363">
        <f>SUMIF(価格変換【係数】!$D$7:$D$64,E134,価格変換【係数】!$J$74:$J$131)</f>
        <v>0</v>
      </c>
      <c r="G134" s="324">
        <f>SUMIF(価格変換【係数】!$D$7:$D$64,E134,価格変換【係数】!$L$74:$L$131)</f>
        <v>0</v>
      </c>
      <c r="H134" s="325">
        <f>G134*各種係数!H14</f>
        <v>0</v>
      </c>
      <c r="I134" s="324">
        <f>G134*各種係数!I14</f>
        <v>0</v>
      </c>
      <c r="J134" s="364">
        <v>-3.6685171750398295E-3</v>
      </c>
      <c r="K134" s="46">
        <f>J134*各種係数!G14</f>
        <v>0</v>
      </c>
      <c r="L134" s="46">
        <f>J134*各種係数!F14</f>
        <v>-3.6685171750398295E-3</v>
      </c>
      <c r="M134" s="364">
        <v>0</v>
      </c>
      <c r="N134" s="46">
        <f>M134*各種係数!H14</f>
        <v>0</v>
      </c>
      <c r="O134" s="46">
        <f>M134*各種係数!I14</f>
        <v>0</v>
      </c>
      <c r="P134" s="54"/>
      <c r="Q134" s="41"/>
      <c r="R134" s="46">
        <f>Q$235*各種係数!J14</f>
        <v>0</v>
      </c>
      <c r="S134" s="46">
        <f>R134*各種係数!G14</f>
        <v>0</v>
      </c>
      <c r="T134" s="46">
        <f>R134*各種係数!F14</f>
        <v>0</v>
      </c>
      <c r="U134" s="364">
        <v>0</v>
      </c>
      <c r="V134" s="46">
        <f>U134*各種係数!H14</f>
        <v>0</v>
      </c>
      <c r="W134" s="46">
        <f>U134*各種係数!I14</f>
        <v>0</v>
      </c>
      <c r="X134" s="135">
        <f t="shared" si="10"/>
        <v>0</v>
      </c>
      <c r="Y134" s="46">
        <f t="shared" si="11"/>
        <v>0</v>
      </c>
      <c r="Z134" s="47">
        <f t="shared" si="12"/>
        <v>0</v>
      </c>
      <c r="AA134" s="46">
        <f>G134*各種係数!K14*各種係数!$P$18</f>
        <v>0</v>
      </c>
      <c r="AB134" s="46">
        <f>M134*各種係数!K14*各種係数!$P$18</f>
        <v>0</v>
      </c>
      <c r="AC134" s="46">
        <f>U134*各種係数!K14*各種係数!$P$18</f>
        <v>0</v>
      </c>
      <c r="AD134" s="364">
        <f t="shared" si="13"/>
        <v>0</v>
      </c>
      <c r="AE134" s="46">
        <f>G134*各種係数!L14*各種係数!$P$18</f>
        <v>0</v>
      </c>
      <c r="AF134" s="46">
        <f>M134*各種係数!L14*各種係数!$P$18</f>
        <v>0</v>
      </c>
      <c r="AG134" s="46">
        <f>U134*各種係数!L14*各種係数!$P$18</f>
        <v>0</v>
      </c>
      <c r="AH134" s="135">
        <f t="shared" si="14"/>
        <v>0</v>
      </c>
    </row>
    <row r="135" spans="2:34" x14ac:dyDescent="0.15">
      <c r="B135" s="155" t="s">
        <v>41</v>
      </c>
      <c r="C135" s="155" t="s">
        <v>290</v>
      </c>
      <c r="D135" s="155" t="s">
        <v>290</v>
      </c>
      <c r="E135" s="41" t="s">
        <v>145</v>
      </c>
      <c r="F135" s="363">
        <f>SUMIF(価格変換【係数】!$D$7:$D$64,E135,価格変換【係数】!$J$74:$J$131)</f>
        <v>977.42180393388912</v>
      </c>
      <c r="G135" s="324">
        <f>SUMIF(価格変換【係数】!$D$7:$D$64,E135,価格変換【係数】!$L$74:$L$131)</f>
        <v>192.93187796394071</v>
      </c>
      <c r="H135" s="325">
        <f>G135*各種係数!H15</f>
        <v>59.208908954728116</v>
      </c>
      <c r="I135" s="324">
        <f>G135*各種係数!I15</f>
        <v>25.724751129794903</v>
      </c>
      <c r="J135" s="364">
        <v>369.06081935233578</v>
      </c>
      <c r="K135" s="46">
        <f>J135*各種係数!G15</f>
        <v>72.848382012739393</v>
      </c>
      <c r="L135" s="46">
        <f>J135*各種係数!F15</f>
        <v>296.21243733959642</v>
      </c>
      <c r="M135" s="364">
        <v>76.318904867454577</v>
      </c>
      <c r="N135" s="46">
        <f>M135*各種係数!H15</f>
        <v>23.421526486495086</v>
      </c>
      <c r="O135" s="46">
        <f>M135*各種係数!I15</f>
        <v>10.176052060099178</v>
      </c>
      <c r="P135" s="54"/>
      <c r="Q135" s="41"/>
      <c r="R135" s="46">
        <f>Q$235*各種係数!J15</f>
        <v>129.35068086651211</v>
      </c>
      <c r="S135" s="46">
        <f>R135*各種係数!G15</f>
        <v>25.532344045374415</v>
      </c>
      <c r="T135" s="46">
        <f>R135*各種係数!F15</f>
        <v>103.81833682113769</v>
      </c>
      <c r="U135" s="364">
        <v>30.153380570365449</v>
      </c>
      <c r="V135" s="46">
        <f>U135*各種係数!H15</f>
        <v>9.2537779847958586</v>
      </c>
      <c r="W135" s="46">
        <f>U135*各種係数!I15</f>
        <v>4.0205290026753469</v>
      </c>
      <c r="X135" s="135">
        <f t="shared" si="10"/>
        <v>299.40416340176074</v>
      </c>
      <c r="Y135" s="46">
        <f t="shared" si="11"/>
        <v>91.884213426019059</v>
      </c>
      <c r="Z135" s="47">
        <f t="shared" si="12"/>
        <v>39.921332192569423</v>
      </c>
      <c r="AA135" s="46">
        <f>G135*各種係数!K15*各種係数!$P$18</f>
        <v>8.2271859740897465E-6</v>
      </c>
      <c r="AB135" s="46">
        <f>M135*各種係数!K15*各種係数!$P$18</f>
        <v>3.2544638569307123E-6</v>
      </c>
      <c r="AC135" s="46">
        <f>U135*各種係数!K15*各種係数!$P$18</f>
        <v>1.2858293420347414E-6</v>
      </c>
      <c r="AD135" s="364">
        <f t="shared" si="13"/>
        <v>1.2767479173055201E-5</v>
      </c>
      <c r="AE135" s="46">
        <f>G135*各種係数!L15*各種係数!$P$18</f>
        <v>7.9267452124032418E-6</v>
      </c>
      <c r="AF135" s="46">
        <f>M135*各種係数!L15*各種係数!$P$18</f>
        <v>3.1356171937901429E-6</v>
      </c>
      <c r="AG135" s="46">
        <f>U135*各種係数!L15*各種係数!$P$18</f>
        <v>1.2388733660623474E-6</v>
      </c>
      <c r="AH135" s="135">
        <f t="shared" si="14"/>
        <v>1.2301235772255733E-5</v>
      </c>
    </row>
    <row r="136" spans="2:34" x14ac:dyDescent="0.15">
      <c r="B136" s="155" t="s">
        <v>42</v>
      </c>
      <c r="C136" s="155" t="s">
        <v>290</v>
      </c>
      <c r="D136" s="155" t="s">
        <v>290</v>
      </c>
      <c r="E136" s="41" t="s">
        <v>957</v>
      </c>
      <c r="F136" s="363">
        <f>SUMIF(価格変換【係数】!$D$7:$D$64,E136,価格変換【係数】!$J$74:$J$131)</f>
        <v>0</v>
      </c>
      <c r="G136" s="324">
        <f>SUMIF(価格変換【係数】!$D$7:$D$64,E136,価格変換【係数】!$L$74:$L$131)</f>
        <v>0</v>
      </c>
      <c r="H136" s="325">
        <f>G136*各種係数!H16</f>
        <v>0</v>
      </c>
      <c r="I136" s="324">
        <f>G136*各種係数!I16</f>
        <v>0</v>
      </c>
      <c r="J136" s="364">
        <v>149.41897431785131</v>
      </c>
      <c r="K136" s="46">
        <f>J136*各種係数!G16</f>
        <v>0</v>
      </c>
      <c r="L136" s="46">
        <f>J136*各種係数!F16</f>
        <v>149.41897431785128</v>
      </c>
      <c r="M136" s="364">
        <v>1.056900367399785E-16</v>
      </c>
      <c r="N136" s="46">
        <f>M136*各種係数!H16</f>
        <v>0</v>
      </c>
      <c r="O136" s="46">
        <f>M136*各種係数!I16</f>
        <v>0</v>
      </c>
      <c r="P136" s="54"/>
      <c r="Q136" s="41"/>
      <c r="R136" s="46">
        <f>Q$235*各種係数!J16</f>
        <v>30.946462219125074</v>
      </c>
      <c r="S136" s="46">
        <f>R136*各種係数!G16</f>
        <v>0</v>
      </c>
      <c r="T136" s="46">
        <f>R136*各種係数!F16</f>
        <v>30.94646221912507</v>
      </c>
      <c r="U136" s="364">
        <v>8.461463164203995E-16</v>
      </c>
      <c r="V136" s="46">
        <f>U136*各種係数!H16</f>
        <v>0</v>
      </c>
      <c r="W136" s="46">
        <f>U136*各種係数!I16</f>
        <v>0</v>
      </c>
      <c r="X136" s="135">
        <f t="shared" si="10"/>
        <v>9.5183635316037791E-16</v>
      </c>
      <c r="Y136" s="46">
        <f t="shared" si="11"/>
        <v>0</v>
      </c>
      <c r="Z136" s="47">
        <f t="shared" si="12"/>
        <v>0</v>
      </c>
      <c r="AA136" s="46">
        <f>G136*各種係数!K16*各種係数!$P$18</f>
        <v>0</v>
      </c>
      <c r="AB136" s="46">
        <f>M136*各種係数!K16*各種係数!$P$18</f>
        <v>0</v>
      </c>
      <c r="AC136" s="46">
        <f>U136*各種係数!K16*各種係数!$P$18</f>
        <v>0</v>
      </c>
      <c r="AD136" s="364">
        <f t="shared" si="13"/>
        <v>0</v>
      </c>
      <c r="AE136" s="46">
        <f>G136*各種係数!L16*各種係数!$P$18</f>
        <v>0</v>
      </c>
      <c r="AF136" s="46">
        <f>M136*各種係数!L16*各種係数!$P$18</f>
        <v>0</v>
      </c>
      <c r="AG136" s="46">
        <f>U136*各種係数!L16*各種係数!$P$18</f>
        <v>0</v>
      </c>
      <c r="AH136" s="135">
        <f t="shared" si="14"/>
        <v>0</v>
      </c>
    </row>
    <row r="137" spans="2:34" x14ac:dyDescent="0.15">
      <c r="B137" s="163" t="s">
        <v>43</v>
      </c>
      <c r="C137" s="163" t="s">
        <v>290</v>
      </c>
      <c r="D137" s="163" t="s">
        <v>290</v>
      </c>
      <c r="E137" s="62" t="s">
        <v>958</v>
      </c>
      <c r="F137" s="365">
        <f>SUMIF(価格変換【係数】!$D$7:$D$64,E137,価格変換【係数】!$J$74:$J$131)</f>
        <v>0</v>
      </c>
      <c r="G137" s="326">
        <f>SUMIF(価格変換【係数】!$D$7:$D$64,E137,価格変換【係数】!$L$74:$L$131)</f>
        <v>0</v>
      </c>
      <c r="H137" s="327">
        <f>G137*各種係数!H17</f>
        <v>0</v>
      </c>
      <c r="I137" s="326">
        <f>G137*各種係数!I17</f>
        <v>0</v>
      </c>
      <c r="J137" s="80">
        <v>0.99685607803387699</v>
      </c>
      <c r="K137" s="67">
        <f>J137*各種係数!G17</f>
        <v>0</v>
      </c>
      <c r="L137" s="67">
        <f>J137*各種係数!F17</f>
        <v>0.99685607803387699</v>
      </c>
      <c r="M137" s="80">
        <v>0</v>
      </c>
      <c r="N137" s="67">
        <f>M137*各種係数!H17</f>
        <v>0</v>
      </c>
      <c r="O137" s="67">
        <f>M137*各種係数!I17</f>
        <v>0</v>
      </c>
      <c r="P137" s="54"/>
      <c r="Q137" s="41"/>
      <c r="R137" s="67">
        <f>Q$235*各種係数!J17</f>
        <v>1.0698937110824243</v>
      </c>
      <c r="S137" s="67">
        <f>R137*各種係数!G17</f>
        <v>0</v>
      </c>
      <c r="T137" s="67">
        <f>R137*各種係数!F17</f>
        <v>1.0698937110824243</v>
      </c>
      <c r="U137" s="80">
        <v>0</v>
      </c>
      <c r="V137" s="67">
        <f>U137*各種係数!H17</f>
        <v>0</v>
      </c>
      <c r="W137" s="67">
        <f>U137*各種係数!I17</f>
        <v>0</v>
      </c>
      <c r="X137" s="330">
        <f t="shared" si="10"/>
        <v>0</v>
      </c>
      <c r="Y137" s="67">
        <f t="shared" si="11"/>
        <v>0</v>
      </c>
      <c r="Z137" s="68">
        <f t="shared" si="12"/>
        <v>0</v>
      </c>
      <c r="AA137" s="67">
        <f>G137*各種係数!K17*各種係数!$P$18</f>
        <v>0</v>
      </c>
      <c r="AB137" s="67">
        <f>M137*各種係数!K17*各種係数!$P$18</f>
        <v>0</v>
      </c>
      <c r="AC137" s="67">
        <f>U137*各種係数!K17*各種係数!$P$18</f>
        <v>0</v>
      </c>
      <c r="AD137" s="80">
        <f t="shared" si="13"/>
        <v>0</v>
      </c>
      <c r="AE137" s="67">
        <f>G137*各種係数!L17*各種係数!$P$18</f>
        <v>0</v>
      </c>
      <c r="AF137" s="67">
        <f>M137*各種係数!L17*各種係数!$P$18</f>
        <v>0</v>
      </c>
      <c r="AG137" s="67">
        <f>U137*各種係数!L17*各種係数!$P$18</f>
        <v>0</v>
      </c>
      <c r="AH137" s="330">
        <f t="shared" si="14"/>
        <v>0</v>
      </c>
    </row>
    <row r="138" spans="2:34" x14ac:dyDescent="0.15">
      <c r="B138" s="155" t="s">
        <v>44</v>
      </c>
      <c r="C138" s="155" t="s">
        <v>290</v>
      </c>
      <c r="D138" s="155" t="s">
        <v>290</v>
      </c>
      <c r="E138" s="41" t="s">
        <v>207</v>
      </c>
      <c r="F138" s="363">
        <f>SUMIF(価格変換【係数】!$D$7:$D$64,E138,価格変換【係数】!$J$74:$J$131)</f>
        <v>0</v>
      </c>
      <c r="G138" s="324">
        <f>SUMIF(価格変換【係数】!$D$7:$D$64,E138,価格変換【係数】!$L$74:$L$131)</f>
        <v>0</v>
      </c>
      <c r="H138" s="325">
        <f>G138*各種係数!H18</f>
        <v>0</v>
      </c>
      <c r="I138" s="324">
        <f>G138*各種係数!I18</f>
        <v>0</v>
      </c>
      <c r="J138" s="366">
        <v>0</v>
      </c>
      <c r="K138" s="46">
        <f>J138*各種係数!G18</f>
        <v>0</v>
      </c>
      <c r="L138" s="46">
        <f>J138*各種係数!F18</f>
        <v>0</v>
      </c>
      <c r="M138" s="366">
        <v>0</v>
      </c>
      <c r="N138" s="46">
        <f>M138*各種係数!H18</f>
        <v>0</v>
      </c>
      <c r="O138" s="46">
        <f>M138*各種係数!I18</f>
        <v>0</v>
      </c>
      <c r="P138" s="54"/>
      <c r="Q138" s="41"/>
      <c r="R138" s="46">
        <f>Q$235*各種係数!J18</f>
        <v>21.090377016551699</v>
      </c>
      <c r="S138" s="46">
        <f>R138*各種係数!G18</f>
        <v>0</v>
      </c>
      <c r="T138" s="46">
        <f>R138*各種係数!F18</f>
        <v>21.090377016551699</v>
      </c>
      <c r="U138" s="366">
        <v>0</v>
      </c>
      <c r="V138" s="46">
        <f>U138*各種係数!H18</f>
        <v>0</v>
      </c>
      <c r="W138" s="46">
        <f>U138*各種係数!I18</f>
        <v>0</v>
      </c>
      <c r="X138" s="328">
        <f t="shared" si="10"/>
        <v>0</v>
      </c>
      <c r="Y138" s="136">
        <f t="shared" si="11"/>
        <v>0</v>
      </c>
      <c r="Z138" s="329">
        <f t="shared" si="12"/>
        <v>0</v>
      </c>
      <c r="AA138" s="46">
        <f>G138*各種係数!K18*各種係数!$P$18</f>
        <v>0</v>
      </c>
      <c r="AB138" s="46">
        <f>M138*各種係数!K18*各種係数!$P$18</f>
        <v>0</v>
      </c>
      <c r="AC138" s="46">
        <f>U138*各種係数!K18*各種係数!$P$18</f>
        <v>0</v>
      </c>
      <c r="AD138" s="366">
        <f t="shared" si="13"/>
        <v>0</v>
      </c>
      <c r="AE138" s="46">
        <f>G138*各種係数!L18*各種係数!$P$18</f>
        <v>0</v>
      </c>
      <c r="AF138" s="46">
        <f>M138*各種係数!L18*各種係数!$P$18</f>
        <v>0</v>
      </c>
      <c r="AG138" s="46">
        <f>U138*各種係数!L18*各種係数!$P$18</f>
        <v>0</v>
      </c>
      <c r="AH138" s="328">
        <f t="shared" si="14"/>
        <v>0</v>
      </c>
    </row>
    <row r="139" spans="2:34" x14ac:dyDescent="0.15">
      <c r="B139" s="155" t="s">
        <v>45</v>
      </c>
      <c r="C139" s="155" t="s">
        <v>291</v>
      </c>
      <c r="D139" s="155" t="s">
        <v>290</v>
      </c>
      <c r="E139" s="41" t="s">
        <v>147</v>
      </c>
      <c r="F139" s="363">
        <f>SUMIF(価格変換【係数】!$D$7:$D$64,E139,価格変換【係数】!$J$74:$J$131)</f>
        <v>0</v>
      </c>
      <c r="G139" s="324">
        <f>SUMIF(価格変換【係数】!$D$7:$D$64,E139,価格変換【係数】!$L$74:$L$131)</f>
        <v>0</v>
      </c>
      <c r="H139" s="325">
        <f>G139*各種係数!H19</f>
        <v>0</v>
      </c>
      <c r="I139" s="324">
        <f>G139*各種係数!I19</f>
        <v>0</v>
      </c>
      <c r="J139" s="364">
        <v>4.3836658931700718</v>
      </c>
      <c r="K139" s="46">
        <f>J139*各種係数!G19</f>
        <v>2.9297092302527306E-2</v>
      </c>
      <c r="L139" s="46">
        <f>J139*各種係数!F19</f>
        <v>4.3543688008675447</v>
      </c>
      <c r="M139" s="364">
        <v>3.3158197857695713E-2</v>
      </c>
      <c r="N139" s="46">
        <f>M139*各種係数!H19</f>
        <v>1.3366898511383585E-2</v>
      </c>
      <c r="O139" s="46">
        <f>M139*各種係数!I19</f>
        <v>1.0030354851952953E-2</v>
      </c>
      <c r="P139" s="54"/>
      <c r="Q139" s="41"/>
      <c r="R139" s="46">
        <f>Q$235*各種係数!J19</f>
        <v>0.46739336434645656</v>
      </c>
      <c r="S139" s="46">
        <f>R139*各種係数!G19</f>
        <v>3.1237021412105275E-3</v>
      </c>
      <c r="T139" s="46">
        <f>R139*各種係数!F19</f>
        <v>0.46426966220524601</v>
      </c>
      <c r="U139" s="364">
        <v>4.7312922409946849E-3</v>
      </c>
      <c r="V139" s="46">
        <f>U139*各種係数!H19</f>
        <v>1.9073021846509825E-3</v>
      </c>
      <c r="W139" s="46">
        <f>U139*各種係数!I19</f>
        <v>1.4312159029008921E-3</v>
      </c>
      <c r="X139" s="135">
        <f t="shared" si="10"/>
        <v>3.7889490098690401E-2</v>
      </c>
      <c r="Y139" s="46">
        <f t="shared" si="11"/>
        <v>1.5274200696034568E-2</v>
      </c>
      <c r="Z139" s="47">
        <f t="shared" si="12"/>
        <v>1.1461570754853845E-2</v>
      </c>
      <c r="AA139" s="46">
        <f>G139*各種係数!K19*各種係数!$P$18</f>
        <v>0</v>
      </c>
      <c r="AB139" s="46">
        <f>M139*各種係数!K19*各種係数!$P$18</f>
        <v>8.9803452531259222E-9</v>
      </c>
      <c r="AC139" s="46">
        <f>U139*各種係数!K19*各種係数!$P$18</f>
        <v>1.2813916486027271E-9</v>
      </c>
      <c r="AD139" s="364">
        <f t="shared" si="13"/>
        <v>1.0261736901728649E-8</v>
      </c>
      <c r="AE139" s="46">
        <f>G139*各種係数!L19*各種係数!$P$18</f>
        <v>0</v>
      </c>
      <c r="AF139" s="46">
        <f>M139*各種係数!L19*各種係数!$P$18</f>
        <v>4.1447747322119642E-9</v>
      </c>
      <c r="AG139" s="46">
        <f>U139*各種係数!L19*各種係数!$P$18</f>
        <v>5.9141153012433561E-10</v>
      </c>
      <c r="AH139" s="135">
        <f t="shared" si="14"/>
        <v>4.7361862623362995E-9</v>
      </c>
    </row>
    <row r="140" spans="2:34" x14ac:dyDescent="0.15">
      <c r="B140" s="155" t="s">
        <v>46</v>
      </c>
      <c r="C140" s="155" t="s">
        <v>291</v>
      </c>
      <c r="D140" s="155" t="s">
        <v>290</v>
      </c>
      <c r="E140" s="41" t="s">
        <v>959</v>
      </c>
      <c r="F140" s="363">
        <f>SUMIF(価格変換【係数】!$D$7:$D$64,E140,価格変換【係数】!$J$74:$J$131)</f>
        <v>135.52425982875758</v>
      </c>
      <c r="G140" s="324">
        <f>SUMIF(価格変換【係数】!$D$7:$D$64,E140,価格変換【係数】!$L$74:$L$131)</f>
        <v>0</v>
      </c>
      <c r="H140" s="325">
        <f>G140*各種係数!H20</f>
        <v>0</v>
      </c>
      <c r="I140" s="324">
        <f>G140*各種係数!I20</f>
        <v>0</v>
      </c>
      <c r="J140" s="364">
        <v>15.35617225315924</v>
      </c>
      <c r="K140" s="46">
        <f>J140*各種係数!G20</f>
        <v>0</v>
      </c>
      <c r="L140" s="46">
        <f>J140*各種係数!F20</f>
        <v>15.35617225315924</v>
      </c>
      <c r="M140" s="364">
        <v>0</v>
      </c>
      <c r="N140" s="46">
        <f>M140*各種係数!H20</f>
        <v>0</v>
      </c>
      <c r="O140" s="46">
        <f>M140*各種係数!I20</f>
        <v>0</v>
      </c>
      <c r="P140" s="54"/>
      <c r="Q140" s="41"/>
      <c r="R140" s="46">
        <f>Q$235*各種係数!J20</f>
        <v>31.05393503886711</v>
      </c>
      <c r="S140" s="46">
        <f>R140*各種係数!G20</f>
        <v>0</v>
      </c>
      <c r="T140" s="46">
        <f>R140*各種係数!F20</f>
        <v>31.05393503886711</v>
      </c>
      <c r="U140" s="364">
        <v>0</v>
      </c>
      <c r="V140" s="46">
        <f>U140*各種係数!H20</f>
        <v>0</v>
      </c>
      <c r="W140" s="46">
        <f>U140*各種係数!I20</f>
        <v>0</v>
      </c>
      <c r="X140" s="135">
        <f t="shared" si="10"/>
        <v>0</v>
      </c>
      <c r="Y140" s="46">
        <f t="shared" si="11"/>
        <v>0</v>
      </c>
      <c r="Z140" s="47">
        <f t="shared" si="12"/>
        <v>0</v>
      </c>
      <c r="AA140" s="46">
        <f>G140*各種係数!K20*各種係数!$P$18</f>
        <v>0</v>
      </c>
      <c r="AB140" s="46">
        <f>M140*各種係数!K20*各種係数!$P$18</f>
        <v>0</v>
      </c>
      <c r="AC140" s="46">
        <f>U140*各種係数!K20*各種係数!$P$18</f>
        <v>0</v>
      </c>
      <c r="AD140" s="364">
        <f t="shared" si="13"/>
        <v>0</v>
      </c>
      <c r="AE140" s="46">
        <f>G140*各種係数!L20*各種係数!$P$18</f>
        <v>0</v>
      </c>
      <c r="AF140" s="46">
        <f>M140*各種係数!L20*各種係数!$P$18</f>
        <v>0</v>
      </c>
      <c r="AG140" s="46">
        <f>U140*各種係数!L20*各種係数!$P$18</f>
        <v>0</v>
      </c>
      <c r="AH140" s="135">
        <f t="shared" si="14"/>
        <v>0</v>
      </c>
    </row>
    <row r="141" spans="2:34" x14ac:dyDescent="0.15">
      <c r="B141" s="155" t="s">
        <v>47</v>
      </c>
      <c r="C141" s="155" t="s">
        <v>292</v>
      </c>
      <c r="D141" s="155" t="s">
        <v>290</v>
      </c>
      <c r="E141" s="41" t="s">
        <v>960</v>
      </c>
      <c r="F141" s="363">
        <f>SUMIF(価格変換【係数】!$D$7:$D$64,E141,価格変換【係数】!$J$74:$J$131)</f>
        <v>0.17677214137502495</v>
      </c>
      <c r="G141" s="324">
        <f>SUMIF(価格変換【係数】!$D$7:$D$64,E141,価格変換【係数】!$L$74:$L$131)</f>
        <v>2.2154776154522343E-3</v>
      </c>
      <c r="H141" s="325">
        <f>G141*各種係数!H21</f>
        <v>9.5769873832191293E-4</v>
      </c>
      <c r="I141" s="324">
        <f>G141*各種係数!I21</f>
        <v>4.902869975008928E-4</v>
      </c>
      <c r="J141" s="364">
        <v>26.333820867325915</v>
      </c>
      <c r="K141" s="46">
        <f>J141*各種係数!G21</f>
        <v>0.33004063992818883</v>
      </c>
      <c r="L141" s="46">
        <f>J141*各種係数!F21</f>
        <v>26.003780227397726</v>
      </c>
      <c r="M141" s="364">
        <v>0.35639722434702031</v>
      </c>
      <c r="N141" s="46">
        <f>M141*各種係数!H21</f>
        <v>0.15406211722382984</v>
      </c>
      <c r="O141" s="46">
        <f>M141*各種係数!I21</f>
        <v>7.8870995501836516E-2</v>
      </c>
      <c r="P141" s="54"/>
      <c r="Q141" s="41"/>
      <c r="R141" s="46">
        <f>Q$235*各種係数!J21</f>
        <v>0.27578456632063086</v>
      </c>
      <c r="S141" s="46">
        <f>R141*各種係数!G21</f>
        <v>3.4563960622863363E-3</v>
      </c>
      <c r="T141" s="46">
        <f>R141*各種係数!F21</f>
        <v>0.27232817025834455</v>
      </c>
      <c r="U141" s="364">
        <v>1.1418274773435096E-2</v>
      </c>
      <c r="V141" s="46">
        <f>U141*各種係数!H21</f>
        <v>4.9358509731995447E-3</v>
      </c>
      <c r="W141" s="46">
        <f>U141*各種係数!I21</f>
        <v>2.5268734905114091E-3</v>
      </c>
      <c r="X141" s="135">
        <f t="shared" si="10"/>
        <v>0.37003097673590762</v>
      </c>
      <c r="Y141" s="46">
        <f t="shared" si="11"/>
        <v>0.15995566693535129</v>
      </c>
      <c r="Z141" s="47">
        <f t="shared" si="12"/>
        <v>8.1888155989848818E-2</v>
      </c>
      <c r="AA141" s="46">
        <f>G141*各種係数!K21*各種係数!$P$18</f>
        <v>1.8012013133758003E-10</v>
      </c>
      <c r="AB141" s="46">
        <f>M141*各種係数!K21*各種係数!$P$18</f>
        <v>2.8975384093253682E-8</v>
      </c>
      <c r="AC141" s="46">
        <f>U141*各種係数!K21*各種係数!$P$18</f>
        <v>9.2831502223049562E-10</v>
      </c>
      <c r="AD141" s="364">
        <f t="shared" si="13"/>
        <v>3.008381924682176E-8</v>
      </c>
      <c r="AE141" s="46">
        <f>G141*各種係数!L21*各種係数!$P$18</f>
        <v>1.2608409193630598E-10</v>
      </c>
      <c r="AF141" s="46">
        <f>M141*各種係数!L21*各種係数!$P$18</f>
        <v>2.0282768865277576E-8</v>
      </c>
      <c r="AG141" s="46">
        <f>U141*各種係数!L21*各種係数!$P$18</f>
        <v>6.4982051556134695E-10</v>
      </c>
      <c r="AH141" s="135">
        <f t="shared" si="14"/>
        <v>2.105867347277523E-8</v>
      </c>
    </row>
    <row r="142" spans="2:34" x14ac:dyDescent="0.15">
      <c r="B142" s="155" t="s">
        <v>48</v>
      </c>
      <c r="C142" s="155" t="s">
        <v>292</v>
      </c>
      <c r="D142" s="155" t="s">
        <v>290</v>
      </c>
      <c r="E142" s="41" t="s">
        <v>150</v>
      </c>
      <c r="F142" s="365">
        <f>SUMIF(価格変換【係数】!$D$7:$D$64,E142,価格変換【係数】!$J$74:$J$131)</f>
        <v>12.694191798944381</v>
      </c>
      <c r="G142" s="326">
        <f>SUMIF(価格変換【係数】!$D$7:$D$64,E142,価格変換【係数】!$L$74:$L$131)</f>
        <v>0.70266756796041685</v>
      </c>
      <c r="H142" s="327">
        <f>G142*各種係数!H22</f>
        <v>0.28014726059664991</v>
      </c>
      <c r="I142" s="326">
        <f>G142*各種係数!I22</f>
        <v>0.114594070845527</v>
      </c>
      <c r="J142" s="80">
        <v>14.703668204354088</v>
      </c>
      <c r="K142" s="67">
        <f>J142*各種係数!G22</f>
        <v>0.81389906036472237</v>
      </c>
      <c r="L142" s="67">
        <f>J142*各種係数!F22</f>
        <v>13.889769143989366</v>
      </c>
      <c r="M142" s="80">
        <v>0.95632594621080502</v>
      </c>
      <c r="N142" s="67">
        <f>M142*各種係数!H22</f>
        <v>0.3812785821979881</v>
      </c>
      <c r="O142" s="67">
        <f>M142*各種係数!I22</f>
        <v>0.15596177798499175</v>
      </c>
      <c r="P142" s="54"/>
      <c r="Q142" s="41"/>
      <c r="R142" s="67">
        <f>Q$235*各種係数!J22</f>
        <v>0.9617245661476912</v>
      </c>
      <c r="S142" s="67">
        <f>R142*各種係数!G22</f>
        <v>5.3234792151082892E-2</v>
      </c>
      <c r="T142" s="67">
        <f>R142*各種係数!F22</f>
        <v>0.90848977399660835</v>
      </c>
      <c r="U142" s="80">
        <v>0.1553969924767313</v>
      </c>
      <c r="V142" s="67">
        <f>U142*各種係数!H22</f>
        <v>6.1955387913629846E-2</v>
      </c>
      <c r="W142" s="67">
        <f>U142*各種係数!I22</f>
        <v>2.5342814692229428E-2</v>
      </c>
      <c r="X142" s="330">
        <f t="shared" si="10"/>
        <v>1.8143905066479531</v>
      </c>
      <c r="Y142" s="67">
        <f t="shared" si="11"/>
        <v>0.72338123070826787</v>
      </c>
      <c r="Z142" s="68">
        <f t="shared" si="12"/>
        <v>0.29589866352274818</v>
      </c>
      <c r="AA142" s="67">
        <f>G142*各種係数!K22*各種係数!$P$18</f>
        <v>4.5988329375841023E-8</v>
      </c>
      <c r="AB142" s="67">
        <f>M142*各種係数!K22*各種係数!$P$18</f>
        <v>6.258981431669382E-8</v>
      </c>
      <c r="AC142" s="67">
        <f>U142*各種係数!K22*各種係数!$P$18</f>
        <v>1.017045385313356E-8</v>
      </c>
      <c r="AD142" s="80">
        <f t="shared" si="13"/>
        <v>1.1874859754566841E-7</v>
      </c>
      <c r="AE142" s="67">
        <f>G142*各種係数!L22*各種係数!$P$18</f>
        <v>2.8882589248790077E-8</v>
      </c>
      <c r="AF142" s="67">
        <f>M142*各種係数!L22*各種係数!$P$18</f>
        <v>3.9309014321724279E-8</v>
      </c>
      <c r="AG142" s="67">
        <f>U142*各種係数!L22*各種係数!$P$18</f>
        <v>6.3874692797200339E-9</v>
      </c>
      <c r="AH142" s="330">
        <f t="shared" si="14"/>
        <v>7.457907285023438E-8</v>
      </c>
    </row>
    <row r="143" spans="2:34" x14ac:dyDescent="0.15">
      <c r="B143" s="162" t="s">
        <v>49</v>
      </c>
      <c r="C143" s="162" t="s">
        <v>292</v>
      </c>
      <c r="D143" s="162" t="s">
        <v>290</v>
      </c>
      <c r="E143" s="116" t="s">
        <v>151</v>
      </c>
      <c r="F143" s="363">
        <f>SUMIF(価格変換【係数】!$D$7:$D$64,E143,価格変換【係数】!$J$74:$J$131)</f>
        <v>0</v>
      </c>
      <c r="G143" s="324">
        <f>SUMIF(価格変換【係数】!$D$7:$D$64,E143,価格変換【係数】!$L$74:$L$131)</f>
        <v>0</v>
      </c>
      <c r="H143" s="325">
        <f>G143*各種係数!H23</f>
        <v>0</v>
      </c>
      <c r="I143" s="324">
        <f>G143*各種係数!I23</f>
        <v>0</v>
      </c>
      <c r="J143" s="366">
        <v>22.913188885200945</v>
      </c>
      <c r="K143" s="46">
        <f>J143*各種係数!G23</f>
        <v>0</v>
      </c>
      <c r="L143" s="46">
        <f>J143*各種係数!F23</f>
        <v>22.913188885200942</v>
      </c>
      <c r="M143" s="366">
        <v>6.8293271430924247E-16</v>
      </c>
      <c r="N143" s="46">
        <f>M143*各種係数!H23</f>
        <v>0</v>
      </c>
      <c r="O143" s="46">
        <f>M143*各種係数!I23</f>
        <v>0</v>
      </c>
      <c r="P143" s="54"/>
      <c r="Q143" s="41"/>
      <c r="R143" s="46">
        <f>Q$235*各種係数!J23</f>
        <v>0</v>
      </c>
      <c r="S143" s="46">
        <f>R143*各種係数!G23</f>
        <v>0</v>
      </c>
      <c r="T143" s="46">
        <f>R143*各種係数!F23</f>
        <v>0</v>
      </c>
      <c r="U143" s="366">
        <v>1.366389557296567E-16</v>
      </c>
      <c r="V143" s="46">
        <f>U143*各種係数!H23</f>
        <v>0</v>
      </c>
      <c r="W143" s="46">
        <f>U143*各種係数!I23</f>
        <v>0</v>
      </c>
      <c r="X143" s="328">
        <f t="shared" si="10"/>
        <v>8.1957167003889914E-16</v>
      </c>
      <c r="Y143" s="136">
        <f t="shared" si="11"/>
        <v>0</v>
      </c>
      <c r="Z143" s="329">
        <f t="shared" si="12"/>
        <v>0</v>
      </c>
      <c r="AA143" s="46">
        <f>G143*各種係数!K23*各種係数!$P$18</f>
        <v>0</v>
      </c>
      <c r="AB143" s="46">
        <f>M143*各種係数!K23*各種係数!$P$18</f>
        <v>0</v>
      </c>
      <c r="AC143" s="46">
        <f>U143*各種係数!K23*各種係数!$P$18</f>
        <v>0</v>
      </c>
      <c r="AD143" s="366">
        <f t="shared" si="13"/>
        <v>0</v>
      </c>
      <c r="AE143" s="46">
        <f>G143*各種係数!L23*各種係数!$P$18</f>
        <v>0</v>
      </c>
      <c r="AF143" s="46">
        <f>M143*各種係数!L23*各種係数!$P$18</f>
        <v>0</v>
      </c>
      <c r="AG143" s="46">
        <f>U143*各種係数!L23*各種係数!$P$18</f>
        <v>0</v>
      </c>
      <c r="AH143" s="328">
        <f t="shared" si="14"/>
        <v>0</v>
      </c>
    </row>
    <row r="144" spans="2:34" x14ac:dyDescent="0.15">
      <c r="B144" s="155" t="s">
        <v>50</v>
      </c>
      <c r="C144" s="155" t="s">
        <v>292</v>
      </c>
      <c r="D144" s="155" t="s">
        <v>290</v>
      </c>
      <c r="E144" s="41" t="s">
        <v>152</v>
      </c>
      <c r="F144" s="363">
        <f>SUMIF(価格変換【係数】!$D$7:$D$64,E144,価格変換【係数】!$J$74:$J$131)</f>
        <v>0</v>
      </c>
      <c r="G144" s="324">
        <f>SUMIF(価格変換【係数】!$D$7:$D$64,E144,価格変換【係数】!$L$74:$L$131)</f>
        <v>0</v>
      </c>
      <c r="H144" s="325">
        <f>G144*各種係数!H24</f>
        <v>0</v>
      </c>
      <c r="I144" s="324">
        <f>G144*各種係数!I24</f>
        <v>0</v>
      </c>
      <c r="J144" s="364">
        <v>33.53456726585415</v>
      </c>
      <c r="K144" s="46">
        <f>J144*各種係数!G24</f>
        <v>0.33643980966648757</v>
      </c>
      <c r="L144" s="46">
        <f>J144*各種係数!F24</f>
        <v>33.198127456187663</v>
      </c>
      <c r="M144" s="364">
        <v>0.41118700958111282</v>
      </c>
      <c r="N144" s="46">
        <f>M144*各種係数!H24</f>
        <v>0.17847782600912476</v>
      </c>
      <c r="O144" s="46">
        <f>M144*各種係数!I24</f>
        <v>9.3666458166784206E-2</v>
      </c>
      <c r="P144" s="54"/>
      <c r="Q144" s="41"/>
      <c r="R144" s="46">
        <f>Q$235*各種係数!J24</f>
        <v>1.6088096202220326</v>
      </c>
      <c r="S144" s="46">
        <f>R144*各種係数!G24</f>
        <v>1.614058705830532E-2</v>
      </c>
      <c r="T144" s="46">
        <f>R144*各種係数!F24</f>
        <v>1.5926690331637272</v>
      </c>
      <c r="U144" s="364">
        <v>4.4156861565141994E-2</v>
      </c>
      <c r="V144" s="46">
        <f>U144*各種係数!H24</f>
        <v>1.9166511762035057E-2</v>
      </c>
      <c r="W144" s="46">
        <f>U144*各種係数!I24</f>
        <v>1.0058724449445338E-2</v>
      </c>
      <c r="X144" s="135">
        <f t="shared" si="10"/>
        <v>0.4553438711462548</v>
      </c>
      <c r="Y144" s="46">
        <f t="shared" si="11"/>
        <v>0.19764433777115981</v>
      </c>
      <c r="Z144" s="47">
        <f t="shared" si="12"/>
        <v>0.10372518261622954</v>
      </c>
      <c r="AA144" s="46">
        <f>G144*各種係数!K24*各種係数!$P$18</f>
        <v>0</v>
      </c>
      <c r="AB144" s="46">
        <f>M144*各種係数!K24*各種係数!$P$18</f>
        <v>1.6188464944138298E-8</v>
      </c>
      <c r="AC144" s="46">
        <f>U144*各種係数!K24*各種係数!$P$18</f>
        <v>1.7384591167378737E-9</v>
      </c>
      <c r="AD144" s="364">
        <f t="shared" si="13"/>
        <v>1.7926924060876173E-8</v>
      </c>
      <c r="AE144" s="46">
        <f>G144*各種係数!L24*各種係数!$P$18</f>
        <v>0</v>
      </c>
      <c r="AF144" s="46">
        <f>M144*各種係数!L24*各種係数!$P$18</f>
        <v>1.4569618449724469E-8</v>
      </c>
      <c r="AG144" s="46">
        <f>U144*各種係数!L24*各種係数!$P$18</f>
        <v>1.5646132050640864E-9</v>
      </c>
      <c r="AH144" s="135">
        <f t="shared" si="14"/>
        <v>1.6134231654788554E-8</v>
      </c>
    </row>
    <row r="145" spans="2:34" x14ac:dyDescent="0.15">
      <c r="B145" s="155" t="s">
        <v>51</v>
      </c>
      <c r="C145" s="155" t="s">
        <v>293</v>
      </c>
      <c r="D145" s="155" t="s">
        <v>290</v>
      </c>
      <c r="E145" s="41" t="s">
        <v>961</v>
      </c>
      <c r="F145" s="363">
        <f>SUMIF(価格変換【係数】!$D$7:$D$64,E145,価格変換【係数】!$J$74:$J$131)</f>
        <v>1.8474657856131023</v>
      </c>
      <c r="G145" s="324">
        <f>SUMIF(価格変換【係数】!$D$7:$D$64,E145,価格変換【係数】!$L$74:$L$131)</f>
        <v>2.3454167192118382E-2</v>
      </c>
      <c r="H145" s="325">
        <f>G145*各種係数!H25</f>
        <v>1.2574574345787357E-2</v>
      </c>
      <c r="I145" s="324">
        <f>G145*各種係数!I25</f>
        <v>6.1789657311820591E-3</v>
      </c>
      <c r="J145" s="364">
        <v>24.929689370367559</v>
      </c>
      <c r="K145" s="46">
        <f>J145*各種係数!G25</f>
        <v>0.31649035510886941</v>
      </c>
      <c r="L145" s="46">
        <f>J145*各種係数!F25</f>
        <v>24.61319901525869</v>
      </c>
      <c r="M145" s="364">
        <v>0.38707686027942284</v>
      </c>
      <c r="N145" s="46">
        <f>M145*各種係数!H25</f>
        <v>0.20752503029624433</v>
      </c>
      <c r="O145" s="46">
        <f>M145*各種係数!I25</f>
        <v>0.10197482756087056</v>
      </c>
      <c r="P145" s="54"/>
      <c r="Q145" s="41"/>
      <c r="R145" s="46">
        <f>Q$235*各種係数!J25</f>
        <v>0.28028083756492911</v>
      </c>
      <c r="S145" s="46">
        <f>R145*各種係数!G25</f>
        <v>3.5582545972905515E-3</v>
      </c>
      <c r="T145" s="46">
        <f>R145*各種係数!F25</f>
        <v>0.27672258296763858</v>
      </c>
      <c r="U145" s="364">
        <v>6.1795739978885274E-2</v>
      </c>
      <c r="V145" s="46">
        <f>U145*各種係数!H25</f>
        <v>3.3130791652178603E-2</v>
      </c>
      <c r="W145" s="46">
        <f>U145*各種係数!I25</f>
        <v>1.6279996494221374E-2</v>
      </c>
      <c r="X145" s="135">
        <f t="shared" si="10"/>
        <v>0.47232676745042651</v>
      </c>
      <c r="Y145" s="46">
        <f t="shared" si="11"/>
        <v>0.25323039629421029</v>
      </c>
      <c r="Z145" s="47">
        <f t="shared" si="12"/>
        <v>0.12443378978627399</v>
      </c>
      <c r="AA145" s="46">
        <f>G145*各種係数!K25*各種係数!$P$18</f>
        <v>1.4521658592672287E-9</v>
      </c>
      <c r="AB145" s="46">
        <f>M145*各種係数!K25*各種係数!$P$18</f>
        <v>2.3965881917948424E-8</v>
      </c>
      <c r="AC145" s="46">
        <f>U145*各種係数!K25*各種係数!$P$18</f>
        <v>3.8260861326019681E-9</v>
      </c>
      <c r="AD145" s="364">
        <f t="shared" si="13"/>
        <v>2.924413390981762E-8</v>
      </c>
      <c r="AE145" s="46">
        <f>G145*各種係数!L25*各種係数!$P$18</f>
        <v>1.2495380649508712E-9</v>
      </c>
      <c r="AF145" s="46">
        <f>M145*各種係数!L25*各種係数!$P$18</f>
        <v>2.0621805371257947E-8</v>
      </c>
      <c r="AG145" s="46">
        <f>U145*各種係数!L25*各種係数!$P$18</f>
        <v>3.2922136489830886E-9</v>
      </c>
      <c r="AH145" s="135">
        <f t="shared" si="14"/>
        <v>2.5163557085191904E-8</v>
      </c>
    </row>
    <row r="146" spans="2:34" x14ac:dyDescent="0.15">
      <c r="B146" s="155" t="s">
        <v>52</v>
      </c>
      <c r="C146" s="155" t="s">
        <v>294</v>
      </c>
      <c r="D146" s="155" t="s">
        <v>290</v>
      </c>
      <c r="E146" s="41" t="s">
        <v>154</v>
      </c>
      <c r="F146" s="363">
        <f>SUMIF(価格変換【係数】!$D$7:$D$64,E146,価格変換【係数】!$J$74:$J$131)</f>
        <v>0</v>
      </c>
      <c r="G146" s="324">
        <f>SUMIF(価格変換【係数】!$D$7:$D$64,E146,価格変換【係数】!$L$74:$L$131)</f>
        <v>0</v>
      </c>
      <c r="H146" s="325">
        <f>G146*各種係数!H26</f>
        <v>0</v>
      </c>
      <c r="I146" s="324">
        <f>G146*各種係数!I26</f>
        <v>0</v>
      </c>
      <c r="J146" s="364">
        <v>0.76164562200048935</v>
      </c>
      <c r="K146" s="46">
        <f>J146*各種係数!G26</f>
        <v>0</v>
      </c>
      <c r="L146" s="46">
        <f>J146*各種係数!F26</f>
        <v>0.76164562200048935</v>
      </c>
      <c r="M146" s="364">
        <v>0</v>
      </c>
      <c r="N146" s="46">
        <f>M146*各種係数!H26</f>
        <v>0</v>
      </c>
      <c r="O146" s="46">
        <f>M146*各種係数!I26</f>
        <v>0</v>
      </c>
      <c r="P146" s="54"/>
      <c r="Q146" s="41"/>
      <c r="R146" s="46">
        <f>Q$235*各種係数!J26</f>
        <v>2.9166078071421502E-2</v>
      </c>
      <c r="S146" s="46">
        <f>R146*各種係数!G26</f>
        <v>0</v>
      </c>
      <c r="T146" s="46">
        <f>R146*各種係数!F26</f>
        <v>2.9166078071421502E-2</v>
      </c>
      <c r="U146" s="364">
        <v>0</v>
      </c>
      <c r="V146" s="46">
        <f>U146*各種係数!H26</f>
        <v>0</v>
      </c>
      <c r="W146" s="46">
        <f>U146*各種係数!I26</f>
        <v>0</v>
      </c>
      <c r="X146" s="135">
        <f t="shared" si="10"/>
        <v>0</v>
      </c>
      <c r="Y146" s="46">
        <f t="shared" si="11"/>
        <v>0</v>
      </c>
      <c r="Z146" s="47">
        <f t="shared" si="12"/>
        <v>0</v>
      </c>
      <c r="AA146" s="46">
        <f>G146*各種係数!K26*各種係数!$P$18</f>
        <v>0</v>
      </c>
      <c r="AB146" s="46">
        <f>M146*各種係数!K26*各種係数!$P$18</f>
        <v>0</v>
      </c>
      <c r="AC146" s="46">
        <f>U146*各種係数!K26*各種係数!$P$18</f>
        <v>0</v>
      </c>
      <c r="AD146" s="364">
        <f t="shared" si="13"/>
        <v>0</v>
      </c>
      <c r="AE146" s="46">
        <f>G146*各種係数!L26*各種係数!$P$18</f>
        <v>0</v>
      </c>
      <c r="AF146" s="46">
        <f>M146*各種係数!L26*各種係数!$P$18</f>
        <v>0</v>
      </c>
      <c r="AG146" s="46">
        <f>U146*各種係数!L26*各種係数!$P$18</f>
        <v>0</v>
      </c>
      <c r="AH146" s="135">
        <f t="shared" si="14"/>
        <v>0</v>
      </c>
    </row>
    <row r="147" spans="2:34" x14ac:dyDescent="0.15">
      <c r="B147" s="163" t="s">
        <v>53</v>
      </c>
      <c r="C147" s="163" t="s">
        <v>294</v>
      </c>
      <c r="D147" s="163" t="s">
        <v>290</v>
      </c>
      <c r="E147" s="62" t="s">
        <v>962</v>
      </c>
      <c r="F147" s="365">
        <f>SUMIF(価格変換【係数】!$D$7:$D$64,E147,価格変換【係数】!$J$74:$J$131)</f>
        <v>0</v>
      </c>
      <c r="G147" s="326">
        <f>SUMIF(価格変換【係数】!$D$7:$D$64,E147,価格変換【係数】!$L$74:$L$131)</f>
        <v>0</v>
      </c>
      <c r="H147" s="327">
        <f>G147*各種係数!H27</f>
        <v>0</v>
      </c>
      <c r="I147" s="326">
        <f>G147*各種係数!I27</f>
        <v>0</v>
      </c>
      <c r="J147" s="80">
        <v>3.3484513793148545</v>
      </c>
      <c r="K147" s="67">
        <f>J147*各種係数!G27</f>
        <v>3.3456431289473058E-2</v>
      </c>
      <c r="L147" s="67">
        <f>J147*各種係数!F27</f>
        <v>3.3149949480253813</v>
      </c>
      <c r="M147" s="80">
        <v>4.5020476365599638E-2</v>
      </c>
      <c r="N147" s="67">
        <f>M147*各種係数!H27</f>
        <v>1.6944263250996204E-2</v>
      </c>
      <c r="O147" s="67">
        <f>M147*各種係数!I27</f>
        <v>4.1622704564422313E-3</v>
      </c>
      <c r="P147" s="54"/>
      <c r="Q147" s="41"/>
      <c r="R147" s="67">
        <f>Q$235*各種係数!J27</f>
        <v>6.0261971676900221E-2</v>
      </c>
      <c r="S147" s="67">
        <f>R147*各種係数!G27</f>
        <v>6.0211431685441397E-4</v>
      </c>
      <c r="T147" s="67">
        <f>R147*各種係数!F27</f>
        <v>5.9659857360045809E-2</v>
      </c>
      <c r="U147" s="80">
        <v>5.3534717273473892E-3</v>
      </c>
      <c r="V147" s="67">
        <f>U147*各種係数!H27</f>
        <v>2.0148750430426798E-3</v>
      </c>
      <c r="W147" s="67">
        <f>U147*各種係数!I27</f>
        <v>4.9494361252834355E-4</v>
      </c>
      <c r="X147" s="330">
        <f t="shared" si="10"/>
        <v>5.0373948092947027E-2</v>
      </c>
      <c r="Y147" s="67">
        <f t="shared" si="11"/>
        <v>1.8959138294038884E-2</v>
      </c>
      <c r="Z147" s="68">
        <f t="shared" si="12"/>
        <v>4.6572140689705747E-3</v>
      </c>
      <c r="AA147" s="67">
        <f>G147*各種係数!K27*各種係数!$P$18</f>
        <v>0</v>
      </c>
      <c r="AB147" s="67">
        <f>M147*各種係数!K27*各種係数!$P$18</f>
        <v>8.494429502943327E-10</v>
      </c>
      <c r="AC147" s="67">
        <f>U147*各種係数!K27*各種係数!$P$18</f>
        <v>1.0100890051598846E-10</v>
      </c>
      <c r="AD147" s="80">
        <f t="shared" si="13"/>
        <v>9.5045185081032115E-10</v>
      </c>
      <c r="AE147" s="67">
        <f>G147*各種係数!L27*各種係数!$P$18</f>
        <v>0</v>
      </c>
      <c r="AF147" s="67">
        <f>M147*各種係数!L27*各種係数!$P$18</f>
        <v>8.494429502943327E-10</v>
      </c>
      <c r="AG147" s="67">
        <f>U147*各種係数!L27*各種係数!$P$18</f>
        <v>1.0100890051598846E-10</v>
      </c>
      <c r="AH147" s="330">
        <f t="shared" si="14"/>
        <v>9.5045185081032115E-10</v>
      </c>
    </row>
    <row r="148" spans="2:34" x14ac:dyDescent="0.15">
      <c r="B148" s="155" t="s">
        <v>54</v>
      </c>
      <c r="C148" s="155" t="s">
        <v>294</v>
      </c>
      <c r="D148" s="155" t="s">
        <v>290</v>
      </c>
      <c r="E148" s="41" t="s">
        <v>963</v>
      </c>
      <c r="F148" s="363">
        <f>SUMIF(価格変換【係数】!$D$7:$D$64,E148,価格変換【係数】!$J$74:$J$131)</f>
        <v>0</v>
      </c>
      <c r="G148" s="324">
        <f>SUMIF(価格変換【係数】!$D$7:$D$64,E148,価格変換【係数】!$L$74:$L$131)</f>
        <v>0</v>
      </c>
      <c r="H148" s="325">
        <f>G148*各種係数!H28</f>
        <v>0</v>
      </c>
      <c r="I148" s="324">
        <f>G148*各種係数!I28</f>
        <v>0</v>
      </c>
      <c r="J148" s="366">
        <v>1.1258377427902651E-2</v>
      </c>
      <c r="K148" s="46">
        <f>J148*各種係数!G28</f>
        <v>0</v>
      </c>
      <c r="L148" s="46">
        <f>J148*各種係数!F28</f>
        <v>1.1258377427902653E-2</v>
      </c>
      <c r="M148" s="366">
        <v>-4.3970183971040003E-18</v>
      </c>
      <c r="N148" s="46">
        <f>M148*各種係数!H28</f>
        <v>0</v>
      </c>
      <c r="O148" s="46">
        <f>M148*各種係数!I28</f>
        <v>0</v>
      </c>
      <c r="P148" s="54"/>
      <c r="Q148" s="41"/>
      <c r="R148" s="46">
        <f>Q$235*各種係数!J28</f>
        <v>0</v>
      </c>
      <c r="S148" s="46">
        <f>R148*各種係数!G28</f>
        <v>0</v>
      </c>
      <c r="T148" s="46">
        <f>R148*各種係数!F28</f>
        <v>0</v>
      </c>
      <c r="U148" s="366">
        <v>-4.0129696312881048E-18</v>
      </c>
      <c r="V148" s="46">
        <f>U148*各種係数!H28</f>
        <v>0</v>
      </c>
      <c r="W148" s="46">
        <f>U148*各種係数!I28</f>
        <v>0</v>
      </c>
      <c r="X148" s="328">
        <f t="shared" si="10"/>
        <v>-8.4099880283921059E-18</v>
      </c>
      <c r="Y148" s="136">
        <f t="shared" si="11"/>
        <v>0</v>
      </c>
      <c r="Z148" s="329">
        <f t="shared" si="12"/>
        <v>0</v>
      </c>
      <c r="AA148" s="46">
        <f>G148*各種係数!K28*各種係数!$P$18</f>
        <v>0</v>
      </c>
      <c r="AB148" s="46">
        <f>M148*各種係数!K28*各種係数!$P$18</f>
        <v>0</v>
      </c>
      <c r="AC148" s="46">
        <f>U148*各種係数!K28*各種係数!$P$18</f>
        <v>0</v>
      </c>
      <c r="AD148" s="366">
        <f t="shared" si="13"/>
        <v>0</v>
      </c>
      <c r="AE148" s="46">
        <f>G148*各種係数!L28*各種係数!$P$18</f>
        <v>0</v>
      </c>
      <c r="AF148" s="46">
        <f>M148*各種係数!L28*各種係数!$P$18</f>
        <v>0</v>
      </c>
      <c r="AG148" s="46">
        <f>U148*各種係数!L28*各種係数!$P$18</f>
        <v>0</v>
      </c>
      <c r="AH148" s="328">
        <f t="shared" si="14"/>
        <v>0</v>
      </c>
    </row>
    <row r="149" spans="2:34" x14ac:dyDescent="0.15">
      <c r="B149" s="155" t="s">
        <v>55</v>
      </c>
      <c r="C149" s="155" t="s">
        <v>294</v>
      </c>
      <c r="D149" s="155" t="s">
        <v>290</v>
      </c>
      <c r="E149" s="41" t="s">
        <v>964</v>
      </c>
      <c r="F149" s="363">
        <f>SUMIF(価格変換【係数】!$D$7:$D$64,E149,価格変換【係数】!$J$74:$J$131)</f>
        <v>0</v>
      </c>
      <c r="G149" s="324">
        <f>SUMIF(価格変換【係数】!$D$7:$D$64,E149,価格変換【係数】!$L$74:$L$131)</f>
        <v>0</v>
      </c>
      <c r="H149" s="325">
        <f>G149*各種係数!H29</f>
        <v>0</v>
      </c>
      <c r="I149" s="324">
        <f>G149*各種係数!I29</f>
        <v>0</v>
      </c>
      <c r="J149" s="364">
        <v>2.5156397336711533</v>
      </c>
      <c r="K149" s="46">
        <f>J149*各種係数!G29</f>
        <v>0</v>
      </c>
      <c r="L149" s="46">
        <f>J149*各種係数!F29</f>
        <v>2.5156397336711525</v>
      </c>
      <c r="M149" s="364">
        <v>2.0480540050154306E-16</v>
      </c>
      <c r="N149" s="46">
        <f>M149*各種係数!H29</f>
        <v>0</v>
      </c>
      <c r="O149" s="46">
        <f>M149*各種係数!I29</f>
        <v>0</v>
      </c>
      <c r="P149" s="54"/>
      <c r="Q149" s="41"/>
      <c r="R149" s="46">
        <f>Q$235*各種係数!J29</f>
        <v>1.0345402862987163E-3</v>
      </c>
      <c r="S149" s="46">
        <f>R149*各種係数!G29</f>
        <v>0</v>
      </c>
      <c r="T149" s="46">
        <f>R149*各種係数!F29</f>
        <v>1.0345402862987159E-3</v>
      </c>
      <c r="U149" s="364">
        <v>1.1738500204555366E-16</v>
      </c>
      <c r="V149" s="46">
        <f>U149*各種係数!H29</f>
        <v>0</v>
      </c>
      <c r="W149" s="46">
        <f>U149*各種係数!I29</f>
        <v>0</v>
      </c>
      <c r="X149" s="135">
        <f t="shared" si="10"/>
        <v>3.2219040254709671E-16</v>
      </c>
      <c r="Y149" s="46">
        <f t="shared" si="11"/>
        <v>0</v>
      </c>
      <c r="Z149" s="47">
        <f t="shared" si="12"/>
        <v>0</v>
      </c>
      <c r="AA149" s="46">
        <f>G149*各種係数!K29*各種係数!$P$18</f>
        <v>0</v>
      </c>
      <c r="AB149" s="46">
        <f>M149*各種係数!K29*各種係数!$P$18</f>
        <v>0</v>
      </c>
      <c r="AC149" s="46">
        <f>U149*各種係数!K29*各種係数!$P$18</f>
        <v>0</v>
      </c>
      <c r="AD149" s="364">
        <f t="shared" si="13"/>
        <v>0</v>
      </c>
      <c r="AE149" s="46">
        <f>G149*各種係数!L29*各種係数!$P$18</f>
        <v>0</v>
      </c>
      <c r="AF149" s="46">
        <f>M149*各種係数!L29*各種係数!$P$18</f>
        <v>0</v>
      </c>
      <c r="AG149" s="46">
        <f>U149*各種係数!L29*各種係数!$P$18</f>
        <v>0</v>
      </c>
      <c r="AH149" s="135">
        <f t="shared" si="14"/>
        <v>0</v>
      </c>
    </row>
    <row r="150" spans="2:34" x14ac:dyDescent="0.15">
      <c r="B150" s="155" t="s">
        <v>56</v>
      </c>
      <c r="C150" s="155" t="s">
        <v>294</v>
      </c>
      <c r="D150" s="155" t="s">
        <v>290</v>
      </c>
      <c r="E150" s="41" t="s">
        <v>155</v>
      </c>
      <c r="F150" s="363">
        <f>SUMIF(価格変換【係数】!$D$7:$D$64,E150,価格変換【係数】!$J$74:$J$131)</f>
        <v>0</v>
      </c>
      <c r="G150" s="324">
        <f>SUMIF(価格変換【係数】!$D$7:$D$64,E150,価格変換【係数】!$L$74:$L$131)</f>
        <v>0</v>
      </c>
      <c r="H150" s="325">
        <f>G150*各種係数!H30</f>
        <v>0</v>
      </c>
      <c r="I150" s="324">
        <f>G150*各種係数!I30</f>
        <v>0</v>
      </c>
      <c r="J150" s="364">
        <v>4.9235919069392252E-2</v>
      </c>
      <c r="K150" s="46">
        <f>J150*各種係数!G30</f>
        <v>0</v>
      </c>
      <c r="L150" s="46">
        <f>J150*各種係数!F30</f>
        <v>4.9235919069392238E-2</v>
      </c>
      <c r="M150" s="364">
        <v>8.56916997222949E-17</v>
      </c>
      <c r="N150" s="46">
        <f>M150*各種係数!H30</f>
        <v>0</v>
      </c>
      <c r="O150" s="46">
        <f>M150*各種係数!I30</f>
        <v>0</v>
      </c>
      <c r="P150" s="54"/>
      <c r="Q150" s="41"/>
      <c r="R150" s="46">
        <f>Q$235*各種係数!J30</f>
        <v>0</v>
      </c>
      <c r="S150" s="46">
        <f>R150*各種係数!G30</f>
        <v>0</v>
      </c>
      <c r="T150" s="46">
        <f>R150*各種係数!F30</f>
        <v>0</v>
      </c>
      <c r="U150" s="364">
        <v>2.1454830890894709E-17</v>
      </c>
      <c r="V150" s="46">
        <f>U150*各種係数!H30</f>
        <v>0</v>
      </c>
      <c r="W150" s="46">
        <f>U150*各種係数!I30</f>
        <v>0</v>
      </c>
      <c r="X150" s="135">
        <f t="shared" si="10"/>
        <v>1.071465306131896E-16</v>
      </c>
      <c r="Y150" s="46">
        <f t="shared" si="11"/>
        <v>0</v>
      </c>
      <c r="Z150" s="47">
        <f t="shared" si="12"/>
        <v>0</v>
      </c>
      <c r="AA150" s="46">
        <f>G150*各種係数!K30*各種係数!$P$18</f>
        <v>0</v>
      </c>
      <c r="AB150" s="46">
        <f>M150*各種係数!K30*各種係数!$P$18</f>
        <v>0</v>
      </c>
      <c r="AC150" s="46">
        <f>U150*各種係数!K30*各種係数!$P$18</f>
        <v>0</v>
      </c>
      <c r="AD150" s="364">
        <f t="shared" si="13"/>
        <v>0</v>
      </c>
      <c r="AE150" s="46">
        <f>G150*各種係数!L30*各種係数!$P$18</f>
        <v>0</v>
      </c>
      <c r="AF150" s="46">
        <f>M150*各種係数!L30*各種係数!$P$18</f>
        <v>0</v>
      </c>
      <c r="AG150" s="46">
        <f>U150*各種係数!L30*各種係数!$P$18</f>
        <v>0</v>
      </c>
      <c r="AH150" s="135">
        <f t="shared" si="14"/>
        <v>0</v>
      </c>
    </row>
    <row r="151" spans="2:34" x14ac:dyDescent="0.15">
      <c r="B151" s="155" t="s">
        <v>57</v>
      </c>
      <c r="C151" s="155" t="s">
        <v>294</v>
      </c>
      <c r="D151" s="155" t="s">
        <v>290</v>
      </c>
      <c r="E151" s="41" t="s">
        <v>156</v>
      </c>
      <c r="F151" s="363">
        <f>SUMIF(価格変換【係数】!$D$7:$D$64,E151,価格変換【係数】!$J$74:$J$131)</f>
        <v>0</v>
      </c>
      <c r="G151" s="324">
        <f>SUMIF(価格変換【係数】!$D$7:$D$64,E151,価格変換【係数】!$L$74:$L$131)</f>
        <v>0</v>
      </c>
      <c r="H151" s="325">
        <f>G151*各種係数!H31</f>
        <v>0</v>
      </c>
      <c r="I151" s="324">
        <f>G151*各種係数!I31</f>
        <v>0</v>
      </c>
      <c r="J151" s="364">
        <v>2.26317881487112E-2</v>
      </c>
      <c r="K151" s="46">
        <f>J151*各種係数!G31</f>
        <v>0</v>
      </c>
      <c r="L151" s="46">
        <f>J151*各種係数!F31</f>
        <v>2.26317881487112E-2</v>
      </c>
      <c r="M151" s="364">
        <v>0</v>
      </c>
      <c r="N151" s="46">
        <f>M151*各種係数!H31</f>
        <v>0</v>
      </c>
      <c r="O151" s="46">
        <f>M151*各種係数!I31</f>
        <v>0</v>
      </c>
      <c r="P151" s="54"/>
      <c r="Q151" s="41"/>
      <c r="R151" s="46">
        <f>Q$235*各種係数!J31</f>
        <v>0</v>
      </c>
      <c r="S151" s="46">
        <f>R151*各種係数!G31</f>
        <v>0</v>
      </c>
      <c r="T151" s="46">
        <f>R151*各種係数!F31</f>
        <v>0</v>
      </c>
      <c r="U151" s="364">
        <v>0</v>
      </c>
      <c r="V151" s="46">
        <f>U151*各種係数!H31</f>
        <v>0</v>
      </c>
      <c r="W151" s="46">
        <f>U151*各種係数!I31</f>
        <v>0</v>
      </c>
      <c r="X151" s="135">
        <f t="shared" si="10"/>
        <v>0</v>
      </c>
      <c r="Y151" s="46">
        <f t="shared" si="11"/>
        <v>0</v>
      </c>
      <c r="Z151" s="47">
        <f t="shared" si="12"/>
        <v>0</v>
      </c>
      <c r="AA151" s="46">
        <f>G151*各種係数!K31*各種係数!$P$18</f>
        <v>0</v>
      </c>
      <c r="AB151" s="46">
        <f>M151*各種係数!K31*各種係数!$P$18</f>
        <v>0</v>
      </c>
      <c r="AC151" s="46">
        <f>U151*各種係数!K31*各種係数!$P$18</f>
        <v>0</v>
      </c>
      <c r="AD151" s="364">
        <f t="shared" si="13"/>
        <v>0</v>
      </c>
      <c r="AE151" s="46">
        <f>G151*各種係数!L31*各種係数!$P$18</f>
        <v>0</v>
      </c>
      <c r="AF151" s="46">
        <f>M151*各種係数!L31*各種係数!$P$18</f>
        <v>0</v>
      </c>
      <c r="AG151" s="46">
        <f>U151*各種係数!L31*各種係数!$P$18</f>
        <v>0</v>
      </c>
      <c r="AH151" s="135">
        <f t="shared" si="14"/>
        <v>0</v>
      </c>
    </row>
    <row r="152" spans="2:34" x14ac:dyDescent="0.15">
      <c r="B152" s="155" t="s">
        <v>58</v>
      </c>
      <c r="C152" s="155" t="s">
        <v>294</v>
      </c>
      <c r="D152" s="155" t="s">
        <v>290</v>
      </c>
      <c r="E152" s="41" t="s">
        <v>965</v>
      </c>
      <c r="F152" s="365">
        <f>SUMIF(価格変換【係数】!$D$7:$D$64,E152,価格変換【係数】!$J$74:$J$131)</f>
        <v>4.991056214804372</v>
      </c>
      <c r="G152" s="326">
        <f>SUMIF(価格変換【係数】!$D$7:$D$64,E152,価格変換【係数】!$L$74:$L$131)</f>
        <v>0.1412850706378172</v>
      </c>
      <c r="H152" s="327">
        <f>G152*各種係数!H32</f>
        <v>7.4579350924926527E-2</v>
      </c>
      <c r="I152" s="326">
        <f>G152*各種係数!I32</f>
        <v>2.4969392445969248E-2</v>
      </c>
      <c r="J152" s="80">
        <v>5.492232101067958</v>
      </c>
      <c r="K152" s="67">
        <f>J152*各種係数!G32</f>
        <v>0.15547218203173221</v>
      </c>
      <c r="L152" s="67">
        <f>J152*各種係数!F32</f>
        <v>5.3367599190362256</v>
      </c>
      <c r="M152" s="80">
        <v>0.16705055259807092</v>
      </c>
      <c r="N152" s="67">
        <f>M152*各種係数!H32</f>
        <v>8.8180030120462743E-2</v>
      </c>
      <c r="O152" s="67">
        <f>M152*各種係数!I32</f>
        <v>2.9522941010731149E-2</v>
      </c>
      <c r="P152" s="54"/>
      <c r="Q152" s="41"/>
      <c r="R152" s="67">
        <f>Q$235*各種係数!J32</f>
        <v>3.7800311510859581</v>
      </c>
      <c r="S152" s="67">
        <f>R152*各種係数!G32</f>
        <v>0.10700379743474038</v>
      </c>
      <c r="T152" s="67">
        <f>R152*各種係数!F32</f>
        <v>3.6730273536512179</v>
      </c>
      <c r="U152" s="80">
        <v>0.19168076337816964</v>
      </c>
      <c r="V152" s="67">
        <f>U152*各種係数!H32</f>
        <v>0.10118144014086594</v>
      </c>
      <c r="W152" s="67">
        <f>U152*各種係数!I32</f>
        <v>3.3875852441633686E-2</v>
      </c>
      <c r="X152" s="330">
        <f t="shared" si="10"/>
        <v>0.50001638661405778</v>
      </c>
      <c r="Y152" s="67">
        <f t="shared" si="11"/>
        <v>0.26394082118625523</v>
      </c>
      <c r="Z152" s="68">
        <f t="shared" si="12"/>
        <v>8.836818589833409E-2</v>
      </c>
      <c r="AA152" s="67">
        <f>G152*各種係数!K32*各種係数!$P$18</f>
        <v>2.4091808179999146E-9</v>
      </c>
      <c r="AB152" s="67">
        <f>M152*各種係数!K32*各種係数!$P$18</f>
        <v>2.8485315903422478E-9</v>
      </c>
      <c r="AC152" s="67">
        <f>U152*各種係数!K32*各種係数!$P$18</f>
        <v>3.2685238166038779E-9</v>
      </c>
      <c r="AD152" s="80">
        <f t="shared" si="13"/>
        <v>8.526236224946039E-9</v>
      </c>
      <c r="AE152" s="67">
        <f>G152*各種係数!L32*各種係数!$P$18</f>
        <v>2.4091808179999146E-9</v>
      </c>
      <c r="AF152" s="67">
        <f>M152*各種係数!L32*各種係数!$P$18</f>
        <v>2.8485315903422478E-9</v>
      </c>
      <c r="AG152" s="67">
        <f>U152*各種係数!L32*各種係数!$P$18</f>
        <v>3.2685238166038779E-9</v>
      </c>
      <c r="AH152" s="330">
        <f t="shared" si="14"/>
        <v>8.526236224946039E-9</v>
      </c>
    </row>
    <row r="153" spans="2:34" x14ac:dyDescent="0.15">
      <c r="B153" s="162" t="s">
        <v>59</v>
      </c>
      <c r="C153" s="162" t="s">
        <v>294</v>
      </c>
      <c r="D153" s="162" t="s">
        <v>290</v>
      </c>
      <c r="E153" s="116" t="s">
        <v>517</v>
      </c>
      <c r="F153" s="363">
        <f>SUMIF(価格変換【係数】!$D$7:$D$64,E153,価格変換【係数】!$J$74:$J$131)</f>
        <v>8.5450911684891242</v>
      </c>
      <c r="G153" s="324">
        <f>SUMIF(価格変換【係数】!$D$7:$D$64,E153,価格変換【係数】!$L$74:$L$131)</f>
        <v>0.63410983017461864</v>
      </c>
      <c r="H153" s="325">
        <f>G153*各種係数!H33</f>
        <v>0.21641341631709027</v>
      </c>
      <c r="I153" s="324">
        <f>G153*各種係数!I33</f>
        <v>6.3612874634788735E-2</v>
      </c>
      <c r="J153" s="366">
        <v>14.452968397414786</v>
      </c>
      <c r="K153" s="46">
        <f>J153*各種係数!G33</f>
        <v>1.0725186139382366</v>
      </c>
      <c r="L153" s="46">
        <f>J153*各種係数!F33</f>
        <v>13.38044978347655</v>
      </c>
      <c r="M153" s="366">
        <v>1.2708501823632312</v>
      </c>
      <c r="N153" s="46">
        <f>M153*各種係数!H33</f>
        <v>0.4337245954958428</v>
      </c>
      <c r="O153" s="46">
        <f>M153*各種係数!I33</f>
        <v>0.1274896389920474</v>
      </c>
      <c r="P153" s="54"/>
      <c r="Q153" s="41"/>
      <c r="R153" s="46">
        <f>Q$235*各種係数!J33</f>
        <v>12.3996019714663</v>
      </c>
      <c r="S153" s="46">
        <f>R153*各種係数!G33</f>
        <v>0.92014343034207613</v>
      </c>
      <c r="T153" s="46">
        <f>R153*各種係数!F33</f>
        <v>11.479458541124224</v>
      </c>
      <c r="U153" s="366">
        <v>1.0654452817290547</v>
      </c>
      <c r="V153" s="46">
        <f>U153*各種係数!H33</f>
        <v>0.36362258136640802</v>
      </c>
      <c r="W153" s="46">
        <f>U153*各種係数!I33</f>
        <v>0.10688375090825138</v>
      </c>
      <c r="X153" s="328">
        <f t="shared" si="10"/>
        <v>2.9704052942669046</v>
      </c>
      <c r="Y153" s="136">
        <f t="shared" si="11"/>
        <v>1.0137605931793412</v>
      </c>
      <c r="Z153" s="329">
        <f t="shared" si="12"/>
        <v>0.29798626453508753</v>
      </c>
      <c r="AA153" s="46">
        <f>G153*各種係数!K33*各種係数!$P$18</f>
        <v>6.8060707299819728E-9</v>
      </c>
      <c r="AB153" s="46">
        <f>M153*各種係数!K33*各種係数!$P$18</f>
        <v>1.3640375557642401E-8</v>
      </c>
      <c r="AC153" s="46">
        <f>U153*各種係数!K33*各種係数!$P$18</f>
        <v>1.1435709716685245E-8</v>
      </c>
      <c r="AD153" s="366">
        <f t="shared" si="13"/>
        <v>3.1882156004309615E-8</v>
      </c>
      <c r="AE153" s="46">
        <f>G153*各種係数!L33*各種係数!$P$18</f>
        <v>6.7733492360878289E-9</v>
      </c>
      <c r="AF153" s="46">
        <f>M153*各種係数!L33*各種係数!$P$18</f>
        <v>1.3574796828999889E-8</v>
      </c>
      <c r="AG153" s="46">
        <f>U153*各種係数!L33*各種係数!$P$18</f>
        <v>1.1380730343047336E-8</v>
      </c>
      <c r="AH153" s="328">
        <f t="shared" si="14"/>
        <v>3.1728876408135049E-8</v>
      </c>
    </row>
    <row r="154" spans="2:34" x14ac:dyDescent="0.15">
      <c r="B154" s="155" t="s">
        <v>60</v>
      </c>
      <c r="C154" s="155" t="s">
        <v>295</v>
      </c>
      <c r="D154" s="155" t="s">
        <v>290</v>
      </c>
      <c r="E154" s="41" t="s">
        <v>158</v>
      </c>
      <c r="F154" s="363">
        <f>SUMIF(価格変換【係数】!$D$7:$D$64,E154,価格変換【係数】!$J$74:$J$131)</f>
        <v>877.3278716107734</v>
      </c>
      <c r="G154" s="324">
        <f>SUMIF(価格変換【係数】!$D$7:$D$64,E154,価格変換【係数】!$L$74:$L$131)</f>
        <v>0</v>
      </c>
      <c r="H154" s="325">
        <f>G154*各種係数!H34</f>
        <v>0</v>
      </c>
      <c r="I154" s="324">
        <f>G154*各種係数!I34</f>
        <v>0</v>
      </c>
      <c r="J154" s="364">
        <v>69.957549393948923</v>
      </c>
      <c r="K154" s="46">
        <f>J154*各種係数!G34</f>
        <v>0</v>
      </c>
      <c r="L154" s="46">
        <f>J154*各種係数!F34</f>
        <v>69.957549393948938</v>
      </c>
      <c r="M154" s="364">
        <v>-8.3275948814349301E-15</v>
      </c>
      <c r="N154" s="46">
        <f>M154*各種係数!H34</f>
        <v>0</v>
      </c>
      <c r="O154" s="46">
        <f>M154*各種係数!I34</f>
        <v>0</v>
      </c>
      <c r="P154" s="54"/>
      <c r="Q154" s="41"/>
      <c r="R154" s="46">
        <f>Q$235*各種係数!J34</f>
        <v>21.942201572285658</v>
      </c>
      <c r="S154" s="46">
        <f>R154*各種係数!G34</f>
        <v>0</v>
      </c>
      <c r="T154" s="46">
        <f>R154*各種係数!F34</f>
        <v>21.942201572285661</v>
      </c>
      <c r="U154" s="364">
        <v>-1.6363299614575218E-15</v>
      </c>
      <c r="V154" s="46">
        <f>U154*各種係数!H34</f>
        <v>0</v>
      </c>
      <c r="W154" s="46">
        <f>U154*各種係数!I34</f>
        <v>0</v>
      </c>
      <c r="X154" s="135">
        <f t="shared" si="10"/>
        <v>-9.9639248428924527E-15</v>
      </c>
      <c r="Y154" s="46">
        <f t="shared" si="11"/>
        <v>0</v>
      </c>
      <c r="Z154" s="47">
        <f t="shared" si="12"/>
        <v>0</v>
      </c>
      <c r="AA154" s="46">
        <f>G154*各種係数!K34*各種係数!$P$18</f>
        <v>0</v>
      </c>
      <c r="AB154" s="46">
        <f>M154*各種係数!K34*各種係数!$P$18</f>
        <v>0</v>
      </c>
      <c r="AC154" s="46">
        <f>U154*各種係数!K34*各種係数!$P$18</f>
        <v>0</v>
      </c>
      <c r="AD154" s="364">
        <f t="shared" si="13"/>
        <v>0</v>
      </c>
      <c r="AE154" s="46">
        <f>G154*各種係数!L34*各種係数!$P$18</f>
        <v>0</v>
      </c>
      <c r="AF154" s="46">
        <f>M154*各種係数!L34*各種係数!$P$18</f>
        <v>0</v>
      </c>
      <c r="AG154" s="46">
        <f>U154*各種係数!L34*各種係数!$P$18</f>
        <v>0</v>
      </c>
      <c r="AH154" s="135">
        <f t="shared" si="14"/>
        <v>0</v>
      </c>
    </row>
    <row r="155" spans="2:34" x14ac:dyDescent="0.15">
      <c r="B155" s="155" t="s">
        <v>61</v>
      </c>
      <c r="C155" s="155" t="s">
        <v>295</v>
      </c>
      <c r="D155" s="155" t="s">
        <v>290</v>
      </c>
      <c r="E155" s="41" t="s">
        <v>159</v>
      </c>
      <c r="F155" s="363">
        <f>SUMIF(価格変換【係数】!$D$7:$D$64,E155,価格変換【係数】!$J$74:$J$131)</f>
        <v>0</v>
      </c>
      <c r="G155" s="324">
        <f>SUMIF(価格変換【係数】!$D$7:$D$64,E155,価格変換【係数】!$L$74:$L$131)</f>
        <v>0</v>
      </c>
      <c r="H155" s="325">
        <f>G155*各種係数!H35</f>
        <v>0</v>
      </c>
      <c r="I155" s="324">
        <f>G155*各種係数!I35</f>
        <v>0</v>
      </c>
      <c r="J155" s="364">
        <v>0.9947553995941858</v>
      </c>
      <c r="K155" s="46">
        <f>J155*各種係数!G35</f>
        <v>0</v>
      </c>
      <c r="L155" s="46">
        <f>J155*各種係数!F35</f>
        <v>0.99475539959418602</v>
      </c>
      <c r="M155" s="364">
        <v>-5.700167739182823E-16</v>
      </c>
      <c r="N155" s="46">
        <f>M155*各種係数!H35</f>
        <v>0</v>
      </c>
      <c r="O155" s="46">
        <f>M155*各種係数!I35</f>
        <v>0</v>
      </c>
      <c r="P155" s="54"/>
      <c r="Q155" s="41"/>
      <c r="R155" s="46">
        <f>Q$235*各種係数!J35</f>
        <v>0</v>
      </c>
      <c r="S155" s="46">
        <f>R155*各種係数!G35</f>
        <v>0</v>
      </c>
      <c r="T155" s="46">
        <f>R155*各種係数!F35</f>
        <v>0</v>
      </c>
      <c r="U155" s="364">
        <v>-1.5308972043048888E-16</v>
      </c>
      <c r="V155" s="46">
        <f>U155*各種係数!H35</f>
        <v>0</v>
      </c>
      <c r="W155" s="46">
        <f>U155*各種係数!I35</f>
        <v>0</v>
      </c>
      <c r="X155" s="135">
        <f t="shared" si="10"/>
        <v>-7.2310649434877113E-16</v>
      </c>
      <c r="Y155" s="46">
        <f t="shared" si="11"/>
        <v>0</v>
      </c>
      <c r="Z155" s="47">
        <f t="shared" si="12"/>
        <v>0</v>
      </c>
      <c r="AA155" s="46">
        <f>G155*各種係数!K35*各種係数!$P$18</f>
        <v>0</v>
      </c>
      <c r="AB155" s="46">
        <f>M155*各種係数!K35*各種係数!$P$18</f>
        <v>0</v>
      </c>
      <c r="AC155" s="46">
        <f>U155*各種係数!K35*各種係数!$P$18</f>
        <v>0</v>
      </c>
      <c r="AD155" s="364">
        <f t="shared" si="13"/>
        <v>0</v>
      </c>
      <c r="AE155" s="46">
        <f>G155*各種係数!L35*各種係数!$P$18</f>
        <v>0</v>
      </c>
      <c r="AF155" s="46">
        <f>M155*各種係数!L35*各種係数!$P$18</f>
        <v>0</v>
      </c>
      <c r="AG155" s="46">
        <f>U155*各種係数!L35*各種係数!$P$18</f>
        <v>0</v>
      </c>
      <c r="AH155" s="135">
        <f t="shared" si="14"/>
        <v>0</v>
      </c>
    </row>
    <row r="156" spans="2:34" x14ac:dyDescent="0.15">
      <c r="B156" s="155" t="s">
        <v>62</v>
      </c>
      <c r="C156" s="155" t="s">
        <v>296</v>
      </c>
      <c r="D156" s="155" t="s">
        <v>290</v>
      </c>
      <c r="E156" s="41" t="s">
        <v>160</v>
      </c>
      <c r="F156" s="363">
        <f>SUMIF(価格変換【係数】!$D$7:$D$64,E156,価格変換【係数】!$J$74:$J$131)</f>
        <v>0</v>
      </c>
      <c r="G156" s="324">
        <f>SUMIF(価格変換【係数】!$D$7:$D$64,E156,価格変換【係数】!$L$74:$L$131)</f>
        <v>0</v>
      </c>
      <c r="H156" s="325">
        <f>G156*各種係数!H36</f>
        <v>0</v>
      </c>
      <c r="I156" s="324">
        <f>G156*各種係数!I36</f>
        <v>0</v>
      </c>
      <c r="J156" s="364">
        <v>27.629038979458159</v>
      </c>
      <c r="K156" s="46">
        <f>J156*各種係数!G36</f>
        <v>0.83935049178011045</v>
      </c>
      <c r="L156" s="46">
        <f>J156*各種係数!F36</f>
        <v>26.789688487678049</v>
      </c>
      <c r="M156" s="364">
        <v>1.063693593606917</v>
      </c>
      <c r="N156" s="46">
        <f>M156*各種係数!H36</f>
        <v>0.38030205786687821</v>
      </c>
      <c r="O156" s="46">
        <f>M156*各種係数!I36</f>
        <v>0.24806545311068626</v>
      </c>
      <c r="P156" s="54"/>
      <c r="Q156" s="41"/>
      <c r="R156" s="46">
        <f>Q$235*各種係数!J36</f>
        <v>2.6685966685075386</v>
      </c>
      <c r="S156" s="46">
        <f>R156*各種係数!G36</f>
        <v>8.1070062832800494E-2</v>
      </c>
      <c r="T156" s="46">
        <f>R156*各種係数!F36</f>
        <v>2.5875266056747384</v>
      </c>
      <c r="U156" s="364">
        <v>0.18865924615002674</v>
      </c>
      <c r="V156" s="46">
        <f>U156*各種係数!H36</f>
        <v>6.7451284822707167E-2</v>
      </c>
      <c r="W156" s="46">
        <f>U156*各種係数!I36</f>
        <v>4.3997483543199323E-2</v>
      </c>
      <c r="X156" s="135">
        <f t="shared" si="10"/>
        <v>1.2523528397569437</v>
      </c>
      <c r="Y156" s="46">
        <f t="shared" si="11"/>
        <v>0.44775334268958539</v>
      </c>
      <c r="Z156" s="47">
        <f t="shared" si="12"/>
        <v>0.29206293665388561</v>
      </c>
      <c r="AA156" s="46">
        <f>G156*各種係数!K36*各種係数!$P$18</f>
        <v>0</v>
      </c>
      <c r="AB156" s="46">
        <f>M156*各種係数!K36*各種係数!$P$18</f>
        <v>6.0091924925468935E-8</v>
      </c>
      <c r="AC156" s="46">
        <f>U156*各種係数!K36*各種係数!$P$18</f>
        <v>1.065804788548202E-8</v>
      </c>
      <c r="AD156" s="364">
        <f t="shared" si="13"/>
        <v>7.0749972810950958E-8</v>
      </c>
      <c r="AE156" s="46">
        <f>G156*各種係数!L36*各種係数!$P$18</f>
        <v>0</v>
      </c>
      <c r="AF156" s="46">
        <f>M156*各種係数!L36*各種係数!$P$18</f>
        <v>5.6654932909436576E-8</v>
      </c>
      <c r="AG156" s="46">
        <f>U156*各種係数!L36*各種係数!$P$18</f>
        <v>1.0048454740740426E-8</v>
      </c>
      <c r="AH156" s="135">
        <f t="shared" si="14"/>
        <v>6.6703387650176997E-8</v>
      </c>
    </row>
    <row r="157" spans="2:34" x14ac:dyDescent="0.15">
      <c r="B157" s="163" t="s">
        <v>63</v>
      </c>
      <c r="C157" s="163" t="s">
        <v>296</v>
      </c>
      <c r="D157" s="163" t="s">
        <v>290</v>
      </c>
      <c r="E157" s="62" t="s">
        <v>161</v>
      </c>
      <c r="F157" s="365">
        <f>SUMIF(価格変換【係数】!$D$7:$D$64,E157,価格変換【係数】!$J$74:$J$131)</f>
        <v>0</v>
      </c>
      <c r="G157" s="326">
        <f>SUMIF(価格変換【係数】!$D$7:$D$64,E157,価格変換【係数】!$L$74:$L$131)</f>
        <v>0</v>
      </c>
      <c r="H157" s="327">
        <f>G157*各種係数!H37</f>
        <v>0</v>
      </c>
      <c r="I157" s="326">
        <f>G157*各種係数!I37</f>
        <v>0</v>
      </c>
      <c r="J157" s="80">
        <v>4.334846649948223</v>
      </c>
      <c r="K157" s="67">
        <f>J157*各種係数!G37</f>
        <v>0.18587456527684199</v>
      </c>
      <c r="L157" s="67">
        <f>J157*各種係数!F37</f>
        <v>4.1489720846713807</v>
      </c>
      <c r="M157" s="80">
        <v>0.34683355241647573</v>
      </c>
      <c r="N157" s="67">
        <f>M157*各種係数!H37</f>
        <v>0.17891770111074484</v>
      </c>
      <c r="O157" s="67">
        <f>M157*各種係数!I37</f>
        <v>0.11187349789143593</v>
      </c>
      <c r="P157" s="54"/>
      <c r="Q157" s="41"/>
      <c r="R157" s="67">
        <f>Q$235*各種係数!J37</f>
        <v>3.9475073074333156</v>
      </c>
      <c r="S157" s="67">
        <f>R157*各種係数!G37</f>
        <v>0.16926578122552238</v>
      </c>
      <c r="T157" s="67">
        <f>R157*各種係数!F37</f>
        <v>3.7782415262077933</v>
      </c>
      <c r="U157" s="80">
        <v>0.21833047669733741</v>
      </c>
      <c r="V157" s="67">
        <f>U157*各種係数!H37</f>
        <v>0.11262805083573289</v>
      </c>
      <c r="W157" s="67">
        <f>U157*各種係数!I37</f>
        <v>7.0423965485051754E-2</v>
      </c>
      <c r="X157" s="330">
        <f t="shared" si="10"/>
        <v>0.56516402911381314</v>
      </c>
      <c r="Y157" s="67">
        <f t="shared" si="11"/>
        <v>0.29154575194647775</v>
      </c>
      <c r="Z157" s="68">
        <f t="shared" si="12"/>
        <v>0.18229746337648767</v>
      </c>
      <c r="AA157" s="67">
        <f>G157*各種係数!K37*各種係数!$P$18</f>
        <v>0</v>
      </c>
      <c r="AB157" s="67">
        <f>M157*各種係数!K37*各種係数!$P$18</f>
        <v>1.9301490885989299E-8</v>
      </c>
      <c r="AC157" s="67">
        <f>U157*各種係数!K37*各種係数!$P$18</f>
        <v>1.2150219252856729E-8</v>
      </c>
      <c r="AD157" s="80">
        <f t="shared" si="13"/>
        <v>3.1451710138846027E-8</v>
      </c>
      <c r="AE157" s="67">
        <f>G157*各種係数!L37*各種係数!$P$18</f>
        <v>0</v>
      </c>
      <c r="AF157" s="67">
        <f>M157*各種係数!L37*各種係数!$P$18</f>
        <v>1.8826864060923986E-8</v>
      </c>
      <c r="AG157" s="67">
        <f>U157*各種係数!L37*各種係数!$P$18</f>
        <v>1.1851443369589759E-8</v>
      </c>
      <c r="AH157" s="330">
        <f t="shared" si="14"/>
        <v>3.0678307430513747E-8</v>
      </c>
    </row>
    <row r="158" spans="2:34" x14ac:dyDescent="0.15">
      <c r="B158" s="155" t="s">
        <v>64</v>
      </c>
      <c r="C158" s="155" t="s">
        <v>293</v>
      </c>
      <c r="D158" s="155" t="s">
        <v>290</v>
      </c>
      <c r="E158" s="41" t="s">
        <v>950</v>
      </c>
      <c r="F158" s="363">
        <f>SUMIF(価格変換【係数】!$D$7:$D$64,E158,価格変換【係数】!$J$74:$J$131)</f>
        <v>89.157686020706365</v>
      </c>
      <c r="G158" s="324">
        <f>SUMIF(価格変換【係数】!$D$7:$D$64,E158,価格変換【係数】!$L$74:$L$131)</f>
        <v>0</v>
      </c>
      <c r="H158" s="325">
        <f>G158*各種係数!H38</f>
        <v>0</v>
      </c>
      <c r="I158" s="324">
        <f>G158*各種係数!I38</f>
        <v>0</v>
      </c>
      <c r="J158" s="366">
        <v>0.95739330281860446</v>
      </c>
      <c r="K158" s="46">
        <f>J158*各種係数!G38</f>
        <v>0</v>
      </c>
      <c r="L158" s="46">
        <f>J158*各種係数!F38</f>
        <v>0.95739330281860446</v>
      </c>
      <c r="M158" s="366">
        <v>0</v>
      </c>
      <c r="N158" s="46">
        <f>M158*各種係数!H38</f>
        <v>0</v>
      </c>
      <c r="O158" s="46">
        <f>M158*各種係数!I38</f>
        <v>0</v>
      </c>
      <c r="P158" s="54"/>
      <c r="Q158" s="41"/>
      <c r="R158" s="46">
        <f>Q$235*各種係数!J38</f>
        <v>8.319912247452816</v>
      </c>
      <c r="S158" s="46">
        <f>R158*各種係数!G38</f>
        <v>0</v>
      </c>
      <c r="T158" s="46">
        <f>R158*各種係数!F38</f>
        <v>8.319912247452816</v>
      </c>
      <c r="U158" s="366">
        <v>0</v>
      </c>
      <c r="V158" s="46">
        <f>U158*各種係数!H38</f>
        <v>0</v>
      </c>
      <c r="W158" s="46">
        <f>U158*各種係数!I38</f>
        <v>0</v>
      </c>
      <c r="X158" s="328">
        <f t="shared" si="10"/>
        <v>0</v>
      </c>
      <c r="Y158" s="136">
        <f t="shared" si="11"/>
        <v>0</v>
      </c>
      <c r="Z158" s="329">
        <f t="shared" si="12"/>
        <v>0</v>
      </c>
      <c r="AA158" s="46">
        <f>G158*各種係数!K38*各種係数!$P$18</f>
        <v>0</v>
      </c>
      <c r="AB158" s="46">
        <f>M158*各種係数!K38*各種係数!$P$18</f>
        <v>0</v>
      </c>
      <c r="AC158" s="46">
        <f>U158*各種係数!K38*各種係数!$P$18</f>
        <v>0</v>
      </c>
      <c r="AD158" s="366">
        <f t="shared" si="13"/>
        <v>0</v>
      </c>
      <c r="AE158" s="46">
        <f>G158*各種係数!L38*各種係数!$P$18</f>
        <v>0</v>
      </c>
      <c r="AF158" s="46">
        <f>M158*各種係数!L38*各種係数!$P$18</f>
        <v>0</v>
      </c>
      <c r="AG158" s="46">
        <f>U158*各種係数!L38*各種係数!$P$18</f>
        <v>0</v>
      </c>
      <c r="AH158" s="328">
        <f t="shared" si="14"/>
        <v>0</v>
      </c>
    </row>
    <row r="159" spans="2:34" x14ac:dyDescent="0.15">
      <c r="B159" s="155" t="s">
        <v>65</v>
      </c>
      <c r="C159" s="155" t="s">
        <v>297</v>
      </c>
      <c r="D159" s="155" t="s">
        <v>290</v>
      </c>
      <c r="E159" s="41" t="s">
        <v>162</v>
      </c>
      <c r="F159" s="363">
        <f>SUMIF(価格変換【係数】!$D$7:$D$64,E159,価格変換【係数】!$J$74:$J$131)</f>
        <v>0</v>
      </c>
      <c r="G159" s="324">
        <f>SUMIF(価格変換【係数】!$D$7:$D$64,E159,価格変換【係数】!$L$74:$L$131)</f>
        <v>0</v>
      </c>
      <c r="H159" s="325">
        <f>G159*各種係数!H39</f>
        <v>0</v>
      </c>
      <c r="I159" s="324">
        <f>G159*各種係数!I39</f>
        <v>0</v>
      </c>
      <c r="J159" s="364">
        <v>1.7107161192911866</v>
      </c>
      <c r="K159" s="46">
        <f>J159*各種係数!G39</f>
        <v>0</v>
      </c>
      <c r="L159" s="46">
        <f>J159*各種係数!F39</f>
        <v>1.7107161192911864</v>
      </c>
      <c r="M159" s="364">
        <v>6.5040230305236133E-17</v>
      </c>
      <c r="N159" s="46">
        <f>M159*各種係数!H39</f>
        <v>0</v>
      </c>
      <c r="O159" s="46">
        <f>M159*各種係数!I39</f>
        <v>0</v>
      </c>
      <c r="P159" s="54"/>
      <c r="Q159" s="41"/>
      <c r="R159" s="46">
        <f>Q$235*各種係数!J39</f>
        <v>0.83179028518967357</v>
      </c>
      <c r="S159" s="46">
        <f>R159*各種係数!G39</f>
        <v>0</v>
      </c>
      <c r="T159" s="46">
        <f>R159*各種係数!F39</f>
        <v>0.83179028518967346</v>
      </c>
      <c r="U159" s="364">
        <v>3.3491691661020722E-17</v>
      </c>
      <c r="V159" s="46">
        <f>U159*各種係数!H39</f>
        <v>0</v>
      </c>
      <c r="W159" s="46">
        <f>U159*各種係数!I39</f>
        <v>0</v>
      </c>
      <c r="X159" s="135">
        <f t="shared" si="10"/>
        <v>9.8531921966256854E-17</v>
      </c>
      <c r="Y159" s="46">
        <f t="shared" si="11"/>
        <v>0</v>
      </c>
      <c r="Z159" s="47">
        <f t="shared" si="12"/>
        <v>0</v>
      </c>
      <c r="AA159" s="46">
        <f>G159*各種係数!K39*各種係数!$P$18</f>
        <v>0</v>
      </c>
      <c r="AB159" s="46">
        <f>M159*各種係数!K39*各種係数!$P$18</f>
        <v>0</v>
      </c>
      <c r="AC159" s="46">
        <f>U159*各種係数!K39*各種係数!$P$18</f>
        <v>0</v>
      </c>
      <c r="AD159" s="364">
        <f t="shared" si="13"/>
        <v>0</v>
      </c>
      <c r="AE159" s="46">
        <f>G159*各種係数!L39*各種係数!$P$18</f>
        <v>0</v>
      </c>
      <c r="AF159" s="46">
        <f>M159*各種係数!L39*各種係数!$P$18</f>
        <v>0</v>
      </c>
      <c r="AG159" s="46">
        <f>U159*各種係数!L39*各種係数!$P$18</f>
        <v>0</v>
      </c>
      <c r="AH159" s="135">
        <f t="shared" si="14"/>
        <v>0</v>
      </c>
    </row>
    <row r="160" spans="2:34" x14ac:dyDescent="0.15">
      <c r="B160" s="155" t="s">
        <v>66</v>
      </c>
      <c r="C160" s="155" t="s">
        <v>297</v>
      </c>
      <c r="D160" s="155" t="s">
        <v>290</v>
      </c>
      <c r="E160" s="41" t="s">
        <v>163</v>
      </c>
      <c r="F160" s="363">
        <f>SUMIF(価格変換【係数】!$D$7:$D$64,E160,価格変換【係数】!$J$74:$J$131)</f>
        <v>0</v>
      </c>
      <c r="G160" s="324">
        <f>SUMIF(価格変換【係数】!$D$7:$D$64,E160,価格変換【係数】!$L$74:$L$131)</f>
        <v>0</v>
      </c>
      <c r="H160" s="325">
        <f>G160*各種係数!H40</f>
        <v>0</v>
      </c>
      <c r="I160" s="324">
        <f>G160*各種係数!I40</f>
        <v>0</v>
      </c>
      <c r="J160" s="364">
        <v>1.2839342241837859E-3</v>
      </c>
      <c r="K160" s="46">
        <f>J160*各種係数!G40</f>
        <v>4.1531694404204635E-4</v>
      </c>
      <c r="L160" s="46">
        <f>J160*各種係数!F40</f>
        <v>8.6861728014173958E-4</v>
      </c>
      <c r="M160" s="364">
        <v>0.48309810239728829</v>
      </c>
      <c r="N160" s="46">
        <f>M160*各種係数!H40</f>
        <v>0.22494761613843664</v>
      </c>
      <c r="O160" s="46">
        <f>M160*各種係数!I40</f>
        <v>8.6691157585408463E-2</v>
      </c>
      <c r="P160" s="54"/>
      <c r="Q160" s="41"/>
      <c r="R160" s="46">
        <f>Q$235*各種係数!J40</f>
        <v>6.1276616957693202E-3</v>
      </c>
      <c r="S160" s="46">
        <f>R160*各種係数!G40</f>
        <v>1.9821278081657637E-3</v>
      </c>
      <c r="T160" s="46">
        <f>R160*各種係数!F40</f>
        <v>4.1455338876035565E-3</v>
      </c>
      <c r="U160" s="364">
        <v>4.3911668740295333E-2</v>
      </c>
      <c r="V160" s="46">
        <f>U160*各種係数!H40</f>
        <v>2.044683089164125E-2</v>
      </c>
      <c r="W160" s="46">
        <f>U160*各種係数!I40</f>
        <v>7.8798765213791196E-3</v>
      </c>
      <c r="X160" s="135">
        <f t="shared" si="10"/>
        <v>0.52700977113758363</v>
      </c>
      <c r="Y160" s="46">
        <f t="shared" si="11"/>
        <v>0.2453944470300779</v>
      </c>
      <c r="Z160" s="47">
        <f t="shared" si="12"/>
        <v>9.4571034106787577E-2</v>
      </c>
      <c r="AA160" s="46">
        <f>G160*各種係数!K40*各種係数!$P$18</f>
        <v>0</v>
      </c>
      <c r="AB160" s="46">
        <f>M160*各種係数!K40*各種係数!$P$18</f>
        <v>1.8550549091512963E-8</v>
      </c>
      <c r="AC160" s="46">
        <f>U160*各種係数!K40*各種係数!$P$18</f>
        <v>1.6861700814283227E-9</v>
      </c>
      <c r="AD160" s="364">
        <f t="shared" si="13"/>
        <v>2.0236719172941285E-8</v>
      </c>
      <c r="AE160" s="46">
        <f>G160*各種係数!L40*各種係数!$P$18</f>
        <v>0</v>
      </c>
      <c r="AF160" s="46">
        <f>M160*各種係数!L40*各種係数!$P$18</f>
        <v>1.8550549091512963E-8</v>
      </c>
      <c r="AG160" s="46">
        <f>U160*各種係数!L40*各種係数!$P$18</f>
        <v>1.6861700814283227E-9</v>
      </c>
      <c r="AH160" s="135">
        <f t="shared" si="14"/>
        <v>2.0236719172941285E-8</v>
      </c>
    </row>
    <row r="161" spans="2:34" x14ac:dyDescent="0.15">
      <c r="B161" s="155" t="s">
        <v>67</v>
      </c>
      <c r="C161" s="155" t="s">
        <v>297</v>
      </c>
      <c r="D161" s="155" t="s">
        <v>290</v>
      </c>
      <c r="E161" s="41" t="s">
        <v>164</v>
      </c>
      <c r="F161" s="363">
        <f>SUMIF(価格変換【係数】!$D$7:$D$64,E161,価格変換【係数】!$J$74:$J$131)</f>
        <v>14.26294213845493</v>
      </c>
      <c r="G161" s="324">
        <f>SUMIF(価格変換【係数】!$D$7:$D$64,E161,価格変換【係数】!$L$74:$L$131)</f>
        <v>2.5547905082819934E-2</v>
      </c>
      <c r="H161" s="325">
        <f>G161*各種係数!H41</f>
        <v>1.2177834756144168E-2</v>
      </c>
      <c r="I161" s="324">
        <f>G161*各種係数!I41</f>
        <v>9.6230442478621742E-3</v>
      </c>
      <c r="J161" s="364">
        <v>2.4037232244006805</v>
      </c>
      <c r="K161" s="46">
        <f>J161*各種係数!G41</f>
        <v>4.3055697896150109E-3</v>
      </c>
      <c r="L161" s="46">
        <f>J161*各種係数!F41</f>
        <v>2.3994176546110655</v>
      </c>
      <c r="M161" s="364">
        <v>4.509047439254895E-3</v>
      </c>
      <c r="N161" s="46">
        <f>M161*各種係数!H41</f>
        <v>2.1493126127114996E-3</v>
      </c>
      <c r="O161" s="46">
        <f>M161*各種係数!I41</f>
        <v>1.6984078687860104E-3</v>
      </c>
      <c r="P161" s="54"/>
      <c r="Q161" s="41"/>
      <c r="R161" s="46">
        <f>Q$235*各種係数!J41</f>
        <v>0.14825758102880832</v>
      </c>
      <c r="S161" s="46">
        <f>R161*各種係数!G41</f>
        <v>2.6556025896791512E-4</v>
      </c>
      <c r="T161" s="46">
        <f>R161*各種係数!F41</f>
        <v>0.14799202076984039</v>
      </c>
      <c r="U161" s="364">
        <v>5.7093303446815254E-4</v>
      </c>
      <c r="V161" s="46">
        <f>U161*各種係数!H41</f>
        <v>2.7214474642981936E-4</v>
      </c>
      <c r="W161" s="46">
        <f>U161*各種係数!I41</f>
        <v>2.150514429830041E-4</v>
      </c>
      <c r="X161" s="135">
        <f t="shared" si="10"/>
        <v>3.0627885556542982E-2</v>
      </c>
      <c r="Y161" s="46">
        <f t="shared" si="11"/>
        <v>1.4599292115285488E-2</v>
      </c>
      <c r="Z161" s="47">
        <f t="shared" si="12"/>
        <v>1.1536503559631189E-2</v>
      </c>
      <c r="AA161" s="46">
        <f>G161*各種係数!K41*各種係数!$P$18</f>
        <v>0</v>
      </c>
      <c r="AB161" s="46">
        <f>M161*各種係数!K41*各種係数!$P$18</f>
        <v>0</v>
      </c>
      <c r="AC161" s="46">
        <f>U161*各種係数!K41*各種係数!$P$18</f>
        <v>0</v>
      </c>
      <c r="AD161" s="364">
        <f t="shared" si="13"/>
        <v>0</v>
      </c>
      <c r="AE161" s="46">
        <f>G161*各種係数!L41*各種係数!$P$18</f>
        <v>0</v>
      </c>
      <c r="AF161" s="46">
        <f>M161*各種係数!L41*各種係数!$P$18</f>
        <v>0</v>
      </c>
      <c r="AG161" s="46">
        <f>U161*各種係数!L41*各種係数!$P$18</f>
        <v>0</v>
      </c>
      <c r="AH161" s="135">
        <f t="shared" si="14"/>
        <v>0</v>
      </c>
    </row>
    <row r="162" spans="2:34" x14ac:dyDescent="0.15">
      <c r="B162" s="155" t="s">
        <v>68</v>
      </c>
      <c r="C162" s="155" t="s">
        <v>297</v>
      </c>
      <c r="D162" s="155" t="s">
        <v>290</v>
      </c>
      <c r="E162" s="41" t="s">
        <v>208</v>
      </c>
      <c r="F162" s="365">
        <f>SUMIF(価格変換【係数】!$D$7:$D$64,E162,価格変換【係数】!$J$74:$J$131)</f>
        <v>0</v>
      </c>
      <c r="G162" s="326">
        <f>SUMIF(価格変換【係数】!$D$7:$D$64,E162,価格変換【係数】!$L$74:$L$131)</f>
        <v>0</v>
      </c>
      <c r="H162" s="327">
        <f>G162*各種係数!H42</f>
        <v>0</v>
      </c>
      <c r="I162" s="326">
        <f>G162*各種係数!I42</f>
        <v>0</v>
      </c>
      <c r="J162" s="80">
        <v>1.0508422600861906</v>
      </c>
      <c r="K162" s="67">
        <f>J162*各種係数!G42</f>
        <v>1.1284235313462829E-2</v>
      </c>
      <c r="L162" s="67">
        <f>J162*各種係数!F42</f>
        <v>1.0395580247727279</v>
      </c>
      <c r="M162" s="80">
        <v>2.2681096304966057E-2</v>
      </c>
      <c r="N162" s="67">
        <f>M162*各種係数!H42</f>
        <v>1.1137557518886072E-2</v>
      </c>
      <c r="O162" s="67">
        <f>M162*各種係数!I42</f>
        <v>6.3362076344192853E-3</v>
      </c>
      <c r="P162" s="54"/>
      <c r="Q162" s="41"/>
      <c r="R162" s="67">
        <f>Q$235*各種係数!J42</f>
        <v>0.66771617478379841</v>
      </c>
      <c r="S162" s="67">
        <f>R162*各種係数!G42</f>
        <v>7.1701212684838721E-3</v>
      </c>
      <c r="T162" s="67">
        <f>R162*各種係数!F42</f>
        <v>0.66054605351531459</v>
      </c>
      <c r="U162" s="80">
        <v>9.8952417267170537E-3</v>
      </c>
      <c r="V162" s="67">
        <f>U162*各種係数!H42</f>
        <v>4.8590607090920187E-3</v>
      </c>
      <c r="W162" s="67">
        <f>U162*各種係数!I42</f>
        <v>2.7643419581760247E-3</v>
      </c>
      <c r="X162" s="330">
        <f t="shared" si="10"/>
        <v>3.2576338031683111E-2</v>
      </c>
      <c r="Y162" s="67">
        <f t="shared" si="11"/>
        <v>1.5996618227978092E-2</v>
      </c>
      <c r="Z162" s="68">
        <f t="shared" si="12"/>
        <v>9.1005495925953091E-3</v>
      </c>
      <c r="AA162" s="67">
        <f>G162*各種係数!K42*各種係数!$P$18</f>
        <v>0</v>
      </c>
      <c r="AB162" s="67">
        <f>M162*各種係数!K42*各種係数!$P$18</f>
        <v>1.0356664979436554E-9</v>
      </c>
      <c r="AC162" s="67">
        <f>U162*各種係数!K42*各種係数!$P$18</f>
        <v>4.5183752176790193E-10</v>
      </c>
      <c r="AD162" s="80">
        <f t="shared" si="13"/>
        <v>1.4875040197115574E-9</v>
      </c>
      <c r="AE162" s="67">
        <f>G162*各種係数!L42*各種係数!$P$18</f>
        <v>0</v>
      </c>
      <c r="AF162" s="67">
        <f>M162*各種係数!L42*各種係数!$P$18</f>
        <v>9.3209984814928995E-10</v>
      </c>
      <c r="AG162" s="67">
        <f>U162*各種係数!L42*各種係数!$P$18</f>
        <v>4.0665376959111178E-10</v>
      </c>
      <c r="AH162" s="330">
        <f t="shared" si="14"/>
        <v>1.3387536177404016E-9</v>
      </c>
    </row>
    <row r="163" spans="2:34" x14ac:dyDescent="0.15">
      <c r="B163" s="162" t="s">
        <v>69</v>
      </c>
      <c r="C163" s="162" t="s">
        <v>298</v>
      </c>
      <c r="D163" s="162" t="s">
        <v>290</v>
      </c>
      <c r="E163" s="116" t="s">
        <v>165</v>
      </c>
      <c r="F163" s="363">
        <f>SUMIF(価格変換【係数】!$D$7:$D$64,E163,価格変換【係数】!$J$74:$J$131)</f>
        <v>0</v>
      </c>
      <c r="G163" s="324">
        <f>SUMIF(価格変換【係数】!$D$7:$D$64,E163,価格変換【係数】!$L$74:$L$131)</f>
        <v>0</v>
      </c>
      <c r="H163" s="325">
        <f>G163*各種係数!H43</f>
        <v>0</v>
      </c>
      <c r="I163" s="324">
        <f>G163*各種係数!I43</f>
        <v>0</v>
      </c>
      <c r="J163" s="366">
        <v>-1.6729346907994736E-4</v>
      </c>
      <c r="K163" s="46">
        <f>J163*各種係数!G43</f>
        <v>0</v>
      </c>
      <c r="L163" s="46">
        <f>J163*各種係数!F43</f>
        <v>-1.6729346907994736E-4</v>
      </c>
      <c r="M163" s="366">
        <v>0</v>
      </c>
      <c r="N163" s="46">
        <f>M163*各種係数!H43</f>
        <v>0</v>
      </c>
      <c r="O163" s="46">
        <f>M163*各種係数!I43</f>
        <v>0</v>
      </c>
      <c r="P163" s="54"/>
      <c r="Q163" s="41"/>
      <c r="R163" s="46">
        <f>Q$235*各種係数!J43</f>
        <v>0</v>
      </c>
      <c r="S163" s="46">
        <f>R163*各種係数!G43</f>
        <v>0</v>
      </c>
      <c r="T163" s="46">
        <f>R163*各種係数!F43</f>
        <v>0</v>
      </c>
      <c r="U163" s="366">
        <v>0</v>
      </c>
      <c r="V163" s="46">
        <f>U163*各種係数!H43</f>
        <v>0</v>
      </c>
      <c r="W163" s="46">
        <f>U163*各種係数!I43</f>
        <v>0</v>
      </c>
      <c r="X163" s="328">
        <f t="shared" si="10"/>
        <v>0</v>
      </c>
      <c r="Y163" s="136">
        <f t="shared" si="11"/>
        <v>0</v>
      </c>
      <c r="Z163" s="329">
        <f t="shared" si="12"/>
        <v>0</v>
      </c>
      <c r="AA163" s="46">
        <f>G163*各種係数!K43*各種係数!$P$18</f>
        <v>0</v>
      </c>
      <c r="AB163" s="46">
        <f>M163*各種係数!K43*各種係数!$P$18</f>
        <v>0</v>
      </c>
      <c r="AC163" s="46">
        <f>U163*各種係数!K43*各種係数!$P$18</f>
        <v>0</v>
      </c>
      <c r="AD163" s="366">
        <f t="shared" si="13"/>
        <v>0</v>
      </c>
      <c r="AE163" s="46">
        <f>G163*各種係数!L43*各種係数!$P$18</f>
        <v>0</v>
      </c>
      <c r="AF163" s="46">
        <f>M163*各種係数!L43*各種係数!$P$18</f>
        <v>0</v>
      </c>
      <c r="AG163" s="46">
        <f>U163*各種係数!L43*各種係数!$P$18</f>
        <v>0</v>
      </c>
      <c r="AH163" s="328">
        <f t="shared" si="14"/>
        <v>0</v>
      </c>
    </row>
    <row r="164" spans="2:34" x14ac:dyDescent="0.15">
      <c r="B164" s="155" t="s">
        <v>70</v>
      </c>
      <c r="C164" s="155" t="s">
        <v>298</v>
      </c>
      <c r="D164" s="155" t="s">
        <v>290</v>
      </c>
      <c r="E164" s="41" t="s">
        <v>166</v>
      </c>
      <c r="F164" s="363">
        <f>SUMIF(価格変換【係数】!$D$7:$D$64,E164,価格変換【係数】!$J$74:$J$131)</f>
        <v>0</v>
      </c>
      <c r="G164" s="324">
        <f>SUMIF(価格変換【係数】!$D$7:$D$64,E164,価格変換【係数】!$L$74:$L$131)</f>
        <v>0</v>
      </c>
      <c r="H164" s="325">
        <f>G164*各種係数!H44</f>
        <v>0</v>
      </c>
      <c r="I164" s="324">
        <f>G164*各種係数!I44</f>
        <v>0</v>
      </c>
      <c r="J164" s="364">
        <v>4.9784056956478837</v>
      </c>
      <c r="K164" s="46">
        <f>J164*各種係数!G44</f>
        <v>1.3363306288011438</v>
      </c>
      <c r="L164" s="46">
        <f>J164*各種係数!F44</f>
        <v>3.6420750668467399</v>
      </c>
      <c r="M164" s="364">
        <v>2.0499012408353683</v>
      </c>
      <c r="N164" s="46">
        <f>M164*各種係数!H44</f>
        <v>0.44294048934582919</v>
      </c>
      <c r="O164" s="46">
        <f>M164*各種係数!I44</f>
        <v>0.1106778928433317</v>
      </c>
      <c r="P164" s="54"/>
      <c r="Q164" s="41"/>
      <c r="R164" s="46">
        <f>Q$235*各種係数!J44</f>
        <v>0</v>
      </c>
      <c r="S164" s="46">
        <f>R164*各種係数!G44</f>
        <v>0</v>
      </c>
      <c r="T164" s="46">
        <f>R164*各種係数!F44</f>
        <v>0</v>
      </c>
      <c r="U164" s="364">
        <v>0.16680934037886092</v>
      </c>
      <c r="V164" s="46">
        <f>U164*各種係数!H44</f>
        <v>3.6043985623794073E-2</v>
      </c>
      <c r="W164" s="46">
        <f>U164*各種係数!I44</f>
        <v>9.0063393942796978E-3</v>
      </c>
      <c r="X164" s="135">
        <f t="shared" si="10"/>
        <v>2.2167105812142291</v>
      </c>
      <c r="Y164" s="46">
        <f t="shared" si="11"/>
        <v>0.47898447496962326</v>
      </c>
      <c r="Z164" s="47">
        <f t="shared" si="12"/>
        <v>0.11968423223761139</v>
      </c>
      <c r="AA164" s="46">
        <f>G164*各種係数!K44*各種係数!$P$18</f>
        <v>0</v>
      </c>
      <c r="AB164" s="46">
        <f>M164*各種係数!K44*各種係数!$P$18</f>
        <v>1.4899402520632519E-8</v>
      </c>
      <c r="AC164" s="46">
        <f>U164*各種係数!K44*各種係数!$P$18</f>
        <v>1.2124288999859445E-9</v>
      </c>
      <c r="AD164" s="364">
        <f t="shared" si="13"/>
        <v>1.6111831420618464E-8</v>
      </c>
      <c r="AE164" s="46">
        <f>G164*各種係数!L44*各種係数!$P$18</f>
        <v>0</v>
      </c>
      <c r="AF164" s="46">
        <f>M164*各種係数!L44*各種係数!$P$18</f>
        <v>1.4899402520632519E-8</v>
      </c>
      <c r="AG164" s="46">
        <f>U164*各種係数!L44*各種係数!$P$18</f>
        <v>1.2124288999859445E-9</v>
      </c>
      <c r="AH164" s="135">
        <f t="shared" si="14"/>
        <v>1.6111831420618464E-8</v>
      </c>
    </row>
    <row r="165" spans="2:34" x14ac:dyDescent="0.15">
      <c r="B165" s="155" t="s">
        <v>71</v>
      </c>
      <c r="C165" s="155" t="s">
        <v>298</v>
      </c>
      <c r="D165" s="155" t="s">
        <v>290</v>
      </c>
      <c r="E165" s="41" t="s">
        <v>966</v>
      </c>
      <c r="F165" s="363">
        <f>SUMIF(価格変換【係数】!$D$7:$D$64,E165,価格変換【係数】!$J$74:$J$131)</f>
        <v>0</v>
      </c>
      <c r="G165" s="324">
        <f>SUMIF(価格変換【係数】!$D$7:$D$64,E165,価格変換【係数】!$L$74:$L$131)</f>
        <v>0</v>
      </c>
      <c r="H165" s="325">
        <f>G165*各種係数!H45</f>
        <v>0</v>
      </c>
      <c r="I165" s="324">
        <f>G165*各種係数!I45</f>
        <v>0</v>
      </c>
      <c r="J165" s="364">
        <v>5.8546741413588871E-2</v>
      </c>
      <c r="K165" s="46">
        <f>J165*各種係数!G45</f>
        <v>6.6977861931535778E-4</v>
      </c>
      <c r="L165" s="46">
        <f>J165*各種係数!F45</f>
        <v>5.7876962794273512E-2</v>
      </c>
      <c r="M165" s="364">
        <v>5.3203129151792854E-3</v>
      </c>
      <c r="N165" s="46">
        <f>M165*各種係数!H45</f>
        <v>2.1346628387217226E-3</v>
      </c>
      <c r="O165" s="46">
        <f>M165*各種係数!I45</f>
        <v>9.9665692364439063E-4</v>
      </c>
      <c r="P165" s="54"/>
      <c r="Q165" s="41"/>
      <c r="R165" s="46">
        <f>Q$235*各種係数!J45</f>
        <v>2.5863507157467908E-4</v>
      </c>
      <c r="S165" s="46">
        <f>R165*各種係数!G45</f>
        <v>2.95880243653681E-6</v>
      </c>
      <c r="T165" s="46">
        <f>R165*各種係数!F45</f>
        <v>2.5567626913814226E-4</v>
      </c>
      <c r="U165" s="364">
        <v>9.2950711314932226E-4</v>
      </c>
      <c r="V165" s="46">
        <f>U165*各種係数!H45</f>
        <v>3.7294503620385308E-4</v>
      </c>
      <c r="W165" s="46">
        <f>U165*各種係数!I45</f>
        <v>1.7412504013699805E-4</v>
      </c>
      <c r="X165" s="135">
        <f t="shared" si="10"/>
        <v>6.2498200283286074E-3</v>
      </c>
      <c r="Y165" s="46">
        <f t="shared" si="11"/>
        <v>2.5076078749255758E-3</v>
      </c>
      <c r="Z165" s="47">
        <f t="shared" si="12"/>
        <v>1.1707819637813888E-3</v>
      </c>
      <c r="AA165" s="46">
        <f>G165*各種係数!K45*各種係数!$P$18</f>
        <v>0</v>
      </c>
      <c r="AB165" s="46">
        <f>M165*各種係数!K45*各種係数!$P$18</f>
        <v>2.705243855175908E-10</v>
      </c>
      <c r="AC165" s="46">
        <f>U165*各種係数!K45*各種係数!$P$18</f>
        <v>4.7263073549965542E-11</v>
      </c>
      <c r="AD165" s="364">
        <f t="shared" si="13"/>
        <v>3.1778745906755637E-10</v>
      </c>
      <c r="AE165" s="46">
        <f>G165*各種係数!L45*各種係数!$P$18</f>
        <v>0</v>
      </c>
      <c r="AF165" s="46">
        <f>M165*各種係数!L45*各種係数!$P$18</f>
        <v>2.4798068672445822E-10</v>
      </c>
      <c r="AG165" s="46">
        <f>U165*各種係数!L45*各種係数!$P$18</f>
        <v>4.3324484087468407E-11</v>
      </c>
      <c r="AH165" s="135">
        <f t="shared" si="14"/>
        <v>2.9130517081192662E-10</v>
      </c>
    </row>
    <row r="166" spans="2:34" x14ac:dyDescent="0.15">
      <c r="B166" s="155" t="s">
        <v>72</v>
      </c>
      <c r="C166" s="155" t="s">
        <v>298</v>
      </c>
      <c r="D166" s="155" t="s">
        <v>290</v>
      </c>
      <c r="E166" s="41" t="s">
        <v>967</v>
      </c>
      <c r="F166" s="363">
        <f>SUMIF(価格変換【係数】!$D$7:$D$64,E166,価格変換【係数】!$J$74:$J$131)</f>
        <v>0</v>
      </c>
      <c r="G166" s="324">
        <f>SUMIF(価格変換【係数】!$D$7:$D$64,E166,価格変換【係数】!$L$74:$L$131)</f>
        <v>0</v>
      </c>
      <c r="H166" s="325">
        <f>G166*各種係数!H46</f>
        <v>0</v>
      </c>
      <c r="I166" s="324">
        <f>G166*各種係数!I46</f>
        <v>0</v>
      </c>
      <c r="J166" s="364">
        <v>4.8058480889800401E-2</v>
      </c>
      <c r="K166" s="46">
        <f>J166*各種係数!G46</f>
        <v>1.3740170940640922E-2</v>
      </c>
      <c r="L166" s="46">
        <f>J166*各種係数!F46</f>
        <v>3.4318309949159478E-2</v>
      </c>
      <c r="M166" s="364">
        <v>0.2731599301177553</v>
      </c>
      <c r="N166" s="46">
        <f>M166*各種係数!H46</f>
        <v>7.463794259942369E-2</v>
      </c>
      <c r="O166" s="46">
        <f>M166*各種係数!I46</f>
        <v>2.711892721839413E-2</v>
      </c>
      <c r="P166" s="54"/>
      <c r="Q166" s="41"/>
      <c r="R166" s="46">
        <f>Q$235*各種係数!J46</f>
        <v>0</v>
      </c>
      <c r="S166" s="46">
        <f>R166*各種係数!G46</f>
        <v>0</v>
      </c>
      <c r="T166" s="46">
        <f>R166*各種係数!F46</f>
        <v>0</v>
      </c>
      <c r="U166" s="364">
        <v>3.8526506535234761E-2</v>
      </c>
      <c r="V166" s="46">
        <f>U166*各種係数!H46</f>
        <v>1.0526943619049727E-2</v>
      </c>
      <c r="W166" s="46">
        <f>U166*各種係数!I46</f>
        <v>3.8248564723882463E-3</v>
      </c>
      <c r="X166" s="135">
        <f t="shared" si="10"/>
        <v>0.31168643665299006</v>
      </c>
      <c r="Y166" s="46">
        <f t="shared" si="11"/>
        <v>8.5164886218473415E-2</v>
      </c>
      <c r="Z166" s="47">
        <f t="shared" si="12"/>
        <v>3.0943783690782378E-2</v>
      </c>
      <c r="AA166" s="46">
        <f>G166*各種係数!K46*各種係数!$P$18</f>
        <v>0</v>
      </c>
      <c r="AB166" s="46">
        <f>M166*各種係数!K46*各種係数!$P$18</f>
        <v>5.5806242373493311E-9</v>
      </c>
      <c r="AC166" s="46">
        <f>U166*各種係数!K46*各種係数!$P$18</f>
        <v>7.8709185515695608E-10</v>
      </c>
      <c r="AD166" s="364">
        <f t="shared" si="13"/>
        <v>6.3677160925062871E-9</v>
      </c>
      <c r="AE166" s="46">
        <f>G166*各種係数!L46*各種係数!$P$18</f>
        <v>0</v>
      </c>
      <c r="AF166" s="46">
        <f>M166*各種係数!L46*各種係数!$P$18</f>
        <v>4.7667832027358868E-9</v>
      </c>
      <c r="AG166" s="46">
        <f>U166*各種係数!L46*各種係数!$P$18</f>
        <v>6.7230762627990007E-10</v>
      </c>
      <c r="AH166" s="135">
        <f t="shared" si="14"/>
        <v>5.4390908290157869E-9</v>
      </c>
    </row>
    <row r="167" spans="2:34" x14ac:dyDescent="0.15">
      <c r="B167" s="163" t="s">
        <v>73</v>
      </c>
      <c r="C167" s="163" t="s">
        <v>299</v>
      </c>
      <c r="D167" s="163" t="s">
        <v>290</v>
      </c>
      <c r="E167" s="62" t="s">
        <v>167</v>
      </c>
      <c r="F167" s="365">
        <f>SUMIF(価格変換【係数】!$D$7:$D$64,E167,価格変換【係数】!$J$74:$J$131)</f>
        <v>0</v>
      </c>
      <c r="G167" s="326">
        <f>SUMIF(価格変換【係数】!$D$7:$D$64,E167,価格変換【係数】!$L$74:$L$131)</f>
        <v>0</v>
      </c>
      <c r="H167" s="327">
        <f>G167*各種係数!H47</f>
        <v>0</v>
      </c>
      <c r="I167" s="326">
        <f>G167*各種係数!I47</f>
        <v>0</v>
      </c>
      <c r="J167" s="80">
        <v>6.1940563937271195E-2</v>
      </c>
      <c r="K167" s="67">
        <f>J167*各種係数!G47</f>
        <v>0</v>
      </c>
      <c r="L167" s="67">
        <f>J167*各種係数!F47</f>
        <v>6.1940563937271174E-2</v>
      </c>
      <c r="M167" s="80">
        <v>7.5992674453956708E-17</v>
      </c>
      <c r="N167" s="67">
        <f>M167*各種係数!H47</f>
        <v>0</v>
      </c>
      <c r="O167" s="67">
        <f>M167*各種係数!I47</f>
        <v>0</v>
      </c>
      <c r="P167" s="54"/>
      <c r="Q167" s="41"/>
      <c r="R167" s="67">
        <f>Q$235*各種係数!J47</f>
        <v>1.0122379851267767</v>
      </c>
      <c r="S167" s="67">
        <f>R167*各種係数!G47</f>
        <v>0</v>
      </c>
      <c r="T167" s="67">
        <f>R167*各種係数!F47</f>
        <v>1.0122379851267762</v>
      </c>
      <c r="U167" s="80">
        <v>1.8907919917280903E-17</v>
      </c>
      <c r="V167" s="67">
        <f>U167*各種係数!H47</f>
        <v>0</v>
      </c>
      <c r="W167" s="67">
        <f>U167*各種係数!I47</f>
        <v>0</v>
      </c>
      <c r="X167" s="330">
        <f t="shared" si="10"/>
        <v>9.4900594371237617E-17</v>
      </c>
      <c r="Y167" s="67">
        <f t="shared" si="11"/>
        <v>0</v>
      </c>
      <c r="Z167" s="68">
        <f t="shared" si="12"/>
        <v>0</v>
      </c>
      <c r="AA167" s="67">
        <f>G167*各種係数!K47*各種係数!$P$18</f>
        <v>0</v>
      </c>
      <c r="AB167" s="67">
        <f>M167*各種係数!K47*各種係数!$P$18</f>
        <v>0</v>
      </c>
      <c r="AC167" s="67">
        <f>U167*各種係数!K47*各種係数!$P$18</f>
        <v>0</v>
      </c>
      <c r="AD167" s="80">
        <f t="shared" si="13"/>
        <v>0</v>
      </c>
      <c r="AE167" s="67">
        <f>G167*各種係数!L47*各種係数!$P$18</f>
        <v>0</v>
      </c>
      <c r="AF167" s="67">
        <f>M167*各種係数!L47*各種係数!$P$18</f>
        <v>0</v>
      </c>
      <c r="AG167" s="67">
        <f>U167*各種係数!L47*各種係数!$P$18</f>
        <v>0</v>
      </c>
      <c r="AH167" s="330">
        <f t="shared" si="14"/>
        <v>0</v>
      </c>
    </row>
    <row r="168" spans="2:34" x14ac:dyDescent="0.15">
      <c r="B168" s="155" t="s">
        <v>74</v>
      </c>
      <c r="C168" s="155" t="s">
        <v>299</v>
      </c>
      <c r="D168" s="155" t="s">
        <v>290</v>
      </c>
      <c r="E168" s="41" t="s">
        <v>168</v>
      </c>
      <c r="F168" s="363">
        <f>SUMIF(価格変換【係数】!$D$7:$D$64,E168,価格変換【係数】!$J$74:$J$131)</f>
        <v>0</v>
      </c>
      <c r="G168" s="324">
        <f>SUMIF(価格変換【係数】!$D$7:$D$64,E168,価格変換【係数】!$L$74:$L$131)</f>
        <v>0</v>
      </c>
      <c r="H168" s="325">
        <f>G168*各種係数!H48</f>
        <v>0</v>
      </c>
      <c r="I168" s="324">
        <f>G168*各種係数!I48</f>
        <v>0</v>
      </c>
      <c r="J168" s="366">
        <v>1.2897624617717927</v>
      </c>
      <c r="K168" s="46">
        <f>J168*各種係数!G48</f>
        <v>5.552487101975765E-2</v>
      </c>
      <c r="L168" s="46">
        <f>J168*各種係数!F48</f>
        <v>1.2342375907520351</v>
      </c>
      <c r="M168" s="366">
        <v>0.11502307378989689</v>
      </c>
      <c r="N168" s="46">
        <f>M168*各種係数!H48</f>
        <v>2.552758731483128E-2</v>
      </c>
      <c r="O168" s="46">
        <f>M168*各種係数!I48</f>
        <v>1.2984675917698051E-2</v>
      </c>
      <c r="P168" s="54"/>
      <c r="Q168" s="41"/>
      <c r="R168" s="46">
        <f>Q$235*各種係数!J48</f>
        <v>3.8138725554512296E-2</v>
      </c>
      <c r="S168" s="46">
        <f>R168*各種係数!G48</f>
        <v>1.641889789816911E-3</v>
      </c>
      <c r="T168" s="46">
        <f>R168*各種係数!F48</f>
        <v>3.6496835764695382E-2</v>
      </c>
      <c r="U168" s="366">
        <v>1.9573531275218249E-2</v>
      </c>
      <c r="V168" s="46">
        <f>U168*各種係数!H48</f>
        <v>4.3440416972372982E-3</v>
      </c>
      <c r="W168" s="46">
        <f>U168*各種係数!I48</f>
        <v>2.209608488101106E-3</v>
      </c>
      <c r="X168" s="328">
        <f t="shared" si="10"/>
        <v>0.13459660506511514</v>
      </c>
      <c r="Y168" s="136">
        <f t="shared" si="11"/>
        <v>2.9871629012068579E-2</v>
      </c>
      <c r="Z168" s="329">
        <f t="shared" si="12"/>
        <v>1.5194284405799157E-2</v>
      </c>
      <c r="AA168" s="46">
        <f>G168*各種係数!K48*各種係数!$P$18</f>
        <v>0</v>
      </c>
      <c r="AB168" s="46">
        <f>M168*各種係数!K48*各種係数!$P$18</f>
        <v>2.9318773888078629E-9</v>
      </c>
      <c r="AC168" s="46">
        <f>U168*各種係数!K48*各種係数!$P$18</f>
        <v>4.9891897229038022E-10</v>
      </c>
      <c r="AD168" s="366">
        <f t="shared" si="13"/>
        <v>3.4307963610982433E-9</v>
      </c>
      <c r="AE168" s="46">
        <f>G168*各種係数!L48*各種係数!$P$18</f>
        <v>0</v>
      </c>
      <c r="AF168" s="46">
        <f>M168*各種係数!L48*各種係数!$P$18</f>
        <v>2.8610590943922144E-9</v>
      </c>
      <c r="AG168" s="46">
        <f>U168*各種係数!L48*各種係数!$P$18</f>
        <v>4.8686778938481541E-10</v>
      </c>
      <c r="AH168" s="328">
        <f t="shared" si="14"/>
        <v>3.3479268837770297E-9</v>
      </c>
    </row>
    <row r="169" spans="2:34" x14ac:dyDescent="0.15">
      <c r="B169" s="155" t="s">
        <v>75</v>
      </c>
      <c r="C169" s="155" t="s">
        <v>300</v>
      </c>
      <c r="D169" s="155" t="s">
        <v>290</v>
      </c>
      <c r="E169" s="41" t="s">
        <v>968</v>
      </c>
      <c r="F169" s="363">
        <f>SUMIF(価格変換【係数】!$D$7:$D$64,E169,価格変換【係数】!$J$74:$J$131)</f>
        <v>0</v>
      </c>
      <c r="G169" s="324">
        <f>SUMIF(価格変換【係数】!$D$7:$D$64,E169,価格変換【係数】!$L$74:$L$131)</f>
        <v>0</v>
      </c>
      <c r="H169" s="325">
        <f>G169*各種係数!H49</f>
        <v>0</v>
      </c>
      <c r="I169" s="324">
        <f>G169*各種係数!I49</f>
        <v>0</v>
      </c>
      <c r="J169" s="364">
        <v>9.3415971485958343E-2</v>
      </c>
      <c r="K169" s="46">
        <f>J169*各種係数!G49</f>
        <v>5.1818350260322849E-3</v>
      </c>
      <c r="L169" s="46">
        <f>J169*各種係数!F49</f>
        <v>8.823413645992606E-2</v>
      </c>
      <c r="M169" s="364">
        <v>0.22707962160105219</v>
      </c>
      <c r="N169" s="46">
        <f>M169*各種係数!H49</f>
        <v>8.936055936687809E-2</v>
      </c>
      <c r="O169" s="46">
        <f>M169*各種係数!I49</f>
        <v>7.1040674480870009E-2</v>
      </c>
      <c r="P169" s="54"/>
      <c r="Q169" s="41"/>
      <c r="R169" s="46">
        <f>Q$235*各種係数!J49</f>
        <v>0.19483178891775635</v>
      </c>
      <c r="S169" s="46">
        <f>R169*各種係数!G49</f>
        <v>1.0807425881668562E-2</v>
      </c>
      <c r="T169" s="46">
        <f>R169*各種係数!F49</f>
        <v>0.1840243630360878</v>
      </c>
      <c r="U169" s="364">
        <v>2.9999782503983507E-2</v>
      </c>
      <c r="V169" s="46">
        <f>U169*各種係数!H49</f>
        <v>1.1805539072768241E-2</v>
      </c>
      <c r="W169" s="46">
        <f>U169*各種係数!I49</f>
        <v>9.3852753863868359E-3</v>
      </c>
      <c r="X169" s="135">
        <f t="shared" si="10"/>
        <v>0.25707940410503571</v>
      </c>
      <c r="Y169" s="46">
        <f t="shared" si="11"/>
        <v>0.10116609843964633</v>
      </c>
      <c r="Z169" s="47">
        <f t="shared" si="12"/>
        <v>8.0425949867256846E-2</v>
      </c>
      <c r="AA169" s="46">
        <f>G169*各種係数!K49*各種係数!$P$18</f>
        <v>0</v>
      </c>
      <c r="AB169" s="46">
        <f>M169*各種係数!K49*各種係数!$P$18</f>
        <v>5.1581093062434789E-8</v>
      </c>
      <c r="AC169" s="46">
        <f>U169*各種係数!K49*各種係数!$P$18</f>
        <v>6.8144449170757559E-9</v>
      </c>
      <c r="AD169" s="364">
        <f t="shared" si="13"/>
        <v>5.8395537979510545E-8</v>
      </c>
      <c r="AE169" s="46">
        <f>G169*各種係数!L49*各種係数!$P$18</f>
        <v>0</v>
      </c>
      <c r="AF169" s="46">
        <f>M169*各種係数!L49*各種係数!$P$18</f>
        <v>4.8019541398599999E-8</v>
      </c>
      <c r="AG169" s="46">
        <f>U169*各種係数!L49*各種係数!$P$18</f>
        <v>6.3439237204205243E-9</v>
      </c>
      <c r="AH169" s="135">
        <f t="shared" si="14"/>
        <v>5.4363465119020525E-8</v>
      </c>
    </row>
    <row r="170" spans="2:34" x14ac:dyDescent="0.15">
      <c r="B170" s="155" t="s">
        <v>76</v>
      </c>
      <c r="C170" s="155" t="s">
        <v>300</v>
      </c>
      <c r="D170" s="155" t="s">
        <v>290</v>
      </c>
      <c r="E170" s="41" t="s">
        <v>169</v>
      </c>
      <c r="F170" s="363">
        <f>SUMIF(価格変換【係数】!$D$7:$D$64,E170,価格変換【係数】!$J$74:$J$131)</f>
        <v>0</v>
      </c>
      <c r="G170" s="324">
        <f>SUMIF(価格変換【係数】!$D$7:$D$64,E170,価格変換【係数】!$L$74:$L$131)</f>
        <v>0</v>
      </c>
      <c r="H170" s="325">
        <f>G170*各種係数!H50</f>
        <v>0</v>
      </c>
      <c r="I170" s="324">
        <f>G170*各種係数!I50</f>
        <v>0</v>
      </c>
      <c r="J170" s="364">
        <v>21.140849771610437</v>
      </c>
      <c r="K170" s="46">
        <f>J170*各種係数!G50</f>
        <v>2.7987208956321634</v>
      </c>
      <c r="L170" s="46">
        <f>J170*各種係数!F50</f>
        <v>18.342128875978272</v>
      </c>
      <c r="M170" s="364">
        <v>3.5197124941374764</v>
      </c>
      <c r="N170" s="46">
        <f>M170*各種係数!H50</f>
        <v>1.6033696978606613</v>
      </c>
      <c r="O170" s="46">
        <f>M170*各種係数!I50</f>
        <v>1.1672019579095272</v>
      </c>
      <c r="P170" s="54"/>
      <c r="Q170" s="41"/>
      <c r="R170" s="46">
        <f>Q$235*各種係数!J50</f>
        <v>1.4009068126870021</v>
      </c>
      <c r="S170" s="46">
        <f>R170*各種係数!G50</f>
        <v>0.18545835251928464</v>
      </c>
      <c r="T170" s="46">
        <f>R170*各種係数!F50</f>
        <v>1.2154484601677176</v>
      </c>
      <c r="U170" s="364">
        <v>0.4220657253613353</v>
      </c>
      <c r="V170" s="46">
        <f>U170*各種係数!H50</f>
        <v>0.19226780473607419</v>
      </c>
      <c r="W170" s="46">
        <f>U170*各種係数!I50</f>
        <v>0.13996482435108051</v>
      </c>
      <c r="X170" s="135">
        <f t="shared" si="10"/>
        <v>3.9417782194988118</v>
      </c>
      <c r="Y170" s="46">
        <f t="shared" si="11"/>
        <v>1.7956375025967355</v>
      </c>
      <c r="Z170" s="47">
        <f t="shared" si="12"/>
        <v>1.3071667822606077</v>
      </c>
      <c r="AA170" s="46">
        <f>G170*各種係数!K50*各種係数!$P$18</f>
        <v>0</v>
      </c>
      <c r="AB170" s="46">
        <f>M170*各種係数!K50*各種係数!$P$18</f>
        <v>2.6531914550835828E-7</v>
      </c>
      <c r="AC170" s="46">
        <f>U170*各種係数!K50*各種係数!$P$18</f>
        <v>3.1815700227718934E-8</v>
      </c>
      <c r="AD170" s="364">
        <f t="shared" si="13"/>
        <v>2.971348457360772E-7</v>
      </c>
      <c r="AE170" s="46">
        <f>G170*各種係数!L50*各種係数!$P$18</f>
        <v>0</v>
      </c>
      <c r="AF170" s="46">
        <f>M170*各種係数!L50*各種係数!$P$18</f>
        <v>2.3897540056426596E-7</v>
      </c>
      <c r="AG170" s="46">
        <f>U170*各種係数!L50*各種係数!$P$18</f>
        <v>2.8656694531349682E-8</v>
      </c>
      <c r="AH170" s="135">
        <f t="shared" si="14"/>
        <v>2.6763209509561562E-7</v>
      </c>
    </row>
    <row r="171" spans="2:34" x14ac:dyDescent="0.15">
      <c r="B171" s="155" t="s">
        <v>77</v>
      </c>
      <c r="C171" s="155" t="s">
        <v>301</v>
      </c>
      <c r="D171" s="155" t="s">
        <v>290</v>
      </c>
      <c r="E171" s="41" t="s">
        <v>969</v>
      </c>
      <c r="F171" s="363">
        <f>SUMIF(価格変換【係数】!$D$7:$D$64,E171,価格変換【係数】!$J$74:$J$131)</f>
        <v>0</v>
      </c>
      <c r="G171" s="324">
        <f>SUMIF(価格変換【係数】!$D$7:$D$64,E171,価格変換【係数】!$L$74:$L$131)</f>
        <v>0</v>
      </c>
      <c r="H171" s="325">
        <f>G171*各種係数!H51</f>
        <v>0</v>
      </c>
      <c r="I171" s="324">
        <f>G171*各種係数!I51</f>
        <v>0</v>
      </c>
      <c r="J171" s="364">
        <v>0.59311424154487746</v>
      </c>
      <c r="K171" s="46">
        <f>J171*各種係数!G51</f>
        <v>6.0572751732626488E-2</v>
      </c>
      <c r="L171" s="46">
        <f>J171*各種係数!F51</f>
        <v>0.53254148981225102</v>
      </c>
      <c r="M171" s="364">
        <v>0.3958322642281506</v>
      </c>
      <c r="N171" s="46">
        <f>M171*各種係数!H51</f>
        <v>0.17699361973371366</v>
      </c>
      <c r="O171" s="46">
        <f>M171*各種係数!I51</f>
        <v>9.3136094613511661E-2</v>
      </c>
      <c r="P171" s="54"/>
      <c r="Q171" s="41"/>
      <c r="R171" s="46">
        <f>Q$235*各種係数!J51</f>
        <v>8.6682538988528984E-2</v>
      </c>
      <c r="S171" s="46">
        <f>R171*各種係数!G51</f>
        <v>8.8525945693526224E-3</v>
      </c>
      <c r="T171" s="46">
        <f>R171*各種係数!F51</f>
        <v>7.7829944419176358E-2</v>
      </c>
      <c r="U171" s="364">
        <v>8.7494510179780424E-2</v>
      </c>
      <c r="V171" s="46">
        <f>U171*各種係数!H51</f>
        <v>3.9122556352864053E-2</v>
      </c>
      <c r="W171" s="46">
        <f>U171*各種係数!I51</f>
        <v>2.0586742705667901E-2</v>
      </c>
      <c r="X171" s="135">
        <f t="shared" si="10"/>
        <v>0.48332677440793104</v>
      </c>
      <c r="Y171" s="46">
        <f t="shared" si="11"/>
        <v>0.21611617608657771</v>
      </c>
      <c r="Z171" s="47">
        <f t="shared" si="12"/>
        <v>0.11372283731917956</v>
      </c>
      <c r="AA171" s="46">
        <f>G171*各種係数!K51*各種係数!$P$18</f>
        <v>0</v>
      </c>
      <c r="AB171" s="46">
        <f>M171*各種係数!K51*各種係数!$P$18</f>
        <v>1.7976416470180335E-8</v>
      </c>
      <c r="AC171" s="46">
        <f>U171*各種係数!K51*各種係数!$P$18</f>
        <v>3.9734955838254015E-9</v>
      </c>
      <c r="AD171" s="364">
        <f t="shared" si="13"/>
        <v>2.1949912054005735E-8</v>
      </c>
      <c r="AE171" s="46">
        <f>G171*各種係数!L51*各種係数!$P$18</f>
        <v>0</v>
      </c>
      <c r="AF171" s="46">
        <f>M171*各種係数!L51*各種係数!$P$18</f>
        <v>1.7555094209160484E-8</v>
      </c>
      <c r="AG171" s="46">
        <f>U171*各種係数!L51*各種係数!$P$18</f>
        <v>3.8803667810794943E-9</v>
      </c>
      <c r="AH171" s="135">
        <f t="shared" si="14"/>
        <v>2.1435460990239978E-8</v>
      </c>
    </row>
    <row r="172" spans="2:34" x14ac:dyDescent="0.15">
      <c r="B172" s="155" t="s">
        <v>78</v>
      </c>
      <c r="C172" s="155" t="s">
        <v>302</v>
      </c>
      <c r="D172" s="155" t="s">
        <v>290</v>
      </c>
      <c r="E172" s="41" t="s">
        <v>970</v>
      </c>
      <c r="F172" s="365">
        <f>SUMIF(価格変換【係数】!$D$7:$D$64,E172,価格変換【係数】!$J$74:$J$131)</f>
        <v>0</v>
      </c>
      <c r="G172" s="326">
        <f>SUMIF(価格変換【係数】!$D$7:$D$64,E172,価格変換【係数】!$L$74:$L$131)</f>
        <v>0</v>
      </c>
      <c r="H172" s="327">
        <f>G172*各種係数!H52</f>
        <v>0</v>
      </c>
      <c r="I172" s="326">
        <f>G172*各種係数!I52</f>
        <v>0</v>
      </c>
      <c r="J172" s="80">
        <v>0.24651904291257803</v>
      </c>
      <c r="K172" s="67">
        <f>J172*各種係数!G52</f>
        <v>2.192132460936352E-2</v>
      </c>
      <c r="L172" s="67">
        <f>J172*各種係数!F52</f>
        <v>0.22459771830321451</v>
      </c>
      <c r="M172" s="80">
        <v>0.35625510302190944</v>
      </c>
      <c r="N172" s="67">
        <f>M172*各種係数!H52</f>
        <v>0.17097600000764485</v>
      </c>
      <c r="O172" s="67">
        <f>M172*各種係数!I52</f>
        <v>9.2095070833160209E-2</v>
      </c>
      <c r="P172" s="54"/>
      <c r="Q172" s="41"/>
      <c r="R172" s="67">
        <f>Q$235*各種係数!J52</f>
        <v>5.2900819639774742E-2</v>
      </c>
      <c r="S172" s="67">
        <f>R172*各種係数!G52</f>
        <v>4.7041235667791342E-3</v>
      </c>
      <c r="T172" s="67">
        <f>R172*各種係数!F52</f>
        <v>4.8196696072995607E-2</v>
      </c>
      <c r="U172" s="80">
        <v>8.1650200804344902E-2</v>
      </c>
      <c r="V172" s="67">
        <f>U172*各種係数!H52</f>
        <v>3.9186034431314055E-2</v>
      </c>
      <c r="W172" s="67">
        <f>U172*各種係数!I52</f>
        <v>2.1107293517576502E-2</v>
      </c>
      <c r="X172" s="330">
        <f t="shared" si="10"/>
        <v>0.43790530382625437</v>
      </c>
      <c r="Y172" s="67">
        <f t="shared" si="11"/>
        <v>0.21016203443895889</v>
      </c>
      <c r="Z172" s="68">
        <f t="shared" si="12"/>
        <v>0.11320236435073672</v>
      </c>
      <c r="AA172" s="67">
        <f>G172*各種係数!K52*各種係数!$P$18</f>
        <v>0</v>
      </c>
      <c r="AB172" s="67">
        <f>M172*各種係数!K52*各種係数!$P$18</f>
        <v>1.5548493916690428E-8</v>
      </c>
      <c r="AC172" s="67">
        <f>U172*各種係数!K52*各種係数!$P$18</f>
        <v>3.5635634121003259E-9</v>
      </c>
      <c r="AD172" s="80">
        <f t="shared" si="13"/>
        <v>1.9112057328790755E-8</v>
      </c>
      <c r="AE172" s="67">
        <f>G172*各種係数!L52*各種係数!$P$18</f>
        <v>0</v>
      </c>
      <c r="AF172" s="67">
        <f>M172*各種係数!L52*各種係数!$P$18</f>
        <v>1.4830580467317117E-8</v>
      </c>
      <c r="AG172" s="67">
        <f>U172*各種係数!L52*各種係数!$P$18</f>
        <v>3.3990246397311739E-9</v>
      </c>
      <c r="AH172" s="330">
        <f t="shared" si="14"/>
        <v>1.822960510704829E-8</v>
      </c>
    </row>
    <row r="173" spans="2:34" x14ac:dyDescent="0.15">
      <c r="B173" s="162" t="s">
        <v>79</v>
      </c>
      <c r="C173" s="162" t="s">
        <v>303</v>
      </c>
      <c r="D173" s="162" t="s">
        <v>290</v>
      </c>
      <c r="E173" s="116" t="s">
        <v>971</v>
      </c>
      <c r="F173" s="363">
        <f>SUMIF(価格変換【係数】!$D$7:$D$64,E173,価格変換【係数】!$J$74:$J$131)</f>
        <v>4.1027173400367953</v>
      </c>
      <c r="G173" s="324">
        <f>SUMIF(価格変換【係数】!$D$7:$D$64,E173,価格変換【係数】!$L$74:$L$131)</f>
        <v>0.37747705209725108</v>
      </c>
      <c r="H173" s="325">
        <f>G173*各種係数!H53</f>
        <v>0.16644588830425164</v>
      </c>
      <c r="I173" s="324">
        <f>G173*各種係数!I53</f>
        <v>9.2223409654414557E-2</v>
      </c>
      <c r="J173" s="366">
        <v>4.7807098772834564</v>
      </c>
      <c r="K173" s="46">
        <f>J173*各種係数!G53</f>
        <v>0.43985683678441895</v>
      </c>
      <c r="L173" s="46">
        <f>J173*各種係数!F53</f>
        <v>4.3408530404990371</v>
      </c>
      <c r="M173" s="366">
        <v>0.61395821299742492</v>
      </c>
      <c r="N173" s="46">
        <f>M173*各種係数!H53</f>
        <v>0.27072061619713889</v>
      </c>
      <c r="O173" s="46">
        <f>M173*各種係数!I53</f>
        <v>0.14999936942753866</v>
      </c>
      <c r="P173" s="54"/>
      <c r="Q173" s="41"/>
      <c r="R173" s="46">
        <f>Q$235*各種係数!J53</f>
        <v>0.84080272268377598</v>
      </c>
      <c r="S173" s="46">
        <f>R173*各種係数!G53</f>
        <v>7.7359395456467833E-2</v>
      </c>
      <c r="T173" s="46">
        <f>R173*各種係数!F53</f>
        <v>0.76344332722730812</v>
      </c>
      <c r="U173" s="366">
        <v>0.16261502408231396</v>
      </c>
      <c r="V173" s="46">
        <f>U173*各種係数!H53</f>
        <v>7.1703967127582452E-2</v>
      </c>
      <c r="W173" s="46">
        <f>U173*各種係数!I53</f>
        <v>3.9729334269681664E-2</v>
      </c>
      <c r="X173" s="328">
        <f t="shared" si="10"/>
        <v>1.1540502891769899</v>
      </c>
      <c r="Y173" s="136">
        <f t="shared" si="11"/>
        <v>0.50887047162897292</v>
      </c>
      <c r="Z173" s="329">
        <f t="shared" si="12"/>
        <v>0.28195211335163489</v>
      </c>
      <c r="AA173" s="46">
        <f>G173*各種係数!K53*各種係数!$P$18</f>
        <v>2.0308208596654213E-8</v>
      </c>
      <c r="AB173" s="46">
        <f>M173*各種係数!K53*各種係数!$P$18</f>
        <v>3.3030859465248964E-8</v>
      </c>
      <c r="AC173" s="46">
        <f>U173*各種係数!K53*各種係数!$P$18</f>
        <v>8.7486638238415702E-9</v>
      </c>
      <c r="AD173" s="366">
        <f t="shared" si="13"/>
        <v>6.2087731885744745E-8</v>
      </c>
      <c r="AE173" s="46">
        <f>G173*各種係数!L53*各種係数!$P$18</f>
        <v>2.0024177707190522E-8</v>
      </c>
      <c r="AF173" s="46">
        <f>M173*各種係数!L53*各種係数!$P$18</f>
        <v>3.2568889402797935E-8</v>
      </c>
      <c r="AG173" s="46">
        <f>U173*各種係数!L53*各種係数!$P$18</f>
        <v>8.6263048892423889E-9</v>
      </c>
      <c r="AH173" s="328">
        <f t="shared" si="14"/>
        <v>6.1219371999230841E-8</v>
      </c>
    </row>
    <row r="174" spans="2:34" x14ac:dyDescent="0.15">
      <c r="B174" s="155" t="s">
        <v>80</v>
      </c>
      <c r="C174" s="155" t="s">
        <v>304</v>
      </c>
      <c r="D174" s="155" t="s">
        <v>290</v>
      </c>
      <c r="E174" s="41" t="s">
        <v>972</v>
      </c>
      <c r="F174" s="363">
        <f>SUMIF(価格変換【係数】!$D$7:$D$64,E174,価格変換【係数】!$J$74:$J$131)</f>
        <v>0</v>
      </c>
      <c r="G174" s="324">
        <f>SUMIF(価格変換【係数】!$D$7:$D$64,E174,価格変換【係数】!$L$74:$L$131)</f>
        <v>0</v>
      </c>
      <c r="H174" s="325">
        <f>G174*各種係数!H54</f>
        <v>0</v>
      </c>
      <c r="I174" s="324">
        <f>G174*各種係数!I54</f>
        <v>0</v>
      </c>
      <c r="J174" s="364">
        <v>6.9280854195724148E-2</v>
      </c>
      <c r="K174" s="46">
        <f>J174*各種係数!G54</f>
        <v>0</v>
      </c>
      <c r="L174" s="46">
        <f>J174*各種係数!F54</f>
        <v>6.9280854195724134E-2</v>
      </c>
      <c r="M174" s="364">
        <v>2.5525066139078597E-16</v>
      </c>
      <c r="N174" s="46">
        <f>M174*各種係数!H54</f>
        <v>0</v>
      </c>
      <c r="O174" s="46">
        <f>M174*各種係数!I54</f>
        <v>0</v>
      </c>
      <c r="P174" s="54"/>
      <c r="Q174" s="41"/>
      <c r="R174" s="46">
        <f>Q$235*各種係数!J54</f>
        <v>1.1499313182320347E-2</v>
      </c>
      <c r="S174" s="46">
        <f>R174*各種係数!G54</f>
        <v>0</v>
      </c>
      <c r="T174" s="46">
        <f>R174*各種係数!F54</f>
        <v>1.1499313182320345E-2</v>
      </c>
      <c r="U174" s="364">
        <v>7.4577800205321559E-17</v>
      </c>
      <c r="V174" s="46">
        <f>U174*各種係数!H54</f>
        <v>0</v>
      </c>
      <c r="W174" s="46">
        <f>U174*各種係数!I54</f>
        <v>0</v>
      </c>
      <c r="X174" s="135">
        <f t="shared" si="10"/>
        <v>3.2982846159610755E-16</v>
      </c>
      <c r="Y174" s="46">
        <f t="shared" si="11"/>
        <v>0</v>
      </c>
      <c r="Z174" s="47">
        <f t="shared" si="12"/>
        <v>0</v>
      </c>
      <c r="AA174" s="46">
        <f>G174*各種係数!K54*各種係数!$P$18</f>
        <v>0</v>
      </c>
      <c r="AB174" s="46">
        <f>M174*各種係数!K54*各種係数!$P$18</f>
        <v>0</v>
      </c>
      <c r="AC174" s="46">
        <f>U174*各種係数!K54*各種係数!$P$18</f>
        <v>0</v>
      </c>
      <c r="AD174" s="364">
        <f t="shared" si="13"/>
        <v>0</v>
      </c>
      <c r="AE174" s="46">
        <f>G174*各種係数!L54*各種係数!$P$18</f>
        <v>0</v>
      </c>
      <c r="AF174" s="46">
        <f>M174*各種係数!L54*各種係数!$P$18</f>
        <v>0</v>
      </c>
      <c r="AG174" s="46">
        <f>U174*各種係数!L54*各種係数!$P$18</f>
        <v>0</v>
      </c>
      <c r="AH174" s="135">
        <f t="shared" si="14"/>
        <v>0</v>
      </c>
    </row>
    <row r="175" spans="2:34" x14ac:dyDescent="0.15">
      <c r="B175" s="155" t="s">
        <v>81</v>
      </c>
      <c r="C175" s="155" t="s">
        <v>304</v>
      </c>
      <c r="D175" s="155" t="s">
        <v>290</v>
      </c>
      <c r="E175" s="41" t="s">
        <v>973</v>
      </c>
      <c r="F175" s="363">
        <f>SUMIF(価格変換【係数】!$D$7:$D$64,E175,価格変換【係数】!$J$74:$J$131)</f>
        <v>0.61151981254586629</v>
      </c>
      <c r="G175" s="324">
        <f>SUMIF(価格変換【係数】!$D$7:$D$64,E175,価格変換【係数】!$L$74:$L$131)</f>
        <v>0</v>
      </c>
      <c r="H175" s="325">
        <f>G175*各種係数!H55</f>
        <v>0</v>
      </c>
      <c r="I175" s="324">
        <f>G175*各種係数!I55</f>
        <v>0</v>
      </c>
      <c r="J175" s="364">
        <v>8.1823925402532416E-2</v>
      </c>
      <c r="K175" s="46">
        <f>J175*各種係数!G55</f>
        <v>0</v>
      </c>
      <c r="L175" s="46">
        <f>J175*各種係数!F55</f>
        <v>8.1823925402532402E-2</v>
      </c>
      <c r="M175" s="364">
        <v>3.7141771757944987E-16</v>
      </c>
      <c r="N175" s="46">
        <f>M175*各種係数!H55</f>
        <v>1.3333825179858436E-16</v>
      </c>
      <c r="O175" s="46">
        <f>M175*各種係数!I55</f>
        <v>1.1491267246942828E-16</v>
      </c>
      <c r="P175" s="54"/>
      <c r="Q175" s="41"/>
      <c r="R175" s="46">
        <f>Q$235*各種係数!J55</f>
        <v>1.0723606917651367</v>
      </c>
      <c r="S175" s="46">
        <f>R175*各種係数!G55</f>
        <v>0</v>
      </c>
      <c r="T175" s="46">
        <f>R175*各種係数!F55</f>
        <v>1.0723606917651365</v>
      </c>
      <c r="U175" s="364">
        <v>8.7779748782327053E-17</v>
      </c>
      <c r="V175" s="46">
        <f>U175*各種係数!H55</f>
        <v>3.1512762294250865E-17</v>
      </c>
      <c r="W175" s="46">
        <f>U175*各種係数!I55</f>
        <v>2.7158116169066532E-17</v>
      </c>
      <c r="X175" s="135">
        <f t="shared" si="10"/>
        <v>4.5919746636177697E-16</v>
      </c>
      <c r="Y175" s="46">
        <f t="shared" si="11"/>
        <v>1.6485101409283522E-16</v>
      </c>
      <c r="Z175" s="47">
        <f t="shared" si="12"/>
        <v>1.4207078863849482E-16</v>
      </c>
      <c r="AA175" s="46">
        <f>G175*各種係数!K55*各種係数!$P$18</f>
        <v>0</v>
      </c>
      <c r="AB175" s="46">
        <f>M175*各種係数!K55*各種係数!$P$18</f>
        <v>3.7212653001757859E-23</v>
      </c>
      <c r="AC175" s="46">
        <f>U175*各種係数!K55*各種係数!$P$18</f>
        <v>8.7947267386873476E-24</v>
      </c>
      <c r="AD175" s="364">
        <f t="shared" si="13"/>
        <v>4.6007379740445205E-23</v>
      </c>
      <c r="AE175" s="46">
        <f>G175*各種係数!L55*各種係数!$P$18</f>
        <v>0</v>
      </c>
      <c r="AF175" s="46">
        <f>M175*各種係数!L55*各種係数!$P$18</f>
        <v>3.6503840563629134E-23</v>
      </c>
      <c r="AG175" s="46">
        <f>U175*各種係数!L55*各種係数!$P$18</f>
        <v>8.6272081341409217E-24</v>
      </c>
      <c r="AH175" s="135">
        <f t="shared" si="14"/>
        <v>4.5131048697770055E-23</v>
      </c>
    </row>
    <row r="176" spans="2:34" x14ac:dyDescent="0.15">
      <c r="B176" s="155" t="s">
        <v>82</v>
      </c>
      <c r="C176" s="155" t="s">
        <v>305</v>
      </c>
      <c r="D176" s="155" t="s">
        <v>290</v>
      </c>
      <c r="E176" s="41" t="s">
        <v>974</v>
      </c>
      <c r="F176" s="363">
        <f>SUMIF(価格変換【係数】!$D$7:$D$64,E176,価格変換【係数】!$J$74:$J$131)</f>
        <v>0</v>
      </c>
      <c r="G176" s="324">
        <f>SUMIF(価格変換【係数】!$D$7:$D$64,E176,価格変換【係数】!$L$74:$L$131)</f>
        <v>0</v>
      </c>
      <c r="H176" s="325">
        <f>G176*各種係数!H56</f>
        <v>0</v>
      </c>
      <c r="I176" s="324">
        <f>G176*各種係数!I56</f>
        <v>0</v>
      </c>
      <c r="J176" s="364">
        <v>6.7478368181075846E-2</v>
      </c>
      <c r="K176" s="46">
        <f>J176*各種係数!G56</f>
        <v>2.1033951221691928E-3</v>
      </c>
      <c r="L176" s="46">
        <f>J176*各種係数!F56</f>
        <v>6.5374973058906646E-2</v>
      </c>
      <c r="M176" s="364">
        <v>4.7136546676725843E-2</v>
      </c>
      <c r="N176" s="46">
        <f>M176*各種係数!H56</f>
        <v>1.8245316271865479E-2</v>
      </c>
      <c r="O176" s="46">
        <f>M176*各種係数!I56</f>
        <v>1.3825627548305089E-2</v>
      </c>
      <c r="P176" s="54"/>
      <c r="Q176" s="41"/>
      <c r="R176" s="46">
        <f>Q$235*各種係数!J56</f>
        <v>4.8623393456039672E-2</v>
      </c>
      <c r="S176" s="46">
        <f>R176*各種係数!G56</f>
        <v>1.5156591864269456E-3</v>
      </c>
      <c r="T176" s="46">
        <f>R176*各種係数!F56</f>
        <v>4.7107734269612726E-2</v>
      </c>
      <c r="U176" s="364">
        <v>1.7635884400232556E-2</v>
      </c>
      <c r="V176" s="46">
        <f>U176*各種係数!H56</f>
        <v>6.8263865578252047E-3</v>
      </c>
      <c r="W176" s="46">
        <f>U176*各種係数!I56</f>
        <v>5.1727838883659965E-3</v>
      </c>
      <c r="X176" s="135">
        <f t="shared" si="10"/>
        <v>6.4772431076958403E-2</v>
      </c>
      <c r="Y176" s="46">
        <f t="shared" si="11"/>
        <v>2.5071702829690685E-2</v>
      </c>
      <c r="Z176" s="47">
        <f t="shared" si="12"/>
        <v>1.8998411436671084E-2</v>
      </c>
      <c r="AA176" s="46">
        <f>G176*各種係数!K56*各種係数!$P$18</f>
        <v>0</v>
      </c>
      <c r="AB176" s="46">
        <f>M176*各種係数!K56*各種係数!$P$18</f>
        <v>4.176963435547061E-9</v>
      </c>
      <c r="AC176" s="46">
        <f>U176*各種係数!K56*各種係数!$P$18</f>
        <v>1.562788313673364E-9</v>
      </c>
      <c r="AD176" s="364">
        <f t="shared" si="13"/>
        <v>5.7397517492204252E-9</v>
      </c>
      <c r="AE176" s="46">
        <f>G176*各種係数!L56*各種係数!$P$18</f>
        <v>0</v>
      </c>
      <c r="AF176" s="46">
        <f>M176*各種係数!L56*各種係数!$P$18</f>
        <v>4.0798247509994546E-9</v>
      </c>
      <c r="AG176" s="46">
        <f>U176*各種係数!L56*各種係数!$P$18</f>
        <v>1.5264443994018904E-9</v>
      </c>
      <c r="AH176" s="135">
        <f t="shared" si="14"/>
        <v>5.6062691504013452E-9</v>
      </c>
    </row>
    <row r="177" spans="2:34" x14ac:dyDescent="0.15">
      <c r="B177" s="163" t="s">
        <v>83</v>
      </c>
      <c r="C177" s="163" t="s">
        <v>305</v>
      </c>
      <c r="D177" s="163" t="s">
        <v>290</v>
      </c>
      <c r="E177" s="62" t="s">
        <v>975</v>
      </c>
      <c r="F177" s="365">
        <f>SUMIF(価格変換【係数】!$D$7:$D$64,E177,価格変換【係数】!$J$74:$J$131)</f>
        <v>0</v>
      </c>
      <c r="G177" s="326">
        <f>SUMIF(価格変換【係数】!$D$7:$D$64,E177,価格変換【係数】!$L$74:$L$131)</f>
        <v>0</v>
      </c>
      <c r="H177" s="327">
        <f>G177*各種係数!H57</f>
        <v>0</v>
      </c>
      <c r="I177" s="326">
        <f>G177*各種係数!I57</f>
        <v>0</v>
      </c>
      <c r="J177" s="80">
        <v>0.26969338932689574</v>
      </c>
      <c r="K177" s="67">
        <f>J177*各種係数!G57</f>
        <v>0</v>
      </c>
      <c r="L177" s="67">
        <f>J177*各種係数!F57</f>
        <v>0.26969338932689568</v>
      </c>
      <c r="M177" s="80">
        <v>1.0428939046821176E-16</v>
      </c>
      <c r="N177" s="67">
        <f>M177*各種係数!H57</f>
        <v>0</v>
      </c>
      <c r="O177" s="67">
        <f>M177*各種係数!I57</f>
        <v>0</v>
      </c>
      <c r="P177" s="54"/>
      <c r="Q177" s="41"/>
      <c r="R177" s="67">
        <f>Q$235*各種係数!J57</f>
        <v>16.64008312997721</v>
      </c>
      <c r="S177" s="67">
        <f>R177*各種係数!G57</f>
        <v>0</v>
      </c>
      <c r="T177" s="67">
        <f>R177*各種係数!F57</f>
        <v>16.640083129977207</v>
      </c>
      <c r="U177" s="80">
        <v>2.4986292571699918E-17</v>
      </c>
      <c r="V177" s="67">
        <f>U177*各種係数!H57</f>
        <v>0</v>
      </c>
      <c r="W177" s="67">
        <f>U177*各種係数!I57</f>
        <v>0</v>
      </c>
      <c r="X177" s="330">
        <f t="shared" si="10"/>
        <v>1.2927568303991168E-16</v>
      </c>
      <c r="Y177" s="67">
        <f t="shared" si="11"/>
        <v>0</v>
      </c>
      <c r="Z177" s="68">
        <f t="shared" si="12"/>
        <v>0</v>
      </c>
      <c r="AA177" s="67">
        <f>G177*各種係数!K57*各種係数!$P$18</f>
        <v>0</v>
      </c>
      <c r="AB177" s="67">
        <f>M177*各種係数!K57*各種係数!$P$18</f>
        <v>0</v>
      </c>
      <c r="AC177" s="67">
        <f>U177*各種係数!K57*各種係数!$P$18</f>
        <v>0</v>
      </c>
      <c r="AD177" s="80">
        <f t="shared" si="13"/>
        <v>0</v>
      </c>
      <c r="AE177" s="67">
        <f>G177*各種係数!L57*各種係数!$P$18</f>
        <v>0</v>
      </c>
      <c r="AF177" s="67">
        <f>M177*各種係数!L57*各種係数!$P$18</f>
        <v>0</v>
      </c>
      <c r="AG177" s="67">
        <f>U177*各種係数!L57*各種係数!$P$18</f>
        <v>0</v>
      </c>
      <c r="AH177" s="330">
        <f t="shared" si="14"/>
        <v>0</v>
      </c>
    </row>
    <row r="178" spans="2:34" x14ac:dyDescent="0.15">
      <c r="B178" s="155" t="s">
        <v>84</v>
      </c>
      <c r="C178" s="155" t="s">
        <v>305</v>
      </c>
      <c r="D178" s="155" t="s">
        <v>290</v>
      </c>
      <c r="E178" s="41" t="s">
        <v>976</v>
      </c>
      <c r="F178" s="363">
        <f>SUMIF(価格変換【係数】!$D$7:$D$64,E178,価格変換【係数】!$J$74:$J$131)</f>
        <v>0</v>
      </c>
      <c r="G178" s="324">
        <f>SUMIF(価格変換【係数】!$D$7:$D$64,E178,価格変換【係数】!$L$74:$L$131)</f>
        <v>0</v>
      </c>
      <c r="H178" s="325">
        <f>G178*各種係数!H58</f>
        <v>0</v>
      </c>
      <c r="I178" s="324">
        <f>G178*各種係数!I58</f>
        <v>0</v>
      </c>
      <c r="J178" s="366">
        <v>1.9675716998637471E-2</v>
      </c>
      <c r="K178" s="46">
        <f>J178*各種係数!G58</f>
        <v>6.7987683401043043E-5</v>
      </c>
      <c r="L178" s="46">
        <f>J178*各種係数!F58</f>
        <v>1.9607729315236428E-2</v>
      </c>
      <c r="M178" s="366">
        <v>7.3895180251671287E-4</v>
      </c>
      <c r="N178" s="46">
        <f>M178*各種係数!H58</f>
        <v>2.8773317500475144E-4</v>
      </c>
      <c r="O178" s="46">
        <f>M178*各種係数!I58</f>
        <v>2.0299799930293831E-4</v>
      </c>
      <c r="P178" s="54"/>
      <c r="Q178" s="41"/>
      <c r="R178" s="46">
        <f>Q$235*各種係数!J58</f>
        <v>4.9737513764361362E-4</v>
      </c>
      <c r="S178" s="46">
        <f>R178*各種係数!G58</f>
        <v>1.7186353814707691E-6</v>
      </c>
      <c r="T178" s="46">
        <f>R178*各種係数!F58</f>
        <v>4.9565650226214282E-4</v>
      </c>
      <c r="U178" s="366">
        <v>1.6666275142786317E-4</v>
      </c>
      <c r="V178" s="46">
        <f>U178*各種係数!H58</f>
        <v>6.4895169698543583E-5</v>
      </c>
      <c r="W178" s="46">
        <f>U178*各種係数!I58</f>
        <v>4.5784048408778275E-5</v>
      </c>
      <c r="X178" s="328">
        <f t="shared" si="10"/>
        <v>9.0561455394457609E-4</v>
      </c>
      <c r="Y178" s="136">
        <f t="shared" si="11"/>
        <v>3.52628344703295E-4</v>
      </c>
      <c r="Z178" s="329">
        <f t="shared" si="12"/>
        <v>2.4878204771171659E-4</v>
      </c>
      <c r="AA178" s="46">
        <f>G178*各種係数!K58*各種係数!$P$18</f>
        <v>0</v>
      </c>
      <c r="AB178" s="46">
        <f>M178*各種係数!K58*各種係数!$P$18</f>
        <v>2.4428158760883072E-11</v>
      </c>
      <c r="AC178" s="46">
        <f>U178*各種係数!K58*各種係数!$P$18</f>
        <v>5.5095124438963031E-12</v>
      </c>
      <c r="AD178" s="366">
        <f t="shared" si="13"/>
        <v>2.9937671204779374E-11</v>
      </c>
      <c r="AE178" s="46">
        <f>G178*各種係数!L58*各種係数!$P$18</f>
        <v>0</v>
      </c>
      <c r="AF178" s="46">
        <f>M178*各種係数!L58*各種係数!$P$18</f>
        <v>2.4428158760883072E-11</v>
      </c>
      <c r="AG178" s="46">
        <f>U178*各種係数!L58*各種係数!$P$18</f>
        <v>5.5095124438963031E-12</v>
      </c>
      <c r="AH178" s="328">
        <f t="shared" si="14"/>
        <v>2.9937671204779374E-11</v>
      </c>
    </row>
    <row r="179" spans="2:34" x14ac:dyDescent="0.15">
      <c r="B179" s="155" t="s">
        <v>85</v>
      </c>
      <c r="C179" s="155" t="s">
        <v>305</v>
      </c>
      <c r="D179" s="155" t="s">
        <v>290</v>
      </c>
      <c r="E179" s="41" t="s">
        <v>977</v>
      </c>
      <c r="F179" s="363">
        <f>SUMIF(価格変換【係数】!$D$7:$D$64,E179,価格変換【係数】!$J$74:$J$131)</f>
        <v>15.414903657195682</v>
      </c>
      <c r="G179" s="324">
        <f>SUMIF(価格変換【係数】!$D$7:$D$64,E179,価格変換【係数】!$L$74:$L$131)</f>
        <v>0.31161633460334021</v>
      </c>
      <c r="H179" s="325">
        <f>G179*各種係数!H59</f>
        <v>0.11379384220058554</v>
      </c>
      <c r="I179" s="324">
        <f>G179*各種係数!I59</f>
        <v>5.0727301062984023E-2</v>
      </c>
      <c r="J179" s="364">
        <v>1.4828633552455495</v>
      </c>
      <c r="K179" s="46">
        <f>J179*各種係数!G59</f>
        <v>2.9976473013084821E-2</v>
      </c>
      <c r="L179" s="46">
        <f>J179*各種係数!F59</f>
        <v>1.4528868822324645</v>
      </c>
      <c r="M179" s="364">
        <v>4.4499293141777925E-2</v>
      </c>
      <c r="N179" s="46">
        <f>M179*各種係数!H59</f>
        <v>1.6249936153888634E-2</v>
      </c>
      <c r="O179" s="46">
        <f>M179*各種係数!I59</f>
        <v>7.2439368211115367E-3</v>
      </c>
      <c r="P179" s="54"/>
      <c r="Q179" s="41"/>
      <c r="R179" s="46">
        <f>Q$235*各種係数!J59</f>
        <v>4.6752069238169334</v>
      </c>
      <c r="S179" s="46">
        <f>R179*各種係数!G59</f>
        <v>9.4510538470470598E-2</v>
      </c>
      <c r="T179" s="46">
        <f>R179*各種係数!F59</f>
        <v>4.5806963853464628</v>
      </c>
      <c r="U179" s="364">
        <v>0.10151101840567596</v>
      </c>
      <c r="V179" s="46">
        <f>U179*各種係数!H59</f>
        <v>3.7069073496355819E-2</v>
      </c>
      <c r="W179" s="46">
        <f>U179*各種係数!I59</f>
        <v>1.6524743474791007E-2</v>
      </c>
      <c r="X179" s="135">
        <f t="shared" si="10"/>
        <v>0.45762664615079407</v>
      </c>
      <c r="Y179" s="46">
        <f t="shared" si="11"/>
        <v>0.16711285185083</v>
      </c>
      <c r="Z179" s="47">
        <f t="shared" si="12"/>
        <v>7.4495981358886576E-2</v>
      </c>
      <c r="AA179" s="46">
        <f>G179*各種係数!K59*各種係数!$P$18</f>
        <v>9.5197149451338432E-9</v>
      </c>
      <c r="AB179" s="46">
        <f>M179*各種係数!K59*各種係数!$P$18</f>
        <v>1.3594299750329405E-9</v>
      </c>
      <c r="AC179" s="46">
        <f>U179*各種係数!K59*各種係数!$P$18</f>
        <v>3.1011081631595304E-9</v>
      </c>
      <c r="AD179" s="364">
        <f t="shared" si="13"/>
        <v>1.3980253083326313E-8</v>
      </c>
      <c r="AE179" s="46">
        <f>G179*各種係数!L59*各種係数!$P$18</f>
        <v>9.3789228014629196E-9</v>
      </c>
      <c r="AF179" s="46">
        <f>M179*各種係数!L59*各種係数!$P$18</f>
        <v>1.3393246397935453E-9</v>
      </c>
      <c r="AG179" s="46">
        <f>U179*各種係数!L59*各種係数!$P$18</f>
        <v>3.0552442199046113E-9</v>
      </c>
      <c r="AH179" s="135">
        <f t="shared" si="14"/>
        <v>1.3773491661161076E-8</v>
      </c>
    </row>
    <row r="180" spans="2:34" x14ac:dyDescent="0.15">
      <c r="B180" s="155" t="s">
        <v>86</v>
      </c>
      <c r="C180" s="155" t="s">
        <v>306</v>
      </c>
      <c r="D180" s="155" t="s">
        <v>290</v>
      </c>
      <c r="E180" s="41" t="s">
        <v>951</v>
      </c>
      <c r="F180" s="363">
        <f>SUMIF(価格変換【係数】!$D$7:$D$64,E180,価格変換【係数】!$J$74:$J$131)</f>
        <v>1.8358893415818256E-2</v>
      </c>
      <c r="G180" s="324">
        <f>SUMIF(価格変換【係数】!$D$7:$D$64,E180,価格変換【係数】!$L$74:$L$131)</f>
        <v>4.1753475763870173E-6</v>
      </c>
      <c r="H180" s="325">
        <f>G180*各種係数!H60</f>
        <v>1.555653693782905E-6</v>
      </c>
      <c r="I180" s="324">
        <f>G180*各種係数!I60</f>
        <v>9.1184203523032606E-7</v>
      </c>
      <c r="J180" s="364">
        <v>1.2192315777011928</v>
      </c>
      <c r="K180" s="46">
        <f>J180*各種係数!G60</f>
        <v>2.77288804815598E-4</v>
      </c>
      <c r="L180" s="46">
        <f>J180*各種係数!F60</f>
        <v>1.2189542888963771</v>
      </c>
      <c r="M180" s="364">
        <v>3.5792544071168154E-4</v>
      </c>
      <c r="N180" s="46">
        <f>M180*各種係数!H60</f>
        <v>1.3335609161999748E-4</v>
      </c>
      <c r="O180" s="46">
        <f>M180*各種係数!I60</f>
        <v>7.8166297858647872E-5</v>
      </c>
      <c r="P180" s="54"/>
      <c r="Q180" s="41"/>
      <c r="R180" s="46">
        <f>Q$235*各種係数!J60</f>
        <v>18.984530473779653</v>
      </c>
      <c r="S180" s="46">
        <f>R180*各種係数!G60</f>
        <v>4.3176356824558872E-3</v>
      </c>
      <c r="T180" s="46">
        <f>R180*各種係数!F60</f>
        <v>18.980212838097199</v>
      </c>
      <c r="U180" s="364">
        <v>4.3856547430011243E-3</v>
      </c>
      <c r="V180" s="46">
        <f>U180*各種係数!H60</f>
        <v>1.634010073602032E-3</v>
      </c>
      <c r="W180" s="46">
        <f>U180*各種係数!I60</f>
        <v>9.5777040677798742E-4</v>
      </c>
      <c r="X180" s="135">
        <f t="shared" si="10"/>
        <v>4.7477555312891925E-3</v>
      </c>
      <c r="Y180" s="46">
        <f t="shared" si="11"/>
        <v>1.7689218189158125E-3</v>
      </c>
      <c r="Z180" s="47">
        <f t="shared" si="12"/>
        <v>1.0368485466718657E-3</v>
      </c>
      <c r="AA180" s="46">
        <f>G180*各種係数!K60*各種係数!$P$18</f>
        <v>1.3468863149635538E-13</v>
      </c>
      <c r="AB180" s="46">
        <f>M180*各種係数!K60*各種係数!$P$18</f>
        <v>1.154598195844134E-11</v>
      </c>
      <c r="AC180" s="46">
        <f>U180*各種係数!K60*各種係数!$P$18</f>
        <v>1.4147273364519757E-10</v>
      </c>
      <c r="AD180" s="364">
        <f t="shared" si="13"/>
        <v>1.5315340423513525E-10</v>
      </c>
      <c r="AE180" s="46">
        <f>G180*各種係数!L60*各種係数!$P$18</f>
        <v>1.3468863149635538E-13</v>
      </c>
      <c r="AF180" s="46">
        <f>M180*各種係数!L60*各種係数!$P$18</f>
        <v>1.154598195844134E-11</v>
      </c>
      <c r="AG180" s="46">
        <f>U180*各種係数!L60*各種係数!$P$18</f>
        <v>1.4147273364519757E-10</v>
      </c>
      <c r="AH180" s="135">
        <f t="shared" si="14"/>
        <v>1.5315340423513525E-10</v>
      </c>
    </row>
    <row r="181" spans="2:34" x14ac:dyDescent="0.15">
      <c r="B181" s="155" t="s">
        <v>87</v>
      </c>
      <c r="C181" s="155" t="s">
        <v>306</v>
      </c>
      <c r="D181" s="155" t="s">
        <v>290</v>
      </c>
      <c r="E181" s="41" t="s">
        <v>978</v>
      </c>
      <c r="F181" s="363">
        <f>SUMIF(価格変換【係数】!$D$7:$D$64,E181,価格変換【係数】!$J$74:$J$131)</f>
        <v>0</v>
      </c>
      <c r="G181" s="324">
        <f>SUMIF(価格変換【係数】!$D$7:$D$64,E181,価格変換【係数】!$L$74:$L$131)</f>
        <v>0</v>
      </c>
      <c r="H181" s="325">
        <f>G181*各種係数!H61</f>
        <v>0</v>
      </c>
      <c r="I181" s="324">
        <f>G181*各種係数!I61</f>
        <v>0</v>
      </c>
      <c r="J181" s="364">
        <v>0.57113823072455006</v>
      </c>
      <c r="K181" s="46">
        <f>J181*各種係数!G61</f>
        <v>1.7261160732113041E-2</v>
      </c>
      <c r="L181" s="46">
        <f>J181*各種係数!F61</f>
        <v>0.55387706999243702</v>
      </c>
      <c r="M181" s="364">
        <v>2.2120111841034622E-2</v>
      </c>
      <c r="N181" s="46">
        <f>M181*各種係数!H61</f>
        <v>7.062864695909647E-3</v>
      </c>
      <c r="O181" s="46">
        <f>M181*各種係数!I61</f>
        <v>3.8840718120872596E-3</v>
      </c>
      <c r="P181" s="54"/>
      <c r="Q181" s="41"/>
      <c r="R181" s="46">
        <f>Q$235*各種係数!J61</f>
        <v>6.3957468949592275</v>
      </c>
      <c r="S181" s="46">
        <f>R181*各種係数!G61</f>
        <v>0.19329473885114012</v>
      </c>
      <c r="T181" s="46">
        <f>R181*各種係数!F61</f>
        <v>6.2024521561080874</v>
      </c>
      <c r="U181" s="364">
        <v>0.1947219382990695</v>
      </c>
      <c r="V181" s="46">
        <f>U181*各種係数!H61</f>
        <v>6.2173948911972046E-2</v>
      </c>
      <c r="W181" s="46">
        <f>U181*各種係数!I61</f>
        <v>3.4191237240463947E-2</v>
      </c>
      <c r="X181" s="135">
        <f t="shared" si="10"/>
        <v>0.21684205014010413</v>
      </c>
      <c r="Y181" s="46">
        <f t="shared" si="11"/>
        <v>6.9236813607881698E-2</v>
      </c>
      <c r="Z181" s="47">
        <f t="shared" si="12"/>
        <v>3.8075309052551208E-2</v>
      </c>
      <c r="AA181" s="46">
        <f>G181*各種係数!K61*各種係数!$P$18</f>
        <v>0</v>
      </c>
      <c r="AB181" s="46">
        <f>M181*各種係数!K61*各種係数!$P$18</f>
        <v>9.1594666008424931E-10</v>
      </c>
      <c r="AC181" s="46">
        <f>U181*各種係数!K61*各種係数!$P$18</f>
        <v>8.0630202194231675E-9</v>
      </c>
      <c r="AD181" s="364">
        <f t="shared" si="13"/>
        <v>8.9789668795074175E-9</v>
      </c>
      <c r="AE181" s="46">
        <f>G181*各種係数!L61*各種係数!$P$18</f>
        <v>0</v>
      </c>
      <c r="AF181" s="46">
        <f>M181*各種係数!L61*各種係数!$P$18</f>
        <v>9.1594666008424931E-10</v>
      </c>
      <c r="AG181" s="46">
        <f>U181*各種係数!L61*各種係数!$P$18</f>
        <v>8.0630202194231675E-9</v>
      </c>
      <c r="AH181" s="135">
        <f t="shared" si="14"/>
        <v>8.9789668795074175E-9</v>
      </c>
    </row>
    <row r="182" spans="2:34" x14ac:dyDescent="0.15">
      <c r="B182" s="155" t="s">
        <v>88</v>
      </c>
      <c r="C182" s="155" t="s">
        <v>307</v>
      </c>
      <c r="D182" s="155" t="s">
        <v>290</v>
      </c>
      <c r="E182" s="41" t="s">
        <v>979</v>
      </c>
      <c r="F182" s="365">
        <f>SUMIF(価格変換【係数】!$D$7:$D$64,E182,価格変換【係数】!$J$74:$J$131)</f>
        <v>0</v>
      </c>
      <c r="G182" s="326">
        <f>SUMIF(価格変換【係数】!$D$7:$D$64,E182,価格変換【係数】!$L$74:$L$131)</f>
        <v>0</v>
      </c>
      <c r="H182" s="327">
        <f>G182*各種係数!H62</f>
        <v>0</v>
      </c>
      <c r="I182" s="326">
        <f>G182*各種係数!I62</f>
        <v>0</v>
      </c>
      <c r="J182" s="80">
        <v>0</v>
      </c>
      <c r="K182" s="67">
        <f>J182*各種係数!G62</f>
        <v>0</v>
      </c>
      <c r="L182" s="67">
        <f>J182*各種係数!F62</f>
        <v>0</v>
      </c>
      <c r="M182" s="80">
        <v>0</v>
      </c>
      <c r="N182" s="67">
        <f>M182*各種係数!H62</f>
        <v>0</v>
      </c>
      <c r="O182" s="67">
        <f>M182*各種係数!I62</f>
        <v>0</v>
      </c>
      <c r="P182" s="54"/>
      <c r="Q182" s="41"/>
      <c r="R182" s="67">
        <f>Q$235*各種係数!J62</f>
        <v>32.029009153709154</v>
      </c>
      <c r="S182" s="67">
        <f>R182*各種係数!G62</f>
        <v>7.5051092286810785</v>
      </c>
      <c r="T182" s="67">
        <f>R182*各種係数!F62</f>
        <v>24.523899925028076</v>
      </c>
      <c r="U182" s="80">
        <v>7.5051092286810785</v>
      </c>
      <c r="V182" s="67">
        <f>U182*各種係数!H62</f>
        <v>1.2811355911192499</v>
      </c>
      <c r="W182" s="67">
        <f>U182*各種係数!I62</f>
        <v>0.98225081659186653</v>
      </c>
      <c r="X182" s="330">
        <f t="shared" si="10"/>
        <v>7.5051092286810785</v>
      </c>
      <c r="Y182" s="67">
        <f t="shared" si="11"/>
        <v>1.2811355911192499</v>
      </c>
      <c r="Z182" s="68">
        <f t="shared" si="12"/>
        <v>0.98225081659186653</v>
      </c>
      <c r="AA182" s="67">
        <f>G182*各種係数!K62*各種係数!$P$18</f>
        <v>0</v>
      </c>
      <c r="AB182" s="67">
        <f>M182*各種係数!K62*各種係数!$P$18</f>
        <v>0</v>
      </c>
      <c r="AC182" s="67">
        <f>U182*各種係数!K62*各種係数!$P$18</f>
        <v>1.2923396535284876E-7</v>
      </c>
      <c r="AD182" s="80">
        <f t="shared" si="13"/>
        <v>1.2923396535284876E-7</v>
      </c>
      <c r="AE182" s="67">
        <f>G182*各種係数!L62*各種係数!$P$18</f>
        <v>0</v>
      </c>
      <c r="AF182" s="67">
        <f>M182*各種係数!L62*各種係数!$P$18</f>
        <v>0</v>
      </c>
      <c r="AG182" s="67">
        <f>U182*各種係数!L62*各種係数!$P$18</f>
        <v>1.2923396535284876E-7</v>
      </c>
      <c r="AH182" s="330">
        <f t="shared" si="14"/>
        <v>1.2923396535284876E-7</v>
      </c>
    </row>
    <row r="183" spans="2:34" x14ac:dyDescent="0.15">
      <c r="B183" s="162" t="s">
        <v>89</v>
      </c>
      <c r="C183" s="162" t="s">
        <v>307</v>
      </c>
      <c r="D183" s="162" t="s">
        <v>290</v>
      </c>
      <c r="E183" s="116" t="s">
        <v>980</v>
      </c>
      <c r="F183" s="363">
        <f>SUMIF(価格変換【係数】!$D$7:$D$64,E183,価格変換【係数】!$J$74:$J$131)</f>
        <v>0</v>
      </c>
      <c r="G183" s="324">
        <f>SUMIF(価格変換【係数】!$D$7:$D$64,E183,価格変換【係数】!$L$74:$L$131)</f>
        <v>0</v>
      </c>
      <c r="H183" s="325">
        <f>G183*各種係数!H63</f>
        <v>0</v>
      </c>
      <c r="I183" s="324">
        <f>G183*各種係数!I63</f>
        <v>0</v>
      </c>
      <c r="J183" s="366">
        <v>0</v>
      </c>
      <c r="K183" s="46">
        <f>J183*各種係数!G63</f>
        <v>0</v>
      </c>
      <c r="L183" s="46">
        <f>J183*各種係数!F63</f>
        <v>0</v>
      </c>
      <c r="M183" s="366">
        <v>0.12850079648141863</v>
      </c>
      <c r="N183" s="46">
        <f>M183*各種係数!H63</f>
        <v>2.5299273507303814E-2</v>
      </c>
      <c r="O183" s="46">
        <f>M183*各種係数!I63</f>
        <v>1.1134324182221328E-2</v>
      </c>
      <c r="P183" s="54"/>
      <c r="Q183" s="41"/>
      <c r="R183" s="46">
        <f>Q$235*各種係数!J63</f>
        <v>1.2189470923314625</v>
      </c>
      <c r="S183" s="46">
        <f>R183*各種係数!G63</f>
        <v>0.89362165495336643</v>
      </c>
      <c r="T183" s="46">
        <f>R183*各種係数!F63</f>
        <v>0.32532543737809611</v>
      </c>
      <c r="U183" s="366">
        <v>0.95530835530355251</v>
      </c>
      <c r="V183" s="46">
        <f>U183*各種係数!H63</f>
        <v>0.18808138180008835</v>
      </c>
      <c r="W183" s="46">
        <f>U183*各種係数!I63</f>
        <v>8.2775462979114769E-2</v>
      </c>
      <c r="X183" s="328">
        <f t="shared" si="10"/>
        <v>1.0838091517849711</v>
      </c>
      <c r="Y183" s="136">
        <f t="shared" si="11"/>
        <v>0.21338065530739217</v>
      </c>
      <c r="Z183" s="329">
        <f t="shared" si="12"/>
        <v>9.3909787161336092E-2</v>
      </c>
      <c r="AA183" s="46">
        <f>G183*各種係数!K63*各種係数!$P$18</f>
        <v>0</v>
      </c>
      <c r="AB183" s="46">
        <f>M183*各種係数!K63*各種係数!$P$18</f>
        <v>2.2134609297846242E-9</v>
      </c>
      <c r="AC183" s="46">
        <f>U183*各種係数!K63*各種係数!$P$18</f>
        <v>1.6455444466190417E-8</v>
      </c>
      <c r="AD183" s="366">
        <f t="shared" si="13"/>
        <v>1.8668905395975041E-8</v>
      </c>
      <c r="AE183" s="46">
        <f>G183*各種係数!L63*各種係数!$P$18</f>
        <v>0</v>
      </c>
      <c r="AF183" s="46">
        <f>M183*各種係数!L63*各種係数!$P$18</f>
        <v>2.2134609297846242E-9</v>
      </c>
      <c r="AG183" s="46">
        <f>U183*各種係数!L63*各種係数!$P$18</f>
        <v>1.6455444466190417E-8</v>
      </c>
      <c r="AH183" s="328">
        <f t="shared" si="14"/>
        <v>1.8668905395975041E-8</v>
      </c>
    </row>
    <row r="184" spans="2:34" x14ac:dyDescent="0.15">
      <c r="B184" s="155" t="s">
        <v>90</v>
      </c>
      <c r="C184" s="155" t="s">
        <v>307</v>
      </c>
      <c r="D184" s="155" t="s">
        <v>290</v>
      </c>
      <c r="E184" s="41" t="s">
        <v>209</v>
      </c>
      <c r="F184" s="363">
        <f>SUMIF(価格変換【係数】!$D$7:$D$64,E184,価格変換【係数】!$J$74:$J$131)</f>
        <v>0</v>
      </c>
      <c r="G184" s="324">
        <f>SUMIF(価格変換【係数】!$D$7:$D$64,E184,価格変換【係数】!$L$74:$L$131)</f>
        <v>0</v>
      </c>
      <c r="H184" s="325">
        <f>G184*各種係数!H64</f>
        <v>0</v>
      </c>
      <c r="I184" s="324">
        <f>G184*各種係数!I64</f>
        <v>0</v>
      </c>
      <c r="J184" s="364">
        <v>0</v>
      </c>
      <c r="K184" s="46">
        <f>J184*各種係数!G64</f>
        <v>0</v>
      </c>
      <c r="L184" s="46">
        <f>J184*各種係数!F64</f>
        <v>0</v>
      </c>
      <c r="M184" s="364">
        <v>2.7388798195919164</v>
      </c>
      <c r="N184" s="46">
        <f>M184*各種係数!H64</f>
        <v>0.71796984138081266</v>
      </c>
      <c r="O184" s="46">
        <f>M184*各種係数!I64</f>
        <v>0.46098364645245171</v>
      </c>
      <c r="P184" s="54"/>
      <c r="Q184" s="41"/>
      <c r="R184" s="46">
        <f>Q$235*各種係数!J64</f>
        <v>5.4751055151808982E-2</v>
      </c>
      <c r="S184" s="46">
        <f>R184*各種係数!G64</f>
        <v>1.7672922282241786E-2</v>
      </c>
      <c r="T184" s="46">
        <f>R184*各種係数!F64</f>
        <v>3.7078132869567196E-2</v>
      </c>
      <c r="U184" s="364">
        <v>2.4062798483012173</v>
      </c>
      <c r="V184" s="46">
        <f>U184*各種係数!H64</f>
        <v>0.63078209881442793</v>
      </c>
      <c r="W184" s="46">
        <f>U184*各種係数!I64</f>
        <v>0.40500340720324951</v>
      </c>
      <c r="X184" s="135">
        <f t="shared" si="10"/>
        <v>5.1451596678931342</v>
      </c>
      <c r="Y184" s="46">
        <f t="shared" si="11"/>
        <v>1.3487519401952406</v>
      </c>
      <c r="Z184" s="47">
        <f t="shared" si="12"/>
        <v>0.86598705365570128</v>
      </c>
      <c r="AA184" s="46">
        <f>G184*各種係数!K64*各種係数!$P$18</f>
        <v>0</v>
      </c>
      <c r="AB184" s="46">
        <f>M184*各種係数!K64*各種係数!$P$18</f>
        <v>4.6442387790706614E-8</v>
      </c>
      <c r="AC184" s="46">
        <f>U184*各種係数!K64*各種係数!$P$18</f>
        <v>4.0802586900077517E-8</v>
      </c>
      <c r="AD184" s="364">
        <f t="shared" si="13"/>
        <v>8.7244974690784138E-8</v>
      </c>
      <c r="AE184" s="46">
        <f>G184*各種係数!L64*各種係数!$P$18</f>
        <v>0</v>
      </c>
      <c r="AF184" s="46">
        <f>M184*各種係数!L64*各種係数!$P$18</f>
        <v>4.5916068799424806E-8</v>
      </c>
      <c r="AG184" s="46">
        <f>U184*各種係数!L64*各種係数!$P$18</f>
        <v>4.0340182243458333E-8</v>
      </c>
      <c r="AH184" s="135">
        <f t="shared" si="14"/>
        <v>8.6256251042883146E-8</v>
      </c>
    </row>
    <row r="185" spans="2:34" x14ac:dyDescent="0.15">
      <c r="B185" s="155" t="s">
        <v>91</v>
      </c>
      <c r="C185" s="155" t="s">
        <v>307</v>
      </c>
      <c r="D185" s="155" t="s">
        <v>290</v>
      </c>
      <c r="E185" s="41" t="s">
        <v>173</v>
      </c>
      <c r="F185" s="363">
        <f>SUMIF(価格変換【係数】!$D$7:$D$64,E185,価格変換【係数】!$J$74:$J$131)</f>
        <v>0</v>
      </c>
      <c r="G185" s="324">
        <f>SUMIF(価格変換【係数】!$D$7:$D$64,E185,価格変換【係数】!$L$74:$L$131)</f>
        <v>0</v>
      </c>
      <c r="H185" s="325">
        <f>G185*各種係数!H65</f>
        <v>0</v>
      </c>
      <c r="I185" s="324">
        <f>G185*各種係数!I65</f>
        <v>0</v>
      </c>
      <c r="J185" s="364">
        <v>2.2477956141966353</v>
      </c>
      <c r="K185" s="46">
        <f>J185*各種係数!G65</f>
        <v>0.65475555278402342</v>
      </c>
      <c r="L185" s="46">
        <f>J185*各種係数!F65</f>
        <v>1.5930400614126119</v>
      </c>
      <c r="M185" s="364">
        <v>0.71602444727847436</v>
      </c>
      <c r="N185" s="46">
        <f>M185*各種係数!H65</f>
        <v>0.25390473778226119</v>
      </c>
      <c r="O185" s="46">
        <f>M185*各種係数!I65</f>
        <v>0.13664650823594776</v>
      </c>
      <c r="P185" s="54"/>
      <c r="Q185" s="41"/>
      <c r="R185" s="46">
        <f>Q$235*各種係数!J65</f>
        <v>6.410170773950892E-2</v>
      </c>
      <c r="S185" s="46">
        <f>R185*各種係数!G65</f>
        <v>1.8672048659718797E-2</v>
      </c>
      <c r="T185" s="46">
        <f>R185*各種係数!F65</f>
        <v>4.5429659079790123E-2</v>
      </c>
      <c r="U185" s="364">
        <v>2.9427214320834481E-2</v>
      </c>
      <c r="V185" s="46">
        <f>U185*各種係数!H65</f>
        <v>1.0434991660121351E-2</v>
      </c>
      <c r="W185" s="46">
        <f>U185*各種係数!I65</f>
        <v>5.6159061318880122E-3</v>
      </c>
      <c r="X185" s="135">
        <f t="shared" si="10"/>
        <v>0.74545166159930887</v>
      </c>
      <c r="Y185" s="46">
        <f t="shared" si="11"/>
        <v>0.26433972944238254</v>
      </c>
      <c r="Z185" s="47">
        <f t="shared" si="12"/>
        <v>0.14226241436783577</v>
      </c>
      <c r="AA185" s="46">
        <f>G185*各種係数!K65*各種係数!$P$18</f>
        <v>0</v>
      </c>
      <c r="AB185" s="46">
        <f>M185*各種係数!K65*各種係数!$P$18</f>
        <v>1.2091002851202632E-8</v>
      </c>
      <c r="AC185" s="46">
        <f>U185*各種係数!K65*各種係数!$P$18</f>
        <v>4.9691673742220984E-10</v>
      </c>
      <c r="AD185" s="364">
        <f t="shared" si="13"/>
        <v>1.2587919588624841E-8</v>
      </c>
      <c r="AE185" s="46">
        <f>G185*各種係数!L65*各種係数!$P$18</f>
        <v>0</v>
      </c>
      <c r="AF185" s="46">
        <f>M185*各種係数!L65*各種係数!$P$18</f>
        <v>1.1790703433983222E-8</v>
      </c>
      <c r="AG185" s="46">
        <f>U185*各種係数!L65*各種係数!$P$18</f>
        <v>4.8457501453198516E-10</v>
      </c>
      <c r="AH185" s="135">
        <f t="shared" si="14"/>
        <v>1.2275278448515207E-8</v>
      </c>
    </row>
    <row r="186" spans="2:34" x14ac:dyDescent="0.15">
      <c r="B186" s="155" t="s">
        <v>92</v>
      </c>
      <c r="C186" s="155" t="s">
        <v>307</v>
      </c>
      <c r="D186" s="155" t="s">
        <v>290</v>
      </c>
      <c r="E186" s="41" t="s">
        <v>174</v>
      </c>
      <c r="F186" s="363">
        <f>SUMIF(価格変換【係数】!$D$7:$D$64,E186,価格変換【係数】!$J$74:$J$131)</f>
        <v>0</v>
      </c>
      <c r="G186" s="324">
        <f>SUMIF(価格変換【係数】!$D$7:$D$64,E186,価格変換【係数】!$L$74:$L$131)</f>
        <v>0</v>
      </c>
      <c r="H186" s="325">
        <f>G186*各種係数!H66</f>
        <v>0</v>
      </c>
      <c r="I186" s="324">
        <f>G186*各種係数!I66</f>
        <v>0</v>
      </c>
      <c r="J186" s="364">
        <v>46.24119788974302</v>
      </c>
      <c r="K186" s="46">
        <f>J186*各種係数!G66</f>
        <v>16.672370802089333</v>
      </c>
      <c r="L186" s="46">
        <f>J186*各種係数!F66</f>
        <v>29.568827087653688</v>
      </c>
      <c r="M186" s="364">
        <v>18.888649270745173</v>
      </c>
      <c r="N186" s="46">
        <f>M186*各種係数!H66</f>
        <v>6.9799824734141227</v>
      </c>
      <c r="O186" s="46">
        <f>M186*各種係数!I66</f>
        <v>5.4364169748495828</v>
      </c>
      <c r="P186" s="54"/>
      <c r="Q186" s="41"/>
      <c r="R186" s="46">
        <f>Q$235*各種係数!J66</f>
        <v>0.68759128528403723</v>
      </c>
      <c r="S186" s="46">
        <f>R186*各種係数!G66</f>
        <v>0.24791262752047979</v>
      </c>
      <c r="T186" s="46">
        <f>R186*各種係数!F66</f>
        <v>0.43967865776355741</v>
      </c>
      <c r="U186" s="364">
        <v>0.61599881756710428</v>
      </c>
      <c r="V186" s="46">
        <f>U186*各種係数!H66</f>
        <v>0.22763199679510943</v>
      </c>
      <c r="W186" s="46">
        <f>U186*各種係数!I66</f>
        <v>0.17729305999110032</v>
      </c>
      <c r="X186" s="135">
        <f t="shared" si="10"/>
        <v>19.504648088312276</v>
      </c>
      <c r="Y186" s="46">
        <f t="shared" si="11"/>
        <v>7.207614470209232</v>
      </c>
      <c r="Z186" s="47">
        <f t="shared" si="12"/>
        <v>5.6137100348406834</v>
      </c>
      <c r="AA186" s="46">
        <f>G186*各種係数!K66*各種係数!$P$18</f>
        <v>0</v>
      </c>
      <c r="AB186" s="46">
        <f>M186*各種係数!K66*各種係数!$P$18</f>
        <v>3.1900975297031944E-7</v>
      </c>
      <c r="AC186" s="46">
        <f>U186*各種係数!K66*各種係数!$P$18</f>
        <v>1.0403583009317974E-8</v>
      </c>
      <c r="AD186" s="364">
        <f t="shared" si="13"/>
        <v>3.294133359796374E-7</v>
      </c>
      <c r="AE186" s="46">
        <f>G186*各種係数!L66*各種係数!$P$18</f>
        <v>0</v>
      </c>
      <c r="AF186" s="46">
        <f>M186*各種係数!L66*各種係数!$P$18</f>
        <v>3.1573785806805979E-7</v>
      </c>
      <c r="AG186" s="46">
        <f>U186*各種係数!L66*各種係数!$P$18</f>
        <v>1.0296879593837791E-8</v>
      </c>
      <c r="AH186" s="135">
        <f t="shared" si="14"/>
        <v>3.2603473766189758E-7</v>
      </c>
    </row>
    <row r="187" spans="2:34" x14ac:dyDescent="0.15">
      <c r="B187" s="163" t="s">
        <v>93</v>
      </c>
      <c r="C187" s="163" t="s">
        <v>293</v>
      </c>
      <c r="D187" s="163" t="s">
        <v>290</v>
      </c>
      <c r="E187" s="62" t="s">
        <v>175</v>
      </c>
      <c r="F187" s="365">
        <f>SUMIF(価格変換【係数】!$D$7:$D$64,E187,価格変換【係数】!$J$74:$J$131)</f>
        <v>71.806273113054615</v>
      </c>
      <c r="G187" s="326">
        <f>SUMIF(価格変換【係数】!$D$7:$D$64,E187,価格変換【係数】!$L$74:$L$131)</f>
        <v>3.0257353746511573</v>
      </c>
      <c r="H187" s="327">
        <f>G187*各種係数!H67</f>
        <v>1.3121742982016054</v>
      </c>
      <c r="I187" s="326">
        <f>G187*各種係数!I67</f>
        <v>1.0777785358820586</v>
      </c>
      <c r="J187" s="80">
        <v>13.929869921663192</v>
      </c>
      <c r="K187" s="67">
        <f>J187*各種係数!G67</f>
        <v>0.58696961085706034</v>
      </c>
      <c r="L187" s="67">
        <f>J187*各種係数!F67</f>
        <v>13.342900310806131</v>
      </c>
      <c r="M187" s="80">
        <v>0.72660611098680872</v>
      </c>
      <c r="N187" s="67">
        <f>M187*各種係数!H67</f>
        <v>0.31510814585463764</v>
      </c>
      <c r="O187" s="67">
        <f>M187*各種係数!I67</f>
        <v>0.25881988128344063</v>
      </c>
      <c r="P187" s="54"/>
      <c r="Q187" s="41"/>
      <c r="R187" s="67">
        <f>Q$235*各種係数!J67</f>
        <v>12.361801461005385</v>
      </c>
      <c r="S187" s="67">
        <f>R187*各種係数!G67</f>
        <v>0.52089515794934449</v>
      </c>
      <c r="T187" s="67">
        <f>R187*各種係数!F67</f>
        <v>11.840906303056041</v>
      </c>
      <c r="U187" s="80">
        <v>0.58890416357176523</v>
      </c>
      <c r="V187" s="67">
        <f>U187*各種係数!H67</f>
        <v>0.25539077674030752</v>
      </c>
      <c r="W187" s="67">
        <f>U187*各種係数!I67</f>
        <v>0.20976991990332342</v>
      </c>
      <c r="X187" s="330">
        <f t="shared" si="10"/>
        <v>4.3412456492097311</v>
      </c>
      <c r="Y187" s="67">
        <f t="shared" si="11"/>
        <v>1.8826732207965504</v>
      </c>
      <c r="Z187" s="68">
        <f t="shared" si="12"/>
        <v>1.5463683370688226</v>
      </c>
      <c r="AA187" s="67">
        <f>G187*各種係数!K67*各種係数!$P$18</f>
        <v>4.5625501483909424E-7</v>
      </c>
      <c r="AB187" s="67">
        <f>M187*各種係数!K67*各種係数!$P$18</f>
        <v>1.0956598674419249E-7</v>
      </c>
      <c r="AC187" s="67">
        <f>U187*各種係数!K67*各種係数!$P$18</f>
        <v>8.8801710863501395E-8</v>
      </c>
      <c r="AD187" s="80">
        <f t="shared" si="13"/>
        <v>6.5462271244678813E-7</v>
      </c>
      <c r="AE187" s="67">
        <f>G187*各種係数!L67*各種係数!$P$18</f>
        <v>3.3357871250666741E-7</v>
      </c>
      <c r="AF187" s="67">
        <f>M187*各種係数!L67*各種係数!$P$18</f>
        <v>8.010625550173924E-8</v>
      </c>
      <c r="AG187" s="67">
        <f>U187*各種係数!L67*各種係数!$P$18</f>
        <v>6.4925007758397877E-8</v>
      </c>
      <c r="AH187" s="330">
        <f t="shared" si="14"/>
        <v>4.7860997576680456E-7</v>
      </c>
    </row>
    <row r="188" spans="2:34" x14ac:dyDescent="0.15">
      <c r="B188" s="155" t="s">
        <v>94</v>
      </c>
      <c r="C188" s="155" t="s">
        <v>293</v>
      </c>
      <c r="D188" s="155" t="s">
        <v>290</v>
      </c>
      <c r="E188" s="41" t="s">
        <v>981</v>
      </c>
      <c r="F188" s="363">
        <f>SUMIF(価格変換【係数】!$D$7:$D$64,E188,価格変換【係数】!$J$74:$J$131)</f>
        <v>0</v>
      </c>
      <c r="G188" s="324">
        <f>SUMIF(価格変換【係数】!$D$7:$D$64,E188,価格変換【係数】!$L$74:$L$131)</f>
        <v>0</v>
      </c>
      <c r="H188" s="325">
        <f>G188*各種係数!H68</f>
        <v>0</v>
      </c>
      <c r="I188" s="324">
        <f>G188*各種係数!I68</f>
        <v>0</v>
      </c>
      <c r="J188" s="366">
        <v>0.61015994873578983</v>
      </c>
      <c r="K188" s="46">
        <f>J188*各種係数!G68</f>
        <v>0.39050861616196025</v>
      </c>
      <c r="L188" s="46">
        <f>J188*各種係数!F68</f>
        <v>0.2196513325738296</v>
      </c>
      <c r="M188" s="366">
        <v>1.0291767972741033</v>
      </c>
      <c r="N188" s="46">
        <f>M188*各種係数!H68</f>
        <v>0.33447371058639502</v>
      </c>
      <c r="O188" s="46">
        <f>M188*各種係数!I68</f>
        <v>0.2430900897634915</v>
      </c>
      <c r="P188" s="54"/>
      <c r="Q188" s="41"/>
      <c r="R188" s="46">
        <f>Q$235*各種係数!J68</f>
        <v>0.67905632792207271</v>
      </c>
      <c r="S188" s="46">
        <f>R188*各種係数!G68</f>
        <v>0.43460300444547439</v>
      </c>
      <c r="T188" s="46">
        <f>R188*各種係数!F68</f>
        <v>0.24445332347659834</v>
      </c>
      <c r="U188" s="366">
        <v>0.61105604689529658</v>
      </c>
      <c r="V188" s="46">
        <f>U188*各種係数!H68</f>
        <v>0.19858802095291547</v>
      </c>
      <c r="W188" s="46">
        <f>U188*各種係数!I68</f>
        <v>0.14433056563627567</v>
      </c>
      <c r="X188" s="328">
        <f t="shared" si="10"/>
        <v>1.6402328441693999</v>
      </c>
      <c r="Y188" s="136">
        <f t="shared" si="11"/>
        <v>0.53306173153931047</v>
      </c>
      <c r="Z188" s="329">
        <f t="shared" si="12"/>
        <v>0.38742065539976717</v>
      </c>
      <c r="AA188" s="46">
        <f>G188*各種係数!K68*各種係数!$P$18</f>
        <v>0</v>
      </c>
      <c r="AB188" s="46">
        <f>M188*各種係数!K68*各種係数!$P$18</f>
        <v>4.7591990625392056E-8</v>
      </c>
      <c r="AC188" s="46">
        <f>U188*各種係数!K68*各種係数!$P$18</f>
        <v>2.8256927024059954E-8</v>
      </c>
      <c r="AD188" s="366">
        <f t="shared" si="13"/>
        <v>7.5848917649452014E-8</v>
      </c>
      <c r="AE188" s="46">
        <f>G188*各種係数!L68*各種係数!$P$18</f>
        <v>0</v>
      </c>
      <c r="AF188" s="46">
        <f>M188*各種係数!L68*各種係数!$P$18</f>
        <v>3.8493521829361223E-8</v>
      </c>
      <c r="AG188" s="46">
        <f>U188*各種係数!L68*各種係数!$P$18</f>
        <v>2.2854867445930847E-8</v>
      </c>
      <c r="AH188" s="328">
        <f t="shared" si="14"/>
        <v>6.134838927529207E-8</v>
      </c>
    </row>
    <row r="189" spans="2:34" x14ac:dyDescent="0.15">
      <c r="B189" s="155" t="s">
        <v>95</v>
      </c>
      <c r="C189" s="155" t="s">
        <v>308</v>
      </c>
      <c r="D189" s="155" t="s">
        <v>291</v>
      </c>
      <c r="E189" s="41" t="s">
        <v>210</v>
      </c>
      <c r="F189" s="363">
        <f>SUMIF(価格変換【係数】!$D$7:$D$64,E189,価格変換【係数】!$J$74:$J$131)</f>
        <v>0</v>
      </c>
      <c r="G189" s="324">
        <f>SUMIF(価格変換【係数】!$D$7:$D$64,E189,価格変換【係数】!$L$74:$L$131)</f>
        <v>0</v>
      </c>
      <c r="H189" s="325">
        <f>G189*各種係数!H69</f>
        <v>0</v>
      </c>
      <c r="I189" s="324">
        <f>G189*各種係数!I69</f>
        <v>0</v>
      </c>
      <c r="J189" s="364">
        <v>0</v>
      </c>
      <c r="K189" s="46">
        <f>J189*各種係数!G69</f>
        <v>0</v>
      </c>
      <c r="L189" s="46">
        <f>J189*各種係数!F69</f>
        <v>0</v>
      </c>
      <c r="M189" s="364">
        <v>0</v>
      </c>
      <c r="N189" s="46">
        <f>M189*各種係数!H69</f>
        <v>0</v>
      </c>
      <c r="O189" s="46">
        <f>M189*各種係数!I69</f>
        <v>0</v>
      </c>
      <c r="P189" s="54"/>
      <c r="Q189" s="41"/>
      <c r="R189" s="46">
        <f>Q$235*各種係数!J69</f>
        <v>0</v>
      </c>
      <c r="S189" s="46">
        <f>R189*各種係数!G69</f>
        <v>0</v>
      </c>
      <c r="T189" s="46">
        <f>R189*各種係数!F69</f>
        <v>0</v>
      </c>
      <c r="U189" s="364">
        <v>0</v>
      </c>
      <c r="V189" s="46">
        <f>U189*各種係数!H69</f>
        <v>0</v>
      </c>
      <c r="W189" s="46">
        <f>U189*各種係数!I69</f>
        <v>0</v>
      </c>
      <c r="X189" s="135">
        <f t="shared" si="10"/>
        <v>0</v>
      </c>
      <c r="Y189" s="46">
        <f t="shared" si="11"/>
        <v>0</v>
      </c>
      <c r="Z189" s="47">
        <f t="shared" si="12"/>
        <v>0</v>
      </c>
      <c r="AA189" s="46">
        <f>G189*各種係数!K69*各種係数!$P$18</f>
        <v>0</v>
      </c>
      <c r="AB189" s="46">
        <f>M189*各種係数!K69*各種係数!$P$18</f>
        <v>0</v>
      </c>
      <c r="AC189" s="46">
        <f>U189*各種係数!K69*各種係数!$P$18</f>
        <v>0</v>
      </c>
      <c r="AD189" s="364">
        <f t="shared" si="13"/>
        <v>0</v>
      </c>
      <c r="AE189" s="46">
        <f>G189*各種係数!L69*各種係数!$P$18</f>
        <v>0</v>
      </c>
      <c r="AF189" s="46">
        <f>M189*各種係数!L69*各種係数!$P$18</f>
        <v>0</v>
      </c>
      <c r="AG189" s="46">
        <f>U189*各種係数!L69*各種係数!$P$18</f>
        <v>0</v>
      </c>
      <c r="AH189" s="135">
        <f t="shared" si="14"/>
        <v>0</v>
      </c>
    </row>
    <row r="190" spans="2:34" x14ac:dyDescent="0.15">
      <c r="B190" s="155" t="s">
        <v>96</v>
      </c>
      <c r="C190" s="155" t="s">
        <v>308</v>
      </c>
      <c r="D190" s="155" t="s">
        <v>291</v>
      </c>
      <c r="E190" s="41" t="s">
        <v>176</v>
      </c>
      <c r="F190" s="363">
        <f>SUMIF(価格変換【係数】!$D$7:$D$64,E190,価格変換【係数】!$J$74:$J$131)</f>
        <v>0</v>
      </c>
      <c r="G190" s="324">
        <f>SUMIF(価格変換【係数】!$D$7:$D$64,E190,価格変換【係数】!$L$74:$L$131)</f>
        <v>0</v>
      </c>
      <c r="H190" s="325">
        <f>G190*各種係数!H70</f>
        <v>0</v>
      </c>
      <c r="I190" s="324">
        <f>G190*各種係数!I70</f>
        <v>0</v>
      </c>
      <c r="J190" s="364">
        <v>33.409271278943038</v>
      </c>
      <c r="K190" s="46">
        <f>J190*各種係数!G70</f>
        <v>33.409271278943038</v>
      </c>
      <c r="L190" s="46">
        <f>J190*各種係数!F70</f>
        <v>0</v>
      </c>
      <c r="M190" s="364">
        <v>38.961943718978524</v>
      </c>
      <c r="N190" s="46">
        <f>M190*各種係数!H70</f>
        <v>17.285890282648868</v>
      </c>
      <c r="O190" s="46">
        <f>M190*各種係数!I70</f>
        <v>13.015916142269411</v>
      </c>
      <c r="P190" s="54"/>
      <c r="Q190" s="41"/>
      <c r="R190" s="46">
        <f>Q$235*各種係数!J70</f>
        <v>0</v>
      </c>
      <c r="S190" s="46">
        <f>R190*各種係数!G70</f>
        <v>0</v>
      </c>
      <c r="T190" s="46">
        <f>R190*各種係数!F70</f>
        <v>0</v>
      </c>
      <c r="U190" s="364">
        <v>3.3040319631847987</v>
      </c>
      <c r="V190" s="46">
        <f>U190*各種係数!H70</f>
        <v>1.4658697322166021</v>
      </c>
      <c r="W190" s="46">
        <f>U190*各種係数!I70</f>
        <v>1.1037694442139241</v>
      </c>
      <c r="X190" s="135">
        <f t="shared" si="10"/>
        <v>42.265975682163322</v>
      </c>
      <c r="Y190" s="46">
        <f t="shared" si="11"/>
        <v>18.751760014865472</v>
      </c>
      <c r="Z190" s="47">
        <f t="shared" si="12"/>
        <v>14.119685586483335</v>
      </c>
      <c r="AA190" s="46">
        <f>G190*各種係数!K70*各種係数!$P$18</f>
        <v>0</v>
      </c>
      <c r="AB190" s="46">
        <f>M190*各種係数!K70*各種係数!$P$18</f>
        <v>4.0912641835749807E-6</v>
      </c>
      <c r="AC190" s="46">
        <f>U190*各種係数!K70*各種係数!$P$18</f>
        <v>3.469454124225426E-7</v>
      </c>
      <c r="AD190" s="364">
        <f t="shared" si="13"/>
        <v>4.4382095959975231E-6</v>
      </c>
      <c r="AE190" s="46">
        <f>G190*各種係数!L70*各種係数!$P$18</f>
        <v>0</v>
      </c>
      <c r="AF190" s="46">
        <f>M190*各種係数!L70*各種係数!$P$18</f>
        <v>3.5138575410106798E-6</v>
      </c>
      <c r="AG190" s="46">
        <f>U190*各種係数!L70*各種係数!$P$18</f>
        <v>2.9798045275451691E-7</v>
      </c>
      <c r="AH190" s="135">
        <f t="shared" si="14"/>
        <v>3.8118379937651966E-6</v>
      </c>
    </row>
    <row r="191" spans="2:34" x14ac:dyDescent="0.15">
      <c r="B191" s="155" t="s">
        <v>97</v>
      </c>
      <c r="C191" s="155" t="s">
        <v>308</v>
      </c>
      <c r="D191" s="155" t="s">
        <v>291</v>
      </c>
      <c r="E191" s="41" t="s">
        <v>982</v>
      </c>
      <c r="F191" s="363">
        <f>SUMIF(価格変換【係数】!$D$7:$D$64,E191,価格変換【係数】!$J$74:$J$131)</f>
        <v>0</v>
      </c>
      <c r="G191" s="324">
        <f>SUMIF(価格変換【係数】!$D$7:$D$64,E191,価格変換【係数】!$L$74:$L$131)</f>
        <v>0</v>
      </c>
      <c r="H191" s="325">
        <f>G191*各種係数!H71</f>
        <v>0</v>
      </c>
      <c r="I191" s="324">
        <f>G191*各種係数!I71</f>
        <v>0</v>
      </c>
      <c r="J191" s="364">
        <v>0</v>
      </c>
      <c r="K191" s="46">
        <f>J191*各種係数!G71</f>
        <v>0</v>
      </c>
      <c r="L191" s="46">
        <f>J191*各種係数!F71</f>
        <v>0</v>
      </c>
      <c r="M191" s="364">
        <v>0</v>
      </c>
      <c r="N191" s="46">
        <f>M191*各種係数!H71</f>
        <v>0</v>
      </c>
      <c r="O191" s="46">
        <f>M191*各種係数!I71</f>
        <v>0</v>
      </c>
      <c r="P191" s="54"/>
      <c r="Q191" s="41"/>
      <c r="R191" s="46">
        <f>Q$235*各種係数!J71</f>
        <v>0</v>
      </c>
      <c r="S191" s="46">
        <f>R191*各種係数!G71</f>
        <v>0</v>
      </c>
      <c r="T191" s="46">
        <f>R191*各種係数!F71</f>
        <v>0</v>
      </c>
      <c r="U191" s="364">
        <v>0</v>
      </c>
      <c r="V191" s="46">
        <f>U191*各種係数!H71</f>
        <v>0</v>
      </c>
      <c r="W191" s="46">
        <f>U191*各種係数!I71</f>
        <v>0</v>
      </c>
      <c r="X191" s="135">
        <f t="shared" si="10"/>
        <v>0</v>
      </c>
      <c r="Y191" s="46">
        <f t="shared" si="11"/>
        <v>0</v>
      </c>
      <c r="Z191" s="47">
        <f t="shared" si="12"/>
        <v>0</v>
      </c>
      <c r="AA191" s="46">
        <f>G191*各種係数!K71*各種係数!$P$18</f>
        <v>0</v>
      </c>
      <c r="AB191" s="46">
        <f>M191*各種係数!K71*各種係数!$P$18</f>
        <v>0</v>
      </c>
      <c r="AC191" s="46">
        <f>U191*各種係数!K71*各種係数!$P$18</f>
        <v>0</v>
      </c>
      <c r="AD191" s="364">
        <f t="shared" si="13"/>
        <v>0</v>
      </c>
      <c r="AE191" s="46">
        <f>G191*各種係数!L71*各種係数!$P$18</f>
        <v>0</v>
      </c>
      <c r="AF191" s="46">
        <f>M191*各種係数!L71*各種係数!$P$18</f>
        <v>0</v>
      </c>
      <c r="AG191" s="46">
        <f>U191*各種係数!L71*各種係数!$P$18</f>
        <v>0</v>
      </c>
      <c r="AH191" s="135">
        <f t="shared" si="14"/>
        <v>0</v>
      </c>
    </row>
    <row r="192" spans="2:34" x14ac:dyDescent="0.15">
      <c r="B192" s="155" t="s">
        <v>98</v>
      </c>
      <c r="C192" s="155" t="s">
        <v>308</v>
      </c>
      <c r="D192" s="155" t="s">
        <v>291</v>
      </c>
      <c r="E192" s="41" t="s">
        <v>983</v>
      </c>
      <c r="F192" s="365">
        <f>SUMIF(価格変換【係数】!$D$7:$D$64,E192,価格変換【係数】!$J$74:$J$131)</f>
        <v>0</v>
      </c>
      <c r="G192" s="326">
        <f>SUMIF(価格変換【係数】!$D$7:$D$64,E192,価格変換【係数】!$L$74:$L$131)</f>
        <v>0</v>
      </c>
      <c r="H192" s="327">
        <f>G192*各種係数!H72</f>
        <v>0</v>
      </c>
      <c r="I192" s="326">
        <f>G192*各種係数!I72</f>
        <v>0</v>
      </c>
      <c r="J192" s="80">
        <v>0</v>
      </c>
      <c r="K192" s="67">
        <f>J192*各種係数!G72</f>
        <v>0</v>
      </c>
      <c r="L192" s="67">
        <f>J192*各種係数!F72</f>
        <v>0</v>
      </c>
      <c r="M192" s="80">
        <v>0</v>
      </c>
      <c r="N192" s="67">
        <f>M192*各種係数!H72</f>
        <v>0</v>
      </c>
      <c r="O192" s="67">
        <f>M192*各種係数!I72</f>
        <v>0</v>
      </c>
      <c r="P192" s="54"/>
      <c r="Q192" s="41"/>
      <c r="R192" s="67">
        <f>Q$235*各種係数!J72</f>
        <v>0</v>
      </c>
      <c r="S192" s="67">
        <f>R192*各種係数!G72</f>
        <v>0</v>
      </c>
      <c r="T192" s="67">
        <f>R192*各種係数!F72</f>
        <v>0</v>
      </c>
      <c r="U192" s="80">
        <v>0</v>
      </c>
      <c r="V192" s="67">
        <f>U192*各種係数!H72</f>
        <v>0</v>
      </c>
      <c r="W192" s="67">
        <f>U192*各種係数!I72</f>
        <v>0</v>
      </c>
      <c r="X192" s="330">
        <f t="shared" ref="X192:X234" si="15">G192+M192+U192</f>
        <v>0</v>
      </c>
      <c r="Y192" s="67">
        <f t="shared" ref="Y192:Y234" si="16">H192+N192+V192</f>
        <v>0</v>
      </c>
      <c r="Z192" s="68">
        <f t="shared" ref="Z192:Z234" si="17">I192+O192+W192</f>
        <v>0</v>
      </c>
      <c r="AA192" s="67">
        <f>G192*各種係数!K72*各種係数!$P$18</f>
        <v>0</v>
      </c>
      <c r="AB192" s="67">
        <f>M192*各種係数!K72*各種係数!$P$18</f>
        <v>0</v>
      </c>
      <c r="AC192" s="67">
        <f>U192*各種係数!K72*各種係数!$P$18</f>
        <v>0</v>
      </c>
      <c r="AD192" s="80">
        <f t="shared" ref="AD192:AD234" si="18">SUM(AA192:AC192)</f>
        <v>0</v>
      </c>
      <c r="AE192" s="67">
        <f>G192*各種係数!L72*各種係数!$P$18</f>
        <v>0</v>
      </c>
      <c r="AF192" s="67">
        <f>M192*各種係数!L72*各種係数!$P$18</f>
        <v>0</v>
      </c>
      <c r="AG192" s="67">
        <f>U192*各種係数!L72*各種係数!$P$18</f>
        <v>0</v>
      </c>
      <c r="AH192" s="330">
        <f t="shared" ref="AH192:AH234" si="19">SUM(AE192:AG192)</f>
        <v>0</v>
      </c>
    </row>
    <row r="193" spans="2:34" x14ac:dyDescent="0.15">
      <c r="B193" s="162" t="s">
        <v>99</v>
      </c>
      <c r="C193" s="162" t="s">
        <v>309</v>
      </c>
      <c r="D193" s="162" t="s">
        <v>292</v>
      </c>
      <c r="E193" s="116" t="s">
        <v>177</v>
      </c>
      <c r="F193" s="363">
        <f>SUMIF(価格変換【係数】!$D$7:$D$64,E193,価格変換【係数】!$J$74:$J$131)</f>
        <v>0</v>
      </c>
      <c r="G193" s="324">
        <f>SUMIF(価格変換【係数】!$D$7:$D$64,E193,価格変換【係数】!$L$74:$L$131)</f>
        <v>0</v>
      </c>
      <c r="H193" s="325">
        <f>G193*各種係数!H73</f>
        <v>0</v>
      </c>
      <c r="I193" s="324">
        <f>G193*各種係数!I73</f>
        <v>0</v>
      </c>
      <c r="J193" s="366">
        <v>158.38823736971153</v>
      </c>
      <c r="K193" s="46">
        <f>J193*各種係数!G73</f>
        <v>108.23859603238503</v>
      </c>
      <c r="L193" s="46">
        <f>J193*各種係数!F73</f>
        <v>50.149641337326493</v>
      </c>
      <c r="M193" s="366">
        <v>125.94014685207357</v>
      </c>
      <c r="N193" s="46">
        <f>M193*各種係数!H73</f>
        <v>46.092079564013886</v>
      </c>
      <c r="O193" s="46">
        <f>M193*各種係数!I73</f>
        <v>8.0665091247334999</v>
      </c>
      <c r="P193" s="54"/>
      <c r="Q193" s="41"/>
      <c r="R193" s="46">
        <f>Q$235*各種係数!J73</f>
        <v>30.849812282378167</v>
      </c>
      <c r="S193" s="46">
        <f>R193*各種係数!G73</f>
        <v>21.081997153064989</v>
      </c>
      <c r="T193" s="46">
        <f>R193*各種係数!F73</f>
        <v>9.7678151293131741</v>
      </c>
      <c r="U193" s="366">
        <v>31.601713817286342</v>
      </c>
      <c r="V193" s="46">
        <f>U193*各種係数!H73</f>
        <v>11.565721845127234</v>
      </c>
      <c r="W193" s="46">
        <f>U193*各種係数!I73</f>
        <v>2.0241004892885743</v>
      </c>
      <c r="X193" s="328">
        <f t="shared" si="15"/>
        <v>157.54186066935992</v>
      </c>
      <c r="Y193" s="136">
        <f t="shared" si="16"/>
        <v>57.657801409141122</v>
      </c>
      <c r="Z193" s="329">
        <f t="shared" si="17"/>
        <v>10.090609614022075</v>
      </c>
      <c r="AA193" s="46">
        <f>G193*各種係数!K73*各種係数!$P$18</f>
        <v>0</v>
      </c>
      <c r="AB193" s="46">
        <f>M193*各種係数!K73*各種係数!$P$18</f>
        <v>7.7843252699836382E-7</v>
      </c>
      <c r="AC193" s="46">
        <f>U193*各種係数!K73*各種係数!$P$18</f>
        <v>1.9532930966932795E-7</v>
      </c>
      <c r="AD193" s="366">
        <f t="shared" si="18"/>
        <v>9.7376183666769187E-7</v>
      </c>
      <c r="AE193" s="46">
        <f>G193*各種係数!L73*各種係数!$P$18</f>
        <v>0</v>
      </c>
      <c r="AF193" s="46">
        <f>M193*各種係数!L73*各種係数!$P$18</f>
        <v>7.7843252699836382E-7</v>
      </c>
      <c r="AG193" s="46">
        <f>U193*各種係数!L73*各種係数!$P$18</f>
        <v>1.9532930966932795E-7</v>
      </c>
      <c r="AH193" s="328">
        <f t="shared" si="19"/>
        <v>9.7376183666769187E-7</v>
      </c>
    </row>
    <row r="194" spans="2:34" x14ac:dyDescent="0.15">
      <c r="B194" s="155" t="s">
        <v>100</v>
      </c>
      <c r="C194" s="155" t="s">
        <v>309</v>
      </c>
      <c r="D194" s="155" t="s">
        <v>292</v>
      </c>
      <c r="E194" s="41" t="s">
        <v>178</v>
      </c>
      <c r="F194" s="363">
        <f>SUMIF(価格変換【係数】!$D$7:$D$64,E194,価格変換【係数】!$J$74:$J$131)</f>
        <v>0</v>
      </c>
      <c r="G194" s="324">
        <f>SUMIF(価格変換【係数】!$D$7:$D$64,E194,価格変換【係数】!$L$74:$L$131)</f>
        <v>0</v>
      </c>
      <c r="H194" s="325">
        <f>G194*各種係数!H74</f>
        <v>0</v>
      </c>
      <c r="I194" s="324">
        <f>G194*各種係数!I74</f>
        <v>0</v>
      </c>
      <c r="J194" s="364">
        <v>45.430686747236123</v>
      </c>
      <c r="K194" s="46">
        <f>J194*各種係数!G74</f>
        <v>9.4961730594355416</v>
      </c>
      <c r="L194" s="46">
        <f>J194*各種係数!F74</f>
        <v>35.934513687800582</v>
      </c>
      <c r="M194" s="364">
        <v>10.129479690822418</v>
      </c>
      <c r="N194" s="46">
        <f>M194*各種係数!H74</f>
        <v>3.2534113523281496</v>
      </c>
      <c r="O194" s="46">
        <f>M194*各種係数!I74</f>
        <v>0.88763442832161943</v>
      </c>
      <c r="P194" s="54"/>
      <c r="Q194" s="41"/>
      <c r="R194" s="46">
        <f>Q$235*各種係数!J74</f>
        <v>24.99493100709811</v>
      </c>
      <c r="S194" s="46">
        <f>R194*各種係数!G74</f>
        <v>5.2245785271228637</v>
      </c>
      <c r="T194" s="46">
        <f>R194*各種係数!F74</f>
        <v>19.770352479975244</v>
      </c>
      <c r="U194" s="364">
        <v>6.0435963300394491</v>
      </c>
      <c r="V194" s="46">
        <f>U194*各種係数!H74</f>
        <v>1.9410972240611395</v>
      </c>
      <c r="W194" s="46">
        <f>U194*各種係数!I74</f>
        <v>0.52959326018310593</v>
      </c>
      <c r="X194" s="135">
        <f t="shared" si="15"/>
        <v>16.173076020861867</v>
      </c>
      <c r="Y194" s="46">
        <f t="shared" si="16"/>
        <v>5.1945085763892891</v>
      </c>
      <c r="Z194" s="47">
        <f t="shared" si="17"/>
        <v>1.4172276885047252</v>
      </c>
      <c r="AA194" s="46">
        <f>G194*各種係数!K74*各種係数!$P$18</f>
        <v>0</v>
      </c>
      <c r="AB194" s="46">
        <f>M194*各種係数!K74*各種係数!$P$18</f>
        <v>6.4302148896184122E-8</v>
      </c>
      <c r="AC194" s="46">
        <f>U194*各種係数!K74*各種係数!$P$18</f>
        <v>3.8364875881505087E-8</v>
      </c>
      <c r="AD194" s="364">
        <f t="shared" si="18"/>
        <v>1.026670247776892E-7</v>
      </c>
      <c r="AE194" s="46">
        <f>G194*各種係数!L74*各種係数!$P$18</f>
        <v>0</v>
      </c>
      <c r="AF194" s="46">
        <f>M194*各種係数!L74*各種係数!$P$18</f>
        <v>6.4302148896184122E-8</v>
      </c>
      <c r="AG194" s="46">
        <f>U194*各種係数!L74*各種係数!$P$18</f>
        <v>3.8364875881505087E-8</v>
      </c>
      <c r="AH194" s="135">
        <f t="shared" si="19"/>
        <v>1.026670247776892E-7</v>
      </c>
    </row>
    <row r="195" spans="2:34" x14ac:dyDescent="0.15">
      <c r="B195" s="155" t="s">
        <v>101</v>
      </c>
      <c r="C195" s="155" t="s">
        <v>310</v>
      </c>
      <c r="D195" s="155" t="s">
        <v>292</v>
      </c>
      <c r="E195" s="41" t="s">
        <v>179</v>
      </c>
      <c r="F195" s="363">
        <f>SUMIF(価格変換【係数】!$D$7:$D$64,E195,価格変換【係数】!$J$74:$J$131)</f>
        <v>0</v>
      </c>
      <c r="G195" s="324">
        <f>SUMIF(価格変換【係数】!$D$7:$D$64,E195,価格変換【係数】!$L$74:$L$131)</f>
        <v>0</v>
      </c>
      <c r="H195" s="325">
        <f>G195*各種係数!H75</f>
        <v>0</v>
      </c>
      <c r="I195" s="324">
        <f>G195*各種係数!I75</f>
        <v>0</v>
      </c>
      <c r="J195" s="364">
        <v>41.182618046205725</v>
      </c>
      <c r="K195" s="46">
        <f>J195*各種係数!G75</f>
        <v>35.912487842437677</v>
      </c>
      <c r="L195" s="46">
        <f>J195*各種係数!F75</f>
        <v>5.2701302037680477</v>
      </c>
      <c r="M195" s="364">
        <v>42.023269057778172</v>
      </c>
      <c r="N195" s="46">
        <f>M195*各種係数!H75</f>
        <v>21.422357230976065</v>
      </c>
      <c r="O195" s="46">
        <f>M195*各種係数!I75</f>
        <v>3.7599512547097937</v>
      </c>
      <c r="P195" s="54"/>
      <c r="Q195" s="41"/>
      <c r="R195" s="46">
        <f>Q$235*各種係数!J75</f>
        <v>11.198202273990901</v>
      </c>
      <c r="S195" s="46">
        <f>R195*各種係数!G75</f>
        <v>9.7651708925024963</v>
      </c>
      <c r="T195" s="46">
        <f>R195*各種係数!F75</f>
        <v>1.4330313814884044</v>
      </c>
      <c r="U195" s="364">
        <v>13.618784712857359</v>
      </c>
      <c r="V195" s="46">
        <f>U195*各種係数!H75</f>
        <v>6.9424982328114755</v>
      </c>
      <c r="W195" s="46">
        <f>U195*各種係数!I75</f>
        <v>1.2185145948147689</v>
      </c>
      <c r="X195" s="135">
        <f t="shared" si="15"/>
        <v>55.642053770635528</v>
      </c>
      <c r="Y195" s="46">
        <f t="shared" si="16"/>
        <v>28.364855463787542</v>
      </c>
      <c r="Z195" s="47">
        <f t="shared" si="17"/>
        <v>4.9784658495245626</v>
      </c>
      <c r="AA195" s="46">
        <f>G195*各種係数!K75*各種係数!$P$18</f>
        <v>0</v>
      </c>
      <c r="AB195" s="46">
        <f>M195*各種係数!K75*各種係数!$P$18</f>
        <v>7.1123430874026435E-7</v>
      </c>
      <c r="AC195" s="46">
        <f>U195*各種係数!K75*各種係数!$P$18</f>
        <v>2.304948460295655E-7</v>
      </c>
      <c r="AD195" s="364">
        <f t="shared" si="18"/>
        <v>9.4172915476982982E-7</v>
      </c>
      <c r="AE195" s="46">
        <f>G195*各種係数!L75*各種係数!$P$18</f>
        <v>0</v>
      </c>
      <c r="AF195" s="46">
        <f>M195*各種係数!L75*各種係数!$P$18</f>
        <v>7.1123430874026435E-7</v>
      </c>
      <c r="AG195" s="46">
        <f>U195*各種係数!L75*各種係数!$P$18</f>
        <v>2.304948460295655E-7</v>
      </c>
      <c r="AH195" s="135">
        <f t="shared" si="19"/>
        <v>9.4172915476982982E-7</v>
      </c>
    </row>
    <row r="196" spans="2:34" x14ac:dyDescent="0.15">
      <c r="B196" s="155" t="s">
        <v>102</v>
      </c>
      <c r="C196" s="155" t="s">
        <v>311</v>
      </c>
      <c r="D196" s="155" t="s">
        <v>300</v>
      </c>
      <c r="E196" s="41" t="s">
        <v>180</v>
      </c>
      <c r="F196" s="363">
        <f>SUMIF(価格変換【係数】!$D$7:$D$64,E196,価格変換【係数】!$J$74:$J$131)</f>
        <v>0</v>
      </c>
      <c r="G196" s="324">
        <f>SUMIF(価格変換【係数】!$D$7:$D$64,E196,価格変換【係数】!$L$74:$L$131)</f>
        <v>0</v>
      </c>
      <c r="H196" s="325">
        <f>G196*各種係数!H76</f>
        <v>0</v>
      </c>
      <c r="I196" s="324">
        <f>G196*各種係数!I76</f>
        <v>0</v>
      </c>
      <c r="J196" s="364">
        <v>79.222527164593799</v>
      </c>
      <c r="K196" s="46">
        <f>J196*各種係数!G76</f>
        <v>34.393990148117012</v>
      </c>
      <c r="L196" s="46">
        <f>J196*各種係数!F76</f>
        <v>44.828537016476787</v>
      </c>
      <c r="M196" s="364">
        <v>36.025898182951131</v>
      </c>
      <c r="N196" s="46">
        <f>M196*各種係数!H76</f>
        <v>22.737943276064275</v>
      </c>
      <c r="O196" s="46">
        <f>M196*各種係数!I76</f>
        <v>16.04172253457638</v>
      </c>
      <c r="P196" s="54"/>
      <c r="Q196" s="41"/>
      <c r="R196" s="46">
        <f>Q$235*各種係数!J76</f>
        <v>0.7432973007001219</v>
      </c>
      <c r="S196" s="46">
        <f>R196*各種係数!G76</f>
        <v>0.32269811318045755</v>
      </c>
      <c r="T196" s="46">
        <f>R196*各種係数!F76</f>
        <v>0.42059918751966435</v>
      </c>
      <c r="U196" s="364">
        <v>2.3773530685680844</v>
      </c>
      <c r="V196" s="46">
        <f>U196*各種係数!H76</f>
        <v>1.5004794313736201</v>
      </c>
      <c r="W196" s="46">
        <f>U196*各種係数!I76</f>
        <v>1.0585950723288502</v>
      </c>
      <c r="X196" s="135">
        <f t="shared" si="15"/>
        <v>38.403251251519215</v>
      </c>
      <c r="Y196" s="46">
        <f t="shared" si="16"/>
        <v>24.238422707437895</v>
      </c>
      <c r="Z196" s="47">
        <f t="shared" si="17"/>
        <v>17.100317606905229</v>
      </c>
      <c r="AA196" s="46">
        <f>G196*各種係数!K76*各種係数!$P$18</f>
        <v>0</v>
      </c>
      <c r="AB196" s="46">
        <f>M196*各種係数!K76*各種係数!$P$18</f>
        <v>2.3739878936468957E-6</v>
      </c>
      <c r="AC196" s="46">
        <f>U196*各種係数!K76*各種係数!$P$18</f>
        <v>1.5665972781702365E-7</v>
      </c>
      <c r="AD196" s="364">
        <f t="shared" si="18"/>
        <v>2.5306476214639193E-6</v>
      </c>
      <c r="AE196" s="46">
        <f>G196*各種係数!L76*各種係数!$P$18</f>
        <v>0</v>
      </c>
      <c r="AF196" s="46">
        <f>M196*各種係数!L76*各種係数!$P$18</f>
        <v>2.305937462625076E-6</v>
      </c>
      <c r="AG196" s="46">
        <f>U196*各種係数!L76*各種係数!$P$18</f>
        <v>1.5216907222849303E-7</v>
      </c>
      <c r="AH196" s="135">
        <f t="shared" si="19"/>
        <v>2.4581065348535691E-6</v>
      </c>
    </row>
    <row r="197" spans="2:34" x14ac:dyDescent="0.15">
      <c r="B197" s="163" t="s">
        <v>103</v>
      </c>
      <c r="C197" s="163" t="s">
        <v>312</v>
      </c>
      <c r="D197" s="163" t="s">
        <v>294</v>
      </c>
      <c r="E197" s="62" t="s">
        <v>181</v>
      </c>
      <c r="F197" s="365">
        <f>価格変換【係数】!H132</f>
        <v>1774.8930833727682</v>
      </c>
      <c r="G197" s="326">
        <f>F197*各種係数!$G$77</f>
        <v>839.64193820384787</v>
      </c>
      <c r="H197" s="327">
        <f>G197*各種係数!H77</f>
        <v>579.59648538360705</v>
      </c>
      <c r="I197" s="326">
        <f>G197*各種係数!I77</f>
        <v>382.83318229640764</v>
      </c>
      <c r="J197" s="80">
        <v>330.02707263203308</v>
      </c>
      <c r="K197" s="67">
        <f>J197*各種係数!G77</f>
        <v>156.12465534990429</v>
      </c>
      <c r="L197" s="67">
        <f>J197*各種係数!F77</f>
        <v>173.90241728212879</v>
      </c>
      <c r="M197" s="80">
        <v>174.22488454984963</v>
      </c>
      <c r="N197" s="67">
        <f>M197*各種係数!H77</f>
        <v>120.26570631699633</v>
      </c>
      <c r="O197" s="67">
        <f>M197*各種係数!I77</f>
        <v>79.437512530787856</v>
      </c>
      <c r="P197" s="54"/>
      <c r="Q197" s="41"/>
      <c r="R197" s="67">
        <f>Q$235*各種係数!J77</f>
        <v>296.0438891671966</v>
      </c>
      <c r="S197" s="67">
        <f>R197*各種係数!G77</f>
        <v>140.04835965747267</v>
      </c>
      <c r="T197" s="67">
        <f>R197*各種係数!F77</f>
        <v>155.99552950972392</v>
      </c>
      <c r="U197" s="80">
        <v>152.62076891664944</v>
      </c>
      <c r="V197" s="67">
        <f>U197*各種係数!H77</f>
        <v>105.35260000216637</v>
      </c>
      <c r="W197" s="67">
        <f>U197*各種係数!I77</f>
        <v>69.587156132142098</v>
      </c>
      <c r="X197" s="330">
        <f t="shared" si="15"/>
        <v>1166.487591670347</v>
      </c>
      <c r="Y197" s="67">
        <f t="shared" si="16"/>
        <v>805.21479170276973</v>
      </c>
      <c r="Z197" s="68">
        <f t="shared" si="17"/>
        <v>531.85785095933761</v>
      </c>
      <c r="AA197" s="67">
        <f>G197*各種係数!K77*各種係数!$P$18</f>
        <v>1.0586911008803664E-4</v>
      </c>
      <c r="AB197" s="67">
        <f>M197*各種係数!K77*各種係数!$P$18</f>
        <v>2.1967737249929303E-5</v>
      </c>
      <c r="AC197" s="67">
        <f>U197*各種係数!K77*各種係数!$P$18</f>
        <v>1.9243708837033783E-5</v>
      </c>
      <c r="AD197" s="80">
        <f t="shared" si="18"/>
        <v>1.4708055617499973E-4</v>
      </c>
      <c r="AE197" s="67">
        <f>G197*各種係数!L77*各種係数!$P$18</f>
        <v>9.9809671291485323E-5</v>
      </c>
      <c r="AF197" s="67">
        <f>M197*各種係数!L77*各種係数!$P$18</f>
        <v>2.0710409600211872E-5</v>
      </c>
      <c r="AG197" s="67">
        <f>U197*各種係数!L77*各種係数!$P$18</f>
        <v>1.8142291475352979E-5</v>
      </c>
      <c r="AH197" s="330">
        <f t="shared" si="19"/>
        <v>1.3866237236705018E-4</v>
      </c>
    </row>
    <row r="198" spans="2:34" x14ac:dyDescent="0.15">
      <c r="B198" s="155" t="s">
        <v>104</v>
      </c>
      <c r="C198" s="155" t="s">
        <v>313</v>
      </c>
      <c r="D198" s="155" t="s">
        <v>295</v>
      </c>
      <c r="E198" s="41" t="s">
        <v>182</v>
      </c>
      <c r="F198" s="363">
        <f>SUMIF(価格変換【係数】!$D$7:$D$64,E198,価格変換【係数】!$J$74:$J$131)</f>
        <v>0</v>
      </c>
      <c r="G198" s="324">
        <f>SUMIF(価格変換【係数】!$D$7:$D$64,E198,価格変換【係数】!$L$74:$L$131)</f>
        <v>0</v>
      </c>
      <c r="H198" s="325">
        <f>G198*各種係数!H78</f>
        <v>0</v>
      </c>
      <c r="I198" s="324">
        <f>G198*各種係数!I78</f>
        <v>0</v>
      </c>
      <c r="J198" s="366">
        <v>111.00940448911642</v>
      </c>
      <c r="K198" s="46">
        <f>J198*各種係数!G78</f>
        <v>67.905977068829998</v>
      </c>
      <c r="L198" s="46">
        <f>J198*各種係数!F78</f>
        <v>43.103427420286422</v>
      </c>
      <c r="M198" s="366">
        <v>84.511921423393758</v>
      </c>
      <c r="N198" s="46">
        <f>M198*各種係数!H78</f>
        <v>57.238233084645302</v>
      </c>
      <c r="O198" s="46">
        <f>M198*各種係数!I78</f>
        <v>26.729976663757249</v>
      </c>
      <c r="P198" s="54"/>
      <c r="Q198" s="41"/>
      <c r="R198" s="46">
        <f>Q$235*各種係数!J78</f>
        <v>114.07702650468043</v>
      </c>
      <c r="S198" s="46">
        <f>R198*各種係数!G78</f>
        <v>69.78248357927751</v>
      </c>
      <c r="T198" s="46">
        <f>R198*各種係数!F78</f>
        <v>44.294542925402929</v>
      </c>
      <c r="U198" s="366">
        <v>80.745840578896932</v>
      </c>
      <c r="V198" s="46">
        <f>U198*各種係数!H78</f>
        <v>54.687541897386872</v>
      </c>
      <c r="W198" s="46">
        <f>U198*各種係数!I78</f>
        <v>25.538816276065983</v>
      </c>
      <c r="X198" s="328">
        <f t="shared" si="15"/>
        <v>165.25776200229069</v>
      </c>
      <c r="Y198" s="136">
        <f t="shared" si="16"/>
        <v>111.92577498203218</v>
      </c>
      <c r="Z198" s="329">
        <f t="shared" si="17"/>
        <v>52.268792939823228</v>
      </c>
      <c r="AA198" s="46">
        <f>G198*各種係数!K78*各種係数!$P$18</f>
        <v>0</v>
      </c>
      <c r="AB198" s="46">
        <f>M198*各種係数!K78*各種係数!$P$18</f>
        <v>4.0991425337010954E-6</v>
      </c>
      <c r="AC198" s="46">
        <f>U198*各種係数!K78*各種係数!$P$18</f>
        <v>3.9164736046905589E-6</v>
      </c>
      <c r="AD198" s="366">
        <f t="shared" si="18"/>
        <v>8.0156161383916535E-6</v>
      </c>
      <c r="AE198" s="46">
        <f>G198*各種係数!L78*各種係数!$P$18</f>
        <v>0</v>
      </c>
      <c r="AF198" s="46">
        <f>M198*各種係数!L78*各種係数!$P$18</f>
        <v>3.9218763645026318E-6</v>
      </c>
      <c r="AG198" s="46">
        <f>U198*各種係数!L78*各種係数!$P$18</f>
        <v>3.747106897638402E-6</v>
      </c>
      <c r="AH198" s="328">
        <f t="shared" si="19"/>
        <v>7.6689832621410346E-6</v>
      </c>
    </row>
    <row r="199" spans="2:34" x14ac:dyDescent="0.15">
      <c r="B199" s="155" t="s">
        <v>105</v>
      </c>
      <c r="C199" s="155" t="s">
        <v>314</v>
      </c>
      <c r="D199" s="155" t="s">
        <v>296</v>
      </c>
      <c r="E199" s="41" t="s">
        <v>183</v>
      </c>
      <c r="F199" s="324">
        <f>SUMIF(価格変換【係数】!$D$7:$D$64,E199,価格変換【係数】!$J$74:$J$131)</f>
        <v>0</v>
      </c>
      <c r="G199" s="324">
        <f>SUMIF(価格変換【係数】!$D$7:$D$64,E199,価格変換【係数】!$L$74:$L$131)</f>
        <v>0</v>
      </c>
      <c r="H199" s="325">
        <f>G199*各種係数!H79</f>
        <v>0</v>
      </c>
      <c r="I199" s="324">
        <f>G199*各種係数!I79</f>
        <v>0</v>
      </c>
      <c r="J199" s="364">
        <v>104.14341240444128</v>
      </c>
      <c r="K199" s="46">
        <f>J199*各種係数!G79</f>
        <v>69.563788053290665</v>
      </c>
      <c r="L199" s="46">
        <f>J199*各種係数!F79</f>
        <v>34.579624351150606</v>
      </c>
      <c r="M199" s="364">
        <v>81.114792248849497</v>
      </c>
      <c r="N199" s="46">
        <f>M199*各種係数!H79</f>
        <v>58.006563247448099</v>
      </c>
      <c r="O199" s="46">
        <f>M199*各種係数!I79</f>
        <v>15.408575148196304</v>
      </c>
      <c r="P199" s="54"/>
      <c r="Q199" s="41"/>
      <c r="R199" s="46">
        <f>Q$235*各種係数!J79</f>
        <v>3.6429744581568833</v>
      </c>
      <c r="S199" s="46">
        <f>R199*各種係数!G79</f>
        <v>2.4333666166672447</v>
      </c>
      <c r="T199" s="46">
        <f>R199*各種係数!F79</f>
        <v>1.2096078414896385</v>
      </c>
      <c r="U199" s="364">
        <v>14.759175969391604</v>
      </c>
      <c r="V199" s="46">
        <f>U199*各種係数!H79</f>
        <v>10.554536979176856</v>
      </c>
      <c r="W199" s="46">
        <f>U199*各種係数!I79</f>
        <v>2.8036547434176429</v>
      </c>
      <c r="X199" s="135">
        <f t="shared" si="15"/>
        <v>95.873968218241103</v>
      </c>
      <c r="Y199" s="46">
        <f t="shared" si="16"/>
        <v>68.561100226624959</v>
      </c>
      <c r="Z199" s="47">
        <f t="shared" si="17"/>
        <v>18.212229891613948</v>
      </c>
      <c r="AA199" s="46">
        <f>G199*各種係数!K79*各種係数!$P$18</f>
        <v>0</v>
      </c>
      <c r="AB199" s="46">
        <f>M199*各種係数!K79*各種係数!$P$18</f>
        <v>3.2052187715963038E-6</v>
      </c>
      <c r="AC199" s="46">
        <f>U199*各種係数!K79*各種係数!$P$18</f>
        <v>5.8320297147846071E-7</v>
      </c>
      <c r="AD199" s="364">
        <f t="shared" si="18"/>
        <v>3.7884217430747644E-6</v>
      </c>
      <c r="AE199" s="46">
        <f>G199*各種係数!L79*各種係数!$P$18</f>
        <v>0</v>
      </c>
      <c r="AF199" s="46">
        <f>M199*各種係数!L79*各種係数!$P$18</f>
        <v>2.9063574832267603E-6</v>
      </c>
      <c r="AG199" s="46">
        <f>U199*各種係数!L79*各種係数!$P$18</f>
        <v>5.2882390912503714E-7</v>
      </c>
      <c r="AH199" s="135">
        <f t="shared" si="19"/>
        <v>3.4351813923517973E-6</v>
      </c>
    </row>
    <row r="200" spans="2:34" x14ac:dyDescent="0.15">
      <c r="B200" s="155" t="s">
        <v>106</v>
      </c>
      <c r="C200" s="155" t="s">
        <v>314</v>
      </c>
      <c r="D200" s="155" t="s">
        <v>296</v>
      </c>
      <c r="E200" s="41" t="s">
        <v>211</v>
      </c>
      <c r="F200" s="363">
        <f>SUMIF(価格変換【係数】!$D$7:$D$64,E200,価格変換【係数】!$J$74:$J$131)</f>
        <v>0</v>
      </c>
      <c r="G200" s="324">
        <f>SUMIF(価格変換【係数】!$D$7:$D$64,E200,価格変換【係数】!$L$74:$L$131)</f>
        <v>0</v>
      </c>
      <c r="H200" s="325">
        <f>G200*各種係数!H80</f>
        <v>0</v>
      </c>
      <c r="I200" s="324">
        <f>G200*各種係数!I80</f>
        <v>0</v>
      </c>
      <c r="J200" s="364">
        <v>0</v>
      </c>
      <c r="K200" s="46">
        <f>J200*各種係数!G80</f>
        <v>0</v>
      </c>
      <c r="L200" s="46">
        <f>J200*各種係数!F80</f>
        <v>0</v>
      </c>
      <c r="M200" s="364">
        <v>0</v>
      </c>
      <c r="N200" s="46">
        <f>M200*各種係数!H80</f>
        <v>0</v>
      </c>
      <c r="O200" s="46">
        <f>M200*各種係数!I80</f>
        <v>0</v>
      </c>
      <c r="P200" s="54"/>
      <c r="Q200" s="41"/>
      <c r="R200" s="46">
        <f>Q$235*各種係数!J80</f>
        <v>99.03413431170992</v>
      </c>
      <c r="S200" s="46">
        <f>R200*各種係数!G80</f>
        <v>75.446543674110515</v>
      </c>
      <c r="T200" s="46">
        <f>R200*各種係数!F80</f>
        <v>23.587590637599405</v>
      </c>
      <c r="U200" s="364">
        <v>75.446543674110515</v>
      </c>
      <c r="V200" s="46">
        <f>U200*各種係数!H80</f>
        <v>56.078585941843087</v>
      </c>
      <c r="W200" s="46">
        <f>U200*各種係数!I80</f>
        <v>15.288758090022254</v>
      </c>
      <c r="X200" s="135">
        <f t="shared" si="15"/>
        <v>75.446543674110515</v>
      </c>
      <c r="Y200" s="46">
        <f t="shared" si="16"/>
        <v>56.078585941843087</v>
      </c>
      <c r="Z200" s="47">
        <f t="shared" si="17"/>
        <v>15.288758090022254</v>
      </c>
      <c r="AA200" s="46">
        <f>G200*各種係数!K80*各種係数!$P$18</f>
        <v>0</v>
      </c>
      <c r="AB200" s="46">
        <f>M200*各種係数!K80*各種係数!$P$18</f>
        <v>0</v>
      </c>
      <c r="AC200" s="46">
        <f>U200*各種係数!K80*各種係数!$P$18</f>
        <v>2.5194847874448191E-6</v>
      </c>
      <c r="AD200" s="364">
        <f t="shared" si="18"/>
        <v>2.5194847874448191E-6</v>
      </c>
      <c r="AE200" s="46">
        <f>G200*各種係数!L80*各種係数!$P$18</f>
        <v>0</v>
      </c>
      <c r="AF200" s="46">
        <f>M200*各種係数!L80*各種係数!$P$18</f>
        <v>0</v>
      </c>
      <c r="AG200" s="46">
        <f>U200*各種係数!L80*各種係数!$P$18</f>
        <v>1.6145994060385812E-6</v>
      </c>
      <c r="AH200" s="135">
        <f t="shared" si="19"/>
        <v>1.6145994060385812E-6</v>
      </c>
    </row>
    <row r="201" spans="2:34" x14ac:dyDescent="0.15">
      <c r="B201" s="155" t="s">
        <v>107</v>
      </c>
      <c r="C201" s="155" t="s">
        <v>314</v>
      </c>
      <c r="D201" s="155" t="s">
        <v>296</v>
      </c>
      <c r="E201" s="41" t="s">
        <v>984</v>
      </c>
      <c r="F201" s="363">
        <f>SUMIF(価格変換【係数】!$D$7:$D$64,E201,価格変換【係数】!$J$74:$J$131)</f>
        <v>0</v>
      </c>
      <c r="G201" s="324">
        <f>SUMIF(価格変換【係数】!$D$7:$D$64,E201,価格変換【係数】!$L$74:$L$131)</f>
        <v>0</v>
      </c>
      <c r="H201" s="325">
        <f>G201*各種係数!H81</f>
        <v>0</v>
      </c>
      <c r="I201" s="324">
        <f>G201*各種係数!I81</f>
        <v>0</v>
      </c>
      <c r="J201" s="364">
        <v>0</v>
      </c>
      <c r="K201" s="46">
        <f>J201*各種係数!G81</f>
        <v>0</v>
      </c>
      <c r="L201" s="46">
        <f>J201*各種係数!F81</f>
        <v>0</v>
      </c>
      <c r="M201" s="364">
        <v>0</v>
      </c>
      <c r="N201" s="46">
        <f>M201*各種係数!H81</f>
        <v>0</v>
      </c>
      <c r="O201" s="46">
        <f>M201*各種係数!I81</f>
        <v>0</v>
      </c>
      <c r="P201" s="54"/>
      <c r="Q201" s="41"/>
      <c r="R201" s="46">
        <f>Q$235*各種係数!J81</f>
        <v>0</v>
      </c>
      <c r="S201" s="46">
        <f>R201*各種係数!G81</f>
        <v>0</v>
      </c>
      <c r="T201" s="46">
        <f>R201*各種係数!F81</f>
        <v>0</v>
      </c>
      <c r="U201" s="364">
        <v>0</v>
      </c>
      <c r="V201" s="46">
        <f>U201*各種係数!H81</f>
        <v>0</v>
      </c>
      <c r="W201" s="46">
        <f>U201*各種係数!I81</f>
        <v>0</v>
      </c>
      <c r="X201" s="135">
        <f t="shared" si="15"/>
        <v>0</v>
      </c>
      <c r="Y201" s="46">
        <f t="shared" si="16"/>
        <v>0</v>
      </c>
      <c r="Z201" s="47">
        <f t="shared" si="17"/>
        <v>0</v>
      </c>
      <c r="AA201" s="46">
        <f>G201*各種係数!K81*各種係数!$P$18</f>
        <v>0</v>
      </c>
      <c r="AB201" s="46">
        <f>M201*各種係数!K81*各種係数!$P$18</f>
        <v>0</v>
      </c>
      <c r="AC201" s="46">
        <f>U201*各種係数!K81*各種係数!$P$18</f>
        <v>0</v>
      </c>
      <c r="AD201" s="364">
        <f t="shared" si="18"/>
        <v>0</v>
      </c>
      <c r="AE201" s="46">
        <f>G201*各種係数!L81*各種係数!$P$18</f>
        <v>0</v>
      </c>
      <c r="AF201" s="46">
        <f>M201*各種係数!L81*各種係数!$P$18</f>
        <v>0</v>
      </c>
      <c r="AG201" s="46">
        <f>U201*各種係数!L81*各種係数!$P$18</f>
        <v>0</v>
      </c>
      <c r="AH201" s="135">
        <f t="shared" si="19"/>
        <v>0</v>
      </c>
    </row>
    <row r="202" spans="2:34" x14ac:dyDescent="0.15">
      <c r="B202" s="155" t="s">
        <v>108</v>
      </c>
      <c r="C202" s="155" t="s">
        <v>315</v>
      </c>
      <c r="D202" s="155" t="s">
        <v>297</v>
      </c>
      <c r="E202" s="41" t="s">
        <v>184</v>
      </c>
      <c r="F202" s="365">
        <f>SUMIF(価格変換【係数】!$D$7:$D$64,E202,価格変換【係数】!$J$74:$J$131)</f>
        <v>923.9261471602864</v>
      </c>
      <c r="G202" s="326">
        <f>SUMIF(価格変換【係数】!$D$7:$D$64,E202,価格変換【係数】!$L$74:$L$131)</f>
        <v>923.9261471602864</v>
      </c>
      <c r="H202" s="327">
        <f>G202*各種係数!H82</f>
        <v>631.4744242616124</v>
      </c>
      <c r="I202" s="326">
        <f>G202*各種係数!I82</f>
        <v>219.2584175904374</v>
      </c>
      <c r="J202" s="80">
        <v>15.718775853775931</v>
      </c>
      <c r="K202" s="67">
        <f>J202*各種係数!G82</f>
        <v>5.0799951726987516</v>
      </c>
      <c r="L202" s="67">
        <f>J202*各種係数!F82</f>
        <v>10.638780681077179</v>
      </c>
      <c r="M202" s="80">
        <v>6.3499160906612131</v>
      </c>
      <c r="N202" s="67">
        <f>M202*各種係数!H82</f>
        <v>4.3399676692602576</v>
      </c>
      <c r="O202" s="67">
        <f>M202*各種係数!I82</f>
        <v>1.5069089213998583</v>
      </c>
      <c r="P202" s="54"/>
      <c r="Q202" s="41"/>
      <c r="R202" s="67">
        <f>Q$235*各種係数!J82</f>
        <v>40.574868978690709</v>
      </c>
      <c r="S202" s="67">
        <f>R202*各種係数!G82</f>
        <v>13.112989234153332</v>
      </c>
      <c r="T202" s="67">
        <f>R202*各種係数!F82</f>
        <v>27.461879744537377</v>
      </c>
      <c r="U202" s="80">
        <v>14.011690805401761</v>
      </c>
      <c r="V202" s="67">
        <f>U202*各種係数!H82</f>
        <v>9.5765493935499748</v>
      </c>
      <c r="W202" s="67">
        <f>U202*各種係数!I82</f>
        <v>3.3251371478135008</v>
      </c>
      <c r="X202" s="330">
        <f t="shared" si="15"/>
        <v>944.28775405634929</v>
      </c>
      <c r="Y202" s="67">
        <f t="shared" si="16"/>
        <v>645.39094132442256</v>
      </c>
      <c r="Z202" s="68">
        <f t="shared" si="17"/>
        <v>224.09046365965077</v>
      </c>
      <c r="AA202" s="67">
        <f>G202*各種係数!K82*各種係数!$P$18</f>
        <v>2.5158598593142188E-5</v>
      </c>
      <c r="AB202" s="67">
        <f>M202*各種係数!K82*各種係数!$P$18</f>
        <v>1.7290883098837683E-7</v>
      </c>
      <c r="AC202" s="67">
        <f>U202*各種係数!K82*各種係数!$P$18</f>
        <v>3.8153969953960883E-7</v>
      </c>
      <c r="AD202" s="80">
        <f t="shared" si="18"/>
        <v>2.5713047123670173E-5</v>
      </c>
      <c r="AE202" s="67">
        <f>G202*各種係数!L82*各種係数!$P$18</f>
        <v>2.5158598593142188E-5</v>
      </c>
      <c r="AF202" s="67">
        <f>M202*各種係数!L82*各種係数!$P$18</f>
        <v>1.7290883098837683E-7</v>
      </c>
      <c r="AG202" s="67">
        <f>U202*各種係数!L82*各種係数!$P$18</f>
        <v>3.8153969953960883E-7</v>
      </c>
      <c r="AH202" s="330">
        <f t="shared" si="19"/>
        <v>2.5713047123670173E-5</v>
      </c>
    </row>
    <row r="203" spans="2:34" x14ac:dyDescent="0.15">
      <c r="B203" s="162" t="s">
        <v>109</v>
      </c>
      <c r="C203" s="162" t="s">
        <v>315</v>
      </c>
      <c r="D203" s="162" t="s">
        <v>297</v>
      </c>
      <c r="E203" s="116" t="s">
        <v>985</v>
      </c>
      <c r="F203" s="363">
        <f>SUMIF(価格変換【係数】!$D$7:$D$64,E203,価格変換【係数】!$J$74:$J$131)</f>
        <v>669.43353497381531</v>
      </c>
      <c r="G203" s="324">
        <f>SUMIF(価格変換【係数】!$D$7:$D$64,E203,価格変換【係数】!$L$74:$L$131)</f>
        <v>669.43353497381531</v>
      </c>
      <c r="H203" s="325">
        <f>G203*各種係数!H83</f>
        <v>506.17783671849355</v>
      </c>
      <c r="I203" s="324">
        <f>G203*各種係数!I83</f>
        <v>433.22568657761695</v>
      </c>
      <c r="J203" s="366">
        <v>52.960784363262491</v>
      </c>
      <c r="K203" s="46">
        <f>J203*各種係数!G83</f>
        <v>18.706275872620498</v>
      </c>
      <c r="L203" s="46">
        <f>J203*各種係数!F83</f>
        <v>34.254508490641989</v>
      </c>
      <c r="M203" s="366">
        <v>22.992531121426381</v>
      </c>
      <c r="N203" s="46">
        <f>M203*各種係数!H83</f>
        <v>17.385310199886344</v>
      </c>
      <c r="O203" s="46">
        <f>M203*各種係数!I83</f>
        <v>14.879677459879252</v>
      </c>
      <c r="P203" s="54"/>
      <c r="Q203" s="41"/>
      <c r="R203" s="46">
        <f>Q$235*各種係数!J83</f>
        <v>20.334625442404981</v>
      </c>
      <c r="S203" s="46">
        <f>R203*各種係数!G83</f>
        <v>7.1823919880593472</v>
      </c>
      <c r="T203" s="46">
        <f>R203*各種係数!F83</f>
        <v>13.152233454345634</v>
      </c>
      <c r="U203" s="366">
        <v>9.4835551697276941</v>
      </c>
      <c r="V203" s="46">
        <f>U203*各種係数!H83</f>
        <v>7.1707872244568911</v>
      </c>
      <c r="W203" s="46">
        <f>U203*各種係数!I83</f>
        <v>6.1373078654667221</v>
      </c>
      <c r="X203" s="328">
        <f t="shared" si="15"/>
        <v>701.90962126496936</v>
      </c>
      <c r="Y203" s="136">
        <f t="shared" si="16"/>
        <v>530.7339341428368</v>
      </c>
      <c r="Z203" s="329">
        <f t="shared" si="17"/>
        <v>454.24267190296291</v>
      </c>
      <c r="AA203" s="46">
        <f>G203*各種係数!K83*各種係数!$P$18</f>
        <v>1.1085488684322622E-4</v>
      </c>
      <c r="AB203" s="46">
        <f>M203*各種係数!K83*各種係数!$P$18</f>
        <v>3.8074495861710539E-6</v>
      </c>
      <c r="AC203" s="46">
        <f>U203*各種係数!K83*各種係数!$P$18</f>
        <v>1.5704298937649988E-6</v>
      </c>
      <c r="AD203" s="366">
        <f t="shared" si="18"/>
        <v>1.1623276632316227E-4</v>
      </c>
      <c r="AE203" s="46">
        <f>G203*各種係数!L83*各種係数!$P$18</f>
        <v>1.0335814340281261E-4</v>
      </c>
      <c r="AF203" s="46">
        <f>M203*各種係数!L83*各種係数!$P$18</f>
        <v>3.5499645665868451E-6</v>
      </c>
      <c r="AG203" s="46">
        <f>U203*各種係数!L83*各種係数!$P$18</f>
        <v>1.4642269978894025E-6</v>
      </c>
      <c r="AH203" s="328">
        <f t="shared" si="19"/>
        <v>1.0837233496728885E-4</v>
      </c>
    </row>
    <row r="204" spans="2:34" x14ac:dyDescent="0.15">
      <c r="B204" s="155" t="s">
        <v>110</v>
      </c>
      <c r="C204" s="155" t="s">
        <v>315</v>
      </c>
      <c r="D204" s="155" t="s">
        <v>297</v>
      </c>
      <c r="E204" s="41" t="s">
        <v>212</v>
      </c>
      <c r="F204" s="363">
        <f>SUMIF(価格変換【係数】!$D$7:$D$64,E204,価格変換【係数】!$J$74:$J$131)</f>
        <v>0</v>
      </c>
      <c r="G204" s="324">
        <f>SUMIF(価格変換【係数】!$D$7:$D$64,E204,価格変換【係数】!$L$74:$L$131)</f>
        <v>0</v>
      </c>
      <c r="H204" s="325">
        <f>G204*各種係数!H84</f>
        <v>0</v>
      </c>
      <c r="I204" s="324">
        <f>G204*各種係数!I84</f>
        <v>0</v>
      </c>
      <c r="J204" s="364">
        <v>71.098897398817101</v>
      </c>
      <c r="K204" s="46">
        <f>J204*各種係数!G84</f>
        <v>71.098897398817101</v>
      </c>
      <c r="L204" s="46">
        <f>J204*各種係数!F84</f>
        <v>0</v>
      </c>
      <c r="M204" s="364">
        <v>84.008248757585903</v>
      </c>
      <c r="N204" s="46">
        <f>M204*各種係数!H84</f>
        <v>0.16842046597144419</v>
      </c>
      <c r="O204" s="46">
        <f>M204*各種係数!I84</f>
        <v>0</v>
      </c>
      <c r="P204" s="54"/>
      <c r="Q204" s="41"/>
      <c r="R204" s="46">
        <f>Q$235*各種係数!J84</f>
        <v>0</v>
      </c>
      <c r="S204" s="46">
        <f>R204*各種係数!G84</f>
        <v>0</v>
      </c>
      <c r="T204" s="46">
        <f>R204*各種係数!F84</f>
        <v>0</v>
      </c>
      <c r="U204" s="364">
        <v>10.141759078025547</v>
      </c>
      <c r="V204" s="46">
        <f>U204*各種係数!H84</f>
        <v>2.0332286590332576E-2</v>
      </c>
      <c r="W204" s="46">
        <f>U204*各種係数!I84</f>
        <v>0</v>
      </c>
      <c r="X204" s="135">
        <f t="shared" si="15"/>
        <v>94.150007835611447</v>
      </c>
      <c r="Y204" s="46">
        <f t="shared" si="16"/>
        <v>0.18875275256177676</v>
      </c>
      <c r="Z204" s="47">
        <f t="shared" si="17"/>
        <v>0</v>
      </c>
      <c r="AA204" s="46">
        <f>G204*各種係数!K84*各種係数!$P$18</f>
        <v>0</v>
      </c>
      <c r="AB204" s="46">
        <f>M204*各種係数!K84*各種係数!$P$18</f>
        <v>0</v>
      </c>
      <c r="AC204" s="46">
        <f>U204*各種係数!K84*各種係数!$P$18</f>
        <v>0</v>
      </c>
      <c r="AD204" s="364">
        <f t="shared" si="18"/>
        <v>0</v>
      </c>
      <c r="AE204" s="46">
        <f>G204*各種係数!L84*各種係数!$P$18</f>
        <v>0</v>
      </c>
      <c r="AF204" s="46">
        <f>M204*各種係数!L84*各種係数!$P$18</f>
        <v>0</v>
      </c>
      <c r="AG204" s="46">
        <f>U204*各種係数!L84*各種係数!$P$18</f>
        <v>0</v>
      </c>
      <c r="AH204" s="135">
        <f t="shared" si="19"/>
        <v>0</v>
      </c>
    </row>
    <row r="205" spans="2:34" x14ac:dyDescent="0.15">
      <c r="B205" s="155" t="s">
        <v>111</v>
      </c>
      <c r="C205" s="155" t="s">
        <v>315</v>
      </c>
      <c r="D205" s="155" t="s">
        <v>297</v>
      </c>
      <c r="E205" s="41" t="s">
        <v>186</v>
      </c>
      <c r="F205" s="363">
        <f>SUMIF(価格変換【係数】!$D$7:$D$64,E205,価格変換【係数】!$J$74:$J$131)</f>
        <v>55.990584467300934</v>
      </c>
      <c r="G205" s="324">
        <f>SUMIF(価格変換【係数】!$D$7:$D$64,E205,価格変換【係数】!$L$74:$L$131)</f>
        <v>55.990584467300934</v>
      </c>
      <c r="H205" s="325">
        <f>G205*各種係数!H85</f>
        <v>15.582049446588298</v>
      </c>
      <c r="I205" s="324">
        <f>G205*各種係数!I85</f>
        <v>6.0598203618073789</v>
      </c>
      <c r="J205" s="364">
        <v>31.136626053268706</v>
      </c>
      <c r="K205" s="46">
        <f>J205*各種係数!G85</f>
        <v>2.4080172050936413</v>
      </c>
      <c r="L205" s="46">
        <f>J205*各種係数!F85</f>
        <v>28.728608848175064</v>
      </c>
      <c r="M205" s="364">
        <v>2.6632742767154722</v>
      </c>
      <c r="N205" s="46">
        <f>M205*各種係数!H85</f>
        <v>0.74118303754880732</v>
      </c>
      <c r="O205" s="46">
        <f>M205*各種係数!I85</f>
        <v>0.28824424400398169</v>
      </c>
      <c r="P205" s="54"/>
      <c r="Q205" s="41"/>
      <c r="R205" s="46">
        <f>Q$235*各種係数!J85</f>
        <v>0.93862646475552181</v>
      </c>
      <c r="S205" s="46">
        <f>R205*各種係数!G85</f>
        <v>7.2590674160414995E-2</v>
      </c>
      <c r="T205" s="46">
        <f>R205*各種係数!F85</f>
        <v>0.86603579059510682</v>
      </c>
      <c r="U205" s="364">
        <v>0.12712828313903074</v>
      </c>
      <c r="V205" s="46">
        <f>U205*各種係数!H85</f>
        <v>3.5379505550422165E-2</v>
      </c>
      <c r="W205" s="46">
        <f>U205*各種係数!I85</f>
        <v>1.3759001911784269E-2</v>
      </c>
      <c r="X205" s="135">
        <f t="shared" si="15"/>
        <v>58.780987027155433</v>
      </c>
      <c r="Y205" s="46">
        <f t="shared" si="16"/>
        <v>16.358611989687528</v>
      </c>
      <c r="Z205" s="47">
        <f t="shared" si="17"/>
        <v>6.3618236077231449</v>
      </c>
      <c r="AA205" s="46">
        <f>G205*各種係数!K85*各種係数!$P$18</f>
        <v>5.1165130539202482E-7</v>
      </c>
      <c r="AB205" s="46">
        <f>M205*各種係数!K85*各種係数!$P$18</f>
        <v>2.4337444826893777E-8</v>
      </c>
      <c r="AC205" s="46">
        <f>U205*各種係数!K85*各種係数!$P$18</f>
        <v>1.1617194683566691E-9</v>
      </c>
      <c r="AD205" s="364">
        <f t="shared" si="18"/>
        <v>5.3715046968727525E-7</v>
      </c>
      <c r="AE205" s="46">
        <f>G205*各種係数!L85*各種係数!$P$18</f>
        <v>4.993961843047909E-7</v>
      </c>
      <c r="AF205" s="46">
        <f>M205*各種係数!L85*各種係数!$P$18</f>
        <v>2.3754512016668781E-8</v>
      </c>
      <c r="AG205" s="46">
        <f>U205*各種係数!L85*各種係数!$P$18</f>
        <v>1.1338938523481264E-9</v>
      </c>
      <c r="AH205" s="135">
        <f t="shared" si="19"/>
        <v>5.2428459017380778E-7</v>
      </c>
    </row>
    <row r="206" spans="2:34" x14ac:dyDescent="0.15">
      <c r="B206" s="155" t="s">
        <v>112</v>
      </c>
      <c r="C206" s="155" t="s">
        <v>315</v>
      </c>
      <c r="D206" s="155" t="s">
        <v>297</v>
      </c>
      <c r="E206" s="41" t="s">
        <v>187</v>
      </c>
      <c r="F206" s="363">
        <f>SUMIF(価格変換【係数】!$D$7:$D$64,E206,価格変換【係数】!$J$74:$J$131)</f>
        <v>0.20682107639013775</v>
      </c>
      <c r="G206" s="324">
        <f>SUMIF(価格変換【係数】!$D$7:$D$64,E206,価格変換【係数】!$L$74:$L$131)</f>
        <v>0</v>
      </c>
      <c r="H206" s="325">
        <f>G206*各種係数!H86</f>
        <v>0</v>
      </c>
      <c r="I206" s="324">
        <f>G206*各種係数!I86</f>
        <v>0</v>
      </c>
      <c r="J206" s="364">
        <v>6.9943030318861998</v>
      </c>
      <c r="K206" s="46">
        <f>J206*各種係数!G86</f>
        <v>0</v>
      </c>
      <c r="L206" s="46">
        <f>J206*各種係数!F86</f>
        <v>6.9943030318861998</v>
      </c>
      <c r="M206" s="364">
        <v>0</v>
      </c>
      <c r="N206" s="46">
        <f>M206*各種係数!H86</f>
        <v>0</v>
      </c>
      <c r="O206" s="46">
        <f>M206*各種係数!I86</f>
        <v>0</v>
      </c>
      <c r="P206" s="54"/>
      <c r="Q206" s="41"/>
      <c r="R206" s="46">
        <f>Q$235*各種係数!J86</f>
        <v>19.056132598594825</v>
      </c>
      <c r="S206" s="46">
        <f>R206*各種係数!G86</f>
        <v>0</v>
      </c>
      <c r="T206" s="46">
        <f>R206*各種係数!F86</f>
        <v>19.056132598594825</v>
      </c>
      <c r="U206" s="364">
        <v>0</v>
      </c>
      <c r="V206" s="46">
        <f>U206*各種係数!H86</f>
        <v>0</v>
      </c>
      <c r="W206" s="46">
        <f>U206*各種係数!I86</f>
        <v>0</v>
      </c>
      <c r="X206" s="135">
        <f t="shared" si="15"/>
        <v>0</v>
      </c>
      <c r="Y206" s="46">
        <f t="shared" si="16"/>
        <v>0</v>
      </c>
      <c r="Z206" s="47">
        <f t="shared" si="17"/>
        <v>0</v>
      </c>
      <c r="AA206" s="46">
        <f>G206*各種係数!K86*各種係数!$P$18</f>
        <v>0</v>
      </c>
      <c r="AB206" s="46">
        <f>M206*各種係数!K86*各種係数!$P$18</f>
        <v>0</v>
      </c>
      <c r="AC206" s="46">
        <f>U206*各種係数!K86*各種係数!$P$18</f>
        <v>0</v>
      </c>
      <c r="AD206" s="364">
        <f t="shared" si="18"/>
        <v>0</v>
      </c>
      <c r="AE206" s="46">
        <f>G206*各種係数!L86*各種係数!$P$18</f>
        <v>0</v>
      </c>
      <c r="AF206" s="46">
        <f>M206*各種係数!L86*各種係数!$P$18</f>
        <v>0</v>
      </c>
      <c r="AG206" s="46">
        <f>U206*各種係数!L86*各種係数!$P$18</f>
        <v>0</v>
      </c>
      <c r="AH206" s="135">
        <f t="shared" si="19"/>
        <v>0</v>
      </c>
    </row>
    <row r="207" spans="2:34" x14ac:dyDescent="0.15">
      <c r="B207" s="163" t="s">
        <v>113</v>
      </c>
      <c r="C207" s="163" t="s">
        <v>315</v>
      </c>
      <c r="D207" s="163" t="s">
        <v>297</v>
      </c>
      <c r="E207" s="62" t="s">
        <v>986</v>
      </c>
      <c r="F207" s="365">
        <f>SUMIF(価格変換【係数】!$D$7:$D$64,E207,価格変換【係数】!$J$74:$J$131)</f>
        <v>5.452495315907413</v>
      </c>
      <c r="G207" s="326">
        <f>SUMIF(価格変換【係数】!$D$7:$D$64,E207,価格変換【係数】!$L$74:$L$131)</f>
        <v>0.48695175182004607</v>
      </c>
      <c r="H207" s="327">
        <f>G207*各種係数!H87</f>
        <v>0.33407411607874288</v>
      </c>
      <c r="I207" s="326">
        <f>G207*各種係数!I87</f>
        <v>0.29913650980738232</v>
      </c>
      <c r="J207" s="80">
        <v>4.3366361028693419</v>
      </c>
      <c r="K207" s="67">
        <f>J207*各種係数!G87</f>
        <v>0.38729653579662832</v>
      </c>
      <c r="L207" s="67">
        <f>J207*各種係数!F87</f>
        <v>3.9493395670727134</v>
      </c>
      <c r="M207" s="80">
        <v>0.45103642476096401</v>
      </c>
      <c r="N207" s="67">
        <f>M207*各種係数!H87</f>
        <v>0.3094343420229021</v>
      </c>
      <c r="O207" s="67">
        <f>M207*各種係数!I87</f>
        <v>0.27707357329490673</v>
      </c>
      <c r="P207" s="54"/>
      <c r="Q207" s="41"/>
      <c r="R207" s="67">
        <f>Q$235*各種係数!J87</f>
        <v>0.78048106599035849</v>
      </c>
      <c r="S207" s="67">
        <f>R207*各種係数!G87</f>
        <v>6.9703246005105912E-2</v>
      </c>
      <c r="T207" s="67">
        <f>R207*各種係数!F87</f>
        <v>0.71077781998525258</v>
      </c>
      <c r="U207" s="80">
        <v>0.1030941770690077</v>
      </c>
      <c r="V207" s="67">
        <f>U207*各種係数!H87</f>
        <v>7.0727943679155136E-2</v>
      </c>
      <c r="W207" s="67">
        <f>U207*各種係数!I87</f>
        <v>6.3331186703038972E-2</v>
      </c>
      <c r="X207" s="330">
        <f t="shared" si="15"/>
        <v>1.0410823536500178</v>
      </c>
      <c r="Y207" s="67">
        <f t="shared" si="16"/>
        <v>0.71423640178080017</v>
      </c>
      <c r="Z207" s="68">
        <f t="shared" si="17"/>
        <v>0.63954126980532799</v>
      </c>
      <c r="AA207" s="67">
        <f>G207*各種係数!K87*各種係数!$P$18</f>
        <v>3.4669704013077716E-8</v>
      </c>
      <c r="AB207" s="67">
        <f>M207*各種係数!K87*各種係数!$P$18</f>
        <v>3.211262571113659E-8</v>
      </c>
      <c r="AC207" s="67">
        <f>U207*各種係数!K87*各種係数!$P$18</f>
        <v>7.3400384968225542E-9</v>
      </c>
      <c r="AD207" s="80">
        <f t="shared" si="18"/>
        <v>7.4122368221036866E-8</v>
      </c>
      <c r="AE207" s="67">
        <f>G207*各種係数!L87*各種係数!$P$18</f>
        <v>3.4669704013077716E-8</v>
      </c>
      <c r="AF207" s="67">
        <f>M207*各種係数!L87*各種係数!$P$18</f>
        <v>3.211262571113659E-8</v>
      </c>
      <c r="AG207" s="67">
        <f>U207*各種係数!L87*各種係数!$P$18</f>
        <v>7.3400384968225542E-9</v>
      </c>
      <c r="AH207" s="330">
        <f t="shared" si="19"/>
        <v>7.4122368221036866E-8</v>
      </c>
    </row>
    <row r="208" spans="2:34" x14ac:dyDescent="0.15">
      <c r="B208" s="155" t="s">
        <v>114</v>
      </c>
      <c r="C208" s="155" t="s">
        <v>315</v>
      </c>
      <c r="D208" s="155" t="s">
        <v>297</v>
      </c>
      <c r="E208" s="41" t="s">
        <v>189</v>
      </c>
      <c r="F208" s="363">
        <f>SUMIF(価格変換【係数】!$D$7:$D$64,E208,価格変換【係数】!$J$74:$J$131)</f>
        <v>11.519809436266668</v>
      </c>
      <c r="G208" s="324">
        <f>SUMIF(価格変換【係数】!$D$7:$D$64,E208,価格変換【係数】!$L$74:$L$131)</f>
        <v>1.2516681986797211</v>
      </c>
      <c r="H208" s="325">
        <f>G208*各種係数!H88</f>
        <v>0.80072103134615635</v>
      </c>
      <c r="I208" s="324">
        <f>G208*各種係数!I88</f>
        <v>0.25489099574139346</v>
      </c>
      <c r="J208" s="366">
        <v>7.568291141784445</v>
      </c>
      <c r="K208" s="46">
        <f>J208*各種係数!G88</f>
        <v>0.82232170531381865</v>
      </c>
      <c r="L208" s="46">
        <f>J208*各種係数!F88</f>
        <v>6.7459694364706264</v>
      </c>
      <c r="M208" s="366">
        <v>1.117935972450214</v>
      </c>
      <c r="N208" s="46">
        <f>M208*各種係数!H88</f>
        <v>0.71516944009884309</v>
      </c>
      <c r="O208" s="46">
        <f>M208*各種係数!I88</f>
        <v>0.22765762803075898</v>
      </c>
      <c r="P208" s="54"/>
      <c r="Q208" s="41"/>
      <c r="R208" s="46">
        <f>Q$235*各種係数!J88</f>
        <v>1.4490925160219155</v>
      </c>
      <c r="S208" s="46">
        <f>R208*各種係数!G88</f>
        <v>0.15744904716385877</v>
      </c>
      <c r="T208" s="46">
        <f>R208*各種係数!F88</f>
        <v>1.2916434688580567</v>
      </c>
      <c r="U208" s="366">
        <v>0.28432013497072955</v>
      </c>
      <c r="V208" s="46">
        <f>U208*各種係数!H88</f>
        <v>0.18188615157465965</v>
      </c>
      <c r="W208" s="46">
        <f>U208*各種係数!I88</f>
        <v>5.7899243895834208E-2</v>
      </c>
      <c r="X208" s="328">
        <f t="shared" si="15"/>
        <v>2.6539243061006643</v>
      </c>
      <c r="Y208" s="136">
        <f t="shared" si="16"/>
        <v>1.6977766230196591</v>
      </c>
      <c r="Z208" s="329">
        <f t="shared" si="17"/>
        <v>0.54044786766798669</v>
      </c>
      <c r="AA208" s="46">
        <f>G208*各種係数!K88*各種係数!$P$18</f>
        <v>6.1620588242693965E-8</v>
      </c>
      <c r="AB208" s="46">
        <f>M208*各種係数!K88*各種係数!$P$18</f>
        <v>5.5036847874472076E-8</v>
      </c>
      <c r="AC208" s="46">
        <f>U208*各種係数!K88*各種係数!$P$18</f>
        <v>1.3997298952405146E-8</v>
      </c>
      <c r="AD208" s="366">
        <f t="shared" si="18"/>
        <v>1.306547350695712E-7</v>
      </c>
      <c r="AE208" s="46">
        <f>G208*各種係数!L88*各種係数!$P$18</f>
        <v>6.1620588242693965E-8</v>
      </c>
      <c r="AF208" s="46">
        <f>M208*各種係数!L88*各種係数!$P$18</f>
        <v>5.5036847874472076E-8</v>
      </c>
      <c r="AG208" s="46">
        <f>U208*各種係数!L88*各種係数!$P$18</f>
        <v>1.3997298952405146E-8</v>
      </c>
      <c r="AH208" s="328">
        <f t="shared" si="19"/>
        <v>1.306547350695712E-7</v>
      </c>
    </row>
    <row r="209" spans="2:34" x14ac:dyDescent="0.15">
      <c r="B209" s="155" t="s">
        <v>115</v>
      </c>
      <c r="C209" s="155" t="s">
        <v>315</v>
      </c>
      <c r="D209" s="155" t="s">
        <v>297</v>
      </c>
      <c r="E209" s="41" t="s">
        <v>987</v>
      </c>
      <c r="F209" s="363">
        <f>SUMIF(価格変換【係数】!$D$7:$D$64,E209,価格変換【係数】!$J$74:$J$131)</f>
        <v>1417.4417407420119</v>
      </c>
      <c r="G209" s="324">
        <f>SUMIF(価格変換【係数】!$D$7:$D$64,E209,価格変換【係数】!$L$74:$L$131)</f>
        <v>1352.3374624812236</v>
      </c>
      <c r="H209" s="325">
        <f>G209*各種係数!H89</f>
        <v>887.03184096294729</v>
      </c>
      <c r="I209" s="324">
        <f>G209*各種係数!I89</f>
        <v>371.8457104242579</v>
      </c>
      <c r="J209" s="364">
        <v>95.178943790584313</v>
      </c>
      <c r="K209" s="46">
        <f>J209*各種係数!G89</f>
        <v>40.467105904333977</v>
      </c>
      <c r="L209" s="46">
        <f>J209*各種係数!F89</f>
        <v>54.711837886250336</v>
      </c>
      <c r="M209" s="364">
        <v>46.376061017258387</v>
      </c>
      <c r="N209" s="46">
        <f>M209*各種係数!H89</f>
        <v>30.419214080834386</v>
      </c>
      <c r="O209" s="46">
        <f>M209*各種係数!I89</f>
        <v>12.751801849814251</v>
      </c>
      <c r="P209" s="54"/>
      <c r="Q209" s="41"/>
      <c r="R209" s="46">
        <f>Q$235*各種係数!J89</f>
        <v>24.348283643144896</v>
      </c>
      <c r="S209" s="46">
        <f>R209*各種係数!G89</f>
        <v>10.352127619148677</v>
      </c>
      <c r="T209" s="46">
        <f>R209*各種係数!F89</f>
        <v>13.996156023996219</v>
      </c>
      <c r="U209" s="364">
        <v>11.89198849622613</v>
      </c>
      <c r="V209" s="46">
        <f>U209*各種係数!H89</f>
        <v>7.8002515948670732</v>
      </c>
      <c r="W209" s="46">
        <f>U209*各種係数!I89</f>
        <v>3.2698827278089282</v>
      </c>
      <c r="X209" s="135">
        <f t="shared" si="15"/>
        <v>1410.605511994708</v>
      </c>
      <c r="Y209" s="46">
        <f t="shared" si="16"/>
        <v>925.25130663864877</v>
      </c>
      <c r="Z209" s="47">
        <f t="shared" si="17"/>
        <v>387.86739500188105</v>
      </c>
      <c r="AA209" s="46">
        <f>G209*各種係数!K89*各種係数!$P$18</f>
        <v>1.2060084385979997E-4</v>
      </c>
      <c r="AB209" s="46">
        <f>M209*各種係数!K89*各種係数!$P$18</f>
        <v>4.1357961668185245E-6</v>
      </c>
      <c r="AC209" s="46">
        <f>U209*各種係数!K89*各種係数!$P$18</f>
        <v>1.0605221607811649E-6</v>
      </c>
      <c r="AD209" s="364">
        <f t="shared" si="18"/>
        <v>1.2579716218739966E-4</v>
      </c>
      <c r="AE209" s="46">
        <f>G209*各種係数!L89*各種係数!$P$18</f>
        <v>1.0681789027582282E-4</v>
      </c>
      <c r="AF209" s="46">
        <f>M209*各種係数!L89*各種係数!$P$18</f>
        <v>3.6631337477535496E-6</v>
      </c>
      <c r="AG209" s="46">
        <f>U209*各種係数!L89*各種係数!$P$18</f>
        <v>9.3931962812046036E-7</v>
      </c>
      <c r="AH209" s="135">
        <f t="shared" si="19"/>
        <v>1.1142034365169683E-4</v>
      </c>
    </row>
    <row r="210" spans="2:34" x14ac:dyDescent="0.15">
      <c r="B210" s="155" t="s">
        <v>116</v>
      </c>
      <c r="C210" s="155" t="s">
        <v>315</v>
      </c>
      <c r="D210" s="155" t="s">
        <v>297</v>
      </c>
      <c r="E210" s="41" t="s">
        <v>988</v>
      </c>
      <c r="F210" s="363">
        <f>SUMIF(価格変換【係数】!$D$7:$D$64,E210,価格変換【係数】!$J$74:$J$131)</f>
        <v>0</v>
      </c>
      <c r="G210" s="324">
        <f>SUMIF(価格変換【係数】!$D$7:$D$64,E210,価格変換【係数】!$L$74:$L$131)</f>
        <v>0</v>
      </c>
      <c r="H210" s="325">
        <f>G210*各種係数!H90</f>
        <v>0</v>
      </c>
      <c r="I210" s="324">
        <f>G210*各種係数!I90</f>
        <v>0</v>
      </c>
      <c r="J210" s="364">
        <v>6.1397683076417504</v>
      </c>
      <c r="K210" s="46">
        <f>J210*各種係数!G90</f>
        <v>3.7376109073120758</v>
      </c>
      <c r="L210" s="46">
        <f>J210*各種係数!F90</f>
        <v>2.4021574003296746</v>
      </c>
      <c r="M210" s="364">
        <v>4.7301378716650584</v>
      </c>
      <c r="N210" s="46">
        <f>M210*各種係数!H90</f>
        <v>3.7032432940530855</v>
      </c>
      <c r="O210" s="46">
        <f>M210*各種係数!I90</f>
        <v>3.1381699633229037</v>
      </c>
      <c r="P210" s="54"/>
      <c r="Q210" s="41"/>
      <c r="R210" s="46">
        <f>Q$235*各種係数!J90</f>
        <v>1.3836180529025102</v>
      </c>
      <c r="S210" s="46">
        <f>R210*各種係数!G90</f>
        <v>0.84228356298816642</v>
      </c>
      <c r="T210" s="46">
        <f>R210*各種係数!F90</f>
        <v>0.54133448991434374</v>
      </c>
      <c r="U210" s="364">
        <v>1.7684137143519454</v>
      </c>
      <c r="V210" s="46">
        <f>U210*各種係数!H90</f>
        <v>1.3844979589316031</v>
      </c>
      <c r="W210" s="46">
        <f>U210*各種係数!I90</f>
        <v>1.1732391214960618</v>
      </c>
      <c r="X210" s="135">
        <f t="shared" si="15"/>
        <v>6.4985515860170038</v>
      </c>
      <c r="Y210" s="46">
        <f t="shared" si="16"/>
        <v>5.0877412529846886</v>
      </c>
      <c r="Z210" s="47">
        <f t="shared" si="17"/>
        <v>4.3114090848189655</v>
      </c>
      <c r="AA210" s="46">
        <f>G210*各種係数!K90*各種係数!$P$18</f>
        <v>0</v>
      </c>
      <c r="AB210" s="46">
        <f>M210*各種係数!K90*各種係数!$P$18</f>
        <v>8.9252411273619163E-7</v>
      </c>
      <c r="AC210" s="46">
        <f>U210*各種係数!K90*各種係数!$P$18</f>
        <v>3.3367988929187101E-7</v>
      </c>
      <c r="AD210" s="364">
        <f t="shared" si="18"/>
        <v>1.2262040020280628E-6</v>
      </c>
      <c r="AE210" s="46">
        <f>G210*各種係数!L90*各種係数!$P$18</f>
        <v>0</v>
      </c>
      <c r="AF210" s="46">
        <f>M210*各種係数!L90*各種係数!$P$18</f>
        <v>8.9252411273619163E-7</v>
      </c>
      <c r="AG210" s="46">
        <f>U210*各種係数!L90*各種係数!$P$18</f>
        <v>3.3367988929187101E-7</v>
      </c>
      <c r="AH210" s="135">
        <f t="shared" si="19"/>
        <v>1.2262040020280628E-6</v>
      </c>
    </row>
    <row r="211" spans="2:34" x14ac:dyDescent="0.15">
      <c r="B211" s="155" t="s">
        <v>117</v>
      </c>
      <c r="C211" s="155" t="s">
        <v>316</v>
      </c>
      <c r="D211" s="155" t="s">
        <v>298</v>
      </c>
      <c r="E211" s="41" t="s">
        <v>989</v>
      </c>
      <c r="F211" s="363">
        <f>SUMIF(価格変換【係数】!$D$7:$D$64,E211,価格変換【係数】!$J$74:$J$131)</f>
        <v>0</v>
      </c>
      <c r="G211" s="324">
        <f>SUMIF(価格変換【係数】!$D$7:$D$64,E211,価格変換【係数】!$L$74:$L$131)</f>
        <v>0</v>
      </c>
      <c r="H211" s="325">
        <f>G211*各種係数!H91</f>
        <v>0</v>
      </c>
      <c r="I211" s="324">
        <f>G211*各種係数!I91</f>
        <v>0</v>
      </c>
      <c r="J211" s="364">
        <v>32.564642016101061</v>
      </c>
      <c r="K211" s="46">
        <f>J211*各種係数!G91</f>
        <v>1.9807965368431708</v>
      </c>
      <c r="L211" s="46">
        <f>J211*各種係数!F91</f>
        <v>30.583845479257889</v>
      </c>
      <c r="M211" s="364">
        <v>2.4998358066029032</v>
      </c>
      <c r="N211" s="46">
        <f>M211*各種係数!H91</f>
        <v>1.3474015402537594</v>
      </c>
      <c r="O211" s="46">
        <f>M211*各種係数!I91</f>
        <v>0.14690270178244152</v>
      </c>
      <c r="P211" s="54"/>
      <c r="Q211" s="41"/>
      <c r="R211" s="46">
        <f>Q$235*各種係数!J91</f>
        <v>53.73300782507453</v>
      </c>
      <c r="S211" s="46">
        <f>R211*各種係数!G91</f>
        <v>3.2683963103739933</v>
      </c>
      <c r="T211" s="46">
        <f>R211*各種係数!F91</f>
        <v>50.464611514700536</v>
      </c>
      <c r="U211" s="364">
        <v>3.6583158500449819</v>
      </c>
      <c r="V211" s="46">
        <f>U211*各種係数!H91</f>
        <v>1.9718176682106994</v>
      </c>
      <c r="W211" s="46">
        <f>U211*各種係数!I91</f>
        <v>0.21498071230344018</v>
      </c>
      <c r="X211" s="135">
        <f t="shared" si="15"/>
        <v>6.1581516566478847</v>
      </c>
      <c r="Y211" s="46">
        <f t="shared" si="16"/>
        <v>3.3192192084644585</v>
      </c>
      <c r="Z211" s="47">
        <f t="shared" si="17"/>
        <v>0.36188341408588171</v>
      </c>
      <c r="AA211" s="46">
        <f>G211*各種係数!K91*各種係数!$P$18</f>
        <v>0</v>
      </c>
      <c r="AB211" s="46">
        <f>M211*各種係数!K91*各種係数!$P$18</f>
        <v>1.3943307287824958E-8</v>
      </c>
      <c r="AC211" s="46">
        <f>U211*各種係数!K91*各種係数!$P$18</f>
        <v>2.0404948964394322E-8</v>
      </c>
      <c r="AD211" s="364">
        <f t="shared" si="18"/>
        <v>3.434825625221928E-8</v>
      </c>
      <c r="AE211" s="46">
        <f>G211*各種係数!L91*各種係数!$P$18</f>
        <v>0</v>
      </c>
      <c r="AF211" s="46">
        <f>M211*各種係数!L91*各種係数!$P$18</f>
        <v>1.3943307287824958E-8</v>
      </c>
      <c r="AG211" s="46">
        <f>U211*各種係数!L91*各種係数!$P$18</f>
        <v>2.0404948964394322E-8</v>
      </c>
      <c r="AH211" s="135">
        <f t="shared" si="19"/>
        <v>3.434825625221928E-8</v>
      </c>
    </row>
    <row r="212" spans="2:34" x14ac:dyDescent="0.15">
      <c r="B212" s="155" t="s">
        <v>118</v>
      </c>
      <c r="C212" s="155" t="s">
        <v>316</v>
      </c>
      <c r="D212" s="155" t="s">
        <v>298</v>
      </c>
      <c r="E212" s="41" t="s">
        <v>193</v>
      </c>
      <c r="F212" s="365">
        <f>SUMIF(価格変換【係数】!$D$7:$D$64,E212,価格変換【係数】!$J$74:$J$131)</f>
        <v>0</v>
      </c>
      <c r="G212" s="326">
        <f>SUMIF(価格変換【係数】!$D$7:$D$64,E212,価格変換【係数】!$L$74:$L$131)</f>
        <v>0</v>
      </c>
      <c r="H212" s="327">
        <f>G212*各種係数!H92</f>
        <v>0</v>
      </c>
      <c r="I212" s="326">
        <f>G212*各種係数!I92</f>
        <v>0</v>
      </c>
      <c r="J212" s="80">
        <v>15.001458410581744</v>
      </c>
      <c r="K212" s="67">
        <f>J212*各種係数!G92</f>
        <v>12.923430345765786</v>
      </c>
      <c r="L212" s="67">
        <f>J212*各種係数!F92</f>
        <v>2.0780280648159604</v>
      </c>
      <c r="M212" s="80">
        <v>14.379271649605354</v>
      </c>
      <c r="N212" s="67">
        <f>M212*各種係数!H92</f>
        <v>6.3118004644008234</v>
      </c>
      <c r="O212" s="67">
        <f>M212*各種係数!I92</f>
        <v>1.5618094540858078</v>
      </c>
      <c r="P212" s="54"/>
      <c r="Q212" s="41"/>
      <c r="R212" s="67">
        <f>Q$235*各種係数!J92</f>
        <v>10.143388977081832</v>
      </c>
      <c r="S212" s="67">
        <f>R212*各種係数!G92</f>
        <v>8.7383091248554177</v>
      </c>
      <c r="T212" s="67">
        <f>R212*各種係数!F92</f>
        <v>1.4050798522264147</v>
      </c>
      <c r="U212" s="80">
        <v>10.046756432338967</v>
      </c>
      <c r="V212" s="67">
        <f>U212*各種係数!H92</f>
        <v>4.4100371326595988</v>
      </c>
      <c r="W212" s="67">
        <f>U212*各種係数!I92</f>
        <v>1.0912318482664629</v>
      </c>
      <c r="X212" s="330">
        <f t="shared" si="15"/>
        <v>24.42602808194432</v>
      </c>
      <c r="Y212" s="67">
        <f t="shared" si="16"/>
        <v>10.721837597060421</v>
      </c>
      <c r="Z212" s="68">
        <f t="shared" si="17"/>
        <v>2.6530413023522708</v>
      </c>
      <c r="AA212" s="67">
        <f>G212*各種係数!K92*各種係数!$P$18</f>
        <v>0</v>
      </c>
      <c r="AB212" s="67">
        <f>M212*各種係数!K92*各種係数!$P$18</f>
        <v>1.798221405630924E-7</v>
      </c>
      <c r="AC212" s="67">
        <f>U212*各種係数!K92*各種係数!$P$18</f>
        <v>1.2564122101614197E-7</v>
      </c>
      <c r="AD212" s="80">
        <f t="shared" si="18"/>
        <v>3.0546336157923437E-7</v>
      </c>
      <c r="AE212" s="67">
        <f>G212*各種係数!L92*各種係数!$P$18</f>
        <v>0</v>
      </c>
      <c r="AF212" s="67">
        <f>M212*各種係数!L92*各種係数!$P$18</f>
        <v>1.798221405630924E-7</v>
      </c>
      <c r="AG212" s="67">
        <f>U212*各種係数!L92*各種係数!$P$18</f>
        <v>1.2564122101614197E-7</v>
      </c>
      <c r="AH212" s="330">
        <f t="shared" si="19"/>
        <v>3.0546336157923437E-7</v>
      </c>
    </row>
    <row r="213" spans="2:34" x14ac:dyDescent="0.15">
      <c r="B213" s="162" t="s">
        <v>119</v>
      </c>
      <c r="C213" s="162" t="s">
        <v>316</v>
      </c>
      <c r="D213" s="162" t="s">
        <v>298</v>
      </c>
      <c r="E213" s="116" t="s">
        <v>990</v>
      </c>
      <c r="F213" s="363">
        <f>SUMIF(価格変換【係数】!$D$7:$D$64,E213,価格変換【係数】!$J$74:$J$131)</f>
        <v>0</v>
      </c>
      <c r="G213" s="324">
        <f>SUMIF(価格変換【係数】!$D$7:$D$64,E213,価格変換【係数】!$L$74:$L$131)</f>
        <v>0</v>
      </c>
      <c r="H213" s="325">
        <f>G213*各種係数!H93</f>
        <v>0</v>
      </c>
      <c r="I213" s="324">
        <f>G213*各種係数!I93</f>
        <v>0</v>
      </c>
      <c r="J213" s="366">
        <v>51.419702601611327</v>
      </c>
      <c r="K213" s="46">
        <f>J213*各種係数!G93</f>
        <v>6.2271823632464836</v>
      </c>
      <c r="L213" s="46">
        <f>J213*各種係数!F93</f>
        <v>45.192520238364843</v>
      </c>
      <c r="M213" s="366">
        <v>7.9539672265223125</v>
      </c>
      <c r="N213" s="46">
        <f>M213*各種係数!H93</f>
        <v>4.7441605969614198</v>
      </c>
      <c r="O213" s="46">
        <f>M213*各種係数!I93</f>
        <v>2.8600748220365082</v>
      </c>
      <c r="P213" s="54"/>
      <c r="Q213" s="41"/>
      <c r="R213" s="46">
        <f>Q$235*各種係数!J93</f>
        <v>10.294690493953022</v>
      </c>
      <c r="S213" s="46">
        <f>R213*各種係数!G93</f>
        <v>1.2467383480552567</v>
      </c>
      <c r="T213" s="46">
        <f>R213*各種係数!F93</f>
        <v>9.0479521458977654</v>
      </c>
      <c r="U213" s="366">
        <v>2.4151084557003344</v>
      </c>
      <c r="V213" s="46">
        <f>U213*各種係数!H93</f>
        <v>1.4404965530555081</v>
      </c>
      <c r="W213" s="46">
        <f>U213*各種係数!I93</f>
        <v>0.86842083829607331</v>
      </c>
      <c r="X213" s="328">
        <f t="shared" si="15"/>
        <v>10.369075682222647</v>
      </c>
      <c r="Y213" s="136">
        <f t="shared" si="16"/>
        <v>6.1846571500169283</v>
      </c>
      <c r="Z213" s="329">
        <f t="shared" si="17"/>
        <v>3.7284956603325816</v>
      </c>
      <c r="AA213" s="46">
        <f>G213*各種係数!K93*各種係数!$P$18</f>
        <v>0</v>
      </c>
      <c r="AB213" s="46">
        <f>M213*各種係数!K93*各種係数!$P$18</f>
        <v>5.1662273681021375E-7</v>
      </c>
      <c r="AC213" s="46">
        <f>U213*各種係数!K93*各種係数!$P$18</f>
        <v>1.5686510951628894E-7</v>
      </c>
      <c r="AD213" s="366">
        <f t="shared" si="18"/>
        <v>6.7348784632650267E-7</v>
      </c>
      <c r="AE213" s="46">
        <f>G213*各種係数!L93*各種係数!$P$18</f>
        <v>0</v>
      </c>
      <c r="AF213" s="46">
        <f>M213*各種係数!L93*各種係数!$P$18</f>
        <v>4.9483744067966261E-7</v>
      </c>
      <c r="AG213" s="46">
        <f>U213*各種係数!L93*各種係数!$P$18</f>
        <v>1.5025031574150568E-7</v>
      </c>
      <c r="AH213" s="328">
        <f t="shared" si="19"/>
        <v>6.4508775642116831E-7</v>
      </c>
    </row>
    <row r="214" spans="2:34" x14ac:dyDescent="0.15">
      <c r="B214" s="155" t="s">
        <v>120</v>
      </c>
      <c r="C214" s="155" t="s">
        <v>316</v>
      </c>
      <c r="D214" s="155" t="s">
        <v>298</v>
      </c>
      <c r="E214" s="41" t="s">
        <v>991</v>
      </c>
      <c r="F214" s="363">
        <f>SUMIF(価格変換【係数】!$D$7:$D$64,E214,価格変換【係数】!$J$74:$J$131)</f>
        <v>0</v>
      </c>
      <c r="G214" s="324">
        <f>SUMIF(価格変換【係数】!$D$7:$D$64,E214,価格変換【係数】!$L$74:$L$131)</f>
        <v>0</v>
      </c>
      <c r="H214" s="325">
        <f>G214*各種係数!H94</f>
        <v>0</v>
      </c>
      <c r="I214" s="324">
        <f>G214*各種係数!I94</f>
        <v>0</v>
      </c>
      <c r="J214" s="364">
        <v>9.3993593088759564</v>
      </c>
      <c r="K214" s="46">
        <f>J214*各種係数!G94</f>
        <v>0</v>
      </c>
      <c r="L214" s="46">
        <f>J214*各種係数!F94</f>
        <v>9.3993593088759546</v>
      </c>
      <c r="M214" s="364">
        <v>4.6484168632355937E-16</v>
      </c>
      <c r="N214" s="46">
        <f>M214*各種係数!H94</f>
        <v>1.173447832557378E-16</v>
      </c>
      <c r="O214" s="46">
        <f>M214*各種係数!I94</f>
        <v>7.600839722391464E-17</v>
      </c>
      <c r="P214" s="54"/>
      <c r="Q214" s="41"/>
      <c r="R214" s="46">
        <f>Q$235*各種係数!J94</f>
        <v>5.3023770773800241</v>
      </c>
      <c r="S214" s="46">
        <f>R214*各種係数!G94</f>
        <v>0</v>
      </c>
      <c r="T214" s="46">
        <f>R214*各種係数!F94</f>
        <v>5.3023770773800232</v>
      </c>
      <c r="U214" s="364">
        <v>2.1051115728697118E-16</v>
      </c>
      <c r="V214" s="46">
        <f>U214*各種係数!H94</f>
        <v>5.3141503551726917E-17</v>
      </c>
      <c r="W214" s="46">
        <f>U214*各種係数!I94</f>
        <v>3.4421645334099042E-17</v>
      </c>
      <c r="X214" s="135">
        <f t="shared" si="15"/>
        <v>6.7535284361053057E-16</v>
      </c>
      <c r="Y214" s="46">
        <f t="shared" si="16"/>
        <v>1.7048628680746472E-16</v>
      </c>
      <c r="Z214" s="47">
        <f t="shared" si="17"/>
        <v>1.1043004255801369E-16</v>
      </c>
      <c r="AA214" s="46">
        <f>G214*各種係数!K94*各種係数!$P$18</f>
        <v>0</v>
      </c>
      <c r="AB214" s="46">
        <f>M214*各種係数!K94*各種係数!$P$18</f>
        <v>1.6645524576573084E-23</v>
      </c>
      <c r="AC214" s="46">
        <f>U214*各種係数!K94*各種係数!$P$18</f>
        <v>7.5381979399843792E-24</v>
      </c>
      <c r="AD214" s="364">
        <f t="shared" si="18"/>
        <v>2.4183722516557463E-23</v>
      </c>
      <c r="AE214" s="46">
        <f>G214*各種係数!L94*各種係数!$P$18</f>
        <v>0</v>
      </c>
      <c r="AF214" s="46">
        <f>M214*各種係数!L94*各種係数!$P$18</f>
        <v>3.6990054614606847E-24</v>
      </c>
      <c r="AG214" s="46">
        <f>U214*各種係数!L94*各種係数!$P$18</f>
        <v>1.6751550977743062E-24</v>
      </c>
      <c r="AH214" s="135">
        <f t="shared" si="19"/>
        <v>5.3741605592349908E-24</v>
      </c>
    </row>
    <row r="215" spans="2:34" x14ac:dyDescent="0.15">
      <c r="B215" s="155" t="s">
        <v>121</v>
      </c>
      <c r="C215" s="155" t="s">
        <v>316</v>
      </c>
      <c r="D215" s="155" t="s">
        <v>298</v>
      </c>
      <c r="E215" s="41" t="s">
        <v>992</v>
      </c>
      <c r="F215" s="363">
        <f>SUMIF(価格変換【係数】!$D$7:$D$64,E215,価格変換【係数】!$J$74:$J$131)</f>
        <v>13.232873616144552</v>
      </c>
      <c r="G215" s="324">
        <f>SUMIF(価格変換【係数】!$D$7:$D$64,E215,価格変換【係数】!$L$74:$L$131)</f>
        <v>1.0723624762745736</v>
      </c>
      <c r="H215" s="325">
        <f>G215*各種係数!H95</f>
        <v>0.48587690531859379</v>
      </c>
      <c r="I215" s="324">
        <f>G215*各種係数!I95</f>
        <v>0.41787643582938477</v>
      </c>
      <c r="J215" s="364">
        <v>34.412914771343381</v>
      </c>
      <c r="K215" s="46">
        <f>J215*各種係数!G95</f>
        <v>2.7887456323168225</v>
      </c>
      <c r="L215" s="46">
        <f>J215*各種係数!F95</f>
        <v>31.624169139026559</v>
      </c>
      <c r="M215" s="364">
        <v>3.3023394823223078</v>
      </c>
      <c r="N215" s="46">
        <f>M215*各種係数!H95</f>
        <v>1.4962575840553163</v>
      </c>
      <c r="O215" s="46">
        <f>M215*各種係数!I95</f>
        <v>1.2868501866696858</v>
      </c>
      <c r="P215" s="54"/>
      <c r="Q215" s="41"/>
      <c r="R215" s="46">
        <f>Q$235*各種係数!J95</f>
        <v>9.2127801995451257</v>
      </c>
      <c r="S215" s="46">
        <f>R215*各種係数!G95</f>
        <v>0.74658309863281103</v>
      </c>
      <c r="T215" s="46">
        <f>R215*各種係数!F95</f>
        <v>8.4661971009123143</v>
      </c>
      <c r="U215" s="364">
        <v>1.1540335072205663</v>
      </c>
      <c r="V215" s="46">
        <f>U215*各種係数!H95</f>
        <v>0.52288124727214202</v>
      </c>
      <c r="W215" s="46">
        <f>U215*各種係数!I95</f>
        <v>0.44970186806642659</v>
      </c>
      <c r="X215" s="135">
        <f t="shared" si="15"/>
        <v>5.5287354658174479</v>
      </c>
      <c r="Y215" s="46">
        <f t="shared" si="16"/>
        <v>2.5050157366460519</v>
      </c>
      <c r="Z215" s="47">
        <f t="shared" si="17"/>
        <v>2.1544284905654969</v>
      </c>
      <c r="AA215" s="46">
        <f>G215*各種係数!K95*各種係数!$P$18</f>
        <v>7.6377338919039117E-8</v>
      </c>
      <c r="AB215" s="46">
        <f>M215*各種係数!K95*各種係数!$P$18</f>
        <v>2.3520396083168646E-7</v>
      </c>
      <c r="AC215" s="46">
        <f>U215*各種係数!K95*各種係数!$P$18</f>
        <v>8.2194230267289044E-8</v>
      </c>
      <c r="AD215" s="364">
        <f t="shared" si="18"/>
        <v>3.937755300180146E-7</v>
      </c>
      <c r="AE215" s="46">
        <f>G215*各種係数!L95*各種係数!$P$18</f>
        <v>5.3587326499648417E-8</v>
      </c>
      <c r="AF215" s="46">
        <f>M215*各種係数!L95*各種係数!$P$18</f>
        <v>1.650221338093284E-7</v>
      </c>
      <c r="AG215" s="46">
        <f>U215*各種係数!L95*各種係数!$P$18</f>
        <v>5.7668532526243109E-8</v>
      </c>
      <c r="AH215" s="135">
        <f t="shared" si="19"/>
        <v>2.7627799283521991E-7</v>
      </c>
    </row>
    <row r="216" spans="2:34" x14ac:dyDescent="0.15">
      <c r="B216" s="155" t="s">
        <v>122</v>
      </c>
      <c r="C216" s="155" t="s">
        <v>317</v>
      </c>
      <c r="D216" s="155" t="s">
        <v>299</v>
      </c>
      <c r="E216" s="41" t="s">
        <v>195</v>
      </c>
      <c r="F216" s="363">
        <f>SUMIF(価格変換【係数】!$D$7:$D$64,E216,価格変換【係数】!$J$74:$J$131)</f>
        <v>0</v>
      </c>
      <c r="G216" s="324">
        <f>SUMIF(価格変換【係数】!$D$7:$D$64,E216,価格変換【係数】!$L$74:$L$131)</f>
        <v>0</v>
      </c>
      <c r="H216" s="325">
        <f>G216*各種係数!H96</f>
        <v>0</v>
      </c>
      <c r="I216" s="324">
        <f>G216*各種係数!I96</f>
        <v>0</v>
      </c>
      <c r="J216" s="364">
        <v>0</v>
      </c>
      <c r="K216" s="46">
        <f>J216*各種係数!G96</f>
        <v>0</v>
      </c>
      <c r="L216" s="46">
        <f>J216*各種係数!F96</f>
        <v>0</v>
      </c>
      <c r="M216" s="364">
        <v>8.0430502643413053</v>
      </c>
      <c r="N216" s="46">
        <f>M216*各種係数!H96</f>
        <v>6.3604907651476541</v>
      </c>
      <c r="O216" s="46">
        <f>M216*各種係数!I96</f>
        <v>2.7539950840288672</v>
      </c>
      <c r="P216" s="54"/>
      <c r="Q216" s="41"/>
      <c r="R216" s="46">
        <f>Q$235*各種係数!J96</f>
        <v>6.9940096055224723</v>
      </c>
      <c r="S216" s="46">
        <f>R216*各種係数!G96</f>
        <v>6.9940096055224723</v>
      </c>
      <c r="T216" s="46">
        <f>R216*各種係数!F96</f>
        <v>0</v>
      </c>
      <c r="U216" s="364">
        <v>7.6085120787375926</v>
      </c>
      <c r="V216" s="46">
        <f>U216*各種係数!H96</f>
        <v>6.0168554494652415</v>
      </c>
      <c r="W216" s="46">
        <f>U216*各種係数!I96</f>
        <v>2.605206255457067</v>
      </c>
      <c r="X216" s="135">
        <f t="shared" si="15"/>
        <v>15.651562343078897</v>
      </c>
      <c r="Y216" s="46">
        <f t="shared" si="16"/>
        <v>12.377346214612896</v>
      </c>
      <c r="Z216" s="47">
        <f t="shared" si="17"/>
        <v>5.3592013394859341</v>
      </c>
      <c r="AA216" s="46">
        <f>G216*各種係数!K96*各種係数!$P$18</f>
        <v>0</v>
      </c>
      <c r="AB216" s="46">
        <f>M216*各種係数!K96*各種係数!$P$18</f>
        <v>4.175430402593837E-7</v>
      </c>
      <c r="AC216" s="46">
        <f>U216*各種係数!K96*各種係数!$P$18</f>
        <v>3.9498463403753349E-7</v>
      </c>
      <c r="AD216" s="364">
        <f t="shared" si="18"/>
        <v>8.125276742969172E-7</v>
      </c>
      <c r="AE216" s="46">
        <f>G216*各種係数!L96*各種係数!$P$18</f>
        <v>0</v>
      </c>
      <c r="AF216" s="46">
        <f>M216*各種係数!L96*各種係数!$P$18</f>
        <v>4.175430402593837E-7</v>
      </c>
      <c r="AG216" s="46">
        <f>U216*各種係数!L96*各種係数!$P$18</f>
        <v>3.9498463403753349E-7</v>
      </c>
      <c r="AH216" s="135">
        <f t="shared" si="19"/>
        <v>8.125276742969172E-7</v>
      </c>
    </row>
    <row r="217" spans="2:34" x14ac:dyDescent="0.15">
      <c r="B217" s="163" t="s">
        <v>123</v>
      </c>
      <c r="C217" s="163" t="s">
        <v>318</v>
      </c>
      <c r="D217" s="163" t="s">
        <v>300</v>
      </c>
      <c r="E217" s="62" t="s">
        <v>196</v>
      </c>
      <c r="F217" s="365">
        <f>SUMIF(価格変換【係数】!$D$7:$D$64,E217,価格変換【係数】!$J$74:$J$131)</f>
        <v>147.57685211874866</v>
      </c>
      <c r="G217" s="326">
        <f>SUMIF(価格変換【係数】!$D$7:$D$64,E217,価格変換【係数】!$L$74:$L$131)</f>
        <v>147.57685211874866</v>
      </c>
      <c r="H217" s="327">
        <f>G217*各種係数!H97</f>
        <v>121.2575445972235</v>
      </c>
      <c r="I217" s="326">
        <f>G217*各種係数!I97</f>
        <v>88.526169465541273</v>
      </c>
      <c r="J217" s="80">
        <v>8.6951321751316559</v>
      </c>
      <c r="K217" s="67">
        <f>J217*各種係数!G97</f>
        <v>3.3431039239611668</v>
      </c>
      <c r="L217" s="67">
        <f>J217*各種係数!F97</f>
        <v>5.3520282511704886</v>
      </c>
      <c r="M217" s="80">
        <v>3.5159500454858241</v>
      </c>
      <c r="N217" s="67">
        <f>M217*各種係数!H97</f>
        <v>2.8889047524814648</v>
      </c>
      <c r="O217" s="67">
        <f>M217*各種係数!I97</f>
        <v>2.1090949230208773</v>
      </c>
      <c r="P217" s="54"/>
      <c r="Q217" s="41"/>
      <c r="R217" s="67">
        <f>Q$235*各種係数!J97</f>
        <v>66.518831538423854</v>
      </c>
      <c r="S217" s="67">
        <f>R217*各種係数!G97</f>
        <v>25.575156565121393</v>
      </c>
      <c r="T217" s="67">
        <f>R217*各種係数!F97</f>
        <v>40.943674973302464</v>
      </c>
      <c r="U217" s="80">
        <v>25.71061447590138</v>
      </c>
      <c r="V217" s="67">
        <f>U217*各種係数!H97</f>
        <v>21.125304793227532</v>
      </c>
      <c r="W217" s="67">
        <f>U217*各種係数!I97</f>
        <v>15.422894454513749</v>
      </c>
      <c r="X217" s="330">
        <f t="shared" si="15"/>
        <v>176.80341664013588</v>
      </c>
      <c r="Y217" s="67">
        <f t="shared" si="16"/>
        <v>145.27175414293251</v>
      </c>
      <c r="Z217" s="68">
        <f t="shared" si="17"/>
        <v>106.0581588430759</v>
      </c>
      <c r="AA217" s="67">
        <f>G217*各種係数!K97*各種係数!$P$18</f>
        <v>1.4829962554628485E-5</v>
      </c>
      <c r="AB217" s="67">
        <f>M217*各種係数!K97*各種係数!$P$18</f>
        <v>3.5331697871250954E-7</v>
      </c>
      <c r="AC217" s="67">
        <f>U217*各種係数!K97*各種係数!$P$18</f>
        <v>2.5836534961953324E-6</v>
      </c>
      <c r="AD217" s="80">
        <f t="shared" si="18"/>
        <v>1.7766933029536325E-5</v>
      </c>
      <c r="AE217" s="67">
        <f>G217*各種係数!L97*各種係数!$P$18</f>
        <v>1.4762553633925627E-5</v>
      </c>
      <c r="AF217" s="67">
        <f>M217*各種係数!L97*各種係数!$P$18</f>
        <v>3.5171099244563448E-7</v>
      </c>
      <c r="AG217" s="67">
        <f>U217*各種係数!L97*各種係数!$P$18</f>
        <v>2.5719096166671715E-6</v>
      </c>
      <c r="AH217" s="330">
        <f t="shared" si="19"/>
        <v>1.7686174243038434E-5</v>
      </c>
    </row>
    <row r="218" spans="2:34" x14ac:dyDescent="0.15">
      <c r="B218" s="155" t="s">
        <v>124</v>
      </c>
      <c r="C218" s="155" t="s">
        <v>318</v>
      </c>
      <c r="D218" s="155" t="s">
        <v>300</v>
      </c>
      <c r="E218" s="41" t="s">
        <v>197</v>
      </c>
      <c r="F218" s="363">
        <f>SUMIF(価格変換【係数】!$D$7:$D$64,E218,価格変換【係数】!$J$74:$J$131)</f>
        <v>0</v>
      </c>
      <c r="G218" s="324">
        <f>SUMIF(価格変換【係数】!$D$7:$D$64,E218,価格変換【係数】!$L$74:$L$131)</f>
        <v>0</v>
      </c>
      <c r="H218" s="325">
        <f>G218*各種係数!H98</f>
        <v>0</v>
      </c>
      <c r="I218" s="324">
        <f>G218*各種係数!I98</f>
        <v>0</v>
      </c>
      <c r="J218" s="366">
        <v>0</v>
      </c>
      <c r="K218" s="46">
        <f>J218*各種係数!G98</f>
        <v>0</v>
      </c>
      <c r="L218" s="46">
        <f>J218*各種係数!F98</f>
        <v>0</v>
      </c>
      <c r="M218" s="366">
        <v>0</v>
      </c>
      <c r="N218" s="46">
        <f>M218*各種係数!H98</f>
        <v>0</v>
      </c>
      <c r="O218" s="46">
        <f>M218*各種係数!I98</f>
        <v>0</v>
      </c>
      <c r="P218" s="54"/>
      <c r="Q218" s="41"/>
      <c r="R218" s="46">
        <f>Q$235*各種係数!J98</f>
        <v>1.6901205077240107</v>
      </c>
      <c r="S218" s="46">
        <f>R218*各種係数!G98</f>
        <v>0.95462262261929709</v>
      </c>
      <c r="T218" s="46">
        <f>R218*各種係数!F98</f>
        <v>0.73549788510471359</v>
      </c>
      <c r="U218" s="366">
        <v>0.95462262261929709</v>
      </c>
      <c r="V218" s="46">
        <f>U218*各種係数!H98</f>
        <v>0.56615371790225644</v>
      </c>
      <c r="W218" s="46">
        <f>U218*各種係数!I98</f>
        <v>0.4068120035720279</v>
      </c>
      <c r="X218" s="328">
        <f t="shared" si="15"/>
        <v>0.95462262261929709</v>
      </c>
      <c r="Y218" s="136">
        <f t="shared" si="16"/>
        <v>0.56615371790225644</v>
      </c>
      <c r="Z218" s="329">
        <f t="shared" si="17"/>
        <v>0.4068120035720279</v>
      </c>
      <c r="AA218" s="46">
        <f>G218*各種係数!K98*各種係数!$P$18</f>
        <v>0</v>
      </c>
      <c r="AB218" s="46">
        <f>M218*各種係数!K98*各種係数!$P$18</f>
        <v>0</v>
      </c>
      <c r="AC218" s="46">
        <f>U218*各種係数!K98*各種係数!$P$18</f>
        <v>7.006192609266046E-8</v>
      </c>
      <c r="AD218" s="366">
        <f t="shared" si="18"/>
        <v>7.006192609266046E-8</v>
      </c>
      <c r="AE218" s="46">
        <f>G218*各種係数!L98*各種係数!$P$18</f>
        <v>0</v>
      </c>
      <c r="AF218" s="46">
        <f>M218*各種係数!L98*各種係数!$P$18</f>
        <v>0</v>
      </c>
      <c r="AG218" s="46">
        <f>U218*各種係数!L98*各種係数!$P$18</f>
        <v>7.006192609266046E-8</v>
      </c>
      <c r="AH218" s="328">
        <f t="shared" si="19"/>
        <v>7.006192609266046E-8</v>
      </c>
    </row>
    <row r="219" spans="2:34" x14ac:dyDescent="0.15">
      <c r="B219" s="155" t="s">
        <v>125</v>
      </c>
      <c r="C219" s="155" t="s">
        <v>319</v>
      </c>
      <c r="D219" s="155" t="s">
        <v>300</v>
      </c>
      <c r="E219" s="41" t="s">
        <v>993</v>
      </c>
      <c r="F219" s="363">
        <f>SUMIF(価格変換【係数】!$D$7:$D$64,E219,価格変換【係数】!$J$74:$J$131)</f>
        <v>27.456498610014755</v>
      </c>
      <c r="G219" s="324">
        <f>SUMIF(価格変換【係数】!$D$7:$D$64,E219,価格変換【係数】!$L$74:$L$131)</f>
        <v>27.456498610014755</v>
      </c>
      <c r="H219" s="325">
        <f>G219*各種係数!H99</f>
        <v>15.275565215393176</v>
      </c>
      <c r="I219" s="324">
        <f>G219*各種係数!I99</f>
        <v>11.779156556825752</v>
      </c>
      <c r="J219" s="364">
        <v>0.20410055823538517</v>
      </c>
      <c r="K219" s="46">
        <f>J219*各種係数!G99</f>
        <v>5.2997427168466976E-2</v>
      </c>
      <c r="L219" s="46">
        <f>J219*各種係数!F99</f>
        <v>0.15110313106691819</v>
      </c>
      <c r="M219" s="364">
        <v>5.3099922366716866E-2</v>
      </c>
      <c r="N219" s="46">
        <f>M219*各種係数!H99</f>
        <v>2.9542416845141289E-2</v>
      </c>
      <c r="O219" s="46">
        <f>M219*各種係数!I99</f>
        <v>2.2780482959495439E-2</v>
      </c>
      <c r="P219" s="54"/>
      <c r="Q219" s="41"/>
      <c r="R219" s="46">
        <f>Q$235*各種係数!J99</f>
        <v>48.659423311010571</v>
      </c>
      <c r="S219" s="46">
        <f>R219*各種係数!G99</f>
        <v>12.63506707321584</v>
      </c>
      <c r="T219" s="46">
        <f>R219*各種係数!F99</f>
        <v>36.024356237794734</v>
      </c>
      <c r="U219" s="364">
        <v>12.659691742783139</v>
      </c>
      <c r="V219" s="46">
        <f>U219*各種係数!H99</f>
        <v>7.0432850732511669</v>
      </c>
      <c r="W219" s="46">
        <f>U219*各種係数!I99</f>
        <v>5.4311546828117825</v>
      </c>
      <c r="X219" s="135">
        <f t="shared" si="15"/>
        <v>40.169290275164613</v>
      </c>
      <c r="Y219" s="46">
        <f t="shared" si="16"/>
        <v>22.348392705489484</v>
      </c>
      <c r="Z219" s="47">
        <f t="shared" si="17"/>
        <v>17.233091722597031</v>
      </c>
      <c r="AA219" s="46">
        <f>G219*各種係数!K99*各種係数!$P$18</f>
        <v>2.467056618359571E-6</v>
      </c>
      <c r="AB219" s="46">
        <f>M219*各種係数!K99*各種係数!$P$18</f>
        <v>4.7712025036362729E-9</v>
      </c>
      <c r="AC219" s="46">
        <f>U219*各種係数!K99*各種係数!$P$18</f>
        <v>1.1375149010818597E-6</v>
      </c>
      <c r="AD219" s="364">
        <f t="shared" si="18"/>
        <v>3.609342721945067E-6</v>
      </c>
      <c r="AE219" s="46">
        <f>G219*各種係数!L99*各種係数!$P$18</f>
        <v>2.2808972779002692E-6</v>
      </c>
      <c r="AF219" s="46">
        <f>M219*各種係数!L99*各種係数!$P$18</f>
        <v>4.4111767528428873E-9</v>
      </c>
      <c r="AG219" s="46">
        <f>U219*各種係数!L99*各種係数!$P$18</f>
        <v>1.0516802176894566E-6</v>
      </c>
      <c r="AH219" s="135">
        <f t="shared" si="19"/>
        <v>3.3369886723425689E-6</v>
      </c>
    </row>
    <row r="220" spans="2:34" x14ac:dyDescent="0.15">
      <c r="B220" s="155" t="s">
        <v>126</v>
      </c>
      <c r="C220" s="155" t="s">
        <v>319</v>
      </c>
      <c r="D220" s="155" t="s">
        <v>300</v>
      </c>
      <c r="E220" s="41" t="s">
        <v>994</v>
      </c>
      <c r="F220" s="363">
        <f>SUMIF(価格変換【係数】!$D$7:$D$64,E220,価格変換【係数】!$J$74:$J$131)</f>
        <v>0</v>
      </c>
      <c r="G220" s="324">
        <f>SUMIF(価格変換【係数】!$D$7:$D$64,E220,価格変換【係数】!$L$74:$L$131)</f>
        <v>0</v>
      </c>
      <c r="H220" s="325">
        <f>G220*各種係数!H100</f>
        <v>0</v>
      </c>
      <c r="I220" s="324">
        <f>G220*各種係数!I100</f>
        <v>0</v>
      </c>
      <c r="J220" s="364">
        <v>2.8000244647772377</v>
      </c>
      <c r="K220" s="46">
        <f>J220*各種係数!G100</f>
        <v>1.1489424168088482</v>
      </c>
      <c r="L220" s="46">
        <f>J220*各種係数!F100</f>
        <v>1.6510820479683894</v>
      </c>
      <c r="M220" s="364">
        <v>1.2800591800632994</v>
      </c>
      <c r="N220" s="46">
        <f>M220*各種係数!H100</f>
        <v>0.82514429531278921</v>
      </c>
      <c r="O220" s="46">
        <f>M220*各種係数!I100</f>
        <v>0.73500442299658686</v>
      </c>
      <c r="P220" s="54"/>
      <c r="Q220" s="41"/>
      <c r="R220" s="46">
        <f>Q$235*各種係数!J100</f>
        <v>1.8877177024070653</v>
      </c>
      <c r="S220" s="46">
        <f>R220*各種係数!G100</f>
        <v>0.77459285321957716</v>
      </c>
      <c r="T220" s="46">
        <f>R220*各種係数!F100</f>
        <v>1.1131248491874881</v>
      </c>
      <c r="U220" s="364">
        <v>0.93736472466883081</v>
      </c>
      <c r="V220" s="46">
        <f>U220*各種係数!H100</f>
        <v>0.60423859086708875</v>
      </c>
      <c r="W220" s="46">
        <f>U220*各種係数!I100</f>
        <v>0.53823075473627624</v>
      </c>
      <c r="X220" s="135">
        <f t="shared" si="15"/>
        <v>2.2174239047321302</v>
      </c>
      <c r="Y220" s="46">
        <f t="shared" si="16"/>
        <v>1.4293828861798779</v>
      </c>
      <c r="Z220" s="47">
        <f t="shared" si="17"/>
        <v>1.2732351777328632</v>
      </c>
      <c r="AA220" s="46">
        <f>G220*各種係数!K100*各種係数!$P$18</f>
        <v>0</v>
      </c>
      <c r="AB220" s="46">
        <f>M220*各種係数!K100*各種係数!$P$18</f>
        <v>1.6808519706821248E-7</v>
      </c>
      <c r="AC220" s="46">
        <f>U220*各種係数!K100*各種係数!$P$18</f>
        <v>1.2308582050320507E-7</v>
      </c>
      <c r="AD220" s="364">
        <f t="shared" si="18"/>
        <v>2.9117101757141755E-7</v>
      </c>
      <c r="AE220" s="46">
        <f>G220*各種係数!L100*各種係数!$P$18</f>
        <v>0</v>
      </c>
      <c r="AF220" s="46">
        <f>M220*各種係数!L100*各種係数!$P$18</f>
        <v>1.640672242299285E-7</v>
      </c>
      <c r="AG220" s="46">
        <f>U220*各種係数!L100*各種係数!$P$18</f>
        <v>1.2014352997324798E-7</v>
      </c>
      <c r="AH220" s="135">
        <f t="shared" si="19"/>
        <v>2.8421075420317648E-7</v>
      </c>
    </row>
    <row r="221" spans="2:34" x14ac:dyDescent="0.15">
      <c r="B221" s="155" t="s">
        <v>127</v>
      </c>
      <c r="C221" s="155" t="s">
        <v>319</v>
      </c>
      <c r="D221" s="155" t="s">
        <v>300</v>
      </c>
      <c r="E221" s="41" t="s">
        <v>995</v>
      </c>
      <c r="F221" s="363">
        <f>SUMIF(価格変換【係数】!$D$7:$D$64,E221,価格変換【係数】!$J$74:$J$131)</f>
        <v>0</v>
      </c>
      <c r="G221" s="324">
        <f>SUMIF(価格変換【係数】!$D$7:$D$64,E221,価格変換【係数】!$L$74:$L$131)</f>
        <v>0</v>
      </c>
      <c r="H221" s="325">
        <f>G221*各種係数!H101</f>
        <v>0</v>
      </c>
      <c r="I221" s="324">
        <f>G221*各種係数!I101</f>
        <v>0</v>
      </c>
      <c r="J221" s="364">
        <v>0</v>
      </c>
      <c r="K221" s="46">
        <f>J221*各種係数!G101</f>
        <v>0</v>
      </c>
      <c r="L221" s="46">
        <f>J221*各種係数!F101</f>
        <v>0</v>
      </c>
      <c r="M221" s="364">
        <v>0</v>
      </c>
      <c r="N221" s="46">
        <f>M221*各種係数!H101</f>
        <v>0</v>
      </c>
      <c r="O221" s="46">
        <f>M221*各種係数!I101</f>
        <v>0</v>
      </c>
      <c r="P221" s="54"/>
      <c r="Q221" s="41"/>
      <c r="R221" s="46">
        <f>Q$235*各種係数!J101</f>
        <v>38.927960422925175</v>
      </c>
      <c r="S221" s="46">
        <f>R221*各種係数!G101</f>
        <v>17.776152712274474</v>
      </c>
      <c r="T221" s="46">
        <f>R221*各種係数!F101</f>
        <v>21.151807710650701</v>
      </c>
      <c r="U221" s="364">
        <v>17.776152712274474</v>
      </c>
      <c r="V221" s="46">
        <f>U221*各種係数!H101</f>
        <v>11.220624192146731</v>
      </c>
      <c r="W221" s="46">
        <f>U221*各種係数!I101</f>
        <v>9.7022093177186761</v>
      </c>
      <c r="X221" s="135">
        <f t="shared" si="15"/>
        <v>17.776152712274474</v>
      </c>
      <c r="Y221" s="46">
        <f t="shared" si="16"/>
        <v>11.220624192146731</v>
      </c>
      <c r="Z221" s="47">
        <f t="shared" si="17"/>
        <v>9.7022093177186761</v>
      </c>
      <c r="AA221" s="46">
        <f>G221*各種係数!K101*各種係数!$P$18</f>
        <v>0</v>
      </c>
      <c r="AB221" s="46">
        <f>M221*各種係数!K101*各種係数!$P$18</f>
        <v>0</v>
      </c>
      <c r="AC221" s="46">
        <f>U221*各種係数!K101*各種係数!$P$18</f>
        <v>2.7804807993699359E-6</v>
      </c>
      <c r="AD221" s="364">
        <f t="shared" si="18"/>
        <v>2.7804807993699359E-6</v>
      </c>
      <c r="AE221" s="46">
        <f>G221*各種係数!L101*各種係数!$P$18</f>
        <v>0</v>
      </c>
      <c r="AF221" s="46">
        <f>M221*各種係数!L101*各種係数!$P$18</f>
        <v>0</v>
      </c>
      <c r="AG221" s="46">
        <f>U221*各種係数!L101*各種係数!$P$18</f>
        <v>2.7740874197438834E-6</v>
      </c>
      <c r="AH221" s="135">
        <f t="shared" si="19"/>
        <v>2.7740874197438834E-6</v>
      </c>
    </row>
    <row r="222" spans="2:34" x14ac:dyDescent="0.15">
      <c r="B222" s="155" t="s">
        <v>128</v>
      </c>
      <c r="C222" s="155" t="s">
        <v>319</v>
      </c>
      <c r="D222" s="155" t="s">
        <v>300</v>
      </c>
      <c r="E222" s="41" t="s">
        <v>996</v>
      </c>
      <c r="F222" s="365">
        <f>SUMIF(価格変換【係数】!$D$7:$D$64,E222,価格変換【係数】!$J$74:$J$131)</f>
        <v>0</v>
      </c>
      <c r="G222" s="326">
        <f>SUMIF(価格変換【係数】!$D$7:$D$64,E222,価格変換【係数】!$L$74:$L$131)</f>
        <v>0</v>
      </c>
      <c r="H222" s="327">
        <f>G222*各種係数!H102</f>
        <v>0</v>
      </c>
      <c r="I222" s="326">
        <f>G222*各種係数!I102</f>
        <v>0</v>
      </c>
      <c r="J222" s="80">
        <v>0</v>
      </c>
      <c r="K222" s="67">
        <f>J222*各種係数!G102</f>
        <v>0</v>
      </c>
      <c r="L222" s="67">
        <f>J222*各種係数!F102</f>
        <v>0</v>
      </c>
      <c r="M222" s="80">
        <v>0</v>
      </c>
      <c r="N222" s="67">
        <f>M222*各種係数!H102</f>
        <v>0</v>
      </c>
      <c r="O222" s="67">
        <f>M222*各種係数!I102</f>
        <v>0</v>
      </c>
      <c r="P222" s="54"/>
      <c r="Q222" s="41"/>
      <c r="R222" s="67">
        <f>Q$235*各種係数!J102</f>
        <v>4.7712003253821509</v>
      </c>
      <c r="S222" s="67">
        <f>R222*各種係数!G102</f>
        <v>1.4098920600595453</v>
      </c>
      <c r="T222" s="67">
        <f>R222*各種係数!F102</f>
        <v>3.3613082653226054</v>
      </c>
      <c r="U222" s="80">
        <v>1.4098920600595453</v>
      </c>
      <c r="V222" s="67">
        <f>U222*各種係数!H102</f>
        <v>1.0868434559880171</v>
      </c>
      <c r="W222" s="67">
        <f>U222*各種係数!I102</f>
        <v>0.90786644684198714</v>
      </c>
      <c r="X222" s="330">
        <f t="shared" si="15"/>
        <v>1.4098920600595453</v>
      </c>
      <c r="Y222" s="67">
        <f t="shared" si="16"/>
        <v>1.0868434559880171</v>
      </c>
      <c r="Z222" s="68">
        <f t="shared" si="17"/>
        <v>0.90786644684198714</v>
      </c>
      <c r="AA222" s="67">
        <f>G222*各種係数!K102*各種係数!$P$18</f>
        <v>0</v>
      </c>
      <c r="AB222" s="67">
        <f>M222*各種係数!K102*各種係数!$P$18</f>
        <v>0</v>
      </c>
      <c r="AC222" s="67">
        <f>U222*各種係数!K102*各種係数!$P$18</f>
        <v>2.74934355102546E-7</v>
      </c>
      <c r="AD222" s="80">
        <f t="shared" si="18"/>
        <v>2.74934355102546E-7</v>
      </c>
      <c r="AE222" s="67">
        <f>G222*各種係数!L102*各種係数!$P$18</f>
        <v>0</v>
      </c>
      <c r="AF222" s="67">
        <f>M222*各種係数!L102*各種係数!$P$18</f>
        <v>0</v>
      </c>
      <c r="AG222" s="67">
        <f>U222*各種係数!L102*各種係数!$P$18</f>
        <v>2.74934355102546E-7</v>
      </c>
      <c r="AH222" s="330">
        <f t="shared" si="19"/>
        <v>2.74934355102546E-7</v>
      </c>
    </row>
    <row r="223" spans="2:34" x14ac:dyDescent="0.15">
      <c r="B223" s="162" t="s">
        <v>129</v>
      </c>
      <c r="C223" s="162" t="s">
        <v>320</v>
      </c>
      <c r="D223" s="162" t="s">
        <v>300</v>
      </c>
      <c r="E223" s="116" t="s">
        <v>952</v>
      </c>
      <c r="F223" s="363">
        <f>SUMIF(価格変換【係数】!$D$7:$D$64,E223,価格変換【係数】!$J$74:$J$131)</f>
        <v>27.456498610014755</v>
      </c>
      <c r="G223" s="324">
        <f>SUMIF(価格変換【係数】!$D$7:$D$64,E223,価格変換【係数】!$L$74:$L$131)</f>
        <v>27.456498610014755</v>
      </c>
      <c r="H223" s="325">
        <f>G223*各種係数!H103</f>
        <v>13.927098143429108</v>
      </c>
      <c r="I223" s="324">
        <f>G223*各種係数!I103</f>
        <v>11.564734728746206</v>
      </c>
      <c r="J223" s="366">
        <v>16.155647984400424</v>
      </c>
      <c r="K223" s="46">
        <f>J223*各種係数!G103</f>
        <v>9.4406994840445257</v>
      </c>
      <c r="L223" s="46">
        <f>J223*各種係数!F103</f>
        <v>6.7149485003558995</v>
      </c>
      <c r="M223" s="366">
        <v>10.638728932140166</v>
      </c>
      <c r="N223" s="46">
        <f>M223*各種係数!H103</f>
        <v>5.3964135800335109</v>
      </c>
      <c r="O223" s="46">
        <f>M223*各種係数!I103</f>
        <v>4.4810549115815421</v>
      </c>
      <c r="P223" s="54"/>
      <c r="Q223" s="41"/>
      <c r="R223" s="46">
        <f>Q$235*各種係数!J103</f>
        <v>20.864707969100039</v>
      </c>
      <c r="S223" s="46">
        <f>R223*各種係数!G103</f>
        <v>12.192481412619289</v>
      </c>
      <c r="T223" s="46">
        <f>R223*各種係数!F103</f>
        <v>8.6722265564807515</v>
      </c>
      <c r="U223" s="366">
        <v>13.015202767596154</v>
      </c>
      <c r="V223" s="46">
        <f>U223*各種係数!H103</f>
        <v>6.6018616894881763</v>
      </c>
      <c r="W223" s="46">
        <f>U223*各種係数!I103</f>
        <v>5.4820306691688563</v>
      </c>
      <c r="X223" s="328">
        <f t="shared" si="15"/>
        <v>51.110430309751081</v>
      </c>
      <c r="Y223" s="136">
        <f t="shared" si="16"/>
        <v>25.925373412950798</v>
      </c>
      <c r="Z223" s="329">
        <f t="shared" si="17"/>
        <v>21.527820309496605</v>
      </c>
      <c r="AA223" s="46">
        <f>G223*各種係数!K103*各種係数!$P$18</f>
        <v>1.3071410906933946E-6</v>
      </c>
      <c r="AB223" s="46">
        <f>M223*各種係数!K103*各種係数!$P$18</f>
        <v>5.0648554782862017E-7</v>
      </c>
      <c r="AC223" s="46">
        <f>U223*各種係数!K103*各種係数!$P$18</f>
        <v>6.1962403083057149E-7</v>
      </c>
      <c r="AD223" s="366">
        <f t="shared" si="18"/>
        <v>2.4332506693525861E-6</v>
      </c>
      <c r="AE223" s="46">
        <f>G223*各種係数!L103*各種係数!$P$18</f>
        <v>1.1535520125369207E-6</v>
      </c>
      <c r="AF223" s="46">
        <f>M223*各種係数!L103*各種係数!$P$18</f>
        <v>4.4697349595875729E-7</v>
      </c>
      <c r="AG223" s="46">
        <f>U223*各種係数!L103*各種係数!$P$18</f>
        <v>5.4681820720797928E-7</v>
      </c>
      <c r="AH223" s="328">
        <f t="shared" si="19"/>
        <v>2.1473437157036574E-6</v>
      </c>
    </row>
    <row r="224" spans="2:34" x14ac:dyDescent="0.15">
      <c r="B224" s="155" t="s">
        <v>130</v>
      </c>
      <c r="C224" s="155" t="s">
        <v>321</v>
      </c>
      <c r="D224" s="155" t="s">
        <v>300</v>
      </c>
      <c r="E224" s="41" t="s">
        <v>199</v>
      </c>
      <c r="F224" s="363">
        <f>SUMIF(価格変換【係数】!$D$7:$D$64,E224,価格変換【係数】!$J$74:$J$131)</f>
        <v>171.60311631259225</v>
      </c>
      <c r="G224" s="324">
        <f>SUMIF(価格変換【係数】!$D$7:$D$64,E224,価格変換【係数】!$L$74:$L$131)</f>
        <v>171.60311631259225</v>
      </c>
      <c r="H224" s="325">
        <f>G224*各種係数!H104</f>
        <v>116.22382659071137</v>
      </c>
      <c r="I224" s="324">
        <f>G224*各種係数!I104</f>
        <v>32.312481806649572</v>
      </c>
      <c r="J224" s="364">
        <v>35.0590781901291</v>
      </c>
      <c r="K224" s="46">
        <f>J224*各種係数!G104</f>
        <v>10.00029524533956</v>
      </c>
      <c r="L224" s="46">
        <f>J224*各種係数!F104</f>
        <v>25.058782944789538</v>
      </c>
      <c r="M224" s="364">
        <v>15.194573009034047</v>
      </c>
      <c r="N224" s="46">
        <f>M224*各種係数!H104</f>
        <v>10.291021844294383</v>
      </c>
      <c r="O224" s="46">
        <f>M224*各種係数!I104</f>
        <v>2.8611040082737329</v>
      </c>
      <c r="P224" s="54"/>
      <c r="Q224" s="41"/>
      <c r="R224" s="46">
        <f>Q$235*各種係数!J104</f>
        <v>4.6294484111537209</v>
      </c>
      <c r="S224" s="46">
        <f>R224*各種係数!G104</f>
        <v>1.3205096461332504</v>
      </c>
      <c r="T224" s="46">
        <f>R224*各種係数!F104</f>
        <v>3.3089387650204705</v>
      </c>
      <c r="U224" s="364">
        <v>3.0036674629283451</v>
      </c>
      <c r="V224" s="46">
        <f>U224*各種係数!H104</f>
        <v>2.0343320905176889</v>
      </c>
      <c r="W224" s="46">
        <f>U224*各種係数!I104</f>
        <v>0.56558384448159038</v>
      </c>
      <c r="X224" s="135">
        <f t="shared" si="15"/>
        <v>189.80135678455466</v>
      </c>
      <c r="Y224" s="46">
        <f t="shared" si="16"/>
        <v>128.54918052552344</v>
      </c>
      <c r="Z224" s="47">
        <f t="shared" si="17"/>
        <v>35.739169659404894</v>
      </c>
      <c r="AA224" s="46">
        <f>G224*各種係数!K104*各種係数!$P$18</f>
        <v>9.2324046458745985E-6</v>
      </c>
      <c r="AB224" s="46">
        <f>M224*各種係数!K104*各種係数!$P$18</f>
        <v>8.1748192838845767E-7</v>
      </c>
      <c r="AC224" s="46">
        <f>U224*各種係数!K104*各種係数!$P$18</f>
        <v>1.6160005736077133E-7</v>
      </c>
      <c r="AD224" s="364">
        <f t="shared" si="18"/>
        <v>1.0211486631623828E-5</v>
      </c>
      <c r="AE224" s="46">
        <f>G224*各種係数!L104*各種係数!$P$18</f>
        <v>8.9333793941863526E-6</v>
      </c>
      <c r="AF224" s="46">
        <f>M224*各種係数!L104*各種係数!$P$18</f>
        <v>7.9100478091028895E-7</v>
      </c>
      <c r="AG224" s="46">
        <f>U224*各種係数!L104*各種係数!$P$18</f>
        <v>1.5636604740576658E-7</v>
      </c>
      <c r="AH224" s="135">
        <f t="shared" si="19"/>
        <v>9.8807502225024078E-6</v>
      </c>
    </row>
    <row r="225" spans="2:34" x14ac:dyDescent="0.15">
      <c r="B225" s="155" t="s">
        <v>131</v>
      </c>
      <c r="C225" s="155" t="s">
        <v>321</v>
      </c>
      <c r="D225" s="155" t="s">
        <v>300</v>
      </c>
      <c r="E225" s="41" t="s">
        <v>213</v>
      </c>
      <c r="F225" s="363">
        <f>SUMIF(価格変換【係数】!$D$7:$D$64,E225,価格変換【係数】!$J$74:$J$131)</f>
        <v>0</v>
      </c>
      <c r="G225" s="324">
        <f>SUMIF(価格変換【係数】!$D$7:$D$64,E225,価格変換【係数】!$L$74:$L$131)</f>
        <v>0</v>
      </c>
      <c r="H225" s="325">
        <f>G225*各種係数!H105</f>
        <v>0</v>
      </c>
      <c r="I225" s="324">
        <f>G225*各種係数!I105</f>
        <v>0</v>
      </c>
      <c r="J225" s="364">
        <v>65.211319775327468</v>
      </c>
      <c r="K225" s="46">
        <f>J225*各種係数!G105</f>
        <v>1.9292874192811111</v>
      </c>
      <c r="L225" s="46">
        <f>J225*各種係数!F105</f>
        <v>63.282032356046358</v>
      </c>
      <c r="M225" s="364">
        <v>2.2664976259632041</v>
      </c>
      <c r="N225" s="46">
        <f>M225*各種係数!H105</f>
        <v>0.65805522908918046</v>
      </c>
      <c r="O225" s="46">
        <f>M225*各種係数!I105</f>
        <v>0.3551231739455612</v>
      </c>
      <c r="P225" s="54"/>
      <c r="Q225" s="41"/>
      <c r="R225" s="46">
        <f>Q$235*各種係数!J105</f>
        <v>2.7355632570398747E-2</v>
      </c>
      <c r="S225" s="46">
        <f>R225*各種係数!G105</f>
        <v>8.0932080421587942E-4</v>
      </c>
      <c r="T225" s="46">
        <f>R225*各種係数!F105</f>
        <v>2.6546311766182867E-2</v>
      </c>
      <c r="U225" s="364">
        <v>0.2769349708405775</v>
      </c>
      <c r="V225" s="46">
        <f>U225*各種係数!H105</f>
        <v>8.0405337112080588E-2</v>
      </c>
      <c r="W225" s="46">
        <f>U225*各種係数!I105</f>
        <v>4.3391188543439464E-2</v>
      </c>
      <c r="X225" s="135">
        <f t="shared" si="15"/>
        <v>2.5434325968037816</v>
      </c>
      <c r="Y225" s="46">
        <f t="shared" si="16"/>
        <v>0.7384605662012611</v>
      </c>
      <c r="Z225" s="47">
        <f t="shared" si="17"/>
        <v>0.39851436248900068</v>
      </c>
      <c r="AA225" s="46">
        <f>G225*各種係数!K105*各種係数!$P$18</f>
        <v>0</v>
      </c>
      <c r="AB225" s="46">
        <f>M225*各種係数!K105*各種係数!$P$18</f>
        <v>1.8116562656508606E-7</v>
      </c>
      <c r="AC225" s="46">
        <f>U225*各種係数!K105*各種係数!$P$18</f>
        <v>2.2135958553583574E-8</v>
      </c>
      <c r="AD225" s="364">
        <f t="shared" si="18"/>
        <v>2.0330158511866964E-7</v>
      </c>
      <c r="AE225" s="46">
        <f>G225*各種係数!L105*各種係数!$P$18</f>
        <v>0</v>
      </c>
      <c r="AF225" s="46">
        <f>M225*各種係数!L105*各種係数!$P$18</f>
        <v>1.5032892417102885E-7</v>
      </c>
      <c r="AG225" s="46">
        <f>U225*各種係数!L105*各種係数!$P$18</f>
        <v>1.8368135821058711E-8</v>
      </c>
      <c r="AH225" s="135">
        <f t="shared" si="19"/>
        <v>1.6869705999208757E-7</v>
      </c>
    </row>
    <row r="226" spans="2:34" x14ac:dyDescent="0.15">
      <c r="B226" s="155" t="s">
        <v>132</v>
      </c>
      <c r="C226" s="155" t="s">
        <v>321</v>
      </c>
      <c r="D226" s="155" t="s">
        <v>300</v>
      </c>
      <c r="E226" s="41" t="s">
        <v>214</v>
      </c>
      <c r="F226" s="363">
        <f>SUMIF(価格変換【係数】!$D$7:$D$64,E226,価格変換【係数】!$J$74:$J$131)</f>
        <v>0</v>
      </c>
      <c r="G226" s="324">
        <f>SUMIF(価格変換【係数】!$D$7:$D$64,E226,価格変換【係数】!$L$74:$L$131)</f>
        <v>0</v>
      </c>
      <c r="H226" s="325">
        <f>G226*各種係数!H106</f>
        <v>0</v>
      </c>
      <c r="I226" s="324">
        <f>G226*各種係数!I106</f>
        <v>0</v>
      </c>
      <c r="J226" s="364">
        <v>69.565943150973212</v>
      </c>
      <c r="K226" s="46">
        <f>J226*各種係数!G106</f>
        <v>37.712819045127027</v>
      </c>
      <c r="L226" s="46">
        <f>J226*各種係数!F106</f>
        <v>31.853124105846188</v>
      </c>
      <c r="M226" s="364">
        <v>52.409997339481023</v>
      </c>
      <c r="N226" s="46">
        <f>M226*各種係数!H106</f>
        <v>19.501571410162519</v>
      </c>
      <c r="O226" s="46">
        <f>M226*各種係数!I106</f>
        <v>13.976071385275354</v>
      </c>
      <c r="P226" s="54"/>
      <c r="Q226" s="41"/>
      <c r="R226" s="46">
        <f>Q$235*各種係数!J106</f>
        <v>16.118694720688161</v>
      </c>
      <c r="S226" s="46">
        <f>R226*各種係数!G106</f>
        <v>8.7382042090009797</v>
      </c>
      <c r="T226" s="46">
        <f>R226*各種係数!F106</f>
        <v>7.3804905116871833</v>
      </c>
      <c r="U226" s="364">
        <v>12.034706840348088</v>
      </c>
      <c r="V226" s="46">
        <f>U226*各種係数!H106</f>
        <v>4.47807110783081</v>
      </c>
      <c r="W226" s="46">
        <f>U226*各種係数!I106</f>
        <v>3.2092717122666432</v>
      </c>
      <c r="X226" s="135">
        <f t="shared" si="15"/>
        <v>64.444704179829117</v>
      </c>
      <c r="Y226" s="46">
        <f t="shared" si="16"/>
        <v>23.97964251799333</v>
      </c>
      <c r="Z226" s="47">
        <f t="shared" si="17"/>
        <v>17.185343097541995</v>
      </c>
      <c r="AA226" s="46">
        <f>G226*各種係数!K106*各種係数!$P$18</f>
        <v>0</v>
      </c>
      <c r="AB226" s="46">
        <f>M226*各種係数!K106*各種係数!$P$18</f>
        <v>3.2118209825490806E-6</v>
      </c>
      <c r="AC226" s="46">
        <f>U226*各種係数!K106*各種係数!$P$18</f>
        <v>7.3751814369085965E-7</v>
      </c>
      <c r="AD226" s="364">
        <f t="shared" si="18"/>
        <v>3.9493391262399402E-6</v>
      </c>
      <c r="AE226" s="46">
        <f>G226*各種係数!L106*各種係数!$P$18</f>
        <v>0</v>
      </c>
      <c r="AF226" s="46">
        <f>M226*各種係数!L106*各種係数!$P$18</f>
        <v>2.8484634572505987E-6</v>
      </c>
      <c r="AG226" s="46">
        <f>U226*各種係数!L106*各種係数!$P$18</f>
        <v>6.5408174763694408E-7</v>
      </c>
      <c r="AH226" s="135">
        <f t="shared" si="19"/>
        <v>3.5025452048875427E-6</v>
      </c>
    </row>
    <row r="227" spans="2:34" x14ac:dyDescent="0.15">
      <c r="B227" s="163" t="s">
        <v>133</v>
      </c>
      <c r="C227" s="163" t="s">
        <v>321</v>
      </c>
      <c r="D227" s="163" t="s">
        <v>300</v>
      </c>
      <c r="E227" s="62" t="s">
        <v>997</v>
      </c>
      <c r="F227" s="365">
        <f>SUMIF(価格変換【係数】!$D$7:$D$64,E227,価格変換【係数】!$J$74:$J$131)</f>
        <v>0</v>
      </c>
      <c r="G227" s="326">
        <f>SUMIF(価格変換【係数】!$D$7:$D$64,E227,価格変換【係数】!$L$74:$L$131)</f>
        <v>0</v>
      </c>
      <c r="H227" s="327">
        <f>G227*各種係数!H107</f>
        <v>0</v>
      </c>
      <c r="I227" s="326">
        <f>G227*各種係数!I107</f>
        <v>0</v>
      </c>
      <c r="J227" s="80">
        <v>304.72920310782479</v>
      </c>
      <c r="K227" s="67">
        <f>J227*各種係数!G107</f>
        <v>114.77261951077637</v>
      </c>
      <c r="L227" s="67">
        <f>J227*各種係数!F107</f>
        <v>189.95658359704842</v>
      </c>
      <c r="M227" s="80">
        <v>141.09027496180644</v>
      </c>
      <c r="N227" s="67">
        <f>M227*各種係数!H107</f>
        <v>102.29625800139733</v>
      </c>
      <c r="O227" s="67">
        <f>M227*各種係数!I107</f>
        <v>51.325572701663283</v>
      </c>
      <c r="P227" s="54"/>
      <c r="Q227" s="41"/>
      <c r="R227" s="67">
        <f>Q$235*各種係数!J107</f>
        <v>4.6948233992455979</v>
      </c>
      <c r="S227" s="67">
        <f>R227*各種係数!G107</f>
        <v>1.7682492330124451</v>
      </c>
      <c r="T227" s="67">
        <f>R227*各種係数!F107</f>
        <v>2.926574166233153</v>
      </c>
      <c r="U227" s="80">
        <v>15.850992424836832</v>
      </c>
      <c r="V227" s="67">
        <f>U227*各種係数!H107</f>
        <v>11.49262208970992</v>
      </c>
      <c r="W227" s="67">
        <f>U227*各種係数!I107</f>
        <v>5.7662462158693097</v>
      </c>
      <c r="X227" s="330">
        <f t="shared" si="15"/>
        <v>156.94126738664329</v>
      </c>
      <c r="Y227" s="67">
        <f t="shared" si="16"/>
        <v>113.78888009110726</v>
      </c>
      <c r="Z227" s="68">
        <f t="shared" si="17"/>
        <v>57.091818917532592</v>
      </c>
      <c r="AA227" s="67">
        <f>G227*各種係数!K107*各種係数!$P$18</f>
        <v>0</v>
      </c>
      <c r="AB227" s="67">
        <f>M227*各種係数!K107*各種係数!$P$18</f>
        <v>2.4347517851787933E-5</v>
      </c>
      <c r="AC227" s="67">
        <f>U227*各種係数!K107*各種係数!$P$18</f>
        <v>2.7353573528490395E-6</v>
      </c>
      <c r="AD227" s="80">
        <f t="shared" si="18"/>
        <v>2.7082875204636973E-5</v>
      </c>
      <c r="AE227" s="67">
        <f>G227*各種係数!L107*各種係数!$P$18</f>
        <v>0</v>
      </c>
      <c r="AF227" s="67">
        <f>M227*各種係数!L107*各種係数!$P$18</f>
        <v>2.2158336836619232E-5</v>
      </c>
      <c r="AG227" s="67">
        <f>U227*各種係数!L107*各種係数!$P$18</f>
        <v>2.4894106233708441E-6</v>
      </c>
      <c r="AH227" s="330">
        <f t="shared" si="19"/>
        <v>2.4647747459990078E-5</v>
      </c>
    </row>
    <row r="228" spans="2:34" x14ac:dyDescent="0.15">
      <c r="B228" s="162" t="s">
        <v>134</v>
      </c>
      <c r="C228" s="162" t="s">
        <v>322</v>
      </c>
      <c r="D228" s="162" t="s">
        <v>300</v>
      </c>
      <c r="E228" s="116" t="s">
        <v>998</v>
      </c>
      <c r="F228" s="363">
        <f>SUMIF(価格変換【係数】!$D$7:$D$64,E228,価格変換【係数】!$J$74:$J$131)</f>
        <v>0</v>
      </c>
      <c r="G228" s="324">
        <f>SUMIF(価格変換【係数】!$D$7:$D$64,E228,価格変換【係数】!$L$74:$L$131)</f>
        <v>0</v>
      </c>
      <c r="H228" s="325">
        <f>G228*各種係数!H108</f>
        <v>0</v>
      </c>
      <c r="I228" s="324">
        <f>G228*各種係数!I108</f>
        <v>0</v>
      </c>
      <c r="J228" s="366">
        <v>0</v>
      </c>
      <c r="K228" s="46">
        <f>J228*各種係数!G108</f>
        <v>0</v>
      </c>
      <c r="L228" s="46">
        <f>J228*各種係数!F108</f>
        <v>0</v>
      </c>
      <c r="M228" s="366">
        <v>0</v>
      </c>
      <c r="N228" s="46">
        <f>M228*各種係数!H108</f>
        <v>0</v>
      </c>
      <c r="O228" s="46">
        <f>M228*各種係数!I108</f>
        <v>0</v>
      </c>
      <c r="P228" s="54"/>
      <c r="Q228" s="41"/>
      <c r="R228" s="46">
        <f>Q$235*各種係数!J108</f>
        <v>27.139831445677938</v>
      </c>
      <c r="S228" s="46">
        <f>R228*各種係数!G108</f>
        <v>1.4506452110390551</v>
      </c>
      <c r="T228" s="46">
        <f>R228*各種係数!F108</f>
        <v>25.689186234638882</v>
      </c>
      <c r="U228" s="366">
        <v>1.4506452110390551</v>
      </c>
      <c r="V228" s="46">
        <f>U228*各種係数!H108</f>
        <v>0.70156493221373739</v>
      </c>
      <c r="W228" s="46">
        <f>U228*各種係数!I108</f>
        <v>0.40552865227347384</v>
      </c>
      <c r="X228" s="328">
        <f t="shared" si="15"/>
        <v>1.4506452110390551</v>
      </c>
      <c r="Y228" s="136">
        <f t="shared" si="16"/>
        <v>0.70156493221373739</v>
      </c>
      <c r="Z228" s="329">
        <f t="shared" si="17"/>
        <v>0.40552865227347384</v>
      </c>
      <c r="AA228" s="46">
        <f>G228*各種係数!K108*各種係数!$P$18</f>
        <v>0</v>
      </c>
      <c r="AB228" s="46">
        <f>M228*各種係数!K108*各種係数!$P$18</f>
        <v>0</v>
      </c>
      <c r="AC228" s="46">
        <f>U228*各種係数!K108*各種係数!$P$18</f>
        <v>1.5698533244461994E-7</v>
      </c>
      <c r="AD228" s="366">
        <f t="shared" si="18"/>
        <v>1.5698533244461994E-7</v>
      </c>
      <c r="AE228" s="46">
        <f>G228*各種係数!L108*各種係数!$P$18</f>
        <v>0</v>
      </c>
      <c r="AF228" s="46">
        <f>M228*各種係数!L108*各種係数!$P$18</f>
        <v>0</v>
      </c>
      <c r="AG228" s="46">
        <f>U228*各種係数!L108*各種係数!$P$18</f>
        <v>1.5390718867119602E-7</v>
      </c>
      <c r="AH228" s="328">
        <f t="shared" si="19"/>
        <v>1.5390718867119602E-7</v>
      </c>
    </row>
    <row r="229" spans="2:34" x14ac:dyDescent="0.15">
      <c r="B229" s="155" t="s">
        <v>135</v>
      </c>
      <c r="C229" s="155" t="s">
        <v>322</v>
      </c>
      <c r="D229" s="155" t="s">
        <v>300</v>
      </c>
      <c r="E229" s="41" t="s">
        <v>999</v>
      </c>
      <c r="F229" s="363">
        <f>SUMIF(価格変換【係数】!$D$7:$D$64,E229,価格変換【係数】!$J$74:$J$131)</f>
        <v>1939.1152143322922</v>
      </c>
      <c r="G229" s="324">
        <f>SUMIF(価格変換【係数】!$D$7:$D$64,E229,価格変換【係数】!$L$74:$L$131)</f>
        <v>1939.1152143322922</v>
      </c>
      <c r="H229" s="325">
        <f>G229*各種係数!H109</f>
        <v>782.48835064040463</v>
      </c>
      <c r="I229" s="324">
        <f>G229*各種係数!I109</f>
        <v>593.31312246531502</v>
      </c>
      <c r="J229" s="364">
        <v>14.098941064233967</v>
      </c>
      <c r="K229" s="46">
        <f>J229*各種係数!G109</f>
        <v>8.6300934654866968</v>
      </c>
      <c r="L229" s="46">
        <f>J229*各種係数!F109</f>
        <v>5.4688475987472707</v>
      </c>
      <c r="M229" s="364">
        <v>8.672705406064912</v>
      </c>
      <c r="N229" s="46">
        <f>M229*各種係数!H109</f>
        <v>3.4996842367195904</v>
      </c>
      <c r="O229" s="46">
        <f>M229*各種係数!I109</f>
        <v>2.6535967985099935</v>
      </c>
      <c r="P229" s="54"/>
      <c r="Q229" s="41"/>
      <c r="R229" s="46">
        <f>Q$235*各種係数!J109</f>
        <v>157.15050922483761</v>
      </c>
      <c r="S229" s="46">
        <f>R229*各種係数!G109</f>
        <v>96.19329399139275</v>
      </c>
      <c r="T229" s="46">
        <f>R229*各種係数!F109</f>
        <v>60.957215233444849</v>
      </c>
      <c r="U229" s="364">
        <v>96.698898502383386</v>
      </c>
      <c r="V229" s="46">
        <f>U229*各種係数!H109</f>
        <v>39.020766295172585</v>
      </c>
      <c r="W229" s="46">
        <f>U229*各種係数!I109</f>
        <v>29.587063721307128</v>
      </c>
      <c r="X229" s="135">
        <f t="shared" si="15"/>
        <v>2044.4868182407406</v>
      </c>
      <c r="Y229" s="46">
        <f t="shared" si="16"/>
        <v>825.0088011722969</v>
      </c>
      <c r="Z229" s="47">
        <f t="shared" si="17"/>
        <v>625.5537829851321</v>
      </c>
      <c r="AA229" s="46">
        <f>G229*各種係数!K109*各種係数!$P$18</f>
        <v>3.7652294612254387E-4</v>
      </c>
      <c r="AB229" s="46">
        <f>M229*各種係数!K109*各種係数!$P$18</f>
        <v>1.6840013250418927E-6</v>
      </c>
      <c r="AC229" s="46">
        <f>U229*各種係数!K109*各種係数!$P$18</f>
        <v>1.877627171496321E-5</v>
      </c>
      <c r="AD229" s="364">
        <f t="shared" si="18"/>
        <v>3.9698321916254901E-4</v>
      </c>
      <c r="AE229" s="46">
        <f>G229*各種係数!L109*各種係数!$P$18</f>
        <v>3.4762369567213402E-4</v>
      </c>
      <c r="AF229" s="46">
        <f>M229*各種係数!L109*各種係数!$P$18</f>
        <v>1.5547492394721367E-6</v>
      </c>
      <c r="AG229" s="46">
        <f>U229*各種係数!L109*各種係数!$P$18</f>
        <v>1.7335137291673462E-5</v>
      </c>
      <c r="AH229" s="135">
        <f t="shared" si="19"/>
        <v>3.6651358220327962E-4</v>
      </c>
    </row>
    <row r="230" spans="2:34" x14ac:dyDescent="0.15">
      <c r="B230" s="155" t="s">
        <v>136</v>
      </c>
      <c r="C230" s="155" t="s">
        <v>322</v>
      </c>
      <c r="D230" s="155" t="s">
        <v>300</v>
      </c>
      <c r="E230" s="41" t="s">
        <v>1000</v>
      </c>
      <c r="F230" s="363">
        <f>SUMIF(価格変換【係数】!$D$7:$D$64,E230,価格変換【係数】!$J$74:$J$131)</f>
        <v>178.46724096509593</v>
      </c>
      <c r="G230" s="324">
        <f>SUMIF(価格変換【係数】!$D$7:$D$64,E230,価格変換【係数】!$L$74:$L$131)</f>
        <v>178.46724096509593</v>
      </c>
      <c r="H230" s="325">
        <f>G230*各種係数!H110</f>
        <v>122.22579039677768</v>
      </c>
      <c r="I230" s="324">
        <f>G230*各種係数!I110</f>
        <v>52.900934012538876</v>
      </c>
      <c r="J230" s="364">
        <v>12.69398122712257</v>
      </c>
      <c r="K230" s="46">
        <f>J230*各種係数!G110</f>
        <v>10.428584396681796</v>
      </c>
      <c r="L230" s="46">
        <f>J230*各種係数!F110</f>
        <v>2.2653968304407752</v>
      </c>
      <c r="M230" s="364">
        <v>10.7344998922761</v>
      </c>
      <c r="N230" s="46">
        <f>M230*各種係数!H110</f>
        <v>7.3516726473301315</v>
      </c>
      <c r="O230" s="46">
        <f>M230*各種係数!I110</f>
        <v>3.181900876530976</v>
      </c>
      <c r="P230" s="54"/>
      <c r="Q230" s="41"/>
      <c r="R230" s="46">
        <f>Q$235*各種係数!J110</f>
        <v>30.905617772821781</v>
      </c>
      <c r="S230" s="46">
        <f>R230*各種係数!G110</f>
        <v>25.390130764240865</v>
      </c>
      <c r="T230" s="46">
        <f>R230*各種係数!F110</f>
        <v>5.5154870085809149</v>
      </c>
      <c r="U230" s="364">
        <v>26.46007747491123</v>
      </c>
      <c r="V230" s="46">
        <f>U230*各種係数!H110</f>
        <v>18.121554778579867</v>
      </c>
      <c r="W230" s="46">
        <f>U230*各種係数!I110</f>
        <v>7.843247897471036</v>
      </c>
      <c r="X230" s="135">
        <f t="shared" si="15"/>
        <v>215.66181833228325</v>
      </c>
      <c r="Y230" s="46">
        <f t="shared" si="16"/>
        <v>147.69901782268769</v>
      </c>
      <c r="Z230" s="47">
        <f t="shared" si="17"/>
        <v>63.926082786540888</v>
      </c>
      <c r="AA230" s="46">
        <f>G230*各種係数!K110*各種係数!$P$18</f>
        <v>2.577403091448504E-5</v>
      </c>
      <c r="AB230" s="46">
        <f>M230*各種係数!K110*各種係数!$P$18</f>
        <v>1.550263962052123E-6</v>
      </c>
      <c r="AC230" s="46">
        <f>U230*各種係数!K110*各種係数!$P$18</f>
        <v>3.8213335464260996E-6</v>
      </c>
      <c r="AD230" s="364">
        <f t="shared" si="18"/>
        <v>3.1145628422963265E-5</v>
      </c>
      <c r="AE230" s="46">
        <f>G230*各種係数!L110*各種係数!$P$18</f>
        <v>1.9356967130030488E-5</v>
      </c>
      <c r="AF230" s="46">
        <f>M230*各種係数!L110*各種係数!$P$18</f>
        <v>1.1642885296396929E-6</v>
      </c>
      <c r="AG230" s="46">
        <f>U230*各種係数!L110*各種係数!$P$18</f>
        <v>2.8699208166729532E-6</v>
      </c>
      <c r="AH230" s="135">
        <f t="shared" si="19"/>
        <v>2.3391176476343135E-5</v>
      </c>
    </row>
    <row r="231" spans="2:34" x14ac:dyDescent="0.15">
      <c r="B231" s="155" t="s">
        <v>137</v>
      </c>
      <c r="C231" s="155" t="s">
        <v>322</v>
      </c>
      <c r="D231" s="155" t="s">
        <v>300</v>
      </c>
      <c r="E231" s="41" t="s">
        <v>1001</v>
      </c>
      <c r="F231" s="363">
        <f>SUMIF(価格変換【係数】!$D$7:$D$64,E231,価格変換【係数】!$J$74:$J$131)</f>
        <v>875.17589319422041</v>
      </c>
      <c r="G231" s="324">
        <f>SUMIF(価格変換【係数】!$D$7:$D$64,E231,価格変換【係数】!$L$74:$L$131)</f>
        <v>875.17589319422041</v>
      </c>
      <c r="H231" s="325">
        <f>G231*各種係数!H111</f>
        <v>614.39225969197651</v>
      </c>
      <c r="I231" s="324">
        <f>G231*各種係数!I111</f>
        <v>259.03714218550351</v>
      </c>
      <c r="J231" s="364">
        <v>12.020340399451783</v>
      </c>
      <c r="K231" s="46">
        <f>J231*各種係数!G111</f>
        <v>8.0839758508318731</v>
      </c>
      <c r="L231" s="46">
        <f>J231*各種係数!F111</f>
        <v>3.9363645486199106</v>
      </c>
      <c r="M231" s="364">
        <v>8.6008899129322387</v>
      </c>
      <c r="N231" s="46">
        <f>M231*各種係数!H111</f>
        <v>6.0380093076851482</v>
      </c>
      <c r="O231" s="46">
        <f>M231*各種係数!I111</f>
        <v>2.5457167646226075</v>
      </c>
      <c r="P231" s="54"/>
      <c r="Q231" s="41"/>
      <c r="R231" s="46">
        <f>Q$235*各種係数!J111</f>
        <v>58.557367605168032</v>
      </c>
      <c r="S231" s="46">
        <f>R231*各種係数!G111</f>
        <v>39.381276226591098</v>
      </c>
      <c r="T231" s="46">
        <f>R231*各種係数!F111</f>
        <v>19.176091378576942</v>
      </c>
      <c r="U231" s="364">
        <v>40.038812879526034</v>
      </c>
      <c r="V231" s="46">
        <f>U231*各種係数!H111</f>
        <v>28.108105938170588</v>
      </c>
      <c r="W231" s="46">
        <f>U231*各種係数!I111</f>
        <v>11.850805929946802</v>
      </c>
      <c r="X231" s="135">
        <f t="shared" si="15"/>
        <v>923.81559598667866</v>
      </c>
      <c r="Y231" s="46">
        <f t="shared" si="16"/>
        <v>648.53837493783226</v>
      </c>
      <c r="Z231" s="47">
        <f t="shared" si="17"/>
        <v>273.43366488007291</v>
      </c>
      <c r="AA231" s="46">
        <f>G231*各種係数!K111*各種係数!$P$18</f>
        <v>7.6207155648629359E-5</v>
      </c>
      <c r="AB231" s="46">
        <f>M231*各種係数!K111*各種係数!$P$18</f>
        <v>7.4893442724900904E-7</v>
      </c>
      <c r="AC231" s="46">
        <f>U231*各種係数!K111*各種係数!$P$18</f>
        <v>3.4864352055675848E-6</v>
      </c>
      <c r="AD231" s="364">
        <f t="shared" si="18"/>
        <v>8.0442525281445958E-5</v>
      </c>
      <c r="AE231" s="46">
        <f>G231*各種係数!L111*各種係数!$P$18</f>
        <v>6.9748292968229222E-5</v>
      </c>
      <c r="AF231" s="46">
        <f>M231*各種係数!L111*各種係数!$P$18</f>
        <v>6.8545922493954603E-7</v>
      </c>
      <c r="AG231" s="46">
        <f>U231*各種係数!L111*各種係数!$P$18</f>
        <v>3.1909458116227434E-6</v>
      </c>
      <c r="AH231" s="135">
        <f t="shared" si="19"/>
        <v>7.3624698004791511E-5</v>
      </c>
    </row>
    <row r="232" spans="2:34" x14ac:dyDescent="0.15">
      <c r="B232" s="163" t="s">
        <v>138</v>
      </c>
      <c r="C232" s="163" t="s">
        <v>322</v>
      </c>
      <c r="D232" s="163" t="s">
        <v>300</v>
      </c>
      <c r="E232" s="62" t="s">
        <v>204</v>
      </c>
      <c r="F232" s="365">
        <f>SUMIF(価格変換【係数】!$D$7:$D$64,E232,価格変換【係数】!$J$74:$J$131)</f>
        <v>54.91299722002951</v>
      </c>
      <c r="G232" s="326">
        <f>SUMIF(価格変換【係数】!$D$7:$D$64,E232,価格変換【係数】!$L$74:$L$131)</f>
        <v>54.91299722002951</v>
      </c>
      <c r="H232" s="327">
        <f>G232*各種係数!H112</f>
        <v>40.139366028232203</v>
      </c>
      <c r="I232" s="326">
        <f>G232*各種係数!I112</f>
        <v>18.952820077017908</v>
      </c>
      <c r="J232" s="80">
        <v>6.2173415634692599</v>
      </c>
      <c r="K232" s="67">
        <f>J232*各種係数!G112</f>
        <v>3.7993641081832266</v>
      </c>
      <c r="L232" s="67">
        <f>J232*各種係数!F112</f>
        <v>2.4179774552860334</v>
      </c>
      <c r="M232" s="80">
        <v>4.2029325285544852</v>
      </c>
      <c r="N232" s="67">
        <f>M232*各種係数!H112</f>
        <v>3.0721879281081668</v>
      </c>
      <c r="O232" s="67">
        <f>M232*各種係数!I112</f>
        <v>1.4506114771037129</v>
      </c>
      <c r="P232" s="54"/>
      <c r="Q232" s="41"/>
      <c r="R232" s="67">
        <f>Q$235*各種係数!J112</f>
        <v>54.262055811483286</v>
      </c>
      <c r="S232" s="67">
        <f>R232*各種係数!G112</f>
        <v>33.159076943385301</v>
      </c>
      <c r="T232" s="67">
        <f>R232*各種係数!F112</f>
        <v>21.102978868097985</v>
      </c>
      <c r="U232" s="80">
        <v>33.686750212128409</v>
      </c>
      <c r="V232" s="67">
        <f>U232*各種係数!H112</f>
        <v>24.623766057574603</v>
      </c>
      <c r="W232" s="67">
        <f>U232*各種係数!I112</f>
        <v>11.626735892628288</v>
      </c>
      <c r="X232" s="330">
        <f t="shared" si="15"/>
        <v>92.802679960712396</v>
      </c>
      <c r="Y232" s="67">
        <f t="shared" si="16"/>
        <v>67.835320013914966</v>
      </c>
      <c r="Z232" s="68">
        <f t="shared" si="17"/>
        <v>32.030167446749907</v>
      </c>
      <c r="AA232" s="67">
        <f>G232*各種係数!K112*各種係数!$P$18</f>
        <v>9.3333871934264759E-6</v>
      </c>
      <c r="AB232" s="67">
        <f>M232*各種係数!K112*各種係数!$P$18</f>
        <v>7.1435905200486356E-7</v>
      </c>
      <c r="AC232" s="67">
        <f>U232*各種係数!K112*各種係数!$P$18</f>
        <v>5.7256296129353202E-6</v>
      </c>
      <c r="AD232" s="80">
        <f t="shared" si="18"/>
        <v>1.577337585836666E-5</v>
      </c>
      <c r="AE232" s="67">
        <f>G232*各種係数!L112*各種係数!$P$18</f>
        <v>6.0167393524822158E-6</v>
      </c>
      <c r="AF232" s="67">
        <f>M232*各種係数!L112*各種係数!$P$18</f>
        <v>4.6050936609880726E-7</v>
      </c>
      <c r="AG232" s="67">
        <f>U232*各種係数!L112*各種係数!$P$18</f>
        <v>3.6910095226895123E-6</v>
      </c>
      <c r="AH232" s="330">
        <f t="shared" si="19"/>
        <v>1.0168258241270536E-5</v>
      </c>
    </row>
    <row r="233" spans="2:34" x14ac:dyDescent="0.15">
      <c r="B233" s="155" t="s">
        <v>139</v>
      </c>
      <c r="C233" s="155" t="s">
        <v>323</v>
      </c>
      <c r="D233" s="155" t="s">
        <v>290</v>
      </c>
      <c r="E233" s="41" t="s">
        <v>1002</v>
      </c>
      <c r="F233" s="363">
        <f>SUMIF(価格変換【係数】!$D$7:$D$64,E233,価格変換【係数】!$J$74:$J$131)</f>
        <v>0</v>
      </c>
      <c r="G233" s="324">
        <f>SUMIF(価格変換【係数】!$D$7:$D$64,E233,価格変換【係数】!$L$74:$L$131)</f>
        <v>0</v>
      </c>
      <c r="H233" s="325">
        <f>G233*各種係数!H113</f>
        <v>0</v>
      </c>
      <c r="I233" s="324">
        <f>G233*各種係数!I113</f>
        <v>0</v>
      </c>
      <c r="J233" s="364">
        <v>11.463824065107543</v>
      </c>
      <c r="K233" s="46">
        <f>J233*各種係数!G113</f>
        <v>11.463824065107543</v>
      </c>
      <c r="L233" s="46">
        <f>J233*各種係数!F113</f>
        <v>0</v>
      </c>
      <c r="M233" s="364">
        <v>13.135125167622267</v>
      </c>
      <c r="N233" s="46">
        <f>M233*各種係数!H113</f>
        <v>0</v>
      </c>
      <c r="O233" s="46">
        <f>M233*各種係数!I113</f>
        <v>0</v>
      </c>
      <c r="P233" s="54"/>
      <c r="Q233" s="41"/>
      <c r="R233" s="46">
        <f>Q$235*各種係数!J113</f>
        <v>0</v>
      </c>
      <c r="S233" s="46">
        <f>R233*各種係数!G113</f>
        <v>0</v>
      </c>
      <c r="T233" s="46">
        <f>R233*各種係数!F113</f>
        <v>0</v>
      </c>
      <c r="U233" s="364">
        <v>1.4175064030672462</v>
      </c>
      <c r="V233" s="46">
        <f>U233*各種係数!H113</f>
        <v>0</v>
      </c>
      <c r="W233" s="46">
        <f>U233*各種係数!I113</f>
        <v>0</v>
      </c>
      <c r="X233" s="135">
        <f t="shared" si="15"/>
        <v>14.552631570689513</v>
      </c>
      <c r="Y233" s="46">
        <f t="shared" si="16"/>
        <v>0</v>
      </c>
      <c r="Z233" s="47">
        <f t="shared" si="17"/>
        <v>0</v>
      </c>
      <c r="AA233" s="46">
        <f>G233*各種係数!K113*各種係数!$P$18</f>
        <v>0</v>
      </c>
      <c r="AB233" s="46">
        <f>M233*各種係数!K113*各種係数!$P$18</f>
        <v>0</v>
      </c>
      <c r="AC233" s="46">
        <f>U233*各種係数!K113*各種係数!$P$18</f>
        <v>0</v>
      </c>
      <c r="AD233" s="364">
        <f t="shared" si="18"/>
        <v>0</v>
      </c>
      <c r="AE233" s="46">
        <f>G233*各種係数!L113*各種係数!$P$18</f>
        <v>0</v>
      </c>
      <c r="AF233" s="46">
        <f>M233*各種係数!L113*各種係数!$P$18</f>
        <v>0</v>
      </c>
      <c r="AG233" s="46">
        <f>U233*各種係数!L113*各種係数!$P$18</f>
        <v>0</v>
      </c>
      <c r="AH233" s="135">
        <f t="shared" si="19"/>
        <v>0</v>
      </c>
    </row>
    <row r="234" spans="2:34" x14ac:dyDescent="0.15">
      <c r="B234" s="173" t="s">
        <v>955</v>
      </c>
      <c r="C234" s="173" t="s">
        <v>324</v>
      </c>
      <c r="D234" s="173" t="s">
        <v>301</v>
      </c>
      <c r="E234" s="87" t="s">
        <v>1003</v>
      </c>
      <c r="F234" s="367">
        <f>SUMIF(価格変換【係数】!$D$7:$D$64,E234,価格変換【係数】!$J$74:$J$131)</f>
        <v>0</v>
      </c>
      <c r="G234" s="333">
        <f>SUMIF(価格変換【係数】!$D$7:$D$64,E234,価格変換【係数】!$L$74:$L$131)</f>
        <v>0</v>
      </c>
      <c r="H234" s="334">
        <f>G234*各種係数!H114</f>
        <v>0</v>
      </c>
      <c r="I234" s="333">
        <f>G234*各種係数!I114</f>
        <v>0</v>
      </c>
      <c r="J234" s="368">
        <v>46.12124949034834</v>
      </c>
      <c r="K234" s="91">
        <f>J234*各種係数!G114</f>
        <v>28.616491411113309</v>
      </c>
      <c r="L234" s="91">
        <f>J234*各種係数!F114</f>
        <v>17.504758079235035</v>
      </c>
      <c r="M234" s="368">
        <v>32.944836327500298</v>
      </c>
      <c r="N234" s="46">
        <f>M234*各種係数!H114</f>
        <v>13.554592468882394</v>
      </c>
      <c r="O234" s="46">
        <f>M234*各種係数!I114</f>
        <v>0.35270188886281101</v>
      </c>
      <c r="P234" s="95"/>
      <c r="Q234" s="87"/>
      <c r="R234" s="91">
        <f>Q$235*各種係数!J114</f>
        <v>6.5494358124911042E-2</v>
      </c>
      <c r="S234" s="91">
        <f>R234*各種係数!G114</f>
        <v>4.0636772799273538E-2</v>
      </c>
      <c r="T234" s="91">
        <f>R234*各種係数!F114</f>
        <v>2.4857585325637508E-2</v>
      </c>
      <c r="U234" s="368">
        <v>2.5170405179078275</v>
      </c>
      <c r="V234" s="91">
        <f>U234*各種係数!H114</f>
        <v>1.0355935026888006</v>
      </c>
      <c r="W234" s="91">
        <f>U234*各種係数!I114</f>
        <v>2.6947013370628523E-2</v>
      </c>
      <c r="X234" s="335">
        <f t="shared" si="15"/>
        <v>35.461876845408128</v>
      </c>
      <c r="Y234" s="91">
        <f t="shared" si="16"/>
        <v>14.590185971571195</v>
      </c>
      <c r="Z234" s="94">
        <f t="shared" si="17"/>
        <v>0.37964890223343956</v>
      </c>
      <c r="AA234" s="91">
        <f>G234*各種係数!K114*各種係数!$P$18</f>
        <v>0</v>
      </c>
      <c r="AB234" s="91">
        <f>M234*各種係数!K114*各種係数!$P$18</f>
        <v>1.124037490649333E-7</v>
      </c>
      <c r="AC234" s="91">
        <f>U234*各種係数!K114*各種係数!$P$18</f>
        <v>8.5878341585510687E-9</v>
      </c>
      <c r="AD234" s="368">
        <f t="shared" si="18"/>
        <v>1.2099158322348437E-7</v>
      </c>
      <c r="AE234" s="91">
        <f>G234*各種係数!L114*各種係数!$P$18</f>
        <v>0</v>
      </c>
      <c r="AF234" s="91">
        <f>M234*各種係数!L114*各種係数!$P$18</f>
        <v>1.124037490649333E-7</v>
      </c>
      <c r="AG234" s="91">
        <f>U234*各種係数!L114*各種係数!$P$18</f>
        <v>8.5878341585510687E-9</v>
      </c>
      <c r="AH234" s="335">
        <f t="shared" si="19"/>
        <v>1.2099158322348437E-7</v>
      </c>
    </row>
    <row r="235" spans="2:34" x14ac:dyDescent="0.15">
      <c r="B235" s="477"/>
      <c r="C235" s="478"/>
      <c r="D235" s="478"/>
      <c r="E235" s="95" t="s">
        <v>272</v>
      </c>
      <c r="F235" s="91">
        <f t="shared" ref="F235:O235" si="20">SUM(F128:F234)</f>
        <v>10704.602395579504</v>
      </c>
      <c r="G235" s="91">
        <f t="shared" si="20"/>
        <v>7481.0566442881873</v>
      </c>
      <c r="H235" s="91">
        <f t="shared" si="20"/>
        <v>4518.8499840651939</v>
      </c>
      <c r="I235" s="91">
        <f t="shared" si="20"/>
        <v>2511.3225206087773</v>
      </c>
      <c r="J235" s="91">
        <f t="shared" si="20"/>
        <v>2962.2066602229925</v>
      </c>
      <c r="K235" s="91">
        <f t="shared" si="20"/>
        <v>1035.0723580837171</v>
      </c>
      <c r="L235" s="91">
        <f t="shared" si="20"/>
        <v>1927.1343021392747</v>
      </c>
      <c r="M235" s="91">
        <f t="shared" si="20"/>
        <v>1220.7450457151162</v>
      </c>
      <c r="N235" s="138">
        <f t="shared" si="20"/>
        <v>639.5135146971013</v>
      </c>
      <c r="O235" s="138">
        <f t="shared" si="20"/>
        <v>311.39170642774872</v>
      </c>
      <c r="P235" s="336">
        <f>各種係数!$P$8</f>
        <v>0.60899999999999999</v>
      </c>
      <c r="Q235" s="91">
        <f>(I235+O235)*P235</f>
        <v>1719.0329642652443</v>
      </c>
      <c r="R235" s="91">
        <f t="shared" ref="R235:AH235" si="21">SUM(R128:R234)</f>
        <v>1719.0329642652453</v>
      </c>
      <c r="S235" s="91">
        <f t="shared" si="21"/>
        <v>696.46077176725305</v>
      </c>
      <c r="T235" s="91">
        <f t="shared" si="21"/>
        <v>1022.5721924979916</v>
      </c>
      <c r="U235" s="91">
        <f t="shared" si="21"/>
        <v>809.32186923544896</v>
      </c>
      <c r="V235" s="91">
        <f t="shared" si="21"/>
        <v>484.55401695033584</v>
      </c>
      <c r="W235" s="91">
        <f t="shared" si="21"/>
        <v>255.40620715782157</v>
      </c>
      <c r="X235" s="91">
        <f t="shared" si="21"/>
        <v>9511.1235592387511</v>
      </c>
      <c r="Y235" s="91">
        <f t="shared" si="21"/>
        <v>5642.9175157126328</v>
      </c>
      <c r="Z235" s="91">
        <f t="shared" si="21"/>
        <v>3078.1204341943476</v>
      </c>
      <c r="AA235" s="91">
        <f t="shared" si="21"/>
        <v>8.9502891265736502E-4</v>
      </c>
      <c r="AB235" s="91">
        <f t="shared" si="21"/>
        <v>8.7983823894466202E-5</v>
      </c>
      <c r="AC235" s="91">
        <f t="shared" si="21"/>
        <v>7.6796429586928003E-5</v>
      </c>
      <c r="AD235" s="91">
        <f t="shared" si="21"/>
        <v>1.0598091661387593E-3</v>
      </c>
      <c r="AE235" s="91">
        <f t="shared" si="21"/>
        <v>8.1502810574069049E-4</v>
      </c>
      <c r="AF235" s="91">
        <f t="shared" si="21"/>
        <v>7.9924082627773577E-5</v>
      </c>
      <c r="AG235" s="91">
        <f t="shared" si="21"/>
        <v>6.8604589960630935E-5</v>
      </c>
      <c r="AH235" s="91">
        <f t="shared" si="21"/>
        <v>9.6355677832909504E-4</v>
      </c>
    </row>
    <row r="241" spans="2:34" x14ac:dyDescent="0.15">
      <c r="I241" s="10" t="str">
        <f>入力表1【係数】!$E$52</f>
        <v>（単位：円)</v>
      </c>
      <c r="O241" s="10" t="str">
        <f>入力表1【係数】!$E$52</f>
        <v>（単位：円)</v>
      </c>
      <c r="W241" s="10" t="str">
        <f>入力表1【係数】!$E$52</f>
        <v>（単位：円)</v>
      </c>
      <c r="Z241" s="10" t="str">
        <f>入力表1【係数】!$E$52</f>
        <v>（単位：円)</v>
      </c>
      <c r="AD241" s="10" t="s">
        <v>9</v>
      </c>
      <c r="AH241" s="10" t="s">
        <v>9</v>
      </c>
    </row>
    <row r="242" spans="2:34" ht="17.45" customHeight="1" x14ac:dyDescent="0.15">
      <c r="B242" s="460" t="s">
        <v>33</v>
      </c>
      <c r="C242" s="458" t="s">
        <v>325</v>
      </c>
      <c r="D242" s="458" t="s">
        <v>326</v>
      </c>
      <c r="E242" s="460" t="s">
        <v>525</v>
      </c>
      <c r="F242" s="458" t="s">
        <v>498</v>
      </c>
      <c r="G242" s="499" t="s">
        <v>277</v>
      </c>
      <c r="H242" s="500"/>
      <c r="I242" s="501"/>
      <c r="J242" s="463" t="s">
        <v>844</v>
      </c>
      <c r="K242" s="463" t="s">
        <v>243</v>
      </c>
      <c r="L242" s="508" t="s">
        <v>225</v>
      </c>
      <c r="M242" s="510" t="s">
        <v>845</v>
      </c>
      <c r="N242" s="511"/>
      <c r="O242" s="512"/>
      <c r="P242" s="460" t="s">
        <v>237</v>
      </c>
      <c r="Q242" s="460" t="s">
        <v>275</v>
      </c>
      <c r="R242" s="461" t="s">
        <v>241</v>
      </c>
      <c r="S242" s="461" t="s">
        <v>244</v>
      </c>
      <c r="T242" s="461" t="s">
        <v>225</v>
      </c>
      <c r="U242" s="505" t="s">
        <v>847</v>
      </c>
      <c r="V242" s="506"/>
      <c r="W242" s="507"/>
      <c r="X242" s="513" t="s">
        <v>278</v>
      </c>
      <c r="Y242" s="514"/>
      <c r="Z242" s="515"/>
      <c r="AA242" s="373" t="s">
        <v>8</v>
      </c>
      <c r="AB242" s="373" t="s">
        <v>848</v>
      </c>
      <c r="AC242" s="373" t="s">
        <v>849</v>
      </c>
      <c r="AD242" s="460" t="s">
        <v>266</v>
      </c>
      <c r="AE242" s="373" t="s">
        <v>8</v>
      </c>
      <c r="AF242" s="373" t="s">
        <v>848</v>
      </c>
      <c r="AG242" s="373" t="s">
        <v>849</v>
      </c>
      <c r="AH242" s="460" t="s">
        <v>271</v>
      </c>
    </row>
    <row r="243" spans="2:34" x14ac:dyDescent="0.15">
      <c r="B243" s="498"/>
      <c r="C243" s="498"/>
      <c r="D243" s="498"/>
      <c r="E243" s="498"/>
      <c r="F243" s="459"/>
      <c r="G243" s="302" t="s">
        <v>230</v>
      </c>
      <c r="H243" s="302" t="s">
        <v>228</v>
      </c>
      <c r="I243" s="302" t="s">
        <v>286</v>
      </c>
      <c r="J243" s="502"/>
      <c r="K243" s="502"/>
      <c r="L243" s="509"/>
      <c r="M243" s="303" t="s">
        <v>846</v>
      </c>
      <c r="N243" s="304" t="s">
        <v>228</v>
      </c>
      <c r="O243" s="304" t="s">
        <v>229</v>
      </c>
      <c r="P243" s="459"/>
      <c r="Q243" s="459"/>
      <c r="R243" s="462"/>
      <c r="S243" s="462"/>
      <c r="T243" s="462"/>
      <c r="U243" s="305" t="s">
        <v>257</v>
      </c>
      <c r="V243" s="305" t="s">
        <v>249</v>
      </c>
      <c r="W243" s="305" t="s">
        <v>250</v>
      </c>
      <c r="X243" s="306" t="s">
        <v>257</v>
      </c>
      <c r="Y243" s="306" t="s">
        <v>249</v>
      </c>
      <c r="Z243" s="306" t="s">
        <v>250</v>
      </c>
      <c r="AA243" s="182" t="s">
        <v>262</v>
      </c>
      <c r="AB243" s="182" t="s">
        <v>262</v>
      </c>
      <c r="AC243" s="182" t="s">
        <v>262</v>
      </c>
      <c r="AD243" s="498"/>
      <c r="AE243" s="182" t="s">
        <v>267</v>
      </c>
      <c r="AF243" s="182" t="s">
        <v>267</v>
      </c>
      <c r="AG243" s="182" t="s">
        <v>267</v>
      </c>
      <c r="AH243" s="498"/>
    </row>
    <row r="244" spans="2:34" x14ac:dyDescent="0.15">
      <c r="B244" s="498"/>
      <c r="C244" s="498"/>
      <c r="D244" s="498"/>
      <c r="E244" s="498"/>
      <c r="F244" s="379" t="s">
        <v>706</v>
      </c>
      <c r="G244" s="307" t="s">
        <v>216</v>
      </c>
      <c r="H244" s="308" t="s">
        <v>704</v>
      </c>
      <c r="I244" s="307" t="s">
        <v>219</v>
      </c>
      <c r="J244" s="379" t="s">
        <v>222</v>
      </c>
      <c r="K244" s="379" t="s">
        <v>223</v>
      </c>
      <c r="L244" s="377" t="s">
        <v>226</v>
      </c>
      <c r="M244" s="309" t="s">
        <v>231</v>
      </c>
      <c r="N244" s="309" t="s">
        <v>698</v>
      </c>
      <c r="O244" s="309" t="s">
        <v>697</v>
      </c>
      <c r="P244" s="379" t="s">
        <v>238</v>
      </c>
      <c r="Q244" s="379" t="s">
        <v>239</v>
      </c>
      <c r="R244" s="379" t="s">
        <v>242</v>
      </c>
      <c r="S244" s="379" t="s">
        <v>693</v>
      </c>
      <c r="T244" s="379" t="s">
        <v>692</v>
      </c>
      <c r="U244" s="310" t="s">
        <v>251</v>
      </c>
      <c r="V244" s="310" t="s">
        <v>252</v>
      </c>
      <c r="W244" s="310" t="s">
        <v>253</v>
      </c>
      <c r="X244" s="516" t="s">
        <v>688</v>
      </c>
      <c r="Y244" s="516" t="s">
        <v>687</v>
      </c>
      <c r="Z244" s="516" t="s">
        <v>260</v>
      </c>
      <c r="AA244" s="442" t="s">
        <v>263</v>
      </c>
      <c r="AB244" s="442" t="s">
        <v>264</v>
      </c>
      <c r="AC244" s="460" t="s">
        <v>265</v>
      </c>
      <c r="AD244" s="498"/>
      <c r="AE244" s="442" t="s">
        <v>268</v>
      </c>
      <c r="AF244" s="442" t="s">
        <v>269</v>
      </c>
      <c r="AG244" s="460" t="s">
        <v>270</v>
      </c>
      <c r="AH244" s="498"/>
    </row>
    <row r="245" spans="2:34" ht="30" x14ac:dyDescent="0.15">
      <c r="B245" s="459"/>
      <c r="C245" s="459"/>
      <c r="D245" s="459"/>
      <c r="E245" s="459"/>
      <c r="F245" s="311"/>
      <c r="G245" s="312" t="s">
        <v>217</v>
      </c>
      <c r="H245" s="356" t="s">
        <v>220</v>
      </c>
      <c r="I245" s="357" t="s">
        <v>221</v>
      </c>
      <c r="J245" s="315" t="s">
        <v>387</v>
      </c>
      <c r="K245" s="311" t="s">
        <v>224</v>
      </c>
      <c r="L245" s="358" t="s">
        <v>227</v>
      </c>
      <c r="M245" s="318" t="s">
        <v>232</v>
      </c>
      <c r="N245" s="359" t="s">
        <v>235</v>
      </c>
      <c r="O245" s="359" t="s">
        <v>236</v>
      </c>
      <c r="P245" s="311"/>
      <c r="Q245" s="311" t="s">
        <v>240</v>
      </c>
      <c r="R245" s="425" t="s">
        <v>1050</v>
      </c>
      <c r="S245" s="311" t="s">
        <v>246</v>
      </c>
      <c r="T245" s="311" t="s">
        <v>248</v>
      </c>
      <c r="U245" s="319" t="s">
        <v>254</v>
      </c>
      <c r="V245" s="360" t="s">
        <v>255</v>
      </c>
      <c r="W245" s="360" t="s">
        <v>256</v>
      </c>
      <c r="X245" s="517"/>
      <c r="Y245" s="517"/>
      <c r="Z245" s="517"/>
      <c r="AA245" s="553"/>
      <c r="AB245" s="553"/>
      <c r="AC245" s="498"/>
      <c r="AD245" s="459"/>
      <c r="AE245" s="553"/>
      <c r="AF245" s="553"/>
      <c r="AG245" s="498"/>
      <c r="AH245" s="459"/>
    </row>
    <row r="246" spans="2:34" x14ac:dyDescent="0.15">
      <c r="B246" s="320" t="s">
        <v>34</v>
      </c>
      <c r="C246" s="320" t="s">
        <v>288</v>
      </c>
      <c r="D246" s="320" t="s">
        <v>288</v>
      </c>
      <c r="E246" s="101" t="s">
        <v>141</v>
      </c>
      <c r="F246" s="361">
        <f>SUMIF(価格変換【係数】!$D$7:$D$64,E246,価格変換【係数】!$J$141:$J$198)</f>
        <v>4.3538013110657478E-3</v>
      </c>
      <c r="G246" s="321">
        <f>SUMIF(価格変換【係数】!$D$7:$D$64,E246,価格変換【係数】!$L$141:$L$198)</f>
        <v>4.4951068121372396E-4</v>
      </c>
      <c r="H246" s="322">
        <f>G246*各種係数!H8</f>
        <v>2.6099647406067558E-4</v>
      </c>
      <c r="I246" s="321">
        <f>G246*各種係数!I8</f>
        <v>3.6339290219245743E-5</v>
      </c>
      <c r="J246" s="362">
        <f t="array" ref="J246:J352">MMULT(各種係数!$AD$8:$EF$114,G246:G352)</f>
        <v>9.8669769588959101E-3</v>
      </c>
      <c r="K246" s="134">
        <f>J246*各種係数!G8</f>
        <v>2.4930811465324459E-4</v>
      </c>
      <c r="L246" s="134">
        <f>J246*各種係数!F8</f>
        <v>9.6176688442426647E-3</v>
      </c>
      <c r="M246" s="362">
        <f t="array" ref="M246:M352">MMULT(各種係数!$EK$8:$IM$114,K246:K352)</f>
        <v>2.9227920566422556E-4</v>
      </c>
      <c r="N246" s="46">
        <f>M246*各種係数!H8</f>
        <v>1.6970418125247634E-4</v>
      </c>
      <c r="O246" s="46">
        <f>M246*各種係数!I8</f>
        <v>2.3628401556564907E-5</v>
      </c>
      <c r="P246" s="102"/>
      <c r="Q246" s="101"/>
      <c r="R246" s="134">
        <f>Q$353*各種係数!J8</f>
        <v>1.9270225539484822E-3</v>
      </c>
      <c r="S246" s="134">
        <f>R246*各種係数!G8</f>
        <v>4.8689924160209494E-5</v>
      </c>
      <c r="T246" s="134">
        <f>R246*各種係数!F8</f>
        <v>1.8783326297882727E-3</v>
      </c>
      <c r="U246" s="362">
        <f t="array" ref="U246:U352">MMULT(各種係数!$EK$8:$IM$114,S246:S352)</f>
        <v>6.8437414334918435E-5</v>
      </c>
      <c r="V246" s="134">
        <f>U246*各種係数!H8</f>
        <v>3.9736372419481247E-5</v>
      </c>
      <c r="W246" s="134">
        <f>U246*各種係数!I8</f>
        <v>5.5326094914058753E-6</v>
      </c>
      <c r="X246" s="323">
        <f t="shared" ref="X246:X309" si="22">G246+M246+U246</f>
        <v>8.1022730121286797E-4</v>
      </c>
      <c r="Y246" s="134">
        <f t="shared" ref="Y246:Y309" si="23">H246+N246+V246</f>
        <v>4.7043702773263317E-4</v>
      </c>
      <c r="Z246" s="52">
        <f t="shared" ref="Z246:Z309" si="24">I246+O246+W246</f>
        <v>6.550030126721653E-5</v>
      </c>
      <c r="AA246" s="134">
        <f>G246*各種係数!K8*各種係数!$P$18</f>
        <v>2.313188351628635E-10</v>
      </c>
      <c r="AB246" s="134">
        <f>M246*各種係数!K8*各種係数!$P$18</f>
        <v>1.5040729446967251E-10</v>
      </c>
      <c r="AC246" s="134">
        <f>U246*各種係数!K8*各種係数!$P$18</f>
        <v>3.521799064433056E-11</v>
      </c>
      <c r="AD246" s="362">
        <f t="shared" ref="AD246:AD309" si="25">SUM(AA246:AC246)</f>
        <v>4.1694412027686656E-10</v>
      </c>
      <c r="AE246" s="134">
        <f>G246*各種係数!L8*各種係数!$P$18</f>
        <v>3.0156596608655517E-11</v>
      </c>
      <c r="AF246" s="134">
        <f>M246*各種係数!L8*各種係数!$P$18</f>
        <v>1.9608312929328467E-11</v>
      </c>
      <c r="AG246" s="134">
        <f>U246*各種係数!L8*各種係数!$P$18</f>
        <v>4.5913024613007632E-12</v>
      </c>
      <c r="AH246" s="323">
        <f t="shared" ref="AH246:AH309" si="26">SUM(AE246:AG246)</f>
        <v>5.4356211999284745E-11</v>
      </c>
    </row>
    <row r="247" spans="2:34" x14ac:dyDescent="0.15">
      <c r="B247" s="155" t="s">
        <v>35</v>
      </c>
      <c r="C247" s="155" t="s">
        <v>288</v>
      </c>
      <c r="D247" s="155" t="s">
        <v>288</v>
      </c>
      <c r="E247" s="41" t="s">
        <v>205</v>
      </c>
      <c r="F247" s="363">
        <f>SUMIF(価格変換【係数】!$D$7:$D$64,E247,価格変換【係数】!$J$141:$J$198)</f>
        <v>0</v>
      </c>
      <c r="G247" s="324">
        <f>SUMIF(価格変換【係数】!$D$7:$D$64,E247,価格変換【係数】!$L$141:$L$198)</f>
        <v>0</v>
      </c>
      <c r="H247" s="325">
        <f>G247*各種係数!H9</f>
        <v>0</v>
      </c>
      <c r="I247" s="324">
        <f>G247*各種係数!I9</f>
        <v>0</v>
      </c>
      <c r="J247" s="364">
        <v>2.4669013593818646E-3</v>
      </c>
      <c r="K247" s="46">
        <f>J247*各種係数!G9</f>
        <v>4.2944796877011718E-5</v>
      </c>
      <c r="L247" s="46">
        <f>J247*各種係数!F9</f>
        <v>2.4239565625048527E-3</v>
      </c>
      <c r="M247" s="364">
        <v>5.4474747090836603E-5</v>
      </c>
      <c r="N247" s="46">
        <f>M247*各種係数!H9</f>
        <v>1.5866729152654945E-5</v>
      </c>
      <c r="O247" s="46">
        <f>M247*各種係数!I9</f>
        <v>5.2671709687125816E-6</v>
      </c>
      <c r="P247" s="54"/>
      <c r="Q247" s="41"/>
      <c r="R247" s="46">
        <f>Q$353*各種係数!J9</f>
        <v>1.4308991785379709E-4</v>
      </c>
      <c r="S247" s="46">
        <f>R247*各種係数!G9</f>
        <v>2.4909660185680721E-6</v>
      </c>
      <c r="T247" s="46">
        <f>R247*各種係数!F9</f>
        <v>1.4059895183522901E-4</v>
      </c>
      <c r="U247" s="364">
        <v>7.0688995679686457E-6</v>
      </c>
      <c r="V247" s="46">
        <f>U247*各種係数!H9</f>
        <v>2.0589414516280508E-6</v>
      </c>
      <c r="W247" s="46">
        <f>U247*各種係数!I9</f>
        <v>6.8349289484654585E-7</v>
      </c>
      <c r="X247" s="135">
        <f t="shared" si="22"/>
        <v>6.1543646658805256E-5</v>
      </c>
      <c r="Y247" s="46">
        <f t="shared" si="23"/>
        <v>1.7925670604282996E-5</v>
      </c>
      <c r="Z247" s="47">
        <f t="shared" si="24"/>
        <v>5.9506638635591277E-6</v>
      </c>
      <c r="AA247" s="46">
        <f>G247*各種係数!K9*各種係数!$P$18</f>
        <v>0</v>
      </c>
      <c r="AB247" s="46">
        <f>M247*各種係数!K9*各種係数!$P$18</f>
        <v>7.2888746107457414E-12</v>
      </c>
      <c r="AC247" s="46">
        <f>U247*各種係数!K9*各種係数!$P$18</f>
        <v>9.4583867458735398E-13</v>
      </c>
      <c r="AD247" s="364">
        <f t="shared" si="25"/>
        <v>8.2347132853330962E-12</v>
      </c>
      <c r="AE247" s="46">
        <f>G247*各種係数!L9*各種係数!$P$18</f>
        <v>0</v>
      </c>
      <c r="AF247" s="46">
        <f>M247*各種係数!L9*各種係数!$P$18</f>
        <v>3.0689998361034706E-12</v>
      </c>
      <c r="AG247" s="46">
        <f>U247*各種係数!L9*各種係数!$P$18</f>
        <v>3.9824786298414908E-13</v>
      </c>
      <c r="AH247" s="135">
        <f t="shared" si="26"/>
        <v>3.4672476990876195E-12</v>
      </c>
    </row>
    <row r="248" spans="2:34" x14ac:dyDescent="0.15">
      <c r="B248" s="155" t="s">
        <v>36</v>
      </c>
      <c r="C248" s="155" t="s">
        <v>288</v>
      </c>
      <c r="D248" s="155" t="s">
        <v>288</v>
      </c>
      <c r="E248" s="41" t="s">
        <v>142</v>
      </c>
      <c r="F248" s="363">
        <f>SUMIF(価格変換【係数】!$D$7:$D$64,E248,価格変換【係数】!$J$141:$J$198)</f>
        <v>0</v>
      </c>
      <c r="G248" s="324">
        <f>SUMIF(価格変換【係数】!$D$7:$D$64,E248,価格変換【係数】!$L$141:$L$198)</f>
        <v>0</v>
      </c>
      <c r="H248" s="325">
        <f>G248*各種係数!H10</f>
        <v>0</v>
      </c>
      <c r="I248" s="324">
        <f>G248*各種係数!I10</f>
        <v>0</v>
      </c>
      <c r="J248" s="364">
        <v>4.11305714691176E-5</v>
      </c>
      <c r="K248" s="46">
        <f>J248*各種係数!G10</f>
        <v>3.5414985553325558E-5</v>
      </c>
      <c r="L248" s="46">
        <f>J248*各種係数!F10</f>
        <v>5.7155859157920442E-6</v>
      </c>
      <c r="M248" s="364">
        <v>4.5778686564512369E-5</v>
      </c>
      <c r="N248" s="46">
        <f>M248*各種係数!H10</f>
        <v>3.0137221559105094E-5</v>
      </c>
      <c r="O248" s="46">
        <f>M248*各種係数!I10</f>
        <v>2.074936346562876E-5</v>
      </c>
      <c r="P248" s="54"/>
      <c r="Q248" s="41"/>
      <c r="R248" s="46">
        <f>Q$353*各種係数!J10</f>
        <v>3.7686453977588835E-4</v>
      </c>
      <c r="S248" s="46">
        <f>R248*各種係数!G10</f>
        <v>3.2449469470038716E-4</v>
      </c>
      <c r="T248" s="46">
        <f>R248*各種係数!F10</f>
        <v>5.2369845075501187E-5</v>
      </c>
      <c r="U248" s="364">
        <v>3.2952020242283422E-4</v>
      </c>
      <c r="V248" s="46">
        <f>U248*各種係数!H10</f>
        <v>2.1693115495184361E-4</v>
      </c>
      <c r="W248" s="46">
        <f>U248*各種係数!I10</f>
        <v>1.4935628263828895E-4</v>
      </c>
      <c r="X248" s="135">
        <f t="shared" si="22"/>
        <v>3.7529888898734661E-4</v>
      </c>
      <c r="Y248" s="46">
        <f t="shared" si="23"/>
        <v>2.4706837651094869E-4</v>
      </c>
      <c r="Z248" s="47">
        <f t="shared" si="24"/>
        <v>1.7010564610391772E-4</v>
      </c>
      <c r="AA248" s="46">
        <f>G248*各種係数!K10*各種係数!$P$18</f>
        <v>0</v>
      </c>
      <c r="AB248" s="46">
        <f>M248*各種係数!K10*各種係数!$P$18</f>
        <v>1.5391966198480298E-12</v>
      </c>
      <c r="AC248" s="46">
        <f>U248*各種係数!K10*各種係数!$P$18</f>
        <v>1.1079312662806789E-11</v>
      </c>
      <c r="AD248" s="364">
        <f t="shared" si="25"/>
        <v>1.2618509282654819E-11</v>
      </c>
      <c r="AE248" s="46">
        <f>G248*各種係数!L10*各種係数!$P$18</f>
        <v>0</v>
      </c>
      <c r="AF248" s="46">
        <f>M248*各種係数!L10*各種係数!$P$18</f>
        <v>1.3902421082498333E-12</v>
      </c>
      <c r="AG248" s="46">
        <f>U248*各種係数!L10*各種係数!$P$18</f>
        <v>1.0007121114793229E-11</v>
      </c>
      <c r="AH248" s="135">
        <f t="shared" si="26"/>
        <v>1.1397363223043062E-11</v>
      </c>
    </row>
    <row r="249" spans="2:34" x14ac:dyDescent="0.15">
      <c r="B249" s="155" t="s">
        <v>37</v>
      </c>
      <c r="C249" s="155" t="s">
        <v>288</v>
      </c>
      <c r="D249" s="155" t="s">
        <v>288</v>
      </c>
      <c r="E249" s="41" t="s">
        <v>143</v>
      </c>
      <c r="F249" s="363">
        <f>SUMIF(価格変換【係数】!$D$7:$D$64,E249,価格変換【係数】!$J$141:$J$198)</f>
        <v>0</v>
      </c>
      <c r="G249" s="324">
        <f>SUMIF(価格変換【係数】!$D$7:$D$64,E249,価格変換【係数】!$L$141:$L$198)</f>
        <v>0</v>
      </c>
      <c r="H249" s="325">
        <f>G249*各種係数!H11</f>
        <v>0</v>
      </c>
      <c r="I249" s="324">
        <f>G249*各種係数!I11</f>
        <v>0</v>
      </c>
      <c r="J249" s="364">
        <v>6.7250097944210243E-4</v>
      </c>
      <c r="K249" s="46">
        <f>J249*各種係数!G11</f>
        <v>1.2892295359456839E-6</v>
      </c>
      <c r="L249" s="46">
        <f>J249*各種係数!F11</f>
        <v>6.7121174990615671E-4</v>
      </c>
      <c r="M249" s="364">
        <v>1.3192171998891072E-6</v>
      </c>
      <c r="N249" s="46">
        <f>M249*各種係数!H11</f>
        <v>8.8387552392570172E-7</v>
      </c>
      <c r="O249" s="46">
        <f>M249*各種係数!I11</f>
        <v>5.013025359578607E-7</v>
      </c>
      <c r="P249" s="54"/>
      <c r="Q249" s="41"/>
      <c r="R249" s="46">
        <f>Q$353*各種係数!J11</f>
        <v>1.0726572612097197E-4</v>
      </c>
      <c r="S249" s="46">
        <f>R249*各種係数!G11</f>
        <v>2.0563559985375948E-7</v>
      </c>
      <c r="T249" s="46">
        <f>R249*各種係数!F11</f>
        <v>1.0706009052111821E-4</v>
      </c>
      <c r="U249" s="364">
        <v>2.4761276100538029E-7</v>
      </c>
      <c r="V249" s="46">
        <f>U249*各種係数!H11</f>
        <v>1.6590054987360477E-7</v>
      </c>
      <c r="W249" s="46">
        <f>U249*各種係数!I11</f>
        <v>9.4092849182044509E-8</v>
      </c>
      <c r="X249" s="135">
        <f t="shared" si="22"/>
        <v>1.5668299608944876E-6</v>
      </c>
      <c r="Y249" s="46">
        <f t="shared" si="23"/>
        <v>1.0497760737993065E-6</v>
      </c>
      <c r="Z249" s="47">
        <f t="shared" si="24"/>
        <v>5.9539538513990521E-7</v>
      </c>
      <c r="AA249" s="46">
        <f>G249*各種係数!K11*各種係数!$P$18</f>
        <v>0</v>
      </c>
      <c r="AB249" s="46">
        <f>M249*各種係数!K11*各種係数!$P$18</f>
        <v>1.9788257998336607E-12</v>
      </c>
      <c r="AC249" s="46">
        <f>U249*各種係数!K11*各種係数!$P$18</f>
        <v>3.7141914150807039E-13</v>
      </c>
      <c r="AD249" s="364">
        <f t="shared" si="25"/>
        <v>2.3502449413417312E-12</v>
      </c>
      <c r="AE249" s="46">
        <f>G249*各種係数!L11*各種係数!$P$18</f>
        <v>0</v>
      </c>
      <c r="AF249" s="46">
        <f>M249*各種係数!L11*各種係数!$P$18</f>
        <v>6.5960859994455361E-13</v>
      </c>
      <c r="AG249" s="46">
        <f>U249*各種係数!L11*各種係数!$P$18</f>
        <v>1.2380638050269014E-13</v>
      </c>
      <c r="AH249" s="135">
        <f t="shared" si="26"/>
        <v>7.8341498044724377E-13</v>
      </c>
    </row>
    <row r="250" spans="2:34" x14ac:dyDescent="0.15">
      <c r="B250" s="155" t="s">
        <v>38</v>
      </c>
      <c r="C250" s="155" t="s">
        <v>288</v>
      </c>
      <c r="D250" s="155" t="s">
        <v>288</v>
      </c>
      <c r="E250" s="41" t="s">
        <v>144</v>
      </c>
      <c r="F250" s="365">
        <f>SUMIF(価格変換【係数】!$D$7:$D$64,E250,価格変換【係数】!$J$141:$J$198)</f>
        <v>5.3591634451266787E-3</v>
      </c>
      <c r="G250" s="326">
        <f>SUMIF(価格変換【係数】!$D$7:$D$64,E250,価格変換【係数】!$L$141:$L$198)</f>
        <v>2.0197735346959812E-4</v>
      </c>
      <c r="H250" s="327">
        <f>G250*各種係数!H12</f>
        <v>1.2936218040980295E-4</v>
      </c>
      <c r="I250" s="326">
        <f>G250*各種係数!I12</f>
        <v>2.9859220307393178E-5</v>
      </c>
      <c r="J250" s="364">
        <v>2.5982915049586504E-3</v>
      </c>
      <c r="K250" s="67">
        <f>J250*各種係数!G12</f>
        <v>9.7924992788064207E-5</v>
      </c>
      <c r="L250" s="67">
        <f>J250*各種係数!F12</f>
        <v>2.5003665121705863E-3</v>
      </c>
      <c r="M250" s="364">
        <v>1.0403564112114894E-4</v>
      </c>
      <c r="N250" s="67">
        <f>M250*各種係数!H12</f>
        <v>6.6632605807409698E-5</v>
      </c>
      <c r="O250" s="67">
        <f>M250*各種係数!I12</f>
        <v>1.5380056598894203E-5</v>
      </c>
      <c r="P250" s="54"/>
      <c r="Q250" s="41"/>
      <c r="R250" s="67">
        <f>Q$353*各種係数!J12</f>
        <v>2.0860315768069459E-4</v>
      </c>
      <c r="S250" s="67">
        <f>R250*各種係数!G12</f>
        <v>7.8618825764796252E-6</v>
      </c>
      <c r="T250" s="67">
        <f>R250*各種係数!F12</f>
        <v>2.0074127510421496E-4</v>
      </c>
      <c r="U250" s="364">
        <v>1.2157927659149587E-5</v>
      </c>
      <c r="V250" s="67">
        <f>U250*各種係数!H12</f>
        <v>7.7868929572293771E-6</v>
      </c>
      <c r="W250" s="67">
        <f>U250*各種係数!I12</f>
        <v>1.7973611111333812E-6</v>
      </c>
      <c r="X250" s="135">
        <f t="shared" si="22"/>
        <v>3.1817092224989662E-4</v>
      </c>
      <c r="Y250" s="46">
        <f t="shared" si="23"/>
        <v>2.0378167917444202E-4</v>
      </c>
      <c r="Z250" s="47">
        <f t="shared" si="24"/>
        <v>4.7036638017420764E-5</v>
      </c>
      <c r="AA250" s="67">
        <f>G250*各種係数!K12*各種係数!$P$18</f>
        <v>1.6442029631201219E-11</v>
      </c>
      <c r="AB250" s="67">
        <f>M250*各種係数!K12*各種係数!$P$18</f>
        <v>8.4690539044637097E-12</v>
      </c>
      <c r="AC250" s="67">
        <f>U250*各種係数!K12*各種係数!$P$18</f>
        <v>9.8971990370112321E-13</v>
      </c>
      <c r="AD250" s="364">
        <f t="shared" si="25"/>
        <v>2.5900803439366053E-11</v>
      </c>
      <c r="AE250" s="67">
        <f>G250*各種係数!L12*各種係数!$P$18</f>
        <v>6.2801135734212168E-12</v>
      </c>
      <c r="AF250" s="67">
        <f>M250*各種係数!L12*各種係数!$P$18</f>
        <v>3.2347965289229807E-12</v>
      </c>
      <c r="AG250" s="67">
        <f>U250*各種係数!L12*各種係数!$P$18</f>
        <v>3.7802835419561694E-13</v>
      </c>
      <c r="AH250" s="135">
        <f t="shared" si="26"/>
        <v>9.8929384565398151E-12</v>
      </c>
    </row>
    <row r="251" spans="2:34" x14ac:dyDescent="0.15">
      <c r="B251" s="162" t="s">
        <v>39</v>
      </c>
      <c r="C251" s="162" t="s">
        <v>289</v>
      </c>
      <c r="D251" s="162" t="s">
        <v>289</v>
      </c>
      <c r="E251" s="116" t="s">
        <v>206</v>
      </c>
      <c r="F251" s="363">
        <f>SUMIF(価格変換【係数】!$D$7:$D$64,E251,価格変換【係数】!$J$141:$J$198)</f>
        <v>0</v>
      </c>
      <c r="G251" s="324">
        <f>SUMIF(価格変換【係数】!$D$7:$D$64,E251,価格変換【係数】!$L$141:$L$198)</f>
        <v>0</v>
      </c>
      <c r="H251" s="325">
        <f>G251*各種係数!H13</f>
        <v>0</v>
      </c>
      <c r="I251" s="324">
        <f>G251*各種係数!I13</f>
        <v>0</v>
      </c>
      <c r="J251" s="366">
        <v>3.8447307424887894E-5</v>
      </c>
      <c r="K251" s="46">
        <f>J251*各種係数!G13</f>
        <v>0</v>
      </c>
      <c r="L251" s="46">
        <f>J251*各種係数!F13</f>
        <v>3.8447307424887901E-5</v>
      </c>
      <c r="M251" s="366">
        <v>-1.4481138755756797E-18</v>
      </c>
      <c r="N251" s="46">
        <f>M251*各種係数!H13</f>
        <v>0</v>
      </c>
      <c r="O251" s="46">
        <f>M251*各種係数!I13</f>
        <v>0</v>
      </c>
      <c r="P251" s="54"/>
      <c r="Q251" s="41"/>
      <c r="R251" s="46">
        <f>Q$353*各種係数!J13</f>
        <v>4.1369815500693045E-9</v>
      </c>
      <c r="S251" s="46">
        <f>R251*各種係数!G13</f>
        <v>0</v>
      </c>
      <c r="T251" s="46">
        <f>R251*各種係数!F13</f>
        <v>4.1369815500693053E-9</v>
      </c>
      <c r="U251" s="366">
        <v>-2.9087041120908123E-19</v>
      </c>
      <c r="V251" s="46">
        <f>U251*各種係数!H13</f>
        <v>0</v>
      </c>
      <c r="W251" s="46">
        <f>U251*各種係数!I13</f>
        <v>0</v>
      </c>
      <c r="X251" s="328">
        <f t="shared" si="22"/>
        <v>-1.7389842867847609E-18</v>
      </c>
      <c r="Y251" s="136">
        <f t="shared" si="23"/>
        <v>0</v>
      </c>
      <c r="Z251" s="329">
        <f t="shared" si="24"/>
        <v>0</v>
      </c>
      <c r="AA251" s="46">
        <f>G251*各種係数!K13*各種係数!$P$18</f>
        <v>0</v>
      </c>
      <c r="AB251" s="46">
        <f>M251*各種係数!K13*各種係数!$P$18</f>
        <v>0</v>
      </c>
      <c r="AC251" s="46">
        <f>U251*各種係数!K13*各種係数!$P$18</f>
        <v>0</v>
      </c>
      <c r="AD251" s="366">
        <f t="shared" si="25"/>
        <v>0</v>
      </c>
      <c r="AE251" s="46">
        <f>G251*各種係数!L13*各種係数!$P$18</f>
        <v>0</v>
      </c>
      <c r="AF251" s="46">
        <f>M251*各種係数!L13*各種係数!$P$18</f>
        <v>0</v>
      </c>
      <c r="AG251" s="46">
        <f>U251*各種係数!L13*各種係数!$P$18</f>
        <v>0</v>
      </c>
      <c r="AH251" s="328">
        <f t="shared" si="26"/>
        <v>0</v>
      </c>
    </row>
    <row r="252" spans="2:34" x14ac:dyDescent="0.15">
      <c r="B252" s="155" t="s">
        <v>40</v>
      </c>
      <c r="C252" s="155" t="s">
        <v>289</v>
      </c>
      <c r="D252" s="155" t="s">
        <v>289</v>
      </c>
      <c r="E252" s="41" t="s">
        <v>956</v>
      </c>
      <c r="F252" s="363">
        <f>SUMIF(価格変換【係数】!$D$7:$D$64,E252,価格変換【係数】!$J$141:$J$198)</f>
        <v>0</v>
      </c>
      <c r="G252" s="324">
        <f>SUMIF(価格変換【係数】!$D$7:$D$64,E252,価格変換【係数】!$L$141:$L$198)</f>
        <v>0</v>
      </c>
      <c r="H252" s="325">
        <f>G252*各種係数!H14</f>
        <v>0</v>
      </c>
      <c r="I252" s="324">
        <f>G252*各種係数!I14</f>
        <v>0</v>
      </c>
      <c r="J252" s="364">
        <v>-1.8175326412951587E-5</v>
      </c>
      <c r="K252" s="46">
        <f>J252*各種係数!G14</f>
        <v>0</v>
      </c>
      <c r="L252" s="46">
        <f>J252*各種係数!F14</f>
        <v>-1.8175326412951587E-5</v>
      </c>
      <c r="M252" s="364">
        <v>0</v>
      </c>
      <c r="N252" s="46">
        <f>M252*各種係数!H14</f>
        <v>0</v>
      </c>
      <c r="O252" s="46">
        <f>M252*各種係数!I14</f>
        <v>0</v>
      </c>
      <c r="P252" s="54"/>
      <c r="Q252" s="41"/>
      <c r="R252" s="46">
        <f>Q$353*各種係数!J14</f>
        <v>0</v>
      </c>
      <c r="S252" s="46">
        <f>R252*各種係数!G14</f>
        <v>0</v>
      </c>
      <c r="T252" s="46">
        <f>R252*各種係数!F14</f>
        <v>0</v>
      </c>
      <c r="U252" s="364">
        <v>0</v>
      </c>
      <c r="V252" s="46">
        <f>U252*各種係数!H14</f>
        <v>0</v>
      </c>
      <c r="W252" s="46">
        <f>U252*各種係数!I14</f>
        <v>0</v>
      </c>
      <c r="X252" s="135">
        <f t="shared" si="22"/>
        <v>0</v>
      </c>
      <c r="Y252" s="46">
        <f t="shared" si="23"/>
        <v>0</v>
      </c>
      <c r="Z252" s="47">
        <f t="shared" si="24"/>
        <v>0</v>
      </c>
      <c r="AA252" s="46">
        <f>G252*各種係数!K14*各種係数!$P$18</f>
        <v>0</v>
      </c>
      <c r="AB252" s="46">
        <f>M252*各種係数!K14*各種係数!$P$18</f>
        <v>0</v>
      </c>
      <c r="AC252" s="46">
        <f>U252*各種係数!K14*各種係数!$P$18</f>
        <v>0</v>
      </c>
      <c r="AD252" s="364">
        <f t="shared" si="25"/>
        <v>0</v>
      </c>
      <c r="AE252" s="46">
        <f>G252*各種係数!L14*各種係数!$P$18</f>
        <v>0</v>
      </c>
      <c r="AF252" s="46">
        <f>M252*各種係数!L14*各種係数!$P$18</f>
        <v>0</v>
      </c>
      <c r="AG252" s="46">
        <f>U252*各種係数!L14*各種係数!$P$18</f>
        <v>0</v>
      </c>
      <c r="AH252" s="135">
        <f t="shared" si="26"/>
        <v>0</v>
      </c>
    </row>
    <row r="253" spans="2:34" x14ac:dyDescent="0.15">
      <c r="B253" s="155" t="s">
        <v>41</v>
      </c>
      <c r="C253" s="155" t="s">
        <v>290</v>
      </c>
      <c r="D253" s="155" t="s">
        <v>290</v>
      </c>
      <c r="E253" s="41" t="s">
        <v>145</v>
      </c>
      <c r="F253" s="363">
        <f>SUMIF(価格変換【係数】!$D$7:$D$64,E253,価格変換【係数】!$J$141:$J$198)</f>
        <v>6.5781762129107413E-2</v>
      </c>
      <c r="G253" s="324">
        <f>SUMIF(価格変換【係数】!$D$7:$D$64,E253,価格変換【係数】!$L$141:$L$198)</f>
        <v>1.2984567002972597E-2</v>
      </c>
      <c r="H253" s="325">
        <f>G253*各種係数!H15</f>
        <v>3.9848367911458462E-3</v>
      </c>
      <c r="I253" s="324">
        <f>G253*各種係数!I15</f>
        <v>1.7313093004881583E-3</v>
      </c>
      <c r="J253" s="364">
        <v>4.8180836156002251E-2</v>
      </c>
      <c r="K253" s="46">
        <f>J253*各種係数!G15</f>
        <v>9.5103456501970818E-3</v>
      </c>
      <c r="L253" s="46">
        <f>J253*各種係数!F15</f>
        <v>3.867049050580517E-2</v>
      </c>
      <c r="M253" s="364">
        <v>1.0052895709955762E-2</v>
      </c>
      <c r="N253" s="46">
        <f>M253*各種係数!H15</f>
        <v>3.085135505359023E-3</v>
      </c>
      <c r="O253" s="46">
        <f>M253*各種係数!I15</f>
        <v>1.3404121859049603E-3</v>
      </c>
      <c r="P253" s="54"/>
      <c r="Q253" s="41"/>
      <c r="R253" s="46">
        <f>Q$353*各種係数!J15</f>
        <v>1.3448636143356448E-2</v>
      </c>
      <c r="S253" s="46">
        <f>R253*各種係数!G15</f>
        <v>2.654606861386312E-3</v>
      </c>
      <c r="T253" s="46">
        <f>R253*各種係数!F15</f>
        <v>1.0794029281970137E-2</v>
      </c>
      <c r="U253" s="364">
        <v>3.1350576670059515E-3</v>
      </c>
      <c r="V253" s="46">
        <f>U253*各種係数!H15</f>
        <v>9.6211857746116502E-4</v>
      </c>
      <c r="W253" s="46">
        <f>U253*各種係数!I15</f>
        <v>4.1801582564990569E-4</v>
      </c>
      <c r="X253" s="135">
        <f t="shared" si="22"/>
        <v>2.6172520379934307E-2</v>
      </c>
      <c r="Y253" s="46">
        <f t="shared" si="23"/>
        <v>8.0320908739660336E-3</v>
      </c>
      <c r="Z253" s="47">
        <f t="shared" si="24"/>
        <v>3.4897373120430244E-3</v>
      </c>
      <c r="AA253" s="46">
        <f>G253*各種係数!K15*各種係数!$P$18</f>
        <v>5.5370034570674068E-10</v>
      </c>
      <c r="AB253" s="46">
        <f>M253*各種係数!K15*各種係数!$P$18</f>
        <v>4.2868520980961534E-10</v>
      </c>
      <c r="AC253" s="46">
        <f>U253*各種係数!K15*各種係数!$P$18</f>
        <v>1.336881325064103E-10</v>
      </c>
      <c r="AD253" s="364">
        <f t="shared" si="25"/>
        <v>1.1160736880227663E-9</v>
      </c>
      <c r="AE253" s="46">
        <f>G253*各種係数!L15*各種係数!$P$18</f>
        <v>5.3348029061936084E-10</v>
      </c>
      <c r="AF253" s="46">
        <f>M253*各種係数!L15*各種係数!$P$18</f>
        <v>4.1303046329427481E-10</v>
      </c>
      <c r="AG253" s="46">
        <f>U253*各種係数!L15*各種係数!$P$18</f>
        <v>1.288061030390849E-10</v>
      </c>
      <c r="AH253" s="135">
        <f t="shared" si="26"/>
        <v>1.0753168569527204E-9</v>
      </c>
    </row>
    <row r="254" spans="2:34" x14ac:dyDescent="0.15">
      <c r="B254" s="155" t="s">
        <v>42</v>
      </c>
      <c r="C254" s="155" t="s">
        <v>290</v>
      </c>
      <c r="D254" s="155" t="s">
        <v>290</v>
      </c>
      <c r="E254" s="41" t="s">
        <v>957</v>
      </c>
      <c r="F254" s="363">
        <f>SUMIF(価格変換【係数】!$D$7:$D$64,E254,価格変換【係数】!$J$141:$J$198)</f>
        <v>0</v>
      </c>
      <c r="G254" s="324">
        <f>SUMIF(価格変換【係数】!$D$7:$D$64,E254,価格変換【係数】!$L$141:$L$198)</f>
        <v>0</v>
      </c>
      <c r="H254" s="325">
        <f>G254*各種係数!H16</f>
        <v>0</v>
      </c>
      <c r="I254" s="324">
        <f>G254*各種係数!I16</f>
        <v>0</v>
      </c>
      <c r="J254" s="364">
        <v>2.1130646577617093E-2</v>
      </c>
      <c r="K254" s="46">
        <f>J254*各種係数!G16</f>
        <v>0</v>
      </c>
      <c r="L254" s="46">
        <f>J254*各種係数!F16</f>
        <v>2.1130646577617089E-2</v>
      </c>
      <c r="M254" s="364">
        <v>3.5359825189592183E-20</v>
      </c>
      <c r="N254" s="46">
        <f>M254*各種係数!H16</f>
        <v>0</v>
      </c>
      <c r="O254" s="46">
        <f>M254*各種係数!I16</f>
        <v>0</v>
      </c>
      <c r="P254" s="54"/>
      <c r="Q254" s="41"/>
      <c r="R254" s="46">
        <f>Q$353*各種係数!J16</f>
        <v>3.2175146471678756E-3</v>
      </c>
      <c r="S254" s="46">
        <f>R254*各種係数!G16</f>
        <v>0</v>
      </c>
      <c r="T254" s="46">
        <f>R254*各種係数!F16</f>
        <v>3.2175146471678752E-3</v>
      </c>
      <c r="U254" s="364">
        <v>8.7974132469567636E-20</v>
      </c>
      <c r="V254" s="46">
        <f>U254*各種係数!H16</f>
        <v>0</v>
      </c>
      <c r="W254" s="46">
        <f>U254*各種係数!I16</f>
        <v>0</v>
      </c>
      <c r="X254" s="135">
        <f t="shared" si="22"/>
        <v>1.2333395765915982E-19</v>
      </c>
      <c r="Y254" s="46">
        <f t="shared" si="23"/>
        <v>0</v>
      </c>
      <c r="Z254" s="47">
        <f t="shared" si="24"/>
        <v>0</v>
      </c>
      <c r="AA254" s="46">
        <f>G254*各種係数!K16*各種係数!$P$18</f>
        <v>0</v>
      </c>
      <c r="AB254" s="46">
        <f>M254*各種係数!K16*各種係数!$P$18</f>
        <v>0</v>
      </c>
      <c r="AC254" s="46">
        <f>U254*各種係数!K16*各種係数!$P$18</f>
        <v>0</v>
      </c>
      <c r="AD254" s="364">
        <f t="shared" si="25"/>
        <v>0</v>
      </c>
      <c r="AE254" s="46">
        <f>G254*各種係数!L16*各種係数!$P$18</f>
        <v>0</v>
      </c>
      <c r="AF254" s="46">
        <f>M254*各種係数!L16*各種係数!$P$18</f>
        <v>0</v>
      </c>
      <c r="AG254" s="46">
        <f>U254*各種係数!L16*各種係数!$P$18</f>
        <v>0</v>
      </c>
      <c r="AH254" s="135">
        <f t="shared" si="26"/>
        <v>0</v>
      </c>
    </row>
    <row r="255" spans="2:34" x14ac:dyDescent="0.15">
      <c r="B255" s="163" t="s">
        <v>43</v>
      </c>
      <c r="C255" s="163" t="s">
        <v>290</v>
      </c>
      <c r="D255" s="163" t="s">
        <v>290</v>
      </c>
      <c r="E255" s="62" t="s">
        <v>958</v>
      </c>
      <c r="F255" s="365">
        <f>SUMIF(価格変換【係数】!$D$7:$D$64,E255,価格変換【係数】!$J$141:$J$198)</f>
        <v>0</v>
      </c>
      <c r="G255" s="326">
        <f>SUMIF(価格変換【係数】!$D$7:$D$64,E255,価格変換【係数】!$L$141:$L$198)</f>
        <v>0</v>
      </c>
      <c r="H255" s="327">
        <f>G255*各種係数!H17</f>
        <v>0</v>
      </c>
      <c r="I255" s="326">
        <f>G255*各種係数!I17</f>
        <v>0</v>
      </c>
      <c r="J255" s="80">
        <v>4.2850315524735901E-5</v>
      </c>
      <c r="K255" s="67">
        <f>J255*各種係数!G17</f>
        <v>0</v>
      </c>
      <c r="L255" s="67">
        <f>J255*各種係数!F17</f>
        <v>4.2850315524735901E-5</v>
      </c>
      <c r="M255" s="80">
        <v>0</v>
      </c>
      <c r="N255" s="67">
        <f>M255*各種係数!H17</f>
        <v>0</v>
      </c>
      <c r="O255" s="67">
        <f>M255*各種係数!I17</f>
        <v>0</v>
      </c>
      <c r="P255" s="54"/>
      <c r="Q255" s="41"/>
      <c r="R255" s="67">
        <f>Q$353*各種係数!J17</f>
        <v>1.1123722840903847E-4</v>
      </c>
      <c r="S255" s="67">
        <f>R255*各種係数!G17</f>
        <v>0</v>
      </c>
      <c r="T255" s="67">
        <f>R255*各種係数!F17</f>
        <v>1.1123722840903847E-4</v>
      </c>
      <c r="U255" s="80">
        <v>0</v>
      </c>
      <c r="V255" s="67">
        <f>U255*各種係数!H17</f>
        <v>0</v>
      </c>
      <c r="W255" s="67">
        <f>U255*各種係数!I17</f>
        <v>0</v>
      </c>
      <c r="X255" s="330">
        <f t="shared" si="22"/>
        <v>0</v>
      </c>
      <c r="Y255" s="67">
        <f t="shared" si="23"/>
        <v>0</v>
      </c>
      <c r="Z255" s="68">
        <f t="shared" si="24"/>
        <v>0</v>
      </c>
      <c r="AA255" s="67">
        <f>G255*各種係数!K17*各種係数!$P$18</f>
        <v>0</v>
      </c>
      <c r="AB255" s="67">
        <f>M255*各種係数!K17*各種係数!$P$18</f>
        <v>0</v>
      </c>
      <c r="AC255" s="67">
        <f>U255*各種係数!K17*各種係数!$P$18</f>
        <v>0</v>
      </c>
      <c r="AD255" s="80">
        <f t="shared" si="25"/>
        <v>0</v>
      </c>
      <c r="AE255" s="67">
        <f>G255*各種係数!L17*各種係数!$P$18</f>
        <v>0</v>
      </c>
      <c r="AF255" s="67">
        <f>M255*各種係数!L17*各種係数!$P$18</f>
        <v>0</v>
      </c>
      <c r="AG255" s="67">
        <f>U255*各種係数!L17*各種係数!$P$18</f>
        <v>0</v>
      </c>
      <c r="AH255" s="330">
        <f t="shared" si="26"/>
        <v>0</v>
      </c>
    </row>
    <row r="256" spans="2:34" x14ac:dyDescent="0.15">
      <c r="B256" s="155" t="s">
        <v>44</v>
      </c>
      <c r="C256" s="155" t="s">
        <v>290</v>
      </c>
      <c r="D256" s="155" t="s">
        <v>290</v>
      </c>
      <c r="E256" s="41" t="s">
        <v>207</v>
      </c>
      <c r="F256" s="363">
        <f>SUMIF(価格変換【係数】!$D$7:$D$64,E256,価格変換【係数】!$J$141:$J$198)</f>
        <v>0</v>
      </c>
      <c r="G256" s="324">
        <f>SUMIF(価格変換【係数】!$D$7:$D$64,E256,価格変換【係数】!$L$141:$L$198)</f>
        <v>0</v>
      </c>
      <c r="H256" s="325">
        <f>G256*各種係数!H18</f>
        <v>0</v>
      </c>
      <c r="I256" s="324">
        <f>G256*各種係数!I18</f>
        <v>0</v>
      </c>
      <c r="J256" s="366">
        <v>0</v>
      </c>
      <c r="K256" s="46">
        <f>J256*各種係数!G18</f>
        <v>0</v>
      </c>
      <c r="L256" s="46">
        <f>J256*各種係数!F18</f>
        <v>0</v>
      </c>
      <c r="M256" s="366">
        <v>0</v>
      </c>
      <c r="N256" s="46">
        <f>M256*各種係数!H18</f>
        <v>0</v>
      </c>
      <c r="O256" s="46">
        <f>M256*各種係数!I18</f>
        <v>0</v>
      </c>
      <c r="P256" s="54"/>
      <c r="Q256" s="41"/>
      <c r="R256" s="46">
        <f>Q$353*各種係数!J18</f>
        <v>2.192773974761834E-3</v>
      </c>
      <c r="S256" s="46">
        <f>R256*各種係数!G18</f>
        <v>0</v>
      </c>
      <c r="T256" s="46">
        <f>R256*各種係数!F18</f>
        <v>2.192773974761834E-3</v>
      </c>
      <c r="U256" s="366">
        <v>0</v>
      </c>
      <c r="V256" s="46">
        <f>U256*各種係数!H18</f>
        <v>0</v>
      </c>
      <c r="W256" s="46">
        <f>U256*各種係数!I18</f>
        <v>0</v>
      </c>
      <c r="X256" s="328">
        <f t="shared" si="22"/>
        <v>0</v>
      </c>
      <c r="Y256" s="136">
        <f t="shared" si="23"/>
        <v>0</v>
      </c>
      <c r="Z256" s="329">
        <f t="shared" si="24"/>
        <v>0</v>
      </c>
      <c r="AA256" s="46">
        <f>G256*各種係数!K18*各種係数!$P$18</f>
        <v>0</v>
      </c>
      <c r="AB256" s="46">
        <f>M256*各種係数!K18*各種係数!$P$18</f>
        <v>0</v>
      </c>
      <c r="AC256" s="46">
        <f>U256*各種係数!K18*各種係数!$P$18</f>
        <v>0</v>
      </c>
      <c r="AD256" s="366">
        <f t="shared" si="25"/>
        <v>0</v>
      </c>
      <c r="AE256" s="46">
        <f>G256*各種係数!L18*各種係数!$P$18</f>
        <v>0</v>
      </c>
      <c r="AF256" s="46">
        <f>M256*各種係数!L18*各種係数!$P$18</f>
        <v>0</v>
      </c>
      <c r="AG256" s="46">
        <f>U256*各種係数!L18*各種係数!$P$18</f>
        <v>0</v>
      </c>
      <c r="AH256" s="328">
        <f t="shared" si="26"/>
        <v>0</v>
      </c>
    </row>
    <row r="257" spans="2:34" x14ac:dyDescent="0.15">
      <c r="B257" s="155" t="s">
        <v>45</v>
      </c>
      <c r="C257" s="155" t="s">
        <v>291</v>
      </c>
      <c r="D257" s="155" t="s">
        <v>290</v>
      </c>
      <c r="E257" s="41" t="s">
        <v>147</v>
      </c>
      <c r="F257" s="363">
        <f>SUMIF(価格変換【係数】!$D$7:$D$64,E257,価格変換【係数】!$J$141:$J$198)</f>
        <v>0</v>
      </c>
      <c r="G257" s="324">
        <f>SUMIF(価格変換【係数】!$D$7:$D$64,E257,価格変換【係数】!$L$141:$L$198)</f>
        <v>0</v>
      </c>
      <c r="H257" s="325">
        <f>G257*各種係数!H19</f>
        <v>0</v>
      </c>
      <c r="I257" s="324">
        <f>G257*各種係数!I19</f>
        <v>0</v>
      </c>
      <c r="J257" s="364">
        <v>4.2856236822887839E-4</v>
      </c>
      <c r="K257" s="46">
        <f>J257*各種係数!G19</f>
        <v>2.8641852653399807E-6</v>
      </c>
      <c r="L257" s="46">
        <f>J257*各種係数!F19</f>
        <v>4.2569818296353838E-4</v>
      </c>
      <c r="M257" s="364">
        <v>3.353287993066064E-6</v>
      </c>
      <c r="N257" s="46">
        <f>M257*各種係数!H19</f>
        <v>1.351794222204757E-6</v>
      </c>
      <c r="O257" s="46">
        <f>M257*各種係数!I19</f>
        <v>1.0143696179024844E-6</v>
      </c>
      <c r="P257" s="54"/>
      <c r="Q257" s="41"/>
      <c r="R257" s="46">
        <f>Q$353*各種係数!J19</f>
        <v>4.8595053777889082E-5</v>
      </c>
      <c r="S257" s="46">
        <f>R257*各種係数!G19</f>
        <v>3.2477241894626751E-7</v>
      </c>
      <c r="T257" s="46">
        <f>R257*各種係数!F19</f>
        <v>4.8270281358942814E-5</v>
      </c>
      <c r="U257" s="364">
        <v>4.9191413149720974E-7</v>
      </c>
      <c r="V257" s="46">
        <f>U257*各種係数!H19</f>
        <v>1.9830288425981267E-7</v>
      </c>
      <c r="W257" s="46">
        <f>U257*各種係数!I19</f>
        <v>1.4880402477790595E-7</v>
      </c>
      <c r="X257" s="135">
        <f t="shared" si="22"/>
        <v>3.8452021245632741E-6</v>
      </c>
      <c r="Y257" s="46">
        <f t="shared" si="23"/>
        <v>1.5500971064645697E-6</v>
      </c>
      <c r="Z257" s="47">
        <f t="shared" si="24"/>
        <v>1.1631736426803903E-6</v>
      </c>
      <c r="AA257" s="46">
        <f>G257*各種係数!K19*各種係数!$P$18</f>
        <v>0</v>
      </c>
      <c r="AB257" s="46">
        <f>M257*各種係数!K19*各種係数!$P$18</f>
        <v>9.0818216478872556E-13</v>
      </c>
      <c r="AC257" s="46">
        <f>U257*各種係数!K19*各種係数!$P$18</f>
        <v>1.3322674394716094E-13</v>
      </c>
      <c r="AD257" s="364">
        <f t="shared" si="25"/>
        <v>1.0414089087358864E-12</v>
      </c>
      <c r="AE257" s="46">
        <f>G257*各種係数!L19*各種係数!$P$18</f>
        <v>0</v>
      </c>
      <c r="AF257" s="46">
        <f>M257*各種係数!L19*各種係数!$P$18</f>
        <v>4.1916099913325798E-13</v>
      </c>
      <c r="AG257" s="46">
        <f>U257*各種係数!L19*各種係数!$P$18</f>
        <v>6.1489266437151213E-14</v>
      </c>
      <c r="AH257" s="135">
        <f t="shared" si="26"/>
        <v>4.8065026557040914E-13</v>
      </c>
    </row>
    <row r="258" spans="2:34" x14ac:dyDescent="0.15">
      <c r="B258" s="155" t="s">
        <v>46</v>
      </c>
      <c r="C258" s="155" t="s">
        <v>291</v>
      </c>
      <c r="D258" s="155" t="s">
        <v>290</v>
      </c>
      <c r="E258" s="41" t="s">
        <v>959</v>
      </c>
      <c r="F258" s="363">
        <f>SUMIF(価格変換【係数】!$D$7:$D$64,E258,価格変換【係数】!$J$141:$J$198)</f>
        <v>6.8144551152219861E-3</v>
      </c>
      <c r="G258" s="324">
        <f>SUMIF(価格変換【係数】!$D$7:$D$64,E258,価格変換【係数】!$L$141:$L$198)</f>
        <v>0</v>
      </c>
      <c r="H258" s="325">
        <f>G258*各種係数!H20</f>
        <v>0</v>
      </c>
      <c r="I258" s="324">
        <f>G258*各種係数!I20</f>
        <v>0</v>
      </c>
      <c r="J258" s="364">
        <v>3.923547873345294E-3</v>
      </c>
      <c r="K258" s="46">
        <f>J258*各種係数!G20</f>
        <v>0</v>
      </c>
      <c r="L258" s="46">
        <f>J258*各種係数!F20</f>
        <v>3.923547873345294E-3</v>
      </c>
      <c r="M258" s="364">
        <v>0</v>
      </c>
      <c r="N258" s="46">
        <f>M258*各種係数!H20</f>
        <v>0</v>
      </c>
      <c r="O258" s="46">
        <f>M258*各種係数!I20</f>
        <v>0</v>
      </c>
      <c r="P258" s="54"/>
      <c r="Q258" s="41"/>
      <c r="R258" s="46">
        <f>Q$353*各種係数!J20</f>
        <v>3.2286886343346134E-3</v>
      </c>
      <c r="S258" s="46">
        <f>R258*各種係数!G20</f>
        <v>0</v>
      </c>
      <c r="T258" s="46">
        <f>R258*各種係数!F20</f>
        <v>3.2286886343346134E-3</v>
      </c>
      <c r="U258" s="364">
        <v>0</v>
      </c>
      <c r="V258" s="46">
        <f>U258*各種係数!H20</f>
        <v>0</v>
      </c>
      <c r="W258" s="46">
        <f>U258*各種係数!I20</f>
        <v>0</v>
      </c>
      <c r="X258" s="135">
        <f t="shared" si="22"/>
        <v>0</v>
      </c>
      <c r="Y258" s="46">
        <f t="shared" si="23"/>
        <v>0</v>
      </c>
      <c r="Z258" s="47">
        <f t="shared" si="24"/>
        <v>0</v>
      </c>
      <c r="AA258" s="46">
        <f>G258*各種係数!K20*各種係数!$P$18</f>
        <v>0</v>
      </c>
      <c r="AB258" s="46">
        <f>M258*各種係数!K20*各種係数!$P$18</f>
        <v>0</v>
      </c>
      <c r="AC258" s="46">
        <f>U258*各種係数!K20*各種係数!$P$18</f>
        <v>0</v>
      </c>
      <c r="AD258" s="364">
        <f t="shared" si="25"/>
        <v>0</v>
      </c>
      <c r="AE258" s="46">
        <f>G258*各種係数!L20*各種係数!$P$18</f>
        <v>0</v>
      </c>
      <c r="AF258" s="46">
        <f>M258*各種係数!L20*各種係数!$P$18</f>
        <v>0</v>
      </c>
      <c r="AG258" s="46">
        <f>U258*各種係数!L20*各種係数!$P$18</f>
        <v>0</v>
      </c>
      <c r="AH258" s="135">
        <f t="shared" si="26"/>
        <v>0</v>
      </c>
    </row>
    <row r="259" spans="2:34" x14ac:dyDescent="0.15">
      <c r="B259" s="155" t="s">
        <v>47</v>
      </c>
      <c r="C259" s="155" t="s">
        <v>292</v>
      </c>
      <c r="D259" s="155" t="s">
        <v>290</v>
      </c>
      <c r="E259" s="41" t="s">
        <v>960</v>
      </c>
      <c r="F259" s="363">
        <f>SUMIF(価格変換【係数】!$D$7:$D$64,E259,価格変換【係数】!$J$141:$J$198)</f>
        <v>6.0475582611319936E-6</v>
      </c>
      <c r="G259" s="324">
        <f>SUMIF(価格変換【係数】!$D$7:$D$64,E259,価格変換【係数】!$L$141:$L$198)</f>
        <v>7.5793786574416202E-8</v>
      </c>
      <c r="H259" s="325">
        <f>G259*各種係数!H21</f>
        <v>3.276386692814398E-8</v>
      </c>
      <c r="I259" s="324">
        <f>G259*各種係数!I21</f>
        <v>1.6773226589882999E-8</v>
      </c>
      <c r="J259" s="364">
        <v>1.6222065345994395E-3</v>
      </c>
      <c r="K259" s="46">
        <f>J259*各種係数!G21</f>
        <v>2.0331044456947261E-5</v>
      </c>
      <c r="L259" s="46">
        <f>J259*各種係数!F21</f>
        <v>1.6018754901424923E-3</v>
      </c>
      <c r="M259" s="364">
        <v>2.4840797073692689E-5</v>
      </c>
      <c r="N259" s="46">
        <f>M259*各種係数!H21</f>
        <v>1.0738090897627969E-5</v>
      </c>
      <c r="O259" s="46">
        <f>M259*各種係数!I21</f>
        <v>5.4972885881781704E-6</v>
      </c>
      <c r="P259" s="54"/>
      <c r="Q259" s="41"/>
      <c r="R259" s="46">
        <f>Q$353*各種係数!J21</f>
        <v>2.8673419123530347E-5</v>
      </c>
      <c r="S259" s="46">
        <f>R259*各種係数!G21</f>
        <v>3.5936272385755351E-7</v>
      </c>
      <c r="T259" s="46">
        <f>R259*各種係数!F21</f>
        <v>2.8314056399672794E-5</v>
      </c>
      <c r="U259" s="364">
        <v>1.1871620758708354E-6</v>
      </c>
      <c r="V259" s="46">
        <f>U259*各種係数!H21</f>
        <v>5.1318217539879936E-7</v>
      </c>
      <c r="W259" s="46">
        <f>U259*各種係数!I21</f>
        <v>2.6271993256263526E-7</v>
      </c>
      <c r="X259" s="135">
        <f t="shared" si="22"/>
        <v>2.6103752936137941E-5</v>
      </c>
      <c r="Y259" s="46">
        <f t="shared" si="23"/>
        <v>1.1284036939954914E-5</v>
      </c>
      <c r="Z259" s="47">
        <f t="shared" si="24"/>
        <v>5.7767817473306887E-6</v>
      </c>
      <c r="AA259" s="46">
        <f>G259*各種係数!K21*各種係数!$P$18</f>
        <v>6.1620964694647322E-15</v>
      </c>
      <c r="AB259" s="46">
        <f>M259*各種係数!K21*各種係数!$P$18</f>
        <v>2.0195769978611941E-12</v>
      </c>
      <c r="AC259" s="46">
        <f>U259*各種係数!K21*各種係数!$P$18</f>
        <v>9.6517241940718321E-14</v>
      </c>
      <c r="AD259" s="364">
        <f t="shared" si="25"/>
        <v>2.1222563362713773E-12</v>
      </c>
      <c r="AE259" s="46">
        <f>G259*各種係数!L21*各種係数!$P$18</f>
        <v>4.313467528625312E-15</v>
      </c>
      <c r="AF259" s="46">
        <f>M259*各種係数!L21*各種係数!$P$18</f>
        <v>1.4137038985028358E-12</v>
      </c>
      <c r="AG259" s="46">
        <f>U259*各種係数!L21*各種係数!$P$18</f>
        <v>6.7562069358502816E-14</v>
      </c>
      <c r="AH259" s="135">
        <f t="shared" si="26"/>
        <v>1.4855794353899639E-12</v>
      </c>
    </row>
    <row r="260" spans="2:34" x14ac:dyDescent="0.15">
      <c r="B260" s="155" t="s">
        <v>48</v>
      </c>
      <c r="C260" s="155" t="s">
        <v>292</v>
      </c>
      <c r="D260" s="155" t="s">
        <v>290</v>
      </c>
      <c r="E260" s="41" t="s">
        <v>150</v>
      </c>
      <c r="F260" s="365">
        <f>SUMIF(価格変換【係数】!$D$7:$D$64,E260,価格変換【係数】!$J$141:$J$198)</f>
        <v>4.342814647429864E-4</v>
      </c>
      <c r="G260" s="326">
        <f>SUMIF(価格変換【係数】!$D$7:$D$64,E260,価格変換【係数】!$L$141:$L$198)</f>
        <v>2.4038986134321505E-5</v>
      </c>
      <c r="H260" s="327">
        <f>G260*各種係数!H22</f>
        <v>9.584128285013419E-6</v>
      </c>
      <c r="I260" s="326">
        <f>G260*各種係数!I22</f>
        <v>3.9203819924790679E-6</v>
      </c>
      <c r="J260" s="80">
        <v>1.9406841026754227E-3</v>
      </c>
      <c r="K260" s="67">
        <f>J260*各種係数!G22</f>
        <v>1.0742359972218015E-4</v>
      </c>
      <c r="L260" s="67">
        <f>J260*各種係数!F22</f>
        <v>1.8332605029532426E-3</v>
      </c>
      <c r="M260" s="80">
        <v>1.242317273999137E-4</v>
      </c>
      <c r="N260" s="67">
        <f>M260*各種係数!H22</f>
        <v>4.9530076094583822E-5</v>
      </c>
      <c r="O260" s="67">
        <f>M260*各種係数!I22</f>
        <v>2.0260248259714573E-5</v>
      </c>
      <c r="P260" s="54"/>
      <c r="Q260" s="41"/>
      <c r="R260" s="67">
        <f>Q$353*各種係数!J22</f>
        <v>9.9990844065175077E-5</v>
      </c>
      <c r="S260" s="67">
        <f>R260*各種係数!G22</f>
        <v>5.5348402112081315E-6</v>
      </c>
      <c r="T260" s="67">
        <f>R260*各種係数!F22</f>
        <v>9.4456003853966942E-5</v>
      </c>
      <c r="U260" s="80">
        <v>1.6156680394656593E-5</v>
      </c>
      <c r="V260" s="67">
        <f>U260*各種係数!H22</f>
        <v>6.4415236440137235E-6</v>
      </c>
      <c r="W260" s="67">
        <f>U260*各種係数!I22</f>
        <v>2.6349014273533577E-6</v>
      </c>
      <c r="X260" s="330">
        <f t="shared" si="22"/>
        <v>1.6442739392889182E-4</v>
      </c>
      <c r="Y260" s="67">
        <f t="shared" si="23"/>
        <v>6.5555728023610965E-5</v>
      </c>
      <c r="Z260" s="68">
        <f t="shared" si="24"/>
        <v>2.6815531679546997E-5</v>
      </c>
      <c r="AA260" s="67">
        <f>G260*各種係数!K22*各種係数!$P$18</f>
        <v>1.5733084357590974E-12</v>
      </c>
      <c r="AB260" s="67">
        <f>M260*各種係数!K22*各種係数!$P$18</f>
        <v>8.1307432690827785E-12</v>
      </c>
      <c r="AC260" s="67">
        <f>U260*各種係数!K22*各種係数!$P$18</f>
        <v>1.0574256924456725E-12</v>
      </c>
      <c r="AD260" s="80">
        <f t="shared" si="25"/>
        <v>1.0761477397287549E-11</v>
      </c>
      <c r="AE260" s="67">
        <f>G260*各種係数!L22*各種係数!$P$18</f>
        <v>9.8810332813607283E-13</v>
      </c>
      <c r="AF260" s="67">
        <f>M260*各種係数!L22*各種係数!$P$18</f>
        <v>5.1064459465154879E-12</v>
      </c>
      <c r="AG260" s="67">
        <f>U260*各種係数!L22*各種係数!$P$18</f>
        <v>6.6410744531350477E-13</v>
      </c>
      <c r="AH260" s="330">
        <f t="shared" si="26"/>
        <v>6.7586567199650658E-12</v>
      </c>
    </row>
    <row r="261" spans="2:34" x14ac:dyDescent="0.15">
      <c r="B261" s="162" t="s">
        <v>49</v>
      </c>
      <c r="C261" s="162" t="s">
        <v>292</v>
      </c>
      <c r="D261" s="162" t="s">
        <v>290</v>
      </c>
      <c r="E261" s="116" t="s">
        <v>151</v>
      </c>
      <c r="F261" s="363">
        <f>SUMIF(価格変換【係数】!$D$7:$D$64,E261,価格変換【係数】!$J$141:$J$198)</f>
        <v>0</v>
      </c>
      <c r="G261" s="324">
        <f>SUMIF(価格変換【係数】!$D$7:$D$64,E261,価格変換【係数】!$L$141:$L$198)</f>
        <v>0</v>
      </c>
      <c r="H261" s="325">
        <f>G261*各種係数!H23</f>
        <v>0</v>
      </c>
      <c r="I261" s="324">
        <f>G261*各種係数!I23</f>
        <v>0</v>
      </c>
      <c r="J261" s="366">
        <v>1.626515229139184E-3</v>
      </c>
      <c r="K261" s="46">
        <f>J261*各種係数!G23</f>
        <v>0</v>
      </c>
      <c r="L261" s="46">
        <f>J261*各種係数!F23</f>
        <v>1.6265152291391836E-3</v>
      </c>
      <c r="M261" s="366">
        <v>1.0394353394347462E-19</v>
      </c>
      <c r="N261" s="46">
        <f>M261*各種係数!H23</f>
        <v>0</v>
      </c>
      <c r="O261" s="46">
        <f>M261*各種係数!I23</f>
        <v>0</v>
      </c>
      <c r="P261" s="54"/>
      <c r="Q261" s="41"/>
      <c r="R261" s="46">
        <f>Q$353*各種係数!J23</f>
        <v>0</v>
      </c>
      <c r="S261" s="46">
        <f>R261*各種係数!G23</f>
        <v>0</v>
      </c>
      <c r="T261" s="46">
        <f>R261*各種係数!F23</f>
        <v>0</v>
      </c>
      <c r="U261" s="366">
        <v>1.4206400664506163E-20</v>
      </c>
      <c r="V261" s="46">
        <f>U261*各種係数!H23</f>
        <v>0</v>
      </c>
      <c r="W261" s="46">
        <f>U261*各種係数!I23</f>
        <v>0</v>
      </c>
      <c r="X261" s="328">
        <f t="shared" si="22"/>
        <v>1.181499346079808E-19</v>
      </c>
      <c r="Y261" s="136">
        <f t="shared" si="23"/>
        <v>0</v>
      </c>
      <c r="Z261" s="329">
        <f t="shared" si="24"/>
        <v>0</v>
      </c>
      <c r="AA261" s="46">
        <f>G261*各種係数!K23*各種係数!$P$18</f>
        <v>0</v>
      </c>
      <c r="AB261" s="46">
        <f>M261*各種係数!K23*各種係数!$P$18</f>
        <v>0</v>
      </c>
      <c r="AC261" s="46">
        <f>U261*各種係数!K23*各種係数!$P$18</f>
        <v>0</v>
      </c>
      <c r="AD261" s="366">
        <f t="shared" si="25"/>
        <v>0</v>
      </c>
      <c r="AE261" s="46">
        <f>G261*各種係数!L23*各種係数!$P$18</f>
        <v>0</v>
      </c>
      <c r="AF261" s="46">
        <f>M261*各種係数!L23*各種係数!$P$18</f>
        <v>0</v>
      </c>
      <c r="AG261" s="46">
        <f>U261*各種係数!L23*各種係数!$P$18</f>
        <v>0</v>
      </c>
      <c r="AH261" s="328">
        <f t="shared" si="26"/>
        <v>0</v>
      </c>
    </row>
    <row r="262" spans="2:34" x14ac:dyDescent="0.15">
      <c r="B262" s="155" t="s">
        <v>50</v>
      </c>
      <c r="C262" s="155" t="s">
        <v>292</v>
      </c>
      <c r="D262" s="155" t="s">
        <v>290</v>
      </c>
      <c r="E262" s="41" t="s">
        <v>152</v>
      </c>
      <c r="F262" s="363">
        <f>SUMIF(価格変換【係数】!$D$7:$D$64,E262,価格変換【係数】!$J$141:$J$198)</f>
        <v>0</v>
      </c>
      <c r="G262" s="324">
        <f>SUMIF(価格変換【係数】!$D$7:$D$64,E262,価格変換【係数】!$L$141:$L$198)</f>
        <v>0</v>
      </c>
      <c r="H262" s="325">
        <f>G262*各種係数!H24</f>
        <v>0</v>
      </c>
      <c r="I262" s="324">
        <f>G262*各種係数!I24</f>
        <v>0</v>
      </c>
      <c r="J262" s="364">
        <v>2.3094549933998535E-3</v>
      </c>
      <c r="K262" s="46">
        <f>J262*各種係数!G24</f>
        <v>2.3169900844491347E-5</v>
      </c>
      <c r="L262" s="46">
        <f>J262*各種係数!F24</f>
        <v>2.2862850925553621E-3</v>
      </c>
      <c r="M262" s="364">
        <v>3.3416786682436743E-5</v>
      </c>
      <c r="N262" s="46">
        <f>M262*各種係数!H24</f>
        <v>1.4504727290309649E-5</v>
      </c>
      <c r="O262" s="46">
        <f>M262*各種係数!I24</f>
        <v>7.6121861316763384E-6</v>
      </c>
      <c r="P262" s="54"/>
      <c r="Q262" s="41"/>
      <c r="R262" s="46">
        <f>Q$353*各種係数!J24</f>
        <v>1.6726850652317712E-4</v>
      </c>
      <c r="S262" s="46">
        <f>R262*各種係数!G24</f>
        <v>1.6781425581464694E-6</v>
      </c>
      <c r="T262" s="46">
        <f>R262*各種係数!F24</f>
        <v>1.6559036396503066E-4</v>
      </c>
      <c r="U262" s="364">
        <v>4.5910045501422545E-6</v>
      </c>
      <c r="V262" s="46">
        <f>U262*各種係数!H24</f>
        <v>1.9927490222566283E-6</v>
      </c>
      <c r="W262" s="46">
        <f>U262*各種係数!I24</f>
        <v>1.0458091467371293E-6</v>
      </c>
      <c r="X262" s="135">
        <f t="shared" si="22"/>
        <v>3.8007791232578999E-5</v>
      </c>
      <c r="Y262" s="46">
        <f t="shared" si="23"/>
        <v>1.6497476312566278E-5</v>
      </c>
      <c r="Z262" s="47">
        <f t="shared" si="24"/>
        <v>8.6579952784134672E-6</v>
      </c>
      <c r="AA262" s="46">
        <f>G262*各種係数!K24*各種係数!$P$18</f>
        <v>0</v>
      </c>
      <c r="AB262" s="46">
        <f>M262*各種係数!K24*各種係数!$P$18</f>
        <v>1.3156215229305804E-12</v>
      </c>
      <c r="AC262" s="46">
        <f>U262*各種係数!K24*各種係数!$P$18</f>
        <v>1.8074821063552181E-13</v>
      </c>
      <c r="AD262" s="364">
        <f t="shared" si="25"/>
        <v>1.4963697335661021E-12</v>
      </c>
      <c r="AE262" s="46">
        <f>G262*各種係数!L24*各種係数!$P$18</f>
        <v>0</v>
      </c>
      <c r="AF262" s="46">
        <f>M262*各種係数!L24*各種係数!$P$18</f>
        <v>1.1840593706375223E-12</v>
      </c>
      <c r="AG262" s="46">
        <f>U262*各種係数!L24*各種係数!$P$18</f>
        <v>1.6267338957196964E-13</v>
      </c>
      <c r="AH262" s="135">
        <f t="shared" si="26"/>
        <v>1.3467327602094919E-12</v>
      </c>
    </row>
    <row r="263" spans="2:34" x14ac:dyDescent="0.15">
      <c r="B263" s="155" t="s">
        <v>51</v>
      </c>
      <c r="C263" s="155" t="s">
        <v>293</v>
      </c>
      <c r="D263" s="155" t="s">
        <v>290</v>
      </c>
      <c r="E263" s="41" t="s">
        <v>961</v>
      </c>
      <c r="F263" s="363">
        <f>SUMIF(価格変換【係数】!$D$7:$D$64,E263,価格変換【係数】!$J$141:$J$198)</f>
        <v>6.3203720264044639E-5</v>
      </c>
      <c r="G263" s="324">
        <f>SUMIF(価格変換【係数】!$D$7:$D$64,E263,価格変換【係数】!$L$141:$L$198)</f>
        <v>8.0239138054988956E-7</v>
      </c>
      <c r="H263" s="325">
        <f>G263*各種係数!H25</f>
        <v>4.3018922763261139E-7</v>
      </c>
      <c r="I263" s="324">
        <f>G263*各種係数!I25</f>
        <v>2.1138882497092953E-7</v>
      </c>
      <c r="J263" s="364">
        <v>1.5259800873242159E-3</v>
      </c>
      <c r="K263" s="46">
        <f>J263*各種係数!G25</f>
        <v>1.937280375022916E-5</v>
      </c>
      <c r="L263" s="46">
        <f>J263*各種係数!F25</f>
        <v>1.5066072835739869E-3</v>
      </c>
      <c r="M263" s="364">
        <v>2.8521609060872175E-5</v>
      </c>
      <c r="N263" s="46">
        <f>M263*各種係数!H25</f>
        <v>1.5291401764968252E-5</v>
      </c>
      <c r="O263" s="46">
        <f>M263*各種係数!I25</f>
        <v>7.5139758125593631E-6</v>
      </c>
      <c r="P263" s="54"/>
      <c r="Q263" s="41"/>
      <c r="R263" s="46">
        <f>Q$353*各種係数!J25</f>
        <v>2.9140898038688178E-5</v>
      </c>
      <c r="S263" s="46">
        <f>R263*各種係数!G25</f>
        <v>3.6995299184988591E-7</v>
      </c>
      <c r="T263" s="46">
        <f>R263*各種係数!F25</f>
        <v>2.8770945046838292E-5</v>
      </c>
      <c r="U263" s="364">
        <v>6.424924991644558E-6</v>
      </c>
      <c r="V263" s="46">
        <f>U263*各種係数!H25</f>
        <v>3.4446201526477941E-6</v>
      </c>
      <c r="W263" s="46">
        <f>U263*各種係数!I25</f>
        <v>1.6926370066180656E-6</v>
      </c>
      <c r="X263" s="135">
        <f t="shared" si="22"/>
        <v>3.5748925433066622E-5</v>
      </c>
      <c r="Y263" s="46">
        <f t="shared" si="23"/>
        <v>1.9166211145248657E-5</v>
      </c>
      <c r="Z263" s="47">
        <f t="shared" si="24"/>
        <v>9.4180016441483577E-6</v>
      </c>
      <c r="AA263" s="46">
        <f>G263*各種係数!K25*各種係数!$P$18</f>
        <v>4.9680099875659104E-14</v>
      </c>
      <c r="AB263" s="46">
        <f>M263*各種係数!K25*各種係数!$P$18</f>
        <v>1.7659167597084282E-12</v>
      </c>
      <c r="AC263" s="46">
        <f>U263*各種係数!K25*各種係数!$P$18</f>
        <v>3.9779953152010942E-13</v>
      </c>
      <c r="AD263" s="364">
        <f t="shared" si="25"/>
        <v>2.2133963911041965E-12</v>
      </c>
      <c r="AE263" s="46">
        <f>G263*各種係数!L25*各種係数!$P$18</f>
        <v>4.2747992916264809E-14</v>
      </c>
      <c r="AF263" s="46">
        <f>M263*各種係数!L25*各種係数!$P$18</f>
        <v>1.5195097699816708E-12</v>
      </c>
      <c r="AG263" s="46">
        <f>U263*各種係数!L25*各種係数!$P$18</f>
        <v>3.4229262014521039E-13</v>
      </c>
      <c r="AH263" s="135">
        <f t="shared" si="26"/>
        <v>1.9045503830431458E-12</v>
      </c>
    </row>
    <row r="264" spans="2:34" x14ac:dyDescent="0.15">
      <c r="B264" s="155" t="s">
        <v>52</v>
      </c>
      <c r="C264" s="155" t="s">
        <v>294</v>
      </c>
      <c r="D264" s="155" t="s">
        <v>290</v>
      </c>
      <c r="E264" s="41" t="s">
        <v>154</v>
      </c>
      <c r="F264" s="363">
        <f>SUMIF(価格変換【係数】!$D$7:$D$64,E264,価格変換【係数】!$J$141:$J$198)</f>
        <v>0</v>
      </c>
      <c r="G264" s="324">
        <f>SUMIF(価格変換【係数】!$D$7:$D$64,E264,価格変換【係数】!$L$141:$L$198)</f>
        <v>0</v>
      </c>
      <c r="H264" s="325">
        <f>G264*各種係数!H26</f>
        <v>0</v>
      </c>
      <c r="I264" s="324">
        <f>G264*各種係数!I26</f>
        <v>0</v>
      </c>
      <c r="J264" s="364">
        <v>2.8330740841296395E-5</v>
      </c>
      <c r="K264" s="46">
        <f>J264*各種係数!G26</f>
        <v>0</v>
      </c>
      <c r="L264" s="46">
        <f>J264*各種係数!F26</f>
        <v>2.8330740841296395E-5</v>
      </c>
      <c r="M264" s="364">
        <v>0</v>
      </c>
      <c r="N264" s="46">
        <f>M264*各種係数!H26</f>
        <v>0</v>
      </c>
      <c r="O264" s="46">
        <f>M264*各種係数!I26</f>
        <v>0</v>
      </c>
      <c r="P264" s="54"/>
      <c r="Q264" s="41"/>
      <c r="R264" s="46">
        <f>Q$353*各種係数!J26</f>
        <v>3.0324074762008002E-6</v>
      </c>
      <c r="S264" s="46">
        <f>R264*各種係数!G26</f>
        <v>0</v>
      </c>
      <c r="T264" s="46">
        <f>R264*各種係数!F26</f>
        <v>3.0324074762008002E-6</v>
      </c>
      <c r="U264" s="364">
        <v>0</v>
      </c>
      <c r="V264" s="46">
        <f>U264*各種係数!H26</f>
        <v>0</v>
      </c>
      <c r="W264" s="46">
        <f>U264*各種係数!I26</f>
        <v>0</v>
      </c>
      <c r="X264" s="135">
        <f t="shared" si="22"/>
        <v>0</v>
      </c>
      <c r="Y264" s="46">
        <f t="shared" si="23"/>
        <v>0</v>
      </c>
      <c r="Z264" s="47">
        <f t="shared" si="24"/>
        <v>0</v>
      </c>
      <c r="AA264" s="46">
        <f>G264*各種係数!K26*各種係数!$P$18</f>
        <v>0</v>
      </c>
      <c r="AB264" s="46">
        <f>M264*各種係数!K26*各種係数!$P$18</f>
        <v>0</v>
      </c>
      <c r="AC264" s="46">
        <f>U264*各種係数!K26*各種係数!$P$18</f>
        <v>0</v>
      </c>
      <c r="AD264" s="364">
        <f t="shared" si="25"/>
        <v>0</v>
      </c>
      <c r="AE264" s="46">
        <f>G264*各種係数!L26*各種係数!$P$18</f>
        <v>0</v>
      </c>
      <c r="AF264" s="46">
        <f>M264*各種係数!L26*各種係数!$P$18</f>
        <v>0</v>
      </c>
      <c r="AG264" s="46">
        <f>U264*各種係数!L26*各種係数!$P$18</f>
        <v>0</v>
      </c>
      <c r="AH264" s="135">
        <f t="shared" si="26"/>
        <v>0</v>
      </c>
    </row>
    <row r="265" spans="2:34" x14ac:dyDescent="0.15">
      <c r="B265" s="163" t="s">
        <v>53</v>
      </c>
      <c r="C265" s="163" t="s">
        <v>294</v>
      </c>
      <c r="D265" s="163" t="s">
        <v>290</v>
      </c>
      <c r="E265" s="62" t="s">
        <v>962</v>
      </c>
      <c r="F265" s="365">
        <f>SUMIF(価格変換【係数】!$D$7:$D$64,E265,価格変換【係数】!$J$141:$J$198)</f>
        <v>0</v>
      </c>
      <c r="G265" s="326">
        <f>SUMIF(価格変換【係数】!$D$7:$D$64,E265,価格変換【係数】!$L$141:$L$198)</f>
        <v>0</v>
      </c>
      <c r="H265" s="327">
        <f>G265*各種係数!H27</f>
        <v>0</v>
      </c>
      <c r="I265" s="326">
        <f>G265*各種係数!I27</f>
        <v>0</v>
      </c>
      <c r="J265" s="80">
        <v>2.2635149287193585E-4</v>
      </c>
      <c r="K265" s="67">
        <f>J265*各種係数!G27</f>
        <v>2.2616165835112435E-6</v>
      </c>
      <c r="L265" s="67">
        <f>J265*各種係数!F27</f>
        <v>2.240898762884246E-4</v>
      </c>
      <c r="M265" s="80">
        <v>4.2331822671990499E-6</v>
      </c>
      <c r="N265" s="67">
        <f>M265*各種係数!H27</f>
        <v>1.5932340240557178E-6</v>
      </c>
      <c r="O265" s="67">
        <f>M265*各種係数!I27</f>
        <v>3.91369681307082E-7</v>
      </c>
      <c r="P265" s="54"/>
      <c r="Q265" s="41"/>
      <c r="R265" s="67">
        <f>Q$353*各種係数!J27</f>
        <v>6.2654585575799608E-6</v>
      </c>
      <c r="S265" s="67">
        <f>R265*各種係数!G27</f>
        <v>6.2602038967520101E-8</v>
      </c>
      <c r="T265" s="67">
        <f>R265*各種係数!F27</f>
        <v>6.2028565186124408E-6</v>
      </c>
      <c r="U265" s="80">
        <v>5.5660235325039115E-7</v>
      </c>
      <c r="V265" s="67">
        <f>U265*各種係数!H27</f>
        <v>2.0948727248041844E-7</v>
      </c>
      <c r="W265" s="67">
        <f>U265*各種係数!I27</f>
        <v>5.1459462847677678E-8</v>
      </c>
      <c r="X265" s="330">
        <f t="shared" si="22"/>
        <v>4.7897846204494407E-6</v>
      </c>
      <c r="Y265" s="67">
        <f t="shared" si="23"/>
        <v>1.8027212965361364E-6</v>
      </c>
      <c r="Z265" s="68">
        <f t="shared" si="24"/>
        <v>4.4282914415475966E-7</v>
      </c>
      <c r="AA265" s="67">
        <f>G265*各種係数!K27*各種係数!$P$18</f>
        <v>0</v>
      </c>
      <c r="AB265" s="67">
        <f>M265*各種係数!K27*各種係数!$P$18</f>
        <v>7.9871363532057542E-14</v>
      </c>
      <c r="AC265" s="67">
        <f>U265*各種係数!K27*各種係数!$P$18</f>
        <v>1.0501931193403607E-14</v>
      </c>
      <c r="AD265" s="80">
        <f t="shared" si="25"/>
        <v>9.0373294725461149E-14</v>
      </c>
      <c r="AE265" s="67">
        <f>G265*各種係数!L27*各種係数!$P$18</f>
        <v>0</v>
      </c>
      <c r="AF265" s="67">
        <f>M265*各種係数!L27*各種係数!$P$18</f>
        <v>7.9871363532057542E-14</v>
      </c>
      <c r="AG265" s="67">
        <f>U265*各種係数!L27*各種係数!$P$18</f>
        <v>1.0501931193403607E-14</v>
      </c>
      <c r="AH265" s="330">
        <f t="shared" si="26"/>
        <v>9.0373294725461149E-14</v>
      </c>
    </row>
    <row r="266" spans="2:34" x14ac:dyDescent="0.15">
      <c r="B266" s="155" t="s">
        <v>54</v>
      </c>
      <c r="C266" s="155" t="s">
        <v>294</v>
      </c>
      <c r="D266" s="155" t="s">
        <v>290</v>
      </c>
      <c r="E266" s="41" t="s">
        <v>963</v>
      </c>
      <c r="F266" s="363">
        <f>SUMIF(価格変換【係数】!$D$7:$D$64,E266,価格変換【係数】!$J$141:$J$198)</f>
        <v>0</v>
      </c>
      <c r="G266" s="324">
        <f>SUMIF(価格変換【係数】!$D$7:$D$64,E266,価格変換【係数】!$L$141:$L$198)</f>
        <v>0</v>
      </c>
      <c r="H266" s="325">
        <f>G266*各種係数!H28</f>
        <v>0</v>
      </c>
      <c r="I266" s="324">
        <f>G266*各種係数!I28</f>
        <v>0</v>
      </c>
      <c r="J266" s="366">
        <v>8.6046511425338359E-7</v>
      </c>
      <c r="K266" s="46">
        <f>J266*各種係数!G28</f>
        <v>0</v>
      </c>
      <c r="L266" s="46">
        <f>J266*各種係数!F28</f>
        <v>8.604651142533838E-7</v>
      </c>
      <c r="M266" s="366">
        <v>-6.163357949414251E-22</v>
      </c>
      <c r="N266" s="46">
        <f>M266*各種係数!H28</f>
        <v>0</v>
      </c>
      <c r="O266" s="46">
        <f>M266*各種係数!I28</f>
        <v>0</v>
      </c>
      <c r="P266" s="54"/>
      <c r="Q266" s="41"/>
      <c r="R266" s="46">
        <f>Q$353*各種係数!J28</f>
        <v>0</v>
      </c>
      <c r="S266" s="46">
        <f>R266*各種係数!G28</f>
        <v>0</v>
      </c>
      <c r="T266" s="46">
        <f>R266*各種係数!F28</f>
        <v>0</v>
      </c>
      <c r="U266" s="366">
        <v>-4.1722987512704401E-22</v>
      </c>
      <c r="V266" s="46">
        <f>U266*各種係数!H28</f>
        <v>0</v>
      </c>
      <c r="W266" s="46">
        <f>U266*各種係数!I28</f>
        <v>0</v>
      </c>
      <c r="X266" s="328">
        <f t="shared" si="22"/>
        <v>-1.0335656700684691E-21</v>
      </c>
      <c r="Y266" s="136">
        <f t="shared" si="23"/>
        <v>0</v>
      </c>
      <c r="Z266" s="329">
        <f t="shared" si="24"/>
        <v>0</v>
      </c>
      <c r="AA266" s="46">
        <f>G266*各種係数!K28*各種係数!$P$18</f>
        <v>0</v>
      </c>
      <c r="AB266" s="46">
        <f>M266*各種係数!K28*各種係数!$P$18</f>
        <v>0</v>
      </c>
      <c r="AC266" s="46">
        <f>U266*各種係数!K28*各種係数!$P$18</f>
        <v>0</v>
      </c>
      <c r="AD266" s="366">
        <f t="shared" si="25"/>
        <v>0</v>
      </c>
      <c r="AE266" s="46">
        <f>G266*各種係数!L28*各種係数!$P$18</f>
        <v>0</v>
      </c>
      <c r="AF266" s="46">
        <f>M266*各種係数!L28*各種係数!$P$18</f>
        <v>0</v>
      </c>
      <c r="AG266" s="46">
        <f>U266*各種係数!L28*各種係数!$P$18</f>
        <v>0</v>
      </c>
      <c r="AH266" s="328">
        <f t="shared" si="26"/>
        <v>0</v>
      </c>
    </row>
    <row r="267" spans="2:34" x14ac:dyDescent="0.15">
      <c r="B267" s="155" t="s">
        <v>55</v>
      </c>
      <c r="C267" s="155" t="s">
        <v>294</v>
      </c>
      <c r="D267" s="155" t="s">
        <v>290</v>
      </c>
      <c r="E267" s="41" t="s">
        <v>964</v>
      </c>
      <c r="F267" s="363">
        <f>SUMIF(価格変換【係数】!$D$7:$D$64,E267,価格変換【係数】!$J$141:$J$198)</f>
        <v>0</v>
      </c>
      <c r="G267" s="324">
        <f>SUMIF(価格変換【係数】!$D$7:$D$64,E267,価格変換【係数】!$L$141:$L$198)</f>
        <v>0</v>
      </c>
      <c r="H267" s="325">
        <f>G267*各種係数!H29</f>
        <v>0</v>
      </c>
      <c r="I267" s="324">
        <f>G267*各種係数!I29</f>
        <v>0</v>
      </c>
      <c r="J267" s="364">
        <v>1.5007397032822602E-4</v>
      </c>
      <c r="K267" s="46">
        <f>J267*各種係数!G29</f>
        <v>0</v>
      </c>
      <c r="L267" s="46">
        <f>J267*各種係数!F29</f>
        <v>1.5007397032822597E-4</v>
      </c>
      <c r="M267" s="364">
        <v>2.8899707524249759E-20</v>
      </c>
      <c r="N267" s="46">
        <f>M267*各種係数!H29</f>
        <v>0</v>
      </c>
      <c r="O267" s="46">
        <f>M267*各種係数!I29</f>
        <v>0</v>
      </c>
      <c r="P267" s="54"/>
      <c r="Q267" s="41"/>
      <c r="R267" s="46">
        <f>Q$353*各種係数!J29</f>
        <v>1.0756152030180192E-7</v>
      </c>
      <c r="S267" s="46">
        <f>R267*各種係数!G29</f>
        <v>0</v>
      </c>
      <c r="T267" s="46">
        <f>R267*各種係数!F29</f>
        <v>1.0756152030180188E-7</v>
      </c>
      <c r="U267" s="364">
        <v>1.2204560274614739E-20</v>
      </c>
      <c r="V267" s="46">
        <f>U267*各種係数!H29</f>
        <v>0</v>
      </c>
      <c r="W267" s="46">
        <f>U267*各種係数!I29</f>
        <v>0</v>
      </c>
      <c r="X267" s="135">
        <f t="shared" si="22"/>
        <v>4.1104267798864498E-20</v>
      </c>
      <c r="Y267" s="46">
        <f t="shared" si="23"/>
        <v>0</v>
      </c>
      <c r="Z267" s="47">
        <f t="shared" si="24"/>
        <v>0</v>
      </c>
      <c r="AA267" s="46">
        <f>G267*各種係数!K29*各種係数!$P$18</f>
        <v>0</v>
      </c>
      <c r="AB267" s="46">
        <f>M267*各種係数!K29*各種係数!$P$18</f>
        <v>0</v>
      </c>
      <c r="AC267" s="46">
        <f>U267*各種係数!K29*各種係数!$P$18</f>
        <v>0</v>
      </c>
      <c r="AD267" s="364">
        <f t="shared" si="25"/>
        <v>0</v>
      </c>
      <c r="AE267" s="46">
        <f>G267*各種係数!L29*各種係数!$P$18</f>
        <v>0</v>
      </c>
      <c r="AF267" s="46">
        <f>M267*各種係数!L29*各種係数!$P$18</f>
        <v>0</v>
      </c>
      <c r="AG267" s="46">
        <f>U267*各種係数!L29*各種係数!$P$18</f>
        <v>0</v>
      </c>
      <c r="AH267" s="135">
        <f t="shared" si="26"/>
        <v>0</v>
      </c>
    </row>
    <row r="268" spans="2:34" x14ac:dyDescent="0.15">
      <c r="B268" s="155" t="s">
        <v>56</v>
      </c>
      <c r="C268" s="155" t="s">
        <v>294</v>
      </c>
      <c r="D268" s="155" t="s">
        <v>290</v>
      </c>
      <c r="E268" s="41" t="s">
        <v>155</v>
      </c>
      <c r="F268" s="363">
        <f>SUMIF(価格変換【係数】!$D$7:$D$64,E268,価格変換【係数】!$J$141:$J$198)</f>
        <v>0</v>
      </c>
      <c r="G268" s="324">
        <f>SUMIF(価格変換【係数】!$D$7:$D$64,E268,価格変換【係数】!$L$141:$L$198)</f>
        <v>0</v>
      </c>
      <c r="H268" s="325">
        <f>G268*各種係数!H30</f>
        <v>0</v>
      </c>
      <c r="I268" s="324">
        <f>G268*各種係数!I30</f>
        <v>0</v>
      </c>
      <c r="J268" s="364">
        <v>2.4792269582899788E-6</v>
      </c>
      <c r="K268" s="46">
        <f>J268*各種係数!G30</f>
        <v>0</v>
      </c>
      <c r="L268" s="46">
        <f>J268*各種係数!F30</f>
        <v>2.479226958289978E-6</v>
      </c>
      <c r="M268" s="364">
        <v>8.0069052920335875E-21</v>
      </c>
      <c r="N268" s="46">
        <f>M268*各種係数!H30</f>
        <v>0</v>
      </c>
      <c r="O268" s="46">
        <f>M268*各種係数!I30</f>
        <v>0</v>
      </c>
      <c r="P268" s="54"/>
      <c r="Q268" s="41"/>
      <c r="R268" s="46">
        <f>Q$353*各種係数!J30</f>
        <v>0</v>
      </c>
      <c r="S268" s="46">
        <f>R268*各種係数!G30</f>
        <v>0</v>
      </c>
      <c r="T268" s="46">
        <f>R268*各種係数!F30</f>
        <v>0</v>
      </c>
      <c r="U268" s="364">
        <v>2.2306663732729324E-21</v>
      </c>
      <c r="V268" s="46">
        <f>U268*各種係数!H30</f>
        <v>0</v>
      </c>
      <c r="W268" s="46">
        <f>U268*各種係数!I30</f>
        <v>0</v>
      </c>
      <c r="X268" s="135">
        <f t="shared" si="22"/>
        <v>1.0237571665306519E-20</v>
      </c>
      <c r="Y268" s="46">
        <f t="shared" si="23"/>
        <v>0</v>
      </c>
      <c r="Z268" s="47">
        <f t="shared" si="24"/>
        <v>0</v>
      </c>
      <c r="AA268" s="46">
        <f>G268*各種係数!K30*各種係数!$P$18</f>
        <v>0</v>
      </c>
      <c r="AB268" s="46">
        <f>M268*各種係数!K30*各種係数!$P$18</f>
        <v>0</v>
      </c>
      <c r="AC268" s="46">
        <f>U268*各種係数!K30*各種係数!$P$18</f>
        <v>0</v>
      </c>
      <c r="AD268" s="364">
        <f t="shared" si="25"/>
        <v>0</v>
      </c>
      <c r="AE268" s="46">
        <f>G268*各種係数!L30*各種係数!$P$18</f>
        <v>0</v>
      </c>
      <c r="AF268" s="46">
        <f>M268*各種係数!L30*各種係数!$P$18</f>
        <v>0</v>
      </c>
      <c r="AG268" s="46">
        <f>U268*各種係数!L30*各種係数!$P$18</f>
        <v>0</v>
      </c>
      <c r="AH268" s="135">
        <f t="shared" si="26"/>
        <v>0</v>
      </c>
    </row>
    <row r="269" spans="2:34" x14ac:dyDescent="0.15">
      <c r="B269" s="155" t="s">
        <v>57</v>
      </c>
      <c r="C269" s="155" t="s">
        <v>294</v>
      </c>
      <c r="D269" s="155" t="s">
        <v>290</v>
      </c>
      <c r="E269" s="41" t="s">
        <v>156</v>
      </c>
      <c r="F269" s="363">
        <f>SUMIF(価格変換【係数】!$D$7:$D$64,E269,価格変換【係数】!$J$141:$J$198)</f>
        <v>0</v>
      </c>
      <c r="G269" s="324">
        <f>SUMIF(価格変換【係数】!$D$7:$D$64,E269,価格変換【係数】!$L$141:$L$198)</f>
        <v>0</v>
      </c>
      <c r="H269" s="325">
        <f>G269*各種係数!H31</f>
        <v>0</v>
      </c>
      <c r="I269" s="324">
        <f>G269*各種係数!I31</f>
        <v>0</v>
      </c>
      <c r="J269" s="364">
        <v>6.7727371337979475E-7</v>
      </c>
      <c r="K269" s="46">
        <f>J269*各種係数!G31</f>
        <v>0</v>
      </c>
      <c r="L269" s="46">
        <f>J269*各種係数!F31</f>
        <v>6.7727371337979475E-7</v>
      </c>
      <c r="M269" s="364">
        <v>0</v>
      </c>
      <c r="N269" s="46">
        <f>M269*各種係数!H31</f>
        <v>0</v>
      </c>
      <c r="O269" s="46">
        <f>M269*各種係数!I31</f>
        <v>0</v>
      </c>
      <c r="P269" s="54"/>
      <c r="Q269" s="41"/>
      <c r="R269" s="46">
        <f>Q$353*各種係数!J31</f>
        <v>0</v>
      </c>
      <c r="S269" s="46">
        <f>R269*各種係数!G31</f>
        <v>0</v>
      </c>
      <c r="T269" s="46">
        <f>R269*各種係数!F31</f>
        <v>0</v>
      </c>
      <c r="U269" s="364">
        <v>0</v>
      </c>
      <c r="V269" s="46">
        <f>U269*各種係数!H31</f>
        <v>0</v>
      </c>
      <c r="W269" s="46">
        <f>U269*各種係数!I31</f>
        <v>0</v>
      </c>
      <c r="X269" s="135">
        <f t="shared" si="22"/>
        <v>0</v>
      </c>
      <c r="Y269" s="46">
        <f t="shared" si="23"/>
        <v>0</v>
      </c>
      <c r="Z269" s="47">
        <f t="shared" si="24"/>
        <v>0</v>
      </c>
      <c r="AA269" s="46">
        <f>G269*各種係数!K31*各種係数!$P$18</f>
        <v>0</v>
      </c>
      <c r="AB269" s="46">
        <f>M269*各種係数!K31*各種係数!$P$18</f>
        <v>0</v>
      </c>
      <c r="AC269" s="46">
        <f>U269*各種係数!K31*各種係数!$P$18</f>
        <v>0</v>
      </c>
      <c r="AD269" s="364">
        <f t="shared" si="25"/>
        <v>0</v>
      </c>
      <c r="AE269" s="46">
        <f>G269*各種係数!L31*各種係数!$P$18</f>
        <v>0</v>
      </c>
      <c r="AF269" s="46">
        <f>M269*各種係数!L31*各種係数!$P$18</f>
        <v>0</v>
      </c>
      <c r="AG269" s="46">
        <f>U269*各種係数!L31*各種係数!$P$18</f>
        <v>0</v>
      </c>
      <c r="AH269" s="135">
        <f t="shared" si="26"/>
        <v>0</v>
      </c>
    </row>
    <row r="270" spans="2:34" x14ac:dyDescent="0.15">
      <c r="B270" s="155" t="s">
        <v>58</v>
      </c>
      <c r="C270" s="155" t="s">
        <v>294</v>
      </c>
      <c r="D270" s="155" t="s">
        <v>290</v>
      </c>
      <c r="E270" s="41" t="s">
        <v>965</v>
      </c>
      <c r="F270" s="365">
        <f>SUMIF(価格変換【係数】!$D$7:$D$64,E270,価格変換【係数】!$J$141:$J$198)</f>
        <v>4.7180702378350254E-4</v>
      </c>
      <c r="G270" s="326">
        <f>SUMIF(価格変換【係数】!$D$7:$D$64,E270,価格変換【係数】!$L$141:$L$198)</f>
        <v>1.3355747924647091E-5</v>
      </c>
      <c r="H270" s="327">
        <f>G270*各種係数!H32</f>
        <v>7.0500230975607575E-6</v>
      </c>
      <c r="I270" s="326">
        <f>G270*各種係数!I32</f>
        <v>2.3603690739189111E-6</v>
      </c>
      <c r="J270" s="80">
        <v>4.1350332789484524E-4</v>
      </c>
      <c r="K270" s="67">
        <f>J270*各種係数!G32</f>
        <v>1.1705307328999015E-5</v>
      </c>
      <c r="L270" s="67">
        <f>J270*各種係数!F32</f>
        <v>4.017980205658462E-4</v>
      </c>
      <c r="M270" s="80">
        <v>1.3562915969565802E-5</v>
      </c>
      <c r="N270" s="67">
        <f>M270*各種係数!H32</f>
        <v>7.1593797213899698E-6</v>
      </c>
      <c r="O270" s="67">
        <f>M270*各種係数!I32</f>
        <v>2.3969820026061895E-6</v>
      </c>
      <c r="P270" s="54"/>
      <c r="Q270" s="41"/>
      <c r="R270" s="67">
        <f>Q$353*各種係数!J32</f>
        <v>3.9301117876580887E-4</v>
      </c>
      <c r="S270" s="67">
        <f>R270*各種係数!G32</f>
        <v>1.1125222751183842E-5</v>
      </c>
      <c r="T270" s="67">
        <f>R270*各種係数!F32</f>
        <v>3.8188595601462504E-4</v>
      </c>
      <c r="U270" s="80">
        <v>1.9929116917553E-5</v>
      </c>
      <c r="V270" s="67">
        <f>U270*各種係数!H32</f>
        <v>1.0519870199365871E-5</v>
      </c>
      <c r="W270" s="67">
        <f>U270*各種係数!I32</f>
        <v>3.5220843870448575E-6</v>
      </c>
      <c r="X270" s="330">
        <f t="shared" si="22"/>
        <v>4.6847780811765891E-5</v>
      </c>
      <c r="Y270" s="67">
        <f t="shared" si="23"/>
        <v>2.47292730183166E-5</v>
      </c>
      <c r="Z270" s="68">
        <f t="shared" si="24"/>
        <v>8.2794354635699578E-6</v>
      </c>
      <c r="AA270" s="67">
        <f>G270*各種係数!K32*各種係数!$P$18</f>
        <v>2.2774105972304629E-13</v>
      </c>
      <c r="AB270" s="67">
        <f>M270*各種係数!K32*各種係数!$P$18</f>
        <v>2.3127367132643464E-13</v>
      </c>
      <c r="AC270" s="67">
        <f>U270*各種係数!K32*各種係数!$P$18</f>
        <v>3.3982957987490905E-13</v>
      </c>
      <c r="AD270" s="80">
        <f t="shared" si="25"/>
        <v>7.9884431092439009E-13</v>
      </c>
      <c r="AE270" s="67">
        <f>G270*各種係数!L32*各種係数!$P$18</f>
        <v>2.2774105972304629E-13</v>
      </c>
      <c r="AF270" s="67">
        <f>M270*各種係数!L32*各種係数!$P$18</f>
        <v>2.3127367132643464E-13</v>
      </c>
      <c r="AG270" s="67">
        <f>U270*各種係数!L32*各種係数!$P$18</f>
        <v>3.3982957987490905E-13</v>
      </c>
      <c r="AH270" s="330">
        <f t="shared" si="26"/>
        <v>7.9884431092439009E-13</v>
      </c>
    </row>
    <row r="271" spans="2:34" x14ac:dyDescent="0.15">
      <c r="B271" s="162" t="s">
        <v>59</v>
      </c>
      <c r="C271" s="162" t="s">
        <v>294</v>
      </c>
      <c r="D271" s="162" t="s">
        <v>290</v>
      </c>
      <c r="E271" s="116" t="s">
        <v>517</v>
      </c>
      <c r="F271" s="363">
        <f>SUMIF(価格変換【係数】!$D$7:$D$64,E271,価格変換【係数】!$J$141:$J$198)</f>
        <v>7.0759080345816428E-4</v>
      </c>
      <c r="G271" s="324">
        <f>SUMIF(価格変換【係数】!$D$7:$D$64,E271,価格変換【係数】!$L$141:$L$198)</f>
        <v>5.2508542666995608E-5</v>
      </c>
      <c r="H271" s="325">
        <f>G271*各種係数!H33</f>
        <v>1.7920480906701869E-5</v>
      </c>
      <c r="I271" s="324">
        <f>G271*各種係数!I33</f>
        <v>5.2675722453494064E-6</v>
      </c>
      <c r="J271" s="366">
        <v>1.8605867546489917E-3</v>
      </c>
      <c r="K271" s="46">
        <f>J271*各種係数!G33</f>
        <v>1.380694866505705E-4</v>
      </c>
      <c r="L271" s="46">
        <f>J271*各種係数!F33</f>
        <v>1.7225172679984212E-3</v>
      </c>
      <c r="M271" s="366">
        <v>1.6541664216479388E-4</v>
      </c>
      <c r="N271" s="46">
        <f>M271*各種係数!H33</f>
        <v>5.6454542956267795E-5</v>
      </c>
      <c r="O271" s="46">
        <f>M271*各種係数!I33</f>
        <v>1.6594330539930378E-5</v>
      </c>
      <c r="P271" s="54"/>
      <c r="Q271" s="41"/>
      <c r="R271" s="46">
        <f>Q$353*各種係数!J33</f>
        <v>1.289191012521897E-3</v>
      </c>
      <c r="S271" s="46">
        <f>R271*各種係数!G33</f>
        <v>9.5667638635322689E-5</v>
      </c>
      <c r="T271" s="46">
        <f>R271*各種係数!F33</f>
        <v>1.1935233738865744E-3</v>
      </c>
      <c r="U271" s="366">
        <v>1.1077472363224003E-4</v>
      </c>
      <c r="V271" s="46">
        <f>U271*各種係数!H33</f>
        <v>3.78059686856344E-5</v>
      </c>
      <c r="W271" s="46">
        <f>U271*各種係数!I33</f>
        <v>1.1112741471269357E-5</v>
      </c>
      <c r="X271" s="328">
        <f t="shared" si="22"/>
        <v>3.2869990846402954E-4</v>
      </c>
      <c r="Y271" s="136">
        <f t="shared" si="23"/>
        <v>1.1218099254860406E-4</v>
      </c>
      <c r="Z271" s="329">
        <f t="shared" si="24"/>
        <v>3.2974644256549137E-5</v>
      </c>
      <c r="AA271" s="46">
        <f>G271*各種係数!K33*各種係数!$P$18</f>
        <v>5.6358825918443093E-13</v>
      </c>
      <c r="AB271" s="46">
        <f>M271*各種係数!K33*各種係数!$P$18</f>
        <v>1.7754611471323145E-12</v>
      </c>
      <c r="AC271" s="46">
        <f>U271*各種係数!K33*各種係数!$P$18</f>
        <v>1.188974793101085E-12</v>
      </c>
      <c r="AD271" s="366">
        <f t="shared" si="25"/>
        <v>3.5280241994178302E-12</v>
      </c>
      <c r="AE271" s="46">
        <f>G271*各種係数!L33*各種係数!$P$18</f>
        <v>5.6087870024604411E-13</v>
      </c>
      <c r="AF271" s="46">
        <f>M271*各種係数!L33*各種係数!$P$18</f>
        <v>1.7669252762326398E-12</v>
      </c>
      <c r="AG271" s="46">
        <f>U271*各種係数!L33*各種係数!$P$18</f>
        <v>1.1832585681342528E-12</v>
      </c>
      <c r="AH271" s="328">
        <f t="shared" si="26"/>
        <v>3.5110625446129366E-12</v>
      </c>
    </row>
    <row r="272" spans="2:34" x14ac:dyDescent="0.15">
      <c r="B272" s="155" t="s">
        <v>60</v>
      </c>
      <c r="C272" s="155" t="s">
        <v>295</v>
      </c>
      <c r="D272" s="155" t="s">
        <v>290</v>
      </c>
      <c r="E272" s="41" t="s">
        <v>158</v>
      </c>
      <c r="F272" s="363">
        <f>SUMIF(価格変換【係数】!$D$7:$D$64,E272,価格変換【係数】!$J$141:$J$198)</f>
        <v>3.9170107334017608E-2</v>
      </c>
      <c r="G272" s="324">
        <f>SUMIF(価格変換【係数】!$D$7:$D$64,E272,価格変換【係数】!$L$141:$L$198)</f>
        <v>0</v>
      </c>
      <c r="H272" s="325">
        <f>G272*各種係数!H34</f>
        <v>0</v>
      </c>
      <c r="I272" s="324">
        <f>G272*各種係数!I34</f>
        <v>0</v>
      </c>
      <c r="J272" s="364">
        <v>5.4043018140687163E-3</v>
      </c>
      <c r="K272" s="46">
        <f>J272*各種係数!G34</f>
        <v>0</v>
      </c>
      <c r="L272" s="46">
        <f>J272*各種係数!F34</f>
        <v>5.4043018140687172E-3</v>
      </c>
      <c r="M272" s="364">
        <v>-1.4228839677281006E-18</v>
      </c>
      <c r="N272" s="46">
        <f>M272*各種係数!H34</f>
        <v>0</v>
      </c>
      <c r="O272" s="46">
        <f>M272*各種係数!I34</f>
        <v>0</v>
      </c>
      <c r="P272" s="54"/>
      <c r="Q272" s="41"/>
      <c r="R272" s="46">
        <f>Q$353*各種係数!J34</f>
        <v>2.2813384757857176E-3</v>
      </c>
      <c r="S272" s="46">
        <f>R272*各種係数!G34</f>
        <v>0</v>
      </c>
      <c r="T272" s="46">
        <f>R272*各種係数!F34</f>
        <v>2.2813384757857181E-3</v>
      </c>
      <c r="U272" s="364">
        <v>-1.7012980615714706E-19</v>
      </c>
      <c r="V272" s="46">
        <f>U272*各種係数!H34</f>
        <v>0</v>
      </c>
      <c r="W272" s="46">
        <f>U272*各種係数!I34</f>
        <v>0</v>
      </c>
      <c r="X272" s="135">
        <f t="shared" si="22"/>
        <v>-1.5930137738852477E-18</v>
      </c>
      <c r="Y272" s="46">
        <f t="shared" si="23"/>
        <v>0</v>
      </c>
      <c r="Z272" s="47">
        <f t="shared" si="24"/>
        <v>0</v>
      </c>
      <c r="AA272" s="46">
        <f>G272*各種係数!K34*各種係数!$P$18</f>
        <v>0</v>
      </c>
      <c r="AB272" s="46">
        <f>M272*各種係数!K34*各種係数!$P$18</f>
        <v>0</v>
      </c>
      <c r="AC272" s="46">
        <f>U272*各種係数!K34*各種係数!$P$18</f>
        <v>0</v>
      </c>
      <c r="AD272" s="364">
        <f t="shared" si="25"/>
        <v>0</v>
      </c>
      <c r="AE272" s="46">
        <f>G272*各種係数!L34*各種係数!$P$18</f>
        <v>0</v>
      </c>
      <c r="AF272" s="46">
        <f>M272*各種係数!L34*各種係数!$P$18</f>
        <v>0</v>
      </c>
      <c r="AG272" s="46">
        <f>U272*各種係数!L34*各種係数!$P$18</f>
        <v>0</v>
      </c>
      <c r="AH272" s="135">
        <f t="shared" si="26"/>
        <v>0</v>
      </c>
    </row>
    <row r="273" spans="2:34" x14ac:dyDescent="0.15">
      <c r="B273" s="155" t="s">
        <v>61</v>
      </c>
      <c r="C273" s="155" t="s">
        <v>295</v>
      </c>
      <c r="D273" s="155" t="s">
        <v>290</v>
      </c>
      <c r="E273" s="41" t="s">
        <v>159</v>
      </c>
      <c r="F273" s="363">
        <f>SUMIF(価格変換【係数】!$D$7:$D$64,E273,価格変換【係数】!$J$141:$J$198)</f>
        <v>0</v>
      </c>
      <c r="G273" s="324">
        <f>SUMIF(価格変換【係数】!$D$7:$D$64,E273,価格変換【係数】!$L$141:$L$198)</f>
        <v>0</v>
      </c>
      <c r="H273" s="325">
        <f>G273*各種係数!H35</f>
        <v>0</v>
      </c>
      <c r="I273" s="324">
        <f>G273*各種係数!I35</f>
        <v>0</v>
      </c>
      <c r="J273" s="364">
        <v>8.9680490125757602E-5</v>
      </c>
      <c r="K273" s="46">
        <f>J273*各種係数!G35</f>
        <v>0</v>
      </c>
      <c r="L273" s="46">
        <f>J273*各種係数!F35</f>
        <v>8.9680490125757615E-5</v>
      </c>
      <c r="M273" s="364">
        <v>-8.0038790515839639E-20</v>
      </c>
      <c r="N273" s="46">
        <f>M273*各種係数!H35</f>
        <v>0</v>
      </c>
      <c r="O273" s="46">
        <f>M273*各種係数!I35</f>
        <v>0</v>
      </c>
      <c r="P273" s="54"/>
      <c r="Q273" s="41"/>
      <c r="R273" s="46">
        <f>Q$353*各種係数!J35</f>
        <v>0</v>
      </c>
      <c r="S273" s="46">
        <f>R273*各種係数!G35</f>
        <v>0</v>
      </c>
      <c r="T273" s="46">
        <f>R273*各種係数!F35</f>
        <v>0</v>
      </c>
      <c r="U273" s="364">
        <v>-1.5916792502101361E-20</v>
      </c>
      <c r="V273" s="46">
        <f>U273*各種係数!H35</f>
        <v>0</v>
      </c>
      <c r="W273" s="46">
        <f>U273*各種係数!I35</f>
        <v>0</v>
      </c>
      <c r="X273" s="135">
        <f t="shared" si="22"/>
        <v>-9.5955583017940993E-20</v>
      </c>
      <c r="Y273" s="46">
        <f t="shared" si="23"/>
        <v>0</v>
      </c>
      <c r="Z273" s="47">
        <f t="shared" si="24"/>
        <v>0</v>
      </c>
      <c r="AA273" s="46">
        <f>G273*各種係数!K35*各種係数!$P$18</f>
        <v>0</v>
      </c>
      <c r="AB273" s="46">
        <f>M273*各種係数!K35*各種係数!$P$18</f>
        <v>0</v>
      </c>
      <c r="AC273" s="46">
        <f>U273*各種係数!K35*各種係数!$P$18</f>
        <v>0</v>
      </c>
      <c r="AD273" s="364">
        <f t="shared" si="25"/>
        <v>0</v>
      </c>
      <c r="AE273" s="46">
        <f>G273*各種係数!L35*各種係数!$P$18</f>
        <v>0</v>
      </c>
      <c r="AF273" s="46">
        <f>M273*各種係数!L35*各種係数!$P$18</f>
        <v>0</v>
      </c>
      <c r="AG273" s="46">
        <f>U273*各種係数!L35*各種係数!$P$18</f>
        <v>0</v>
      </c>
      <c r="AH273" s="135">
        <f t="shared" si="26"/>
        <v>0</v>
      </c>
    </row>
    <row r="274" spans="2:34" x14ac:dyDescent="0.15">
      <c r="B274" s="155" t="s">
        <v>62</v>
      </c>
      <c r="C274" s="155" t="s">
        <v>296</v>
      </c>
      <c r="D274" s="155" t="s">
        <v>290</v>
      </c>
      <c r="E274" s="41" t="s">
        <v>160</v>
      </c>
      <c r="F274" s="363">
        <f>SUMIF(価格変換【係数】!$D$7:$D$64,E274,価格変換【係数】!$J$141:$J$198)</f>
        <v>0</v>
      </c>
      <c r="G274" s="324">
        <f>SUMIF(価格変換【係数】!$D$7:$D$64,E274,価格変換【係数】!$L$141:$L$198)</f>
        <v>0</v>
      </c>
      <c r="H274" s="325">
        <f>G274*各種係数!H36</f>
        <v>0</v>
      </c>
      <c r="I274" s="324">
        <f>G274*各種係数!I36</f>
        <v>0</v>
      </c>
      <c r="J274" s="364">
        <v>2.1596607349149517E-3</v>
      </c>
      <c r="K274" s="46">
        <f>J274*各種係数!G36</f>
        <v>6.560895227940385E-5</v>
      </c>
      <c r="L274" s="46">
        <f>J274*各種係数!F36</f>
        <v>2.0940517826355479E-3</v>
      </c>
      <c r="M274" s="364">
        <v>9.5827028061600599E-5</v>
      </c>
      <c r="N274" s="46">
        <f>M274*各種係数!H36</f>
        <v>3.4261009176070314E-5</v>
      </c>
      <c r="O274" s="46">
        <f>M274*各種係数!I36</f>
        <v>2.2347953658105797E-5</v>
      </c>
      <c r="P274" s="54"/>
      <c r="Q274" s="41"/>
      <c r="R274" s="46">
        <f>Q$353*各種係数!J36</f>
        <v>2.7745494161849802E-4</v>
      </c>
      <c r="S274" s="46">
        <f>R274*各種係数!G36</f>
        <v>8.4288831713420412E-6</v>
      </c>
      <c r="T274" s="46">
        <f>R274*各種係数!F36</f>
        <v>2.6902605844715598E-4</v>
      </c>
      <c r="U274" s="364">
        <v>1.9614968700242029E-5</v>
      </c>
      <c r="V274" s="46">
        <f>U274*各種係数!H36</f>
        <v>7.0129339938970377E-6</v>
      </c>
      <c r="W274" s="46">
        <f>U274*各種係数!I36</f>
        <v>4.5744339607027851E-6</v>
      </c>
      <c r="X274" s="135">
        <f t="shared" si="22"/>
        <v>1.1544199676184263E-4</v>
      </c>
      <c r="Y274" s="46">
        <f t="shared" si="23"/>
        <v>4.1273943169967348E-5</v>
      </c>
      <c r="Z274" s="47">
        <f t="shared" si="24"/>
        <v>2.6922387618808582E-5</v>
      </c>
      <c r="AA274" s="46">
        <f>G274*各種係数!K36*各種係数!$P$18</f>
        <v>0</v>
      </c>
      <c r="AB274" s="46">
        <f>M274*各種係数!K36*各種係数!$P$18</f>
        <v>5.4136178037718911E-12</v>
      </c>
      <c r="AC274" s="46">
        <f>U274*各種係数!K36*各種係数!$P$18</f>
        <v>1.1081210168366875E-12</v>
      </c>
      <c r="AD274" s="364">
        <f t="shared" si="25"/>
        <v>6.5217388206085791E-12</v>
      </c>
      <c r="AE274" s="46">
        <f>G274*各種係数!L36*各種係数!$P$18</f>
        <v>0</v>
      </c>
      <c r="AF274" s="46">
        <f>M274*各種係数!L36*各種係数!$P$18</f>
        <v>5.1039828371354915E-12</v>
      </c>
      <c r="AG274" s="46">
        <f>U274*各種係数!L36*各種係数!$P$18</f>
        <v>1.0447414014825595E-12</v>
      </c>
      <c r="AH274" s="135">
        <f t="shared" si="26"/>
        <v>6.148724238618051E-12</v>
      </c>
    </row>
    <row r="275" spans="2:34" x14ac:dyDescent="0.15">
      <c r="B275" s="163" t="s">
        <v>63</v>
      </c>
      <c r="C275" s="163" t="s">
        <v>296</v>
      </c>
      <c r="D275" s="163" t="s">
        <v>290</v>
      </c>
      <c r="E275" s="62" t="s">
        <v>161</v>
      </c>
      <c r="F275" s="365">
        <f>SUMIF(価格変換【係数】!$D$7:$D$64,E275,価格変換【係数】!$J$141:$J$198)</f>
        <v>0</v>
      </c>
      <c r="G275" s="326">
        <f>SUMIF(価格変換【係数】!$D$7:$D$64,E275,価格変換【係数】!$L$141:$L$198)</f>
        <v>0</v>
      </c>
      <c r="H275" s="327">
        <f>G275*各種係数!H37</f>
        <v>0</v>
      </c>
      <c r="I275" s="326">
        <f>G275*各種係数!I37</f>
        <v>0</v>
      </c>
      <c r="J275" s="80">
        <v>6.5886211462772113E-4</v>
      </c>
      <c r="K275" s="67">
        <f>J275*各種係数!G37</f>
        <v>2.8251451325336104E-5</v>
      </c>
      <c r="L275" s="67">
        <f>J275*各種係数!F37</f>
        <v>6.30610663302385E-4</v>
      </c>
      <c r="M275" s="80">
        <v>5.0601412164458453E-5</v>
      </c>
      <c r="N275" s="67">
        <f>M275*各種係数!H37</f>
        <v>2.6103265599144827E-5</v>
      </c>
      <c r="O275" s="67">
        <f>M275*各種係数!I37</f>
        <v>1.6321826240981952E-5</v>
      </c>
      <c r="P275" s="54"/>
      <c r="Q275" s="41"/>
      <c r="R275" s="67">
        <f>Q$353*各種係数!J37</f>
        <v>4.1042373411005062E-4</v>
      </c>
      <c r="S275" s="67">
        <f>R275*各種係数!G37</f>
        <v>1.7598623277230591E-5</v>
      </c>
      <c r="T275" s="67">
        <f>R275*各種係数!F37</f>
        <v>3.9282511083282005E-4</v>
      </c>
      <c r="U275" s="80">
        <v>2.2699897058433077E-5</v>
      </c>
      <c r="V275" s="67">
        <f>U275*各種係数!H37</f>
        <v>1.1709978371032811E-5</v>
      </c>
      <c r="W275" s="67">
        <f>U275*各種係数!I37</f>
        <v>7.3220046561498421E-6</v>
      </c>
      <c r="X275" s="330">
        <f t="shared" si="22"/>
        <v>7.3301309222891523E-5</v>
      </c>
      <c r="Y275" s="67">
        <f t="shared" si="23"/>
        <v>3.7813243970177636E-5</v>
      </c>
      <c r="Z275" s="68">
        <f t="shared" si="24"/>
        <v>2.3643830897131796E-5</v>
      </c>
      <c r="AA275" s="67">
        <f>G275*各種係数!K37*各種係数!$P$18</f>
        <v>0</v>
      </c>
      <c r="AB275" s="67">
        <f>M275*各種係数!K37*各種係数!$P$18</f>
        <v>2.8159983049670115E-12</v>
      </c>
      <c r="AC275" s="67">
        <f>U275*各種係数!K37*各種係数!$P$18</f>
        <v>1.2632626028641055E-12</v>
      </c>
      <c r="AD275" s="80">
        <f t="shared" si="25"/>
        <v>4.079260907831117E-12</v>
      </c>
      <c r="AE275" s="67">
        <f>G275*各種係数!L37*各種係数!$P$18</f>
        <v>0</v>
      </c>
      <c r="AF275" s="67">
        <f>M275*各種係数!L37*各種係数!$P$18</f>
        <v>2.7467524450088063E-12</v>
      </c>
      <c r="AG275" s="67">
        <f>U275*各種係数!L37*各種係数!$P$18</f>
        <v>1.2321987683674472E-12</v>
      </c>
      <c r="AH275" s="330">
        <f t="shared" si="26"/>
        <v>3.9789512133762537E-12</v>
      </c>
    </row>
    <row r="276" spans="2:34" x14ac:dyDescent="0.15">
      <c r="B276" s="155" t="s">
        <v>64</v>
      </c>
      <c r="C276" s="155" t="s">
        <v>293</v>
      </c>
      <c r="D276" s="155" t="s">
        <v>290</v>
      </c>
      <c r="E276" s="41" t="s">
        <v>950</v>
      </c>
      <c r="F276" s="363">
        <f>SUMIF(価格変換【係数】!$D$7:$D$64,E276,価格変換【係数】!$J$141:$J$198)</f>
        <v>3.8628884971355095E-3</v>
      </c>
      <c r="G276" s="324">
        <f>SUMIF(価格変換【係数】!$D$7:$D$64,E276,価格変換【係数】!$L$141:$L$198)</f>
        <v>0</v>
      </c>
      <c r="H276" s="325">
        <f>G276*各種係数!H38</f>
        <v>0</v>
      </c>
      <c r="I276" s="324">
        <f>G276*各種係数!I38</f>
        <v>0</v>
      </c>
      <c r="J276" s="366">
        <v>2.1014728986246155E-4</v>
      </c>
      <c r="K276" s="46">
        <f>J276*各種係数!G38</f>
        <v>0</v>
      </c>
      <c r="L276" s="46">
        <f>J276*各種係数!F38</f>
        <v>2.1014728986246155E-4</v>
      </c>
      <c r="M276" s="366">
        <v>0</v>
      </c>
      <c r="N276" s="46">
        <f>M276*各種係数!H38</f>
        <v>0</v>
      </c>
      <c r="O276" s="46">
        <f>M276*各種係数!I38</f>
        <v>0</v>
      </c>
      <c r="P276" s="54"/>
      <c r="Q276" s="41"/>
      <c r="R276" s="46">
        <f>Q$353*各種係数!J38</f>
        <v>8.6502422570251618E-4</v>
      </c>
      <c r="S276" s="46">
        <f>R276*各種係数!G38</f>
        <v>0</v>
      </c>
      <c r="T276" s="46">
        <f>R276*各種係数!F38</f>
        <v>8.6502422570251618E-4</v>
      </c>
      <c r="U276" s="366">
        <v>0</v>
      </c>
      <c r="V276" s="46">
        <f>U276*各種係数!H38</f>
        <v>0</v>
      </c>
      <c r="W276" s="46">
        <f>U276*各種係数!I38</f>
        <v>0</v>
      </c>
      <c r="X276" s="328">
        <f t="shared" si="22"/>
        <v>0</v>
      </c>
      <c r="Y276" s="136">
        <f t="shared" si="23"/>
        <v>0</v>
      </c>
      <c r="Z276" s="329">
        <f t="shared" si="24"/>
        <v>0</v>
      </c>
      <c r="AA276" s="46">
        <f>G276*各種係数!K38*各種係数!$P$18</f>
        <v>0</v>
      </c>
      <c r="AB276" s="46">
        <f>M276*各種係数!K38*各種係数!$P$18</f>
        <v>0</v>
      </c>
      <c r="AC276" s="46">
        <f>U276*各種係数!K38*各種係数!$P$18</f>
        <v>0</v>
      </c>
      <c r="AD276" s="366">
        <f t="shared" si="25"/>
        <v>0</v>
      </c>
      <c r="AE276" s="46">
        <f>G276*各種係数!L38*各種係数!$P$18</f>
        <v>0</v>
      </c>
      <c r="AF276" s="46">
        <f>M276*各種係数!L38*各種係数!$P$18</f>
        <v>0</v>
      </c>
      <c r="AG276" s="46">
        <f>U276*各種係数!L38*各種係数!$P$18</f>
        <v>0</v>
      </c>
      <c r="AH276" s="328">
        <f t="shared" si="26"/>
        <v>0</v>
      </c>
    </row>
    <row r="277" spans="2:34" x14ac:dyDescent="0.15">
      <c r="B277" s="155" t="s">
        <v>65</v>
      </c>
      <c r="C277" s="155" t="s">
        <v>297</v>
      </c>
      <c r="D277" s="155" t="s">
        <v>290</v>
      </c>
      <c r="E277" s="41" t="s">
        <v>162</v>
      </c>
      <c r="F277" s="363">
        <f>SUMIF(価格変換【係数】!$D$7:$D$64,E277,価格変換【係数】!$J$141:$J$198)</f>
        <v>0</v>
      </c>
      <c r="G277" s="324">
        <f>SUMIF(価格変換【係数】!$D$7:$D$64,E277,価格変換【係数】!$L$141:$L$198)</f>
        <v>0</v>
      </c>
      <c r="H277" s="325">
        <f>G277*各種係数!H39</f>
        <v>0</v>
      </c>
      <c r="I277" s="324">
        <f>G277*各種係数!I39</f>
        <v>0</v>
      </c>
      <c r="J277" s="364">
        <v>3.6493207224567976E-4</v>
      </c>
      <c r="K277" s="46">
        <f>J277*各種係数!G39</f>
        <v>0</v>
      </c>
      <c r="L277" s="46">
        <f>J277*各種係数!F39</f>
        <v>3.649320722456797E-4</v>
      </c>
      <c r="M277" s="364">
        <v>6.3780856474312974E-21</v>
      </c>
      <c r="N277" s="46">
        <f>M277*各種係数!H39</f>
        <v>0</v>
      </c>
      <c r="O277" s="46">
        <f>M277*各種係数!I39</f>
        <v>0</v>
      </c>
      <c r="P277" s="54"/>
      <c r="Q277" s="41"/>
      <c r="R277" s="46">
        <f>Q$353*各種係数!J39</f>
        <v>8.6481530813423761E-5</v>
      </c>
      <c r="S277" s="46">
        <f>R277*各種係数!G39</f>
        <v>0</v>
      </c>
      <c r="T277" s="46">
        <f>R277*各種係数!F39</f>
        <v>8.6481530813423748E-5</v>
      </c>
      <c r="U277" s="364">
        <v>3.4821430545029535E-21</v>
      </c>
      <c r="V277" s="46">
        <f>U277*各種係数!H39</f>
        <v>0</v>
      </c>
      <c r="W277" s="46">
        <f>U277*各種係数!I39</f>
        <v>0</v>
      </c>
      <c r="X277" s="135">
        <f t="shared" si="22"/>
        <v>9.8602287019342517E-21</v>
      </c>
      <c r="Y277" s="46">
        <f t="shared" si="23"/>
        <v>0</v>
      </c>
      <c r="Z277" s="47">
        <f t="shared" si="24"/>
        <v>0</v>
      </c>
      <c r="AA277" s="46">
        <f>G277*各種係数!K39*各種係数!$P$18</f>
        <v>0</v>
      </c>
      <c r="AB277" s="46">
        <f>M277*各種係数!K39*各種係数!$P$18</f>
        <v>0</v>
      </c>
      <c r="AC277" s="46">
        <f>U277*各種係数!K39*各種係数!$P$18</f>
        <v>0</v>
      </c>
      <c r="AD277" s="364">
        <f t="shared" si="25"/>
        <v>0</v>
      </c>
      <c r="AE277" s="46">
        <f>G277*各種係数!L39*各種係数!$P$18</f>
        <v>0</v>
      </c>
      <c r="AF277" s="46">
        <f>M277*各種係数!L39*各種係数!$P$18</f>
        <v>0</v>
      </c>
      <c r="AG277" s="46">
        <f>U277*各種係数!L39*各種係数!$P$18</f>
        <v>0</v>
      </c>
      <c r="AH277" s="135">
        <f t="shared" si="26"/>
        <v>0</v>
      </c>
    </row>
    <row r="278" spans="2:34" x14ac:dyDescent="0.15">
      <c r="B278" s="155" t="s">
        <v>66</v>
      </c>
      <c r="C278" s="155" t="s">
        <v>297</v>
      </c>
      <c r="D278" s="155" t="s">
        <v>290</v>
      </c>
      <c r="E278" s="41" t="s">
        <v>163</v>
      </c>
      <c r="F278" s="363">
        <f>SUMIF(価格変換【係数】!$D$7:$D$64,E278,価格変換【係数】!$J$141:$J$198)</f>
        <v>0</v>
      </c>
      <c r="G278" s="324">
        <f>SUMIF(価格変換【係数】!$D$7:$D$64,E278,価格変換【係数】!$L$141:$L$198)</f>
        <v>0</v>
      </c>
      <c r="H278" s="325">
        <f>G278*各種係数!H40</f>
        <v>0</v>
      </c>
      <c r="I278" s="324">
        <f>G278*各種係数!I40</f>
        <v>0</v>
      </c>
      <c r="J278" s="364">
        <v>3.8721890419518775E-8</v>
      </c>
      <c r="K278" s="46">
        <f>J278*各種係数!G40</f>
        <v>1.2525452545506355E-8</v>
      </c>
      <c r="L278" s="46">
        <f>J278*各種係数!F40</f>
        <v>2.6196437874012418E-8</v>
      </c>
      <c r="M278" s="364">
        <v>4.0343491260780072E-5</v>
      </c>
      <c r="N278" s="46">
        <f>M278*各種係数!H40</f>
        <v>1.8785360863105037E-5</v>
      </c>
      <c r="O278" s="46">
        <f>M278*各種係数!I40</f>
        <v>7.2395729585326267E-6</v>
      </c>
      <c r="P278" s="54"/>
      <c r="Q278" s="41"/>
      <c r="R278" s="46">
        <f>Q$353*各種係数!J40</f>
        <v>6.3709515871067284E-7</v>
      </c>
      <c r="S278" s="46">
        <f>R278*各種係数!G40</f>
        <v>2.0608253086166202E-7</v>
      </c>
      <c r="T278" s="46">
        <f>R278*各種係数!F40</f>
        <v>4.3101262784901082E-7</v>
      </c>
      <c r="U278" s="364">
        <v>4.5655117652242723E-6</v>
      </c>
      <c r="V278" s="46">
        <f>U278*各種係数!H40</f>
        <v>2.1258642560235206E-6</v>
      </c>
      <c r="W278" s="46">
        <f>U278*各種係数!I40</f>
        <v>8.1927355527388507E-7</v>
      </c>
      <c r="X278" s="135">
        <f t="shared" si="22"/>
        <v>4.4909003026004347E-5</v>
      </c>
      <c r="Y278" s="46">
        <f t="shared" si="23"/>
        <v>2.0911225119128556E-5</v>
      </c>
      <c r="Z278" s="47">
        <f t="shared" si="24"/>
        <v>8.058846513806512E-6</v>
      </c>
      <c r="AA278" s="46">
        <f>G278*各種係数!K40*各種係数!$P$18</f>
        <v>0</v>
      </c>
      <c r="AB278" s="46">
        <f>M278*各種係数!K40*各種係数!$P$18</f>
        <v>1.5491551538752758E-12</v>
      </c>
      <c r="AC278" s="46">
        <f>U278*各種係数!K40*各種係数!$P$18</f>
        <v>1.7531170109839012E-13</v>
      </c>
      <c r="AD278" s="364">
        <f t="shared" si="25"/>
        <v>1.724466854973666E-12</v>
      </c>
      <c r="AE278" s="46">
        <f>G278*各種係数!L40*各種係数!$P$18</f>
        <v>0</v>
      </c>
      <c r="AF278" s="46">
        <f>M278*各種係数!L40*各種係数!$P$18</f>
        <v>1.5491551538752758E-12</v>
      </c>
      <c r="AG278" s="46">
        <f>U278*各種係数!L40*各種係数!$P$18</f>
        <v>1.7531170109839012E-13</v>
      </c>
      <c r="AH278" s="135">
        <f t="shared" si="26"/>
        <v>1.724466854973666E-12</v>
      </c>
    </row>
    <row r="279" spans="2:34" x14ac:dyDescent="0.15">
      <c r="B279" s="155" t="s">
        <v>67</v>
      </c>
      <c r="C279" s="155" t="s">
        <v>297</v>
      </c>
      <c r="D279" s="155" t="s">
        <v>290</v>
      </c>
      <c r="E279" s="41" t="s">
        <v>164</v>
      </c>
      <c r="F279" s="363">
        <f>SUMIF(価格変換【係数】!$D$7:$D$64,E279,価格変換【係数】!$J$141:$J$198)</f>
        <v>1.2198751014514686E-3</v>
      </c>
      <c r="G279" s="324">
        <f>SUMIF(価格変換【係数】!$D$7:$D$64,E279,価格変換【係数】!$L$141:$L$198)</f>
        <v>2.1850508122550314E-6</v>
      </c>
      <c r="H279" s="325">
        <f>G279*各種係数!H41</f>
        <v>1.0415408871748982E-6</v>
      </c>
      <c r="I279" s="324">
        <f>G279*各種係数!I41</f>
        <v>8.2303580594939515E-7</v>
      </c>
      <c r="J279" s="364">
        <v>5.5595086457480274E-4</v>
      </c>
      <c r="K279" s="46">
        <f>J279*各種係数!G41</f>
        <v>9.95823987855521E-7</v>
      </c>
      <c r="L279" s="46">
        <f>J279*各種係数!F41</f>
        <v>5.549550405869472E-4</v>
      </c>
      <c r="M279" s="364">
        <v>1.0236018821140787E-6</v>
      </c>
      <c r="N279" s="46">
        <f>M279*各種係数!H41</f>
        <v>4.8791689714104413E-7</v>
      </c>
      <c r="O279" s="46">
        <f>M279*各種係数!I41</f>
        <v>3.8555670892963628E-7</v>
      </c>
      <c r="P279" s="54"/>
      <c r="Q279" s="41"/>
      <c r="R279" s="46">
        <f>Q$353*各種係数!J41</f>
        <v>1.5414393255558226E-5</v>
      </c>
      <c r="S279" s="46">
        <f>R279*各種係数!G41</f>
        <v>2.7610394263642529E-8</v>
      </c>
      <c r="T279" s="46">
        <f>R279*各種係数!F41</f>
        <v>1.5386782861294584E-5</v>
      </c>
      <c r="U279" s="364">
        <v>5.9360109984333397E-8</v>
      </c>
      <c r="V279" s="46">
        <f>U279*各種係数!H41</f>
        <v>2.8294985759198918E-8</v>
      </c>
      <c r="W279" s="46">
        <f>U279*各種係数!I41</f>
        <v>2.235897476076558E-8</v>
      </c>
      <c r="X279" s="135">
        <f t="shared" si="22"/>
        <v>3.2680128043534433E-6</v>
      </c>
      <c r="Y279" s="46">
        <f t="shared" si="23"/>
        <v>1.5577527700751413E-6</v>
      </c>
      <c r="Z279" s="47">
        <f t="shared" si="24"/>
        <v>1.2309514896397971E-6</v>
      </c>
      <c r="AA279" s="46">
        <f>G279*各種係数!K41*各種係数!$P$18</f>
        <v>0</v>
      </c>
      <c r="AB279" s="46">
        <f>M279*各種係数!K41*各種係数!$P$18</f>
        <v>0</v>
      </c>
      <c r="AC279" s="46">
        <f>U279*各種係数!K41*各種係数!$P$18</f>
        <v>0</v>
      </c>
      <c r="AD279" s="364">
        <f t="shared" si="25"/>
        <v>0</v>
      </c>
      <c r="AE279" s="46">
        <f>G279*各種係数!L41*各種係数!$P$18</f>
        <v>0</v>
      </c>
      <c r="AF279" s="46">
        <f>M279*各種係数!L41*各種係数!$P$18</f>
        <v>0</v>
      </c>
      <c r="AG279" s="46">
        <f>U279*各種係数!L41*各種係数!$P$18</f>
        <v>0</v>
      </c>
      <c r="AH279" s="135">
        <f t="shared" si="26"/>
        <v>0</v>
      </c>
    </row>
    <row r="280" spans="2:34" x14ac:dyDescent="0.15">
      <c r="B280" s="155" t="s">
        <v>68</v>
      </c>
      <c r="C280" s="155" t="s">
        <v>297</v>
      </c>
      <c r="D280" s="155" t="s">
        <v>290</v>
      </c>
      <c r="E280" s="41" t="s">
        <v>208</v>
      </c>
      <c r="F280" s="365">
        <f>SUMIF(価格変換【係数】!$D$7:$D$64,E280,価格変換【係数】!$J$141:$J$198)</f>
        <v>0</v>
      </c>
      <c r="G280" s="326">
        <f>SUMIF(価格変換【係数】!$D$7:$D$64,E280,価格変換【係数】!$L$141:$L$198)</f>
        <v>0</v>
      </c>
      <c r="H280" s="327">
        <f>G280*各種係数!H42</f>
        <v>0</v>
      </c>
      <c r="I280" s="326">
        <f>G280*各種係数!I42</f>
        <v>0</v>
      </c>
      <c r="J280" s="80">
        <v>7.1323628595791421E-5</v>
      </c>
      <c r="K280" s="67">
        <f>J280*各種係数!G42</f>
        <v>7.6589288331335662E-7</v>
      </c>
      <c r="L280" s="67">
        <f>J280*各種係数!F42</f>
        <v>7.0557735712478063E-5</v>
      </c>
      <c r="M280" s="80">
        <v>1.9112076427245689E-6</v>
      </c>
      <c r="N280" s="67">
        <f>M280*各種係数!H42</f>
        <v>9.3849894930867648E-7</v>
      </c>
      <c r="O280" s="67">
        <f>M280*各種係数!I42</f>
        <v>5.3391636338762159E-7</v>
      </c>
      <c r="P280" s="54"/>
      <c r="Q280" s="41"/>
      <c r="R280" s="67">
        <f>Q$353*各種係数!J42</f>
        <v>6.9422687391712995E-5</v>
      </c>
      <c r="S280" s="67">
        <f>R280*各種係数!G42</f>
        <v>7.4548005002844585E-7</v>
      </c>
      <c r="T280" s="67">
        <f>R280*各種係数!F42</f>
        <v>6.8677207341684546E-5</v>
      </c>
      <c r="U280" s="80">
        <v>1.0288117901019E-6</v>
      </c>
      <c r="V280" s="67">
        <f>U280*各種係数!H42</f>
        <v>5.051982644180746E-7</v>
      </c>
      <c r="W280" s="67">
        <f>U280*各種係数!I42</f>
        <v>2.8740961332618379E-7</v>
      </c>
      <c r="X280" s="330">
        <f t="shared" si="22"/>
        <v>2.9400194328264687E-6</v>
      </c>
      <c r="Y280" s="67">
        <f t="shared" si="23"/>
        <v>1.4436972137267511E-6</v>
      </c>
      <c r="Z280" s="68">
        <f t="shared" si="24"/>
        <v>8.2132597671380533E-7</v>
      </c>
      <c r="AA280" s="67">
        <f>G280*各種係数!K42*各種係数!$P$18</f>
        <v>0</v>
      </c>
      <c r="AB280" s="67">
        <f>M280*各種係数!K42*各種係数!$P$18</f>
        <v>8.7269755375551083E-14</v>
      </c>
      <c r="AC280" s="67">
        <f>U280*各種係数!K42*各種係数!$P$18</f>
        <v>4.6977707310589036E-14</v>
      </c>
      <c r="AD280" s="80">
        <f t="shared" si="25"/>
        <v>1.3424746268614013E-13</v>
      </c>
      <c r="AE280" s="67">
        <f>G280*各種係数!L42*各種係数!$P$18</f>
        <v>0</v>
      </c>
      <c r="AF280" s="67">
        <f>M280*各種係数!L42*各種係数!$P$18</f>
        <v>7.8542779837995969E-14</v>
      </c>
      <c r="AG280" s="67">
        <f>U280*各種係数!L42*各種係数!$P$18</f>
        <v>4.2279936579530129E-14</v>
      </c>
      <c r="AH280" s="330">
        <f t="shared" si="26"/>
        <v>1.208227164175261E-13</v>
      </c>
    </row>
    <row r="281" spans="2:34" x14ac:dyDescent="0.15">
      <c r="B281" s="162" t="s">
        <v>69</v>
      </c>
      <c r="C281" s="162" t="s">
        <v>298</v>
      </c>
      <c r="D281" s="162" t="s">
        <v>290</v>
      </c>
      <c r="E281" s="116" t="s">
        <v>165</v>
      </c>
      <c r="F281" s="363">
        <f>SUMIF(価格変換【係数】!$D$7:$D$64,E281,価格変換【係数】!$J$141:$J$198)</f>
        <v>0</v>
      </c>
      <c r="G281" s="324">
        <f>SUMIF(価格変換【係数】!$D$7:$D$64,E281,価格変換【係数】!$L$141:$L$198)</f>
        <v>0</v>
      </c>
      <c r="H281" s="325">
        <f>G281*各種係数!H43</f>
        <v>0</v>
      </c>
      <c r="I281" s="324">
        <f>G281*各種係数!I43</f>
        <v>0</v>
      </c>
      <c r="J281" s="366">
        <v>7.6006847517072223E-9</v>
      </c>
      <c r="K281" s="46">
        <f>J281*各種係数!G43</f>
        <v>0</v>
      </c>
      <c r="L281" s="46">
        <f>J281*各種係数!F43</f>
        <v>7.6006847517072223E-9</v>
      </c>
      <c r="M281" s="366">
        <v>0</v>
      </c>
      <c r="N281" s="46">
        <f>M281*各種係数!H43</f>
        <v>0</v>
      </c>
      <c r="O281" s="46">
        <f>M281*各種係数!I43</f>
        <v>0</v>
      </c>
      <c r="P281" s="54"/>
      <c r="Q281" s="41"/>
      <c r="R281" s="46">
        <f>Q$353*各種係数!J43</f>
        <v>0</v>
      </c>
      <c r="S281" s="46">
        <f>R281*各種係数!G43</f>
        <v>0</v>
      </c>
      <c r="T281" s="46">
        <f>R281*各種係数!F43</f>
        <v>0</v>
      </c>
      <c r="U281" s="366">
        <v>0</v>
      </c>
      <c r="V281" s="46">
        <f>U281*各種係数!H43</f>
        <v>0</v>
      </c>
      <c r="W281" s="46">
        <f>U281*各種係数!I43</f>
        <v>0</v>
      </c>
      <c r="X281" s="328">
        <f t="shared" si="22"/>
        <v>0</v>
      </c>
      <c r="Y281" s="136">
        <f t="shared" si="23"/>
        <v>0</v>
      </c>
      <c r="Z281" s="329">
        <f t="shared" si="24"/>
        <v>0</v>
      </c>
      <c r="AA281" s="46">
        <f>G281*各種係数!K43*各種係数!$P$18</f>
        <v>0</v>
      </c>
      <c r="AB281" s="46">
        <f>M281*各種係数!K43*各種係数!$P$18</f>
        <v>0</v>
      </c>
      <c r="AC281" s="46">
        <f>U281*各種係数!K43*各種係数!$P$18</f>
        <v>0</v>
      </c>
      <c r="AD281" s="366">
        <f t="shared" si="25"/>
        <v>0</v>
      </c>
      <c r="AE281" s="46">
        <f>G281*各種係数!L43*各種係数!$P$18</f>
        <v>0</v>
      </c>
      <c r="AF281" s="46">
        <f>M281*各種係数!L43*各種係数!$P$18</f>
        <v>0</v>
      </c>
      <c r="AG281" s="46">
        <f>U281*各種係数!L43*各種係数!$P$18</f>
        <v>0</v>
      </c>
      <c r="AH281" s="328">
        <f t="shared" si="26"/>
        <v>0</v>
      </c>
    </row>
    <row r="282" spans="2:34" x14ac:dyDescent="0.15">
      <c r="B282" s="155" t="s">
        <v>70</v>
      </c>
      <c r="C282" s="155" t="s">
        <v>298</v>
      </c>
      <c r="D282" s="155" t="s">
        <v>290</v>
      </c>
      <c r="E282" s="41" t="s">
        <v>166</v>
      </c>
      <c r="F282" s="363">
        <f>SUMIF(価格変換【係数】!$D$7:$D$64,E282,価格変換【係数】!$J$141:$J$198)</f>
        <v>0</v>
      </c>
      <c r="G282" s="324">
        <f>SUMIF(価格変換【係数】!$D$7:$D$64,E282,価格変換【係数】!$L$141:$L$198)</f>
        <v>0</v>
      </c>
      <c r="H282" s="325">
        <f>G282*各種係数!H44</f>
        <v>0</v>
      </c>
      <c r="I282" s="324">
        <f>G282*各種係数!I44</f>
        <v>0</v>
      </c>
      <c r="J282" s="364">
        <v>2.8332360581892978E-4</v>
      </c>
      <c r="K282" s="46">
        <f>J282*各種係数!G44</f>
        <v>7.6051257262782292E-5</v>
      </c>
      <c r="L282" s="46">
        <f>J282*各種係数!F44</f>
        <v>2.0727234855614748E-4</v>
      </c>
      <c r="M282" s="364">
        <v>1.3962485893880423E-4</v>
      </c>
      <c r="N282" s="46">
        <f>M282*各種係数!H44</f>
        <v>3.0169991661643791E-5</v>
      </c>
      <c r="O282" s="46">
        <f>M282*各種係数!I44</f>
        <v>7.5385998447402136E-6</v>
      </c>
      <c r="P282" s="54"/>
      <c r="Q282" s="41"/>
      <c r="R282" s="46">
        <f>Q$353*各種係数!J44</f>
        <v>0</v>
      </c>
      <c r="S282" s="46">
        <f>R282*各種係数!G44</f>
        <v>0</v>
      </c>
      <c r="T282" s="46">
        <f>R282*各種係数!F44</f>
        <v>0</v>
      </c>
      <c r="U282" s="364">
        <v>1.7343226251616783E-5</v>
      </c>
      <c r="V282" s="46">
        <f>U282*各種係数!H44</f>
        <v>3.7475059625779932E-6</v>
      </c>
      <c r="W282" s="46">
        <f>U282*各種係数!I44</f>
        <v>9.3639229949042187E-7</v>
      </c>
      <c r="X282" s="135">
        <f t="shared" si="22"/>
        <v>1.5696808519042102E-4</v>
      </c>
      <c r="Y282" s="46">
        <f t="shared" si="23"/>
        <v>3.3917497624221785E-5</v>
      </c>
      <c r="Z282" s="47">
        <f t="shared" si="24"/>
        <v>8.4749921442306348E-6</v>
      </c>
      <c r="AA282" s="46">
        <f>G282*各種係数!K44*各種係数!$P$18</f>
        <v>0</v>
      </c>
      <c r="AB282" s="46">
        <f>M282*各種係数!K44*各種係数!$P$18</f>
        <v>1.0148425366911882E-12</v>
      </c>
      <c r="AC282" s="46">
        <f>U282*各種係数!K44*各種係数!$P$18</f>
        <v>1.2605666252679346E-13</v>
      </c>
      <c r="AD282" s="364">
        <f t="shared" si="25"/>
        <v>1.1408991992179816E-12</v>
      </c>
      <c r="AE282" s="46">
        <f>G282*各種係数!L44*各種係数!$P$18</f>
        <v>0</v>
      </c>
      <c r="AF282" s="46">
        <f>M282*各種係数!L44*各種係数!$P$18</f>
        <v>1.0148425366911882E-12</v>
      </c>
      <c r="AG282" s="46">
        <f>U282*各種係数!L44*各種係数!$P$18</f>
        <v>1.2605666252679346E-13</v>
      </c>
      <c r="AH282" s="135">
        <f t="shared" si="26"/>
        <v>1.1408991992179816E-12</v>
      </c>
    </row>
    <row r="283" spans="2:34" x14ac:dyDescent="0.15">
      <c r="B283" s="155" t="s">
        <v>71</v>
      </c>
      <c r="C283" s="155" t="s">
        <v>298</v>
      </c>
      <c r="D283" s="155" t="s">
        <v>290</v>
      </c>
      <c r="E283" s="41" t="s">
        <v>966</v>
      </c>
      <c r="F283" s="363">
        <f>SUMIF(価格変換【係数】!$D$7:$D$64,E283,価格変換【係数】!$J$141:$J$198)</f>
        <v>0</v>
      </c>
      <c r="G283" s="324">
        <f>SUMIF(価格変換【係数】!$D$7:$D$64,E283,価格変換【係数】!$L$141:$L$198)</f>
        <v>0</v>
      </c>
      <c r="H283" s="325">
        <f>G283*各種係数!H45</f>
        <v>0</v>
      </c>
      <c r="I283" s="324">
        <f>G283*各種係数!I45</f>
        <v>0</v>
      </c>
      <c r="J283" s="364">
        <v>1.1643286267451637E-5</v>
      </c>
      <c r="K283" s="46">
        <f>J283*各種係数!G45</f>
        <v>1.3319997001058005E-7</v>
      </c>
      <c r="L283" s="46">
        <f>J283*各種係数!F45</f>
        <v>1.1510086297441056E-5</v>
      </c>
      <c r="M283" s="364">
        <v>4.5738012715903173E-7</v>
      </c>
      <c r="N283" s="46">
        <f>M283*各種係数!H45</f>
        <v>1.8351408576563014E-7</v>
      </c>
      <c r="O283" s="46">
        <f>M283*各種係数!I45</f>
        <v>8.5681251786867769E-8</v>
      </c>
      <c r="P283" s="54"/>
      <c r="Q283" s="41"/>
      <c r="R283" s="46">
        <f>Q$353*各種係数!J45</f>
        <v>2.6890380075450479E-8</v>
      </c>
      <c r="S283" s="46">
        <f>R283*各種係数!G45</f>
        <v>3.0762773819586337E-10</v>
      </c>
      <c r="T283" s="46">
        <f>R283*各種係数!F45</f>
        <v>2.6582752337254616E-8</v>
      </c>
      <c r="U283" s="364">
        <v>9.6641184056134294E-8</v>
      </c>
      <c r="V283" s="46">
        <f>U283*各種係数!H45</f>
        <v>3.8775227619810831E-8</v>
      </c>
      <c r="W283" s="46">
        <f>U283*各種係数!I45</f>
        <v>1.8103842148820751E-8</v>
      </c>
      <c r="X283" s="135">
        <f t="shared" si="22"/>
        <v>5.5402131121516598E-7</v>
      </c>
      <c r="Y283" s="46">
        <f t="shared" si="23"/>
        <v>2.2228931338544098E-7</v>
      </c>
      <c r="Z283" s="47">
        <f t="shared" si="24"/>
        <v>1.0378509393568852E-7</v>
      </c>
      <c r="AA283" s="46">
        <f>G283*各種係数!K45*各種係数!$P$18</f>
        <v>0</v>
      </c>
      <c r="AB283" s="46">
        <f>M283*各種係数!K45*各種係数!$P$18</f>
        <v>2.3256616635205001E-14</v>
      </c>
      <c r="AC283" s="46">
        <f>U283*各種係数!K45*各種係数!$P$18</f>
        <v>4.9139585113288624E-15</v>
      </c>
      <c r="AD283" s="364">
        <f t="shared" si="25"/>
        <v>2.8170575146533862E-14</v>
      </c>
      <c r="AE283" s="46">
        <f>G283*各種係数!L45*各種係数!$P$18</f>
        <v>0</v>
      </c>
      <c r="AF283" s="46">
        <f>M283*各種係数!L45*各種係数!$P$18</f>
        <v>2.1318565248937918E-14</v>
      </c>
      <c r="AG283" s="46">
        <f>U283*各種係数!L45*各種係数!$P$18</f>
        <v>4.5044619687181234E-15</v>
      </c>
      <c r="AH283" s="135">
        <f t="shared" si="26"/>
        <v>2.582302721765604E-14</v>
      </c>
    </row>
    <row r="284" spans="2:34" x14ac:dyDescent="0.15">
      <c r="B284" s="155" t="s">
        <v>72</v>
      </c>
      <c r="C284" s="155" t="s">
        <v>298</v>
      </c>
      <c r="D284" s="155" t="s">
        <v>290</v>
      </c>
      <c r="E284" s="41" t="s">
        <v>967</v>
      </c>
      <c r="F284" s="363">
        <f>SUMIF(価格変換【係数】!$D$7:$D$64,E284,価格変換【係数】!$J$141:$J$198)</f>
        <v>0</v>
      </c>
      <c r="G284" s="324">
        <f>SUMIF(価格変換【係数】!$D$7:$D$64,E284,価格変換【係数】!$L$141:$L$198)</f>
        <v>0</v>
      </c>
      <c r="H284" s="325">
        <f>G284*各種係数!H46</f>
        <v>0</v>
      </c>
      <c r="I284" s="324">
        <f>G284*各種係数!I46</f>
        <v>0</v>
      </c>
      <c r="J284" s="364">
        <v>1.6513751624626336E-6</v>
      </c>
      <c r="K284" s="46">
        <f>J284*各種係数!G46</f>
        <v>4.7213679249235002E-7</v>
      </c>
      <c r="L284" s="46">
        <f>J284*各種係数!F46</f>
        <v>1.1792383699702837E-6</v>
      </c>
      <c r="M284" s="364">
        <v>1.9627577936017477E-5</v>
      </c>
      <c r="N284" s="46">
        <f>M284*各種係数!H46</f>
        <v>5.3630195128643622E-6</v>
      </c>
      <c r="O284" s="46">
        <f>M284*各種係数!I46</f>
        <v>1.9485978682552701E-6</v>
      </c>
      <c r="P284" s="54"/>
      <c r="Q284" s="41"/>
      <c r="R284" s="46">
        <f>Q$353*各種係数!J46</f>
        <v>0</v>
      </c>
      <c r="S284" s="46">
        <f>R284*各種係数!G46</f>
        <v>0</v>
      </c>
      <c r="T284" s="46">
        <f>R284*各種係数!F46</f>
        <v>0</v>
      </c>
      <c r="U284" s="364">
        <v>4.0056145417720506E-6</v>
      </c>
      <c r="V284" s="46">
        <f>U284*各種係数!H46</f>
        <v>1.0944900597804264E-6</v>
      </c>
      <c r="W284" s="46">
        <f>U284*各種係数!I46</f>
        <v>3.9767168331178531E-7</v>
      </c>
      <c r="X284" s="135">
        <f t="shared" si="22"/>
        <v>2.3633192477789528E-5</v>
      </c>
      <c r="Y284" s="46">
        <f t="shared" si="23"/>
        <v>6.4575095726447886E-6</v>
      </c>
      <c r="Z284" s="47">
        <f t="shared" si="24"/>
        <v>2.3462695515670556E-6</v>
      </c>
      <c r="AA284" s="46">
        <f>G284*各種係数!K46*各種係数!$P$18</f>
        <v>0</v>
      </c>
      <c r="AB284" s="46">
        <f>M284*各種係数!K46*各種係数!$P$18</f>
        <v>4.0098903636043369E-13</v>
      </c>
      <c r="AC284" s="46">
        <f>U284*各種係数!K46*各種係数!$P$18</f>
        <v>8.1834219197726504E-14</v>
      </c>
      <c r="AD284" s="364">
        <f t="shared" si="25"/>
        <v>4.8282325555816017E-13</v>
      </c>
      <c r="AE284" s="46">
        <f>G284*各種係数!L46*各種係数!$P$18</f>
        <v>0</v>
      </c>
      <c r="AF284" s="46">
        <f>M284*各種係数!L46*各種係数!$P$18</f>
        <v>3.4251146855787045E-13</v>
      </c>
      <c r="AG284" s="46">
        <f>U284*各種係数!L46*各種係数!$P$18</f>
        <v>6.9900062231391393E-14</v>
      </c>
      <c r="AH284" s="135">
        <f t="shared" si="26"/>
        <v>4.1241153078926184E-13</v>
      </c>
    </row>
    <row r="285" spans="2:34" x14ac:dyDescent="0.15">
      <c r="B285" s="163" t="s">
        <v>73</v>
      </c>
      <c r="C285" s="163" t="s">
        <v>299</v>
      </c>
      <c r="D285" s="163" t="s">
        <v>290</v>
      </c>
      <c r="E285" s="62" t="s">
        <v>167</v>
      </c>
      <c r="F285" s="365">
        <f>SUMIF(価格変換【係数】!$D$7:$D$64,E285,価格変換【係数】!$J$141:$J$198)</f>
        <v>0</v>
      </c>
      <c r="G285" s="326">
        <f>SUMIF(価格変換【係数】!$D$7:$D$64,E285,価格変換【係数】!$L$141:$L$198)</f>
        <v>0</v>
      </c>
      <c r="H285" s="327">
        <f>G285*各種係数!H47</f>
        <v>0</v>
      </c>
      <c r="I285" s="326">
        <f>G285*各種係数!I47</f>
        <v>0</v>
      </c>
      <c r="J285" s="80">
        <v>2.5047485657376804E-6</v>
      </c>
      <c r="K285" s="67">
        <f>J285*各種係数!G47</f>
        <v>0</v>
      </c>
      <c r="L285" s="67">
        <f>J285*各種係数!F47</f>
        <v>2.5047485657376795E-6</v>
      </c>
      <c r="M285" s="80">
        <v>7.9552264212648143E-21</v>
      </c>
      <c r="N285" s="67">
        <f>M285*各種係数!H47</f>
        <v>0</v>
      </c>
      <c r="O285" s="67">
        <f>M285*各種係数!I47</f>
        <v>0</v>
      </c>
      <c r="P285" s="54"/>
      <c r="Q285" s="41"/>
      <c r="R285" s="67">
        <f>Q$353*各種係数!J47</f>
        <v>1.0524274214298808E-4</v>
      </c>
      <c r="S285" s="67">
        <f>R285*各種係数!G47</f>
        <v>0</v>
      </c>
      <c r="T285" s="67">
        <f>R285*各種係数!F47</f>
        <v>1.0524274214298803E-4</v>
      </c>
      <c r="U285" s="80">
        <v>1.9658631364890312E-21</v>
      </c>
      <c r="V285" s="67">
        <f>U285*各種係数!H47</f>
        <v>0</v>
      </c>
      <c r="W285" s="67">
        <f>U285*各種係数!I47</f>
        <v>0</v>
      </c>
      <c r="X285" s="330">
        <f t="shared" si="22"/>
        <v>9.9210895577538459E-21</v>
      </c>
      <c r="Y285" s="67">
        <f t="shared" si="23"/>
        <v>0</v>
      </c>
      <c r="Z285" s="68">
        <f t="shared" si="24"/>
        <v>0</v>
      </c>
      <c r="AA285" s="67">
        <f>G285*各種係数!K47*各種係数!$P$18</f>
        <v>0</v>
      </c>
      <c r="AB285" s="67">
        <f>M285*各種係数!K47*各種係数!$P$18</f>
        <v>0</v>
      </c>
      <c r="AC285" s="67">
        <f>U285*各種係数!K47*各種係数!$P$18</f>
        <v>0</v>
      </c>
      <c r="AD285" s="80">
        <f t="shared" si="25"/>
        <v>0</v>
      </c>
      <c r="AE285" s="67">
        <f>G285*各種係数!L47*各種係数!$P$18</f>
        <v>0</v>
      </c>
      <c r="AF285" s="67">
        <f>M285*各種係数!L47*各種係数!$P$18</f>
        <v>0</v>
      </c>
      <c r="AG285" s="67">
        <f>U285*各種係数!L47*各種係数!$P$18</f>
        <v>0</v>
      </c>
      <c r="AH285" s="330">
        <f t="shared" si="26"/>
        <v>0</v>
      </c>
    </row>
    <row r="286" spans="2:34" x14ac:dyDescent="0.15">
      <c r="B286" s="155" t="s">
        <v>74</v>
      </c>
      <c r="C286" s="155" t="s">
        <v>299</v>
      </c>
      <c r="D286" s="155" t="s">
        <v>290</v>
      </c>
      <c r="E286" s="41" t="s">
        <v>168</v>
      </c>
      <c r="F286" s="363">
        <f>SUMIF(価格変換【係数】!$D$7:$D$64,E286,価格変換【係数】!$J$141:$J$198)</f>
        <v>0</v>
      </c>
      <c r="G286" s="324">
        <f>SUMIF(価格変換【係数】!$D$7:$D$64,E286,価格変換【係数】!$L$141:$L$198)</f>
        <v>0</v>
      </c>
      <c r="H286" s="325">
        <f>G286*各種係数!H48</f>
        <v>0</v>
      </c>
      <c r="I286" s="324">
        <f>G286*各種係数!I48</f>
        <v>0</v>
      </c>
      <c r="J286" s="366">
        <v>3.0525202798400568E-4</v>
      </c>
      <c r="K286" s="46">
        <f>J286*各種係数!G48</f>
        <v>1.3141241108109018E-5</v>
      </c>
      <c r="L286" s="46">
        <f>J286*各種係数!F48</f>
        <v>2.9211078687589668E-4</v>
      </c>
      <c r="M286" s="366">
        <v>1.8550981208236528E-5</v>
      </c>
      <c r="N286" s="46">
        <f>M286*各種係数!H48</f>
        <v>4.1171025687773593E-6</v>
      </c>
      <c r="O286" s="46">
        <f>M286*各種係数!I48</f>
        <v>2.0941752902921956E-6</v>
      </c>
      <c r="P286" s="54"/>
      <c r="Q286" s="41"/>
      <c r="R286" s="46">
        <f>Q$353*各種係数!J48</f>
        <v>3.9652968157414282E-6</v>
      </c>
      <c r="S286" s="46">
        <f>R286*各種係数!G48</f>
        <v>1.7070786348258236E-7</v>
      </c>
      <c r="T286" s="46">
        <f>R286*各種係数!F48</f>
        <v>3.7945889522588459E-6</v>
      </c>
      <c r="U286" s="366">
        <v>2.0350669853270799E-6</v>
      </c>
      <c r="V286" s="46">
        <f>U286*各種係数!H48</f>
        <v>4.5165155518588294E-7</v>
      </c>
      <c r="W286" s="46">
        <f>U286*各種係数!I48</f>
        <v>2.2973377779441616E-7</v>
      </c>
      <c r="X286" s="328">
        <f t="shared" si="22"/>
        <v>2.0586048193563607E-5</v>
      </c>
      <c r="Y286" s="136">
        <f t="shared" si="23"/>
        <v>4.5687541239632424E-6</v>
      </c>
      <c r="Z286" s="329">
        <f t="shared" si="24"/>
        <v>2.3239090680866118E-6</v>
      </c>
      <c r="AA286" s="46">
        <f>G286*各種係数!K48*各種係数!$P$18</f>
        <v>0</v>
      </c>
      <c r="AB286" s="46">
        <f>M286*各種係数!K48*各種係数!$P$18</f>
        <v>4.7285471125538251E-13</v>
      </c>
      <c r="AC286" s="46">
        <f>U286*各種係数!K48*各種係数!$P$18</f>
        <v>5.1872782411366275E-14</v>
      </c>
      <c r="AD286" s="366">
        <f t="shared" si="25"/>
        <v>5.2472749366674879E-13</v>
      </c>
      <c r="AE286" s="46">
        <f>G286*各種係数!L48*各種係数!$P$18</f>
        <v>0</v>
      </c>
      <c r="AF286" s="46">
        <f>M286*各種係数!L48*各種係数!$P$18</f>
        <v>4.614330998724022E-13</v>
      </c>
      <c r="AG286" s="46">
        <f>U286*各種係数!L48*各種係数!$P$18</f>
        <v>5.0619816652637625E-14</v>
      </c>
      <c r="AH286" s="328">
        <f t="shared" si="26"/>
        <v>5.1205291652503985E-13</v>
      </c>
    </row>
    <row r="287" spans="2:34" x14ac:dyDescent="0.15">
      <c r="B287" s="155" t="s">
        <v>75</v>
      </c>
      <c r="C287" s="155" t="s">
        <v>300</v>
      </c>
      <c r="D287" s="155" t="s">
        <v>290</v>
      </c>
      <c r="E287" s="41" t="s">
        <v>968</v>
      </c>
      <c r="F287" s="363">
        <f>SUMIF(価格変換【係数】!$D$7:$D$64,E287,価格変換【係数】!$J$141:$J$198)</f>
        <v>0</v>
      </c>
      <c r="G287" s="324">
        <f>SUMIF(価格変換【係数】!$D$7:$D$64,E287,価格変換【係数】!$L$141:$L$198)</f>
        <v>0</v>
      </c>
      <c r="H287" s="325">
        <f>G287*各種係数!H49</f>
        <v>0</v>
      </c>
      <c r="I287" s="324">
        <f>G287*各種係数!I49</f>
        <v>0</v>
      </c>
      <c r="J287" s="364">
        <v>6.8291762952435862E-6</v>
      </c>
      <c r="K287" s="46">
        <f>J287*各種係数!G49</f>
        <v>3.7881814386485123E-7</v>
      </c>
      <c r="L287" s="46">
        <f>J287*各種係数!F49</f>
        <v>6.4503581513787351E-6</v>
      </c>
      <c r="M287" s="364">
        <v>1.8599341881872333E-5</v>
      </c>
      <c r="N287" s="46">
        <f>M287*各種係数!H49</f>
        <v>7.3192283072406417E-6</v>
      </c>
      <c r="O287" s="46">
        <f>M287*各種係数!I49</f>
        <v>5.8187070370843974E-6</v>
      </c>
      <c r="P287" s="54"/>
      <c r="Q287" s="41"/>
      <c r="R287" s="46">
        <f>Q$353*各種係数!J49</f>
        <v>2.0256730159914349E-5</v>
      </c>
      <c r="S287" s="46">
        <f>R287*各種係数!G49</f>
        <v>1.1236519000533723E-6</v>
      </c>
      <c r="T287" s="46">
        <f>R287*各種係数!F49</f>
        <v>1.9133078259860978E-5</v>
      </c>
      <c r="U287" s="364">
        <v>3.119088021595072E-6</v>
      </c>
      <c r="V287" s="46">
        <f>U287*各種係数!H49</f>
        <v>1.2274260823542489E-6</v>
      </c>
      <c r="W287" s="46">
        <f>U287*各種係数!I49</f>
        <v>9.7579040891923719E-7</v>
      </c>
      <c r="X287" s="135">
        <f t="shared" si="22"/>
        <v>2.1718429903467403E-5</v>
      </c>
      <c r="Y287" s="46">
        <f t="shared" si="23"/>
        <v>8.546654389594891E-6</v>
      </c>
      <c r="Z287" s="47">
        <f t="shared" si="24"/>
        <v>6.7944974460036348E-6</v>
      </c>
      <c r="AA287" s="46">
        <f>G287*各種係数!K49*各種係数!$P$18</f>
        <v>0</v>
      </c>
      <c r="AB287" s="46">
        <f>M287*各種係数!K49*各種係数!$P$18</f>
        <v>4.2248369877698106E-12</v>
      </c>
      <c r="AC287" s="46">
        <f>U287*各種係数!K49*各種係数!$P$18</f>
        <v>7.0850025368844248E-13</v>
      </c>
      <c r="AD287" s="364">
        <f t="shared" si="25"/>
        <v>4.9333372414582528E-12</v>
      </c>
      <c r="AE287" s="46">
        <f>G287*各種係数!L49*各種係数!$P$18</f>
        <v>0</v>
      </c>
      <c r="AF287" s="46">
        <f>M287*各種係数!L49*各種係数!$P$18</f>
        <v>3.9331220528999899E-12</v>
      </c>
      <c r="AG287" s="46">
        <f>U287*各種係数!L49*各種係数!$P$18</f>
        <v>6.5957999807662141E-13</v>
      </c>
      <c r="AH287" s="135">
        <f t="shared" si="26"/>
        <v>4.5927020509766115E-12</v>
      </c>
    </row>
    <row r="288" spans="2:34" x14ac:dyDescent="0.15">
      <c r="B288" s="155" t="s">
        <v>76</v>
      </c>
      <c r="C288" s="155" t="s">
        <v>300</v>
      </c>
      <c r="D288" s="155" t="s">
        <v>290</v>
      </c>
      <c r="E288" s="41" t="s">
        <v>169</v>
      </c>
      <c r="F288" s="363">
        <f>SUMIF(価格変換【係数】!$D$7:$D$64,E288,価格変換【係数】!$J$141:$J$198)</f>
        <v>0</v>
      </c>
      <c r="G288" s="324">
        <f>SUMIF(価格変換【係数】!$D$7:$D$64,E288,価格変換【係数】!$L$141:$L$198)</f>
        <v>0</v>
      </c>
      <c r="H288" s="325">
        <f>G288*各種係数!H50</f>
        <v>0</v>
      </c>
      <c r="I288" s="324">
        <f>G288*各種係数!I50</f>
        <v>0</v>
      </c>
      <c r="J288" s="364">
        <v>1.6888763976298906E-3</v>
      </c>
      <c r="K288" s="46">
        <f>J288*各種係数!G50</f>
        <v>2.2358106297761587E-4</v>
      </c>
      <c r="L288" s="46">
        <f>J288*各種係数!F50</f>
        <v>1.4652953346522748E-3</v>
      </c>
      <c r="M288" s="364">
        <v>3.0287038068694167E-4</v>
      </c>
      <c r="N288" s="46">
        <f>M288*各種係数!H50</f>
        <v>1.3796956188376604E-4</v>
      </c>
      <c r="O288" s="46">
        <f>M288*各種係数!I50</f>
        <v>1.0043743684162245E-4</v>
      </c>
      <c r="P288" s="54"/>
      <c r="Q288" s="41"/>
      <c r="R288" s="46">
        <f>Q$353*各種係数!J50</f>
        <v>1.4565277792406503E-4</v>
      </c>
      <c r="S288" s="46">
        <f>R288*各種係数!G50</f>
        <v>1.9282170654765461E-5</v>
      </c>
      <c r="T288" s="46">
        <f>R288*各種係数!F50</f>
        <v>1.2637060726929957E-4</v>
      </c>
      <c r="U288" s="364">
        <v>4.3882323084361413E-5</v>
      </c>
      <c r="V288" s="46">
        <f>U288*各種係数!H50</f>
        <v>1.9990151815635286E-5</v>
      </c>
      <c r="W288" s="46">
        <f>U288*各種係数!I50</f>
        <v>1.4552192404066428E-5</v>
      </c>
      <c r="X288" s="135">
        <f t="shared" si="22"/>
        <v>3.4675270377130309E-4</v>
      </c>
      <c r="Y288" s="46">
        <f t="shared" si="23"/>
        <v>1.5795971369940133E-4</v>
      </c>
      <c r="Z288" s="47">
        <f t="shared" si="24"/>
        <v>1.1498962924568887E-4</v>
      </c>
      <c r="AA288" s="46">
        <f>G288*各種係数!K50*各種係数!$P$18</f>
        <v>0</v>
      </c>
      <c r="AB288" s="46">
        <f>M288*各種係数!K50*各種係数!$P$18</f>
        <v>2.2830646178486378E-11</v>
      </c>
      <c r="AC288" s="46">
        <f>U288*各種係数!K50*各種係数!$P$18</f>
        <v>3.3078896310585185E-12</v>
      </c>
      <c r="AD288" s="364">
        <f t="shared" si="25"/>
        <v>2.6138535809544896E-11</v>
      </c>
      <c r="AE288" s="46">
        <f>G288*各種係数!L50*各種係数!$P$18</f>
        <v>0</v>
      </c>
      <c r="AF288" s="46">
        <f>M288*各種係数!L50*各種係数!$P$18</f>
        <v>2.056377350828206E-11</v>
      </c>
      <c r="AG288" s="46">
        <f>U288*各種係数!L50*各種係数!$P$18</f>
        <v>2.9794466889676017E-12</v>
      </c>
      <c r="AH288" s="135">
        <f t="shared" si="26"/>
        <v>2.3543220197249661E-11</v>
      </c>
    </row>
    <row r="289" spans="2:34" x14ac:dyDescent="0.15">
      <c r="B289" s="155" t="s">
        <v>77</v>
      </c>
      <c r="C289" s="155" t="s">
        <v>301</v>
      </c>
      <c r="D289" s="155" t="s">
        <v>290</v>
      </c>
      <c r="E289" s="41" t="s">
        <v>969</v>
      </c>
      <c r="F289" s="363">
        <f>SUMIF(価格変換【係数】!$D$7:$D$64,E289,価格変換【係数】!$J$141:$J$198)</f>
        <v>0</v>
      </c>
      <c r="G289" s="324">
        <f>SUMIF(価格変換【係数】!$D$7:$D$64,E289,価格変換【係数】!$L$141:$L$198)</f>
        <v>0</v>
      </c>
      <c r="H289" s="325">
        <f>G289*各種係数!H51</f>
        <v>0</v>
      </c>
      <c r="I289" s="324">
        <f>G289*各種係数!I51</f>
        <v>0</v>
      </c>
      <c r="J289" s="364">
        <v>3.2376573801552012E-5</v>
      </c>
      <c r="K289" s="46">
        <f>J289*各種係数!G51</f>
        <v>3.3065099932962597E-6</v>
      </c>
      <c r="L289" s="46">
        <f>J289*各種係数!F51</f>
        <v>2.9070063808255752E-5</v>
      </c>
      <c r="M289" s="364">
        <v>4.144347947927941E-5</v>
      </c>
      <c r="N289" s="46">
        <f>M289*各種係数!H51</f>
        <v>1.853116107576731E-5</v>
      </c>
      <c r="O289" s="46">
        <f>M289*各種係数!I51</f>
        <v>9.7513117921851069E-6</v>
      </c>
      <c r="P289" s="54"/>
      <c r="Q289" s="41"/>
      <c r="R289" s="46">
        <f>Q$353*各種係数!J51</f>
        <v>9.0124143068259794E-6</v>
      </c>
      <c r="S289" s="46">
        <f>R289*各種係数!G51</f>
        <v>9.2040739554158137E-7</v>
      </c>
      <c r="T289" s="46">
        <f>R289*各種係数!F51</f>
        <v>8.0920069112843972E-6</v>
      </c>
      <c r="U289" s="364">
        <v>9.0968352394169506E-6</v>
      </c>
      <c r="V289" s="46">
        <f>U289*各種係数!H51</f>
        <v>4.0675860526053215E-6</v>
      </c>
      <c r="W289" s="46">
        <f>U289*各種係数!I51</f>
        <v>2.1404109369253642E-6</v>
      </c>
      <c r="X289" s="135">
        <f t="shared" si="22"/>
        <v>5.0540314718696363E-5</v>
      </c>
      <c r="Y289" s="46">
        <f t="shared" si="23"/>
        <v>2.2598747128372634E-5</v>
      </c>
      <c r="Z289" s="47">
        <f t="shared" si="24"/>
        <v>1.1891722729110471E-5</v>
      </c>
      <c r="AA289" s="46">
        <f>G289*各種係数!K51*各種係数!$P$18</f>
        <v>0</v>
      </c>
      <c r="AB289" s="46">
        <f>M289*各種係数!K51*各種係数!$P$18</f>
        <v>1.8821236023940975E-12</v>
      </c>
      <c r="AC289" s="46">
        <f>U289*各種係数!K51*各種係数!$P$18</f>
        <v>4.1312574441914837E-13</v>
      </c>
      <c r="AD289" s="364">
        <f t="shared" si="25"/>
        <v>2.2952493468132459E-12</v>
      </c>
      <c r="AE289" s="46">
        <f>G289*各種係数!L51*各種係数!$P$18</f>
        <v>0</v>
      </c>
      <c r="AF289" s="46">
        <f>M289*各種係数!L51*各種係数!$P$18</f>
        <v>1.838011330462986E-12</v>
      </c>
      <c r="AG289" s="46">
        <f>U289*各種係数!L51*各種係数!$P$18</f>
        <v>4.0344310978432462E-13</v>
      </c>
      <c r="AH289" s="135">
        <f t="shared" si="26"/>
        <v>2.2414544402473108E-12</v>
      </c>
    </row>
    <row r="290" spans="2:34" x14ac:dyDescent="0.15">
      <c r="B290" s="155" t="s">
        <v>78</v>
      </c>
      <c r="C290" s="155" t="s">
        <v>302</v>
      </c>
      <c r="D290" s="155" t="s">
        <v>290</v>
      </c>
      <c r="E290" s="41" t="s">
        <v>970</v>
      </c>
      <c r="F290" s="365">
        <f>SUMIF(価格変換【係数】!$D$7:$D$64,E290,価格変換【係数】!$J$141:$J$198)</f>
        <v>0</v>
      </c>
      <c r="G290" s="326">
        <f>SUMIF(価格変換【係数】!$D$7:$D$64,E290,価格変換【係数】!$L$141:$L$198)</f>
        <v>0</v>
      </c>
      <c r="H290" s="327">
        <f>G290*各種係数!H52</f>
        <v>0</v>
      </c>
      <c r="I290" s="326">
        <f>G290*各種係数!I52</f>
        <v>0</v>
      </c>
      <c r="J290" s="80">
        <v>1.5529643440277608E-5</v>
      </c>
      <c r="K290" s="67">
        <f>J290*各種係数!G52</f>
        <v>1.3809495238172072E-6</v>
      </c>
      <c r="L290" s="67">
        <f>J290*各種係数!F52</f>
        <v>1.4148693916460401E-5</v>
      </c>
      <c r="M290" s="80">
        <v>3.8721903528966425E-5</v>
      </c>
      <c r="N290" s="67">
        <f>M290*各種係数!H52</f>
        <v>1.8583638864135596E-5</v>
      </c>
      <c r="O290" s="67">
        <f>M290*各種係数!I52</f>
        <v>1.0009951908185429E-5</v>
      </c>
      <c r="P290" s="54"/>
      <c r="Q290" s="41"/>
      <c r="R290" s="67">
        <f>Q$353*各種係数!J52</f>
        <v>5.5001169708171399E-6</v>
      </c>
      <c r="S290" s="67">
        <f>R290*各種係数!G52</f>
        <v>4.8908939480796564E-7</v>
      </c>
      <c r="T290" s="67">
        <f>R290*各種係数!F52</f>
        <v>5.0110275760091743E-6</v>
      </c>
      <c r="U290" s="80">
        <v>8.4892003218972601E-6</v>
      </c>
      <c r="V290" s="67">
        <f>U290*各種係数!H52</f>
        <v>4.0741858909241826E-6</v>
      </c>
      <c r="W290" s="67">
        <f>U290*各種係数!I52</f>
        <v>2.194532789370132E-6</v>
      </c>
      <c r="X290" s="330">
        <f t="shared" si="22"/>
        <v>4.7211103850863685E-5</v>
      </c>
      <c r="Y290" s="67">
        <f t="shared" si="23"/>
        <v>2.265782475505978E-5</v>
      </c>
      <c r="Z290" s="68">
        <f t="shared" si="24"/>
        <v>1.2204484697555562E-5</v>
      </c>
      <c r="AA290" s="67">
        <f>G290*各種係数!K52*各種係数!$P$18</f>
        <v>0</v>
      </c>
      <c r="AB290" s="67">
        <f>M290*各種係数!K52*各種係数!$P$18</f>
        <v>1.6899892137847677E-12</v>
      </c>
      <c r="AC290" s="67">
        <f>U290*各種係数!K52*各種係数!$P$18</f>
        <v>3.7050495120758572E-13</v>
      </c>
      <c r="AD290" s="80">
        <f t="shared" si="25"/>
        <v>2.0604941649923536E-12</v>
      </c>
      <c r="AE290" s="67">
        <f>G290*各種係数!L52*各種係数!$P$18</f>
        <v>0</v>
      </c>
      <c r="AF290" s="67">
        <f>M290*各種係数!L52*各種係数!$P$18</f>
        <v>1.6119581200741708E-12</v>
      </c>
      <c r="AG290" s="67">
        <f>U290*各種係数!L52*各種係数!$P$18</f>
        <v>3.533977967168345E-13</v>
      </c>
      <c r="AH290" s="330">
        <f t="shared" si="26"/>
        <v>1.9653559167910052E-12</v>
      </c>
    </row>
    <row r="291" spans="2:34" x14ac:dyDescent="0.15">
      <c r="B291" s="162" t="s">
        <v>79</v>
      </c>
      <c r="C291" s="162" t="s">
        <v>303</v>
      </c>
      <c r="D291" s="162" t="s">
        <v>290</v>
      </c>
      <c r="E291" s="116" t="s">
        <v>971</v>
      </c>
      <c r="F291" s="363">
        <f>SUMIF(価格変換【係数】!$D$7:$D$64,E291,価格変換【係数】!$J$141:$J$198)</f>
        <v>3.6936372245906591E-5</v>
      </c>
      <c r="G291" s="324">
        <f>SUMIF(価格変換【係数】!$D$7:$D$64,E291,価格変換【係数】!$L$141:$L$198)</f>
        <v>3.3983898365336806E-6</v>
      </c>
      <c r="H291" s="325">
        <f>G291*各種係数!H53</f>
        <v>1.4984964304538931E-6</v>
      </c>
      <c r="I291" s="324">
        <f>G291*各種係数!I53</f>
        <v>8.3027854625530739E-7</v>
      </c>
      <c r="J291" s="366">
        <v>2.6459435178447459E-4</v>
      </c>
      <c r="K291" s="46">
        <f>J291*各種係数!G53</f>
        <v>2.4344425324775294E-5</v>
      </c>
      <c r="L291" s="46">
        <f>J291*各種係数!F53</f>
        <v>2.4024992645969929E-4</v>
      </c>
      <c r="M291" s="366">
        <v>4.4077273779812723E-5</v>
      </c>
      <c r="N291" s="46">
        <f>M291*各種係数!H53</f>
        <v>1.9435568195601192E-5</v>
      </c>
      <c r="O291" s="46">
        <f>M291*各種係数!I53</f>
        <v>1.0768751249011507E-5</v>
      </c>
      <c r="P291" s="54"/>
      <c r="Q291" s="41"/>
      <c r="R291" s="46">
        <f>Q$353*各種係数!J53</f>
        <v>8.7418557134514476E-5</v>
      </c>
      <c r="S291" s="46">
        <f>R291*各種係数!G53</f>
        <v>8.0430837688261728E-6</v>
      </c>
      <c r="T291" s="46">
        <f>R291*各種係数!F53</f>
        <v>7.93754733656883E-5</v>
      </c>
      <c r="U291" s="366">
        <v>1.6907141699416994E-5</v>
      </c>
      <c r="V291" s="46">
        <f>U291*各種係数!H53</f>
        <v>7.4550868806729497E-6</v>
      </c>
      <c r="W291" s="46">
        <f>U291*各種係数!I53</f>
        <v>4.1306729677142224E-6</v>
      </c>
      <c r="X291" s="328">
        <f t="shared" si="22"/>
        <v>6.4382805315763396E-5</v>
      </c>
      <c r="Y291" s="136">
        <f t="shared" si="23"/>
        <v>2.8389151506728033E-5</v>
      </c>
      <c r="Z291" s="329">
        <f t="shared" si="24"/>
        <v>1.5729702762981036E-5</v>
      </c>
      <c r="AA291" s="46">
        <f>G291*各種係数!K53*各種係数!$P$18</f>
        <v>1.828328617849196E-13</v>
      </c>
      <c r="AB291" s="46">
        <f>M291*各種係数!K53*各種係数!$P$18</f>
        <v>2.3713506962051239E-12</v>
      </c>
      <c r="AC291" s="46">
        <f>U291*各種係数!K53*各種係数!$P$18</f>
        <v>9.0960167908827297E-13</v>
      </c>
      <c r="AD291" s="366">
        <f t="shared" si="25"/>
        <v>3.4637852370783166E-12</v>
      </c>
      <c r="AE291" s="46">
        <f>G291*各種係数!L53*各種係数!$P$18</f>
        <v>1.8027575882289275E-13</v>
      </c>
      <c r="AF291" s="46">
        <f>M291*各種係数!L53*各種係数!$P$18</f>
        <v>2.3381849522022554E-12</v>
      </c>
      <c r="AG291" s="46">
        <f>U291*各種係数!L53*各種係数!$P$18</f>
        <v>8.9687997728284269E-13</v>
      </c>
      <c r="AH291" s="328">
        <f t="shared" si="26"/>
        <v>3.4153406883079909E-12</v>
      </c>
    </row>
    <row r="292" spans="2:34" x14ac:dyDescent="0.15">
      <c r="B292" s="155" t="s">
        <v>80</v>
      </c>
      <c r="C292" s="155" t="s">
        <v>304</v>
      </c>
      <c r="D292" s="155" t="s">
        <v>290</v>
      </c>
      <c r="E292" s="41" t="s">
        <v>972</v>
      </c>
      <c r="F292" s="363">
        <f>SUMIF(価格変換【係数】!$D$7:$D$64,E292,価格変換【係数】!$J$141:$J$198)</f>
        <v>0</v>
      </c>
      <c r="G292" s="324">
        <f>SUMIF(価格変換【係数】!$D$7:$D$64,E292,価格変換【係数】!$L$141:$L$198)</f>
        <v>0</v>
      </c>
      <c r="H292" s="325">
        <f>G292*各種係数!H54</f>
        <v>0</v>
      </c>
      <c r="I292" s="324">
        <f>G292*各種係数!I54</f>
        <v>0</v>
      </c>
      <c r="J292" s="364">
        <v>2.2031349363222946E-6</v>
      </c>
      <c r="K292" s="46">
        <f>J292*各種係数!G54</f>
        <v>0</v>
      </c>
      <c r="L292" s="46">
        <f>J292*各種係数!F54</f>
        <v>2.2031349363222942E-6</v>
      </c>
      <c r="M292" s="364">
        <v>2.7492144770799868E-20</v>
      </c>
      <c r="N292" s="46">
        <f>M292*各種係数!H54</f>
        <v>0</v>
      </c>
      <c r="O292" s="46">
        <f>M292*各種係数!I54</f>
        <v>0</v>
      </c>
      <c r="P292" s="54"/>
      <c r="Q292" s="41"/>
      <c r="R292" s="46">
        <f>Q$353*各種係数!J54</f>
        <v>1.195587667970029E-6</v>
      </c>
      <c r="S292" s="46">
        <f>R292*各種係数!G54</f>
        <v>0</v>
      </c>
      <c r="T292" s="46">
        <f>R292*各種係数!F54</f>
        <v>1.1955876679700288E-6</v>
      </c>
      <c r="U292" s="364">
        <v>7.7538803245137372E-21</v>
      </c>
      <c r="V292" s="46">
        <f>U292*各種係数!H54</f>
        <v>0</v>
      </c>
      <c r="W292" s="46">
        <f>U292*各種係数!I54</f>
        <v>0</v>
      </c>
      <c r="X292" s="135">
        <f t="shared" si="22"/>
        <v>3.5246025095313605E-20</v>
      </c>
      <c r="Y292" s="46">
        <f t="shared" si="23"/>
        <v>0</v>
      </c>
      <c r="Z292" s="47">
        <f t="shared" si="24"/>
        <v>0</v>
      </c>
      <c r="AA292" s="46">
        <f>G292*各種係数!K54*各種係数!$P$18</f>
        <v>0</v>
      </c>
      <c r="AB292" s="46">
        <f>M292*各種係数!K54*各種係数!$P$18</f>
        <v>0</v>
      </c>
      <c r="AC292" s="46">
        <f>U292*各種係数!K54*各種係数!$P$18</f>
        <v>0</v>
      </c>
      <c r="AD292" s="364">
        <f t="shared" si="25"/>
        <v>0</v>
      </c>
      <c r="AE292" s="46">
        <f>G292*各種係数!L54*各種係数!$P$18</f>
        <v>0</v>
      </c>
      <c r="AF292" s="46">
        <f>M292*各種係数!L54*各種係数!$P$18</f>
        <v>0</v>
      </c>
      <c r="AG292" s="46">
        <f>U292*各種係数!L54*各種係数!$P$18</f>
        <v>0</v>
      </c>
      <c r="AH292" s="135">
        <f t="shared" si="26"/>
        <v>0</v>
      </c>
    </row>
    <row r="293" spans="2:34" x14ac:dyDescent="0.15">
      <c r="B293" s="155" t="s">
        <v>81</v>
      </c>
      <c r="C293" s="155" t="s">
        <v>304</v>
      </c>
      <c r="D293" s="155" t="s">
        <v>290</v>
      </c>
      <c r="E293" s="41" t="s">
        <v>973</v>
      </c>
      <c r="F293" s="363">
        <f>SUMIF(価格変換【係数】!$D$7:$D$64,E293,価格変換【係数】!$J$141:$J$198)</f>
        <v>3.7751687649025705E-5</v>
      </c>
      <c r="G293" s="324">
        <f>SUMIF(価格変換【係数】!$D$7:$D$64,E293,価格変換【係数】!$L$141:$L$198)</f>
        <v>0</v>
      </c>
      <c r="H293" s="325">
        <f>G293*各種係数!H55</f>
        <v>0</v>
      </c>
      <c r="I293" s="324">
        <f>G293*各種係数!I55</f>
        <v>0</v>
      </c>
      <c r="J293" s="364">
        <v>4.5040718687180127E-6</v>
      </c>
      <c r="K293" s="46">
        <f>J293*各種係数!G55</f>
        <v>0</v>
      </c>
      <c r="L293" s="46">
        <f>J293*各種係数!F55</f>
        <v>4.5040718687180118E-6</v>
      </c>
      <c r="M293" s="364">
        <v>4.1610377729808426E-20</v>
      </c>
      <c r="N293" s="46">
        <f>M293*各種係数!H55</f>
        <v>1.4938046195883419E-20</v>
      </c>
      <c r="O293" s="46">
        <f>M293*各種係数!I55</f>
        <v>1.2873806178543021E-20</v>
      </c>
      <c r="P293" s="54"/>
      <c r="Q293" s="41"/>
      <c r="R293" s="46">
        <f>Q$353*各種係数!J55</f>
        <v>1.1149372126514278E-4</v>
      </c>
      <c r="S293" s="46">
        <f>R293*各種係数!G55</f>
        <v>0</v>
      </c>
      <c r="T293" s="46">
        <f>R293*各種係数!F55</f>
        <v>1.1149372126514277E-4</v>
      </c>
      <c r="U293" s="364">
        <v>9.1264915980382717E-21</v>
      </c>
      <c r="V293" s="46">
        <f>U293*各種係数!H55</f>
        <v>3.2763930667270407E-21</v>
      </c>
      <c r="W293" s="46">
        <f>U293*各種係数!I55</f>
        <v>2.8236389654083297E-21</v>
      </c>
      <c r="X293" s="135">
        <f t="shared" si="22"/>
        <v>5.0736869327846699E-20</v>
      </c>
      <c r="Y293" s="46">
        <f t="shared" si="23"/>
        <v>1.8214439262610461E-20</v>
      </c>
      <c r="Z293" s="47">
        <f t="shared" si="24"/>
        <v>1.5697445143951349E-20</v>
      </c>
      <c r="AA293" s="46">
        <f>G293*各種係数!K55*各種係数!$P$18</f>
        <v>0</v>
      </c>
      <c r="AB293" s="46">
        <f>M293*各種係数!K55*各種係数!$P$18</f>
        <v>4.1689786847613401E-27</v>
      </c>
      <c r="AC293" s="46">
        <f>U293*各種係数!K55*各種係数!$P$18</f>
        <v>9.1439085667368177E-28</v>
      </c>
      <c r="AD293" s="364">
        <f t="shared" si="25"/>
        <v>5.0833695414350223E-27</v>
      </c>
      <c r="AE293" s="46">
        <f>G293*各種係数!L55*各種係数!$P$18</f>
        <v>0</v>
      </c>
      <c r="AF293" s="46">
        <f>M293*各種係数!L55*各種係数!$P$18</f>
        <v>4.0895695669563623E-27</v>
      </c>
      <c r="AG293" s="46">
        <f>U293*各種係数!L55*各種係数!$P$18</f>
        <v>8.969738879751355E-28</v>
      </c>
      <c r="AH293" s="135">
        <f t="shared" si="26"/>
        <v>4.9865434549314978E-27</v>
      </c>
    </row>
    <row r="294" spans="2:34" x14ac:dyDescent="0.15">
      <c r="B294" s="155" t="s">
        <v>82</v>
      </c>
      <c r="C294" s="155" t="s">
        <v>305</v>
      </c>
      <c r="D294" s="155" t="s">
        <v>290</v>
      </c>
      <c r="E294" s="41" t="s">
        <v>974</v>
      </c>
      <c r="F294" s="363">
        <f>SUMIF(価格変換【係数】!$D$7:$D$64,E294,価格変換【係数】!$J$141:$J$198)</f>
        <v>0</v>
      </c>
      <c r="G294" s="324">
        <f>SUMIF(価格変換【係数】!$D$7:$D$64,E294,価格変換【係数】!$L$141:$L$198)</f>
        <v>0</v>
      </c>
      <c r="H294" s="325">
        <f>G294*各種係数!H56</f>
        <v>0</v>
      </c>
      <c r="I294" s="324">
        <f>G294*各種係数!I56</f>
        <v>0</v>
      </c>
      <c r="J294" s="364">
        <v>3.4204050886809786E-6</v>
      </c>
      <c r="K294" s="46">
        <f>J294*各種係数!G56</f>
        <v>1.0661881093609385E-7</v>
      </c>
      <c r="L294" s="46">
        <f>J294*各種係数!F56</f>
        <v>3.3137862777448846E-6</v>
      </c>
      <c r="M294" s="364">
        <v>4.7717796158362088E-6</v>
      </c>
      <c r="N294" s="46">
        <f>M294*各種係数!H56</f>
        <v>1.8470302643863484E-6</v>
      </c>
      <c r="O294" s="46">
        <f>M294*各種係数!I56</f>
        <v>1.399611392060686E-6</v>
      </c>
      <c r="P294" s="54"/>
      <c r="Q294" s="41"/>
      <c r="R294" s="46">
        <f>Q$353*各種係数!J56</f>
        <v>5.0553914541846901E-6</v>
      </c>
      <c r="S294" s="46">
        <f>R294*各種係数!G56</f>
        <v>1.5758362290050216E-7</v>
      </c>
      <c r="T294" s="46">
        <f>R294*各種係数!F56</f>
        <v>4.8978078312841881E-6</v>
      </c>
      <c r="U294" s="364">
        <v>1.8336091528562445E-6</v>
      </c>
      <c r="V294" s="46">
        <f>U294*各種係数!H56</f>
        <v>7.0974183031036841E-7</v>
      </c>
      <c r="W294" s="46">
        <f>U294*各種係数!I56</f>
        <v>5.3781617457926474E-7</v>
      </c>
      <c r="X294" s="135">
        <f t="shared" si="22"/>
        <v>6.6053887686924531E-6</v>
      </c>
      <c r="Y294" s="46">
        <f t="shared" si="23"/>
        <v>2.5567720946967168E-6</v>
      </c>
      <c r="Z294" s="47">
        <f t="shared" si="24"/>
        <v>1.9374275666399509E-6</v>
      </c>
      <c r="AA294" s="46">
        <f>G294*各種係数!K56*各種係数!$P$18</f>
        <v>0</v>
      </c>
      <c r="AB294" s="46">
        <f>M294*各種係数!K56*各種係数!$P$18</f>
        <v>4.2284703447904575E-13</v>
      </c>
      <c r="AC294" s="46">
        <f>U294*各種係数!K56*各種係数!$P$18</f>
        <v>1.6248365496716848E-13</v>
      </c>
      <c r="AD294" s="364">
        <f t="shared" si="25"/>
        <v>5.853306894462142E-13</v>
      </c>
      <c r="AE294" s="46">
        <f>G294*各種係数!L56*各種係数!$P$18</f>
        <v>0</v>
      </c>
      <c r="AF294" s="46">
        <f>M294*各種係数!L56*各種係数!$P$18</f>
        <v>4.1301338251441681E-13</v>
      </c>
      <c r="AG294" s="46">
        <f>U294*各種係数!L56*各種係数!$P$18</f>
        <v>1.5870496531676921E-13</v>
      </c>
      <c r="AH294" s="135">
        <f t="shared" si="26"/>
        <v>5.7171834783118602E-13</v>
      </c>
    </row>
    <row r="295" spans="2:34" x14ac:dyDescent="0.15">
      <c r="B295" s="163" t="s">
        <v>83</v>
      </c>
      <c r="C295" s="163" t="s">
        <v>305</v>
      </c>
      <c r="D295" s="163" t="s">
        <v>290</v>
      </c>
      <c r="E295" s="62" t="s">
        <v>975</v>
      </c>
      <c r="F295" s="365">
        <f>SUMIF(価格変換【係数】!$D$7:$D$64,E295,価格変換【係数】!$J$141:$J$198)</f>
        <v>0</v>
      </c>
      <c r="G295" s="326">
        <f>SUMIF(価格変換【係数】!$D$7:$D$64,E295,価格変換【係数】!$L$141:$L$198)</f>
        <v>0</v>
      </c>
      <c r="H295" s="327">
        <f>G295*各種係数!H57</f>
        <v>0</v>
      </c>
      <c r="I295" s="326">
        <f>G295*各種係数!I57</f>
        <v>0</v>
      </c>
      <c r="J295" s="80">
        <v>1.437254228245448E-5</v>
      </c>
      <c r="K295" s="67">
        <f>J295*各種係数!G57</f>
        <v>0</v>
      </c>
      <c r="L295" s="67">
        <f>J295*各種係数!F57</f>
        <v>1.4372542282454476E-5</v>
      </c>
      <c r="M295" s="80">
        <v>1.124576496108222E-20</v>
      </c>
      <c r="N295" s="67">
        <f>M295*各種係数!H57</f>
        <v>0</v>
      </c>
      <c r="O295" s="67">
        <f>M295*各種係数!I57</f>
        <v>0</v>
      </c>
      <c r="P295" s="54"/>
      <c r="Q295" s="41"/>
      <c r="R295" s="67">
        <f>Q$353*各種係数!J57</f>
        <v>1.7300753417851078E-3</v>
      </c>
      <c r="S295" s="67">
        <f>R295*各種係数!G57</f>
        <v>0</v>
      </c>
      <c r="T295" s="67">
        <f>R295*各種係数!F57</f>
        <v>1.7300753417851073E-3</v>
      </c>
      <c r="U295" s="80">
        <v>2.5978336960979859E-21</v>
      </c>
      <c r="V295" s="67">
        <f>U295*各種係数!H57</f>
        <v>0</v>
      </c>
      <c r="W295" s="67">
        <f>U295*各種係数!I57</f>
        <v>0</v>
      </c>
      <c r="X295" s="330">
        <f t="shared" si="22"/>
        <v>1.3843598657180208E-20</v>
      </c>
      <c r="Y295" s="67">
        <f t="shared" si="23"/>
        <v>0</v>
      </c>
      <c r="Z295" s="68">
        <f t="shared" si="24"/>
        <v>0</v>
      </c>
      <c r="AA295" s="67">
        <f>G295*各種係数!K57*各種係数!$P$18</f>
        <v>0</v>
      </c>
      <c r="AB295" s="67">
        <f>M295*各種係数!K57*各種係数!$P$18</f>
        <v>0</v>
      </c>
      <c r="AC295" s="67">
        <f>U295*各種係数!K57*各種係数!$P$18</f>
        <v>0</v>
      </c>
      <c r="AD295" s="80">
        <f t="shared" si="25"/>
        <v>0</v>
      </c>
      <c r="AE295" s="67">
        <f>G295*各種係数!L57*各種係数!$P$18</f>
        <v>0</v>
      </c>
      <c r="AF295" s="67">
        <f>M295*各種係数!L57*各種係数!$P$18</f>
        <v>0</v>
      </c>
      <c r="AG295" s="67">
        <f>U295*各種係数!L57*各種係数!$P$18</f>
        <v>0</v>
      </c>
      <c r="AH295" s="330">
        <f t="shared" si="26"/>
        <v>0</v>
      </c>
    </row>
    <row r="296" spans="2:34" x14ac:dyDescent="0.15">
      <c r="B296" s="155" t="s">
        <v>84</v>
      </c>
      <c r="C296" s="155" t="s">
        <v>305</v>
      </c>
      <c r="D296" s="155" t="s">
        <v>290</v>
      </c>
      <c r="E296" s="41" t="s">
        <v>976</v>
      </c>
      <c r="F296" s="363">
        <f>SUMIF(価格変換【係数】!$D$7:$D$64,E296,価格変換【係数】!$J$141:$J$198)</f>
        <v>0</v>
      </c>
      <c r="G296" s="324">
        <f>SUMIF(価格変換【係数】!$D$7:$D$64,E296,価格変換【係数】!$L$141:$L$198)</f>
        <v>0</v>
      </c>
      <c r="H296" s="325">
        <f>G296*各種係数!H58</f>
        <v>0</v>
      </c>
      <c r="I296" s="324">
        <f>G296*各種係数!I58</f>
        <v>0</v>
      </c>
      <c r="J296" s="366">
        <v>9.732750918779232E-7</v>
      </c>
      <c r="K296" s="46">
        <f>J296*各種係数!G58</f>
        <v>3.3630651840184323E-9</v>
      </c>
      <c r="L296" s="46">
        <f>J296*各種係数!F58</f>
        <v>9.6991202669390487E-7</v>
      </c>
      <c r="M296" s="366">
        <v>7.488432784397523E-8</v>
      </c>
      <c r="N296" s="46">
        <f>M296*各種係数!H58</f>
        <v>2.9158471953461922E-8</v>
      </c>
      <c r="O296" s="46">
        <f>M296*各種係数!I58</f>
        <v>2.0571529401105262E-8</v>
      </c>
      <c r="P296" s="54"/>
      <c r="Q296" s="41"/>
      <c r="R296" s="46">
        <f>Q$353*各種係数!J58</f>
        <v>5.1712269375866301E-8</v>
      </c>
      <c r="S296" s="46">
        <f>R296*各種係数!G58</f>
        <v>1.7868712985246323E-10</v>
      </c>
      <c r="T296" s="46">
        <f>R296*各種係数!F58</f>
        <v>5.153358224601384E-8</v>
      </c>
      <c r="U296" s="366">
        <v>1.732798534641706E-8</v>
      </c>
      <c r="V296" s="46">
        <f>U296*各種係数!H58</f>
        <v>6.7471737983176833E-9</v>
      </c>
      <c r="W296" s="46">
        <f>U296*各種係数!I58</f>
        <v>4.7601837430983722E-9</v>
      </c>
      <c r="X296" s="328">
        <f t="shared" si="22"/>
        <v>9.2212313190392283E-8</v>
      </c>
      <c r="Y296" s="136">
        <f t="shared" si="23"/>
        <v>3.5905645751779606E-8</v>
      </c>
      <c r="Z296" s="329">
        <f t="shared" si="24"/>
        <v>2.5331713144203633E-8</v>
      </c>
      <c r="AA296" s="46">
        <f>G296*各種係数!K58*各種係数!$P$18</f>
        <v>0</v>
      </c>
      <c r="AB296" s="46">
        <f>M296*各種係数!K58*各種係数!$P$18</f>
        <v>2.4755149700487679E-15</v>
      </c>
      <c r="AC296" s="46">
        <f>U296*各種係数!K58*各種係数!$P$18</f>
        <v>5.7282596186502684E-16</v>
      </c>
      <c r="AD296" s="366">
        <f t="shared" si="25"/>
        <v>3.0483409319137947E-15</v>
      </c>
      <c r="AE296" s="46">
        <f>G296*各種係数!L58*各種係数!$P$18</f>
        <v>0</v>
      </c>
      <c r="AF296" s="46">
        <f>M296*各種係数!L58*各種係数!$P$18</f>
        <v>2.4755149700487679E-15</v>
      </c>
      <c r="AG296" s="46">
        <f>U296*各種係数!L58*各種係数!$P$18</f>
        <v>5.7282596186502684E-16</v>
      </c>
      <c r="AH296" s="328">
        <f t="shared" si="26"/>
        <v>3.0483409319137947E-15</v>
      </c>
    </row>
    <row r="297" spans="2:34" x14ac:dyDescent="0.15">
      <c r="B297" s="155" t="s">
        <v>85</v>
      </c>
      <c r="C297" s="155" t="s">
        <v>305</v>
      </c>
      <c r="D297" s="155" t="s">
        <v>290</v>
      </c>
      <c r="E297" s="41" t="s">
        <v>977</v>
      </c>
      <c r="F297" s="363">
        <f>SUMIF(価格変換【係数】!$D$7:$D$64,E297,価格変換【係数】!$J$141:$J$198)</f>
        <v>9.5162677654475462E-4</v>
      </c>
      <c r="G297" s="324">
        <f>SUMIF(価格変換【係数】!$D$7:$D$64,E297,価格変換【係数】!$L$141:$L$198)</f>
        <v>1.9237385754197837E-5</v>
      </c>
      <c r="H297" s="325">
        <f>G297*各種係数!H59</f>
        <v>7.0249720434312431E-6</v>
      </c>
      <c r="I297" s="324">
        <f>G297*各種係数!I59</f>
        <v>3.1316094519247113E-6</v>
      </c>
      <c r="J297" s="364">
        <v>1.0985936148133242E-4</v>
      </c>
      <c r="K297" s="46">
        <f>J297*各種係数!G59</f>
        <v>2.2208359071187425E-6</v>
      </c>
      <c r="L297" s="46">
        <f>J297*各種係数!F59</f>
        <v>1.0763852557421368E-4</v>
      </c>
      <c r="M297" s="364">
        <v>3.7070250522179205E-6</v>
      </c>
      <c r="N297" s="46">
        <f>M297*各種係数!H59</f>
        <v>1.3537051077975864E-6</v>
      </c>
      <c r="O297" s="46">
        <f>M297*各種係数!I59</f>
        <v>6.0345801869228086E-7</v>
      </c>
      <c r="P297" s="54"/>
      <c r="Q297" s="41"/>
      <c r="R297" s="46">
        <f>Q$353*各種係数!J59</f>
        <v>4.8608292118849304E-4</v>
      </c>
      <c r="S297" s="46">
        <f>R297*各種係数!G59</f>
        <v>9.8262941879195987E-6</v>
      </c>
      <c r="T297" s="46">
        <f>R297*各種係数!F59</f>
        <v>4.7625662700057347E-4</v>
      </c>
      <c r="U297" s="364">
        <v>1.0554136568390739E-5</v>
      </c>
      <c r="V297" s="46">
        <f>U297*各種係数!H59</f>
        <v>3.8540847120727657E-6</v>
      </c>
      <c r="W297" s="46">
        <f>U297*各種係数!I59</f>
        <v>1.7180834369485178E-6</v>
      </c>
      <c r="X297" s="135">
        <f t="shared" si="22"/>
        <v>3.3498547374806495E-5</v>
      </c>
      <c r="Y297" s="46">
        <f t="shared" si="23"/>
        <v>1.2232761863301595E-5</v>
      </c>
      <c r="Z297" s="47">
        <f t="shared" si="24"/>
        <v>5.4531509075655102E-6</v>
      </c>
      <c r="AA297" s="46">
        <f>G297*各種係数!K59*各種係数!$P$18</f>
        <v>5.8769200562818953E-13</v>
      </c>
      <c r="AB297" s="46">
        <f>M297*各種係数!K59*各種係数!$P$18</f>
        <v>1.1324766346573358E-13</v>
      </c>
      <c r="AC297" s="46">
        <f>U297*各種係数!K59*各種係数!$P$18</f>
        <v>3.2242331503894132E-13</v>
      </c>
      <c r="AD297" s="364">
        <f t="shared" si="25"/>
        <v>1.0233629841328645E-12</v>
      </c>
      <c r="AE297" s="46">
        <f>G297*各種係数!L59*各種係数!$P$18</f>
        <v>5.7900031498749965E-13</v>
      </c>
      <c r="AF297" s="46">
        <f>M297*各種係数!L59*各種係数!$P$18</f>
        <v>1.115727833462176E-13</v>
      </c>
      <c r="AG297" s="46">
        <f>U297*各種係数!L59*各種係数!$P$18</f>
        <v>3.1765482460036768E-13</v>
      </c>
      <c r="AH297" s="135">
        <f t="shared" si="26"/>
        <v>1.008227922934085E-12</v>
      </c>
    </row>
    <row r="298" spans="2:34" x14ac:dyDescent="0.15">
      <c r="B298" s="155" t="s">
        <v>86</v>
      </c>
      <c r="C298" s="155" t="s">
        <v>306</v>
      </c>
      <c r="D298" s="155" t="s">
        <v>290</v>
      </c>
      <c r="E298" s="41" t="s">
        <v>951</v>
      </c>
      <c r="F298" s="363">
        <f>SUMIF(価格変換【係数】!$D$7:$D$64,E298,価格変換【係数】!$J$141:$J$198)</f>
        <v>1.1333716350584173E-6</v>
      </c>
      <c r="G298" s="324">
        <f>SUMIF(価格変換【係数】!$D$7:$D$64,E298,価格変換【係数】!$L$141:$L$198)</f>
        <v>2.5776175079864085E-10</v>
      </c>
      <c r="H298" s="325">
        <f>G298*各種係数!H60</f>
        <v>9.6037039410461355E-11</v>
      </c>
      <c r="I298" s="324">
        <f>G298*各種係数!I60</f>
        <v>5.6291840416348342E-11</v>
      </c>
      <c r="J298" s="364">
        <v>8.1710710780279783E-5</v>
      </c>
      <c r="K298" s="46">
        <f>J298*各種係数!G60</f>
        <v>1.8583397729589999E-8</v>
      </c>
      <c r="L298" s="46">
        <f>J298*各種係数!F60</f>
        <v>8.169212738255019E-5</v>
      </c>
      <c r="M298" s="364">
        <v>2.6927720376320789E-8</v>
      </c>
      <c r="N298" s="46">
        <f>M298*各種係数!H60</f>
        <v>1.0032747430532424E-8</v>
      </c>
      <c r="O298" s="46">
        <f>M298*各種係数!I60</f>
        <v>5.8806666757319919E-9</v>
      </c>
      <c r="P298" s="54"/>
      <c r="Q298" s="41"/>
      <c r="R298" s="46">
        <f>Q$353*各種係数!J60</f>
        <v>1.9738283632059666E-3</v>
      </c>
      <c r="S298" s="46">
        <f>R298*各種係数!G60</f>
        <v>4.4890611246836231E-7</v>
      </c>
      <c r="T298" s="46">
        <f>R298*各種係数!F60</f>
        <v>1.9733794570934984E-3</v>
      </c>
      <c r="U298" s="364">
        <v>4.5597807830540223E-7</v>
      </c>
      <c r="V298" s="46">
        <f>U298*各種係数!H60</f>
        <v>1.6988860659443213E-7</v>
      </c>
      <c r="W298" s="46">
        <f>U298*各種係数!I60</f>
        <v>9.9579728713792681E-8</v>
      </c>
      <c r="X298" s="135">
        <f t="shared" si="22"/>
        <v>4.8316356043252164E-7</v>
      </c>
      <c r="Y298" s="46">
        <f t="shared" si="23"/>
        <v>1.8001739106437501E-7</v>
      </c>
      <c r="Z298" s="47">
        <f t="shared" si="24"/>
        <v>1.0551668722994102E-7</v>
      </c>
      <c r="AA298" s="46">
        <f>G298*各種係数!K60*各種係数!$P$18</f>
        <v>8.3148951870529303E-18</v>
      </c>
      <c r="AB298" s="46">
        <f>M298*各種係数!K60*各種係数!$P$18</f>
        <v>8.6863614117163836E-16</v>
      </c>
      <c r="AC298" s="46">
        <f>U298*各種係数!K60*各種係数!$P$18</f>
        <v>1.4708970267916201E-14</v>
      </c>
      <c r="AD298" s="364">
        <f t="shared" si="25"/>
        <v>1.5585921304274893E-14</v>
      </c>
      <c r="AE298" s="46">
        <f>G298*各種係数!L60*各種係数!$P$18</f>
        <v>8.3148951870529303E-18</v>
      </c>
      <c r="AF298" s="46">
        <f>M298*各種係数!L60*各種係数!$P$18</f>
        <v>8.6863614117163836E-16</v>
      </c>
      <c r="AG298" s="46">
        <f>U298*各種係数!L60*各種係数!$P$18</f>
        <v>1.4708970267916201E-14</v>
      </c>
      <c r="AH298" s="135">
        <f t="shared" si="26"/>
        <v>1.5585921304274893E-14</v>
      </c>
    </row>
    <row r="299" spans="2:34" x14ac:dyDescent="0.15">
      <c r="B299" s="155" t="s">
        <v>87</v>
      </c>
      <c r="C299" s="155" t="s">
        <v>306</v>
      </c>
      <c r="D299" s="155" t="s">
        <v>290</v>
      </c>
      <c r="E299" s="41" t="s">
        <v>978</v>
      </c>
      <c r="F299" s="363">
        <f>SUMIF(価格変換【係数】!$D$7:$D$64,E299,価格変換【係数】!$J$141:$J$198)</f>
        <v>0</v>
      </c>
      <c r="G299" s="324">
        <f>SUMIF(価格変換【係数】!$D$7:$D$64,E299,価格変換【係数】!$L$141:$L$198)</f>
        <v>0</v>
      </c>
      <c r="H299" s="325">
        <f>G299*各種係数!H61</f>
        <v>0</v>
      </c>
      <c r="I299" s="324">
        <f>G299*各種係数!I61</f>
        <v>0</v>
      </c>
      <c r="J299" s="364">
        <v>7.6512334775120347E-5</v>
      </c>
      <c r="K299" s="46">
        <f>J299*各種係数!G61</f>
        <v>2.3123854042604631E-6</v>
      </c>
      <c r="L299" s="46">
        <f>J299*各種係数!F61</f>
        <v>7.4199949370859879E-5</v>
      </c>
      <c r="M299" s="364">
        <v>2.9063124300990626E-6</v>
      </c>
      <c r="N299" s="46">
        <f>M299*各種係数!H61</f>
        <v>9.2797412623163027E-7</v>
      </c>
      <c r="O299" s="46">
        <f>M299*各種係数!I61</f>
        <v>5.1031958011739442E-7</v>
      </c>
      <c r="P299" s="54"/>
      <c r="Q299" s="41"/>
      <c r="R299" s="46">
        <f>Q$353*各種係数!J61</f>
        <v>6.6496807190426482E-4</v>
      </c>
      <c r="S299" s="46">
        <f>R299*各種係数!G61</f>
        <v>2.0096922519617695E-5</v>
      </c>
      <c r="T299" s="46">
        <f>R299*各種係数!F61</f>
        <v>6.4487114938464711E-4</v>
      </c>
      <c r="U299" s="364">
        <v>2.0245308952148428E-5</v>
      </c>
      <c r="V299" s="46">
        <f>U299*各種係数!H61</f>
        <v>6.4642475084892969E-6</v>
      </c>
      <c r="W299" s="46">
        <f>U299*各種係数!I61</f>
        <v>3.5548750563803485E-6</v>
      </c>
      <c r="X299" s="135">
        <f t="shared" si="22"/>
        <v>2.3151621382247491E-5</v>
      </c>
      <c r="Y299" s="46">
        <f t="shared" si="23"/>
        <v>7.3922216347209272E-6</v>
      </c>
      <c r="Z299" s="47">
        <f t="shared" si="24"/>
        <v>4.0651946364977429E-6</v>
      </c>
      <c r="AA299" s="46">
        <f>G299*各種係数!K61*各種係数!$P$18</f>
        <v>0</v>
      </c>
      <c r="AB299" s="46">
        <f>M299*各種係数!K61*各種係数!$P$18</f>
        <v>1.2034420000410195E-13</v>
      </c>
      <c r="AC299" s="46">
        <f>U299*各種係数!K61*各種係数!$P$18</f>
        <v>8.3831507048233652E-13</v>
      </c>
      <c r="AD299" s="364">
        <f t="shared" si="25"/>
        <v>9.5865927048643836E-13</v>
      </c>
      <c r="AE299" s="46">
        <f>G299*各種係数!L61*各種係数!$P$18</f>
        <v>0</v>
      </c>
      <c r="AF299" s="46">
        <f>M299*各種係数!L61*各種係数!$P$18</f>
        <v>1.2034420000410195E-13</v>
      </c>
      <c r="AG299" s="46">
        <f>U299*各種係数!L61*各種係数!$P$18</f>
        <v>8.3831507048233652E-13</v>
      </c>
      <c r="AH299" s="135">
        <f t="shared" si="26"/>
        <v>9.5865927048643836E-13</v>
      </c>
    </row>
    <row r="300" spans="2:34" x14ac:dyDescent="0.15">
      <c r="B300" s="155" t="s">
        <v>88</v>
      </c>
      <c r="C300" s="155" t="s">
        <v>307</v>
      </c>
      <c r="D300" s="155" t="s">
        <v>290</v>
      </c>
      <c r="E300" s="41" t="s">
        <v>979</v>
      </c>
      <c r="F300" s="365">
        <f>SUMIF(価格変換【係数】!$D$7:$D$64,E300,価格変換【係数】!$J$141:$J$198)</f>
        <v>0</v>
      </c>
      <c r="G300" s="326">
        <f>SUMIF(価格変換【係数】!$D$7:$D$64,E300,価格変換【係数】!$L$141:$L$198)</f>
        <v>0</v>
      </c>
      <c r="H300" s="327">
        <f>G300*各種係数!H62</f>
        <v>0</v>
      </c>
      <c r="I300" s="326">
        <f>G300*各種係数!I62</f>
        <v>0</v>
      </c>
      <c r="J300" s="80">
        <v>0</v>
      </c>
      <c r="K300" s="67">
        <f>J300*各種係数!G62</f>
        <v>0</v>
      </c>
      <c r="L300" s="67">
        <f>J300*各種係数!F62</f>
        <v>0</v>
      </c>
      <c r="M300" s="80">
        <v>0</v>
      </c>
      <c r="N300" s="67">
        <f>M300*各種係数!H62</f>
        <v>0</v>
      </c>
      <c r="O300" s="67">
        <f>M300*各種係数!I62</f>
        <v>0</v>
      </c>
      <c r="P300" s="54"/>
      <c r="Q300" s="41"/>
      <c r="R300" s="67">
        <f>Q$353*各種係数!J62</f>
        <v>3.3300674357098371E-3</v>
      </c>
      <c r="S300" s="67">
        <f>R300*各種係数!G62</f>
        <v>7.8030886700040003E-4</v>
      </c>
      <c r="T300" s="67">
        <f>R300*各種係数!F62</f>
        <v>2.5497585687094372E-3</v>
      </c>
      <c r="U300" s="80">
        <v>7.8030886700040003E-4</v>
      </c>
      <c r="V300" s="67">
        <f>U300*各種係数!H62</f>
        <v>1.3320012155983374E-4</v>
      </c>
      <c r="W300" s="67">
        <f>U300*各種係数!I62</f>
        <v>1.021249656002291E-4</v>
      </c>
      <c r="X300" s="330">
        <f t="shared" si="22"/>
        <v>7.8030886700040003E-4</v>
      </c>
      <c r="Y300" s="67">
        <f t="shared" si="23"/>
        <v>1.3320012155983374E-4</v>
      </c>
      <c r="Z300" s="68">
        <f t="shared" si="24"/>
        <v>1.021249656002291E-4</v>
      </c>
      <c r="AA300" s="67">
        <f>G300*各種係数!K62*各種係数!$P$18</f>
        <v>0</v>
      </c>
      <c r="AB300" s="67">
        <f>M300*各種係数!K62*各種係数!$P$18</f>
        <v>0</v>
      </c>
      <c r="AC300" s="67">
        <f>U300*各種係数!K62*各種係数!$P$18</f>
        <v>1.3436501190026257E-11</v>
      </c>
      <c r="AD300" s="80">
        <f t="shared" si="25"/>
        <v>1.3436501190026257E-11</v>
      </c>
      <c r="AE300" s="67">
        <f>G300*各種係数!L62*各種係数!$P$18</f>
        <v>0</v>
      </c>
      <c r="AF300" s="67">
        <f>M300*各種係数!L62*各種係数!$P$18</f>
        <v>0</v>
      </c>
      <c r="AG300" s="67">
        <f>U300*各種係数!L62*各種係数!$P$18</f>
        <v>1.3436501190026257E-11</v>
      </c>
      <c r="AH300" s="330">
        <f t="shared" si="26"/>
        <v>1.3436501190026257E-11</v>
      </c>
    </row>
    <row r="301" spans="2:34" x14ac:dyDescent="0.15">
      <c r="B301" s="162" t="s">
        <v>89</v>
      </c>
      <c r="C301" s="162" t="s">
        <v>307</v>
      </c>
      <c r="D301" s="162" t="s">
        <v>290</v>
      </c>
      <c r="E301" s="116" t="s">
        <v>980</v>
      </c>
      <c r="F301" s="363">
        <f>SUMIF(価格変換【係数】!$D$7:$D$64,E301,価格変換【係数】!$J$141:$J$198)</f>
        <v>0</v>
      </c>
      <c r="G301" s="324">
        <f>SUMIF(価格変換【係数】!$D$7:$D$64,E301,価格変換【係数】!$L$141:$L$198)</f>
        <v>0</v>
      </c>
      <c r="H301" s="325">
        <f>G301*各種係数!H63</f>
        <v>0</v>
      </c>
      <c r="I301" s="324">
        <f>G301*各種係数!I63</f>
        <v>0</v>
      </c>
      <c r="J301" s="366">
        <v>0</v>
      </c>
      <c r="K301" s="46">
        <f>J301*各種係数!G63</f>
        <v>0</v>
      </c>
      <c r="L301" s="46">
        <f>J301*各種係数!F63</f>
        <v>0</v>
      </c>
      <c r="M301" s="366">
        <v>1.431067248825872E-5</v>
      </c>
      <c r="N301" s="46">
        <f>M301*各種係数!H63</f>
        <v>2.8174892861948777E-6</v>
      </c>
      <c r="O301" s="46">
        <f>M301*各種係数!I63</f>
        <v>1.2399897207867441E-6</v>
      </c>
      <c r="P301" s="54"/>
      <c r="Q301" s="41"/>
      <c r="R301" s="46">
        <f>Q$353*各種係数!J63</f>
        <v>1.267343612955981E-4</v>
      </c>
      <c r="S301" s="46">
        <f>R301*各種係数!G63</f>
        <v>9.2910160246425209E-5</v>
      </c>
      <c r="T301" s="46">
        <f>R301*各種係数!F63</f>
        <v>3.3824201049172902E-5</v>
      </c>
      <c r="U301" s="366">
        <v>9.9323748349220358E-5</v>
      </c>
      <c r="V301" s="46">
        <f>U301*各種係数!H63</f>
        <v>1.9554887938931166E-5</v>
      </c>
      <c r="W301" s="46">
        <f>U301*各種係数!I63</f>
        <v>8.6061942291035125E-6</v>
      </c>
      <c r="X301" s="328">
        <f t="shared" si="22"/>
        <v>1.1363442083747909E-4</v>
      </c>
      <c r="Y301" s="136">
        <f t="shared" si="23"/>
        <v>2.2372377225126043E-5</v>
      </c>
      <c r="Z301" s="329">
        <f t="shared" si="24"/>
        <v>9.8461839498902562E-6</v>
      </c>
      <c r="AA301" s="46">
        <f>G301*各種係数!K63*各種係数!$P$18</f>
        <v>0</v>
      </c>
      <c r="AB301" s="46">
        <f>M301*各種係数!K63*各種係数!$P$18</f>
        <v>2.4650519918205174E-13</v>
      </c>
      <c r="AC301" s="46">
        <f>U301*各種係数!K63*各種係数!$P$18</f>
        <v>1.7108783944584327E-12</v>
      </c>
      <c r="AD301" s="366">
        <f t="shared" si="25"/>
        <v>1.9573835936404843E-12</v>
      </c>
      <c r="AE301" s="46">
        <f>G301*各種係数!L63*各種係数!$P$18</f>
        <v>0</v>
      </c>
      <c r="AF301" s="46">
        <f>M301*各種係数!L63*各種係数!$P$18</f>
        <v>2.4650519918205174E-13</v>
      </c>
      <c r="AG301" s="46">
        <f>U301*各種係数!L63*各種係数!$P$18</f>
        <v>1.7108783944584327E-12</v>
      </c>
      <c r="AH301" s="328">
        <f t="shared" si="26"/>
        <v>1.9573835936404843E-12</v>
      </c>
    </row>
    <row r="302" spans="2:34" x14ac:dyDescent="0.15">
      <c r="B302" s="155" t="s">
        <v>90</v>
      </c>
      <c r="C302" s="155" t="s">
        <v>307</v>
      </c>
      <c r="D302" s="155" t="s">
        <v>290</v>
      </c>
      <c r="E302" s="41" t="s">
        <v>209</v>
      </c>
      <c r="F302" s="363">
        <f>SUMIF(価格変換【係数】!$D$7:$D$64,E302,価格変換【係数】!$J$141:$J$198)</f>
        <v>0</v>
      </c>
      <c r="G302" s="324">
        <f>SUMIF(価格変換【係数】!$D$7:$D$64,E302,価格変換【係数】!$L$141:$L$198)</f>
        <v>0</v>
      </c>
      <c r="H302" s="325">
        <f>G302*各種係数!H64</f>
        <v>0</v>
      </c>
      <c r="I302" s="324">
        <f>G302*各種係数!I64</f>
        <v>0</v>
      </c>
      <c r="J302" s="364">
        <v>0</v>
      </c>
      <c r="K302" s="46">
        <f>J302*各種係数!G64</f>
        <v>0</v>
      </c>
      <c r="L302" s="46">
        <f>J302*各種係数!F64</f>
        <v>0</v>
      </c>
      <c r="M302" s="364">
        <v>2.9174459344385534E-4</v>
      </c>
      <c r="N302" s="46">
        <f>M302*各種係数!H64</f>
        <v>7.6477915525991884E-5</v>
      </c>
      <c r="O302" s="46">
        <f>M302*各種係数!I64</f>
        <v>4.9103829075119823E-5</v>
      </c>
      <c r="P302" s="54"/>
      <c r="Q302" s="41"/>
      <c r="R302" s="46">
        <f>Q$353*各種係数!J64</f>
        <v>5.6924866128953624E-6</v>
      </c>
      <c r="S302" s="46">
        <f>R302*各種係数!G64</f>
        <v>1.8374599945783434E-6</v>
      </c>
      <c r="T302" s="46">
        <f>R302*各種係数!F64</f>
        <v>3.8550266183170192E-6</v>
      </c>
      <c r="U302" s="364">
        <v>2.5018176883266863E-4</v>
      </c>
      <c r="V302" s="46">
        <f>U302*各種係数!H64</f>
        <v>6.5582638420376335E-5</v>
      </c>
      <c r="W302" s="46">
        <f>U302*各種係数!I64</f>
        <v>4.2108347817025301E-5</v>
      </c>
      <c r="X302" s="135">
        <f t="shared" si="22"/>
        <v>5.4192636227652397E-4</v>
      </c>
      <c r="Y302" s="46">
        <f t="shared" si="23"/>
        <v>1.4206055394636822E-4</v>
      </c>
      <c r="Z302" s="47">
        <f t="shared" si="24"/>
        <v>9.1212176892145131E-5</v>
      </c>
      <c r="AA302" s="46">
        <f>G302*各種係数!K64*各種係数!$P$18</f>
        <v>0</v>
      </c>
      <c r="AB302" s="46">
        <f>M302*各種係数!K64*各種係数!$P$18</f>
        <v>4.9470281418117762E-12</v>
      </c>
      <c r="AC302" s="46">
        <f>U302*各種係数!K64*各種係数!$P$18</f>
        <v>4.2422594241549851E-12</v>
      </c>
      <c r="AD302" s="364">
        <f t="shared" si="25"/>
        <v>9.1892875659667605E-12</v>
      </c>
      <c r="AE302" s="46">
        <f>G302*各種係数!L64*各種係数!$P$18</f>
        <v>0</v>
      </c>
      <c r="AF302" s="46">
        <f>M302*各種係数!L64*各種係数!$P$18</f>
        <v>4.890964812915451E-12</v>
      </c>
      <c r="AG302" s="46">
        <f>U302*各種係数!L64*各種係数!$P$18</f>
        <v>4.1941830480879526E-12</v>
      </c>
      <c r="AH302" s="135">
        <f t="shared" si="26"/>
        <v>9.0851478610034036E-12</v>
      </c>
    </row>
    <row r="303" spans="2:34" x14ac:dyDescent="0.15">
      <c r="B303" s="155" t="s">
        <v>91</v>
      </c>
      <c r="C303" s="155" t="s">
        <v>307</v>
      </c>
      <c r="D303" s="155" t="s">
        <v>290</v>
      </c>
      <c r="E303" s="41" t="s">
        <v>173</v>
      </c>
      <c r="F303" s="363">
        <f>SUMIF(価格変換【係数】!$D$7:$D$64,E303,価格変換【係数】!$J$141:$J$198)</f>
        <v>0</v>
      </c>
      <c r="G303" s="324">
        <f>SUMIF(価格変換【係数】!$D$7:$D$64,E303,価格変換【係数】!$L$141:$L$198)</f>
        <v>0</v>
      </c>
      <c r="H303" s="325">
        <f>G303*各種係数!H65</f>
        <v>0</v>
      </c>
      <c r="I303" s="324">
        <f>G303*各種係数!I65</f>
        <v>0</v>
      </c>
      <c r="J303" s="364">
        <v>1.8566932108957099E-4</v>
      </c>
      <c r="K303" s="46">
        <f>J303*各種係数!G65</f>
        <v>5.4083217440783617E-5</v>
      </c>
      <c r="L303" s="46">
        <f>J303*各種係数!F65</f>
        <v>1.3158610364878738E-4</v>
      </c>
      <c r="M303" s="364">
        <v>6.3603146057402508E-5</v>
      </c>
      <c r="N303" s="46">
        <f>M303*各種係数!H65</f>
        <v>2.2553894888942197E-5</v>
      </c>
      <c r="O303" s="46">
        <f>M303*各種係数!I65</f>
        <v>1.2138060166240249E-5</v>
      </c>
      <c r="P303" s="54"/>
      <c r="Q303" s="41"/>
      <c r="R303" s="46">
        <f>Q$353*各種係数!J65</f>
        <v>6.664677277161649E-6</v>
      </c>
      <c r="S303" s="46">
        <f>R303*各種係数!G65</f>
        <v>1.941339518226037E-6</v>
      </c>
      <c r="T303" s="46">
        <f>R303*各種係数!F65</f>
        <v>4.7233377589356115E-6</v>
      </c>
      <c r="U303" s="364">
        <v>3.0595579046227429E-6</v>
      </c>
      <c r="V303" s="46">
        <f>U303*各種係数!H65</f>
        <v>1.0849297820144917E-6</v>
      </c>
      <c r="W303" s="46">
        <f>U303*各種係数!I65</f>
        <v>5.8388775132114022E-7</v>
      </c>
      <c r="X303" s="135">
        <f t="shared" si="22"/>
        <v>6.6662703962025249E-5</v>
      </c>
      <c r="Y303" s="46">
        <f t="shared" si="23"/>
        <v>2.3638824670956689E-5</v>
      </c>
      <c r="Z303" s="47">
        <f t="shared" si="24"/>
        <v>1.2721947917561389E-5</v>
      </c>
      <c r="AA303" s="46">
        <f>G303*各種係数!K65*各種係数!$P$18</f>
        <v>0</v>
      </c>
      <c r="AB303" s="46">
        <f>M303*各種係数!K65*各種係数!$P$18</f>
        <v>1.0740217366159617E-12</v>
      </c>
      <c r="AC303" s="46">
        <f>U303*各種係数!K65*各種係数!$P$18</f>
        <v>5.1664609342348146E-14</v>
      </c>
      <c r="AD303" s="364">
        <f t="shared" si="25"/>
        <v>1.1256863459583098E-12</v>
      </c>
      <c r="AE303" s="46">
        <f>G303*各種係数!L65*各種係数!$P$18</f>
        <v>0</v>
      </c>
      <c r="AF303" s="46">
        <f>M303*各種係数!L65*各種係数!$P$18</f>
        <v>1.0473466869483758E-12</v>
      </c>
      <c r="AG303" s="46">
        <f>U303*各種係数!L65*各種係数!$P$18</f>
        <v>5.0381436038420551E-14</v>
      </c>
      <c r="AH303" s="135">
        <f t="shared" si="26"/>
        <v>1.0977281229867964E-12</v>
      </c>
    </row>
    <row r="304" spans="2:34" x14ac:dyDescent="0.15">
      <c r="B304" s="155" t="s">
        <v>92</v>
      </c>
      <c r="C304" s="155" t="s">
        <v>307</v>
      </c>
      <c r="D304" s="155" t="s">
        <v>290</v>
      </c>
      <c r="E304" s="41" t="s">
        <v>174</v>
      </c>
      <c r="F304" s="363">
        <f>SUMIF(価格変換【係数】!$D$7:$D$64,E304,価格変換【係数】!$J$141:$J$198)</f>
        <v>0</v>
      </c>
      <c r="G304" s="324">
        <f>SUMIF(価格変換【係数】!$D$7:$D$64,E304,価格変換【係数】!$L$141:$L$198)</f>
        <v>0</v>
      </c>
      <c r="H304" s="325">
        <f>G304*各種係数!H66</f>
        <v>0</v>
      </c>
      <c r="I304" s="324">
        <f>G304*各種係数!I66</f>
        <v>0</v>
      </c>
      <c r="J304" s="364">
        <v>2.3469422966188205E-3</v>
      </c>
      <c r="K304" s="46">
        <f>J304*各種係数!G66</f>
        <v>8.4619547083609418E-4</v>
      </c>
      <c r="L304" s="46">
        <f>J304*各種係数!F66</f>
        <v>1.5007468257827263E-3</v>
      </c>
      <c r="M304" s="364">
        <v>9.7831336585718479E-4</v>
      </c>
      <c r="N304" s="46">
        <f>M304*各種係数!H66</f>
        <v>3.615192409637311E-4</v>
      </c>
      <c r="O304" s="46">
        <f>M304*各種係数!I66</f>
        <v>2.8157224545990046E-4</v>
      </c>
      <c r="P304" s="54"/>
      <c r="Q304" s="41"/>
      <c r="R304" s="46">
        <f>Q$353*各種係数!J66</f>
        <v>7.1489109675972615E-5</v>
      </c>
      <c r="S304" s="46">
        <f>R304*各種係数!G66</f>
        <v>2.5775563766124387E-5</v>
      </c>
      <c r="T304" s="46">
        <f>R304*各種係数!F66</f>
        <v>4.5713545909848225E-5</v>
      </c>
      <c r="U304" s="364">
        <v>6.4045615428550489E-5</v>
      </c>
      <c r="V304" s="46">
        <f>U304*各種係数!H66</f>
        <v>2.3666979400304547E-5</v>
      </c>
      <c r="W304" s="46">
        <f>U304*各種係数!I66</f>
        <v>1.843322229608662E-5</v>
      </c>
      <c r="X304" s="135">
        <f t="shared" si="22"/>
        <v>1.0423589812857354E-3</v>
      </c>
      <c r="Y304" s="46">
        <f t="shared" si="23"/>
        <v>3.8518622036403565E-4</v>
      </c>
      <c r="Z304" s="47">
        <f t="shared" si="24"/>
        <v>3.000054677559871E-4</v>
      </c>
      <c r="AA304" s="46">
        <f>G304*各種係数!K66*各種係数!$P$18</f>
        <v>0</v>
      </c>
      <c r="AB304" s="46">
        <f>M304*各種係数!K66*各種係数!$P$18</f>
        <v>1.6522701051632688E-11</v>
      </c>
      <c r="AC304" s="46">
        <f>U304*各種係数!K66*各種係数!$P$18</f>
        <v>1.0816642134563784E-12</v>
      </c>
      <c r="AD304" s="364">
        <f t="shared" si="25"/>
        <v>1.7604365265089067E-11</v>
      </c>
      <c r="AE304" s="46">
        <f>G304*各種係数!L66*各種係数!$P$18</f>
        <v>0</v>
      </c>
      <c r="AF304" s="46">
        <f>M304*各種係数!L66*各種係数!$P$18</f>
        <v>1.6353237451103126E-11</v>
      </c>
      <c r="AG304" s="46">
        <f>U304*各種係数!L66*各種係数!$P$18</f>
        <v>1.0705702215234926E-12</v>
      </c>
      <c r="AH304" s="135">
        <f t="shared" si="26"/>
        <v>1.742380767262662E-11</v>
      </c>
    </row>
    <row r="305" spans="2:34" x14ac:dyDescent="0.15">
      <c r="B305" s="163" t="s">
        <v>93</v>
      </c>
      <c r="C305" s="163" t="s">
        <v>293</v>
      </c>
      <c r="D305" s="163" t="s">
        <v>290</v>
      </c>
      <c r="E305" s="62" t="s">
        <v>175</v>
      </c>
      <c r="F305" s="365">
        <f>SUMIF(価格変換【係数】!$D$7:$D$64,E305,価格変換【係数】!$J$141:$J$198)</f>
        <v>2.146617494482275E-3</v>
      </c>
      <c r="G305" s="326">
        <f>SUMIF(価格変換【係数】!$D$7:$D$64,E305,価格変換【係数】!$L$141:$L$198)</f>
        <v>9.0453051068030226E-5</v>
      </c>
      <c r="H305" s="327">
        <f>G305*各種係数!H67</f>
        <v>3.9226883421380015E-5</v>
      </c>
      <c r="I305" s="326">
        <f>G305*各種係数!I67</f>
        <v>3.221972343083913E-5</v>
      </c>
      <c r="J305" s="80">
        <v>1.6599149879980943E-3</v>
      </c>
      <c r="K305" s="67">
        <f>J305*各種係数!G67</f>
        <v>6.9944634087775606E-5</v>
      </c>
      <c r="L305" s="67">
        <f>J305*各種係数!F67</f>
        <v>1.5899703539103188E-3</v>
      </c>
      <c r="M305" s="80">
        <v>8.677564099487218E-5</v>
      </c>
      <c r="N305" s="67">
        <f>M305*各種係数!H67</f>
        <v>3.7632096573074748E-5</v>
      </c>
      <c r="O305" s="67">
        <f>M305*各種係数!I67</f>
        <v>3.0909815869956289E-5</v>
      </c>
      <c r="P305" s="54"/>
      <c r="Q305" s="41"/>
      <c r="R305" s="67">
        <f>Q$353*各種係数!J67</f>
        <v>1.2852608800493312E-3</v>
      </c>
      <c r="S305" s="67">
        <f>R305*各種係数!G67</f>
        <v>5.4157654224691019E-5</v>
      </c>
      <c r="T305" s="67">
        <f>R305*各種係数!F67</f>
        <v>1.2311032258246401E-3</v>
      </c>
      <c r="U305" s="80">
        <v>6.122857464784136E-5</v>
      </c>
      <c r="V305" s="67">
        <f>U305*各種係数!H67</f>
        <v>2.6553069591447234E-5</v>
      </c>
      <c r="W305" s="67">
        <f>U305*各種係数!I67</f>
        <v>2.1809852933918254E-5</v>
      </c>
      <c r="X305" s="330">
        <f t="shared" si="22"/>
        <v>2.3845726671074377E-4</v>
      </c>
      <c r="Y305" s="67">
        <f t="shared" si="23"/>
        <v>1.03412049585902E-4</v>
      </c>
      <c r="Z305" s="68">
        <f t="shared" si="24"/>
        <v>8.493939223471367E-5</v>
      </c>
      <c r="AA305" s="67">
        <f>G305*各種係数!K67*各種係数!$P$18</f>
        <v>1.3639546439861264E-11</v>
      </c>
      <c r="AB305" s="67">
        <f>M305*各種係数!K67*各種係数!$P$18</f>
        <v>1.3085024454378116E-11</v>
      </c>
      <c r="AC305" s="67">
        <f>U305*各種係数!K67*各種係数!$P$18</f>
        <v>9.232745357894434E-12</v>
      </c>
      <c r="AD305" s="80">
        <f t="shared" si="25"/>
        <v>3.5957316252133814E-11</v>
      </c>
      <c r="AE305" s="67">
        <f>G305*各種係数!L67*各種係数!$P$18</f>
        <v>9.9721914118322683E-12</v>
      </c>
      <c r="AF305" s="67">
        <f>M305*各種係数!L67*各種係数!$P$18</f>
        <v>9.5667674187626363E-12</v>
      </c>
      <c r="AG305" s="67">
        <f>U305*各種係数!L67*各種係数!$P$18</f>
        <v>6.7502760719780664E-12</v>
      </c>
      <c r="AH305" s="330">
        <f t="shared" si="26"/>
        <v>2.6289234902572973E-11</v>
      </c>
    </row>
    <row r="306" spans="2:34" x14ac:dyDescent="0.15">
      <c r="B306" s="155" t="s">
        <v>94</v>
      </c>
      <c r="C306" s="155" t="s">
        <v>293</v>
      </c>
      <c r="D306" s="155" t="s">
        <v>290</v>
      </c>
      <c r="E306" s="41" t="s">
        <v>981</v>
      </c>
      <c r="F306" s="363">
        <f>SUMIF(価格変換【係数】!$D$7:$D$64,E306,価格変換【係数】!$J$141:$J$198)</f>
        <v>0</v>
      </c>
      <c r="G306" s="324">
        <f>SUMIF(価格変換【係数】!$D$7:$D$64,E306,価格変換【係数】!$L$141:$L$198)</f>
        <v>0</v>
      </c>
      <c r="H306" s="325">
        <f>G306*各種係数!H68</f>
        <v>0</v>
      </c>
      <c r="I306" s="324">
        <f>G306*各種係数!I68</f>
        <v>0</v>
      </c>
      <c r="J306" s="366">
        <v>4.0204417344196863E-5</v>
      </c>
      <c r="K306" s="46">
        <f>J306*各種係数!G68</f>
        <v>2.5731238855008304E-5</v>
      </c>
      <c r="L306" s="46">
        <f>J306*各種係数!F68</f>
        <v>1.4473178489188561E-5</v>
      </c>
      <c r="M306" s="366">
        <v>1.1722555492401134E-4</v>
      </c>
      <c r="N306" s="46">
        <f>M306*各種係数!H68</f>
        <v>3.8097308873298206E-5</v>
      </c>
      <c r="O306" s="46">
        <f>M306*各種係数!I68</f>
        <v>2.7688508664914558E-5</v>
      </c>
      <c r="P306" s="54"/>
      <c r="Q306" s="41"/>
      <c r="R306" s="46">
        <f>Q$353*各種係数!J68</f>
        <v>7.0601727133482749E-5</v>
      </c>
      <c r="S306" s="46">
        <f>R306*各種係数!G68</f>
        <v>4.5185828435093212E-5</v>
      </c>
      <c r="T306" s="46">
        <f>R306*各種係数!F68</f>
        <v>2.541589869838954E-5</v>
      </c>
      <c r="U306" s="366">
        <v>6.3531713809634378E-5</v>
      </c>
      <c r="V306" s="46">
        <f>U306*各種係数!H68</f>
        <v>2.0647266936160669E-5</v>
      </c>
      <c r="W306" s="46">
        <f>U306*各種係数!I68</f>
        <v>1.5006100073104595E-5</v>
      </c>
      <c r="X306" s="328">
        <f t="shared" si="22"/>
        <v>1.8075726873364572E-4</v>
      </c>
      <c r="Y306" s="136">
        <f t="shared" si="23"/>
        <v>5.8744575809458876E-5</v>
      </c>
      <c r="Z306" s="329">
        <f t="shared" si="24"/>
        <v>4.2694608738019154E-5</v>
      </c>
      <c r="AA306" s="46">
        <f>G306*各種係数!K68*各種係数!$P$18</f>
        <v>0</v>
      </c>
      <c r="AB306" s="46">
        <f>M306*各種係数!K68*各種係数!$P$18</f>
        <v>5.4208349097808708E-12</v>
      </c>
      <c r="AC306" s="46">
        <f>U306*各種係数!K68*各種係数!$P$18</f>
        <v>2.9378827195206647E-12</v>
      </c>
      <c r="AD306" s="366">
        <f t="shared" si="25"/>
        <v>8.3587176293015359E-12</v>
      </c>
      <c r="AE306" s="46">
        <f>G306*各種係数!L68*各種係数!$P$18</f>
        <v>0</v>
      </c>
      <c r="AF306" s="46">
        <f>M306*各種係数!L68*各種係数!$P$18</f>
        <v>4.384498824087469E-12</v>
      </c>
      <c r="AG306" s="46">
        <f>U306*各種係数!L68*各種係数!$P$18</f>
        <v>2.3762286702005376E-12</v>
      </c>
      <c r="AH306" s="328">
        <f t="shared" si="26"/>
        <v>6.7607274942880071E-12</v>
      </c>
    </row>
    <row r="307" spans="2:34" x14ac:dyDescent="0.15">
      <c r="B307" s="155" t="s">
        <v>95</v>
      </c>
      <c r="C307" s="155" t="s">
        <v>308</v>
      </c>
      <c r="D307" s="155" t="s">
        <v>291</v>
      </c>
      <c r="E307" s="41" t="s">
        <v>210</v>
      </c>
      <c r="F307" s="363">
        <f>SUMIF(価格変換【係数】!$D$7:$D$64,E307,価格変換【係数】!$J$141:$J$198)</f>
        <v>0</v>
      </c>
      <c r="G307" s="324">
        <f>SUMIF(価格変換【係数】!$D$7:$D$64,E307,価格変換【係数】!$L$141:$L$198)</f>
        <v>0</v>
      </c>
      <c r="H307" s="325">
        <f>G307*各種係数!H69</f>
        <v>0</v>
      </c>
      <c r="I307" s="324">
        <f>G307*各種係数!I69</f>
        <v>0</v>
      </c>
      <c r="J307" s="364">
        <v>0</v>
      </c>
      <c r="K307" s="46">
        <f>J307*各種係数!G69</f>
        <v>0</v>
      </c>
      <c r="L307" s="46">
        <f>J307*各種係数!F69</f>
        <v>0</v>
      </c>
      <c r="M307" s="364">
        <v>0</v>
      </c>
      <c r="N307" s="46">
        <f>M307*各種係数!H69</f>
        <v>0</v>
      </c>
      <c r="O307" s="46">
        <f>M307*各種係数!I69</f>
        <v>0</v>
      </c>
      <c r="P307" s="54"/>
      <c r="Q307" s="41"/>
      <c r="R307" s="46">
        <f>Q$353*各種係数!J69</f>
        <v>0</v>
      </c>
      <c r="S307" s="46">
        <f>R307*各種係数!G69</f>
        <v>0</v>
      </c>
      <c r="T307" s="46">
        <f>R307*各種係数!F69</f>
        <v>0</v>
      </c>
      <c r="U307" s="364">
        <v>0</v>
      </c>
      <c r="V307" s="46">
        <f>U307*各種係数!H69</f>
        <v>0</v>
      </c>
      <c r="W307" s="46">
        <f>U307*各種係数!I69</f>
        <v>0</v>
      </c>
      <c r="X307" s="135">
        <f t="shared" si="22"/>
        <v>0</v>
      </c>
      <c r="Y307" s="46">
        <f t="shared" si="23"/>
        <v>0</v>
      </c>
      <c r="Z307" s="47">
        <f t="shared" si="24"/>
        <v>0</v>
      </c>
      <c r="AA307" s="46">
        <f>G307*各種係数!K69*各種係数!$P$18</f>
        <v>0</v>
      </c>
      <c r="AB307" s="46">
        <f>M307*各種係数!K69*各種係数!$P$18</f>
        <v>0</v>
      </c>
      <c r="AC307" s="46">
        <f>U307*各種係数!K69*各種係数!$P$18</f>
        <v>0</v>
      </c>
      <c r="AD307" s="364">
        <f t="shared" si="25"/>
        <v>0</v>
      </c>
      <c r="AE307" s="46">
        <f>G307*各種係数!L69*各種係数!$P$18</f>
        <v>0</v>
      </c>
      <c r="AF307" s="46">
        <f>M307*各種係数!L69*各種係数!$P$18</f>
        <v>0</v>
      </c>
      <c r="AG307" s="46">
        <f>U307*各種係数!L69*各種係数!$P$18</f>
        <v>0</v>
      </c>
      <c r="AH307" s="135">
        <f t="shared" si="26"/>
        <v>0</v>
      </c>
    </row>
    <row r="308" spans="2:34" x14ac:dyDescent="0.15">
      <c r="B308" s="155" t="s">
        <v>96</v>
      </c>
      <c r="C308" s="155" t="s">
        <v>308</v>
      </c>
      <c r="D308" s="155" t="s">
        <v>291</v>
      </c>
      <c r="E308" s="41" t="s">
        <v>176</v>
      </c>
      <c r="F308" s="363">
        <f>SUMIF(価格変換【係数】!$D$7:$D$64,E308,価格変換【係数】!$J$141:$J$198)</f>
        <v>0</v>
      </c>
      <c r="G308" s="324">
        <f>SUMIF(価格変換【係数】!$D$7:$D$64,E308,価格変換【係数】!$L$141:$L$198)</f>
        <v>0</v>
      </c>
      <c r="H308" s="325">
        <f>G308*各種係数!H70</f>
        <v>0</v>
      </c>
      <c r="I308" s="324">
        <f>G308*各種係数!I70</f>
        <v>0</v>
      </c>
      <c r="J308" s="364">
        <v>2.3487906714451706E-3</v>
      </c>
      <c r="K308" s="46">
        <f>J308*各種係数!G70</f>
        <v>2.3487906714451706E-3</v>
      </c>
      <c r="L308" s="46">
        <f>J308*各種係数!F70</f>
        <v>0</v>
      </c>
      <c r="M308" s="364">
        <v>3.2262091298778032E-3</v>
      </c>
      <c r="N308" s="46">
        <f>M308*各種係数!H70</f>
        <v>1.4313427854160932E-3</v>
      </c>
      <c r="O308" s="46">
        <f>M308*各種係数!I70</f>
        <v>1.0777713708225224E-3</v>
      </c>
      <c r="P308" s="54"/>
      <c r="Q308" s="41"/>
      <c r="R308" s="46">
        <f>Q$353*各種係数!J70</f>
        <v>0</v>
      </c>
      <c r="S308" s="46">
        <f>R308*各種係数!G70</f>
        <v>0</v>
      </c>
      <c r="T308" s="46">
        <f>R308*各種係数!F70</f>
        <v>0</v>
      </c>
      <c r="U308" s="364">
        <v>3.4352137446224952E-4</v>
      </c>
      <c r="V308" s="46">
        <f>U308*各種係数!H70</f>
        <v>1.5240699569633436E-4</v>
      </c>
      <c r="W308" s="46">
        <f>U308*各種係数!I70</f>
        <v>1.1475930039136642E-4</v>
      </c>
      <c r="X308" s="135">
        <f t="shared" si="22"/>
        <v>3.5697305043400529E-3</v>
      </c>
      <c r="Y308" s="46">
        <f t="shared" si="23"/>
        <v>1.5837497811124275E-3</v>
      </c>
      <c r="Z308" s="47">
        <f t="shared" si="24"/>
        <v>1.1925306712138887E-3</v>
      </c>
      <c r="AA308" s="46">
        <f>G308*各種係数!K70*各種係数!$P$18</f>
        <v>0</v>
      </c>
      <c r="AB308" s="46">
        <f>M308*各種係数!K70*各種係数!$P$18</f>
        <v>3.3877349541373725E-10</v>
      </c>
      <c r="AC308" s="46">
        <f>U308*各種係数!K70*各種係数!$P$18</f>
        <v>3.6072037518632742E-11</v>
      </c>
      <c r="AD308" s="364">
        <f t="shared" si="25"/>
        <v>3.7484553293237E-10</v>
      </c>
      <c r="AE308" s="46">
        <f>G308*各種係数!L70*各種係数!$P$18</f>
        <v>0</v>
      </c>
      <c r="AF308" s="46">
        <f>M308*各種係数!L70*各種係数!$P$18</f>
        <v>2.9096185143290462E-10</v>
      </c>
      <c r="AG308" s="46">
        <f>U308*各種係数!L70*各種係数!$P$18</f>
        <v>3.0981133304305673E-11</v>
      </c>
      <c r="AH308" s="135">
        <f t="shared" si="26"/>
        <v>3.2194298473721029E-10</v>
      </c>
    </row>
    <row r="309" spans="2:34" x14ac:dyDescent="0.15">
      <c r="B309" s="155" t="s">
        <v>97</v>
      </c>
      <c r="C309" s="155" t="s">
        <v>308</v>
      </c>
      <c r="D309" s="155" t="s">
        <v>291</v>
      </c>
      <c r="E309" s="41" t="s">
        <v>982</v>
      </c>
      <c r="F309" s="363">
        <f>SUMIF(価格変換【係数】!$D$7:$D$64,E309,価格変換【係数】!$J$141:$J$198)</f>
        <v>0</v>
      </c>
      <c r="G309" s="324">
        <f>SUMIF(価格変換【係数】!$D$7:$D$64,E309,価格変換【係数】!$L$141:$L$198)</f>
        <v>0</v>
      </c>
      <c r="H309" s="325">
        <f>G309*各種係数!H71</f>
        <v>0</v>
      </c>
      <c r="I309" s="324">
        <f>G309*各種係数!I71</f>
        <v>0</v>
      </c>
      <c r="J309" s="364">
        <v>0</v>
      </c>
      <c r="K309" s="46">
        <f>J309*各種係数!G71</f>
        <v>0</v>
      </c>
      <c r="L309" s="46">
        <f>J309*各種係数!F71</f>
        <v>0</v>
      </c>
      <c r="M309" s="364">
        <v>0</v>
      </c>
      <c r="N309" s="46">
        <f>M309*各種係数!H71</f>
        <v>0</v>
      </c>
      <c r="O309" s="46">
        <f>M309*各種係数!I71</f>
        <v>0</v>
      </c>
      <c r="P309" s="54"/>
      <c r="Q309" s="41"/>
      <c r="R309" s="46">
        <f>Q$353*各種係数!J71</f>
        <v>0</v>
      </c>
      <c r="S309" s="46">
        <f>R309*各種係数!G71</f>
        <v>0</v>
      </c>
      <c r="T309" s="46">
        <f>R309*各種係数!F71</f>
        <v>0</v>
      </c>
      <c r="U309" s="364">
        <v>0</v>
      </c>
      <c r="V309" s="46">
        <f>U309*各種係数!H71</f>
        <v>0</v>
      </c>
      <c r="W309" s="46">
        <f>U309*各種係数!I71</f>
        <v>0</v>
      </c>
      <c r="X309" s="135">
        <f t="shared" si="22"/>
        <v>0</v>
      </c>
      <c r="Y309" s="46">
        <f t="shared" si="23"/>
        <v>0</v>
      </c>
      <c r="Z309" s="47">
        <f t="shared" si="24"/>
        <v>0</v>
      </c>
      <c r="AA309" s="46">
        <f>G309*各種係数!K71*各種係数!$P$18</f>
        <v>0</v>
      </c>
      <c r="AB309" s="46">
        <f>M309*各種係数!K71*各種係数!$P$18</f>
        <v>0</v>
      </c>
      <c r="AC309" s="46">
        <f>U309*各種係数!K71*各種係数!$P$18</f>
        <v>0</v>
      </c>
      <c r="AD309" s="364">
        <f t="shared" si="25"/>
        <v>0</v>
      </c>
      <c r="AE309" s="46">
        <f>G309*各種係数!L71*各種係数!$P$18</f>
        <v>0</v>
      </c>
      <c r="AF309" s="46">
        <f>M309*各種係数!L71*各種係数!$P$18</f>
        <v>0</v>
      </c>
      <c r="AG309" s="46">
        <f>U309*各種係数!L71*各種係数!$P$18</f>
        <v>0</v>
      </c>
      <c r="AH309" s="135">
        <f t="shared" si="26"/>
        <v>0</v>
      </c>
    </row>
    <row r="310" spans="2:34" x14ac:dyDescent="0.15">
      <c r="B310" s="155" t="s">
        <v>98</v>
      </c>
      <c r="C310" s="155" t="s">
        <v>308</v>
      </c>
      <c r="D310" s="155" t="s">
        <v>291</v>
      </c>
      <c r="E310" s="41" t="s">
        <v>983</v>
      </c>
      <c r="F310" s="365">
        <f>SUMIF(価格変換【係数】!$D$7:$D$64,E310,価格変換【係数】!$J$141:$J$198)</f>
        <v>0</v>
      </c>
      <c r="G310" s="326">
        <f>SUMIF(価格変換【係数】!$D$7:$D$64,E310,価格変換【係数】!$L$141:$L$198)</f>
        <v>0</v>
      </c>
      <c r="H310" s="327">
        <f>G310*各種係数!H72</f>
        <v>0</v>
      </c>
      <c r="I310" s="326">
        <f>G310*各種係数!I72</f>
        <v>0</v>
      </c>
      <c r="J310" s="80">
        <v>0</v>
      </c>
      <c r="K310" s="67">
        <f>J310*各種係数!G72</f>
        <v>0</v>
      </c>
      <c r="L310" s="67">
        <f>J310*各種係数!F72</f>
        <v>0</v>
      </c>
      <c r="M310" s="80">
        <v>0</v>
      </c>
      <c r="N310" s="67">
        <f>M310*各種係数!H72</f>
        <v>0</v>
      </c>
      <c r="O310" s="67">
        <f>M310*各種係数!I72</f>
        <v>0</v>
      </c>
      <c r="P310" s="54"/>
      <c r="Q310" s="41"/>
      <c r="R310" s="67">
        <f>Q$353*各種係数!J72</f>
        <v>0</v>
      </c>
      <c r="S310" s="67">
        <f>R310*各種係数!G72</f>
        <v>0</v>
      </c>
      <c r="T310" s="67">
        <f>R310*各種係数!F72</f>
        <v>0</v>
      </c>
      <c r="U310" s="80">
        <v>0</v>
      </c>
      <c r="V310" s="67">
        <f>U310*各種係数!H72</f>
        <v>0</v>
      </c>
      <c r="W310" s="67">
        <f>U310*各種係数!I72</f>
        <v>0</v>
      </c>
      <c r="X310" s="330">
        <f t="shared" ref="X310:X352" si="27">G310+M310+U310</f>
        <v>0</v>
      </c>
      <c r="Y310" s="67">
        <f t="shared" ref="Y310:Y352" si="28">H310+N310+V310</f>
        <v>0</v>
      </c>
      <c r="Z310" s="68">
        <f t="shared" ref="Z310:Z352" si="29">I310+O310+W310</f>
        <v>0</v>
      </c>
      <c r="AA310" s="67">
        <f>G310*各種係数!K72*各種係数!$P$18</f>
        <v>0</v>
      </c>
      <c r="AB310" s="67">
        <f>M310*各種係数!K72*各種係数!$P$18</f>
        <v>0</v>
      </c>
      <c r="AC310" s="67">
        <f>U310*各種係数!K72*各種係数!$P$18</f>
        <v>0</v>
      </c>
      <c r="AD310" s="80">
        <f t="shared" ref="AD310:AD352" si="30">SUM(AA310:AC310)</f>
        <v>0</v>
      </c>
      <c r="AE310" s="67">
        <f>G310*各種係数!L72*各種係数!$P$18</f>
        <v>0</v>
      </c>
      <c r="AF310" s="67">
        <f>M310*各種係数!L72*各種係数!$P$18</f>
        <v>0</v>
      </c>
      <c r="AG310" s="67">
        <f>U310*各種係数!L72*各種係数!$P$18</f>
        <v>0</v>
      </c>
      <c r="AH310" s="330">
        <f t="shared" ref="AH310:AH352" si="31">SUM(AE310:AG310)</f>
        <v>0</v>
      </c>
    </row>
    <row r="311" spans="2:34" x14ac:dyDescent="0.15">
      <c r="B311" s="162" t="s">
        <v>99</v>
      </c>
      <c r="C311" s="162" t="s">
        <v>309</v>
      </c>
      <c r="D311" s="162" t="s">
        <v>292</v>
      </c>
      <c r="E311" s="116" t="s">
        <v>177</v>
      </c>
      <c r="F311" s="363">
        <f>SUMIF(価格変換【係数】!$D$7:$D$64,E311,価格変換【係数】!$J$141:$J$198)</f>
        <v>0</v>
      </c>
      <c r="G311" s="324">
        <f>SUMIF(価格変換【係数】!$D$7:$D$64,E311,価格変換【係数】!$L$141:$L$198)</f>
        <v>0</v>
      </c>
      <c r="H311" s="325">
        <f>G311*各種係数!H73</f>
        <v>0</v>
      </c>
      <c r="I311" s="324">
        <f>G311*各種係数!I73</f>
        <v>0</v>
      </c>
      <c r="J311" s="366">
        <v>2.1971913660892583E-2</v>
      </c>
      <c r="K311" s="46">
        <f>J311*各種係数!G73</f>
        <v>1.5015061258927664E-2</v>
      </c>
      <c r="L311" s="46">
        <f>J311*各種係数!F73</f>
        <v>6.9568524019649183E-3</v>
      </c>
      <c r="M311" s="366">
        <v>1.771444804087547E-2</v>
      </c>
      <c r="N311" s="46">
        <f>M311*各種係数!H73</f>
        <v>6.483204672547027E-3</v>
      </c>
      <c r="O311" s="46">
        <f>M311*各種係数!I73</f>
        <v>1.134616405753276E-3</v>
      </c>
      <c r="P311" s="54"/>
      <c r="Q311" s="41"/>
      <c r="R311" s="46">
        <f>Q$353*各種係数!J73</f>
        <v>3.2074659189827576E-3</v>
      </c>
      <c r="S311" s="46">
        <f>R311*各種係数!G73</f>
        <v>2.1919027173845341E-3</v>
      </c>
      <c r="T311" s="46">
        <f>R311*各種係数!F73</f>
        <v>1.0155632015982233E-3</v>
      </c>
      <c r="U311" s="366">
        <v>3.285641388109562E-3</v>
      </c>
      <c r="V311" s="46">
        <f>U311*各種係数!H73</f>
        <v>1.2024922001833407E-3</v>
      </c>
      <c r="W311" s="46">
        <f>U311*各種係数!I73</f>
        <v>2.1044644539694256E-4</v>
      </c>
      <c r="X311" s="328">
        <f t="shared" si="27"/>
        <v>2.1000089428985031E-2</v>
      </c>
      <c r="Y311" s="136">
        <f t="shared" si="28"/>
        <v>7.6856968727303677E-3</v>
      </c>
      <c r="Z311" s="329">
        <f t="shared" si="29"/>
        <v>1.3450628511502186E-3</v>
      </c>
      <c r="AA311" s="46">
        <f>G311*各種係数!K73*各種係数!$P$18</f>
        <v>0</v>
      </c>
      <c r="AB311" s="46">
        <f>M311*各種係数!K73*各種係数!$P$18</f>
        <v>1.0949250812798197E-10</v>
      </c>
      <c r="AC311" s="46">
        <f>U311*各種係数!K73*各種係数!$P$18</f>
        <v>2.0308457568821925E-11</v>
      </c>
      <c r="AD311" s="366">
        <f t="shared" si="30"/>
        <v>1.2980096569680388E-10</v>
      </c>
      <c r="AE311" s="46">
        <f>G311*各種係数!L73*各種係数!$P$18</f>
        <v>0</v>
      </c>
      <c r="AF311" s="46">
        <f>M311*各種係数!L73*各種係数!$P$18</f>
        <v>1.0949250812798197E-10</v>
      </c>
      <c r="AG311" s="46">
        <f>U311*各種係数!L73*各種係数!$P$18</f>
        <v>2.0308457568821925E-11</v>
      </c>
      <c r="AH311" s="328">
        <f t="shared" si="31"/>
        <v>1.2980096569680388E-10</v>
      </c>
    </row>
    <row r="312" spans="2:34" x14ac:dyDescent="0.15">
      <c r="B312" s="155" t="s">
        <v>100</v>
      </c>
      <c r="C312" s="155" t="s">
        <v>309</v>
      </c>
      <c r="D312" s="155" t="s">
        <v>292</v>
      </c>
      <c r="E312" s="41" t="s">
        <v>178</v>
      </c>
      <c r="F312" s="363">
        <f>SUMIF(価格変換【係数】!$D$7:$D$64,E312,価格変換【係数】!$J$141:$J$198)</f>
        <v>0</v>
      </c>
      <c r="G312" s="324">
        <f>SUMIF(価格変換【係数】!$D$7:$D$64,E312,価格変換【係数】!$L$141:$L$198)</f>
        <v>0</v>
      </c>
      <c r="H312" s="325">
        <f>G312*各種係数!H74</f>
        <v>0</v>
      </c>
      <c r="I312" s="324">
        <f>G312*各種係数!I74</f>
        <v>0</v>
      </c>
      <c r="J312" s="364">
        <v>9.8139869023025801E-3</v>
      </c>
      <c r="K312" s="46">
        <f>J312*各種係数!G74</f>
        <v>2.0513737453675793E-3</v>
      </c>
      <c r="L312" s="46">
        <f>J312*各種係数!F74</f>
        <v>7.7626131569350004E-3</v>
      </c>
      <c r="M312" s="364">
        <v>2.1484261745775149E-3</v>
      </c>
      <c r="N312" s="46">
        <f>M312*各種係数!H74</f>
        <v>6.9003683499580892E-4</v>
      </c>
      <c r="O312" s="46">
        <f>M312*各種係数!I74</f>
        <v>1.882640666124367E-4</v>
      </c>
      <c r="P312" s="54"/>
      <c r="Q312" s="41"/>
      <c r="R312" s="46">
        <f>Q$353*各種係数!J74</f>
        <v>2.5987318372885848E-3</v>
      </c>
      <c r="S312" s="46">
        <f>R312*各種係数!G74</f>
        <v>5.4320128153155479E-4</v>
      </c>
      <c r="T312" s="46">
        <f>R312*各種係数!F74</f>
        <v>2.0555305557570301E-3</v>
      </c>
      <c r="U312" s="364">
        <v>6.2835485283531443E-4</v>
      </c>
      <c r="V312" s="46">
        <f>U312*各種係数!H74</f>
        <v>2.0181656648732746E-4</v>
      </c>
      <c r="W312" s="46">
        <f>U312*各種係数!I74</f>
        <v>5.5061998997335044E-5</v>
      </c>
      <c r="X312" s="135">
        <f t="shared" si="27"/>
        <v>2.7767810274128293E-3</v>
      </c>
      <c r="Y312" s="46">
        <f t="shared" si="28"/>
        <v>8.9185340148313641E-4</v>
      </c>
      <c r="Z312" s="47">
        <f t="shared" si="29"/>
        <v>2.4332606560977175E-4</v>
      </c>
      <c r="AA312" s="46">
        <f>G312*各種係数!K74*各種係数!$P$18</f>
        <v>0</v>
      </c>
      <c r="AB312" s="46">
        <f>M312*各種係数!K74*各種係数!$P$18</f>
        <v>1.3638254282232171E-11</v>
      </c>
      <c r="AC312" s="46">
        <f>U312*各種係数!K74*各種係数!$P$18</f>
        <v>3.9888097454071492E-12</v>
      </c>
      <c r="AD312" s="364">
        <f t="shared" si="30"/>
        <v>1.7627064027639322E-11</v>
      </c>
      <c r="AE312" s="46">
        <f>G312*各種係数!L74*各種係数!$P$18</f>
        <v>0</v>
      </c>
      <c r="AF312" s="46">
        <f>M312*各種係数!L74*各種係数!$P$18</f>
        <v>1.3638254282232171E-11</v>
      </c>
      <c r="AG312" s="46">
        <f>U312*各種係数!L74*各種係数!$P$18</f>
        <v>3.9888097454071492E-12</v>
      </c>
      <c r="AH312" s="135">
        <f t="shared" si="31"/>
        <v>1.7627064027639322E-11</v>
      </c>
    </row>
    <row r="313" spans="2:34" x14ac:dyDescent="0.15">
      <c r="B313" s="155" t="s">
        <v>101</v>
      </c>
      <c r="C313" s="155" t="s">
        <v>310</v>
      </c>
      <c r="D313" s="155" t="s">
        <v>292</v>
      </c>
      <c r="E313" s="41" t="s">
        <v>179</v>
      </c>
      <c r="F313" s="363">
        <f>SUMIF(価格変換【係数】!$D$7:$D$64,E313,価格変換【係数】!$J$141:$J$198)</f>
        <v>0</v>
      </c>
      <c r="G313" s="324">
        <f>SUMIF(価格変換【係数】!$D$7:$D$64,E313,価格変換【係数】!$L$141:$L$198)</f>
        <v>0</v>
      </c>
      <c r="H313" s="325">
        <f>G313*各種係数!H75</f>
        <v>0</v>
      </c>
      <c r="I313" s="324">
        <f>G313*各種係数!I75</f>
        <v>0</v>
      </c>
      <c r="J313" s="364">
        <v>6.54822929233706E-3</v>
      </c>
      <c r="K313" s="46">
        <f>J313*各種係数!G75</f>
        <v>5.7102538888300523E-3</v>
      </c>
      <c r="L313" s="46">
        <f>J313*各種係数!F75</f>
        <v>8.3797540350700735E-4</v>
      </c>
      <c r="M313" s="364">
        <v>6.7415014046685604E-3</v>
      </c>
      <c r="N313" s="46">
        <f>M313*各種係数!H75</f>
        <v>3.4366400949286937E-3</v>
      </c>
      <c r="O313" s="46">
        <f>M313*各種係数!I75</f>
        <v>6.0318288494549499E-4</v>
      </c>
      <c r="P313" s="54"/>
      <c r="Q313" s="41"/>
      <c r="R313" s="46">
        <f>Q$353*各種係数!J75</f>
        <v>1.1642810600898793E-3</v>
      </c>
      <c r="S313" s="46">
        <f>R313*各種係数!G75</f>
        <v>1.0152882793596587E-3</v>
      </c>
      <c r="T313" s="46">
        <f>R313*各種係数!F75</f>
        <v>1.4899278073022057E-4</v>
      </c>
      <c r="U313" s="364">
        <v>1.415949874333757E-3</v>
      </c>
      <c r="V313" s="46">
        <f>U313*各種係数!H75</f>
        <v>7.2181400231924634E-4</v>
      </c>
      <c r="W313" s="46">
        <f>U313*各種係数!I75</f>
        <v>1.2668939437547095E-4</v>
      </c>
      <c r="X313" s="135">
        <f t="shared" si="27"/>
        <v>8.1574512790023174E-3</v>
      </c>
      <c r="Y313" s="46">
        <f t="shared" si="28"/>
        <v>4.1584540972479404E-3</v>
      </c>
      <c r="Z313" s="47">
        <f t="shared" si="29"/>
        <v>7.29872279320966E-4</v>
      </c>
      <c r="AA313" s="46">
        <f>G313*各種係数!K75*各種係数!$P$18</f>
        <v>0</v>
      </c>
      <c r="AB313" s="46">
        <f>M313*各種係数!K75*各種係数!$P$18</f>
        <v>1.1409838403643869E-10</v>
      </c>
      <c r="AC313" s="46">
        <f>U313*各種係数!K75*各種係数!$P$18</f>
        <v>2.3964630850065502E-11</v>
      </c>
      <c r="AD313" s="364">
        <f t="shared" si="30"/>
        <v>1.3806301488650418E-10</v>
      </c>
      <c r="AE313" s="46">
        <f>G313*各種係数!L75*各種係数!$P$18</f>
        <v>0</v>
      </c>
      <c r="AF313" s="46">
        <f>M313*各種係数!L75*各種係数!$P$18</f>
        <v>1.1409838403643869E-10</v>
      </c>
      <c r="AG313" s="46">
        <f>U313*各種係数!L75*各種係数!$P$18</f>
        <v>2.3964630850065502E-11</v>
      </c>
      <c r="AH313" s="135">
        <f t="shared" si="31"/>
        <v>1.3806301488650418E-10</v>
      </c>
    </row>
    <row r="314" spans="2:34" x14ac:dyDescent="0.15">
      <c r="B314" s="155" t="s">
        <v>102</v>
      </c>
      <c r="C314" s="155" t="s">
        <v>311</v>
      </c>
      <c r="D314" s="155" t="s">
        <v>300</v>
      </c>
      <c r="E314" s="41" t="s">
        <v>180</v>
      </c>
      <c r="F314" s="363">
        <f>SUMIF(価格変換【係数】!$D$7:$D$64,E314,価格変換【係数】!$J$141:$J$198)</f>
        <v>0</v>
      </c>
      <c r="G314" s="324">
        <f>SUMIF(価格変換【係数】!$D$7:$D$64,E314,価格変換【係数】!$L$141:$L$198)</f>
        <v>0</v>
      </c>
      <c r="H314" s="325">
        <f>G314*各種係数!H76</f>
        <v>0</v>
      </c>
      <c r="I314" s="324">
        <f>G314*各種係数!I76</f>
        <v>0</v>
      </c>
      <c r="J314" s="364">
        <v>2.056402484718959E-2</v>
      </c>
      <c r="K314" s="46">
        <f>J314*各種係数!G76</f>
        <v>8.9277493828292045E-3</v>
      </c>
      <c r="L314" s="46">
        <f>J314*各種係数!F76</f>
        <v>1.1636275464360385E-2</v>
      </c>
      <c r="M314" s="364">
        <v>9.1737250699088727E-3</v>
      </c>
      <c r="N314" s="46">
        <f>M314*各種係数!H76</f>
        <v>5.7900469048821788E-3</v>
      </c>
      <c r="O314" s="46">
        <f>M314*各種係数!I76</f>
        <v>4.0849044604697304E-3</v>
      </c>
      <c r="P314" s="54"/>
      <c r="Q314" s="41"/>
      <c r="R314" s="46">
        <f>Q$353*各種係数!J76</f>
        <v>7.7280883846069634E-5</v>
      </c>
      <c r="S314" s="46">
        <f>R314*各種係数!G76</f>
        <v>3.3551037220981368E-5</v>
      </c>
      <c r="T314" s="46">
        <f>R314*各種係数!F76</f>
        <v>4.3729846625088267E-5</v>
      </c>
      <c r="U314" s="364">
        <v>2.4717424128952879E-4</v>
      </c>
      <c r="V314" s="46">
        <f>U314*各種係数!H76</f>
        <v>1.5600537838651987E-4</v>
      </c>
      <c r="W314" s="46">
        <f>U314*各種係数!I76</f>
        <v>1.1006250493256251E-4</v>
      </c>
      <c r="X314" s="135">
        <f t="shared" si="27"/>
        <v>9.4208993111984021E-3</v>
      </c>
      <c r="Y314" s="46">
        <f t="shared" si="28"/>
        <v>5.9460522832686987E-3</v>
      </c>
      <c r="Z314" s="47">
        <f t="shared" si="29"/>
        <v>4.1949669654022925E-3</v>
      </c>
      <c r="AA314" s="46">
        <f>G314*各種係数!K76*各種係数!$P$18</f>
        <v>0</v>
      </c>
      <c r="AB314" s="46">
        <f>M314*各種係数!K76*各種係数!$P$18</f>
        <v>6.045182314403764E-10</v>
      </c>
      <c r="AC314" s="46">
        <f>U314*各種係数!K76*各種係数!$P$18</f>
        <v>1.628796743561523E-11</v>
      </c>
      <c r="AD314" s="364">
        <f t="shared" si="30"/>
        <v>6.208061988759916E-10</v>
      </c>
      <c r="AE314" s="46">
        <f>G314*各種係数!L76*各種係数!$P$18</f>
        <v>0</v>
      </c>
      <c r="AF314" s="46">
        <f>M314*各種係数!L76*各種係数!$P$18</f>
        <v>5.8718969900760549E-10</v>
      </c>
      <c r="AG314" s="46">
        <f>U314*各種係数!L76*各種係数!$P$18</f>
        <v>1.5821072382178266E-11</v>
      </c>
      <c r="AH314" s="135">
        <f t="shared" si="31"/>
        <v>6.0301077138978377E-10</v>
      </c>
    </row>
    <row r="315" spans="2:34" x14ac:dyDescent="0.15">
      <c r="B315" s="163" t="s">
        <v>103</v>
      </c>
      <c r="C315" s="163" t="s">
        <v>312</v>
      </c>
      <c r="D315" s="163" t="s">
        <v>294</v>
      </c>
      <c r="E315" s="62" t="s">
        <v>181</v>
      </c>
      <c r="F315" s="365">
        <f>価格変換【係数】!H199</f>
        <v>9.5896346861852555E-2</v>
      </c>
      <c r="G315" s="326">
        <f>F315*各種係数!$G$77</f>
        <v>4.5365321043872489E-2</v>
      </c>
      <c r="H315" s="327">
        <f>G315*各種係数!H77</f>
        <v>3.131523026538479E-2</v>
      </c>
      <c r="I315" s="326">
        <f>G315*各種係数!I77</f>
        <v>2.0684233875068136E-2</v>
      </c>
      <c r="J315" s="80">
        <v>4.3747178602304884E-2</v>
      </c>
      <c r="K315" s="67">
        <f>J315*各種係数!G77</f>
        <v>2.0695311834101403E-2</v>
      </c>
      <c r="L315" s="67">
        <f>J315*各種係数!F77</f>
        <v>2.3051866768203481E-2</v>
      </c>
      <c r="M315" s="80">
        <v>2.3384692650200503E-2</v>
      </c>
      <c r="N315" s="67">
        <f>M315*各種係数!H77</f>
        <v>1.6142220933873269E-2</v>
      </c>
      <c r="O315" s="67">
        <f>M315*各種係数!I77</f>
        <v>1.0662207182564772E-2</v>
      </c>
      <c r="P315" s="54"/>
      <c r="Q315" s="41"/>
      <c r="R315" s="67">
        <f>Q$353*各種係数!J77</f>
        <v>3.0779788101637433E-2</v>
      </c>
      <c r="S315" s="67">
        <f>R315*各種係数!G77</f>
        <v>1.4560877599484543E-2</v>
      </c>
      <c r="T315" s="67">
        <f>R315*各種係数!F77</f>
        <v>1.6218910502152892E-2</v>
      </c>
      <c r="U315" s="80">
        <v>1.586803544696834E-2</v>
      </c>
      <c r="V315" s="67">
        <f>U315*各種係数!H77</f>
        <v>1.095354716878433E-2</v>
      </c>
      <c r="W315" s="67">
        <f>U315*各種係数!I77</f>
        <v>7.2350012910863551E-3</v>
      </c>
      <c r="X315" s="330">
        <f t="shared" si="27"/>
        <v>8.4618049141041332E-2</v>
      </c>
      <c r="Y315" s="67">
        <f t="shared" si="28"/>
        <v>5.8410998368042387E-2</v>
      </c>
      <c r="Z315" s="68">
        <f t="shared" si="29"/>
        <v>3.8581442348719262E-2</v>
      </c>
      <c r="AA315" s="67">
        <f>G315*各種係数!K77*各種係数!$P$18</f>
        <v>5.7200408284118416E-9</v>
      </c>
      <c r="AB315" s="67">
        <f>M315*各種係数!K77*各種係数!$P$18</f>
        <v>2.9485385232841066E-9</v>
      </c>
      <c r="AC315" s="67">
        <f>U315*各種係数!K77*各種係数!$P$18</f>
        <v>2.0007752295099218E-9</v>
      </c>
      <c r="AD315" s="80">
        <f t="shared" si="30"/>
        <v>1.0669354581205871E-8</v>
      </c>
      <c r="AE315" s="67">
        <f>G315*各種係数!L77*各種係数!$P$18</f>
        <v>5.392653195846364E-9</v>
      </c>
      <c r="AF315" s="67">
        <f>M315*各種係数!L77*各種係数!$P$18</f>
        <v>2.7797783560714345E-9</v>
      </c>
      <c r="AG315" s="67">
        <f>U315*各種係数!L77*各種係数!$P$18</f>
        <v>1.8862604759733155E-9</v>
      </c>
      <c r="AH315" s="330">
        <f t="shared" si="31"/>
        <v>1.0058692027891113E-8</v>
      </c>
    </row>
    <row r="316" spans="2:34" x14ac:dyDescent="0.15">
      <c r="B316" s="155" t="s">
        <v>104</v>
      </c>
      <c r="C316" s="155" t="s">
        <v>313</v>
      </c>
      <c r="D316" s="155" t="s">
        <v>295</v>
      </c>
      <c r="E316" s="41" t="s">
        <v>182</v>
      </c>
      <c r="F316" s="363">
        <f>SUMIF(価格変換【係数】!$D$7:$D$64,E316,価格変換【係数】!$J$141:$J$198)</f>
        <v>0</v>
      </c>
      <c r="G316" s="324">
        <f>SUMIF(価格変換【係数】!$D$7:$D$64,E316,価格変換【係数】!$L$141:$L$198)</f>
        <v>0</v>
      </c>
      <c r="H316" s="325">
        <f>G316*各種係数!H78</f>
        <v>0</v>
      </c>
      <c r="I316" s="324">
        <f>G316*各種係数!I78</f>
        <v>0</v>
      </c>
      <c r="J316" s="366">
        <v>1.3340925130601601E-2</v>
      </c>
      <c r="K316" s="46">
        <f>J316*各種係数!G78</f>
        <v>8.1608270953694665E-3</v>
      </c>
      <c r="L316" s="46">
        <f>J316*各種係数!F78</f>
        <v>5.1800980352321351E-3</v>
      </c>
      <c r="M316" s="366">
        <v>1.0453558725164966E-2</v>
      </c>
      <c r="N316" s="46">
        <f>M316*各種係数!H78</f>
        <v>7.0799861226370419E-3</v>
      </c>
      <c r="O316" s="46">
        <f>M316*各種係数!I78</f>
        <v>3.3063191094307351E-3</v>
      </c>
      <c r="P316" s="54"/>
      <c r="Q316" s="41"/>
      <c r="R316" s="46">
        <f>Q$353*各種係数!J78</f>
        <v>1.1860628884982268E-2</v>
      </c>
      <c r="S316" s="46">
        <f>R316*各種係数!G78</f>
        <v>7.2553095550068666E-3</v>
      </c>
      <c r="T316" s="46">
        <f>R316*各種係数!F78</f>
        <v>4.6053193299754012E-3</v>
      </c>
      <c r="U316" s="366">
        <v>8.3951736686697816E-3</v>
      </c>
      <c r="V316" s="46">
        <f>U316*各種係数!H78</f>
        <v>5.6858831173182099E-3</v>
      </c>
      <c r="W316" s="46">
        <f>U316*各種係数!I78</f>
        <v>2.6552797815056614E-3</v>
      </c>
      <c r="X316" s="328">
        <f t="shared" si="27"/>
        <v>1.884873239383475E-2</v>
      </c>
      <c r="Y316" s="136">
        <f t="shared" si="28"/>
        <v>1.2765869239955253E-2</v>
      </c>
      <c r="Z316" s="329">
        <f t="shared" si="29"/>
        <v>5.9615988909363961E-3</v>
      </c>
      <c r="AA316" s="46">
        <f>G316*各種係数!K78*各種係数!$P$18</f>
        <v>0</v>
      </c>
      <c r="AB316" s="46">
        <f>M316*各種係数!K78*各種係数!$P$18</f>
        <v>5.0703648050066003E-10</v>
      </c>
      <c r="AC316" s="46">
        <f>U316*各種係数!K78*各種係数!$P$18</f>
        <v>4.0719714903471468E-10</v>
      </c>
      <c r="AD316" s="366">
        <f t="shared" si="30"/>
        <v>9.1423362953537471E-10</v>
      </c>
      <c r="AE316" s="46">
        <f>G316*各種係数!L78*各種係数!$P$18</f>
        <v>0</v>
      </c>
      <c r="AF316" s="46">
        <f>M316*各種係数!L78*各種係数!$P$18</f>
        <v>4.8510984247739756E-10</v>
      </c>
      <c r="AG316" s="46">
        <f>U316*各種係数!L78*各種係数!$P$18</f>
        <v>3.8958803246351158E-10</v>
      </c>
      <c r="AH316" s="328">
        <f t="shared" si="31"/>
        <v>8.7469787494090915E-10</v>
      </c>
    </row>
    <row r="317" spans="2:34" x14ac:dyDescent="0.15">
      <c r="B317" s="155" t="s">
        <v>105</v>
      </c>
      <c r="C317" s="155" t="s">
        <v>314</v>
      </c>
      <c r="D317" s="155" t="s">
        <v>296</v>
      </c>
      <c r="E317" s="41" t="s">
        <v>183</v>
      </c>
      <c r="F317" s="324">
        <f>SUMIF(価格変換【係数】!$D$7:$D$64,E317,価格変換【係数】!$J$141:$J$198)</f>
        <v>0</v>
      </c>
      <c r="G317" s="324">
        <f>SUMIF(価格変換【係数】!$D$7:$D$64,E317,価格変換【係数】!$L$141:$L$198)</f>
        <v>0</v>
      </c>
      <c r="H317" s="325">
        <f>G317*各種係数!H79</f>
        <v>0</v>
      </c>
      <c r="I317" s="324">
        <f>G317*各種係数!I79</f>
        <v>0</v>
      </c>
      <c r="J317" s="364">
        <v>1.0253553069964075E-2</v>
      </c>
      <c r="K317" s="46">
        <f>J317*各種係数!G79</f>
        <v>6.8489785007441392E-3</v>
      </c>
      <c r="L317" s="46">
        <f>J317*各種係数!F79</f>
        <v>3.404574569219936E-3</v>
      </c>
      <c r="M317" s="364">
        <v>8.4718204026703464E-3</v>
      </c>
      <c r="N317" s="46">
        <f>M317*各種係数!H79</f>
        <v>6.0583424106037675E-3</v>
      </c>
      <c r="O317" s="46">
        <f>M317*各種係数!I79</f>
        <v>1.6093079658774595E-3</v>
      </c>
      <c r="P317" s="54"/>
      <c r="Q317" s="41"/>
      <c r="R317" s="46">
        <f>Q$353*各種係数!J79</f>
        <v>3.7876134581659511E-4</v>
      </c>
      <c r="S317" s="46">
        <f>R317*各種係数!G79</f>
        <v>2.5299798974170274E-4</v>
      </c>
      <c r="T317" s="46">
        <f>R317*各種係数!F79</f>
        <v>1.2576335607489234E-4</v>
      </c>
      <c r="U317" s="364">
        <v>1.5345167575341733E-3</v>
      </c>
      <c r="V317" s="46">
        <f>U317*各種係数!H79</f>
        <v>1.0973589512144441E-3</v>
      </c>
      <c r="W317" s="46">
        <f>U317*各種係数!I79</f>
        <v>2.9149697754378705E-4</v>
      </c>
      <c r="X317" s="135">
        <f t="shared" si="27"/>
        <v>1.000633716020452E-2</v>
      </c>
      <c r="Y317" s="46">
        <f t="shared" si="28"/>
        <v>7.1557013618182112E-3</v>
      </c>
      <c r="Z317" s="47">
        <f t="shared" si="29"/>
        <v>1.9008049434212466E-3</v>
      </c>
      <c r="AA317" s="46">
        <f>G317*各種係数!K79*各種係数!$P$18</f>
        <v>0</v>
      </c>
      <c r="AB317" s="46">
        <f>M317*各種係数!K79*各種係数!$P$18</f>
        <v>3.3476061555981727E-10</v>
      </c>
      <c r="AC317" s="46">
        <f>U317*各種係数!K79*各種係数!$P$18</f>
        <v>6.0635819684878593E-11</v>
      </c>
      <c r="AD317" s="364">
        <f t="shared" si="30"/>
        <v>3.9539643524469589E-10</v>
      </c>
      <c r="AE317" s="46">
        <f>G317*各種係数!L79*各種係数!$P$18</f>
        <v>0</v>
      </c>
      <c r="AF317" s="46">
        <f>M317*各種係数!L79*各種係数!$P$18</f>
        <v>3.0354683703456488E-10</v>
      </c>
      <c r="AG317" s="46">
        <f>U317*各種係数!L79*各種係数!$P$18</f>
        <v>5.4982009295099498E-11</v>
      </c>
      <c r="AH317" s="135">
        <f t="shared" si="31"/>
        <v>3.5852884632966438E-10</v>
      </c>
    </row>
    <row r="318" spans="2:34" x14ac:dyDescent="0.15">
      <c r="B318" s="155" t="s">
        <v>106</v>
      </c>
      <c r="C318" s="155" t="s">
        <v>314</v>
      </c>
      <c r="D318" s="155" t="s">
        <v>296</v>
      </c>
      <c r="E318" s="41" t="s">
        <v>211</v>
      </c>
      <c r="F318" s="363">
        <f>SUMIF(価格変換【係数】!$D$7:$D$64,E318,価格変換【係数】!$J$141:$J$198)</f>
        <v>0</v>
      </c>
      <c r="G318" s="324">
        <f>SUMIF(価格変換【係数】!$D$7:$D$64,E318,価格変換【係数】!$L$141:$L$198)</f>
        <v>0</v>
      </c>
      <c r="H318" s="325">
        <f>G318*各種係数!H80</f>
        <v>0</v>
      </c>
      <c r="I318" s="324">
        <f>G318*各種係数!I80</f>
        <v>0</v>
      </c>
      <c r="J318" s="364">
        <v>0</v>
      </c>
      <c r="K318" s="46">
        <f>J318*各種係数!G80</f>
        <v>0</v>
      </c>
      <c r="L318" s="46">
        <f>J318*各種係数!F80</f>
        <v>0</v>
      </c>
      <c r="M318" s="364">
        <v>0</v>
      </c>
      <c r="N318" s="46">
        <f>M318*各種係数!H80</f>
        <v>0</v>
      </c>
      <c r="O318" s="46">
        <f>M318*各種係数!I80</f>
        <v>0</v>
      </c>
      <c r="P318" s="54"/>
      <c r="Q318" s="41"/>
      <c r="R318" s="46">
        <f>Q$353*各種係数!J80</f>
        <v>1.0296614051107718E-2</v>
      </c>
      <c r="S318" s="46">
        <f>R318*各種係数!G80</f>
        <v>7.8442038909255496E-3</v>
      </c>
      <c r="T318" s="46">
        <f>R318*各種係数!F80</f>
        <v>2.4524101601821682E-3</v>
      </c>
      <c r="U318" s="364">
        <v>7.8442038909255496E-3</v>
      </c>
      <c r="V318" s="46">
        <f>U318*各種係数!H80</f>
        <v>5.8305104597330586E-3</v>
      </c>
      <c r="W318" s="46">
        <f>U318*各種係数!I80</f>
        <v>1.5895775983482911E-3</v>
      </c>
      <c r="X318" s="135">
        <f t="shared" si="27"/>
        <v>7.8442038909255496E-3</v>
      </c>
      <c r="Y318" s="46">
        <f t="shared" si="28"/>
        <v>5.8305104597330586E-3</v>
      </c>
      <c r="Z318" s="47">
        <f t="shared" si="29"/>
        <v>1.5895775983482911E-3</v>
      </c>
      <c r="AA318" s="46">
        <f>G318*各種係数!K80*各種係数!$P$18</f>
        <v>0</v>
      </c>
      <c r="AB318" s="46">
        <f>M318*各種係数!K80*各種係数!$P$18</f>
        <v>0</v>
      </c>
      <c r="AC318" s="46">
        <f>U318*各種係数!K80*各種係数!$P$18</f>
        <v>2.6195172648557232E-10</v>
      </c>
      <c r="AD318" s="364">
        <f t="shared" si="30"/>
        <v>2.6195172648557232E-10</v>
      </c>
      <c r="AE318" s="46">
        <f>G318*各種係数!L80*各種係数!$P$18</f>
        <v>0</v>
      </c>
      <c r="AF318" s="46">
        <f>M318*各種係数!L80*各種係数!$P$18</f>
        <v>0</v>
      </c>
      <c r="AG318" s="46">
        <f>U318*各種係数!L80*各種係数!$P$18</f>
        <v>1.6787047260695127E-10</v>
      </c>
      <c r="AH318" s="135">
        <f t="shared" si="31"/>
        <v>1.6787047260695127E-10</v>
      </c>
    </row>
    <row r="319" spans="2:34" x14ac:dyDescent="0.15">
      <c r="B319" s="155" t="s">
        <v>107</v>
      </c>
      <c r="C319" s="155" t="s">
        <v>314</v>
      </c>
      <c r="D319" s="155" t="s">
        <v>296</v>
      </c>
      <c r="E319" s="41" t="s">
        <v>984</v>
      </c>
      <c r="F319" s="363">
        <f>SUMIF(価格変換【係数】!$D$7:$D$64,E319,価格変換【係数】!$J$141:$J$198)</f>
        <v>0</v>
      </c>
      <c r="G319" s="324">
        <f>SUMIF(価格変換【係数】!$D$7:$D$64,E319,価格変換【係数】!$L$141:$L$198)</f>
        <v>0</v>
      </c>
      <c r="H319" s="325">
        <f>G319*各種係数!H81</f>
        <v>0</v>
      </c>
      <c r="I319" s="324">
        <f>G319*各種係数!I81</f>
        <v>0</v>
      </c>
      <c r="J319" s="364">
        <v>0</v>
      </c>
      <c r="K319" s="46">
        <f>J319*各種係数!G81</f>
        <v>0</v>
      </c>
      <c r="L319" s="46">
        <f>J319*各種係数!F81</f>
        <v>0</v>
      </c>
      <c r="M319" s="364">
        <v>0</v>
      </c>
      <c r="N319" s="46">
        <f>M319*各種係数!H81</f>
        <v>0</v>
      </c>
      <c r="O319" s="46">
        <f>M319*各種係数!I81</f>
        <v>0</v>
      </c>
      <c r="P319" s="54"/>
      <c r="Q319" s="41"/>
      <c r="R319" s="46">
        <f>Q$353*各種係数!J81</f>
        <v>0</v>
      </c>
      <c r="S319" s="46">
        <f>R319*各種係数!G81</f>
        <v>0</v>
      </c>
      <c r="T319" s="46">
        <f>R319*各種係数!F81</f>
        <v>0</v>
      </c>
      <c r="U319" s="364">
        <v>0</v>
      </c>
      <c r="V319" s="46">
        <f>U319*各種係数!H81</f>
        <v>0</v>
      </c>
      <c r="W319" s="46">
        <f>U319*各種係数!I81</f>
        <v>0</v>
      </c>
      <c r="X319" s="135">
        <f t="shared" si="27"/>
        <v>0</v>
      </c>
      <c r="Y319" s="46">
        <f t="shared" si="28"/>
        <v>0</v>
      </c>
      <c r="Z319" s="47">
        <f t="shared" si="29"/>
        <v>0</v>
      </c>
      <c r="AA319" s="46">
        <f>G319*各種係数!K81*各種係数!$P$18</f>
        <v>0</v>
      </c>
      <c r="AB319" s="46">
        <f>M319*各種係数!K81*各種係数!$P$18</f>
        <v>0</v>
      </c>
      <c r="AC319" s="46">
        <f>U319*各種係数!K81*各種係数!$P$18</f>
        <v>0</v>
      </c>
      <c r="AD319" s="364">
        <f t="shared" si="30"/>
        <v>0</v>
      </c>
      <c r="AE319" s="46">
        <f>G319*各種係数!L81*各種係数!$P$18</f>
        <v>0</v>
      </c>
      <c r="AF319" s="46">
        <f>M319*各種係数!L81*各種係数!$P$18</f>
        <v>0</v>
      </c>
      <c r="AG319" s="46">
        <f>U319*各種係数!L81*各種係数!$P$18</f>
        <v>0</v>
      </c>
      <c r="AH319" s="135">
        <f t="shared" si="31"/>
        <v>0</v>
      </c>
    </row>
    <row r="320" spans="2:34" x14ac:dyDescent="0.15">
      <c r="B320" s="155" t="s">
        <v>108</v>
      </c>
      <c r="C320" s="155" t="s">
        <v>315</v>
      </c>
      <c r="D320" s="155" t="s">
        <v>297</v>
      </c>
      <c r="E320" s="41" t="s">
        <v>184</v>
      </c>
      <c r="F320" s="365">
        <f>SUMIF(価格変換【係数】!$D$7:$D$64,E320,価格変換【係数】!$J$141:$J$198)</f>
        <v>4.6850193268829159E-2</v>
      </c>
      <c r="G320" s="326">
        <f>SUMIF(価格変換【係数】!$D$7:$D$64,E320,価格変換【係数】!$L$141:$L$198)</f>
        <v>4.6850193268829159E-2</v>
      </c>
      <c r="H320" s="327">
        <f>G320*各種係数!H82</f>
        <v>3.2020631640211274E-2</v>
      </c>
      <c r="I320" s="326">
        <f>G320*各種係数!I82</f>
        <v>1.1118095609158643E-2</v>
      </c>
      <c r="J320" s="80">
        <v>1.4690903787463775E-3</v>
      </c>
      <c r="K320" s="67">
        <f>J320*各種係数!G82</f>
        <v>4.747807400343481E-4</v>
      </c>
      <c r="L320" s="67">
        <f>J320*各種係数!F82</f>
        <v>9.9430963871202931E-4</v>
      </c>
      <c r="M320" s="80">
        <v>6.5049231467819693E-4</v>
      </c>
      <c r="N320" s="67">
        <f>M320*各種係数!H82</f>
        <v>4.4459101104620663E-4</v>
      </c>
      <c r="O320" s="67">
        <f>M320*各種係数!I82</f>
        <v>1.543693898148106E-4</v>
      </c>
      <c r="P320" s="54"/>
      <c r="Q320" s="41"/>
      <c r="R320" s="67">
        <f>Q$353*各種係数!J82</f>
        <v>4.2185835111444216E-3</v>
      </c>
      <c r="S320" s="67">
        <f>R320*各種係数!G82</f>
        <v>1.3633621391129036E-3</v>
      </c>
      <c r="T320" s="67">
        <f>R320*各種係数!F82</f>
        <v>2.8552213720315178E-3</v>
      </c>
      <c r="U320" s="80">
        <v>1.4568004600573113E-3</v>
      </c>
      <c r="V320" s="67">
        <f>U320*各種係数!H82</f>
        <v>9.9567723524892227E-4</v>
      </c>
      <c r="W320" s="67">
        <f>U320*各種係数!I82</f>
        <v>3.4571568798969572E-4</v>
      </c>
      <c r="X320" s="330">
        <f t="shared" si="27"/>
        <v>4.8957486043564667E-2</v>
      </c>
      <c r="Y320" s="67">
        <f t="shared" si="28"/>
        <v>3.3460899886506405E-2</v>
      </c>
      <c r="Z320" s="68">
        <f t="shared" si="29"/>
        <v>1.161818068696315E-2</v>
      </c>
      <c r="AA320" s="67">
        <f>G320*各種係数!K82*各種係数!$P$18</f>
        <v>1.2757353064250081E-9</v>
      </c>
      <c r="AB320" s="67">
        <f>M320*各種係数!K82*各種係数!$P$18</f>
        <v>1.7712968815973495E-11</v>
      </c>
      <c r="AC320" s="67">
        <f>U320*各種係数!K82*各種係数!$P$18</f>
        <v>3.9668817813561018E-11</v>
      </c>
      <c r="AD320" s="80">
        <f t="shared" si="30"/>
        <v>1.3331170930545426E-9</v>
      </c>
      <c r="AE320" s="67">
        <f>G320*各種係数!L82*各種係数!$P$18</f>
        <v>1.2757353064250081E-9</v>
      </c>
      <c r="AF320" s="67">
        <f>M320*各種係数!L82*各種係数!$P$18</f>
        <v>1.7712968815973495E-11</v>
      </c>
      <c r="AG320" s="67">
        <f>U320*各種係数!L82*各種係数!$P$18</f>
        <v>3.9668817813561018E-11</v>
      </c>
      <c r="AH320" s="330">
        <f t="shared" si="31"/>
        <v>1.3331170930545426E-9</v>
      </c>
    </row>
    <row r="321" spans="2:34" x14ac:dyDescent="0.15">
      <c r="B321" s="162" t="s">
        <v>109</v>
      </c>
      <c r="C321" s="162" t="s">
        <v>315</v>
      </c>
      <c r="D321" s="162" t="s">
        <v>297</v>
      </c>
      <c r="E321" s="116" t="s">
        <v>985</v>
      </c>
      <c r="F321" s="363">
        <f>SUMIF(価格変換【係数】!$D$7:$D$64,E321,価格変換【係数】!$J$141:$J$198)</f>
        <v>3.9872668027831369E-2</v>
      </c>
      <c r="G321" s="324">
        <f>SUMIF(価格変換【係数】!$D$7:$D$64,E321,価格変換【係数】!$L$141:$L$198)</f>
        <v>3.9872668027831369E-2</v>
      </c>
      <c r="H321" s="325">
        <f>G321*各種係数!H83</f>
        <v>3.0148864363826296E-2</v>
      </c>
      <c r="I321" s="324">
        <f>G321*各種係数!I83</f>
        <v>2.5803702801823786E-2</v>
      </c>
      <c r="J321" s="366">
        <v>5.9494073213454714E-3</v>
      </c>
      <c r="K321" s="46">
        <f>J321*各種係数!G83</f>
        <v>2.1013898485400147E-3</v>
      </c>
      <c r="L321" s="46">
        <f>J321*各種係数!F83</f>
        <v>3.8480174728054567E-3</v>
      </c>
      <c r="M321" s="366">
        <v>2.6915955355471806E-3</v>
      </c>
      <c r="N321" s="46">
        <f>M321*各種係数!H83</f>
        <v>2.0351923444613777E-3</v>
      </c>
      <c r="O321" s="46">
        <f>M321*各種係数!I83</f>
        <v>1.7418731852480117E-3</v>
      </c>
      <c r="P321" s="54"/>
      <c r="Q321" s="41"/>
      <c r="R321" s="46">
        <f>Q$353*各種係数!J83</f>
        <v>2.1141982156905924E-3</v>
      </c>
      <c r="S321" s="46">
        <f>R321*各種係数!G83</f>
        <v>7.4675584109256863E-4</v>
      </c>
      <c r="T321" s="46">
        <f>R321*各種係数!F83</f>
        <v>1.3674423745980238E-3</v>
      </c>
      <c r="U321" s="366">
        <v>9.8600859283249514E-4</v>
      </c>
      <c r="V321" s="46">
        <f>U321*各種係数!H83</f>
        <v>7.4554928970703611E-4</v>
      </c>
      <c r="W321" s="46">
        <f>U321*各種係数!I83</f>
        <v>6.380980743935932E-4</v>
      </c>
      <c r="X321" s="328">
        <f t="shared" si="27"/>
        <v>4.3550272156211045E-2</v>
      </c>
      <c r="Y321" s="136">
        <f t="shared" si="28"/>
        <v>3.2929605997994708E-2</v>
      </c>
      <c r="Z321" s="329">
        <f t="shared" si="29"/>
        <v>2.8183674061465391E-2</v>
      </c>
      <c r="AA321" s="46">
        <f>G321*各種係数!K83*各種係数!$P$18</f>
        <v>6.602716881423725E-9</v>
      </c>
      <c r="AB321" s="46">
        <f>M321*各種係数!K83*各種係数!$P$18</f>
        <v>4.4571492602695272E-10</v>
      </c>
      <c r="AC321" s="46">
        <f>U321*各種係数!K83*各種係数!$P$18</f>
        <v>1.6327815275816792E-10</v>
      </c>
      <c r="AD321" s="366">
        <f t="shared" si="30"/>
        <v>7.2117099602088461E-9</v>
      </c>
      <c r="AE321" s="46">
        <f>G321*各種係数!L83*各種係数!$P$18</f>
        <v>6.1561973288872264E-9</v>
      </c>
      <c r="AF321" s="46">
        <f>M321*各種係数!L83*各種係数!$P$18</f>
        <v>4.1557272352114436E-10</v>
      </c>
      <c r="AG321" s="46">
        <f>U321*各種係数!L83*各種係数!$P$18</f>
        <v>1.5223620002600073E-10</v>
      </c>
      <c r="AH321" s="328">
        <f t="shared" si="31"/>
        <v>6.7240062524343717E-9</v>
      </c>
    </row>
    <row r="322" spans="2:34" x14ac:dyDescent="0.15">
      <c r="B322" s="155" t="s">
        <v>110</v>
      </c>
      <c r="C322" s="155" t="s">
        <v>315</v>
      </c>
      <c r="D322" s="155" t="s">
        <v>297</v>
      </c>
      <c r="E322" s="41" t="s">
        <v>212</v>
      </c>
      <c r="F322" s="363">
        <f>SUMIF(価格変換【係数】!$D$7:$D$64,E322,価格変換【係数】!$J$141:$J$198)</f>
        <v>0</v>
      </c>
      <c r="G322" s="324">
        <f>SUMIF(価格変換【係数】!$D$7:$D$64,E322,価格変換【係数】!$L$141:$L$198)</f>
        <v>0</v>
      </c>
      <c r="H322" s="325">
        <f>G322*各種係数!H84</f>
        <v>0</v>
      </c>
      <c r="I322" s="324">
        <f>G322*各種係数!I84</f>
        <v>0</v>
      </c>
      <c r="J322" s="364">
        <v>1.3491691806858419E-2</v>
      </c>
      <c r="K322" s="46">
        <f>J322*各種係数!G84</f>
        <v>1.3491691806858419E-2</v>
      </c>
      <c r="L322" s="46">
        <f>J322*各種係数!F84</f>
        <v>0</v>
      </c>
      <c r="M322" s="364">
        <v>1.5250116458773206E-2</v>
      </c>
      <c r="N322" s="46">
        <f>M322*各種係数!H84</f>
        <v>3.057356578776969E-5</v>
      </c>
      <c r="O322" s="46">
        <f>M322*各種係数!I84</f>
        <v>0</v>
      </c>
      <c r="P322" s="54"/>
      <c r="Q322" s="41"/>
      <c r="R322" s="46">
        <f>Q$353*各種係数!J84</f>
        <v>0</v>
      </c>
      <c r="S322" s="46">
        <f>R322*各種係数!G84</f>
        <v>0</v>
      </c>
      <c r="T322" s="46">
        <f>R322*各種係数!F84</f>
        <v>0</v>
      </c>
      <c r="U322" s="364">
        <v>1.0544422865056506E-3</v>
      </c>
      <c r="V322" s="46">
        <f>U322*各種係数!H84</f>
        <v>2.1139550444115225E-6</v>
      </c>
      <c r="W322" s="46">
        <f>U322*各種係数!I84</f>
        <v>0</v>
      </c>
      <c r="X322" s="135">
        <f t="shared" si="27"/>
        <v>1.6304558745278856E-2</v>
      </c>
      <c r="Y322" s="46">
        <f t="shared" si="28"/>
        <v>3.268752083218121E-5</v>
      </c>
      <c r="Z322" s="47">
        <f t="shared" si="29"/>
        <v>0</v>
      </c>
      <c r="AA322" s="46">
        <f>G322*各種係数!K84*各種係数!$P$18</f>
        <v>0</v>
      </c>
      <c r="AB322" s="46">
        <f>M322*各種係数!K84*各種係数!$P$18</f>
        <v>0</v>
      </c>
      <c r="AC322" s="46">
        <f>U322*各種係数!K84*各種係数!$P$18</f>
        <v>0</v>
      </c>
      <c r="AD322" s="364">
        <f t="shared" si="30"/>
        <v>0</v>
      </c>
      <c r="AE322" s="46">
        <f>G322*各種係数!L84*各種係数!$P$18</f>
        <v>0</v>
      </c>
      <c r="AF322" s="46">
        <f>M322*各種係数!L84*各種係数!$P$18</f>
        <v>0</v>
      </c>
      <c r="AG322" s="46">
        <f>U322*各種係数!L84*各種係数!$P$18</f>
        <v>0</v>
      </c>
      <c r="AH322" s="135">
        <f t="shared" si="31"/>
        <v>0</v>
      </c>
    </row>
    <row r="323" spans="2:34" x14ac:dyDescent="0.15">
      <c r="B323" s="155" t="s">
        <v>111</v>
      </c>
      <c r="C323" s="155" t="s">
        <v>315</v>
      </c>
      <c r="D323" s="155" t="s">
        <v>297</v>
      </c>
      <c r="E323" s="41" t="s">
        <v>186</v>
      </c>
      <c r="F323" s="363">
        <f>SUMIF(価格変換【係数】!$D$7:$D$64,E323,価格変換【係数】!$J$141:$J$198)</f>
        <v>8.9687003994892208E-3</v>
      </c>
      <c r="G323" s="324">
        <f>SUMIF(価格変換【係数】!$D$7:$D$64,E323,価格変換【係数】!$L$141:$L$198)</f>
        <v>8.9687003994892208E-3</v>
      </c>
      <c r="H323" s="325">
        <f>G323*各種係数!H85</f>
        <v>2.4959684637350607E-3</v>
      </c>
      <c r="I323" s="324">
        <f>G323*各種係数!I85</f>
        <v>9.706759416222016E-4</v>
      </c>
      <c r="J323" s="364">
        <v>4.6529503763976182E-3</v>
      </c>
      <c r="K323" s="46">
        <f>J323*各種係数!G85</f>
        <v>3.5984581443229842E-4</v>
      </c>
      <c r="L323" s="46">
        <f>J323*各種係数!F85</f>
        <v>4.2931045619653196E-3</v>
      </c>
      <c r="M323" s="364">
        <v>3.9793308484547667E-4</v>
      </c>
      <c r="N323" s="46">
        <f>M323*各種係数!H85</f>
        <v>1.1074385208671745E-4</v>
      </c>
      <c r="O323" s="46">
        <f>M323*各種係数!I85</f>
        <v>4.3068009257730225E-5</v>
      </c>
      <c r="P323" s="54"/>
      <c r="Q323" s="41"/>
      <c r="R323" s="46">
        <f>Q$353*各種係数!J85</f>
        <v>9.7589326275359856E-5</v>
      </c>
      <c r="S323" s="46">
        <f>R323*各種係数!G85</f>
        <v>7.5472781252063007E-6</v>
      </c>
      <c r="T323" s="46">
        <f>R323*各種係数!F85</f>
        <v>9.0042048150153558E-5</v>
      </c>
      <c r="U323" s="364">
        <v>1.3217572663809994E-5</v>
      </c>
      <c r="V323" s="46">
        <f>U323*各種係数!H85</f>
        <v>3.6784197337972428E-6</v>
      </c>
      <c r="W323" s="46">
        <f>U323*各種係数!I85</f>
        <v>1.430528306211937E-6</v>
      </c>
      <c r="X323" s="135">
        <f t="shared" si="27"/>
        <v>9.3798510569985082E-3</v>
      </c>
      <c r="Y323" s="46">
        <f t="shared" si="28"/>
        <v>2.6103907355555754E-3</v>
      </c>
      <c r="Z323" s="47">
        <f t="shared" si="29"/>
        <v>1.0151744791861437E-3</v>
      </c>
      <c r="AA323" s="46">
        <f>G323*各種係数!K85*各種係数!$P$18</f>
        <v>8.1957481078779732E-11</v>
      </c>
      <c r="AB323" s="46">
        <f>M323*各種係数!K85*各種係数!$P$18</f>
        <v>3.6363789422267904E-12</v>
      </c>
      <c r="AC323" s="46">
        <f>U323*各種係数!K85*各種係数!$P$18</f>
        <v>1.2078438494425546E-13</v>
      </c>
      <c r="AD323" s="364">
        <f t="shared" si="30"/>
        <v>8.5714644405950789E-11</v>
      </c>
      <c r="AE323" s="46">
        <f>G323*各種係数!L85*各種係数!$P$18</f>
        <v>7.9994427639767066E-11</v>
      </c>
      <c r="AF323" s="46">
        <f>M323*各種係数!L85*各種係数!$P$18</f>
        <v>3.5492800454069876E-12</v>
      </c>
      <c r="AG323" s="46">
        <f>U323*各種係数!L85*各種係数!$P$18</f>
        <v>1.1789134578391402E-13</v>
      </c>
      <c r="AH323" s="135">
        <f t="shared" si="31"/>
        <v>8.3661599030957969E-11</v>
      </c>
    </row>
    <row r="324" spans="2:34" x14ac:dyDescent="0.15">
      <c r="B324" s="155" t="s">
        <v>112</v>
      </c>
      <c r="C324" s="155" t="s">
        <v>315</v>
      </c>
      <c r="D324" s="155" t="s">
        <v>297</v>
      </c>
      <c r="E324" s="41" t="s">
        <v>187</v>
      </c>
      <c r="F324" s="363">
        <f>SUMIF(価格変換【係数】!$D$7:$D$64,E324,価格変換【係数】!$J$141:$J$198)</f>
        <v>1.1477041613683257E-5</v>
      </c>
      <c r="G324" s="324">
        <f>SUMIF(価格変換【係数】!$D$7:$D$64,E324,価格変換【係数】!$L$141:$L$198)</f>
        <v>0</v>
      </c>
      <c r="H324" s="325">
        <f>G324*各種係数!H86</f>
        <v>0</v>
      </c>
      <c r="I324" s="324">
        <f>G324*各種係数!I86</f>
        <v>0</v>
      </c>
      <c r="J324" s="364">
        <v>6.6179305488260512E-4</v>
      </c>
      <c r="K324" s="46">
        <f>J324*各種係数!G86</f>
        <v>0</v>
      </c>
      <c r="L324" s="46">
        <f>J324*各種係数!F86</f>
        <v>6.6179305488260512E-4</v>
      </c>
      <c r="M324" s="364">
        <v>0</v>
      </c>
      <c r="N324" s="46">
        <f>M324*各種係数!H86</f>
        <v>0</v>
      </c>
      <c r="O324" s="46">
        <f>M324*各種係数!I86</f>
        <v>0</v>
      </c>
      <c r="P324" s="54"/>
      <c r="Q324" s="41"/>
      <c r="R324" s="46">
        <f>Q$353*各種係数!J86</f>
        <v>1.9812728615053159E-3</v>
      </c>
      <c r="S324" s="46">
        <f>R324*各種係数!G86</f>
        <v>0</v>
      </c>
      <c r="T324" s="46">
        <f>R324*各種係数!F86</f>
        <v>1.9812728615053159E-3</v>
      </c>
      <c r="U324" s="364">
        <v>0</v>
      </c>
      <c r="V324" s="46">
        <f>U324*各種係数!H86</f>
        <v>0</v>
      </c>
      <c r="W324" s="46">
        <f>U324*各種係数!I86</f>
        <v>0</v>
      </c>
      <c r="X324" s="135">
        <f t="shared" si="27"/>
        <v>0</v>
      </c>
      <c r="Y324" s="46">
        <f t="shared" si="28"/>
        <v>0</v>
      </c>
      <c r="Z324" s="47">
        <f t="shared" si="29"/>
        <v>0</v>
      </c>
      <c r="AA324" s="46">
        <f>G324*各種係数!K86*各種係数!$P$18</f>
        <v>0</v>
      </c>
      <c r="AB324" s="46">
        <f>M324*各種係数!K86*各種係数!$P$18</f>
        <v>0</v>
      </c>
      <c r="AC324" s="46">
        <f>U324*各種係数!K86*各種係数!$P$18</f>
        <v>0</v>
      </c>
      <c r="AD324" s="364">
        <f t="shared" si="30"/>
        <v>0</v>
      </c>
      <c r="AE324" s="46">
        <f>G324*各種係数!L86*各種係数!$P$18</f>
        <v>0</v>
      </c>
      <c r="AF324" s="46">
        <f>M324*各種係数!L86*各種係数!$P$18</f>
        <v>0</v>
      </c>
      <c r="AG324" s="46">
        <f>U324*各種係数!L86*各種係数!$P$18</f>
        <v>0</v>
      </c>
      <c r="AH324" s="135">
        <f t="shared" si="31"/>
        <v>0</v>
      </c>
    </row>
    <row r="325" spans="2:34" x14ac:dyDescent="0.15">
      <c r="B325" s="163" t="s">
        <v>113</v>
      </c>
      <c r="C325" s="163" t="s">
        <v>315</v>
      </c>
      <c r="D325" s="163" t="s">
        <v>297</v>
      </c>
      <c r="E325" s="62" t="s">
        <v>986</v>
      </c>
      <c r="F325" s="365">
        <f>SUMIF(価格変換【係数】!$D$7:$D$64,E325,価格変換【係数】!$J$141:$J$198)</f>
        <v>3.0257320352127551E-4</v>
      </c>
      <c r="G325" s="326">
        <f>SUMIF(価格変換【係数】!$D$7:$D$64,E325,価格変換【係数】!$L$141:$L$198)</f>
        <v>2.7022224316018166E-5</v>
      </c>
      <c r="H325" s="327">
        <f>G325*各種係数!H87</f>
        <v>1.8538645089814531E-5</v>
      </c>
      <c r="I325" s="326">
        <f>G325*各種係数!I87</f>
        <v>1.6599866083063328E-5</v>
      </c>
      <c r="J325" s="80">
        <v>4.7329087330072114E-4</v>
      </c>
      <c r="K325" s="67">
        <f>J325*各種係数!G87</f>
        <v>4.2268687366285332E-5</v>
      </c>
      <c r="L325" s="67">
        <f>J325*各種係数!F87</f>
        <v>4.310221859344358E-4</v>
      </c>
      <c r="M325" s="80">
        <v>5.1237302936218785E-5</v>
      </c>
      <c r="N325" s="67">
        <f>M325*各種係数!H87</f>
        <v>3.5151442878475791E-5</v>
      </c>
      <c r="O325" s="67">
        <f>M325*各種係数!I87</f>
        <v>3.1475290755187863E-5</v>
      </c>
      <c r="P325" s="54"/>
      <c r="Q325" s="41"/>
      <c r="R325" s="67">
        <f>Q$353*各種係数!J87</f>
        <v>8.1146893104609404E-5</v>
      </c>
      <c r="S325" s="67">
        <f>R325*各種係数!G87</f>
        <v>7.2470711963312311E-6</v>
      </c>
      <c r="T325" s="67">
        <f>R325*各種係数!F87</f>
        <v>7.3899821908278177E-5</v>
      </c>
      <c r="U325" s="80">
        <v>1.0718738135832987E-5</v>
      </c>
      <c r="V325" s="67">
        <f>U325*各種係数!H87</f>
        <v>7.3536093767483319E-6</v>
      </c>
      <c r="W325" s="67">
        <f>U325*各種係数!I87</f>
        <v>6.584565931857015E-6</v>
      </c>
      <c r="X325" s="330">
        <f t="shared" si="27"/>
        <v>8.8978265388069933E-5</v>
      </c>
      <c r="Y325" s="67">
        <f t="shared" si="28"/>
        <v>6.1043697345038652E-5</v>
      </c>
      <c r="Z325" s="68">
        <f t="shared" si="29"/>
        <v>5.4659722770108208E-5</v>
      </c>
      <c r="AA325" s="67">
        <f>G325*各種係数!K87*各種係数!$P$18</f>
        <v>1.9239124108491896E-12</v>
      </c>
      <c r="AB325" s="67">
        <f>M325*各種係数!K87*各種係数!$P$18</f>
        <v>3.6479633158472922E-12</v>
      </c>
      <c r="AC325" s="67">
        <f>U325*各種係数!K87*各種係数!$P$18</f>
        <v>7.6314640449296345E-13</v>
      </c>
      <c r="AD325" s="80">
        <f t="shared" si="30"/>
        <v>6.3350221311894458E-12</v>
      </c>
      <c r="AE325" s="67">
        <f>G325*各種係数!L87*各種係数!$P$18</f>
        <v>1.9239124108491896E-12</v>
      </c>
      <c r="AF325" s="67">
        <f>M325*各種係数!L87*各種係数!$P$18</f>
        <v>3.6479633158472922E-12</v>
      </c>
      <c r="AG325" s="67">
        <f>U325*各種係数!L87*各種係数!$P$18</f>
        <v>7.6314640449296345E-13</v>
      </c>
      <c r="AH325" s="330">
        <f t="shared" si="31"/>
        <v>6.3350221311894458E-12</v>
      </c>
    </row>
    <row r="326" spans="2:34" x14ac:dyDescent="0.15">
      <c r="B326" s="155" t="s">
        <v>114</v>
      </c>
      <c r="C326" s="155" t="s">
        <v>315</v>
      </c>
      <c r="D326" s="155" t="s">
        <v>297</v>
      </c>
      <c r="E326" s="41" t="s">
        <v>189</v>
      </c>
      <c r="F326" s="363">
        <f>SUMIF(価格変換【係数】!$D$7:$D$64,E326,価格変換【係数】!$J$141:$J$198)</f>
        <v>6.3926430801632844E-4</v>
      </c>
      <c r="G326" s="324">
        <f>SUMIF(価格変換【係数】!$D$7:$D$64,E326,価格変換【係数】!$L$141:$L$198)</f>
        <v>6.9458336904082267E-5</v>
      </c>
      <c r="H326" s="325">
        <f>G326*各種係数!H88</f>
        <v>4.4434101002239214E-5</v>
      </c>
      <c r="I326" s="324">
        <f>G326*各種係数!I88</f>
        <v>1.4144566966467216E-5</v>
      </c>
      <c r="J326" s="366">
        <v>8.2571378611750459E-4</v>
      </c>
      <c r="K326" s="46">
        <f>J326*各種係数!G88</f>
        <v>8.9716734726616427E-5</v>
      </c>
      <c r="L326" s="46">
        <f>J326*各種係数!F88</f>
        <v>7.3599705139088813E-4</v>
      </c>
      <c r="M326" s="366">
        <v>1.3233398655142833E-4</v>
      </c>
      <c r="N326" s="46">
        <f>M326*各種係数!H88</f>
        <v>8.4657105058176811E-5</v>
      </c>
      <c r="O326" s="46">
        <f>M326*各種係数!I88</f>
        <v>2.6948628748498561E-5</v>
      </c>
      <c r="P326" s="54"/>
      <c r="Q326" s="41"/>
      <c r="R326" s="46">
        <f>Q$353*各種係数!J88</f>
        <v>1.5066266258119895E-4</v>
      </c>
      <c r="S326" s="46">
        <f>R326*各種係数!G88</f>
        <v>1.6370033247912362E-5</v>
      </c>
      <c r="T326" s="46">
        <f>R326*各種係数!F88</f>
        <v>1.342926293332866E-4</v>
      </c>
      <c r="U326" s="366">
        <v>2.9560865221864235E-5</v>
      </c>
      <c r="V326" s="46">
        <f>U326*各種係数!H88</f>
        <v>1.8910767656239364E-5</v>
      </c>
      <c r="W326" s="46">
        <f>U326*各種係数!I88</f>
        <v>6.0198049126165582E-6</v>
      </c>
      <c r="X326" s="328">
        <f t="shared" si="27"/>
        <v>2.3135318867737484E-4</v>
      </c>
      <c r="Y326" s="136">
        <f t="shared" si="28"/>
        <v>1.4800197371665541E-4</v>
      </c>
      <c r="Z326" s="329">
        <f t="shared" si="29"/>
        <v>4.7113000627582338E-5</v>
      </c>
      <c r="AA326" s="46">
        <f>G326*各種係数!K88*各種係数!$P$18</f>
        <v>3.4194873552778963E-12</v>
      </c>
      <c r="AB326" s="46">
        <f>M326*各種係数!K88*各種係数!$P$18</f>
        <v>6.5149039533010863E-12</v>
      </c>
      <c r="AC326" s="46">
        <f>U326*各種係数!K88*各種係数!$P$18</f>
        <v>1.45530413399947E-12</v>
      </c>
      <c r="AD326" s="366">
        <f t="shared" si="30"/>
        <v>1.1389695442578452E-11</v>
      </c>
      <c r="AE326" s="46">
        <f>G326*各種係数!L88*各種係数!$P$18</f>
        <v>3.4194873552778963E-12</v>
      </c>
      <c r="AF326" s="46">
        <f>M326*各種係数!L88*各種係数!$P$18</f>
        <v>6.5149039533010863E-12</v>
      </c>
      <c r="AG326" s="46">
        <f>U326*各種係数!L88*各種係数!$P$18</f>
        <v>1.45530413399947E-12</v>
      </c>
      <c r="AH326" s="328">
        <f t="shared" si="31"/>
        <v>1.1389695442578452E-11</v>
      </c>
    </row>
    <row r="327" spans="2:34" x14ac:dyDescent="0.15">
      <c r="B327" s="155" t="s">
        <v>115</v>
      </c>
      <c r="C327" s="155" t="s">
        <v>315</v>
      </c>
      <c r="D327" s="155" t="s">
        <v>297</v>
      </c>
      <c r="E327" s="41" t="s">
        <v>987</v>
      </c>
      <c r="F327" s="363">
        <f>SUMIF(価格変換【係数】!$D$7:$D$64,E327,価格変換【係数】!$J$141:$J$198)</f>
        <v>9.0563589173155351E-2</v>
      </c>
      <c r="G327" s="324">
        <f>SUMIF(価格変換【係数】!$D$7:$D$64,E327,価格変換【係数】!$L$141:$L$198)</f>
        <v>7.7189223090840767E-2</v>
      </c>
      <c r="H327" s="325">
        <f>G327*各種係数!H89</f>
        <v>5.0630334927750167E-2</v>
      </c>
      <c r="I327" s="324">
        <f>G327*各種係数!I89</f>
        <v>2.1224348429014061E-2</v>
      </c>
      <c r="J327" s="364">
        <v>2.7878820062206829E-2</v>
      </c>
      <c r="K327" s="46">
        <f>J327*各種係数!G89</f>
        <v>1.1853201128470608E-2</v>
      </c>
      <c r="L327" s="46">
        <f>J327*各種係数!F89</f>
        <v>1.6025618933736219E-2</v>
      </c>
      <c r="M327" s="364">
        <v>1.2873486415897997E-2</v>
      </c>
      <c r="N327" s="46">
        <f>M327*各種係数!H89</f>
        <v>8.4440405386344477E-3</v>
      </c>
      <c r="O327" s="46">
        <f>M327*各種係数!I89</f>
        <v>3.5397604775169707E-3</v>
      </c>
      <c r="P327" s="54"/>
      <c r="Q327" s="41"/>
      <c r="R327" s="46">
        <f>Q$353*各種係数!J89</f>
        <v>2.5314996816276332E-3</v>
      </c>
      <c r="S327" s="46">
        <f>R327*各種係数!G89</f>
        <v>1.0763143782999978E-3</v>
      </c>
      <c r="T327" s="46">
        <f>R327*各種係数!F89</f>
        <v>1.4551853033276355E-3</v>
      </c>
      <c r="U327" s="364">
        <v>1.2364142595567172E-3</v>
      </c>
      <c r="V327" s="46">
        <f>U327*各種係数!H89</f>
        <v>8.1099492343809985E-4</v>
      </c>
      <c r="W327" s="46">
        <f>U327*各種係数!I89</f>
        <v>3.3997086635462025E-4</v>
      </c>
      <c r="X327" s="135">
        <f t="shared" si="27"/>
        <v>9.1299123766295481E-2</v>
      </c>
      <c r="Y327" s="46">
        <f t="shared" si="28"/>
        <v>5.9885370389822716E-2</v>
      </c>
      <c r="Z327" s="47">
        <f t="shared" si="29"/>
        <v>2.5104079772885653E-2</v>
      </c>
      <c r="AA327" s="46">
        <f>G327*各種係数!K89*各種係数!$P$18</f>
        <v>6.8837000378276544E-9</v>
      </c>
      <c r="AB327" s="46">
        <f>M327*各種係数!K89*各種係数!$P$18</f>
        <v>1.1480517017744944E-9</v>
      </c>
      <c r="AC327" s="46">
        <f>U327*各種係数!K89*各種係数!$P$18</f>
        <v>1.1026286500208536E-10</v>
      </c>
      <c r="AD327" s="364">
        <f t="shared" si="30"/>
        <v>8.1420146046042353E-9</v>
      </c>
      <c r="AE327" s="46">
        <f>G327*各種係数!L89*各種係数!$P$18</f>
        <v>6.0969914620759218E-9</v>
      </c>
      <c r="AF327" s="46">
        <f>M327*各種係数!L89*各種係数!$P$18</f>
        <v>1.0168457930002663E-9</v>
      </c>
      <c r="AG327" s="46">
        <f>U327*各種係数!L89*各種係数!$P$18</f>
        <v>9.7661394716132745E-11</v>
      </c>
      <c r="AH327" s="135">
        <f t="shared" si="31"/>
        <v>7.2114986497923207E-9</v>
      </c>
    </row>
    <row r="328" spans="2:34" x14ac:dyDescent="0.15">
      <c r="B328" s="155" t="s">
        <v>116</v>
      </c>
      <c r="C328" s="155" t="s">
        <v>315</v>
      </c>
      <c r="D328" s="155" t="s">
        <v>297</v>
      </c>
      <c r="E328" s="41" t="s">
        <v>988</v>
      </c>
      <c r="F328" s="363">
        <f>SUMIF(価格変換【係数】!$D$7:$D$64,E328,価格変換【係数】!$J$141:$J$198)</f>
        <v>1.1328024244902291E-4</v>
      </c>
      <c r="G328" s="324">
        <f>SUMIF(価格変換【係数】!$D$7:$D$64,E328,価格変換【係数】!$L$141:$L$198)</f>
        <v>1.1328024244902291E-4</v>
      </c>
      <c r="H328" s="325">
        <f>G328*各種係数!H90</f>
        <v>8.8687541374006889E-5</v>
      </c>
      <c r="I328" s="324">
        <f>G328*各種係数!I90</f>
        <v>7.5154818725468286E-5</v>
      </c>
      <c r="J328" s="364">
        <v>8.0082833172163471E-4</v>
      </c>
      <c r="K328" s="46">
        <f>J328*各種係数!G90</f>
        <v>4.8750776210918292E-4</v>
      </c>
      <c r="L328" s="46">
        <f>J328*各種係数!F90</f>
        <v>3.1332056961245179E-4</v>
      </c>
      <c r="M328" s="364">
        <v>6.1590207869500666E-4</v>
      </c>
      <c r="N328" s="46">
        <f>M328*各種係数!H90</f>
        <v>4.8219212729157956E-4</v>
      </c>
      <c r="O328" s="46">
        <f>M328*各種係数!I90</f>
        <v>4.0861502479386323E-4</v>
      </c>
      <c r="P328" s="54"/>
      <c r="Q328" s="41"/>
      <c r="R328" s="46">
        <f>Q$353*各種係数!J90</f>
        <v>1.4385525944055991E-4</v>
      </c>
      <c r="S328" s="46">
        <f>R328*各種係数!G90</f>
        <v>8.7572520625906652E-5</v>
      </c>
      <c r="T328" s="46">
        <f>R328*各種係数!F90</f>
        <v>5.6282738814653256E-5</v>
      </c>
      <c r="U328" s="364">
        <v>1.838626007680951E-4</v>
      </c>
      <c r="V328" s="46">
        <f>U328*各種係数!H90</f>
        <v>1.4394674358232356E-4</v>
      </c>
      <c r="W328" s="46">
        <f>U328*各種係数!I90</f>
        <v>1.219820873647726E-4</v>
      </c>
      <c r="X328" s="135">
        <f t="shared" si="27"/>
        <v>9.1304492191212467E-4</v>
      </c>
      <c r="Y328" s="46">
        <f t="shared" si="28"/>
        <v>7.1482641224791007E-4</v>
      </c>
      <c r="Z328" s="47">
        <f t="shared" si="29"/>
        <v>6.0575193088410414E-4</v>
      </c>
      <c r="AA328" s="46">
        <f>G328*各種係数!K90*各種係数!$P$18</f>
        <v>2.1374714781149643E-11</v>
      </c>
      <c r="AB328" s="46">
        <f>M328*各種係数!K90*各種係数!$P$18</f>
        <v>1.1621383376847196E-10</v>
      </c>
      <c r="AC328" s="46">
        <f>U328*各種係数!K90*各種係数!$P$18</f>
        <v>3.4692816376226928E-11</v>
      </c>
      <c r="AD328" s="364">
        <f t="shared" si="30"/>
        <v>1.7228136492584854E-10</v>
      </c>
      <c r="AE328" s="46">
        <f>G328*各種係数!L90*各種係数!$P$18</f>
        <v>2.1374714781149643E-11</v>
      </c>
      <c r="AF328" s="46">
        <f>M328*各種係数!L90*各種係数!$P$18</f>
        <v>1.1621383376847196E-10</v>
      </c>
      <c r="AG328" s="46">
        <f>U328*各種係数!L90*各種係数!$P$18</f>
        <v>3.4692816376226928E-11</v>
      </c>
      <c r="AH328" s="135">
        <f t="shared" si="31"/>
        <v>1.7228136492584854E-10</v>
      </c>
    </row>
    <row r="329" spans="2:34" x14ac:dyDescent="0.15">
      <c r="B329" s="155" t="s">
        <v>117</v>
      </c>
      <c r="C329" s="155" t="s">
        <v>316</v>
      </c>
      <c r="D329" s="155" t="s">
        <v>298</v>
      </c>
      <c r="E329" s="41" t="s">
        <v>989</v>
      </c>
      <c r="F329" s="363">
        <f>SUMIF(価格変換【係数】!$D$7:$D$64,E329,価格変換【係数】!$J$141:$J$198)</f>
        <v>7.2110932931029019E-5</v>
      </c>
      <c r="G329" s="324">
        <f>SUMIF(価格変換【係数】!$D$7:$D$64,E329,価格変換【係数】!$L$141:$L$198)</f>
        <v>4.3862630563446379E-6</v>
      </c>
      <c r="H329" s="325">
        <f>G329*各種係数!H91</f>
        <v>2.3641783122181409E-6</v>
      </c>
      <c r="I329" s="324">
        <f>G329*各種係数!I91</f>
        <v>2.577584863788184E-7</v>
      </c>
      <c r="J329" s="364">
        <v>4.0620916346886101E-3</v>
      </c>
      <c r="K329" s="46">
        <f>J329*各種係数!G91</f>
        <v>2.4708323335329501E-4</v>
      </c>
      <c r="L329" s="46">
        <f>J329*各種係数!F91</f>
        <v>3.8150084013353152E-3</v>
      </c>
      <c r="M329" s="364">
        <v>3.0821723884628651E-4</v>
      </c>
      <c r="N329" s="46">
        <f>M329*各種係数!H91</f>
        <v>1.6612786378102155E-4</v>
      </c>
      <c r="O329" s="46">
        <f>M329*各種係数!I91</f>
        <v>1.8112367621445125E-5</v>
      </c>
      <c r="P329" s="54"/>
      <c r="Q329" s="41"/>
      <c r="R329" s="46">
        <f>Q$353*各種係数!J91</f>
        <v>5.5866398714460638E-3</v>
      </c>
      <c r="S329" s="46">
        <f>R329*各種係数!G91</f>
        <v>3.3981632300698829E-4</v>
      </c>
      <c r="T329" s="46">
        <f>R329*各種係数!F91</f>
        <v>5.2468235484390757E-3</v>
      </c>
      <c r="U329" s="364">
        <v>3.8035639576958761E-4</v>
      </c>
      <c r="V329" s="46">
        <f>U329*各種係数!H91</f>
        <v>2.0501058195568117E-4</v>
      </c>
      <c r="W329" s="46">
        <f>U329*各種係数!I91</f>
        <v>2.2351620866937919E-5</v>
      </c>
      <c r="X329" s="135">
        <f t="shared" si="27"/>
        <v>6.9295989767221883E-4</v>
      </c>
      <c r="Y329" s="46">
        <f t="shared" si="28"/>
        <v>3.7350262404892089E-4</v>
      </c>
      <c r="Z329" s="47">
        <f t="shared" si="29"/>
        <v>4.0721746974761863E-5</v>
      </c>
      <c r="AA329" s="46">
        <f>G329*各種係数!K91*各種係数!$P$18</f>
        <v>2.4465212266464115E-14</v>
      </c>
      <c r="AB329" s="46">
        <f>M329*各種係数!K91*各種係数!$P$18</f>
        <v>1.7191399776286896E-12</v>
      </c>
      <c r="AC329" s="46">
        <f>U329*各種係数!K91*各種係数!$P$18</f>
        <v>2.1215097772008871E-12</v>
      </c>
      <c r="AD329" s="364">
        <f t="shared" si="30"/>
        <v>3.8651149670960408E-12</v>
      </c>
      <c r="AE329" s="46">
        <f>G329*各種係数!L91*各種係数!$P$18</f>
        <v>2.4465212266464115E-14</v>
      </c>
      <c r="AF329" s="46">
        <f>M329*各種係数!L91*各種係数!$P$18</f>
        <v>1.7191399776286896E-12</v>
      </c>
      <c r="AG329" s="46">
        <f>U329*各種係数!L91*各種係数!$P$18</f>
        <v>2.1215097772008871E-12</v>
      </c>
      <c r="AH329" s="135">
        <f t="shared" si="31"/>
        <v>3.8651149670960408E-12</v>
      </c>
    </row>
    <row r="330" spans="2:34" x14ac:dyDescent="0.15">
      <c r="B330" s="155" t="s">
        <v>118</v>
      </c>
      <c r="C330" s="155" t="s">
        <v>316</v>
      </c>
      <c r="D330" s="155" t="s">
        <v>298</v>
      </c>
      <c r="E330" s="41" t="s">
        <v>193</v>
      </c>
      <c r="F330" s="365">
        <f>SUMIF(価格変換【係数】!$D$7:$D$64,E330,価格変換【係数】!$J$141:$J$198)</f>
        <v>0</v>
      </c>
      <c r="G330" s="326">
        <f>SUMIF(価格変換【係数】!$D$7:$D$64,E330,価格変換【係数】!$L$141:$L$198)</f>
        <v>0</v>
      </c>
      <c r="H330" s="327">
        <f>G330*各種係数!H92</f>
        <v>0</v>
      </c>
      <c r="I330" s="326">
        <f>G330*各種係数!I92</f>
        <v>0</v>
      </c>
      <c r="J330" s="80">
        <v>1.6553644275860682E-3</v>
      </c>
      <c r="K330" s="67">
        <f>J330*各種係数!G92</f>
        <v>1.4260604730055308E-3</v>
      </c>
      <c r="L330" s="67">
        <f>J330*各種係数!F92</f>
        <v>2.293039545805374E-4</v>
      </c>
      <c r="M330" s="80">
        <v>1.6076815845375181E-3</v>
      </c>
      <c r="N330" s="67">
        <f>M330*各種係数!H92</f>
        <v>7.056939752696764E-4</v>
      </c>
      <c r="O330" s="67">
        <f>M330*各種係数!I92</f>
        <v>1.7461887911125599E-4</v>
      </c>
      <c r="P330" s="54"/>
      <c r="Q330" s="41"/>
      <c r="R330" s="67">
        <f>Q$353*各種係数!J92</f>
        <v>1.0546117476883173E-3</v>
      </c>
      <c r="S330" s="67">
        <f>R330*各種係数!G92</f>
        <v>9.0852509736403424E-4</v>
      </c>
      <c r="T330" s="67">
        <f>R330*各種係数!F92</f>
        <v>1.4608665032428316E-4</v>
      </c>
      <c r="U330" s="80">
        <v>1.0445648277560243E-3</v>
      </c>
      <c r="V330" s="67">
        <f>U330*各種係数!H92</f>
        <v>4.5851312400153389E-4</v>
      </c>
      <c r="W330" s="67">
        <f>U330*各種係数!I92</f>
        <v>1.134557620962427E-4</v>
      </c>
      <c r="X330" s="330">
        <f t="shared" si="27"/>
        <v>2.6522464122935427E-3</v>
      </c>
      <c r="Y330" s="67">
        <f t="shared" si="28"/>
        <v>1.1642070992712102E-3</v>
      </c>
      <c r="Z330" s="68">
        <f t="shared" si="29"/>
        <v>2.880746412074987E-4</v>
      </c>
      <c r="AA330" s="67">
        <f>G330*各種係数!K92*各種係数!$P$18</f>
        <v>0</v>
      </c>
      <c r="AB330" s="67">
        <f>M330*各種係数!K92*各種係数!$P$18</f>
        <v>2.0105103437790266E-11</v>
      </c>
      <c r="AC330" s="67">
        <f>U330*各種係数!K92*各種係数!$P$18</f>
        <v>1.3062962287742958E-11</v>
      </c>
      <c r="AD330" s="80">
        <f t="shared" si="30"/>
        <v>3.3168065725533222E-11</v>
      </c>
      <c r="AE330" s="67">
        <f>G330*各種係数!L92*各種係数!$P$18</f>
        <v>0</v>
      </c>
      <c r="AF330" s="67">
        <f>M330*各種係数!L92*各種係数!$P$18</f>
        <v>2.0105103437790266E-11</v>
      </c>
      <c r="AG330" s="67">
        <f>U330*各種係数!L92*各種係数!$P$18</f>
        <v>1.3062962287742958E-11</v>
      </c>
      <c r="AH330" s="330">
        <f t="shared" si="31"/>
        <v>3.3168065725533222E-11</v>
      </c>
    </row>
    <row r="331" spans="2:34" x14ac:dyDescent="0.15">
      <c r="B331" s="162" t="s">
        <v>119</v>
      </c>
      <c r="C331" s="162" t="s">
        <v>316</v>
      </c>
      <c r="D331" s="162" t="s">
        <v>298</v>
      </c>
      <c r="E331" s="116" t="s">
        <v>990</v>
      </c>
      <c r="F331" s="363">
        <f>SUMIF(価格変換【係数】!$D$7:$D$64,E331,価格変換【係数】!$J$141:$J$198)</f>
        <v>0</v>
      </c>
      <c r="G331" s="324">
        <f>SUMIF(価格変換【係数】!$D$7:$D$64,E331,価格変換【係数】!$L$141:$L$198)</f>
        <v>0</v>
      </c>
      <c r="H331" s="325">
        <f>G331*各種係数!H93</f>
        <v>0</v>
      </c>
      <c r="I331" s="324">
        <f>G331*各種係数!I93</f>
        <v>0</v>
      </c>
      <c r="J331" s="366">
        <v>7.4328164401000884E-3</v>
      </c>
      <c r="K331" s="46">
        <f>J331*各種係数!G93</f>
        <v>9.0015113085444704E-4</v>
      </c>
      <c r="L331" s="46">
        <f>J331*各種係数!F93</f>
        <v>6.5326653092456412E-3</v>
      </c>
      <c r="M331" s="366">
        <v>1.1285647021204153E-3</v>
      </c>
      <c r="N331" s="46">
        <f>M331*各種係数!H93</f>
        <v>6.7313480662430742E-4</v>
      </c>
      <c r="O331" s="46">
        <f>M331*各種係数!I93</f>
        <v>4.0580749173956595E-4</v>
      </c>
      <c r="P331" s="54"/>
      <c r="Q331" s="41"/>
      <c r="R331" s="46">
        <f>Q$353*各種係数!J93</f>
        <v>1.0703426200324559E-3</v>
      </c>
      <c r="S331" s="46">
        <f>R331*各種係数!G93</f>
        <v>1.2962382800495379E-4</v>
      </c>
      <c r="T331" s="46">
        <f>R331*各種係数!F93</f>
        <v>9.4071879202750207E-4</v>
      </c>
      <c r="U331" s="366">
        <v>2.5109968227361761E-4</v>
      </c>
      <c r="V331" s="46">
        <f>U331*各種係数!H93</f>
        <v>1.4976893726438925E-4</v>
      </c>
      <c r="W331" s="46">
        <f>U331*各種係数!I93</f>
        <v>9.0290022405101244E-5</v>
      </c>
      <c r="X331" s="328">
        <f t="shared" si="27"/>
        <v>1.3796643843940329E-3</v>
      </c>
      <c r="Y331" s="136">
        <f t="shared" si="28"/>
        <v>8.2290374388869667E-4</v>
      </c>
      <c r="Z331" s="329">
        <f t="shared" si="29"/>
        <v>4.9609751414466719E-4</v>
      </c>
      <c r="AA331" s="46">
        <f>G331*各種係数!K93*各種係数!$P$18</f>
        <v>0</v>
      </c>
      <c r="AB331" s="46">
        <f>M331*各種係数!K93*各種係数!$P$18</f>
        <v>7.3302060276626795E-11</v>
      </c>
      <c r="AC331" s="46">
        <f>U331*各種係数!K93*各種係数!$P$18</f>
        <v>1.6309321043693834E-11</v>
      </c>
      <c r="AD331" s="366">
        <f t="shared" si="30"/>
        <v>8.9611381320320629E-11</v>
      </c>
      <c r="AE331" s="46">
        <f>G331*各種係数!L93*各種係数!$P$18</f>
        <v>0</v>
      </c>
      <c r="AF331" s="46">
        <f>M331*各種係数!L93*各種係数!$P$18</f>
        <v>7.0211009542070238E-11</v>
      </c>
      <c r="AG331" s="46">
        <f>U331*各種係数!L93*各種係数!$P$18</f>
        <v>1.5621578590044096E-11</v>
      </c>
      <c r="AH331" s="328">
        <f t="shared" si="31"/>
        <v>8.5832588132114338E-11</v>
      </c>
    </row>
    <row r="332" spans="2:34" x14ac:dyDescent="0.15">
      <c r="B332" s="155" t="s">
        <v>120</v>
      </c>
      <c r="C332" s="155" t="s">
        <v>316</v>
      </c>
      <c r="D332" s="155" t="s">
        <v>298</v>
      </c>
      <c r="E332" s="41" t="s">
        <v>991</v>
      </c>
      <c r="F332" s="363">
        <f>SUMIF(価格変換【係数】!$D$7:$D$64,E332,価格変換【係数】!$J$141:$J$198)</f>
        <v>0</v>
      </c>
      <c r="G332" s="324">
        <f>SUMIF(価格変換【係数】!$D$7:$D$64,E332,価格変換【係数】!$L$141:$L$198)</f>
        <v>0</v>
      </c>
      <c r="H332" s="325">
        <f>G332*各種係数!H94</f>
        <v>0</v>
      </c>
      <c r="I332" s="324">
        <f>G332*各種係数!I94</f>
        <v>0</v>
      </c>
      <c r="J332" s="364">
        <v>6.6480787093889447E-4</v>
      </c>
      <c r="K332" s="46">
        <f>J332*各種係数!G94</f>
        <v>0</v>
      </c>
      <c r="L332" s="46">
        <f>J332*各種係数!F94</f>
        <v>6.6480787093889436E-4</v>
      </c>
      <c r="M332" s="364">
        <v>4.8952868091976402E-20</v>
      </c>
      <c r="N332" s="46">
        <f>M332*各種係数!H94</f>
        <v>1.2357677602953301E-20</v>
      </c>
      <c r="O332" s="46">
        <f>M332*各種係数!I94</f>
        <v>8.0045080995487674E-21</v>
      </c>
      <c r="P332" s="54"/>
      <c r="Q332" s="41"/>
      <c r="R332" s="46">
        <f>Q$353*各種係数!J94</f>
        <v>5.5129002438068537E-4</v>
      </c>
      <c r="S332" s="46">
        <f>R332*各種係数!G94</f>
        <v>0</v>
      </c>
      <c r="T332" s="46">
        <f>R332*各種係数!F94</f>
        <v>5.5129002438068526E-4</v>
      </c>
      <c r="U332" s="364">
        <v>2.1886919647458175E-20</v>
      </c>
      <c r="V332" s="46">
        <f>U332*各種係数!H94</f>
        <v>5.5251409624631154E-21</v>
      </c>
      <c r="W332" s="46">
        <f>U332*各種係数!I94</f>
        <v>3.5788306675532071E-21</v>
      </c>
      <c r="X332" s="135">
        <f t="shared" si="27"/>
        <v>7.0839787739434572E-20</v>
      </c>
      <c r="Y332" s="46">
        <f t="shared" si="28"/>
        <v>1.7882818565416417E-20</v>
      </c>
      <c r="Z332" s="47">
        <f t="shared" si="29"/>
        <v>1.1583338767101975E-20</v>
      </c>
      <c r="AA332" s="46">
        <f>G332*各種係数!K94*各種係数!$P$18</f>
        <v>0</v>
      </c>
      <c r="AB332" s="46">
        <f>M332*各種係数!K94*各種係数!$P$18</f>
        <v>1.7529541624447781E-27</v>
      </c>
      <c r="AC332" s="46">
        <f>U332*各種係数!K94*各種係数!$P$18</f>
        <v>7.8374911204425836E-28</v>
      </c>
      <c r="AD332" s="364">
        <f t="shared" si="30"/>
        <v>2.5367032744890364E-27</v>
      </c>
      <c r="AE332" s="46">
        <f>G332*各種係数!L94*各種係数!$P$18</f>
        <v>0</v>
      </c>
      <c r="AF332" s="46">
        <f>M332*各種係数!L94*各種係数!$P$18</f>
        <v>3.8954536943217292E-28</v>
      </c>
      <c r="AG332" s="46">
        <f>U332*各種係数!L94*各種係数!$P$18</f>
        <v>1.741664693431685E-28</v>
      </c>
      <c r="AH332" s="135">
        <f t="shared" si="31"/>
        <v>5.6371183877534142E-28</v>
      </c>
    </row>
    <row r="333" spans="2:34" x14ac:dyDescent="0.15">
      <c r="B333" s="155" t="s">
        <v>121</v>
      </c>
      <c r="C333" s="155" t="s">
        <v>316</v>
      </c>
      <c r="D333" s="155" t="s">
        <v>298</v>
      </c>
      <c r="E333" s="41" t="s">
        <v>992</v>
      </c>
      <c r="F333" s="363">
        <f>SUMIF(価格変換【係数】!$D$7:$D$64,E333,価格変換【係数】!$J$141:$J$198)</f>
        <v>1.1232662281078557E-3</v>
      </c>
      <c r="G333" s="324">
        <f>SUMIF(価格変換【係数】!$D$7:$D$64,E333,価格変換【係数】!$L$141:$L$198)</f>
        <v>9.1026982409909084E-5</v>
      </c>
      <c r="H333" s="325">
        <f>G333*各種係数!H95</f>
        <v>4.1243431668241569E-5</v>
      </c>
      <c r="I333" s="324">
        <f>G333*各種係数!I95</f>
        <v>3.5471243926682719E-5</v>
      </c>
      <c r="J333" s="364">
        <v>3.2570369405021515E-3</v>
      </c>
      <c r="K333" s="46">
        <f>J333*各種係数!G95</f>
        <v>2.6394298775538874E-4</v>
      </c>
      <c r="L333" s="46">
        <f>J333*各種係数!F95</f>
        <v>2.9930939527467626E-3</v>
      </c>
      <c r="M333" s="364">
        <v>3.2279636371437224E-4</v>
      </c>
      <c r="N333" s="46">
        <f>M333*各種係数!H95</f>
        <v>1.4625586191200932E-4</v>
      </c>
      <c r="O333" s="46">
        <f>M333*各種係数!I95</f>
        <v>1.2578675303546327E-4</v>
      </c>
      <c r="P333" s="54"/>
      <c r="Q333" s="41"/>
      <c r="R333" s="46">
        <f>Q$353*各種係数!J95</f>
        <v>9.5785602319529636E-4</v>
      </c>
      <c r="S333" s="46">
        <f>R333*各種係数!G95</f>
        <v>7.7622509421917447E-5</v>
      </c>
      <c r="T333" s="46">
        <f>R333*各種係数!F95</f>
        <v>8.8023351377337889E-4</v>
      </c>
      <c r="U333" s="364">
        <v>1.1998527284033002E-4</v>
      </c>
      <c r="V333" s="46">
        <f>U333*各種係数!H95</f>
        <v>5.4364148635633271E-5</v>
      </c>
      <c r="W333" s="46">
        <f>U333*各種係数!I95</f>
        <v>4.6755662638176387E-5</v>
      </c>
      <c r="X333" s="135">
        <f t="shared" si="27"/>
        <v>5.3380861896461132E-4</v>
      </c>
      <c r="Y333" s="46">
        <f t="shared" si="28"/>
        <v>2.4186344221588418E-4</v>
      </c>
      <c r="Z333" s="47">
        <f t="shared" si="29"/>
        <v>2.0801365960032239E-4</v>
      </c>
      <c r="AA333" s="46">
        <f>G333*各種係数!K95*各種係数!$P$18</f>
        <v>6.4832543474030596E-12</v>
      </c>
      <c r="AB333" s="46">
        <f>M333*各種係数!K95*各種係数!$P$18</f>
        <v>2.299066576713507E-11</v>
      </c>
      <c r="AC333" s="46">
        <f>U333*各種係数!K95*各種係数!$P$18</f>
        <v>8.545763258013166E-12</v>
      </c>
      <c r="AD333" s="364">
        <f t="shared" si="30"/>
        <v>3.8019683372551291E-11</v>
      </c>
      <c r="AE333" s="46">
        <f>G333*各種係数!L95*各種係数!$P$18</f>
        <v>4.5487349050327912E-12</v>
      </c>
      <c r="AF333" s="46">
        <f>M333*各種係数!L95*各種係数!$P$18</f>
        <v>1.6130547755973796E-11</v>
      </c>
      <c r="AG333" s="46">
        <f>U333*各種係数!L95*各種係数!$P$18</f>
        <v>5.9958177697350436E-12</v>
      </c>
      <c r="AH333" s="135">
        <f t="shared" si="31"/>
        <v>2.6675100430741629E-11</v>
      </c>
    </row>
    <row r="334" spans="2:34" x14ac:dyDescent="0.15">
      <c r="B334" s="155" t="s">
        <v>122</v>
      </c>
      <c r="C334" s="155" t="s">
        <v>317</v>
      </c>
      <c r="D334" s="155" t="s">
        <v>299</v>
      </c>
      <c r="E334" s="41" t="s">
        <v>195</v>
      </c>
      <c r="F334" s="363">
        <f>SUMIF(価格変換【係数】!$D$7:$D$64,E334,価格変換【係数】!$J$141:$J$198)</f>
        <v>0</v>
      </c>
      <c r="G334" s="324">
        <f>SUMIF(価格変換【係数】!$D$7:$D$64,E334,価格変換【係数】!$L$141:$L$198)</f>
        <v>0</v>
      </c>
      <c r="H334" s="325">
        <f>G334*各種係数!H96</f>
        <v>0</v>
      </c>
      <c r="I334" s="324">
        <f>G334*各種係数!I96</f>
        <v>0</v>
      </c>
      <c r="J334" s="364">
        <v>0</v>
      </c>
      <c r="K334" s="46">
        <f>J334*各種係数!G96</f>
        <v>0</v>
      </c>
      <c r="L334" s="46">
        <f>J334*各種係数!F96</f>
        <v>0</v>
      </c>
      <c r="M334" s="364">
        <v>6.7338586048488103E-4</v>
      </c>
      <c r="N334" s="46">
        <f>M334*各種係数!H96</f>
        <v>5.3251744129760928E-4</v>
      </c>
      <c r="O334" s="46">
        <f>M334*各種係数!I96</f>
        <v>2.3057189604444022E-4</v>
      </c>
      <c r="P334" s="54"/>
      <c r="Q334" s="41"/>
      <c r="R334" s="46">
        <f>Q$353*各種係数!J96</f>
        <v>7.271696580003319E-4</v>
      </c>
      <c r="S334" s="46">
        <f>R334*各種係数!G96</f>
        <v>7.271696580003319E-4</v>
      </c>
      <c r="T334" s="46">
        <f>R334*各種係数!F96</f>
        <v>0</v>
      </c>
      <c r="U334" s="364">
        <v>7.9105969797616579E-4</v>
      </c>
      <c r="V334" s="46">
        <f>U334*各種係数!H96</f>
        <v>6.2557459400260963E-4</v>
      </c>
      <c r="W334" s="46">
        <f>U334*各種係数!I96</f>
        <v>2.7086421790230324E-4</v>
      </c>
      <c r="X334" s="135">
        <f t="shared" si="27"/>
        <v>1.4644455584610469E-3</v>
      </c>
      <c r="Y334" s="46">
        <f t="shared" si="28"/>
        <v>1.1580920353002188E-3</v>
      </c>
      <c r="Z334" s="47">
        <f t="shared" si="29"/>
        <v>5.0143611394674349E-4</v>
      </c>
      <c r="AA334" s="46">
        <f>G334*各種係数!K96*各種係数!$P$18</f>
        <v>0</v>
      </c>
      <c r="AB334" s="46">
        <f>M334*各種係数!K96*各種係数!$P$18</f>
        <v>3.4957829456952292E-11</v>
      </c>
      <c r="AC334" s="46">
        <f>U334*各種係数!K96*各種係数!$P$18</f>
        <v>4.1066692419419871E-11</v>
      </c>
      <c r="AD334" s="364">
        <f t="shared" si="30"/>
        <v>7.602452187637217E-11</v>
      </c>
      <c r="AE334" s="46">
        <f>G334*各種係数!L96*各種係数!$P$18</f>
        <v>0</v>
      </c>
      <c r="AF334" s="46">
        <f>M334*各種係数!L96*各種係数!$P$18</f>
        <v>3.4957829456952292E-11</v>
      </c>
      <c r="AG334" s="46">
        <f>U334*各種係数!L96*各種係数!$P$18</f>
        <v>4.1066692419419871E-11</v>
      </c>
      <c r="AH334" s="135">
        <f t="shared" si="31"/>
        <v>7.602452187637217E-11</v>
      </c>
    </row>
    <row r="335" spans="2:34" x14ac:dyDescent="0.15">
      <c r="B335" s="163" t="s">
        <v>123</v>
      </c>
      <c r="C335" s="163" t="s">
        <v>318</v>
      </c>
      <c r="D335" s="163" t="s">
        <v>300</v>
      </c>
      <c r="E335" s="62" t="s">
        <v>196</v>
      </c>
      <c r="F335" s="365">
        <f>SUMIF(価格変換【係数】!$D$7:$D$64,E335,価格変換【係数】!$J$141:$J$198)</f>
        <v>9.0840550770888845E-3</v>
      </c>
      <c r="G335" s="326">
        <f>SUMIF(価格変換【係数】!$D$7:$D$64,E335,価格変換【係数】!$L$141:$L$198)</f>
        <v>9.0840550770888845E-3</v>
      </c>
      <c r="H335" s="327">
        <f>G335*各種係数!H97</f>
        <v>7.4639768894609751E-3</v>
      </c>
      <c r="I335" s="326">
        <f>G335*各種係数!I97</f>
        <v>5.4492055335452969E-3</v>
      </c>
      <c r="J335" s="80">
        <v>5.5623145121955328E-4</v>
      </c>
      <c r="K335" s="67">
        <f>J335*各種係数!G97</f>
        <v>2.138598367165761E-4</v>
      </c>
      <c r="L335" s="67">
        <f>J335*各種係数!F97</f>
        <v>3.4237161450297721E-4</v>
      </c>
      <c r="M335" s="80">
        <v>2.3714127914673712E-4</v>
      </c>
      <c r="N335" s="67">
        <f>M335*各種係数!H97</f>
        <v>1.9484877756330019E-4</v>
      </c>
      <c r="O335" s="67">
        <f>M335*各種係数!I97</f>
        <v>1.4225272299565626E-4</v>
      </c>
      <c r="P335" s="54"/>
      <c r="Q335" s="41"/>
      <c r="R335" s="67">
        <f>Q$353*各種係数!J97</f>
        <v>6.9159864953837096E-3</v>
      </c>
      <c r="S335" s="67">
        <f>R335*各種係数!G97</f>
        <v>2.6590580942410617E-3</v>
      </c>
      <c r="T335" s="67">
        <f>R335*各種係数!F97</f>
        <v>4.2569284011426478E-3</v>
      </c>
      <c r="U335" s="80">
        <v>2.6731417012434821E-3</v>
      </c>
      <c r="V335" s="67">
        <f>U335*各種係数!H97</f>
        <v>2.1964054280844071E-3</v>
      </c>
      <c r="W335" s="67">
        <f>U335*各種係数!I97</f>
        <v>1.6035238037146197E-3</v>
      </c>
      <c r="X335" s="330">
        <f t="shared" si="27"/>
        <v>1.1994338057479103E-2</v>
      </c>
      <c r="Y335" s="67">
        <f t="shared" si="28"/>
        <v>9.8552310951086821E-3</v>
      </c>
      <c r="Z335" s="68">
        <f t="shared" si="29"/>
        <v>7.194982060255573E-3</v>
      </c>
      <c r="AA335" s="67">
        <f>G335*各種係数!K97*各種係数!$P$18</f>
        <v>9.1285452090420434E-10</v>
      </c>
      <c r="AB335" s="67">
        <f>M335*各種係数!K97*各種係数!$P$18</f>
        <v>2.38302703941198E-11</v>
      </c>
      <c r="AC335" s="67">
        <f>U335*各種係数!K97*各種係数!$P$18</f>
        <v>2.686233698815994E-10</v>
      </c>
      <c r="AD335" s="80">
        <f t="shared" si="30"/>
        <v>1.2053081611799236E-9</v>
      </c>
      <c r="AE335" s="67">
        <f>G335*各種係数!L97*各種係数!$P$18</f>
        <v>9.0870518217282158E-10</v>
      </c>
      <c r="AF335" s="67">
        <f>M335*各種係数!L97*各種係数!$P$18</f>
        <v>2.3721950983237439E-11</v>
      </c>
      <c r="AG335" s="67">
        <f>U335*各種係数!L97*各種係数!$P$18</f>
        <v>2.674023545639558E-10</v>
      </c>
      <c r="AH335" s="330">
        <f t="shared" si="31"/>
        <v>1.199829487720015E-9</v>
      </c>
    </row>
    <row r="336" spans="2:34" x14ac:dyDescent="0.15">
      <c r="B336" s="155" t="s">
        <v>124</v>
      </c>
      <c r="C336" s="155" t="s">
        <v>318</v>
      </c>
      <c r="D336" s="155" t="s">
        <v>300</v>
      </c>
      <c r="E336" s="41" t="s">
        <v>197</v>
      </c>
      <c r="F336" s="363">
        <f>SUMIF(価格変換【係数】!$D$7:$D$64,E336,価格変換【係数】!$J$141:$J$198)</f>
        <v>0</v>
      </c>
      <c r="G336" s="324">
        <f>SUMIF(価格変換【係数】!$D$7:$D$64,E336,価格変換【係数】!$L$141:$L$198)</f>
        <v>0</v>
      </c>
      <c r="H336" s="325">
        <f>G336*各種係数!H98</f>
        <v>0</v>
      </c>
      <c r="I336" s="324">
        <f>G336*各種係数!I98</f>
        <v>0</v>
      </c>
      <c r="J336" s="366">
        <v>0</v>
      </c>
      <c r="K336" s="46">
        <f>J336*各種係数!G98</f>
        <v>0</v>
      </c>
      <c r="L336" s="46">
        <f>J336*各種係数!F98</f>
        <v>0</v>
      </c>
      <c r="M336" s="366">
        <v>0</v>
      </c>
      <c r="N336" s="46">
        <f>M336*各種係数!H98</f>
        <v>0</v>
      </c>
      <c r="O336" s="46">
        <f>M336*各種係数!I98</f>
        <v>0</v>
      </c>
      <c r="P336" s="54"/>
      <c r="Q336" s="41"/>
      <c r="R336" s="46">
        <f>Q$353*各種係数!J98</f>
        <v>1.7572242832074379E-4</v>
      </c>
      <c r="S336" s="46">
        <f>R336*各種係数!G98</f>
        <v>9.9252452478952165E-5</v>
      </c>
      <c r="T336" s="46">
        <f>R336*各種係数!F98</f>
        <v>7.6469975841791626E-5</v>
      </c>
      <c r="U336" s="366">
        <v>9.9252452478952165E-5</v>
      </c>
      <c r="V336" s="46">
        <f>U336*各種係数!H98</f>
        <v>5.8863202746751986E-5</v>
      </c>
      <c r="W336" s="46">
        <f>U336*各種係数!I98</f>
        <v>4.2296388222618498E-5</v>
      </c>
      <c r="X336" s="328">
        <f t="shared" si="27"/>
        <v>9.9252452478952165E-5</v>
      </c>
      <c r="Y336" s="136">
        <f t="shared" si="28"/>
        <v>5.8863202746751986E-5</v>
      </c>
      <c r="Z336" s="329">
        <f t="shared" si="29"/>
        <v>4.2296388222618498E-5</v>
      </c>
      <c r="AA336" s="46">
        <f>G336*各種係数!K98*各種係数!$P$18</f>
        <v>0</v>
      </c>
      <c r="AB336" s="46">
        <f>M336*各種係数!K98*各種係数!$P$18</f>
        <v>0</v>
      </c>
      <c r="AC336" s="46">
        <f>U336*各種係数!K98*各種係数!$P$18</f>
        <v>7.2843632921831769E-12</v>
      </c>
      <c r="AD336" s="366">
        <f t="shared" si="30"/>
        <v>7.2843632921831769E-12</v>
      </c>
      <c r="AE336" s="46">
        <f>G336*各種係数!L98*各種係数!$P$18</f>
        <v>0</v>
      </c>
      <c r="AF336" s="46">
        <f>M336*各種係数!L98*各種係数!$P$18</f>
        <v>0</v>
      </c>
      <c r="AG336" s="46">
        <f>U336*各種係数!L98*各種係数!$P$18</f>
        <v>7.2843632921831769E-12</v>
      </c>
      <c r="AH336" s="328">
        <f t="shared" si="31"/>
        <v>7.2843632921831769E-12</v>
      </c>
    </row>
    <row r="337" spans="2:34" x14ac:dyDescent="0.15">
      <c r="B337" s="155" t="s">
        <v>125</v>
      </c>
      <c r="C337" s="155" t="s">
        <v>319</v>
      </c>
      <c r="D337" s="155" t="s">
        <v>300</v>
      </c>
      <c r="E337" s="41" t="s">
        <v>993</v>
      </c>
      <c r="F337" s="363">
        <f>SUMIF(価格変換【係数】!$D$7:$D$64,E337,価格変換【係数】!$J$141:$J$198)</f>
        <v>2.0393029291805708E-3</v>
      </c>
      <c r="G337" s="324">
        <f>SUMIF(価格変換【係数】!$D$7:$D$64,E337,価格変換【係数】!$L$141:$L$198)</f>
        <v>2.0393029291805708E-3</v>
      </c>
      <c r="H337" s="325">
        <f>G337*各種係数!H99</f>
        <v>1.1345767474253848E-3</v>
      </c>
      <c r="I337" s="324">
        <f>G337*各種係数!I99</f>
        <v>8.7488462424882996E-4</v>
      </c>
      <c r="J337" s="364">
        <v>1.5159357067655866E-5</v>
      </c>
      <c r="K337" s="46">
        <f>J337*各種係数!G99</f>
        <v>3.9363288815081215E-6</v>
      </c>
      <c r="L337" s="46">
        <f>J337*各種係数!F99</f>
        <v>1.1223028186147744E-5</v>
      </c>
      <c r="M337" s="364">
        <v>3.9439416059485826E-6</v>
      </c>
      <c r="N337" s="46">
        <f>M337*各種係数!H99</f>
        <v>2.1942323405139272E-6</v>
      </c>
      <c r="O337" s="46">
        <f>M337*各種係数!I99</f>
        <v>1.6919967213336591E-6</v>
      </c>
      <c r="P337" s="54"/>
      <c r="Q337" s="41"/>
      <c r="R337" s="46">
        <f>Q$353*各種係数!J99</f>
        <v>5.0591374909782771E-3</v>
      </c>
      <c r="S337" s="46">
        <f>R337*各種係数!G99</f>
        <v>1.3136724026210796E-3</v>
      </c>
      <c r="T337" s="46">
        <f>R337*各種係数!F99</f>
        <v>3.7454650883571973E-3</v>
      </c>
      <c r="U337" s="364">
        <v>1.3162326382452178E-3</v>
      </c>
      <c r="V337" s="46">
        <f>U337*各種係数!H99</f>
        <v>7.3229284584779887E-4</v>
      </c>
      <c r="W337" s="46">
        <f>U337*各種係数!I99</f>
        <v>5.6467907766794023E-4</v>
      </c>
      <c r="X337" s="135">
        <f t="shared" si="27"/>
        <v>3.3594795090317372E-3</v>
      </c>
      <c r="Y337" s="46">
        <f t="shared" si="28"/>
        <v>1.8690638256136974E-3</v>
      </c>
      <c r="Z337" s="47">
        <f t="shared" si="29"/>
        <v>1.4412556986381038E-3</v>
      </c>
      <c r="AA337" s="46">
        <f>G337*各種係数!K99*各種係数!$P$18</f>
        <v>1.8323806905371036E-10</v>
      </c>
      <c r="AB337" s="46">
        <f>M337*各種係数!K99*各種係数!$P$18</f>
        <v>3.5437611254007946E-13</v>
      </c>
      <c r="AC337" s="46">
        <f>U337*各種係数!K99*各種係数!$P$18</f>
        <v>1.1826782750438981E-10</v>
      </c>
      <c r="AD337" s="364">
        <f t="shared" si="30"/>
        <v>3.0186027267064028E-10</v>
      </c>
      <c r="AE337" s="46">
        <f>G337*各種係数!L99*各種係数!$P$18</f>
        <v>1.694112773099698E-10</v>
      </c>
      <c r="AF337" s="46">
        <f>M337*各種係数!L99*各種係数!$P$18</f>
        <v>3.2763557367524458E-13</v>
      </c>
      <c r="AG337" s="46">
        <f>U337*各種係数!L99*各種係数!$P$18</f>
        <v>1.093435650444503E-10</v>
      </c>
      <c r="AH337" s="135">
        <f t="shared" si="31"/>
        <v>2.7908247792809534E-10</v>
      </c>
    </row>
    <row r="338" spans="2:34" x14ac:dyDescent="0.15">
      <c r="B338" s="155" t="s">
        <v>126</v>
      </c>
      <c r="C338" s="155" t="s">
        <v>319</v>
      </c>
      <c r="D338" s="155" t="s">
        <v>300</v>
      </c>
      <c r="E338" s="41" t="s">
        <v>994</v>
      </c>
      <c r="F338" s="363">
        <f>SUMIF(価格変換【係数】!$D$7:$D$64,E338,価格変換【係数】!$J$141:$J$198)</f>
        <v>0</v>
      </c>
      <c r="G338" s="324">
        <f>SUMIF(価格変換【係数】!$D$7:$D$64,E338,価格変換【係数】!$L$141:$L$198)</f>
        <v>0</v>
      </c>
      <c r="H338" s="325">
        <f>G338*各種係数!H100</f>
        <v>0</v>
      </c>
      <c r="I338" s="324">
        <f>G338*各種係数!I100</f>
        <v>0</v>
      </c>
      <c r="J338" s="364">
        <v>1.7218400258371298E-4</v>
      </c>
      <c r="K338" s="46">
        <f>J338*各種係数!G100</f>
        <v>7.0652776985679288E-5</v>
      </c>
      <c r="L338" s="46">
        <f>J338*各種係数!F100</f>
        <v>1.0153122559803369E-4</v>
      </c>
      <c r="M338" s="364">
        <v>8.8011945415385716E-5</v>
      </c>
      <c r="N338" s="46">
        <f>M338*各種係数!H100</f>
        <v>5.6733747790703627E-5</v>
      </c>
      <c r="O338" s="46">
        <f>M338*各種係数!I100</f>
        <v>5.0536076897353901E-5</v>
      </c>
      <c r="P338" s="54"/>
      <c r="Q338" s="41"/>
      <c r="R338" s="46">
        <f>Q$353*各種係数!J100</f>
        <v>1.9626667869838792E-4</v>
      </c>
      <c r="S338" s="46">
        <f>R338*各種係数!G100</f>
        <v>8.0534693535512235E-5</v>
      </c>
      <c r="T338" s="46">
        <f>R338*各種係数!F100</f>
        <v>1.1573198516287568E-4</v>
      </c>
      <c r="U338" s="364">
        <v>9.7458142711270929E-5</v>
      </c>
      <c r="V338" s="46">
        <f>U338*各種係数!H100</f>
        <v>6.2822900489654105E-5</v>
      </c>
      <c r="W338" s="46">
        <f>U338*各種係数!I100</f>
        <v>5.5960042367943077E-5</v>
      </c>
      <c r="X338" s="135">
        <f t="shared" si="27"/>
        <v>1.8547008812665666E-4</v>
      </c>
      <c r="Y338" s="46">
        <f t="shared" si="28"/>
        <v>1.1955664828035773E-4</v>
      </c>
      <c r="Z338" s="47">
        <f t="shared" si="29"/>
        <v>1.0649611926529697E-4</v>
      </c>
      <c r="AA338" s="46">
        <f>G338*各種係数!K100*各種係数!$P$18</f>
        <v>0</v>
      </c>
      <c r="AB338" s="46">
        <f>M338*各種係数!K100*各種係数!$P$18</f>
        <v>1.1556891603066603E-11</v>
      </c>
      <c r="AC338" s="46">
        <f>U338*各種係数!K100*各種係数!$P$18</f>
        <v>1.2797276390546169E-11</v>
      </c>
      <c r="AD338" s="364">
        <f t="shared" si="30"/>
        <v>2.435416799361277E-11</v>
      </c>
      <c r="AE338" s="46">
        <f>G338*各種係数!L100*各種係数!$P$18</f>
        <v>0</v>
      </c>
      <c r="AF338" s="46">
        <f>M338*各種係数!L100*各種係数!$P$18</f>
        <v>1.1280631246021187E-11</v>
      </c>
      <c r="AG338" s="46">
        <f>U338*各種係数!L100*各種係数!$P$18</f>
        <v>1.2491365401130722E-11</v>
      </c>
      <c r="AH338" s="135">
        <f t="shared" si="31"/>
        <v>2.3771996647151907E-11</v>
      </c>
    </row>
    <row r="339" spans="2:34" x14ac:dyDescent="0.15">
      <c r="B339" s="155" t="s">
        <v>127</v>
      </c>
      <c r="C339" s="155" t="s">
        <v>319</v>
      </c>
      <c r="D339" s="155" t="s">
        <v>300</v>
      </c>
      <c r="E339" s="41" t="s">
        <v>995</v>
      </c>
      <c r="F339" s="363">
        <f>SUMIF(価格変換【係数】!$D$7:$D$64,E339,価格変換【係数】!$J$141:$J$198)</f>
        <v>0</v>
      </c>
      <c r="G339" s="324">
        <f>SUMIF(価格変換【係数】!$D$7:$D$64,E339,価格変換【係数】!$L$141:$L$198)</f>
        <v>0</v>
      </c>
      <c r="H339" s="325">
        <f>G339*各種係数!H101</f>
        <v>0</v>
      </c>
      <c r="I339" s="324">
        <f>G339*各種係数!I101</f>
        <v>0</v>
      </c>
      <c r="J339" s="364">
        <v>0</v>
      </c>
      <c r="K339" s="46">
        <f>J339*各種係数!G101</f>
        <v>0</v>
      </c>
      <c r="L339" s="46">
        <f>J339*各種係数!F101</f>
        <v>0</v>
      </c>
      <c r="M339" s="364">
        <v>0</v>
      </c>
      <c r="N339" s="46">
        <f>M339*各種係数!H101</f>
        <v>0</v>
      </c>
      <c r="O339" s="46">
        <f>M339*各種係数!I101</f>
        <v>0</v>
      </c>
      <c r="P339" s="54"/>
      <c r="Q339" s="41"/>
      <c r="R339" s="46">
        <f>Q$353*各種係数!J101</f>
        <v>4.0473538447870529E-3</v>
      </c>
      <c r="S339" s="46">
        <f>R339*各種係数!G101</f>
        <v>1.8481928989831111E-3</v>
      </c>
      <c r="T339" s="46">
        <f>R339*各種係数!F101</f>
        <v>2.1991609458039416E-3</v>
      </c>
      <c r="U339" s="364">
        <v>1.8481928989831111E-3</v>
      </c>
      <c r="V339" s="46">
        <f>U339*各種係数!H101</f>
        <v>1.1666122748689115E-3</v>
      </c>
      <c r="W339" s="46">
        <f>U339*各種係数!I101</f>
        <v>1.0087421421100672E-3</v>
      </c>
      <c r="X339" s="135">
        <f t="shared" si="27"/>
        <v>1.8481928989831111E-3</v>
      </c>
      <c r="Y339" s="46">
        <f t="shared" si="28"/>
        <v>1.1666122748689115E-3</v>
      </c>
      <c r="Z339" s="47">
        <f t="shared" si="29"/>
        <v>1.0087421421100672E-3</v>
      </c>
      <c r="AA339" s="46">
        <f>G339*各種係数!K101*各種係数!$P$18</f>
        <v>0</v>
      </c>
      <c r="AB339" s="46">
        <f>M339*各種係数!K101*各種係数!$P$18</f>
        <v>0</v>
      </c>
      <c r="AC339" s="46">
        <f>U339*各種係数!K101*各種係数!$P$18</f>
        <v>2.8908757436619011E-10</v>
      </c>
      <c r="AD339" s="364">
        <f t="shared" si="30"/>
        <v>2.8908757436619011E-10</v>
      </c>
      <c r="AE339" s="46">
        <f>G339*各種係数!L101*各種係数!$P$18</f>
        <v>0</v>
      </c>
      <c r="AF339" s="46">
        <f>M339*各種係数!L101*各種係数!$P$18</f>
        <v>0</v>
      </c>
      <c r="AG339" s="46">
        <f>U339*各種係数!L101*各種係数!$P$18</f>
        <v>2.8842285242007332E-10</v>
      </c>
      <c r="AH339" s="135">
        <f t="shared" si="31"/>
        <v>2.8842285242007332E-10</v>
      </c>
    </row>
    <row r="340" spans="2:34" x14ac:dyDescent="0.15">
      <c r="B340" s="155" t="s">
        <v>128</v>
      </c>
      <c r="C340" s="155" t="s">
        <v>319</v>
      </c>
      <c r="D340" s="155" t="s">
        <v>300</v>
      </c>
      <c r="E340" s="41" t="s">
        <v>996</v>
      </c>
      <c r="F340" s="365">
        <f>SUMIF(価格変換【係数】!$D$7:$D$64,E340,価格変換【係数】!$J$141:$J$198)</f>
        <v>0</v>
      </c>
      <c r="G340" s="326">
        <f>SUMIF(価格変換【係数】!$D$7:$D$64,E340,価格変換【係数】!$L$141:$L$198)</f>
        <v>0</v>
      </c>
      <c r="H340" s="327">
        <f>G340*各種係数!H102</f>
        <v>0</v>
      </c>
      <c r="I340" s="326">
        <f>G340*各種係数!I102</f>
        <v>0</v>
      </c>
      <c r="J340" s="80">
        <v>0</v>
      </c>
      <c r="K340" s="67">
        <f>J340*各種係数!G102</f>
        <v>0</v>
      </c>
      <c r="L340" s="67">
        <f>J340*各種係数!F102</f>
        <v>0</v>
      </c>
      <c r="M340" s="80">
        <v>0</v>
      </c>
      <c r="N340" s="67">
        <f>M340*各種係数!H102</f>
        <v>0</v>
      </c>
      <c r="O340" s="67">
        <f>M340*各種係数!I102</f>
        <v>0</v>
      </c>
      <c r="P340" s="54"/>
      <c r="Q340" s="41"/>
      <c r="R340" s="67">
        <f>Q$353*各種係数!J102</f>
        <v>4.9606338917803521E-4</v>
      </c>
      <c r="S340" s="67">
        <f>R340*各種係数!G102</f>
        <v>1.4658697727857857E-4</v>
      </c>
      <c r="T340" s="67">
        <f>R340*各種係数!F102</f>
        <v>3.4947641189945664E-4</v>
      </c>
      <c r="U340" s="80">
        <v>1.4658697727857857E-4</v>
      </c>
      <c r="V340" s="67">
        <f>U340*各種係数!H102</f>
        <v>1.1299949939540668E-4</v>
      </c>
      <c r="W340" s="67">
        <f>U340*各種係数!I102</f>
        <v>9.4391196308737059E-5</v>
      </c>
      <c r="X340" s="330">
        <f t="shared" si="27"/>
        <v>1.4658697727857857E-4</v>
      </c>
      <c r="Y340" s="67">
        <f t="shared" si="28"/>
        <v>1.1299949939540668E-4</v>
      </c>
      <c r="Z340" s="68">
        <f t="shared" si="29"/>
        <v>9.4391196308737059E-5</v>
      </c>
      <c r="AA340" s="67">
        <f>G340*各種係数!K102*各種係数!$P$18</f>
        <v>0</v>
      </c>
      <c r="AB340" s="67">
        <f>M340*各種係数!K102*各種係数!$P$18</f>
        <v>0</v>
      </c>
      <c r="AC340" s="67">
        <f>U340*各種係数!K102*各種係数!$P$18</f>
        <v>2.858502236179375E-11</v>
      </c>
      <c r="AD340" s="80">
        <f t="shared" si="30"/>
        <v>2.858502236179375E-11</v>
      </c>
      <c r="AE340" s="67">
        <f>G340*各種係数!L102*各種係数!$P$18</f>
        <v>0</v>
      </c>
      <c r="AF340" s="67">
        <f>M340*各種係数!L102*各種係数!$P$18</f>
        <v>0</v>
      </c>
      <c r="AG340" s="67">
        <f>U340*各種係数!L102*各種係数!$P$18</f>
        <v>2.858502236179375E-11</v>
      </c>
      <c r="AH340" s="330">
        <f t="shared" si="31"/>
        <v>2.858502236179375E-11</v>
      </c>
    </row>
    <row r="341" spans="2:34" x14ac:dyDescent="0.15">
      <c r="B341" s="162" t="s">
        <v>129</v>
      </c>
      <c r="C341" s="162" t="s">
        <v>320</v>
      </c>
      <c r="D341" s="162" t="s">
        <v>300</v>
      </c>
      <c r="E341" s="116" t="s">
        <v>952</v>
      </c>
      <c r="F341" s="363">
        <f>SUMIF(価格変換【係数】!$D$7:$D$64,E341,価格変換【係数】!$J$141:$J$198)</f>
        <v>1.1123470522803114E-3</v>
      </c>
      <c r="G341" s="324">
        <f>SUMIF(価格変換【係数】!$D$7:$D$64,E341,価格変換【係数】!$L$141:$L$198)</f>
        <v>1.1123470522803114E-3</v>
      </c>
      <c r="H341" s="325">
        <f>G341*各種係数!H103</f>
        <v>5.6422950306603715E-4</v>
      </c>
      <c r="I341" s="324">
        <f>G341*各種係数!I103</f>
        <v>4.68522908497606E-4</v>
      </c>
      <c r="J341" s="366">
        <v>1.4409653484624518E-3</v>
      </c>
      <c r="K341" s="46">
        <f>J341*各種係数!G103</f>
        <v>8.4204117562421479E-4</v>
      </c>
      <c r="L341" s="46">
        <f>J341*各種係数!F103</f>
        <v>5.9892417283823713E-4</v>
      </c>
      <c r="M341" s="366">
        <v>1.0072244260775809E-3</v>
      </c>
      <c r="N341" s="46">
        <f>M341*各種係数!H103</f>
        <v>5.1090685792415348E-4</v>
      </c>
      <c r="O341" s="46">
        <f>M341*各種係数!I103</f>
        <v>4.2424503813651441E-4</v>
      </c>
      <c r="P341" s="54"/>
      <c r="Q341" s="41"/>
      <c r="R341" s="46">
        <f>Q$353*各種係数!J103</f>
        <v>2.1693110839006162E-3</v>
      </c>
      <c r="S341" s="46">
        <f>R341*各種係数!G103</f>
        <v>1.2676566145961787E-3</v>
      </c>
      <c r="T341" s="46">
        <f>R341*各種係数!F103</f>
        <v>9.0165446930443776E-4</v>
      </c>
      <c r="U341" s="366">
        <v>1.3531952455205218E-3</v>
      </c>
      <c r="V341" s="46">
        <f>U341*各種係数!H103</f>
        <v>6.8639790015729998E-4</v>
      </c>
      <c r="W341" s="46">
        <f>U341*各種係数!I103</f>
        <v>5.6996867200456984E-4</v>
      </c>
      <c r="X341" s="328">
        <f t="shared" si="27"/>
        <v>3.4727667238784142E-3</v>
      </c>
      <c r="Y341" s="136">
        <f t="shared" si="28"/>
        <v>1.7615342611474907E-3</v>
      </c>
      <c r="Z341" s="329">
        <f t="shared" si="29"/>
        <v>1.4627366186386903E-3</v>
      </c>
      <c r="AA341" s="46">
        <f>G341*各種係数!K103*各種係数!$P$18</f>
        <v>5.2956298608917472E-11</v>
      </c>
      <c r="AB341" s="46">
        <f>M341*各種係数!K103*各種係数!$P$18</f>
        <v>4.7951650848730344E-11</v>
      </c>
      <c r="AC341" s="46">
        <f>U341*各種係数!K103*各種係数!$P$18</f>
        <v>6.442253013665897E-11</v>
      </c>
      <c r="AD341" s="366">
        <f t="shared" si="30"/>
        <v>1.6533047959430679E-10</v>
      </c>
      <c r="AE341" s="46">
        <f>G341*各種係数!L103*各種係数!$P$18</f>
        <v>4.6733933522369661E-11</v>
      </c>
      <c r="AF341" s="46">
        <f>M341*各種係数!L103*各種係数!$P$18</f>
        <v>4.2317331874004528E-11</v>
      </c>
      <c r="AG341" s="46">
        <f>U341*各種係数!L103*各種係数!$P$18</f>
        <v>5.6852882845601543E-11</v>
      </c>
      <c r="AH341" s="328">
        <f t="shared" si="31"/>
        <v>1.4590414824197574E-10</v>
      </c>
    </row>
    <row r="342" spans="2:34" x14ac:dyDescent="0.15">
      <c r="B342" s="155" t="s">
        <v>130</v>
      </c>
      <c r="C342" s="155" t="s">
        <v>321</v>
      </c>
      <c r="D342" s="155" t="s">
        <v>300</v>
      </c>
      <c r="E342" s="41" t="s">
        <v>199</v>
      </c>
      <c r="F342" s="363">
        <f>SUMIF(価格変換【係数】!$D$7:$D$64,E342,価格変換【係数】!$J$141:$J$198)</f>
        <v>2.298850574712644E-2</v>
      </c>
      <c r="G342" s="324">
        <f>SUMIF(価格変換【係数】!$D$7:$D$64,E342,価格変換【係数】!$L$141:$L$198)</f>
        <v>2.298850574712644E-2</v>
      </c>
      <c r="H342" s="325">
        <f>G342*各種係数!H104</f>
        <v>1.556971786378647E-2</v>
      </c>
      <c r="I342" s="324">
        <f>G342*各種係数!I104</f>
        <v>4.3286840570130975E-3</v>
      </c>
      <c r="J342" s="364">
        <v>4.8259816836925236E-3</v>
      </c>
      <c r="K342" s="46">
        <f>J342*各種係数!G104</f>
        <v>1.3765690422263904E-3</v>
      </c>
      <c r="L342" s="46">
        <f>J342*各種係数!F104</f>
        <v>3.449412641466133E-3</v>
      </c>
      <c r="M342" s="364">
        <v>2.1948255880819187E-3</v>
      </c>
      <c r="N342" s="46">
        <f>M342*各種係数!H104</f>
        <v>1.4865174597494791E-3</v>
      </c>
      <c r="O342" s="46">
        <f>M342*各種係数!I104</f>
        <v>4.1328073410087495E-4</v>
      </c>
      <c r="P342" s="54"/>
      <c r="Q342" s="41"/>
      <c r="R342" s="46">
        <f>Q$353*各種係数!J104</f>
        <v>4.8132539240591332E-4</v>
      </c>
      <c r="S342" s="46">
        <f>R342*各種係数!G104</f>
        <v>1.3729385601739144E-4</v>
      </c>
      <c r="T342" s="46">
        <f>R342*各種係数!F104</f>
        <v>3.4403153638852188E-4</v>
      </c>
      <c r="U342" s="364">
        <v>3.1229237089404381E-4</v>
      </c>
      <c r="V342" s="46">
        <f>U342*各種係数!H104</f>
        <v>2.1151022860374521E-4</v>
      </c>
      <c r="W342" s="46">
        <f>U342*各種係数!I104</f>
        <v>5.8803952805190275E-5</v>
      </c>
      <c r="X342" s="135">
        <f t="shared" si="27"/>
        <v>2.5495623706102401E-2</v>
      </c>
      <c r="Y342" s="46">
        <f t="shared" si="28"/>
        <v>1.7267745552139693E-2</v>
      </c>
      <c r="Z342" s="47">
        <f t="shared" si="29"/>
        <v>4.8007687439191628E-3</v>
      </c>
      <c r="AA342" s="46">
        <f>G342*各種係数!K104*各種係数!$P$18</f>
        <v>1.236802639847578E-9</v>
      </c>
      <c r="AB342" s="46">
        <f>M342*各種係数!K104*各種係数!$P$18</f>
        <v>1.1808362453849573E-10</v>
      </c>
      <c r="AC342" s="46">
        <f>U342*各種係数!K104*各種係数!$P$18</f>
        <v>1.6801615249581534E-11</v>
      </c>
      <c r="AD342" s="364">
        <f t="shared" si="30"/>
        <v>1.3716878796356552E-9</v>
      </c>
      <c r="AE342" s="46">
        <f>G342*各種係数!L104*各種係数!$P$18</f>
        <v>1.1967442547513001E-9</v>
      </c>
      <c r="AF342" s="46">
        <f>M342*各種係数!L104*各種係数!$P$18</f>
        <v>1.142590537032408E-10</v>
      </c>
      <c r="AG342" s="46">
        <f>U342*各種係数!L104*各種係数!$P$18</f>
        <v>1.6257433379149742E-11</v>
      </c>
      <c r="AH342" s="135">
        <f t="shared" si="31"/>
        <v>1.3272607418336905E-9</v>
      </c>
    </row>
    <row r="343" spans="2:34" x14ac:dyDescent="0.15">
      <c r="B343" s="155" t="s">
        <v>131</v>
      </c>
      <c r="C343" s="155" t="s">
        <v>321</v>
      </c>
      <c r="D343" s="155" t="s">
        <v>300</v>
      </c>
      <c r="E343" s="41" t="s">
        <v>213</v>
      </c>
      <c r="F343" s="363">
        <f>SUMIF(価格変換【係数】!$D$7:$D$64,E343,価格変換【係数】!$J$141:$J$198)</f>
        <v>0</v>
      </c>
      <c r="G343" s="324">
        <f>SUMIF(価格変換【係数】!$D$7:$D$64,E343,価格変換【係数】!$L$141:$L$198)</f>
        <v>0</v>
      </c>
      <c r="H343" s="325">
        <f>G343*各種係数!H105</f>
        <v>0</v>
      </c>
      <c r="I343" s="324">
        <f>G343*各種係数!I105</f>
        <v>0</v>
      </c>
      <c r="J343" s="364">
        <v>5.2468542479991338E-3</v>
      </c>
      <c r="K343" s="46">
        <f>J343*各種係数!G105</f>
        <v>1.5522902965837959E-4</v>
      </c>
      <c r="L343" s="46">
        <f>J343*各種係数!F105</f>
        <v>5.0916252183407541E-3</v>
      </c>
      <c r="M343" s="364">
        <v>1.9812389327461725E-4</v>
      </c>
      <c r="N343" s="46">
        <f>M343*各種係数!H105</f>
        <v>5.7523318128984098E-5</v>
      </c>
      <c r="O343" s="46">
        <f>M343*各種係数!I105</f>
        <v>3.1042779400323956E-5</v>
      </c>
      <c r="P343" s="54"/>
      <c r="Q343" s="41"/>
      <c r="R343" s="46">
        <f>Q$353*各種係数!J105</f>
        <v>2.8441748156726463E-6</v>
      </c>
      <c r="S343" s="46">
        <f>R343*各種係数!G105</f>
        <v>8.4145370911347334E-8</v>
      </c>
      <c r="T343" s="46">
        <f>R343*各種係数!F105</f>
        <v>2.7600294447612987E-6</v>
      </c>
      <c r="U343" s="364">
        <v>2.8793027089277375E-5</v>
      </c>
      <c r="V343" s="46">
        <f>U343*各種係数!H105</f>
        <v>8.3597714025194432E-6</v>
      </c>
      <c r="W343" s="46">
        <f>U343*各種係数!I105</f>
        <v>4.5113972546515717E-6</v>
      </c>
      <c r="X343" s="135">
        <f t="shared" si="27"/>
        <v>2.2691692036389463E-4</v>
      </c>
      <c r="Y343" s="46">
        <f t="shared" si="28"/>
        <v>6.5883089531503541E-5</v>
      </c>
      <c r="Z343" s="47">
        <f t="shared" si="29"/>
        <v>3.5554176654975525E-5</v>
      </c>
      <c r="AA343" s="46">
        <f>G343*各種係数!K105*各種係数!$P$18</f>
        <v>0</v>
      </c>
      <c r="AB343" s="46">
        <f>M343*各種係数!K105*各種係数!$P$18</f>
        <v>1.5836433646100359E-11</v>
      </c>
      <c r="AC343" s="46">
        <f>U343*各種係数!K105*各種係数!$P$18</f>
        <v>2.3014834578163886E-12</v>
      </c>
      <c r="AD343" s="364">
        <f t="shared" si="30"/>
        <v>1.8137917103916747E-11</v>
      </c>
      <c r="AE343" s="46">
        <f>G343*各種係数!L105*各種係数!$P$18</f>
        <v>0</v>
      </c>
      <c r="AF343" s="46">
        <f>M343*各種係数!L105*各種係数!$P$18</f>
        <v>1.3140870472296042E-11</v>
      </c>
      <c r="AG343" s="46">
        <f>U343*各種係数!L105*各種係数!$P$18</f>
        <v>1.9097415926561524E-12</v>
      </c>
      <c r="AH343" s="135">
        <f t="shared" si="31"/>
        <v>1.5050612064952193E-11</v>
      </c>
    </row>
    <row r="344" spans="2:34" x14ac:dyDescent="0.15">
      <c r="B344" s="155" t="s">
        <v>132</v>
      </c>
      <c r="C344" s="155" t="s">
        <v>321</v>
      </c>
      <c r="D344" s="155" t="s">
        <v>300</v>
      </c>
      <c r="E344" s="41" t="s">
        <v>214</v>
      </c>
      <c r="F344" s="363">
        <f>SUMIF(価格変換【係数】!$D$7:$D$64,E344,価格変換【係数】!$J$141:$J$198)</f>
        <v>0</v>
      </c>
      <c r="G344" s="324">
        <f>SUMIF(価格変換【係数】!$D$7:$D$64,E344,価格変換【係数】!$L$141:$L$198)</f>
        <v>0</v>
      </c>
      <c r="H344" s="325">
        <f>G344*各種係数!H106</f>
        <v>0</v>
      </c>
      <c r="I344" s="324">
        <f>G344*各種係数!I106</f>
        <v>0</v>
      </c>
      <c r="J344" s="364">
        <v>6.2492967505637272E-3</v>
      </c>
      <c r="K344" s="46">
        <f>J344*各種係数!G106</f>
        <v>3.3878444945659174E-3</v>
      </c>
      <c r="L344" s="46">
        <f>J344*各種係数!F106</f>
        <v>2.8614522559978102E-3</v>
      </c>
      <c r="M344" s="364">
        <v>5.8593504271733272E-3</v>
      </c>
      <c r="N344" s="46">
        <f>M344*各種係数!H106</f>
        <v>2.1802432088010941E-3</v>
      </c>
      <c r="O344" s="46">
        <f>M344*各種係数!I106</f>
        <v>1.5625015073188889E-3</v>
      </c>
      <c r="P344" s="54"/>
      <c r="Q344" s="41"/>
      <c r="R344" s="46">
        <f>Q$353*各種係数!J106</f>
        <v>1.6758664040437748E-3</v>
      </c>
      <c r="S344" s="46">
        <f>R344*各種係数!G106</f>
        <v>9.085141892254564E-4</v>
      </c>
      <c r="T344" s="46">
        <f>R344*各種係数!F106</f>
        <v>7.6735221481831852E-4</v>
      </c>
      <c r="U344" s="364">
        <v>1.2512527363874601E-3</v>
      </c>
      <c r="V344" s="46">
        <f>U344*各種係数!H106</f>
        <v>4.6558664051752344E-4</v>
      </c>
      <c r="W344" s="46">
        <f>U344*各種係数!I106</f>
        <v>3.336691175826233E-4</v>
      </c>
      <c r="X344" s="135">
        <f t="shared" si="27"/>
        <v>7.1106031635607874E-3</v>
      </c>
      <c r="Y344" s="46">
        <f t="shared" si="28"/>
        <v>2.6458298493186178E-3</v>
      </c>
      <c r="Z344" s="47">
        <f t="shared" si="29"/>
        <v>1.8961706249015122E-3</v>
      </c>
      <c r="AA344" s="46">
        <f>G344*各種係数!K106*各種係数!$P$18</f>
        <v>0</v>
      </c>
      <c r="AB344" s="46">
        <f>M344*各種係数!K106*各種係数!$P$18</f>
        <v>3.5907623738661236E-10</v>
      </c>
      <c r="AC344" s="46">
        <f>U344*各種係数!K106*各種係数!$P$18</f>
        <v>7.6680022843156908E-11</v>
      </c>
      <c r="AD344" s="364">
        <f t="shared" si="30"/>
        <v>4.3575626022976926E-10</v>
      </c>
      <c r="AE344" s="46">
        <f>G344*各種係数!L106*各種係数!$P$18</f>
        <v>0</v>
      </c>
      <c r="AF344" s="46">
        <f>M344*各種係数!L106*各種係数!$P$18</f>
        <v>3.1845347113681378E-10</v>
      </c>
      <c r="AG344" s="46">
        <f>U344*各種係数!L106*各種係数!$P$18</f>
        <v>6.8005111167971478E-11</v>
      </c>
      <c r="AH344" s="135">
        <f t="shared" si="31"/>
        <v>3.8645858230478524E-10</v>
      </c>
    </row>
    <row r="345" spans="2:34" x14ac:dyDescent="0.15">
      <c r="B345" s="163" t="s">
        <v>133</v>
      </c>
      <c r="C345" s="163" t="s">
        <v>321</v>
      </c>
      <c r="D345" s="163" t="s">
        <v>300</v>
      </c>
      <c r="E345" s="62" t="s">
        <v>997</v>
      </c>
      <c r="F345" s="365">
        <f>SUMIF(価格変換【係数】!$D$7:$D$64,E345,価格変換【係数】!$J$141:$J$198)</f>
        <v>0</v>
      </c>
      <c r="G345" s="326">
        <f>SUMIF(価格変換【係数】!$D$7:$D$64,E345,価格変換【係数】!$L$141:$L$198)</f>
        <v>0</v>
      </c>
      <c r="H345" s="327">
        <f>G345*各種係数!H107</f>
        <v>0</v>
      </c>
      <c r="I345" s="326">
        <f>G345*各種係数!I107</f>
        <v>0</v>
      </c>
      <c r="J345" s="80">
        <v>2.2482413377320824E-2</v>
      </c>
      <c r="K345" s="67">
        <f>J345*各種係数!G107</f>
        <v>8.467732826138755E-3</v>
      </c>
      <c r="L345" s="67">
        <f>J345*各種係数!F107</f>
        <v>1.4014680551182069E-2</v>
      </c>
      <c r="M345" s="80">
        <v>1.1827484593907355E-2</v>
      </c>
      <c r="N345" s="67">
        <f>M345*各種係数!H107</f>
        <v>8.5754132653963894E-3</v>
      </c>
      <c r="O345" s="67">
        <f>M345*各種係数!I107</f>
        <v>4.3025815958380211E-3</v>
      </c>
      <c r="P345" s="54"/>
      <c r="Q345" s="41"/>
      <c r="R345" s="67">
        <f>Q$353*各種係数!J107</f>
        <v>4.8812245309267721E-4</v>
      </c>
      <c r="S345" s="67">
        <f>R345*各種係数!G107</f>
        <v>1.8384549958492009E-4</v>
      </c>
      <c r="T345" s="67">
        <f>R345*各種係数!F107</f>
        <v>3.0427695350775715E-4</v>
      </c>
      <c r="U345" s="80">
        <v>1.6480333014460313E-3</v>
      </c>
      <c r="V345" s="67">
        <f>U345*各種係数!H107</f>
        <v>1.1948919926993906E-3</v>
      </c>
      <c r="W345" s="67">
        <f>U345*各種係数!I107</f>
        <v>5.9951866314689791E-4</v>
      </c>
      <c r="X345" s="330">
        <f t="shared" si="27"/>
        <v>1.3475517895353386E-2</v>
      </c>
      <c r="Y345" s="67">
        <f t="shared" si="28"/>
        <v>9.7703052580957808E-3</v>
      </c>
      <c r="Z345" s="68">
        <f t="shared" si="29"/>
        <v>4.902100258984919E-3</v>
      </c>
      <c r="AA345" s="67">
        <f>G345*各種係数!K107*各種係数!$P$18</f>
        <v>0</v>
      </c>
      <c r="AB345" s="67">
        <f>M345*各種係数!K107*各種係数!$P$18</f>
        <v>2.0410328945057365E-9</v>
      </c>
      <c r="AC345" s="67">
        <f>U345*各種係数!K107*各種係数!$P$18</f>
        <v>2.8439607363555246E-10</v>
      </c>
      <c r="AD345" s="80">
        <f t="shared" si="30"/>
        <v>2.3254289681412888E-9</v>
      </c>
      <c r="AE345" s="67">
        <f>G345*各種係数!L107*各種係数!$P$18</f>
        <v>0</v>
      </c>
      <c r="AF345" s="67">
        <f>M345*各種係数!L107*各種係数!$P$18</f>
        <v>1.8575156057543223E-9</v>
      </c>
      <c r="AG345" s="67">
        <f>U345*各種係数!L107*各種係数!$P$18</f>
        <v>2.5882490498577769E-10</v>
      </c>
      <c r="AH345" s="330">
        <f t="shared" si="31"/>
        <v>2.1163405107401002E-9</v>
      </c>
    </row>
    <row r="346" spans="2:34" x14ac:dyDescent="0.15">
      <c r="B346" s="162" t="s">
        <v>134</v>
      </c>
      <c r="C346" s="162" t="s">
        <v>322</v>
      </c>
      <c r="D346" s="162" t="s">
        <v>300</v>
      </c>
      <c r="E346" s="116" t="s">
        <v>998</v>
      </c>
      <c r="F346" s="363">
        <f>SUMIF(価格変換【係数】!$D$7:$D$64,E346,価格変換【係数】!$J$141:$J$198)</f>
        <v>0.324990730441231</v>
      </c>
      <c r="G346" s="324">
        <f>SUMIF(価格変換【係数】!$D$7:$D$64,E346,価格変換【係数】!$L$141:$L$198)</f>
        <v>0.324990730441231</v>
      </c>
      <c r="H346" s="325">
        <f>G346*各種係数!H108</f>
        <v>0.15717288971628282</v>
      </c>
      <c r="I346" s="324">
        <f>G346*各種係数!I108</f>
        <v>9.0851334229962888E-2</v>
      </c>
      <c r="J346" s="366">
        <v>0</v>
      </c>
      <c r="K346" s="46">
        <f>J346*各種係数!G108</f>
        <v>0</v>
      </c>
      <c r="L346" s="46">
        <f>J346*各種係数!F108</f>
        <v>0</v>
      </c>
      <c r="M346" s="366">
        <v>0</v>
      </c>
      <c r="N346" s="46">
        <f>M346*各種係数!H108</f>
        <v>0</v>
      </c>
      <c r="O346" s="46">
        <f>M346*各種係数!I108</f>
        <v>0</v>
      </c>
      <c r="P346" s="54"/>
      <c r="Q346" s="41"/>
      <c r="R346" s="46">
        <f>Q$353*各種係数!J108</f>
        <v>2.8217378962358459E-3</v>
      </c>
      <c r="S346" s="46">
        <f>R346*各種係数!G108</f>
        <v>1.5082409683254752E-4</v>
      </c>
      <c r="T346" s="46">
        <f>R346*各種係数!F108</f>
        <v>2.6709137994032984E-3</v>
      </c>
      <c r="U346" s="366">
        <v>1.5082409683254752E-4</v>
      </c>
      <c r="V346" s="46">
        <f>U346*各種係数!H108</f>
        <v>7.2941954700787005E-5</v>
      </c>
      <c r="W346" s="46">
        <f>U346*各種係数!I108</f>
        <v>4.2162957733171213E-5</v>
      </c>
      <c r="X346" s="328">
        <f t="shared" si="27"/>
        <v>0.32514155453806354</v>
      </c>
      <c r="Y346" s="136">
        <f t="shared" si="28"/>
        <v>0.1572458316709836</v>
      </c>
      <c r="Z346" s="329">
        <f t="shared" si="29"/>
        <v>9.0893497187696057E-2</v>
      </c>
      <c r="AA346" s="46">
        <f>G346*各種係数!K108*各種係数!$P$18</f>
        <v>3.5169714463258212E-8</v>
      </c>
      <c r="AB346" s="46">
        <f>M346*各種係数!K108*各種係数!$P$18</f>
        <v>0</v>
      </c>
      <c r="AC346" s="46">
        <f>U346*各種係数!K108*各種係数!$P$18</f>
        <v>1.6321820664170361E-11</v>
      </c>
      <c r="AD346" s="366">
        <f t="shared" si="30"/>
        <v>3.518603628392238E-8</v>
      </c>
      <c r="AE346" s="46">
        <f>G346*各種係数!L108*各種係数!$P$18</f>
        <v>3.4480112218880597E-8</v>
      </c>
      <c r="AF346" s="46">
        <f>M346*各種係数!L108*各種係数!$P$18</f>
        <v>0</v>
      </c>
      <c r="AG346" s="46">
        <f>U346*各種係数!L108*各種係数!$P$18</f>
        <v>1.6001784964872905E-11</v>
      </c>
      <c r="AH346" s="328">
        <f t="shared" si="31"/>
        <v>3.4496114003845473E-8</v>
      </c>
    </row>
    <row r="347" spans="2:34" x14ac:dyDescent="0.15">
      <c r="B347" s="155" t="s">
        <v>135</v>
      </c>
      <c r="C347" s="155" t="s">
        <v>322</v>
      </c>
      <c r="D347" s="155" t="s">
        <v>300</v>
      </c>
      <c r="E347" s="41" t="s">
        <v>999</v>
      </c>
      <c r="F347" s="363">
        <f>SUMIF(価格変換【係数】!$D$7:$D$64,E347,価格変換【係数】!$J$141:$J$198)</f>
        <v>0.175009269558769</v>
      </c>
      <c r="G347" s="324">
        <f>SUMIF(価格変換【係数】!$D$7:$D$64,E347,価格変換【係数】!$L$141:$L$198)</f>
        <v>0.175009269558769</v>
      </c>
      <c r="H347" s="325">
        <f>G347*各種係数!H109</f>
        <v>7.0621236774204496E-2</v>
      </c>
      <c r="I347" s="324">
        <f>G347*各種係数!I109</f>
        <v>5.3547770351562891E-2</v>
      </c>
      <c r="J347" s="364">
        <v>6.0383825179690948E-3</v>
      </c>
      <c r="K347" s="46">
        <f>J347*各種係数!G109</f>
        <v>3.6961503188796796E-3</v>
      </c>
      <c r="L347" s="46">
        <f>J347*各種係数!F109</f>
        <v>2.3422321990894152E-3</v>
      </c>
      <c r="M347" s="364">
        <v>3.7125650932133105E-3</v>
      </c>
      <c r="N347" s="46">
        <f>M347*各種係数!H109</f>
        <v>1.4981260086879024E-3</v>
      </c>
      <c r="O347" s="46">
        <f>M347*各種係数!I109</f>
        <v>1.1359374479296203E-3</v>
      </c>
      <c r="P347" s="54"/>
      <c r="Q347" s="41"/>
      <c r="R347" s="46">
        <f>Q$353*各種係数!J109</f>
        <v>1.6338994152563291E-2</v>
      </c>
      <c r="S347" s="46">
        <f>R347*各種係数!G109</f>
        <v>1.0001250875951731E-2</v>
      </c>
      <c r="T347" s="46">
        <f>R347*各種係数!F109</f>
        <v>6.337743276611559E-3</v>
      </c>
      <c r="U347" s="364">
        <v>1.0053818756191728E-2</v>
      </c>
      <c r="V347" s="46">
        <f>U347*各種係数!H109</f>
        <v>4.0570029042234718E-3</v>
      </c>
      <c r="W347" s="46">
        <f>U347*各種係数!I109</f>
        <v>3.0761775034550752E-3</v>
      </c>
      <c r="X347" s="135">
        <f t="shared" si="27"/>
        <v>0.18877565340817404</v>
      </c>
      <c r="Y347" s="46">
        <f t="shared" si="28"/>
        <v>7.6176365687115874E-2</v>
      </c>
      <c r="Z347" s="47">
        <f t="shared" si="29"/>
        <v>5.7759885302947588E-2</v>
      </c>
      <c r="AA347" s="46">
        <f>G347*各種係数!K109*各種係数!$P$18</f>
        <v>3.398199616298312E-8</v>
      </c>
      <c r="AB347" s="46">
        <f>M347*各種係数!K109*各種係数!$P$18</f>
        <v>7.2087823159580973E-10</v>
      </c>
      <c r="AC347" s="46">
        <f>U347*各種係数!K109*各種係数!$P$18</f>
        <v>1.9521756262259446E-9</v>
      </c>
      <c r="AD347" s="364">
        <f t="shared" si="30"/>
        <v>3.6655050020804879E-8</v>
      </c>
      <c r="AE347" s="46">
        <f>G347*各種係数!L109*各種係数!$P$18</f>
        <v>3.1373777386326419E-8</v>
      </c>
      <c r="AF347" s="46">
        <f>M347*各種係数!L109*各種係数!$P$18</f>
        <v>6.6554869385136761E-10</v>
      </c>
      <c r="AG347" s="46">
        <f>U347*各種係数!L109*各種係数!$P$18</f>
        <v>1.802340369367182E-9</v>
      </c>
      <c r="AH347" s="135">
        <f t="shared" si="31"/>
        <v>3.3841666449544968E-8</v>
      </c>
    </row>
    <row r="348" spans="2:34" x14ac:dyDescent="0.15">
      <c r="B348" s="155" t="s">
        <v>136</v>
      </c>
      <c r="C348" s="155" t="s">
        <v>322</v>
      </c>
      <c r="D348" s="155" t="s">
        <v>300</v>
      </c>
      <c r="E348" s="41" t="s">
        <v>1000</v>
      </c>
      <c r="F348" s="363">
        <f>SUMIF(価格変換【係数】!$D$7:$D$64,E348,価格変換【係数】!$J$141:$J$198)</f>
        <v>5.7471264367816091E-3</v>
      </c>
      <c r="G348" s="324">
        <f>SUMIF(価格変換【係数】!$D$7:$D$64,E348,価格変換【係数】!$L$141:$L$198)</f>
        <v>5.7471264367816091E-3</v>
      </c>
      <c r="H348" s="325">
        <f>G348*各種係数!H110</f>
        <v>3.9360000605558262E-3</v>
      </c>
      <c r="I348" s="324">
        <f>G348*各種係数!I110</f>
        <v>1.7035527346632906E-3</v>
      </c>
      <c r="J348" s="364">
        <v>4.346273083431597E-3</v>
      </c>
      <c r="K348" s="46">
        <f>J348*各種係数!G110</f>
        <v>3.5706272800174175E-3</v>
      </c>
      <c r="L348" s="46">
        <f>J348*各種係数!F110</f>
        <v>7.7564580341417931E-4</v>
      </c>
      <c r="M348" s="364">
        <v>3.6520712623477644E-3</v>
      </c>
      <c r="N348" s="46">
        <f>M348*各種係数!H110</f>
        <v>2.5011721714973687E-3</v>
      </c>
      <c r="O348" s="46">
        <f>M348*各種係数!I110</f>
        <v>1.0825403015914485E-3</v>
      </c>
      <c r="P348" s="54"/>
      <c r="Q348" s="41"/>
      <c r="R348" s="46">
        <f>Q$353*各種係数!J110</f>
        <v>3.2132680356067298E-3</v>
      </c>
      <c r="S348" s="46">
        <f>R348*各種係数!G110</f>
        <v>2.6398208961335139E-3</v>
      </c>
      <c r="T348" s="46">
        <f>R348*各種係数!F110</f>
        <v>5.73447139473216E-4</v>
      </c>
      <c r="U348" s="364">
        <v>2.7510636349284989E-3</v>
      </c>
      <c r="V348" s="46">
        <f>U348*各種係数!H110</f>
        <v>1.8841044742588416E-3</v>
      </c>
      <c r="W348" s="46">
        <f>U348*各種係数!I110</f>
        <v>8.154652642616407E-4</v>
      </c>
      <c r="X348" s="135">
        <f t="shared" si="27"/>
        <v>1.2150261334057872E-2</v>
      </c>
      <c r="Y348" s="46">
        <f t="shared" si="28"/>
        <v>8.3212767063120356E-3</v>
      </c>
      <c r="Z348" s="47">
        <f t="shared" si="29"/>
        <v>3.6015583005163799E-3</v>
      </c>
      <c r="AA348" s="46">
        <f>G348*各種係数!K110*各種係数!$P$18</f>
        <v>8.2999330101166077E-10</v>
      </c>
      <c r="AB348" s="46">
        <f>M348*各種係数!K110*各種係数!$P$18</f>
        <v>5.2742787476645688E-10</v>
      </c>
      <c r="AC348" s="46">
        <f>U348*各種係数!K110*各種係数!$P$18</f>
        <v>3.9730540345065509E-10</v>
      </c>
      <c r="AD348" s="364">
        <f t="shared" si="30"/>
        <v>1.7547265792287726E-9</v>
      </c>
      <c r="AE348" s="46">
        <f>G348*各種係数!L110*各種係数!$P$18</f>
        <v>6.2334654207305308E-10</v>
      </c>
      <c r="AF348" s="46">
        <f>M348*各種係数!L110*各種係数!$P$18</f>
        <v>3.9611204274525966E-10</v>
      </c>
      <c r="AG348" s="46">
        <f>U348*各種係数!L110*各種係数!$P$18</f>
        <v>2.9838668467087503E-10</v>
      </c>
      <c r="AH348" s="135">
        <f t="shared" si="31"/>
        <v>1.3178452694891878E-9</v>
      </c>
    </row>
    <row r="349" spans="2:34" x14ac:dyDescent="0.15">
      <c r="B349" s="155" t="s">
        <v>137</v>
      </c>
      <c r="C349" s="155" t="s">
        <v>322</v>
      </c>
      <c r="D349" s="155" t="s">
        <v>300</v>
      </c>
      <c r="E349" s="41" t="s">
        <v>1001</v>
      </c>
      <c r="F349" s="363">
        <f>SUMIF(価格変換【係数】!$D$7:$D$64,E349,価格変換【係数】!$J$141:$J$198)</f>
        <v>3.6985539488320347E-2</v>
      </c>
      <c r="G349" s="324">
        <f>SUMIF(価格変換【係数】!$D$7:$D$64,E349,価格変換【係数】!$L$141:$L$198)</f>
        <v>3.6985539488320347E-2</v>
      </c>
      <c r="H349" s="325">
        <f>G349*各種係数!H111</f>
        <v>2.5964642489430527E-2</v>
      </c>
      <c r="I349" s="324">
        <f>G349*各種係数!I111</f>
        <v>1.0947089066034688E-2</v>
      </c>
      <c r="J349" s="364">
        <v>1.3829945112165494E-3</v>
      </c>
      <c r="K349" s="46">
        <f>J349*各種係数!G111</f>
        <v>9.3009797218533935E-4</v>
      </c>
      <c r="L349" s="46">
        <f>J349*各種係数!F111</f>
        <v>4.5289653903121012E-4</v>
      </c>
      <c r="M349" s="364">
        <v>9.8696837023594169E-4</v>
      </c>
      <c r="N349" s="46">
        <f>M349*各種係数!H111</f>
        <v>6.9287297782001113E-4</v>
      </c>
      <c r="O349" s="46">
        <f>M349*各種係数!I111</f>
        <v>2.9212580927050913E-4</v>
      </c>
      <c r="P349" s="54"/>
      <c r="Q349" s="41"/>
      <c r="R349" s="46">
        <f>Q$353*各種係数!J111</f>
        <v>6.0882302679749929E-3</v>
      </c>
      <c r="S349" s="46">
        <f>R349*各種係数!G111</f>
        <v>4.0944852495906165E-3</v>
      </c>
      <c r="T349" s="46">
        <f>R349*各種係数!F111</f>
        <v>1.9937450183843768E-3</v>
      </c>
      <c r="U349" s="364">
        <v>4.1628495684871538E-3</v>
      </c>
      <c r="V349" s="46">
        <f>U349*各種係数!H111</f>
        <v>2.922409738464997E-3</v>
      </c>
      <c r="W349" s="46">
        <f>U349*各種係数!I111</f>
        <v>1.2321324935418024E-3</v>
      </c>
      <c r="X349" s="135">
        <f t="shared" si="27"/>
        <v>4.2135357427043447E-2</v>
      </c>
      <c r="Y349" s="46">
        <f t="shared" si="28"/>
        <v>2.9579925205715535E-2</v>
      </c>
      <c r="Z349" s="47">
        <f t="shared" si="29"/>
        <v>1.2471347368846999E-2</v>
      </c>
      <c r="AA349" s="46">
        <f>G349*各種係数!K111*各種係数!$P$18</f>
        <v>3.2205671870688246E-9</v>
      </c>
      <c r="AB349" s="46">
        <f>M349*各種係数!K111*各種係数!$P$18</f>
        <v>8.5941640755583341E-11</v>
      </c>
      <c r="AC349" s="46">
        <f>U349*各種係数!K111*各種係数!$P$18</f>
        <v>3.6248590423311389E-10</v>
      </c>
      <c r="AD349" s="364">
        <f t="shared" si="30"/>
        <v>3.6689947320575216E-9</v>
      </c>
      <c r="AE349" s="46">
        <f>G349*各種係数!L111*各種係数!$P$18</f>
        <v>2.9476111760849105E-9</v>
      </c>
      <c r="AF349" s="46">
        <f>M349*各種係数!L111*各種係数!$P$18</f>
        <v>7.8657741344247973E-11</v>
      </c>
      <c r="AG349" s="46">
        <f>U349*各種係数!L111*各種係数!$P$18</f>
        <v>3.3176376719630837E-10</v>
      </c>
      <c r="AH349" s="135">
        <f t="shared" si="31"/>
        <v>3.3580326846254668E-9</v>
      </c>
    </row>
    <row r="350" spans="2:34" x14ac:dyDescent="0.15">
      <c r="B350" s="163" t="s">
        <v>138</v>
      </c>
      <c r="C350" s="163" t="s">
        <v>322</v>
      </c>
      <c r="D350" s="163" t="s">
        <v>300</v>
      </c>
      <c r="E350" s="62" t="s">
        <v>204</v>
      </c>
      <c r="F350" s="365">
        <f>SUMIF(価格変換【係数】!$D$7:$D$64,E350,価格変換【係数】!$J$141:$J$198)</f>
        <v>6.2106043752317396E-3</v>
      </c>
      <c r="G350" s="326">
        <f>SUMIF(価格変換【係数】!$D$7:$D$64,E350,価格変換【係数】!$L$141:$L$198)</f>
        <v>6.2106043752317396E-3</v>
      </c>
      <c r="H350" s="327">
        <f>G350*各種係数!H112</f>
        <v>4.5397216486853641E-3</v>
      </c>
      <c r="I350" s="326">
        <f>G350*各種係数!I112</f>
        <v>2.1435447572031858E-3</v>
      </c>
      <c r="J350" s="80">
        <v>1.2034210914392785E-3</v>
      </c>
      <c r="K350" s="67">
        <f>J350*各種係数!G112</f>
        <v>7.3540030818152206E-4</v>
      </c>
      <c r="L350" s="67">
        <f>J350*各種係数!F112</f>
        <v>4.6802078325775654E-4</v>
      </c>
      <c r="M350" s="80">
        <v>7.86622677156638E-4</v>
      </c>
      <c r="N350" s="67">
        <f>M350*各種係数!H112</f>
        <v>5.749920267142406E-4</v>
      </c>
      <c r="O350" s="67">
        <f>M350*各種係数!I112</f>
        <v>2.7149707397894411E-4</v>
      </c>
      <c r="P350" s="54"/>
      <c r="Q350" s="41"/>
      <c r="R350" s="67">
        <f>Q$353*各種係数!J112</f>
        <v>5.6416451781357855E-3</v>
      </c>
      <c r="S350" s="67">
        <f>R350*各種係数!G112</f>
        <v>3.4475609844014398E-3</v>
      </c>
      <c r="T350" s="67">
        <f>R350*各種係数!F112</f>
        <v>2.1940841937343456E-3</v>
      </c>
      <c r="U350" s="80">
        <v>3.5024233612081391E-3</v>
      </c>
      <c r="V350" s="67">
        <f>U350*各種係数!H112</f>
        <v>2.5601416859119546E-3</v>
      </c>
      <c r="W350" s="67">
        <f>U350*各種係数!I112</f>
        <v>1.2088358523309627E-3</v>
      </c>
      <c r="X350" s="330">
        <f t="shared" si="27"/>
        <v>1.0499650413596517E-2</v>
      </c>
      <c r="Y350" s="67">
        <f t="shared" si="28"/>
        <v>7.6748553613115601E-3</v>
      </c>
      <c r="Z350" s="68">
        <f t="shared" si="29"/>
        <v>3.6238776835130927E-3</v>
      </c>
      <c r="AA350" s="67">
        <f>G350*各種係数!K112*各種係数!$P$18</f>
        <v>1.0555966396618991E-9</v>
      </c>
      <c r="AB350" s="67">
        <f>M350*各種係数!K112*各種係数!$P$18</f>
        <v>1.3369975038176705E-10</v>
      </c>
      <c r="AC350" s="67">
        <f>U350*各種係数!K112*各種係数!$P$18</f>
        <v>5.9529574054162675E-10</v>
      </c>
      <c r="AD350" s="80">
        <f t="shared" si="30"/>
        <v>1.7845921305852929E-9</v>
      </c>
      <c r="AE350" s="67">
        <f>G350*各種係数!L112*各種係数!$P$18</f>
        <v>6.8048712761803513E-10</v>
      </c>
      <c r="AF350" s="67">
        <f>M350*各種係数!L112*各種係数!$P$18</f>
        <v>8.6189132934032074E-11</v>
      </c>
      <c r="AG350" s="67">
        <f>U350*各種係数!L112*各種係数!$P$18</f>
        <v>3.8375556850405548E-10</v>
      </c>
      <c r="AH350" s="330">
        <f t="shared" si="31"/>
        <v>1.1504318290561226E-9</v>
      </c>
    </row>
    <row r="351" spans="2:34" x14ac:dyDescent="0.15">
      <c r="B351" s="155" t="s">
        <v>139</v>
      </c>
      <c r="C351" s="155" t="s">
        <v>323</v>
      </c>
      <c r="D351" s="155" t="s">
        <v>290</v>
      </c>
      <c r="E351" s="41" t="s">
        <v>1002</v>
      </c>
      <c r="F351" s="363">
        <f>SUMIF(価格変換【係数】!$D$7:$D$64,E351,価格変換【係数】!$J$141:$J$198)</f>
        <v>0</v>
      </c>
      <c r="G351" s="324">
        <f>SUMIF(価格変換【係数】!$D$7:$D$64,E351,価格変換【係数】!$L$141:$L$198)</f>
        <v>0</v>
      </c>
      <c r="H351" s="325">
        <f>G351*各種係数!H113</f>
        <v>0</v>
      </c>
      <c r="I351" s="324">
        <f>G351*各種係数!I113</f>
        <v>0</v>
      </c>
      <c r="J351" s="364">
        <v>1.333471095197093E-3</v>
      </c>
      <c r="K351" s="46">
        <f>J351*各種係数!G113</f>
        <v>1.333471095197093E-3</v>
      </c>
      <c r="L351" s="46">
        <f>J351*各種係数!F113</f>
        <v>0</v>
      </c>
      <c r="M351" s="364">
        <v>1.5705070599292934E-3</v>
      </c>
      <c r="N351" s="46">
        <f>M351*各種係数!H113</f>
        <v>0</v>
      </c>
      <c r="O351" s="46">
        <f>M351*各種係数!I113</f>
        <v>0</v>
      </c>
      <c r="P351" s="54"/>
      <c r="Q351" s="41"/>
      <c r="R351" s="46">
        <f>Q$353*各種係数!J113</f>
        <v>0</v>
      </c>
      <c r="S351" s="46">
        <f>R351*各種係数!G113</f>
        <v>0</v>
      </c>
      <c r="T351" s="46">
        <f>R351*各種係数!F113</f>
        <v>0</v>
      </c>
      <c r="U351" s="364">
        <v>1.4737864322030605E-4</v>
      </c>
      <c r="V351" s="46">
        <f>U351*各種係数!H113</f>
        <v>0</v>
      </c>
      <c r="W351" s="46">
        <f>U351*各種係数!I113</f>
        <v>0</v>
      </c>
      <c r="X351" s="135">
        <f t="shared" si="27"/>
        <v>1.7178857031495995E-3</v>
      </c>
      <c r="Y351" s="46">
        <f t="shared" si="28"/>
        <v>0</v>
      </c>
      <c r="Z351" s="47">
        <f t="shared" si="29"/>
        <v>0</v>
      </c>
      <c r="AA351" s="46">
        <f>G351*各種係数!K113*各種係数!$P$18</f>
        <v>0</v>
      </c>
      <c r="AB351" s="46">
        <f>M351*各種係数!K113*各種係数!$P$18</f>
        <v>0</v>
      </c>
      <c r="AC351" s="46">
        <f>U351*各種係数!K113*各種係数!$P$18</f>
        <v>0</v>
      </c>
      <c r="AD351" s="364">
        <f t="shared" si="30"/>
        <v>0</v>
      </c>
      <c r="AE351" s="46">
        <f>G351*各種係数!L113*各種係数!$P$18</f>
        <v>0</v>
      </c>
      <c r="AF351" s="46">
        <f>M351*各種係数!L113*各種係数!$P$18</f>
        <v>0</v>
      </c>
      <c r="AG351" s="46">
        <f>U351*各種係数!L113*各種係数!$P$18</f>
        <v>0</v>
      </c>
      <c r="AH351" s="135">
        <f t="shared" si="31"/>
        <v>0</v>
      </c>
    </row>
    <row r="352" spans="2:34" x14ac:dyDescent="0.15">
      <c r="B352" s="173" t="s">
        <v>955</v>
      </c>
      <c r="C352" s="173" t="s">
        <v>324</v>
      </c>
      <c r="D352" s="173" t="s">
        <v>301</v>
      </c>
      <c r="E352" s="87" t="s">
        <v>1003</v>
      </c>
      <c r="F352" s="367">
        <f>SUMIF(価格変換【係数】!$D$7:$D$64,E352,価格変換【係数】!$J$141:$J$198)</f>
        <v>0</v>
      </c>
      <c r="G352" s="333">
        <f>SUMIF(価格変換【係数】!$D$7:$D$64,E352,価格変換【係数】!$L$141:$L$198)</f>
        <v>0</v>
      </c>
      <c r="H352" s="334">
        <f>G352*各種係数!H114</f>
        <v>0</v>
      </c>
      <c r="I352" s="333">
        <f>G352*各種係数!I114</f>
        <v>0</v>
      </c>
      <c r="J352" s="368">
        <v>3.4366491260409476E-3</v>
      </c>
      <c r="K352" s="91">
        <f>J352*各種係数!G114</f>
        <v>2.1323108390404986E-3</v>
      </c>
      <c r="L352" s="91">
        <f>J352*各種係数!F114</f>
        <v>1.3043382870004492E-3</v>
      </c>
      <c r="M352" s="368">
        <v>2.7582305505763475E-3</v>
      </c>
      <c r="N352" s="46">
        <f>M352*各種係数!H114</f>
        <v>1.1348270386480996E-3</v>
      </c>
      <c r="O352" s="46">
        <f>M352*各種係数!I114</f>
        <v>2.9529153383449304E-5</v>
      </c>
      <c r="P352" s="95"/>
      <c r="Q352" s="87"/>
      <c r="R352" s="91">
        <f>Q$353*各種係数!J114</f>
        <v>6.8094716314140753E-6</v>
      </c>
      <c r="S352" s="91">
        <f>R352*各種係数!G114</f>
        <v>4.2250196733147717E-6</v>
      </c>
      <c r="T352" s="91">
        <f>R352*各種係数!F114</f>
        <v>2.584451958099304E-6</v>
      </c>
      <c r="U352" s="368">
        <v>2.6169759491533946E-4</v>
      </c>
      <c r="V352" s="91">
        <f>U352*各種係数!H114</f>
        <v>1.0767102358323482E-4</v>
      </c>
      <c r="W352" s="91">
        <f>U352*各種係数!I114</f>
        <v>2.8016905326206665E-6</v>
      </c>
      <c r="X352" s="335">
        <f t="shared" si="27"/>
        <v>3.0199281454916871E-3</v>
      </c>
      <c r="Y352" s="91">
        <f t="shared" si="28"/>
        <v>1.2424980622313345E-3</v>
      </c>
      <c r="Z352" s="94">
        <f t="shared" si="29"/>
        <v>3.2330843916069971E-5</v>
      </c>
      <c r="AA352" s="91">
        <f>G352*各種係数!K114*各種係数!$P$18</f>
        <v>0</v>
      </c>
      <c r="AB352" s="91">
        <f>M352*各種係数!K114*各種係数!$P$18</f>
        <v>9.4107450280886141E-12</v>
      </c>
      <c r="AC352" s="91">
        <f>U352*各種係数!K114*各種係数!$P$18</f>
        <v>8.9288016177533437E-13</v>
      </c>
      <c r="AD352" s="368">
        <f t="shared" si="30"/>
        <v>1.0303625189863948E-11</v>
      </c>
      <c r="AE352" s="91">
        <f>G352*各種係数!L114*各種係数!$P$18</f>
        <v>0</v>
      </c>
      <c r="AF352" s="91">
        <f>M352*各種係数!L114*各種係数!$P$18</f>
        <v>9.4107450280886141E-12</v>
      </c>
      <c r="AG352" s="91">
        <f>U352*各種係数!L114*各種係数!$P$18</f>
        <v>8.9288016177533437E-13</v>
      </c>
      <c r="AH352" s="335">
        <f t="shared" si="31"/>
        <v>1.0303625189863948E-11</v>
      </c>
    </row>
    <row r="353" spans="2:34" x14ac:dyDescent="0.15">
      <c r="B353" s="477"/>
      <c r="C353" s="478"/>
      <c r="D353" s="478"/>
      <c r="E353" s="95" t="s">
        <v>272</v>
      </c>
      <c r="F353" s="91">
        <f t="shared" ref="F353:O353" si="32">SUM(F246:F352)</f>
        <v>1.0000000000000002</v>
      </c>
      <c r="G353" s="91">
        <f t="shared" si="32"/>
        <v>0.81656087162079005</v>
      </c>
      <c r="H353" s="91">
        <f t="shared" si="32"/>
        <v>0.43823229427107174</v>
      </c>
      <c r="I353" s="91">
        <f t="shared" si="32"/>
        <v>0.2521035621735116</v>
      </c>
      <c r="J353" s="91">
        <f t="shared" si="32"/>
        <v>0.37832857734971853</v>
      </c>
      <c r="K353" s="91">
        <f t="shared" si="32"/>
        <v>0.14011337635845714</v>
      </c>
      <c r="L353" s="91">
        <f t="shared" si="32"/>
        <v>0.23821520099126128</v>
      </c>
      <c r="M353" s="91">
        <f t="shared" si="32"/>
        <v>0.16622669561141301</v>
      </c>
      <c r="N353" s="138">
        <f t="shared" si="32"/>
        <v>8.4859561837170888E-2</v>
      </c>
      <c r="O353" s="138">
        <f t="shared" si="32"/>
        <v>4.1375036638548163E-2</v>
      </c>
      <c r="P353" s="336">
        <f>各種係数!$P$8</f>
        <v>0.60899999999999999</v>
      </c>
      <c r="Q353" s="91">
        <f>(I353+O353)*P353</f>
        <v>0.17872846667654438</v>
      </c>
      <c r="R353" s="91">
        <f t="shared" ref="R353:AH353" si="33">SUM(R246:R352)</f>
        <v>0.17872846667654443</v>
      </c>
      <c r="S353" s="91">
        <f t="shared" si="33"/>
        <v>7.2411273329786571E-2</v>
      </c>
      <c r="T353" s="91">
        <f t="shared" si="33"/>
        <v>0.10631719334675789</v>
      </c>
      <c r="U353" s="91">
        <f t="shared" si="33"/>
        <v>8.4145481641809516E-2</v>
      </c>
      <c r="V353" s="91">
        <f t="shared" si="33"/>
        <v>5.037925291241302E-2</v>
      </c>
      <c r="W353" s="91">
        <f t="shared" si="33"/>
        <v>2.6554673897426113E-2</v>
      </c>
      <c r="X353" s="91">
        <f t="shared" si="33"/>
        <v>1.066933048874013</v>
      </c>
      <c r="Y353" s="91">
        <f t="shared" si="33"/>
        <v>0.57347110902065523</v>
      </c>
      <c r="Z353" s="91">
        <f t="shared" si="33"/>
        <v>0.32003327270948584</v>
      </c>
      <c r="AA353" s="91">
        <f t="shared" si="33"/>
        <v>9.8059387421746075E-8</v>
      </c>
      <c r="AB353" s="91">
        <f t="shared" si="33"/>
        <v>1.1661832520972433E-8</v>
      </c>
      <c r="AC353" s="91">
        <f t="shared" si="33"/>
        <v>7.9845520078037256E-9</v>
      </c>
      <c r="AD353" s="91">
        <f t="shared" si="33"/>
        <v>1.1770577195052223E-7</v>
      </c>
      <c r="AE353" s="91">
        <f t="shared" si="33"/>
        <v>9.2042264395428864E-8</v>
      </c>
      <c r="AF353" s="91">
        <f t="shared" si="33"/>
        <v>1.0555386293060802E-8</v>
      </c>
      <c r="AG353" s="91">
        <f t="shared" si="33"/>
        <v>7.132843537923378E-9</v>
      </c>
      <c r="AH353" s="91">
        <f t="shared" si="33"/>
        <v>1.0973049422641305E-7</v>
      </c>
    </row>
    <row r="359" spans="2:34" x14ac:dyDescent="0.15">
      <c r="I359" s="10" t="str">
        <f>入力表1【係数】!$E$52</f>
        <v>（単位：円)</v>
      </c>
      <c r="O359" s="10" t="str">
        <f>入力表1【係数】!$E$52</f>
        <v>（単位：円)</v>
      </c>
      <c r="W359" s="10" t="str">
        <f>入力表1【係数】!$E$52</f>
        <v>（単位：円)</v>
      </c>
      <c r="Z359" s="10" t="str">
        <f>入力表1【係数】!$E$52</f>
        <v>（単位：円)</v>
      </c>
      <c r="AD359" s="10" t="s">
        <v>9</v>
      </c>
      <c r="AH359" s="10" t="s">
        <v>9</v>
      </c>
    </row>
    <row r="360" spans="2:34" ht="17.45" customHeight="1" x14ac:dyDescent="0.15">
      <c r="B360" s="460" t="s">
        <v>33</v>
      </c>
      <c r="C360" s="458" t="s">
        <v>325</v>
      </c>
      <c r="D360" s="458" t="s">
        <v>326</v>
      </c>
      <c r="E360" s="460" t="s">
        <v>525</v>
      </c>
      <c r="F360" s="458" t="s">
        <v>498</v>
      </c>
      <c r="G360" s="499" t="s">
        <v>277</v>
      </c>
      <c r="H360" s="500"/>
      <c r="I360" s="501"/>
      <c r="J360" s="463" t="s">
        <v>844</v>
      </c>
      <c r="K360" s="463" t="s">
        <v>243</v>
      </c>
      <c r="L360" s="508" t="s">
        <v>225</v>
      </c>
      <c r="M360" s="510" t="s">
        <v>845</v>
      </c>
      <c r="N360" s="511"/>
      <c r="O360" s="512"/>
      <c r="P360" s="460" t="s">
        <v>237</v>
      </c>
      <c r="Q360" s="460" t="s">
        <v>275</v>
      </c>
      <c r="R360" s="461" t="s">
        <v>241</v>
      </c>
      <c r="S360" s="461" t="s">
        <v>244</v>
      </c>
      <c r="T360" s="461" t="s">
        <v>225</v>
      </c>
      <c r="U360" s="505" t="s">
        <v>847</v>
      </c>
      <c r="V360" s="506"/>
      <c r="W360" s="507"/>
      <c r="X360" s="513" t="s">
        <v>278</v>
      </c>
      <c r="Y360" s="514"/>
      <c r="Z360" s="515"/>
      <c r="AA360" s="373" t="s">
        <v>8</v>
      </c>
      <c r="AB360" s="373" t="s">
        <v>848</v>
      </c>
      <c r="AC360" s="373" t="s">
        <v>849</v>
      </c>
      <c r="AD360" s="460" t="s">
        <v>266</v>
      </c>
      <c r="AE360" s="373" t="s">
        <v>8</v>
      </c>
      <c r="AF360" s="373" t="s">
        <v>848</v>
      </c>
      <c r="AG360" s="373" t="s">
        <v>849</v>
      </c>
      <c r="AH360" s="460" t="s">
        <v>271</v>
      </c>
    </row>
    <row r="361" spans="2:34" x14ac:dyDescent="0.15">
      <c r="B361" s="498"/>
      <c r="C361" s="498"/>
      <c r="D361" s="498"/>
      <c r="E361" s="498"/>
      <c r="F361" s="459"/>
      <c r="G361" s="302" t="s">
        <v>230</v>
      </c>
      <c r="H361" s="302" t="s">
        <v>228</v>
      </c>
      <c r="I361" s="302" t="s">
        <v>286</v>
      </c>
      <c r="J361" s="502"/>
      <c r="K361" s="502"/>
      <c r="L361" s="509"/>
      <c r="M361" s="303" t="s">
        <v>846</v>
      </c>
      <c r="N361" s="304" t="s">
        <v>228</v>
      </c>
      <c r="O361" s="304" t="s">
        <v>229</v>
      </c>
      <c r="P361" s="459"/>
      <c r="Q361" s="459"/>
      <c r="R361" s="462"/>
      <c r="S361" s="462"/>
      <c r="T361" s="462"/>
      <c r="U361" s="305" t="s">
        <v>257</v>
      </c>
      <c r="V361" s="305" t="s">
        <v>249</v>
      </c>
      <c r="W361" s="305" t="s">
        <v>250</v>
      </c>
      <c r="X361" s="306" t="s">
        <v>257</v>
      </c>
      <c r="Y361" s="306" t="s">
        <v>249</v>
      </c>
      <c r="Z361" s="306" t="s">
        <v>250</v>
      </c>
      <c r="AA361" s="182" t="s">
        <v>262</v>
      </c>
      <c r="AB361" s="182" t="s">
        <v>262</v>
      </c>
      <c r="AC361" s="182" t="s">
        <v>262</v>
      </c>
      <c r="AD361" s="498"/>
      <c r="AE361" s="182" t="s">
        <v>267</v>
      </c>
      <c r="AF361" s="182" t="s">
        <v>267</v>
      </c>
      <c r="AG361" s="182" t="s">
        <v>267</v>
      </c>
      <c r="AH361" s="498"/>
    </row>
    <row r="362" spans="2:34" x14ac:dyDescent="0.15">
      <c r="B362" s="498"/>
      <c r="C362" s="498"/>
      <c r="D362" s="498"/>
      <c r="E362" s="498"/>
      <c r="F362" s="379" t="s">
        <v>706</v>
      </c>
      <c r="G362" s="307" t="s">
        <v>216</v>
      </c>
      <c r="H362" s="308" t="s">
        <v>704</v>
      </c>
      <c r="I362" s="307" t="s">
        <v>219</v>
      </c>
      <c r="J362" s="379" t="s">
        <v>222</v>
      </c>
      <c r="K362" s="379" t="s">
        <v>223</v>
      </c>
      <c r="L362" s="377" t="s">
        <v>226</v>
      </c>
      <c r="M362" s="309" t="s">
        <v>231</v>
      </c>
      <c r="N362" s="309" t="s">
        <v>698</v>
      </c>
      <c r="O362" s="309" t="s">
        <v>697</v>
      </c>
      <c r="P362" s="379" t="s">
        <v>238</v>
      </c>
      <c r="Q362" s="379" t="s">
        <v>239</v>
      </c>
      <c r="R362" s="379" t="s">
        <v>242</v>
      </c>
      <c r="S362" s="379" t="s">
        <v>693</v>
      </c>
      <c r="T362" s="379" t="s">
        <v>692</v>
      </c>
      <c r="U362" s="310" t="s">
        <v>251</v>
      </c>
      <c r="V362" s="310" t="s">
        <v>252</v>
      </c>
      <c r="W362" s="310" t="s">
        <v>253</v>
      </c>
      <c r="X362" s="516" t="s">
        <v>688</v>
      </c>
      <c r="Y362" s="516" t="s">
        <v>687</v>
      </c>
      <c r="Z362" s="516" t="s">
        <v>260</v>
      </c>
      <c r="AA362" s="442" t="s">
        <v>263</v>
      </c>
      <c r="AB362" s="442" t="s">
        <v>264</v>
      </c>
      <c r="AC362" s="460" t="s">
        <v>265</v>
      </c>
      <c r="AD362" s="498"/>
      <c r="AE362" s="442" t="s">
        <v>268</v>
      </c>
      <c r="AF362" s="442" t="s">
        <v>269</v>
      </c>
      <c r="AG362" s="460" t="s">
        <v>270</v>
      </c>
      <c r="AH362" s="498"/>
    </row>
    <row r="363" spans="2:34" ht="30" x14ac:dyDescent="0.15">
      <c r="B363" s="459"/>
      <c r="C363" s="459"/>
      <c r="D363" s="459"/>
      <c r="E363" s="459"/>
      <c r="F363" s="311"/>
      <c r="G363" s="312" t="s">
        <v>217</v>
      </c>
      <c r="H363" s="356" t="s">
        <v>220</v>
      </c>
      <c r="I363" s="357" t="s">
        <v>221</v>
      </c>
      <c r="J363" s="315" t="s">
        <v>387</v>
      </c>
      <c r="K363" s="311" t="s">
        <v>224</v>
      </c>
      <c r="L363" s="358" t="s">
        <v>227</v>
      </c>
      <c r="M363" s="318" t="s">
        <v>232</v>
      </c>
      <c r="N363" s="359" t="s">
        <v>235</v>
      </c>
      <c r="O363" s="359" t="s">
        <v>236</v>
      </c>
      <c r="P363" s="311"/>
      <c r="Q363" s="311" t="s">
        <v>240</v>
      </c>
      <c r="R363" s="425" t="s">
        <v>1050</v>
      </c>
      <c r="S363" s="311" t="s">
        <v>246</v>
      </c>
      <c r="T363" s="311" t="s">
        <v>248</v>
      </c>
      <c r="U363" s="319" t="s">
        <v>254</v>
      </c>
      <c r="V363" s="360" t="s">
        <v>255</v>
      </c>
      <c r="W363" s="360" t="s">
        <v>256</v>
      </c>
      <c r="X363" s="517"/>
      <c r="Y363" s="517"/>
      <c r="Z363" s="517"/>
      <c r="AA363" s="553"/>
      <c r="AB363" s="553"/>
      <c r="AC363" s="498"/>
      <c r="AD363" s="459"/>
      <c r="AE363" s="553"/>
      <c r="AF363" s="553"/>
      <c r="AG363" s="498"/>
      <c r="AH363" s="459"/>
    </row>
    <row r="364" spans="2:34" x14ac:dyDescent="0.15">
      <c r="B364" s="320" t="s">
        <v>34</v>
      </c>
      <c r="C364" s="320" t="s">
        <v>288</v>
      </c>
      <c r="D364" s="320" t="s">
        <v>288</v>
      </c>
      <c r="E364" s="101" t="s">
        <v>141</v>
      </c>
      <c r="F364" s="361">
        <f>SUMIF(価格変換【係数】!$D$7:$D$64,E364,価格変換【係数】!$J$208:$J$265)</f>
        <v>1.0842430955921658E-2</v>
      </c>
      <c r="G364" s="321">
        <f>SUMIF(価格変換【係数】!$D$7:$D$64,E364,価格変換【係数】!$L$208:$L$265)</f>
        <v>1.3014455667053663E-3</v>
      </c>
      <c r="H364" s="322">
        <f>G364*各種係数!H8</f>
        <v>7.5564990619321438E-4</v>
      </c>
      <c r="I364" s="321">
        <f>G364*各種係数!I8</f>
        <v>1.0521131116475266E-4</v>
      </c>
      <c r="J364" s="362">
        <f t="array" ref="J364:J470">MMULT(各種係数!$AD$8:$EF$114,G364:G470)</f>
        <v>7.3381584500268274E-3</v>
      </c>
      <c r="K364" s="134">
        <f>J364*各種係数!G8</f>
        <v>1.8541266041505745E-4</v>
      </c>
      <c r="L364" s="134">
        <f>J364*各種係数!F8</f>
        <v>7.1527457896117703E-3</v>
      </c>
      <c r="M364" s="362">
        <f t="array" ref="M364:M470">MMULT(各種係数!$EK$8:$IM$114,K364:K470)</f>
        <v>2.1485184285368824E-4</v>
      </c>
      <c r="N364" s="46">
        <f>M364*各種係数!H8</f>
        <v>1.2474803330332735E-4</v>
      </c>
      <c r="O364" s="46">
        <f>M364*各種係数!I8</f>
        <v>1.7369027695890902E-5</v>
      </c>
      <c r="P364" s="102"/>
      <c r="Q364" s="101"/>
      <c r="R364" s="134">
        <f>Q$471*各種係数!J8</f>
        <v>1.7314371523831161E-3</v>
      </c>
      <c r="S364" s="134">
        <f>R364*各種係数!G8</f>
        <v>4.374808352137056E-5</v>
      </c>
      <c r="T364" s="134">
        <f>R364*各種係数!F8</f>
        <v>1.6876890688617455E-3</v>
      </c>
      <c r="U364" s="362">
        <f t="array" ref="U364:U470">MMULT(各種係数!$EK$8:$IM$114,S364:S470)</f>
        <v>6.1491279149648463E-5</v>
      </c>
      <c r="V364" s="134">
        <f>U364*各種係数!H8</f>
        <v>3.5703282956936771E-5</v>
      </c>
      <c r="W364" s="134">
        <f>U364*各種係数!I8</f>
        <v>4.9710708384909175E-6</v>
      </c>
      <c r="X364" s="323">
        <f t="shared" ref="X364:X427" si="34">G364+M364+U364</f>
        <v>1.5777886887087028E-3</v>
      </c>
      <c r="Y364" s="134">
        <f t="shared" ref="Y364:Y427" si="35">H364+N364+V364</f>
        <v>9.1610122245347849E-4</v>
      </c>
      <c r="Z364" s="52">
        <f t="shared" ref="Z364:Z427" si="36">I364+O364+W364</f>
        <v>1.2755140969913448E-4</v>
      </c>
      <c r="AA364" s="134">
        <f>G364*各種係数!K8*各種係数!$P$18</f>
        <v>6.697257375626668E-10</v>
      </c>
      <c r="AB364" s="134">
        <f>M364*各種係数!K8*各種係数!$P$18</f>
        <v>1.1056306356795955E-10</v>
      </c>
      <c r="AC364" s="134">
        <f>U364*各種係数!K8*各種係数!$P$18</f>
        <v>3.164349960976385E-11</v>
      </c>
      <c r="AD364" s="362">
        <f t="shared" ref="AD364:AD427" si="37">SUM(AA364:AC364)</f>
        <v>8.1193230074039025E-10</v>
      </c>
      <c r="AE364" s="134">
        <f>G364*各種係数!L8*各種係数!$P$18</f>
        <v>8.7310870694519433E-11</v>
      </c>
      <c r="AF364" s="134">
        <f>M364*各種係数!L8*各種係数!$P$18</f>
        <v>1.4413896324043803E-11</v>
      </c>
      <c r="AG364" s="134">
        <f>U364*各種係数!L8*各種係数!$P$18</f>
        <v>4.1253028632360852E-12</v>
      </c>
      <c r="AH364" s="323">
        <f t="shared" ref="AH364:AH427" si="38">SUM(AE364:AG364)</f>
        <v>1.0585006988179932E-10</v>
      </c>
    </row>
    <row r="365" spans="2:34" x14ac:dyDescent="0.15">
      <c r="B365" s="155" t="s">
        <v>35</v>
      </c>
      <c r="C365" s="155" t="s">
        <v>288</v>
      </c>
      <c r="D365" s="155" t="s">
        <v>288</v>
      </c>
      <c r="E365" s="41" t="s">
        <v>205</v>
      </c>
      <c r="F365" s="363">
        <f>SUMIF(価格変換【係数】!$D$7:$D$64,E365,価格変換【係数】!$J$208:$J$265)</f>
        <v>0</v>
      </c>
      <c r="G365" s="324">
        <f>SUMIF(価格変換【係数】!$D$7:$D$64,E365,価格変換【係数】!$L$208:$L$265)</f>
        <v>0</v>
      </c>
      <c r="H365" s="325">
        <f>G365*各種係数!H9</f>
        <v>0</v>
      </c>
      <c r="I365" s="324">
        <f>G365*各種係数!I9</f>
        <v>0</v>
      </c>
      <c r="J365" s="364">
        <v>2.2357017288877597E-3</v>
      </c>
      <c r="K365" s="46">
        <f>J365*各種係数!G9</f>
        <v>3.8919982049353843E-5</v>
      </c>
      <c r="L365" s="46">
        <f>J365*各種係数!F9</f>
        <v>2.1967817468384059E-3</v>
      </c>
      <c r="M365" s="364">
        <v>4.6913705079172947E-5</v>
      </c>
      <c r="N365" s="46">
        <f>M365*各種係数!H9</f>
        <v>1.3664442549821079E-5</v>
      </c>
      <c r="O365" s="46">
        <f>M365*各種係数!I9</f>
        <v>4.5360927516693281E-6</v>
      </c>
      <c r="P365" s="54"/>
      <c r="Q365" s="41"/>
      <c r="R365" s="46">
        <f>Q$471*各種係数!J9</f>
        <v>1.2856683975798235E-4</v>
      </c>
      <c r="S365" s="46">
        <f>R365*各種係数!G9</f>
        <v>2.2381425173438397E-6</v>
      </c>
      <c r="T365" s="46">
        <f>R365*各種係数!F9</f>
        <v>1.263286972406385E-4</v>
      </c>
      <c r="U365" s="364">
        <v>6.3514333619849698E-6</v>
      </c>
      <c r="V365" s="46">
        <f>U365*各種係数!H9</f>
        <v>1.8499667876880167E-6</v>
      </c>
      <c r="W365" s="46">
        <f>U365*各種係数!I9</f>
        <v>6.1412098633840594E-7</v>
      </c>
      <c r="X365" s="135">
        <f t="shared" si="34"/>
        <v>5.3265138441157917E-5</v>
      </c>
      <c r="Y365" s="46">
        <f t="shared" si="35"/>
        <v>1.5514409337509097E-5</v>
      </c>
      <c r="Z365" s="47">
        <f t="shared" si="36"/>
        <v>5.1502137380077342E-6</v>
      </c>
      <c r="AA365" s="46">
        <f>G365*各種係数!K9*各種係数!$P$18</f>
        <v>0</v>
      </c>
      <c r="AB365" s="46">
        <f>M365*各種係数!K9*各種係数!$P$18</f>
        <v>6.2771858908752526E-12</v>
      </c>
      <c r="AC365" s="46">
        <f>U365*各種係数!K9*各種係数!$P$18</f>
        <v>8.4983967519517197E-13</v>
      </c>
      <c r="AD365" s="364">
        <f t="shared" si="37"/>
        <v>7.1270255660704246E-12</v>
      </c>
      <c r="AE365" s="46">
        <f>G365*各種係数!L9*各種係数!$P$18</f>
        <v>0</v>
      </c>
      <c r="AF365" s="46">
        <f>M365*各種係数!L9*各種係数!$P$18</f>
        <v>2.6430256382632646E-12</v>
      </c>
      <c r="AG365" s="46">
        <f>U365*各種係数!L9*各種係数!$P$18</f>
        <v>3.5782723166112504E-13</v>
      </c>
      <c r="AH365" s="135">
        <f t="shared" si="38"/>
        <v>3.0008528699243896E-12</v>
      </c>
    </row>
    <row r="366" spans="2:34" x14ac:dyDescent="0.15">
      <c r="B366" s="155" t="s">
        <v>36</v>
      </c>
      <c r="C366" s="155" t="s">
        <v>288</v>
      </c>
      <c r="D366" s="155" t="s">
        <v>288</v>
      </c>
      <c r="E366" s="41" t="s">
        <v>142</v>
      </c>
      <c r="F366" s="363">
        <f>SUMIF(価格変換【係数】!$D$7:$D$64,E366,価格変換【係数】!$J$208:$J$265)</f>
        <v>0</v>
      </c>
      <c r="G366" s="324">
        <f>SUMIF(価格変換【係数】!$D$7:$D$64,E366,価格変換【係数】!$L$208:$L$265)</f>
        <v>0</v>
      </c>
      <c r="H366" s="325">
        <f>G366*各種係数!H10</f>
        <v>0</v>
      </c>
      <c r="I366" s="324">
        <f>G366*各種係数!I10</f>
        <v>0</v>
      </c>
      <c r="J366" s="364">
        <v>9.9639084090390669E-5</v>
      </c>
      <c r="K366" s="46">
        <f>J366*各種係数!G10</f>
        <v>8.5793039035630004E-5</v>
      </c>
      <c r="L366" s="46">
        <f>J366*各種係数!F10</f>
        <v>1.3846045054760671E-5</v>
      </c>
      <c r="M366" s="364">
        <v>9.3660168452596105E-5</v>
      </c>
      <c r="N366" s="46">
        <f>M366*各種係数!H10</f>
        <v>6.1658764367152416E-5</v>
      </c>
      <c r="O366" s="46">
        <f>M366*各種係数!I10</f>
        <v>4.2451826894077994E-5</v>
      </c>
      <c r="P366" s="54"/>
      <c r="Q366" s="41"/>
      <c r="R366" s="46">
        <f>Q$471*各種係数!J10</f>
        <v>3.3861423378087893E-4</v>
      </c>
      <c r="S366" s="46">
        <f>R366*各種係数!G10</f>
        <v>2.9155972720934097E-4</v>
      </c>
      <c r="T366" s="46">
        <f>R366*各種係数!F10</f>
        <v>4.7054506571537973E-5</v>
      </c>
      <c r="U366" s="364">
        <v>2.9607516516433764E-4</v>
      </c>
      <c r="V366" s="46">
        <f>U366*各種係数!H10</f>
        <v>1.9491347437703237E-4</v>
      </c>
      <c r="W366" s="46">
        <f>U366*各種係数!I10</f>
        <v>1.3419719254032178E-4</v>
      </c>
      <c r="X366" s="135">
        <f t="shared" si="34"/>
        <v>3.8973533361693377E-4</v>
      </c>
      <c r="Y366" s="46">
        <f t="shared" si="35"/>
        <v>2.5657223874418479E-4</v>
      </c>
      <c r="Z366" s="47">
        <f t="shared" si="36"/>
        <v>1.7664901943439978E-4</v>
      </c>
      <c r="AA366" s="46">
        <f>G366*各種係数!K10*各種係数!$P$18</f>
        <v>0</v>
      </c>
      <c r="AB366" s="46">
        <f>M366*各種係数!K10*各種係数!$P$18</f>
        <v>3.1490946009007364E-12</v>
      </c>
      <c r="AC366" s="46">
        <f>U366*各種係数!K10*各種係数!$P$18</f>
        <v>9.9548049024885744E-12</v>
      </c>
      <c r="AD366" s="364">
        <f t="shared" si="37"/>
        <v>1.310389950338931E-11</v>
      </c>
      <c r="AE366" s="46">
        <f>G366*各種係数!L10*各種係数!$P$18</f>
        <v>0</v>
      </c>
      <c r="AF366" s="46">
        <f>M366*各種係数!L10*各種係数!$P$18</f>
        <v>2.8443435104909879E-12</v>
      </c>
      <c r="AG366" s="46">
        <f>U366*各種係数!L10*各種係数!$P$18</f>
        <v>8.9914366861187138E-12</v>
      </c>
      <c r="AH366" s="135">
        <f t="shared" si="38"/>
        <v>1.1835780196609702E-11</v>
      </c>
    </row>
    <row r="367" spans="2:34" x14ac:dyDescent="0.15">
      <c r="B367" s="155" t="s">
        <v>37</v>
      </c>
      <c r="C367" s="155" t="s">
        <v>288</v>
      </c>
      <c r="D367" s="155" t="s">
        <v>288</v>
      </c>
      <c r="E367" s="41" t="s">
        <v>143</v>
      </c>
      <c r="F367" s="363">
        <f>SUMIF(価格変換【係数】!$D$7:$D$64,E367,価格変換【係数】!$J$208:$J$265)</f>
        <v>0</v>
      </c>
      <c r="G367" s="324">
        <f>SUMIF(価格変換【係数】!$D$7:$D$64,E367,価格変換【係数】!$L$208:$L$265)</f>
        <v>0</v>
      </c>
      <c r="H367" s="325">
        <f>G367*各種係数!H11</f>
        <v>0</v>
      </c>
      <c r="I367" s="324">
        <f>G367*各種係数!I11</f>
        <v>0</v>
      </c>
      <c r="J367" s="364">
        <v>3.5083973114746238E-4</v>
      </c>
      <c r="K367" s="46">
        <f>J367*各種係数!G11</f>
        <v>6.7258332345297701E-7</v>
      </c>
      <c r="L367" s="46">
        <f>J367*各種係数!F11</f>
        <v>3.501671478240094E-4</v>
      </c>
      <c r="M367" s="364">
        <v>6.9018230917694991E-7</v>
      </c>
      <c r="N367" s="46">
        <f>M367*各種係数!H11</f>
        <v>4.6242214714855638E-7</v>
      </c>
      <c r="O367" s="46">
        <f>M367*各種係数!I11</f>
        <v>2.6226927748724099E-7</v>
      </c>
      <c r="P367" s="54"/>
      <c r="Q367" s="41"/>
      <c r="R367" s="46">
        <f>Q$471*各種係数!J11</f>
        <v>9.6378666146202332E-5</v>
      </c>
      <c r="S367" s="46">
        <f>R367*各種係数!G11</f>
        <v>1.847643748174345E-7</v>
      </c>
      <c r="T367" s="46">
        <f>R367*各種係数!F11</f>
        <v>9.6193901771384892E-5</v>
      </c>
      <c r="U367" s="364">
        <v>2.2248101504075009E-7</v>
      </c>
      <c r="V367" s="46">
        <f>U367*各種係数!H11</f>
        <v>1.4906228007730255E-7</v>
      </c>
      <c r="W367" s="46">
        <f>U367*各種係数!I11</f>
        <v>8.454278571548503E-8</v>
      </c>
      <c r="X367" s="135">
        <f t="shared" si="34"/>
        <v>9.1266332421769997E-7</v>
      </c>
      <c r="Y367" s="46">
        <f t="shared" si="35"/>
        <v>6.1148442722585894E-7</v>
      </c>
      <c r="Z367" s="47">
        <f t="shared" si="36"/>
        <v>3.4681206320272605E-7</v>
      </c>
      <c r="AA367" s="46">
        <f>G367*各種係数!K11*各種係数!$P$18</f>
        <v>0</v>
      </c>
      <c r="AB367" s="46">
        <f>M367*各種係数!K11*各種係数!$P$18</f>
        <v>1.0352734637654246E-12</v>
      </c>
      <c r="AC367" s="46">
        <f>U367*各種係数!K11*各種係数!$P$18</f>
        <v>3.3372152256112515E-13</v>
      </c>
      <c r="AD367" s="364">
        <f t="shared" si="37"/>
        <v>1.3689949863265498E-12</v>
      </c>
      <c r="AE367" s="46">
        <f>G367*各種係数!L11*各種係数!$P$18</f>
        <v>0</v>
      </c>
      <c r="AF367" s="46">
        <f>M367*各種係数!L11*各種係数!$P$18</f>
        <v>3.4509115458847492E-13</v>
      </c>
      <c r="AG367" s="46">
        <f>U367*各種係数!L11*各種係数!$P$18</f>
        <v>1.1124050752037504E-13</v>
      </c>
      <c r="AH367" s="135">
        <f t="shared" si="38"/>
        <v>4.5633166210884998E-13</v>
      </c>
    </row>
    <row r="368" spans="2:34" x14ac:dyDescent="0.15">
      <c r="B368" s="155" t="s">
        <v>38</v>
      </c>
      <c r="C368" s="155" t="s">
        <v>288</v>
      </c>
      <c r="D368" s="155" t="s">
        <v>288</v>
      </c>
      <c r="E368" s="41" t="s">
        <v>144</v>
      </c>
      <c r="F368" s="365">
        <f>SUMIF(価格変換【係数】!$D$7:$D$64,E368,価格変換【係数】!$J$208:$J$265)</f>
        <v>7.5457420301980821E-3</v>
      </c>
      <c r="G368" s="326">
        <f>SUMIF(価格変換【係数】!$D$7:$D$64,E368,価格変換【係数】!$L$208:$L$265)</f>
        <v>2.8438561742497769E-4</v>
      </c>
      <c r="H368" s="327">
        <f>G368*各種係数!H12</f>
        <v>1.8214291313021217E-4</v>
      </c>
      <c r="I368" s="326">
        <f>G368*各種係数!I12</f>
        <v>4.2042004497423011E-5</v>
      </c>
      <c r="J368" s="364">
        <v>1.4516195406049297E-3</v>
      </c>
      <c r="K368" s="67">
        <f>J368*各種係数!G12</f>
        <v>5.4708962706250701E-5</v>
      </c>
      <c r="L368" s="67">
        <f>J368*各種係数!F12</f>
        <v>1.3969105778986789E-3</v>
      </c>
      <c r="M368" s="364">
        <v>5.8585608099905095E-5</v>
      </c>
      <c r="N368" s="67">
        <f>M368*各種係数!H12</f>
        <v>3.7522830526535739E-5</v>
      </c>
      <c r="O368" s="67">
        <f>M368*各種係数!I12</f>
        <v>8.6609738619086043E-6</v>
      </c>
      <c r="P368" s="54"/>
      <c r="Q368" s="41"/>
      <c r="R368" s="67">
        <f>Q$471*各種係数!J12</f>
        <v>1.8743073690171452E-4</v>
      </c>
      <c r="S368" s="67">
        <f>R368*各種係数!G12</f>
        <v>7.0639316352050522E-6</v>
      </c>
      <c r="T368" s="67">
        <f>R368*各種係数!F12</f>
        <v>1.8036680526650948E-4</v>
      </c>
      <c r="U368" s="364">
        <v>1.0923944611807941E-5</v>
      </c>
      <c r="V368" s="67">
        <f>U368*各種係数!H12</f>
        <v>6.9965531748196812E-6</v>
      </c>
      <c r="W368" s="67">
        <f>U368*各種係数!I12</f>
        <v>1.6149358489283852E-6</v>
      </c>
      <c r="X368" s="135">
        <f t="shared" si="34"/>
        <v>3.5389517013669077E-4</v>
      </c>
      <c r="Y368" s="46">
        <f t="shared" si="35"/>
        <v>2.2666229683156758E-4</v>
      </c>
      <c r="Z368" s="47">
        <f t="shared" si="36"/>
        <v>5.2317914208259998E-5</v>
      </c>
      <c r="AA368" s="67">
        <f>G368*各種係数!K12*各種係数!$P$18</f>
        <v>2.3150500133138717E-11</v>
      </c>
      <c r="AB368" s="67">
        <f>M368*各種係数!K12*各種係数!$P$18</f>
        <v>4.7691797510633964E-12</v>
      </c>
      <c r="AC368" s="67">
        <f>U368*各種係数!K12*各種係数!$P$18</f>
        <v>8.8926712778213744E-13</v>
      </c>
      <c r="AD368" s="364">
        <f t="shared" si="37"/>
        <v>2.8808947011984249E-11</v>
      </c>
      <c r="AE368" s="67">
        <f>G368*各種係数!L12*各種係数!$P$18</f>
        <v>8.8424466673943358E-12</v>
      </c>
      <c r="AF368" s="67">
        <f>M368*各種係数!L12*各種係数!$P$18</f>
        <v>1.8216115139400039E-12</v>
      </c>
      <c r="AG368" s="67">
        <f>U368*各種係数!L12*各種係数!$P$18</f>
        <v>3.3965992549874119E-13</v>
      </c>
      <c r="AH368" s="135">
        <f t="shared" si="38"/>
        <v>1.1003718106833082E-11</v>
      </c>
    </row>
    <row r="369" spans="2:34" x14ac:dyDescent="0.15">
      <c r="B369" s="162" t="s">
        <v>39</v>
      </c>
      <c r="C369" s="162" t="s">
        <v>289</v>
      </c>
      <c r="D369" s="162" t="s">
        <v>289</v>
      </c>
      <c r="E369" s="116" t="s">
        <v>206</v>
      </c>
      <c r="F369" s="363">
        <f>SUMIF(価格変換【係数】!$D$7:$D$64,E369,価格変換【係数】!$J$208:$J$265)</f>
        <v>0</v>
      </c>
      <c r="G369" s="324">
        <f>SUMIF(価格変換【係数】!$D$7:$D$64,E369,価格変換【係数】!$L$208:$L$265)</f>
        <v>0</v>
      </c>
      <c r="H369" s="325">
        <f>G369*各種係数!H13</f>
        <v>0</v>
      </c>
      <c r="I369" s="324">
        <f>G369*各種係数!I13</f>
        <v>0</v>
      </c>
      <c r="J369" s="366">
        <v>1.4694202897061001E-5</v>
      </c>
      <c r="K369" s="46">
        <f>J369*各種係数!G13</f>
        <v>0</v>
      </c>
      <c r="L369" s="46">
        <f>J369*各種係数!F13</f>
        <v>1.4694202897061005E-5</v>
      </c>
      <c r="M369" s="366">
        <v>-9.1573818499372998E-19</v>
      </c>
      <c r="N369" s="46">
        <f>M369*各種係数!H13</f>
        <v>0</v>
      </c>
      <c r="O369" s="46">
        <f>M369*各種係数!I13</f>
        <v>0</v>
      </c>
      <c r="P369" s="54"/>
      <c r="Q369" s="41"/>
      <c r="R369" s="46">
        <f>Q$471*各種係数!J13</f>
        <v>3.7170937827565156E-9</v>
      </c>
      <c r="S369" s="46">
        <f>R369*各種係数!G13</f>
        <v>0</v>
      </c>
      <c r="T369" s="46">
        <f>R369*各種係数!F13</f>
        <v>3.7170937827565164E-9</v>
      </c>
      <c r="U369" s="366">
        <v>-2.6134817958639313E-19</v>
      </c>
      <c r="V369" s="46">
        <f>U369*各種係数!H13</f>
        <v>0</v>
      </c>
      <c r="W369" s="46">
        <f>U369*各種係数!I13</f>
        <v>0</v>
      </c>
      <c r="X369" s="328">
        <f t="shared" si="34"/>
        <v>-1.1770863645801231E-18</v>
      </c>
      <c r="Y369" s="136">
        <f t="shared" si="35"/>
        <v>0</v>
      </c>
      <c r="Z369" s="329">
        <f t="shared" si="36"/>
        <v>0</v>
      </c>
      <c r="AA369" s="46">
        <f>G369*各種係数!K13*各種係数!$P$18</f>
        <v>0</v>
      </c>
      <c r="AB369" s="46">
        <f>M369*各種係数!K13*各種係数!$P$18</f>
        <v>0</v>
      </c>
      <c r="AC369" s="46">
        <f>U369*各種係数!K13*各種係数!$P$18</f>
        <v>0</v>
      </c>
      <c r="AD369" s="366">
        <f t="shared" si="37"/>
        <v>0</v>
      </c>
      <c r="AE369" s="46">
        <f>G369*各種係数!L13*各種係数!$P$18</f>
        <v>0</v>
      </c>
      <c r="AF369" s="46">
        <f>M369*各種係数!L13*各種係数!$P$18</f>
        <v>0</v>
      </c>
      <c r="AG369" s="46">
        <f>U369*各種係数!L13*各種係数!$P$18</f>
        <v>0</v>
      </c>
      <c r="AH369" s="328">
        <f t="shared" si="38"/>
        <v>0</v>
      </c>
    </row>
    <row r="370" spans="2:34" x14ac:dyDescent="0.15">
      <c r="B370" s="155" t="s">
        <v>40</v>
      </c>
      <c r="C370" s="155" t="s">
        <v>289</v>
      </c>
      <c r="D370" s="155" t="s">
        <v>289</v>
      </c>
      <c r="E370" s="41" t="s">
        <v>956</v>
      </c>
      <c r="F370" s="363">
        <f>SUMIF(価格変換【係数】!$D$7:$D$64,E370,価格変換【係数】!$J$208:$J$265)</f>
        <v>0</v>
      </c>
      <c r="G370" s="324">
        <f>SUMIF(価格変換【係数】!$D$7:$D$64,E370,価格変換【係数】!$L$208:$L$265)</f>
        <v>0</v>
      </c>
      <c r="H370" s="325">
        <f>G370*各種係数!H14</f>
        <v>0</v>
      </c>
      <c r="I370" s="324">
        <f>G370*各種係数!I14</f>
        <v>0</v>
      </c>
      <c r="J370" s="364">
        <v>-3.42704664729514E-7</v>
      </c>
      <c r="K370" s="46">
        <f>J370*各種係数!G14</f>
        <v>0</v>
      </c>
      <c r="L370" s="46">
        <f>J370*各種係数!F14</f>
        <v>-3.42704664729514E-7</v>
      </c>
      <c r="M370" s="364">
        <v>0</v>
      </c>
      <c r="N370" s="46">
        <f>M370*各種係数!H14</f>
        <v>0</v>
      </c>
      <c r="O370" s="46">
        <f>M370*各種係数!I14</f>
        <v>0</v>
      </c>
      <c r="P370" s="54"/>
      <c r="Q370" s="41"/>
      <c r="R370" s="46">
        <f>Q$471*各種係数!J14</f>
        <v>0</v>
      </c>
      <c r="S370" s="46">
        <f>R370*各種係数!G14</f>
        <v>0</v>
      </c>
      <c r="T370" s="46">
        <f>R370*各種係数!F14</f>
        <v>0</v>
      </c>
      <c r="U370" s="364">
        <v>0</v>
      </c>
      <c r="V370" s="46">
        <f>U370*各種係数!H14</f>
        <v>0</v>
      </c>
      <c r="W370" s="46">
        <f>U370*各種係数!I14</f>
        <v>0</v>
      </c>
      <c r="X370" s="135">
        <f t="shared" si="34"/>
        <v>0</v>
      </c>
      <c r="Y370" s="46">
        <f t="shared" si="35"/>
        <v>0</v>
      </c>
      <c r="Z370" s="47">
        <f t="shared" si="36"/>
        <v>0</v>
      </c>
      <c r="AA370" s="46">
        <f>G370*各種係数!K14*各種係数!$P$18</f>
        <v>0</v>
      </c>
      <c r="AB370" s="46">
        <f>M370*各種係数!K14*各種係数!$P$18</f>
        <v>0</v>
      </c>
      <c r="AC370" s="46">
        <f>U370*各種係数!K14*各種係数!$P$18</f>
        <v>0</v>
      </c>
      <c r="AD370" s="364">
        <f t="shared" si="37"/>
        <v>0</v>
      </c>
      <c r="AE370" s="46">
        <f>G370*各種係数!L14*各種係数!$P$18</f>
        <v>0</v>
      </c>
      <c r="AF370" s="46">
        <f>M370*各種係数!L14*各種係数!$P$18</f>
        <v>0</v>
      </c>
      <c r="AG370" s="46">
        <f>U370*各種係数!L14*各種係数!$P$18</f>
        <v>0</v>
      </c>
      <c r="AH370" s="135">
        <f t="shared" si="38"/>
        <v>0</v>
      </c>
    </row>
    <row r="371" spans="2:34" x14ac:dyDescent="0.15">
      <c r="B371" s="155" t="s">
        <v>41</v>
      </c>
      <c r="C371" s="155" t="s">
        <v>290</v>
      </c>
      <c r="D371" s="155" t="s">
        <v>290</v>
      </c>
      <c r="E371" s="41" t="s">
        <v>145</v>
      </c>
      <c r="F371" s="363">
        <f>SUMIF(価格変換【係数】!$D$7:$D$64,E371,価格変換【係数】!$J$208:$J$265)</f>
        <v>9.1308557554413985E-2</v>
      </c>
      <c r="G371" s="324">
        <f>SUMIF(価格変換【係数】!$D$7:$D$64,E371,価格変換【係数】!$L$208:$L$265)</f>
        <v>1.8023264277766397E-2</v>
      </c>
      <c r="H371" s="325">
        <f>G371*各種係数!H15</f>
        <v>5.5311637711250809E-3</v>
      </c>
      <c r="I371" s="324">
        <f>G371*各種係数!I15</f>
        <v>2.4031486812081883E-3</v>
      </c>
      <c r="J371" s="364">
        <v>3.4476835823882689E-2</v>
      </c>
      <c r="K371" s="46">
        <f>J371*各種係数!G15</f>
        <v>6.8053328204719082E-3</v>
      </c>
      <c r="L371" s="46">
        <f>J371*各種係数!F15</f>
        <v>2.7671503003410782E-2</v>
      </c>
      <c r="M371" s="364">
        <v>7.1295412988875402E-3</v>
      </c>
      <c r="N371" s="46">
        <f>M371*各種係数!H15</f>
        <v>2.1879865894100905E-3</v>
      </c>
      <c r="O371" s="46">
        <f>M371*各種係数!I15</f>
        <v>9.5062401050051198E-4</v>
      </c>
      <c r="P371" s="54"/>
      <c r="Q371" s="41"/>
      <c r="R371" s="46">
        <f>Q$471*各種係数!J15</f>
        <v>1.2083651133079713E-2</v>
      </c>
      <c r="S371" s="46">
        <f>R371*各種係数!G15</f>
        <v>2.3851744419688178E-3</v>
      </c>
      <c r="T371" s="46">
        <f>R371*各種係数!F15</f>
        <v>9.6984766911108952E-3</v>
      </c>
      <c r="U371" s="364">
        <v>2.8168613327308033E-3</v>
      </c>
      <c r="V371" s="46">
        <f>U371*各種係数!H15</f>
        <v>8.6446723033984209E-4</v>
      </c>
      <c r="W371" s="46">
        <f>U371*各種係数!I15</f>
        <v>3.7558882190109492E-4</v>
      </c>
      <c r="X371" s="135">
        <f t="shared" si="34"/>
        <v>2.7969666909384738E-2</v>
      </c>
      <c r="Y371" s="46">
        <f t="shared" si="35"/>
        <v>8.5836175908750138E-3</v>
      </c>
      <c r="Z371" s="47">
        <f t="shared" si="36"/>
        <v>3.7293615136097954E-3</v>
      </c>
      <c r="AA371" s="46">
        <f>G371*各種係数!K15*各種係数!$P$18</f>
        <v>7.6856530210661387E-10</v>
      </c>
      <c r="AB371" s="46">
        <f>M371*各種係数!K15*各種係数!$P$18</f>
        <v>3.0402473036034033E-10</v>
      </c>
      <c r="AC371" s="46">
        <f>U371*各種係数!K15*各種係数!$P$18</f>
        <v>1.2011929957956473E-10</v>
      </c>
      <c r="AD371" s="364">
        <f t="shared" si="37"/>
        <v>1.1927093320465189E-9</v>
      </c>
      <c r="AE371" s="46">
        <f>G371*各種係数!L15*各種係数!$P$18</f>
        <v>7.4049879850526841E-10</v>
      </c>
      <c r="AF371" s="46">
        <f>M371*各種係数!L15*各種係数!$P$18</f>
        <v>2.9292234105631092E-10</v>
      </c>
      <c r="AG371" s="46">
        <f>U371*各種係数!L15*各種係数!$P$18</f>
        <v>1.1573277738685026E-10</v>
      </c>
      <c r="AH371" s="135">
        <f t="shared" si="38"/>
        <v>1.1491539169484298E-9</v>
      </c>
    </row>
    <row r="372" spans="2:34" x14ac:dyDescent="0.15">
      <c r="B372" s="155" t="s">
        <v>42</v>
      </c>
      <c r="C372" s="155" t="s">
        <v>290</v>
      </c>
      <c r="D372" s="155" t="s">
        <v>290</v>
      </c>
      <c r="E372" s="41" t="s">
        <v>957</v>
      </c>
      <c r="F372" s="363">
        <f>SUMIF(価格変換【係数】!$D$7:$D$64,E372,価格変換【係数】!$J$208:$J$265)</f>
        <v>0</v>
      </c>
      <c r="G372" s="324">
        <f>SUMIF(価格変換【係数】!$D$7:$D$64,E372,価格変換【係数】!$L$208:$L$265)</f>
        <v>0</v>
      </c>
      <c r="H372" s="325">
        <f>G372*各種係数!H16</f>
        <v>0</v>
      </c>
      <c r="I372" s="324">
        <f>G372*各種係数!I16</f>
        <v>0</v>
      </c>
      <c r="J372" s="364">
        <v>1.3958386196534896E-2</v>
      </c>
      <c r="K372" s="46">
        <f>J372*各種係数!G16</f>
        <v>0</v>
      </c>
      <c r="L372" s="46">
        <f>J372*各種係数!F16</f>
        <v>1.3958386196534894E-2</v>
      </c>
      <c r="M372" s="364">
        <v>9.8733267088578172E-21</v>
      </c>
      <c r="N372" s="46">
        <f>M372*各種係数!H16</f>
        <v>0</v>
      </c>
      <c r="O372" s="46">
        <f>M372*各種係数!I16</f>
        <v>0</v>
      </c>
      <c r="P372" s="54"/>
      <c r="Q372" s="41"/>
      <c r="R372" s="46">
        <f>Q$471*各種係数!J16</f>
        <v>2.8909492455230744E-3</v>
      </c>
      <c r="S372" s="46">
        <f>R372*各種係数!G16</f>
        <v>0</v>
      </c>
      <c r="T372" s="46">
        <f>R372*各種係数!F16</f>
        <v>2.890949245523074E-3</v>
      </c>
      <c r="U372" s="364">
        <v>7.9045095291892159E-20</v>
      </c>
      <c r="V372" s="46">
        <f>U372*各種係数!H16</f>
        <v>0</v>
      </c>
      <c r="W372" s="46">
        <f>U372*各種係数!I16</f>
        <v>0</v>
      </c>
      <c r="X372" s="135">
        <f t="shared" si="34"/>
        <v>8.8918422000749973E-20</v>
      </c>
      <c r="Y372" s="46">
        <f t="shared" si="35"/>
        <v>0</v>
      </c>
      <c r="Z372" s="47">
        <f t="shared" si="36"/>
        <v>0</v>
      </c>
      <c r="AA372" s="46">
        <f>G372*各種係数!K16*各種係数!$P$18</f>
        <v>0</v>
      </c>
      <c r="AB372" s="46">
        <f>M372*各種係数!K16*各種係数!$P$18</f>
        <v>0</v>
      </c>
      <c r="AC372" s="46">
        <f>U372*各種係数!K16*各種係数!$P$18</f>
        <v>0</v>
      </c>
      <c r="AD372" s="364">
        <f t="shared" si="37"/>
        <v>0</v>
      </c>
      <c r="AE372" s="46">
        <f>G372*各種係数!L16*各種係数!$P$18</f>
        <v>0</v>
      </c>
      <c r="AF372" s="46">
        <f>M372*各種係数!L16*各種係数!$P$18</f>
        <v>0</v>
      </c>
      <c r="AG372" s="46">
        <f>U372*各種係数!L16*各種係数!$P$18</f>
        <v>0</v>
      </c>
      <c r="AH372" s="135">
        <f t="shared" si="38"/>
        <v>0</v>
      </c>
    </row>
    <row r="373" spans="2:34" x14ac:dyDescent="0.15">
      <c r="B373" s="163" t="s">
        <v>43</v>
      </c>
      <c r="C373" s="163" t="s">
        <v>290</v>
      </c>
      <c r="D373" s="163" t="s">
        <v>290</v>
      </c>
      <c r="E373" s="62" t="s">
        <v>958</v>
      </c>
      <c r="F373" s="365">
        <f>SUMIF(価格変換【係数】!$D$7:$D$64,E373,価格変換【係数】!$J$208:$J$265)</f>
        <v>0</v>
      </c>
      <c r="G373" s="326">
        <f>SUMIF(価格変換【係数】!$D$7:$D$64,E373,価格変換【係数】!$L$208:$L$265)</f>
        <v>0</v>
      </c>
      <c r="H373" s="327">
        <f>G373*各種係数!H17</f>
        <v>0</v>
      </c>
      <c r="I373" s="326">
        <f>G373*各種係数!I17</f>
        <v>0</v>
      </c>
      <c r="J373" s="80">
        <v>9.3124063948935799E-5</v>
      </c>
      <c r="K373" s="67">
        <f>J373*各種係数!G17</f>
        <v>0</v>
      </c>
      <c r="L373" s="67">
        <f>J373*各種係数!F17</f>
        <v>9.3124063948935799E-5</v>
      </c>
      <c r="M373" s="80">
        <v>0</v>
      </c>
      <c r="N373" s="67">
        <f>M373*各種係数!H17</f>
        <v>0</v>
      </c>
      <c r="O373" s="67">
        <f>M373*各種係数!I17</f>
        <v>0</v>
      </c>
      <c r="P373" s="54"/>
      <c r="Q373" s="41"/>
      <c r="R373" s="67">
        <f>Q$471*各種係数!J17</f>
        <v>9.9947076177648564E-5</v>
      </c>
      <c r="S373" s="67">
        <f>R373*各種係数!G17</f>
        <v>0</v>
      </c>
      <c r="T373" s="67">
        <f>R373*各種係数!F17</f>
        <v>9.9947076177648564E-5</v>
      </c>
      <c r="U373" s="80">
        <v>0</v>
      </c>
      <c r="V373" s="67">
        <f>U373*各種係数!H17</f>
        <v>0</v>
      </c>
      <c r="W373" s="67">
        <f>U373*各種係数!I17</f>
        <v>0</v>
      </c>
      <c r="X373" s="330">
        <f t="shared" si="34"/>
        <v>0</v>
      </c>
      <c r="Y373" s="67">
        <f t="shared" si="35"/>
        <v>0</v>
      </c>
      <c r="Z373" s="68">
        <f t="shared" si="36"/>
        <v>0</v>
      </c>
      <c r="AA373" s="67">
        <f>G373*各種係数!K17*各種係数!$P$18</f>
        <v>0</v>
      </c>
      <c r="AB373" s="67">
        <f>M373*各種係数!K17*各種係数!$P$18</f>
        <v>0</v>
      </c>
      <c r="AC373" s="67">
        <f>U373*各種係数!K17*各種係数!$P$18</f>
        <v>0</v>
      </c>
      <c r="AD373" s="80">
        <f t="shared" si="37"/>
        <v>0</v>
      </c>
      <c r="AE373" s="67">
        <f>G373*各種係数!L17*各種係数!$P$18</f>
        <v>0</v>
      </c>
      <c r="AF373" s="67">
        <f>M373*各種係数!L17*各種係数!$P$18</f>
        <v>0</v>
      </c>
      <c r="AG373" s="67">
        <f>U373*各種係数!L17*各種係数!$P$18</f>
        <v>0</v>
      </c>
      <c r="AH373" s="330">
        <f t="shared" si="38"/>
        <v>0</v>
      </c>
    </row>
    <row r="374" spans="2:34" x14ac:dyDescent="0.15">
      <c r="B374" s="155" t="s">
        <v>44</v>
      </c>
      <c r="C374" s="155" t="s">
        <v>290</v>
      </c>
      <c r="D374" s="155" t="s">
        <v>290</v>
      </c>
      <c r="E374" s="41" t="s">
        <v>207</v>
      </c>
      <c r="F374" s="363">
        <f>SUMIF(価格変換【係数】!$D$7:$D$64,E374,価格変換【係数】!$J$208:$J$265)</f>
        <v>0</v>
      </c>
      <c r="G374" s="324">
        <f>SUMIF(価格変換【係数】!$D$7:$D$64,E374,価格変換【係数】!$L$208:$L$265)</f>
        <v>0</v>
      </c>
      <c r="H374" s="325">
        <f>G374*各種係数!H18</f>
        <v>0</v>
      </c>
      <c r="I374" s="324">
        <f>G374*各種係数!I18</f>
        <v>0</v>
      </c>
      <c r="J374" s="366">
        <v>0</v>
      </c>
      <c r="K374" s="46">
        <f>J374*各種係数!G18</f>
        <v>0</v>
      </c>
      <c r="L374" s="46">
        <f>J374*各種係数!F18</f>
        <v>0</v>
      </c>
      <c r="M374" s="366">
        <v>0</v>
      </c>
      <c r="N374" s="46">
        <f>M374*各種係数!H18</f>
        <v>0</v>
      </c>
      <c r="O374" s="46">
        <f>M374*各種係数!I18</f>
        <v>0</v>
      </c>
      <c r="P374" s="54"/>
      <c r="Q374" s="41"/>
      <c r="R374" s="46">
        <f>Q$471*各種係数!J18</f>
        <v>1.9702158227998287E-3</v>
      </c>
      <c r="S374" s="46">
        <f>R374*各種係数!G18</f>
        <v>0</v>
      </c>
      <c r="T374" s="46">
        <f>R374*各種係数!F18</f>
        <v>1.9702158227998287E-3</v>
      </c>
      <c r="U374" s="366">
        <v>0</v>
      </c>
      <c r="V374" s="46">
        <f>U374*各種係数!H18</f>
        <v>0</v>
      </c>
      <c r="W374" s="46">
        <f>U374*各種係数!I18</f>
        <v>0</v>
      </c>
      <c r="X374" s="328">
        <f t="shared" si="34"/>
        <v>0</v>
      </c>
      <c r="Y374" s="136">
        <f t="shared" si="35"/>
        <v>0</v>
      </c>
      <c r="Z374" s="329">
        <f t="shared" si="36"/>
        <v>0</v>
      </c>
      <c r="AA374" s="46">
        <f>G374*各種係数!K18*各種係数!$P$18</f>
        <v>0</v>
      </c>
      <c r="AB374" s="46">
        <f>M374*各種係数!K18*各種係数!$P$18</f>
        <v>0</v>
      </c>
      <c r="AC374" s="46">
        <f>U374*各種係数!K18*各種係数!$P$18</f>
        <v>0</v>
      </c>
      <c r="AD374" s="366">
        <f t="shared" si="37"/>
        <v>0</v>
      </c>
      <c r="AE374" s="46">
        <f>G374*各種係数!L18*各種係数!$P$18</f>
        <v>0</v>
      </c>
      <c r="AF374" s="46">
        <f>M374*各種係数!L18*各種係数!$P$18</f>
        <v>0</v>
      </c>
      <c r="AG374" s="46">
        <f>U374*各種係数!L18*各種係数!$P$18</f>
        <v>0</v>
      </c>
      <c r="AH374" s="328">
        <f t="shared" si="38"/>
        <v>0</v>
      </c>
    </row>
    <row r="375" spans="2:34" x14ac:dyDescent="0.15">
      <c r="B375" s="155" t="s">
        <v>45</v>
      </c>
      <c r="C375" s="155" t="s">
        <v>291</v>
      </c>
      <c r="D375" s="155" t="s">
        <v>290</v>
      </c>
      <c r="E375" s="41" t="s">
        <v>147</v>
      </c>
      <c r="F375" s="363">
        <f>SUMIF(価格変換【係数】!$D$7:$D$64,E375,価格変換【係数】!$J$208:$J$265)</f>
        <v>0</v>
      </c>
      <c r="G375" s="324">
        <f>SUMIF(価格変換【係数】!$D$7:$D$64,E375,価格変換【係数】!$L$208:$L$265)</f>
        <v>0</v>
      </c>
      <c r="H375" s="325">
        <f>G375*各種係数!H19</f>
        <v>0</v>
      </c>
      <c r="I375" s="324">
        <f>G375*各種係数!I19</f>
        <v>0</v>
      </c>
      <c r="J375" s="364">
        <v>4.0951225754824099E-4</v>
      </c>
      <c r="K375" s="46">
        <f>J375*各種係数!G19</f>
        <v>2.7368687990341071E-6</v>
      </c>
      <c r="L375" s="46">
        <f>J375*各種係数!F19</f>
        <v>4.0677538874920688E-4</v>
      </c>
      <c r="M375" s="364">
        <v>3.0975646392423196E-6</v>
      </c>
      <c r="N375" s="46">
        <f>M375*各種係数!H19</f>
        <v>1.2487057451945601E-6</v>
      </c>
      <c r="O375" s="46">
        <f>M375*各種係数!I19</f>
        <v>9.3701330337080166E-7</v>
      </c>
      <c r="P375" s="54"/>
      <c r="Q375" s="41"/>
      <c r="R375" s="46">
        <f>Q$471*各種係数!J19</f>
        <v>4.3662842119149407E-5</v>
      </c>
      <c r="S375" s="46">
        <f>R375*各種係数!G19</f>
        <v>2.9180926350898077E-7</v>
      </c>
      <c r="T375" s="46">
        <f>R375*各種係数!F19</f>
        <v>4.3371032855640424E-5</v>
      </c>
      <c r="U375" s="364">
        <v>4.4198673301013825E-7</v>
      </c>
      <c r="V375" s="46">
        <f>U375*各種係数!H19</f>
        <v>1.7817590174471198E-7</v>
      </c>
      <c r="W375" s="46">
        <f>U375*各種係数!I19</f>
        <v>1.3370098673556682E-7</v>
      </c>
      <c r="X375" s="135">
        <f t="shared" si="34"/>
        <v>3.5395513722524579E-6</v>
      </c>
      <c r="Y375" s="46">
        <f t="shared" si="35"/>
        <v>1.426881646939272E-6</v>
      </c>
      <c r="Z375" s="47">
        <f t="shared" si="36"/>
        <v>1.0707142901063684E-6</v>
      </c>
      <c r="AA375" s="46">
        <f>G375*各種係数!K19*各種係数!$P$18</f>
        <v>0</v>
      </c>
      <c r="AB375" s="46">
        <f>M375*各種係数!K19*各種係数!$P$18</f>
        <v>8.3892375646146144E-13</v>
      </c>
      <c r="AC375" s="46">
        <f>U375*各種係数!K19*各種係数!$P$18</f>
        <v>1.1970474019024577E-13</v>
      </c>
      <c r="AD375" s="364">
        <f t="shared" si="37"/>
        <v>9.5862849665170724E-13</v>
      </c>
      <c r="AE375" s="46">
        <f>G375*各種係数!L19*各種係数!$P$18</f>
        <v>0</v>
      </c>
      <c r="AF375" s="46">
        <f>M375*各種係数!L19*各種係数!$P$18</f>
        <v>3.8719557990528991E-13</v>
      </c>
      <c r="AG375" s="46">
        <f>U375*各種係数!L19*各種係数!$P$18</f>
        <v>5.5248341626267282E-14</v>
      </c>
      <c r="AH375" s="135">
        <f t="shared" si="38"/>
        <v>4.424439215315572E-13</v>
      </c>
    </row>
    <row r="376" spans="2:34" x14ac:dyDescent="0.15">
      <c r="B376" s="155" t="s">
        <v>46</v>
      </c>
      <c r="C376" s="155" t="s">
        <v>291</v>
      </c>
      <c r="D376" s="155" t="s">
        <v>290</v>
      </c>
      <c r="E376" s="41" t="s">
        <v>959</v>
      </c>
      <c r="F376" s="363">
        <f>SUMIF(価格変換【係数】!$D$7:$D$64,E376,価格変換【係数】!$J$208:$J$265)</f>
        <v>1.2660373063900322E-2</v>
      </c>
      <c r="G376" s="324">
        <f>SUMIF(価格変換【係数】!$D$7:$D$64,E376,価格変換【係数】!$L$208:$L$265)</f>
        <v>0</v>
      </c>
      <c r="H376" s="325">
        <f>G376*各種係数!H20</f>
        <v>0</v>
      </c>
      <c r="I376" s="324">
        <f>G376*各種係数!I20</f>
        <v>0</v>
      </c>
      <c r="J376" s="364">
        <v>1.4345392463619776E-3</v>
      </c>
      <c r="K376" s="46">
        <f>J376*各種係数!G20</f>
        <v>0</v>
      </c>
      <c r="L376" s="46">
        <f>J376*各種係数!F20</f>
        <v>1.4345392463619776E-3</v>
      </c>
      <c r="M376" s="364">
        <v>0</v>
      </c>
      <c r="N376" s="46">
        <f>M376*各種係数!H20</f>
        <v>0</v>
      </c>
      <c r="O376" s="46">
        <f>M376*各種係数!I20</f>
        <v>0</v>
      </c>
      <c r="P376" s="54"/>
      <c r="Q376" s="41"/>
      <c r="R376" s="46">
        <f>Q$471*各種係数!J20</f>
        <v>2.9009891158303003E-3</v>
      </c>
      <c r="S376" s="46">
        <f>R376*各種係数!G20</f>
        <v>0</v>
      </c>
      <c r="T376" s="46">
        <f>R376*各種係数!F20</f>
        <v>2.9009891158303003E-3</v>
      </c>
      <c r="U376" s="364">
        <v>0</v>
      </c>
      <c r="V376" s="46">
        <f>U376*各種係数!H20</f>
        <v>0</v>
      </c>
      <c r="W376" s="46">
        <f>U376*各種係数!I20</f>
        <v>0</v>
      </c>
      <c r="X376" s="135">
        <f t="shared" si="34"/>
        <v>0</v>
      </c>
      <c r="Y376" s="46">
        <f t="shared" si="35"/>
        <v>0</v>
      </c>
      <c r="Z376" s="47">
        <f t="shared" si="36"/>
        <v>0</v>
      </c>
      <c r="AA376" s="46">
        <f>G376*各種係数!K20*各種係数!$P$18</f>
        <v>0</v>
      </c>
      <c r="AB376" s="46">
        <f>M376*各種係数!K20*各種係数!$P$18</f>
        <v>0</v>
      </c>
      <c r="AC376" s="46">
        <f>U376*各種係数!K20*各種係数!$P$18</f>
        <v>0</v>
      </c>
      <c r="AD376" s="364">
        <f t="shared" si="37"/>
        <v>0</v>
      </c>
      <c r="AE376" s="46">
        <f>G376*各種係数!L20*各種係数!$P$18</f>
        <v>0</v>
      </c>
      <c r="AF376" s="46">
        <f>M376*各種係数!L20*各種係数!$P$18</f>
        <v>0</v>
      </c>
      <c r="AG376" s="46">
        <f>U376*各種係数!L20*各種係数!$P$18</f>
        <v>0</v>
      </c>
      <c r="AH376" s="135">
        <f t="shared" si="38"/>
        <v>0</v>
      </c>
    </row>
    <row r="377" spans="2:34" x14ac:dyDescent="0.15">
      <c r="B377" s="155" t="s">
        <v>47</v>
      </c>
      <c r="C377" s="155" t="s">
        <v>292</v>
      </c>
      <c r="D377" s="155" t="s">
        <v>290</v>
      </c>
      <c r="E377" s="41" t="s">
        <v>960</v>
      </c>
      <c r="F377" s="363">
        <f>SUMIF(価格変換【係数】!$D$7:$D$64,E377,価格変換【係数】!$J$208:$J$265)</f>
        <v>1.651365784945207E-5</v>
      </c>
      <c r="G377" s="324">
        <f>SUMIF(価格変換【係数】!$D$7:$D$64,E377,価格変換【係数】!$L$208:$L$265)</f>
        <v>2.0696496082536623E-7</v>
      </c>
      <c r="H377" s="325">
        <f>G377*各種係数!H21</f>
        <v>8.9466072903127822E-8</v>
      </c>
      <c r="I377" s="324">
        <f>G377*各種係数!I21</f>
        <v>4.5801514094849339E-8</v>
      </c>
      <c r="J377" s="364">
        <v>2.460046613053143E-3</v>
      </c>
      <c r="K377" s="46">
        <f>J377*各種係数!G21</f>
        <v>3.0831657985212055E-5</v>
      </c>
      <c r="L377" s="46">
        <f>J377*各種係数!F21</f>
        <v>2.4292149550679308E-3</v>
      </c>
      <c r="M377" s="364">
        <v>3.3293831118304361E-5</v>
      </c>
      <c r="N377" s="46">
        <f>M377*各種係数!H21</f>
        <v>1.4392138215936933E-5</v>
      </c>
      <c r="O377" s="46">
        <f>M377*各種係数!I21</f>
        <v>7.3679518946361351E-6</v>
      </c>
      <c r="P377" s="54"/>
      <c r="Q377" s="41"/>
      <c r="R377" s="46">
        <f>Q$471*各種係数!J21</f>
        <v>2.5763177008285407E-5</v>
      </c>
      <c r="S377" s="46">
        <f>R377*各種係数!G21</f>
        <v>3.2288878508123421E-7</v>
      </c>
      <c r="T377" s="46">
        <f>R377*各種係数!F21</f>
        <v>2.5440288223204171E-5</v>
      </c>
      <c r="U377" s="364">
        <v>1.0666696764141665E-6</v>
      </c>
      <c r="V377" s="46">
        <f>U377*各種係数!H21</f>
        <v>4.6109615199139212E-7</v>
      </c>
      <c r="W377" s="46">
        <f>U377*各種係数!I21</f>
        <v>2.3605486660157407E-7</v>
      </c>
      <c r="X377" s="135">
        <f t="shared" si="34"/>
        <v>3.4567465755543897E-5</v>
      </c>
      <c r="Y377" s="46">
        <f t="shared" si="35"/>
        <v>1.4942700440831453E-5</v>
      </c>
      <c r="Z377" s="47">
        <f t="shared" si="36"/>
        <v>7.6498082753325583E-6</v>
      </c>
      <c r="AA377" s="46">
        <f>G377*各種係数!K21*各種係数!$P$18</f>
        <v>1.6826419579298066E-14</v>
      </c>
      <c r="AB377" s="46">
        <f>M377*各種係数!K21*各種係数!$P$18</f>
        <v>2.7068155380735252E-12</v>
      </c>
      <c r="AC377" s="46">
        <f>U377*各種係数!K21*各種係数!$P$18</f>
        <v>8.6721111903590769E-14</v>
      </c>
      <c r="AD377" s="364">
        <f t="shared" si="37"/>
        <v>2.810363069556414E-12</v>
      </c>
      <c r="AE377" s="46">
        <f>G377*各種係数!L21*各種係数!$P$18</f>
        <v>1.1778493705508647E-14</v>
      </c>
      <c r="AF377" s="46">
        <f>M377*各種係数!L21*各種係数!$P$18</f>
        <v>1.8947708766514674E-12</v>
      </c>
      <c r="AG377" s="46">
        <f>U377*各種係数!L21*各種係数!$P$18</f>
        <v>6.0704778332513524E-14</v>
      </c>
      <c r="AH377" s="135">
        <f t="shared" si="38"/>
        <v>1.9672541486894895E-12</v>
      </c>
    </row>
    <row r="378" spans="2:34" x14ac:dyDescent="0.15">
      <c r="B378" s="155" t="s">
        <v>48</v>
      </c>
      <c r="C378" s="155" t="s">
        <v>292</v>
      </c>
      <c r="D378" s="155" t="s">
        <v>290</v>
      </c>
      <c r="E378" s="41" t="s">
        <v>150</v>
      </c>
      <c r="F378" s="365">
        <f>SUMIF(価格変換【係数】!$D$7:$D$64,E378,価格変換【係数】!$J$208:$J$265)</f>
        <v>1.1858629895666641E-3</v>
      </c>
      <c r="G378" s="326">
        <f>SUMIF(価格変換【係数】!$D$7:$D$64,E378,価格変換【係数】!$L$208:$L$265)</f>
        <v>6.5641631701387207E-5</v>
      </c>
      <c r="H378" s="327">
        <f>G378*各種係数!H22</f>
        <v>2.6170730144291729E-5</v>
      </c>
      <c r="I378" s="326">
        <f>G378*各種係数!I22</f>
        <v>1.0705121648689069E-5</v>
      </c>
      <c r="J378" s="80">
        <v>1.3735837783592979E-3</v>
      </c>
      <c r="K378" s="67">
        <f>J378*各種係数!G22</f>
        <v>7.6032628797200743E-5</v>
      </c>
      <c r="L378" s="67">
        <f>J378*各種係数!F22</f>
        <v>1.2975511495620972E-3</v>
      </c>
      <c r="M378" s="80">
        <v>8.93378297362752E-5</v>
      </c>
      <c r="N378" s="67">
        <f>M378*各種係数!H22</f>
        <v>3.5618191886831623E-5</v>
      </c>
      <c r="O378" s="67">
        <f>M378*各種係数!I22</f>
        <v>1.4569600273000018E-5</v>
      </c>
      <c r="P378" s="54"/>
      <c r="Q378" s="41"/>
      <c r="R378" s="67">
        <f>Q$471*各種係数!J22</f>
        <v>8.9842156729224974E-5</v>
      </c>
      <c r="S378" s="67">
        <f>R378*各種係数!G22</f>
        <v>4.9730751487851935E-6</v>
      </c>
      <c r="T378" s="67">
        <f>R378*各種係数!F22</f>
        <v>8.4869081580439781E-5</v>
      </c>
      <c r="U378" s="80">
        <v>1.4516839274749976E-5</v>
      </c>
      <c r="V378" s="67">
        <f>U378*各種係数!H22</f>
        <v>5.78773368912931E-6</v>
      </c>
      <c r="W378" s="67">
        <f>U378*各種係数!I22</f>
        <v>2.3674690339451376E-6</v>
      </c>
      <c r="X378" s="330">
        <f t="shared" si="34"/>
        <v>1.6949630071241237E-4</v>
      </c>
      <c r="Y378" s="67">
        <f t="shared" si="35"/>
        <v>6.7576655720252664E-5</v>
      </c>
      <c r="Z378" s="68">
        <f t="shared" si="36"/>
        <v>2.7642190955634223E-5</v>
      </c>
      <c r="AA378" s="67">
        <f>G378*各種係数!K22*各種係数!$P$18</f>
        <v>4.2961268131576792E-12</v>
      </c>
      <c r="AB378" s="67">
        <f>M378*各種係数!K22*各種係数!$P$18</f>
        <v>5.8470003839227583E-12</v>
      </c>
      <c r="AC378" s="67">
        <f>U378*各種係数!K22*各種係数!$P$18</f>
        <v>9.5010103853399288E-13</v>
      </c>
      <c r="AD378" s="80">
        <f t="shared" si="37"/>
        <v>1.1093228235614431E-11</v>
      </c>
      <c r="AE378" s="67">
        <f>G378*各種係数!L22*各種係数!$P$18</f>
        <v>2.6981468513690178E-12</v>
      </c>
      <c r="AF378" s="67">
        <f>M378*各種係数!L22*各種係数!$P$18</f>
        <v>3.6721601484196238E-12</v>
      </c>
      <c r="AG378" s="67">
        <f>U378*各種係数!L22*各種係数!$P$18</f>
        <v>5.9670308561462813E-13</v>
      </c>
      <c r="AH378" s="330">
        <f t="shared" si="38"/>
        <v>6.9670100854032695E-12</v>
      </c>
    </row>
    <row r="379" spans="2:34" x14ac:dyDescent="0.15">
      <c r="B379" s="162" t="s">
        <v>49</v>
      </c>
      <c r="C379" s="162" t="s">
        <v>292</v>
      </c>
      <c r="D379" s="162" t="s">
        <v>290</v>
      </c>
      <c r="E379" s="116" t="s">
        <v>151</v>
      </c>
      <c r="F379" s="363">
        <f>SUMIF(価格変換【係数】!$D$7:$D$64,E379,価格変換【係数】!$J$208:$J$265)</f>
        <v>0</v>
      </c>
      <c r="G379" s="324">
        <f>SUMIF(価格変換【係数】!$D$7:$D$64,E379,価格変換【係数】!$L$208:$L$265)</f>
        <v>0</v>
      </c>
      <c r="H379" s="325">
        <f>G379*各種係数!H23</f>
        <v>0</v>
      </c>
      <c r="I379" s="324">
        <f>G379*各種係数!I23</f>
        <v>0</v>
      </c>
      <c r="J379" s="366">
        <v>2.1404988283042631E-3</v>
      </c>
      <c r="K379" s="46">
        <f>J379*各種係数!G23</f>
        <v>0</v>
      </c>
      <c r="L379" s="46">
        <f>J379*各種係数!F23</f>
        <v>2.1404988283042626E-3</v>
      </c>
      <c r="M379" s="366">
        <v>6.3798045837859547E-20</v>
      </c>
      <c r="N379" s="46">
        <f>M379*各種係数!H23</f>
        <v>0</v>
      </c>
      <c r="O379" s="46">
        <f>M379*各種係数!I23</f>
        <v>0</v>
      </c>
      <c r="P379" s="54"/>
      <c r="Q379" s="41"/>
      <c r="R379" s="46">
        <f>Q$471*各種係数!J23</f>
        <v>0</v>
      </c>
      <c r="S379" s="46">
        <f>R379*各種係数!G23</f>
        <v>0</v>
      </c>
      <c r="T379" s="46">
        <f>R379*各種係数!F23</f>
        <v>0</v>
      </c>
      <c r="U379" s="366">
        <v>1.2764505460387962E-20</v>
      </c>
      <c r="V379" s="46">
        <f>U379*各種係数!H23</f>
        <v>0</v>
      </c>
      <c r="W379" s="46">
        <f>U379*各種係数!I23</f>
        <v>0</v>
      </c>
      <c r="X379" s="328">
        <f t="shared" si="34"/>
        <v>7.6562551298247508E-20</v>
      </c>
      <c r="Y379" s="136">
        <f t="shared" si="35"/>
        <v>0</v>
      </c>
      <c r="Z379" s="329">
        <f t="shared" si="36"/>
        <v>0</v>
      </c>
      <c r="AA379" s="46">
        <f>G379*各種係数!K23*各種係数!$P$18</f>
        <v>0</v>
      </c>
      <c r="AB379" s="46">
        <f>M379*各種係数!K23*各種係数!$P$18</f>
        <v>0</v>
      </c>
      <c r="AC379" s="46">
        <f>U379*各種係数!K23*各種係数!$P$18</f>
        <v>0</v>
      </c>
      <c r="AD379" s="366">
        <f t="shared" si="37"/>
        <v>0</v>
      </c>
      <c r="AE379" s="46">
        <f>G379*各種係数!L23*各種係数!$P$18</f>
        <v>0</v>
      </c>
      <c r="AF379" s="46">
        <f>M379*各種係数!L23*各種係数!$P$18</f>
        <v>0</v>
      </c>
      <c r="AG379" s="46">
        <f>U379*各種係数!L23*各種係数!$P$18</f>
        <v>0</v>
      </c>
      <c r="AH379" s="328">
        <f t="shared" si="38"/>
        <v>0</v>
      </c>
    </row>
    <row r="380" spans="2:34" x14ac:dyDescent="0.15">
      <c r="B380" s="155" t="s">
        <v>50</v>
      </c>
      <c r="C380" s="155" t="s">
        <v>292</v>
      </c>
      <c r="D380" s="155" t="s">
        <v>290</v>
      </c>
      <c r="E380" s="41" t="s">
        <v>152</v>
      </c>
      <c r="F380" s="363">
        <f>SUMIF(価格変換【係数】!$D$7:$D$64,E380,価格変換【係数】!$J$208:$J$265)</f>
        <v>0</v>
      </c>
      <c r="G380" s="324">
        <f>SUMIF(価格変換【係数】!$D$7:$D$64,E380,価格変換【係数】!$L$208:$L$265)</f>
        <v>0</v>
      </c>
      <c r="H380" s="325">
        <f>G380*各種係数!H24</f>
        <v>0</v>
      </c>
      <c r="I380" s="324">
        <f>G380*各種係数!I24</f>
        <v>0</v>
      </c>
      <c r="J380" s="364">
        <v>3.1327242270766018E-3</v>
      </c>
      <c r="K380" s="46">
        <f>J380*各種係数!G24</f>
        <v>3.1429454101482667E-5</v>
      </c>
      <c r="L380" s="46">
        <f>J380*各種係数!F24</f>
        <v>3.1012947729751193E-3</v>
      </c>
      <c r="M380" s="364">
        <v>3.8412170240990315E-5</v>
      </c>
      <c r="N380" s="46">
        <f>M380*各種係数!H24</f>
        <v>1.6672999090823553E-5</v>
      </c>
      <c r="O380" s="46">
        <f>M380*各種係数!I24</f>
        <v>8.7501109060775576E-6</v>
      </c>
      <c r="P380" s="54"/>
      <c r="Q380" s="41"/>
      <c r="R380" s="46">
        <f>Q$471*各種係数!J24</f>
        <v>1.502913943713028E-4</v>
      </c>
      <c r="S380" s="46">
        <f>R380*各種係数!G24</f>
        <v>1.5078175220193715E-6</v>
      </c>
      <c r="T380" s="46">
        <f>R380*各種係数!F24</f>
        <v>1.4878357684928342E-4</v>
      </c>
      <c r="U380" s="364">
        <v>4.1250351889180571E-6</v>
      </c>
      <c r="V380" s="46">
        <f>U380*各種係数!H24</f>
        <v>1.7904926361347079E-6</v>
      </c>
      <c r="W380" s="46">
        <f>U380*各種係数!I24</f>
        <v>9.396635276803102E-7</v>
      </c>
      <c r="X380" s="135">
        <f t="shared" si="34"/>
        <v>4.2537205429908371E-5</v>
      </c>
      <c r="Y380" s="46">
        <f t="shared" si="35"/>
        <v>1.846349172695826E-5</v>
      </c>
      <c r="Z380" s="47">
        <f t="shared" si="36"/>
        <v>9.6897744337578682E-6</v>
      </c>
      <c r="AA380" s="46">
        <f>G380*各種係数!K24*各種係数!$P$18</f>
        <v>0</v>
      </c>
      <c r="AB380" s="46">
        <f>M380*各種係数!K24*各種係数!$P$18</f>
        <v>1.5122901669681226E-12</v>
      </c>
      <c r="AC380" s="46">
        <f>U380*各種係数!K24*各種係数!$P$18</f>
        <v>1.6240296019362427E-13</v>
      </c>
      <c r="AD380" s="364">
        <f t="shared" si="37"/>
        <v>1.6746931271617469E-12</v>
      </c>
      <c r="AE380" s="46">
        <f>G380*各種係数!L24*各種係数!$P$18</f>
        <v>0</v>
      </c>
      <c r="AF380" s="46">
        <f>M380*各種係数!L24*各種係数!$P$18</f>
        <v>1.3610611502713103E-12</v>
      </c>
      <c r="AG380" s="46">
        <f>U380*各種係数!L24*各種係数!$P$18</f>
        <v>1.4616266417426185E-13</v>
      </c>
      <c r="AH380" s="135">
        <f t="shared" si="38"/>
        <v>1.5072238144455721E-12</v>
      </c>
    </row>
    <row r="381" spans="2:34" x14ac:dyDescent="0.15">
      <c r="B381" s="155" t="s">
        <v>51</v>
      </c>
      <c r="C381" s="155" t="s">
        <v>293</v>
      </c>
      <c r="D381" s="155" t="s">
        <v>290</v>
      </c>
      <c r="E381" s="41" t="s">
        <v>961</v>
      </c>
      <c r="F381" s="363">
        <f>SUMIF(価格変換【係数】!$D$7:$D$64,E381,価格変換【係数】!$J$208:$J$265)</f>
        <v>1.7258611925427688E-4</v>
      </c>
      <c r="G381" s="324">
        <f>SUMIF(価格変換【係数】!$D$7:$D$64,E381,価格変換【係数】!$L$208:$L$265)</f>
        <v>2.1910358110828896E-6</v>
      </c>
      <c r="H381" s="325">
        <f>G381*各種係数!H25</f>
        <v>1.1746885947842457E-6</v>
      </c>
      <c r="I381" s="324">
        <f>G381*各種係数!I25</f>
        <v>5.7722515071962693E-7</v>
      </c>
      <c r="J381" s="364">
        <v>2.3288757909086227E-3</v>
      </c>
      <c r="K381" s="46">
        <f>J381*各種係数!G25</f>
        <v>2.9565820701529742E-5</v>
      </c>
      <c r="L381" s="46">
        <f>J381*各種係数!F25</f>
        <v>2.2993099702070929E-3</v>
      </c>
      <c r="M381" s="364">
        <v>3.615985404925149E-5</v>
      </c>
      <c r="N381" s="46">
        <f>M381*各種係数!H25</f>
        <v>1.938652391068185E-5</v>
      </c>
      <c r="O381" s="46">
        <f>M381*各種係数!I25</f>
        <v>9.5262601816001432E-6</v>
      </c>
      <c r="P381" s="54"/>
      <c r="Q381" s="41"/>
      <c r="R381" s="46">
        <f>Q$471*各種係数!J25</f>
        <v>2.6183208605736895E-5</v>
      </c>
      <c r="S381" s="46">
        <f>R381*各種係数!G25</f>
        <v>3.3240418147244238E-7</v>
      </c>
      <c r="T381" s="46">
        <f>R381*各種係数!F25</f>
        <v>2.5850804424264452E-5</v>
      </c>
      <c r="U381" s="364">
        <v>5.7728197363410676E-6</v>
      </c>
      <c r="V381" s="46">
        <f>U381*各種係数!H25</f>
        <v>3.095004412855169E-6</v>
      </c>
      <c r="W381" s="46">
        <f>U381*各種係数!I25</f>
        <v>1.5208408395387235E-6</v>
      </c>
      <c r="X381" s="135">
        <f t="shared" si="34"/>
        <v>4.412370959667545E-5</v>
      </c>
      <c r="Y381" s="46">
        <f t="shared" si="35"/>
        <v>2.3656216918321266E-5</v>
      </c>
      <c r="Z381" s="47">
        <f t="shared" si="36"/>
        <v>1.1624326171858493E-5</v>
      </c>
      <c r="AA381" s="46">
        <f>G381*各種係数!K25*各種係数!$P$18</f>
        <v>1.3565808477547048E-13</v>
      </c>
      <c r="AB381" s="46">
        <f>M381*各種係数!K25*各種係数!$P$18</f>
        <v>2.2388390556052037E-12</v>
      </c>
      <c r="AC381" s="46">
        <f>U381*各種係数!K25*各種係数!$P$18</f>
        <v>3.5742440412190912E-13</v>
      </c>
      <c r="AD381" s="364">
        <f t="shared" si="37"/>
        <v>2.7319215445025835E-12</v>
      </c>
      <c r="AE381" s="46">
        <f>G381*各種係数!L25*各種係数!$P$18</f>
        <v>1.1672904969052111E-13</v>
      </c>
      <c r="AF381" s="46">
        <f>M381*各種係数!L25*各種係数!$P$18</f>
        <v>1.9264429083114543E-12</v>
      </c>
      <c r="AG381" s="46">
        <f>U381*各種係数!L25*各種係数!$P$18</f>
        <v>3.0755123145373573E-13</v>
      </c>
      <c r="AH381" s="135">
        <f t="shared" si="38"/>
        <v>2.3507231894557112E-12</v>
      </c>
    </row>
    <row r="382" spans="2:34" x14ac:dyDescent="0.15">
      <c r="B382" s="155" t="s">
        <v>52</v>
      </c>
      <c r="C382" s="155" t="s">
        <v>294</v>
      </c>
      <c r="D382" s="155" t="s">
        <v>290</v>
      </c>
      <c r="E382" s="41" t="s">
        <v>154</v>
      </c>
      <c r="F382" s="363">
        <f>SUMIF(価格変換【係数】!$D$7:$D$64,E382,価格変換【係数】!$J$208:$J$265)</f>
        <v>0</v>
      </c>
      <c r="G382" s="324">
        <f>SUMIF(価格変換【係数】!$D$7:$D$64,E382,価格変換【係数】!$L$208:$L$265)</f>
        <v>0</v>
      </c>
      <c r="H382" s="325">
        <f>G382*各種係数!H26</f>
        <v>0</v>
      </c>
      <c r="I382" s="324">
        <f>G382*各種係数!I26</f>
        <v>0</v>
      </c>
      <c r="J382" s="364">
        <v>7.1151229523014632E-5</v>
      </c>
      <c r="K382" s="46">
        <f>J382*各種係数!G26</f>
        <v>0</v>
      </c>
      <c r="L382" s="46">
        <f>J382*各種係数!F26</f>
        <v>7.1151229523014632E-5</v>
      </c>
      <c r="M382" s="364">
        <v>0</v>
      </c>
      <c r="N382" s="46">
        <f>M382*各種係数!H26</f>
        <v>0</v>
      </c>
      <c r="O382" s="46">
        <f>M382*各種係数!I26</f>
        <v>0</v>
      </c>
      <c r="P382" s="54"/>
      <c r="Q382" s="41"/>
      <c r="R382" s="46">
        <f>Q$471*各種係数!J26</f>
        <v>2.7246297427605261E-6</v>
      </c>
      <c r="S382" s="46">
        <f>R382*各種係数!G26</f>
        <v>0</v>
      </c>
      <c r="T382" s="46">
        <f>R382*各種係数!F26</f>
        <v>2.7246297427605261E-6</v>
      </c>
      <c r="U382" s="364">
        <v>0</v>
      </c>
      <c r="V382" s="46">
        <f>U382*各種係数!H26</f>
        <v>0</v>
      </c>
      <c r="W382" s="46">
        <f>U382*各種係数!I26</f>
        <v>0</v>
      </c>
      <c r="X382" s="135">
        <f t="shared" si="34"/>
        <v>0</v>
      </c>
      <c r="Y382" s="46">
        <f t="shared" si="35"/>
        <v>0</v>
      </c>
      <c r="Z382" s="47">
        <f t="shared" si="36"/>
        <v>0</v>
      </c>
      <c r="AA382" s="46">
        <f>G382*各種係数!K26*各種係数!$P$18</f>
        <v>0</v>
      </c>
      <c r="AB382" s="46">
        <f>M382*各種係数!K26*各種係数!$P$18</f>
        <v>0</v>
      </c>
      <c r="AC382" s="46">
        <f>U382*各種係数!K26*各種係数!$P$18</f>
        <v>0</v>
      </c>
      <c r="AD382" s="364">
        <f t="shared" si="37"/>
        <v>0</v>
      </c>
      <c r="AE382" s="46">
        <f>G382*各種係数!L26*各種係数!$P$18</f>
        <v>0</v>
      </c>
      <c r="AF382" s="46">
        <f>M382*各種係数!L26*各種係数!$P$18</f>
        <v>0</v>
      </c>
      <c r="AG382" s="46">
        <f>U382*各種係数!L26*各種係数!$P$18</f>
        <v>0</v>
      </c>
      <c r="AH382" s="135">
        <f t="shared" si="38"/>
        <v>0</v>
      </c>
    </row>
    <row r="383" spans="2:34" x14ac:dyDescent="0.15">
      <c r="B383" s="163" t="s">
        <v>53</v>
      </c>
      <c r="C383" s="163" t="s">
        <v>294</v>
      </c>
      <c r="D383" s="163" t="s">
        <v>290</v>
      </c>
      <c r="E383" s="62" t="s">
        <v>962</v>
      </c>
      <c r="F383" s="365">
        <f>SUMIF(価格変換【係数】!$D$7:$D$64,E383,価格変換【係数】!$J$208:$J$265)</f>
        <v>0</v>
      </c>
      <c r="G383" s="326">
        <f>SUMIF(価格変換【係数】!$D$7:$D$64,E383,価格変換【係数】!$L$208:$L$265)</f>
        <v>0</v>
      </c>
      <c r="H383" s="327">
        <f>G383*各種係数!H27</f>
        <v>0</v>
      </c>
      <c r="I383" s="326">
        <f>G383*各種係数!I27</f>
        <v>0</v>
      </c>
      <c r="J383" s="80">
        <v>3.1280483436709486E-4</v>
      </c>
      <c r="K383" s="67">
        <f>J383*各種係数!G27</f>
        <v>3.1254249390233287E-6</v>
      </c>
      <c r="L383" s="67">
        <f>J383*各種係数!F27</f>
        <v>3.0967940942807151E-4</v>
      </c>
      <c r="M383" s="80">
        <v>4.2057121508960453E-6</v>
      </c>
      <c r="N383" s="67">
        <f>M383*各種係数!H27</f>
        <v>1.582895153396205E-6</v>
      </c>
      <c r="O383" s="67">
        <f>M383*各種係数!I27</f>
        <v>3.8882999130925706E-7</v>
      </c>
      <c r="P383" s="54"/>
      <c r="Q383" s="41"/>
      <c r="R383" s="67">
        <f>Q$471*各種係数!J27</f>
        <v>5.6295385339847427E-6</v>
      </c>
      <c r="S383" s="67">
        <f>R383*各種係数!G27</f>
        <v>5.6248172010859423E-8</v>
      </c>
      <c r="T383" s="67">
        <f>R383*各種係数!F27</f>
        <v>5.5732903619738835E-6</v>
      </c>
      <c r="U383" s="80">
        <v>5.0010934825175017E-7</v>
      </c>
      <c r="V383" s="67">
        <f>U383*各種係数!H27</f>
        <v>1.8822511743871294E-7</v>
      </c>
      <c r="W383" s="67">
        <f>U383*各種係数!I27</f>
        <v>4.6236524649690112E-8</v>
      </c>
      <c r="X383" s="330">
        <f t="shared" si="34"/>
        <v>4.7058214991477955E-6</v>
      </c>
      <c r="Y383" s="67">
        <f t="shared" si="35"/>
        <v>1.771120270834918E-6</v>
      </c>
      <c r="Z383" s="68">
        <f t="shared" si="36"/>
        <v>4.3506651595894718E-7</v>
      </c>
      <c r="AA383" s="67">
        <f>G383*各種係数!K27*各種係数!$P$18</f>
        <v>0</v>
      </c>
      <c r="AB383" s="67">
        <f>M383*各種係数!K27*各種係数!$P$18</f>
        <v>7.9353059450868776E-14</v>
      </c>
      <c r="AC383" s="67">
        <f>U383*各種係数!K27*各種係数!$P$18</f>
        <v>9.4360254387122663E-15</v>
      </c>
      <c r="AD383" s="80">
        <f t="shared" si="37"/>
        <v>8.8789084889581044E-14</v>
      </c>
      <c r="AE383" s="67">
        <f>G383*各種係数!L27*各種係数!$P$18</f>
        <v>0</v>
      </c>
      <c r="AF383" s="67">
        <f>M383*各種係数!L27*各種係数!$P$18</f>
        <v>7.9353059450868776E-14</v>
      </c>
      <c r="AG383" s="67">
        <f>U383*各種係数!L27*各種係数!$P$18</f>
        <v>9.4360254387122663E-15</v>
      </c>
      <c r="AH383" s="330">
        <f t="shared" si="38"/>
        <v>8.8789084889581044E-14</v>
      </c>
    </row>
    <row r="384" spans="2:34" x14ac:dyDescent="0.15">
      <c r="B384" s="155" t="s">
        <v>54</v>
      </c>
      <c r="C384" s="155" t="s">
        <v>294</v>
      </c>
      <c r="D384" s="155" t="s">
        <v>290</v>
      </c>
      <c r="E384" s="41" t="s">
        <v>963</v>
      </c>
      <c r="F384" s="363">
        <f>SUMIF(価格変換【係数】!$D$7:$D$64,E384,価格変換【係数】!$J$208:$J$265)</f>
        <v>0</v>
      </c>
      <c r="G384" s="324">
        <f>SUMIF(価格変換【係数】!$D$7:$D$64,E384,価格変換【係数】!$L$208:$L$265)</f>
        <v>0</v>
      </c>
      <c r="H384" s="325">
        <f>G384*各種係数!H28</f>
        <v>0</v>
      </c>
      <c r="I384" s="324">
        <f>G384*各種係数!I28</f>
        <v>0</v>
      </c>
      <c r="J384" s="366">
        <v>1.0517324242282768E-6</v>
      </c>
      <c r="K384" s="46">
        <f>J384*各種係数!G28</f>
        <v>0</v>
      </c>
      <c r="L384" s="46">
        <f>J384*各種係数!F28</f>
        <v>1.051732424228277E-6</v>
      </c>
      <c r="M384" s="366">
        <v>-4.1075961858422335E-22</v>
      </c>
      <c r="N384" s="46">
        <f>M384*各種係数!H28</f>
        <v>0</v>
      </c>
      <c r="O384" s="46">
        <f>M384*各種係数!I28</f>
        <v>0</v>
      </c>
      <c r="P384" s="54"/>
      <c r="Q384" s="41"/>
      <c r="R384" s="46">
        <f>Q$471*各種係数!J28</f>
        <v>0</v>
      </c>
      <c r="S384" s="46">
        <f>R384*各種係数!G28</f>
        <v>0</v>
      </c>
      <c r="T384" s="46">
        <f>R384*各種係数!F28</f>
        <v>0</v>
      </c>
      <c r="U384" s="366">
        <v>-3.7488264234319136E-22</v>
      </c>
      <c r="V384" s="46">
        <f>U384*各種係数!H28</f>
        <v>0</v>
      </c>
      <c r="W384" s="46">
        <f>U384*各種係数!I28</f>
        <v>0</v>
      </c>
      <c r="X384" s="328">
        <f t="shared" si="34"/>
        <v>-7.8564226092741471E-22</v>
      </c>
      <c r="Y384" s="136">
        <f t="shared" si="35"/>
        <v>0</v>
      </c>
      <c r="Z384" s="329">
        <f t="shared" si="36"/>
        <v>0</v>
      </c>
      <c r="AA384" s="46">
        <f>G384*各種係数!K28*各種係数!$P$18</f>
        <v>0</v>
      </c>
      <c r="AB384" s="46">
        <f>M384*各種係数!K28*各種係数!$P$18</f>
        <v>0</v>
      </c>
      <c r="AC384" s="46">
        <f>U384*各種係数!K28*各種係数!$P$18</f>
        <v>0</v>
      </c>
      <c r="AD384" s="366">
        <f t="shared" si="37"/>
        <v>0</v>
      </c>
      <c r="AE384" s="46">
        <f>G384*各種係数!L28*各種係数!$P$18</f>
        <v>0</v>
      </c>
      <c r="AF384" s="46">
        <f>M384*各種係数!L28*各種係数!$P$18</f>
        <v>0</v>
      </c>
      <c r="AG384" s="46">
        <f>U384*各種係数!L28*各種係数!$P$18</f>
        <v>0</v>
      </c>
      <c r="AH384" s="328">
        <f t="shared" si="38"/>
        <v>0</v>
      </c>
    </row>
    <row r="385" spans="2:34" x14ac:dyDescent="0.15">
      <c r="B385" s="155" t="s">
        <v>55</v>
      </c>
      <c r="C385" s="155" t="s">
        <v>294</v>
      </c>
      <c r="D385" s="155" t="s">
        <v>290</v>
      </c>
      <c r="E385" s="41" t="s">
        <v>964</v>
      </c>
      <c r="F385" s="363">
        <f>SUMIF(価格変換【係数】!$D$7:$D$64,E385,価格変換【係数】!$J$208:$J$265)</f>
        <v>0</v>
      </c>
      <c r="G385" s="324">
        <f>SUMIF(価格変換【係数】!$D$7:$D$64,E385,価格変換【係数】!$L$208:$L$265)</f>
        <v>0</v>
      </c>
      <c r="H385" s="325">
        <f>G385*各種係数!H29</f>
        <v>0</v>
      </c>
      <c r="I385" s="324">
        <f>G385*各種係数!I29</f>
        <v>0</v>
      </c>
      <c r="J385" s="364">
        <v>2.3500543417754528E-4</v>
      </c>
      <c r="K385" s="46">
        <f>J385*各種係数!G29</f>
        <v>0</v>
      </c>
      <c r="L385" s="46">
        <f>J385*各種係数!F29</f>
        <v>2.350054341775452E-4</v>
      </c>
      <c r="M385" s="364">
        <v>1.9132462181511576E-20</v>
      </c>
      <c r="N385" s="46">
        <f>M385*各種係数!H29</f>
        <v>0</v>
      </c>
      <c r="O385" s="46">
        <f>M385*各種係数!I29</f>
        <v>0</v>
      </c>
      <c r="P385" s="54"/>
      <c r="Q385" s="41"/>
      <c r="R385" s="46">
        <f>Q$471*各種係数!J29</f>
        <v>9.6644438351669408E-8</v>
      </c>
      <c r="S385" s="46">
        <f>R385*各種係数!G29</f>
        <v>0</v>
      </c>
      <c r="T385" s="46">
        <f>R385*各種係数!F29</f>
        <v>9.6644438351669381E-8</v>
      </c>
      <c r="U385" s="364">
        <v>1.0965844195579651E-20</v>
      </c>
      <c r="V385" s="46">
        <f>U385*各種係数!H29</f>
        <v>0</v>
      </c>
      <c r="W385" s="46">
        <f>U385*各種係数!I29</f>
        <v>0</v>
      </c>
      <c r="X385" s="135">
        <f t="shared" si="34"/>
        <v>3.009830637709123E-20</v>
      </c>
      <c r="Y385" s="46">
        <f t="shared" si="35"/>
        <v>0</v>
      </c>
      <c r="Z385" s="47">
        <f t="shared" si="36"/>
        <v>0</v>
      </c>
      <c r="AA385" s="46">
        <f>G385*各種係数!K29*各種係数!$P$18</f>
        <v>0</v>
      </c>
      <c r="AB385" s="46">
        <f>M385*各種係数!K29*各種係数!$P$18</f>
        <v>0</v>
      </c>
      <c r="AC385" s="46">
        <f>U385*各種係数!K29*各種係数!$P$18</f>
        <v>0</v>
      </c>
      <c r="AD385" s="364">
        <f t="shared" si="37"/>
        <v>0</v>
      </c>
      <c r="AE385" s="46">
        <f>G385*各種係数!L29*各種係数!$P$18</f>
        <v>0</v>
      </c>
      <c r="AF385" s="46">
        <f>M385*各種係数!L29*各種係数!$P$18</f>
        <v>0</v>
      </c>
      <c r="AG385" s="46">
        <f>U385*各種係数!L29*各種係数!$P$18</f>
        <v>0</v>
      </c>
      <c r="AH385" s="135">
        <f t="shared" si="38"/>
        <v>0</v>
      </c>
    </row>
    <row r="386" spans="2:34" x14ac:dyDescent="0.15">
      <c r="B386" s="155" t="s">
        <v>56</v>
      </c>
      <c r="C386" s="155" t="s">
        <v>294</v>
      </c>
      <c r="D386" s="155" t="s">
        <v>290</v>
      </c>
      <c r="E386" s="41" t="s">
        <v>155</v>
      </c>
      <c r="F386" s="363">
        <f>SUMIF(価格変換【係数】!$D$7:$D$64,E386,価格変換【係数】!$J$208:$J$265)</f>
        <v>0</v>
      </c>
      <c r="G386" s="324">
        <f>SUMIF(価格変換【係数】!$D$7:$D$64,E386,価格変換【係数】!$L$208:$L$265)</f>
        <v>0</v>
      </c>
      <c r="H386" s="325">
        <f>G386*各種係数!H30</f>
        <v>0</v>
      </c>
      <c r="I386" s="324">
        <f>G386*各種係数!I30</f>
        <v>0</v>
      </c>
      <c r="J386" s="364">
        <v>4.599509374558775E-6</v>
      </c>
      <c r="K386" s="46">
        <f>J386*各種係数!G30</f>
        <v>0</v>
      </c>
      <c r="L386" s="46">
        <f>J386*各種係数!F30</f>
        <v>4.5995093745587733E-6</v>
      </c>
      <c r="M386" s="364">
        <v>8.0051268188794661E-21</v>
      </c>
      <c r="N386" s="46">
        <f>M386*各種係数!H30</f>
        <v>0</v>
      </c>
      <c r="O386" s="46">
        <f>M386*各種係数!I30</f>
        <v>0</v>
      </c>
      <c r="P386" s="54"/>
      <c r="Q386" s="41"/>
      <c r="R386" s="46">
        <f>Q$471*各種係数!J30</f>
        <v>0</v>
      </c>
      <c r="S386" s="46">
        <f>R386*各種係数!G30</f>
        <v>0</v>
      </c>
      <c r="T386" s="46">
        <f>R386*各種係数!F30</f>
        <v>0</v>
      </c>
      <c r="U386" s="364">
        <v>2.0042622881308076E-21</v>
      </c>
      <c r="V386" s="46">
        <f>U386*各種係数!H30</f>
        <v>0</v>
      </c>
      <c r="W386" s="46">
        <f>U386*各種係数!I30</f>
        <v>0</v>
      </c>
      <c r="X386" s="135">
        <f t="shared" si="34"/>
        <v>1.0009389107010274E-20</v>
      </c>
      <c r="Y386" s="46">
        <f t="shared" si="35"/>
        <v>0</v>
      </c>
      <c r="Z386" s="47">
        <f t="shared" si="36"/>
        <v>0</v>
      </c>
      <c r="AA386" s="46">
        <f>G386*各種係数!K30*各種係数!$P$18</f>
        <v>0</v>
      </c>
      <c r="AB386" s="46">
        <f>M386*各種係数!K30*各種係数!$P$18</f>
        <v>0</v>
      </c>
      <c r="AC386" s="46">
        <f>U386*各種係数!K30*各種係数!$P$18</f>
        <v>0</v>
      </c>
      <c r="AD386" s="364">
        <f t="shared" si="37"/>
        <v>0</v>
      </c>
      <c r="AE386" s="46">
        <f>G386*各種係数!L30*各種係数!$P$18</f>
        <v>0</v>
      </c>
      <c r="AF386" s="46">
        <f>M386*各種係数!L30*各種係数!$P$18</f>
        <v>0</v>
      </c>
      <c r="AG386" s="46">
        <f>U386*各種係数!L30*各種係数!$P$18</f>
        <v>0</v>
      </c>
      <c r="AH386" s="135">
        <f t="shared" si="38"/>
        <v>0</v>
      </c>
    </row>
    <row r="387" spans="2:34" x14ac:dyDescent="0.15">
      <c r="B387" s="155" t="s">
        <v>57</v>
      </c>
      <c r="C387" s="155" t="s">
        <v>294</v>
      </c>
      <c r="D387" s="155" t="s">
        <v>290</v>
      </c>
      <c r="E387" s="41" t="s">
        <v>156</v>
      </c>
      <c r="F387" s="363">
        <f>SUMIF(価格変換【係数】!$D$7:$D$64,E387,価格変換【係数】!$J$208:$J$265)</f>
        <v>0</v>
      </c>
      <c r="G387" s="324">
        <f>SUMIF(価格変換【係数】!$D$7:$D$64,E387,価格変換【係数】!$L$208:$L$265)</f>
        <v>0</v>
      </c>
      <c r="H387" s="325">
        <f>G387*各種係数!H31</f>
        <v>0</v>
      </c>
      <c r="I387" s="324">
        <f>G387*各種係数!I31</f>
        <v>0</v>
      </c>
      <c r="J387" s="364">
        <v>2.1142110012471888E-6</v>
      </c>
      <c r="K387" s="46">
        <f>J387*各種係数!G31</f>
        <v>0</v>
      </c>
      <c r="L387" s="46">
        <f>J387*各種係数!F31</f>
        <v>2.1142110012471888E-6</v>
      </c>
      <c r="M387" s="364">
        <v>0</v>
      </c>
      <c r="N387" s="46">
        <f>M387*各種係数!H31</f>
        <v>0</v>
      </c>
      <c r="O387" s="46">
        <f>M387*各種係数!I31</f>
        <v>0</v>
      </c>
      <c r="P387" s="54"/>
      <c r="Q387" s="41"/>
      <c r="R387" s="46">
        <f>Q$471*各種係数!J31</f>
        <v>0</v>
      </c>
      <c r="S387" s="46">
        <f>R387*各種係数!G31</f>
        <v>0</v>
      </c>
      <c r="T387" s="46">
        <f>R387*各種係数!F31</f>
        <v>0</v>
      </c>
      <c r="U387" s="364">
        <v>0</v>
      </c>
      <c r="V387" s="46">
        <f>U387*各種係数!H31</f>
        <v>0</v>
      </c>
      <c r="W387" s="46">
        <f>U387*各種係数!I31</f>
        <v>0</v>
      </c>
      <c r="X387" s="135">
        <f t="shared" si="34"/>
        <v>0</v>
      </c>
      <c r="Y387" s="46">
        <f t="shared" si="35"/>
        <v>0</v>
      </c>
      <c r="Z387" s="47">
        <f t="shared" si="36"/>
        <v>0</v>
      </c>
      <c r="AA387" s="46">
        <f>G387*各種係数!K31*各種係数!$P$18</f>
        <v>0</v>
      </c>
      <c r="AB387" s="46">
        <f>M387*各種係数!K31*各種係数!$P$18</f>
        <v>0</v>
      </c>
      <c r="AC387" s="46">
        <f>U387*各種係数!K31*各種係数!$P$18</f>
        <v>0</v>
      </c>
      <c r="AD387" s="364">
        <f t="shared" si="37"/>
        <v>0</v>
      </c>
      <c r="AE387" s="46">
        <f>G387*各種係数!L31*各種係数!$P$18</f>
        <v>0</v>
      </c>
      <c r="AF387" s="46">
        <f>M387*各種係数!L31*各種係数!$P$18</f>
        <v>0</v>
      </c>
      <c r="AG387" s="46">
        <f>U387*各種係数!L31*各種係数!$P$18</f>
        <v>0</v>
      </c>
      <c r="AH387" s="135">
        <f t="shared" si="38"/>
        <v>0</v>
      </c>
    </row>
    <row r="388" spans="2:34" x14ac:dyDescent="0.15">
      <c r="B388" s="155" t="s">
        <v>58</v>
      </c>
      <c r="C388" s="155" t="s">
        <v>294</v>
      </c>
      <c r="D388" s="155" t="s">
        <v>290</v>
      </c>
      <c r="E388" s="41" t="s">
        <v>965</v>
      </c>
      <c r="F388" s="365">
        <f>SUMIF(価格変換【係数】!$D$7:$D$64,E388,価格変換【係数】!$J$208:$J$265)</f>
        <v>4.6625330211848352E-4</v>
      </c>
      <c r="G388" s="326">
        <f>SUMIF(価格変換【係数】!$D$7:$D$64,E388,価格変換【係数】!$L$208:$L$265)</f>
        <v>1.3198535117582816E-5</v>
      </c>
      <c r="H388" s="327">
        <f>G388*各種係数!H32</f>
        <v>6.9670360625187062E-6</v>
      </c>
      <c r="I388" s="326">
        <f>G388*各種係数!I32</f>
        <v>2.3325847633799491E-6</v>
      </c>
      <c r="J388" s="80">
        <v>5.1307203183333485E-4</v>
      </c>
      <c r="K388" s="67">
        <f>J388*各種係数!G32</f>
        <v>1.4523863314711711E-5</v>
      </c>
      <c r="L388" s="67">
        <f>J388*各種係数!F32</f>
        <v>4.9854816851862313E-4</v>
      </c>
      <c r="M388" s="80">
        <v>1.5605488781821075E-5</v>
      </c>
      <c r="N388" s="67">
        <f>M388*各種係数!H32</f>
        <v>8.2375810760497709E-6</v>
      </c>
      <c r="O388" s="67">
        <f>M388*各種係数!I32</f>
        <v>2.7579670799284182E-6</v>
      </c>
      <c r="P388" s="54"/>
      <c r="Q388" s="41"/>
      <c r="R388" s="67">
        <f>Q$471*各種係数!J32</f>
        <v>3.5312205081497764E-4</v>
      </c>
      <c r="S388" s="67">
        <f>R388*各種係数!G32</f>
        <v>9.9960552929016648E-6</v>
      </c>
      <c r="T388" s="67">
        <f>R388*各種係数!F32</f>
        <v>3.4312599552207597E-4</v>
      </c>
      <c r="U388" s="80">
        <v>1.7906387953028936E-5</v>
      </c>
      <c r="V388" s="67">
        <f>U388*各種係数!H32</f>
        <v>9.4521437043424459E-6</v>
      </c>
      <c r="W388" s="67">
        <f>U388*各種係数!I32</f>
        <v>3.1646063244369354E-6</v>
      </c>
      <c r="X388" s="330">
        <f t="shared" si="34"/>
        <v>4.6710411852432826E-5</v>
      </c>
      <c r="Y388" s="67">
        <f t="shared" si="35"/>
        <v>2.4656760842910924E-5</v>
      </c>
      <c r="Z388" s="68">
        <f t="shared" si="36"/>
        <v>8.2551581677453023E-6</v>
      </c>
      <c r="AA388" s="67">
        <f>G388*各種係数!K32*各種係数!$P$18</f>
        <v>2.2506028051960087E-13</v>
      </c>
      <c r="AB388" s="67">
        <f>M388*各種係数!K32*各種係数!$P$18</f>
        <v>2.6610344645015099E-13</v>
      </c>
      <c r="AC388" s="67">
        <f>U388*各種係数!K32*各種係数!$P$18</f>
        <v>3.0533818032826907E-13</v>
      </c>
      <c r="AD388" s="80">
        <f t="shared" si="37"/>
        <v>7.9650190729802085E-13</v>
      </c>
      <c r="AE388" s="67">
        <f>G388*各種係数!L32*各種係数!$P$18</f>
        <v>2.2506028051960087E-13</v>
      </c>
      <c r="AF388" s="67">
        <f>M388*各種係数!L32*各種係数!$P$18</f>
        <v>2.6610344645015099E-13</v>
      </c>
      <c r="AG388" s="67">
        <f>U388*各種係数!L32*各種係数!$P$18</f>
        <v>3.0533818032826907E-13</v>
      </c>
      <c r="AH388" s="330">
        <f t="shared" si="38"/>
        <v>7.9650190729802085E-13</v>
      </c>
    </row>
    <row r="389" spans="2:34" x14ac:dyDescent="0.15">
      <c r="B389" s="162" t="s">
        <v>59</v>
      </c>
      <c r="C389" s="162" t="s">
        <v>294</v>
      </c>
      <c r="D389" s="162" t="s">
        <v>290</v>
      </c>
      <c r="E389" s="116" t="s">
        <v>517</v>
      </c>
      <c r="F389" s="363">
        <f>SUMIF(価格変換【係数】!$D$7:$D$64,E389,価格変換【係数】!$J$208:$J$265)</f>
        <v>7.9826329392839899E-4</v>
      </c>
      <c r="G389" s="324">
        <f>SUMIF(価格変換【係数】!$D$7:$D$64,E389,価格変換【係数】!$L$208:$L$265)</f>
        <v>5.923712126257732E-5</v>
      </c>
      <c r="H389" s="325">
        <f>G389*各種係数!H33</f>
        <v>2.0216857041458992E-5</v>
      </c>
      <c r="I389" s="324">
        <f>G389*各種係数!I33</f>
        <v>5.9425723893358115E-6</v>
      </c>
      <c r="J389" s="366">
        <v>1.3501639634353145E-3</v>
      </c>
      <c r="K389" s="46">
        <f>J389*各種係数!G33</f>
        <v>1.0019228872817697E-4</v>
      </c>
      <c r="L389" s="46">
        <f>J389*各種係数!F33</f>
        <v>1.2499716747071375E-3</v>
      </c>
      <c r="M389" s="366">
        <v>1.1871998000486518E-4</v>
      </c>
      <c r="N389" s="46">
        <f>M389*各種係数!H33</f>
        <v>4.0517581080353849E-5</v>
      </c>
      <c r="O389" s="46">
        <f>M389*各種係数!I33</f>
        <v>1.1909796765986802E-5</v>
      </c>
      <c r="P389" s="54"/>
      <c r="Q389" s="41"/>
      <c r="R389" s="46">
        <f>Q$471*各種係数!J33</f>
        <v>1.158343067145282E-3</v>
      </c>
      <c r="S389" s="46">
        <f>R389*各種係数!G33</f>
        <v>8.5957740076553592E-5</v>
      </c>
      <c r="T389" s="46">
        <f>R389*各種係数!F33</f>
        <v>1.0723853270687284E-3</v>
      </c>
      <c r="U389" s="366">
        <v>9.9531513862582456E-5</v>
      </c>
      <c r="V389" s="46">
        <f>U389*各種係数!H33</f>
        <v>3.396880780145249E-5</v>
      </c>
      <c r="W389" s="46">
        <f>U389*各種係数!I33</f>
        <v>9.9848408150487993E-6</v>
      </c>
      <c r="X389" s="328">
        <f t="shared" si="34"/>
        <v>2.7748861513002493E-4</v>
      </c>
      <c r="Y389" s="136">
        <f t="shared" si="35"/>
        <v>9.4703245923265331E-5</v>
      </c>
      <c r="Z389" s="329">
        <f t="shared" si="36"/>
        <v>2.7837209970371413E-5</v>
      </c>
      <c r="AA389" s="46">
        <f>G389*各種係数!K33*各種係数!$P$18</f>
        <v>6.3580789631126893E-13</v>
      </c>
      <c r="AB389" s="46">
        <f>M389*各種係数!K33*各種係数!$P$18</f>
        <v>1.2742533588426624E-12</v>
      </c>
      <c r="AC389" s="46">
        <f>U389*各種係数!K33*各種係数!$P$18</f>
        <v>1.0682984097949919E-12</v>
      </c>
      <c r="AD389" s="366">
        <f t="shared" si="37"/>
        <v>2.9783596649489232E-12</v>
      </c>
      <c r="AE389" s="46">
        <f>G389*各種係数!L33*各種係数!$P$18</f>
        <v>6.3275112757900329E-13</v>
      </c>
      <c r="AF389" s="46">
        <f>M389*各種係数!L33*各種係数!$P$18</f>
        <v>1.2681271407713034E-12</v>
      </c>
      <c r="AG389" s="46">
        <f>U389*各種係数!L33*各種係数!$P$18</f>
        <v>1.0631623597479007E-12</v>
      </c>
      <c r="AH389" s="328">
        <f t="shared" si="38"/>
        <v>2.9640406280982073E-12</v>
      </c>
    </row>
    <row r="390" spans="2:34" x14ac:dyDescent="0.15">
      <c r="B390" s="155" t="s">
        <v>60</v>
      </c>
      <c r="C390" s="155" t="s">
        <v>295</v>
      </c>
      <c r="D390" s="155" t="s">
        <v>290</v>
      </c>
      <c r="E390" s="41" t="s">
        <v>158</v>
      </c>
      <c r="F390" s="363">
        <f>SUMIF(価格変換【係数】!$D$7:$D$64,E390,価格変換【係数】!$J$208:$J$265)</f>
        <v>8.1958006396675553E-2</v>
      </c>
      <c r="G390" s="324">
        <f>SUMIF(価格変換【係数】!$D$7:$D$64,E390,価格変換【係数】!$L$208:$L$265)</f>
        <v>0</v>
      </c>
      <c r="H390" s="325">
        <f>G390*各種係数!H34</f>
        <v>0</v>
      </c>
      <c r="I390" s="324">
        <f>G390*各種係数!I34</f>
        <v>0</v>
      </c>
      <c r="J390" s="364">
        <v>6.5352777066094558E-3</v>
      </c>
      <c r="K390" s="46">
        <f>J390*各種係数!G34</f>
        <v>0</v>
      </c>
      <c r="L390" s="46">
        <f>J390*各種係数!F34</f>
        <v>6.5352777066094575E-3</v>
      </c>
      <c r="M390" s="364">
        <v>-7.7794527752603256E-19</v>
      </c>
      <c r="N390" s="46">
        <f>M390*各種係数!H34</f>
        <v>0</v>
      </c>
      <c r="O390" s="46">
        <f>M390*各種係数!I34</f>
        <v>0</v>
      </c>
      <c r="P390" s="54"/>
      <c r="Q390" s="41"/>
      <c r="R390" s="46">
        <f>Q$471*各種係数!J34</f>
        <v>2.0497913665010804E-3</v>
      </c>
      <c r="S390" s="46">
        <f>R390*各種係数!G34</f>
        <v>0</v>
      </c>
      <c r="T390" s="46">
        <f>R390*各種係数!F34</f>
        <v>2.0497913665010808E-3</v>
      </c>
      <c r="U390" s="364">
        <v>-1.5286228306183975E-19</v>
      </c>
      <c r="V390" s="46">
        <f>U390*各種係数!H34</f>
        <v>0</v>
      </c>
      <c r="W390" s="46">
        <f>U390*各種係数!I34</f>
        <v>0</v>
      </c>
      <c r="X390" s="135">
        <f t="shared" si="34"/>
        <v>-9.3080756058787238E-19</v>
      </c>
      <c r="Y390" s="46">
        <f t="shared" si="35"/>
        <v>0</v>
      </c>
      <c r="Z390" s="47">
        <f t="shared" si="36"/>
        <v>0</v>
      </c>
      <c r="AA390" s="46">
        <f>G390*各種係数!K34*各種係数!$P$18</f>
        <v>0</v>
      </c>
      <c r="AB390" s="46">
        <f>M390*各種係数!K34*各種係数!$P$18</f>
        <v>0</v>
      </c>
      <c r="AC390" s="46">
        <f>U390*各種係数!K34*各種係数!$P$18</f>
        <v>0</v>
      </c>
      <c r="AD390" s="364">
        <f t="shared" si="37"/>
        <v>0</v>
      </c>
      <c r="AE390" s="46">
        <f>G390*各種係数!L34*各種係数!$P$18</f>
        <v>0</v>
      </c>
      <c r="AF390" s="46">
        <f>M390*各種係数!L34*各種係数!$P$18</f>
        <v>0</v>
      </c>
      <c r="AG390" s="46">
        <f>U390*各種係数!L34*各種係数!$P$18</f>
        <v>0</v>
      </c>
      <c r="AH390" s="135">
        <f t="shared" si="38"/>
        <v>0</v>
      </c>
    </row>
    <row r="391" spans="2:34" x14ac:dyDescent="0.15">
      <c r="B391" s="155" t="s">
        <v>61</v>
      </c>
      <c r="C391" s="155" t="s">
        <v>295</v>
      </c>
      <c r="D391" s="155" t="s">
        <v>290</v>
      </c>
      <c r="E391" s="41" t="s">
        <v>159</v>
      </c>
      <c r="F391" s="363">
        <f>SUMIF(価格変換【係数】!$D$7:$D$64,E391,価格変換【係数】!$J$208:$J$265)</f>
        <v>0</v>
      </c>
      <c r="G391" s="324">
        <f>SUMIF(価格変換【係数】!$D$7:$D$64,E391,価格変換【係数】!$L$208:$L$265)</f>
        <v>0</v>
      </c>
      <c r="H391" s="325">
        <f>G391*各種係数!H35</f>
        <v>0</v>
      </c>
      <c r="I391" s="324">
        <f>G391*各種係数!I35</f>
        <v>0</v>
      </c>
      <c r="J391" s="364">
        <v>9.2927823270201319E-5</v>
      </c>
      <c r="K391" s="46">
        <f>J391*各種係数!G35</f>
        <v>0</v>
      </c>
      <c r="L391" s="46">
        <f>J391*各種係数!F35</f>
        <v>9.2927823270201346E-5</v>
      </c>
      <c r="M391" s="364">
        <v>-5.3249691380753394E-20</v>
      </c>
      <c r="N391" s="46">
        <f>M391*各種係数!H35</f>
        <v>0</v>
      </c>
      <c r="O391" s="46">
        <f>M391*各種係数!I35</f>
        <v>0</v>
      </c>
      <c r="P391" s="54"/>
      <c r="Q391" s="41"/>
      <c r="R391" s="46">
        <f>Q$471*各種係数!J35</f>
        <v>0</v>
      </c>
      <c r="S391" s="46">
        <f>R391*各種係数!G35</f>
        <v>0</v>
      </c>
      <c r="T391" s="46">
        <f>R391*各種係数!F35</f>
        <v>0</v>
      </c>
      <c r="U391" s="364">
        <v>-1.4301299083626646E-20</v>
      </c>
      <c r="V391" s="46">
        <f>U391*各種係数!H35</f>
        <v>0</v>
      </c>
      <c r="W391" s="46">
        <f>U391*各種係数!I35</f>
        <v>0</v>
      </c>
      <c r="X391" s="135">
        <f t="shared" si="34"/>
        <v>-6.7550990464380037E-20</v>
      </c>
      <c r="Y391" s="46">
        <f t="shared" si="35"/>
        <v>0</v>
      </c>
      <c r="Z391" s="47">
        <f t="shared" si="36"/>
        <v>0</v>
      </c>
      <c r="AA391" s="46">
        <f>G391*各種係数!K35*各種係数!$P$18</f>
        <v>0</v>
      </c>
      <c r="AB391" s="46">
        <f>M391*各種係数!K35*各種係数!$P$18</f>
        <v>0</v>
      </c>
      <c r="AC391" s="46">
        <f>U391*各種係数!K35*各種係数!$P$18</f>
        <v>0</v>
      </c>
      <c r="AD391" s="364">
        <f t="shared" si="37"/>
        <v>0</v>
      </c>
      <c r="AE391" s="46">
        <f>G391*各種係数!L35*各種係数!$P$18</f>
        <v>0</v>
      </c>
      <c r="AF391" s="46">
        <f>M391*各種係数!L35*各種係数!$P$18</f>
        <v>0</v>
      </c>
      <c r="AG391" s="46">
        <f>U391*各種係数!L35*各種係数!$P$18</f>
        <v>0</v>
      </c>
      <c r="AH391" s="135">
        <f t="shared" si="38"/>
        <v>0</v>
      </c>
    </row>
    <row r="392" spans="2:34" x14ac:dyDescent="0.15">
      <c r="B392" s="155" t="s">
        <v>62</v>
      </c>
      <c r="C392" s="155" t="s">
        <v>296</v>
      </c>
      <c r="D392" s="155" t="s">
        <v>290</v>
      </c>
      <c r="E392" s="41" t="s">
        <v>160</v>
      </c>
      <c r="F392" s="363">
        <f>SUMIF(価格変換【係数】!$D$7:$D$64,E392,価格変換【係数】!$J$208:$J$265)</f>
        <v>0</v>
      </c>
      <c r="G392" s="324">
        <f>SUMIF(価格変換【係数】!$D$7:$D$64,E392,価格変換【係数】!$L$208:$L$265)</f>
        <v>0</v>
      </c>
      <c r="H392" s="325">
        <f>G392*各種係数!H36</f>
        <v>0</v>
      </c>
      <c r="I392" s="324">
        <f>G392*各種係数!I36</f>
        <v>0</v>
      </c>
      <c r="J392" s="364">
        <v>2.581042990524118E-3</v>
      </c>
      <c r="K392" s="46">
        <f>J392*各種係数!G36</f>
        <v>7.8410244562350368E-5</v>
      </c>
      <c r="L392" s="46">
        <f>J392*各種係数!F36</f>
        <v>2.5026327459617675E-3</v>
      </c>
      <c r="M392" s="364">
        <v>9.9367875078309496E-5</v>
      </c>
      <c r="N392" s="46">
        <f>M392*各種係数!H36</f>
        <v>3.5526967169179954E-5</v>
      </c>
      <c r="O392" s="46">
        <f>M392*各種係数!I36</f>
        <v>2.317371948472608E-5</v>
      </c>
      <c r="P392" s="54"/>
      <c r="Q392" s="41"/>
      <c r="R392" s="46">
        <f>Q$471*各種係数!J36</f>
        <v>2.492943287281312E-4</v>
      </c>
      <c r="S392" s="46">
        <f>R392*各種係数!G36</f>
        <v>7.5733838434091272E-6</v>
      </c>
      <c r="T392" s="46">
        <f>R392*各種係数!F36</f>
        <v>2.4172094488472207E-4</v>
      </c>
      <c r="U392" s="364">
        <v>1.7624124575419458E-5</v>
      </c>
      <c r="V392" s="46">
        <f>U392*各種係数!H36</f>
        <v>6.3011480791254212E-6</v>
      </c>
      <c r="W392" s="46">
        <f>U392*各種係数!I36</f>
        <v>4.1101464507797323E-6</v>
      </c>
      <c r="X392" s="135">
        <f t="shared" si="34"/>
        <v>1.1699199965372895E-4</v>
      </c>
      <c r="Y392" s="46">
        <f t="shared" si="35"/>
        <v>4.1828115248305372E-5</v>
      </c>
      <c r="Z392" s="47">
        <f t="shared" si="36"/>
        <v>2.7283865935505812E-5</v>
      </c>
      <c r="AA392" s="46">
        <f>G392*各種係数!K36*各種係数!$P$18</f>
        <v>0</v>
      </c>
      <c r="AB392" s="46">
        <f>M392*各種係数!K36*各種係数!$P$18</f>
        <v>5.6136531470131068E-12</v>
      </c>
      <c r="AC392" s="46">
        <f>U392*各種係数!K36*各種係数!$P$18</f>
        <v>9.9565098185088034E-13</v>
      </c>
      <c r="AD392" s="364">
        <f t="shared" si="37"/>
        <v>6.6093041288639869E-12</v>
      </c>
      <c r="AE392" s="46">
        <f>G392*各種係数!L36*各種係数!$P$18</f>
        <v>0</v>
      </c>
      <c r="AF392" s="46">
        <f>M392*各種係数!L36*各種係数!$P$18</f>
        <v>5.292577044508667E-12</v>
      </c>
      <c r="AG392" s="46">
        <f>U392*各種係数!L36*各種係数!$P$18</f>
        <v>9.3870415447564549E-13</v>
      </c>
      <c r="AH392" s="135">
        <f t="shared" si="38"/>
        <v>6.2312811989843122E-12</v>
      </c>
    </row>
    <row r="393" spans="2:34" x14ac:dyDescent="0.15">
      <c r="B393" s="163" t="s">
        <v>63</v>
      </c>
      <c r="C393" s="163" t="s">
        <v>296</v>
      </c>
      <c r="D393" s="163" t="s">
        <v>290</v>
      </c>
      <c r="E393" s="62" t="s">
        <v>161</v>
      </c>
      <c r="F393" s="365">
        <f>SUMIF(価格変換【係数】!$D$7:$D$64,E393,価格変換【係数】!$J$208:$J$265)</f>
        <v>0</v>
      </c>
      <c r="G393" s="326">
        <f>SUMIF(価格変換【係数】!$D$7:$D$64,E393,価格変換【係数】!$L$208:$L$265)</f>
        <v>0</v>
      </c>
      <c r="H393" s="327">
        <f>G393*各種係数!H37</f>
        <v>0</v>
      </c>
      <c r="I393" s="326">
        <f>G393*各種係数!I37</f>
        <v>0</v>
      </c>
      <c r="J393" s="80">
        <v>4.0495167309888215E-4</v>
      </c>
      <c r="K393" s="67">
        <f>J393*各種係数!G37</f>
        <v>1.7363985920074842E-5</v>
      </c>
      <c r="L393" s="67">
        <f>J393*各種係数!F37</f>
        <v>3.8758768717880729E-4</v>
      </c>
      <c r="M393" s="80">
        <v>3.2400414289063309E-5</v>
      </c>
      <c r="N393" s="67">
        <f>M393*各種係数!H37</f>
        <v>1.671409123842183E-5</v>
      </c>
      <c r="O393" s="67">
        <f>M393*各種係数!I37</f>
        <v>1.0450971811679277E-5</v>
      </c>
      <c r="P393" s="54"/>
      <c r="Q393" s="41"/>
      <c r="R393" s="67">
        <f>Q$471*各種係数!J37</f>
        <v>3.6876729854659981E-4</v>
      </c>
      <c r="S393" s="67">
        <f>R393*各種係数!G37</f>
        <v>1.5812430482744612E-5</v>
      </c>
      <c r="T393" s="67">
        <f>R393*各種係数!F37</f>
        <v>3.5295486806385522E-4</v>
      </c>
      <c r="U393" s="80">
        <v>2.0395944531998469E-5</v>
      </c>
      <c r="V393" s="67">
        <f>U393*各種係数!H37</f>
        <v>1.0521460459123919E-5</v>
      </c>
      <c r="W393" s="67">
        <f>U393*各種係数!I37</f>
        <v>6.5788492540492276E-6</v>
      </c>
      <c r="X393" s="330">
        <f t="shared" si="34"/>
        <v>5.2796358821061779E-5</v>
      </c>
      <c r="Y393" s="67">
        <f t="shared" si="35"/>
        <v>2.7235551697545747E-5</v>
      </c>
      <c r="Z393" s="68">
        <f t="shared" si="36"/>
        <v>1.7029821065728505E-5</v>
      </c>
      <c r="AA393" s="67">
        <f>G393*各種係数!K37*各種係数!$P$18</f>
        <v>0</v>
      </c>
      <c r="AB393" s="67">
        <f>M393*各種係数!K37*各種係数!$P$18</f>
        <v>1.8031020838251678E-12</v>
      </c>
      <c r="AC393" s="67">
        <f>U393*各種係数!K37*各種係数!$P$18</f>
        <v>1.1350462916655551E-12</v>
      </c>
      <c r="AD393" s="80">
        <f t="shared" si="37"/>
        <v>2.9381483754907231E-12</v>
      </c>
      <c r="AE393" s="67">
        <f>G393*各種係数!L37*各種係数!$P$18</f>
        <v>0</v>
      </c>
      <c r="AF393" s="67">
        <f>M393*各種係数!L37*各種係数!$P$18</f>
        <v>1.7587635079934012E-12</v>
      </c>
      <c r="AG393" s="67">
        <f>U393*各種係数!L37*各種係数!$P$18</f>
        <v>1.1071353172803365E-12</v>
      </c>
      <c r="AH393" s="330">
        <f t="shared" si="38"/>
        <v>2.8658988252737377E-12</v>
      </c>
    </row>
    <row r="394" spans="2:34" x14ac:dyDescent="0.15">
      <c r="B394" s="155" t="s">
        <v>64</v>
      </c>
      <c r="C394" s="155" t="s">
        <v>293</v>
      </c>
      <c r="D394" s="155" t="s">
        <v>290</v>
      </c>
      <c r="E394" s="41" t="s">
        <v>950</v>
      </c>
      <c r="F394" s="363">
        <f>SUMIF(価格変換【係数】!$D$7:$D$64,E394,価格変換【係数】!$J$208:$J$265)</f>
        <v>8.3289115023575562E-3</v>
      </c>
      <c r="G394" s="324">
        <f>SUMIF(価格変換【係数】!$D$7:$D$64,E394,価格変換【係数】!$L$208:$L$265)</f>
        <v>0</v>
      </c>
      <c r="H394" s="325">
        <f>G394*各種係数!H38</f>
        <v>0</v>
      </c>
      <c r="I394" s="324">
        <f>G394*各種係数!I38</f>
        <v>0</v>
      </c>
      <c r="J394" s="366">
        <v>8.9437539801941879E-5</v>
      </c>
      <c r="K394" s="46">
        <f>J394*各種係数!G38</f>
        <v>0</v>
      </c>
      <c r="L394" s="46">
        <f>J394*各種係数!F38</f>
        <v>8.9437539801941879E-5</v>
      </c>
      <c r="M394" s="366">
        <v>0</v>
      </c>
      <c r="N394" s="46">
        <f>M394*各種係数!H38</f>
        <v>0</v>
      </c>
      <c r="O394" s="46">
        <f>M394*各種係数!I38</f>
        <v>0</v>
      </c>
      <c r="P394" s="54"/>
      <c r="Q394" s="41"/>
      <c r="R394" s="46">
        <f>Q$471*各種係数!J38</f>
        <v>7.7722758305236498E-4</v>
      </c>
      <c r="S394" s="46">
        <f>R394*各種係数!G38</f>
        <v>0</v>
      </c>
      <c r="T394" s="46">
        <f>R394*各種係数!F38</f>
        <v>7.7722758305236498E-4</v>
      </c>
      <c r="U394" s="366">
        <v>0</v>
      </c>
      <c r="V394" s="46">
        <f>U394*各種係数!H38</f>
        <v>0</v>
      </c>
      <c r="W394" s="46">
        <f>U394*各種係数!I38</f>
        <v>0</v>
      </c>
      <c r="X394" s="328">
        <f t="shared" si="34"/>
        <v>0</v>
      </c>
      <c r="Y394" s="136">
        <f t="shared" si="35"/>
        <v>0</v>
      </c>
      <c r="Z394" s="329">
        <f t="shared" si="36"/>
        <v>0</v>
      </c>
      <c r="AA394" s="46">
        <f>G394*各種係数!K38*各種係数!$P$18</f>
        <v>0</v>
      </c>
      <c r="AB394" s="46">
        <f>M394*各種係数!K38*各種係数!$P$18</f>
        <v>0</v>
      </c>
      <c r="AC394" s="46">
        <f>U394*各種係数!K38*各種係数!$P$18</f>
        <v>0</v>
      </c>
      <c r="AD394" s="366">
        <f t="shared" si="37"/>
        <v>0</v>
      </c>
      <c r="AE394" s="46">
        <f>G394*各種係数!L38*各種係数!$P$18</f>
        <v>0</v>
      </c>
      <c r="AF394" s="46">
        <f>M394*各種係数!L38*各種係数!$P$18</f>
        <v>0</v>
      </c>
      <c r="AG394" s="46">
        <f>U394*各種係数!L38*各種係数!$P$18</f>
        <v>0</v>
      </c>
      <c r="AH394" s="328">
        <f t="shared" si="38"/>
        <v>0</v>
      </c>
    </row>
    <row r="395" spans="2:34" x14ac:dyDescent="0.15">
      <c r="B395" s="155" t="s">
        <v>65</v>
      </c>
      <c r="C395" s="155" t="s">
        <v>297</v>
      </c>
      <c r="D395" s="155" t="s">
        <v>290</v>
      </c>
      <c r="E395" s="41" t="s">
        <v>162</v>
      </c>
      <c r="F395" s="363">
        <f>SUMIF(価格変換【係数】!$D$7:$D$64,E395,価格変換【係数】!$J$208:$J$265)</f>
        <v>0</v>
      </c>
      <c r="G395" s="324">
        <f>SUMIF(価格変換【係数】!$D$7:$D$64,E395,価格変換【係数】!$L$208:$L$265)</f>
        <v>0</v>
      </c>
      <c r="H395" s="325">
        <f>G395*各種係数!H39</f>
        <v>0</v>
      </c>
      <c r="I395" s="324">
        <f>G395*各種係数!I39</f>
        <v>0</v>
      </c>
      <c r="J395" s="364">
        <v>1.5981127145811891E-4</v>
      </c>
      <c r="K395" s="46">
        <f>J395*各種係数!G39</f>
        <v>0</v>
      </c>
      <c r="L395" s="46">
        <f>J395*各種係数!F39</f>
        <v>1.5981127145811889E-4</v>
      </c>
      <c r="M395" s="364">
        <v>6.0759127617943742E-21</v>
      </c>
      <c r="N395" s="46">
        <f>M395*各種係数!H39</f>
        <v>0</v>
      </c>
      <c r="O395" s="46">
        <f>M395*各種係数!I39</f>
        <v>0</v>
      </c>
      <c r="P395" s="54"/>
      <c r="Q395" s="41"/>
      <c r="R395" s="46">
        <f>Q$471*各種係数!J39</f>
        <v>7.7703986981633572E-5</v>
      </c>
      <c r="S395" s="46">
        <f>R395*各種係数!G39</f>
        <v>0</v>
      </c>
      <c r="T395" s="46">
        <f>R395*各種係数!F39</f>
        <v>7.7703986981633559E-5</v>
      </c>
      <c r="U395" s="364">
        <v>3.128718884024241E-21</v>
      </c>
      <c r="V395" s="46">
        <f>U395*各種係数!H39</f>
        <v>0</v>
      </c>
      <c r="W395" s="46">
        <f>U395*各種係数!I39</f>
        <v>0</v>
      </c>
      <c r="X395" s="135">
        <f t="shared" si="34"/>
        <v>9.2046316458186156E-21</v>
      </c>
      <c r="Y395" s="46">
        <f t="shared" si="35"/>
        <v>0</v>
      </c>
      <c r="Z395" s="47">
        <f t="shared" si="36"/>
        <v>0</v>
      </c>
      <c r="AA395" s="46">
        <f>G395*各種係数!K39*各種係数!$P$18</f>
        <v>0</v>
      </c>
      <c r="AB395" s="46">
        <f>M395*各種係数!K39*各種係数!$P$18</f>
        <v>0</v>
      </c>
      <c r="AC395" s="46">
        <f>U395*各種係数!K39*各種係数!$P$18</f>
        <v>0</v>
      </c>
      <c r="AD395" s="364">
        <f t="shared" si="37"/>
        <v>0</v>
      </c>
      <c r="AE395" s="46">
        <f>G395*各種係数!L39*各種係数!$P$18</f>
        <v>0</v>
      </c>
      <c r="AF395" s="46">
        <f>M395*各種係数!L39*各種係数!$P$18</f>
        <v>0</v>
      </c>
      <c r="AG395" s="46">
        <f>U395*各種係数!L39*各種係数!$P$18</f>
        <v>0</v>
      </c>
      <c r="AH395" s="135">
        <f t="shared" si="38"/>
        <v>0</v>
      </c>
    </row>
    <row r="396" spans="2:34" x14ac:dyDescent="0.15">
      <c r="B396" s="155" t="s">
        <v>66</v>
      </c>
      <c r="C396" s="155" t="s">
        <v>297</v>
      </c>
      <c r="D396" s="155" t="s">
        <v>290</v>
      </c>
      <c r="E396" s="41" t="s">
        <v>163</v>
      </c>
      <c r="F396" s="363">
        <f>SUMIF(価格変換【係数】!$D$7:$D$64,E396,価格変換【係数】!$J$208:$J$265)</f>
        <v>0</v>
      </c>
      <c r="G396" s="324">
        <f>SUMIF(価格変換【係数】!$D$7:$D$64,E396,価格変換【係数】!$L$208:$L$265)</f>
        <v>0</v>
      </c>
      <c r="H396" s="325">
        <f>G396*各種係数!H40</f>
        <v>0</v>
      </c>
      <c r="I396" s="324">
        <f>G396*各種係数!I40</f>
        <v>0</v>
      </c>
      <c r="J396" s="364">
        <v>1.1994226191100662E-7</v>
      </c>
      <c r="K396" s="46">
        <f>J396*各種係数!G40</f>
        <v>3.8797979475963779E-8</v>
      </c>
      <c r="L396" s="46">
        <f>J396*各種係数!F40</f>
        <v>8.1144282435042838E-8</v>
      </c>
      <c r="M396" s="364">
        <v>4.512994360227569E-5</v>
      </c>
      <c r="N396" s="46">
        <f>M396*各種係数!H40</f>
        <v>2.1014102890111022E-5</v>
      </c>
      <c r="O396" s="46">
        <f>M396*各種係数!I40</f>
        <v>8.0984939357680219E-6</v>
      </c>
      <c r="P396" s="54"/>
      <c r="Q396" s="41"/>
      <c r="R396" s="46">
        <f>Q$471*各種係数!J40</f>
        <v>5.7243244254450345E-7</v>
      </c>
      <c r="S396" s="46">
        <f>R396*各種係数!G40</f>
        <v>1.8516594404144224E-7</v>
      </c>
      <c r="T396" s="46">
        <f>R396*各種係数!F40</f>
        <v>3.8726649850306123E-7</v>
      </c>
      <c r="U396" s="364">
        <v>4.1021298239371102E-6</v>
      </c>
      <c r="V396" s="46">
        <f>U396*各種係数!H40</f>
        <v>1.9100971840004837E-6</v>
      </c>
      <c r="W396" s="46">
        <f>U396*各種係数!I40</f>
        <v>7.3612043027708663E-7</v>
      </c>
      <c r="X396" s="135">
        <f t="shared" si="34"/>
        <v>4.9232073426212802E-5</v>
      </c>
      <c r="Y396" s="46">
        <f t="shared" si="35"/>
        <v>2.2924200074111507E-5</v>
      </c>
      <c r="Z396" s="47">
        <f t="shared" si="36"/>
        <v>8.8346143660451086E-6</v>
      </c>
      <c r="AA396" s="46">
        <f>G396*各種係数!K40*各種係数!$P$18</f>
        <v>0</v>
      </c>
      <c r="AB396" s="46">
        <f>M396*各種係数!K40*各種係数!$P$18</f>
        <v>1.7329507819153996E-12</v>
      </c>
      <c r="AC396" s="46">
        <f>U396*各種係数!K40*各種係数!$P$18</f>
        <v>1.5751823553246881E-13</v>
      </c>
      <c r="AD396" s="364">
        <f t="shared" si="37"/>
        <v>1.8904690174478684E-12</v>
      </c>
      <c r="AE396" s="46">
        <f>G396*各種係数!L40*各種係数!$P$18</f>
        <v>0</v>
      </c>
      <c r="AF396" s="46">
        <f>M396*各種係数!L40*各種係数!$P$18</f>
        <v>1.7329507819153996E-12</v>
      </c>
      <c r="AG396" s="46">
        <f>U396*各種係数!L40*各種係数!$P$18</f>
        <v>1.5751823553246881E-13</v>
      </c>
      <c r="AH396" s="135">
        <f t="shared" si="38"/>
        <v>1.8904690174478684E-12</v>
      </c>
    </row>
    <row r="397" spans="2:34" x14ac:dyDescent="0.15">
      <c r="B397" s="155" t="s">
        <v>67</v>
      </c>
      <c r="C397" s="155" t="s">
        <v>297</v>
      </c>
      <c r="D397" s="155" t="s">
        <v>290</v>
      </c>
      <c r="E397" s="41" t="s">
        <v>164</v>
      </c>
      <c r="F397" s="363">
        <f>SUMIF(価格変換【係数】!$D$7:$D$64,E397,価格変換【係数】!$J$208:$J$265)</f>
        <v>1.3324121355824344E-3</v>
      </c>
      <c r="G397" s="324">
        <f>SUMIF(価格変換【係数】!$D$7:$D$64,E397,価格変換【係数】!$L$208:$L$265)</f>
        <v>2.3866281192629832E-6</v>
      </c>
      <c r="H397" s="325">
        <f>G397*各種係数!H41</f>
        <v>1.1376260701820219E-6</v>
      </c>
      <c r="I397" s="324">
        <f>G397*各種係数!I41</f>
        <v>8.989632582557236E-7</v>
      </c>
      <c r="J397" s="364">
        <v>2.2455044433909141E-4</v>
      </c>
      <c r="K397" s="46">
        <f>J397*各種係数!G41</f>
        <v>4.0221669432514443E-7</v>
      </c>
      <c r="L397" s="46">
        <f>J397*各種係数!F41</f>
        <v>2.2414822764476626E-4</v>
      </c>
      <c r="M397" s="364">
        <v>4.2122512099252917E-7</v>
      </c>
      <c r="N397" s="46">
        <f>M397*各種係数!H41</f>
        <v>2.0078397433977222E-7</v>
      </c>
      <c r="O397" s="46">
        <f>M397*各種係数!I41</f>
        <v>1.5866146224051932E-7</v>
      </c>
      <c r="P397" s="54"/>
      <c r="Q397" s="41"/>
      <c r="R397" s="46">
        <f>Q$471*各種係数!J41</f>
        <v>1.3849891434550775E-5</v>
      </c>
      <c r="S397" s="46">
        <f>R397*各種係数!G41</f>
        <v>2.480804509633902E-8</v>
      </c>
      <c r="T397" s="46">
        <f>R397*各種係数!F41</f>
        <v>1.3825083389454435E-5</v>
      </c>
      <c r="U397" s="364">
        <v>5.3335286390825759E-8</v>
      </c>
      <c r="V397" s="46">
        <f>U397*各種係数!H41</f>
        <v>2.5423153179626943E-8</v>
      </c>
      <c r="W397" s="46">
        <f>U397*各種係数!I41</f>
        <v>2.0089624540544368E-8</v>
      </c>
      <c r="X397" s="135">
        <f t="shared" si="34"/>
        <v>2.8611885266463381E-6</v>
      </c>
      <c r="Y397" s="46">
        <f t="shared" si="35"/>
        <v>1.363833197701421E-6</v>
      </c>
      <c r="Z397" s="47">
        <f t="shared" si="36"/>
        <v>1.0777143450367872E-6</v>
      </c>
      <c r="AA397" s="46">
        <f>G397*各種係数!K41*各種係数!$P$18</f>
        <v>0</v>
      </c>
      <c r="AB397" s="46">
        <f>M397*各種係数!K41*各種係数!$P$18</f>
        <v>0</v>
      </c>
      <c r="AC397" s="46">
        <f>U397*各種係数!K41*各種係数!$P$18</f>
        <v>0</v>
      </c>
      <c r="AD397" s="364">
        <f t="shared" si="37"/>
        <v>0</v>
      </c>
      <c r="AE397" s="46">
        <f>G397*各種係数!L41*各種係数!$P$18</f>
        <v>0</v>
      </c>
      <c r="AF397" s="46">
        <f>M397*各種係数!L41*各種係数!$P$18</f>
        <v>0</v>
      </c>
      <c r="AG397" s="46">
        <f>U397*各種係数!L41*各種係数!$P$18</f>
        <v>0</v>
      </c>
      <c r="AH397" s="135">
        <f t="shared" si="38"/>
        <v>0</v>
      </c>
    </row>
    <row r="398" spans="2:34" x14ac:dyDescent="0.15">
      <c r="B398" s="155" t="s">
        <v>68</v>
      </c>
      <c r="C398" s="155" t="s">
        <v>297</v>
      </c>
      <c r="D398" s="155" t="s">
        <v>290</v>
      </c>
      <c r="E398" s="41" t="s">
        <v>208</v>
      </c>
      <c r="F398" s="365">
        <f>SUMIF(価格変換【係数】!$D$7:$D$64,E398,価格変換【係数】!$J$208:$J$265)</f>
        <v>0</v>
      </c>
      <c r="G398" s="326">
        <f>SUMIF(価格変換【係数】!$D$7:$D$64,E398,価格変換【係数】!$L$208:$L$265)</f>
        <v>0</v>
      </c>
      <c r="H398" s="327">
        <f>G398*各種係数!H42</f>
        <v>0</v>
      </c>
      <c r="I398" s="326">
        <f>G398*各種係数!I42</f>
        <v>0</v>
      </c>
      <c r="J398" s="80">
        <v>9.8167332260760948E-5</v>
      </c>
      <c r="K398" s="67">
        <f>J398*各種係数!G42</f>
        <v>1.0541480100300304E-6</v>
      </c>
      <c r="L398" s="67">
        <f>J398*各種係数!F42</f>
        <v>9.7113184250730914E-5</v>
      </c>
      <c r="M398" s="80">
        <v>2.1188172588579534E-6</v>
      </c>
      <c r="N398" s="67">
        <f>M398*各種係数!H42</f>
        <v>1.0404456987104307E-6</v>
      </c>
      <c r="O398" s="67">
        <f>M398*各種係数!I42</f>
        <v>5.9191433742890225E-7</v>
      </c>
      <c r="P398" s="54"/>
      <c r="Q398" s="41"/>
      <c r="R398" s="67">
        <f>Q$471*各種係数!J42</f>
        <v>6.2376550768437084E-5</v>
      </c>
      <c r="S398" s="67">
        <f>R398*各種係数!G42</f>
        <v>6.698166829105947E-7</v>
      </c>
      <c r="T398" s="67">
        <f>R398*各種係数!F42</f>
        <v>6.1706734085526492E-5</v>
      </c>
      <c r="U398" s="80">
        <v>9.2439133758049001E-7</v>
      </c>
      <c r="V398" s="67">
        <f>U398*各種係数!H42</f>
        <v>4.5392257736715025E-7</v>
      </c>
      <c r="W398" s="67">
        <f>U398*各種係数!I42</f>
        <v>2.582386394208876E-7</v>
      </c>
      <c r="X398" s="330">
        <f t="shared" si="34"/>
        <v>3.0432085964384435E-6</v>
      </c>
      <c r="Y398" s="67">
        <f t="shared" si="35"/>
        <v>1.494368276077581E-6</v>
      </c>
      <c r="Z398" s="68">
        <f t="shared" si="36"/>
        <v>8.5015297684978985E-7</v>
      </c>
      <c r="AA398" s="67">
        <f>G398*各種係数!K42*各種係数!$P$18</f>
        <v>0</v>
      </c>
      <c r="AB398" s="67">
        <f>M398*各種係数!K42*各種係数!$P$18</f>
        <v>9.6749646523194216E-14</v>
      </c>
      <c r="AC398" s="67">
        <f>U398*各種係数!K42*各種係数!$P$18</f>
        <v>4.2209650117830592E-14</v>
      </c>
      <c r="AD398" s="80">
        <f t="shared" si="37"/>
        <v>1.3895929664102481E-13</v>
      </c>
      <c r="AE398" s="67">
        <f>G398*各種係数!L42*各種係数!$P$18</f>
        <v>0</v>
      </c>
      <c r="AF398" s="67">
        <f>M398*各種係数!L42*各種係数!$P$18</f>
        <v>8.7074681870874783E-14</v>
      </c>
      <c r="AG398" s="67">
        <f>U398*各種係数!L42*各種係数!$P$18</f>
        <v>3.7988685106047532E-14</v>
      </c>
      <c r="AH398" s="330">
        <f t="shared" si="38"/>
        <v>1.250633669769223E-13</v>
      </c>
    </row>
    <row r="399" spans="2:34" x14ac:dyDescent="0.15">
      <c r="B399" s="162" t="s">
        <v>69</v>
      </c>
      <c r="C399" s="162" t="s">
        <v>298</v>
      </c>
      <c r="D399" s="162" t="s">
        <v>290</v>
      </c>
      <c r="E399" s="116" t="s">
        <v>165</v>
      </c>
      <c r="F399" s="363">
        <f>SUMIF(価格変換【係数】!$D$7:$D$64,E399,価格変換【係数】!$J$208:$J$265)</f>
        <v>0</v>
      </c>
      <c r="G399" s="324">
        <f>SUMIF(価格変換【係数】!$D$7:$D$64,E399,価格変換【係数】!$L$208:$L$265)</f>
        <v>0</v>
      </c>
      <c r="H399" s="325">
        <f>G399*各種係数!H43</f>
        <v>0</v>
      </c>
      <c r="I399" s="324">
        <f>G399*各種係数!I43</f>
        <v>0</v>
      </c>
      <c r="J399" s="366">
        <v>-1.5628181495935952E-8</v>
      </c>
      <c r="K399" s="46">
        <f>J399*各種係数!G43</f>
        <v>0</v>
      </c>
      <c r="L399" s="46">
        <f>J399*各種係数!F43</f>
        <v>-1.5628181495935952E-8</v>
      </c>
      <c r="M399" s="366">
        <v>0</v>
      </c>
      <c r="N399" s="46">
        <f>M399*各種係数!H43</f>
        <v>0</v>
      </c>
      <c r="O399" s="46">
        <f>M399*各種係数!I43</f>
        <v>0</v>
      </c>
      <c r="P399" s="54"/>
      <c r="Q399" s="41"/>
      <c r="R399" s="46">
        <f>Q$471*各種係数!J43</f>
        <v>0</v>
      </c>
      <c r="S399" s="46">
        <f>R399*各種係数!G43</f>
        <v>0</v>
      </c>
      <c r="T399" s="46">
        <f>R399*各種係数!F43</f>
        <v>0</v>
      </c>
      <c r="U399" s="366">
        <v>0</v>
      </c>
      <c r="V399" s="46">
        <f>U399*各種係数!H43</f>
        <v>0</v>
      </c>
      <c r="W399" s="46">
        <f>U399*各種係数!I43</f>
        <v>0</v>
      </c>
      <c r="X399" s="328">
        <f t="shared" si="34"/>
        <v>0</v>
      </c>
      <c r="Y399" s="136">
        <f t="shared" si="35"/>
        <v>0</v>
      </c>
      <c r="Z399" s="329">
        <f t="shared" si="36"/>
        <v>0</v>
      </c>
      <c r="AA399" s="46">
        <f>G399*各種係数!K43*各種係数!$P$18</f>
        <v>0</v>
      </c>
      <c r="AB399" s="46">
        <f>M399*各種係数!K43*各種係数!$P$18</f>
        <v>0</v>
      </c>
      <c r="AC399" s="46">
        <f>U399*各種係数!K43*各種係数!$P$18</f>
        <v>0</v>
      </c>
      <c r="AD399" s="366">
        <f t="shared" si="37"/>
        <v>0</v>
      </c>
      <c r="AE399" s="46">
        <f>G399*各種係数!L43*各種係数!$P$18</f>
        <v>0</v>
      </c>
      <c r="AF399" s="46">
        <f>M399*各種係数!L43*各種係数!$P$18</f>
        <v>0</v>
      </c>
      <c r="AG399" s="46">
        <f>U399*各種係数!L43*各種係数!$P$18</f>
        <v>0</v>
      </c>
      <c r="AH399" s="328">
        <f t="shared" si="38"/>
        <v>0</v>
      </c>
    </row>
    <row r="400" spans="2:34" x14ac:dyDescent="0.15">
      <c r="B400" s="155" t="s">
        <v>70</v>
      </c>
      <c r="C400" s="155" t="s">
        <v>298</v>
      </c>
      <c r="D400" s="155" t="s">
        <v>290</v>
      </c>
      <c r="E400" s="41" t="s">
        <v>166</v>
      </c>
      <c r="F400" s="363">
        <f>SUMIF(価格変換【係数】!$D$7:$D$64,E400,価格変換【係数】!$J$208:$J$265)</f>
        <v>0</v>
      </c>
      <c r="G400" s="324">
        <f>SUMIF(価格変換【係数】!$D$7:$D$64,E400,価格変換【係数】!$L$208:$L$265)</f>
        <v>0</v>
      </c>
      <c r="H400" s="325">
        <f>G400*各種係数!H44</f>
        <v>0</v>
      </c>
      <c r="I400" s="324">
        <f>G400*各種係数!I44</f>
        <v>0</v>
      </c>
      <c r="J400" s="364">
        <v>4.6507151892944006E-4</v>
      </c>
      <c r="K400" s="46">
        <f>J400*各種係数!G44</f>
        <v>1.2483701677261597E-4</v>
      </c>
      <c r="L400" s="46">
        <f>J400*各種係数!F44</f>
        <v>3.4023450215682412E-4</v>
      </c>
      <c r="M400" s="364">
        <v>1.9149718645149113E-4</v>
      </c>
      <c r="N400" s="46">
        <f>M400*各種係数!H44</f>
        <v>4.1378509259600563E-5</v>
      </c>
      <c r="O400" s="46">
        <f>M400*各種係数!I44</f>
        <v>1.0339281063726045E-5</v>
      </c>
      <c r="P400" s="54"/>
      <c r="Q400" s="41"/>
      <c r="R400" s="46">
        <f>Q$471*各種係数!J44</f>
        <v>0</v>
      </c>
      <c r="S400" s="46">
        <f>R400*各種係数!G44</f>
        <v>0</v>
      </c>
      <c r="T400" s="46">
        <f>R400*各種係数!F44</f>
        <v>0</v>
      </c>
      <c r="U400" s="364">
        <v>1.5582955276110508E-5</v>
      </c>
      <c r="V400" s="46">
        <f>U400*各種係数!H44</f>
        <v>3.3671484742561307E-6</v>
      </c>
      <c r="W400" s="46">
        <f>U400*各種係数!I44</f>
        <v>8.413520709558429E-7</v>
      </c>
      <c r="X400" s="135">
        <f t="shared" si="34"/>
        <v>2.0708014172760164E-4</v>
      </c>
      <c r="Y400" s="46">
        <f t="shared" si="35"/>
        <v>4.4745657733856698E-5</v>
      </c>
      <c r="Z400" s="47">
        <f t="shared" si="36"/>
        <v>1.1180633134681887E-5</v>
      </c>
      <c r="AA400" s="46">
        <f>G400*各種係数!K44*各種係数!$P$18</f>
        <v>0</v>
      </c>
      <c r="AB400" s="46">
        <f>M400*各種係数!K44*各種係数!$P$18</f>
        <v>1.3918688401528356E-12</v>
      </c>
      <c r="AC400" s="46">
        <f>U400*各種係数!K44*各種係数!$P$18</f>
        <v>1.132623945459777E-13</v>
      </c>
      <c r="AD400" s="364">
        <f t="shared" si="37"/>
        <v>1.5051312346988134E-12</v>
      </c>
      <c r="AE400" s="46">
        <f>G400*各種係数!L44*各種係数!$P$18</f>
        <v>0</v>
      </c>
      <c r="AF400" s="46">
        <f>M400*各種係数!L44*各種係数!$P$18</f>
        <v>1.3918688401528356E-12</v>
      </c>
      <c r="AG400" s="46">
        <f>U400*各種係数!L44*各種係数!$P$18</f>
        <v>1.132623945459777E-13</v>
      </c>
      <c r="AH400" s="135">
        <f t="shared" si="38"/>
        <v>1.5051312346988134E-12</v>
      </c>
    </row>
    <row r="401" spans="2:34" x14ac:dyDescent="0.15">
      <c r="B401" s="155" t="s">
        <v>71</v>
      </c>
      <c r="C401" s="155" t="s">
        <v>298</v>
      </c>
      <c r="D401" s="155" t="s">
        <v>290</v>
      </c>
      <c r="E401" s="41" t="s">
        <v>966</v>
      </c>
      <c r="F401" s="363">
        <f>SUMIF(価格変換【係数】!$D$7:$D$64,E401,価格変換【係数】!$J$208:$J$265)</f>
        <v>0</v>
      </c>
      <c r="G401" s="324">
        <f>SUMIF(価格変換【係数】!$D$7:$D$64,E401,価格変換【係数】!$L$208:$L$265)</f>
        <v>0</v>
      </c>
      <c r="H401" s="325">
        <f>G401*各種係数!H45</f>
        <v>0</v>
      </c>
      <c r="I401" s="324">
        <f>G401*各種係数!I45</f>
        <v>0</v>
      </c>
      <c r="J401" s="364">
        <v>5.4693055612944503E-6</v>
      </c>
      <c r="K401" s="46">
        <f>J401*各種係数!G45</f>
        <v>6.2569219721037454E-8</v>
      </c>
      <c r="L401" s="46">
        <f>J401*各種係数!F45</f>
        <v>5.4067363415734132E-6</v>
      </c>
      <c r="M401" s="364">
        <v>4.9701172622500407E-7</v>
      </c>
      <c r="N401" s="46">
        <f>M401*各種係数!H45</f>
        <v>1.9941542523832897E-7</v>
      </c>
      <c r="O401" s="46">
        <f>M401*各種係数!I45</f>
        <v>9.3105459391556911E-8</v>
      </c>
      <c r="P401" s="54"/>
      <c r="Q401" s="41"/>
      <c r="R401" s="46">
        <f>Q$471*各種係数!J45</f>
        <v>2.4161109587917352E-8</v>
      </c>
      <c r="S401" s="46">
        <f>R401*各種係数!G45</f>
        <v>2.7640470212687719E-10</v>
      </c>
      <c r="T401" s="46">
        <f>R401*各種係数!F45</f>
        <v>2.3884704885790475E-8</v>
      </c>
      <c r="U401" s="364">
        <v>8.6832474369451133E-8</v>
      </c>
      <c r="V401" s="46">
        <f>U401*各種係数!H45</f>
        <v>3.4839690669675121E-8</v>
      </c>
      <c r="W401" s="46">
        <f>U401*各種係数!I45</f>
        <v>1.6266371575734893E-8</v>
      </c>
      <c r="X401" s="135">
        <f t="shared" si="34"/>
        <v>5.8384420059445519E-7</v>
      </c>
      <c r="Y401" s="46">
        <f t="shared" si="35"/>
        <v>2.342551159080041E-7</v>
      </c>
      <c r="Z401" s="47">
        <f t="shared" si="36"/>
        <v>1.093718309672918E-7</v>
      </c>
      <c r="AA401" s="46">
        <f>G401*各種係数!K45*各種係数!$P$18</f>
        <v>0</v>
      </c>
      <c r="AB401" s="46">
        <f>M401*各種係数!K45*各種係数!$P$18</f>
        <v>2.5271782689406987E-14</v>
      </c>
      <c r="AC401" s="46">
        <f>U401*各種係数!K45*各種係数!$P$18</f>
        <v>4.4152105611585323E-15</v>
      </c>
      <c r="AD401" s="364">
        <f t="shared" si="37"/>
        <v>2.968699325056552E-14</v>
      </c>
      <c r="AE401" s="46">
        <f>G401*各種係数!L45*各種係数!$P$18</f>
        <v>0</v>
      </c>
      <c r="AF401" s="46">
        <f>M401*各種係数!L45*各種係数!$P$18</f>
        <v>2.3165800798623071E-14</v>
      </c>
      <c r="AG401" s="46">
        <f>U401*各種係数!L45*各種係数!$P$18</f>
        <v>4.0472763477286545E-15</v>
      </c>
      <c r="AH401" s="135">
        <f t="shared" si="38"/>
        <v>2.7213077146351725E-14</v>
      </c>
    </row>
    <row r="402" spans="2:34" x14ac:dyDescent="0.15">
      <c r="B402" s="155" t="s">
        <v>72</v>
      </c>
      <c r="C402" s="155" t="s">
        <v>298</v>
      </c>
      <c r="D402" s="155" t="s">
        <v>290</v>
      </c>
      <c r="E402" s="41" t="s">
        <v>967</v>
      </c>
      <c r="F402" s="363">
        <f>SUMIF(価格変換【係数】!$D$7:$D$64,E402,価格変換【係数】!$J$208:$J$265)</f>
        <v>0</v>
      </c>
      <c r="G402" s="324">
        <f>SUMIF(価格変換【係数】!$D$7:$D$64,E402,価格変換【係数】!$L$208:$L$265)</f>
        <v>0</v>
      </c>
      <c r="H402" s="325">
        <f>G402*各種係数!H46</f>
        <v>0</v>
      </c>
      <c r="I402" s="324">
        <f>G402*各種係数!I46</f>
        <v>0</v>
      </c>
      <c r="J402" s="364">
        <v>4.4895157348063945E-6</v>
      </c>
      <c r="K402" s="46">
        <f>J402*各種係数!G46</f>
        <v>1.2835760201906207E-6</v>
      </c>
      <c r="L402" s="46">
        <f>J402*各種係数!F46</f>
        <v>3.2059397146157738E-6</v>
      </c>
      <c r="M402" s="364">
        <v>2.5517989367877626E-5</v>
      </c>
      <c r="N402" s="46">
        <f>M402*各種係数!H46</f>
        <v>6.9725095656281076E-6</v>
      </c>
      <c r="O402" s="46">
        <f>M402*各種係数!I46</f>
        <v>2.5333894913829731E-6</v>
      </c>
      <c r="P402" s="54"/>
      <c r="Q402" s="41"/>
      <c r="R402" s="46">
        <f>Q$471*各種係数!J46</f>
        <v>0</v>
      </c>
      <c r="S402" s="46">
        <f>R402*各種係数!G46</f>
        <v>0</v>
      </c>
      <c r="T402" s="46">
        <f>R402*各種係数!F46</f>
        <v>0</v>
      </c>
      <c r="U402" s="364">
        <v>3.5990600221774128E-6</v>
      </c>
      <c r="V402" s="46">
        <f>U402*各種係数!H46</f>
        <v>9.8340351467858882E-7</v>
      </c>
      <c r="W402" s="46">
        <f>U402*各種係数!I46</f>
        <v>3.5730953201659603E-7</v>
      </c>
      <c r="X402" s="135">
        <f t="shared" si="34"/>
        <v>2.911704939005504E-5</v>
      </c>
      <c r="Y402" s="46">
        <f t="shared" si="35"/>
        <v>7.9559130803066957E-6</v>
      </c>
      <c r="Z402" s="47">
        <f t="shared" si="36"/>
        <v>2.8906990233995692E-6</v>
      </c>
      <c r="AA402" s="46">
        <f>G402*各種係数!K46*各種係数!$P$18</f>
        <v>0</v>
      </c>
      <c r="AB402" s="46">
        <f>M402*各種係数!K46*各種係数!$P$18</f>
        <v>5.2132942739226473E-13</v>
      </c>
      <c r="AC402" s="46">
        <f>U402*各種係数!K46*各種係数!$P$18</f>
        <v>7.3528359678448956E-14</v>
      </c>
      <c r="AD402" s="364">
        <f t="shared" si="37"/>
        <v>5.9485778707071365E-13</v>
      </c>
      <c r="AE402" s="46">
        <f>G402*各種係数!L46*各種係数!$P$18</f>
        <v>0</v>
      </c>
      <c r="AF402" s="46">
        <f>M402*各種係数!L46*各種係数!$P$18</f>
        <v>4.4530221923089279E-13</v>
      </c>
      <c r="AG402" s="46">
        <f>U402*各種係数!L46*各種係数!$P$18</f>
        <v>6.2805473892008483E-14</v>
      </c>
      <c r="AH402" s="135">
        <f t="shared" si="38"/>
        <v>5.081076931229013E-13</v>
      </c>
    </row>
    <row r="403" spans="2:34" x14ac:dyDescent="0.15">
      <c r="B403" s="163" t="s">
        <v>73</v>
      </c>
      <c r="C403" s="163" t="s">
        <v>299</v>
      </c>
      <c r="D403" s="163" t="s">
        <v>290</v>
      </c>
      <c r="E403" s="62" t="s">
        <v>167</v>
      </c>
      <c r="F403" s="365">
        <f>SUMIF(価格変換【係数】!$D$7:$D$64,E403,価格変換【係数】!$J$208:$J$265)</f>
        <v>0</v>
      </c>
      <c r="G403" s="326">
        <f>SUMIF(価格変換【係数】!$D$7:$D$64,E403,価格変換【係数】!$L$208:$L$265)</f>
        <v>0</v>
      </c>
      <c r="H403" s="327">
        <f>G403*各種係数!H47</f>
        <v>0</v>
      </c>
      <c r="I403" s="326">
        <f>G403*各種係数!I47</f>
        <v>0</v>
      </c>
      <c r="J403" s="80">
        <v>5.7863488664324154E-6</v>
      </c>
      <c r="K403" s="67">
        <f>J403*各種係数!G47</f>
        <v>0</v>
      </c>
      <c r="L403" s="67">
        <f>J403*各種係数!F47</f>
        <v>5.7863488664324137E-6</v>
      </c>
      <c r="M403" s="80">
        <v>7.0990655837285572E-21</v>
      </c>
      <c r="N403" s="67">
        <f>M403*各種係数!H47</f>
        <v>0</v>
      </c>
      <c r="O403" s="67">
        <f>M403*各種係数!I47</f>
        <v>0</v>
      </c>
      <c r="P403" s="54"/>
      <c r="Q403" s="41"/>
      <c r="R403" s="67">
        <f>Q$471*各種係数!J47</f>
        <v>9.4561007286434387E-5</v>
      </c>
      <c r="S403" s="67">
        <f>R403*各種係数!G47</f>
        <v>0</v>
      </c>
      <c r="T403" s="67">
        <f>R403*各種係数!F47</f>
        <v>9.456100728643436E-5</v>
      </c>
      <c r="U403" s="80">
        <v>1.7663355646996264E-21</v>
      </c>
      <c r="V403" s="67">
        <f>U403*各種係数!H47</f>
        <v>0</v>
      </c>
      <c r="W403" s="67">
        <f>U403*各種係数!I47</f>
        <v>0</v>
      </c>
      <c r="X403" s="330">
        <f t="shared" si="34"/>
        <v>8.8654011484281836E-21</v>
      </c>
      <c r="Y403" s="67">
        <f t="shared" si="35"/>
        <v>0</v>
      </c>
      <c r="Z403" s="68">
        <f t="shared" si="36"/>
        <v>0</v>
      </c>
      <c r="AA403" s="67">
        <f>G403*各種係数!K47*各種係数!$P$18</f>
        <v>0</v>
      </c>
      <c r="AB403" s="67">
        <f>M403*各種係数!K47*各種係数!$P$18</f>
        <v>0</v>
      </c>
      <c r="AC403" s="67">
        <f>U403*各種係数!K47*各種係数!$P$18</f>
        <v>0</v>
      </c>
      <c r="AD403" s="80">
        <f t="shared" si="37"/>
        <v>0</v>
      </c>
      <c r="AE403" s="67">
        <f>G403*各種係数!L47*各種係数!$P$18</f>
        <v>0</v>
      </c>
      <c r="AF403" s="67">
        <f>M403*各種係数!L47*各種係数!$P$18</f>
        <v>0</v>
      </c>
      <c r="AG403" s="67">
        <f>U403*各種係数!L47*各種係数!$P$18</f>
        <v>0</v>
      </c>
      <c r="AH403" s="330">
        <f t="shared" si="38"/>
        <v>0</v>
      </c>
    </row>
    <row r="404" spans="2:34" x14ac:dyDescent="0.15">
      <c r="B404" s="155" t="s">
        <v>74</v>
      </c>
      <c r="C404" s="155" t="s">
        <v>299</v>
      </c>
      <c r="D404" s="155" t="s">
        <v>290</v>
      </c>
      <c r="E404" s="41" t="s">
        <v>168</v>
      </c>
      <c r="F404" s="363">
        <f>SUMIF(価格変換【係数】!$D$7:$D$64,E404,価格変換【係数】!$J$208:$J$265)</f>
        <v>0</v>
      </c>
      <c r="G404" s="324">
        <f>SUMIF(価格変換【係数】!$D$7:$D$64,E404,価格変換【係数】!$L$208:$L$265)</f>
        <v>0</v>
      </c>
      <c r="H404" s="325">
        <f>G404*各種係数!H48</f>
        <v>0</v>
      </c>
      <c r="I404" s="324">
        <f>G404*各種係数!I48</f>
        <v>0</v>
      </c>
      <c r="J404" s="366">
        <v>1.2048672282348421E-4</v>
      </c>
      <c r="K404" s="46">
        <f>J404*各種係数!G48</f>
        <v>5.1870091917367065E-6</v>
      </c>
      <c r="L404" s="46">
        <f>J404*各種係数!F48</f>
        <v>1.1529971363174751E-4</v>
      </c>
      <c r="M404" s="366">
        <v>1.0745198143687802E-5</v>
      </c>
      <c r="N404" s="46">
        <f>M404*各種係数!H48</f>
        <v>2.38473007884655E-6</v>
      </c>
      <c r="O404" s="46">
        <f>M404*各種係数!I48</f>
        <v>1.2129993658671629E-6</v>
      </c>
      <c r="P404" s="54"/>
      <c r="Q404" s="41"/>
      <c r="R404" s="46">
        <f>Q$471*各種係数!J48</f>
        <v>3.5628343907721201E-6</v>
      </c>
      <c r="S404" s="46">
        <f>R404*各種係数!G48</f>
        <v>1.5338166978485192E-7</v>
      </c>
      <c r="T404" s="46">
        <f>R404*各種係数!F48</f>
        <v>3.4094527209872683E-6</v>
      </c>
      <c r="U404" s="366">
        <v>1.8285154881886302E-6</v>
      </c>
      <c r="V404" s="46">
        <f>U404*各種係数!H48</f>
        <v>4.0581065383906088E-7</v>
      </c>
      <c r="W404" s="46">
        <f>U404*各種係数!I48</f>
        <v>2.0641668008272486E-7</v>
      </c>
      <c r="X404" s="328">
        <f t="shared" si="34"/>
        <v>1.2573713631876433E-5</v>
      </c>
      <c r="Y404" s="136">
        <f t="shared" si="35"/>
        <v>2.7905407326856111E-6</v>
      </c>
      <c r="Z404" s="329">
        <f t="shared" si="36"/>
        <v>1.4194160459498877E-6</v>
      </c>
      <c r="AA404" s="46">
        <f>G404*各種係数!K48*各種係数!$P$18</f>
        <v>0</v>
      </c>
      <c r="AB404" s="46">
        <f>M404*各種係数!K48*各種係数!$P$18</f>
        <v>2.7388942442351618E-13</v>
      </c>
      <c r="AC404" s="46">
        <f>U404*各種係数!K48*各種係数!$P$18</f>
        <v>4.6607893862214806E-14</v>
      </c>
      <c r="AD404" s="366">
        <f t="shared" si="37"/>
        <v>3.2049731828573101E-13</v>
      </c>
      <c r="AE404" s="46">
        <f>G404*各種係数!L48*各種係数!$P$18</f>
        <v>0</v>
      </c>
      <c r="AF404" s="46">
        <f>M404*各種係数!L48*各種係数!$P$18</f>
        <v>2.6727373784323807E-13</v>
      </c>
      <c r="AG404" s="46">
        <f>U404*各種係数!L48*各種係数!$P$18</f>
        <v>4.5482099324480155E-14</v>
      </c>
      <c r="AH404" s="328">
        <f t="shared" si="38"/>
        <v>3.1275583716771825E-13</v>
      </c>
    </row>
    <row r="405" spans="2:34" x14ac:dyDescent="0.15">
      <c r="B405" s="155" t="s">
        <v>75</v>
      </c>
      <c r="C405" s="155" t="s">
        <v>300</v>
      </c>
      <c r="D405" s="155" t="s">
        <v>290</v>
      </c>
      <c r="E405" s="41" t="s">
        <v>968</v>
      </c>
      <c r="F405" s="363">
        <f>SUMIF(価格変換【係数】!$D$7:$D$64,E405,価格変換【係数】!$J$208:$J$265)</f>
        <v>0</v>
      </c>
      <c r="G405" s="324">
        <f>SUMIF(価格変換【係数】!$D$7:$D$64,E405,価格変換【係数】!$L$208:$L$265)</f>
        <v>0</v>
      </c>
      <c r="H405" s="325">
        <f>G405*各種係数!H49</f>
        <v>0</v>
      </c>
      <c r="I405" s="324">
        <f>G405*各種係数!I49</f>
        <v>0</v>
      </c>
      <c r="J405" s="364">
        <v>8.7267110009181421E-6</v>
      </c>
      <c r="K405" s="46">
        <f>J405*各種係数!G49</f>
        <v>4.8407543172011117E-7</v>
      </c>
      <c r="L405" s="46">
        <f>J405*各種係数!F49</f>
        <v>8.2426355691980315E-6</v>
      </c>
      <c r="M405" s="364">
        <v>2.1213270069220448E-5</v>
      </c>
      <c r="N405" s="46">
        <f>M405*各種係数!H49</f>
        <v>8.3478634763473134E-6</v>
      </c>
      <c r="O405" s="46">
        <f>M405*各種係数!I49</f>
        <v>6.6364608283075006E-6</v>
      </c>
      <c r="P405" s="54"/>
      <c r="Q405" s="41"/>
      <c r="R405" s="46">
        <f>Q$471*各種係数!J49</f>
        <v>1.820074970726728E-5</v>
      </c>
      <c r="S405" s="46">
        <f>R405*各種係数!G49</f>
        <v>1.009605539962093E-6</v>
      </c>
      <c r="T405" s="46">
        <f>R405*各種係数!F49</f>
        <v>1.7191144167305188E-5</v>
      </c>
      <c r="U405" s="364">
        <v>2.8025125451060197E-6</v>
      </c>
      <c r="V405" s="46">
        <f>U405*各種係数!H49</f>
        <v>1.1028470406003471E-6</v>
      </c>
      <c r="W405" s="46">
        <f>U405*各種係数!I49</f>
        <v>8.7675142331886268E-7</v>
      </c>
      <c r="X405" s="135">
        <f t="shared" si="34"/>
        <v>2.4015782614326466E-5</v>
      </c>
      <c r="Y405" s="46">
        <f t="shared" si="35"/>
        <v>9.4507105169476601E-6</v>
      </c>
      <c r="Z405" s="47">
        <f t="shared" si="36"/>
        <v>7.5132122516263631E-6</v>
      </c>
      <c r="AA405" s="46">
        <f>G405*各種係数!K49*各種係数!$P$18</f>
        <v>0</v>
      </c>
      <c r="AB405" s="46">
        <f>M405*各種係数!K49*各種係数!$P$18</f>
        <v>4.8185902807315237E-12</v>
      </c>
      <c r="AC405" s="46">
        <f>U405*各種係数!K49*各種係数!$P$18</f>
        <v>6.3659019412900395E-13</v>
      </c>
      <c r="AD405" s="364">
        <f t="shared" si="37"/>
        <v>5.4551804748605276E-12</v>
      </c>
      <c r="AE405" s="46">
        <f>G405*各種係数!L49*各種係数!$P$18</f>
        <v>0</v>
      </c>
      <c r="AF405" s="46">
        <f>M405*各種係数!L49*各種係数!$P$18</f>
        <v>4.4858780946810138E-12</v>
      </c>
      <c r="AG405" s="46">
        <f>U405*各種係数!L49*各種係数!$P$18</f>
        <v>5.9263515691533454E-13</v>
      </c>
      <c r="AH405" s="135">
        <f t="shared" si="38"/>
        <v>5.0785132515963485E-12</v>
      </c>
    </row>
    <row r="406" spans="2:34" x14ac:dyDescent="0.15">
      <c r="B406" s="155" t="s">
        <v>76</v>
      </c>
      <c r="C406" s="155" t="s">
        <v>300</v>
      </c>
      <c r="D406" s="155" t="s">
        <v>290</v>
      </c>
      <c r="E406" s="41" t="s">
        <v>169</v>
      </c>
      <c r="F406" s="363">
        <f>SUMIF(価格変換【係数】!$D$7:$D$64,E406,価格変換【係数】!$J$208:$J$265)</f>
        <v>0</v>
      </c>
      <c r="G406" s="324">
        <f>SUMIF(価格変換【係数】!$D$7:$D$64,E406,価格変換【係数】!$L$208:$L$265)</f>
        <v>0</v>
      </c>
      <c r="H406" s="325">
        <f>G406*各種係数!H50</f>
        <v>0</v>
      </c>
      <c r="I406" s="324">
        <f>G406*各種係数!I50</f>
        <v>0</v>
      </c>
      <c r="J406" s="364">
        <v>1.9749308746246017E-3</v>
      </c>
      <c r="K406" s="46">
        <f>J406*各種係数!G50</f>
        <v>2.6145024282152725E-4</v>
      </c>
      <c r="L406" s="46">
        <f>J406*各種係数!F50</f>
        <v>1.7134806318030743E-3</v>
      </c>
      <c r="M406" s="364">
        <v>3.288036644491299E-4</v>
      </c>
      <c r="N406" s="46">
        <f>M406*各種係数!H50</f>
        <v>1.4978320899828814E-4</v>
      </c>
      <c r="O406" s="46">
        <f>M406*各種係数!I50</f>
        <v>1.0903739483042605E-4</v>
      </c>
      <c r="P406" s="54"/>
      <c r="Q406" s="41"/>
      <c r="R406" s="46">
        <f>Q$471*各種係数!J50</f>
        <v>1.3086957935640002E-4</v>
      </c>
      <c r="S406" s="46">
        <f>R406*各種係数!G50</f>
        <v>1.7325104255705015E-5</v>
      </c>
      <c r="T406" s="46">
        <f>R406*各種係数!F50</f>
        <v>1.1354447510069501E-4</v>
      </c>
      <c r="U406" s="364">
        <v>3.9428435523735893E-5</v>
      </c>
      <c r="V406" s="46">
        <f>U406*各種係数!H50</f>
        <v>1.7961228042946434E-5</v>
      </c>
      <c r="W406" s="46">
        <f>U406*各種係数!I50</f>
        <v>1.3075200664050761E-5</v>
      </c>
      <c r="X406" s="135">
        <f t="shared" si="34"/>
        <v>3.6823209997286578E-4</v>
      </c>
      <c r="Y406" s="46">
        <f t="shared" si="35"/>
        <v>1.6774443704123458E-4</v>
      </c>
      <c r="Z406" s="47">
        <f t="shared" si="36"/>
        <v>1.2211259549447682E-4</v>
      </c>
      <c r="AA406" s="46">
        <f>G406*各種係数!K50*各種係数!$P$18</f>
        <v>0</v>
      </c>
      <c r="AB406" s="46">
        <f>M406*各種係数!K50*各種係数!$P$18</f>
        <v>2.478552081653425E-11</v>
      </c>
      <c r="AC406" s="46">
        <f>U406*各種係数!K50*各種係数!$P$18</f>
        <v>2.9721515150209893E-12</v>
      </c>
      <c r="AD406" s="364">
        <f t="shared" si="37"/>
        <v>2.7757672331555241E-11</v>
      </c>
      <c r="AE406" s="46">
        <f>G406*各種係数!L50*各種係数!$P$18</f>
        <v>0</v>
      </c>
      <c r="AF406" s="46">
        <f>M406*各種係数!L50*各種係数!$P$18</f>
        <v>2.2324547118438649E-11</v>
      </c>
      <c r="AG406" s="46">
        <f>U406*各種係数!L50*各種係数!$P$18</f>
        <v>2.6770442723947919E-12</v>
      </c>
      <c r="AH406" s="135">
        <f t="shared" si="38"/>
        <v>2.5001591390833442E-11</v>
      </c>
    </row>
    <row r="407" spans="2:34" x14ac:dyDescent="0.15">
      <c r="B407" s="155" t="s">
        <v>77</v>
      </c>
      <c r="C407" s="155" t="s">
        <v>301</v>
      </c>
      <c r="D407" s="155" t="s">
        <v>290</v>
      </c>
      <c r="E407" s="41" t="s">
        <v>969</v>
      </c>
      <c r="F407" s="363">
        <f>SUMIF(価格変換【係数】!$D$7:$D$64,E407,価格変換【係数】!$J$208:$J$265)</f>
        <v>0</v>
      </c>
      <c r="G407" s="324">
        <f>SUMIF(価格変換【係数】!$D$7:$D$64,E407,価格変換【係数】!$L$208:$L$265)</f>
        <v>0</v>
      </c>
      <c r="H407" s="325">
        <f>G407*各種係数!H51</f>
        <v>0</v>
      </c>
      <c r="I407" s="324">
        <f>G407*各種係数!I51</f>
        <v>0</v>
      </c>
      <c r="J407" s="364">
        <v>5.5407405116681934E-5</v>
      </c>
      <c r="K407" s="46">
        <f>J407*各種係数!G51</f>
        <v>5.6585709112970116E-6</v>
      </c>
      <c r="L407" s="46">
        <f>J407*各種係数!F51</f>
        <v>4.9748834205384924E-5</v>
      </c>
      <c r="M407" s="364">
        <v>3.69777642924515E-5</v>
      </c>
      <c r="N407" s="46">
        <f>M407*各種係数!H51</f>
        <v>1.653434786207507E-5</v>
      </c>
      <c r="O407" s="46">
        <f>M407*各種係数!I51</f>
        <v>8.7005655298297187E-6</v>
      </c>
      <c r="P407" s="54"/>
      <c r="Q407" s="41"/>
      <c r="R407" s="46">
        <f>Q$471*各種係数!J51</f>
        <v>8.0976888057350691E-6</v>
      </c>
      <c r="S407" s="46">
        <f>R407*各種係数!G51</f>
        <v>8.2698957347620156E-7</v>
      </c>
      <c r="T407" s="46">
        <f>R407*各種係数!F51</f>
        <v>7.2706992322588671E-6</v>
      </c>
      <c r="U407" s="364">
        <v>8.173541337314074E-6</v>
      </c>
      <c r="V407" s="46">
        <f>U407*各種係数!H51</f>
        <v>3.6547416622423811E-6</v>
      </c>
      <c r="W407" s="46">
        <f>U407*各種係数!I51</f>
        <v>1.9231674325586569E-6</v>
      </c>
      <c r="X407" s="135">
        <f t="shared" si="34"/>
        <v>4.515130562976557E-5</v>
      </c>
      <c r="Y407" s="46">
        <f t="shared" si="35"/>
        <v>2.0189089524317453E-5</v>
      </c>
      <c r="Z407" s="47">
        <f t="shared" si="36"/>
        <v>1.0623732962388376E-5</v>
      </c>
      <c r="AA407" s="46">
        <f>G407*各種係数!K51*各種係数!$P$18</f>
        <v>0</v>
      </c>
      <c r="AB407" s="46">
        <f>M407*各種係数!K51*各種係数!$P$18</f>
        <v>1.6793165972800397E-12</v>
      </c>
      <c r="AC407" s="46">
        <f>U407*各種係数!K51*各種係数!$P$18</f>
        <v>3.7119506516806859E-13</v>
      </c>
      <c r="AD407" s="364">
        <f t="shared" si="37"/>
        <v>2.0505116624481082E-12</v>
      </c>
      <c r="AE407" s="46">
        <f>G407*各種係数!L51*各種係数!$P$18</f>
        <v>0</v>
      </c>
      <c r="AF407" s="46">
        <f>M407*各種係数!L51*各種係数!$P$18</f>
        <v>1.6399576145312889E-12</v>
      </c>
      <c r="AG407" s="46">
        <f>U407*各種係数!L51*各種係数!$P$18</f>
        <v>3.6249518082819208E-13</v>
      </c>
      <c r="AH407" s="135">
        <f t="shared" si="38"/>
        <v>2.002452795359481E-12</v>
      </c>
    </row>
    <row r="408" spans="2:34" x14ac:dyDescent="0.15">
      <c r="B408" s="155" t="s">
        <v>78</v>
      </c>
      <c r="C408" s="155" t="s">
        <v>302</v>
      </c>
      <c r="D408" s="155" t="s">
        <v>290</v>
      </c>
      <c r="E408" s="41" t="s">
        <v>970</v>
      </c>
      <c r="F408" s="365">
        <f>SUMIF(価格変換【係数】!$D$7:$D$64,E408,価格変換【係数】!$J$208:$J$265)</f>
        <v>0</v>
      </c>
      <c r="G408" s="326">
        <f>SUMIF(価格変換【係数】!$D$7:$D$64,E408,価格変換【係数】!$L$208:$L$265)</f>
        <v>0</v>
      </c>
      <c r="H408" s="327">
        <f>G408*各種係数!H52</f>
        <v>0</v>
      </c>
      <c r="I408" s="326">
        <f>G408*各種係数!I52</f>
        <v>0</v>
      </c>
      <c r="J408" s="80">
        <v>2.3029257304725184E-5</v>
      </c>
      <c r="K408" s="67">
        <f>J408*各種係数!G52</f>
        <v>2.0478410873453825E-6</v>
      </c>
      <c r="L408" s="67">
        <f>J408*各種係数!F52</f>
        <v>2.0981416217379801E-5</v>
      </c>
      <c r="M408" s="80">
        <v>3.3280554462165349E-5</v>
      </c>
      <c r="N408" s="67">
        <f>M408*各種係数!H52</f>
        <v>1.5972195294077417E-5</v>
      </c>
      <c r="O408" s="67">
        <f>M408*各種係数!I52</f>
        <v>8.6033154179730297E-6</v>
      </c>
      <c r="P408" s="54"/>
      <c r="Q408" s="41"/>
      <c r="R408" s="67">
        <f>Q$471*各種係数!J52</f>
        <v>4.941876184174787E-6</v>
      </c>
      <c r="S408" s="67">
        <f>R408*各種係数!G52</f>
        <v>4.3944869626560943E-7</v>
      </c>
      <c r="T408" s="67">
        <f>R408*各種係数!F52</f>
        <v>4.5024274879091778E-6</v>
      </c>
      <c r="U408" s="80">
        <v>7.6275790344219185E-6</v>
      </c>
      <c r="V408" s="67">
        <f>U408*各種係数!H52</f>
        <v>3.6606716422737964E-6</v>
      </c>
      <c r="W408" s="67">
        <f>U408*各種係数!I52</f>
        <v>1.9717961244681833E-6</v>
      </c>
      <c r="X408" s="330">
        <f t="shared" si="34"/>
        <v>4.0908133496587268E-5</v>
      </c>
      <c r="Y408" s="67">
        <f t="shared" si="35"/>
        <v>1.9632866936351213E-5</v>
      </c>
      <c r="Z408" s="68">
        <f t="shared" si="36"/>
        <v>1.0575111542441214E-5</v>
      </c>
      <c r="AA408" s="67">
        <f>G408*各種係数!K52*各種係数!$P$18</f>
        <v>0</v>
      </c>
      <c r="AB408" s="67">
        <f>M408*各種係数!K52*各種係数!$P$18</f>
        <v>1.4525055057730327E-12</v>
      </c>
      <c r="AC408" s="67">
        <f>U408*各種係数!K52*各種係数!$P$18</f>
        <v>3.3290011907139197E-13</v>
      </c>
      <c r="AD408" s="80">
        <f t="shared" si="37"/>
        <v>1.7854056248444247E-12</v>
      </c>
      <c r="AE408" s="67">
        <f>G408*各種係数!L52*各種係数!$P$18</f>
        <v>0</v>
      </c>
      <c r="AF408" s="67">
        <f>M408*各種係数!L52*各種係数!$P$18</f>
        <v>1.3854396379487616E-12</v>
      </c>
      <c r="AG408" s="67">
        <f>U408*各種係数!L52*各種係数!$P$18</f>
        <v>3.1752927517745159E-13</v>
      </c>
      <c r="AH408" s="330">
        <f t="shared" si="38"/>
        <v>1.7029689131262132E-12</v>
      </c>
    </row>
    <row r="409" spans="2:34" x14ac:dyDescent="0.15">
      <c r="B409" s="162" t="s">
        <v>79</v>
      </c>
      <c r="C409" s="162" t="s">
        <v>303</v>
      </c>
      <c r="D409" s="162" t="s">
        <v>290</v>
      </c>
      <c r="E409" s="116" t="s">
        <v>971</v>
      </c>
      <c r="F409" s="363">
        <f>SUMIF(価格変換【係数】!$D$7:$D$64,E409,価格変換【係数】!$J$208:$J$265)</f>
        <v>3.8326667244838761E-4</v>
      </c>
      <c r="G409" s="324">
        <f>SUMIF(価格変換【係数】!$D$7:$D$64,E409,価格変換【係数】!$L$208:$L$265)</f>
        <v>3.5263061452252654E-5</v>
      </c>
      <c r="H409" s="325">
        <f>G409*各種係数!H53</f>
        <v>1.5549002396668736E-5</v>
      </c>
      <c r="I409" s="324">
        <f>G409*各種係数!I53</f>
        <v>8.6153045434455795E-6</v>
      </c>
      <c r="J409" s="366">
        <v>4.4660321800066695E-4</v>
      </c>
      <c r="K409" s="46">
        <f>J409*各種係数!G53</f>
        <v>4.1090441338209713E-5</v>
      </c>
      <c r="L409" s="46">
        <f>J409*各種係数!F53</f>
        <v>4.0551277666245724E-4</v>
      </c>
      <c r="M409" s="366">
        <v>5.7354602283122687E-5</v>
      </c>
      <c r="N409" s="46">
        <f>M409*各種係数!H53</f>
        <v>2.5290114120346375E-5</v>
      </c>
      <c r="O409" s="46">
        <f>M409*各種係数!I53</f>
        <v>1.4012605408817549E-5</v>
      </c>
      <c r="P409" s="54"/>
      <c r="Q409" s="41"/>
      <c r="R409" s="46">
        <f>Q$471*各種係数!J53</f>
        <v>7.8545908723427941E-5</v>
      </c>
      <c r="S409" s="46">
        <f>R409*各種係数!G53</f>
        <v>7.2267416012026376E-6</v>
      </c>
      <c r="T409" s="46">
        <f>R409*各種係数!F53</f>
        <v>7.1319167122225305E-5</v>
      </c>
      <c r="U409" s="366">
        <v>1.5191131634133951E-5</v>
      </c>
      <c r="V409" s="46">
        <f>U409*各種係数!H53</f>
        <v>6.698424142982907E-6</v>
      </c>
      <c r="W409" s="46">
        <f>U409*各種係数!I53</f>
        <v>3.7114254973251495E-6</v>
      </c>
      <c r="X409" s="328">
        <f t="shared" si="34"/>
        <v>1.0780879536950929E-4</v>
      </c>
      <c r="Y409" s="136">
        <f t="shared" si="35"/>
        <v>4.7537540659998016E-5</v>
      </c>
      <c r="Z409" s="329">
        <f t="shared" si="36"/>
        <v>2.6339335449588279E-5</v>
      </c>
      <c r="AA409" s="46">
        <f>G409*各種係数!K53*各種係数!$P$18</f>
        <v>1.8971473994251801E-12</v>
      </c>
      <c r="AB409" s="46">
        <f>M409*各種係数!K53*各種係数!$P$18</f>
        <v>3.0856689715901215E-12</v>
      </c>
      <c r="AC409" s="46">
        <f>U409*各種係数!K53*各種係数!$P$18</f>
        <v>8.1728059581683775E-13</v>
      </c>
      <c r="AD409" s="366">
        <f t="shared" si="37"/>
        <v>5.8000969668321389E-12</v>
      </c>
      <c r="AE409" s="46">
        <f>G409*各種係数!L53*各種係数!$P$18</f>
        <v>1.8706138693632897E-12</v>
      </c>
      <c r="AF409" s="46">
        <f>M409*各種係数!L53*各種係数!$P$18</f>
        <v>3.0425127621972532E-12</v>
      </c>
      <c r="AG409" s="46">
        <f>U409*各種係数!L53*各種係数!$P$18</f>
        <v>8.0585009797324574E-13</v>
      </c>
      <c r="AH409" s="328">
        <f t="shared" si="38"/>
        <v>5.7189767295337879E-12</v>
      </c>
    </row>
    <row r="410" spans="2:34" x14ac:dyDescent="0.15">
      <c r="B410" s="155" t="s">
        <v>80</v>
      </c>
      <c r="C410" s="155" t="s">
        <v>304</v>
      </c>
      <c r="D410" s="155" t="s">
        <v>290</v>
      </c>
      <c r="E410" s="41" t="s">
        <v>972</v>
      </c>
      <c r="F410" s="363">
        <f>SUMIF(価格変換【係数】!$D$7:$D$64,E410,価格変換【係数】!$J$208:$J$265)</f>
        <v>0</v>
      </c>
      <c r="G410" s="324">
        <f>SUMIF(価格変換【係数】!$D$7:$D$64,E410,価格変換【係数】!$L$208:$L$265)</f>
        <v>0</v>
      </c>
      <c r="H410" s="325">
        <f>G410*各種係数!H54</f>
        <v>0</v>
      </c>
      <c r="I410" s="324">
        <f>G410*各種係数!I54</f>
        <v>0</v>
      </c>
      <c r="J410" s="364">
        <v>6.4720623555652905E-6</v>
      </c>
      <c r="K410" s="46">
        <f>J410*各種係数!G54</f>
        <v>0</v>
      </c>
      <c r="L410" s="46">
        <f>J410*各種係数!F54</f>
        <v>6.4720623555652888E-6</v>
      </c>
      <c r="M410" s="364">
        <v>2.3844945562498644E-20</v>
      </c>
      <c r="N410" s="46">
        <f>M410*各種係数!H54</f>
        <v>0</v>
      </c>
      <c r="O410" s="46">
        <f>M410*各種係数!I54</f>
        <v>0</v>
      </c>
      <c r="P410" s="54"/>
      <c r="Q410" s="41"/>
      <c r="R410" s="46">
        <f>Q$471*各種係数!J54</f>
        <v>1.074240103216633E-6</v>
      </c>
      <c r="S410" s="46">
        <f>R410*各種係数!G54</f>
        <v>0</v>
      </c>
      <c r="T410" s="46">
        <f>R410*各種係数!F54</f>
        <v>1.0742401032166328E-6</v>
      </c>
      <c r="U410" s="364">
        <v>6.9668911977635579E-21</v>
      </c>
      <c r="V410" s="46">
        <f>U410*各種係数!H54</f>
        <v>0</v>
      </c>
      <c r="W410" s="46">
        <f>U410*各種係数!I54</f>
        <v>0</v>
      </c>
      <c r="X410" s="135">
        <f t="shared" si="34"/>
        <v>3.08118367602622E-20</v>
      </c>
      <c r="Y410" s="46">
        <f t="shared" si="35"/>
        <v>0</v>
      </c>
      <c r="Z410" s="47">
        <f t="shared" si="36"/>
        <v>0</v>
      </c>
      <c r="AA410" s="46">
        <f>G410*各種係数!K54*各種係数!$P$18</f>
        <v>0</v>
      </c>
      <c r="AB410" s="46">
        <f>M410*各種係数!K54*各種係数!$P$18</f>
        <v>0</v>
      </c>
      <c r="AC410" s="46">
        <f>U410*各種係数!K54*各種係数!$P$18</f>
        <v>0</v>
      </c>
      <c r="AD410" s="364">
        <f t="shared" si="37"/>
        <v>0</v>
      </c>
      <c r="AE410" s="46">
        <f>G410*各種係数!L54*各種係数!$P$18</f>
        <v>0</v>
      </c>
      <c r="AF410" s="46">
        <f>M410*各種係数!L54*各種係数!$P$18</f>
        <v>0</v>
      </c>
      <c r="AG410" s="46">
        <f>U410*各種係数!L54*各種係数!$P$18</f>
        <v>0</v>
      </c>
      <c r="AH410" s="135">
        <f t="shared" si="38"/>
        <v>0</v>
      </c>
    </row>
    <row r="411" spans="2:34" x14ac:dyDescent="0.15">
      <c r="B411" s="155" t="s">
        <v>81</v>
      </c>
      <c r="C411" s="155" t="s">
        <v>304</v>
      </c>
      <c r="D411" s="155" t="s">
        <v>290</v>
      </c>
      <c r="E411" s="41" t="s">
        <v>973</v>
      </c>
      <c r="F411" s="363">
        <f>SUMIF(価格変換【係数】!$D$7:$D$64,E411,価格変換【係数】!$J$208:$J$265)</f>
        <v>5.7126812369826575E-5</v>
      </c>
      <c r="G411" s="324">
        <f>SUMIF(価格変換【係数】!$D$7:$D$64,E411,価格変換【係数】!$L$208:$L$265)</f>
        <v>0</v>
      </c>
      <c r="H411" s="325">
        <f>G411*各種係数!H55</f>
        <v>0</v>
      </c>
      <c r="I411" s="324">
        <f>G411*各種係数!I55</f>
        <v>0</v>
      </c>
      <c r="J411" s="364">
        <v>7.6438079976068827E-6</v>
      </c>
      <c r="K411" s="46">
        <f>J411*各種係数!G55</f>
        <v>0</v>
      </c>
      <c r="L411" s="46">
        <f>J411*各種係数!F55</f>
        <v>7.643807997606881E-6</v>
      </c>
      <c r="M411" s="364">
        <v>3.4697011981764742E-20</v>
      </c>
      <c r="N411" s="46">
        <f>M411*各種係数!H55</f>
        <v>1.245616108578182E-20</v>
      </c>
      <c r="O411" s="46">
        <f>M411*各種係数!I55</f>
        <v>1.0734884699396375E-20</v>
      </c>
      <c r="P411" s="54"/>
      <c r="Q411" s="41"/>
      <c r="R411" s="46">
        <f>Q$471*各種係数!J55</f>
        <v>1.0017753599217947E-4</v>
      </c>
      <c r="S411" s="46">
        <f>R411*各種係数!G55</f>
        <v>0</v>
      </c>
      <c r="T411" s="46">
        <f>R411*各種係数!F55</f>
        <v>1.0017753599217946E-4</v>
      </c>
      <c r="U411" s="364">
        <v>8.2001876892294422E-21</v>
      </c>
      <c r="V411" s="46">
        <f>U411*各種係数!H55</f>
        <v>2.943851731220222E-21</v>
      </c>
      <c r="W411" s="46">
        <f>U411*各種係数!I55</f>
        <v>2.5370504354539643E-21</v>
      </c>
      <c r="X411" s="135">
        <f t="shared" si="34"/>
        <v>4.2897199670994184E-20</v>
      </c>
      <c r="Y411" s="46">
        <f t="shared" si="35"/>
        <v>1.5400012817002041E-20</v>
      </c>
      <c r="Z411" s="47">
        <f t="shared" si="36"/>
        <v>1.327193513485034E-20</v>
      </c>
      <c r="AA411" s="46">
        <f>G411*各種係数!K55*各種係数!$P$18</f>
        <v>0</v>
      </c>
      <c r="AB411" s="46">
        <f>M411*各種係数!K55*各種係数!$P$18</f>
        <v>3.4763227653485666E-27</v>
      </c>
      <c r="AC411" s="46">
        <f>U411*各種係数!K55*各種係数!$P$18</f>
        <v>8.2158369023768264E-28</v>
      </c>
      <c r="AD411" s="364">
        <f t="shared" si="37"/>
        <v>4.2979064555862492E-27</v>
      </c>
      <c r="AE411" s="46">
        <f>G411*各種係数!L55*各種係数!$P$18</f>
        <v>0</v>
      </c>
      <c r="AF411" s="46">
        <f>M411*各種係数!L55*各種係数!$P$18</f>
        <v>3.4101070936276413E-27</v>
      </c>
      <c r="AG411" s="46">
        <f>U411*各種係数!L55*各種係数!$P$18</f>
        <v>8.0593447709029811E-28</v>
      </c>
      <c r="AH411" s="135">
        <f t="shared" si="38"/>
        <v>4.2160415707179397E-27</v>
      </c>
    </row>
    <row r="412" spans="2:34" x14ac:dyDescent="0.15">
      <c r="B412" s="155" t="s">
        <v>82</v>
      </c>
      <c r="C412" s="155" t="s">
        <v>305</v>
      </c>
      <c r="D412" s="155" t="s">
        <v>290</v>
      </c>
      <c r="E412" s="41" t="s">
        <v>974</v>
      </c>
      <c r="F412" s="363">
        <f>SUMIF(価格変換【係数】!$D$7:$D$64,E412,価格変換【係数】!$J$208:$J$265)</f>
        <v>0</v>
      </c>
      <c r="G412" s="324">
        <f>SUMIF(価格変換【係数】!$D$7:$D$64,E412,価格変換【係数】!$L$208:$L$265)</f>
        <v>0</v>
      </c>
      <c r="H412" s="325">
        <f>G412*各種係数!H56</f>
        <v>0</v>
      </c>
      <c r="I412" s="324">
        <f>G412*各種係数!I56</f>
        <v>0</v>
      </c>
      <c r="J412" s="364">
        <v>6.3036781458544624E-6</v>
      </c>
      <c r="K412" s="46">
        <f>J412*各種係数!G56</f>
        <v>1.9649446513191334E-7</v>
      </c>
      <c r="L412" s="46">
        <f>J412*各種係数!F56</f>
        <v>6.1071836807225494E-6</v>
      </c>
      <c r="M412" s="364">
        <v>4.4033907038145576E-6</v>
      </c>
      <c r="N412" s="46">
        <f>M412*各種係数!H56</f>
        <v>1.70443661498347E-6</v>
      </c>
      <c r="O412" s="46">
        <f>M412*各種係数!I56</f>
        <v>1.2915591852355409E-6</v>
      </c>
      <c r="P412" s="54"/>
      <c r="Q412" s="41"/>
      <c r="R412" s="46">
        <f>Q$471*各種係数!J56</f>
        <v>4.5422886025284626E-6</v>
      </c>
      <c r="S412" s="46">
        <f>R412*各種係数!G56</f>
        <v>1.4158948930721995E-7</v>
      </c>
      <c r="T412" s="46">
        <f>R412*各種係数!F56</f>
        <v>4.400699113221243E-6</v>
      </c>
      <c r="U412" s="364">
        <v>1.6475048533811342E-6</v>
      </c>
      <c r="V412" s="46">
        <f>U412*各種係数!H56</f>
        <v>6.3770575548365789E-7</v>
      </c>
      <c r="W412" s="46">
        <f>U412*各種係数!I56</f>
        <v>4.8322989469483797E-7</v>
      </c>
      <c r="X412" s="135">
        <f t="shared" si="34"/>
        <v>6.0508955571956915E-6</v>
      </c>
      <c r="Y412" s="46">
        <f t="shared" si="35"/>
        <v>2.3421423704671278E-6</v>
      </c>
      <c r="Z412" s="47">
        <f t="shared" si="36"/>
        <v>1.7747890799303789E-6</v>
      </c>
      <c r="AA412" s="46">
        <f>G412*各種係数!K56*各種係数!$P$18</f>
        <v>0</v>
      </c>
      <c r="AB412" s="46">
        <f>M412*各種係数!K56*各種係数!$P$18</f>
        <v>3.9020257653585979E-13</v>
      </c>
      <c r="AC412" s="46">
        <f>U412*各種係数!K56*各種係数!$P$18</f>
        <v>1.4599218690445906E-13</v>
      </c>
      <c r="AD412" s="364">
        <f t="shared" si="37"/>
        <v>5.3619476344031885E-13</v>
      </c>
      <c r="AE412" s="46">
        <f>G412*各種係数!L56*各種係数!$P$18</f>
        <v>0</v>
      </c>
      <c r="AF412" s="46">
        <f>M412*各種係数!L56*各種係数!$P$18</f>
        <v>3.8112809801177005E-13</v>
      </c>
      <c r="AG412" s="46">
        <f>U412*各種係数!L56*各種係数!$P$18</f>
        <v>1.4259701976714606E-13</v>
      </c>
      <c r="AH412" s="135">
        <f t="shared" si="38"/>
        <v>5.2372511777891605E-13</v>
      </c>
    </row>
    <row r="413" spans="2:34" x14ac:dyDescent="0.15">
      <c r="B413" s="163" t="s">
        <v>83</v>
      </c>
      <c r="C413" s="163" t="s">
        <v>305</v>
      </c>
      <c r="D413" s="163" t="s">
        <v>290</v>
      </c>
      <c r="E413" s="62" t="s">
        <v>975</v>
      </c>
      <c r="F413" s="365">
        <f>SUMIF(価格変換【係数】!$D$7:$D$64,E413,価格変換【係数】!$J$208:$J$265)</f>
        <v>0</v>
      </c>
      <c r="G413" s="326">
        <f>SUMIF(価格変換【係数】!$D$7:$D$64,E413,価格変換【係数】!$L$208:$L$265)</f>
        <v>0</v>
      </c>
      <c r="H413" s="327">
        <f>G413*各種係数!H57</f>
        <v>0</v>
      </c>
      <c r="I413" s="326">
        <f>G413*各種係数!I57</f>
        <v>0</v>
      </c>
      <c r="J413" s="80">
        <v>2.5194152884955943E-5</v>
      </c>
      <c r="K413" s="67">
        <f>J413*各種係数!G57</f>
        <v>0</v>
      </c>
      <c r="L413" s="67">
        <f>J413*各種係数!F57</f>
        <v>2.5194152884955936E-5</v>
      </c>
      <c r="M413" s="80">
        <v>9.74248146865112E-21</v>
      </c>
      <c r="N413" s="67">
        <f>M413*各種係数!H57</f>
        <v>0</v>
      </c>
      <c r="O413" s="67">
        <f>M413*各種係数!I57</f>
        <v>0</v>
      </c>
      <c r="P413" s="54"/>
      <c r="Q413" s="41"/>
      <c r="R413" s="67">
        <f>Q$471*各種係数!J57</f>
        <v>1.554479327214318E-3</v>
      </c>
      <c r="S413" s="67">
        <f>R413*各種係数!G57</f>
        <v>0</v>
      </c>
      <c r="T413" s="67">
        <f>R413*各種係数!F57</f>
        <v>1.5544793272143176E-3</v>
      </c>
      <c r="U413" s="80">
        <v>2.33416353530497E-21</v>
      </c>
      <c r="V413" s="67">
        <f>U413*各種係数!H57</f>
        <v>0</v>
      </c>
      <c r="W413" s="67">
        <f>U413*各種係数!I57</f>
        <v>0</v>
      </c>
      <c r="X413" s="330">
        <f t="shared" si="34"/>
        <v>1.2076645003956091E-20</v>
      </c>
      <c r="Y413" s="67">
        <f t="shared" si="35"/>
        <v>0</v>
      </c>
      <c r="Z413" s="68">
        <f t="shared" si="36"/>
        <v>0</v>
      </c>
      <c r="AA413" s="67">
        <f>G413*各種係数!K57*各種係数!$P$18</f>
        <v>0</v>
      </c>
      <c r="AB413" s="67">
        <f>M413*各種係数!K57*各種係数!$P$18</f>
        <v>0</v>
      </c>
      <c r="AC413" s="67">
        <f>U413*各種係数!K57*各種係数!$P$18</f>
        <v>0</v>
      </c>
      <c r="AD413" s="80">
        <f t="shared" si="37"/>
        <v>0</v>
      </c>
      <c r="AE413" s="67">
        <f>G413*各種係数!L57*各種係数!$P$18</f>
        <v>0</v>
      </c>
      <c r="AF413" s="67">
        <f>M413*各種係数!L57*各種係数!$P$18</f>
        <v>0</v>
      </c>
      <c r="AG413" s="67">
        <f>U413*各種係数!L57*各種係数!$P$18</f>
        <v>0</v>
      </c>
      <c r="AH413" s="330">
        <f t="shared" si="38"/>
        <v>0</v>
      </c>
    </row>
    <row r="414" spans="2:34" x14ac:dyDescent="0.15">
      <c r="B414" s="155" t="s">
        <v>84</v>
      </c>
      <c r="C414" s="155" t="s">
        <v>305</v>
      </c>
      <c r="D414" s="155" t="s">
        <v>290</v>
      </c>
      <c r="E414" s="41" t="s">
        <v>976</v>
      </c>
      <c r="F414" s="363">
        <f>SUMIF(価格変換【係数】!$D$7:$D$64,E414,価格変換【係数】!$J$208:$J$265)</f>
        <v>0</v>
      </c>
      <c r="G414" s="324">
        <f>SUMIF(価格変換【係数】!$D$7:$D$64,E414,価格変換【係数】!$L$208:$L$265)</f>
        <v>0</v>
      </c>
      <c r="H414" s="325">
        <f>G414*各種係数!H58</f>
        <v>0</v>
      </c>
      <c r="I414" s="324">
        <f>G414*各種係数!I58</f>
        <v>0</v>
      </c>
      <c r="J414" s="366">
        <v>1.8380614497893558E-6</v>
      </c>
      <c r="K414" s="46">
        <f>J414*各種係数!G58</f>
        <v>6.3512572339089178E-9</v>
      </c>
      <c r="L414" s="46">
        <f>J414*各種係数!F58</f>
        <v>1.8317101925554468E-6</v>
      </c>
      <c r="M414" s="366">
        <v>6.9031223693265345E-8</v>
      </c>
      <c r="N414" s="46">
        <f>M414*各種係数!H58</f>
        <v>2.6879389291803277E-8</v>
      </c>
      <c r="O414" s="46">
        <f>M414*各種係数!I58</f>
        <v>1.8963618806315208E-8</v>
      </c>
      <c r="P414" s="54"/>
      <c r="Q414" s="41"/>
      <c r="R414" s="46">
        <f>Q$471*各種係数!J58</f>
        <v>4.6463672284456441E-8</v>
      </c>
      <c r="S414" s="46">
        <f>R414*各種係数!G58</f>
        <v>1.605510712084443E-10</v>
      </c>
      <c r="T414" s="46">
        <f>R414*各種係数!F58</f>
        <v>4.6303121213247999E-8</v>
      </c>
      <c r="U414" s="366">
        <v>1.556926126435924E-8</v>
      </c>
      <c r="V414" s="46">
        <f>U414*各種係数!H58</f>
        <v>6.0623615245478141E-9</v>
      </c>
      <c r="W414" s="46">
        <f>U414*各種係数!I58</f>
        <v>4.2770433423743896E-9</v>
      </c>
      <c r="X414" s="328">
        <f t="shared" si="34"/>
        <v>8.4600484957624585E-8</v>
      </c>
      <c r="Y414" s="136">
        <f t="shared" si="35"/>
        <v>3.2941750816351089E-8</v>
      </c>
      <c r="Z414" s="329">
        <f t="shared" si="36"/>
        <v>2.3240662148689597E-8</v>
      </c>
      <c r="AA414" s="46">
        <f>G414*各種係数!K58*各種係数!$P$18</f>
        <v>0</v>
      </c>
      <c r="AB414" s="46">
        <f>M414*各種係数!K58*各種係数!$P$18</f>
        <v>2.282023923744309E-15</v>
      </c>
      <c r="AC414" s="46">
        <f>U414*各種係数!K58*各種係数!$P$18</f>
        <v>5.1468632278873528E-16</v>
      </c>
      <c r="AD414" s="366">
        <f t="shared" si="37"/>
        <v>2.7967102465330443E-15</v>
      </c>
      <c r="AE414" s="46">
        <f>G414*各種係数!L58*各種係数!$P$18</f>
        <v>0</v>
      </c>
      <c r="AF414" s="46">
        <f>M414*各種係数!L58*各種係数!$P$18</f>
        <v>2.282023923744309E-15</v>
      </c>
      <c r="AG414" s="46">
        <f>U414*各種係数!L58*各種係数!$P$18</f>
        <v>5.1468632278873528E-16</v>
      </c>
      <c r="AH414" s="328">
        <f t="shared" si="38"/>
        <v>2.7967102465330443E-15</v>
      </c>
    </row>
    <row r="415" spans="2:34" x14ac:dyDescent="0.15">
      <c r="B415" s="155" t="s">
        <v>85</v>
      </c>
      <c r="C415" s="155" t="s">
        <v>305</v>
      </c>
      <c r="D415" s="155" t="s">
        <v>290</v>
      </c>
      <c r="E415" s="41" t="s">
        <v>977</v>
      </c>
      <c r="F415" s="363">
        <f>SUMIF(価格変換【係数】!$D$7:$D$64,E415,価格変換【係数】!$J$208:$J$265)</f>
        <v>1.4400258026922427E-3</v>
      </c>
      <c r="G415" s="324">
        <f>SUMIF(価格変換【係数】!$D$7:$D$64,E415,価格変換【係数】!$L$208:$L$265)</f>
        <v>2.9110500613457912E-5</v>
      </c>
      <c r="H415" s="325">
        <f>G415*各種係数!H59</f>
        <v>1.0630366079507728E-5</v>
      </c>
      <c r="I415" s="324">
        <f>G415*各種係数!I59</f>
        <v>4.7388309428411843E-6</v>
      </c>
      <c r="J415" s="364">
        <v>1.3852577615193834E-4</v>
      </c>
      <c r="K415" s="46">
        <f>J415*各種係数!G59</f>
        <v>2.800335024630498E-6</v>
      </c>
      <c r="L415" s="46">
        <f>J415*各種係数!F59</f>
        <v>1.3572544112730784E-4</v>
      </c>
      <c r="M415" s="364">
        <v>4.1570243804808692E-6</v>
      </c>
      <c r="N415" s="46">
        <f>M415*各種係数!H59</f>
        <v>1.5180326698167777E-6</v>
      </c>
      <c r="O415" s="46">
        <f>M415*各種係数!I59</f>
        <v>6.7671236664548504E-7</v>
      </c>
      <c r="P415" s="54"/>
      <c r="Q415" s="41"/>
      <c r="R415" s="46">
        <f>Q$471*各種係数!J59</f>
        <v>4.3674736819254234E-4</v>
      </c>
      <c r="S415" s="46">
        <f>R415*各種係数!G59</f>
        <v>8.8289629990833648E-6</v>
      </c>
      <c r="T415" s="46">
        <f>R415*各種係数!F59</f>
        <v>4.2791840519345898E-4</v>
      </c>
      <c r="U415" s="364">
        <v>9.4829321682788764E-6</v>
      </c>
      <c r="V415" s="46">
        <f>U415*各種係数!H59</f>
        <v>3.4629098892700219E-6</v>
      </c>
      <c r="W415" s="46">
        <f>U415*各種係数!I59</f>
        <v>1.5437045547450649E-6</v>
      </c>
      <c r="X415" s="135">
        <f t="shared" si="34"/>
        <v>4.2750457162217657E-5</v>
      </c>
      <c r="Y415" s="46">
        <f t="shared" si="35"/>
        <v>1.5611308638594527E-5</v>
      </c>
      <c r="Z415" s="47">
        <f t="shared" si="36"/>
        <v>6.959247864231734E-6</v>
      </c>
      <c r="AA415" s="46">
        <f>G415*各種係数!K59*各種係数!$P$18</f>
        <v>8.893104660351546E-13</v>
      </c>
      <c r="AB415" s="46">
        <f>M415*各種係数!K59*各種係数!$P$18</f>
        <v>1.2699490600363829E-13</v>
      </c>
      <c r="AC415" s="46">
        <f>U415*各種係数!K59*各種係数!$P$18</f>
        <v>2.8969858464244718E-13</v>
      </c>
      <c r="AD415" s="364">
        <f t="shared" si="37"/>
        <v>1.3060039566812401E-12</v>
      </c>
      <c r="AE415" s="46">
        <f>G415*各種係数!L59*各種係数!$P$18</f>
        <v>8.7615797905169959E-13</v>
      </c>
      <c r="AF415" s="46">
        <f>M415*各種係数!L59*各種係数!$P$18</f>
        <v>1.251167105792386E-13</v>
      </c>
      <c r="AG415" s="46">
        <f>U415*各種係数!L59*各種係数!$P$18</f>
        <v>2.8541407770234269E-13</v>
      </c>
      <c r="AH415" s="135">
        <f t="shared" si="38"/>
        <v>1.2866887673332809E-12</v>
      </c>
    </row>
    <row r="416" spans="2:34" x14ac:dyDescent="0.15">
      <c r="B416" s="155" t="s">
        <v>86</v>
      </c>
      <c r="C416" s="155" t="s">
        <v>306</v>
      </c>
      <c r="D416" s="155" t="s">
        <v>290</v>
      </c>
      <c r="E416" s="41" t="s">
        <v>951</v>
      </c>
      <c r="F416" s="363">
        <f>SUMIF(価格変換【係数】!$D$7:$D$64,E416,価格変換【係数】!$J$208:$J$265)</f>
        <v>1.7150467375976162E-6</v>
      </c>
      <c r="G416" s="324">
        <f>SUMIF(価格変換【係数】!$D$7:$D$64,E416,価格変換【係数】!$L$208:$L$265)</f>
        <v>3.9005162658925463E-10</v>
      </c>
      <c r="H416" s="325">
        <f>G416*各種係数!H60</f>
        <v>1.4532568668083521E-10</v>
      </c>
      <c r="I416" s="324">
        <f>G416*各種係数!I60</f>
        <v>8.5182242322879159E-11</v>
      </c>
      <c r="J416" s="364">
        <v>1.1389788547444584E-4</v>
      </c>
      <c r="K416" s="46">
        <f>J416*各種係数!G60</f>
        <v>2.5903699602154791E-8</v>
      </c>
      <c r="L416" s="46">
        <f>J416*各種係数!F60</f>
        <v>1.1387198177484368E-4</v>
      </c>
      <c r="M416" s="364">
        <v>3.3436593671100561E-8</v>
      </c>
      <c r="N416" s="46">
        <f>M416*各種係数!H60</f>
        <v>1.2457827641974565E-8</v>
      </c>
      <c r="O416" s="46">
        <f>M416*各種係数!I60</f>
        <v>7.3021206178500259E-9</v>
      </c>
      <c r="P416" s="54"/>
      <c r="Q416" s="41"/>
      <c r="R416" s="46">
        <f>Q$471*各種係数!J60</f>
        <v>1.7734923514412233E-3</v>
      </c>
      <c r="S416" s="46">
        <f>R416*各種係数!G60</f>
        <v>4.0334386303211652E-7</v>
      </c>
      <c r="T416" s="46">
        <f>R416*各種係数!F60</f>
        <v>1.7730890075781912E-3</v>
      </c>
      <c r="U416" s="364">
        <v>4.0969805144861728E-7</v>
      </c>
      <c r="V416" s="46">
        <f>U416*各種係数!H60</f>
        <v>1.5264556433004936E-7</v>
      </c>
      <c r="W416" s="46">
        <f>U416*各種係数!I60</f>
        <v>8.9472768009907707E-8</v>
      </c>
      <c r="X416" s="135">
        <f t="shared" si="34"/>
        <v>4.435246967463071E-7</v>
      </c>
      <c r="Y416" s="46">
        <f t="shared" si="35"/>
        <v>1.6524871765870476E-7</v>
      </c>
      <c r="Z416" s="47">
        <f t="shared" si="36"/>
        <v>9.6860070870080605E-8</v>
      </c>
      <c r="AA416" s="46">
        <f>G416*各種係数!K60*各種係数!$P$18</f>
        <v>1.2582310535137245E-17</v>
      </c>
      <c r="AB416" s="46">
        <f>M416*各種係数!K60*各種係数!$P$18</f>
        <v>1.0785997958419537E-15</v>
      </c>
      <c r="AC416" s="46">
        <f>U416*各種係数!K60*各種係数!$P$18</f>
        <v>1.3216066175761847E-14</v>
      </c>
      <c r="AD416" s="364">
        <f t="shared" si="37"/>
        <v>1.4307248282138937E-14</v>
      </c>
      <c r="AE416" s="46">
        <f>G416*各種係数!L60*各種係数!$P$18</f>
        <v>1.2582310535137245E-17</v>
      </c>
      <c r="AF416" s="46">
        <f>M416*各種係数!L60*各種係数!$P$18</f>
        <v>1.0785997958419537E-15</v>
      </c>
      <c r="AG416" s="46">
        <f>U416*各種係数!L60*各種係数!$P$18</f>
        <v>1.3216066175761847E-14</v>
      </c>
      <c r="AH416" s="135">
        <f t="shared" si="38"/>
        <v>1.4307248282138937E-14</v>
      </c>
    </row>
    <row r="417" spans="2:34" x14ac:dyDescent="0.15">
      <c r="B417" s="155" t="s">
        <v>87</v>
      </c>
      <c r="C417" s="155" t="s">
        <v>306</v>
      </c>
      <c r="D417" s="155" t="s">
        <v>290</v>
      </c>
      <c r="E417" s="41" t="s">
        <v>978</v>
      </c>
      <c r="F417" s="363">
        <f>SUMIF(価格変換【係数】!$D$7:$D$64,E417,価格変換【係数】!$J$208:$J$265)</f>
        <v>0</v>
      </c>
      <c r="G417" s="324">
        <f>SUMIF(価格変換【係数】!$D$7:$D$64,E417,価格変換【係数】!$L$208:$L$265)</f>
        <v>0</v>
      </c>
      <c r="H417" s="325">
        <f>G417*各種係数!H61</f>
        <v>0</v>
      </c>
      <c r="I417" s="324">
        <f>G417*各種係数!I61</f>
        <v>0</v>
      </c>
      <c r="J417" s="364">
        <v>5.3354455365890392E-5</v>
      </c>
      <c r="K417" s="46">
        <f>J417*各種係数!G61</f>
        <v>1.6124990068982931E-6</v>
      </c>
      <c r="L417" s="46">
        <f>J417*各種係数!F61</f>
        <v>5.1741956358992099E-5</v>
      </c>
      <c r="M417" s="364">
        <v>2.0664113456627933E-6</v>
      </c>
      <c r="N417" s="46">
        <f>M417*各種係数!H61</f>
        <v>6.5979701392984681E-7</v>
      </c>
      <c r="O417" s="46">
        <f>M417*各種係数!I61</f>
        <v>3.6284129653346069E-7</v>
      </c>
      <c r="P417" s="54"/>
      <c r="Q417" s="41"/>
      <c r="R417" s="46">
        <f>Q$471*各種係数!J61</f>
        <v>5.974763619058254E-4</v>
      </c>
      <c r="S417" s="46">
        <f>R417*各種係数!G61</f>
        <v>1.8057161929803361E-5</v>
      </c>
      <c r="T417" s="46">
        <f>R417*各種係数!F61</f>
        <v>5.7941919997602203E-4</v>
      </c>
      <c r="U417" s="364">
        <v>1.8190487708303915E-5</v>
      </c>
      <c r="V417" s="46">
        <f>U417*各種係数!H61</f>
        <v>5.8081511684774941E-6</v>
      </c>
      <c r="W417" s="46">
        <f>U417*各種係数!I61</f>
        <v>3.1940688665450415E-6</v>
      </c>
      <c r="X417" s="135">
        <f t="shared" si="34"/>
        <v>2.0256899053966708E-5</v>
      </c>
      <c r="Y417" s="46">
        <f t="shared" si="35"/>
        <v>6.4679481824073407E-6</v>
      </c>
      <c r="Z417" s="47">
        <f t="shared" si="36"/>
        <v>3.5569101630785021E-6</v>
      </c>
      <c r="AA417" s="46">
        <f>G417*各種係数!K61*各種係数!$P$18</f>
        <v>0</v>
      </c>
      <c r="AB417" s="46">
        <f>M417*各種係数!K61*各種係数!$P$18</f>
        <v>8.5565687191005927E-14</v>
      </c>
      <c r="AC417" s="46">
        <f>U417*各種係数!K61*各種係数!$P$18</f>
        <v>7.5322930469167343E-13</v>
      </c>
      <c r="AD417" s="364">
        <f t="shared" si="37"/>
        <v>8.3879499188267931E-13</v>
      </c>
      <c r="AE417" s="46">
        <f>G417*各種係数!L61*各種係数!$P$18</f>
        <v>0</v>
      </c>
      <c r="AF417" s="46">
        <f>M417*各種係数!L61*各種係数!$P$18</f>
        <v>8.5565687191005927E-14</v>
      </c>
      <c r="AG417" s="46">
        <f>U417*各種係数!L61*各種係数!$P$18</f>
        <v>7.5322930469167343E-13</v>
      </c>
      <c r="AH417" s="135">
        <f t="shared" si="38"/>
        <v>8.3879499188267931E-13</v>
      </c>
    </row>
    <row r="418" spans="2:34" x14ac:dyDescent="0.15">
      <c r="B418" s="155" t="s">
        <v>88</v>
      </c>
      <c r="C418" s="155" t="s">
        <v>307</v>
      </c>
      <c r="D418" s="155" t="s">
        <v>290</v>
      </c>
      <c r="E418" s="41" t="s">
        <v>979</v>
      </c>
      <c r="F418" s="365">
        <f>SUMIF(価格変換【係数】!$D$7:$D$64,E418,価格変換【係数】!$J$208:$J$265)</f>
        <v>0</v>
      </c>
      <c r="G418" s="326">
        <f>SUMIF(価格変換【係数】!$D$7:$D$64,E418,価格変換【係数】!$L$208:$L$265)</f>
        <v>0</v>
      </c>
      <c r="H418" s="327">
        <f>G418*各種係数!H62</f>
        <v>0</v>
      </c>
      <c r="I418" s="326">
        <f>G418*各種係数!I62</f>
        <v>0</v>
      </c>
      <c r="J418" s="80">
        <v>0</v>
      </c>
      <c r="K418" s="67">
        <f>J418*各種係数!G62</f>
        <v>0</v>
      </c>
      <c r="L418" s="67">
        <f>J418*各種係数!F62</f>
        <v>0</v>
      </c>
      <c r="M418" s="80">
        <v>0</v>
      </c>
      <c r="N418" s="67">
        <f>M418*各種係数!H62</f>
        <v>0</v>
      </c>
      <c r="O418" s="67">
        <f>M418*各種係数!I62</f>
        <v>0</v>
      </c>
      <c r="P418" s="54"/>
      <c r="Q418" s="41"/>
      <c r="R418" s="67">
        <f>Q$471*各種係数!J62</f>
        <v>2.99207835752364E-3</v>
      </c>
      <c r="S418" s="67">
        <f>R418*各種係数!G62</f>
        <v>7.0111050848374644E-4</v>
      </c>
      <c r="T418" s="67">
        <f>R418*各種係数!F62</f>
        <v>2.2909678490398936E-3</v>
      </c>
      <c r="U418" s="80">
        <v>7.0111050848374644E-4</v>
      </c>
      <c r="V418" s="67">
        <f>U418*各種係数!H62</f>
        <v>1.1968081987316951E-4</v>
      </c>
      <c r="W418" s="67">
        <f>U418*各種係数!I62</f>
        <v>9.1759673110090439E-5</v>
      </c>
      <c r="X418" s="330">
        <f t="shared" si="34"/>
        <v>7.0111050848374644E-4</v>
      </c>
      <c r="Y418" s="67">
        <f t="shared" si="35"/>
        <v>1.1968081987316951E-4</v>
      </c>
      <c r="Z418" s="68">
        <f t="shared" si="36"/>
        <v>9.1759673110090439E-5</v>
      </c>
      <c r="AA418" s="67">
        <f>G418*各種係数!K62*各種係数!$P$18</f>
        <v>0</v>
      </c>
      <c r="AB418" s="67">
        <f>M418*各種係数!K62*各種係数!$P$18</f>
        <v>0</v>
      </c>
      <c r="AC418" s="67">
        <f>U418*各種係数!K62*各種係数!$P$18</f>
        <v>1.2072747830990549E-11</v>
      </c>
      <c r="AD418" s="80">
        <f t="shared" si="37"/>
        <v>1.2072747830990549E-11</v>
      </c>
      <c r="AE418" s="67">
        <f>G418*各種係数!L62*各種係数!$P$18</f>
        <v>0</v>
      </c>
      <c r="AF418" s="67">
        <f>M418*各種係数!L62*各種係数!$P$18</f>
        <v>0</v>
      </c>
      <c r="AG418" s="67">
        <f>U418*各種係数!L62*各種係数!$P$18</f>
        <v>1.2072747830990549E-11</v>
      </c>
      <c r="AH418" s="330">
        <f t="shared" si="38"/>
        <v>1.2072747830990549E-11</v>
      </c>
    </row>
    <row r="419" spans="2:34" x14ac:dyDescent="0.15">
      <c r="B419" s="162" t="s">
        <v>89</v>
      </c>
      <c r="C419" s="162" t="s">
        <v>307</v>
      </c>
      <c r="D419" s="162" t="s">
        <v>290</v>
      </c>
      <c r="E419" s="116" t="s">
        <v>980</v>
      </c>
      <c r="F419" s="363">
        <f>SUMIF(価格変換【係数】!$D$7:$D$64,E419,価格変換【係数】!$J$208:$J$265)</f>
        <v>0</v>
      </c>
      <c r="G419" s="324">
        <f>SUMIF(価格変換【係数】!$D$7:$D$64,E419,価格変換【係数】!$L$208:$L$265)</f>
        <v>0</v>
      </c>
      <c r="H419" s="325">
        <f>G419*各種係数!H63</f>
        <v>0</v>
      </c>
      <c r="I419" s="324">
        <f>G419*各種係数!I63</f>
        <v>0</v>
      </c>
      <c r="J419" s="366">
        <v>0</v>
      </c>
      <c r="K419" s="46">
        <f>J419*各種係数!G63</f>
        <v>0</v>
      </c>
      <c r="L419" s="46">
        <f>J419*各種係数!F63</f>
        <v>0</v>
      </c>
      <c r="M419" s="366">
        <v>1.2004256835777791E-5</v>
      </c>
      <c r="N419" s="46">
        <f>M419*各種係数!H63</f>
        <v>2.3634015138900639E-6</v>
      </c>
      <c r="O419" s="46">
        <f>M419*各種係数!I63</f>
        <v>1.040143647635084E-6</v>
      </c>
      <c r="P419" s="54"/>
      <c r="Q419" s="41"/>
      <c r="R419" s="46">
        <f>Q$471*各種係数!J63</f>
        <v>1.1387130948785447E-4</v>
      </c>
      <c r="S419" s="46">
        <f>R419*各種係数!G63</f>
        <v>8.3480135172735588E-5</v>
      </c>
      <c r="T419" s="46">
        <f>R419*各種係数!F63</f>
        <v>3.0391174315118896E-5</v>
      </c>
      <c r="U419" s="366">
        <v>8.9242768670983009E-5</v>
      </c>
      <c r="V419" s="46">
        <f>U419*各種係数!H63</f>
        <v>1.7570141781048964E-5</v>
      </c>
      <c r="W419" s="46">
        <f>U419*各種係数!I63</f>
        <v>7.7326985085683419E-6</v>
      </c>
      <c r="X419" s="328">
        <f t="shared" si="34"/>
        <v>1.0124702550676079E-4</v>
      </c>
      <c r="Y419" s="136">
        <f t="shared" si="35"/>
        <v>1.9933543294939026E-5</v>
      </c>
      <c r="Z419" s="329">
        <f t="shared" si="36"/>
        <v>8.7728421562034261E-6</v>
      </c>
      <c r="AA419" s="46">
        <f>G419*各種係数!K63*各種係数!$P$18</f>
        <v>0</v>
      </c>
      <c r="AB419" s="46">
        <f>M419*各種係数!K63*各種係数!$P$18</f>
        <v>2.0677656656343241E-13</v>
      </c>
      <c r="AC419" s="46">
        <f>U419*各種係数!K63*各種係数!$P$18</f>
        <v>1.5372307964456237E-12</v>
      </c>
      <c r="AD419" s="366">
        <f t="shared" si="37"/>
        <v>1.744007363009056E-12</v>
      </c>
      <c r="AE419" s="46">
        <f>G419*各種係数!L63*各種係数!$P$18</f>
        <v>0</v>
      </c>
      <c r="AF419" s="46">
        <f>M419*各種係数!L63*各種係数!$P$18</f>
        <v>2.0677656656343241E-13</v>
      </c>
      <c r="AG419" s="46">
        <f>U419*各種係数!L63*各種係数!$P$18</f>
        <v>1.5372307964456237E-12</v>
      </c>
      <c r="AH419" s="328">
        <f t="shared" si="38"/>
        <v>1.744007363009056E-12</v>
      </c>
    </row>
    <row r="420" spans="2:34" x14ac:dyDescent="0.15">
      <c r="B420" s="155" t="s">
        <v>90</v>
      </c>
      <c r="C420" s="155" t="s">
        <v>307</v>
      </c>
      <c r="D420" s="155" t="s">
        <v>290</v>
      </c>
      <c r="E420" s="41" t="s">
        <v>209</v>
      </c>
      <c r="F420" s="363">
        <f>SUMIF(価格変換【係数】!$D$7:$D$64,E420,価格変換【係数】!$J$208:$J$265)</f>
        <v>0</v>
      </c>
      <c r="G420" s="324">
        <f>SUMIF(価格変換【係数】!$D$7:$D$64,E420,価格変換【係数】!$L$208:$L$265)</f>
        <v>0</v>
      </c>
      <c r="H420" s="325">
        <f>G420*各種係数!H64</f>
        <v>0</v>
      </c>
      <c r="I420" s="324">
        <f>G420*各種係数!I64</f>
        <v>0</v>
      </c>
      <c r="J420" s="364">
        <v>0</v>
      </c>
      <c r="K420" s="46">
        <f>J420*各種係数!G64</f>
        <v>0</v>
      </c>
      <c r="L420" s="46">
        <f>J420*各種係数!F64</f>
        <v>0</v>
      </c>
      <c r="M420" s="364">
        <v>2.5586002341599755E-4</v>
      </c>
      <c r="N420" s="46">
        <f>M420*各種係数!H64</f>
        <v>6.70711358394124E-5</v>
      </c>
      <c r="O420" s="46">
        <f>M420*各種係数!I64</f>
        <v>4.3064060617778395E-5</v>
      </c>
      <c r="P420" s="54"/>
      <c r="Q420" s="41"/>
      <c r="R420" s="46">
        <f>Q$471*各種係数!J64</f>
        <v>5.1147210450729655E-6</v>
      </c>
      <c r="S420" s="46">
        <f>R420*各種係数!G64</f>
        <v>1.6509648494314805E-6</v>
      </c>
      <c r="T420" s="46">
        <f>R420*各種係数!F64</f>
        <v>3.4637561956414849E-6</v>
      </c>
      <c r="U420" s="364">
        <v>2.2478927842241913E-4</v>
      </c>
      <c r="V420" s="46">
        <f>U420*各種係数!H64</f>
        <v>5.89262520460275E-5</v>
      </c>
      <c r="W420" s="46">
        <f>U420*各種係数!I64</f>
        <v>3.7834511945114059E-5</v>
      </c>
      <c r="X420" s="135">
        <f t="shared" si="34"/>
        <v>4.8064930183841666E-4</v>
      </c>
      <c r="Y420" s="46">
        <f t="shared" si="35"/>
        <v>1.2599738788543989E-4</v>
      </c>
      <c r="Z420" s="47">
        <f t="shared" si="36"/>
        <v>8.0898572562892454E-5</v>
      </c>
      <c r="AA420" s="46">
        <f>G420*各種係数!K64*各種係数!$P$18</f>
        <v>0</v>
      </c>
      <c r="AB420" s="46">
        <f>M420*各種係数!K64*各種係数!$P$18</f>
        <v>4.3385439341385638E-12</v>
      </c>
      <c r="AC420" s="46">
        <f>U420*各種係数!K64*各種係数!$P$18</f>
        <v>3.8116863562281435E-12</v>
      </c>
      <c r="AD420" s="364">
        <f t="shared" si="37"/>
        <v>8.1502302903667074E-12</v>
      </c>
      <c r="AE420" s="46">
        <f>G420*各種係数!L64*各種係数!$P$18</f>
        <v>0</v>
      </c>
      <c r="AF420" s="46">
        <f>M420*各種係数!L64*各種係数!$P$18</f>
        <v>4.2893763918205836E-12</v>
      </c>
      <c r="AG420" s="46">
        <f>U420*各種係数!L64*各種係数!$P$18</f>
        <v>3.7684895480206626E-12</v>
      </c>
      <c r="AH420" s="135">
        <f t="shared" si="38"/>
        <v>8.0578659398412462E-12</v>
      </c>
    </row>
    <row r="421" spans="2:34" x14ac:dyDescent="0.15">
      <c r="B421" s="155" t="s">
        <v>91</v>
      </c>
      <c r="C421" s="155" t="s">
        <v>307</v>
      </c>
      <c r="D421" s="155" t="s">
        <v>290</v>
      </c>
      <c r="E421" s="41" t="s">
        <v>173</v>
      </c>
      <c r="F421" s="363">
        <f>SUMIF(価格変換【係数】!$D$7:$D$64,E421,価格変換【係数】!$J$208:$J$265)</f>
        <v>0</v>
      </c>
      <c r="G421" s="324">
        <f>SUMIF(価格変換【係数】!$D$7:$D$64,E421,価格変換【係数】!$L$208:$L$265)</f>
        <v>0</v>
      </c>
      <c r="H421" s="325">
        <f>G421*各種係数!H65</f>
        <v>0</v>
      </c>
      <c r="I421" s="324">
        <f>G421*各種係数!I65</f>
        <v>0</v>
      </c>
      <c r="J421" s="364">
        <v>2.099840359437235E-4</v>
      </c>
      <c r="K421" s="46">
        <f>J421*各種係数!G65</f>
        <v>6.1165798465752122E-5</v>
      </c>
      <c r="L421" s="46">
        <f>J421*各種係数!F65</f>
        <v>1.4881823747797137E-4</v>
      </c>
      <c r="M421" s="364">
        <v>6.6889401475963114E-5</v>
      </c>
      <c r="N421" s="46">
        <f>M421*各種係数!H65</f>
        <v>2.3719212391028343E-5</v>
      </c>
      <c r="O421" s="46">
        <f>M421*各種係数!I65</f>
        <v>1.2765210998623944E-5</v>
      </c>
      <c r="P421" s="54"/>
      <c r="Q421" s="41"/>
      <c r="R421" s="46">
        <f>Q$471*各種係数!J65</f>
        <v>5.9882380840207457E-6</v>
      </c>
      <c r="S421" s="46">
        <f>R421*各種係数!G65</f>
        <v>1.7443009996736977E-6</v>
      </c>
      <c r="T421" s="46">
        <f>R421*各種係数!F65</f>
        <v>4.2439370843470476E-6</v>
      </c>
      <c r="U421" s="364">
        <v>2.7490245067847176E-6</v>
      </c>
      <c r="V421" s="46">
        <f>U421*各種係数!H65</f>
        <v>9.748135684544902E-7</v>
      </c>
      <c r="W421" s="46">
        <f>U421*各種係数!I65</f>
        <v>5.246253830228306E-7</v>
      </c>
      <c r="X421" s="135">
        <f t="shared" si="34"/>
        <v>6.9638425982747828E-5</v>
      </c>
      <c r="Y421" s="46">
        <f t="shared" si="35"/>
        <v>2.4694025959482832E-5</v>
      </c>
      <c r="Z421" s="47">
        <f t="shared" si="36"/>
        <v>1.3289836381646774E-5</v>
      </c>
      <c r="AA421" s="46">
        <f>G421*各種係数!K65*各種係数!$P$18</f>
        <v>0</v>
      </c>
      <c r="AB421" s="46">
        <f>M421*各種係数!K65*各種係数!$P$18</f>
        <v>1.1295144279432217E-12</v>
      </c>
      <c r="AC421" s="46">
        <f>U421*各種係数!K65*各種係数!$P$18</f>
        <v>4.6420849561625253E-14</v>
      </c>
      <c r="AD421" s="364">
        <f t="shared" si="37"/>
        <v>1.1759352775048469E-12</v>
      </c>
      <c r="AE421" s="46">
        <f>G421*各種係数!L65*各種係数!$P$18</f>
        <v>0</v>
      </c>
      <c r="AF421" s="46">
        <f>M421*各種係数!L65*各種係数!$P$18</f>
        <v>1.1014611284256779E-12</v>
      </c>
      <c r="AG421" s="46">
        <f>U421*各種係数!L65*各種係数!$P$18</f>
        <v>4.5267913428722144E-14</v>
      </c>
      <c r="AH421" s="135">
        <f t="shared" si="38"/>
        <v>1.1467290418544001E-12</v>
      </c>
    </row>
    <row r="422" spans="2:34" x14ac:dyDescent="0.15">
      <c r="B422" s="155" t="s">
        <v>92</v>
      </c>
      <c r="C422" s="155" t="s">
        <v>307</v>
      </c>
      <c r="D422" s="155" t="s">
        <v>290</v>
      </c>
      <c r="E422" s="41" t="s">
        <v>174</v>
      </c>
      <c r="F422" s="363">
        <f>SUMIF(価格変換【係数】!$D$7:$D$64,E422,価格変換【係数】!$J$208:$J$265)</f>
        <v>0</v>
      </c>
      <c r="G422" s="324">
        <f>SUMIF(価格変換【係数】!$D$7:$D$64,E422,価格変換【係数】!$L$208:$L$265)</f>
        <v>0</v>
      </c>
      <c r="H422" s="325">
        <f>G422*各種係数!H66</f>
        <v>0</v>
      </c>
      <c r="I422" s="324">
        <f>G422*各種係数!I66</f>
        <v>0</v>
      </c>
      <c r="J422" s="364">
        <v>4.3197492238327738E-3</v>
      </c>
      <c r="K422" s="46">
        <f>J422*各種係数!G66</f>
        <v>1.5574955692865557E-3</v>
      </c>
      <c r="L422" s="46">
        <f>J422*各種係数!F66</f>
        <v>2.7622536545462181E-3</v>
      </c>
      <c r="M422" s="364">
        <v>1.7645353440259757E-3</v>
      </c>
      <c r="N422" s="46">
        <f>M422*各種係数!H66</f>
        <v>6.5205434218617241E-4</v>
      </c>
      <c r="O422" s="46">
        <f>M422*各種係数!I66</f>
        <v>5.0785790765050403E-4</v>
      </c>
      <c r="P422" s="54"/>
      <c r="Q422" s="41"/>
      <c r="R422" s="46">
        <f>Q$471*各種係数!J66</f>
        <v>6.4233239112923966E-5</v>
      </c>
      <c r="S422" s="46">
        <f>R422*各種係数!G66</f>
        <v>2.3159442860096881E-5</v>
      </c>
      <c r="T422" s="46">
        <f>R422*各種係数!F66</f>
        <v>4.1073796252827085E-5</v>
      </c>
      <c r="U422" s="364">
        <v>5.7545230995359809E-5</v>
      </c>
      <c r="V422" s="46">
        <f>U422*各種係数!H66</f>
        <v>2.1264871723690626E-5</v>
      </c>
      <c r="W422" s="46">
        <f>U422*各種係数!I66</f>
        <v>1.6562320900803758E-5</v>
      </c>
      <c r="X422" s="135">
        <f t="shared" si="34"/>
        <v>1.8220805750213355E-3</v>
      </c>
      <c r="Y422" s="46">
        <f t="shared" si="35"/>
        <v>6.7331921390986304E-4</v>
      </c>
      <c r="Z422" s="47">
        <f t="shared" si="36"/>
        <v>5.2442022855130781E-4</v>
      </c>
      <c r="AA422" s="46">
        <f>G422*各種係数!K66*各種係数!$P$18</f>
        <v>0</v>
      </c>
      <c r="AB422" s="46">
        <f>M422*各種係数!K66*各種係数!$P$18</f>
        <v>2.9801177211594078E-11</v>
      </c>
      <c r="AC422" s="46">
        <f>U422*各種係数!K66*各種係数!$P$18</f>
        <v>9.7187944258575801E-13</v>
      </c>
      <c r="AD422" s="364">
        <f t="shared" si="37"/>
        <v>3.0773056654179834E-11</v>
      </c>
      <c r="AE422" s="46">
        <f>G422*各種係数!L66*各種係数!$P$18</f>
        <v>0</v>
      </c>
      <c r="AF422" s="46">
        <f>M422*各種係数!L66*各種係数!$P$18</f>
        <v>2.9495524111987986E-11</v>
      </c>
      <c r="AG422" s="46">
        <f>U422*各種係数!L66*各種係数!$P$18</f>
        <v>9.6191144830282725E-13</v>
      </c>
      <c r="AH422" s="135">
        <f t="shared" si="38"/>
        <v>3.045743556029081E-11</v>
      </c>
    </row>
    <row r="423" spans="2:34" x14ac:dyDescent="0.15">
      <c r="B423" s="163" t="s">
        <v>93</v>
      </c>
      <c r="C423" s="163" t="s">
        <v>293</v>
      </c>
      <c r="D423" s="163" t="s">
        <v>290</v>
      </c>
      <c r="E423" s="62" t="s">
        <v>175</v>
      </c>
      <c r="F423" s="365">
        <f>SUMIF(価格変換【係数】!$D$7:$D$64,E423,価格変換【係数】!$J$208:$J$265)</f>
        <v>6.7079813391954859E-3</v>
      </c>
      <c r="G423" s="326">
        <f>SUMIF(価格変換【係数】!$D$7:$D$64,E423,価格変換【係数】!$L$208:$L$265)</f>
        <v>2.8265742741651414E-4</v>
      </c>
      <c r="H423" s="327">
        <f>G423*各種係数!H67</f>
        <v>1.2258038642738112E-4</v>
      </c>
      <c r="I423" s="326">
        <f>G423*各種係数!I67</f>
        <v>1.0068365886500654E-4</v>
      </c>
      <c r="J423" s="80">
        <v>1.3012972744709857E-3</v>
      </c>
      <c r="K423" s="67">
        <f>J423*各種係数!G67</f>
        <v>5.4833387468875183E-5</v>
      </c>
      <c r="L423" s="67">
        <f>J423*各種係数!F67</f>
        <v>1.2464638870021106E-3</v>
      </c>
      <c r="M423" s="80">
        <v>6.7877916818924802E-5</v>
      </c>
      <c r="N423" s="67">
        <f>M423*各種係数!H67</f>
        <v>2.9436697806241027E-5</v>
      </c>
      <c r="O423" s="67">
        <f>M423*各種係数!I67</f>
        <v>2.4178374097324815E-5</v>
      </c>
      <c r="P423" s="54"/>
      <c r="Q423" s="41"/>
      <c r="R423" s="67">
        <f>Q$471*各種係数!J67</f>
        <v>1.1548118280516632E-3</v>
      </c>
      <c r="S423" s="67">
        <f>R423*各種係数!G67</f>
        <v>4.8660859946040536E-5</v>
      </c>
      <c r="T423" s="67">
        <f>R423*各種係数!F67</f>
        <v>1.1061509681056228E-3</v>
      </c>
      <c r="U423" s="80">
        <v>5.5014109054153673E-5</v>
      </c>
      <c r="V423" s="67">
        <f>U423*各種係数!H67</f>
        <v>2.3858034824887282E-5</v>
      </c>
      <c r="W423" s="67">
        <f>U423*各種係数!I67</f>
        <v>1.959623647394401E-5</v>
      </c>
      <c r="X423" s="330">
        <f t="shared" si="34"/>
        <v>4.055494532895926E-4</v>
      </c>
      <c r="Y423" s="67">
        <f t="shared" si="35"/>
        <v>1.7587511905850942E-4</v>
      </c>
      <c r="Z423" s="68">
        <f t="shared" si="36"/>
        <v>1.4445826943627535E-4</v>
      </c>
      <c r="AA423" s="67">
        <f>G423*各種係数!K67*各種係数!$P$18</f>
        <v>4.2622322434647921E-11</v>
      </c>
      <c r="AB423" s="67">
        <f>M423*各種係数!K67*各種係数!$P$18</f>
        <v>1.0235409284275525E-11</v>
      </c>
      <c r="AC423" s="67">
        <f>U423*各種係数!K67*各種係数!$P$18</f>
        <v>8.2956570998071217E-12</v>
      </c>
      <c r="AD423" s="80">
        <f t="shared" si="37"/>
        <v>6.1153388818730569E-11</v>
      </c>
      <c r="AE423" s="67">
        <f>G423*各種係数!L67*各種係数!$P$18</f>
        <v>3.1162176807652353E-11</v>
      </c>
      <c r="AF423" s="67">
        <f>M423*各種係数!L67*各種係数!$P$18</f>
        <v>7.4833471194426957E-12</v>
      </c>
      <c r="AG423" s="67">
        <f>U423*各種係数!L67*各種係数!$P$18</f>
        <v>6.0651489293249115E-12</v>
      </c>
      <c r="AH423" s="330">
        <f t="shared" si="38"/>
        <v>4.4710672856419955E-11</v>
      </c>
    </row>
    <row r="424" spans="2:34" x14ac:dyDescent="0.15">
      <c r="B424" s="155" t="s">
        <v>94</v>
      </c>
      <c r="C424" s="155" t="s">
        <v>293</v>
      </c>
      <c r="D424" s="155" t="s">
        <v>290</v>
      </c>
      <c r="E424" s="41" t="s">
        <v>981</v>
      </c>
      <c r="F424" s="363">
        <f>SUMIF(価格変換【係数】!$D$7:$D$64,E424,価格変換【係数】!$J$208:$J$265)</f>
        <v>0</v>
      </c>
      <c r="G424" s="324">
        <f>SUMIF(価格変換【係数】!$D$7:$D$64,E424,価格変換【係数】!$L$208:$L$265)</f>
        <v>0</v>
      </c>
      <c r="H424" s="325">
        <f>G424*各種係数!H68</f>
        <v>0</v>
      </c>
      <c r="I424" s="324">
        <f>G424*各種係数!I68</f>
        <v>0</v>
      </c>
      <c r="J424" s="366">
        <v>5.6999776935924024E-5</v>
      </c>
      <c r="K424" s="46">
        <f>J424*各種係数!G68</f>
        <v>3.6480441003882761E-5</v>
      </c>
      <c r="L424" s="46">
        <f>J424*各種係数!F68</f>
        <v>2.0519335932041266E-5</v>
      </c>
      <c r="M424" s="366">
        <v>9.6143393209924776E-5</v>
      </c>
      <c r="N424" s="46">
        <f>M424*各種係数!H68</f>
        <v>3.1245785525347192E-5</v>
      </c>
      <c r="O424" s="46">
        <f>M424*各種係数!I68</f>
        <v>2.2708932175180667E-5</v>
      </c>
      <c r="P424" s="54"/>
      <c r="Q424" s="41"/>
      <c r="R424" s="46">
        <f>Q$471*各種係数!J68</f>
        <v>6.3435922496522698E-5</v>
      </c>
      <c r="S424" s="46">
        <f>R424*各種係数!G68</f>
        <v>4.0599640078639907E-5</v>
      </c>
      <c r="T424" s="46">
        <f>R424*各種係数!F68</f>
        <v>2.2836282417882797E-5</v>
      </c>
      <c r="U424" s="366">
        <v>5.7083488420610009E-5</v>
      </c>
      <c r="V424" s="46">
        <f>U424*各種係数!H68</f>
        <v>1.8551648497932348E-5</v>
      </c>
      <c r="W424" s="46">
        <f>U424*各種係数!I68</f>
        <v>1.3483038444835412E-5</v>
      </c>
      <c r="X424" s="328">
        <f t="shared" si="34"/>
        <v>1.5322688163053478E-4</v>
      </c>
      <c r="Y424" s="136">
        <f t="shared" si="35"/>
        <v>4.979743402327954E-5</v>
      </c>
      <c r="Z424" s="329">
        <f t="shared" si="36"/>
        <v>3.6191970620016076E-5</v>
      </c>
      <c r="AA424" s="46">
        <f>G424*各種係数!K68*各種係数!$P$18</f>
        <v>0</v>
      </c>
      <c r="AB424" s="46">
        <f>M424*各種係数!K68*各種係数!$P$18</f>
        <v>4.4459372582624167E-12</v>
      </c>
      <c r="AC424" s="46">
        <f>U424*各種係数!K68*各種係数!$P$18</f>
        <v>2.6396988865021967E-12</v>
      </c>
      <c r="AD424" s="366">
        <f t="shared" si="37"/>
        <v>7.0856361447646134E-12</v>
      </c>
      <c r="AE424" s="46">
        <f>G424*各種係数!L68*各種係数!$P$18</f>
        <v>0</v>
      </c>
      <c r="AF424" s="46">
        <f>M424*各種係数!L68*各種係数!$P$18</f>
        <v>3.5959786647710727E-12</v>
      </c>
      <c r="AG424" s="46">
        <f>U424*各種係数!L68*各種係数!$P$18</f>
        <v>2.135050569965012E-12</v>
      </c>
      <c r="AH424" s="328">
        <f t="shared" si="38"/>
        <v>5.7310292347360851E-12</v>
      </c>
    </row>
    <row r="425" spans="2:34" x14ac:dyDescent="0.15">
      <c r="B425" s="155" t="s">
        <v>95</v>
      </c>
      <c r="C425" s="155" t="s">
        <v>308</v>
      </c>
      <c r="D425" s="155" t="s">
        <v>291</v>
      </c>
      <c r="E425" s="41" t="s">
        <v>210</v>
      </c>
      <c r="F425" s="363">
        <f>SUMIF(価格変換【係数】!$D$7:$D$64,E425,価格変換【係数】!$J$208:$J$265)</f>
        <v>0</v>
      </c>
      <c r="G425" s="324">
        <f>SUMIF(価格変換【係数】!$D$7:$D$64,E425,価格変換【係数】!$L$208:$L$265)</f>
        <v>0</v>
      </c>
      <c r="H425" s="325">
        <f>G425*各種係数!H69</f>
        <v>0</v>
      </c>
      <c r="I425" s="324">
        <f>G425*各種係数!I69</f>
        <v>0</v>
      </c>
      <c r="J425" s="364">
        <v>0</v>
      </c>
      <c r="K425" s="46">
        <f>J425*各種係数!G69</f>
        <v>0</v>
      </c>
      <c r="L425" s="46">
        <f>J425*各種係数!F69</f>
        <v>0</v>
      </c>
      <c r="M425" s="364">
        <v>0</v>
      </c>
      <c r="N425" s="46">
        <f>M425*各種係数!H69</f>
        <v>0</v>
      </c>
      <c r="O425" s="46">
        <f>M425*各種係数!I69</f>
        <v>0</v>
      </c>
      <c r="P425" s="54"/>
      <c r="Q425" s="41"/>
      <c r="R425" s="46">
        <f>Q$471*各種係数!J69</f>
        <v>0</v>
      </c>
      <c r="S425" s="46">
        <f>R425*各種係数!G69</f>
        <v>0</v>
      </c>
      <c r="T425" s="46">
        <f>R425*各種係数!F69</f>
        <v>0</v>
      </c>
      <c r="U425" s="364">
        <v>0</v>
      </c>
      <c r="V425" s="46">
        <f>U425*各種係数!H69</f>
        <v>0</v>
      </c>
      <c r="W425" s="46">
        <f>U425*各種係数!I69</f>
        <v>0</v>
      </c>
      <c r="X425" s="135">
        <f t="shared" si="34"/>
        <v>0</v>
      </c>
      <c r="Y425" s="46">
        <f t="shared" si="35"/>
        <v>0</v>
      </c>
      <c r="Z425" s="47">
        <f t="shared" si="36"/>
        <v>0</v>
      </c>
      <c r="AA425" s="46">
        <f>G425*各種係数!K69*各種係数!$P$18</f>
        <v>0</v>
      </c>
      <c r="AB425" s="46">
        <f>M425*各種係数!K69*各種係数!$P$18</f>
        <v>0</v>
      </c>
      <c r="AC425" s="46">
        <f>U425*各種係数!K69*各種係数!$P$18</f>
        <v>0</v>
      </c>
      <c r="AD425" s="364">
        <f t="shared" si="37"/>
        <v>0</v>
      </c>
      <c r="AE425" s="46">
        <f>G425*各種係数!L69*各種係数!$P$18</f>
        <v>0</v>
      </c>
      <c r="AF425" s="46">
        <f>M425*各種係数!L69*各種係数!$P$18</f>
        <v>0</v>
      </c>
      <c r="AG425" s="46">
        <f>U425*各種係数!L69*各種係数!$P$18</f>
        <v>0</v>
      </c>
      <c r="AH425" s="135">
        <f t="shared" si="38"/>
        <v>0</v>
      </c>
    </row>
    <row r="426" spans="2:34" x14ac:dyDescent="0.15">
      <c r="B426" s="155" t="s">
        <v>96</v>
      </c>
      <c r="C426" s="155" t="s">
        <v>308</v>
      </c>
      <c r="D426" s="155" t="s">
        <v>291</v>
      </c>
      <c r="E426" s="41" t="s">
        <v>176</v>
      </c>
      <c r="F426" s="363">
        <f>SUMIF(価格変換【係数】!$D$7:$D$64,E426,価格変換【係数】!$J$208:$J$265)</f>
        <v>0</v>
      </c>
      <c r="G426" s="324">
        <f>SUMIF(価格変換【係数】!$D$7:$D$64,E426,価格変換【係数】!$L$208:$L$265)</f>
        <v>0</v>
      </c>
      <c r="H426" s="325">
        <f>G426*各種係数!H70</f>
        <v>0</v>
      </c>
      <c r="I426" s="324">
        <f>G426*各種係数!I70</f>
        <v>0</v>
      </c>
      <c r="J426" s="364">
        <v>3.1210193563788497E-3</v>
      </c>
      <c r="K426" s="46">
        <f>J426*各種係数!G70</f>
        <v>3.1210193563788497E-3</v>
      </c>
      <c r="L426" s="46">
        <f>J426*各種係数!F70</f>
        <v>0</v>
      </c>
      <c r="M426" s="364">
        <v>3.6397375894192899E-3</v>
      </c>
      <c r="N426" s="46">
        <f>M426*各種係数!H70</f>
        <v>1.6148091861671681E-3</v>
      </c>
      <c r="O426" s="46">
        <f>M426*各種係数!I70</f>
        <v>1.2159177577342212E-3</v>
      </c>
      <c r="P426" s="54"/>
      <c r="Q426" s="41"/>
      <c r="R426" s="46">
        <f>Q$471*各種係数!J70</f>
        <v>0</v>
      </c>
      <c r="S426" s="46">
        <f>R426*各種係数!G70</f>
        <v>0</v>
      </c>
      <c r="T426" s="46">
        <f>R426*各種係数!F70</f>
        <v>0</v>
      </c>
      <c r="U426" s="364">
        <v>3.086552719182927E-4</v>
      </c>
      <c r="V426" s="46">
        <f>U426*各種係数!H70</f>
        <v>1.3693826991854807E-4</v>
      </c>
      <c r="W426" s="46">
        <f>U426*各種係数!I70</f>
        <v>1.0311167135639983E-4</v>
      </c>
      <c r="X426" s="135">
        <f t="shared" si="34"/>
        <v>3.9483928613375831E-3</v>
      </c>
      <c r="Y426" s="46">
        <f t="shared" si="35"/>
        <v>1.7517474560857162E-3</v>
      </c>
      <c r="Z426" s="47">
        <f t="shared" si="36"/>
        <v>1.3190294290906211E-3</v>
      </c>
      <c r="AA426" s="46">
        <f>G426*各種係数!K70*各種係数!$P$18</f>
        <v>0</v>
      </c>
      <c r="AB426" s="46">
        <f>M426*各種係数!K70*各種係数!$P$18</f>
        <v>3.8219674420270647E-10</v>
      </c>
      <c r="AC426" s="46">
        <f>U426*各種係数!K70*各種係数!$P$18</f>
        <v>3.2410864000498954E-11</v>
      </c>
      <c r="AD426" s="364">
        <f t="shared" si="37"/>
        <v>4.1460760820320544E-10</v>
      </c>
      <c r="AE426" s="46">
        <f>G426*各種係数!L70*各種係数!$P$18</f>
        <v>0</v>
      </c>
      <c r="AF426" s="46">
        <f>M426*各種係数!L70*各種係数!$P$18</f>
        <v>3.2825670783080512E-10</v>
      </c>
      <c r="AG426" s="46">
        <f>U426*各種係数!L70*各種係数!$P$18</f>
        <v>2.7836667046836675E-11</v>
      </c>
      <c r="AH426" s="135">
        <f t="shared" si="38"/>
        <v>3.5609337487764179E-10</v>
      </c>
    </row>
    <row r="427" spans="2:34" x14ac:dyDescent="0.15">
      <c r="B427" s="155" t="s">
        <v>97</v>
      </c>
      <c r="C427" s="155" t="s">
        <v>308</v>
      </c>
      <c r="D427" s="155" t="s">
        <v>291</v>
      </c>
      <c r="E427" s="41" t="s">
        <v>982</v>
      </c>
      <c r="F427" s="363">
        <f>SUMIF(価格変換【係数】!$D$7:$D$64,E427,価格変換【係数】!$J$208:$J$265)</f>
        <v>0</v>
      </c>
      <c r="G427" s="324">
        <f>SUMIF(価格変換【係数】!$D$7:$D$64,E427,価格変換【係数】!$L$208:$L$265)</f>
        <v>0</v>
      </c>
      <c r="H427" s="325">
        <f>G427*各種係数!H71</f>
        <v>0</v>
      </c>
      <c r="I427" s="324">
        <f>G427*各種係数!I71</f>
        <v>0</v>
      </c>
      <c r="J427" s="364">
        <v>0</v>
      </c>
      <c r="K427" s="46">
        <f>J427*各種係数!G71</f>
        <v>0</v>
      </c>
      <c r="L427" s="46">
        <f>J427*各種係数!F71</f>
        <v>0</v>
      </c>
      <c r="M427" s="364">
        <v>0</v>
      </c>
      <c r="N427" s="46">
        <f>M427*各種係数!H71</f>
        <v>0</v>
      </c>
      <c r="O427" s="46">
        <f>M427*各種係数!I71</f>
        <v>0</v>
      </c>
      <c r="P427" s="54"/>
      <c r="Q427" s="41"/>
      <c r="R427" s="46">
        <f>Q$471*各種係数!J71</f>
        <v>0</v>
      </c>
      <c r="S427" s="46">
        <f>R427*各種係数!G71</f>
        <v>0</v>
      </c>
      <c r="T427" s="46">
        <f>R427*各種係数!F71</f>
        <v>0</v>
      </c>
      <c r="U427" s="364">
        <v>0</v>
      </c>
      <c r="V427" s="46">
        <f>U427*各種係数!H71</f>
        <v>0</v>
      </c>
      <c r="W427" s="46">
        <f>U427*各種係数!I71</f>
        <v>0</v>
      </c>
      <c r="X427" s="135">
        <f t="shared" si="34"/>
        <v>0</v>
      </c>
      <c r="Y427" s="46">
        <f t="shared" si="35"/>
        <v>0</v>
      </c>
      <c r="Z427" s="47">
        <f t="shared" si="36"/>
        <v>0</v>
      </c>
      <c r="AA427" s="46">
        <f>G427*各種係数!K71*各種係数!$P$18</f>
        <v>0</v>
      </c>
      <c r="AB427" s="46">
        <f>M427*各種係数!K71*各種係数!$P$18</f>
        <v>0</v>
      </c>
      <c r="AC427" s="46">
        <f>U427*各種係数!K71*各種係数!$P$18</f>
        <v>0</v>
      </c>
      <c r="AD427" s="364">
        <f t="shared" si="37"/>
        <v>0</v>
      </c>
      <c r="AE427" s="46">
        <f>G427*各種係数!L71*各種係数!$P$18</f>
        <v>0</v>
      </c>
      <c r="AF427" s="46">
        <f>M427*各種係数!L71*各種係数!$P$18</f>
        <v>0</v>
      </c>
      <c r="AG427" s="46">
        <f>U427*各種係数!L71*各種係数!$P$18</f>
        <v>0</v>
      </c>
      <c r="AH427" s="135">
        <f t="shared" si="38"/>
        <v>0</v>
      </c>
    </row>
    <row r="428" spans="2:34" x14ac:dyDescent="0.15">
      <c r="B428" s="155" t="s">
        <v>98</v>
      </c>
      <c r="C428" s="155" t="s">
        <v>308</v>
      </c>
      <c r="D428" s="155" t="s">
        <v>291</v>
      </c>
      <c r="E428" s="41" t="s">
        <v>983</v>
      </c>
      <c r="F428" s="365">
        <f>SUMIF(価格変換【係数】!$D$7:$D$64,E428,価格変換【係数】!$J$208:$J$265)</f>
        <v>0</v>
      </c>
      <c r="G428" s="326">
        <f>SUMIF(価格変換【係数】!$D$7:$D$64,E428,価格変換【係数】!$L$208:$L$265)</f>
        <v>0</v>
      </c>
      <c r="H428" s="327">
        <f>G428*各種係数!H72</f>
        <v>0</v>
      </c>
      <c r="I428" s="326">
        <f>G428*各種係数!I72</f>
        <v>0</v>
      </c>
      <c r="J428" s="80">
        <v>0</v>
      </c>
      <c r="K428" s="67">
        <f>J428*各種係数!G72</f>
        <v>0</v>
      </c>
      <c r="L428" s="67">
        <f>J428*各種係数!F72</f>
        <v>0</v>
      </c>
      <c r="M428" s="80">
        <v>0</v>
      </c>
      <c r="N428" s="67">
        <f>M428*各種係数!H72</f>
        <v>0</v>
      </c>
      <c r="O428" s="67">
        <f>M428*各種係数!I72</f>
        <v>0</v>
      </c>
      <c r="P428" s="54"/>
      <c r="Q428" s="41"/>
      <c r="R428" s="67">
        <f>Q$471*各種係数!J72</f>
        <v>0</v>
      </c>
      <c r="S428" s="67">
        <f>R428*各種係数!G72</f>
        <v>0</v>
      </c>
      <c r="T428" s="67">
        <f>R428*各種係数!F72</f>
        <v>0</v>
      </c>
      <c r="U428" s="80">
        <v>0</v>
      </c>
      <c r="V428" s="67">
        <f>U428*各種係数!H72</f>
        <v>0</v>
      </c>
      <c r="W428" s="67">
        <f>U428*各種係数!I72</f>
        <v>0</v>
      </c>
      <c r="X428" s="330">
        <f t="shared" ref="X428:X470" si="39">G428+M428+U428</f>
        <v>0</v>
      </c>
      <c r="Y428" s="67">
        <f t="shared" ref="Y428:Y470" si="40">H428+N428+V428</f>
        <v>0</v>
      </c>
      <c r="Z428" s="68">
        <f t="shared" ref="Z428:Z470" si="41">I428+O428+W428</f>
        <v>0</v>
      </c>
      <c r="AA428" s="67">
        <f>G428*各種係数!K72*各種係数!$P$18</f>
        <v>0</v>
      </c>
      <c r="AB428" s="67">
        <f>M428*各種係数!K72*各種係数!$P$18</f>
        <v>0</v>
      </c>
      <c r="AC428" s="67">
        <f>U428*各種係数!K72*各種係数!$P$18</f>
        <v>0</v>
      </c>
      <c r="AD428" s="80">
        <f t="shared" ref="AD428:AD470" si="42">SUM(AA428:AC428)</f>
        <v>0</v>
      </c>
      <c r="AE428" s="67">
        <f>G428*各種係数!L72*各種係数!$P$18</f>
        <v>0</v>
      </c>
      <c r="AF428" s="67">
        <f>M428*各種係数!L72*各種係数!$P$18</f>
        <v>0</v>
      </c>
      <c r="AG428" s="67">
        <f>U428*各種係数!L72*各種係数!$P$18</f>
        <v>0</v>
      </c>
      <c r="AH428" s="330">
        <f t="shared" ref="AH428:AH470" si="43">SUM(AE428:AG428)</f>
        <v>0</v>
      </c>
    </row>
    <row r="429" spans="2:34" x14ac:dyDescent="0.15">
      <c r="B429" s="162" t="s">
        <v>99</v>
      </c>
      <c r="C429" s="162" t="s">
        <v>309</v>
      </c>
      <c r="D429" s="162" t="s">
        <v>292</v>
      </c>
      <c r="E429" s="116" t="s">
        <v>177</v>
      </c>
      <c r="F429" s="363">
        <f>SUMIF(価格変換【係数】!$D$7:$D$64,E429,価格変換【係数】!$J$208:$J$265)</f>
        <v>0</v>
      </c>
      <c r="G429" s="324">
        <f>SUMIF(価格変換【係数】!$D$7:$D$64,E429,価格変換【係数】!$L$208:$L$265)</f>
        <v>0</v>
      </c>
      <c r="H429" s="325">
        <f>G429*各種係数!H73</f>
        <v>0</v>
      </c>
      <c r="I429" s="324">
        <f>G429*各種係数!I73</f>
        <v>0</v>
      </c>
      <c r="J429" s="366">
        <v>1.4796274678554933E-2</v>
      </c>
      <c r="K429" s="46">
        <f>J429*各種係数!G73</f>
        <v>1.0111407414541846E-2</v>
      </c>
      <c r="L429" s="46">
        <f>J429*各種係数!F73</f>
        <v>4.6848672640130862E-3</v>
      </c>
      <c r="M429" s="366">
        <v>1.1765046677873892E-2</v>
      </c>
      <c r="N429" s="46">
        <f>M429*各種係数!H73</f>
        <v>4.3058189235545769E-3</v>
      </c>
      <c r="O429" s="46">
        <f>M429*各種係数!I73</f>
        <v>7.535552304179544E-4</v>
      </c>
      <c r="P429" s="54"/>
      <c r="Q429" s="41"/>
      <c r="R429" s="46">
        <f>Q$471*各種係数!J73</f>
        <v>2.8819204247247589E-3</v>
      </c>
      <c r="S429" s="46">
        <f>R429*各種係数!G73</f>
        <v>1.96943299470617E-3</v>
      </c>
      <c r="T429" s="46">
        <f>R429*各種係数!F73</f>
        <v>9.1248743001858879E-4</v>
      </c>
      <c r="U429" s="366">
        <v>2.9521613834378705E-3</v>
      </c>
      <c r="V429" s="46">
        <f>U429*各種係数!H73</f>
        <v>1.080443851880321E-3</v>
      </c>
      <c r="W429" s="46">
        <f>U429*各種係数!I73</f>
        <v>1.8908693798140805E-4</v>
      </c>
      <c r="X429" s="328">
        <f t="shared" si="39"/>
        <v>1.4717208061311762E-2</v>
      </c>
      <c r="Y429" s="136">
        <f t="shared" si="40"/>
        <v>5.3862627754348979E-3</v>
      </c>
      <c r="Z429" s="329">
        <f t="shared" si="41"/>
        <v>9.4264216839936243E-4</v>
      </c>
      <c r="AA429" s="46">
        <f>G429*各種係数!K73*各種係数!$P$18</f>
        <v>0</v>
      </c>
      <c r="AB429" s="46">
        <f>M429*各種係数!K73*各種係数!$P$18</f>
        <v>7.271942462055569E-11</v>
      </c>
      <c r="AC429" s="46">
        <f>U429*各種係数!K73*各種係数!$P$18</f>
        <v>1.8247226982479022E-11</v>
      </c>
      <c r="AD429" s="366">
        <f t="shared" si="42"/>
        <v>9.0966651603034709E-11</v>
      </c>
      <c r="AE429" s="46">
        <f>G429*各種係数!L73*各種係数!$P$18</f>
        <v>0</v>
      </c>
      <c r="AF429" s="46">
        <f>M429*各種係数!L73*各種係数!$P$18</f>
        <v>7.271942462055569E-11</v>
      </c>
      <c r="AG429" s="46">
        <f>U429*各種係数!L73*各種係数!$P$18</f>
        <v>1.8247226982479022E-11</v>
      </c>
      <c r="AH429" s="328">
        <f t="shared" si="43"/>
        <v>9.0966651603034709E-11</v>
      </c>
    </row>
    <row r="430" spans="2:34" x14ac:dyDescent="0.15">
      <c r="B430" s="155" t="s">
        <v>100</v>
      </c>
      <c r="C430" s="155" t="s">
        <v>309</v>
      </c>
      <c r="D430" s="155" t="s">
        <v>292</v>
      </c>
      <c r="E430" s="41" t="s">
        <v>178</v>
      </c>
      <c r="F430" s="363">
        <f>SUMIF(価格変換【係数】!$D$7:$D$64,E430,価格変換【係数】!$J$208:$J$265)</f>
        <v>0</v>
      </c>
      <c r="G430" s="324">
        <f>SUMIF(価格変換【係数】!$D$7:$D$64,E430,価格変換【係数】!$L$208:$L$265)</f>
        <v>0</v>
      </c>
      <c r="H430" s="325">
        <f>G430*各種係数!H74</f>
        <v>0</v>
      </c>
      <c r="I430" s="324">
        <f>G430*各種係数!I74</f>
        <v>0</v>
      </c>
      <c r="J430" s="364">
        <v>4.2440330867400409E-3</v>
      </c>
      <c r="K430" s="46">
        <f>J430*各種係数!G74</f>
        <v>8.8711123575752906E-4</v>
      </c>
      <c r="L430" s="46">
        <f>J430*各種係数!F74</f>
        <v>3.3569218509825116E-3</v>
      </c>
      <c r="M430" s="364">
        <v>9.4627332398683126E-4</v>
      </c>
      <c r="N430" s="46">
        <f>M430*各種係数!H74</f>
        <v>3.039264077357655E-4</v>
      </c>
      <c r="O430" s="46">
        <f>M430*各種係数!I74</f>
        <v>8.2920821859592872E-5</v>
      </c>
      <c r="P430" s="54"/>
      <c r="Q430" s="41"/>
      <c r="R430" s="46">
        <f>Q$471*各種係数!J74</f>
        <v>2.3349705186079431E-3</v>
      </c>
      <c r="S430" s="46">
        <f>R430*各種係数!G74</f>
        <v>4.8806843393645033E-4</v>
      </c>
      <c r="T430" s="46">
        <f>R430*各種係数!F74</f>
        <v>1.8469020846714928E-3</v>
      </c>
      <c r="U430" s="364">
        <v>5.6457924420762857E-4</v>
      </c>
      <c r="V430" s="46">
        <f>U430*各種係数!H74</f>
        <v>1.8133295869659954E-4</v>
      </c>
      <c r="W430" s="46">
        <f>U430*各種係数!I74</f>
        <v>4.9473417191263705E-5</v>
      </c>
      <c r="X430" s="135">
        <f t="shared" si="39"/>
        <v>1.5108525681944598E-3</v>
      </c>
      <c r="Y430" s="46">
        <f t="shared" si="40"/>
        <v>4.8525936643236507E-4</v>
      </c>
      <c r="Z430" s="47">
        <f t="shared" si="41"/>
        <v>1.3239423905085656E-4</v>
      </c>
      <c r="AA430" s="46">
        <f>G430*各種係数!K74*各種係数!$P$18</f>
        <v>0</v>
      </c>
      <c r="AB430" s="46">
        <f>M430*各種係数!K74*各種係数!$P$18</f>
        <v>6.0069628483107285E-12</v>
      </c>
      <c r="AC430" s="46">
        <f>U430*各種係数!K74*各種係数!$P$18</f>
        <v>3.5839608482187026E-12</v>
      </c>
      <c r="AD430" s="364">
        <f t="shared" si="42"/>
        <v>9.5909236965294307E-12</v>
      </c>
      <c r="AE430" s="46">
        <f>G430*各種係数!L74*各種係数!$P$18</f>
        <v>0</v>
      </c>
      <c r="AF430" s="46">
        <f>M430*各種係数!L74*各種係数!$P$18</f>
        <v>6.0069628483107285E-12</v>
      </c>
      <c r="AG430" s="46">
        <f>U430*各種係数!L74*各種係数!$P$18</f>
        <v>3.5839608482187026E-12</v>
      </c>
      <c r="AH430" s="135">
        <f t="shared" si="43"/>
        <v>9.5909236965294307E-12</v>
      </c>
    </row>
    <row r="431" spans="2:34" x14ac:dyDescent="0.15">
      <c r="B431" s="155" t="s">
        <v>101</v>
      </c>
      <c r="C431" s="155" t="s">
        <v>310</v>
      </c>
      <c r="D431" s="155" t="s">
        <v>292</v>
      </c>
      <c r="E431" s="41" t="s">
        <v>179</v>
      </c>
      <c r="F431" s="363">
        <f>SUMIF(価格変換【係数】!$D$7:$D$64,E431,価格変換【係数】!$J$208:$J$265)</f>
        <v>0</v>
      </c>
      <c r="G431" s="324">
        <f>SUMIF(価格変換【係数】!$D$7:$D$64,E431,価格変換【係数】!$L$208:$L$265)</f>
        <v>0</v>
      </c>
      <c r="H431" s="325">
        <f>G431*各種係数!H75</f>
        <v>0</v>
      </c>
      <c r="I431" s="324">
        <f>G431*各種係数!I75</f>
        <v>0</v>
      </c>
      <c r="J431" s="364">
        <v>3.847188015428972E-3</v>
      </c>
      <c r="K431" s="46">
        <f>J431*各種係数!G75</f>
        <v>3.3548642458002781E-3</v>
      </c>
      <c r="L431" s="46">
        <f>J431*各種係数!F75</f>
        <v>4.9232376962869391E-4</v>
      </c>
      <c r="M431" s="364">
        <v>3.9257197516398912E-3</v>
      </c>
      <c r="N431" s="46">
        <f>M431*各種係数!H75</f>
        <v>2.0012286714939059E-3</v>
      </c>
      <c r="O431" s="46">
        <f>M431*各種係数!I75</f>
        <v>3.5124623183225141E-4</v>
      </c>
      <c r="P431" s="54"/>
      <c r="Q431" s="41"/>
      <c r="R431" s="46">
        <f>Q$471*各種係数!J75</f>
        <v>1.0461109960156229E-3</v>
      </c>
      <c r="S431" s="46">
        <f>R431*各種係数!G75</f>
        <v>9.1224041133326436E-4</v>
      </c>
      <c r="T431" s="46">
        <f>R431*各種係数!F75</f>
        <v>1.3387058468235851E-4</v>
      </c>
      <c r="U431" s="364">
        <v>1.2722363904409258E-3</v>
      </c>
      <c r="V431" s="46">
        <f>U431*各種係数!H75</f>
        <v>6.4855264831493401E-4</v>
      </c>
      <c r="W431" s="46">
        <f>U431*各種係数!I75</f>
        <v>1.1383090653772976E-4</v>
      </c>
      <c r="X431" s="135">
        <f t="shared" si="39"/>
        <v>5.1979561420808168E-3</v>
      </c>
      <c r="Y431" s="46">
        <f t="shared" si="40"/>
        <v>2.6497813198088399E-3</v>
      </c>
      <c r="Z431" s="47">
        <f t="shared" si="41"/>
        <v>4.6507713836998116E-4</v>
      </c>
      <c r="AA431" s="46">
        <f>G431*各種係数!K75*各種係数!$P$18</f>
        <v>0</v>
      </c>
      <c r="AB431" s="46">
        <f>M431*各種係数!K75*各種係数!$P$18</f>
        <v>6.6441917453559073E-11</v>
      </c>
      <c r="AC431" s="46">
        <f>U431*各種係数!K75*各種係数!$P$18</f>
        <v>2.1532312692412466E-11</v>
      </c>
      <c r="AD431" s="364">
        <f t="shared" si="42"/>
        <v>8.7974230145971535E-11</v>
      </c>
      <c r="AE431" s="46">
        <f>G431*各種係数!L75*各種係数!$P$18</f>
        <v>0</v>
      </c>
      <c r="AF431" s="46">
        <f>M431*各種係数!L75*各種係数!$P$18</f>
        <v>6.6441917453559073E-11</v>
      </c>
      <c r="AG431" s="46">
        <f>U431*各種係数!L75*各種係数!$P$18</f>
        <v>2.1532312692412466E-11</v>
      </c>
      <c r="AH431" s="135">
        <f t="shared" si="43"/>
        <v>8.7974230145971535E-11</v>
      </c>
    </row>
    <row r="432" spans="2:34" x14ac:dyDescent="0.15">
      <c r="B432" s="155" t="s">
        <v>102</v>
      </c>
      <c r="C432" s="155" t="s">
        <v>311</v>
      </c>
      <c r="D432" s="155" t="s">
        <v>300</v>
      </c>
      <c r="E432" s="41" t="s">
        <v>180</v>
      </c>
      <c r="F432" s="363">
        <f>SUMIF(価格変換【係数】!$D$7:$D$64,E432,価格変換【係数】!$J$208:$J$265)</f>
        <v>0</v>
      </c>
      <c r="G432" s="324">
        <f>SUMIF(価格変換【係数】!$D$7:$D$64,E432,価格変換【係数】!$L$208:$L$265)</f>
        <v>0</v>
      </c>
      <c r="H432" s="325">
        <f>G432*各種係数!H76</f>
        <v>0</v>
      </c>
      <c r="I432" s="324">
        <f>G432*各種係数!I76</f>
        <v>0</v>
      </c>
      <c r="J432" s="364">
        <v>7.4007911958793495E-3</v>
      </c>
      <c r="K432" s="46">
        <f>J432*各種係数!G76</f>
        <v>3.2130095894379136E-3</v>
      </c>
      <c r="L432" s="46">
        <f>J432*各種係数!F76</f>
        <v>4.1877816064414359E-3</v>
      </c>
      <c r="M432" s="364">
        <v>3.3654587860104095E-3</v>
      </c>
      <c r="N432" s="46">
        <f>M432*各種係数!H76</f>
        <v>2.1241277756802969E-3</v>
      </c>
      <c r="O432" s="46">
        <f>M432*各種係数!I76</f>
        <v>1.4985818194612113E-3</v>
      </c>
      <c r="P432" s="54"/>
      <c r="Q432" s="41"/>
      <c r="R432" s="46">
        <f>Q$471*各種係数!J76</f>
        <v>6.9437170408783092E-5</v>
      </c>
      <c r="S432" s="46">
        <f>R432*各種係数!G76</f>
        <v>3.0145735568255814E-5</v>
      </c>
      <c r="T432" s="46">
        <f>R432*各種係数!F76</f>
        <v>3.9291434840527274E-5</v>
      </c>
      <c r="U432" s="364">
        <v>2.2208700339489658E-4</v>
      </c>
      <c r="V432" s="46">
        <f>U432*各種係数!H76</f>
        <v>1.4017143056086292E-4</v>
      </c>
      <c r="W432" s="46">
        <f>U432*各種係数!I76</f>
        <v>9.8891582630476727E-5</v>
      </c>
      <c r="X432" s="135">
        <f t="shared" si="39"/>
        <v>3.587545789405306E-3</v>
      </c>
      <c r="Y432" s="46">
        <f t="shared" si="40"/>
        <v>2.2642992062411596E-3</v>
      </c>
      <c r="Z432" s="47">
        <f t="shared" si="41"/>
        <v>1.5974734020916879E-3</v>
      </c>
      <c r="AA432" s="46">
        <f>G432*各種係数!K76*各種係数!$P$18</f>
        <v>0</v>
      </c>
      <c r="AB432" s="46">
        <f>M432*各種係数!K76*各種係数!$P$18</f>
        <v>2.217726362846732E-10</v>
      </c>
      <c r="AC432" s="46">
        <f>U432*各種係数!K76*各種係数!$P$18</f>
        <v>1.4634801184368756E-11</v>
      </c>
      <c r="AD432" s="364">
        <f t="shared" si="42"/>
        <v>2.3640743746904196E-10</v>
      </c>
      <c r="AE432" s="46">
        <f>G432*各種係数!L76*各種係数!$P$18</f>
        <v>0</v>
      </c>
      <c r="AF432" s="46">
        <f>M432*各種係数!L76*各種係数!$P$18</f>
        <v>2.1541551730845406E-10</v>
      </c>
      <c r="AG432" s="46">
        <f>U432*各種係数!L76*各種係数!$P$18</f>
        <v>1.4215294188911831E-11</v>
      </c>
      <c r="AH432" s="135">
        <f t="shared" si="43"/>
        <v>2.2963081149736589E-10</v>
      </c>
    </row>
    <row r="433" spans="2:34" x14ac:dyDescent="0.15">
      <c r="B433" s="163" t="s">
        <v>103</v>
      </c>
      <c r="C433" s="163" t="s">
        <v>312</v>
      </c>
      <c r="D433" s="163" t="s">
        <v>294</v>
      </c>
      <c r="E433" s="62" t="s">
        <v>181</v>
      </c>
      <c r="F433" s="365">
        <f>価格変換【係数】!H266</f>
        <v>0.16580653982120019</v>
      </c>
      <c r="G433" s="326">
        <f>F433*各種係数!$G$77</f>
        <v>7.8437470835028902E-2</v>
      </c>
      <c r="H433" s="327">
        <f>G433*各種係数!H77</f>
        <v>5.414460658743879E-2</v>
      </c>
      <c r="I433" s="326">
        <f>G433*各種係数!I77</f>
        <v>3.5763419148991442E-2</v>
      </c>
      <c r="J433" s="80">
        <v>3.0830390558767389E-2</v>
      </c>
      <c r="K433" s="67">
        <f>J433*各種係数!G77</f>
        <v>1.4584815911927416E-2</v>
      </c>
      <c r="L433" s="67">
        <f>J433*各種係数!F77</f>
        <v>1.6245574646839973E-2</v>
      </c>
      <c r="M433" s="80">
        <v>1.6275698817341984E-2</v>
      </c>
      <c r="N433" s="67">
        <f>M433*各種係数!H77</f>
        <v>1.1234953141899068E-2</v>
      </c>
      <c r="O433" s="67">
        <f>M433*各種係数!I77</f>
        <v>7.4208746476741383E-3</v>
      </c>
      <c r="P433" s="54"/>
      <c r="Q433" s="41"/>
      <c r="R433" s="67">
        <f>Q$471*各種係数!J77</f>
        <v>2.7655757610338585E-2</v>
      </c>
      <c r="S433" s="67">
        <f>R433*各種係数!G77</f>
        <v>1.3083004345430523E-2</v>
      </c>
      <c r="T433" s="67">
        <f>R433*各種係数!F77</f>
        <v>1.4572753264908062E-2</v>
      </c>
      <c r="U433" s="80">
        <v>1.4257490682668846E-2</v>
      </c>
      <c r="V433" s="67">
        <f>U433*各種係数!H77</f>
        <v>9.841804123959989E-3</v>
      </c>
      <c r="W433" s="67">
        <f>U433*各種係数!I77</f>
        <v>6.5006763969933422E-3</v>
      </c>
      <c r="X433" s="330">
        <f t="shared" si="39"/>
        <v>0.10897066033503974</v>
      </c>
      <c r="Y433" s="67">
        <f t="shared" si="40"/>
        <v>7.5221363853297848E-2</v>
      </c>
      <c r="Z433" s="68">
        <f t="shared" si="41"/>
        <v>4.9684970193658924E-2</v>
      </c>
      <c r="AA433" s="67">
        <f>G433*各種係数!K77*各種係数!$P$18</f>
        <v>9.8900553402857429E-9</v>
      </c>
      <c r="AB433" s="67">
        <f>M433*各種係数!K77*各種係数!$P$18</f>
        <v>2.0521768523603384E-9</v>
      </c>
      <c r="AC433" s="67">
        <f>U433*各種係数!K77*各種係数!$P$18</f>
        <v>1.7977042141220044E-9</v>
      </c>
      <c r="AD433" s="80">
        <f t="shared" si="42"/>
        <v>1.3739936406768087E-8</v>
      </c>
      <c r="AE433" s="67">
        <f>G433*各種係数!L77*各種係数!$P$18</f>
        <v>9.3239961283103806E-9</v>
      </c>
      <c r="AF433" s="67">
        <f>M433*各種係数!L77*各種係数!$P$18</f>
        <v>1.9347201170932119E-9</v>
      </c>
      <c r="AG433" s="67">
        <f>U433*各種係数!L77*各種係数!$P$18</f>
        <v>1.6948122690521307E-9</v>
      </c>
      <c r="AH433" s="330">
        <f t="shared" si="43"/>
        <v>1.2953528514455722E-8</v>
      </c>
    </row>
    <row r="434" spans="2:34" x14ac:dyDescent="0.15">
      <c r="B434" s="155" t="s">
        <v>104</v>
      </c>
      <c r="C434" s="155" t="s">
        <v>313</v>
      </c>
      <c r="D434" s="155" t="s">
        <v>295</v>
      </c>
      <c r="E434" s="41" t="s">
        <v>182</v>
      </c>
      <c r="F434" s="363">
        <f>SUMIF(価格変換【係数】!$D$7:$D$64,E434,価格変換【係数】!$J$208:$J$265)</f>
        <v>0</v>
      </c>
      <c r="G434" s="324">
        <f>SUMIF(価格変換【係数】!$D$7:$D$64,E434,価格変換【係数】!$L$208:$L$265)</f>
        <v>0</v>
      </c>
      <c r="H434" s="325">
        <f>G434*各種係数!H78</f>
        <v>0</v>
      </c>
      <c r="I434" s="324">
        <f>G434*各種係数!I78</f>
        <v>0</v>
      </c>
      <c r="J434" s="366">
        <v>1.0370250139786423E-2</v>
      </c>
      <c r="K434" s="46">
        <f>J434*各種係数!G78</f>
        <v>6.3436244112039103E-3</v>
      </c>
      <c r="L434" s="46">
        <f>J434*各種係数!F78</f>
        <v>4.0266257285825127E-3</v>
      </c>
      <c r="M434" s="366">
        <v>7.8949145704181583E-3</v>
      </c>
      <c r="N434" s="46">
        <f>M434*各種係数!H78</f>
        <v>5.347067641511093E-3</v>
      </c>
      <c r="O434" s="46">
        <f>M434*各種係数!I78</f>
        <v>2.4970546009999836E-3</v>
      </c>
      <c r="P434" s="54"/>
      <c r="Q434" s="41"/>
      <c r="R434" s="46">
        <f>Q$471*各種係数!J78</f>
        <v>1.0656820523459034E-2</v>
      </c>
      <c r="S434" s="46">
        <f>R434*各種係数!G78</f>
        <v>6.518923449982071E-3</v>
      </c>
      <c r="T434" s="46">
        <f>R434*各種係数!F78</f>
        <v>4.137897073476963E-3</v>
      </c>
      <c r="U434" s="366">
        <v>7.5430957260253879E-3</v>
      </c>
      <c r="V434" s="46">
        <f>U434*各種係数!H78</f>
        <v>5.1087877789809562E-3</v>
      </c>
      <c r="W434" s="46">
        <f>U434*各種係数!I78</f>
        <v>2.3857790632758388E-3</v>
      </c>
      <c r="X434" s="328">
        <f t="shared" si="39"/>
        <v>1.5438010296443545E-2</v>
      </c>
      <c r="Y434" s="136">
        <f t="shared" si="40"/>
        <v>1.0455855420492049E-2</v>
      </c>
      <c r="Z434" s="329">
        <f t="shared" si="41"/>
        <v>4.8828336642758223E-3</v>
      </c>
      <c r="AA434" s="46">
        <f>G434*各種係数!K78*各種係数!$P$18</f>
        <v>0</v>
      </c>
      <c r="AB434" s="46">
        <f>M434*各種係数!K78*各種係数!$P$18</f>
        <v>3.8293272204055397E-10</v>
      </c>
      <c r="AC434" s="46">
        <f>U434*各種係数!K78*各種係数!$P$18</f>
        <v>3.6586819948659427E-10</v>
      </c>
      <c r="AD434" s="366">
        <f t="shared" si="42"/>
        <v>7.4880092152714819E-10</v>
      </c>
      <c r="AE434" s="46">
        <f>G434*各種係数!L78*各種係数!$P$18</f>
        <v>0</v>
      </c>
      <c r="AF434" s="46">
        <f>M434*各種係数!L78*各種係数!$P$18</f>
        <v>3.6637291321741958E-10</v>
      </c>
      <c r="AG434" s="46">
        <f>U434*各種係数!L78*各種係数!$P$18</f>
        <v>3.5004634073898706E-10</v>
      </c>
      <c r="AH434" s="328">
        <f t="shared" si="43"/>
        <v>7.1641925395640659E-10</v>
      </c>
    </row>
    <row r="435" spans="2:34" x14ac:dyDescent="0.15">
      <c r="B435" s="155" t="s">
        <v>105</v>
      </c>
      <c r="C435" s="155" t="s">
        <v>314</v>
      </c>
      <c r="D435" s="155" t="s">
        <v>296</v>
      </c>
      <c r="E435" s="41" t="s">
        <v>183</v>
      </c>
      <c r="F435" s="324">
        <f>SUMIF(価格変換【係数】!$D$7:$D$64,E435,価格変換【係数】!$J$208:$J$265)</f>
        <v>0</v>
      </c>
      <c r="G435" s="324">
        <f>SUMIF(価格変換【係数】!$D$7:$D$64,E435,価格変換【係数】!$L$208:$L$265)</f>
        <v>0</v>
      </c>
      <c r="H435" s="325">
        <f>G435*各種係数!H79</f>
        <v>0</v>
      </c>
      <c r="I435" s="324">
        <f>G435*各種係数!I79</f>
        <v>0</v>
      </c>
      <c r="J435" s="364">
        <v>9.7288445246175199E-3</v>
      </c>
      <c r="K435" s="46">
        <f>J435*各種係数!G79</f>
        <v>6.4984934033623905E-3</v>
      </c>
      <c r="L435" s="46">
        <f>J435*各種係数!F79</f>
        <v>3.2303511212551294E-3</v>
      </c>
      <c r="M435" s="364">
        <v>7.5775623653566142E-3</v>
      </c>
      <c r="N435" s="46">
        <f>M435*各種係数!H79</f>
        <v>5.4188433258765484E-3</v>
      </c>
      <c r="O435" s="46">
        <f>M435*各種係数!I79</f>
        <v>1.4394346075440709E-3</v>
      </c>
      <c r="P435" s="54"/>
      <c r="Q435" s="41"/>
      <c r="R435" s="46">
        <f>Q$471*各種係数!J79</f>
        <v>3.4031852128027273E-4</v>
      </c>
      <c r="S435" s="46">
        <f>R435*各種係数!G79</f>
        <v>2.2731966370578225E-4</v>
      </c>
      <c r="T435" s="46">
        <f>R435*各種係数!F79</f>
        <v>1.1299885757449048E-4</v>
      </c>
      <c r="U435" s="364">
        <v>1.3787691895484548E-3</v>
      </c>
      <c r="V435" s="46">
        <f>U435*各種係数!H79</f>
        <v>9.8598122463057383E-4</v>
      </c>
      <c r="W435" s="46">
        <f>U435*各種係数!I79</f>
        <v>2.6191115184020467E-4</v>
      </c>
      <c r="X435" s="135">
        <f t="shared" si="39"/>
        <v>8.9563315549050695E-3</v>
      </c>
      <c r="Y435" s="46">
        <f t="shared" si="40"/>
        <v>6.4048245505071225E-3</v>
      </c>
      <c r="Z435" s="47">
        <f t="shared" si="41"/>
        <v>1.7013457593842755E-3</v>
      </c>
      <c r="AA435" s="46">
        <f>G435*各種係数!K79*各種係数!$P$18</f>
        <v>0</v>
      </c>
      <c r="AB435" s="46">
        <f>M435*各種係数!K79*各種係数!$P$18</f>
        <v>2.9942436469381697E-10</v>
      </c>
      <c r="AC435" s="46">
        <f>U435*各種係数!K79*各種係数!$P$18</f>
        <v>5.4481516447476456E-11</v>
      </c>
      <c r="AD435" s="364">
        <f t="shared" si="42"/>
        <v>3.5390588114129342E-10</v>
      </c>
      <c r="AE435" s="46">
        <f>G435*各種係数!L79*各種係数!$P$18</f>
        <v>0</v>
      </c>
      <c r="AF435" s="46">
        <f>M435*各種係数!L79*各種係数!$P$18</f>
        <v>2.7150541195504365E-10</v>
      </c>
      <c r="AG435" s="46">
        <f>U435*各種係数!L79*各種係数!$P$18</f>
        <v>4.9401546137147178E-11</v>
      </c>
      <c r="AH435" s="135">
        <f t="shared" si="43"/>
        <v>3.2090695809219083E-10</v>
      </c>
    </row>
    <row r="436" spans="2:34" x14ac:dyDescent="0.15">
      <c r="B436" s="155" t="s">
        <v>106</v>
      </c>
      <c r="C436" s="155" t="s">
        <v>314</v>
      </c>
      <c r="D436" s="155" t="s">
        <v>296</v>
      </c>
      <c r="E436" s="41" t="s">
        <v>211</v>
      </c>
      <c r="F436" s="363">
        <f>SUMIF(価格変換【係数】!$D$7:$D$64,E436,価格変換【係数】!$J$208:$J$265)</f>
        <v>0</v>
      </c>
      <c r="G436" s="324">
        <f>SUMIF(価格変換【係数】!$D$7:$D$64,E436,価格変換【係数】!$L$208:$L$265)</f>
        <v>0</v>
      </c>
      <c r="H436" s="325">
        <f>G436*各種係数!H80</f>
        <v>0</v>
      </c>
      <c r="I436" s="324">
        <f>G436*各種係数!I80</f>
        <v>0</v>
      </c>
      <c r="J436" s="364">
        <v>0</v>
      </c>
      <c r="K436" s="46">
        <f>J436*各種係数!G80</f>
        <v>0</v>
      </c>
      <c r="L436" s="46">
        <f>J436*各種係数!F80</f>
        <v>0</v>
      </c>
      <c r="M436" s="364">
        <v>0</v>
      </c>
      <c r="N436" s="46">
        <f>M436*各種係数!H80</f>
        <v>0</v>
      </c>
      <c r="O436" s="46">
        <f>M436*各種係数!I80</f>
        <v>0</v>
      </c>
      <c r="P436" s="54"/>
      <c r="Q436" s="41"/>
      <c r="R436" s="46">
        <f>Q$471*各種係数!J80</f>
        <v>9.2515471992314548E-3</v>
      </c>
      <c r="S436" s="46">
        <f>R436*各種係数!G80</f>
        <v>7.0480472684596252E-3</v>
      </c>
      <c r="T436" s="46">
        <f>R436*各種係数!F80</f>
        <v>2.2034999307718292E-3</v>
      </c>
      <c r="U436" s="364">
        <v>7.0480472684596252E-3</v>
      </c>
      <c r="V436" s="46">
        <f>U436*各種係数!H80</f>
        <v>5.2387360006010937E-3</v>
      </c>
      <c r="W436" s="46">
        <f>U436*各種係数!I80</f>
        <v>1.4282415661076571E-3</v>
      </c>
      <c r="X436" s="135">
        <f t="shared" si="39"/>
        <v>7.0480472684596252E-3</v>
      </c>
      <c r="Y436" s="46">
        <f t="shared" si="40"/>
        <v>5.2387360006010937E-3</v>
      </c>
      <c r="Z436" s="47">
        <f t="shared" si="41"/>
        <v>1.4282415661076571E-3</v>
      </c>
      <c r="AA436" s="46">
        <f>G436*各種係数!K80*各種係数!$P$18</f>
        <v>0</v>
      </c>
      <c r="AB436" s="46">
        <f>M436*各種係数!K80*各種係数!$P$18</f>
        <v>0</v>
      </c>
      <c r="AC436" s="46">
        <f>U436*各種係数!K80*各種係数!$P$18</f>
        <v>2.3536463049624772E-10</v>
      </c>
      <c r="AD436" s="364">
        <f t="shared" si="42"/>
        <v>2.3536463049624772E-10</v>
      </c>
      <c r="AE436" s="46">
        <f>G436*各種係数!L80*各種係数!$P$18</f>
        <v>0</v>
      </c>
      <c r="AF436" s="46">
        <f>M436*各種係数!L80*各種係数!$P$18</f>
        <v>0</v>
      </c>
      <c r="AG436" s="46">
        <f>U436*各種係数!L80*各種係数!$P$18</f>
        <v>1.5083226320534185E-10</v>
      </c>
      <c r="AH436" s="135">
        <f t="shared" si="43"/>
        <v>1.5083226320534185E-10</v>
      </c>
    </row>
    <row r="437" spans="2:34" x14ac:dyDescent="0.15">
      <c r="B437" s="155" t="s">
        <v>107</v>
      </c>
      <c r="C437" s="155" t="s">
        <v>314</v>
      </c>
      <c r="D437" s="155" t="s">
        <v>296</v>
      </c>
      <c r="E437" s="41" t="s">
        <v>984</v>
      </c>
      <c r="F437" s="363">
        <f>SUMIF(価格変換【係数】!$D$7:$D$64,E437,価格変換【係数】!$J$208:$J$265)</f>
        <v>0</v>
      </c>
      <c r="G437" s="324">
        <f>SUMIF(価格変換【係数】!$D$7:$D$64,E437,価格変換【係数】!$L$208:$L$265)</f>
        <v>0</v>
      </c>
      <c r="H437" s="325">
        <f>G437*各種係数!H81</f>
        <v>0</v>
      </c>
      <c r="I437" s="324">
        <f>G437*各種係数!I81</f>
        <v>0</v>
      </c>
      <c r="J437" s="364">
        <v>0</v>
      </c>
      <c r="K437" s="46">
        <f>J437*各種係数!G81</f>
        <v>0</v>
      </c>
      <c r="L437" s="46">
        <f>J437*各種係数!F81</f>
        <v>0</v>
      </c>
      <c r="M437" s="364">
        <v>0</v>
      </c>
      <c r="N437" s="46">
        <f>M437*各種係数!H81</f>
        <v>0</v>
      </c>
      <c r="O437" s="46">
        <f>M437*各種係数!I81</f>
        <v>0</v>
      </c>
      <c r="P437" s="54"/>
      <c r="Q437" s="41"/>
      <c r="R437" s="46">
        <f>Q$471*各種係数!J81</f>
        <v>0</v>
      </c>
      <c r="S437" s="46">
        <f>R437*各種係数!G81</f>
        <v>0</v>
      </c>
      <c r="T437" s="46">
        <f>R437*各種係数!F81</f>
        <v>0</v>
      </c>
      <c r="U437" s="364">
        <v>0</v>
      </c>
      <c r="V437" s="46">
        <f>U437*各種係数!H81</f>
        <v>0</v>
      </c>
      <c r="W437" s="46">
        <f>U437*各種係数!I81</f>
        <v>0</v>
      </c>
      <c r="X437" s="135">
        <f t="shared" si="39"/>
        <v>0</v>
      </c>
      <c r="Y437" s="46">
        <f t="shared" si="40"/>
        <v>0</v>
      </c>
      <c r="Z437" s="47">
        <f t="shared" si="41"/>
        <v>0</v>
      </c>
      <c r="AA437" s="46">
        <f>G437*各種係数!K81*各種係数!$P$18</f>
        <v>0</v>
      </c>
      <c r="AB437" s="46">
        <f>M437*各種係数!K81*各種係数!$P$18</f>
        <v>0</v>
      </c>
      <c r="AC437" s="46">
        <f>U437*各種係数!K81*各種係数!$P$18</f>
        <v>0</v>
      </c>
      <c r="AD437" s="364">
        <f t="shared" si="42"/>
        <v>0</v>
      </c>
      <c r="AE437" s="46">
        <f>G437*各種係数!L81*各種係数!$P$18</f>
        <v>0</v>
      </c>
      <c r="AF437" s="46">
        <f>M437*各種係数!L81*各種係数!$P$18</f>
        <v>0</v>
      </c>
      <c r="AG437" s="46">
        <f>U437*各種係数!L81*各種係数!$P$18</f>
        <v>0</v>
      </c>
      <c r="AH437" s="135">
        <f t="shared" si="43"/>
        <v>0</v>
      </c>
    </row>
    <row r="438" spans="2:34" x14ac:dyDescent="0.15">
      <c r="B438" s="155" t="s">
        <v>108</v>
      </c>
      <c r="C438" s="155" t="s">
        <v>315</v>
      </c>
      <c r="D438" s="155" t="s">
        <v>297</v>
      </c>
      <c r="E438" s="41" t="s">
        <v>184</v>
      </c>
      <c r="F438" s="365">
        <f>SUMIF(価格変換【係数】!$D$7:$D$64,E438,価格変換【係数】!$J$208:$J$265)</f>
        <v>8.63111130163811E-2</v>
      </c>
      <c r="G438" s="326">
        <f>SUMIF(価格変換【係数】!$D$7:$D$64,E438,価格変換【係数】!$L$208:$L$265)</f>
        <v>8.63111130163811E-2</v>
      </c>
      <c r="H438" s="327">
        <f>G438*各種係数!H82</f>
        <v>5.8990927539950631E-2</v>
      </c>
      <c r="I438" s="326">
        <f>G438*各種係数!I82</f>
        <v>2.0482630693595943E-2</v>
      </c>
      <c r="J438" s="80">
        <v>1.4684128632621654E-3</v>
      </c>
      <c r="K438" s="67">
        <f>J438*各種係数!G82</f>
        <v>4.745617805287706E-4</v>
      </c>
      <c r="L438" s="67">
        <f>J438*各種係数!F82</f>
        <v>9.9385108273339481E-4</v>
      </c>
      <c r="M438" s="80">
        <v>5.9319495073291407E-4</v>
      </c>
      <c r="N438" s="67">
        <f>M438*各種係数!H82</f>
        <v>4.0543006726270032E-4</v>
      </c>
      <c r="O438" s="67">
        <f>M438*各種係数!I82</f>
        <v>1.4077205913057937E-4</v>
      </c>
      <c r="P438" s="54"/>
      <c r="Q438" s="41"/>
      <c r="R438" s="67">
        <f>Q$471*各種係数!J82</f>
        <v>3.7904134576213881E-3</v>
      </c>
      <c r="S438" s="67">
        <f>R438*各種係数!G82</f>
        <v>1.2249861087384596E-3</v>
      </c>
      <c r="T438" s="67">
        <f>R438*各種係数!F82</f>
        <v>2.5654273488829285E-3</v>
      </c>
      <c r="U438" s="80">
        <v>1.3089407983231515E-3</v>
      </c>
      <c r="V438" s="67">
        <f>U438*各種係数!H82</f>
        <v>8.9461981301656144E-4</v>
      </c>
      <c r="W438" s="67">
        <f>U438*各種係数!I82</f>
        <v>3.1062687103508156E-4</v>
      </c>
      <c r="X438" s="330">
        <f t="shared" si="39"/>
        <v>8.8213248765437166E-2</v>
      </c>
      <c r="Y438" s="67">
        <f t="shared" si="40"/>
        <v>6.0290977420229895E-2</v>
      </c>
      <c r="Z438" s="68">
        <f t="shared" si="41"/>
        <v>2.0934029623761605E-2</v>
      </c>
      <c r="AA438" s="67">
        <f>G438*各種係数!K82*各種係数!$P$18</f>
        <v>2.350259978225021E-9</v>
      </c>
      <c r="AB438" s="67">
        <f>M438*各種係数!K82*各種係数!$P$18</f>
        <v>1.6152756038821223E-11</v>
      </c>
      <c r="AC438" s="67">
        <f>U438*各種係数!K82*各種係数!$P$18</f>
        <v>3.5642584884532151E-11</v>
      </c>
      <c r="AD438" s="80">
        <f t="shared" si="42"/>
        <v>2.4020553191483742E-9</v>
      </c>
      <c r="AE438" s="67">
        <f>G438*各種係数!L82*各種係数!$P$18</f>
        <v>2.350259978225021E-9</v>
      </c>
      <c r="AF438" s="67">
        <f>M438*各種係数!L82*各種係数!$P$18</f>
        <v>1.6152756038821223E-11</v>
      </c>
      <c r="AG438" s="67">
        <f>U438*各種係数!L82*各種係数!$P$18</f>
        <v>3.5642584884532151E-11</v>
      </c>
      <c r="AH438" s="330">
        <f t="shared" si="43"/>
        <v>2.4020553191483742E-9</v>
      </c>
    </row>
    <row r="439" spans="2:34" x14ac:dyDescent="0.15">
      <c r="B439" s="162" t="s">
        <v>109</v>
      </c>
      <c r="C439" s="162" t="s">
        <v>315</v>
      </c>
      <c r="D439" s="162" t="s">
        <v>297</v>
      </c>
      <c r="E439" s="116" t="s">
        <v>985</v>
      </c>
      <c r="F439" s="363">
        <f>SUMIF(価格変換【係数】!$D$7:$D$64,E439,価格変換【係数】!$J$208:$J$265)</f>
        <v>6.2536982714113662E-2</v>
      </c>
      <c r="G439" s="324">
        <f>SUMIF(価格変換【係数】!$D$7:$D$64,E439,価格変換【係数】!$L$208:$L$265)</f>
        <v>6.2536982714113662E-2</v>
      </c>
      <c r="H439" s="325">
        <f>G439*各種係数!H83</f>
        <v>4.7286000732499972E-2</v>
      </c>
      <c r="I439" s="324">
        <f>G439*各種係数!I83</f>
        <v>4.0470974125719851E-2</v>
      </c>
      <c r="J439" s="366">
        <v>4.9474779544481547E-3</v>
      </c>
      <c r="K439" s="46">
        <f>J439*各種係数!G83</f>
        <v>1.7474984293060071E-3</v>
      </c>
      <c r="L439" s="46">
        <f>J439*各種係数!F83</f>
        <v>3.1999795251421476E-3</v>
      </c>
      <c r="M439" s="366">
        <v>2.1479108024527105E-3</v>
      </c>
      <c r="N439" s="46">
        <f>M439*各種係数!H83</f>
        <v>1.6240967723439833E-3</v>
      </c>
      <c r="O439" s="46">
        <f>M439*各種係数!I83</f>
        <v>1.3900261691199157E-3</v>
      </c>
      <c r="P439" s="54"/>
      <c r="Q439" s="41"/>
      <c r="R439" s="46">
        <f>Q$471*各種係数!J83</f>
        <v>1.899615202037043E-3</v>
      </c>
      <c r="S439" s="46">
        <f>R439*各種係数!G83</f>
        <v>6.7096298607273203E-4</v>
      </c>
      <c r="T439" s="46">
        <f>R439*各種係数!F83</f>
        <v>1.2286522159643111E-3</v>
      </c>
      <c r="U439" s="366">
        <v>8.859325007385566E-4</v>
      </c>
      <c r="V439" s="46">
        <f>U439*各種係数!H83</f>
        <v>6.6987889502725364E-4</v>
      </c>
      <c r="W439" s="46">
        <f>U439*各種係数!I83</f>
        <v>5.7333356613050292E-4</v>
      </c>
      <c r="X439" s="328">
        <f t="shared" si="39"/>
        <v>6.557082601730492E-2</v>
      </c>
      <c r="Y439" s="136">
        <f t="shared" si="40"/>
        <v>4.957997639987121E-2</v>
      </c>
      <c r="Z439" s="329">
        <f t="shared" si="41"/>
        <v>4.2434333860970272E-2</v>
      </c>
      <c r="AA439" s="46">
        <f>G439*各種係数!K83*各種係数!$P$18</f>
        <v>1.0355815447101895E-8</v>
      </c>
      <c r="AB439" s="46">
        <f>M439*各種係数!K83*各種係数!$P$18</f>
        <v>3.5568341966100023E-10</v>
      </c>
      <c r="AC439" s="46">
        <f>U439*各種係数!K83*各種係数!$P$18</f>
        <v>1.4670604621555232E-10</v>
      </c>
      <c r="AD439" s="366">
        <f t="shared" si="42"/>
        <v>1.0858204912978447E-8</v>
      </c>
      <c r="AE439" s="46">
        <f>G439*各種係数!L83*各種係数!$P$18</f>
        <v>9.6554864518363259E-9</v>
      </c>
      <c r="AF439" s="46">
        <f>M439*各種係数!L83*各種係数!$P$18</f>
        <v>3.3162974535633496E-10</v>
      </c>
      <c r="AG439" s="46">
        <f>U439*各種係数!L83*各種係数!$P$18</f>
        <v>1.3678480935397087E-10</v>
      </c>
      <c r="AH439" s="328">
        <f t="shared" si="43"/>
        <v>1.0123901006546632E-8</v>
      </c>
    </row>
    <row r="440" spans="2:34" x14ac:dyDescent="0.15">
      <c r="B440" s="155" t="s">
        <v>110</v>
      </c>
      <c r="C440" s="155" t="s">
        <v>315</v>
      </c>
      <c r="D440" s="155" t="s">
        <v>297</v>
      </c>
      <c r="E440" s="41" t="s">
        <v>212</v>
      </c>
      <c r="F440" s="363">
        <f>SUMIF(価格変換【係数】!$D$7:$D$64,E440,価格変換【係数】!$J$208:$J$265)</f>
        <v>0</v>
      </c>
      <c r="G440" s="324">
        <f>SUMIF(価格変換【係数】!$D$7:$D$64,E440,価格変換【係数】!$L$208:$L$265)</f>
        <v>0</v>
      </c>
      <c r="H440" s="325">
        <f>G440*各種係数!H84</f>
        <v>0</v>
      </c>
      <c r="I440" s="324">
        <f>G440*各種係数!I84</f>
        <v>0</v>
      </c>
      <c r="J440" s="364">
        <v>6.641899883005239E-3</v>
      </c>
      <c r="K440" s="46">
        <f>J440*各種係数!G84</f>
        <v>6.641899883005239E-3</v>
      </c>
      <c r="L440" s="46">
        <f>J440*各種係数!F84</f>
        <v>0</v>
      </c>
      <c r="M440" s="364">
        <v>7.847862597145816E-3</v>
      </c>
      <c r="N440" s="46">
        <f>M440*各種係数!H84</f>
        <v>1.57334630234369E-5</v>
      </c>
      <c r="O440" s="46">
        <f>M440*各種係数!I84</f>
        <v>0</v>
      </c>
      <c r="P440" s="54"/>
      <c r="Q440" s="41"/>
      <c r="R440" s="46">
        <f>Q$471*各種係数!J84</f>
        <v>0</v>
      </c>
      <c r="S440" s="46">
        <f>R440*各種係数!G84</f>
        <v>0</v>
      </c>
      <c r="T440" s="46">
        <f>R440*各種係数!F84</f>
        <v>0</v>
      </c>
      <c r="U440" s="364">
        <v>9.4742043685934723E-4</v>
      </c>
      <c r="V440" s="46">
        <f>U440*各種係数!H84</f>
        <v>1.8993967117105491E-6</v>
      </c>
      <c r="W440" s="46">
        <f>U440*各種係数!I84</f>
        <v>0</v>
      </c>
      <c r="X440" s="135">
        <f t="shared" si="39"/>
        <v>8.7952830340051625E-3</v>
      </c>
      <c r="Y440" s="46">
        <f t="shared" si="40"/>
        <v>1.763285973514745E-5</v>
      </c>
      <c r="Z440" s="47">
        <f t="shared" si="41"/>
        <v>0</v>
      </c>
      <c r="AA440" s="46">
        <f>G440*各種係数!K84*各種係数!$P$18</f>
        <v>0</v>
      </c>
      <c r="AB440" s="46">
        <f>M440*各種係数!K84*各種係数!$P$18</f>
        <v>0</v>
      </c>
      <c r="AC440" s="46">
        <f>U440*各種係数!K84*各種係数!$P$18</f>
        <v>0</v>
      </c>
      <c r="AD440" s="364">
        <f t="shared" si="42"/>
        <v>0</v>
      </c>
      <c r="AE440" s="46">
        <f>G440*各種係数!L84*各種係数!$P$18</f>
        <v>0</v>
      </c>
      <c r="AF440" s="46">
        <f>M440*各種係数!L84*各種係数!$P$18</f>
        <v>0</v>
      </c>
      <c r="AG440" s="46">
        <f>U440*各種係数!L84*各種係数!$P$18</f>
        <v>0</v>
      </c>
      <c r="AH440" s="135">
        <f t="shared" si="43"/>
        <v>0</v>
      </c>
    </row>
    <row r="441" spans="2:34" x14ac:dyDescent="0.15">
      <c r="B441" s="155" t="s">
        <v>111</v>
      </c>
      <c r="C441" s="155" t="s">
        <v>315</v>
      </c>
      <c r="D441" s="155" t="s">
        <v>297</v>
      </c>
      <c r="E441" s="41" t="s">
        <v>186</v>
      </c>
      <c r="F441" s="363">
        <f>SUMIF(価格変換【係数】!$D$7:$D$64,E441,価格変換【係数】!$J$208:$J$265)</f>
        <v>5.2305150997875834E-3</v>
      </c>
      <c r="G441" s="324">
        <f>SUMIF(価格変換【係数】!$D$7:$D$64,E441,価格変換【係数】!$L$208:$L$265)</f>
        <v>5.2305150997875834E-3</v>
      </c>
      <c r="H441" s="325">
        <f>G441*各種係数!H85</f>
        <v>1.4556401882822802E-3</v>
      </c>
      <c r="I441" s="324">
        <f>G441*各種係数!I85</f>
        <v>5.6609485694768063E-4</v>
      </c>
      <c r="J441" s="364">
        <v>2.9087139253417453E-3</v>
      </c>
      <c r="K441" s="46">
        <f>J441*各種係数!G85</f>
        <v>2.249515784059424E-4</v>
      </c>
      <c r="L441" s="46">
        <f>J441*各種係数!F85</f>
        <v>2.6837623469358031E-3</v>
      </c>
      <c r="M441" s="364">
        <v>2.4879712279787981E-4</v>
      </c>
      <c r="N441" s="46">
        <f>M441*各種係数!H85</f>
        <v>6.9239660676689957E-5</v>
      </c>
      <c r="O441" s="46">
        <f>M441*各種係数!I85</f>
        <v>2.6927132213991709E-5</v>
      </c>
      <c r="P441" s="54"/>
      <c r="Q441" s="41"/>
      <c r="R441" s="46">
        <f>Q$471*各種係数!J85</f>
        <v>8.7684383788334821E-5</v>
      </c>
      <c r="S441" s="46">
        <f>R441*各種係数!G85</f>
        <v>6.7812583296313272E-6</v>
      </c>
      <c r="T441" s="46">
        <f>R441*各種係数!F85</f>
        <v>8.0903125458703493E-5</v>
      </c>
      <c r="U441" s="364">
        <v>1.187603971087508E-5</v>
      </c>
      <c r="V441" s="46">
        <f>U441*各種係数!H85</f>
        <v>3.3050742328395329E-6</v>
      </c>
      <c r="W441" s="46">
        <f>U441*各種係数!I85</f>
        <v>1.2853351673730623E-6</v>
      </c>
      <c r="X441" s="135">
        <f t="shared" si="39"/>
        <v>5.4911882622963384E-3</v>
      </c>
      <c r="Y441" s="46">
        <f t="shared" si="40"/>
        <v>1.5281849231918098E-3</v>
      </c>
      <c r="Z441" s="47">
        <f t="shared" si="41"/>
        <v>5.9430732432904547E-4</v>
      </c>
      <c r="AA441" s="46">
        <f>G441*各種係数!K85*各種係数!$P$18</f>
        <v>4.7797319926923462E-11</v>
      </c>
      <c r="AB441" s="46">
        <f>M441*各種係数!K85*各種係数!$P$18</f>
        <v>2.2735496310394483E-12</v>
      </c>
      <c r="AC441" s="46">
        <f>U441*各種係数!K85*各種係数!$P$18</f>
        <v>1.0852523292564367E-13</v>
      </c>
      <c r="AD441" s="364">
        <f t="shared" si="42"/>
        <v>5.0179394790888555E-11</v>
      </c>
      <c r="AE441" s="46">
        <f>G441*各種係数!L85*各種係数!$P$18</f>
        <v>4.6652473940649851E-11</v>
      </c>
      <c r="AF441" s="46">
        <f>M441*各種係数!L85*各種係数!$P$18</f>
        <v>2.2190933524516776E-12</v>
      </c>
      <c r="AG441" s="46">
        <f>U441*各種係数!L85*各種係数!$P$18</f>
        <v>1.0592582614898157E-13</v>
      </c>
      <c r="AH441" s="135">
        <f t="shared" si="43"/>
        <v>4.8977493119250508E-11</v>
      </c>
    </row>
    <row r="442" spans="2:34" x14ac:dyDescent="0.15">
      <c r="B442" s="155" t="s">
        <v>112</v>
      </c>
      <c r="C442" s="155" t="s">
        <v>315</v>
      </c>
      <c r="D442" s="155" t="s">
        <v>297</v>
      </c>
      <c r="E442" s="41" t="s">
        <v>187</v>
      </c>
      <c r="F442" s="363">
        <f>SUMIF(価格変換【係数】!$D$7:$D$64,E442,価格変換【係数】!$J$208:$J$265)</f>
        <v>1.9320762112149533E-5</v>
      </c>
      <c r="G442" s="324">
        <f>SUMIF(価格変換【係数】!$D$7:$D$64,E442,価格変換【係数】!$L$208:$L$265)</f>
        <v>0</v>
      </c>
      <c r="H442" s="325">
        <f>G442*各種係数!H86</f>
        <v>0</v>
      </c>
      <c r="I442" s="324">
        <f>G442*各種係数!I86</f>
        <v>0</v>
      </c>
      <c r="J442" s="364">
        <v>6.5339213671070269E-4</v>
      </c>
      <c r="K442" s="46">
        <f>J442*各種係数!G86</f>
        <v>0</v>
      </c>
      <c r="L442" s="46">
        <f>J442*各種係数!F86</f>
        <v>6.5339213671070269E-4</v>
      </c>
      <c r="M442" s="364">
        <v>0</v>
      </c>
      <c r="N442" s="46">
        <f>M442*各種係数!H86</f>
        <v>0</v>
      </c>
      <c r="O442" s="46">
        <f>M442*各種係数!I86</f>
        <v>0</v>
      </c>
      <c r="P442" s="54"/>
      <c r="Q442" s="41"/>
      <c r="R442" s="46">
        <f>Q$471*各種係数!J86</f>
        <v>1.7801812617032936E-3</v>
      </c>
      <c r="S442" s="46">
        <f>R442*各種係数!G86</f>
        <v>0</v>
      </c>
      <c r="T442" s="46">
        <f>R442*各種係数!F86</f>
        <v>1.7801812617032936E-3</v>
      </c>
      <c r="U442" s="364">
        <v>0</v>
      </c>
      <c r="V442" s="46">
        <f>U442*各種係数!H86</f>
        <v>0</v>
      </c>
      <c r="W442" s="46">
        <f>U442*各種係数!I86</f>
        <v>0</v>
      </c>
      <c r="X442" s="135">
        <f t="shared" si="39"/>
        <v>0</v>
      </c>
      <c r="Y442" s="46">
        <f t="shared" si="40"/>
        <v>0</v>
      </c>
      <c r="Z442" s="47">
        <f t="shared" si="41"/>
        <v>0</v>
      </c>
      <c r="AA442" s="46">
        <f>G442*各種係数!K86*各種係数!$P$18</f>
        <v>0</v>
      </c>
      <c r="AB442" s="46">
        <f>M442*各種係数!K86*各種係数!$P$18</f>
        <v>0</v>
      </c>
      <c r="AC442" s="46">
        <f>U442*各種係数!K86*各種係数!$P$18</f>
        <v>0</v>
      </c>
      <c r="AD442" s="364">
        <f t="shared" si="42"/>
        <v>0</v>
      </c>
      <c r="AE442" s="46">
        <f>G442*各種係数!L86*各種係数!$P$18</f>
        <v>0</v>
      </c>
      <c r="AF442" s="46">
        <f>M442*各種係数!L86*各種係数!$P$18</f>
        <v>0</v>
      </c>
      <c r="AG442" s="46">
        <f>U442*各種係数!L86*各種係数!$P$18</f>
        <v>0</v>
      </c>
      <c r="AH442" s="135">
        <f t="shared" si="43"/>
        <v>0</v>
      </c>
    </row>
    <row r="443" spans="2:34" x14ac:dyDescent="0.15">
      <c r="B443" s="163" t="s">
        <v>113</v>
      </c>
      <c r="C443" s="163" t="s">
        <v>315</v>
      </c>
      <c r="D443" s="163" t="s">
        <v>297</v>
      </c>
      <c r="E443" s="62" t="s">
        <v>986</v>
      </c>
      <c r="F443" s="365">
        <f>SUMIF(価格変換【係数】!$D$7:$D$64,E443,価格変換【係数】!$J$208:$J$265)</f>
        <v>5.0935991029045903E-4</v>
      </c>
      <c r="G443" s="326">
        <f>SUMIF(価格変換【係数】!$D$7:$D$64,E443,価格変換【係数】!$L$208:$L$265)</f>
        <v>4.5489942907280125E-5</v>
      </c>
      <c r="H443" s="327">
        <f>G443*各種係数!H87</f>
        <v>3.120845630069357E-5</v>
      </c>
      <c r="I443" s="326">
        <f>G443*各種係数!I87</f>
        <v>2.7944663309579008E-5</v>
      </c>
      <c r="J443" s="80">
        <v>4.0511883978616226E-4</v>
      </c>
      <c r="K443" s="67">
        <f>J443*各種係数!G87</f>
        <v>3.6180375644457708E-5</v>
      </c>
      <c r="L443" s="67">
        <f>J443*各種係数!F87</f>
        <v>3.6893846414170453E-4</v>
      </c>
      <c r="M443" s="80">
        <v>4.2134813428214841E-5</v>
      </c>
      <c r="N443" s="67">
        <f>M443*各種係数!H87</f>
        <v>2.8906663749667517E-5</v>
      </c>
      <c r="O443" s="67">
        <f>M443*各種係数!I87</f>
        <v>2.5883593155157738E-5</v>
      </c>
      <c r="P443" s="54"/>
      <c r="Q443" s="41"/>
      <c r="R443" s="67">
        <f>Q$471*各種係数!J87</f>
        <v>7.2910794548769055E-5</v>
      </c>
      <c r="S443" s="67">
        <f>R443*各種係数!G87</f>
        <v>6.5115212531284713E-6</v>
      </c>
      <c r="T443" s="67">
        <f>R443*各種係数!F87</f>
        <v>6.639927329564058E-5</v>
      </c>
      <c r="U443" s="80">
        <v>9.630827307661677E-6</v>
      </c>
      <c r="V443" s="67">
        <f>U443*各種係数!H87</f>
        <v>6.607246216670546E-6</v>
      </c>
      <c r="W443" s="67">
        <f>U443*各種係数!I87</f>
        <v>5.9162577331402571E-6</v>
      </c>
      <c r="X443" s="330">
        <f t="shared" si="39"/>
        <v>9.7255583643156648E-5</v>
      </c>
      <c r="Y443" s="67">
        <f t="shared" si="40"/>
        <v>6.672236626703164E-5</v>
      </c>
      <c r="Z443" s="68">
        <f t="shared" si="41"/>
        <v>5.9744514197877009E-5</v>
      </c>
      <c r="AA443" s="67">
        <f>G443*各種係数!K87*各種係数!$P$18</f>
        <v>3.2387661616833742E-12</v>
      </c>
      <c r="AB443" s="67">
        <f>M443*各種係数!K87*各種係数!$P$18</f>
        <v>2.9998896291932898E-12</v>
      </c>
      <c r="AC443" s="67">
        <f>U443*各種係数!K87*各種係数!$P$18</f>
        <v>6.8568997012477959E-13</v>
      </c>
      <c r="AD443" s="80">
        <f t="shared" si="42"/>
        <v>6.9243457610014432E-12</v>
      </c>
      <c r="AE443" s="67">
        <f>G443*各種係数!L87*各種係数!$P$18</f>
        <v>3.2387661616833742E-12</v>
      </c>
      <c r="AF443" s="67">
        <f>M443*各種係数!L87*各種係数!$P$18</f>
        <v>2.9998896291932898E-12</v>
      </c>
      <c r="AG443" s="67">
        <f>U443*各種係数!L87*各種係数!$P$18</f>
        <v>6.8568997012477959E-13</v>
      </c>
      <c r="AH443" s="330">
        <f t="shared" si="43"/>
        <v>6.9243457610014432E-12</v>
      </c>
    </row>
    <row r="444" spans="2:34" x14ac:dyDescent="0.15">
      <c r="B444" s="155" t="s">
        <v>114</v>
      </c>
      <c r="C444" s="155" t="s">
        <v>315</v>
      </c>
      <c r="D444" s="155" t="s">
        <v>297</v>
      </c>
      <c r="E444" s="41" t="s">
        <v>189</v>
      </c>
      <c r="F444" s="363">
        <f>SUMIF(価格変換【係数】!$D$7:$D$64,E444,価格変換【係数】!$J$208:$J$265)</f>
        <v>1.0761548173917976E-3</v>
      </c>
      <c r="G444" s="324">
        <f>SUMIF(価格変換【係数】!$D$7:$D$64,E444,価格変換【係数】!$L$208:$L$265)</f>
        <v>1.1692804201645081E-4</v>
      </c>
      <c r="H444" s="325">
        <f>G444*各種係数!H88</f>
        <v>7.4801566817354735E-5</v>
      </c>
      <c r="I444" s="324">
        <f>G444*各種係数!I88</f>
        <v>2.3811346402426986E-5</v>
      </c>
      <c r="J444" s="366">
        <v>7.0701282141126445E-4</v>
      </c>
      <c r="K444" s="46">
        <f>J444*各種係数!G88</f>
        <v>7.6819453439335475E-5</v>
      </c>
      <c r="L444" s="46">
        <f>J444*各種係数!F88</f>
        <v>6.30193367971929E-4</v>
      </c>
      <c r="M444" s="366">
        <v>1.0443507672100635E-4</v>
      </c>
      <c r="N444" s="46">
        <f>M444*各種係数!H88</f>
        <v>6.6809528618659794E-5</v>
      </c>
      <c r="O444" s="46">
        <f>M444*各種係数!I88</f>
        <v>2.1267266136364934E-5</v>
      </c>
      <c r="P444" s="54"/>
      <c r="Q444" s="41"/>
      <c r="R444" s="46">
        <f>Q$471*各種係数!J88</f>
        <v>1.3537097992731816E-4</v>
      </c>
      <c r="S444" s="46">
        <f>R444*各種係数!G88</f>
        <v>1.4708537631334885E-5</v>
      </c>
      <c r="T444" s="46">
        <f>R444*各種係数!F88</f>
        <v>1.2066244229598328E-4</v>
      </c>
      <c r="U444" s="366">
        <v>2.6560550729856182E-5</v>
      </c>
      <c r="V444" s="46">
        <f>U444*各種係数!H88</f>
        <v>1.6991397237675073E-5</v>
      </c>
      <c r="W444" s="46">
        <f>U444*各種係数!I88</f>
        <v>5.4088177922184057E-6</v>
      </c>
      <c r="X444" s="328">
        <f t="shared" si="39"/>
        <v>2.4792366946731334E-4</v>
      </c>
      <c r="Y444" s="136">
        <f t="shared" si="40"/>
        <v>1.5860249267368962E-4</v>
      </c>
      <c r="Z444" s="329">
        <f t="shared" si="41"/>
        <v>5.0487430331010328E-5</v>
      </c>
      <c r="AA444" s="46">
        <f>G444*各種係数!K88*各種係数!$P$18</f>
        <v>5.7564574531175783E-12</v>
      </c>
      <c r="AB444" s="46">
        <f>M444*各種係数!K88*各種係数!$P$18</f>
        <v>5.1414191616495437E-12</v>
      </c>
      <c r="AC444" s="46">
        <f>U444*各種係数!K88*各種係数!$P$18</f>
        <v>1.3075963436236889E-12</v>
      </c>
      <c r="AD444" s="366">
        <f t="shared" si="42"/>
        <v>1.2205472958390812E-11</v>
      </c>
      <c r="AE444" s="46">
        <f>G444*各種係数!L88*各種係数!$P$18</f>
        <v>5.7564574531175783E-12</v>
      </c>
      <c r="AF444" s="46">
        <f>M444*各種係数!L88*各種係数!$P$18</f>
        <v>5.1414191616495437E-12</v>
      </c>
      <c r="AG444" s="46">
        <f>U444*各種係数!L88*各種係数!$P$18</f>
        <v>1.3075963436236889E-12</v>
      </c>
      <c r="AH444" s="328">
        <f t="shared" si="43"/>
        <v>1.2205472958390812E-11</v>
      </c>
    </row>
    <row r="445" spans="2:34" x14ac:dyDescent="0.15">
      <c r="B445" s="155" t="s">
        <v>115</v>
      </c>
      <c r="C445" s="155" t="s">
        <v>315</v>
      </c>
      <c r="D445" s="155" t="s">
        <v>297</v>
      </c>
      <c r="E445" s="41" t="s">
        <v>987</v>
      </c>
      <c r="F445" s="363">
        <f>SUMIF(価格変換【係数】!$D$7:$D$64,E445,価格変換【係数】!$J$208:$J$265)</f>
        <v>0.13241423533183713</v>
      </c>
      <c r="G445" s="324">
        <f>SUMIF(価格変換【係数】!$D$7:$D$64,E445,価格変換【係数】!$L$208:$L$265)</f>
        <v>0.12633233935336777</v>
      </c>
      <c r="H445" s="325">
        <f>G445*各種係数!H89</f>
        <v>8.2864529497074041E-2</v>
      </c>
      <c r="I445" s="324">
        <f>G445*各種係数!I89</f>
        <v>3.4736994115522925E-2</v>
      </c>
      <c r="J445" s="364">
        <v>8.8914039282662859E-3</v>
      </c>
      <c r="K445" s="46">
        <f>J445*各種係数!G89</f>
        <v>3.7803464723776175E-3</v>
      </c>
      <c r="L445" s="46">
        <f>J445*各種係数!F89</f>
        <v>5.1110574558886684E-3</v>
      </c>
      <c r="M445" s="364">
        <v>4.3323478353955039E-3</v>
      </c>
      <c r="N445" s="46">
        <f>M445*各種係数!H89</f>
        <v>2.8416949043708613E-3</v>
      </c>
      <c r="O445" s="46">
        <f>M445*各種係数!I89</f>
        <v>1.1912447915935808E-3</v>
      </c>
      <c r="P445" s="54"/>
      <c r="Q445" s="41"/>
      <c r="R445" s="46">
        <f>Q$471*各種係数!J89</f>
        <v>2.2745621689974752E-3</v>
      </c>
      <c r="S445" s="46">
        <f>R445*各種係数!G89</f>
        <v>9.6707259518799245E-4</v>
      </c>
      <c r="T445" s="46">
        <f>R445*各種係数!F89</f>
        <v>1.3074895738094828E-3</v>
      </c>
      <c r="U445" s="364">
        <v>1.1109229522748979E-3</v>
      </c>
      <c r="V445" s="46">
        <f>U445*各種係数!H89</f>
        <v>7.2868204783469652E-4</v>
      </c>
      <c r="W445" s="46">
        <f>U445*各種係数!I89</f>
        <v>3.0546512677194205E-4</v>
      </c>
      <c r="X445" s="135">
        <f t="shared" si="39"/>
        <v>0.13177561014103817</v>
      </c>
      <c r="Y445" s="46">
        <f t="shared" si="40"/>
        <v>8.6434906449279605E-2</v>
      </c>
      <c r="Z445" s="47">
        <f t="shared" si="41"/>
        <v>3.6233704033888453E-2</v>
      </c>
      <c r="AA445" s="46">
        <f>G445*各種係数!K89*各種係数!$P$18</f>
        <v>1.1266260941144568E-8</v>
      </c>
      <c r="AB445" s="46">
        <f>M445*各種係数!K89*各種係数!$P$18</f>
        <v>3.8635682241933739E-10</v>
      </c>
      <c r="AC445" s="46">
        <f>U445*各種係数!K89*各種係数!$P$18</f>
        <v>9.9071606921066992E-11</v>
      </c>
      <c r="AD445" s="364">
        <f t="shared" si="42"/>
        <v>1.1751689370484973E-8</v>
      </c>
      <c r="AE445" s="46">
        <f>G445*各種係数!L89*各種係数!$P$18</f>
        <v>9.9786882621566188E-9</v>
      </c>
      <c r="AF445" s="46">
        <f>M445*各種係数!L89*各種係数!$P$18</f>
        <v>3.4220175699998456E-10</v>
      </c>
      <c r="AG445" s="46">
        <f>U445*各種係数!L89*各種係数!$P$18</f>
        <v>8.7749137558659323E-11</v>
      </c>
      <c r="AH445" s="135">
        <f t="shared" si="43"/>
        <v>1.0408639156715263E-8</v>
      </c>
    </row>
    <row r="446" spans="2:34" x14ac:dyDescent="0.15">
      <c r="B446" s="155" t="s">
        <v>116</v>
      </c>
      <c r="C446" s="155" t="s">
        <v>315</v>
      </c>
      <c r="D446" s="155" t="s">
        <v>297</v>
      </c>
      <c r="E446" s="41" t="s">
        <v>988</v>
      </c>
      <c r="F446" s="363">
        <f>SUMIF(価格変換【係数】!$D$7:$D$64,E446,価格変換【係数】!$J$208:$J$265)</f>
        <v>0</v>
      </c>
      <c r="G446" s="324">
        <f>SUMIF(価格変換【係数】!$D$7:$D$64,E446,価格変換【係数】!$L$208:$L$265)</f>
        <v>0</v>
      </c>
      <c r="H446" s="325">
        <f>G446*各種係数!H90</f>
        <v>0</v>
      </c>
      <c r="I446" s="324">
        <f>G446*各種係数!I90</f>
        <v>0</v>
      </c>
      <c r="J446" s="364">
        <v>5.7356341513227851E-4</v>
      </c>
      <c r="K446" s="46">
        <f>J446*各種係数!G90</f>
        <v>3.4915924657374778E-4</v>
      </c>
      <c r="L446" s="46">
        <f>J446*各種係数!F90</f>
        <v>2.244041685585307E-4</v>
      </c>
      <c r="M446" s="364">
        <v>4.418788944107238E-4</v>
      </c>
      <c r="N446" s="46">
        <f>M446*各種係数!H90</f>
        <v>3.4594870105426325E-4</v>
      </c>
      <c r="O446" s="46">
        <f>M446*各種係数!I90</f>
        <v>2.9316081507322668E-4</v>
      </c>
      <c r="P446" s="54"/>
      <c r="Q446" s="41"/>
      <c r="R446" s="46">
        <f>Q$471*各種係数!J90</f>
        <v>1.2925450210779231E-4</v>
      </c>
      <c r="S446" s="46">
        <f>R446*各種係数!G90</f>
        <v>7.8684245510696362E-5</v>
      </c>
      <c r="T446" s="46">
        <f>R446*各種係数!F90</f>
        <v>5.0570256597095946E-5</v>
      </c>
      <c r="U446" s="364">
        <v>1.652012516674339E-4</v>
      </c>
      <c r="V446" s="46">
        <f>U446*各種係数!H90</f>
        <v>1.2933670095989136E-4</v>
      </c>
      <c r="W446" s="46">
        <f>U446*各種係数!I90</f>
        <v>1.096013731421313E-4</v>
      </c>
      <c r="X446" s="135">
        <f t="shared" si="39"/>
        <v>6.0708014607815768E-4</v>
      </c>
      <c r="Y446" s="46">
        <f t="shared" si="40"/>
        <v>4.7528540201415459E-4</v>
      </c>
      <c r="Z446" s="47">
        <f t="shared" si="41"/>
        <v>4.0276218821535799E-4</v>
      </c>
      <c r="AA446" s="46">
        <f>G446*各種係数!K90*各種係数!$P$18</f>
        <v>0</v>
      </c>
      <c r="AB446" s="46">
        <f>M446*各種係数!K90*各種係数!$P$18</f>
        <v>8.3377605234993282E-11</v>
      </c>
      <c r="AC446" s="46">
        <f>U446*各種係数!K90*各種係数!$P$18</f>
        <v>3.1171628516502868E-11</v>
      </c>
      <c r="AD446" s="364">
        <f t="shared" si="42"/>
        <v>1.1454923375149614E-10</v>
      </c>
      <c r="AE446" s="46">
        <f>G446*各種係数!L90*各種係数!$P$18</f>
        <v>0</v>
      </c>
      <c r="AF446" s="46">
        <f>M446*各種係数!L90*各種係数!$P$18</f>
        <v>8.3377605234993282E-11</v>
      </c>
      <c r="AG446" s="46">
        <f>U446*各種係数!L90*各種係数!$P$18</f>
        <v>3.1171628516502868E-11</v>
      </c>
      <c r="AH446" s="135">
        <f t="shared" si="43"/>
        <v>1.1454923375149614E-10</v>
      </c>
    </row>
    <row r="447" spans="2:34" x14ac:dyDescent="0.15">
      <c r="B447" s="155" t="s">
        <v>117</v>
      </c>
      <c r="C447" s="155" t="s">
        <v>316</v>
      </c>
      <c r="D447" s="155" t="s">
        <v>298</v>
      </c>
      <c r="E447" s="41" t="s">
        <v>989</v>
      </c>
      <c r="F447" s="363">
        <f>SUMIF(価格変換【係数】!$D$7:$D$64,E447,価格変換【係数】!$J$208:$J$265)</f>
        <v>0</v>
      </c>
      <c r="G447" s="324">
        <f>SUMIF(価格変換【係数】!$D$7:$D$64,E447,価格変換【係数】!$L$208:$L$265)</f>
        <v>0</v>
      </c>
      <c r="H447" s="325">
        <f>G447*各種係数!H91</f>
        <v>0</v>
      </c>
      <c r="I447" s="324">
        <f>G447*各種係数!I91</f>
        <v>0</v>
      </c>
      <c r="J447" s="364">
        <v>3.0421159808372454E-3</v>
      </c>
      <c r="K447" s="46">
        <f>J447*各種係数!G91</f>
        <v>1.8504157965373351E-4</v>
      </c>
      <c r="L447" s="46">
        <f>J447*各種係数!F91</f>
        <v>2.857074401183512E-3</v>
      </c>
      <c r="M447" s="364">
        <v>2.3352906667838675E-4</v>
      </c>
      <c r="N447" s="46">
        <f>M447*各種係数!H91</f>
        <v>1.2587123654496249E-4</v>
      </c>
      <c r="O447" s="46">
        <f>M447*各種係数!I91</f>
        <v>1.3723321647435078E-5</v>
      </c>
      <c r="P447" s="54"/>
      <c r="Q447" s="41"/>
      <c r="R447" s="46">
        <f>Q$471*各種係数!J91</f>
        <v>5.0196173420942484E-3</v>
      </c>
      <c r="S447" s="46">
        <f>R447*各種係数!G91</f>
        <v>3.0532626898161917E-4</v>
      </c>
      <c r="T447" s="46">
        <f>R447*各種係数!F91</f>
        <v>4.7142910731126295E-3</v>
      </c>
      <c r="U447" s="364">
        <v>3.417516797780077E-4</v>
      </c>
      <c r="V447" s="46">
        <f>U447*各種係数!H91</f>
        <v>1.8420279383986896E-4</v>
      </c>
      <c r="W447" s="46">
        <f>U447*各種係数!I91</f>
        <v>2.0083017038747465E-5</v>
      </c>
      <c r="X447" s="135">
        <f t="shared" si="39"/>
        <v>5.7528074645639448E-4</v>
      </c>
      <c r="Y447" s="46">
        <f t="shared" si="40"/>
        <v>3.1007403038483145E-4</v>
      </c>
      <c r="Z447" s="47">
        <f t="shared" si="41"/>
        <v>3.3806338686182542E-5</v>
      </c>
      <c r="AA447" s="46">
        <f>G447*各種係数!K91*各種係数!$P$18</f>
        <v>0</v>
      </c>
      <c r="AB447" s="46">
        <f>M447*各種係数!K91*各種係数!$P$18</f>
        <v>1.3025525631463805E-12</v>
      </c>
      <c r="AC447" s="46">
        <f>U447*各種係数!K91*各種係数!$P$18</f>
        <v>1.9061846680845053E-12</v>
      </c>
      <c r="AD447" s="364">
        <f t="shared" si="42"/>
        <v>3.2087372312308857E-12</v>
      </c>
      <c r="AE447" s="46">
        <f>G447*各種係数!L91*各種係数!$P$18</f>
        <v>0</v>
      </c>
      <c r="AF447" s="46">
        <f>M447*各種係数!L91*各種係数!$P$18</f>
        <v>1.3025525631463805E-12</v>
      </c>
      <c r="AG447" s="46">
        <f>U447*各種係数!L91*各種係数!$P$18</f>
        <v>1.9061846680845053E-12</v>
      </c>
      <c r="AH447" s="135">
        <f t="shared" si="43"/>
        <v>3.2087372312308857E-12</v>
      </c>
    </row>
    <row r="448" spans="2:34" x14ac:dyDescent="0.15">
      <c r="B448" s="155" t="s">
        <v>118</v>
      </c>
      <c r="C448" s="155" t="s">
        <v>316</v>
      </c>
      <c r="D448" s="155" t="s">
        <v>298</v>
      </c>
      <c r="E448" s="41" t="s">
        <v>193</v>
      </c>
      <c r="F448" s="365">
        <f>SUMIF(価格変換【係数】!$D$7:$D$64,E448,価格変換【係数】!$J$208:$J$265)</f>
        <v>0</v>
      </c>
      <c r="G448" s="326">
        <f>SUMIF(価格変換【係数】!$D$7:$D$64,E448,価格変換【係数】!$L$208:$L$265)</f>
        <v>0</v>
      </c>
      <c r="H448" s="327">
        <f>G448*各種係数!H92</f>
        <v>0</v>
      </c>
      <c r="I448" s="326">
        <f>G448*各種係数!I92</f>
        <v>0</v>
      </c>
      <c r="J448" s="80">
        <v>1.4014026730013475E-3</v>
      </c>
      <c r="K448" s="67">
        <f>J448*各種係数!G92</f>
        <v>1.2072779415985178E-3</v>
      </c>
      <c r="L448" s="67">
        <f>J448*各種係数!F92</f>
        <v>1.9412473140282988E-4</v>
      </c>
      <c r="M448" s="80">
        <v>1.3432793781806708E-3</v>
      </c>
      <c r="N448" s="67">
        <f>M448*各種係数!H92</f>
        <v>5.8963427422650469E-4</v>
      </c>
      <c r="O448" s="67">
        <f>M448*各種係数!I92</f>
        <v>1.4590074403237637E-4</v>
      </c>
      <c r="P448" s="54"/>
      <c r="Q448" s="41"/>
      <c r="R448" s="67">
        <f>Q$471*各種係数!J92</f>
        <v>9.4757269838163913E-4</v>
      </c>
      <c r="S448" s="67">
        <f>R448*各種係数!G92</f>
        <v>8.1631328301029894E-4</v>
      </c>
      <c r="T448" s="67">
        <f>R448*各種係数!F92</f>
        <v>1.3125941537134027E-4</v>
      </c>
      <c r="U448" s="80">
        <v>9.3854550230541931E-4</v>
      </c>
      <c r="V448" s="67">
        <f>U448*各種係数!H92</f>
        <v>4.1197579972524092E-4</v>
      </c>
      <c r="W448" s="67">
        <f>U448*各種係数!I92</f>
        <v>1.0194043720083331E-4</v>
      </c>
      <c r="X448" s="330">
        <f t="shared" si="39"/>
        <v>2.2818248804860903E-3</v>
      </c>
      <c r="Y448" s="67">
        <f t="shared" si="40"/>
        <v>1.0016100739517456E-3</v>
      </c>
      <c r="Z448" s="68">
        <f t="shared" si="41"/>
        <v>2.478411812332097E-4</v>
      </c>
      <c r="AA448" s="67">
        <f>G448*各種係数!K92*各種係数!$P$18</f>
        <v>0</v>
      </c>
      <c r="AB448" s="67">
        <f>M448*各種係数!K92*各種係数!$P$18</f>
        <v>1.679858194801803E-11</v>
      </c>
      <c r="AC448" s="67">
        <f>U448*各種係数!K92*各種係数!$P$18</f>
        <v>1.1737121695246315E-11</v>
      </c>
      <c r="AD448" s="80">
        <f t="shared" si="42"/>
        <v>2.8535703643264345E-11</v>
      </c>
      <c r="AE448" s="67">
        <f>G448*各種係数!L92*各種係数!$P$18</f>
        <v>0</v>
      </c>
      <c r="AF448" s="67">
        <f>M448*各種係数!L92*各種係数!$P$18</f>
        <v>1.679858194801803E-11</v>
      </c>
      <c r="AG448" s="67">
        <f>U448*各種係数!L92*各種係数!$P$18</f>
        <v>1.1737121695246315E-11</v>
      </c>
      <c r="AH448" s="330">
        <f t="shared" si="43"/>
        <v>2.8535703643264345E-11</v>
      </c>
    </row>
    <row r="449" spans="2:34" x14ac:dyDescent="0.15">
      <c r="B449" s="162" t="s">
        <v>119</v>
      </c>
      <c r="C449" s="162" t="s">
        <v>316</v>
      </c>
      <c r="D449" s="162" t="s">
        <v>298</v>
      </c>
      <c r="E449" s="116" t="s">
        <v>990</v>
      </c>
      <c r="F449" s="363">
        <f>SUMIF(価格変換【係数】!$D$7:$D$64,E449,価格変換【係数】!$J$208:$J$265)</f>
        <v>0</v>
      </c>
      <c r="G449" s="324">
        <f>SUMIF(価格変換【係数】!$D$7:$D$64,E449,価格変換【係数】!$L$208:$L$265)</f>
        <v>0</v>
      </c>
      <c r="H449" s="325">
        <f>G449*各種係数!H93</f>
        <v>0</v>
      </c>
      <c r="I449" s="324">
        <f>G449*各種係数!I93</f>
        <v>0</v>
      </c>
      <c r="J449" s="366">
        <v>4.8035135450565864E-3</v>
      </c>
      <c r="K449" s="46">
        <f>J449*各種係数!G93</f>
        <v>5.817294405832408E-4</v>
      </c>
      <c r="L449" s="46">
        <f>J449*各種係数!F93</f>
        <v>4.2217841044733459E-3</v>
      </c>
      <c r="M449" s="366">
        <v>7.4304181814421487E-4</v>
      </c>
      <c r="N449" s="46">
        <f>M449*各種係数!H93</f>
        <v>4.4318886602649847E-4</v>
      </c>
      <c r="O449" s="46">
        <f>M449*各種係数!I93</f>
        <v>2.6718178932246792E-4</v>
      </c>
      <c r="P449" s="54"/>
      <c r="Q449" s="41"/>
      <c r="R449" s="46">
        <f>Q$471*各種係数!J93</f>
        <v>9.6170694749057092E-4</v>
      </c>
      <c r="S449" s="46">
        <f>R449*各種係数!G93</f>
        <v>1.1646750640361013E-4</v>
      </c>
      <c r="T449" s="46">
        <f>R449*各種係数!F93</f>
        <v>8.4523944108696081E-4</v>
      </c>
      <c r="U449" s="366">
        <v>2.2561402716813299E-4</v>
      </c>
      <c r="V449" s="46">
        <f>U449*各種係数!H93</f>
        <v>1.3456796430387418E-4</v>
      </c>
      <c r="W449" s="46">
        <f>U449*各種係数!I93</f>
        <v>8.1125931277437321E-5</v>
      </c>
      <c r="X449" s="328">
        <f t="shared" si="39"/>
        <v>9.686558453123478E-4</v>
      </c>
      <c r="Y449" s="136">
        <f t="shared" si="40"/>
        <v>5.7775683033037262E-4</v>
      </c>
      <c r="Z449" s="329">
        <f t="shared" si="41"/>
        <v>3.4830772059990522E-4</v>
      </c>
      <c r="AA449" s="46">
        <f>G449*各種係数!K93*各種係数!$P$18</f>
        <v>0</v>
      </c>
      <c r="AB449" s="46">
        <f>M449*各種係数!K93*各種係数!$P$18</f>
        <v>4.8261739924460393E-11</v>
      </c>
      <c r="AC449" s="46">
        <f>U449*各種係数!K93*各種係数!$P$18</f>
        <v>1.4653987483091097E-11</v>
      </c>
      <c r="AD449" s="366">
        <f t="shared" si="42"/>
        <v>6.2915727407551496E-11</v>
      </c>
      <c r="AE449" s="46">
        <f>G449*各種係数!L93*各種係数!$P$18</f>
        <v>0</v>
      </c>
      <c r="AF449" s="46">
        <f>M449*各種係数!L93*各種係数!$P$18</f>
        <v>4.6226606313187967E-11</v>
      </c>
      <c r="AG449" s="46">
        <f>U449*各種係数!L93*各種係数!$P$18</f>
        <v>1.4036048251876415E-11</v>
      </c>
      <c r="AH449" s="328">
        <f t="shared" si="43"/>
        <v>6.0262654565064384E-11</v>
      </c>
    </row>
    <row r="450" spans="2:34" x14ac:dyDescent="0.15">
      <c r="B450" s="155" t="s">
        <v>120</v>
      </c>
      <c r="C450" s="155" t="s">
        <v>316</v>
      </c>
      <c r="D450" s="155" t="s">
        <v>298</v>
      </c>
      <c r="E450" s="41" t="s">
        <v>991</v>
      </c>
      <c r="F450" s="363">
        <f>SUMIF(価格変換【係数】!$D$7:$D$64,E450,価格変換【係数】!$J$208:$J$265)</f>
        <v>0</v>
      </c>
      <c r="G450" s="324">
        <f>SUMIF(価格変換【係数】!$D$7:$D$64,E450,価格変換【係数】!$L$208:$L$265)</f>
        <v>0</v>
      </c>
      <c r="H450" s="325">
        <f>G450*各種係数!H94</f>
        <v>0</v>
      </c>
      <c r="I450" s="324">
        <f>G450*各種係数!I94</f>
        <v>0</v>
      </c>
      <c r="J450" s="364">
        <v>8.7806711183943198E-4</v>
      </c>
      <c r="K450" s="46">
        <f>J450*各種係数!G94</f>
        <v>0</v>
      </c>
      <c r="L450" s="46">
        <f>J450*各種係数!F94</f>
        <v>8.7806711183943187E-4</v>
      </c>
      <c r="M450" s="364">
        <v>4.3424470068642348E-20</v>
      </c>
      <c r="N450" s="46">
        <f>M450*各種係数!H94</f>
        <v>1.0962087046240563E-20</v>
      </c>
      <c r="O450" s="46">
        <f>M450*各種係数!I94</f>
        <v>7.1005343697120883E-21</v>
      </c>
      <c r="P450" s="54"/>
      <c r="Q450" s="41"/>
      <c r="R450" s="46">
        <f>Q$471*各種係数!J94</f>
        <v>4.9533620039635053E-4</v>
      </c>
      <c r="S450" s="46">
        <f>R450*各種係数!G94</f>
        <v>0</v>
      </c>
      <c r="T450" s="46">
        <f>R450*各種係数!F94</f>
        <v>4.9533620039635042E-4</v>
      </c>
      <c r="U450" s="364">
        <v>1.9665481211511634E-20</v>
      </c>
      <c r="V450" s="46">
        <f>U450*各種係数!H94</f>
        <v>4.9643603366036131E-21</v>
      </c>
      <c r="W450" s="46">
        <f>U450*各種係数!I94</f>
        <v>3.2155930750229034E-21</v>
      </c>
      <c r="X450" s="135">
        <f t="shared" si="39"/>
        <v>6.3089951280153987E-20</v>
      </c>
      <c r="Y450" s="46">
        <f t="shared" si="40"/>
        <v>1.5926447382844177E-20</v>
      </c>
      <c r="Z450" s="47">
        <f t="shared" si="41"/>
        <v>1.0316127444734991E-20</v>
      </c>
      <c r="AA450" s="46">
        <f>G450*各種係数!K94*各種係数!$P$18</f>
        <v>0</v>
      </c>
      <c r="AB450" s="46">
        <f>M450*各種係数!K94*各種係数!$P$18</f>
        <v>1.5549876549779091E-27</v>
      </c>
      <c r="AC450" s="46">
        <f>U450*各種係数!K94*各種係数!$P$18</f>
        <v>7.0420158184458103E-28</v>
      </c>
      <c r="AD450" s="364">
        <f t="shared" si="42"/>
        <v>2.2591892368224901E-27</v>
      </c>
      <c r="AE450" s="46">
        <f>G450*各種係数!L94*各種係数!$P$18</f>
        <v>0</v>
      </c>
      <c r="AF450" s="46">
        <f>M450*各種係数!L94*各種係数!$P$18</f>
        <v>3.4555281221731309E-28</v>
      </c>
      <c r="AG450" s="46">
        <f>U450*各種係数!L94*各種係数!$P$18</f>
        <v>1.5648924040990689E-28</v>
      </c>
      <c r="AH450" s="135">
        <f t="shared" si="43"/>
        <v>5.0204205262721996E-28</v>
      </c>
    </row>
    <row r="451" spans="2:34" x14ac:dyDescent="0.15">
      <c r="B451" s="155" t="s">
        <v>121</v>
      </c>
      <c r="C451" s="155" t="s">
        <v>316</v>
      </c>
      <c r="D451" s="155" t="s">
        <v>298</v>
      </c>
      <c r="E451" s="41" t="s">
        <v>992</v>
      </c>
      <c r="F451" s="363">
        <f>SUMIF(価格変換【係数】!$D$7:$D$64,E451,価格変換【係数】!$J$208:$J$265)</f>
        <v>1.2361854394152094E-3</v>
      </c>
      <c r="G451" s="324">
        <f>SUMIF(価格変換【係数】!$D$7:$D$64,E451,価格変換【係数】!$L$208:$L$265)</f>
        <v>1.0017770269705755E-4</v>
      </c>
      <c r="H451" s="325">
        <f>G451*各種係数!H95</f>
        <v>4.5389533152509997E-5</v>
      </c>
      <c r="I451" s="324">
        <f>G451*各種係数!I95</f>
        <v>3.9037081470858555E-5</v>
      </c>
      <c r="J451" s="364">
        <v>3.2147774853883682E-3</v>
      </c>
      <c r="K451" s="46">
        <f>J451*各種係数!G95</f>
        <v>2.6051837604621755E-4</v>
      </c>
      <c r="L451" s="46">
        <f>J451*各種係数!F95</f>
        <v>2.9542591093421507E-3</v>
      </c>
      <c r="M451" s="364">
        <v>3.0849716414371606E-4</v>
      </c>
      <c r="N451" s="46">
        <f>M451*各種係数!H95</f>
        <v>1.3977703503244545E-4</v>
      </c>
      <c r="O451" s="46">
        <f>M451*各種係数!I95</f>
        <v>1.2021466460081635E-4</v>
      </c>
      <c r="P451" s="54"/>
      <c r="Q451" s="41"/>
      <c r="R451" s="46">
        <f>Q$471*各種係数!J95</f>
        <v>8.6063730899052981E-4</v>
      </c>
      <c r="S451" s="46">
        <f>R451*各種係数!G95</f>
        <v>6.9744122298378349E-5</v>
      </c>
      <c r="T451" s="46">
        <f>R451*各種係数!F95</f>
        <v>7.9089318669215141E-4</v>
      </c>
      <c r="U451" s="364">
        <v>1.0780722763669647E-4</v>
      </c>
      <c r="V451" s="46">
        <f>U451*各種係数!H95</f>
        <v>4.8846395965913425E-5</v>
      </c>
      <c r="W451" s="46">
        <f>U451*各種係数!I95</f>
        <v>4.2010142128411246E-5</v>
      </c>
      <c r="X451" s="135">
        <f t="shared" si="39"/>
        <v>5.1648209447747008E-4</v>
      </c>
      <c r="Y451" s="46">
        <f t="shared" si="40"/>
        <v>2.3401296415086887E-4</v>
      </c>
      <c r="Z451" s="47">
        <f t="shared" si="41"/>
        <v>2.0126188820008615E-4</v>
      </c>
      <c r="AA451" s="46">
        <f>G451*各種係数!K95*各種係数!$P$18</f>
        <v>7.1350000772171945E-12</v>
      </c>
      <c r="AB451" s="46">
        <f>M451*各種係数!K95*各種係数!$P$18</f>
        <v>2.1972227658713835E-11</v>
      </c>
      <c r="AC451" s="46">
        <f>U451*各種係数!K95*各種係数!$P$18</f>
        <v>7.6784010493683869E-12</v>
      </c>
      <c r="AD451" s="364">
        <f t="shared" si="42"/>
        <v>3.6785628785299417E-11</v>
      </c>
      <c r="AE451" s="46">
        <f>G451*各種係数!L95*各種係数!$P$18</f>
        <v>5.0060081186927092E-12</v>
      </c>
      <c r="AF451" s="46">
        <f>M451*各種係数!L95*各種係数!$P$18</f>
        <v>1.5415998437968576E-11</v>
      </c>
      <c r="AG451" s="46">
        <f>U451*各種係数!L95*各種係数!$P$18</f>
        <v>5.3872652523794327E-12</v>
      </c>
      <c r="AH451" s="135">
        <f t="shared" si="43"/>
        <v>2.5809271809040718E-11</v>
      </c>
    </row>
    <row r="452" spans="2:34" x14ac:dyDescent="0.15">
      <c r="B452" s="155" t="s">
        <v>122</v>
      </c>
      <c r="C452" s="155" t="s">
        <v>317</v>
      </c>
      <c r="D452" s="155" t="s">
        <v>299</v>
      </c>
      <c r="E452" s="41" t="s">
        <v>195</v>
      </c>
      <c r="F452" s="363">
        <f>SUMIF(価格変換【係数】!$D$7:$D$64,E452,価格変換【係数】!$J$208:$J$265)</f>
        <v>0</v>
      </c>
      <c r="G452" s="324">
        <f>SUMIF(価格変換【係数】!$D$7:$D$64,E452,価格変換【係数】!$L$208:$L$265)</f>
        <v>0</v>
      </c>
      <c r="H452" s="325">
        <f>G452*各種係数!H96</f>
        <v>0</v>
      </c>
      <c r="I452" s="324">
        <f>G452*各種係数!I96</f>
        <v>0</v>
      </c>
      <c r="J452" s="364">
        <v>0</v>
      </c>
      <c r="K452" s="46">
        <f>J452*各種係数!G96</f>
        <v>0</v>
      </c>
      <c r="L452" s="46">
        <f>J452*各種係数!F96</f>
        <v>0</v>
      </c>
      <c r="M452" s="364">
        <v>7.513637561786232E-4</v>
      </c>
      <c r="N452" s="46">
        <f>M452*各種係数!H96</f>
        <v>5.9418281315840699E-4</v>
      </c>
      <c r="O452" s="46">
        <f>M452*各種係数!I96</f>
        <v>2.5727205759329619E-4</v>
      </c>
      <c r="P452" s="54"/>
      <c r="Q452" s="41"/>
      <c r="R452" s="46">
        <f>Q$471*各種係数!J96</f>
        <v>6.5336472547646105E-4</v>
      </c>
      <c r="S452" s="46">
        <f>R452*各種係数!G96</f>
        <v>6.5336472547646105E-4</v>
      </c>
      <c r="T452" s="46">
        <f>R452*各種係数!F96</f>
        <v>0</v>
      </c>
      <c r="U452" s="364">
        <v>7.1077017133112268E-4</v>
      </c>
      <c r="V452" s="46">
        <f>U452*各種係数!H96</f>
        <v>5.6208117098771626E-4</v>
      </c>
      <c r="W452" s="46">
        <f>U452*各種係数!I96</f>
        <v>2.4337253820215626E-4</v>
      </c>
      <c r="X452" s="135">
        <f t="shared" si="39"/>
        <v>1.4621339275097459E-3</v>
      </c>
      <c r="Y452" s="46">
        <f t="shared" si="40"/>
        <v>1.1562639841461234E-3</v>
      </c>
      <c r="Z452" s="47">
        <f t="shared" si="41"/>
        <v>5.0064459579545243E-4</v>
      </c>
      <c r="AA452" s="46">
        <f>G452*各種係数!K96*各種係数!$P$18</f>
        <v>0</v>
      </c>
      <c r="AB452" s="46">
        <f>M452*各種係数!K96*各種係数!$P$18</f>
        <v>3.9005936402813916E-11</v>
      </c>
      <c r="AC452" s="46">
        <f>U452*各種係数!K96*各種係数!$P$18</f>
        <v>3.6898580576952904E-11</v>
      </c>
      <c r="AD452" s="364">
        <f t="shared" si="42"/>
        <v>7.5904516979766821E-11</v>
      </c>
      <c r="AE452" s="46">
        <f>G452*各種係数!L96*各種係数!$P$18</f>
        <v>0</v>
      </c>
      <c r="AF452" s="46">
        <f>M452*各種係数!L96*各種係数!$P$18</f>
        <v>3.9005936402813916E-11</v>
      </c>
      <c r="AG452" s="46">
        <f>U452*各種係数!L96*各種係数!$P$18</f>
        <v>3.6898580576952904E-11</v>
      </c>
      <c r="AH452" s="135">
        <f t="shared" si="43"/>
        <v>7.5904516979766821E-11</v>
      </c>
    </row>
    <row r="453" spans="2:34" x14ac:dyDescent="0.15">
      <c r="B453" s="163" t="s">
        <v>123</v>
      </c>
      <c r="C453" s="163" t="s">
        <v>318</v>
      </c>
      <c r="D453" s="163" t="s">
        <v>300</v>
      </c>
      <c r="E453" s="62" t="s">
        <v>196</v>
      </c>
      <c r="F453" s="365">
        <f>SUMIF(価格変換【係数】!$D$7:$D$64,E453,価格変換【係数】!$J$208:$J$265)</f>
        <v>1.378629926317403E-2</v>
      </c>
      <c r="G453" s="326">
        <f>SUMIF(価格変換【係数】!$D$7:$D$64,E453,価格変換【係数】!$L$208:$L$265)</f>
        <v>1.378629926317403E-2</v>
      </c>
      <c r="H453" s="327">
        <f>G453*各種係数!H97</f>
        <v>1.1327608454406224E-2</v>
      </c>
      <c r="I453" s="326">
        <f>G453*各種係数!I97</f>
        <v>8.2699166390428867E-3</v>
      </c>
      <c r="J453" s="80">
        <v>8.122797889926613E-4</v>
      </c>
      <c r="K453" s="67">
        <f>J453*各種係数!G97</f>
        <v>3.1230528705500647E-4</v>
      </c>
      <c r="L453" s="67">
        <f>J453*各種係数!F97</f>
        <v>4.9997450193765478E-4</v>
      </c>
      <c r="M453" s="80">
        <v>3.2845218491606431E-4</v>
      </c>
      <c r="N453" s="67">
        <f>M453*各種係数!H97</f>
        <v>2.6987501690622776E-4</v>
      </c>
      <c r="O453" s="67">
        <f>M453*各種係数!I97</f>
        <v>1.9702692777191186E-4</v>
      </c>
      <c r="P453" s="54"/>
      <c r="Q453" s="41"/>
      <c r="R453" s="67">
        <f>Q$471*各種係数!J97</f>
        <v>6.214040380041857E-3</v>
      </c>
      <c r="S453" s="67">
        <f>R453*各種係数!G97</f>
        <v>2.3891738917535803E-3</v>
      </c>
      <c r="T453" s="67">
        <f>R453*各種係数!F97</f>
        <v>3.8248664882882767E-3</v>
      </c>
      <c r="U453" s="80">
        <v>2.4018280666378271E-3</v>
      </c>
      <c r="V453" s="67">
        <f>U453*各種係数!H97</f>
        <v>1.973478697532127E-3</v>
      </c>
      <c r="W453" s="67">
        <f>U453*各種係数!I97</f>
        <v>1.4407722850951169E-3</v>
      </c>
      <c r="X453" s="330">
        <f t="shared" si="39"/>
        <v>1.6516579514727923E-2</v>
      </c>
      <c r="Y453" s="67">
        <f t="shared" si="40"/>
        <v>1.3570962168844578E-2</v>
      </c>
      <c r="Z453" s="68">
        <f t="shared" si="41"/>
        <v>9.9077158519099168E-3</v>
      </c>
      <c r="AA453" s="67">
        <f>G453*各種係数!K97*各種係数!$P$18</f>
        <v>1.3853819139282146E-9</v>
      </c>
      <c r="AB453" s="67">
        <f>M453*各種係数!K97*各種係数!$P$18</f>
        <v>3.3006081464400092E-11</v>
      </c>
      <c r="AC453" s="67">
        <f>U453*各種係数!K97*各種係数!$P$18</f>
        <v>2.4135912766477518E-10</v>
      </c>
      <c r="AD453" s="80">
        <f t="shared" si="42"/>
        <v>1.6597471230573898E-9</v>
      </c>
      <c r="AE453" s="67">
        <f>G453*各種係数!L97*各種係数!$P$18</f>
        <v>1.3790847234103591E-9</v>
      </c>
      <c r="AF453" s="67">
        <f>M453*各種係数!L97*各種係数!$P$18</f>
        <v>3.2856053821380099E-11</v>
      </c>
      <c r="AG453" s="67">
        <f>U453*各種係数!L97*各種係数!$P$18</f>
        <v>2.4026204072084437E-10</v>
      </c>
      <c r="AH453" s="330">
        <f t="shared" si="43"/>
        <v>1.6522028179525835E-9</v>
      </c>
    </row>
    <row r="454" spans="2:34" x14ac:dyDescent="0.15">
      <c r="B454" s="155" t="s">
        <v>124</v>
      </c>
      <c r="C454" s="155" t="s">
        <v>318</v>
      </c>
      <c r="D454" s="155" t="s">
        <v>300</v>
      </c>
      <c r="E454" s="41" t="s">
        <v>197</v>
      </c>
      <c r="F454" s="363">
        <f>SUMIF(価格変換【係数】!$D$7:$D$64,E454,価格変換【係数】!$J$208:$J$265)</f>
        <v>0</v>
      </c>
      <c r="G454" s="324">
        <f>SUMIF(価格変換【係数】!$D$7:$D$64,E454,価格変換【係数】!$L$208:$L$265)</f>
        <v>0</v>
      </c>
      <c r="H454" s="325">
        <f>G454*各種係数!H98</f>
        <v>0</v>
      </c>
      <c r="I454" s="324">
        <f>G454*各種係数!I98</f>
        <v>0</v>
      </c>
      <c r="J454" s="366">
        <v>0</v>
      </c>
      <c r="K454" s="46">
        <f>J454*各種係数!G98</f>
        <v>0</v>
      </c>
      <c r="L454" s="46">
        <f>J454*各種係数!F98</f>
        <v>0</v>
      </c>
      <c r="M454" s="366">
        <v>0</v>
      </c>
      <c r="N454" s="46">
        <f>M454*各種係数!H98</f>
        <v>0</v>
      </c>
      <c r="O454" s="46">
        <f>M454*各種係数!I98</f>
        <v>0</v>
      </c>
      <c r="P454" s="54"/>
      <c r="Q454" s="41"/>
      <c r="R454" s="46">
        <f>Q$471*各種係数!J98</f>
        <v>1.5788727551636577E-4</v>
      </c>
      <c r="S454" s="46">
        <f>R454*各種係数!G98</f>
        <v>8.9178709058218816E-5</v>
      </c>
      <c r="T454" s="46">
        <f>R454*各種係数!F98</f>
        <v>6.8708566458146957E-5</v>
      </c>
      <c r="U454" s="366">
        <v>8.9178709058218816E-5</v>
      </c>
      <c r="V454" s="46">
        <f>U454*各種係数!H98</f>
        <v>5.2888813332856812E-5</v>
      </c>
      <c r="W454" s="46">
        <f>U454*各種係数!I98</f>
        <v>3.8003466970433386E-5</v>
      </c>
      <c r="X454" s="328">
        <f t="shared" si="39"/>
        <v>8.9178709058218816E-5</v>
      </c>
      <c r="Y454" s="136">
        <f t="shared" si="40"/>
        <v>5.2888813332856812E-5</v>
      </c>
      <c r="Z454" s="329">
        <f t="shared" si="41"/>
        <v>3.8003466970433386E-5</v>
      </c>
      <c r="AA454" s="46">
        <f>G454*各種係数!K98*各種係数!$P$18</f>
        <v>0</v>
      </c>
      <c r="AB454" s="46">
        <f>M454*各種係数!K98*各種係数!$P$18</f>
        <v>0</v>
      </c>
      <c r="AC454" s="46">
        <f>U454*各種係数!K98*各種係数!$P$18</f>
        <v>6.5450283442188108E-12</v>
      </c>
      <c r="AD454" s="366">
        <f t="shared" si="42"/>
        <v>6.5450283442188108E-12</v>
      </c>
      <c r="AE454" s="46">
        <f>G454*各種係数!L98*各種係数!$P$18</f>
        <v>0</v>
      </c>
      <c r="AF454" s="46">
        <f>M454*各種係数!L98*各種係数!$P$18</f>
        <v>0</v>
      </c>
      <c r="AG454" s="46">
        <f>U454*各種係数!L98*各種係数!$P$18</f>
        <v>6.5450283442188108E-12</v>
      </c>
      <c r="AH454" s="328">
        <f t="shared" si="43"/>
        <v>6.5450283442188108E-12</v>
      </c>
    </row>
    <row r="455" spans="2:34" x14ac:dyDescent="0.15">
      <c r="B455" s="155" t="s">
        <v>125</v>
      </c>
      <c r="C455" s="155" t="s">
        <v>319</v>
      </c>
      <c r="D455" s="155" t="s">
        <v>300</v>
      </c>
      <c r="E455" s="41" t="s">
        <v>993</v>
      </c>
      <c r="F455" s="363">
        <f>SUMIF(価格変換【係数】!$D$7:$D$64,E455,価格変換【係数】!$J$208:$J$265)</f>
        <v>2.5649246553382495E-3</v>
      </c>
      <c r="G455" s="324">
        <f>SUMIF(価格変換【係数】!$D$7:$D$64,E455,価格変換【係数】!$L$208:$L$265)</f>
        <v>2.5649246553382495E-3</v>
      </c>
      <c r="H455" s="325">
        <f>G455*各種係数!H99</f>
        <v>1.4270091172841008E-3</v>
      </c>
      <c r="I455" s="324">
        <f>G455*各種係数!I99</f>
        <v>1.1003824450023468E-3</v>
      </c>
      <c r="J455" s="364">
        <v>1.9066617394371332E-5</v>
      </c>
      <c r="K455" s="46">
        <f>J455*各種係数!G99</f>
        <v>4.9509010433075424E-6</v>
      </c>
      <c r="L455" s="46">
        <f>J455*各種係数!F99</f>
        <v>1.4115716351063789E-5</v>
      </c>
      <c r="M455" s="364">
        <v>4.960475915354375E-6</v>
      </c>
      <c r="N455" s="46">
        <f>M455*各種係数!H99</f>
        <v>2.7597864687941068E-6</v>
      </c>
      <c r="O455" s="46">
        <f>M455*各種係数!I99</f>
        <v>2.1281017377070174E-6</v>
      </c>
      <c r="P455" s="54"/>
      <c r="Q455" s="41"/>
      <c r="R455" s="46">
        <f>Q$471*各種係数!J99</f>
        <v>4.5456544309487477E-3</v>
      </c>
      <c r="S455" s="46">
        <f>R455*各種係数!G99</f>
        <v>1.1803396900041351E-3</v>
      </c>
      <c r="T455" s="46">
        <f>R455*各種係数!F99</f>
        <v>3.3653147409446124E-3</v>
      </c>
      <c r="U455" s="364">
        <v>1.1826400715276438E-3</v>
      </c>
      <c r="V455" s="46">
        <f>U455*各種係数!H99</f>
        <v>6.5796792939826589E-4</v>
      </c>
      <c r="W455" s="46">
        <f>U455*各種係数!I99</f>
        <v>5.07366316104799E-4</v>
      </c>
      <c r="X455" s="135">
        <f t="shared" si="39"/>
        <v>3.752525202781248E-3</v>
      </c>
      <c r="Y455" s="46">
        <f t="shared" si="40"/>
        <v>2.0877368331511607E-3</v>
      </c>
      <c r="Z455" s="47">
        <f t="shared" si="41"/>
        <v>1.6098768628448527E-3</v>
      </c>
      <c r="AA455" s="46">
        <f>G455*各種係数!K99*各種係数!$P$18</f>
        <v>2.3046690826913376E-10</v>
      </c>
      <c r="AB455" s="46">
        <f>M455*各種係数!K99*各種係数!$P$18</f>
        <v>4.4571506043106798E-13</v>
      </c>
      <c r="AC455" s="46">
        <f>U455*各種係数!K99*各種係数!$P$18</f>
        <v>1.0626409641815366E-10</v>
      </c>
      <c r="AD455" s="364">
        <f t="shared" si="42"/>
        <v>3.3717671974771848E-10</v>
      </c>
      <c r="AE455" s="46">
        <f>G455*各種係数!L99*各種係数!$P$18</f>
        <v>2.1307631928881105E-10</v>
      </c>
      <c r="AF455" s="46">
        <f>M455*各種係数!L99*各種係数!$P$18</f>
        <v>4.1208226049241174E-13</v>
      </c>
      <c r="AG455" s="46">
        <f>U455*各種係数!L99*各種係数!$P$18</f>
        <v>9.8245612384795384E-11</v>
      </c>
      <c r="AH455" s="135">
        <f t="shared" si="43"/>
        <v>3.1173401393409885E-10</v>
      </c>
    </row>
    <row r="456" spans="2:34" x14ac:dyDescent="0.15">
      <c r="B456" s="155" t="s">
        <v>126</v>
      </c>
      <c r="C456" s="155" t="s">
        <v>319</v>
      </c>
      <c r="D456" s="155" t="s">
        <v>300</v>
      </c>
      <c r="E456" s="41" t="s">
        <v>994</v>
      </c>
      <c r="F456" s="363">
        <f>SUMIF(価格変換【係数】!$D$7:$D$64,E456,価格変換【係数】!$J$208:$J$265)</f>
        <v>0</v>
      </c>
      <c r="G456" s="324">
        <f>SUMIF(価格変換【係数】!$D$7:$D$64,E456,価格変換【係数】!$L$208:$L$265)</f>
        <v>0</v>
      </c>
      <c r="H456" s="325">
        <f>G456*各種係数!H100</f>
        <v>0</v>
      </c>
      <c r="I456" s="324">
        <f>G456*各種係数!I100</f>
        <v>0</v>
      </c>
      <c r="J456" s="364">
        <v>2.6157201933380692E-4</v>
      </c>
      <c r="K456" s="46">
        <f>J456*各種係数!G100</f>
        <v>1.0733162936376856E-4</v>
      </c>
      <c r="L456" s="46">
        <f>J456*各種係数!F100</f>
        <v>1.5424038997003834E-4</v>
      </c>
      <c r="M456" s="364">
        <v>1.1958026396121946E-4</v>
      </c>
      <c r="N456" s="46">
        <f>M456*各種係数!H100</f>
        <v>7.7083133480374262E-5</v>
      </c>
      <c r="O456" s="46">
        <f>M456*各種係数!I100</f>
        <v>6.8662468332323024E-5</v>
      </c>
      <c r="P456" s="54"/>
      <c r="Q456" s="41"/>
      <c r="R456" s="46">
        <f>Q$471*各種係数!J100</f>
        <v>1.7634636324153461E-4</v>
      </c>
      <c r="S456" s="46">
        <f>R456*各種係数!G100</f>
        <v>7.2360730888934951E-5</v>
      </c>
      <c r="T456" s="46">
        <f>R456*各種係数!F100</f>
        <v>1.0398563235259966E-4</v>
      </c>
      <c r="U456" s="364">
        <v>8.7566514853080194E-5</v>
      </c>
      <c r="V456" s="46">
        <f>U456*各種係数!H100</f>
        <v>5.6446616935217561E-5</v>
      </c>
      <c r="W456" s="46">
        <f>U456*各種係数!I100</f>
        <v>5.0280312602599784E-5</v>
      </c>
      <c r="X456" s="135">
        <f t="shared" si="39"/>
        <v>2.0714677881429966E-4</v>
      </c>
      <c r="Y456" s="46">
        <f t="shared" si="40"/>
        <v>1.3352975041559182E-4</v>
      </c>
      <c r="Z456" s="47">
        <f t="shared" si="41"/>
        <v>1.1894278093492281E-4</v>
      </c>
      <c r="AA456" s="46">
        <f>G456*各種係数!K100*各種係数!$P$18</f>
        <v>0</v>
      </c>
      <c r="AB456" s="46">
        <f>M456*各種係数!K100*各種係数!$P$18</f>
        <v>1.5702142952794183E-11</v>
      </c>
      <c r="AC456" s="46">
        <f>U456*各種係数!K100*各種係数!$P$18</f>
        <v>1.1498401898050289E-11</v>
      </c>
      <c r="AD456" s="364">
        <f t="shared" si="42"/>
        <v>2.7200544850844471E-11</v>
      </c>
      <c r="AE456" s="46">
        <f>G456*各種係数!L100*各種係数!$P$18</f>
        <v>0</v>
      </c>
      <c r="AF456" s="46">
        <f>M456*各種係数!L100*各種係数!$P$18</f>
        <v>1.5326792922050099E-11</v>
      </c>
      <c r="AG456" s="46">
        <f>U456*各種係数!L100*各種係数!$P$18</f>
        <v>1.1223539701284145E-11</v>
      </c>
      <c r="AH456" s="135">
        <f t="shared" si="43"/>
        <v>2.6550332623334244E-11</v>
      </c>
    </row>
    <row r="457" spans="2:34" x14ac:dyDescent="0.15">
      <c r="B457" s="155" t="s">
        <v>127</v>
      </c>
      <c r="C457" s="155" t="s">
        <v>319</v>
      </c>
      <c r="D457" s="155" t="s">
        <v>300</v>
      </c>
      <c r="E457" s="41" t="s">
        <v>995</v>
      </c>
      <c r="F457" s="363">
        <f>SUMIF(価格変換【係数】!$D$7:$D$64,E457,価格変換【係数】!$J$208:$J$265)</f>
        <v>0</v>
      </c>
      <c r="G457" s="324">
        <f>SUMIF(価格変換【係数】!$D$7:$D$64,E457,価格変換【係数】!$L$208:$L$265)</f>
        <v>0</v>
      </c>
      <c r="H457" s="325">
        <f>G457*各種係数!H101</f>
        <v>0</v>
      </c>
      <c r="I457" s="324">
        <f>G457*各種係数!I101</f>
        <v>0</v>
      </c>
      <c r="J457" s="364">
        <v>0</v>
      </c>
      <c r="K457" s="46">
        <f>J457*各種係数!G101</f>
        <v>0</v>
      </c>
      <c r="L457" s="46">
        <f>J457*各種係数!F101</f>
        <v>0</v>
      </c>
      <c r="M457" s="364">
        <v>0</v>
      </c>
      <c r="N457" s="46">
        <f>M457*各種係数!H101</f>
        <v>0</v>
      </c>
      <c r="O457" s="46">
        <f>M457*各種係数!I101</f>
        <v>0</v>
      </c>
      <c r="P457" s="54"/>
      <c r="Q457" s="41"/>
      <c r="R457" s="46">
        <f>Q$471*各種係数!J101</f>
        <v>3.6365629459530957E-3</v>
      </c>
      <c r="S457" s="46">
        <f>R457*各種係数!G101</f>
        <v>1.6606084051860894E-3</v>
      </c>
      <c r="T457" s="46">
        <f>R457*各種係数!F101</f>
        <v>1.9759545407670065E-3</v>
      </c>
      <c r="U457" s="364">
        <v>1.6606084051860894E-3</v>
      </c>
      <c r="V457" s="46">
        <f>U457*各種係数!H101</f>
        <v>1.0482056014318028E-3</v>
      </c>
      <c r="W457" s="46">
        <f>U457*各種係数!I101</f>
        <v>9.0635868191846431E-4</v>
      </c>
      <c r="X457" s="135">
        <f t="shared" si="39"/>
        <v>1.6606084051860894E-3</v>
      </c>
      <c r="Y457" s="46">
        <f t="shared" si="40"/>
        <v>1.0482056014318028E-3</v>
      </c>
      <c r="Z457" s="47">
        <f t="shared" si="41"/>
        <v>9.0635868191846431E-4</v>
      </c>
      <c r="AA457" s="46">
        <f>G457*各種係数!K101*各種係数!$P$18</f>
        <v>0</v>
      </c>
      <c r="AB457" s="46">
        <f>M457*各種係数!K101*各種係数!$P$18</f>
        <v>0</v>
      </c>
      <c r="AC457" s="46">
        <f>U457*各種係数!K101*各種係数!$P$18</f>
        <v>2.5974629384816226E-10</v>
      </c>
      <c r="AD457" s="364">
        <f t="shared" si="42"/>
        <v>2.5974629384816226E-10</v>
      </c>
      <c r="AE457" s="46">
        <f>G457*各種係数!L101*各種係数!$P$18</f>
        <v>0</v>
      </c>
      <c r="AF457" s="46">
        <f>M457*各種係数!L101*各種係数!$P$18</f>
        <v>0</v>
      </c>
      <c r="AG457" s="46">
        <f>U457*各種係数!L101*各種係数!$P$18</f>
        <v>2.5914903863122003E-10</v>
      </c>
      <c r="AH457" s="135">
        <f t="shared" si="43"/>
        <v>2.5914903863122003E-10</v>
      </c>
    </row>
    <row r="458" spans="2:34" x14ac:dyDescent="0.15">
      <c r="B458" s="155" t="s">
        <v>128</v>
      </c>
      <c r="C458" s="155" t="s">
        <v>319</v>
      </c>
      <c r="D458" s="155" t="s">
        <v>300</v>
      </c>
      <c r="E458" s="41" t="s">
        <v>996</v>
      </c>
      <c r="F458" s="365">
        <f>SUMIF(価格変換【係数】!$D$7:$D$64,E458,価格変換【係数】!$J$208:$J$265)</f>
        <v>0</v>
      </c>
      <c r="G458" s="326">
        <f>SUMIF(価格変換【係数】!$D$7:$D$64,E458,価格変換【係数】!$L$208:$L$265)</f>
        <v>0</v>
      </c>
      <c r="H458" s="327">
        <f>G458*各種係数!H102</f>
        <v>0</v>
      </c>
      <c r="I458" s="326">
        <f>G458*各種係数!I102</f>
        <v>0</v>
      </c>
      <c r="J458" s="80">
        <v>0</v>
      </c>
      <c r="K458" s="67">
        <f>J458*各種係数!G102</f>
        <v>0</v>
      </c>
      <c r="L458" s="67">
        <f>J458*各種係数!F102</f>
        <v>0</v>
      </c>
      <c r="M458" s="80">
        <v>0</v>
      </c>
      <c r="N458" s="67">
        <f>M458*各種係数!H102</f>
        <v>0</v>
      </c>
      <c r="O458" s="67">
        <f>M458*各種係数!I102</f>
        <v>0</v>
      </c>
      <c r="P458" s="54"/>
      <c r="Q458" s="41"/>
      <c r="R458" s="67">
        <f>Q$471*各種係数!J102</f>
        <v>4.4571485694344236E-4</v>
      </c>
      <c r="S458" s="67">
        <f>R458*各種係数!G102</f>
        <v>1.3170896105788699E-4</v>
      </c>
      <c r="T458" s="67">
        <f>R458*各種係数!F102</f>
        <v>3.1400589588555537E-4</v>
      </c>
      <c r="U458" s="80">
        <v>1.3170896105788699E-4</v>
      </c>
      <c r="V458" s="67">
        <f>U458*各種係数!H102</f>
        <v>1.0153048341494979E-4</v>
      </c>
      <c r="W458" s="67">
        <f>U458*各種係数!I102</f>
        <v>8.4810851752596889E-5</v>
      </c>
      <c r="X458" s="330">
        <f t="shared" si="39"/>
        <v>1.3170896105788699E-4</v>
      </c>
      <c r="Y458" s="67">
        <f t="shared" si="40"/>
        <v>1.0153048341494979E-4</v>
      </c>
      <c r="Z458" s="68">
        <f t="shared" si="41"/>
        <v>8.4810851752596889E-5</v>
      </c>
      <c r="AA458" s="67">
        <f>G458*各種係数!K102*各種係数!$P$18</f>
        <v>0</v>
      </c>
      <c r="AB458" s="67">
        <f>M458*各種係数!K102*各種係数!$P$18</f>
        <v>0</v>
      </c>
      <c r="AC458" s="67">
        <f>U458*各種係数!K102*各種係数!$P$18</f>
        <v>2.5683752178976846E-11</v>
      </c>
      <c r="AD458" s="80">
        <f t="shared" si="42"/>
        <v>2.5683752178976846E-11</v>
      </c>
      <c r="AE458" s="67">
        <f>G458*各種係数!L102*各種係数!$P$18</f>
        <v>0</v>
      </c>
      <c r="AF458" s="67">
        <f>M458*各種係数!L102*各種係数!$P$18</f>
        <v>0</v>
      </c>
      <c r="AG458" s="67">
        <f>U458*各種係数!L102*各種係数!$P$18</f>
        <v>2.5683752178976846E-11</v>
      </c>
      <c r="AH458" s="330">
        <f t="shared" si="43"/>
        <v>2.5683752178976846E-11</v>
      </c>
    </row>
    <row r="459" spans="2:34" x14ac:dyDescent="0.15">
      <c r="B459" s="162" t="s">
        <v>129</v>
      </c>
      <c r="C459" s="162" t="s">
        <v>320</v>
      </c>
      <c r="D459" s="162" t="s">
        <v>300</v>
      </c>
      <c r="E459" s="116" t="s">
        <v>952</v>
      </c>
      <c r="F459" s="363">
        <f>SUMIF(価格変換【係数】!$D$7:$D$64,E459,価格変換【係数】!$J$208:$J$265)</f>
        <v>2.5649246553382495E-3</v>
      </c>
      <c r="G459" s="324">
        <f>SUMIF(価格変換【係数】!$D$7:$D$64,E459,価格変換【係数】!$L$208:$L$265)</f>
        <v>2.5649246553382495E-3</v>
      </c>
      <c r="H459" s="325">
        <f>G459*各種係数!H103</f>
        <v>1.3010383411513112E-3</v>
      </c>
      <c r="I459" s="324">
        <f>G459*各種係数!I103</f>
        <v>1.0803516376770702E-3</v>
      </c>
      <c r="J459" s="366">
        <v>1.5092244800303787E-3</v>
      </c>
      <c r="K459" s="46">
        <f>J459*各種係数!G103</f>
        <v>8.8192901848863526E-4</v>
      </c>
      <c r="L459" s="46">
        <f>J459*各種係数!F103</f>
        <v>6.2729546154174356E-4</v>
      </c>
      <c r="M459" s="366">
        <v>9.9384624846350763E-4</v>
      </c>
      <c r="N459" s="46">
        <f>M459*各種係数!H103</f>
        <v>5.0412088003025455E-4</v>
      </c>
      <c r="O459" s="46">
        <f>M459*各種係数!I103</f>
        <v>4.1861012170167172E-4</v>
      </c>
      <c r="P459" s="54"/>
      <c r="Q459" s="41"/>
      <c r="R459" s="46">
        <f>Q$471*各種係数!J103</f>
        <v>1.9491343254109256E-3</v>
      </c>
      <c r="S459" s="46">
        <f>R459*各種係数!G103</f>
        <v>1.1389943280522223E-3</v>
      </c>
      <c r="T459" s="46">
        <f>R459*各種係数!F103</f>
        <v>8.1013999735870341E-4</v>
      </c>
      <c r="U459" s="366">
        <v>1.215851115868705E-3</v>
      </c>
      <c r="V459" s="46">
        <f>U459*各種係数!H103</f>
        <v>6.1673114474708869E-4</v>
      </c>
      <c r="W459" s="46">
        <f>U459*各種係数!I103</f>
        <v>5.1211903689507197E-4</v>
      </c>
      <c r="X459" s="328">
        <f t="shared" si="39"/>
        <v>4.7746220196704624E-3</v>
      </c>
      <c r="Y459" s="136">
        <f t="shared" si="40"/>
        <v>2.4218903659286545E-3</v>
      </c>
      <c r="Z459" s="329">
        <f t="shared" si="41"/>
        <v>2.011080796273814E-3</v>
      </c>
      <c r="AA459" s="46">
        <f>G459*各種係数!K103*各種係数!$P$18</f>
        <v>1.2211019544576287E-10</v>
      </c>
      <c r="AB459" s="46">
        <f>M459*各種係数!K103*各種係数!$P$18</f>
        <v>4.7314746415782318E-11</v>
      </c>
      <c r="AC459" s="46">
        <f>U459*各種係数!K103*各種係数!$P$18</f>
        <v>5.7883890305579861E-11</v>
      </c>
      <c r="AD459" s="366">
        <f t="shared" si="42"/>
        <v>2.2730883216712503E-10</v>
      </c>
      <c r="AE459" s="46">
        <f>G459*各種係数!L103*各種係数!$P$18</f>
        <v>1.0776224748088575E-10</v>
      </c>
      <c r="AF459" s="46">
        <f>M459*各種係数!L103*各種係数!$P$18</f>
        <v>4.1755263711927895E-11</v>
      </c>
      <c r="AG459" s="46">
        <f>U459*各種係数!L103*各種係数!$P$18</f>
        <v>5.1082533194674225E-11</v>
      </c>
      <c r="AH459" s="328">
        <f t="shared" si="43"/>
        <v>2.0060004438748786E-10</v>
      </c>
    </row>
    <row r="460" spans="2:34" x14ac:dyDescent="0.15">
      <c r="B460" s="155" t="s">
        <v>130</v>
      </c>
      <c r="C460" s="155" t="s">
        <v>321</v>
      </c>
      <c r="D460" s="155" t="s">
        <v>300</v>
      </c>
      <c r="E460" s="41" t="s">
        <v>199</v>
      </c>
      <c r="F460" s="363">
        <f>SUMIF(価格変換【係数】!$D$7:$D$64,E460,価格変換【係数】!$J$208:$J$265)</f>
        <v>1.6030779095864058E-2</v>
      </c>
      <c r="G460" s="324">
        <f>SUMIF(価格変換【係数】!$D$7:$D$64,E460,価格変換【係数】!$L$208:$L$265)</f>
        <v>1.6030779095864058E-2</v>
      </c>
      <c r="H460" s="325">
        <f>G460*各種係数!H104</f>
        <v>1.0857369783179086E-2</v>
      </c>
      <c r="I460" s="324">
        <f>G460*各種係数!I104</f>
        <v>3.0185597383788026E-3</v>
      </c>
      <c r="J460" s="364">
        <v>3.2751406259243073E-3</v>
      </c>
      <c r="K460" s="46">
        <f>J460*各種係数!G104</f>
        <v>9.3420520219127524E-4</v>
      </c>
      <c r="L460" s="46">
        <f>J460*各種係数!F104</f>
        <v>2.3409354237330323E-3</v>
      </c>
      <c r="M460" s="364">
        <v>1.4194430066182271E-3</v>
      </c>
      <c r="N460" s="46">
        <f>M460*各種係数!H104</f>
        <v>9.6136423044952039E-4</v>
      </c>
      <c r="O460" s="46">
        <f>M460*各種係数!I104</f>
        <v>2.6727793359753691E-4</v>
      </c>
      <c r="P460" s="54"/>
      <c r="Q460" s="41"/>
      <c r="R460" s="46">
        <f>Q$471*各種係数!J104</f>
        <v>4.3247271034237231E-4</v>
      </c>
      <c r="S460" s="46">
        <f>R460*各種係数!G104</f>
        <v>1.2335905597750724E-4</v>
      </c>
      <c r="T460" s="46">
        <f>R460*各種係数!F104</f>
        <v>3.091136543648651E-4</v>
      </c>
      <c r="U460" s="364">
        <v>2.8059589248907718E-4</v>
      </c>
      <c r="V460" s="46">
        <f>U460*各種係数!H104</f>
        <v>1.9004275127096473E-4</v>
      </c>
      <c r="W460" s="46">
        <f>U460*各種係数!I104</f>
        <v>5.2835577033216082E-5</v>
      </c>
      <c r="X460" s="135">
        <f t="shared" si="39"/>
        <v>1.7730817994971362E-2</v>
      </c>
      <c r="Y460" s="46">
        <f t="shared" si="40"/>
        <v>1.2008776764899571E-2</v>
      </c>
      <c r="Z460" s="47">
        <f t="shared" si="41"/>
        <v>3.3386732490095555E-3</v>
      </c>
      <c r="AA460" s="46">
        <f>G460*各種係数!K104*各種係数!$P$18</f>
        <v>8.6247058084914445E-10</v>
      </c>
      <c r="AB460" s="46">
        <f>M460*各種係数!K104*各種係数!$P$18</f>
        <v>7.6367332309889376E-11</v>
      </c>
      <c r="AC460" s="46">
        <f>U460*各種係数!K104*各種係数!$P$18</f>
        <v>1.5096315714398181E-11</v>
      </c>
      <c r="AD460" s="364">
        <f t="shared" si="42"/>
        <v>9.5393422887343197E-10</v>
      </c>
      <c r="AE460" s="46">
        <f>G460*各種係数!L104*各種係数!$P$18</f>
        <v>8.345363110240709E-10</v>
      </c>
      <c r="AF460" s="46">
        <f>M460*各種係数!L104*各種係数!$P$18</f>
        <v>7.3893896445601436E-11</v>
      </c>
      <c r="AG460" s="46">
        <f>U460*各種係数!L104*各種係数!$P$18</f>
        <v>1.4607366217575569E-11</v>
      </c>
      <c r="AH460" s="135">
        <f t="shared" si="43"/>
        <v>9.2303757368724793E-10</v>
      </c>
    </row>
    <row r="461" spans="2:34" x14ac:dyDescent="0.15">
      <c r="B461" s="155" t="s">
        <v>131</v>
      </c>
      <c r="C461" s="155" t="s">
        <v>321</v>
      </c>
      <c r="D461" s="155" t="s">
        <v>300</v>
      </c>
      <c r="E461" s="41" t="s">
        <v>213</v>
      </c>
      <c r="F461" s="363">
        <f>SUMIF(価格変換【係数】!$D$7:$D$64,E461,価格変換【係数】!$J$208:$J$265)</f>
        <v>0</v>
      </c>
      <c r="G461" s="324">
        <f>SUMIF(価格変換【係数】!$D$7:$D$64,E461,価格変換【係数】!$L$208:$L$265)</f>
        <v>0</v>
      </c>
      <c r="H461" s="325">
        <f>G461*各種係数!H105</f>
        <v>0</v>
      </c>
      <c r="I461" s="324">
        <f>G461*各種係数!I105</f>
        <v>0</v>
      </c>
      <c r="J461" s="364">
        <v>6.0918955572097349E-3</v>
      </c>
      <c r="K461" s="46">
        <f>J461*各種係数!G105</f>
        <v>1.8022971316317322E-4</v>
      </c>
      <c r="L461" s="46">
        <f>J461*各種係数!F105</f>
        <v>5.9116658440465618E-3</v>
      </c>
      <c r="M461" s="364">
        <v>2.1173113602978479E-4</v>
      </c>
      <c r="N461" s="46">
        <f>M461*各種係数!H105</f>
        <v>6.1474046841844993E-5</v>
      </c>
      <c r="O461" s="46">
        <f>M461*各種係数!I105</f>
        <v>3.3174812180993322E-5</v>
      </c>
      <c r="P461" s="54"/>
      <c r="Q461" s="41"/>
      <c r="R461" s="46">
        <f>Q$471*各種係数!J105</f>
        <v>2.5555019756451041E-6</v>
      </c>
      <c r="S461" s="46">
        <f>R461*各種係数!G105</f>
        <v>7.5604938353440427E-8</v>
      </c>
      <c r="T461" s="46">
        <f>R461*各種係数!F105</f>
        <v>2.4798970372916638E-6</v>
      </c>
      <c r="U461" s="364">
        <v>2.5870645224052262E-5</v>
      </c>
      <c r="V461" s="46">
        <f>U461*各種係数!H105</f>
        <v>7.5112866541670091E-6</v>
      </c>
      <c r="W461" s="46">
        <f>U461*各種係数!I105</f>
        <v>4.0535077287277803E-6</v>
      </c>
      <c r="X461" s="135">
        <f t="shared" si="39"/>
        <v>2.3760178125383706E-4</v>
      </c>
      <c r="Y461" s="46">
        <f t="shared" si="40"/>
        <v>6.8985333496012006E-5</v>
      </c>
      <c r="Z461" s="47">
        <f t="shared" si="41"/>
        <v>3.7228319909721099E-5</v>
      </c>
      <c r="AA461" s="46">
        <f>G461*各種係数!K105*各種係数!$P$18</f>
        <v>0</v>
      </c>
      <c r="AB461" s="46">
        <f>M461*各種係数!K105*各種係数!$P$18</f>
        <v>1.6924087403741301E-11</v>
      </c>
      <c r="AC461" s="46">
        <f>U461*各種係数!K105*各種係数!$P$18</f>
        <v>2.0678917100858101E-12</v>
      </c>
      <c r="AD461" s="364">
        <f t="shared" si="42"/>
        <v>1.8991979113827111E-11</v>
      </c>
      <c r="AE461" s="46">
        <f>G461*各種係数!L105*各種係数!$P$18</f>
        <v>0</v>
      </c>
      <c r="AF461" s="46">
        <f>M461*各種係数!L105*各種係数!$P$18</f>
        <v>1.4043391675444908E-11</v>
      </c>
      <c r="AG461" s="46">
        <f>U461*各種係数!L105*各種係数!$P$18</f>
        <v>1.7159101424116296E-12</v>
      </c>
      <c r="AH461" s="135">
        <f t="shared" si="43"/>
        <v>1.5759301817856538E-11</v>
      </c>
    </row>
    <row r="462" spans="2:34" x14ac:dyDescent="0.15">
      <c r="B462" s="155" t="s">
        <v>132</v>
      </c>
      <c r="C462" s="155" t="s">
        <v>321</v>
      </c>
      <c r="D462" s="155" t="s">
        <v>300</v>
      </c>
      <c r="E462" s="41" t="s">
        <v>214</v>
      </c>
      <c r="F462" s="363">
        <f>SUMIF(価格変換【係数】!$D$7:$D$64,E462,価格変換【係数】!$J$208:$J$265)</f>
        <v>0</v>
      </c>
      <c r="G462" s="324">
        <f>SUMIF(価格変換【係数】!$D$7:$D$64,E462,価格変換【係数】!$L$208:$L$265)</f>
        <v>0</v>
      </c>
      <c r="H462" s="325">
        <f>G462*各種係数!H106</f>
        <v>0</v>
      </c>
      <c r="I462" s="324">
        <f>G462*各種係数!I106</f>
        <v>0</v>
      </c>
      <c r="J462" s="364">
        <v>6.4986947277650064E-3</v>
      </c>
      <c r="K462" s="46">
        <f>J462*各種係数!G106</f>
        <v>3.5230471578001463E-3</v>
      </c>
      <c r="L462" s="46">
        <f>J462*各種係数!F106</f>
        <v>2.9756475699648606E-3</v>
      </c>
      <c r="M462" s="364">
        <v>4.8960246632909826E-3</v>
      </c>
      <c r="N462" s="46">
        <f>M462*各種係数!H106</f>
        <v>1.8217931586338727E-3</v>
      </c>
      <c r="O462" s="46">
        <f>M462*各種係数!I106</f>
        <v>1.305613311807527E-3</v>
      </c>
      <c r="P462" s="54"/>
      <c r="Q462" s="41"/>
      <c r="R462" s="46">
        <f>Q$471*各種係数!J106</f>
        <v>1.505772388831968E-3</v>
      </c>
      <c r="S462" s="46">
        <f>R462*各種係数!G106</f>
        <v>8.1630348200596812E-4</v>
      </c>
      <c r="T462" s="46">
        <f>R462*各種係数!F106</f>
        <v>6.8946890682599997E-4</v>
      </c>
      <c r="U462" s="364">
        <v>1.1242553805938511E-3</v>
      </c>
      <c r="V462" s="46">
        <f>U462*各種係数!H106</f>
        <v>4.1833138143272295E-4</v>
      </c>
      <c r="W462" s="46">
        <f>U462*各種係数!I106</f>
        <v>2.9980298134117721E-4</v>
      </c>
      <c r="X462" s="135">
        <f t="shared" si="39"/>
        <v>6.0202800438848335E-3</v>
      </c>
      <c r="Y462" s="46">
        <f t="shared" si="40"/>
        <v>2.2401245400665956E-3</v>
      </c>
      <c r="Z462" s="47">
        <f t="shared" si="41"/>
        <v>1.6054162931487042E-3</v>
      </c>
      <c r="AA462" s="46">
        <f>G462*各種係数!K106*各種係数!$P$18</f>
        <v>0</v>
      </c>
      <c r="AB462" s="46">
        <f>M462*各種係数!K106*各種係数!$P$18</f>
        <v>3.000411284659586E-10</v>
      </c>
      <c r="AC462" s="46">
        <f>U462*各種係数!K106*各種係数!$P$18</f>
        <v>6.889729449413458E-11</v>
      </c>
      <c r="AD462" s="364">
        <f t="shared" si="42"/>
        <v>3.6893842296009318E-10</v>
      </c>
      <c r="AE462" s="46">
        <f>G462*各種係数!L106*各種係数!$P$18</f>
        <v>0</v>
      </c>
      <c r="AF462" s="46">
        <f>M462*各種係数!L106*各種係数!$P$18</f>
        <v>2.6609708160920369E-10</v>
      </c>
      <c r="AG462" s="46">
        <f>U462*各種係数!L106*各種係数!$P$18</f>
        <v>6.1102853096818337E-11</v>
      </c>
      <c r="AH462" s="135">
        <f t="shared" si="43"/>
        <v>3.2719993470602201E-10</v>
      </c>
    </row>
    <row r="463" spans="2:34" x14ac:dyDescent="0.15">
      <c r="B463" s="163" t="s">
        <v>133</v>
      </c>
      <c r="C463" s="163" t="s">
        <v>321</v>
      </c>
      <c r="D463" s="163" t="s">
        <v>300</v>
      </c>
      <c r="E463" s="62" t="s">
        <v>997</v>
      </c>
      <c r="F463" s="365">
        <f>SUMIF(価格変換【係数】!$D$7:$D$64,E463,価格変換【係数】!$J$208:$J$265)</f>
        <v>0</v>
      </c>
      <c r="G463" s="326">
        <f>SUMIF(価格変換【係数】!$D$7:$D$64,E463,価格変換【係数】!$L$208:$L$265)</f>
        <v>0</v>
      </c>
      <c r="H463" s="327">
        <f>G463*各種係数!H107</f>
        <v>0</v>
      </c>
      <c r="I463" s="326">
        <f>G463*各種係数!I107</f>
        <v>0</v>
      </c>
      <c r="J463" s="80">
        <v>2.8467120201836137E-2</v>
      </c>
      <c r="K463" s="67">
        <f>J463*各種係数!G107</f>
        <v>1.0721801265423185E-2</v>
      </c>
      <c r="L463" s="67">
        <f>J463*各種係数!F107</f>
        <v>1.7745318936412954E-2</v>
      </c>
      <c r="M463" s="80">
        <v>1.3180337741462499E-2</v>
      </c>
      <c r="N463" s="67">
        <f>M463*各種係数!H107</f>
        <v>9.5562874940260129E-3</v>
      </c>
      <c r="O463" s="67">
        <f>M463*各種係数!I107</f>
        <v>4.7947201404564379E-3</v>
      </c>
      <c r="P463" s="54"/>
      <c r="Q463" s="41"/>
      <c r="R463" s="67">
        <f>Q$471*各種係数!J107</f>
        <v>4.3857989542744126E-4</v>
      </c>
      <c r="S463" s="67">
        <f>R463*各種係数!G107</f>
        <v>1.6518588618878995E-4</v>
      </c>
      <c r="T463" s="67">
        <f>R463*各種係数!F107</f>
        <v>2.7339400923865129E-4</v>
      </c>
      <c r="U463" s="80">
        <v>1.4807642394436382E-3</v>
      </c>
      <c r="V463" s="67">
        <f>U463*各種係数!H107</f>
        <v>1.0736150363189418E-3</v>
      </c>
      <c r="W463" s="67">
        <f>U463*各種係数!I107</f>
        <v>5.3866981722277673E-4</v>
      </c>
      <c r="X463" s="330">
        <f t="shared" si="39"/>
        <v>1.4661101980906137E-2</v>
      </c>
      <c r="Y463" s="67">
        <f t="shared" si="40"/>
        <v>1.0629902530344956E-2</v>
      </c>
      <c r="Z463" s="68">
        <f t="shared" si="41"/>
        <v>5.3333899576792146E-3</v>
      </c>
      <c r="AA463" s="67">
        <f>G463*各種係数!K107*各種係数!$P$18</f>
        <v>0</v>
      </c>
      <c r="AB463" s="67">
        <f>M463*各種係数!K107*各種係数!$P$18</f>
        <v>2.27449063048267E-9</v>
      </c>
      <c r="AC463" s="67">
        <f>U463*各種係数!K107*各種係数!$P$18</f>
        <v>2.5553096245579505E-10</v>
      </c>
      <c r="AD463" s="80">
        <f t="shared" si="42"/>
        <v>2.530021592938465E-9</v>
      </c>
      <c r="AE463" s="67">
        <f>G463*各種係数!L107*各種係数!$P$18</f>
        <v>0</v>
      </c>
      <c r="AF463" s="67">
        <f>M463*各種係数!L107*各種係数!$P$18</f>
        <v>2.0699822392067152E-9</v>
      </c>
      <c r="AG463" s="67">
        <f>U463*各種係数!L107*各種係数!$P$18</f>
        <v>2.3255516939133146E-10</v>
      </c>
      <c r="AH463" s="330">
        <f t="shared" si="43"/>
        <v>2.3025374085980468E-9</v>
      </c>
    </row>
    <row r="464" spans="2:34" x14ac:dyDescent="0.15">
      <c r="B464" s="162" t="s">
        <v>134</v>
      </c>
      <c r="C464" s="162" t="s">
        <v>322</v>
      </c>
      <c r="D464" s="162" t="s">
        <v>300</v>
      </c>
      <c r="E464" s="116" t="s">
        <v>998</v>
      </c>
      <c r="F464" s="363">
        <f>SUMIF(価格変換【係数】!$D$7:$D$64,E464,価格変換【係数】!$J$208:$J$265)</f>
        <v>0</v>
      </c>
      <c r="G464" s="324">
        <f>SUMIF(価格変換【係数】!$D$7:$D$64,E464,価格変換【係数】!$L$208:$L$265)</f>
        <v>0</v>
      </c>
      <c r="H464" s="325">
        <f>G464*各種係数!H108</f>
        <v>0</v>
      </c>
      <c r="I464" s="324">
        <f>G464*各種係数!I108</f>
        <v>0</v>
      </c>
      <c r="J464" s="366">
        <v>0</v>
      </c>
      <c r="K464" s="46">
        <f>J464*各種係数!G108</f>
        <v>0</v>
      </c>
      <c r="L464" s="46">
        <f>J464*各種係数!F108</f>
        <v>0</v>
      </c>
      <c r="M464" s="366">
        <v>0</v>
      </c>
      <c r="N464" s="46">
        <f>M464*各種係数!H108</f>
        <v>0</v>
      </c>
      <c r="O464" s="46">
        <f>M464*各種係数!I108</f>
        <v>0</v>
      </c>
      <c r="P464" s="54"/>
      <c r="Q464" s="41"/>
      <c r="R464" s="46">
        <f>Q$471*各種係数!J108</f>
        <v>2.5353423175143246E-3</v>
      </c>
      <c r="S464" s="46">
        <f>R464*各種係数!G108</f>
        <v>1.3551602922104821E-4</v>
      </c>
      <c r="T464" s="46">
        <f>R464*各種係数!F108</f>
        <v>2.3998262882932763E-3</v>
      </c>
      <c r="U464" s="366">
        <v>1.3551602922104821E-4</v>
      </c>
      <c r="V464" s="46">
        <f>U464*各種係数!H108</f>
        <v>6.5538625937517348E-5</v>
      </c>
      <c r="W464" s="46">
        <f>U464*各種係数!I108</f>
        <v>3.7883579164130184E-5</v>
      </c>
      <c r="X464" s="328">
        <f t="shared" si="39"/>
        <v>1.3551602922104821E-4</v>
      </c>
      <c r="Y464" s="136">
        <f t="shared" si="40"/>
        <v>6.5538625937517348E-5</v>
      </c>
      <c r="Z464" s="329">
        <f t="shared" si="41"/>
        <v>3.7883579164130184E-5</v>
      </c>
      <c r="AA464" s="46">
        <f>G464*各種係数!K108*各種係数!$P$18</f>
        <v>0</v>
      </c>
      <c r="AB464" s="46">
        <f>M464*各種係数!K108*各種係数!$P$18</f>
        <v>0</v>
      </c>
      <c r="AC464" s="46">
        <f>U464*各種係数!K108*各種係数!$P$18</f>
        <v>1.4665218440009268E-11</v>
      </c>
      <c r="AD464" s="366">
        <f t="shared" si="42"/>
        <v>1.4665218440009268E-11</v>
      </c>
      <c r="AE464" s="46">
        <f>G464*各種係数!L108*各種係数!$P$18</f>
        <v>0</v>
      </c>
      <c r="AF464" s="46">
        <f>M464*各種係数!L108*各種係数!$P$18</f>
        <v>0</v>
      </c>
      <c r="AG464" s="46">
        <f>U464*各種係数!L108*各種係数!$P$18</f>
        <v>1.4377665137263988E-11</v>
      </c>
      <c r="AH464" s="328">
        <f t="shared" si="43"/>
        <v>1.4377665137263988E-11</v>
      </c>
    </row>
    <row r="465" spans="2:34" x14ac:dyDescent="0.15">
      <c r="B465" s="155" t="s">
        <v>135</v>
      </c>
      <c r="C465" s="155" t="s">
        <v>322</v>
      </c>
      <c r="D465" s="155" t="s">
        <v>300</v>
      </c>
      <c r="E465" s="41" t="s">
        <v>999</v>
      </c>
      <c r="F465" s="363">
        <f>SUMIF(価格変換【係数】!$D$7:$D$64,E465,価格変換【係数】!$J$208:$J$265)</f>
        <v>0.18114780378326387</v>
      </c>
      <c r="G465" s="324">
        <f>SUMIF(価格変換【係数】!$D$7:$D$64,E465,価格変換【係数】!$L$208:$L$265)</f>
        <v>0.18114780378326387</v>
      </c>
      <c r="H465" s="325">
        <f>G465*各種係数!H109</f>
        <v>7.3098310588680562E-2</v>
      </c>
      <c r="I465" s="324">
        <f>G465*各種係数!I109</f>
        <v>5.5425984127194246E-2</v>
      </c>
      <c r="J465" s="364">
        <v>1.3170915222461849E-3</v>
      </c>
      <c r="K465" s="46">
        <f>J465*各種係数!G109</f>
        <v>8.0620401828754675E-4</v>
      </c>
      <c r="L465" s="46">
        <f>J465*各種係数!F109</f>
        <v>5.1088750395863807E-4</v>
      </c>
      <c r="M465" s="364">
        <v>8.1018473041523972E-4</v>
      </c>
      <c r="N465" s="46">
        <f>M465*各種係数!H109</f>
        <v>3.2693266946232346E-4</v>
      </c>
      <c r="O465" s="46">
        <f>M465*各種係数!I109</f>
        <v>2.4789307444112108E-4</v>
      </c>
      <c r="P465" s="54"/>
      <c r="Q465" s="41"/>
      <c r="R465" s="46">
        <f>Q$471*各種係数!J109</f>
        <v>1.4680648885168616E-2</v>
      </c>
      <c r="S465" s="46">
        <f>R465*各種係数!G109</f>
        <v>8.9861622540147786E-3</v>
      </c>
      <c r="T465" s="46">
        <f>R465*各種係数!F109</f>
        <v>5.6944866311538379E-3</v>
      </c>
      <c r="U465" s="364">
        <v>9.0333946959408277E-3</v>
      </c>
      <c r="V465" s="46">
        <f>U465*各種係数!H109</f>
        <v>3.6452326628484875E-3</v>
      </c>
      <c r="W465" s="46">
        <f>U465*各種係数!I109</f>
        <v>2.7639572800504191E-3</v>
      </c>
      <c r="X465" s="135">
        <f t="shared" si="39"/>
        <v>0.19099138320961995</v>
      </c>
      <c r="Y465" s="46">
        <f t="shared" si="40"/>
        <v>7.7070475920991366E-2</v>
      </c>
      <c r="Z465" s="47">
        <f t="shared" si="41"/>
        <v>5.8437834481685783E-2</v>
      </c>
      <c r="AA465" s="46">
        <f>G465*各種係数!K109*各種係数!$P$18</f>
        <v>3.5173931007286186E-8</v>
      </c>
      <c r="AB465" s="46">
        <f>M465*各種係数!K109*各種係数!$P$18</f>
        <v>1.5731563516430144E-10</v>
      </c>
      <c r="AC465" s="46">
        <f>U465*各種係数!K109*各種係数!$P$18</f>
        <v>1.7540372842541934E-9</v>
      </c>
      <c r="AD465" s="364">
        <f t="shared" si="42"/>
        <v>3.7085283926704679E-8</v>
      </c>
      <c r="AE465" s="46">
        <f>G465*各種係数!L109*各種係数!$P$18</f>
        <v>3.2474227703747901E-8</v>
      </c>
      <c r="AF465" s="46">
        <f>M465*各種係数!L109*各種係数!$P$18</f>
        <v>1.4524119458319856E-10</v>
      </c>
      <c r="AG465" s="46">
        <f>U465*各種係数!L109*各種係数!$P$18</f>
        <v>1.6194097315405246E-9</v>
      </c>
      <c r="AH465" s="135">
        <f t="shared" si="43"/>
        <v>3.4238878629871627E-8</v>
      </c>
    </row>
    <row r="466" spans="2:34" x14ac:dyDescent="0.15">
      <c r="B466" s="155" t="s">
        <v>136</v>
      </c>
      <c r="C466" s="155" t="s">
        <v>322</v>
      </c>
      <c r="D466" s="155" t="s">
        <v>300</v>
      </c>
      <c r="E466" s="41" t="s">
        <v>1000</v>
      </c>
      <c r="F466" s="363">
        <f>SUMIF(価格変換【係数】!$D$7:$D$64,E466,価格変換【係数】!$J$208:$J$265)</f>
        <v>1.6672010259698621E-2</v>
      </c>
      <c r="G466" s="324">
        <f>SUMIF(価格変換【係数】!$D$7:$D$64,E466,価格変換【係数】!$L$208:$L$265)</f>
        <v>1.6672010259698621E-2</v>
      </c>
      <c r="H466" s="325">
        <f>G466*各種係数!H110</f>
        <v>1.1418059810166437E-2</v>
      </c>
      <c r="I466" s="324">
        <f>G466*各種係数!I110</f>
        <v>4.9418868686224599E-3</v>
      </c>
      <c r="J466" s="364">
        <v>1.1858433184183087E-3</v>
      </c>
      <c r="K466" s="46">
        <f>J466*各種係数!G110</f>
        <v>9.742150162427623E-4</v>
      </c>
      <c r="L466" s="46">
        <f>J466*各種係数!F110</f>
        <v>2.116283021755463E-4</v>
      </c>
      <c r="M466" s="364">
        <v>1.002792957233885E-3</v>
      </c>
      <c r="N466" s="46">
        <f>M466*各種係数!H110</f>
        <v>6.8677680642916981E-4</v>
      </c>
      <c r="O466" s="46">
        <f>M466*各種係数!I110</f>
        <v>2.9724605911985591E-4</v>
      </c>
      <c r="P466" s="54"/>
      <c r="Q466" s="41"/>
      <c r="R466" s="46">
        <f>Q$471*各種係数!J110</f>
        <v>2.8871336487550753E-3</v>
      </c>
      <c r="S466" s="46">
        <f>R466*各種係数!G110</f>
        <v>2.3718891955039627E-3</v>
      </c>
      <c r="T466" s="46">
        <f>R466*各種係数!F110</f>
        <v>5.1524445325111274E-4</v>
      </c>
      <c r="U466" s="364">
        <v>2.471841222784509E-3</v>
      </c>
      <c r="V466" s="46">
        <f>U466*各種係数!H110</f>
        <v>1.6928750932461733E-3</v>
      </c>
      <c r="W466" s="46">
        <f>U466*各種係数!I110</f>
        <v>7.326986662026724E-4</v>
      </c>
      <c r="X466" s="135">
        <f t="shared" si="39"/>
        <v>2.0146644439717015E-2</v>
      </c>
      <c r="Y466" s="46">
        <f t="shared" si="40"/>
        <v>1.379771170984178E-2</v>
      </c>
      <c r="Z466" s="47">
        <f t="shared" si="41"/>
        <v>5.9718315939449882E-3</v>
      </c>
      <c r="AA466" s="46">
        <f>G466*各種係数!K110*各種係数!$P$18</f>
        <v>2.4077522884108712E-9</v>
      </c>
      <c r="AB466" s="46">
        <f>M466*各種係数!K110*各種係数!$P$18</f>
        <v>1.4482219000420875E-10</v>
      </c>
      <c r="AC466" s="46">
        <f>U466*各種係数!K110*各種係数!$P$18</f>
        <v>3.5698042815715693E-10</v>
      </c>
      <c r="AD466" s="364">
        <f t="shared" si="42"/>
        <v>2.9095549065722366E-9</v>
      </c>
      <c r="AE466" s="46">
        <f>G466*各種係数!L110*各種係数!$P$18</f>
        <v>1.8082845503933902E-9</v>
      </c>
      <c r="AF466" s="46">
        <f>M466*各種係数!L110*各種係数!$P$18</f>
        <v>1.0876522888140985E-10</v>
      </c>
      <c r="AG466" s="46">
        <f>U466*各種係数!L110*各種係数!$P$18</f>
        <v>2.6810158010708504E-10</v>
      </c>
      <c r="AH466" s="135">
        <f t="shared" si="43"/>
        <v>2.1851513593818851E-9</v>
      </c>
    </row>
    <row r="467" spans="2:34" x14ac:dyDescent="0.15">
      <c r="B467" s="155" t="s">
        <v>137</v>
      </c>
      <c r="C467" s="155" t="s">
        <v>322</v>
      </c>
      <c r="D467" s="155" t="s">
        <v>300</v>
      </c>
      <c r="E467" s="41" t="s">
        <v>1001</v>
      </c>
      <c r="F467" s="363">
        <f>SUMIF(価格変換【係数】!$D$7:$D$64,E467,価格変換【係数】!$J$208:$J$265)</f>
        <v>8.1756973388906695E-2</v>
      </c>
      <c r="G467" s="324">
        <f>SUMIF(価格変換【係数】!$D$7:$D$64,E467,価格変換【係数】!$L$208:$L$265)</f>
        <v>8.1756973388906695E-2</v>
      </c>
      <c r="H467" s="325">
        <f>G467*各種係数!H111</f>
        <v>5.7395149953976016E-2</v>
      </c>
      <c r="I467" s="324">
        <f>G467*各種係数!I111</f>
        <v>2.4198670124588061E-2</v>
      </c>
      <c r="J467" s="364">
        <v>1.1229132998359303E-3</v>
      </c>
      <c r="K467" s="46">
        <f>J467*各種係数!G111</f>
        <v>7.5518693288133482E-4</v>
      </c>
      <c r="L467" s="46">
        <f>J467*各種係数!F111</f>
        <v>3.6772636695459558E-4</v>
      </c>
      <c r="M467" s="364">
        <v>8.0347588776244515E-4</v>
      </c>
      <c r="N467" s="46">
        <f>M467*各種係数!H111</f>
        <v>5.6405731708246919E-4</v>
      </c>
      <c r="O467" s="46">
        <f>M467*各種係数!I111</f>
        <v>2.3781516309974001E-4</v>
      </c>
      <c r="P467" s="54"/>
      <c r="Q467" s="41"/>
      <c r="R467" s="46">
        <f>Q$471*各種係数!J111</f>
        <v>5.4702982363314537E-3</v>
      </c>
      <c r="S467" s="46">
        <f>R467*各種係数!G111</f>
        <v>3.6789106938575965E-3</v>
      </c>
      <c r="T467" s="46">
        <f>R467*各種係数!F111</f>
        <v>1.7913875424738575E-3</v>
      </c>
      <c r="U467" s="364">
        <v>3.7403362964756317E-3</v>
      </c>
      <c r="V467" s="46">
        <f>U467*各種係数!H111</f>
        <v>2.6257963537046364E-3</v>
      </c>
      <c r="W467" s="46">
        <f>U467*各種係数!I111</f>
        <v>1.1070757690954144E-3</v>
      </c>
      <c r="X467" s="135">
        <f t="shared" si="39"/>
        <v>8.6300785573144773E-2</v>
      </c>
      <c r="Y467" s="46">
        <f t="shared" si="40"/>
        <v>6.0585003624763122E-2</v>
      </c>
      <c r="Z467" s="47">
        <f t="shared" si="41"/>
        <v>2.5543561056783216E-2</v>
      </c>
      <c r="AA467" s="46">
        <f>G467*各種係数!K111*各種係数!$P$18</f>
        <v>7.1191019369481042E-9</v>
      </c>
      <c r="AB467" s="46">
        <f>M467*各種係数!K111*各種係数!$P$18</f>
        <v>6.996377815567289E-11</v>
      </c>
      <c r="AC467" s="46">
        <f>U467*各種係数!K111*各種係数!$P$18</f>
        <v>3.2569497462206694E-10</v>
      </c>
      <c r="AD467" s="364">
        <f t="shared" si="42"/>
        <v>7.514760689725844E-9</v>
      </c>
      <c r="AE467" s="46">
        <f>G467*各種係数!L111*各種係数!$P$18</f>
        <v>6.5157294396129988E-9</v>
      </c>
      <c r="AF467" s="46">
        <f>M467*各種係数!L111*各種係数!$P$18</f>
        <v>6.4034066806872558E-11</v>
      </c>
      <c r="AG467" s="46">
        <f>U467*各種係数!L111*各種係数!$P$18</f>
        <v>2.9809101671449775E-10</v>
      </c>
      <c r="AH467" s="135">
        <f t="shared" si="43"/>
        <v>6.8778545231343686E-9</v>
      </c>
    </row>
    <row r="468" spans="2:34" x14ac:dyDescent="0.15">
      <c r="B468" s="163" t="s">
        <v>138</v>
      </c>
      <c r="C468" s="163" t="s">
        <v>322</v>
      </c>
      <c r="D468" s="163" t="s">
        <v>300</v>
      </c>
      <c r="E468" s="62" t="s">
        <v>204</v>
      </c>
      <c r="F468" s="365">
        <f>SUMIF(価格変換【係数】!$D$7:$D$64,E468,価格変換【係数】!$J$208:$J$265)</f>
        <v>5.129849310676499E-3</v>
      </c>
      <c r="G468" s="326">
        <f>SUMIF(価格変換【係数】!$D$7:$D$64,E468,価格変換【係数】!$L$208:$L$265)</f>
        <v>5.129849310676499E-3</v>
      </c>
      <c r="H468" s="327">
        <f>G468*各種係数!H112</f>
        <v>3.7497297466001986E-3</v>
      </c>
      <c r="I468" s="326">
        <f>G468*各種係数!I112</f>
        <v>1.7705300371403361E-3</v>
      </c>
      <c r="J468" s="80">
        <v>5.8081013509074639E-4</v>
      </c>
      <c r="K468" s="67">
        <f>J468*各種係数!G112</f>
        <v>3.5492809240184243E-4</v>
      </c>
      <c r="L468" s="67">
        <f>J468*各種係数!F112</f>
        <v>2.2588204268890396E-4</v>
      </c>
      <c r="M468" s="80">
        <v>3.9262855108846426E-4</v>
      </c>
      <c r="N468" s="67">
        <f>M468*各種係数!H112</f>
        <v>2.8699692100444895E-4</v>
      </c>
      <c r="O468" s="67">
        <f>M468*各種係数!I112</f>
        <v>1.3551287787230161E-4</v>
      </c>
      <c r="P468" s="54"/>
      <c r="Q468" s="41"/>
      <c r="R468" s="67">
        <f>Q$471*各種係数!J112</f>
        <v>5.0690398210297789E-3</v>
      </c>
      <c r="S468" s="67">
        <f>R468*各種係数!G112</f>
        <v>3.0976467614601388E-3</v>
      </c>
      <c r="T468" s="67">
        <f>R468*各種係数!F112</f>
        <v>1.9713930595696401E-3</v>
      </c>
      <c r="U468" s="80">
        <v>3.1469408173478209E-3</v>
      </c>
      <c r="V468" s="67">
        <f>U468*各種係数!H112</f>
        <v>2.3002971196522961E-3</v>
      </c>
      <c r="W468" s="67">
        <f>U468*各種係数!I112</f>
        <v>1.0861436476547303E-3</v>
      </c>
      <c r="X468" s="330">
        <f t="shared" si="39"/>
        <v>8.6694186791127833E-3</v>
      </c>
      <c r="Y468" s="67">
        <f t="shared" si="40"/>
        <v>6.3370237872569443E-3</v>
      </c>
      <c r="Z468" s="68">
        <f t="shared" si="41"/>
        <v>2.9921865626673684E-3</v>
      </c>
      <c r="AA468" s="67">
        <f>G468*各種係数!K112*各種係数!$P$18</f>
        <v>8.7190414445292489E-10</v>
      </c>
      <c r="AB468" s="67">
        <f>M468*各種係数!K112*各種係数!$P$18</f>
        <v>6.6733823976485099E-11</v>
      </c>
      <c r="AC468" s="67">
        <f>U468*各種係数!K112*各種係数!$P$18</f>
        <v>5.3487550507244774E-10</v>
      </c>
      <c r="AD468" s="80">
        <f t="shared" si="42"/>
        <v>1.4735134735018577E-9</v>
      </c>
      <c r="AE468" s="67">
        <f>G468*各種係数!L112*各種係数!$P$18</f>
        <v>5.6207032546737525E-10</v>
      </c>
      <c r="AF468" s="67">
        <f>M468*各種係数!L112*各種係数!$P$18</f>
        <v>4.3019754408531403E-11</v>
      </c>
      <c r="AG468" s="67">
        <f>U468*各種係数!L112*各種係数!$P$18</f>
        <v>3.4480584951139562E-10</v>
      </c>
      <c r="AH468" s="330">
        <f t="shared" si="43"/>
        <v>9.4989592938730222E-10</v>
      </c>
    </row>
    <row r="469" spans="2:34" x14ac:dyDescent="0.15">
      <c r="B469" s="155" t="s">
        <v>139</v>
      </c>
      <c r="C469" s="155" t="s">
        <v>323</v>
      </c>
      <c r="D469" s="155" t="s">
        <v>290</v>
      </c>
      <c r="E469" s="41" t="s">
        <v>1002</v>
      </c>
      <c r="F469" s="363">
        <f>SUMIF(価格変換【係数】!$D$7:$D$64,E469,価格変換【係数】!$J$208:$J$265)</f>
        <v>0</v>
      </c>
      <c r="G469" s="324">
        <f>SUMIF(価格変換【係数】!$D$7:$D$64,E469,価格変換【係数】!$L$208:$L$265)</f>
        <v>0</v>
      </c>
      <c r="H469" s="325">
        <f>G469*各種係数!H113</f>
        <v>0</v>
      </c>
      <c r="I469" s="324">
        <f>G469*各種係数!I113</f>
        <v>0</v>
      </c>
      <c r="J469" s="364">
        <v>1.0709247893075939E-3</v>
      </c>
      <c r="K469" s="46">
        <f>J469*各種係数!G113</f>
        <v>1.0709247893075939E-3</v>
      </c>
      <c r="L469" s="46">
        <f>J469*各種係数!F113</f>
        <v>0</v>
      </c>
      <c r="M469" s="364">
        <v>1.2270539981051941E-3</v>
      </c>
      <c r="N469" s="46">
        <f>M469*各種係数!H113</f>
        <v>0</v>
      </c>
      <c r="O469" s="46">
        <f>M469*各種係数!I113</f>
        <v>0</v>
      </c>
      <c r="P469" s="54"/>
      <c r="Q469" s="41"/>
      <c r="R469" s="46">
        <f>Q$471*各種係数!J113</f>
        <v>0</v>
      </c>
      <c r="S469" s="46">
        <f>R469*各種係数!G113</f>
        <v>0</v>
      </c>
      <c r="T469" s="46">
        <f>R469*各種係数!F113</f>
        <v>0</v>
      </c>
      <c r="U469" s="364">
        <v>1.3242027594155285E-4</v>
      </c>
      <c r="V469" s="46">
        <f>U469*各種係数!H113</f>
        <v>0</v>
      </c>
      <c r="W469" s="46">
        <f>U469*各種係数!I113</f>
        <v>0</v>
      </c>
      <c r="X469" s="135">
        <f t="shared" si="39"/>
        <v>1.3594742740467469E-3</v>
      </c>
      <c r="Y469" s="46">
        <f t="shared" si="40"/>
        <v>0</v>
      </c>
      <c r="Z469" s="47">
        <f t="shared" si="41"/>
        <v>0</v>
      </c>
      <c r="AA469" s="46">
        <f>G469*各種係数!K113*各種係数!$P$18</f>
        <v>0</v>
      </c>
      <c r="AB469" s="46">
        <f>M469*各種係数!K113*各種係数!$P$18</f>
        <v>0</v>
      </c>
      <c r="AC469" s="46">
        <f>U469*各種係数!K113*各種係数!$P$18</f>
        <v>0</v>
      </c>
      <c r="AD469" s="364">
        <f t="shared" si="42"/>
        <v>0</v>
      </c>
      <c r="AE469" s="46">
        <f>G469*各種係数!L113*各種係数!$P$18</f>
        <v>0</v>
      </c>
      <c r="AF469" s="46">
        <f>M469*各種係数!L113*各種係数!$P$18</f>
        <v>0</v>
      </c>
      <c r="AG469" s="46">
        <f>U469*各種係数!L113*各種係数!$P$18</f>
        <v>0</v>
      </c>
      <c r="AH469" s="135">
        <f t="shared" si="43"/>
        <v>0</v>
      </c>
    </row>
    <row r="470" spans="2:34" x14ac:dyDescent="0.15">
      <c r="B470" s="173" t="s">
        <v>955</v>
      </c>
      <c r="C470" s="173" t="s">
        <v>324</v>
      </c>
      <c r="D470" s="173" t="s">
        <v>301</v>
      </c>
      <c r="E470" s="87" t="s">
        <v>1003</v>
      </c>
      <c r="F470" s="367">
        <f>SUMIF(価格変換【係数】!$D$7:$D$64,E470,価格変換【係数】!$J$208:$J$265)</f>
        <v>0</v>
      </c>
      <c r="G470" s="333">
        <f>SUMIF(価格変換【係数】!$D$7:$D$64,E470,価格変換【係数】!$L$208:$L$265)</f>
        <v>0</v>
      </c>
      <c r="H470" s="334">
        <f>G470*各種係数!H114</f>
        <v>0</v>
      </c>
      <c r="I470" s="333">
        <f>G470*各種係数!I114</f>
        <v>0</v>
      </c>
      <c r="J470" s="368">
        <v>4.3085439127934578E-3</v>
      </c>
      <c r="K470" s="91">
        <f>J470*各種係数!G114</f>
        <v>2.6732885868727425E-3</v>
      </c>
      <c r="L470" s="91">
        <f>J470*各種係数!F114</f>
        <v>1.6352553259207155E-3</v>
      </c>
      <c r="M470" s="368">
        <v>3.0776328825725435E-3</v>
      </c>
      <c r="N470" s="46">
        <f>M470*各種係数!H114</f>
        <v>1.2662396946644E-3</v>
      </c>
      <c r="O470" s="46">
        <f>M470*各種係数!I114</f>
        <v>3.294862114714885E-5</v>
      </c>
      <c r="P470" s="95"/>
      <c r="Q470" s="87"/>
      <c r="R470" s="91">
        <f>Q$471*各種係数!J114</f>
        <v>6.1183363664172251E-6</v>
      </c>
      <c r="S470" s="91">
        <f>R470*各種係数!G114</f>
        <v>3.7961963740058762E-6</v>
      </c>
      <c r="T470" s="91">
        <f>R470*各種係数!F114</f>
        <v>2.3221399924113493E-6</v>
      </c>
      <c r="U470" s="368">
        <v>2.3513629230612491E-4</v>
      </c>
      <c r="V470" s="91">
        <f>U470*各種係数!H114</f>
        <v>9.6742827469841551E-5</v>
      </c>
      <c r="W470" s="91">
        <f>U470*各種係数!I114</f>
        <v>2.5173296844501545E-6</v>
      </c>
      <c r="X470" s="335">
        <f t="shared" si="39"/>
        <v>3.3127691748786685E-3</v>
      </c>
      <c r="Y470" s="91">
        <f t="shared" si="40"/>
        <v>1.3629825221342414E-3</v>
      </c>
      <c r="Z470" s="94">
        <f t="shared" si="41"/>
        <v>3.5465950831599003E-5</v>
      </c>
      <c r="AA470" s="91">
        <f>G470*各種係数!K114*各種係数!$P$18</f>
        <v>0</v>
      </c>
      <c r="AB470" s="91">
        <f>M470*各種係数!K114*各種係数!$P$18</f>
        <v>1.0500506689660025E-11</v>
      </c>
      <c r="AC470" s="91">
        <f>U470*各種係数!K114*各種係数!$P$18</f>
        <v>8.0225624840558656E-13</v>
      </c>
      <c r="AD470" s="368">
        <f t="shared" si="42"/>
        <v>1.1302762938065612E-11</v>
      </c>
      <c r="AE470" s="91">
        <f>G470*各種係数!L114*各種係数!$P$18</f>
        <v>0</v>
      </c>
      <c r="AF470" s="91">
        <f>M470*各種係数!L114*各種係数!$P$18</f>
        <v>1.0500506689660025E-11</v>
      </c>
      <c r="AG470" s="91">
        <f>U470*各種係数!L114*各種係数!$P$18</f>
        <v>8.0225624840558656E-13</v>
      </c>
      <c r="AH470" s="335">
        <f t="shared" si="43"/>
        <v>1.1302762938065612E-11</v>
      </c>
    </row>
    <row r="471" spans="2:34" x14ac:dyDescent="0.15">
      <c r="B471" s="477"/>
      <c r="C471" s="478"/>
      <c r="D471" s="478"/>
      <c r="E471" s="95" t="s">
        <v>272</v>
      </c>
      <c r="F471" s="91">
        <f t="shared" ref="F471:O471" si="44">SUM(F364:F470)</f>
        <v>0.99999999999999989</v>
      </c>
      <c r="G471" s="91">
        <f t="shared" si="44"/>
        <v>0.69886356987696352</v>
      </c>
      <c r="H471" s="91">
        <f t="shared" si="44"/>
        <v>0.42214085279162411</v>
      </c>
      <c r="I471" s="91">
        <f t="shared" si="44"/>
        <v>0.23460212979473527</v>
      </c>
      <c r="J471" s="91">
        <f t="shared" si="44"/>
        <v>0.27672271708533924</v>
      </c>
      <c r="K471" s="91">
        <f t="shared" si="44"/>
        <v>9.6694143307102479E-2</v>
      </c>
      <c r="L471" s="91">
        <f t="shared" si="44"/>
        <v>0.18002857377823678</v>
      </c>
      <c r="M471" s="91">
        <f t="shared" si="44"/>
        <v>0.11403927026932133</v>
      </c>
      <c r="N471" s="138">
        <f t="shared" si="44"/>
        <v>5.9741921377779512E-2</v>
      </c>
      <c r="O471" s="138">
        <f t="shared" si="44"/>
        <v>2.9089516351988809E-2</v>
      </c>
      <c r="P471" s="336">
        <f>各種係数!$P$8</f>
        <v>0.60899999999999999</v>
      </c>
      <c r="Q471" s="91">
        <f>(I471+O471)*P471</f>
        <v>0.16058821250335495</v>
      </c>
      <c r="R471" s="91">
        <f t="shared" ref="R471:AH471" si="45">SUM(R364:R470)</f>
        <v>0.16058821250335495</v>
      </c>
      <c r="S471" s="91">
        <f t="shared" si="45"/>
        <v>6.5061806691190882E-2</v>
      </c>
      <c r="T471" s="91">
        <f t="shared" si="45"/>
        <v>9.5526405812164095E-2</v>
      </c>
      <c r="U471" s="91">
        <f t="shared" si="45"/>
        <v>7.5605037845185213E-2</v>
      </c>
      <c r="V471" s="91">
        <f t="shared" si="45"/>
        <v>4.526595188163491E-2</v>
      </c>
      <c r="W471" s="91">
        <f t="shared" si="45"/>
        <v>2.3859476299959756E-2</v>
      </c>
      <c r="X471" s="91">
        <f t="shared" si="45"/>
        <v>0.88850787799147002</v>
      </c>
      <c r="Y471" s="91">
        <f t="shared" si="45"/>
        <v>0.52714872605103869</v>
      </c>
      <c r="Z471" s="91">
        <f t="shared" si="45"/>
        <v>0.28755112244668385</v>
      </c>
      <c r="AA471" s="91">
        <f t="shared" si="45"/>
        <v>8.3611598038145697E-8</v>
      </c>
      <c r="AB471" s="91">
        <f t="shared" si="45"/>
        <v>8.2192519295064472E-9</v>
      </c>
      <c r="AC471" s="91">
        <f t="shared" si="45"/>
        <v>7.1741505895297234E-9</v>
      </c>
      <c r="AD471" s="91">
        <f t="shared" si="45"/>
        <v>9.9005000557181852E-8</v>
      </c>
      <c r="AE471" s="91">
        <f t="shared" si="45"/>
        <v>7.6138101689536699E-8</v>
      </c>
      <c r="AF471" s="91">
        <f t="shared" si="45"/>
        <v>7.4663289372409031E-9</v>
      </c>
      <c r="AG471" s="91">
        <f t="shared" si="45"/>
        <v>6.4088872641324239E-9</v>
      </c>
      <c r="AH471" s="91">
        <f t="shared" si="45"/>
        <v>9.0013317890910033E-8</v>
      </c>
    </row>
    <row r="477" spans="2:34" x14ac:dyDescent="0.15">
      <c r="I477" s="10" t="str">
        <f>入力表1【係数】!$E$52</f>
        <v>（単位：円)</v>
      </c>
      <c r="O477" s="10" t="str">
        <f>入力表1【係数】!$E$52</f>
        <v>（単位：円)</v>
      </c>
      <c r="W477" s="10" t="str">
        <f>入力表1【係数】!$E$52</f>
        <v>（単位：円)</v>
      </c>
      <c r="Z477" s="10" t="str">
        <f>入力表1【係数】!$E$52</f>
        <v>（単位：円)</v>
      </c>
      <c r="AD477" s="10" t="s">
        <v>9</v>
      </c>
      <c r="AH477" s="10" t="s">
        <v>9</v>
      </c>
    </row>
    <row r="478" spans="2:34" ht="17.45" customHeight="1" x14ac:dyDescent="0.15">
      <c r="B478" s="460" t="s">
        <v>33</v>
      </c>
      <c r="C478" s="458" t="s">
        <v>325</v>
      </c>
      <c r="D478" s="458" t="s">
        <v>326</v>
      </c>
      <c r="E478" s="460" t="s">
        <v>525</v>
      </c>
      <c r="F478" s="458" t="s">
        <v>498</v>
      </c>
      <c r="G478" s="499" t="s">
        <v>277</v>
      </c>
      <c r="H478" s="500"/>
      <c r="I478" s="501"/>
      <c r="J478" s="463" t="s">
        <v>844</v>
      </c>
      <c r="K478" s="463" t="s">
        <v>243</v>
      </c>
      <c r="L478" s="508" t="s">
        <v>225</v>
      </c>
      <c r="M478" s="510" t="s">
        <v>845</v>
      </c>
      <c r="N478" s="511"/>
      <c r="O478" s="512"/>
      <c r="P478" s="460" t="s">
        <v>237</v>
      </c>
      <c r="Q478" s="460" t="s">
        <v>275</v>
      </c>
      <c r="R478" s="461" t="s">
        <v>241</v>
      </c>
      <c r="S478" s="461" t="s">
        <v>244</v>
      </c>
      <c r="T478" s="461" t="s">
        <v>225</v>
      </c>
      <c r="U478" s="505" t="s">
        <v>847</v>
      </c>
      <c r="V478" s="506"/>
      <c r="W478" s="507"/>
      <c r="X478" s="513" t="s">
        <v>278</v>
      </c>
      <c r="Y478" s="514"/>
      <c r="Z478" s="515"/>
      <c r="AA478" s="373" t="s">
        <v>8</v>
      </c>
      <c r="AB478" s="373" t="s">
        <v>848</v>
      </c>
      <c r="AC478" s="373" t="s">
        <v>849</v>
      </c>
      <c r="AD478" s="460" t="s">
        <v>266</v>
      </c>
      <c r="AE478" s="373" t="s">
        <v>8</v>
      </c>
      <c r="AF478" s="373" t="s">
        <v>848</v>
      </c>
      <c r="AG478" s="373" t="s">
        <v>849</v>
      </c>
      <c r="AH478" s="460" t="s">
        <v>271</v>
      </c>
    </row>
    <row r="479" spans="2:34" x14ac:dyDescent="0.15">
      <c r="B479" s="498"/>
      <c r="C479" s="498"/>
      <c r="D479" s="498"/>
      <c r="E479" s="498"/>
      <c r="F479" s="459"/>
      <c r="G479" s="302" t="s">
        <v>230</v>
      </c>
      <c r="H479" s="302" t="s">
        <v>228</v>
      </c>
      <c r="I479" s="302" t="s">
        <v>286</v>
      </c>
      <c r="J479" s="502"/>
      <c r="K479" s="502"/>
      <c r="L479" s="509"/>
      <c r="M479" s="303" t="s">
        <v>846</v>
      </c>
      <c r="N479" s="304" t="s">
        <v>228</v>
      </c>
      <c r="O479" s="304" t="s">
        <v>229</v>
      </c>
      <c r="P479" s="459"/>
      <c r="Q479" s="459"/>
      <c r="R479" s="462"/>
      <c r="S479" s="462"/>
      <c r="T479" s="462"/>
      <c r="U479" s="305" t="s">
        <v>257</v>
      </c>
      <c r="V479" s="305" t="s">
        <v>249</v>
      </c>
      <c r="W479" s="305" t="s">
        <v>250</v>
      </c>
      <c r="X479" s="306" t="s">
        <v>257</v>
      </c>
      <c r="Y479" s="306" t="s">
        <v>249</v>
      </c>
      <c r="Z479" s="306" t="s">
        <v>250</v>
      </c>
      <c r="AA479" s="182" t="s">
        <v>262</v>
      </c>
      <c r="AB479" s="182" t="s">
        <v>262</v>
      </c>
      <c r="AC479" s="182" t="s">
        <v>262</v>
      </c>
      <c r="AD479" s="498"/>
      <c r="AE479" s="182" t="s">
        <v>267</v>
      </c>
      <c r="AF479" s="182" t="s">
        <v>267</v>
      </c>
      <c r="AG479" s="182" t="s">
        <v>267</v>
      </c>
      <c r="AH479" s="498"/>
    </row>
    <row r="480" spans="2:34" x14ac:dyDescent="0.15">
      <c r="B480" s="498"/>
      <c r="C480" s="498"/>
      <c r="D480" s="498"/>
      <c r="E480" s="498"/>
      <c r="F480" s="379" t="s">
        <v>706</v>
      </c>
      <c r="G480" s="307" t="s">
        <v>216</v>
      </c>
      <c r="H480" s="308" t="s">
        <v>704</v>
      </c>
      <c r="I480" s="307" t="s">
        <v>219</v>
      </c>
      <c r="J480" s="379" t="s">
        <v>222</v>
      </c>
      <c r="K480" s="379" t="s">
        <v>223</v>
      </c>
      <c r="L480" s="377" t="s">
        <v>226</v>
      </c>
      <c r="M480" s="309" t="s">
        <v>231</v>
      </c>
      <c r="N480" s="309" t="s">
        <v>698</v>
      </c>
      <c r="O480" s="309" t="s">
        <v>697</v>
      </c>
      <c r="P480" s="379" t="s">
        <v>238</v>
      </c>
      <c r="Q480" s="379" t="s">
        <v>239</v>
      </c>
      <c r="R480" s="379" t="s">
        <v>242</v>
      </c>
      <c r="S480" s="379" t="s">
        <v>693</v>
      </c>
      <c r="T480" s="379" t="s">
        <v>692</v>
      </c>
      <c r="U480" s="310" t="s">
        <v>251</v>
      </c>
      <c r="V480" s="310" t="s">
        <v>252</v>
      </c>
      <c r="W480" s="310" t="s">
        <v>253</v>
      </c>
      <c r="X480" s="516" t="s">
        <v>688</v>
      </c>
      <c r="Y480" s="516" t="s">
        <v>687</v>
      </c>
      <c r="Z480" s="516" t="s">
        <v>260</v>
      </c>
      <c r="AA480" s="442" t="s">
        <v>263</v>
      </c>
      <c r="AB480" s="442" t="s">
        <v>264</v>
      </c>
      <c r="AC480" s="460" t="s">
        <v>265</v>
      </c>
      <c r="AD480" s="498"/>
      <c r="AE480" s="442" t="s">
        <v>268</v>
      </c>
      <c r="AF480" s="442" t="s">
        <v>269</v>
      </c>
      <c r="AG480" s="460" t="s">
        <v>270</v>
      </c>
      <c r="AH480" s="498"/>
    </row>
    <row r="481" spans="2:34" ht="30" x14ac:dyDescent="0.15">
      <c r="B481" s="459"/>
      <c r="C481" s="459"/>
      <c r="D481" s="459"/>
      <c r="E481" s="459"/>
      <c r="F481" s="311"/>
      <c r="G481" s="312" t="s">
        <v>217</v>
      </c>
      <c r="H481" s="356" t="s">
        <v>220</v>
      </c>
      <c r="I481" s="357" t="s">
        <v>221</v>
      </c>
      <c r="J481" s="315" t="s">
        <v>387</v>
      </c>
      <c r="K481" s="311" t="s">
        <v>224</v>
      </c>
      <c r="L481" s="358" t="s">
        <v>227</v>
      </c>
      <c r="M481" s="318" t="s">
        <v>232</v>
      </c>
      <c r="N481" s="359" t="s">
        <v>235</v>
      </c>
      <c r="O481" s="359" t="s">
        <v>236</v>
      </c>
      <c r="P481" s="311"/>
      <c r="Q481" s="311" t="s">
        <v>240</v>
      </c>
      <c r="R481" s="425" t="s">
        <v>1050</v>
      </c>
      <c r="S481" s="311" t="s">
        <v>246</v>
      </c>
      <c r="T481" s="311" t="s">
        <v>248</v>
      </c>
      <c r="U481" s="319" t="s">
        <v>254</v>
      </c>
      <c r="V481" s="360" t="s">
        <v>255</v>
      </c>
      <c r="W481" s="360" t="s">
        <v>256</v>
      </c>
      <c r="X481" s="517"/>
      <c r="Y481" s="517"/>
      <c r="Z481" s="517"/>
      <c r="AA481" s="553"/>
      <c r="AB481" s="553"/>
      <c r="AC481" s="498"/>
      <c r="AD481" s="459"/>
      <c r="AE481" s="553"/>
      <c r="AF481" s="553"/>
      <c r="AG481" s="498"/>
      <c r="AH481" s="459"/>
    </row>
    <row r="482" spans="2:34" x14ac:dyDescent="0.15">
      <c r="B482" s="320" t="s">
        <v>34</v>
      </c>
      <c r="C482" s="320" t="s">
        <v>288</v>
      </c>
      <c r="D482" s="320" t="s">
        <v>288</v>
      </c>
      <c r="E482" s="101" t="s">
        <v>141</v>
      </c>
      <c r="F482" s="361">
        <f>SUMIF(価格変換【係数】!$D$7:$D$64,E482,価格変換【係数】!$J$275:$J$332)</f>
        <v>0</v>
      </c>
      <c r="G482" s="321">
        <f>SUMIF(価格変換【係数】!$D$7:$D$64,E482,価格変換【係数】!$L$275:$L$332)</f>
        <v>0</v>
      </c>
      <c r="H482" s="322">
        <f>G482*各種係数!H8</f>
        <v>0</v>
      </c>
      <c r="I482" s="321">
        <f>G482*各種係数!I8</f>
        <v>0</v>
      </c>
      <c r="J482" s="362">
        <f t="array" ref="J482:J588">MMULT(各種係数!$AD$8:$EF$114,G482:G588)</f>
        <v>1.1837830626970295E-5</v>
      </c>
      <c r="K482" s="134">
        <f>J482*各種係数!G8</f>
        <v>2.9910551605510587E-7</v>
      </c>
      <c r="L482" s="134">
        <f>J482*各種係数!F8</f>
        <v>1.1538725110915189E-5</v>
      </c>
      <c r="M482" s="362">
        <f t="array" ref="M482:M588">MMULT(各種係数!$EK$8:$IM$114,K482:K588)</f>
        <v>4.6749691098491968E-7</v>
      </c>
      <c r="N482" s="46">
        <f>M482*各種係数!H8</f>
        <v>2.7143970210422738E-7</v>
      </c>
      <c r="O482" s="46">
        <f>M482*各種係数!I8</f>
        <v>3.7793330914876639E-8</v>
      </c>
      <c r="P482" s="102"/>
      <c r="Q482" s="101"/>
      <c r="R482" s="134">
        <f>Q$589*各種係数!J8</f>
        <v>1.7860395078335761E-3</v>
      </c>
      <c r="S482" s="134">
        <f>R482*各種係数!G8</f>
        <v>4.5127716852804198E-5</v>
      </c>
      <c r="T482" s="134">
        <f>R482*各種係数!F8</f>
        <v>1.7409117909807719E-3</v>
      </c>
      <c r="U482" s="362">
        <f t="array" ref="U482:U588">MMULT(各種係数!$EK$8:$IM$114,S482:S588)</f>
        <v>6.3430459371472414E-5</v>
      </c>
      <c r="V482" s="134">
        <f>U482*各種係数!H8</f>
        <v>3.6829216603491459E-5</v>
      </c>
      <c r="W482" s="134">
        <f>U482*各種係数!I8</f>
        <v>5.1278378204856724E-6</v>
      </c>
      <c r="X482" s="323">
        <f t="shared" ref="X482:X545" si="46">G482+M482+U482</f>
        <v>6.3897956282457329E-5</v>
      </c>
      <c r="Y482" s="134">
        <f t="shared" ref="Y482:Y545" si="47">H482+N482+V482</f>
        <v>3.7100656305595686E-5</v>
      </c>
      <c r="Z482" s="52">
        <f t="shared" ref="Z482:Z545" si="48">I482+O482+W482</f>
        <v>5.1656311514005493E-6</v>
      </c>
      <c r="AA482" s="134">
        <f>G482*各種係数!K8*各種係数!$P$18</f>
        <v>0</v>
      </c>
      <c r="AB482" s="134">
        <f>M482*各種係数!K8*各種係数!$P$18</f>
        <v>2.4057457455577561E-13</v>
      </c>
      <c r="AC482" s="134">
        <f>U482*各種係数!K8*各種係数!$P$18</f>
        <v>3.2641404506866629E-11</v>
      </c>
      <c r="AD482" s="362">
        <f t="shared" ref="AD482:AD545" si="49">SUM(AA482:AC482)</f>
        <v>3.2881979081422405E-11</v>
      </c>
      <c r="AE482" s="134">
        <f>G482*各種係数!L8*各種係数!$P$18</f>
        <v>0</v>
      </c>
      <c r="AF482" s="134">
        <f>M482*各種係数!L8*各種係数!$P$18</f>
        <v>3.1363249750369511E-14</v>
      </c>
      <c r="AG482" s="134">
        <f>U482*各種係数!L8*各種係数!$P$18</f>
        <v>4.2553978268154338E-12</v>
      </c>
      <c r="AH482" s="323">
        <f t="shared" ref="AH482:AH545" si="50">SUM(AE482:AG482)</f>
        <v>4.2867610765658036E-12</v>
      </c>
    </row>
    <row r="483" spans="2:34" x14ac:dyDescent="0.15">
      <c r="B483" s="155" t="s">
        <v>35</v>
      </c>
      <c r="C483" s="155" t="s">
        <v>288</v>
      </c>
      <c r="D483" s="155" t="s">
        <v>288</v>
      </c>
      <c r="E483" s="41" t="s">
        <v>205</v>
      </c>
      <c r="F483" s="363">
        <f>SUMIF(価格変換【係数】!$D$7:$D$64,E483,価格変換【係数】!$J$275:$J$332)</f>
        <v>0</v>
      </c>
      <c r="G483" s="324">
        <f>SUMIF(価格変換【係数】!$D$7:$D$64,E483,価格変換【係数】!$L$275:$L$332)</f>
        <v>0</v>
      </c>
      <c r="H483" s="325">
        <f>G483*各種係数!H9</f>
        <v>0</v>
      </c>
      <c r="I483" s="324">
        <f>G483*各種係数!I9</f>
        <v>0</v>
      </c>
      <c r="J483" s="364">
        <v>0</v>
      </c>
      <c r="K483" s="46">
        <f>J483*各種係数!G9</f>
        <v>0</v>
      </c>
      <c r="L483" s="46">
        <f>J483*各種係数!F9</f>
        <v>0</v>
      </c>
      <c r="M483" s="364">
        <v>4.6391998413648815E-9</v>
      </c>
      <c r="N483" s="46">
        <f>M483*各種係数!H9</f>
        <v>1.3512486298510669E-9</v>
      </c>
      <c r="O483" s="46">
        <f>M483*各種係数!I9</f>
        <v>4.4856488606999875E-10</v>
      </c>
      <c r="P483" s="54"/>
      <c r="Q483" s="41"/>
      <c r="R483" s="46">
        <f>Q$589*各種係数!J9</f>
        <v>1.3262130530641153E-4</v>
      </c>
      <c r="S483" s="46">
        <f>R483*各種係数!G9</f>
        <v>2.3087242610199475E-6</v>
      </c>
      <c r="T483" s="46">
        <f>R483*各種係数!F9</f>
        <v>1.3031258104539159E-4</v>
      </c>
      <c r="U483" s="364">
        <v>6.5517312599327403E-6</v>
      </c>
      <c r="V483" s="46">
        <f>U483*各種係数!H9</f>
        <v>1.9083070768367477E-6</v>
      </c>
      <c r="W483" s="46">
        <f>U483*各種係数!I9</f>
        <v>6.3348781830194736E-7</v>
      </c>
      <c r="X483" s="135">
        <f t="shared" si="46"/>
        <v>6.5563704597741052E-6</v>
      </c>
      <c r="Y483" s="46">
        <f t="shared" si="47"/>
        <v>1.9096583254665987E-6</v>
      </c>
      <c r="Z483" s="47">
        <f t="shared" si="48"/>
        <v>6.3393638318801731E-7</v>
      </c>
      <c r="AA483" s="46">
        <f>G483*各種係数!K9*各種係数!$P$18</f>
        <v>0</v>
      </c>
      <c r="AB483" s="46">
        <f>M483*各種係数!K9*各種係数!$P$18</f>
        <v>6.2073800694318822E-16</v>
      </c>
      <c r="AC483" s="46">
        <f>U483*各種係数!K9*各種係数!$P$18</f>
        <v>8.7664009816001442E-13</v>
      </c>
      <c r="AD483" s="364">
        <f t="shared" si="49"/>
        <v>8.7726083616695757E-13</v>
      </c>
      <c r="AE483" s="46">
        <f>G483*各種係数!L9*各種係数!$P$18</f>
        <v>0</v>
      </c>
      <c r="AF483" s="46">
        <f>M483*各種係数!L9*各種係数!$P$18</f>
        <v>2.6136337134450036E-16</v>
      </c>
      <c r="AG483" s="46">
        <f>U483*各種係数!L9*各種係数!$P$18</f>
        <v>3.6911162027790084E-13</v>
      </c>
      <c r="AH483" s="135">
        <f t="shared" si="50"/>
        <v>3.6937298364924537E-13</v>
      </c>
    </row>
    <row r="484" spans="2:34" x14ac:dyDescent="0.15">
      <c r="B484" s="155" t="s">
        <v>36</v>
      </c>
      <c r="C484" s="155" t="s">
        <v>288</v>
      </c>
      <c r="D484" s="155" t="s">
        <v>288</v>
      </c>
      <c r="E484" s="41" t="s">
        <v>142</v>
      </c>
      <c r="F484" s="363">
        <f>SUMIF(価格変換【係数】!$D$7:$D$64,E484,価格変換【係数】!$J$275:$J$332)</f>
        <v>0</v>
      </c>
      <c r="G484" s="324">
        <f>SUMIF(価格変換【係数】!$D$7:$D$64,E484,価格変換【係数】!$L$275:$L$332)</f>
        <v>0</v>
      </c>
      <c r="H484" s="325">
        <f>G484*各種係数!H10</f>
        <v>0</v>
      </c>
      <c r="I484" s="324">
        <f>G484*各種係数!I10</f>
        <v>0</v>
      </c>
      <c r="J484" s="364">
        <v>0</v>
      </c>
      <c r="K484" s="46">
        <f>J484*各種係数!G10</f>
        <v>0</v>
      </c>
      <c r="L484" s="46">
        <f>J484*各種係数!F10</f>
        <v>0</v>
      </c>
      <c r="M484" s="364">
        <v>1.3596117782777342E-7</v>
      </c>
      <c r="N484" s="46">
        <f>M484*各種係数!H10</f>
        <v>8.9506546542313205E-8</v>
      </c>
      <c r="O484" s="46">
        <f>M484*各種係数!I10</f>
        <v>6.1624919972046098E-8</v>
      </c>
      <c r="P484" s="54"/>
      <c r="Q484" s="41"/>
      <c r="R484" s="46">
        <f>Q$589*各種係数!J10</f>
        <v>3.4929272403277207E-4</v>
      </c>
      <c r="S484" s="46">
        <f>R484*各種係数!G10</f>
        <v>3.0075431324338314E-4</v>
      </c>
      <c r="T484" s="46">
        <f>R484*各種係数!F10</f>
        <v>4.8538410789388909E-5</v>
      </c>
      <c r="U484" s="364">
        <v>3.0541214940665087E-4</v>
      </c>
      <c r="V484" s="46">
        <f>U484*各種係数!H10</f>
        <v>2.0106023794588059E-4</v>
      </c>
      <c r="W484" s="46">
        <f>U484*各種係数!I10</f>
        <v>1.384292160922336E-4</v>
      </c>
      <c r="X484" s="135">
        <f t="shared" si="46"/>
        <v>3.0554811058447864E-4</v>
      </c>
      <c r="Y484" s="46">
        <f t="shared" si="47"/>
        <v>2.0114974449242289E-4</v>
      </c>
      <c r="Z484" s="47">
        <f t="shared" si="48"/>
        <v>1.3849084101220563E-4</v>
      </c>
      <c r="AA484" s="46">
        <f>G484*各種係数!K10*各種係数!$P$18</f>
        <v>0</v>
      </c>
      <c r="AB484" s="46">
        <f>M484*各種係数!K10*各種係数!$P$18</f>
        <v>4.5713628119967202E-15</v>
      </c>
      <c r="AC484" s="46">
        <f>U484*各種係数!K10*各種係数!$P$18</f>
        <v>1.0268738212154205E-11</v>
      </c>
      <c r="AD484" s="364">
        <f t="shared" si="49"/>
        <v>1.0273309574966201E-11</v>
      </c>
      <c r="AE484" s="46">
        <f>G484*各種係数!L10*各種係数!$P$18</f>
        <v>0</v>
      </c>
      <c r="AF484" s="46">
        <f>M484*各種係数!L10*各種係数!$P$18</f>
        <v>4.1289728624486503E-15</v>
      </c>
      <c r="AG484" s="46">
        <f>U484*各種係数!L10*各種係数!$P$18</f>
        <v>9.2749893529134758E-12</v>
      </c>
      <c r="AH484" s="135">
        <f t="shared" si="50"/>
        <v>9.2791183257759245E-12</v>
      </c>
    </row>
    <row r="485" spans="2:34" x14ac:dyDescent="0.15">
      <c r="B485" s="155" t="s">
        <v>37</v>
      </c>
      <c r="C485" s="155" t="s">
        <v>288</v>
      </c>
      <c r="D485" s="155" t="s">
        <v>288</v>
      </c>
      <c r="E485" s="41" t="s">
        <v>143</v>
      </c>
      <c r="F485" s="363">
        <f>SUMIF(価格変換【係数】!$D$7:$D$64,E485,価格変換【係数】!$J$275:$J$332)</f>
        <v>0</v>
      </c>
      <c r="G485" s="324">
        <f>SUMIF(価格変換【係数】!$D$7:$D$64,E485,価格変換【係数】!$L$275:$L$332)</f>
        <v>0</v>
      </c>
      <c r="H485" s="325">
        <f>G485*各種係数!H11</f>
        <v>0</v>
      </c>
      <c r="I485" s="324">
        <f>G485*各種係数!I11</f>
        <v>0</v>
      </c>
      <c r="J485" s="364">
        <v>0</v>
      </c>
      <c r="K485" s="46">
        <f>J485*各種係数!G11</f>
        <v>0</v>
      </c>
      <c r="L485" s="46">
        <f>J485*各種係数!F11</f>
        <v>0</v>
      </c>
      <c r="M485" s="364">
        <v>1.2962044061979417E-8</v>
      </c>
      <c r="N485" s="46">
        <f>M485*各種係数!H11</f>
        <v>8.6845695215262089E-9</v>
      </c>
      <c r="O485" s="46">
        <f>M485*各種係数!I11</f>
        <v>4.9255767435521789E-9</v>
      </c>
      <c r="P485" s="54"/>
      <c r="Q485" s="41"/>
      <c r="R485" s="46">
        <f>Q$589*各種係数!J11</f>
        <v>9.9418050035772295E-5</v>
      </c>
      <c r="S485" s="46">
        <f>R485*各種係数!G11</f>
        <v>1.9059107782798146E-7</v>
      </c>
      <c r="T485" s="46">
        <f>R485*各種係数!F11</f>
        <v>9.9227458957944312E-5</v>
      </c>
      <c r="U485" s="364">
        <v>2.2949714464586665E-7</v>
      </c>
      <c r="V485" s="46">
        <f>U485*各種係数!H11</f>
        <v>1.5376308691273064E-7</v>
      </c>
      <c r="W485" s="46">
        <f>U485*各種係数!I11</f>
        <v>8.7208914965429323E-8</v>
      </c>
      <c r="X485" s="135">
        <f t="shared" si="46"/>
        <v>2.4245918870784604E-7</v>
      </c>
      <c r="Y485" s="46">
        <f t="shared" si="47"/>
        <v>1.6244765643425685E-7</v>
      </c>
      <c r="Z485" s="47">
        <f t="shared" si="48"/>
        <v>9.2134491708981497E-8</v>
      </c>
      <c r="AA485" s="46">
        <f>G485*各種係数!K11*各種係数!$P$18</f>
        <v>0</v>
      </c>
      <c r="AB485" s="46">
        <f>M485*各種係数!K11*各種係数!$P$18</f>
        <v>1.9443066092969123E-14</v>
      </c>
      <c r="AC485" s="46">
        <f>U485*各種係数!K11*各種係数!$P$18</f>
        <v>3.4424571696879996E-13</v>
      </c>
      <c r="AD485" s="364">
        <f t="shared" si="49"/>
        <v>3.6368878306176908E-13</v>
      </c>
      <c r="AE485" s="46">
        <f>G485*各種係数!L11*各種係数!$P$18</f>
        <v>0</v>
      </c>
      <c r="AF485" s="46">
        <f>M485*各種係数!L11*各種係数!$P$18</f>
        <v>6.4810220309897082E-15</v>
      </c>
      <c r="AG485" s="46">
        <f>U485*各種係数!L11*各種係数!$P$18</f>
        <v>1.1474857232293332E-13</v>
      </c>
      <c r="AH485" s="135">
        <f t="shared" si="50"/>
        <v>1.2122959435392303E-13</v>
      </c>
    </row>
    <row r="486" spans="2:34" x14ac:dyDescent="0.15">
      <c r="B486" s="155" t="s">
        <v>38</v>
      </c>
      <c r="C486" s="155" t="s">
        <v>288</v>
      </c>
      <c r="D486" s="155" t="s">
        <v>288</v>
      </c>
      <c r="E486" s="41" t="s">
        <v>144</v>
      </c>
      <c r="F486" s="365">
        <f>SUMIF(価格変換【係数】!$D$7:$D$64,E486,価格変換【係数】!$J$275:$J$332)</f>
        <v>0</v>
      </c>
      <c r="G486" s="326">
        <f>SUMIF(価格変換【係数】!$D$7:$D$64,E486,価格変換【係数】!$L$275:$L$332)</f>
        <v>0</v>
      </c>
      <c r="H486" s="327">
        <f>G486*各種係数!H12</f>
        <v>0</v>
      </c>
      <c r="I486" s="326">
        <f>G486*各種係数!I12</f>
        <v>0</v>
      </c>
      <c r="J486" s="364">
        <v>0</v>
      </c>
      <c r="K486" s="67">
        <f>J486*各種係数!G12</f>
        <v>0</v>
      </c>
      <c r="L486" s="67">
        <f>J486*各種係数!F12</f>
        <v>0</v>
      </c>
      <c r="M486" s="364">
        <v>2.0158579171984485E-8</v>
      </c>
      <c r="N486" s="67">
        <f>M486*各種係数!H12</f>
        <v>1.2911139347333196E-8</v>
      </c>
      <c r="O486" s="67">
        <f>M486*各種係数!I12</f>
        <v>2.9801333973361223E-9</v>
      </c>
      <c r="P486" s="54"/>
      <c r="Q486" s="41"/>
      <c r="R486" s="67">
        <f>Q$589*各種係数!J12</f>
        <v>1.9334152592721452E-4</v>
      </c>
      <c r="S486" s="67">
        <f>R486*各種係数!G12</f>
        <v>7.2866987772248112E-6</v>
      </c>
      <c r="T486" s="67">
        <f>R486*各種係数!F12</f>
        <v>1.860548271499897E-4</v>
      </c>
      <c r="U486" s="364">
        <v>1.1268440573324118E-5</v>
      </c>
      <c r="V486" s="67">
        <f>U486*各種係数!H12</f>
        <v>7.2171954793085965E-6</v>
      </c>
      <c r="W486" s="67">
        <f>U486*各種係数!I12</f>
        <v>1.665864235864929E-6</v>
      </c>
      <c r="X486" s="135">
        <f t="shared" si="46"/>
        <v>1.1288599152496103E-5</v>
      </c>
      <c r="Y486" s="46">
        <f t="shared" si="47"/>
        <v>7.2301066186559293E-6</v>
      </c>
      <c r="Z486" s="47">
        <f t="shared" si="48"/>
        <v>1.6688443692622652E-6</v>
      </c>
      <c r="AA486" s="67">
        <f>G486*各種係数!K12*各種係数!$P$18</f>
        <v>0</v>
      </c>
      <c r="AB486" s="67">
        <f>M486*各種係数!K12*各種係数!$P$18</f>
        <v>1.6410154424494652E-15</v>
      </c>
      <c r="AC486" s="67">
        <f>U486*各種係数!K12*各種係数!$P$18</f>
        <v>9.1731092927659908E-13</v>
      </c>
      <c r="AD486" s="364">
        <f t="shared" si="49"/>
        <v>9.189519447190485E-13</v>
      </c>
      <c r="AE486" s="67">
        <f>G486*各種係数!L12*各種係数!$P$18</f>
        <v>0</v>
      </c>
      <c r="AF486" s="67">
        <f>M486*各種係数!L12*各種係数!$P$18</f>
        <v>6.2679386824385587E-16</v>
      </c>
      <c r="AG486" s="67">
        <f>U486*各種係数!L12*各種係数!$P$18</f>
        <v>3.5037139253572355E-13</v>
      </c>
      <c r="AH486" s="135">
        <f t="shared" si="50"/>
        <v>3.5099818640396739E-13</v>
      </c>
    </row>
    <row r="487" spans="2:34" x14ac:dyDescent="0.15">
      <c r="B487" s="162" t="s">
        <v>39</v>
      </c>
      <c r="C487" s="162" t="s">
        <v>289</v>
      </c>
      <c r="D487" s="162" t="s">
        <v>289</v>
      </c>
      <c r="E487" s="116" t="s">
        <v>206</v>
      </c>
      <c r="F487" s="363">
        <f>SUMIF(価格変換【係数】!$D$7:$D$64,E487,価格変換【係数】!$J$275:$J$332)</f>
        <v>0</v>
      </c>
      <c r="G487" s="324">
        <f>SUMIF(価格変換【係数】!$D$7:$D$64,E487,価格変換【係数】!$L$275:$L$332)</f>
        <v>0</v>
      </c>
      <c r="H487" s="325">
        <f>G487*各種係数!H13</f>
        <v>0</v>
      </c>
      <c r="I487" s="324">
        <f>G487*各種係数!I13</f>
        <v>0</v>
      </c>
      <c r="J487" s="366">
        <v>1.5005294892814973E-5</v>
      </c>
      <c r="K487" s="46">
        <f>J487*各種係数!G13</f>
        <v>0</v>
      </c>
      <c r="L487" s="46">
        <f>J487*各種係数!F13</f>
        <v>1.5005294892814977E-5</v>
      </c>
      <c r="M487" s="366">
        <v>-7.3226223037112046E-19</v>
      </c>
      <c r="N487" s="46">
        <f>M487*各種係数!H13</f>
        <v>0</v>
      </c>
      <c r="O487" s="46">
        <f>M487*各種係数!I13</f>
        <v>0</v>
      </c>
      <c r="P487" s="54"/>
      <c r="Q487" s="41"/>
      <c r="R487" s="46">
        <f>Q$589*各種係数!J13</f>
        <v>3.8343155229100131E-9</v>
      </c>
      <c r="S487" s="46">
        <f>R487*各種係数!G13</f>
        <v>0</v>
      </c>
      <c r="T487" s="46">
        <f>R487*各種係数!F13</f>
        <v>3.8343155229100139E-9</v>
      </c>
      <c r="U487" s="366">
        <v>-2.6959001855725336E-19</v>
      </c>
      <c r="V487" s="46">
        <f>U487*各種係数!H13</f>
        <v>0</v>
      </c>
      <c r="W487" s="46">
        <f>U487*各種係数!I13</f>
        <v>0</v>
      </c>
      <c r="X487" s="328">
        <f t="shared" si="46"/>
        <v>-1.0018522489283739E-18</v>
      </c>
      <c r="Y487" s="136">
        <f t="shared" si="47"/>
        <v>0</v>
      </c>
      <c r="Z487" s="329">
        <f t="shared" si="48"/>
        <v>0</v>
      </c>
      <c r="AA487" s="46">
        <f>G487*各種係数!K13*各種係数!$P$18</f>
        <v>0</v>
      </c>
      <c r="AB487" s="46">
        <f>M487*各種係数!K13*各種係数!$P$18</f>
        <v>0</v>
      </c>
      <c r="AC487" s="46">
        <f>U487*各種係数!K13*各種係数!$P$18</f>
        <v>0</v>
      </c>
      <c r="AD487" s="366">
        <f t="shared" si="49"/>
        <v>0</v>
      </c>
      <c r="AE487" s="46">
        <f>G487*各種係数!L13*各種係数!$P$18</f>
        <v>0</v>
      </c>
      <c r="AF487" s="46">
        <f>M487*各種係数!L13*各種係数!$P$18</f>
        <v>0</v>
      </c>
      <c r="AG487" s="46">
        <f>U487*各種係数!L13*各種係数!$P$18</f>
        <v>0</v>
      </c>
      <c r="AH487" s="328">
        <f t="shared" si="50"/>
        <v>0</v>
      </c>
    </row>
    <row r="488" spans="2:34" x14ac:dyDescent="0.15">
      <c r="B488" s="155" t="s">
        <v>40</v>
      </c>
      <c r="C488" s="155" t="s">
        <v>289</v>
      </c>
      <c r="D488" s="155" t="s">
        <v>289</v>
      </c>
      <c r="E488" s="41" t="s">
        <v>956</v>
      </c>
      <c r="F488" s="363">
        <f>SUMIF(価格変換【係数】!$D$7:$D$64,E488,価格変換【係数】!$J$275:$J$332)</f>
        <v>0</v>
      </c>
      <c r="G488" s="324">
        <f>SUMIF(価格変換【係数】!$D$7:$D$64,E488,価格変換【係数】!$L$275:$L$332)</f>
        <v>0</v>
      </c>
      <c r="H488" s="325">
        <f>G488*各種係数!H14</f>
        <v>0</v>
      </c>
      <c r="I488" s="324">
        <f>G488*各種係数!I14</f>
        <v>0</v>
      </c>
      <c r="J488" s="364">
        <v>0</v>
      </c>
      <c r="K488" s="46">
        <f>J488*各種係数!G14</f>
        <v>0</v>
      </c>
      <c r="L488" s="46">
        <f>J488*各種係数!F14</f>
        <v>0</v>
      </c>
      <c r="M488" s="364">
        <v>0</v>
      </c>
      <c r="N488" s="46">
        <f>M488*各種係数!H14</f>
        <v>0</v>
      </c>
      <c r="O488" s="46">
        <f>M488*各種係数!I14</f>
        <v>0</v>
      </c>
      <c r="P488" s="54"/>
      <c r="Q488" s="41"/>
      <c r="R488" s="46">
        <f>Q$589*各種係数!J14</f>
        <v>0</v>
      </c>
      <c r="S488" s="46">
        <f>R488*各種係数!G14</f>
        <v>0</v>
      </c>
      <c r="T488" s="46">
        <f>R488*各種係数!F14</f>
        <v>0</v>
      </c>
      <c r="U488" s="364">
        <v>0</v>
      </c>
      <c r="V488" s="46">
        <f>U488*各種係数!H14</f>
        <v>0</v>
      </c>
      <c r="W488" s="46">
        <f>U488*各種係数!I14</f>
        <v>0</v>
      </c>
      <c r="X488" s="135">
        <f t="shared" si="46"/>
        <v>0</v>
      </c>
      <c r="Y488" s="46">
        <f t="shared" si="47"/>
        <v>0</v>
      </c>
      <c r="Z488" s="47">
        <f t="shared" si="48"/>
        <v>0</v>
      </c>
      <c r="AA488" s="46">
        <f>G488*各種係数!K14*各種係数!$P$18</f>
        <v>0</v>
      </c>
      <c r="AB488" s="46">
        <f>M488*各種係数!K14*各種係数!$P$18</f>
        <v>0</v>
      </c>
      <c r="AC488" s="46">
        <f>U488*各種係数!K14*各種係数!$P$18</f>
        <v>0</v>
      </c>
      <c r="AD488" s="364">
        <f t="shared" si="49"/>
        <v>0</v>
      </c>
      <c r="AE488" s="46">
        <f>G488*各種係数!L14*各種係数!$P$18</f>
        <v>0</v>
      </c>
      <c r="AF488" s="46">
        <f>M488*各種係数!L14*各種係数!$P$18</f>
        <v>0</v>
      </c>
      <c r="AG488" s="46">
        <f>U488*各種係数!L14*各種係数!$P$18</f>
        <v>0</v>
      </c>
      <c r="AH488" s="135">
        <f t="shared" si="50"/>
        <v>0</v>
      </c>
    </row>
    <row r="489" spans="2:34" x14ac:dyDescent="0.15">
      <c r="B489" s="155" t="s">
        <v>41</v>
      </c>
      <c r="C489" s="155" t="s">
        <v>290</v>
      </c>
      <c r="D489" s="155" t="s">
        <v>290</v>
      </c>
      <c r="E489" s="41" t="s">
        <v>145</v>
      </c>
      <c r="F489" s="363">
        <f>SUMIF(価格変換【係数】!$D$7:$D$64,E489,価格変換【係数】!$J$275:$J$332)</f>
        <v>0</v>
      </c>
      <c r="G489" s="324">
        <f>SUMIF(価格変換【係数】!$D$7:$D$64,E489,価格変換【係数】!$L$275:$L$332)</f>
        <v>0</v>
      </c>
      <c r="H489" s="325">
        <f>G489*各種係数!H15</f>
        <v>0</v>
      </c>
      <c r="I489" s="324">
        <f>G489*各種係数!I15</f>
        <v>0</v>
      </c>
      <c r="J489" s="364">
        <v>0</v>
      </c>
      <c r="K489" s="46">
        <f>J489*各種係数!G15</f>
        <v>0</v>
      </c>
      <c r="L489" s="46">
        <f>J489*各種係数!F15</f>
        <v>0</v>
      </c>
      <c r="M489" s="364">
        <v>1.5743539053324889E-6</v>
      </c>
      <c r="N489" s="46">
        <f>M489*各種係数!H15</f>
        <v>4.8315383661363717E-7</v>
      </c>
      <c r="O489" s="46">
        <f>M489*各種係数!I15</f>
        <v>2.0991794011598463E-7</v>
      </c>
      <c r="P489" s="54"/>
      <c r="Q489" s="41"/>
      <c r="R489" s="46">
        <f>Q$589*各種係数!J15</f>
        <v>1.2464719434288129E-2</v>
      </c>
      <c r="S489" s="46">
        <f>R489*各種係数!G15</f>
        <v>2.4603929634799677E-3</v>
      </c>
      <c r="T489" s="46">
        <f>R489*各種係数!F15</f>
        <v>1.0004326470808161E-2</v>
      </c>
      <c r="U489" s="364">
        <v>2.9056934705492207E-3</v>
      </c>
      <c r="V489" s="46">
        <f>U489*各種係数!H15</f>
        <v>8.9172894580050632E-4</v>
      </c>
      <c r="W489" s="46">
        <f>U489*各種係数!I15</f>
        <v>3.8743333749811584E-4</v>
      </c>
      <c r="X489" s="135">
        <f t="shared" si="46"/>
        <v>2.9072678244545531E-3</v>
      </c>
      <c r="Y489" s="46">
        <f t="shared" si="47"/>
        <v>8.9221209963711993E-4</v>
      </c>
      <c r="Z489" s="47">
        <f t="shared" si="48"/>
        <v>3.8764325543823183E-4</v>
      </c>
      <c r="AA489" s="46">
        <f>G489*各種係数!K15*各種係数!$P$18</f>
        <v>0</v>
      </c>
      <c r="AB489" s="46">
        <f>M489*各種係数!K15*各種係数!$P$18</f>
        <v>6.7135107504762441E-14</v>
      </c>
      <c r="AC489" s="46">
        <f>U489*各種係数!K15*各種係数!$P$18</f>
        <v>1.2390736470400563E-10</v>
      </c>
      <c r="AD489" s="364">
        <f t="shared" si="49"/>
        <v>1.239744998115104E-10</v>
      </c>
      <c r="AE489" s="46">
        <f>G489*各種係数!L15*各種係数!$P$18</f>
        <v>0</v>
      </c>
      <c r="AF489" s="46">
        <f>M489*各種係数!L15*各種係数!$P$18</f>
        <v>6.4683464513081118E-14</v>
      </c>
      <c r="AG489" s="46">
        <f>U489*各種係数!L15*各種係数!$P$18</f>
        <v>1.193825097721396E-10</v>
      </c>
      <c r="AH489" s="135">
        <f t="shared" si="50"/>
        <v>1.1944719323665269E-10</v>
      </c>
    </row>
    <row r="490" spans="2:34" x14ac:dyDescent="0.15">
      <c r="B490" s="155" t="s">
        <v>42</v>
      </c>
      <c r="C490" s="155" t="s">
        <v>290</v>
      </c>
      <c r="D490" s="155" t="s">
        <v>290</v>
      </c>
      <c r="E490" s="41" t="s">
        <v>957</v>
      </c>
      <c r="F490" s="363">
        <f>SUMIF(価格変換【係数】!$D$7:$D$64,E490,価格変換【係数】!$J$275:$J$332)</f>
        <v>0</v>
      </c>
      <c r="G490" s="324">
        <f>SUMIF(価格変換【係数】!$D$7:$D$64,E490,価格変換【係数】!$L$275:$L$332)</f>
        <v>0</v>
      </c>
      <c r="H490" s="325">
        <f>G490*各種係数!H16</f>
        <v>0</v>
      </c>
      <c r="I490" s="324">
        <f>G490*各種係数!I16</f>
        <v>0</v>
      </c>
      <c r="J490" s="364">
        <v>3.2440690120099774E-6</v>
      </c>
      <c r="K490" s="46">
        <f>J490*各種係数!G16</f>
        <v>0</v>
      </c>
      <c r="L490" s="46">
        <f>J490*各種係数!F16</f>
        <v>3.244069012009977E-6</v>
      </c>
      <c r="M490" s="364">
        <v>1.7970534228559136E-21</v>
      </c>
      <c r="N490" s="46">
        <f>M490*各種係数!H16</f>
        <v>0</v>
      </c>
      <c r="O490" s="46">
        <f>M490*各種係数!I16</f>
        <v>0</v>
      </c>
      <c r="P490" s="54"/>
      <c r="Q490" s="41"/>
      <c r="R490" s="46">
        <f>Q$589*各種係数!J16</f>
        <v>2.9821178092078867E-3</v>
      </c>
      <c r="S490" s="46">
        <f>R490*各種係数!G16</f>
        <v>0</v>
      </c>
      <c r="T490" s="46">
        <f>R490*各種係数!F16</f>
        <v>2.9821178092078863E-3</v>
      </c>
      <c r="U490" s="364">
        <v>8.1537850159605884E-20</v>
      </c>
      <c r="V490" s="46">
        <f>U490*各種係数!H16</f>
        <v>0</v>
      </c>
      <c r="W490" s="46">
        <f>U490*各種係数!I16</f>
        <v>0</v>
      </c>
      <c r="X490" s="135">
        <f t="shared" si="46"/>
        <v>8.3334903582461794E-20</v>
      </c>
      <c r="Y490" s="46">
        <f t="shared" si="47"/>
        <v>0</v>
      </c>
      <c r="Z490" s="47">
        <f t="shared" si="48"/>
        <v>0</v>
      </c>
      <c r="AA490" s="46">
        <f>G490*各種係数!K16*各種係数!$P$18</f>
        <v>0</v>
      </c>
      <c r="AB490" s="46">
        <f>M490*各種係数!K16*各種係数!$P$18</f>
        <v>0</v>
      </c>
      <c r="AC490" s="46">
        <f>U490*各種係数!K16*各種係数!$P$18</f>
        <v>0</v>
      </c>
      <c r="AD490" s="364">
        <f t="shared" si="49"/>
        <v>0</v>
      </c>
      <c r="AE490" s="46">
        <f>G490*各種係数!L16*各種係数!$P$18</f>
        <v>0</v>
      </c>
      <c r="AF490" s="46">
        <f>M490*各種係数!L16*各種係数!$P$18</f>
        <v>0</v>
      </c>
      <c r="AG490" s="46">
        <f>U490*各種係数!L16*各種係数!$P$18</f>
        <v>0</v>
      </c>
      <c r="AH490" s="135">
        <f t="shared" si="50"/>
        <v>0</v>
      </c>
    </row>
    <row r="491" spans="2:34" x14ac:dyDescent="0.15">
      <c r="B491" s="163" t="s">
        <v>43</v>
      </c>
      <c r="C491" s="163" t="s">
        <v>290</v>
      </c>
      <c r="D491" s="163" t="s">
        <v>290</v>
      </c>
      <c r="E491" s="62" t="s">
        <v>958</v>
      </c>
      <c r="F491" s="365">
        <f>SUMIF(価格変換【係数】!$D$7:$D$64,E491,価格変換【係数】!$J$275:$J$332)</f>
        <v>0</v>
      </c>
      <c r="G491" s="326">
        <f>SUMIF(価格変換【係数】!$D$7:$D$64,E491,価格変換【係数】!$L$275:$L$332)</f>
        <v>0</v>
      </c>
      <c r="H491" s="327">
        <f>G491*各種係数!H17</f>
        <v>0</v>
      </c>
      <c r="I491" s="326">
        <f>G491*各種係数!I17</f>
        <v>0</v>
      </c>
      <c r="J491" s="80">
        <v>1.9724254551177165E-6</v>
      </c>
      <c r="K491" s="67">
        <f>J491*各種係数!G17</f>
        <v>0</v>
      </c>
      <c r="L491" s="67">
        <f>J491*各種係数!F17</f>
        <v>1.9724254551177165E-6</v>
      </c>
      <c r="M491" s="80">
        <v>0</v>
      </c>
      <c r="N491" s="67">
        <f>M491*各種係数!H17</f>
        <v>0</v>
      </c>
      <c r="O491" s="67">
        <f>M491*各種係数!I17</f>
        <v>0</v>
      </c>
      <c r="P491" s="54"/>
      <c r="Q491" s="41"/>
      <c r="R491" s="67">
        <f>Q$589*各種係数!J17</f>
        <v>1.0309899293776588E-4</v>
      </c>
      <c r="S491" s="67">
        <f>R491*各種係数!G17</f>
        <v>0</v>
      </c>
      <c r="T491" s="67">
        <f>R491*各種係数!F17</f>
        <v>1.0309899293776588E-4</v>
      </c>
      <c r="U491" s="80">
        <v>0</v>
      </c>
      <c r="V491" s="67">
        <f>U491*各種係数!H17</f>
        <v>0</v>
      </c>
      <c r="W491" s="67">
        <f>U491*各種係数!I17</f>
        <v>0</v>
      </c>
      <c r="X491" s="330">
        <f t="shared" si="46"/>
        <v>0</v>
      </c>
      <c r="Y491" s="67">
        <f t="shared" si="47"/>
        <v>0</v>
      </c>
      <c r="Z491" s="68">
        <f t="shared" si="48"/>
        <v>0</v>
      </c>
      <c r="AA491" s="67">
        <f>G491*各種係数!K17*各種係数!$P$18</f>
        <v>0</v>
      </c>
      <c r="AB491" s="67">
        <f>M491*各種係数!K17*各種係数!$P$18</f>
        <v>0</v>
      </c>
      <c r="AC491" s="67">
        <f>U491*各種係数!K17*各種係数!$P$18</f>
        <v>0</v>
      </c>
      <c r="AD491" s="80">
        <f t="shared" si="49"/>
        <v>0</v>
      </c>
      <c r="AE491" s="67">
        <f>G491*各種係数!L17*各種係数!$P$18</f>
        <v>0</v>
      </c>
      <c r="AF491" s="67">
        <f>M491*各種係数!L17*各種係数!$P$18</f>
        <v>0</v>
      </c>
      <c r="AG491" s="67">
        <f>U491*各種係数!L17*各種係数!$P$18</f>
        <v>0</v>
      </c>
      <c r="AH491" s="330">
        <f t="shared" si="50"/>
        <v>0</v>
      </c>
    </row>
    <row r="492" spans="2:34" x14ac:dyDescent="0.15">
      <c r="B492" s="155" t="s">
        <v>44</v>
      </c>
      <c r="C492" s="155" t="s">
        <v>290</v>
      </c>
      <c r="D492" s="155" t="s">
        <v>290</v>
      </c>
      <c r="E492" s="41" t="s">
        <v>207</v>
      </c>
      <c r="F492" s="363">
        <f>SUMIF(価格変換【係数】!$D$7:$D$64,E492,価格変換【係数】!$J$275:$J$332)</f>
        <v>0</v>
      </c>
      <c r="G492" s="324">
        <f>SUMIF(価格変換【係数】!$D$7:$D$64,E492,価格変換【係数】!$L$275:$L$332)</f>
        <v>0</v>
      </c>
      <c r="H492" s="325">
        <f>G492*各種係数!H18</f>
        <v>0</v>
      </c>
      <c r="I492" s="324">
        <f>G492*各種係数!I18</f>
        <v>0</v>
      </c>
      <c r="J492" s="366">
        <v>0</v>
      </c>
      <c r="K492" s="46">
        <f>J492*各種係数!G18</f>
        <v>0</v>
      </c>
      <c r="L492" s="46">
        <f>J492*各種係数!F18</f>
        <v>0</v>
      </c>
      <c r="M492" s="366">
        <v>0</v>
      </c>
      <c r="N492" s="46">
        <f>M492*各種係数!H18</f>
        <v>0</v>
      </c>
      <c r="O492" s="46">
        <f>M492*各種係数!I18</f>
        <v>0</v>
      </c>
      <c r="P492" s="54"/>
      <c r="Q492" s="41"/>
      <c r="R492" s="46">
        <f>Q$589*各種係数!J18</f>
        <v>2.0323482683942693E-3</v>
      </c>
      <c r="S492" s="46">
        <f>R492*各種係数!G18</f>
        <v>0</v>
      </c>
      <c r="T492" s="46">
        <f>R492*各種係数!F18</f>
        <v>2.0323482683942693E-3</v>
      </c>
      <c r="U492" s="366">
        <v>0</v>
      </c>
      <c r="V492" s="46">
        <f>U492*各種係数!H18</f>
        <v>0</v>
      </c>
      <c r="W492" s="46">
        <f>U492*各種係数!I18</f>
        <v>0</v>
      </c>
      <c r="X492" s="328">
        <f t="shared" si="46"/>
        <v>0</v>
      </c>
      <c r="Y492" s="136">
        <f t="shared" si="47"/>
        <v>0</v>
      </c>
      <c r="Z492" s="329">
        <f t="shared" si="48"/>
        <v>0</v>
      </c>
      <c r="AA492" s="46">
        <f>G492*各種係数!K18*各種係数!$P$18</f>
        <v>0</v>
      </c>
      <c r="AB492" s="46">
        <f>M492*各種係数!K18*各種係数!$P$18</f>
        <v>0</v>
      </c>
      <c r="AC492" s="46">
        <f>U492*各種係数!K18*各種係数!$P$18</f>
        <v>0</v>
      </c>
      <c r="AD492" s="366">
        <f t="shared" si="49"/>
        <v>0</v>
      </c>
      <c r="AE492" s="46">
        <f>G492*各種係数!L18*各種係数!$P$18</f>
        <v>0</v>
      </c>
      <c r="AF492" s="46">
        <f>M492*各種係数!L18*各種係数!$P$18</f>
        <v>0</v>
      </c>
      <c r="AG492" s="46">
        <f>U492*各種係数!L18*各種係数!$P$18</f>
        <v>0</v>
      </c>
      <c r="AH492" s="328">
        <f t="shared" si="50"/>
        <v>0</v>
      </c>
    </row>
    <row r="493" spans="2:34" x14ac:dyDescent="0.15">
      <c r="B493" s="155" t="s">
        <v>45</v>
      </c>
      <c r="C493" s="155" t="s">
        <v>291</v>
      </c>
      <c r="D493" s="155" t="s">
        <v>290</v>
      </c>
      <c r="E493" s="41" t="s">
        <v>147</v>
      </c>
      <c r="F493" s="363">
        <f>SUMIF(価格変換【係数】!$D$7:$D$64,E493,価格変換【係数】!$J$275:$J$332)</f>
        <v>0</v>
      </c>
      <c r="G493" s="324">
        <f>SUMIF(価格変換【係数】!$D$7:$D$64,E493,価格変換【係数】!$L$275:$L$332)</f>
        <v>0</v>
      </c>
      <c r="H493" s="325">
        <f>G493*各種係数!H19</f>
        <v>0</v>
      </c>
      <c r="I493" s="324">
        <f>G493*各種係数!I19</f>
        <v>0</v>
      </c>
      <c r="J493" s="364">
        <v>5.0185736221648747E-4</v>
      </c>
      <c r="K493" s="46">
        <f>J493*各種係数!G19</f>
        <v>3.3540333186585041E-6</v>
      </c>
      <c r="L493" s="46">
        <f>J493*各種係数!F19</f>
        <v>4.9850332889782897E-4</v>
      </c>
      <c r="M493" s="364">
        <v>3.7799553187433177E-6</v>
      </c>
      <c r="N493" s="46">
        <f>M493*各種係数!H19</f>
        <v>1.5237944878683999E-6</v>
      </c>
      <c r="O493" s="46">
        <f>M493*各種係数!I19</f>
        <v>1.1434364839198537E-6</v>
      </c>
      <c r="P493" s="54"/>
      <c r="Q493" s="41"/>
      <c r="R493" s="46">
        <f>Q$589*各種係数!J19</f>
        <v>4.5039787289862474E-5</v>
      </c>
      <c r="S493" s="46">
        <f>R493*各種係数!G19</f>
        <v>3.0101171888423009E-7</v>
      </c>
      <c r="T493" s="46">
        <f>R493*各種係数!F19</f>
        <v>4.4738775570978246E-5</v>
      </c>
      <c r="U493" s="364">
        <v>4.5592516367566379E-7</v>
      </c>
      <c r="V493" s="46">
        <f>U493*各種係数!H19</f>
        <v>1.8379483160675197E-7</v>
      </c>
      <c r="W493" s="46">
        <f>U493*各種係数!I19</f>
        <v>1.3791736201188829E-7</v>
      </c>
      <c r="X493" s="135">
        <f t="shared" si="46"/>
        <v>4.2358804824189811E-6</v>
      </c>
      <c r="Y493" s="46">
        <f t="shared" si="47"/>
        <v>1.7075893194751519E-6</v>
      </c>
      <c r="Z493" s="47">
        <f t="shared" si="48"/>
        <v>1.2813538459317421E-6</v>
      </c>
      <c r="AA493" s="46">
        <f>G493*各種係数!K19*各種係数!$P$18</f>
        <v>0</v>
      </c>
      <c r="AB493" s="46">
        <f>M493*各種係数!K19*各種係数!$P$18</f>
        <v>1.0237378988263152E-12</v>
      </c>
      <c r="AC493" s="46">
        <f>U493*各種係数!K19*各種係数!$P$18</f>
        <v>1.2347973182882558E-13</v>
      </c>
      <c r="AD493" s="364">
        <f t="shared" si="49"/>
        <v>1.1472176306551407E-12</v>
      </c>
      <c r="AE493" s="46">
        <f>G493*各種係数!L19*各種係数!$P$18</f>
        <v>0</v>
      </c>
      <c r="AF493" s="46">
        <f>M493*各種係数!L19*各種係数!$P$18</f>
        <v>4.7249441484291473E-13</v>
      </c>
      <c r="AG493" s="46">
        <f>U493*各種係数!L19*各種係数!$P$18</f>
        <v>5.699064545945797E-14</v>
      </c>
      <c r="AH493" s="135">
        <f t="shared" si="50"/>
        <v>5.2948506030237274E-13</v>
      </c>
    </row>
    <row r="494" spans="2:34" x14ac:dyDescent="0.15">
      <c r="B494" s="155" t="s">
        <v>46</v>
      </c>
      <c r="C494" s="155" t="s">
        <v>291</v>
      </c>
      <c r="D494" s="155" t="s">
        <v>290</v>
      </c>
      <c r="E494" s="41" t="s">
        <v>959</v>
      </c>
      <c r="F494" s="363">
        <f>SUMIF(価格変換【係数】!$D$7:$D$64,E494,価格変換【係数】!$J$275:$J$332)</f>
        <v>0</v>
      </c>
      <c r="G494" s="324">
        <f>SUMIF(価格変換【係数】!$D$7:$D$64,E494,価格変換【係数】!$L$275:$L$332)</f>
        <v>0</v>
      </c>
      <c r="H494" s="325">
        <f>G494*各種係数!H20</f>
        <v>0</v>
      </c>
      <c r="I494" s="324">
        <f>G494*各種係数!I20</f>
        <v>0</v>
      </c>
      <c r="J494" s="364">
        <v>1.354290092576098E-3</v>
      </c>
      <c r="K494" s="46">
        <f>J494*各種係数!G20</f>
        <v>0</v>
      </c>
      <c r="L494" s="46">
        <f>J494*各種係数!F20</f>
        <v>1.354290092576098E-3</v>
      </c>
      <c r="M494" s="364">
        <v>0</v>
      </c>
      <c r="N494" s="46">
        <f>M494*各種係数!H20</f>
        <v>0</v>
      </c>
      <c r="O494" s="46">
        <f>M494*各種係数!I20</f>
        <v>0</v>
      </c>
      <c r="P494" s="54"/>
      <c r="Q494" s="41"/>
      <c r="R494" s="46">
        <f>Q$589*各種係数!J20</f>
        <v>2.9924742954352671E-3</v>
      </c>
      <c r="S494" s="46">
        <f>R494*各種係数!G20</f>
        <v>0</v>
      </c>
      <c r="T494" s="46">
        <f>R494*各種係数!F20</f>
        <v>2.9924742954352671E-3</v>
      </c>
      <c r="U494" s="364">
        <v>0</v>
      </c>
      <c r="V494" s="46">
        <f>U494*各種係数!H20</f>
        <v>0</v>
      </c>
      <c r="W494" s="46">
        <f>U494*各種係数!I20</f>
        <v>0</v>
      </c>
      <c r="X494" s="135">
        <f t="shared" si="46"/>
        <v>0</v>
      </c>
      <c r="Y494" s="46">
        <f t="shared" si="47"/>
        <v>0</v>
      </c>
      <c r="Z494" s="47">
        <f t="shared" si="48"/>
        <v>0</v>
      </c>
      <c r="AA494" s="46">
        <f>G494*各種係数!K20*各種係数!$P$18</f>
        <v>0</v>
      </c>
      <c r="AB494" s="46">
        <f>M494*各種係数!K20*各種係数!$P$18</f>
        <v>0</v>
      </c>
      <c r="AC494" s="46">
        <f>U494*各種係数!K20*各種係数!$P$18</f>
        <v>0</v>
      </c>
      <c r="AD494" s="364">
        <f t="shared" si="49"/>
        <v>0</v>
      </c>
      <c r="AE494" s="46">
        <f>G494*各種係数!L20*各種係数!$P$18</f>
        <v>0</v>
      </c>
      <c r="AF494" s="46">
        <f>M494*各種係数!L20*各種係数!$P$18</f>
        <v>0</v>
      </c>
      <c r="AG494" s="46">
        <f>U494*各種係数!L20*各種係数!$P$18</f>
        <v>0</v>
      </c>
      <c r="AH494" s="135">
        <f t="shared" si="50"/>
        <v>0</v>
      </c>
    </row>
    <row r="495" spans="2:34" x14ac:dyDescent="0.15">
      <c r="B495" s="155" t="s">
        <v>47</v>
      </c>
      <c r="C495" s="155" t="s">
        <v>292</v>
      </c>
      <c r="D495" s="155" t="s">
        <v>290</v>
      </c>
      <c r="E495" s="41" t="s">
        <v>960</v>
      </c>
      <c r="F495" s="363">
        <f>SUMIF(価格変換【係数】!$D$7:$D$64,E495,価格変換【係数】!$J$275:$J$332)</f>
        <v>0</v>
      </c>
      <c r="G495" s="324">
        <f>SUMIF(価格変換【係数】!$D$7:$D$64,E495,価格変換【係数】!$L$275:$L$332)</f>
        <v>0</v>
      </c>
      <c r="H495" s="325">
        <f>G495*各種係数!H21</f>
        <v>0</v>
      </c>
      <c r="I495" s="324">
        <f>G495*各種係数!I21</f>
        <v>0</v>
      </c>
      <c r="J495" s="364">
        <v>5.1719032118441345E-3</v>
      </c>
      <c r="K495" s="46">
        <f>J495*各種係数!G21</f>
        <v>6.4819239649404722E-5</v>
      </c>
      <c r="L495" s="46">
        <f>J495*各種係数!F21</f>
        <v>5.1070839721947302E-3</v>
      </c>
      <c r="M495" s="364">
        <v>6.835048992278395E-5</v>
      </c>
      <c r="N495" s="46">
        <f>M495*各種係数!H21</f>
        <v>2.9546305278003436E-5</v>
      </c>
      <c r="O495" s="46">
        <f>M495*各種係数!I21</f>
        <v>1.5126018989416089E-5</v>
      </c>
      <c r="P495" s="54"/>
      <c r="Q495" s="41"/>
      <c r="R495" s="46">
        <f>Q$589*各種係数!J21</f>
        <v>2.6575640889289303E-5</v>
      </c>
      <c r="S495" s="46">
        <f>R495*各種係数!G21</f>
        <v>3.3307135982251575E-7</v>
      </c>
      <c r="T495" s="46">
        <f>R495*各種係数!F21</f>
        <v>2.6242569529466787E-5</v>
      </c>
      <c r="U495" s="364">
        <v>1.1003080194170469E-6</v>
      </c>
      <c r="V495" s="46">
        <f>U495*各種係数!H21</f>
        <v>4.7563721457239331E-7</v>
      </c>
      <c r="W495" s="46">
        <f>U495*各種係数!I21</f>
        <v>2.4349905925635786E-7</v>
      </c>
      <c r="X495" s="135">
        <f t="shared" si="46"/>
        <v>6.9450797942200996E-5</v>
      </c>
      <c r="Y495" s="46">
        <f t="shared" si="47"/>
        <v>3.0021942492575828E-5</v>
      </c>
      <c r="Z495" s="47">
        <f t="shared" si="48"/>
        <v>1.5369518048672446E-5</v>
      </c>
      <c r="AA495" s="46">
        <f>G495*各種係数!K21*各種係数!$P$18</f>
        <v>0</v>
      </c>
      <c r="AB495" s="46">
        <f>M495*各種係数!K21*各種係数!$P$18</f>
        <v>5.5569504002263368E-12</v>
      </c>
      <c r="AC495" s="46">
        <f>U495*各種係数!K21*各種係数!$P$18</f>
        <v>8.9455936537971284E-14</v>
      </c>
      <c r="AD495" s="364">
        <f t="shared" si="49"/>
        <v>5.6464063367643083E-12</v>
      </c>
      <c r="AE495" s="46">
        <f>G495*各種係数!L21*各種係数!$P$18</f>
        <v>0</v>
      </c>
      <c r="AF495" s="46">
        <f>M495*各種係数!L21*各種係数!$P$18</f>
        <v>3.889865280158436E-12</v>
      </c>
      <c r="AG495" s="46">
        <f>U495*各種係数!L21*各種係数!$P$18</f>
        <v>6.2619155576579896E-14</v>
      </c>
      <c r="AH495" s="135">
        <f t="shared" si="50"/>
        <v>3.9524844357350162E-12</v>
      </c>
    </row>
    <row r="496" spans="2:34" x14ac:dyDescent="0.15">
      <c r="B496" s="155" t="s">
        <v>48</v>
      </c>
      <c r="C496" s="155" t="s">
        <v>292</v>
      </c>
      <c r="D496" s="155" t="s">
        <v>290</v>
      </c>
      <c r="E496" s="41" t="s">
        <v>150</v>
      </c>
      <c r="F496" s="365">
        <f>SUMIF(価格変換【係数】!$D$7:$D$64,E496,価格変換【係数】!$J$275:$J$332)</f>
        <v>0</v>
      </c>
      <c r="G496" s="326">
        <f>SUMIF(価格変換【係数】!$D$7:$D$64,E496,価格変換【係数】!$L$275:$L$332)</f>
        <v>0</v>
      </c>
      <c r="H496" s="327">
        <f>G496*各種係数!H22</f>
        <v>0</v>
      </c>
      <c r="I496" s="326">
        <f>G496*各種係数!I22</f>
        <v>0</v>
      </c>
      <c r="J496" s="80">
        <v>7.9578363106828193E-4</v>
      </c>
      <c r="K496" s="67">
        <f>J496*各種係数!G22</f>
        <v>4.4049385539610218E-5</v>
      </c>
      <c r="L496" s="67">
        <f>J496*各種係数!F22</f>
        <v>7.5173424552867172E-4</v>
      </c>
      <c r="M496" s="80">
        <v>6.030468765819409E-5</v>
      </c>
      <c r="N496" s="67">
        <f>M496*各種係数!H22</f>
        <v>2.4042938394918738E-5</v>
      </c>
      <c r="O496" s="67">
        <f>M496*各種係数!I22</f>
        <v>9.8347496951926504E-6</v>
      </c>
      <c r="P496" s="54"/>
      <c r="Q496" s="41"/>
      <c r="R496" s="67">
        <f>Q$589*各種係数!J22</f>
        <v>9.2675406188735021E-5</v>
      </c>
      <c r="S496" s="67">
        <f>R496*各種係数!G22</f>
        <v>5.129905338423942E-6</v>
      </c>
      <c r="T496" s="67">
        <f>R496*各種係数!F22</f>
        <v>8.7545500850311084E-5</v>
      </c>
      <c r="U496" s="80">
        <v>1.4974640250665332E-5</v>
      </c>
      <c r="V496" s="67">
        <f>U496*各種係数!H22</f>
        <v>5.9702548344746498E-6</v>
      </c>
      <c r="W496" s="67">
        <f>U496*各種係数!I22</f>
        <v>2.4421292002304145E-6</v>
      </c>
      <c r="X496" s="330">
        <f t="shared" si="46"/>
        <v>7.5279327908859417E-5</v>
      </c>
      <c r="Y496" s="67">
        <f t="shared" si="47"/>
        <v>3.0013193229393388E-5</v>
      </c>
      <c r="Z496" s="68">
        <f t="shared" si="48"/>
        <v>1.2276878895423065E-5</v>
      </c>
      <c r="AA496" s="67">
        <f>G496*各種係数!K22*各種係数!$P$18</f>
        <v>0</v>
      </c>
      <c r="AB496" s="67">
        <f>M496*各種係数!K22*各種係数!$P$18</f>
        <v>3.9468334179449039E-12</v>
      </c>
      <c r="AC496" s="67">
        <f>U496*各種係数!K22*各種係数!$P$18</f>
        <v>9.8006328957410737E-13</v>
      </c>
      <c r="AD496" s="80">
        <f t="shared" si="49"/>
        <v>4.9268967075190116E-12</v>
      </c>
      <c r="AE496" s="67">
        <f>G496*各種係数!L22*各種係数!$P$18</f>
        <v>0</v>
      </c>
      <c r="AF496" s="67">
        <f>M496*各種係数!L22*各種係数!$P$18</f>
        <v>2.4787760284196266E-12</v>
      </c>
      <c r="AG496" s="67">
        <f>U496*各種係数!L22*各種係数!$P$18</f>
        <v>6.1552062914155998E-13</v>
      </c>
      <c r="AH496" s="330">
        <f t="shared" si="50"/>
        <v>3.0942966575611864E-12</v>
      </c>
    </row>
    <row r="497" spans="2:34" x14ac:dyDescent="0.15">
      <c r="B497" s="162" t="s">
        <v>49</v>
      </c>
      <c r="C497" s="162" t="s">
        <v>292</v>
      </c>
      <c r="D497" s="162" t="s">
        <v>290</v>
      </c>
      <c r="E497" s="116" t="s">
        <v>151</v>
      </c>
      <c r="F497" s="363">
        <f>SUMIF(価格変換【係数】!$D$7:$D$64,E497,価格変換【係数】!$J$275:$J$332)</f>
        <v>0</v>
      </c>
      <c r="G497" s="324">
        <f>SUMIF(価格変換【係数】!$D$7:$D$64,E497,価格変換【係数】!$L$275:$L$332)</f>
        <v>0</v>
      </c>
      <c r="H497" s="325">
        <f>G497*各種係数!H23</f>
        <v>0</v>
      </c>
      <c r="I497" s="324">
        <f>G497*各種係数!I23</f>
        <v>0</v>
      </c>
      <c r="J497" s="366">
        <v>4.9167661075258922E-3</v>
      </c>
      <c r="K497" s="46">
        <f>J497*各種係数!G23</f>
        <v>0</v>
      </c>
      <c r="L497" s="46">
        <f>J497*各種係数!F23</f>
        <v>4.9167661075258913E-3</v>
      </c>
      <c r="M497" s="366">
        <v>8.1909997263722757E-20</v>
      </c>
      <c r="N497" s="46">
        <f>M497*各種係数!H23</f>
        <v>0</v>
      </c>
      <c r="O497" s="46">
        <f>M497*各種係数!I23</f>
        <v>0</v>
      </c>
      <c r="P497" s="54"/>
      <c r="Q497" s="41"/>
      <c r="R497" s="46">
        <f>Q$589*各種係数!J23</f>
        <v>0</v>
      </c>
      <c r="S497" s="46">
        <f>R497*各種係数!G23</f>
        <v>0</v>
      </c>
      <c r="T497" s="46">
        <f>R497*各種係数!F23</f>
        <v>0</v>
      </c>
      <c r="U497" s="366">
        <v>1.3167045086696748E-20</v>
      </c>
      <c r="V497" s="46">
        <f>U497*各種係数!H23</f>
        <v>0</v>
      </c>
      <c r="W497" s="46">
        <f>U497*各種係数!I23</f>
        <v>0</v>
      </c>
      <c r="X497" s="328">
        <f t="shared" si="46"/>
        <v>9.5077042350419501E-20</v>
      </c>
      <c r="Y497" s="136">
        <f t="shared" si="47"/>
        <v>0</v>
      </c>
      <c r="Z497" s="329">
        <f t="shared" si="48"/>
        <v>0</v>
      </c>
      <c r="AA497" s="46">
        <f>G497*各種係数!K23*各種係数!$P$18</f>
        <v>0</v>
      </c>
      <c r="AB497" s="46">
        <f>M497*各種係数!K23*各種係数!$P$18</f>
        <v>0</v>
      </c>
      <c r="AC497" s="46">
        <f>U497*各種係数!K23*各種係数!$P$18</f>
        <v>0</v>
      </c>
      <c r="AD497" s="366">
        <f t="shared" si="49"/>
        <v>0</v>
      </c>
      <c r="AE497" s="46">
        <f>G497*各種係数!L23*各種係数!$P$18</f>
        <v>0</v>
      </c>
      <c r="AF497" s="46">
        <f>M497*各種係数!L23*各種係数!$P$18</f>
        <v>0</v>
      </c>
      <c r="AG497" s="46">
        <f>U497*各種係数!L23*各種係数!$P$18</f>
        <v>0</v>
      </c>
      <c r="AH497" s="328">
        <f t="shared" si="50"/>
        <v>0</v>
      </c>
    </row>
    <row r="498" spans="2:34" x14ac:dyDescent="0.15">
      <c r="B498" s="155" t="s">
        <v>50</v>
      </c>
      <c r="C498" s="155" t="s">
        <v>292</v>
      </c>
      <c r="D498" s="155" t="s">
        <v>290</v>
      </c>
      <c r="E498" s="41" t="s">
        <v>152</v>
      </c>
      <c r="F498" s="363">
        <f>SUMIF(価格変換【係数】!$D$7:$D$64,E498,価格変換【係数】!$J$275:$J$332)</f>
        <v>0</v>
      </c>
      <c r="G498" s="324">
        <f>SUMIF(価格変換【係数】!$D$7:$D$64,E498,価格変換【係数】!$L$275:$L$332)</f>
        <v>0</v>
      </c>
      <c r="H498" s="325">
        <f>G498*各種係数!H24</f>
        <v>0</v>
      </c>
      <c r="I498" s="324">
        <f>G498*各種係数!I24</f>
        <v>0</v>
      </c>
      <c r="J498" s="364">
        <v>4.2726382953554428E-3</v>
      </c>
      <c r="K498" s="46">
        <f>J498*各種係数!G24</f>
        <v>4.2865786919720287E-5</v>
      </c>
      <c r="L498" s="46">
        <f>J498*各種係数!F24</f>
        <v>4.2297725084357229E-3</v>
      </c>
      <c r="M498" s="364">
        <v>4.8857343795716921E-5</v>
      </c>
      <c r="N498" s="46">
        <f>M498*各種係数!H24</f>
        <v>2.1206780131802325E-5</v>
      </c>
      <c r="O498" s="46">
        <f>M498*各種係数!I24</f>
        <v>1.1129472094567641E-5</v>
      </c>
      <c r="P498" s="54"/>
      <c r="Q498" s="41"/>
      <c r="R498" s="46">
        <f>Q$589*各種係数!J24</f>
        <v>1.5503096238005912E-4</v>
      </c>
      <c r="S498" s="46">
        <f>R498*各種係数!G24</f>
        <v>1.5553678406540477E-6</v>
      </c>
      <c r="T498" s="46">
        <f>R498*各種係数!F24</f>
        <v>1.5347559453940507E-4</v>
      </c>
      <c r="U498" s="364">
        <v>4.2551217111582349E-6</v>
      </c>
      <c r="V498" s="46">
        <f>U498*各種係数!H24</f>
        <v>1.8469573569102182E-6</v>
      </c>
      <c r="W498" s="46">
        <f>U498*各種係数!I24</f>
        <v>9.6929662286462795E-7</v>
      </c>
      <c r="X498" s="135">
        <f t="shared" si="46"/>
        <v>5.3112465506875155E-5</v>
      </c>
      <c r="Y498" s="46">
        <f t="shared" si="47"/>
        <v>2.3053737488712542E-5</v>
      </c>
      <c r="Z498" s="47">
        <f t="shared" si="48"/>
        <v>1.2098768717432269E-5</v>
      </c>
      <c r="AA498" s="46">
        <f>G498*各種係数!K24*各種係数!$P$18</f>
        <v>0</v>
      </c>
      <c r="AB498" s="46">
        <f>M498*各種係数!K24*各種係数!$P$18</f>
        <v>1.9235174722723194E-12</v>
      </c>
      <c r="AC498" s="46">
        <f>U498*各種係数!K24*各種係数!$P$18</f>
        <v>1.6752447681725334E-13</v>
      </c>
      <c r="AD498" s="364">
        <f t="shared" si="49"/>
        <v>2.0910419490895729E-12</v>
      </c>
      <c r="AE498" s="46">
        <f>G498*各種係数!L24*各種係数!$P$18</f>
        <v>0</v>
      </c>
      <c r="AF498" s="46">
        <f>M498*各種係数!L24*各種係数!$P$18</f>
        <v>1.7311657250450875E-12</v>
      </c>
      <c r="AG498" s="46">
        <f>U498*各種係数!L24*各種係数!$P$18</f>
        <v>1.5077202913552797E-13</v>
      </c>
      <c r="AH498" s="135">
        <f t="shared" si="50"/>
        <v>1.8819377541806155E-12</v>
      </c>
    </row>
    <row r="499" spans="2:34" x14ac:dyDescent="0.15">
      <c r="B499" s="155" t="s">
        <v>51</v>
      </c>
      <c r="C499" s="155" t="s">
        <v>293</v>
      </c>
      <c r="D499" s="155" t="s">
        <v>290</v>
      </c>
      <c r="E499" s="41" t="s">
        <v>961</v>
      </c>
      <c r="F499" s="363">
        <f>SUMIF(価格変換【係数】!$D$7:$D$64,E499,価格変換【係数】!$J$275:$J$332)</f>
        <v>0</v>
      </c>
      <c r="G499" s="324">
        <f>SUMIF(価格変換【係数】!$D$7:$D$64,E499,価格変換【係数】!$L$275:$L$332)</f>
        <v>0</v>
      </c>
      <c r="H499" s="325">
        <f>G499*各種係数!H25</f>
        <v>0</v>
      </c>
      <c r="I499" s="324">
        <f>G499*各種係数!I25</f>
        <v>0</v>
      </c>
      <c r="J499" s="364">
        <v>2.0827966300974651E-3</v>
      </c>
      <c r="K499" s="46">
        <f>J499*各種係数!G25</f>
        <v>2.6441767295449633E-5</v>
      </c>
      <c r="L499" s="46">
        <f>J499*各種係数!F25</f>
        <v>2.0563548628020154E-3</v>
      </c>
      <c r="M499" s="364">
        <v>3.2292806115082985E-5</v>
      </c>
      <c r="N499" s="46">
        <f>M499*各種係数!H25</f>
        <v>1.7313268384334879E-5</v>
      </c>
      <c r="O499" s="46">
        <f>M499*各種係数!I25</f>
        <v>8.5074921106496173E-6</v>
      </c>
      <c r="P499" s="54"/>
      <c r="Q499" s="41"/>
      <c r="R499" s="46">
        <f>Q$589*各種係数!J25</f>
        <v>2.7008918543378132E-5</v>
      </c>
      <c r="S499" s="46">
        <f>R499*各種係数!G25</f>
        <v>3.4288683239915725E-7</v>
      </c>
      <c r="T499" s="46">
        <f>R499*各種係数!F25</f>
        <v>2.6666031710978975E-5</v>
      </c>
      <c r="U499" s="364">
        <v>5.9548705573952876E-6</v>
      </c>
      <c r="V499" s="46">
        <f>U499*各種係数!H25</f>
        <v>3.1926080312359226E-6</v>
      </c>
      <c r="W499" s="46">
        <f>U499*各種係数!I25</f>
        <v>1.5688018596599407E-6</v>
      </c>
      <c r="X499" s="135">
        <f t="shared" si="46"/>
        <v>3.8247676672478272E-5</v>
      </c>
      <c r="Y499" s="46">
        <f t="shared" si="47"/>
        <v>2.05058764155708E-5</v>
      </c>
      <c r="Z499" s="47">
        <f t="shared" si="48"/>
        <v>1.0076293970309558E-5</v>
      </c>
      <c r="AA499" s="46">
        <f>G499*各種係数!K25*各種係数!$P$18</f>
        <v>0</v>
      </c>
      <c r="AB499" s="46">
        <f>M499*各種係数!K25*各種係数!$P$18</f>
        <v>1.9994106017977945E-12</v>
      </c>
      <c r="AC499" s="46">
        <f>U499*各種係数!K25*各種係数!$P$18</f>
        <v>3.6869608922677805E-13</v>
      </c>
      <c r="AD499" s="364">
        <f t="shared" si="49"/>
        <v>2.3681066910245724E-12</v>
      </c>
      <c r="AE499" s="46">
        <f>G499*各種係数!L25*各種係数!$P$18</f>
        <v>0</v>
      </c>
      <c r="AF499" s="46">
        <f>M499*各種係数!L25*各種係数!$P$18</f>
        <v>1.7204230759655439E-12</v>
      </c>
      <c r="AG499" s="46">
        <f>U499*各種係数!L25*各種係数!$P$18</f>
        <v>3.1725012328815781E-13</v>
      </c>
      <c r="AH499" s="135">
        <f t="shared" si="50"/>
        <v>2.0376731992537017E-12</v>
      </c>
    </row>
    <row r="500" spans="2:34" x14ac:dyDescent="0.15">
      <c r="B500" s="155" t="s">
        <v>52</v>
      </c>
      <c r="C500" s="155" t="s">
        <v>294</v>
      </c>
      <c r="D500" s="155" t="s">
        <v>290</v>
      </c>
      <c r="E500" s="41" t="s">
        <v>154</v>
      </c>
      <c r="F500" s="363">
        <f>SUMIF(価格変換【係数】!$D$7:$D$64,E500,価格変換【係数】!$J$275:$J$332)</f>
        <v>0</v>
      </c>
      <c r="G500" s="324">
        <f>SUMIF(価格変換【係数】!$D$7:$D$64,E500,価格変換【係数】!$L$275:$L$332)</f>
        <v>0</v>
      </c>
      <c r="H500" s="325">
        <f>G500*各種係数!H26</f>
        <v>0</v>
      </c>
      <c r="I500" s="324">
        <f>G500*各種係数!I26</f>
        <v>0</v>
      </c>
      <c r="J500" s="364">
        <v>5.0636788832906879E-10</v>
      </c>
      <c r="K500" s="46">
        <f>J500*各種係数!G26</f>
        <v>0</v>
      </c>
      <c r="L500" s="46">
        <f>J500*各種係数!F26</f>
        <v>5.0636788832906879E-10</v>
      </c>
      <c r="M500" s="364">
        <v>0</v>
      </c>
      <c r="N500" s="46">
        <f>M500*各種係数!H26</f>
        <v>0</v>
      </c>
      <c r="O500" s="46">
        <f>M500*各種係数!I26</f>
        <v>0</v>
      </c>
      <c r="P500" s="54"/>
      <c r="Q500" s="41"/>
      <c r="R500" s="46">
        <f>Q$589*各種係数!J26</f>
        <v>2.8105532782930399E-6</v>
      </c>
      <c r="S500" s="46">
        <f>R500*各種係数!G26</f>
        <v>0</v>
      </c>
      <c r="T500" s="46">
        <f>R500*各種係数!F26</f>
        <v>2.8105532782930399E-6</v>
      </c>
      <c r="U500" s="364">
        <v>0</v>
      </c>
      <c r="V500" s="46">
        <f>U500*各種係数!H26</f>
        <v>0</v>
      </c>
      <c r="W500" s="46">
        <f>U500*各種係数!I26</f>
        <v>0</v>
      </c>
      <c r="X500" s="135">
        <f t="shared" si="46"/>
        <v>0</v>
      </c>
      <c r="Y500" s="46">
        <f t="shared" si="47"/>
        <v>0</v>
      </c>
      <c r="Z500" s="47">
        <f t="shared" si="48"/>
        <v>0</v>
      </c>
      <c r="AA500" s="46">
        <f>G500*各種係数!K26*各種係数!$P$18</f>
        <v>0</v>
      </c>
      <c r="AB500" s="46">
        <f>M500*各種係数!K26*各種係数!$P$18</f>
        <v>0</v>
      </c>
      <c r="AC500" s="46">
        <f>U500*各種係数!K26*各種係数!$P$18</f>
        <v>0</v>
      </c>
      <c r="AD500" s="364">
        <f t="shared" si="49"/>
        <v>0</v>
      </c>
      <c r="AE500" s="46">
        <f>G500*各種係数!L26*各種係数!$P$18</f>
        <v>0</v>
      </c>
      <c r="AF500" s="46">
        <f>M500*各種係数!L26*各種係数!$P$18</f>
        <v>0</v>
      </c>
      <c r="AG500" s="46">
        <f>U500*各種係数!L26*各種係数!$P$18</f>
        <v>0</v>
      </c>
      <c r="AH500" s="135">
        <f t="shared" si="50"/>
        <v>0</v>
      </c>
    </row>
    <row r="501" spans="2:34" x14ac:dyDescent="0.15">
      <c r="B501" s="163" t="s">
        <v>53</v>
      </c>
      <c r="C501" s="163" t="s">
        <v>294</v>
      </c>
      <c r="D501" s="163" t="s">
        <v>290</v>
      </c>
      <c r="E501" s="62" t="s">
        <v>962</v>
      </c>
      <c r="F501" s="365">
        <f>SUMIF(価格変換【係数】!$D$7:$D$64,E501,価格変換【係数】!$J$275:$J$332)</f>
        <v>0</v>
      </c>
      <c r="G501" s="326">
        <f>SUMIF(価格変換【係数】!$D$7:$D$64,E501,価格変換【係数】!$L$275:$L$332)</f>
        <v>0</v>
      </c>
      <c r="H501" s="327">
        <f>G501*各種係数!H27</f>
        <v>0</v>
      </c>
      <c r="I501" s="326">
        <f>G501*各種係数!I27</f>
        <v>0</v>
      </c>
      <c r="J501" s="80">
        <v>2.0049666902038587E-4</v>
      </c>
      <c r="K501" s="67">
        <f>J501*各種係数!G27</f>
        <v>2.0032851820059286E-6</v>
      </c>
      <c r="L501" s="67">
        <f>J501*各種係数!F27</f>
        <v>1.9849338383837994E-4</v>
      </c>
      <c r="M501" s="80">
        <v>2.7119615941586932E-6</v>
      </c>
      <c r="N501" s="67">
        <f>M501*各種係数!H27</f>
        <v>1.0206953565939722E-6</v>
      </c>
      <c r="O501" s="67">
        <f>M501*各種係数!I27</f>
        <v>2.5072852474297354E-7</v>
      </c>
      <c r="P501" s="54"/>
      <c r="Q501" s="41"/>
      <c r="R501" s="67">
        <f>Q$589*各種係数!J27</f>
        <v>5.8070708594472149E-6</v>
      </c>
      <c r="S501" s="67">
        <f>R501*各種係数!G27</f>
        <v>5.8022006352665189E-8</v>
      </c>
      <c r="T501" s="67">
        <f>R501*各種係数!F27</f>
        <v>5.7490488530945496E-6</v>
      </c>
      <c r="U501" s="80">
        <v>5.1588072543385278E-7</v>
      </c>
      <c r="V501" s="67">
        <f>U501*各種係数!H27</f>
        <v>1.9416095793569391E-7</v>
      </c>
      <c r="W501" s="67">
        <f>U501*各種係数!I27</f>
        <v>4.7694633106148657E-8</v>
      </c>
      <c r="X501" s="330">
        <f t="shared" si="46"/>
        <v>3.2278423195925458E-6</v>
      </c>
      <c r="Y501" s="67">
        <f t="shared" si="47"/>
        <v>1.2148563145296661E-6</v>
      </c>
      <c r="Z501" s="68">
        <f t="shared" si="48"/>
        <v>2.9842315784912217E-7</v>
      </c>
      <c r="AA501" s="67">
        <f>G501*各種係数!K27*各種係数!$P$18</f>
        <v>0</v>
      </c>
      <c r="AB501" s="67">
        <f>M501*各種係数!K27*各種係数!$P$18</f>
        <v>5.1169086682239492E-14</v>
      </c>
      <c r="AC501" s="67">
        <f>U501*各種係数!K27*各種係数!$P$18</f>
        <v>9.7335985930915622E-15</v>
      </c>
      <c r="AD501" s="80">
        <f t="shared" si="49"/>
        <v>6.0902685275331048E-14</v>
      </c>
      <c r="AE501" s="67">
        <f>G501*各種係数!L27*各種係数!$P$18</f>
        <v>0</v>
      </c>
      <c r="AF501" s="67">
        <f>M501*各種係数!L27*各種係数!$P$18</f>
        <v>5.1169086682239492E-14</v>
      </c>
      <c r="AG501" s="67">
        <f>U501*各種係数!L27*各種係数!$P$18</f>
        <v>9.7335985930915622E-15</v>
      </c>
      <c r="AH501" s="330">
        <f t="shared" si="50"/>
        <v>6.0902685275331048E-14</v>
      </c>
    </row>
    <row r="502" spans="2:34" x14ac:dyDescent="0.15">
      <c r="B502" s="155" t="s">
        <v>54</v>
      </c>
      <c r="C502" s="155" t="s">
        <v>294</v>
      </c>
      <c r="D502" s="155" t="s">
        <v>290</v>
      </c>
      <c r="E502" s="41" t="s">
        <v>963</v>
      </c>
      <c r="F502" s="363">
        <f>SUMIF(価格変換【係数】!$D$7:$D$64,E502,価格変換【係数】!$J$275:$J$332)</f>
        <v>0</v>
      </c>
      <c r="G502" s="324">
        <f>SUMIF(価格変換【係数】!$D$7:$D$64,E502,価格変換【係数】!$L$275:$L$332)</f>
        <v>0</v>
      </c>
      <c r="H502" s="325">
        <f>G502*各種係数!H28</f>
        <v>0</v>
      </c>
      <c r="I502" s="324">
        <f>G502*各種係数!I28</f>
        <v>0</v>
      </c>
      <c r="J502" s="366">
        <v>0</v>
      </c>
      <c r="K502" s="46">
        <f>J502*各種係数!G28</f>
        <v>0</v>
      </c>
      <c r="L502" s="46">
        <f>J502*各種係数!F28</f>
        <v>0</v>
      </c>
      <c r="M502" s="366">
        <v>-1.7494035113912555E-22</v>
      </c>
      <c r="N502" s="46">
        <f>M502*各種係数!H28</f>
        <v>0</v>
      </c>
      <c r="O502" s="46">
        <f>M502*各種係数!I28</f>
        <v>0</v>
      </c>
      <c r="P502" s="54"/>
      <c r="Q502" s="41"/>
      <c r="R502" s="46">
        <f>Q$589*各種係数!J28</f>
        <v>0</v>
      </c>
      <c r="S502" s="46">
        <f>R502*各種係数!G28</f>
        <v>0</v>
      </c>
      <c r="T502" s="46">
        <f>R502*各種係数!F28</f>
        <v>0</v>
      </c>
      <c r="U502" s="366">
        <v>-3.867048879622468E-22</v>
      </c>
      <c r="V502" s="46">
        <f>U502*各種係数!H28</f>
        <v>0</v>
      </c>
      <c r="W502" s="46">
        <f>U502*各種係数!I28</f>
        <v>0</v>
      </c>
      <c r="X502" s="328">
        <f t="shared" si="46"/>
        <v>-5.6164523910137232E-22</v>
      </c>
      <c r="Y502" s="136">
        <f t="shared" si="47"/>
        <v>0</v>
      </c>
      <c r="Z502" s="329">
        <f t="shared" si="48"/>
        <v>0</v>
      </c>
      <c r="AA502" s="46">
        <f>G502*各種係数!K28*各種係数!$P$18</f>
        <v>0</v>
      </c>
      <c r="AB502" s="46">
        <f>M502*各種係数!K28*各種係数!$P$18</f>
        <v>0</v>
      </c>
      <c r="AC502" s="46">
        <f>U502*各種係数!K28*各種係数!$P$18</f>
        <v>0</v>
      </c>
      <c r="AD502" s="366">
        <f t="shared" si="49"/>
        <v>0</v>
      </c>
      <c r="AE502" s="46">
        <f>G502*各種係数!L28*各種係数!$P$18</f>
        <v>0</v>
      </c>
      <c r="AF502" s="46">
        <f>M502*各種係数!L28*各種係数!$P$18</f>
        <v>0</v>
      </c>
      <c r="AG502" s="46">
        <f>U502*各種係数!L28*各種係数!$P$18</f>
        <v>0</v>
      </c>
      <c r="AH502" s="328">
        <f t="shared" si="50"/>
        <v>0</v>
      </c>
    </row>
    <row r="503" spans="2:34" x14ac:dyDescent="0.15">
      <c r="B503" s="155" t="s">
        <v>55</v>
      </c>
      <c r="C503" s="155" t="s">
        <v>294</v>
      </c>
      <c r="D503" s="155" t="s">
        <v>290</v>
      </c>
      <c r="E503" s="41" t="s">
        <v>964</v>
      </c>
      <c r="F503" s="363">
        <f>SUMIF(価格変換【係数】!$D$7:$D$64,E503,価格変換【係数】!$J$275:$J$332)</f>
        <v>0</v>
      </c>
      <c r="G503" s="324">
        <f>SUMIF(価格変換【係数】!$D$7:$D$64,E503,価格変換【係数】!$L$275:$L$332)</f>
        <v>0</v>
      </c>
      <c r="H503" s="325">
        <f>G503*各種係数!H29</f>
        <v>0</v>
      </c>
      <c r="I503" s="324">
        <f>G503*各種係数!I29</f>
        <v>0</v>
      </c>
      <c r="J503" s="364">
        <v>3.4969504686562848E-4</v>
      </c>
      <c r="K503" s="46">
        <f>J503*各種係数!G29</f>
        <v>0</v>
      </c>
      <c r="L503" s="46">
        <f>J503*各種係数!F29</f>
        <v>3.4969504686562837E-4</v>
      </c>
      <c r="M503" s="364">
        <v>1.0487821587204441E-20</v>
      </c>
      <c r="N503" s="46">
        <f>M503*各種係数!H29</f>
        <v>0</v>
      </c>
      <c r="O503" s="46">
        <f>M503*各種係数!I29</f>
        <v>0</v>
      </c>
      <c r="P503" s="54"/>
      <c r="Q503" s="41"/>
      <c r="R503" s="46">
        <f>Q$589*各種係数!J29</f>
        <v>9.9692203595660355E-8</v>
      </c>
      <c r="S503" s="46">
        <f>R503*各種係数!G29</f>
        <v>0</v>
      </c>
      <c r="T503" s="46">
        <f>R503*各種係数!F29</f>
        <v>9.9692203595660315E-8</v>
      </c>
      <c r="U503" s="364">
        <v>1.1311661496402428E-20</v>
      </c>
      <c r="V503" s="46">
        <f>U503*各種係数!H29</f>
        <v>0</v>
      </c>
      <c r="W503" s="46">
        <f>U503*各種係数!I29</f>
        <v>0</v>
      </c>
      <c r="X503" s="135">
        <f t="shared" si="46"/>
        <v>2.1799483083606869E-20</v>
      </c>
      <c r="Y503" s="46">
        <f t="shared" si="47"/>
        <v>0</v>
      </c>
      <c r="Z503" s="47">
        <f t="shared" si="48"/>
        <v>0</v>
      </c>
      <c r="AA503" s="46">
        <f>G503*各種係数!K29*各種係数!$P$18</f>
        <v>0</v>
      </c>
      <c r="AB503" s="46">
        <f>M503*各種係数!K29*各種係数!$P$18</f>
        <v>0</v>
      </c>
      <c r="AC503" s="46">
        <f>U503*各種係数!K29*各種係数!$P$18</f>
        <v>0</v>
      </c>
      <c r="AD503" s="364">
        <f t="shared" si="49"/>
        <v>0</v>
      </c>
      <c r="AE503" s="46">
        <f>G503*各種係数!L29*各種係数!$P$18</f>
        <v>0</v>
      </c>
      <c r="AF503" s="46">
        <f>M503*各種係数!L29*各種係数!$P$18</f>
        <v>0</v>
      </c>
      <c r="AG503" s="46">
        <f>U503*各種係数!L29*各種係数!$P$18</f>
        <v>0</v>
      </c>
      <c r="AH503" s="135">
        <f t="shared" si="50"/>
        <v>0</v>
      </c>
    </row>
    <row r="504" spans="2:34" x14ac:dyDescent="0.15">
      <c r="B504" s="155" t="s">
        <v>56</v>
      </c>
      <c r="C504" s="155" t="s">
        <v>294</v>
      </c>
      <c r="D504" s="155" t="s">
        <v>290</v>
      </c>
      <c r="E504" s="41" t="s">
        <v>155</v>
      </c>
      <c r="F504" s="363">
        <f>SUMIF(価格変換【係数】!$D$7:$D$64,E504,価格変換【係数】!$J$275:$J$332)</f>
        <v>0</v>
      </c>
      <c r="G504" s="324">
        <f>SUMIF(価格変換【係数】!$D$7:$D$64,E504,価格変換【係数】!$L$275:$L$332)</f>
        <v>0</v>
      </c>
      <c r="H504" s="325">
        <f>G504*各種係数!H30</f>
        <v>0</v>
      </c>
      <c r="I504" s="324">
        <f>G504*各種係数!I30</f>
        <v>0</v>
      </c>
      <c r="J504" s="364">
        <v>0</v>
      </c>
      <c r="K504" s="46">
        <f>J504*各種係数!G30</f>
        <v>0</v>
      </c>
      <c r="L504" s="46">
        <f>J504*各種係数!F30</f>
        <v>0</v>
      </c>
      <c r="M504" s="364">
        <v>9.0129774908406792E-21</v>
      </c>
      <c r="N504" s="46">
        <f>M504*各種係数!H30</f>
        <v>0</v>
      </c>
      <c r="O504" s="46">
        <f>M504*各種係数!I30</f>
        <v>0</v>
      </c>
      <c r="P504" s="54"/>
      <c r="Q504" s="41"/>
      <c r="R504" s="46">
        <f>Q$589*各種係数!J30</f>
        <v>0</v>
      </c>
      <c r="S504" s="46">
        <f>R504*各種係数!G30</f>
        <v>0</v>
      </c>
      <c r="T504" s="46">
        <f>R504*各種係数!F30</f>
        <v>0</v>
      </c>
      <c r="U504" s="364">
        <v>2.0674684182071107E-21</v>
      </c>
      <c r="V504" s="46">
        <f>U504*各種係数!H30</f>
        <v>0</v>
      </c>
      <c r="W504" s="46">
        <f>U504*各種係数!I30</f>
        <v>0</v>
      </c>
      <c r="X504" s="135">
        <f t="shared" si="46"/>
        <v>1.108044590904779E-20</v>
      </c>
      <c r="Y504" s="46">
        <f t="shared" si="47"/>
        <v>0</v>
      </c>
      <c r="Z504" s="47">
        <f t="shared" si="48"/>
        <v>0</v>
      </c>
      <c r="AA504" s="46">
        <f>G504*各種係数!K30*各種係数!$P$18</f>
        <v>0</v>
      </c>
      <c r="AB504" s="46">
        <f>M504*各種係数!K30*各種係数!$P$18</f>
        <v>0</v>
      </c>
      <c r="AC504" s="46">
        <f>U504*各種係数!K30*各種係数!$P$18</f>
        <v>0</v>
      </c>
      <c r="AD504" s="364">
        <f t="shared" si="49"/>
        <v>0</v>
      </c>
      <c r="AE504" s="46">
        <f>G504*各種係数!L30*各種係数!$P$18</f>
        <v>0</v>
      </c>
      <c r="AF504" s="46">
        <f>M504*各種係数!L30*各種係数!$P$18</f>
        <v>0</v>
      </c>
      <c r="AG504" s="46">
        <f>U504*各種係数!L30*各種係数!$P$18</f>
        <v>0</v>
      </c>
      <c r="AH504" s="135">
        <f t="shared" si="50"/>
        <v>0</v>
      </c>
    </row>
    <row r="505" spans="2:34" x14ac:dyDescent="0.15">
      <c r="B505" s="155" t="s">
        <v>57</v>
      </c>
      <c r="C505" s="155" t="s">
        <v>294</v>
      </c>
      <c r="D505" s="155" t="s">
        <v>290</v>
      </c>
      <c r="E505" s="41" t="s">
        <v>156</v>
      </c>
      <c r="F505" s="363">
        <f>SUMIF(価格変換【係数】!$D$7:$D$64,E505,価格変換【係数】!$J$275:$J$332)</f>
        <v>0</v>
      </c>
      <c r="G505" s="324">
        <f>SUMIF(価格変換【係数】!$D$7:$D$64,E505,価格変換【係数】!$L$275:$L$332)</f>
        <v>0</v>
      </c>
      <c r="H505" s="325">
        <f>G505*各種係数!H31</f>
        <v>0</v>
      </c>
      <c r="I505" s="324">
        <f>G505*各種係数!I31</f>
        <v>0</v>
      </c>
      <c r="J505" s="364">
        <v>0</v>
      </c>
      <c r="K505" s="46">
        <f>J505*各種係数!G31</f>
        <v>0</v>
      </c>
      <c r="L505" s="46">
        <f>J505*各種係数!F31</f>
        <v>0</v>
      </c>
      <c r="M505" s="364">
        <v>0</v>
      </c>
      <c r="N505" s="46">
        <f>M505*各種係数!H31</f>
        <v>0</v>
      </c>
      <c r="O505" s="46">
        <f>M505*各種係数!I31</f>
        <v>0</v>
      </c>
      <c r="P505" s="54"/>
      <c r="Q505" s="41"/>
      <c r="R505" s="46">
        <f>Q$589*各種係数!J31</f>
        <v>0</v>
      </c>
      <c r="S505" s="46">
        <f>R505*各種係数!G31</f>
        <v>0</v>
      </c>
      <c r="T505" s="46">
        <f>R505*各種係数!F31</f>
        <v>0</v>
      </c>
      <c r="U505" s="364">
        <v>0</v>
      </c>
      <c r="V505" s="46">
        <f>U505*各種係数!H31</f>
        <v>0</v>
      </c>
      <c r="W505" s="46">
        <f>U505*各種係数!I31</f>
        <v>0</v>
      </c>
      <c r="X505" s="135">
        <f t="shared" si="46"/>
        <v>0</v>
      </c>
      <c r="Y505" s="46">
        <f t="shared" si="47"/>
        <v>0</v>
      </c>
      <c r="Z505" s="47">
        <f t="shared" si="48"/>
        <v>0</v>
      </c>
      <c r="AA505" s="46">
        <f>G505*各種係数!K31*各種係数!$P$18</f>
        <v>0</v>
      </c>
      <c r="AB505" s="46">
        <f>M505*各種係数!K31*各種係数!$P$18</f>
        <v>0</v>
      </c>
      <c r="AC505" s="46">
        <f>U505*各種係数!K31*各種係数!$P$18</f>
        <v>0</v>
      </c>
      <c r="AD505" s="364">
        <f t="shared" si="49"/>
        <v>0</v>
      </c>
      <c r="AE505" s="46">
        <f>G505*各種係数!L31*各種係数!$P$18</f>
        <v>0</v>
      </c>
      <c r="AF505" s="46">
        <f>M505*各種係数!L31*各種係数!$P$18</f>
        <v>0</v>
      </c>
      <c r="AG505" s="46">
        <f>U505*各種係数!L31*各種係数!$P$18</f>
        <v>0</v>
      </c>
      <c r="AH505" s="135">
        <f t="shared" si="50"/>
        <v>0</v>
      </c>
    </row>
    <row r="506" spans="2:34" x14ac:dyDescent="0.15">
      <c r="B506" s="155" t="s">
        <v>58</v>
      </c>
      <c r="C506" s="155" t="s">
        <v>294</v>
      </c>
      <c r="D506" s="155" t="s">
        <v>290</v>
      </c>
      <c r="E506" s="41" t="s">
        <v>965</v>
      </c>
      <c r="F506" s="365">
        <f>SUMIF(価格変換【係数】!$D$7:$D$64,E506,価格変換【係数】!$J$275:$J$332)</f>
        <v>0</v>
      </c>
      <c r="G506" s="326">
        <f>SUMIF(価格変換【係数】!$D$7:$D$64,E506,価格変換【係数】!$L$275:$L$332)</f>
        <v>0</v>
      </c>
      <c r="H506" s="327">
        <f>G506*各種係数!H32</f>
        <v>0</v>
      </c>
      <c r="I506" s="326">
        <f>G506*各種係数!I32</f>
        <v>0</v>
      </c>
      <c r="J506" s="80">
        <v>1.9547209499961842E-6</v>
      </c>
      <c r="K506" s="67">
        <f>J506*各種係数!G32</f>
        <v>5.5333555786900071E-8</v>
      </c>
      <c r="L506" s="67">
        <f>J506*各種係数!F32</f>
        <v>1.899387394209284E-6</v>
      </c>
      <c r="M506" s="80">
        <v>8.9260266538986742E-7</v>
      </c>
      <c r="N506" s="67">
        <f>M506*各種係数!H32</f>
        <v>4.7117311912796851E-7</v>
      </c>
      <c r="O506" s="67">
        <f>M506*各種係数!I32</f>
        <v>1.577501865541914E-7</v>
      </c>
      <c r="P506" s="54"/>
      <c r="Q506" s="41"/>
      <c r="R506" s="67">
        <f>Q$589*各種係数!J32</f>
        <v>3.6425805751868985E-4</v>
      </c>
      <c r="S506" s="67">
        <f>R506*各種係数!G32</f>
        <v>1.031128946900458E-5</v>
      </c>
      <c r="T506" s="67">
        <f>R506*各種係数!F32</f>
        <v>3.5394676804968527E-4</v>
      </c>
      <c r="U506" s="80">
        <v>1.8471081253331178E-5</v>
      </c>
      <c r="V506" s="67">
        <f>U506*各種係数!H32</f>
        <v>9.7502251620511369E-6</v>
      </c>
      <c r="W506" s="67">
        <f>U506*各種係数!I32</f>
        <v>3.2644048987887971E-6</v>
      </c>
      <c r="X506" s="330">
        <f t="shared" si="46"/>
        <v>1.9363683918721045E-5</v>
      </c>
      <c r="Y506" s="67">
        <f t="shared" si="47"/>
        <v>1.0221398281179105E-5</v>
      </c>
      <c r="Z506" s="68">
        <f t="shared" si="48"/>
        <v>3.4221550853429887E-6</v>
      </c>
      <c r="AA506" s="67">
        <f>G506*各種係数!K32*各種係数!$P$18</f>
        <v>0</v>
      </c>
      <c r="AB506" s="67">
        <f>M506*各種係数!K32*各種係数!$P$18</f>
        <v>1.5220583532604788E-14</v>
      </c>
      <c r="AC506" s="67">
        <f>U506*各種係数!K32*各種係数!$P$18</f>
        <v>3.1496728169757596E-13</v>
      </c>
      <c r="AD506" s="80">
        <f t="shared" si="49"/>
        <v>3.3018786523018076E-13</v>
      </c>
      <c r="AE506" s="67">
        <f>G506*各種係数!L32*各種係数!$P$18</f>
        <v>0</v>
      </c>
      <c r="AF506" s="67">
        <f>M506*各種係数!L32*各種係数!$P$18</f>
        <v>1.5220583532604788E-14</v>
      </c>
      <c r="AG506" s="67">
        <f>U506*各種係数!L32*各種係数!$P$18</f>
        <v>3.1496728169757596E-13</v>
      </c>
      <c r="AH506" s="330">
        <f t="shared" si="50"/>
        <v>3.3018786523018076E-13</v>
      </c>
    </row>
    <row r="507" spans="2:34" x14ac:dyDescent="0.15">
      <c r="B507" s="162" t="s">
        <v>59</v>
      </c>
      <c r="C507" s="162" t="s">
        <v>294</v>
      </c>
      <c r="D507" s="162" t="s">
        <v>290</v>
      </c>
      <c r="E507" s="116" t="s">
        <v>517</v>
      </c>
      <c r="F507" s="363">
        <f>SUMIF(価格変換【係数】!$D$7:$D$64,E507,価格変換【係数】!$J$275:$J$332)</f>
        <v>0</v>
      </c>
      <c r="G507" s="324">
        <f>SUMIF(価格変換【係数】!$D$7:$D$64,E507,価格変換【係数】!$L$275:$L$332)</f>
        <v>0</v>
      </c>
      <c r="H507" s="325">
        <f>G507*各種係数!H33</f>
        <v>0</v>
      </c>
      <c r="I507" s="324">
        <f>G507*各種係数!I33</f>
        <v>0</v>
      </c>
      <c r="J507" s="366">
        <v>4.3640463864503794E-4</v>
      </c>
      <c r="K507" s="46">
        <f>J507*各種係数!G33</f>
        <v>3.2384496062380782E-5</v>
      </c>
      <c r="L507" s="46">
        <f>J507*各種係数!F33</f>
        <v>4.0402014258265716E-4</v>
      </c>
      <c r="M507" s="366">
        <v>5.2732739651953898E-5</v>
      </c>
      <c r="N507" s="46">
        <f>M507*各種係数!H33</f>
        <v>1.7996996414164437E-5</v>
      </c>
      <c r="O507" s="46">
        <f>M507*各種係数!I33</f>
        <v>5.2900633249999494E-6</v>
      </c>
      <c r="P507" s="54"/>
      <c r="Q507" s="41"/>
      <c r="R507" s="46">
        <f>Q$589*各種係数!J33</f>
        <v>1.1948724091423559E-3</v>
      </c>
      <c r="S507" s="46">
        <f>R507*各種係数!G33</f>
        <v>8.8668491125714206E-5</v>
      </c>
      <c r="T507" s="46">
        <f>R507*各種係数!F33</f>
        <v>1.1062039180166417E-3</v>
      </c>
      <c r="U507" s="366">
        <v>1.0267032550871527E-4</v>
      </c>
      <c r="V507" s="46">
        <f>U507*各種係数!H33</f>
        <v>3.5040043286523607E-5</v>
      </c>
      <c r="W507" s="46">
        <f>U507*各種係数!I33</f>
        <v>1.0299721332975287E-5</v>
      </c>
      <c r="X507" s="328">
        <f t="shared" si="46"/>
        <v>1.5540306516066915E-4</v>
      </c>
      <c r="Y507" s="136">
        <f t="shared" si="47"/>
        <v>5.3037039700688043E-5</v>
      </c>
      <c r="Z507" s="329">
        <f t="shared" si="48"/>
        <v>1.5589784657975235E-5</v>
      </c>
      <c r="AA507" s="46">
        <f>G507*各種係数!K33*各種係数!$P$18</f>
        <v>0</v>
      </c>
      <c r="AB507" s="46">
        <f>M507*各種係数!K33*各種係数!$P$18</f>
        <v>5.6599462550216269E-13</v>
      </c>
      <c r="AC507" s="46">
        <f>U507*各種係数!K33*各種係数!$P$18</f>
        <v>1.1019881163018099E-12</v>
      </c>
      <c r="AD507" s="366">
        <f t="shared" si="49"/>
        <v>1.6679827418039725E-12</v>
      </c>
      <c r="AE507" s="46">
        <f>G507*各種係数!L33*各種係数!$P$18</f>
        <v>0</v>
      </c>
      <c r="AF507" s="46">
        <f>M507*各種係数!L33*各種係数!$P$18</f>
        <v>5.6327349749494065E-13</v>
      </c>
      <c r="AG507" s="46">
        <f>U507*各種係数!L33*各種係数!$P$18</f>
        <v>1.0966900965118974E-12</v>
      </c>
      <c r="AH507" s="328">
        <f t="shared" si="50"/>
        <v>1.6599635940068379E-12</v>
      </c>
    </row>
    <row r="508" spans="2:34" x14ac:dyDescent="0.15">
      <c r="B508" s="155" t="s">
        <v>60</v>
      </c>
      <c r="C508" s="155" t="s">
        <v>295</v>
      </c>
      <c r="D508" s="155" t="s">
        <v>290</v>
      </c>
      <c r="E508" s="41" t="s">
        <v>158</v>
      </c>
      <c r="F508" s="363">
        <f>SUMIF(価格変換【係数】!$D$7:$D$64,E508,価格変換【係数】!$J$275:$J$332)</f>
        <v>0.15222158426490703</v>
      </c>
      <c r="G508" s="324">
        <f>SUMIF(価格変換【係数】!$D$7:$D$64,E508,価格変換【係数】!$L$275:$L$332)</f>
        <v>0</v>
      </c>
      <c r="H508" s="325">
        <f>G508*各種係数!H34</f>
        <v>0</v>
      </c>
      <c r="I508" s="324">
        <f>G508*各種係数!I34</f>
        <v>0</v>
      </c>
      <c r="J508" s="364">
        <v>1.1519569144315452E-2</v>
      </c>
      <c r="K508" s="46">
        <f>J508*各種係数!G34</f>
        <v>0</v>
      </c>
      <c r="L508" s="46">
        <f>J508*各種係数!F34</f>
        <v>1.1519569144315454E-2</v>
      </c>
      <c r="M508" s="364">
        <v>-5.6626299160900575E-19</v>
      </c>
      <c r="N508" s="46">
        <f>M508*各種係数!H34</f>
        <v>0</v>
      </c>
      <c r="O508" s="46">
        <f>M508*各種係数!I34</f>
        <v>0</v>
      </c>
      <c r="P508" s="54"/>
      <c r="Q508" s="41"/>
      <c r="R508" s="46">
        <f>Q$589*各種係数!J34</f>
        <v>2.1144332951087267E-3</v>
      </c>
      <c r="S508" s="46">
        <f>R508*各種係数!G34</f>
        <v>0</v>
      </c>
      <c r="T508" s="46">
        <f>R508*各種係数!F34</f>
        <v>2.1144332951087271E-3</v>
      </c>
      <c r="U508" s="364">
        <v>-1.5768292625020099E-19</v>
      </c>
      <c r="V508" s="46">
        <f>U508*各種係数!H34</f>
        <v>0</v>
      </c>
      <c r="W508" s="46">
        <f>U508*各種係数!I34</f>
        <v>0</v>
      </c>
      <c r="X508" s="135">
        <f t="shared" si="46"/>
        <v>-7.2394591785920674E-19</v>
      </c>
      <c r="Y508" s="46">
        <f t="shared" si="47"/>
        <v>0</v>
      </c>
      <c r="Z508" s="47">
        <f t="shared" si="48"/>
        <v>0</v>
      </c>
      <c r="AA508" s="46">
        <f>G508*各種係数!K34*各種係数!$P$18</f>
        <v>0</v>
      </c>
      <c r="AB508" s="46">
        <f>M508*各種係数!K34*各種係数!$P$18</f>
        <v>0</v>
      </c>
      <c r="AC508" s="46">
        <f>U508*各種係数!K34*各種係数!$P$18</f>
        <v>0</v>
      </c>
      <c r="AD508" s="364">
        <f t="shared" si="49"/>
        <v>0</v>
      </c>
      <c r="AE508" s="46">
        <f>G508*各種係数!L34*各種係数!$P$18</f>
        <v>0</v>
      </c>
      <c r="AF508" s="46">
        <f>M508*各種係数!L34*各種係数!$P$18</f>
        <v>0</v>
      </c>
      <c r="AG508" s="46">
        <f>U508*各種係数!L34*各種係数!$P$18</f>
        <v>0</v>
      </c>
      <c r="AH508" s="135">
        <f t="shared" si="50"/>
        <v>0</v>
      </c>
    </row>
    <row r="509" spans="2:34" x14ac:dyDescent="0.15">
      <c r="B509" s="155" t="s">
        <v>61</v>
      </c>
      <c r="C509" s="155" t="s">
        <v>295</v>
      </c>
      <c r="D509" s="155" t="s">
        <v>290</v>
      </c>
      <c r="E509" s="41" t="s">
        <v>159</v>
      </c>
      <c r="F509" s="363">
        <f>SUMIF(価格変換【係数】!$D$7:$D$64,E509,価格変換【係数】!$J$275:$J$332)</f>
        <v>0</v>
      </c>
      <c r="G509" s="324">
        <f>SUMIF(価格変換【係数】!$D$7:$D$64,E509,価格変換【係数】!$L$275:$L$332)</f>
        <v>0</v>
      </c>
      <c r="H509" s="325">
        <f>G509*各種係数!H35</f>
        <v>0</v>
      </c>
      <c r="I509" s="324">
        <f>G509*各種係数!I35</f>
        <v>0</v>
      </c>
      <c r="J509" s="364">
        <v>3.9073084586849318E-6</v>
      </c>
      <c r="K509" s="46">
        <f>J509*各種係数!G35</f>
        <v>0</v>
      </c>
      <c r="L509" s="46">
        <f>J509*各種係数!F35</f>
        <v>3.9073084586849327E-6</v>
      </c>
      <c r="M509" s="364">
        <v>-4.6910618708479789E-20</v>
      </c>
      <c r="N509" s="46">
        <f>M509*各種係数!H35</f>
        <v>0</v>
      </c>
      <c r="O509" s="46">
        <f>M509*各種係数!I35</f>
        <v>0</v>
      </c>
      <c r="P509" s="54"/>
      <c r="Q509" s="41"/>
      <c r="R509" s="46">
        <f>Q$589*各種係数!J35</f>
        <v>0</v>
      </c>
      <c r="S509" s="46">
        <f>R509*各種係数!G35</f>
        <v>0</v>
      </c>
      <c r="T509" s="46">
        <f>R509*各種係数!F35</f>
        <v>0</v>
      </c>
      <c r="U509" s="364">
        <v>-1.4752302814771456E-20</v>
      </c>
      <c r="V509" s="46">
        <f>U509*各種係数!H35</f>
        <v>0</v>
      </c>
      <c r="W509" s="46">
        <f>U509*各種係数!I35</f>
        <v>0</v>
      </c>
      <c r="X509" s="135">
        <f t="shared" si="46"/>
        <v>-6.1662921523251248E-20</v>
      </c>
      <c r="Y509" s="46">
        <f t="shared" si="47"/>
        <v>0</v>
      </c>
      <c r="Z509" s="47">
        <f t="shared" si="48"/>
        <v>0</v>
      </c>
      <c r="AA509" s="46">
        <f>G509*各種係数!K35*各種係数!$P$18</f>
        <v>0</v>
      </c>
      <c r="AB509" s="46">
        <f>M509*各種係数!K35*各種係数!$P$18</f>
        <v>0</v>
      </c>
      <c r="AC509" s="46">
        <f>U509*各種係数!K35*各種係数!$P$18</f>
        <v>0</v>
      </c>
      <c r="AD509" s="364">
        <f t="shared" si="49"/>
        <v>0</v>
      </c>
      <c r="AE509" s="46">
        <f>G509*各種係数!L35*各種係数!$P$18</f>
        <v>0</v>
      </c>
      <c r="AF509" s="46">
        <f>M509*各種係数!L35*各種係数!$P$18</f>
        <v>0</v>
      </c>
      <c r="AG509" s="46">
        <f>U509*各種係数!L35*各種係数!$P$18</f>
        <v>0</v>
      </c>
      <c r="AH509" s="135">
        <f t="shared" si="50"/>
        <v>0</v>
      </c>
    </row>
    <row r="510" spans="2:34" x14ac:dyDescent="0.15">
      <c r="B510" s="155" t="s">
        <v>62</v>
      </c>
      <c r="C510" s="155" t="s">
        <v>296</v>
      </c>
      <c r="D510" s="155" t="s">
        <v>290</v>
      </c>
      <c r="E510" s="41" t="s">
        <v>160</v>
      </c>
      <c r="F510" s="363">
        <f>SUMIF(価格変換【係数】!$D$7:$D$64,E510,価格変換【係数】!$J$275:$J$332)</f>
        <v>0</v>
      </c>
      <c r="G510" s="324">
        <f>SUMIF(価格変換【係数】!$D$7:$D$64,E510,価格変換【係数】!$L$275:$L$332)</f>
        <v>0</v>
      </c>
      <c r="H510" s="325">
        <f>G510*各種係数!H36</f>
        <v>0</v>
      </c>
      <c r="I510" s="324">
        <f>G510*各種係数!I36</f>
        <v>0</v>
      </c>
      <c r="J510" s="364">
        <v>2.7858672776960849E-3</v>
      </c>
      <c r="K510" s="46">
        <f>J510*各種係数!G36</f>
        <v>8.4632660271203677E-5</v>
      </c>
      <c r="L510" s="46">
        <f>J510*各種係数!F36</f>
        <v>2.701234617424881E-3</v>
      </c>
      <c r="M510" s="364">
        <v>1.0288898969468143E-4</v>
      </c>
      <c r="N510" s="46">
        <f>M510*各種係数!H36</f>
        <v>3.6785870242997131E-5</v>
      </c>
      <c r="O510" s="46">
        <f>M510*各種係数!I36</f>
        <v>2.3994883490991352E-5</v>
      </c>
      <c r="P510" s="54"/>
      <c r="Q510" s="41"/>
      <c r="R510" s="46">
        <f>Q$589*各種係数!J36</f>
        <v>2.5715603917500588E-4</v>
      </c>
      <c r="S510" s="46">
        <f>R510*各種係数!G36</f>
        <v>7.8122169977118584E-6</v>
      </c>
      <c r="T510" s="46">
        <f>R510*各種係数!F36</f>
        <v>2.4934382217729403E-4</v>
      </c>
      <c r="U510" s="364">
        <v>1.8179916458044673E-5</v>
      </c>
      <c r="V510" s="46">
        <f>U510*各種係数!H36</f>
        <v>6.4998601875544448E-6</v>
      </c>
      <c r="W510" s="46">
        <f>U510*各種係数!I36</f>
        <v>4.2397634438944017E-6</v>
      </c>
      <c r="X510" s="135">
        <f t="shared" si="46"/>
        <v>1.210689061527261E-4</v>
      </c>
      <c r="Y510" s="46">
        <f t="shared" si="47"/>
        <v>4.3285730430551577E-5</v>
      </c>
      <c r="Z510" s="47">
        <f t="shared" si="48"/>
        <v>2.8234646934885753E-5</v>
      </c>
      <c r="AA510" s="46">
        <f>G510*各種係数!K36*各種係数!$P$18</f>
        <v>0</v>
      </c>
      <c r="AB510" s="46">
        <f>M510*各種係数!K36*各種係数!$P$18</f>
        <v>5.8125737350966577E-12</v>
      </c>
      <c r="AC510" s="46">
        <f>U510*各種係数!K36*各種係数!$P$18</f>
        <v>1.027049689416324E-12</v>
      </c>
      <c r="AD510" s="364">
        <f t="shared" si="49"/>
        <v>6.8396234245129819E-12</v>
      </c>
      <c r="AE510" s="46">
        <f>G510*各種係数!L36*各種係数!$P$18</f>
        <v>0</v>
      </c>
      <c r="AF510" s="46">
        <f>M510*各種係数!L36*各種係数!$P$18</f>
        <v>5.4801202557830111E-12</v>
      </c>
      <c r="AG510" s="46">
        <f>U510*各種係数!L36*各種係数!$P$18</f>
        <v>9.6830699500321318E-13</v>
      </c>
      <c r="AH510" s="135">
        <f t="shared" si="50"/>
        <v>6.4484272507862241E-12</v>
      </c>
    </row>
    <row r="511" spans="2:34" x14ac:dyDescent="0.15">
      <c r="B511" s="163" t="s">
        <v>63</v>
      </c>
      <c r="C511" s="163" t="s">
        <v>296</v>
      </c>
      <c r="D511" s="163" t="s">
        <v>290</v>
      </c>
      <c r="E511" s="62" t="s">
        <v>161</v>
      </c>
      <c r="F511" s="365">
        <f>SUMIF(価格変換【係数】!$D$7:$D$64,E511,価格変換【係数】!$J$275:$J$332)</f>
        <v>0</v>
      </c>
      <c r="G511" s="326">
        <f>SUMIF(価格変換【係数】!$D$7:$D$64,E511,価格変換【係数】!$L$275:$L$332)</f>
        <v>0</v>
      </c>
      <c r="H511" s="327">
        <f>G511*各種係数!H37</f>
        <v>0</v>
      </c>
      <c r="I511" s="326">
        <f>G511*各種係数!I37</f>
        <v>0</v>
      </c>
      <c r="J511" s="80">
        <v>3.5181913615721329E-4</v>
      </c>
      <c r="K511" s="67">
        <f>J511*各種係数!G37</f>
        <v>1.5085707585544506E-5</v>
      </c>
      <c r="L511" s="67">
        <f>J511*各種係数!F37</f>
        <v>3.367334285716688E-4</v>
      </c>
      <c r="M511" s="80">
        <v>3.7861791397057637E-5</v>
      </c>
      <c r="N511" s="67">
        <f>M511*各種係数!H37</f>
        <v>1.9531399512818112E-5</v>
      </c>
      <c r="O511" s="67">
        <f>M511*各種係数!I37</f>
        <v>1.2212575774498521E-5</v>
      </c>
      <c r="P511" s="54"/>
      <c r="Q511" s="41"/>
      <c r="R511" s="67">
        <f>Q$589*各種係数!J37</f>
        <v>3.8039669155461812E-4</v>
      </c>
      <c r="S511" s="67">
        <f>R511*各種係数!G37</f>
        <v>1.6311089038480317E-5</v>
      </c>
      <c r="T511" s="67">
        <f>R511*各種係数!F37</f>
        <v>3.6408560251613778E-4</v>
      </c>
      <c r="U511" s="80">
        <v>2.1039148134018455E-5</v>
      </c>
      <c r="V511" s="67">
        <f>U511*各種係数!H37</f>
        <v>1.0853263737721886E-5</v>
      </c>
      <c r="W511" s="67">
        <f>U511*各種係数!I37</f>
        <v>6.7863189071811158E-6</v>
      </c>
      <c r="X511" s="330">
        <f t="shared" si="46"/>
        <v>5.8900939531076089E-5</v>
      </c>
      <c r="Y511" s="67">
        <f t="shared" si="47"/>
        <v>3.0384663250539999E-5</v>
      </c>
      <c r="Z511" s="68">
        <f t="shared" si="48"/>
        <v>1.8998894681679636E-5</v>
      </c>
      <c r="AA511" s="67">
        <f>G511*各種係数!K37*各種係数!$P$18</f>
        <v>0</v>
      </c>
      <c r="AB511" s="67">
        <f>M511*各種係数!K37*各種係数!$P$18</f>
        <v>2.1070309273308389E-12</v>
      </c>
      <c r="AC511" s="67">
        <f>U511*各種係数!K37*各種係数!$P$18</f>
        <v>1.1708409498689709E-12</v>
      </c>
      <c r="AD511" s="80">
        <f t="shared" si="49"/>
        <v>3.27787187719981E-12</v>
      </c>
      <c r="AE511" s="67">
        <f>G511*各種係数!L37*各種係数!$P$18</f>
        <v>0</v>
      </c>
      <c r="AF511" s="67">
        <f>M511*各種係数!L37*各種係数!$P$18</f>
        <v>2.0552186914128675E-12</v>
      </c>
      <c r="AG511" s="67">
        <f>U511*各種係数!L37*各種係数!$P$18</f>
        <v>1.1420497789705536E-12</v>
      </c>
      <c r="AH511" s="330">
        <f t="shared" si="50"/>
        <v>3.1972684703834211E-12</v>
      </c>
    </row>
    <row r="512" spans="2:34" x14ac:dyDescent="0.15">
      <c r="B512" s="155" t="s">
        <v>64</v>
      </c>
      <c r="C512" s="155" t="s">
        <v>293</v>
      </c>
      <c r="D512" s="155" t="s">
        <v>290</v>
      </c>
      <c r="E512" s="41" t="s">
        <v>950</v>
      </c>
      <c r="F512" s="363">
        <f>SUMIF(価格変換【係数】!$D$7:$D$64,E512,価格変換【係数】!$J$275:$J$332)</f>
        <v>0</v>
      </c>
      <c r="G512" s="324">
        <f>SUMIF(価格変換【係数】!$D$7:$D$64,E512,価格変換【係数】!$L$275:$L$332)</f>
        <v>0</v>
      </c>
      <c r="H512" s="325">
        <f>G512*各種係数!H38</f>
        <v>0</v>
      </c>
      <c r="I512" s="324">
        <f>G512*各種係数!I38</f>
        <v>0</v>
      </c>
      <c r="J512" s="366">
        <v>1.2120345128224889E-4</v>
      </c>
      <c r="K512" s="46">
        <f>J512*各種係数!G38</f>
        <v>0</v>
      </c>
      <c r="L512" s="46">
        <f>J512*各種係数!F38</f>
        <v>1.2120345128224889E-4</v>
      </c>
      <c r="M512" s="366">
        <v>0</v>
      </c>
      <c r="N512" s="46">
        <f>M512*各種係数!H38</f>
        <v>0</v>
      </c>
      <c r="O512" s="46">
        <f>M512*各種係数!I38</f>
        <v>0</v>
      </c>
      <c r="P512" s="54"/>
      <c r="Q512" s="41"/>
      <c r="R512" s="46">
        <f>Q$589*各種係数!J38</f>
        <v>8.0173812142063068E-4</v>
      </c>
      <c r="S512" s="46">
        <f>R512*各種係数!G38</f>
        <v>0</v>
      </c>
      <c r="T512" s="46">
        <f>R512*各種係数!F38</f>
        <v>8.0173812142063068E-4</v>
      </c>
      <c r="U512" s="366">
        <v>0</v>
      </c>
      <c r="V512" s="46">
        <f>U512*各種係数!H38</f>
        <v>0</v>
      </c>
      <c r="W512" s="46">
        <f>U512*各種係数!I38</f>
        <v>0</v>
      </c>
      <c r="X512" s="328">
        <f t="shared" si="46"/>
        <v>0</v>
      </c>
      <c r="Y512" s="136">
        <f t="shared" si="47"/>
        <v>0</v>
      </c>
      <c r="Z512" s="329">
        <f t="shared" si="48"/>
        <v>0</v>
      </c>
      <c r="AA512" s="46">
        <f>G512*各種係数!K38*各種係数!$P$18</f>
        <v>0</v>
      </c>
      <c r="AB512" s="46">
        <f>M512*各種係数!K38*各種係数!$P$18</f>
        <v>0</v>
      </c>
      <c r="AC512" s="46">
        <f>U512*各種係数!K38*各種係数!$P$18</f>
        <v>0</v>
      </c>
      <c r="AD512" s="366">
        <f t="shared" si="49"/>
        <v>0</v>
      </c>
      <c r="AE512" s="46">
        <f>G512*各種係数!L38*各種係数!$P$18</f>
        <v>0</v>
      </c>
      <c r="AF512" s="46">
        <f>M512*各種係数!L38*各種係数!$P$18</f>
        <v>0</v>
      </c>
      <c r="AG512" s="46">
        <f>U512*各種係数!L38*各種係数!$P$18</f>
        <v>0</v>
      </c>
      <c r="AH512" s="328">
        <f t="shared" si="50"/>
        <v>0</v>
      </c>
    </row>
    <row r="513" spans="2:34" x14ac:dyDescent="0.15">
      <c r="B513" s="155" t="s">
        <v>65</v>
      </c>
      <c r="C513" s="155" t="s">
        <v>297</v>
      </c>
      <c r="D513" s="155" t="s">
        <v>290</v>
      </c>
      <c r="E513" s="41" t="s">
        <v>162</v>
      </c>
      <c r="F513" s="363">
        <f>SUMIF(価格変換【係数】!$D$7:$D$64,E513,価格変換【係数】!$J$275:$J$332)</f>
        <v>0</v>
      </c>
      <c r="G513" s="324">
        <f>SUMIF(価格変換【係数】!$D$7:$D$64,E513,価格変換【係数】!$L$275:$L$332)</f>
        <v>0</v>
      </c>
      <c r="H513" s="325">
        <f>G513*各種係数!H39</f>
        <v>0</v>
      </c>
      <c r="I513" s="324">
        <f>G513*各種係数!I39</f>
        <v>0</v>
      </c>
      <c r="J513" s="364">
        <v>7.2332964239495037E-6</v>
      </c>
      <c r="K513" s="46">
        <f>J513*各種係数!G39</f>
        <v>0</v>
      </c>
      <c r="L513" s="46">
        <f>J513*各種係数!F39</f>
        <v>7.2332964239495029E-6</v>
      </c>
      <c r="M513" s="364">
        <v>9.1374572372672085E-21</v>
      </c>
      <c r="N513" s="46">
        <f>M513*各種係数!H39</f>
        <v>0</v>
      </c>
      <c r="O513" s="46">
        <f>M513*各種係数!I39</f>
        <v>0</v>
      </c>
      <c r="P513" s="54"/>
      <c r="Q513" s="41"/>
      <c r="R513" s="46">
        <f>Q$589*各種係数!J39</f>
        <v>8.0154448848672374E-5</v>
      </c>
      <c r="S513" s="46">
        <f>R513*各種係数!G39</f>
        <v>0</v>
      </c>
      <c r="T513" s="46">
        <f>R513*各種係数!F39</f>
        <v>8.015444884867236E-5</v>
      </c>
      <c r="U513" s="364">
        <v>3.2273857171662494E-21</v>
      </c>
      <c r="V513" s="46">
        <f>U513*各種係数!H39</f>
        <v>0</v>
      </c>
      <c r="W513" s="46">
        <f>U513*各種係数!I39</f>
        <v>0</v>
      </c>
      <c r="X513" s="135">
        <f t="shared" si="46"/>
        <v>1.2364842954433459E-20</v>
      </c>
      <c r="Y513" s="46">
        <f t="shared" si="47"/>
        <v>0</v>
      </c>
      <c r="Z513" s="47">
        <f t="shared" si="48"/>
        <v>0</v>
      </c>
      <c r="AA513" s="46">
        <f>G513*各種係数!K39*各種係数!$P$18</f>
        <v>0</v>
      </c>
      <c r="AB513" s="46">
        <f>M513*各種係数!K39*各種係数!$P$18</f>
        <v>0</v>
      </c>
      <c r="AC513" s="46">
        <f>U513*各種係数!K39*各種係数!$P$18</f>
        <v>0</v>
      </c>
      <c r="AD513" s="364">
        <f t="shared" si="49"/>
        <v>0</v>
      </c>
      <c r="AE513" s="46">
        <f>G513*各種係数!L39*各種係数!$P$18</f>
        <v>0</v>
      </c>
      <c r="AF513" s="46">
        <f>M513*各種係数!L39*各種係数!$P$18</f>
        <v>0</v>
      </c>
      <c r="AG513" s="46">
        <f>U513*各種係数!L39*各種係数!$P$18</f>
        <v>0</v>
      </c>
      <c r="AH513" s="135">
        <f t="shared" si="50"/>
        <v>0</v>
      </c>
    </row>
    <row r="514" spans="2:34" x14ac:dyDescent="0.15">
      <c r="B514" s="155" t="s">
        <v>66</v>
      </c>
      <c r="C514" s="155" t="s">
        <v>297</v>
      </c>
      <c r="D514" s="155" t="s">
        <v>290</v>
      </c>
      <c r="E514" s="41" t="s">
        <v>163</v>
      </c>
      <c r="F514" s="363">
        <f>SUMIF(価格変換【係数】!$D$7:$D$64,E514,価格変換【係数】!$J$275:$J$332)</f>
        <v>0</v>
      </c>
      <c r="G514" s="324">
        <f>SUMIF(価格変換【係数】!$D$7:$D$64,E514,価格変換【係数】!$L$275:$L$332)</f>
        <v>0</v>
      </c>
      <c r="H514" s="325">
        <f>G514*各種係数!H40</f>
        <v>0</v>
      </c>
      <c r="I514" s="324">
        <f>G514*各種係数!I40</f>
        <v>0</v>
      </c>
      <c r="J514" s="364">
        <v>0</v>
      </c>
      <c r="K514" s="46">
        <f>J514*各種係数!G40</f>
        <v>0</v>
      </c>
      <c r="L514" s="46">
        <f>J514*各種係数!F40</f>
        <v>0</v>
      </c>
      <c r="M514" s="364">
        <v>7.0727134592120288E-5</v>
      </c>
      <c r="N514" s="46">
        <f>M514*各種係数!H40</f>
        <v>3.2933063168432607E-5</v>
      </c>
      <c r="O514" s="46">
        <f>M514*各種係数!I40</f>
        <v>1.2691867635297734E-5</v>
      </c>
      <c r="P514" s="54"/>
      <c r="Q514" s="41"/>
      <c r="R514" s="46">
        <f>Q$589*各種係数!J40</f>
        <v>5.9048459052814209E-7</v>
      </c>
      <c r="S514" s="46">
        <f>R514*各種係数!G40</f>
        <v>1.9100531088184698E-7</v>
      </c>
      <c r="T514" s="46">
        <f>R514*各種係数!F40</f>
        <v>3.9947927964629509E-7</v>
      </c>
      <c r="U514" s="364">
        <v>4.2314940058493778E-6</v>
      </c>
      <c r="V514" s="46">
        <f>U514*各種係数!H40</f>
        <v>1.9703337367636993E-6</v>
      </c>
      <c r="W514" s="46">
        <f>U514*各種係数!I40</f>
        <v>7.5933461932981259E-7</v>
      </c>
      <c r="X514" s="135">
        <f t="shared" si="46"/>
        <v>7.4958628597969666E-5</v>
      </c>
      <c r="Y514" s="46">
        <f t="shared" si="47"/>
        <v>3.4903396905196305E-5</v>
      </c>
      <c r="Z514" s="47">
        <f t="shared" si="48"/>
        <v>1.3451202254627546E-5</v>
      </c>
      <c r="AA514" s="46">
        <f>G514*各種係数!K40*各種係数!$P$18</f>
        <v>0</v>
      </c>
      <c r="AB514" s="46">
        <f>M514*各種係数!K40*各種係数!$P$18</f>
        <v>2.7158607658412876E-12</v>
      </c>
      <c r="AC514" s="46">
        <f>U514*各種係数!K40*各種係数!$P$18</f>
        <v>1.6248570817485443E-13</v>
      </c>
      <c r="AD514" s="364">
        <f t="shared" si="49"/>
        <v>2.8783464740161419E-12</v>
      </c>
      <c r="AE514" s="46">
        <f>G514*各種係数!L40*各種係数!$P$18</f>
        <v>0</v>
      </c>
      <c r="AF514" s="46">
        <f>M514*各種係数!L40*各種係数!$P$18</f>
        <v>2.7158607658412876E-12</v>
      </c>
      <c r="AG514" s="46">
        <f>U514*各種係数!L40*各種係数!$P$18</f>
        <v>1.6248570817485443E-13</v>
      </c>
      <c r="AH514" s="135">
        <f t="shared" si="50"/>
        <v>2.8783464740161419E-12</v>
      </c>
    </row>
    <row r="515" spans="2:34" x14ac:dyDescent="0.15">
      <c r="B515" s="155" t="s">
        <v>67</v>
      </c>
      <c r="C515" s="155" t="s">
        <v>297</v>
      </c>
      <c r="D515" s="155" t="s">
        <v>290</v>
      </c>
      <c r="E515" s="41" t="s">
        <v>164</v>
      </c>
      <c r="F515" s="363">
        <f>SUMIF(価格変換【係数】!$D$7:$D$64,E515,価格変換【係数】!$J$275:$J$332)</f>
        <v>0</v>
      </c>
      <c r="G515" s="324">
        <f>SUMIF(価格変換【係数】!$D$7:$D$64,E515,価格変換【係数】!$L$275:$L$332)</f>
        <v>0</v>
      </c>
      <c r="H515" s="325">
        <f>G515*各種係数!H41</f>
        <v>0</v>
      </c>
      <c r="I515" s="324">
        <f>G515*各種係数!I41</f>
        <v>0</v>
      </c>
      <c r="J515" s="364">
        <v>8.1938780319772364E-6</v>
      </c>
      <c r="K515" s="46">
        <f>J515*各種係数!G41</f>
        <v>1.4676945064283543E-8</v>
      </c>
      <c r="L515" s="46">
        <f>J515*各種係数!F41</f>
        <v>8.1792010869129536E-6</v>
      </c>
      <c r="M515" s="364">
        <v>3.793600664605276E-8</v>
      </c>
      <c r="N515" s="46">
        <f>M515*各種係数!H41</f>
        <v>1.8082829834618481E-8</v>
      </c>
      <c r="O515" s="46">
        <f>M515*各種係数!I41</f>
        <v>1.4289229170013206E-8</v>
      </c>
      <c r="P515" s="54"/>
      <c r="Q515" s="41"/>
      <c r="R515" s="46">
        <f>Q$589*各種係数!J41</f>
        <v>1.4286659638362709E-5</v>
      </c>
      <c r="S515" s="46">
        <f>R515*各種係数!G41</f>
        <v>2.5590388073395353E-8</v>
      </c>
      <c r="T515" s="46">
        <f>R515*各種係数!F41</f>
        <v>1.4261069250289313E-5</v>
      </c>
      <c r="U515" s="364">
        <v>5.5017260386564283E-8</v>
      </c>
      <c r="V515" s="46">
        <f>U515*各種係数!H41</f>
        <v>2.622489411759564E-8</v>
      </c>
      <c r="W515" s="46">
        <f>U515*各種係数!I41</f>
        <v>2.0723168078939213E-8</v>
      </c>
      <c r="X515" s="135">
        <f t="shared" si="46"/>
        <v>9.2953267032617043E-8</v>
      </c>
      <c r="Y515" s="46">
        <f t="shared" si="47"/>
        <v>4.430772395221412E-8</v>
      </c>
      <c r="Z515" s="47">
        <f t="shared" si="48"/>
        <v>3.501239724895242E-8</v>
      </c>
      <c r="AA515" s="46">
        <f>G515*各種係数!K41*各種係数!$P$18</f>
        <v>0</v>
      </c>
      <c r="AB515" s="46">
        <f>M515*各種係数!K41*各種係数!$P$18</f>
        <v>0</v>
      </c>
      <c r="AC515" s="46">
        <f>U515*各種係数!K41*各種係数!$P$18</f>
        <v>0</v>
      </c>
      <c r="AD515" s="364">
        <f t="shared" si="49"/>
        <v>0</v>
      </c>
      <c r="AE515" s="46">
        <f>G515*各種係数!L41*各種係数!$P$18</f>
        <v>0</v>
      </c>
      <c r="AF515" s="46">
        <f>M515*各種係数!L41*各種係数!$P$18</f>
        <v>0</v>
      </c>
      <c r="AG515" s="46">
        <f>U515*各種係数!L41*各種係数!$P$18</f>
        <v>0</v>
      </c>
      <c r="AH515" s="135">
        <f t="shared" si="50"/>
        <v>0</v>
      </c>
    </row>
    <row r="516" spans="2:34" x14ac:dyDescent="0.15">
      <c r="B516" s="155" t="s">
        <v>68</v>
      </c>
      <c r="C516" s="155" t="s">
        <v>297</v>
      </c>
      <c r="D516" s="155" t="s">
        <v>290</v>
      </c>
      <c r="E516" s="41" t="s">
        <v>208</v>
      </c>
      <c r="F516" s="365">
        <f>SUMIF(価格変換【係数】!$D$7:$D$64,E516,価格変換【係数】!$J$275:$J$332)</f>
        <v>0</v>
      </c>
      <c r="G516" s="326">
        <f>SUMIF(価格変換【係数】!$D$7:$D$64,E516,価格変換【係数】!$L$275:$L$332)</f>
        <v>0</v>
      </c>
      <c r="H516" s="327">
        <f>G516*各種係数!H42</f>
        <v>0</v>
      </c>
      <c r="I516" s="326">
        <f>G516*各種係数!I42</f>
        <v>0</v>
      </c>
      <c r="J516" s="80">
        <v>2.6415616644032725E-6</v>
      </c>
      <c r="K516" s="67">
        <f>J516*各種係数!G42</f>
        <v>2.8365820968890409E-8</v>
      </c>
      <c r="L516" s="67">
        <f>J516*各種係数!F42</f>
        <v>2.6131958434343819E-6</v>
      </c>
      <c r="M516" s="80">
        <v>1.456093957471598E-6</v>
      </c>
      <c r="N516" s="67">
        <f>M516*各種係数!H42</f>
        <v>7.1501527025797103E-7</v>
      </c>
      <c r="O516" s="67">
        <f>M516*各種係数!I42</f>
        <v>4.0677547177220264E-7</v>
      </c>
      <c r="P516" s="54"/>
      <c r="Q516" s="41"/>
      <c r="R516" s="67">
        <f>Q$589*各種係数!J42</f>
        <v>6.4343648789952931E-5</v>
      </c>
      <c r="S516" s="67">
        <f>R516*各種係数!G42</f>
        <v>6.9093992642919034E-7</v>
      </c>
      <c r="T516" s="67">
        <f>R516*各種係数!F42</f>
        <v>6.365270886352374E-5</v>
      </c>
      <c r="U516" s="80">
        <v>9.5354281115284861E-7</v>
      </c>
      <c r="V516" s="67">
        <f>U516*各種係数!H42</f>
        <v>4.6823741512044449E-7</v>
      </c>
      <c r="W516" s="67">
        <f>U516*各種係数!I42</f>
        <v>2.6638241637594192E-7</v>
      </c>
      <c r="X516" s="330">
        <f t="shared" si="46"/>
        <v>2.4096367686244464E-6</v>
      </c>
      <c r="Y516" s="67">
        <f t="shared" si="47"/>
        <v>1.1832526853784155E-6</v>
      </c>
      <c r="Z516" s="68">
        <f t="shared" si="48"/>
        <v>6.7315788814814457E-7</v>
      </c>
      <c r="AA516" s="67">
        <f>G516*各種係数!K42*各種係数!$P$18</f>
        <v>0</v>
      </c>
      <c r="AB516" s="67">
        <f>M516*各種係数!K42*各種係数!$P$18</f>
        <v>6.6488308560346939E-14</v>
      </c>
      <c r="AC516" s="67">
        <f>U516*各種係数!K42*各種係数!$P$18</f>
        <v>4.3540767632550159E-14</v>
      </c>
      <c r="AD516" s="80">
        <f t="shared" si="49"/>
        <v>1.1002907619289709E-13</v>
      </c>
      <c r="AE516" s="67">
        <f>G516*各種係数!L42*各種係数!$P$18</f>
        <v>0</v>
      </c>
      <c r="AF516" s="67">
        <f>M516*各種係数!L42*各種係数!$P$18</f>
        <v>5.9839477704312245E-14</v>
      </c>
      <c r="AG516" s="67">
        <f>U516*各種係数!L42*各種係数!$P$18</f>
        <v>3.9186690869295149E-14</v>
      </c>
      <c r="AH516" s="330">
        <f t="shared" si="50"/>
        <v>9.9026168573607387E-14</v>
      </c>
    </row>
    <row r="517" spans="2:34" x14ac:dyDescent="0.15">
      <c r="B517" s="162" t="s">
        <v>69</v>
      </c>
      <c r="C517" s="162" t="s">
        <v>298</v>
      </c>
      <c r="D517" s="162" t="s">
        <v>290</v>
      </c>
      <c r="E517" s="116" t="s">
        <v>165</v>
      </c>
      <c r="F517" s="363">
        <f>SUMIF(価格変換【係数】!$D$7:$D$64,E517,価格変換【係数】!$J$275:$J$332)</f>
        <v>0</v>
      </c>
      <c r="G517" s="324">
        <f>SUMIF(価格変換【係数】!$D$7:$D$64,E517,価格変換【係数】!$L$275:$L$332)</f>
        <v>0</v>
      </c>
      <c r="H517" s="325">
        <f>G517*各種係数!H43</f>
        <v>0</v>
      </c>
      <c r="I517" s="324">
        <f>G517*各種係数!I43</f>
        <v>0</v>
      </c>
      <c r="J517" s="366">
        <v>0</v>
      </c>
      <c r="K517" s="46">
        <f>J517*各種係数!G43</f>
        <v>0</v>
      </c>
      <c r="L517" s="46">
        <f>J517*各種係数!F43</f>
        <v>0</v>
      </c>
      <c r="M517" s="366">
        <v>0</v>
      </c>
      <c r="N517" s="46">
        <f>M517*各種係数!H43</f>
        <v>0</v>
      </c>
      <c r="O517" s="46">
        <f>M517*各種係数!I43</f>
        <v>0</v>
      </c>
      <c r="P517" s="54"/>
      <c r="Q517" s="41"/>
      <c r="R517" s="46">
        <f>Q$589*各種係数!J43</f>
        <v>0</v>
      </c>
      <c r="S517" s="46">
        <f>R517*各種係数!G43</f>
        <v>0</v>
      </c>
      <c r="T517" s="46">
        <f>R517*各種係数!F43</f>
        <v>0</v>
      </c>
      <c r="U517" s="366">
        <v>0</v>
      </c>
      <c r="V517" s="46">
        <f>U517*各種係数!H43</f>
        <v>0</v>
      </c>
      <c r="W517" s="46">
        <f>U517*各種係数!I43</f>
        <v>0</v>
      </c>
      <c r="X517" s="328">
        <f t="shared" si="46"/>
        <v>0</v>
      </c>
      <c r="Y517" s="136">
        <f t="shared" si="47"/>
        <v>0</v>
      </c>
      <c r="Z517" s="329">
        <f t="shared" si="48"/>
        <v>0</v>
      </c>
      <c r="AA517" s="46">
        <f>G517*各種係数!K43*各種係数!$P$18</f>
        <v>0</v>
      </c>
      <c r="AB517" s="46">
        <f>M517*各種係数!K43*各種係数!$P$18</f>
        <v>0</v>
      </c>
      <c r="AC517" s="46">
        <f>U517*各種係数!K43*各種係数!$P$18</f>
        <v>0</v>
      </c>
      <c r="AD517" s="366">
        <f t="shared" si="49"/>
        <v>0</v>
      </c>
      <c r="AE517" s="46">
        <f>G517*各種係数!L43*各種係数!$P$18</f>
        <v>0</v>
      </c>
      <c r="AF517" s="46">
        <f>M517*各種係数!L43*各種係数!$P$18</f>
        <v>0</v>
      </c>
      <c r="AG517" s="46">
        <f>U517*各種係数!L43*各種係数!$P$18</f>
        <v>0</v>
      </c>
      <c r="AH517" s="328">
        <f t="shared" si="50"/>
        <v>0</v>
      </c>
    </row>
    <row r="518" spans="2:34" x14ac:dyDescent="0.15">
      <c r="B518" s="155" t="s">
        <v>70</v>
      </c>
      <c r="C518" s="155" t="s">
        <v>298</v>
      </c>
      <c r="D518" s="155" t="s">
        <v>290</v>
      </c>
      <c r="E518" s="41" t="s">
        <v>166</v>
      </c>
      <c r="F518" s="363">
        <f>SUMIF(価格変換【係数】!$D$7:$D$64,E518,価格変換【係数】!$J$275:$J$332)</f>
        <v>0</v>
      </c>
      <c r="G518" s="324">
        <f>SUMIF(価格変換【係数】!$D$7:$D$64,E518,価格変換【係数】!$L$275:$L$332)</f>
        <v>0</v>
      </c>
      <c r="H518" s="325">
        <f>G518*各種係数!H44</f>
        <v>0</v>
      </c>
      <c r="I518" s="324">
        <f>G518*各種係数!I44</f>
        <v>0</v>
      </c>
      <c r="J518" s="364">
        <v>1.092213644869834E-3</v>
      </c>
      <c r="K518" s="46">
        <f>J518*各種係数!G44</f>
        <v>2.931779039442364E-4</v>
      </c>
      <c r="L518" s="46">
        <f>J518*各種係数!F44</f>
        <v>7.990357409255977E-4</v>
      </c>
      <c r="M518" s="364">
        <v>4.1125934556864241E-4</v>
      </c>
      <c r="N518" s="46">
        <f>M518*各種係数!H44</f>
        <v>8.8864483881177309E-5</v>
      </c>
      <c r="O518" s="46">
        <f>M518*各種係数!I44</f>
        <v>2.2204639361609377E-5</v>
      </c>
      <c r="P518" s="54"/>
      <c r="Q518" s="41"/>
      <c r="R518" s="46">
        <f>Q$589*各種係数!J44</f>
        <v>0</v>
      </c>
      <c r="S518" s="46">
        <f>R518*各種係数!G44</f>
        <v>0</v>
      </c>
      <c r="T518" s="46">
        <f>R518*各種係数!F44</f>
        <v>0</v>
      </c>
      <c r="U518" s="364">
        <v>1.6074377134411115E-5</v>
      </c>
      <c r="V518" s="46">
        <f>U518*各種係数!H44</f>
        <v>3.4733343889991275E-6</v>
      </c>
      <c r="W518" s="46">
        <f>U518*各種係数!I44</f>
        <v>8.6788483004217865E-7</v>
      </c>
      <c r="X518" s="135">
        <f t="shared" si="46"/>
        <v>4.2733372270305355E-4</v>
      </c>
      <c r="Y518" s="46">
        <f t="shared" si="47"/>
        <v>9.2337818270176437E-5</v>
      </c>
      <c r="Z518" s="47">
        <f t="shared" si="48"/>
        <v>2.3072524191651557E-5</v>
      </c>
      <c r="AA518" s="46">
        <f>G518*各種係数!K44*各種係数!$P$18</f>
        <v>0</v>
      </c>
      <c r="AB518" s="46">
        <f>M518*各種係数!K44*各種係数!$P$18</f>
        <v>2.989177433495307E-12</v>
      </c>
      <c r="AC518" s="46">
        <f>U518*各種係数!K44*各種係数!$P$18</f>
        <v>1.1683422128982326E-13</v>
      </c>
      <c r="AD518" s="364">
        <f t="shared" si="49"/>
        <v>3.1060116547851301E-12</v>
      </c>
      <c r="AE518" s="46">
        <f>G518*各種係数!L44*各種係数!$P$18</f>
        <v>0</v>
      </c>
      <c r="AF518" s="46">
        <f>M518*各種係数!L44*各種係数!$P$18</f>
        <v>2.989177433495307E-12</v>
      </c>
      <c r="AG518" s="46">
        <f>U518*各種係数!L44*各種係数!$P$18</f>
        <v>1.1683422128982326E-13</v>
      </c>
      <c r="AH518" s="135">
        <f t="shared" si="50"/>
        <v>3.1060116547851301E-12</v>
      </c>
    </row>
    <row r="519" spans="2:34" x14ac:dyDescent="0.15">
      <c r="B519" s="155" t="s">
        <v>71</v>
      </c>
      <c r="C519" s="155" t="s">
        <v>298</v>
      </c>
      <c r="D519" s="155" t="s">
        <v>290</v>
      </c>
      <c r="E519" s="41" t="s">
        <v>966</v>
      </c>
      <c r="F519" s="363">
        <f>SUMIF(価格変換【係数】!$D$7:$D$64,E519,価格変換【係数】!$J$275:$J$332)</f>
        <v>0</v>
      </c>
      <c r="G519" s="324">
        <f>SUMIF(価格変換【係数】!$D$7:$D$64,E519,価格変換【係数】!$L$275:$L$332)</f>
        <v>0</v>
      </c>
      <c r="H519" s="325">
        <f>G519*各種係数!H45</f>
        <v>0</v>
      </c>
      <c r="I519" s="324">
        <f>G519*各種係数!I45</f>
        <v>0</v>
      </c>
      <c r="J519" s="364">
        <v>5.491840825379537E-8</v>
      </c>
      <c r="K519" s="46">
        <f>J519*各種係数!G45</f>
        <v>6.2827024642376995E-10</v>
      </c>
      <c r="L519" s="46">
        <f>J519*各種係数!F45</f>
        <v>5.4290138007371598E-8</v>
      </c>
      <c r="M519" s="364">
        <v>8.4308283780600344E-7</v>
      </c>
      <c r="N519" s="46">
        <f>M519*各種係数!H45</f>
        <v>3.3826912674512909E-7</v>
      </c>
      <c r="O519" s="46">
        <f>M519*各種係数!I45</f>
        <v>1.5793513669238734E-7</v>
      </c>
      <c r="P519" s="54"/>
      <c r="Q519" s="41"/>
      <c r="R519" s="46">
        <f>Q$589*各種係数!J45</f>
        <v>2.4923050898915089E-8</v>
      </c>
      <c r="S519" s="46">
        <f>R519*各種係数!G45</f>
        <v>2.8512136144826086E-10</v>
      </c>
      <c r="T519" s="46">
        <f>R519*各種係数!F45</f>
        <v>2.4637929537466829E-8</v>
      </c>
      <c r="U519" s="364">
        <v>8.9570810914694972E-8</v>
      </c>
      <c r="V519" s="46">
        <f>U519*各種係数!H45</f>
        <v>3.5938390192849436E-8</v>
      </c>
      <c r="W519" s="46">
        <f>U519*各種係数!I45</f>
        <v>1.6779345553129937E-8</v>
      </c>
      <c r="X519" s="135">
        <f t="shared" si="46"/>
        <v>9.3265364872069838E-7</v>
      </c>
      <c r="Y519" s="46">
        <f t="shared" si="47"/>
        <v>3.7420751693797851E-7</v>
      </c>
      <c r="Z519" s="47">
        <f t="shared" si="48"/>
        <v>1.7471448224551728E-7</v>
      </c>
      <c r="AA519" s="46">
        <f>G519*各種係数!K45*各種係数!$P$18</f>
        <v>0</v>
      </c>
      <c r="AB519" s="46">
        <f>M519*各種係数!K45*各種係数!$P$18</f>
        <v>4.28686188714917E-14</v>
      </c>
      <c r="AC519" s="46">
        <f>U519*各種係数!K45*各種係数!$P$18</f>
        <v>4.5544480126116085E-15</v>
      </c>
      <c r="AD519" s="364">
        <f t="shared" si="49"/>
        <v>4.7423066884103306E-14</v>
      </c>
      <c r="AE519" s="46">
        <f>G519*各種係数!L45*各種係数!$P$18</f>
        <v>0</v>
      </c>
      <c r="AF519" s="46">
        <f>M519*各種係数!L45*各種係数!$P$18</f>
        <v>3.9296233965534052E-14</v>
      </c>
      <c r="AG519" s="46">
        <f>U519*各種係数!L45*各種係数!$P$18</f>
        <v>4.1749106782273078E-15</v>
      </c>
      <c r="AH519" s="135">
        <f t="shared" si="50"/>
        <v>4.3471144643761357E-14</v>
      </c>
    </row>
    <row r="520" spans="2:34" x14ac:dyDescent="0.15">
      <c r="B520" s="155" t="s">
        <v>72</v>
      </c>
      <c r="C520" s="155" t="s">
        <v>298</v>
      </c>
      <c r="D520" s="155" t="s">
        <v>290</v>
      </c>
      <c r="E520" s="41" t="s">
        <v>967</v>
      </c>
      <c r="F520" s="363">
        <f>SUMIF(価格変換【係数】!$D$7:$D$64,E520,価格変換【係数】!$J$275:$J$332)</f>
        <v>0</v>
      </c>
      <c r="G520" s="324">
        <f>SUMIF(価格変換【係数】!$D$7:$D$64,E520,価格変換【係数】!$L$275:$L$332)</f>
        <v>0</v>
      </c>
      <c r="H520" s="325">
        <f>G520*各種係数!H46</f>
        <v>0</v>
      </c>
      <c r="I520" s="324">
        <f>G520*各種係数!I46</f>
        <v>0</v>
      </c>
      <c r="J520" s="364">
        <v>0</v>
      </c>
      <c r="K520" s="46">
        <f>J520*各種係数!G46</f>
        <v>0</v>
      </c>
      <c r="L520" s="46">
        <f>J520*各種係数!F46</f>
        <v>0</v>
      </c>
      <c r="M520" s="364">
        <v>4.2154505610101458E-5</v>
      </c>
      <c r="N520" s="46">
        <f>M520*各種係数!H46</f>
        <v>1.1518254411170411E-5</v>
      </c>
      <c r="O520" s="46">
        <f>M520*各種係数!I46</f>
        <v>4.1850390321703407E-6</v>
      </c>
      <c r="P520" s="54"/>
      <c r="Q520" s="41"/>
      <c r="R520" s="46">
        <f>Q$589*各種係数!J46</f>
        <v>0</v>
      </c>
      <c r="S520" s="46">
        <f>R520*各種係数!G46</f>
        <v>0</v>
      </c>
      <c r="T520" s="46">
        <f>R520*各種係数!F46</f>
        <v>0</v>
      </c>
      <c r="U520" s="364">
        <v>3.7125594664673694E-6</v>
      </c>
      <c r="V520" s="46">
        <f>U520*各種係数!H46</f>
        <v>1.0144159878635408E-6</v>
      </c>
      <c r="W520" s="46">
        <f>U520*各種係数!I46</f>
        <v>3.6857759453111141E-7</v>
      </c>
      <c r="X520" s="135">
        <f t="shared" si="46"/>
        <v>4.5867065076568828E-5</v>
      </c>
      <c r="Y520" s="46">
        <f t="shared" si="47"/>
        <v>1.2532670399033953E-5</v>
      </c>
      <c r="Z520" s="47">
        <f t="shared" si="48"/>
        <v>4.5536166267014524E-6</v>
      </c>
      <c r="AA520" s="46">
        <f>G520*各種係数!K46*各種係数!$P$18</f>
        <v>0</v>
      </c>
      <c r="AB520" s="46">
        <f>M520*各種係数!K46*各種係数!$P$18</f>
        <v>8.6121143617147053E-13</v>
      </c>
      <c r="AC520" s="46">
        <f>U520*各種係数!K46*各種係数!$P$18</f>
        <v>7.584713955753723E-14</v>
      </c>
      <c r="AD520" s="364">
        <f t="shared" si="49"/>
        <v>9.3705857572900768E-13</v>
      </c>
      <c r="AE520" s="46">
        <f>G520*各種係数!L46*各種係数!$P$18</f>
        <v>0</v>
      </c>
      <c r="AF520" s="46">
        <f>M520*各種係数!L46*各種係数!$P$18</f>
        <v>7.356181017297977E-13</v>
      </c>
      <c r="AG520" s="46">
        <f>U520*各種係数!L46*各種係数!$P$18</f>
        <v>6.4786098372063056E-14</v>
      </c>
      <c r="AH520" s="135">
        <f t="shared" si="50"/>
        <v>8.0040420010186075E-13</v>
      </c>
    </row>
    <row r="521" spans="2:34" x14ac:dyDescent="0.15">
      <c r="B521" s="163" t="s">
        <v>73</v>
      </c>
      <c r="C521" s="163" t="s">
        <v>299</v>
      </c>
      <c r="D521" s="163" t="s">
        <v>290</v>
      </c>
      <c r="E521" s="62" t="s">
        <v>167</v>
      </c>
      <c r="F521" s="365">
        <f>SUMIF(価格変換【係数】!$D$7:$D$64,E521,価格変換【係数】!$J$275:$J$332)</f>
        <v>0</v>
      </c>
      <c r="G521" s="326">
        <f>SUMIF(価格変換【係数】!$D$7:$D$64,E521,価格変換【係数】!$L$275:$L$332)</f>
        <v>0</v>
      </c>
      <c r="H521" s="327">
        <f>G521*各種係数!H47</f>
        <v>0</v>
      </c>
      <c r="I521" s="326">
        <f>G521*各種係数!I47</f>
        <v>0</v>
      </c>
      <c r="J521" s="80">
        <v>0</v>
      </c>
      <c r="K521" s="67">
        <f>J521*各種係数!G47</f>
        <v>0</v>
      </c>
      <c r="L521" s="67">
        <f>J521*各種係数!F47</f>
        <v>0</v>
      </c>
      <c r="M521" s="80">
        <v>9.8150294563323635E-21</v>
      </c>
      <c r="N521" s="67">
        <f>M521*各種係数!H47</f>
        <v>0</v>
      </c>
      <c r="O521" s="67">
        <f>M521*各種係数!I47</f>
        <v>0</v>
      </c>
      <c r="P521" s="54"/>
      <c r="Q521" s="41"/>
      <c r="R521" s="67">
        <f>Q$589*各種係数!J47</f>
        <v>9.7543069745069296E-5</v>
      </c>
      <c r="S521" s="67">
        <f>R521*各種係数!G47</f>
        <v>0</v>
      </c>
      <c r="T521" s="67">
        <f>R521*各種係数!F47</f>
        <v>9.7543069745069269E-5</v>
      </c>
      <c r="U521" s="80">
        <v>1.8220384715107524E-21</v>
      </c>
      <c r="V521" s="67">
        <f>U521*各種係数!H47</f>
        <v>0</v>
      </c>
      <c r="W521" s="67">
        <f>U521*各種係数!I47</f>
        <v>0</v>
      </c>
      <c r="X521" s="330">
        <f t="shared" si="46"/>
        <v>1.1637067927843115E-20</v>
      </c>
      <c r="Y521" s="67">
        <f t="shared" si="47"/>
        <v>0</v>
      </c>
      <c r="Z521" s="68">
        <f t="shared" si="48"/>
        <v>0</v>
      </c>
      <c r="AA521" s="67">
        <f>G521*各種係数!K47*各種係数!$P$18</f>
        <v>0</v>
      </c>
      <c r="AB521" s="67">
        <f>M521*各種係数!K47*各種係数!$P$18</f>
        <v>0</v>
      </c>
      <c r="AC521" s="67">
        <f>U521*各種係数!K47*各種係数!$P$18</f>
        <v>0</v>
      </c>
      <c r="AD521" s="80">
        <f t="shared" si="49"/>
        <v>0</v>
      </c>
      <c r="AE521" s="67">
        <f>G521*各種係数!L47*各種係数!$P$18</f>
        <v>0</v>
      </c>
      <c r="AF521" s="67">
        <f>M521*各種係数!L47*各種係数!$P$18</f>
        <v>0</v>
      </c>
      <c r="AG521" s="67">
        <f>U521*各種係数!L47*各種係数!$P$18</f>
        <v>0</v>
      </c>
      <c r="AH521" s="330">
        <f t="shared" si="50"/>
        <v>0</v>
      </c>
    </row>
    <row r="522" spans="2:34" x14ac:dyDescent="0.15">
      <c r="B522" s="155" t="s">
        <v>74</v>
      </c>
      <c r="C522" s="155" t="s">
        <v>299</v>
      </c>
      <c r="D522" s="155" t="s">
        <v>290</v>
      </c>
      <c r="E522" s="41" t="s">
        <v>168</v>
      </c>
      <c r="F522" s="363">
        <f>SUMIF(価格変換【係数】!$D$7:$D$64,E522,価格変換【係数】!$J$275:$J$332)</f>
        <v>0</v>
      </c>
      <c r="G522" s="324">
        <f>SUMIF(価格変換【係数】!$D$7:$D$64,E522,価格変換【係数】!$L$275:$L$332)</f>
        <v>0</v>
      </c>
      <c r="H522" s="325">
        <f>G522*各種係数!H48</f>
        <v>0</v>
      </c>
      <c r="I522" s="324">
        <f>G522*各種係数!I48</f>
        <v>0</v>
      </c>
      <c r="J522" s="366">
        <v>1.9052423606408475E-5</v>
      </c>
      <c r="K522" s="46">
        <f>J522*各種係数!G48</f>
        <v>8.2021565576219702E-7</v>
      </c>
      <c r="L522" s="46">
        <f>J522*各種係数!F48</f>
        <v>1.8232207950646277E-5</v>
      </c>
      <c r="M522" s="366">
        <v>9.2665847955624091E-6</v>
      </c>
      <c r="N522" s="46">
        <f>M522*各種係数!H48</f>
        <v>2.0565747783014401E-6</v>
      </c>
      <c r="O522" s="46">
        <f>M522*各種係数!I48</f>
        <v>1.0460822900110569E-6</v>
      </c>
      <c r="P522" s="54"/>
      <c r="Q522" s="41"/>
      <c r="R522" s="46">
        <f>Q$589*各種係数!J48</f>
        <v>3.675191428709248E-6</v>
      </c>
      <c r="S522" s="46">
        <f>R522*各種係数!G48</f>
        <v>1.5821869227894035E-7</v>
      </c>
      <c r="T522" s="46">
        <f>R522*各種係数!F48</f>
        <v>3.5169727364303077E-6</v>
      </c>
      <c r="U522" s="366">
        <v>1.8861792922113914E-6</v>
      </c>
      <c r="V522" s="46">
        <f>U522*各種係数!H48</f>
        <v>4.1860824082395721E-7</v>
      </c>
      <c r="W522" s="46">
        <f>U522*各種係数!I48</f>
        <v>2.1292620710844909E-7</v>
      </c>
      <c r="X522" s="328">
        <f t="shared" si="46"/>
        <v>1.11527640877738E-5</v>
      </c>
      <c r="Y522" s="136">
        <f t="shared" si="47"/>
        <v>2.4751830191253973E-6</v>
      </c>
      <c r="Z522" s="329">
        <f t="shared" si="48"/>
        <v>1.2590084971195059E-6</v>
      </c>
      <c r="AA522" s="46">
        <f>G522*各種係数!K48*各種係数!$P$18</f>
        <v>0</v>
      </c>
      <c r="AB522" s="46">
        <f>M522*各種係数!K48*各種係数!$P$18</f>
        <v>2.362003512721855E-13</v>
      </c>
      <c r="AC522" s="46">
        <f>U522*各種係数!K48*各種係数!$P$18</f>
        <v>4.8077713765270042E-14</v>
      </c>
      <c r="AD522" s="366">
        <f t="shared" si="49"/>
        <v>2.8427806503745556E-13</v>
      </c>
      <c r="AE522" s="46">
        <f>G522*各種係数!L48*各種係数!$P$18</f>
        <v>0</v>
      </c>
      <c r="AF522" s="46">
        <f>M522*各種係数!L48*各種係数!$P$18</f>
        <v>2.304950287776883E-13</v>
      </c>
      <c r="AG522" s="46">
        <f>U522*各種係数!L48*各種係数!$P$18</f>
        <v>4.6916416331326318E-14</v>
      </c>
      <c r="AH522" s="328">
        <f t="shared" si="50"/>
        <v>2.7741144510901463E-13</v>
      </c>
    </row>
    <row r="523" spans="2:34" x14ac:dyDescent="0.15">
      <c r="B523" s="155" t="s">
        <v>75</v>
      </c>
      <c r="C523" s="155" t="s">
        <v>300</v>
      </c>
      <c r="D523" s="155" t="s">
        <v>290</v>
      </c>
      <c r="E523" s="41" t="s">
        <v>968</v>
      </c>
      <c r="F523" s="363">
        <f>SUMIF(価格変換【係数】!$D$7:$D$64,E523,価格変換【係数】!$J$275:$J$332)</f>
        <v>0</v>
      </c>
      <c r="G523" s="324">
        <f>SUMIF(価格変換【係数】!$D$7:$D$64,E523,価格変換【係数】!$L$275:$L$332)</f>
        <v>0</v>
      </c>
      <c r="H523" s="325">
        <f>G523*各種係数!H49</f>
        <v>0</v>
      </c>
      <c r="I523" s="324">
        <f>G523*各種係数!I49</f>
        <v>0</v>
      </c>
      <c r="J523" s="364">
        <v>2.2483234083221358E-5</v>
      </c>
      <c r="K523" s="46">
        <f>J523*各種係数!G49</f>
        <v>1.2471572903187272E-6</v>
      </c>
      <c r="L523" s="46">
        <f>J523*各種係数!F49</f>
        <v>2.1236076792902632E-5</v>
      </c>
      <c r="M523" s="364">
        <v>3.4103616621005302E-5</v>
      </c>
      <c r="N523" s="46">
        <f>M523*各種係数!H49</f>
        <v>1.342048324812108E-5</v>
      </c>
      <c r="O523" s="46">
        <f>M523*各種係数!I49</f>
        <v>1.0669138471833703E-5</v>
      </c>
      <c r="P523" s="54"/>
      <c r="Q523" s="41"/>
      <c r="R523" s="46">
        <f>Q$589*各種係数!J49</f>
        <v>1.8774725957928883E-5</v>
      </c>
      <c r="S523" s="46">
        <f>R523*各種係数!G49</f>
        <v>1.0414443164847569E-6</v>
      </c>
      <c r="T523" s="46">
        <f>R523*各種係数!F49</f>
        <v>1.7733281641444126E-5</v>
      </c>
      <c r="U523" s="364">
        <v>2.8908921816014201E-6</v>
      </c>
      <c r="V523" s="46">
        <f>U523*各種係数!H49</f>
        <v>1.1376262678079098E-6</v>
      </c>
      <c r="W523" s="46">
        <f>U523*各種係数!I49</f>
        <v>9.0440053133982771E-7</v>
      </c>
      <c r="X523" s="135">
        <f t="shared" si="46"/>
        <v>3.6994508802606721E-5</v>
      </c>
      <c r="Y523" s="46">
        <f t="shared" si="47"/>
        <v>1.455810951592899E-5</v>
      </c>
      <c r="Z523" s="47">
        <f t="shared" si="48"/>
        <v>1.1573539003173531E-5</v>
      </c>
      <c r="AA523" s="46">
        <f>G523*各種係数!K49*各種係数!$P$18</f>
        <v>0</v>
      </c>
      <c r="AB523" s="46">
        <f>M523*各種係数!K49*各種係数!$P$18</f>
        <v>7.7466300599363041E-12</v>
      </c>
      <c r="AC523" s="46">
        <f>U523*各種係数!K49*各種係数!$P$18</f>
        <v>6.5666561182941942E-13</v>
      </c>
      <c r="AD523" s="364">
        <f t="shared" si="49"/>
        <v>8.4032956717657237E-12</v>
      </c>
      <c r="AE523" s="46">
        <f>G523*各種係数!L49*各種係数!$P$18</f>
        <v>0</v>
      </c>
      <c r="AF523" s="46">
        <f>M523*各種係数!L49*各種係数!$P$18</f>
        <v>7.2117436986549876E-12</v>
      </c>
      <c r="AG523" s="46">
        <f>U523*各種係数!L49*各種係数!$P$18</f>
        <v>6.1132441482214992E-13</v>
      </c>
      <c r="AH523" s="135">
        <f t="shared" si="50"/>
        <v>7.823068113477138E-12</v>
      </c>
    </row>
    <row r="524" spans="2:34" x14ac:dyDescent="0.15">
      <c r="B524" s="155" t="s">
        <v>76</v>
      </c>
      <c r="C524" s="155" t="s">
        <v>300</v>
      </c>
      <c r="D524" s="155" t="s">
        <v>290</v>
      </c>
      <c r="E524" s="41" t="s">
        <v>169</v>
      </c>
      <c r="F524" s="363">
        <f>SUMIF(価格変換【係数】!$D$7:$D$64,E524,価格変換【係数】!$J$275:$J$332)</f>
        <v>0</v>
      </c>
      <c r="G524" s="324">
        <f>SUMIF(価格変換【係数】!$D$7:$D$64,E524,価格変換【係数】!$L$275:$L$332)</f>
        <v>0</v>
      </c>
      <c r="H524" s="325">
        <f>G524*各種係数!H50</f>
        <v>0</v>
      </c>
      <c r="I524" s="324">
        <f>G524*各種係数!I50</f>
        <v>0</v>
      </c>
      <c r="J524" s="364">
        <v>2.754555420568574E-3</v>
      </c>
      <c r="K524" s="46">
        <f>J524*各種係数!G50</f>
        <v>3.6466045107016754E-4</v>
      </c>
      <c r="L524" s="46">
        <f>J524*各種係数!F50</f>
        <v>2.3898949694984065E-3</v>
      </c>
      <c r="M524" s="364">
        <v>4.5793461950800941E-4</v>
      </c>
      <c r="N524" s="46">
        <f>M524*各種係数!H50</f>
        <v>2.0860751943332315E-4</v>
      </c>
      <c r="O524" s="46">
        <f>M524*各種係数!I50</f>
        <v>1.5185961506077088E-4</v>
      </c>
      <c r="P524" s="54"/>
      <c r="Q524" s="41"/>
      <c r="R524" s="46">
        <f>Q$589*各種係数!J50</f>
        <v>1.349966637728543E-4</v>
      </c>
      <c r="S524" s="46">
        <f>R524*各種係数!G50</f>
        <v>1.7871466276113459E-5</v>
      </c>
      <c r="T524" s="46">
        <f>R524*各種係数!F50</f>
        <v>1.1712519749674085E-4</v>
      </c>
      <c r="U524" s="364">
        <v>4.0671845051109943E-5</v>
      </c>
      <c r="V524" s="46">
        <f>U524*各種係数!H50</f>
        <v>1.8527650772514111E-5</v>
      </c>
      <c r="W524" s="46">
        <f>U524*各種係数!I50</f>
        <v>1.3487538330053791E-5</v>
      </c>
      <c r="X524" s="135">
        <f t="shared" si="46"/>
        <v>4.9860646455911933E-4</v>
      </c>
      <c r="Y524" s="46">
        <f t="shared" si="47"/>
        <v>2.2713517020583727E-4</v>
      </c>
      <c r="Z524" s="47">
        <f t="shared" si="48"/>
        <v>1.6534715339082466E-4</v>
      </c>
      <c r="AA524" s="46">
        <f>G524*各種係数!K50*各種係数!$P$18</f>
        <v>0</v>
      </c>
      <c r="AB524" s="46">
        <f>M524*各種係数!K50*各種係数!$P$18</f>
        <v>3.4519530259625403E-11</v>
      </c>
      <c r="AC524" s="46">
        <f>U524*各種係数!K50*各種係数!$P$18</f>
        <v>3.0658808619120567E-12</v>
      </c>
      <c r="AD524" s="364">
        <f t="shared" si="49"/>
        <v>3.7585411121537457E-11</v>
      </c>
      <c r="AE524" s="46">
        <f>G524*各種係数!L50*各種係数!$P$18</f>
        <v>0</v>
      </c>
      <c r="AF524" s="46">
        <f>M524*各種係数!L50*各種係数!$P$18</f>
        <v>3.1092059170017209E-11</v>
      </c>
      <c r="AG524" s="46">
        <f>U524*各種係数!L50*各種係数!$P$18</f>
        <v>2.7614671593108596E-12</v>
      </c>
      <c r="AH524" s="135">
        <f t="shared" si="50"/>
        <v>3.3853526329328071E-11</v>
      </c>
    </row>
    <row r="525" spans="2:34" x14ac:dyDescent="0.15">
      <c r="B525" s="155" t="s">
        <v>77</v>
      </c>
      <c r="C525" s="155" t="s">
        <v>301</v>
      </c>
      <c r="D525" s="155" t="s">
        <v>290</v>
      </c>
      <c r="E525" s="41" t="s">
        <v>969</v>
      </c>
      <c r="F525" s="363">
        <f>SUMIF(価格変換【係数】!$D$7:$D$64,E525,価格変換【係数】!$J$275:$J$332)</f>
        <v>0</v>
      </c>
      <c r="G525" s="324">
        <f>SUMIF(価格変換【係数】!$D$7:$D$64,E525,価格変換【係数】!$L$275:$L$332)</f>
        <v>0</v>
      </c>
      <c r="H525" s="325">
        <f>G525*各種係数!H51</f>
        <v>0</v>
      </c>
      <c r="I525" s="324">
        <f>G525*各種係数!I51</f>
        <v>0</v>
      </c>
      <c r="J525" s="364">
        <v>1.1979815984174351E-4</v>
      </c>
      <c r="K525" s="46">
        <f>J525*各種係数!G51</f>
        <v>1.2234580938772446E-5</v>
      </c>
      <c r="L525" s="46">
        <f>J525*各種係数!F51</f>
        <v>1.0756357890297107E-4</v>
      </c>
      <c r="M525" s="364">
        <v>6.8940641672388456E-5</v>
      </c>
      <c r="N525" s="46">
        <f>M525*各種係数!H51</f>
        <v>3.0826324226384665E-5</v>
      </c>
      <c r="O525" s="46">
        <f>M525*各種係数!I51</f>
        <v>1.6221169181436173E-5</v>
      </c>
      <c r="P525" s="54"/>
      <c r="Q525" s="41"/>
      <c r="R525" s="46">
        <f>Q$589*各種係数!J51</f>
        <v>8.3530563666594643E-6</v>
      </c>
      <c r="S525" s="46">
        <f>R525*各種係数!G51</f>
        <v>8.5306939888749104E-7</v>
      </c>
      <c r="T525" s="46">
        <f>R525*各種係数!F51</f>
        <v>7.4999869677719732E-6</v>
      </c>
      <c r="U525" s="364">
        <v>8.4313009728716111E-6</v>
      </c>
      <c r="V525" s="46">
        <f>U525*各種係数!H51</f>
        <v>3.7699970748033837E-6</v>
      </c>
      <c r="W525" s="46">
        <f>U525*各種係数!I51</f>
        <v>1.9838161668189698E-6</v>
      </c>
      <c r="X525" s="135">
        <f t="shared" si="46"/>
        <v>7.7371942645260069E-5</v>
      </c>
      <c r="Y525" s="46">
        <f t="shared" si="47"/>
        <v>3.4596321301188047E-5</v>
      </c>
      <c r="Z525" s="47">
        <f t="shared" si="48"/>
        <v>1.8204985348255142E-5</v>
      </c>
      <c r="AA525" s="46">
        <f>G525*各種係数!K51*各種係数!$P$18</f>
        <v>0</v>
      </c>
      <c r="AB525" s="46">
        <f>M525*各種係数!K51*各種係数!$P$18</f>
        <v>3.130885979799795E-12</v>
      </c>
      <c r="AC525" s="46">
        <f>U525*各種係数!K51*各種係数!$P$18</f>
        <v>3.8290101987850493E-13</v>
      </c>
      <c r="AD525" s="364">
        <f t="shared" si="49"/>
        <v>3.5137869996782998E-12</v>
      </c>
      <c r="AE525" s="46">
        <f>G525*各種係数!L51*各種係数!$P$18</f>
        <v>0</v>
      </c>
      <c r="AF525" s="46">
        <f>M525*各種係数!L51*各種係数!$P$18</f>
        <v>3.0575058396482377E-12</v>
      </c>
      <c r="AG525" s="46">
        <f>U525*各種係数!L51*各種係数!$P$18</f>
        <v>3.7392677722510253E-13</v>
      </c>
      <c r="AH525" s="135">
        <f t="shared" si="50"/>
        <v>3.4314326168733402E-12</v>
      </c>
    </row>
    <row r="526" spans="2:34" x14ac:dyDescent="0.15">
      <c r="B526" s="155" t="s">
        <v>78</v>
      </c>
      <c r="C526" s="155" t="s">
        <v>302</v>
      </c>
      <c r="D526" s="155" t="s">
        <v>290</v>
      </c>
      <c r="E526" s="41" t="s">
        <v>970</v>
      </c>
      <c r="F526" s="365">
        <f>SUMIF(価格変換【係数】!$D$7:$D$64,E526,価格変換【係数】!$J$275:$J$332)</f>
        <v>0</v>
      </c>
      <c r="G526" s="326">
        <f>SUMIF(価格変換【係数】!$D$7:$D$64,E526,価格変換【係数】!$L$275:$L$332)</f>
        <v>0</v>
      </c>
      <c r="H526" s="327">
        <f>G526*各種係数!H52</f>
        <v>0</v>
      </c>
      <c r="I526" s="326">
        <f>G526*各種係数!I52</f>
        <v>0</v>
      </c>
      <c r="J526" s="80">
        <v>5.6188475602684946E-5</v>
      </c>
      <c r="K526" s="67">
        <f>J526*各種係数!G52</f>
        <v>4.996473288388357E-6</v>
      </c>
      <c r="L526" s="67">
        <f>J526*各種係数!F52</f>
        <v>5.1192002314296589E-5</v>
      </c>
      <c r="M526" s="80">
        <v>6.6832921190438708E-5</v>
      </c>
      <c r="N526" s="67">
        <f>M526*各種係数!H52</f>
        <v>3.2074840295732225E-5</v>
      </c>
      <c r="O526" s="67">
        <f>M526*各種係数!I52</f>
        <v>1.7276896692317527E-5</v>
      </c>
      <c r="P526" s="54"/>
      <c r="Q526" s="41"/>
      <c r="R526" s="67">
        <f>Q$589*各種係数!J52</f>
        <v>5.0977224877088627E-6</v>
      </c>
      <c r="S526" s="67">
        <f>R526*各種係数!G52</f>
        <v>4.5330708776582064E-7</v>
      </c>
      <c r="T526" s="67">
        <f>R526*各種係数!F52</f>
        <v>4.644415399943042E-6</v>
      </c>
      <c r="U526" s="80">
        <v>7.8681212805500812E-6</v>
      </c>
      <c r="V526" s="67">
        <f>U526*各種係数!H52</f>
        <v>3.7761140618405369E-6</v>
      </c>
      <c r="W526" s="67">
        <f>U526*各種係数!I52</f>
        <v>2.0339784062309742E-6</v>
      </c>
      <c r="X526" s="330">
        <f t="shared" si="46"/>
        <v>7.4701042470988791E-5</v>
      </c>
      <c r="Y526" s="67">
        <f t="shared" si="47"/>
        <v>3.5850954357572763E-5</v>
      </c>
      <c r="Z526" s="68">
        <f t="shared" si="48"/>
        <v>1.9310875098548502E-5</v>
      </c>
      <c r="AA526" s="67">
        <f>G526*各種係数!K52*各種係数!$P$18</f>
        <v>0</v>
      </c>
      <c r="AB526" s="67">
        <f>M526*各種係数!K52*各種係数!$P$18</f>
        <v>2.9168740594861882E-12</v>
      </c>
      <c r="AC526" s="67">
        <f>U526*各種係数!K52*各種係数!$P$18</f>
        <v>3.4339840981559719E-13</v>
      </c>
      <c r="AD526" s="80">
        <f t="shared" si="49"/>
        <v>3.2602724693017854E-12</v>
      </c>
      <c r="AE526" s="67">
        <f>G526*各種係数!L52*各種係数!$P$18</f>
        <v>0</v>
      </c>
      <c r="AF526" s="67">
        <f>M526*各種係数!L52*各種係数!$P$18</f>
        <v>2.7821945767881622E-12</v>
      </c>
      <c r="AG526" s="67">
        <f>U526*各種係数!L52*各種係数!$P$18</f>
        <v>3.27542833177696E-13</v>
      </c>
      <c r="AH526" s="330">
        <f t="shared" si="50"/>
        <v>3.109737409965858E-12</v>
      </c>
    </row>
    <row r="527" spans="2:34" x14ac:dyDescent="0.15">
      <c r="B527" s="162" t="s">
        <v>79</v>
      </c>
      <c r="C527" s="162" t="s">
        <v>303</v>
      </c>
      <c r="D527" s="162" t="s">
        <v>290</v>
      </c>
      <c r="E527" s="116" t="s">
        <v>971</v>
      </c>
      <c r="F527" s="363">
        <f>SUMIF(価格変換【係数】!$D$7:$D$64,E527,価格変換【係数】!$J$275:$J$332)</f>
        <v>0</v>
      </c>
      <c r="G527" s="324">
        <f>SUMIF(価格変換【係数】!$D$7:$D$64,E527,価格変換【係数】!$L$275:$L$332)</f>
        <v>0</v>
      </c>
      <c r="H527" s="325">
        <f>G527*各種係数!H53</f>
        <v>0</v>
      </c>
      <c r="I527" s="324">
        <f>G527*各種係数!I53</f>
        <v>0</v>
      </c>
      <c r="J527" s="366">
        <v>1.9735197561431293E-4</v>
      </c>
      <c r="K527" s="46">
        <f>J527*各種係数!G53</f>
        <v>1.8157683263598002E-5</v>
      </c>
      <c r="L527" s="46">
        <f>J527*各種係数!F53</f>
        <v>1.7919429235071493E-4</v>
      </c>
      <c r="M527" s="366">
        <v>4.3852922315597058E-5</v>
      </c>
      <c r="N527" s="46">
        <f>M527*各種係数!H53</f>
        <v>1.9336641973341422E-5</v>
      </c>
      <c r="O527" s="46">
        <f>M527*各種係数!I53</f>
        <v>1.071393875941519E-5</v>
      </c>
      <c r="P527" s="54"/>
      <c r="Q527" s="41"/>
      <c r="R527" s="46">
        <f>Q$589*各種係数!J53</f>
        <v>8.10229213146115E-5</v>
      </c>
      <c r="S527" s="46">
        <f>R527*各種係数!G53</f>
        <v>7.4546430951230933E-6</v>
      </c>
      <c r="T527" s="46">
        <f>R527*各種係数!F53</f>
        <v>7.3568278219488407E-5</v>
      </c>
      <c r="U527" s="366">
        <v>1.5670196997863755E-5</v>
      </c>
      <c r="V527" s="46">
        <f>U527*各種係数!H53</f>
        <v>6.9096646927826418E-6</v>
      </c>
      <c r="W527" s="46">
        <f>U527*各種係数!I53</f>
        <v>3.8284684832365483E-6</v>
      </c>
      <c r="X527" s="328">
        <f t="shared" si="46"/>
        <v>5.952311931346081E-5</v>
      </c>
      <c r="Y527" s="136">
        <f t="shared" si="47"/>
        <v>2.6246306666124063E-5</v>
      </c>
      <c r="Z527" s="329">
        <f t="shared" si="48"/>
        <v>1.4542407242651738E-5</v>
      </c>
      <c r="AA527" s="46">
        <f>G527*各種係数!K53*各種係数!$P$18</f>
        <v>0</v>
      </c>
      <c r="AB527" s="46">
        <f>M527*各種係数!K53*各種係数!$P$18</f>
        <v>2.3592806211927683E-12</v>
      </c>
      <c r="AC527" s="46">
        <f>U527*各種係数!K53*各種係数!$P$18</f>
        <v>8.430542402913908E-13</v>
      </c>
      <c r="AD527" s="366">
        <f t="shared" si="49"/>
        <v>3.2023348614841593E-12</v>
      </c>
      <c r="AE527" s="46">
        <f>G527*各種係数!L53*各種係数!$P$18</f>
        <v>0</v>
      </c>
      <c r="AF527" s="46">
        <f>M527*各種係数!L53*各種係数!$P$18</f>
        <v>2.3262836894278351E-12</v>
      </c>
      <c r="AG527" s="46">
        <f>U527*各種係数!L53*各種係数!$P$18</f>
        <v>8.3126327189570709E-13</v>
      </c>
      <c r="AH527" s="328">
        <f t="shared" si="50"/>
        <v>3.1575469613235422E-12</v>
      </c>
    </row>
    <row r="528" spans="2:34" x14ac:dyDescent="0.15">
      <c r="B528" s="155" t="s">
        <v>80</v>
      </c>
      <c r="C528" s="155" t="s">
        <v>304</v>
      </c>
      <c r="D528" s="155" t="s">
        <v>290</v>
      </c>
      <c r="E528" s="41" t="s">
        <v>972</v>
      </c>
      <c r="F528" s="363">
        <f>SUMIF(価格変換【係数】!$D$7:$D$64,E528,価格変換【係数】!$J$275:$J$332)</f>
        <v>0</v>
      </c>
      <c r="G528" s="324">
        <f>SUMIF(価格変換【係数】!$D$7:$D$64,E528,価格変換【係数】!$L$275:$L$332)</f>
        <v>0</v>
      </c>
      <c r="H528" s="325">
        <f>G528*各種係数!H54</f>
        <v>0</v>
      </c>
      <c r="I528" s="324">
        <f>G528*各種係数!I54</f>
        <v>0</v>
      </c>
      <c r="J528" s="364">
        <v>0</v>
      </c>
      <c r="K528" s="46">
        <f>J528*各種係数!G54</f>
        <v>0</v>
      </c>
      <c r="L528" s="46">
        <f>J528*各種係数!F54</f>
        <v>0</v>
      </c>
      <c r="M528" s="364">
        <v>4.6191105363828468E-20</v>
      </c>
      <c r="N528" s="46">
        <f>M528*各種係数!H54</f>
        <v>0</v>
      </c>
      <c r="O528" s="46">
        <f>M528*各種係数!I54</f>
        <v>0</v>
      </c>
      <c r="P528" s="54"/>
      <c r="Q528" s="41"/>
      <c r="R528" s="46">
        <f>Q$589*各種係数!J54</f>
        <v>1.1081171861209939E-6</v>
      </c>
      <c r="S528" s="46">
        <f>R528*各種係数!G54</f>
        <v>0</v>
      </c>
      <c r="T528" s="46">
        <f>R528*各種係数!F54</f>
        <v>1.1081171861209937E-6</v>
      </c>
      <c r="U528" s="364">
        <v>7.1865980863684255E-21</v>
      </c>
      <c r="V528" s="46">
        <f>U528*各種係数!H54</f>
        <v>0</v>
      </c>
      <c r="W528" s="46">
        <f>U528*各種係数!I54</f>
        <v>0</v>
      </c>
      <c r="X528" s="135">
        <f t="shared" si="46"/>
        <v>5.3377703450196895E-20</v>
      </c>
      <c r="Y528" s="46">
        <f t="shared" si="47"/>
        <v>0</v>
      </c>
      <c r="Z528" s="47">
        <f t="shared" si="48"/>
        <v>0</v>
      </c>
      <c r="AA528" s="46">
        <f>G528*各種係数!K54*各種係数!$P$18</f>
        <v>0</v>
      </c>
      <c r="AB528" s="46">
        <f>M528*各種係数!K54*各種係数!$P$18</f>
        <v>0</v>
      </c>
      <c r="AC528" s="46">
        <f>U528*各種係数!K54*各種係数!$P$18</f>
        <v>0</v>
      </c>
      <c r="AD528" s="364">
        <f t="shared" si="49"/>
        <v>0</v>
      </c>
      <c r="AE528" s="46">
        <f>G528*各種係数!L54*各種係数!$P$18</f>
        <v>0</v>
      </c>
      <c r="AF528" s="46">
        <f>M528*各種係数!L54*各種係数!$P$18</f>
        <v>0</v>
      </c>
      <c r="AG528" s="46">
        <f>U528*各種係数!L54*各種係数!$P$18</f>
        <v>0</v>
      </c>
      <c r="AH528" s="135">
        <f t="shared" si="50"/>
        <v>0</v>
      </c>
    </row>
    <row r="529" spans="2:34" x14ac:dyDescent="0.15">
      <c r="B529" s="155" t="s">
        <v>81</v>
      </c>
      <c r="C529" s="155" t="s">
        <v>304</v>
      </c>
      <c r="D529" s="155" t="s">
        <v>290</v>
      </c>
      <c r="E529" s="41" t="s">
        <v>973</v>
      </c>
      <c r="F529" s="363">
        <f>SUMIF(価格変換【係数】!$D$7:$D$64,E529,価格変換【係数】!$J$275:$J$332)</f>
        <v>0</v>
      </c>
      <c r="G529" s="324">
        <f>SUMIF(価格変換【係数】!$D$7:$D$64,E529,価格変換【係数】!$L$275:$L$332)</f>
        <v>0</v>
      </c>
      <c r="H529" s="325">
        <f>G529*各種係数!H55</f>
        <v>0</v>
      </c>
      <c r="I529" s="324">
        <f>G529*各種係数!I55</f>
        <v>0</v>
      </c>
      <c r="J529" s="364">
        <v>4.5308487762774954E-6</v>
      </c>
      <c r="K529" s="46">
        <f>J529*各種係数!G55</f>
        <v>0</v>
      </c>
      <c r="L529" s="46">
        <f>J529*各種係数!F55</f>
        <v>4.5308487762774946E-6</v>
      </c>
      <c r="M529" s="364">
        <v>6.2660847550724222E-20</v>
      </c>
      <c r="N529" s="46">
        <f>M529*各種係数!H55</f>
        <v>2.2495124688939859E-20</v>
      </c>
      <c r="O529" s="46">
        <f>M529*各種係数!I55</f>
        <v>1.9386596574281321E-20</v>
      </c>
      <c r="P529" s="54"/>
      <c r="Q529" s="41"/>
      <c r="R529" s="46">
        <f>Q$589*各種係数!J55</f>
        <v>1.0333672050018632E-4</v>
      </c>
      <c r="S529" s="46">
        <f>R529*各種係数!G55</f>
        <v>0</v>
      </c>
      <c r="T529" s="46">
        <f>R529*各種係数!F55</f>
        <v>1.033367205001863E-4</v>
      </c>
      <c r="U529" s="364">
        <v>8.4587876403460697E-21</v>
      </c>
      <c r="V529" s="46">
        <f>U529*各種係数!H55</f>
        <v>3.0366886201597344E-21</v>
      </c>
      <c r="W529" s="46">
        <f>U529*各種係数!I55</f>
        <v>2.6170584966658491E-21</v>
      </c>
      <c r="X529" s="135">
        <f t="shared" si="46"/>
        <v>7.1119635191070291E-20</v>
      </c>
      <c r="Y529" s="46">
        <f t="shared" si="47"/>
        <v>2.5531813309099592E-20</v>
      </c>
      <c r="Z529" s="47">
        <f t="shared" si="48"/>
        <v>2.200365507094717E-20</v>
      </c>
      <c r="AA529" s="46">
        <f>G529*各種係数!K55*各種係数!$P$18</f>
        <v>0</v>
      </c>
      <c r="AB529" s="46">
        <f>M529*各種係数!K55*各種係数!$P$18</f>
        <v>6.2780429320859191E-27</v>
      </c>
      <c r="AC529" s="46">
        <f>U529*各種係数!K55*各種係数!$P$18</f>
        <v>8.4749303648505462E-28</v>
      </c>
      <c r="AD529" s="364">
        <f t="shared" si="49"/>
        <v>7.1255359685709739E-27</v>
      </c>
      <c r="AE529" s="46">
        <f>G529*各種係数!L55*各種係数!$P$18</f>
        <v>0</v>
      </c>
      <c r="AF529" s="46">
        <f>M529*各種係数!L55*各種係数!$P$18</f>
        <v>6.1584611619509488E-27</v>
      </c>
      <c r="AG529" s="46">
        <f>U529*各種係数!L55*各種係数!$P$18</f>
        <v>8.3135031198057735E-28</v>
      </c>
      <c r="AH529" s="135">
        <f t="shared" si="50"/>
        <v>6.989811473931526E-27</v>
      </c>
    </row>
    <row r="530" spans="2:34" x14ac:dyDescent="0.15">
      <c r="B530" s="155" t="s">
        <v>82</v>
      </c>
      <c r="C530" s="155" t="s">
        <v>305</v>
      </c>
      <c r="D530" s="155" t="s">
        <v>290</v>
      </c>
      <c r="E530" s="41" t="s">
        <v>974</v>
      </c>
      <c r="F530" s="363">
        <f>SUMIF(価格変換【係数】!$D$7:$D$64,E530,価格変換【係数】!$J$275:$J$332)</f>
        <v>0</v>
      </c>
      <c r="G530" s="324">
        <f>SUMIF(価格変換【係数】!$D$7:$D$64,E530,価格変換【係数】!$L$275:$L$332)</f>
        <v>0</v>
      </c>
      <c r="H530" s="325">
        <f>G530*各種係数!H56</f>
        <v>0</v>
      </c>
      <c r="I530" s="324">
        <f>G530*各種係数!I56</f>
        <v>0</v>
      </c>
      <c r="J530" s="364">
        <v>1.0833953396281091E-5</v>
      </c>
      <c r="K530" s="46">
        <f>J530*各種係数!G56</f>
        <v>3.377094814503365E-7</v>
      </c>
      <c r="L530" s="46">
        <f>J530*各種係数!F56</f>
        <v>1.0496243914830754E-5</v>
      </c>
      <c r="M530" s="364">
        <v>8.5279955396268606E-6</v>
      </c>
      <c r="N530" s="46">
        <f>M530*各種係数!H56</f>
        <v>3.300962559957268E-6</v>
      </c>
      <c r="O530" s="46">
        <f>M530*各種係数!I56</f>
        <v>2.5013476458746352E-6</v>
      </c>
      <c r="P530" s="54"/>
      <c r="Q530" s="41"/>
      <c r="R530" s="46">
        <f>Q$589*各種係数!J56</f>
        <v>4.6855335689960371E-6</v>
      </c>
      <c r="S530" s="46">
        <f>R530*各種係数!G56</f>
        <v>1.4605463527717961E-7</v>
      </c>
      <c r="T530" s="46">
        <f>R530*各種係数!F56</f>
        <v>4.5394789337188574E-6</v>
      </c>
      <c r="U530" s="364">
        <v>1.6994603318037034E-6</v>
      </c>
      <c r="V530" s="46">
        <f>U530*各種係数!H56</f>
        <v>6.5781635336807859E-7</v>
      </c>
      <c r="W530" s="46">
        <f>U530*各種係数!I56</f>
        <v>4.98468963833501E-7</v>
      </c>
      <c r="X530" s="135">
        <f t="shared" si="46"/>
        <v>1.0227455871430564E-5</v>
      </c>
      <c r="Y530" s="46">
        <f t="shared" si="47"/>
        <v>3.9587789133253464E-6</v>
      </c>
      <c r="Z530" s="47">
        <f t="shared" si="48"/>
        <v>2.9998166097081361E-6</v>
      </c>
      <c r="AA530" s="46">
        <f>G530*各種係数!K56*各種係数!$P$18</f>
        <v>0</v>
      </c>
      <c r="AB530" s="46">
        <f>M530*各種係数!K56*各種係数!$P$18</f>
        <v>7.5570078970418334E-13</v>
      </c>
      <c r="AC530" s="46">
        <f>U530*各種係数!K56*各種係数!$P$18</f>
        <v>1.5059617571882376E-13</v>
      </c>
      <c r="AD530" s="364">
        <f t="shared" si="49"/>
        <v>9.0629696542300713E-13</v>
      </c>
      <c r="AE530" s="46">
        <f>G530*各種係数!L56*各種係数!$P$18</f>
        <v>0</v>
      </c>
      <c r="AF530" s="46">
        <f>M530*各種係数!L56*各種係数!$P$18</f>
        <v>7.3812635273431864E-13</v>
      </c>
      <c r="AG530" s="46">
        <f>U530*各種係数!L56*各種係数!$P$18</f>
        <v>1.4709393907419997E-13</v>
      </c>
      <c r="AH530" s="135">
        <f t="shared" si="50"/>
        <v>8.8522029180851855E-13</v>
      </c>
    </row>
    <row r="531" spans="2:34" x14ac:dyDescent="0.15">
      <c r="B531" s="163" t="s">
        <v>83</v>
      </c>
      <c r="C531" s="163" t="s">
        <v>305</v>
      </c>
      <c r="D531" s="163" t="s">
        <v>290</v>
      </c>
      <c r="E531" s="62" t="s">
        <v>975</v>
      </c>
      <c r="F531" s="365">
        <f>SUMIF(価格変換【係数】!$D$7:$D$64,E531,価格変換【係数】!$J$275:$J$332)</f>
        <v>0</v>
      </c>
      <c r="G531" s="326">
        <f>SUMIF(価格変換【係数】!$D$7:$D$64,E531,価格変換【係数】!$L$275:$L$332)</f>
        <v>0</v>
      </c>
      <c r="H531" s="327">
        <f>G531*各種係数!H57</f>
        <v>0</v>
      </c>
      <c r="I531" s="326">
        <f>G531*各種係数!I57</f>
        <v>0</v>
      </c>
      <c r="J531" s="80">
        <v>2.3571639102850694E-5</v>
      </c>
      <c r="K531" s="67">
        <f>J531*各種係数!G57</f>
        <v>0</v>
      </c>
      <c r="L531" s="67">
        <f>J531*各種係数!F57</f>
        <v>2.3571639102850687E-5</v>
      </c>
      <c r="M531" s="80">
        <v>1.9054954426068512E-20</v>
      </c>
      <c r="N531" s="67">
        <f>M531*各種係数!H57</f>
        <v>0</v>
      </c>
      <c r="O531" s="67">
        <f>M531*各種係数!I57</f>
        <v>0</v>
      </c>
      <c r="P531" s="54"/>
      <c r="Q531" s="41"/>
      <c r="R531" s="67">
        <f>Q$589*各種係数!J57</f>
        <v>1.6035011658921605E-3</v>
      </c>
      <c r="S531" s="67">
        <f>R531*各種係数!G57</f>
        <v>0</v>
      </c>
      <c r="T531" s="67">
        <f>R531*各種係数!F57</f>
        <v>1.60350116589216E-3</v>
      </c>
      <c r="U531" s="80">
        <v>2.4077733841284188E-21</v>
      </c>
      <c r="V531" s="67">
        <f>U531*各種係数!H57</f>
        <v>0</v>
      </c>
      <c r="W531" s="67">
        <f>U531*各種係数!I57</f>
        <v>0</v>
      </c>
      <c r="X531" s="330">
        <f t="shared" si="46"/>
        <v>2.1462727810196932E-20</v>
      </c>
      <c r="Y531" s="67">
        <f t="shared" si="47"/>
        <v>0</v>
      </c>
      <c r="Z531" s="68">
        <f t="shared" si="48"/>
        <v>0</v>
      </c>
      <c r="AA531" s="67">
        <f>G531*各種係数!K57*各種係数!$P$18</f>
        <v>0</v>
      </c>
      <c r="AB531" s="67">
        <f>M531*各種係数!K57*各種係数!$P$18</f>
        <v>0</v>
      </c>
      <c r="AC531" s="67">
        <f>U531*各種係数!K57*各種係数!$P$18</f>
        <v>0</v>
      </c>
      <c r="AD531" s="80">
        <f t="shared" si="49"/>
        <v>0</v>
      </c>
      <c r="AE531" s="67">
        <f>G531*各種係数!L57*各種係数!$P$18</f>
        <v>0</v>
      </c>
      <c r="AF531" s="67">
        <f>M531*各種係数!L57*各種係数!$P$18</f>
        <v>0</v>
      </c>
      <c r="AG531" s="67">
        <f>U531*各種係数!L57*各種係数!$P$18</f>
        <v>0</v>
      </c>
      <c r="AH531" s="330">
        <f t="shared" si="50"/>
        <v>0</v>
      </c>
    </row>
    <row r="532" spans="2:34" x14ac:dyDescent="0.15">
      <c r="B532" s="155" t="s">
        <v>84</v>
      </c>
      <c r="C532" s="155" t="s">
        <v>305</v>
      </c>
      <c r="D532" s="155" t="s">
        <v>290</v>
      </c>
      <c r="E532" s="41" t="s">
        <v>976</v>
      </c>
      <c r="F532" s="363">
        <f>SUMIF(価格変換【係数】!$D$7:$D$64,E532,価格変換【係数】!$J$275:$J$332)</f>
        <v>0</v>
      </c>
      <c r="G532" s="324">
        <f>SUMIF(価格変換【係数】!$D$7:$D$64,E532,価格変換【係数】!$L$275:$L$332)</f>
        <v>0</v>
      </c>
      <c r="H532" s="325">
        <f>G532*各種係数!H58</f>
        <v>0</v>
      </c>
      <c r="I532" s="324">
        <f>G532*各種係数!I58</f>
        <v>0</v>
      </c>
      <c r="J532" s="366">
        <v>3.0743357915157773E-6</v>
      </c>
      <c r="K532" s="46">
        <f>J532*各種係数!G58</f>
        <v>1.0623092844674682E-8</v>
      </c>
      <c r="L532" s="46">
        <f>J532*各種係数!F58</f>
        <v>3.0637126986711026E-6</v>
      </c>
      <c r="M532" s="366">
        <v>1.3216840869267164E-7</v>
      </c>
      <c r="N532" s="46">
        <f>M532*各種係数!H58</f>
        <v>5.1463756822770448E-8</v>
      </c>
      <c r="O532" s="46">
        <f>M532*各種係数!I58</f>
        <v>3.6308081859044674E-8</v>
      </c>
      <c r="P532" s="54"/>
      <c r="Q532" s="41"/>
      <c r="R532" s="46">
        <f>Q$589*各種係数!J58</f>
        <v>4.7928944036375162E-8</v>
      </c>
      <c r="S532" s="46">
        <f>R532*各種係数!G58</f>
        <v>1.6561418692477832E-10</v>
      </c>
      <c r="T532" s="46">
        <f>R532*各種係数!F58</f>
        <v>4.7763329849450384E-8</v>
      </c>
      <c r="U532" s="366">
        <v>1.606025127025552E-8</v>
      </c>
      <c r="V532" s="46">
        <f>U532*各種係数!H58</f>
        <v>6.2535432941990809E-9</v>
      </c>
      <c r="W532" s="46">
        <f>U532*各種係数!I58</f>
        <v>4.4119235720933346E-9</v>
      </c>
      <c r="X532" s="328">
        <f t="shared" si="46"/>
        <v>1.4822865996292718E-7</v>
      </c>
      <c r="Y532" s="136">
        <f t="shared" si="47"/>
        <v>5.7717300116969529E-8</v>
      </c>
      <c r="Z532" s="329">
        <f t="shared" si="48"/>
        <v>4.0720005431138012E-8</v>
      </c>
      <c r="AA532" s="46">
        <f>G532*各種係数!K58*各種係数!$P$18</f>
        <v>0</v>
      </c>
      <c r="AB532" s="46">
        <f>M532*各種係数!K58*各種係数!$P$18</f>
        <v>4.3692035931461692E-15</v>
      </c>
      <c r="AC532" s="46">
        <f>U532*各種係数!K58*各種係数!$P$18</f>
        <v>5.3091739736381887E-16</v>
      </c>
      <c r="AD532" s="366">
        <f t="shared" si="49"/>
        <v>4.9001209905099878E-15</v>
      </c>
      <c r="AE532" s="46">
        <f>G532*各種係数!L58*各種係数!$P$18</f>
        <v>0</v>
      </c>
      <c r="AF532" s="46">
        <f>M532*各種係数!L58*各種係数!$P$18</f>
        <v>4.3692035931461692E-15</v>
      </c>
      <c r="AG532" s="46">
        <f>U532*各種係数!L58*各種係数!$P$18</f>
        <v>5.3091739736381887E-16</v>
      </c>
      <c r="AH532" s="328">
        <f t="shared" si="50"/>
        <v>4.9001209905099878E-15</v>
      </c>
    </row>
    <row r="533" spans="2:34" x14ac:dyDescent="0.15">
      <c r="B533" s="155" t="s">
        <v>85</v>
      </c>
      <c r="C533" s="155" t="s">
        <v>305</v>
      </c>
      <c r="D533" s="155" t="s">
        <v>290</v>
      </c>
      <c r="E533" s="41" t="s">
        <v>977</v>
      </c>
      <c r="F533" s="363">
        <f>SUMIF(価格変換【係数】!$D$7:$D$64,E533,価格変換【係数】!$J$275:$J$332)</f>
        <v>0</v>
      </c>
      <c r="G533" s="324">
        <f>SUMIF(価格変換【係数】!$D$7:$D$64,E533,価格変換【係数】!$L$275:$L$332)</f>
        <v>0</v>
      </c>
      <c r="H533" s="325">
        <f>G533*各種係数!H59</f>
        <v>0</v>
      </c>
      <c r="I533" s="324">
        <f>G533*各種係数!I59</f>
        <v>0</v>
      </c>
      <c r="J533" s="364">
        <v>1.2703352610114941E-4</v>
      </c>
      <c r="K533" s="46">
        <f>J533*各種係数!G59</f>
        <v>2.5680161651155894E-6</v>
      </c>
      <c r="L533" s="46">
        <f>J533*各種係数!F59</f>
        <v>1.2446550993603381E-4</v>
      </c>
      <c r="M533" s="364">
        <v>4.8514533630734576E-6</v>
      </c>
      <c r="N533" s="46">
        <f>M533*各種係数!H59</f>
        <v>1.7716193188133453E-6</v>
      </c>
      <c r="O533" s="46">
        <f>M533*各種係数!I59</f>
        <v>7.8975685165836516E-7</v>
      </c>
      <c r="P533" s="54"/>
      <c r="Q533" s="41"/>
      <c r="R533" s="46">
        <f>Q$589*各種係数!J59</f>
        <v>4.5052057099535786E-4</v>
      </c>
      <c r="S533" s="46">
        <f>R533*各種係数!G59</f>
        <v>9.1073919188228882E-6</v>
      </c>
      <c r="T533" s="46">
        <f>R533*各種係数!F59</f>
        <v>4.41413179076535E-4</v>
      </c>
      <c r="U533" s="364">
        <v>9.7819845666014415E-6</v>
      </c>
      <c r="V533" s="46">
        <f>U533*各種係数!H59</f>
        <v>3.5721157223587851E-6</v>
      </c>
      <c r="W533" s="46">
        <f>U533*各種係数!I59</f>
        <v>1.592386601732834E-6</v>
      </c>
      <c r="X533" s="135">
        <f t="shared" si="46"/>
        <v>1.4633437929674898E-5</v>
      </c>
      <c r="Y533" s="46">
        <f t="shared" si="47"/>
        <v>5.3437350411721304E-6</v>
      </c>
      <c r="Z533" s="47">
        <f t="shared" si="48"/>
        <v>2.3821434533911992E-6</v>
      </c>
      <c r="AA533" s="46">
        <f>G533*各種係数!K59*各種係数!$P$18</f>
        <v>0</v>
      </c>
      <c r="AB533" s="46">
        <f>M533*各種係数!K59*各種係数!$P$18</f>
        <v>1.4820934578047368E-13</v>
      </c>
      <c r="AC533" s="46">
        <f>U533*各種係数!K59*各種係数!$P$18</f>
        <v>2.9883447794955921E-13</v>
      </c>
      <c r="AD533" s="364">
        <f t="shared" si="49"/>
        <v>4.4704382373003287E-13</v>
      </c>
      <c r="AE533" s="46">
        <f>G533*各種係数!L59*各種係数!$P$18</f>
        <v>0</v>
      </c>
      <c r="AF533" s="46">
        <f>M533*各種係数!L59*各種係数!$P$18</f>
        <v>1.4601739868701956E-13</v>
      </c>
      <c r="AG533" s="46">
        <f>U533*各種係数!L59*各種係数!$P$18</f>
        <v>2.9441485540878072E-13</v>
      </c>
      <c r="AH533" s="135">
        <f t="shared" si="50"/>
        <v>4.4043225409580031E-13</v>
      </c>
    </row>
    <row r="534" spans="2:34" x14ac:dyDescent="0.15">
      <c r="B534" s="155" t="s">
        <v>86</v>
      </c>
      <c r="C534" s="155" t="s">
        <v>306</v>
      </c>
      <c r="D534" s="155" t="s">
        <v>290</v>
      </c>
      <c r="E534" s="41" t="s">
        <v>951</v>
      </c>
      <c r="F534" s="363">
        <f>SUMIF(価格変換【係数】!$D$7:$D$64,E534,価格変換【係数】!$J$275:$J$332)</f>
        <v>0</v>
      </c>
      <c r="G534" s="324">
        <f>SUMIF(価格変換【係数】!$D$7:$D$64,E534,価格変換【係数】!$L$275:$L$332)</f>
        <v>0</v>
      </c>
      <c r="H534" s="325">
        <f>G534*各種係数!H60</f>
        <v>0</v>
      </c>
      <c r="I534" s="324">
        <f>G534*各種係数!I60</f>
        <v>0</v>
      </c>
      <c r="J534" s="364">
        <v>8.5466891802645645E-5</v>
      </c>
      <c r="K534" s="46">
        <f>J534*各種係数!G60</f>
        <v>1.9437662797368715E-8</v>
      </c>
      <c r="L534" s="46">
        <f>J534*各種係数!F60</f>
        <v>8.5447454139848269E-5</v>
      </c>
      <c r="M534" s="364">
        <v>3.013355458879837E-8</v>
      </c>
      <c r="N534" s="46">
        <f>M534*各種係数!H60</f>
        <v>1.1227179209697458E-8</v>
      </c>
      <c r="O534" s="46">
        <f>M534*各種係数!I60</f>
        <v>6.5807795021343538E-9</v>
      </c>
      <c r="P534" s="54"/>
      <c r="Q534" s="41"/>
      <c r="R534" s="46">
        <f>Q$589*各種係数!J60</f>
        <v>1.8294209536597798E-3</v>
      </c>
      <c r="S534" s="46">
        <f>R534*各種係数!G60</f>
        <v>4.1606365765343934E-7</v>
      </c>
      <c r="T534" s="46">
        <f>R534*各種係数!F60</f>
        <v>1.8290048900021264E-3</v>
      </c>
      <c r="U534" s="364">
        <v>4.2261823085089499E-7</v>
      </c>
      <c r="V534" s="46">
        <f>U534*各種係数!H60</f>
        <v>1.574593731073496E-7</v>
      </c>
      <c r="W534" s="46">
        <f>U534*各種係数!I60</f>
        <v>9.2294368479372874E-8</v>
      </c>
      <c r="X534" s="135">
        <f t="shared" si="46"/>
        <v>4.5275178543969336E-7</v>
      </c>
      <c r="Y534" s="46">
        <f t="shared" si="47"/>
        <v>1.6868655231704708E-7</v>
      </c>
      <c r="Z534" s="47">
        <f t="shared" si="48"/>
        <v>9.887514798150723E-8</v>
      </c>
      <c r="AA534" s="46">
        <f>G534*各種係数!K60*各種係数!$P$18</f>
        <v>0</v>
      </c>
      <c r="AB534" s="46">
        <f>M534*各種係数!K60*各種係数!$P$18</f>
        <v>9.7205014802575377E-16</v>
      </c>
      <c r="AC534" s="46">
        <f>U534*各種係数!K60*各種係数!$P$18</f>
        <v>1.3632846156480483E-14</v>
      </c>
      <c r="AD534" s="364">
        <f t="shared" si="49"/>
        <v>1.4604896304506236E-14</v>
      </c>
      <c r="AE534" s="46">
        <f>G534*各種係数!L60*各種係数!$P$18</f>
        <v>0</v>
      </c>
      <c r="AF534" s="46">
        <f>M534*各種係数!L60*各種係数!$P$18</f>
        <v>9.7205014802575377E-16</v>
      </c>
      <c r="AG534" s="46">
        <f>U534*各種係数!L60*各種係数!$P$18</f>
        <v>1.3632846156480483E-14</v>
      </c>
      <c r="AH534" s="135">
        <f t="shared" si="50"/>
        <v>1.4604896304506236E-14</v>
      </c>
    </row>
    <row r="535" spans="2:34" x14ac:dyDescent="0.15">
      <c r="B535" s="155" t="s">
        <v>87</v>
      </c>
      <c r="C535" s="155" t="s">
        <v>306</v>
      </c>
      <c r="D535" s="155" t="s">
        <v>290</v>
      </c>
      <c r="E535" s="41" t="s">
        <v>978</v>
      </c>
      <c r="F535" s="363">
        <f>SUMIF(価格変換【係数】!$D$7:$D$64,E535,価格変換【係数】!$J$275:$J$332)</f>
        <v>0</v>
      </c>
      <c r="G535" s="324">
        <f>SUMIF(価格変換【係数】!$D$7:$D$64,E535,価格変換【係数】!$L$275:$L$332)</f>
        <v>0</v>
      </c>
      <c r="H535" s="325">
        <f>G535*各種係数!H61</f>
        <v>0</v>
      </c>
      <c r="I535" s="324">
        <f>G535*各種係数!I61</f>
        <v>0</v>
      </c>
      <c r="J535" s="364">
        <v>2.7695459792590062E-4</v>
      </c>
      <c r="K535" s="46">
        <f>J535*各種係数!G61</f>
        <v>8.370229084878562E-6</v>
      </c>
      <c r="L535" s="46">
        <f>J535*各種係数!F61</f>
        <v>2.6858436884102206E-4</v>
      </c>
      <c r="M535" s="364">
        <v>9.1464379610011886E-6</v>
      </c>
      <c r="N535" s="46">
        <f>M535*各種係数!H61</f>
        <v>2.9204216611710212E-6</v>
      </c>
      <c r="O535" s="46">
        <f>M535*各種係数!I61</f>
        <v>1.6060236096739356E-6</v>
      </c>
      <c r="P535" s="54"/>
      <c r="Q535" s="41"/>
      <c r="R535" s="46">
        <f>Q$589*各種係数!J61</f>
        <v>6.1631829136374826E-4</v>
      </c>
      <c r="S535" s="46">
        <f>R535*各種係数!G61</f>
        <v>1.8626610016764286E-5</v>
      </c>
      <c r="T535" s="46">
        <f>R535*各種係数!F61</f>
        <v>5.9769168134698395E-4</v>
      </c>
      <c r="U535" s="364">
        <v>1.8764140338027683E-5</v>
      </c>
      <c r="V535" s="46">
        <f>U535*各種係数!H61</f>
        <v>5.9913161965437456E-6</v>
      </c>
      <c r="W535" s="46">
        <f>U535*各種係数!I61</f>
        <v>3.2947965674288364E-6</v>
      </c>
      <c r="X535" s="135">
        <f t="shared" si="46"/>
        <v>2.7910578299028871E-5</v>
      </c>
      <c r="Y535" s="46">
        <f t="shared" si="47"/>
        <v>8.9117378577147672E-6</v>
      </c>
      <c r="Z535" s="47">
        <f t="shared" si="48"/>
        <v>4.9008201771027718E-6</v>
      </c>
      <c r="AA535" s="46">
        <f>G535*各種係数!K61*各種係数!$P$18</f>
        <v>0</v>
      </c>
      <c r="AB535" s="46">
        <f>M535*各種係数!K61*各種係数!$P$18</f>
        <v>3.7873449113876555E-13</v>
      </c>
      <c r="AC535" s="46">
        <f>U535*各種係数!K61*各種係数!$P$18</f>
        <v>7.7698303677133256E-13</v>
      </c>
      <c r="AD535" s="364">
        <f t="shared" si="49"/>
        <v>1.1557175279100982E-12</v>
      </c>
      <c r="AE535" s="46">
        <f>G535*各種係数!L61*各種係数!$P$18</f>
        <v>0</v>
      </c>
      <c r="AF535" s="46">
        <f>M535*各種係数!L61*各種係数!$P$18</f>
        <v>3.7873449113876555E-13</v>
      </c>
      <c r="AG535" s="46">
        <f>U535*各種係数!L61*各種係数!$P$18</f>
        <v>7.7698303677133256E-13</v>
      </c>
      <c r="AH535" s="135">
        <f t="shared" si="50"/>
        <v>1.1557175279100982E-12</v>
      </c>
    </row>
    <row r="536" spans="2:34" x14ac:dyDescent="0.15">
      <c r="B536" s="155" t="s">
        <v>88</v>
      </c>
      <c r="C536" s="155" t="s">
        <v>307</v>
      </c>
      <c r="D536" s="155" t="s">
        <v>290</v>
      </c>
      <c r="E536" s="41" t="s">
        <v>979</v>
      </c>
      <c r="F536" s="365">
        <f>SUMIF(価格変換【係数】!$D$7:$D$64,E536,価格変換【係数】!$J$275:$J$332)</f>
        <v>0</v>
      </c>
      <c r="G536" s="326">
        <f>SUMIF(価格変換【係数】!$D$7:$D$64,E536,価格変換【係数】!$L$275:$L$332)</f>
        <v>0</v>
      </c>
      <c r="H536" s="327">
        <f>G536*各種係数!H62</f>
        <v>0</v>
      </c>
      <c r="I536" s="326">
        <f>G536*各種係数!I62</f>
        <v>0</v>
      </c>
      <c r="J536" s="80">
        <v>0</v>
      </c>
      <c r="K536" s="67">
        <f>J536*各種係数!G62</f>
        <v>0</v>
      </c>
      <c r="L536" s="67">
        <f>J536*各種係数!F62</f>
        <v>0</v>
      </c>
      <c r="M536" s="80">
        <v>0</v>
      </c>
      <c r="N536" s="67">
        <f>M536*各種係数!H62</f>
        <v>0</v>
      </c>
      <c r="O536" s="67">
        <f>M536*各種係数!I62</f>
        <v>0</v>
      </c>
      <c r="P536" s="54"/>
      <c r="Q536" s="41"/>
      <c r="R536" s="67">
        <f>Q$589*各種係数!J62</f>
        <v>3.0864361144819384E-3</v>
      </c>
      <c r="S536" s="67">
        <f>R536*各種係数!G62</f>
        <v>7.2322062962882597E-4</v>
      </c>
      <c r="T536" s="67">
        <f>R536*各種係数!F62</f>
        <v>2.3632154848531126E-3</v>
      </c>
      <c r="U536" s="80">
        <v>7.2322062962882597E-4</v>
      </c>
      <c r="V536" s="67">
        <f>U536*各種係数!H62</f>
        <v>1.234550571640367E-4</v>
      </c>
      <c r="W536" s="67">
        <f>U536*各種係数!I62</f>
        <v>9.4653393093099402E-5</v>
      </c>
      <c r="X536" s="330">
        <f t="shared" si="46"/>
        <v>7.2322062962882597E-4</v>
      </c>
      <c r="Y536" s="67">
        <f t="shared" si="47"/>
        <v>1.234550571640367E-4</v>
      </c>
      <c r="Z536" s="68">
        <f t="shared" si="48"/>
        <v>9.4653393093099402E-5</v>
      </c>
      <c r="AA536" s="67">
        <f>G536*各種係数!K62*各種係数!$P$18</f>
        <v>0</v>
      </c>
      <c r="AB536" s="67">
        <f>M536*各種係数!K62*各種係数!$P$18</f>
        <v>0</v>
      </c>
      <c r="AC536" s="67">
        <f>U536*各種係数!K62*各種係数!$P$18</f>
        <v>1.2453472287217105E-11</v>
      </c>
      <c r="AD536" s="80">
        <f t="shared" si="49"/>
        <v>1.2453472287217105E-11</v>
      </c>
      <c r="AE536" s="67">
        <f>G536*各種係数!L62*各種係数!$P$18</f>
        <v>0</v>
      </c>
      <c r="AF536" s="67">
        <f>M536*各種係数!L62*各種係数!$P$18</f>
        <v>0</v>
      </c>
      <c r="AG536" s="67">
        <f>U536*各種係数!L62*各種係数!$P$18</f>
        <v>1.2453472287217105E-11</v>
      </c>
      <c r="AH536" s="330">
        <f t="shared" si="50"/>
        <v>1.2453472287217105E-11</v>
      </c>
    </row>
    <row r="537" spans="2:34" x14ac:dyDescent="0.15">
      <c r="B537" s="162" t="s">
        <v>89</v>
      </c>
      <c r="C537" s="162" t="s">
        <v>307</v>
      </c>
      <c r="D537" s="162" t="s">
        <v>290</v>
      </c>
      <c r="E537" s="116" t="s">
        <v>980</v>
      </c>
      <c r="F537" s="363">
        <f>SUMIF(価格変換【係数】!$D$7:$D$64,E537,価格変換【係数】!$J$275:$J$332)</f>
        <v>0</v>
      </c>
      <c r="G537" s="324">
        <f>SUMIF(価格変換【係数】!$D$7:$D$64,E537,価格変換【係数】!$L$275:$L$332)</f>
        <v>0</v>
      </c>
      <c r="H537" s="325">
        <f>G537*各種係数!H63</f>
        <v>0</v>
      </c>
      <c r="I537" s="324">
        <f>G537*各種係数!I63</f>
        <v>0</v>
      </c>
      <c r="J537" s="366">
        <v>0</v>
      </c>
      <c r="K537" s="46">
        <f>J537*各種係数!G63</f>
        <v>0</v>
      </c>
      <c r="L537" s="46">
        <f>J537*各種係数!F63</f>
        <v>0</v>
      </c>
      <c r="M537" s="366">
        <v>2.3775555546765737E-5</v>
      </c>
      <c r="N537" s="46">
        <f>M537*各種係数!H63</f>
        <v>4.6809381656455253E-6</v>
      </c>
      <c r="O537" s="46">
        <f>M537*各種係数!I63</f>
        <v>2.0601019629351457E-6</v>
      </c>
      <c r="P537" s="54"/>
      <c r="Q537" s="41"/>
      <c r="R537" s="46">
        <f>Q$589*各種係数!J63</f>
        <v>1.1746233888658681E-4</v>
      </c>
      <c r="S537" s="46">
        <f>R537*各種係数!G63</f>
        <v>8.6112752826503913E-5</v>
      </c>
      <c r="T537" s="46">
        <f>R537*各種係数!F63</f>
        <v>3.1349586060082904E-5</v>
      </c>
      <c r="U537" s="366">
        <v>9.205711591405173E-5</v>
      </c>
      <c r="V537" s="46">
        <f>U537*各種係数!H63</f>
        <v>1.8124231269959002E-5</v>
      </c>
      <c r="W537" s="46">
        <f>U537*各種係数!I63</f>
        <v>7.9765557874623239E-6</v>
      </c>
      <c r="X537" s="328">
        <f t="shared" si="46"/>
        <v>1.1583267146081746E-4</v>
      </c>
      <c r="Y537" s="136">
        <f t="shared" si="47"/>
        <v>2.2805169435604527E-5</v>
      </c>
      <c r="Z537" s="329">
        <f t="shared" si="48"/>
        <v>1.003665775039747E-5</v>
      </c>
      <c r="AA537" s="46">
        <f>G537*各種係数!K63*各種係数!$P$18</f>
        <v>0</v>
      </c>
      <c r="AB537" s="46">
        <f>M537*各種係数!K63*各種係数!$P$18</f>
        <v>4.0954036650115153E-13</v>
      </c>
      <c r="AC537" s="46">
        <f>U537*各種係数!K63*各種係数!$P$18</f>
        <v>1.5857086879136387E-12</v>
      </c>
      <c r="AD537" s="366">
        <f t="shared" si="49"/>
        <v>1.9952490544147904E-12</v>
      </c>
      <c r="AE537" s="46">
        <f>G537*各種係数!L63*各種係数!$P$18</f>
        <v>0</v>
      </c>
      <c r="AF537" s="46">
        <f>M537*各種係数!L63*各種係数!$P$18</f>
        <v>4.0954036650115153E-13</v>
      </c>
      <c r="AG537" s="46">
        <f>U537*各種係数!L63*各種係数!$P$18</f>
        <v>1.5857086879136387E-12</v>
      </c>
      <c r="AH537" s="328">
        <f t="shared" si="50"/>
        <v>1.9952490544147904E-12</v>
      </c>
    </row>
    <row r="538" spans="2:34" x14ac:dyDescent="0.15">
      <c r="B538" s="155" t="s">
        <v>90</v>
      </c>
      <c r="C538" s="155" t="s">
        <v>307</v>
      </c>
      <c r="D538" s="155" t="s">
        <v>290</v>
      </c>
      <c r="E538" s="41" t="s">
        <v>209</v>
      </c>
      <c r="F538" s="363">
        <f>SUMIF(価格変換【係数】!$D$7:$D$64,E538,価格変換【係数】!$J$275:$J$332)</f>
        <v>0</v>
      </c>
      <c r="G538" s="324">
        <f>SUMIF(価格変換【係数】!$D$7:$D$64,E538,価格変換【係数】!$L$275:$L$332)</f>
        <v>0</v>
      </c>
      <c r="H538" s="325">
        <f>G538*各種係数!H64</f>
        <v>0</v>
      </c>
      <c r="I538" s="324">
        <f>G538*各種係数!I64</f>
        <v>0</v>
      </c>
      <c r="J538" s="364">
        <v>0</v>
      </c>
      <c r="K538" s="46">
        <f>J538*各種係数!G64</f>
        <v>0</v>
      </c>
      <c r="L538" s="46">
        <f>J538*各種係数!F64</f>
        <v>0</v>
      </c>
      <c r="M538" s="364">
        <v>5.0774972415060606E-4</v>
      </c>
      <c r="N538" s="46">
        <f>M538*各種係数!H64</f>
        <v>1.3310149145714562E-4</v>
      </c>
      <c r="O538" s="46">
        <f>M538*各種係数!I64</f>
        <v>8.5459872189298048E-5</v>
      </c>
      <c r="P538" s="54"/>
      <c r="Q538" s="41"/>
      <c r="R538" s="46">
        <f>Q$589*各種係数!J64</f>
        <v>5.2760181595241782E-6</v>
      </c>
      <c r="S538" s="46">
        <f>R538*各種係数!G64</f>
        <v>1.7030294417967285E-6</v>
      </c>
      <c r="T538" s="46">
        <f>R538*各種係数!F64</f>
        <v>3.5729887177274497E-6</v>
      </c>
      <c r="U538" s="364">
        <v>2.3187820109280295E-4</v>
      </c>
      <c r="V538" s="46">
        <f>U538*各種係数!H64</f>
        <v>6.0784541938416661E-5</v>
      </c>
      <c r="W538" s="46">
        <f>U538*各種係数!I64</f>
        <v>3.9027655725515448E-5</v>
      </c>
      <c r="X538" s="135">
        <f t="shared" si="46"/>
        <v>7.3962792524340899E-4</v>
      </c>
      <c r="Y538" s="46">
        <f t="shared" si="47"/>
        <v>1.938860333955623E-4</v>
      </c>
      <c r="Z538" s="47">
        <f t="shared" si="48"/>
        <v>1.2448752791481348E-4</v>
      </c>
      <c r="AA538" s="46">
        <f>G538*各種係数!K64*各種係数!$P$18</f>
        <v>0</v>
      </c>
      <c r="AB538" s="46">
        <f>M538*各種係数!K64*各種係数!$P$18</f>
        <v>8.6097642623619245E-12</v>
      </c>
      <c r="AC538" s="46">
        <f>U538*各種係数!K64*各種係数!$P$18</f>
        <v>3.9318911543069986E-12</v>
      </c>
      <c r="AD538" s="364">
        <f t="shared" si="49"/>
        <v>1.2541655416668922E-11</v>
      </c>
      <c r="AE538" s="46">
        <f>G538*各種係数!L64*各種係数!$P$18</f>
        <v>0</v>
      </c>
      <c r="AF538" s="46">
        <f>M538*各種係数!L64*各種係数!$P$18</f>
        <v>8.512192137901794E-12</v>
      </c>
      <c r="AG538" s="46">
        <f>U538*各種係数!L64*各種係数!$P$18</f>
        <v>3.8873320977078714E-12</v>
      </c>
      <c r="AH538" s="135">
        <f t="shared" si="50"/>
        <v>1.2399524235609665E-11</v>
      </c>
    </row>
    <row r="539" spans="2:34" x14ac:dyDescent="0.15">
      <c r="B539" s="155" t="s">
        <v>91</v>
      </c>
      <c r="C539" s="155" t="s">
        <v>307</v>
      </c>
      <c r="D539" s="155" t="s">
        <v>290</v>
      </c>
      <c r="E539" s="41" t="s">
        <v>173</v>
      </c>
      <c r="F539" s="363">
        <f>SUMIF(価格変換【係数】!$D$7:$D$64,E539,価格変換【係数】!$J$275:$J$332)</f>
        <v>0</v>
      </c>
      <c r="G539" s="324">
        <f>SUMIF(価格変換【係数】!$D$7:$D$64,E539,価格変換【係数】!$L$275:$L$332)</f>
        <v>0</v>
      </c>
      <c r="H539" s="325">
        <f>G539*各種係数!H65</f>
        <v>0</v>
      </c>
      <c r="I539" s="324">
        <f>G539*各種係数!I65</f>
        <v>0</v>
      </c>
      <c r="J539" s="364">
        <v>6.5521953179538558E-4</v>
      </c>
      <c r="K539" s="46">
        <f>J539*各種係数!G65</f>
        <v>1.9085748901103041E-4</v>
      </c>
      <c r="L539" s="46">
        <f>J539*各種係数!F65</f>
        <v>4.6436204278435517E-4</v>
      </c>
      <c r="M539" s="364">
        <v>2.0481045649570055E-4</v>
      </c>
      <c r="N539" s="46">
        <f>M539*各種係数!H65</f>
        <v>7.2626494038382245E-5</v>
      </c>
      <c r="O539" s="46">
        <f>M539*各種係数!I65</f>
        <v>3.9086142710241117E-5</v>
      </c>
      <c r="P539" s="54"/>
      <c r="Q539" s="41"/>
      <c r="R539" s="46">
        <f>Q$589*各種係数!J65</f>
        <v>6.177082307408031E-6</v>
      </c>
      <c r="S539" s="46">
        <f>R539*各種係数!G65</f>
        <v>1.7993090275802755E-6</v>
      </c>
      <c r="T539" s="46">
        <f>R539*各種係数!F65</f>
        <v>4.3777732798277553E-6</v>
      </c>
      <c r="U539" s="364">
        <v>2.8357173521212562E-6</v>
      </c>
      <c r="V539" s="46">
        <f>U539*各種係数!H65</f>
        <v>1.0055551503186793E-6</v>
      </c>
      <c r="W539" s="46">
        <f>U539*各種係数!I65</f>
        <v>5.4116989438595983E-7</v>
      </c>
      <c r="X539" s="135">
        <f t="shared" si="46"/>
        <v>2.076461738478218E-4</v>
      </c>
      <c r="Y539" s="46">
        <f t="shared" si="47"/>
        <v>7.3632049188700926E-5</v>
      </c>
      <c r="Z539" s="47">
        <f t="shared" si="48"/>
        <v>3.9627312604627078E-5</v>
      </c>
      <c r="AA539" s="46">
        <f>G539*各種係数!K65*各種係数!$P$18</f>
        <v>0</v>
      </c>
      <c r="AB539" s="46">
        <f>M539*各種係数!K65*各種係数!$P$18</f>
        <v>3.458490590451204E-12</v>
      </c>
      <c r="AC539" s="46">
        <f>U539*各種係数!K65*各種係数!$P$18</f>
        <v>4.7884770862255501E-14</v>
      </c>
      <c r="AD539" s="364">
        <f t="shared" si="49"/>
        <v>3.5063753613134595E-12</v>
      </c>
      <c r="AE539" s="46">
        <f>G539*各種係数!L65*各種係数!$P$18</f>
        <v>0</v>
      </c>
      <c r="AF539" s="46">
        <f>M539*各種係数!L65*各種係数!$P$18</f>
        <v>3.3725934385315013E-12</v>
      </c>
      <c r="AG539" s="46">
        <f>U539*各種係数!L65*各種係数!$P$18</f>
        <v>4.6695475899663538E-14</v>
      </c>
      <c r="AH539" s="135">
        <f t="shared" si="50"/>
        <v>3.4192889144311649E-12</v>
      </c>
    </row>
    <row r="540" spans="2:34" x14ac:dyDescent="0.15">
      <c r="B540" s="155" t="s">
        <v>92</v>
      </c>
      <c r="C540" s="155" t="s">
        <v>307</v>
      </c>
      <c r="D540" s="155" t="s">
        <v>290</v>
      </c>
      <c r="E540" s="41" t="s">
        <v>174</v>
      </c>
      <c r="F540" s="363">
        <f>SUMIF(価格変換【係数】!$D$7:$D$64,E540,価格変換【係数】!$J$275:$J$332)</f>
        <v>0</v>
      </c>
      <c r="G540" s="324">
        <f>SUMIF(価格変換【係数】!$D$7:$D$64,E540,価格変換【係数】!$L$275:$L$332)</f>
        <v>0</v>
      </c>
      <c r="H540" s="325">
        <f>G540*各種係数!H66</f>
        <v>0</v>
      </c>
      <c r="I540" s="324">
        <f>G540*各種係数!I66</f>
        <v>0</v>
      </c>
      <c r="J540" s="364">
        <v>8.6231838729150592E-3</v>
      </c>
      <c r="K540" s="46">
        <f>J540*各種係数!G66</f>
        <v>3.1091088809298926E-3</v>
      </c>
      <c r="L540" s="46">
        <f>J540*各種係数!F66</f>
        <v>5.5140749919851666E-3</v>
      </c>
      <c r="M540" s="364">
        <v>3.5070797973854703E-3</v>
      </c>
      <c r="N540" s="46">
        <f>M540*各種係数!H66</f>
        <v>1.2959823207967058E-3</v>
      </c>
      <c r="O540" s="46">
        <f>M540*各種係数!I66</f>
        <v>1.0093865299403825E-3</v>
      </c>
      <c r="P540" s="54"/>
      <c r="Q540" s="41"/>
      <c r="R540" s="46">
        <f>Q$589*各種係数!J66</f>
        <v>6.6258889393646487E-5</v>
      </c>
      <c r="S540" s="46">
        <f>R540*各種係数!G66</f>
        <v>2.3889795751821026E-5</v>
      </c>
      <c r="T540" s="46">
        <f>R540*各種係数!F66</f>
        <v>4.2369093641825461E-5</v>
      </c>
      <c r="U540" s="364">
        <v>5.9359969204576762E-5</v>
      </c>
      <c r="V540" s="46">
        <f>U540*各種係数!H66</f>
        <v>2.1935477689877298E-5</v>
      </c>
      <c r="W540" s="46">
        <f>U540*各種係数!I66</f>
        <v>1.7084627893965792E-5</v>
      </c>
      <c r="X540" s="135">
        <f t="shared" si="46"/>
        <v>3.5664397665900469E-3</v>
      </c>
      <c r="Y540" s="46">
        <f t="shared" si="47"/>
        <v>1.3179177984865831E-3</v>
      </c>
      <c r="Z540" s="47">
        <f t="shared" si="48"/>
        <v>1.0264711578343484E-3</v>
      </c>
      <c r="AA540" s="46">
        <f>G540*各種係数!K66*各種係数!$P$18</f>
        <v>0</v>
      </c>
      <c r="AB540" s="46">
        <f>M540*各種係数!K66*各種係数!$P$18</f>
        <v>5.9230951021147297E-11</v>
      </c>
      <c r="AC540" s="46">
        <f>U540*各種係数!K66*各種係数!$P$18</f>
        <v>1.0025284942744213E-12</v>
      </c>
      <c r="AD540" s="364">
        <f t="shared" si="49"/>
        <v>6.0233479515421713E-11</v>
      </c>
      <c r="AE540" s="46">
        <f>G540*各種係数!L66*各種係数!$P$18</f>
        <v>0</v>
      </c>
      <c r="AF540" s="46">
        <f>M540*各種係数!L66*各種係数!$P$18</f>
        <v>5.8623454087597073E-11</v>
      </c>
      <c r="AG540" s="46">
        <f>U540*各種係数!L66*各種係数!$P$18</f>
        <v>9.9224615074340165E-13</v>
      </c>
      <c r="AH540" s="135">
        <f t="shared" si="50"/>
        <v>5.961570023834047E-11</v>
      </c>
    </row>
    <row r="541" spans="2:34" x14ac:dyDescent="0.15">
      <c r="B541" s="163" t="s">
        <v>93</v>
      </c>
      <c r="C541" s="163" t="s">
        <v>293</v>
      </c>
      <c r="D541" s="163" t="s">
        <v>290</v>
      </c>
      <c r="E541" s="62" t="s">
        <v>175</v>
      </c>
      <c r="F541" s="365">
        <f>SUMIF(価格変換【係数】!$D$7:$D$64,E541,価格変換【係数】!$J$275:$J$332)</f>
        <v>0</v>
      </c>
      <c r="G541" s="326">
        <f>SUMIF(価格変換【係数】!$D$7:$D$64,E541,価格変換【係数】!$L$275:$L$332)</f>
        <v>0</v>
      </c>
      <c r="H541" s="327">
        <f>G541*各種係数!H67</f>
        <v>0</v>
      </c>
      <c r="I541" s="326">
        <f>G541*各種係数!I67</f>
        <v>0</v>
      </c>
      <c r="J541" s="80">
        <v>7.1204443090956368E-4</v>
      </c>
      <c r="K541" s="67">
        <f>J541*各種係数!G67</f>
        <v>3.0003757743203792E-5</v>
      </c>
      <c r="L541" s="67">
        <f>J541*各種係数!F67</f>
        <v>6.8204067316635986E-4</v>
      </c>
      <c r="M541" s="80">
        <v>4.4175070410828958E-5</v>
      </c>
      <c r="N541" s="67">
        <f>M541*各種係数!H67</f>
        <v>1.915745590310221E-5</v>
      </c>
      <c r="O541" s="67">
        <f>M541*各種係数!I67</f>
        <v>1.5735329371081977E-5</v>
      </c>
      <c r="P541" s="54"/>
      <c r="Q541" s="41"/>
      <c r="R541" s="67">
        <f>Q$589*各種係数!J67</f>
        <v>1.1912298093955914E-3</v>
      </c>
      <c r="S541" s="67">
        <f>R541*各種係数!G67</f>
        <v>5.0195421895136824E-5</v>
      </c>
      <c r="T541" s="67">
        <f>R541*各種係数!F67</f>
        <v>1.1410343875004547E-3</v>
      </c>
      <c r="U541" s="80">
        <v>5.6749026162309015E-5</v>
      </c>
      <c r="V541" s="67">
        <f>U541*各種係数!H67</f>
        <v>2.461041841332127E-5</v>
      </c>
      <c r="W541" s="67">
        <f>U541*各種係数!I67</f>
        <v>2.0214220596537673E-5</v>
      </c>
      <c r="X541" s="330">
        <f t="shared" si="46"/>
        <v>1.0092409657313798E-4</v>
      </c>
      <c r="Y541" s="67">
        <f t="shared" si="47"/>
        <v>4.3767874316423476E-5</v>
      </c>
      <c r="Z541" s="68">
        <f t="shared" si="48"/>
        <v>3.5949549967619654E-5</v>
      </c>
      <c r="AA541" s="67">
        <f>G541*各種係数!K67*各種係数!$P$18</f>
        <v>0</v>
      </c>
      <c r="AB541" s="67">
        <f>M541*各種係数!K67*各種係数!$P$18</f>
        <v>6.6612227806387458E-12</v>
      </c>
      <c r="AC541" s="67">
        <f>U541*各種係数!K67*各種係数!$P$18</f>
        <v>8.5572677606592047E-12</v>
      </c>
      <c r="AD541" s="80">
        <f t="shared" si="49"/>
        <v>1.521849054129795E-11</v>
      </c>
      <c r="AE541" s="67">
        <f>G541*各種係数!L67*各種係数!$P$18</f>
        <v>0</v>
      </c>
      <c r="AF541" s="67">
        <f>M541*各種係数!L67*各種係数!$P$18</f>
        <v>4.8701757714798931E-12</v>
      </c>
      <c r="AG541" s="67">
        <f>U541*各種係数!L67*各種係数!$P$18</f>
        <v>6.2564186021762501E-12</v>
      </c>
      <c r="AH541" s="330">
        <f t="shared" si="50"/>
        <v>1.1126594373656142E-11</v>
      </c>
    </row>
    <row r="542" spans="2:34" x14ac:dyDescent="0.15">
      <c r="B542" s="155" t="s">
        <v>94</v>
      </c>
      <c r="C542" s="155" t="s">
        <v>293</v>
      </c>
      <c r="D542" s="155" t="s">
        <v>290</v>
      </c>
      <c r="E542" s="41" t="s">
        <v>981</v>
      </c>
      <c r="F542" s="363">
        <f>SUMIF(価格変換【係数】!$D$7:$D$64,E542,価格変換【係数】!$J$275:$J$332)</f>
        <v>0</v>
      </c>
      <c r="G542" s="324">
        <f>SUMIF(価格変換【係数】!$D$7:$D$64,E542,価格変換【係数】!$L$275:$L$332)</f>
        <v>0</v>
      </c>
      <c r="H542" s="325">
        <f>G542*各種係数!H68</f>
        <v>0</v>
      </c>
      <c r="I542" s="324">
        <f>G542*各種係数!I68</f>
        <v>0</v>
      </c>
      <c r="J542" s="366">
        <v>9.1434308880510652E-5</v>
      </c>
      <c r="K542" s="46">
        <f>J542*各種係数!G68</f>
        <v>5.8518894110689551E-5</v>
      </c>
      <c r="L542" s="46">
        <f>J542*各種係数!F68</f>
        <v>3.2915414769821108E-5</v>
      </c>
      <c r="M542" s="366">
        <v>1.0873392268013992E-4</v>
      </c>
      <c r="N542" s="46">
        <f>M542*各種係数!H68</f>
        <v>3.5337600577245065E-5</v>
      </c>
      <c r="O542" s="46">
        <f>M542*各種係数!I68</f>
        <v>2.5682797255690579E-5</v>
      </c>
      <c r="P542" s="54"/>
      <c r="Q542" s="41"/>
      <c r="R542" s="46">
        <f>Q$589*各種係数!J68</f>
        <v>6.5436428713982285E-5</v>
      </c>
      <c r="S542" s="46">
        <f>R542*各種係数!G68</f>
        <v>4.1879984546057281E-5</v>
      </c>
      <c r="T542" s="46">
        <f>R542*各種係数!F68</f>
        <v>2.3556444167925004E-5</v>
      </c>
      <c r="U542" s="366">
        <v>5.8883665181749897E-5</v>
      </c>
      <c r="V542" s="46">
        <f>U542*各種係数!H68</f>
        <v>1.9136690642882196E-5</v>
      </c>
      <c r="W542" s="46">
        <f>U542*各種係数!I68</f>
        <v>1.390823762500999E-5</v>
      </c>
      <c r="X542" s="328">
        <f t="shared" si="46"/>
        <v>1.6761758786188981E-4</v>
      </c>
      <c r="Y542" s="136">
        <f t="shared" si="47"/>
        <v>5.4474291220127258E-5</v>
      </c>
      <c r="Z542" s="329">
        <f t="shared" si="48"/>
        <v>3.9591034880700569E-5</v>
      </c>
      <c r="AA542" s="46">
        <f>G542*各種係数!K68*各種係数!$P$18</f>
        <v>0</v>
      </c>
      <c r="AB542" s="46">
        <f>M542*各種係数!K68*各種係数!$P$18</f>
        <v>5.0281582742261233E-12</v>
      </c>
      <c r="AC542" s="46">
        <f>U542*各種係数!K68*各種係数!$P$18</f>
        <v>2.7229440546473935E-12</v>
      </c>
      <c r="AD542" s="366">
        <f t="shared" si="49"/>
        <v>7.7511023288735169E-12</v>
      </c>
      <c r="AE542" s="46">
        <f>G542*各種係数!L68*各種係数!$P$18</f>
        <v>0</v>
      </c>
      <c r="AF542" s="46">
        <f>M542*各種係数!L68*各種係数!$P$18</f>
        <v>4.0668927218005411E-12</v>
      </c>
      <c r="AG542" s="46">
        <f>U542*各種係数!L68*各種係数!$P$18</f>
        <v>2.2023812206706866E-12</v>
      </c>
      <c r="AH542" s="328">
        <f t="shared" si="50"/>
        <v>6.2692739424712273E-12</v>
      </c>
    </row>
    <row r="543" spans="2:34" x14ac:dyDescent="0.15">
      <c r="B543" s="155" t="s">
        <v>95</v>
      </c>
      <c r="C543" s="155" t="s">
        <v>308</v>
      </c>
      <c r="D543" s="155" t="s">
        <v>291</v>
      </c>
      <c r="E543" s="41" t="s">
        <v>210</v>
      </c>
      <c r="F543" s="363">
        <f>SUMIF(価格変換【係数】!$D$7:$D$64,E543,価格変換【係数】!$J$275:$J$332)</f>
        <v>0</v>
      </c>
      <c r="G543" s="324">
        <f>SUMIF(価格変換【係数】!$D$7:$D$64,E543,価格変換【係数】!$L$275:$L$332)</f>
        <v>0</v>
      </c>
      <c r="H543" s="325">
        <f>G543*各種係数!H69</f>
        <v>0</v>
      </c>
      <c r="I543" s="324">
        <f>G543*各種係数!I69</f>
        <v>0</v>
      </c>
      <c r="J543" s="364">
        <v>0</v>
      </c>
      <c r="K543" s="46">
        <f>J543*各種係数!G69</f>
        <v>0</v>
      </c>
      <c r="L543" s="46">
        <f>J543*各種係数!F69</f>
        <v>0</v>
      </c>
      <c r="M543" s="364">
        <v>0</v>
      </c>
      <c r="N543" s="46">
        <f>M543*各種係数!H69</f>
        <v>0</v>
      </c>
      <c r="O543" s="46">
        <f>M543*各種係数!I69</f>
        <v>0</v>
      </c>
      <c r="P543" s="54"/>
      <c r="Q543" s="41"/>
      <c r="R543" s="46">
        <f>Q$589*各種係数!J69</f>
        <v>0</v>
      </c>
      <c r="S543" s="46">
        <f>R543*各種係数!G69</f>
        <v>0</v>
      </c>
      <c r="T543" s="46">
        <f>R543*各種係数!F69</f>
        <v>0</v>
      </c>
      <c r="U543" s="364">
        <v>0</v>
      </c>
      <c r="V543" s="46">
        <f>U543*各種係数!H69</f>
        <v>0</v>
      </c>
      <c r="W543" s="46">
        <f>U543*各種係数!I69</f>
        <v>0</v>
      </c>
      <c r="X543" s="135">
        <f t="shared" si="46"/>
        <v>0</v>
      </c>
      <c r="Y543" s="46">
        <f t="shared" si="47"/>
        <v>0</v>
      </c>
      <c r="Z543" s="47">
        <f t="shared" si="48"/>
        <v>0</v>
      </c>
      <c r="AA543" s="46">
        <f>G543*各種係数!K69*各種係数!$P$18</f>
        <v>0</v>
      </c>
      <c r="AB543" s="46">
        <f>M543*各種係数!K69*各種係数!$P$18</f>
        <v>0</v>
      </c>
      <c r="AC543" s="46">
        <f>U543*各種係数!K69*各種係数!$P$18</f>
        <v>0</v>
      </c>
      <c r="AD543" s="364">
        <f t="shared" si="49"/>
        <v>0</v>
      </c>
      <c r="AE543" s="46">
        <f>G543*各種係数!L69*各種係数!$P$18</f>
        <v>0</v>
      </c>
      <c r="AF543" s="46">
        <f>M543*各種係数!L69*各種係数!$P$18</f>
        <v>0</v>
      </c>
      <c r="AG543" s="46">
        <f>U543*各種係数!L69*各種係数!$P$18</f>
        <v>0</v>
      </c>
      <c r="AH543" s="135">
        <f t="shared" si="50"/>
        <v>0</v>
      </c>
    </row>
    <row r="544" spans="2:34" x14ac:dyDescent="0.15">
      <c r="B544" s="155" t="s">
        <v>96</v>
      </c>
      <c r="C544" s="155" t="s">
        <v>308</v>
      </c>
      <c r="D544" s="155" t="s">
        <v>291</v>
      </c>
      <c r="E544" s="41" t="s">
        <v>176</v>
      </c>
      <c r="F544" s="363">
        <f>SUMIF(価格変換【係数】!$D$7:$D$64,E544,価格変換【係数】!$J$275:$J$332)</f>
        <v>0</v>
      </c>
      <c r="G544" s="324">
        <f>SUMIF(価格変換【係数】!$D$7:$D$64,E544,価格変換【係数】!$L$275:$L$332)</f>
        <v>0</v>
      </c>
      <c r="H544" s="325">
        <f>G544*各種係数!H70</f>
        <v>0</v>
      </c>
      <c r="I544" s="324">
        <f>G544*各種係数!I70</f>
        <v>0</v>
      </c>
      <c r="J544" s="364">
        <v>5.2785339417710797E-3</v>
      </c>
      <c r="K544" s="46">
        <f>J544*各種係数!G70</f>
        <v>5.2785339417710797E-3</v>
      </c>
      <c r="L544" s="46">
        <f>J544*各種係数!F70</f>
        <v>0</v>
      </c>
      <c r="M544" s="364">
        <v>5.7185022847277842E-3</v>
      </c>
      <c r="N544" s="46">
        <f>M544*各種係数!H70</f>
        <v>2.5370757626430071E-3</v>
      </c>
      <c r="O544" s="46">
        <f>M544*各種係数!I70</f>
        <v>1.9103653229994519E-3</v>
      </c>
      <c r="P544" s="54"/>
      <c r="Q544" s="41"/>
      <c r="R544" s="46">
        <f>Q$589*各種係数!J70</f>
        <v>0</v>
      </c>
      <c r="S544" s="46">
        <f>R544*各種係数!G70</f>
        <v>0</v>
      </c>
      <c r="T544" s="46">
        <f>R544*各種係数!F70</f>
        <v>0</v>
      </c>
      <c r="U544" s="364">
        <v>3.1838898061557021E-4</v>
      </c>
      <c r="V544" s="46">
        <f>U544*各種係数!H70</f>
        <v>1.41256735696282E-4</v>
      </c>
      <c r="W544" s="46">
        <f>U544*各種係数!I70</f>
        <v>1.0636338633938026E-4</v>
      </c>
      <c r="X544" s="135">
        <f t="shared" si="46"/>
        <v>6.036891265343354E-3</v>
      </c>
      <c r="Y544" s="46">
        <f t="shared" si="47"/>
        <v>2.678332498339289E-3</v>
      </c>
      <c r="Z544" s="47">
        <f t="shared" si="48"/>
        <v>2.0167287093388322E-3</v>
      </c>
      <c r="AA544" s="46">
        <f>G544*各種係数!K70*各種係数!$P$18</f>
        <v>0</v>
      </c>
      <c r="AB544" s="46">
        <f>M544*各種係数!K70*各種係数!$P$18</f>
        <v>6.0048091414397893E-10</v>
      </c>
      <c r="AC544" s="46">
        <f>U544*各種係数!K70*各種係数!$P$18</f>
        <v>3.343296839174178E-11</v>
      </c>
      <c r="AD544" s="364">
        <f t="shared" si="49"/>
        <v>6.3391388253572067E-10</v>
      </c>
      <c r="AE544" s="46">
        <f>G544*各種係数!L70*各種係数!$P$18</f>
        <v>0</v>
      </c>
      <c r="AF544" s="46">
        <f>M544*各種係数!L70*各種係数!$P$18</f>
        <v>5.1573408455722535E-10</v>
      </c>
      <c r="AG544" s="46">
        <f>U544*各種係数!L70*各種係数!$P$18</f>
        <v>2.8714520214394883E-11</v>
      </c>
      <c r="AH544" s="135">
        <f t="shared" si="50"/>
        <v>5.444486047716202E-10</v>
      </c>
    </row>
    <row r="545" spans="2:34" x14ac:dyDescent="0.15">
      <c r="B545" s="155" t="s">
        <v>97</v>
      </c>
      <c r="C545" s="155" t="s">
        <v>308</v>
      </c>
      <c r="D545" s="155" t="s">
        <v>291</v>
      </c>
      <c r="E545" s="41" t="s">
        <v>982</v>
      </c>
      <c r="F545" s="363">
        <f>SUMIF(価格変換【係数】!$D$7:$D$64,E545,価格変換【係数】!$J$275:$J$332)</f>
        <v>0</v>
      </c>
      <c r="G545" s="324">
        <f>SUMIF(価格変換【係数】!$D$7:$D$64,E545,価格変換【係数】!$L$275:$L$332)</f>
        <v>0</v>
      </c>
      <c r="H545" s="325">
        <f>G545*各種係数!H71</f>
        <v>0</v>
      </c>
      <c r="I545" s="324">
        <f>G545*各種係数!I71</f>
        <v>0</v>
      </c>
      <c r="J545" s="364">
        <v>0</v>
      </c>
      <c r="K545" s="46">
        <f>J545*各種係数!G71</f>
        <v>0</v>
      </c>
      <c r="L545" s="46">
        <f>J545*各種係数!F71</f>
        <v>0</v>
      </c>
      <c r="M545" s="364">
        <v>0</v>
      </c>
      <c r="N545" s="46">
        <f>M545*各種係数!H71</f>
        <v>0</v>
      </c>
      <c r="O545" s="46">
        <f>M545*各種係数!I71</f>
        <v>0</v>
      </c>
      <c r="P545" s="54"/>
      <c r="Q545" s="41"/>
      <c r="R545" s="46">
        <f>Q$589*各種係数!J71</f>
        <v>0</v>
      </c>
      <c r="S545" s="46">
        <f>R545*各種係数!G71</f>
        <v>0</v>
      </c>
      <c r="T545" s="46">
        <f>R545*各種係数!F71</f>
        <v>0</v>
      </c>
      <c r="U545" s="364">
        <v>0</v>
      </c>
      <c r="V545" s="46">
        <f>U545*各種係数!H71</f>
        <v>0</v>
      </c>
      <c r="W545" s="46">
        <f>U545*各種係数!I71</f>
        <v>0</v>
      </c>
      <c r="X545" s="135">
        <f t="shared" si="46"/>
        <v>0</v>
      </c>
      <c r="Y545" s="46">
        <f t="shared" si="47"/>
        <v>0</v>
      </c>
      <c r="Z545" s="47">
        <f t="shared" si="48"/>
        <v>0</v>
      </c>
      <c r="AA545" s="46">
        <f>G545*各種係数!K71*各種係数!$P$18</f>
        <v>0</v>
      </c>
      <c r="AB545" s="46">
        <f>M545*各種係数!K71*各種係数!$P$18</f>
        <v>0</v>
      </c>
      <c r="AC545" s="46">
        <f>U545*各種係数!K71*各種係数!$P$18</f>
        <v>0</v>
      </c>
      <c r="AD545" s="364">
        <f t="shared" si="49"/>
        <v>0</v>
      </c>
      <c r="AE545" s="46">
        <f>G545*各種係数!L71*各種係数!$P$18</f>
        <v>0</v>
      </c>
      <c r="AF545" s="46">
        <f>M545*各種係数!L71*各種係数!$P$18</f>
        <v>0</v>
      </c>
      <c r="AG545" s="46">
        <f>U545*各種係数!L71*各種係数!$P$18</f>
        <v>0</v>
      </c>
      <c r="AH545" s="135">
        <f t="shared" si="50"/>
        <v>0</v>
      </c>
    </row>
    <row r="546" spans="2:34" x14ac:dyDescent="0.15">
      <c r="B546" s="155" t="s">
        <v>98</v>
      </c>
      <c r="C546" s="155" t="s">
        <v>308</v>
      </c>
      <c r="D546" s="155" t="s">
        <v>291</v>
      </c>
      <c r="E546" s="41" t="s">
        <v>983</v>
      </c>
      <c r="F546" s="365">
        <f>SUMIF(価格変換【係数】!$D$7:$D$64,E546,価格変換【係数】!$J$275:$J$332)</f>
        <v>0</v>
      </c>
      <c r="G546" s="326">
        <f>SUMIF(価格変換【係数】!$D$7:$D$64,E546,価格変換【係数】!$L$275:$L$332)</f>
        <v>0</v>
      </c>
      <c r="H546" s="327">
        <f>G546*各種係数!H72</f>
        <v>0</v>
      </c>
      <c r="I546" s="326">
        <f>G546*各種係数!I72</f>
        <v>0</v>
      </c>
      <c r="J546" s="80">
        <v>0</v>
      </c>
      <c r="K546" s="67">
        <f>J546*各種係数!G72</f>
        <v>0</v>
      </c>
      <c r="L546" s="67">
        <f>J546*各種係数!F72</f>
        <v>0</v>
      </c>
      <c r="M546" s="80">
        <v>0</v>
      </c>
      <c r="N546" s="67">
        <f>M546*各種係数!H72</f>
        <v>0</v>
      </c>
      <c r="O546" s="67">
        <f>M546*各種係数!I72</f>
        <v>0</v>
      </c>
      <c r="P546" s="54"/>
      <c r="Q546" s="41"/>
      <c r="R546" s="67">
        <f>Q$589*各種係数!J72</f>
        <v>0</v>
      </c>
      <c r="S546" s="67">
        <f>R546*各種係数!G72</f>
        <v>0</v>
      </c>
      <c r="T546" s="67">
        <f>R546*各種係数!F72</f>
        <v>0</v>
      </c>
      <c r="U546" s="80">
        <v>0</v>
      </c>
      <c r="V546" s="67">
        <f>U546*各種係数!H72</f>
        <v>0</v>
      </c>
      <c r="W546" s="67">
        <f>U546*各種係数!I72</f>
        <v>0</v>
      </c>
      <c r="X546" s="330">
        <f t="shared" ref="X546:X588" si="51">G546+M546+U546</f>
        <v>0</v>
      </c>
      <c r="Y546" s="67">
        <f t="shared" ref="Y546:Y588" si="52">H546+N546+V546</f>
        <v>0</v>
      </c>
      <c r="Z546" s="68">
        <f t="shared" ref="Z546:Z588" si="53">I546+O546+W546</f>
        <v>0</v>
      </c>
      <c r="AA546" s="67">
        <f>G546*各種係数!K72*各種係数!$P$18</f>
        <v>0</v>
      </c>
      <c r="AB546" s="67">
        <f>M546*各種係数!K72*各種係数!$P$18</f>
        <v>0</v>
      </c>
      <c r="AC546" s="67">
        <f>U546*各種係数!K72*各種係数!$P$18</f>
        <v>0</v>
      </c>
      <c r="AD546" s="80">
        <f t="shared" ref="AD546:AD588" si="54">SUM(AA546:AC546)</f>
        <v>0</v>
      </c>
      <c r="AE546" s="67">
        <f>G546*各種係数!L72*各種係数!$P$18</f>
        <v>0</v>
      </c>
      <c r="AF546" s="67">
        <f>M546*各種係数!L72*各種係数!$P$18</f>
        <v>0</v>
      </c>
      <c r="AG546" s="67">
        <f>U546*各種係数!L72*各種係数!$P$18</f>
        <v>0</v>
      </c>
      <c r="AH546" s="330">
        <f t="shared" ref="AH546:AH588" si="55">SUM(AE546:AG546)</f>
        <v>0</v>
      </c>
    </row>
    <row r="547" spans="2:34" x14ac:dyDescent="0.15">
      <c r="B547" s="162" t="s">
        <v>99</v>
      </c>
      <c r="C547" s="162" t="s">
        <v>309</v>
      </c>
      <c r="D547" s="162" t="s">
        <v>292</v>
      </c>
      <c r="E547" s="116" t="s">
        <v>177</v>
      </c>
      <c r="F547" s="363">
        <f>SUMIF(価格変換【係数】!$D$7:$D$64,E547,価格変換【係数】!$J$275:$J$332)</f>
        <v>0</v>
      </c>
      <c r="G547" s="324">
        <f>SUMIF(価格変換【係数】!$D$7:$D$64,E547,価格変換【係数】!$L$275:$L$332)</f>
        <v>0</v>
      </c>
      <c r="H547" s="325">
        <f>G547*各種係数!H73</f>
        <v>0</v>
      </c>
      <c r="I547" s="324">
        <f>G547*各種係数!I73</f>
        <v>0</v>
      </c>
      <c r="J547" s="366">
        <v>1.2979870377495156E-2</v>
      </c>
      <c r="K547" s="46">
        <f>J547*各種係数!G73</f>
        <v>8.8701217317232531E-3</v>
      </c>
      <c r="L547" s="46">
        <f>J547*各種係数!F73</f>
        <v>4.1097486457719028E-3</v>
      </c>
      <c r="M547" s="366">
        <v>1.0200007221541641E-2</v>
      </c>
      <c r="N547" s="46">
        <f>M547*各種係数!H73</f>
        <v>3.7330395124997653E-3</v>
      </c>
      <c r="O547" s="46">
        <f>M547*各種係数!I73</f>
        <v>6.5331392237898253E-4</v>
      </c>
      <c r="P547" s="54"/>
      <c r="Q547" s="41"/>
      <c r="R547" s="46">
        <f>Q$589*各種係数!J73</f>
        <v>2.9728042568027383E-3</v>
      </c>
      <c r="S547" s="46">
        <f>R547*各種係数!G73</f>
        <v>2.031540753145337E-3</v>
      </c>
      <c r="T547" s="46">
        <f>R547*各種係数!F73</f>
        <v>9.4126350365740096E-4</v>
      </c>
      <c r="U547" s="366">
        <v>3.0452603243862793E-3</v>
      </c>
      <c r="V547" s="46">
        <f>U547*各種係数!H73</f>
        <v>1.1145165753190171E-3</v>
      </c>
      <c r="W547" s="46">
        <f>U547*各種係数!I73</f>
        <v>1.9504995672828512E-4</v>
      </c>
      <c r="X547" s="328">
        <f t="shared" si="51"/>
        <v>1.3245267545927921E-2</v>
      </c>
      <c r="Y547" s="136">
        <f t="shared" si="52"/>
        <v>4.8475560878187829E-3</v>
      </c>
      <c r="Z547" s="329">
        <f t="shared" si="53"/>
        <v>8.4836387910726765E-4</v>
      </c>
      <c r="AA547" s="46">
        <f>G547*各種係数!K73*各種係数!$P$18</f>
        <v>0</v>
      </c>
      <c r="AB547" s="46">
        <f>M547*各種係数!K73*各種係数!$P$18</f>
        <v>6.304595949211003E-11</v>
      </c>
      <c r="AC547" s="46">
        <f>U547*各種係数!K73*各種係数!$P$18</f>
        <v>1.8822668933872525E-11</v>
      </c>
      <c r="AD547" s="366">
        <f t="shared" si="54"/>
        <v>8.1868628425982551E-11</v>
      </c>
      <c r="AE547" s="46">
        <f>G547*各種係数!L73*各種係数!$P$18</f>
        <v>0</v>
      </c>
      <c r="AF547" s="46">
        <f>M547*各種係数!L73*各種係数!$P$18</f>
        <v>6.304595949211003E-11</v>
      </c>
      <c r="AG547" s="46">
        <f>U547*各種係数!L73*各種係数!$P$18</f>
        <v>1.8822668933872525E-11</v>
      </c>
      <c r="AH547" s="328">
        <f t="shared" si="55"/>
        <v>8.1868628425982551E-11</v>
      </c>
    </row>
    <row r="548" spans="2:34" x14ac:dyDescent="0.15">
      <c r="B548" s="155" t="s">
        <v>100</v>
      </c>
      <c r="C548" s="155" t="s">
        <v>309</v>
      </c>
      <c r="D548" s="155" t="s">
        <v>292</v>
      </c>
      <c r="E548" s="41" t="s">
        <v>178</v>
      </c>
      <c r="F548" s="363">
        <f>SUMIF(価格変換【係数】!$D$7:$D$64,E548,価格変換【係数】!$J$275:$J$332)</f>
        <v>0</v>
      </c>
      <c r="G548" s="324">
        <f>SUMIF(価格変換【係数】!$D$7:$D$64,E548,価格変換【係数】!$L$275:$L$332)</f>
        <v>0</v>
      </c>
      <c r="H548" s="325">
        <f>G548*各種係数!H74</f>
        <v>0</v>
      </c>
      <c r="I548" s="324">
        <f>G548*各種係数!I74</f>
        <v>0</v>
      </c>
      <c r="J548" s="364">
        <v>6.4697302746504458E-4</v>
      </c>
      <c r="K548" s="46">
        <f>J548*各種係数!G74</f>
        <v>1.352338754590536E-4</v>
      </c>
      <c r="L548" s="46">
        <f>J548*各種係数!F74</f>
        <v>5.1173915200599101E-4</v>
      </c>
      <c r="M548" s="364">
        <v>1.7945507279360556E-4</v>
      </c>
      <c r="N548" s="46">
        <f>M548*各種係数!H74</f>
        <v>5.763782433845705E-5</v>
      </c>
      <c r="O548" s="46">
        <f>M548*各種係数!I74</f>
        <v>1.5725437614815315E-5</v>
      </c>
      <c r="P548" s="54"/>
      <c r="Q548" s="41"/>
      <c r="R548" s="46">
        <f>Q$589*各種係数!J74</f>
        <v>2.4086058163419058E-3</v>
      </c>
      <c r="S548" s="46">
        <f>R548*各種係数!G74</f>
        <v>5.0346009055954354E-4</v>
      </c>
      <c r="T548" s="46">
        <f>R548*各種係数!F74</f>
        <v>1.9051457257823622E-3</v>
      </c>
      <c r="U548" s="364">
        <v>5.8238373484694893E-4</v>
      </c>
      <c r="V548" s="46">
        <f>U548*各種係数!H74</f>
        <v>1.8705144905705381E-4</v>
      </c>
      <c r="W548" s="46">
        <f>U548*各種係数!I74</f>
        <v>5.1033603829922896E-5</v>
      </c>
      <c r="X548" s="135">
        <f t="shared" si="51"/>
        <v>7.6183880764055451E-4</v>
      </c>
      <c r="Y548" s="46">
        <f t="shared" si="52"/>
        <v>2.4468927339551085E-4</v>
      </c>
      <c r="Z548" s="47">
        <f t="shared" si="53"/>
        <v>6.6759041444738214E-5</v>
      </c>
      <c r="AA548" s="46">
        <f>G548*各種係数!K74*各種係数!$P$18</f>
        <v>0</v>
      </c>
      <c r="AB548" s="46">
        <f>M548*各種係数!K74*各種係数!$P$18</f>
        <v>1.139184554701753E-12</v>
      </c>
      <c r="AC548" s="46">
        <f>U548*各種係数!K74*各種係数!$P$18</f>
        <v>3.6969841271090858E-12</v>
      </c>
      <c r="AD548" s="364">
        <f t="shared" si="54"/>
        <v>4.8361686818108392E-12</v>
      </c>
      <c r="AE548" s="46">
        <f>G548*各種係数!L74*各種係数!$P$18</f>
        <v>0</v>
      </c>
      <c r="AF548" s="46">
        <f>M548*各種係数!L74*各種係数!$P$18</f>
        <v>1.139184554701753E-12</v>
      </c>
      <c r="AG548" s="46">
        <f>U548*各種係数!L74*各種係数!$P$18</f>
        <v>3.6969841271090858E-12</v>
      </c>
      <c r="AH548" s="135">
        <f t="shared" si="55"/>
        <v>4.8361686818108392E-12</v>
      </c>
    </row>
    <row r="549" spans="2:34" x14ac:dyDescent="0.15">
      <c r="B549" s="155" t="s">
        <v>101</v>
      </c>
      <c r="C549" s="155" t="s">
        <v>310</v>
      </c>
      <c r="D549" s="155" t="s">
        <v>292</v>
      </c>
      <c r="E549" s="41" t="s">
        <v>179</v>
      </c>
      <c r="F549" s="363">
        <f>SUMIF(価格変換【係数】!$D$7:$D$64,E549,価格変換【係数】!$J$275:$J$332)</f>
        <v>0</v>
      </c>
      <c r="G549" s="324">
        <f>SUMIF(価格変換【係数】!$D$7:$D$64,E549,価格変換【係数】!$L$275:$L$332)</f>
        <v>0</v>
      </c>
      <c r="H549" s="325">
        <f>G549*各種係数!H75</f>
        <v>0</v>
      </c>
      <c r="I549" s="324">
        <f>G549*各種係数!I75</f>
        <v>0</v>
      </c>
      <c r="J549" s="364">
        <v>2.4789302730984348E-3</v>
      </c>
      <c r="K549" s="46">
        <f>J549*各種係数!G75</f>
        <v>2.1617021335315601E-3</v>
      </c>
      <c r="L549" s="46">
        <f>J549*各種係数!F75</f>
        <v>3.1722813956687452E-4</v>
      </c>
      <c r="M549" s="364">
        <v>2.5714952037508127E-3</v>
      </c>
      <c r="N549" s="46">
        <f>M549*各種係数!H75</f>
        <v>1.3108806170398406E-3</v>
      </c>
      <c r="O549" s="46">
        <f>M549*各種係数!I75</f>
        <v>2.3007959244030984E-4</v>
      </c>
      <c r="P549" s="54"/>
      <c r="Q549" s="41"/>
      <c r="R549" s="46">
        <f>Q$589*各種係数!J75</f>
        <v>1.0791010034013721E-3</v>
      </c>
      <c r="S549" s="46">
        <f>R549*各種係数!G75</f>
        <v>9.4100869502599575E-4</v>
      </c>
      <c r="T549" s="46">
        <f>R549*各種係数!F75</f>
        <v>1.3809230837537629E-4</v>
      </c>
      <c r="U549" s="364">
        <v>1.3123574560610393E-3</v>
      </c>
      <c r="V549" s="46">
        <f>U549*各種係数!H75</f>
        <v>6.6900531226689319E-4</v>
      </c>
      <c r="W549" s="46">
        <f>U549*各種係数!I75</f>
        <v>1.1742066179478104E-4</v>
      </c>
      <c r="X549" s="135">
        <f t="shared" si="51"/>
        <v>3.883852659811852E-3</v>
      </c>
      <c r="Y549" s="46">
        <f t="shared" si="52"/>
        <v>1.9798859293067338E-3</v>
      </c>
      <c r="Z549" s="47">
        <f t="shared" si="53"/>
        <v>3.4750025423509087E-4</v>
      </c>
      <c r="AA549" s="46">
        <f>G549*各種係数!K75*各種係数!$P$18</f>
        <v>0</v>
      </c>
      <c r="AB549" s="46">
        <f>M549*各種係数!K75*各種係数!$P$18</f>
        <v>4.3521973770150875E-11</v>
      </c>
      <c r="AC549" s="46">
        <f>U549*各種係数!K75*各種係数!$P$18</f>
        <v>2.2211352638900458E-11</v>
      </c>
      <c r="AD549" s="364">
        <f t="shared" si="54"/>
        <v>6.573332640905133E-11</v>
      </c>
      <c r="AE549" s="46">
        <f>G549*各種係数!L75*各種係数!$P$18</f>
        <v>0</v>
      </c>
      <c r="AF549" s="46">
        <f>M549*各種係数!L75*各種係数!$P$18</f>
        <v>4.3521973770150875E-11</v>
      </c>
      <c r="AG549" s="46">
        <f>U549*各種係数!L75*各種係数!$P$18</f>
        <v>2.2211352638900458E-11</v>
      </c>
      <c r="AH549" s="135">
        <f t="shared" si="55"/>
        <v>6.573332640905133E-11</v>
      </c>
    </row>
    <row r="550" spans="2:34" x14ac:dyDescent="0.15">
      <c r="B550" s="155" t="s">
        <v>102</v>
      </c>
      <c r="C550" s="155" t="s">
        <v>311</v>
      </c>
      <c r="D550" s="155" t="s">
        <v>300</v>
      </c>
      <c r="E550" s="41" t="s">
        <v>180</v>
      </c>
      <c r="F550" s="363">
        <f>SUMIF(価格変換【係数】!$D$7:$D$64,E550,価格変換【係数】!$J$275:$J$332)</f>
        <v>0</v>
      </c>
      <c r="G550" s="324">
        <f>SUMIF(価格変換【係数】!$D$7:$D$64,E550,価格変換【係数】!$L$275:$L$332)</f>
        <v>0</v>
      </c>
      <c r="H550" s="325">
        <f>G550*各種係数!H76</f>
        <v>0</v>
      </c>
      <c r="I550" s="324">
        <f>G550*各種係数!I76</f>
        <v>0</v>
      </c>
      <c r="J550" s="364">
        <v>6.3576242044050529E-3</v>
      </c>
      <c r="K550" s="46">
        <f>J550*各種係数!G76</f>
        <v>2.7601248291087488E-3</v>
      </c>
      <c r="L550" s="46">
        <f>J550*各種係数!F76</f>
        <v>3.5974993752963041E-3</v>
      </c>
      <c r="M550" s="364">
        <v>2.9172954922597259E-3</v>
      </c>
      <c r="N550" s="46">
        <f>M550*各種係数!H76</f>
        <v>1.8412670542079968E-3</v>
      </c>
      <c r="O550" s="46">
        <f>M550*各種係数!I76</f>
        <v>1.2990222922560693E-3</v>
      </c>
      <c r="P550" s="54"/>
      <c r="Q550" s="41"/>
      <c r="R550" s="46">
        <f>Q$589*各種係数!J76</f>
        <v>7.1626931125720508E-5</v>
      </c>
      <c r="S550" s="46">
        <f>R550*各種係数!G76</f>
        <v>3.109640719185354E-5</v>
      </c>
      <c r="T550" s="46">
        <f>R550*各種係数!F76</f>
        <v>4.0530523933866967E-5</v>
      </c>
      <c r="U550" s="364">
        <v>2.290907075048639E-4</v>
      </c>
      <c r="V550" s="46">
        <f>U550*各種係数!H76</f>
        <v>1.4459185683215401E-4</v>
      </c>
      <c r="W550" s="46">
        <f>U550*各種係数!I76</f>
        <v>1.0201021349641131E-4</v>
      </c>
      <c r="X550" s="135">
        <f t="shared" si="51"/>
        <v>3.14638619976459E-3</v>
      </c>
      <c r="Y550" s="46">
        <f t="shared" si="52"/>
        <v>1.9858589110401509E-3</v>
      </c>
      <c r="Z550" s="47">
        <f t="shared" si="53"/>
        <v>1.4010325057524807E-3</v>
      </c>
      <c r="AA550" s="46">
        <f>G550*各種係数!K76*各種係数!$P$18</f>
        <v>0</v>
      </c>
      <c r="AB550" s="46">
        <f>M550*各種係数!K76*各種係数!$P$18</f>
        <v>1.9224015306002077E-10</v>
      </c>
      <c r="AC550" s="46">
        <f>U550*各種係数!K76*各種係数!$P$18</f>
        <v>1.5096322190266005E-11</v>
      </c>
      <c r="AD550" s="364">
        <f t="shared" si="54"/>
        <v>2.0733647525028678E-10</v>
      </c>
      <c r="AE550" s="46">
        <f>G550*各種係数!L76*各種係数!$P$18</f>
        <v>0</v>
      </c>
      <c r="AF550" s="46">
        <f>M550*各種係数!L76*各種係数!$P$18</f>
        <v>1.8672958356198579E-10</v>
      </c>
      <c r="AG550" s="46">
        <f>U550*各種係数!L76*各種係数!$P$18</f>
        <v>1.4663585681945519E-11</v>
      </c>
      <c r="AH550" s="135">
        <f t="shared" si="55"/>
        <v>2.013931692439313E-10</v>
      </c>
    </row>
    <row r="551" spans="2:34" x14ac:dyDescent="0.15">
      <c r="B551" s="163" t="s">
        <v>103</v>
      </c>
      <c r="C551" s="163" t="s">
        <v>312</v>
      </c>
      <c r="D551" s="163" t="s">
        <v>294</v>
      </c>
      <c r="E551" s="62" t="s">
        <v>181</v>
      </c>
      <c r="F551" s="365">
        <f>価格変換【係数】!H333</f>
        <v>7.7610008463679714E-2</v>
      </c>
      <c r="G551" s="326">
        <f>F551*各種係数!$G$77</f>
        <v>3.671467230388379E-2</v>
      </c>
      <c r="H551" s="327">
        <f>G551*各種係数!H77</f>
        <v>2.5343773412346667E-2</v>
      </c>
      <c r="I551" s="326">
        <f>G551*各種係数!I77</f>
        <v>1.6739986648514931E-2</v>
      </c>
      <c r="J551" s="80">
        <v>8.7633857857446554E-3</v>
      </c>
      <c r="K551" s="67">
        <f>J551*各種係数!G77</f>
        <v>4.1456616712868908E-3</v>
      </c>
      <c r="L551" s="67">
        <f>J551*各種係数!F77</f>
        <v>4.6177241144577646E-3</v>
      </c>
      <c r="M551" s="80">
        <v>5.602577634288633E-3</v>
      </c>
      <c r="N551" s="67">
        <f>M551*各種係数!H77</f>
        <v>3.867403661218901E-3</v>
      </c>
      <c r="O551" s="67">
        <f>M551*各種係数!I77</f>
        <v>2.5544848669489285E-3</v>
      </c>
      <c r="P551" s="54"/>
      <c r="Q551" s="41"/>
      <c r="R551" s="67">
        <f>Q$589*各種係数!J77</f>
        <v>2.8527905643672073E-2</v>
      </c>
      <c r="S551" s="67">
        <f>R551*各種係数!G77</f>
        <v>1.3495588107218166E-2</v>
      </c>
      <c r="T551" s="67">
        <f>R551*各種係数!F77</f>
        <v>1.5032317536453907E-2</v>
      </c>
      <c r="U551" s="80">
        <v>1.4707112878320133E-2</v>
      </c>
      <c r="V551" s="67">
        <f>U551*各種係数!H77</f>
        <v>1.0152173857167239E-2</v>
      </c>
      <c r="W551" s="67">
        <f>U551*各種係数!I77</f>
        <v>6.7056808020383059E-3</v>
      </c>
      <c r="X551" s="330">
        <f t="shared" si="51"/>
        <v>5.7024362816492556E-2</v>
      </c>
      <c r="Y551" s="67">
        <f t="shared" si="52"/>
        <v>3.9363350930732809E-2</v>
      </c>
      <c r="Z551" s="68">
        <f t="shared" si="53"/>
        <v>2.6000152317502166E-2</v>
      </c>
      <c r="AA551" s="67">
        <f>G551*各種係数!K77*各種係数!$P$18</f>
        <v>4.6292943540921502E-9</v>
      </c>
      <c r="AB551" s="67">
        <f>M551*各種係数!K77*各種係数!$P$18</f>
        <v>7.0642005997236533E-10</v>
      </c>
      <c r="AC551" s="67">
        <f>U551*各種係数!K77*各種係数!$P$18</f>
        <v>1.8543963581938673E-9</v>
      </c>
      <c r="AD551" s="80">
        <f t="shared" si="54"/>
        <v>7.190110772258383E-9</v>
      </c>
      <c r="AE551" s="67">
        <f>G551*各種係数!L77*各種係数!$P$18</f>
        <v>4.3643358049316266E-9</v>
      </c>
      <c r="AF551" s="67">
        <f>M551*各種係数!L77*各種係数!$P$18</f>
        <v>6.6598797251551254E-10</v>
      </c>
      <c r="AG551" s="67">
        <f>U551*各種係数!L77*各種係数!$P$18</f>
        <v>1.7482596273978924E-9</v>
      </c>
      <c r="AH551" s="330">
        <f t="shared" si="55"/>
        <v>6.7785834048450312E-9</v>
      </c>
    </row>
    <row r="552" spans="2:34" x14ac:dyDescent="0.15">
      <c r="B552" s="155" t="s">
        <v>104</v>
      </c>
      <c r="C552" s="155" t="s">
        <v>313</v>
      </c>
      <c r="D552" s="155" t="s">
        <v>295</v>
      </c>
      <c r="E552" s="41" t="s">
        <v>182</v>
      </c>
      <c r="F552" s="363">
        <f>SUMIF(価格変換【係数】!$D$7:$D$64,E552,価格変換【係数】!$J$275:$J$332)</f>
        <v>0</v>
      </c>
      <c r="G552" s="324">
        <f>SUMIF(価格変換【係数】!$D$7:$D$64,E552,価格変換【係数】!$L$275:$L$332)</f>
        <v>0</v>
      </c>
      <c r="H552" s="325">
        <f>G552*各種係数!H78</f>
        <v>0</v>
      </c>
      <c r="I552" s="324">
        <f>G552*各種係数!I78</f>
        <v>0</v>
      </c>
      <c r="J552" s="366">
        <v>1.7261320794547886E-2</v>
      </c>
      <c r="K552" s="46">
        <f>J552*各種係数!G78</f>
        <v>1.0558986956525893E-2</v>
      </c>
      <c r="L552" s="46">
        <f>J552*各種係数!F78</f>
        <v>6.7023338380219942E-3</v>
      </c>
      <c r="M552" s="366">
        <v>1.2181008824419238E-2</v>
      </c>
      <c r="N552" s="46">
        <f>M552*各種係数!H78</f>
        <v>8.2499535042547516E-3</v>
      </c>
      <c r="O552" s="46">
        <f>M552*各種係数!I78</f>
        <v>3.8526881904215999E-3</v>
      </c>
      <c r="P552" s="54"/>
      <c r="Q552" s="41"/>
      <c r="R552" s="46">
        <f>Q$589*各種係数!J78</f>
        <v>1.099289249776822E-2</v>
      </c>
      <c r="S552" s="46">
        <f>R552*各種係数!G78</f>
        <v>6.7245032914913863E-3</v>
      </c>
      <c r="T552" s="46">
        <f>R552*各種係数!F78</f>
        <v>4.2683892062768333E-3</v>
      </c>
      <c r="U552" s="366">
        <v>7.7809737185718644E-3</v>
      </c>
      <c r="V552" s="46">
        <f>U552*各種係数!H78</f>
        <v>5.2698977827976929E-3</v>
      </c>
      <c r="W552" s="46">
        <f>U552*各種係数!I78</f>
        <v>2.4610166520384184E-3</v>
      </c>
      <c r="X552" s="328">
        <f t="shared" si="51"/>
        <v>1.9961982542991103E-2</v>
      </c>
      <c r="Y552" s="136">
        <f t="shared" si="52"/>
        <v>1.3519851287052444E-2</v>
      </c>
      <c r="Z552" s="329">
        <f t="shared" si="53"/>
        <v>6.3137048424600183E-3</v>
      </c>
      <c r="AA552" s="46">
        <f>G552*各種係数!K78*各種係数!$P$18</f>
        <v>0</v>
      </c>
      <c r="AB552" s="46">
        <f>M552*各種係数!K78*各種係数!$P$18</f>
        <v>5.9082423561776534E-10</v>
      </c>
      <c r="AC552" s="46">
        <f>U552*各種係数!K78*各種係数!$P$18</f>
        <v>3.7740616691953891E-10</v>
      </c>
      <c r="AD552" s="366">
        <f t="shared" si="54"/>
        <v>9.6823040253730436E-10</v>
      </c>
      <c r="AE552" s="46">
        <f>G552*各種係数!L78*各種係数!$P$18</f>
        <v>0</v>
      </c>
      <c r="AF552" s="46">
        <f>M552*各種係数!L78*各種係数!$P$18</f>
        <v>5.6527422166813878E-10</v>
      </c>
      <c r="AG552" s="46">
        <f>U552*各種係数!L78*各種係数!$P$18</f>
        <v>3.6108535228777799E-10</v>
      </c>
      <c r="AH552" s="328">
        <f t="shared" si="55"/>
        <v>9.2635957395591677E-10</v>
      </c>
    </row>
    <row r="553" spans="2:34" x14ac:dyDescent="0.15">
      <c r="B553" s="155" t="s">
        <v>105</v>
      </c>
      <c r="C553" s="155" t="s">
        <v>314</v>
      </c>
      <c r="D553" s="155" t="s">
        <v>296</v>
      </c>
      <c r="E553" s="41" t="s">
        <v>183</v>
      </c>
      <c r="F553" s="324">
        <f>SUMIF(価格変換【係数】!$D$7:$D$64,E553,価格変換【係数】!$J$275:$J$332)</f>
        <v>0</v>
      </c>
      <c r="G553" s="324">
        <f>SUMIF(価格変換【係数】!$D$7:$D$64,E553,価格変換【係数】!$L$275:$L$332)</f>
        <v>0</v>
      </c>
      <c r="H553" s="325">
        <f>G553*各種係数!H79</f>
        <v>0</v>
      </c>
      <c r="I553" s="324">
        <f>G553*各種係数!I79</f>
        <v>0</v>
      </c>
      <c r="J553" s="364">
        <v>1.2892318246654334E-2</v>
      </c>
      <c r="K553" s="46">
        <f>J553*各種係数!G79</f>
        <v>8.6115719978807573E-3</v>
      </c>
      <c r="L553" s="46">
        <f>J553*各種係数!F79</f>
        <v>4.2807462487735766E-3</v>
      </c>
      <c r="M553" s="364">
        <v>9.6872221298120904E-3</v>
      </c>
      <c r="N553" s="46">
        <f>M553*各種係数!H79</f>
        <v>6.9274967929538649E-3</v>
      </c>
      <c r="O553" s="46">
        <f>M553*各種係数!I79</f>
        <v>1.8401858160044414E-3</v>
      </c>
      <c r="P553" s="54"/>
      <c r="Q553" s="41"/>
      <c r="R553" s="46">
        <f>Q$589*各種係数!J79</f>
        <v>3.5105075770002625E-4</v>
      </c>
      <c r="S553" s="46">
        <f>R553*各種係数!G79</f>
        <v>2.3448838424609079E-4</v>
      </c>
      <c r="T553" s="46">
        <f>R553*各種係数!F79</f>
        <v>1.1656237345393547E-4</v>
      </c>
      <c r="U553" s="364">
        <v>1.4222498583490795E-3</v>
      </c>
      <c r="V553" s="46">
        <f>U553*各種係数!H79</f>
        <v>1.0170749881094608E-3</v>
      </c>
      <c r="W553" s="46">
        <f>U553*各種係数!I79</f>
        <v>2.7017074462388422E-4</v>
      </c>
      <c r="X553" s="135">
        <f t="shared" si="51"/>
        <v>1.110947198816117E-2</v>
      </c>
      <c r="Y553" s="46">
        <f t="shared" si="52"/>
        <v>7.9445717810633261E-3</v>
      </c>
      <c r="Z553" s="47">
        <f t="shared" si="53"/>
        <v>2.1103565606283257E-3</v>
      </c>
      <c r="AA553" s="46">
        <f>G553*各種係数!K79*各種係数!$P$18</f>
        <v>0</v>
      </c>
      <c r="AB553" s="46">
        <f>M553*各種係数!K79*各種係数!$P$18</f>
        <v>3.8278673167084682E-10</v>
      </c>
      <c r="AC553" s="46">
        <f>U553*各種係数!K79*各種係数!$P$18</f>
        <v>5.6199637791038191E-11</v>
      </c>
      <c r="AD553" s="364">
        <f t="shared" si="54"/>
        <v>4.3898636946188501E-10</v>
      </c>
      <c r="AE553" s="46">
        <f>G553*各種係数!L79*各種係数!$P$18</f>
        <v>0</v>
      </c>
      <c r="AF553" s="46">
        <f>M553*各種係数!L79*各種係数!$P$18</f>
        <v>3.470948978366961E-10</v>
      </c>
      <c r="AG553" s="46">
        <f>U553*各種係数!L79*各種係数!$P$18</f>
        <v>5.0959466260479459E-11</v>
      </c>
      <c r="AH553" s="135">
        <f t="shared" si="55"/>
        <v>3.9805436409717557E-10</v>
      </c>
    </row>
    <row r="554" spans="2:34" x14ac:dyDescent="0.15">
      <c r="B554" s="155" t="s">
        <v>106</v>
      </c>
      <c r="C554" s="155" t="s">
        <v>314</v>
      </c>
      <c r="D554" s="155" t="s">
        <v>296</v>
      </c>
      <c r="E554" s="41" t="s">
        <v>211</v>
      </c>
      <c r="F554" s="363">
        <f>SUMIF(価格変換【係数】!$D$7:$D$64,E554,価格変換【係数】!$J$275:$J$332)</f>
        <v>0</v>
      </c>
      <c r="G554" s="324">
        <f>SUMIF(価格変換【係数】!$D$7:$D$64,E554,価格変換【係数】!$L$275:$L$332)</f>
        <v>0</v>
      </c>
      <c r="H554" s="325">
        <f>G554*各種係数!H80</f>
        <v>0</v>
      </c>
      <c r="I554" s="324">
        <f>G554*各種係数!I80</f>
        <v>0</v>
      </c>
      <c r="J554" s="364">
        <v>0</v>
      </c>
      <c r="K554" s="46">
        <f>J554*各種係数!G80</f>
        <v>0</v>
      </c>
      <c r="L554" s="46">
        <f>J554*各種係数!F80</f>
        <v>0</v>
      </c>
      <c r="M554" s="364">
        <v>0</v>
      </c>
      <c r="N554" s="46">
        <f>M554*各種係数!H80</f>
        <v>0</v>
      </c>
      <c r="O554" s="46">
        <f>M554*各種係数!I80</f>
        <v>0</v>
      </c>
      <c r="P554" s="54"/>
      <c r="Q554" s="41"/>
      <c r="R554" s="46">
        <f>Q$589*各種係数!J80</f>
        <v>9.543302674123429E-3</v>
      </c>
      <c r="S554" s="46">
        <f>R554*各種係数!G80</f>
        <v>7.2703134833519128E-3</v>
      </c>
      <c r="T554" s="46">
        <f>R554*各種係数!F80</f>
        <v>2.2729891907715158E-3</v>
      </c>
      <c r="U554" s="364">
        <v>7.2703134833519128E-3</v>
      </c>
      <c r="V554" s="46">
        <f>U554*各種係数!H80</f>
        <v>5.4039440330279328E-3</v>
      </c>
      <c r="W554" s="46">
        <f>U554*各種係数!I80</f>
        <v>1.4732823887297166E-3</v>
      </c>
      <c r="X554" s="135">
        <f t="shared" si="51"/>
        <v>7.2703134833519128E-3</v>
      </c>
      <c r="Y554" s="46">
        <f t="shared" si="52"/>
        <v>5.4039440330279328E-3</v>
      </c>
      <c r="Z554" s="47">
        <f t="shared" si="53"/>
        <v>1.4732823887297166E-3</v>
      </c>
      <c r="AA554" s="46">
        <f>G554*各種係数!K80*各種係数!$P$18</f>
        <v>0</v>
      </c>
      <c r="AB554" s="46">
        <f>M554*各種係数!K80*各種係数!$P$18</f>
        <v>0</v>
      </c>
      <c r="AC554" s="46">
        <f>U554*各種係数!K80*各種係数!$P$18</f>
        <v>2.4278705596351565E-10</v>
      </c>
      <c r="AD554" s="364">
        <f t="shared" si="54"/>
        <v>2.4278705596351565E-10</v>
      </c>
      <c r="AE554" s="46">
        <f>G554*各種係数!L80*各種係数!$P$18</f>
        <v>0</v>
      </c>
      <c r="AF554" s="46">
        <f>M554*各種係数!L80*各種係数!$P$18</f>
        <v>0</v>
      </c>
      <c r="AG554" s="46">
        <f>U554*各種係数!L80*各種係数!$P$18</f>
        <v>1.5558888797661918E-10</v>
      </c>
      <c r="AH554" s="135">
        <f t="shared" si="55"/>
        <v>1.5558888797661918E-10</v>
      </c>
    </row>
    <row r="555" spans="2:34" x14ac:dyDescent="0.15">
      <c r="B555" s="155" t="s">
        <v>107</v>
      </c>
      <c r="C555" s="155" t="s">
        <v>314</v>
      </c>
      <c r="D555" s="155" t="s">
        <v>296</v>
      </c>
      <c r="E555" s="41" t="s">
        <v>984</v>
      </c>
      <c r="F555" s="363">
        <f>SUMIF(価格変換【係数】!$D$7:$D$64,E555,価格変換【係数】!$J$275:$J$332)</f>
        <v>0</v>
      </c>
      <c r="G555" s="324">
        <f>SUMIF(価格変換【係数】!$D$7:$D$64,E555,価格変換【係数】!$L$275:$L$332)</f>
        <v>0</v>
      </c>
      <c r="H555" s="325">
        <f>G555*各種係数!H81</f>
        <v>0</v>
      </c>
      <c r="I555" s="324">
        <f>G555*各種係数!I81</f>
        <v>0</v>
      </c>
      <c r="J555" s="364">
        <v>0</v>
      </c>
      <c r="K555" s="46">
        <f>J555*各種係数!G81</f>
        <v>0</v>
      </c>
      <c r="L555" s="46">
        <f>J555*各種係数!F81</f>
        <v>0</v>
      </c>
      <c r="M555" s="364">
        <v>0</v>
      </c>
      <c r="N555" s="46">
        <f>M555*各種係数!H81</f>
        <v>0</v>
      </c>
      <c r="O555" s="46">
        <f>M555*各種係数!I81</f>
        <v>0</v>
      </c>
      <c r="P555" s="54"/>
      <c r="Q555" s="41"/>
      <c r="R555" s="46">
        <f>Q$589*各種係数!J81</f>
        <v>0</v>
      </c>
      <c r="S555" s="46">
        <f>R555*各種係数!G81</f>
        <v>0</v>
      </c>
      <c r="T555" s="46">
        <f>R555*各種係数!F81</f>
        <v>0</v>
      </c>
      <c r="U555" s="364">
        <v>0</v>
      </c>
      <c r="V555" s="46">
        <f>U555*各種係数!H81</f>
        <v>0</v>
      </c>
      <c r="W555" s="46">
        <f>U555*各種係数!I81</f>
        <v>0</v>
      </c>
      <c r="X555" s="135">
        <f t="shared" si="51"/>
        <v>0</v>
      </c>
      <c r="Y555" s="46">
        <f t="shared" si="52"/>
        <v>0</v>
      </c>
      <c r="Z555" s="47">
        <f t="shared" si="53"/>
        <v>0</v>
      </c>
      <c r="AA555" s="46">
        <f>G555*各種係数!K81*各種係数!$P$18</f>
        <v>0</v>
      </c>
      <c r="AB555" s="46">
        <f>M555*各種係数!K81*各種係数!$P$18</f>
        <v>0</v>
      </c>
      <c r="AC555" s="46">
        <f>U555*各種係数!K81*各種係数!$P$18</f>
        <v>0</v>
      </c>
      <c r="AD555" s="364">
        <f t="shared" si="54"/>
        <v>0</v>
      </c>
      <c r="AE555" s="46">
        <f>G555*各種係数!L81*各種係数!$P$18</f>
        <v>0</v>
      </c>
      <c r="AF555" s="46">
        <f>M555*各種係数!L81*各種係数!$P$18</f>
        <v>0</v>
      </c>
      <c r="AG555" s="46">
        <f>U555*各種係数!L81*各種係数!$P$18</f>
        <v>0</v>
      </c>
      <c r="AH555" s="135">
        <f t="shared" si="55"/>
        <v>0</v>
      </c>
    </row>
    <row r="556" spans="2:34" x14ac:dyDescent="0.15">
      <c r="B556" s="155" t="s">
        <v>108</v>
      </c>
      <c r="C556" s="155" t="s">
        <v>315</v>
      </c>
      <c r="D556" s="155" t="s">
        <v>297</v>
      </c>
      <c r="E556" s="41" t="s">
        <v>184</v>
      </c>
      <c r="F556" s="365">
        <f>SUMIF(価格変換【係数】!$D$7:$D$64,E556,価格変換【係数】!$J$275:$J$332)</f>
        <v>0.17221786705547784</v>
      </c>
      <c r="G556" s="326">
        <f>SUMIF(価格変換【係数】!$D$7:$D$64,E556,価格変換【係数】!$L$275:$L$332)</f>
        <v>0.17221786705547784</v>
      </c>
      <c r="H556" s="327">
        <f>G556*各種係数!H82</f>
        <v>0.11770548845345556</v>
      </c>
      <c r="I556" s="326">
        <f>G556*各種係数!I82</f>
        <v>4.0869302300234174E-2</v>
      </c>
      <c r="J556" s="80">
        <v>1.004863988040582E-3</v>
      </c>
      <c r="K556" s="67">
        <f>J556*各種係数!G82</f>
        <v>3.2475201987429138E-4</v>
      </c>
      <c r="L556" s="67">
        <f>J556*各種係数!F82</f>
        <v>6.8011196816629058E-4</v>
      </c>
      <c r="M556" s="80">
        <v>4.539779699999399E-4</v>
      </c>
      <c r="N556" s="67">
        <f>M556*各種係数!H82</f>
        <v>3.1027964530960935E-4</v>
      </c>
      <c r="O556" s="67">
        <f>M556*各種係数!I82</f>
        <v>1.0773425086955305E-4</v>
      </c>
      <c r="P556" s="54"/>
      <c r="Q556" s="41"/>
      <c r="R556" s="67">
        <f>Q$589*各種係数!J82</f>
        <v>3.9099473965994135E-3</v>
      </c>
      <c r="S556" s="67">
        <f>R556*各種係数!G82</f>
        <v>1.263617096204075E-3</v>
      </c>
      <c r="T556" s="67">
        <f>R556*各種係数!F82</f>
        <v>2.6463303003953385E-3</v>
      </c>
      <c r="U556" s="80">
        <v>1.3502193689228857E-3</v>
      </c>
      <c r="V556" s="67">
        <f>U556*各種係数!H82</f>
        <v>9.2283241603026021E-4</v>
      </c>
      <c r="W556" s="67">
        <f>U556*各種係数!I82</f>
        <v>3.2042275580131569E-4</v>
      </c>
      <c r="X556" s="330">
        <f t="shared" si="51"/>
        <v>0.17402206439440066</v>
      </c>
      <c r="Y556" s="67">
        <f t="shared" si="52"/>
        <v>0.11893860051479543</v>
      </c>
      <c r="Z556" s="68">
        <f t="shared" si="53"/>
        <v>4.1297459306905045E-2</v>
      </c>
      <c r="AA556" s="67">
        <f>G556*各種係数!K82*各種係数!$P$18</f>
        <v>4.6895092222822754E-9</v>
      </c>
      <c r="AB556" s="67">
        <f>M556*各種係数!K82*各種係数!$P$18</f>
        <v>1.2361864151655615E-11</v>
      </c>
      <c r="AC556" s="67">
        <f>U556*各種係数!K82*各種係数!$P$18</f>
        <v>3.6766604365319966E-11</v>
      </c>
      <c r="AD556" s="80">
        <f t="shared" si="54"/>
        <v>4.7386376907992508E-9</v>
      </c>
      <c r="AE556" s="67">
        <f>G556*各種係数!L82*各種係数!$P$18</f>
        <v>4.6895092222822754E-9</v>
      </c>
      <c r="AF556" s="67">
        <f>M556*各種係数!L82*各種係数!$P$18</f>
        <v>1.2361864151655615E-11</v>
      </c>
      <c r="AG556" s="67">
        <f>U556*各種係数!L82*各種係数!$P$18</f>
        <v>3.6766604365319966E-11</v>
      </c>
      <c r="AH556" s="330">
        <f t="shared" si="55"/>
        <v>4.7386376907992508E-9</v>
      </c>
    </row>
    <row r="557" spans="2:34" x14ac:dyDescent="0.15">
      <c r="B557" s="162" t="s">
        <v>109</v>
      </c>
      <c r="C557" s="162" t="s">
        <v>315</v>
      </c>
      <c r="D557" s="162" t="s">
        <v>297</v>
      </c>
      <c r="E557" s="116" t="s">
        <v>985</v>
      </c>
      <c r="F557" s="363">
        <f>SUMIF(価格変換【係数】!$D$7:$D$64,E557,価格変換【係数】!$J$275:$J$332)</f>
        <v>0.12865996069854957</v>
      </c>
      <c r="G557" s="324">
        <f>SUMIF(価格変換【係数】!$D$7:$D$64,E557,価格変換【係数】!$L$275:$L$332)</f>
        <v>0.12865996069854957</v>
      </c>
      <c r="H557" s="325">
        <f>G557*各種係数!H83</f>
        <v>9.7283475022244825E-2</v>
      </c>
      <c r="I557" s="324">
        <f>G557*各種係数!I83</f>
        <v>8.3262634595768423E-2</v>
      </c>
      <c r="J557" s="366">
        <v>3.0111432816761572E-3</v>
      </c>
      <c r="K557" s="46">
        <f>J557*各種係数!G83</f>
        <v>1.0635657608971283E-3</v>
      </c>
      <c r="L557" s="46">
        <f>J557*各種係数!F83</f>
        <v>1.9475775207790289E-3</v>
      </c>
      <c r="M557" s="366">
        <v>1.4533930353893775E-3</v>
      </c>
      <c r="N557" s="46">
        <f>M557*各種係数!H83</f>
        <v>1.098952030516212E-3</v>
      </c>
      <c r="O557" s="46">
        <f>M557*各種係数!I83</f>
        <v>9.4056715525659806E-4</v>
      </c>
      <c r="P557" s="54"/>
      <c r="Q557" s="41"/>
      <c r="R557" s="46">
        <f>Q$589*各種係数!J83</f>
        <v>1.9595211965098779E-3</v>
      </c>
      <c r="S557" s="46">
        <f>R557*各種係数!G83</f>
        <v>6.9212237924459502E-4</v>
      </c>
      <c r="T557" s="46">
        <f>R557*各種係数!F83</f>
        <v>1.2673988172652829E-3</v>
      </c>
      <c r="U557" s="366">
        <v>9.1387114190948256E-4</v>
      </c>
      <c r="V557" s="46">
        <f>U557*各種係数!H83</f>
        <v>6.9100410045830015E-4</v>
      </c>
      <c r="W557" s="46">
        <f>U557*各種係数!I83</f>
        <v>5.9141413181921392E-4</v>
      </c>
      <c r="X557" s="328">
        <f t="shared" si="51"/>
        <v>0.13102722487584845</v>
      </c>
      <c r="Y557" s="136">
        <f t="shared" si="52"/>
        <v>9.9073431153219343E-2</v>
      </c>
      <c r="Z557" s="329">
        <f t="shared" si="53"/>
        <v>8.4794615882844246E-2</v>
      </c>
      <c r="AA557" s="46">
        <f>G557*各種係数!K83*各種係数!$P$18</f>
        <v>2.1305453998580337E-8</v>
      </c>
      <c r="AB557" s="46">
        <f>M557*各種係数!K83*各種係数!$P$18</f>
        <v>2.4067470788287372E-10</v>
      </c>
      <c r="AC557" s="46">
        <f>U557*各種係数!K83*各種係数!$P$18</f>
        <v>1.5133254719548554E-10</v>
      </c>
      <c r="AD557" s="366">
        <f t="shared" si="54"/>
        <v>2.1697461253658697E-8</v>
      </c>
      <c r="AE557" s="46">
        <f>G557*各種係数!L83*各種係数!$P$18</f>
        <v>1.9864637747197816E-8</v>
      </c>
      <c r="AF557" s="46">
        <f>M557*各種係数!L83*各種係数!$P$18</f>
        <v>2.2439868623895604E-10</v>
      </c>
      <c r="AG557" s="46">
        <f>U557*各種係数!L83*各種係数!$P$18</f>
        <v>1.410984356211958E-10</v>
      </c>
      <c r="AH557" s="328">
        <f t="shared" si="55"/>
        <v>2.0230134869057967E-8</v>
      </c>
    </row>
    <row r="558" spans="2:34" x14ac:dyDescent="0.15">
      <c r="B558" s="155" t="s">
        <v>110</v>
      </c>
      <c r="C558" s="155" t="s">
        <v>315</v>
      </c>
      <c r="D558" s="155" t="s">
        <v>297</v>
      </c>
      <c r="E558" s="41" t="s">
        <v>212</v>
      </c>
      <c r="F558" s="363">
        <f>SUMIF(価格変換【係数】!$D$7:$D$64,E558,価格変換【係数】!$J$275:$J$332)</f>
        <v>0</v>
      </c>
      <c r="G558" s="324">
        <f>SUMIF(価格変換【係数】!$D$7:$D$64,E558,価格変換【係数】!$L$275:$L$332)</f>
        <v>0</v>
      </c>
      <c r="H558" s="325">
        <f>G558*各種係数!H84</f>
        <v>0</v>
      </c>
      <c r="I558" s="324">
        <f>G558*各種係数!I84</f>
        <v>0</v>
      </c>
      <c r="J558" s="364">
        <v>4.1624380089525775E-3</v>
      </c>
      <c r="K558" s="46">
        <f>J558*各種係数!G84</f>
        <v>4.1624380089525775E-3</v>
      </c>
      <c r="L558" s="46">
        <f>J558*各種係数!F84</f>
        <v>0</v>
      </c>
      <c r="M558" s="364">
        <v>5.0775395568302285E-3</v>
      </c>
      <c r="N558" s="46">
        <f>M558*各種係数!H84</f>
        <v>1.0179495356669565E-5</v>
      </c>
      <c r="O558" s="46">
        <f>M558*各種係数!I84</f>
        <v>0</v>
      </c>
      <c r="P558" s="54"/>
      <c r="Q558" s="41"/>
      <c r="R558" s="46">
        <f>Q$589*各種係数!J84</f>
        <v>0</v>
      </c>
      <c r="S558" s="46">
        <f>R558*各種係数!G84</f>
        <v>0</v>
      </c>
      <c r="T558" s="46">
        <f>R558*各種係数!F84</f>
        <v>0</v>
      </c>
      <c r="U558" s="364">
        <v>9.7729815282681471E-4</v>
      </c>
      <c r="V558" s="46">
        <f>U558*各種係数!H84</f>
        <v>1.9592958159035637E-6</v>
      </c>
      <c r="W558" s="46">
        <f>U558*各種係数!I84</f>
        <v>0</v>
      </c>
      <c r="X558" s="135">
        <f t="shared" si="51"/>
        <v>6.0548377096570436E-3</v>
      </c>
      <c r="Y558" s="46">
        <f t="shared" si="52"/>
        <v>1.2138791172573129E-5</v>
      </c>
      <c r="Z558" s="47">
        <f t="shared" si="53"/>
        <v>0</v>
      </c>
      <c r="AA558" s="46">
        <f>G558*各種係数!K84*各種係数!$P$18</f>
        <v>0</v>
      </c>
      <c r="AB558" s="46">
        <f>M558*各種係数!K84*各種係数!$P$18</f>
        <v>0</v>
      </c>
      <c r="AC558" s="46">
        <f>U558*各種係数!K84*各種係数!$P$18</f>
        <v>0</v>
      </c>
      <c r="AD558" s="364">
        <f t="shared" si="54"/>
        <v>0</v>
      </c>
      <c r="AE558" s="46">
        <f>G558*各種係数!L84*各種係数!$P$18</f>
        <v>0</v>
      </c>
      <c r="AF558" s="46">
        <f>M558*各種係数!L84*各種係数!$P$18</f>
        <v>0</v>
      </c>
      <c r="AG558" s="46">
        <f>U558*各種係数!L84*各種係数!$P$18</f>
        <v>0</v>
      </c>
      <c r="AH558" s="135">
        <f t="shared" si="55"/>
        <v>0</v>
      </c>
    </row>
    <row r="559" spans="2:34" x14ac:dyDescent="0.15">
      <c r="B559" s="155" t="s">
        <v>111</v>
      </c>
      <c r="C559" s="155" t="s">
        <v>315</v>
      </c>
      <c r="D559" s="155" t="s">
        <v>297</v>
      </c>
      <c r="E559" s="41" t="s">
        <v>186</v>
      </c>
      <c r="F559" s="363">
        <f>SUMIF(価格変換【係数】!$D$7:$D$64,E559,価格変換【係数】!$J$275:$J$332)</f>
        <v>3.3454463694603684E-2</v>
      </c>
      <c r="G559" s="324">
        <f>SUMIF(価格変換【係数】!$D$7:$D$64,E559,価格変換【係数】!$L$275:$L$332)</f>
        <v>3.3454463694603684E-2</v>
      </c>
      <c r="H559" s="325">
        <f>G559*各種係数!H85</f>
        <v>9.3102994451298455E-3</v>
      </c>
      <c r="I559" s="324">
        <f>G559*各種係数!I85</f>
        <v>3.6207523500366447E-3</v>
      </c>
      <c r="J559" s="364">
        <v>1.6566699786459679E-2</v>
      </c>
      <c r="K559" s="46">
        <f>J559*各種係数!G85</f>
        <v>1.2812209662397937E-3</v>
      </c>
      <c r="L559" s="46">
        <f>J559*各種係数!F85</f>
        <v>1.5285478820219885E-2</v>
      </c>
      <c r="M559" s="364">
        <v>1.3431196498142623E-3</v>
      </c>
      <c r="N559" s="46">
        <f>M559*各種係数!H85</f>
        <v>3.7378707500923986E-4</v>
      </c>
      <c r="O559" s="46">
        <f>M559*各種係数!I85</f>
        <v>1.4536486589171717E-4</v>
      </c>
      <c r="P559" s="54"/>
      <c r="Q559" s="41"/>
      <c r="R559" s="46">
        <f>Q$589*各種係数!J85</f>
        <v>9.0449586027685757E-5</v>
      </c>
      <c r="S559" s="46">
        <f>R559*各種係数!G85</f>
        <v>6.9951111265441611E-6</v>
      </c>
      <c r="T559" s="46">
        <f>R559*各種係数!F85</f>
        <v>8.3454474901141596E-5</v>
      </c>
      <c r="U559" s="364">
        <v>1.2250560807840375E-5</v>
      </c>
      <c r="V559" s="46">
        <f>U559*各種係数!H85</f>
        <v>3.4093025831456789E-6</v>
      </c>
      <c r="W559" s="46">
        <f>U559*各種係数!I85</f>
        <v>1.3258693141570123E-6</v>
      </c>
      <c r="X559" s="135">
        <f t="shared" si="51"/>
        <v>3.4809833905225789E-2</v>
      </c>
      <c r="Y559" s="46">
        <f t="shared" si="52"/>
        <v>9.6874958227222314E-3</v>
      </c>
      <c r="Z559" s="47">
        <f t="shared" si="53"/>
        <v>3.7674430852425189E-3</v>
      </c>
      <c r="AA559" s="46">
        <f>G559*各種係数!K85*各種係数!$P$18</f>
        <v>3.0571247261279422E-10</v>
      </c>
      <c r="AB559" s="46">
        <f>M559*各種係数!K85*各種係数!$P$18</f>
        <v>1.2273651519506528E-11</v>
      </c>
      <c r="AC559" s="46">
        <f>U559*各種係数!K85*各種係数!$P$18</f>
        <v>1.1194766921528549E-13</v>
      </c>
      <c r="AD559" s="364">
        <f t="shared" si="54"/>
        <v>3.1809807180151604E-10</v>
      </c>
      <c r="AE559" s="46">
        <f>G559*各種係数!L85*各種係数!$P$18</f>
        <v>2.9839001817895493E-10</v>
      </c>
      <c r="AF559" s="46">
        <f>M559*各種係数!L85*各種係数!$P$18</f>
        <v>1.1979671842392599E-11</v>
      </c>
      <c r="AG559" s="46">
        <f>U559*各種係数!L85*各種係数!$P$18</f>
        <v>1.0926628791671579E-13</v>
      </c>
      <c r="AH559" s="135">
        <f t="shared" si="55"/>
        <v>3.1047895630926421E-10</v>
      </c>
    </row>
    <row r="560" spans="2:34" x14ac:dyDescent="0.15">
      <c r="B560" s="155" t="s">
        <v>112</v>
      </c>
      <c r="C560" s="155" t="s">
        <v>315</v>
      </c>
      <c r="D560" s="155" t="s">
        <v>297</v>
      </c>
      <c r="E560" s="41" t="s">
        <v>187</v>
      </c>
      <c r="F560" s="363">
        <f>SUMIF(価格変換【係数】!$D$7:$D$64,E560,価格変換【係数】!$J$275:$J$332)</f>
        <v>8.1578618861200689E-6</v>
      </c>
      <c r="G560" s="324">
        <f>SUMIF(価格変換【係数】!$D$7:$D$64,E560,価格変換【係数】!$L$275:$L$332)</f>
        <v>0</v>
      </c>
      <c r="H560" s="325">
        <f>G560*各種係数!H86</f>
        <v>0</v>
      </c>
      <c r="I560" s="324">
        <f>G560*各種係数!I86</f>
        <v>0</v>
      </c>
      <c r="J560" s="364">
        <v>4.2291395137350766E-4</v>
      </c>
      <c r="K560" s="46">
        <f>J560*各種係数!G86</f>
        <v>0</v>
      </c>
      <c r="L560" s="46">
        <f>J560*各種係数!F86</f>
        <v>4.2291395137350766E-4</v>
      </c>
      <c r="M560" s="364">
        <v>0</v>
      </c>
      <c r="N560" s="46">
        <f>M560*各種係数!H86</f>
        <v>0</v>
      </c>
      <c r="O560" s="46">
        <f>M560*各種係数!I86</f>
        <v>0</v>
      </c>
      <c r="P560" s="54"/>
      <c r="Q560" s="41"/>
      <c r="R560" s="46">
        <f>Q$589*各種係数!J86</f>
        <v>1.8363208044432566E-3</v>
      </c>
      <c r="S560" s="46">
        <f>R560*各種係数!G86</f>
        <v>0</v>
      </c>
      <c r="T560" s="46">
        <f>R560*各種係数!F86</f>
        <v>1.8363208044432566E-3</v>
      </c>
      <c r="U560" s="364">
        <v>0</v>
      </c>
      <c r="V560" s="46">
        <f>U560*各種係数!H86</f>
        <v>0</v>
      </c>
      <c r="W560" s="46">
        <f>U560*各種係数!I86</f>
        <v>0</v>
      </c>
      <c r="X560" s="135">
        <f t="shared" si="51"/>
        <v>0</v>
      </c>
      <c r="Y560" s="46">
        <f t="shared" si="52"/>
        <v>0</v>
      </c>
      <c r="Z560" s="47">
        <f t="shared" si="53"/>
        <v>0</v>
      </c>
      <c r="AA560" s="46">
        <f>G560*各種係数!K86*各種係数!$P$18</f>
        <v>0</v>
      </c>
      <c r="AB560" s="46">
        <f>M560*各種係数!K86*各種係数!$P$18</f>
        <v>0</v>
      </c>
      <c r="AC560" s="46">
        <f>U560*各種係数!K86*各種係数!$P$18</f>
        <v>0</v>
      </c>
      <c r="AD560" s="364">
        <f t="shared" si="54"/>
        <v>0</v>
      </c>
      <c r="AE560" s="46">
        <f>G560*各種係数!L86*各種係数!$P$18</f>
        <v>0</v>
      </c>
      <c r="AF560" s="46">
        <f>M560*各種係数!L86*各種係数!$P$18</f>
        <v>0</v>
      </c>
      <c r="AG560" s="46">
        <f>U560*各種係数!L86*各種係数!$P$18</f>
        <v>0</v>
      </c>
      <c r="AH560" s="135">
        <f t="shared" si="55"/>
        <v>0</v>
      </c>
    </row>
    <row r="561" spans="2:34" x14ac:dyDescent="0.15">
      <c r="B561" s="163" t="s">
        <v>113</v>
      </c>
      <c r="C561" s="163" t="s">
        <v>315</v>
      </c>
      <c r="D561" s="163" t="s">
        <v>297</v>
      </c>
      <c r="E561" s="62" t="s">
        <v>986</v>
      </c>
      <c r="F561" s="365">
        <f>SUMIF(価格変換【係数】!$D$7:$D$64,E561,価格変換【係数】!$J$275:$J$332)</f>
        <v>2.1506852443792016E-4</v>
      </c>
      <c r="G561" s="326">
        <f>SUMIF(価格変換【係数】!$D$7:$D$64,E561,価格変換【係数】!$L$275:$L$332)</f>
        <v>1.9207351619515992E-5</v>
      </c>
      <c r="H561" s="327">
        <f>G561*各種係数!H87</f>
        <v>1.3177237766411634E-5</v>
      </c>
      <c r="I561" s="326">
        <f>G561*各種係数!I87</f>
        <v>1.1799156907496846E-5</v>
      </c>
      <c r="J561" s="80">
        <v>3.2077855437415576E-4</v>
      </c>
      <c r="K561" s="67">
        <f>J561*各種係数!G87</f>
        <v>2.8648108792148752E-5</v>
      </c>
      <c r="L561" s="67">
        <f>J561*各種係数!F87</f>
        <v>2.9213044558200698E-4</v>
      </c>
      <c r="M561" s="80">
        <v>3.3473421531167329E-5</v>
      </c>
      <c r="N561" s="67">
        <f>M561*各種係数!H87</f>
        <v>2.2964500421981105E-5</v>
      </c>
      <c r="O561" s="67">
        <f>M561*各種係数!I87</f>
        <v>2.0562863673288615E-5</v>
      </c>
      <c r="P561" s="54"/>
      <c r="Q561" s="41"/>
      <c r="R561" s="67">
        <f>Q$589*各種係数!J87</f>
        <v>7.5210098981879909E-5</v>
      </c>
      <c r="S561" s="67">
        <f>R561*各種係数!G87</f>
        <v>6.7168676600120126E-6</v>
      </c>
      <c r="T561" s="67">
        <f>R561*各種係数!F87</f>
        <v>6.8493231321867893E-5</v>
      </c>
      <c r="U561" s="80">
        <v>9.9345437060369428E-6</v>
      </c>
      <c r="V561" s="67">
        <f>U561*各種係数!H87</f>
        <v>6.8156113923714276E-6</v>
      </c>
      <c r="W561" s="67">
        <f>U561*各種係数!I87</f>
        <v>6.1028319944334387E-6</v>
      </c>
      <c r="X561" s="330">
        <f t="shared" si="51"/>
        <v>6.261531685672026E-5</v>
      </c>
      <c r="Y561" s="67">
        <f t="shared" si="52"/>
        <v>4.2957349580764173E-5</v>
      </c>
      <c r="Z561" s="68">
        <f t="shared" si="53"/>
        <v>3.8464852575218903E-5</v>
      </c>
      <c r="AA561" s="67">
        <f>G561*各種係数!K87*各種係数!$P$18</f>
        <v>1.3675137075383554E-12</v>
      </c>
      <c r="AB561" s="67">
        <f>M561*各種係数!K87*各種係数!$P$18</f>
        <v>2.3832209504390978E-12</v>
      </c>
      <c r="AC561" s="67">
        <f>U561*各種係数!K87*各種係数!$P$18</f>
        <v>7.07313791368326E-13</v>
      </c>
      <c r="AD561" s="80">
        <f t="shared" si="54"/>
        <v>4.4580484493457796E-12</v>
      </c>
      <c r="AE561" s="67">
        <f>G561*各種係数!L87*各種係数!$P$18</f>
        <v>1.3675137075383554E-12</v>
      </c>
      <c r="AF561" s="67">
        <f>M561*各種係数!L87*各種係数!$P$18</f>
        <v>2.3832209504390978E-12</v>
      </c>
      <c r="AG561" s="67">
        <f>U561*各種係数!L87*各種係数!$P$18</f>
        <v>7.07313791368326E-13</v>
      </c>
      <c r="AH561" s="330">
        <f t="shared" si="55"/>
        <v>4.4580484493457796E-12</v>
      </c>
    </row>
    <row r="562" spans="2:34" x14ac:dyDescent="0.15">
      <c r="B562" s="155" t="s">
        <v>114</v>
      </c>
      <c r="C562" s="155" t="s">
        <v>315</v>
      </c>
      <c r="D562" s="155" t="s">
        <v>297</v>
      </c>
      <c r="E562" s="41" t="s">
        <v>189</v>
      </c>
      <c r="F562" s="363">
        <f>SUMIF(価格変換【係数】!$D$7:$D$64,E562,価格変換【係数】!$J$275:$J$332)</f>
        <v>4.5438799553587211E-4</v>
      </c>
      <c r="G562" s="324">
        <f>SUMIF(価格変換【係数】!$D$7:$D$64,E562,価格変換【係数】!$L$275:$L$332)</f>
        <v>4.9370869112084204E-5</v>
      </c>
      <c r="H562" s="325">
        <f>G562*各種係数!H88</f>
        <v>3.1583684298749005E-5</v>
      </c>
      <c r="I562" s="324">
        <f>G562*各種係数!I88</f>
        <v>1.0053934422773661E-5</v>
      </c>
      <c r="J562" s="366">
        <v>3.2729209682443852E-4</v>
      </c>
      <c r="K562" s="46">
        <f>J562*各種係数!G88</f>
        <v>3.5561448437216208E-5</v>
      </c>
      <c r="L562" s="46">
        <f>J562*各種係数!F88</f>
        <v>2.917306483872223E-4</v>
      </c>
      <c r="M562" s="366">
        <v>5.4685934101359768E-5</v>
      </c>
      <c r="N562" s="46">
        <f>M562*各種係数!H88</f>
        <v>3.4983854027734491E-5</v>
      </c>
      <c r="O562" s="46">
        <f>M562*各種係数!I88</f>
        <v>1.1136299708538443E-5</v>
      </c>
      <c r="P562" s="54"/>
      <c r="Q562" s="41"/>
      <c r="R562" s="46">
        <f>Q$589*各種係数!J88</f>
        <v>1.3964001987109832E-4</v>
      </c>
      <c r="S562" s="46">
        <f>R562*各種係数!G88</f>
        <v>1.5172383979322286E-5</v>
      </c>
      <c r="T562" s="46">
        <f>R562*各種係数!F88</f>
        <v>1.2446763589177604E-4</v>
      </c>
      <c r="U562" s="366">
        <v>2.7398160474983502E-5</v>
      </c>
      <c r="V562" s="46">
        <f>U562*各種係数!H88</f>
        <v>1.7527235521088679E-5</v>
      </c>
      <c r="W562" s="46">
        <f>U562*各種係数!I88</f>
        <v>5.5793894998030512E-6</v>
      </c>
      <c r="X562" s="328">
        <f t="shared" si="51"/>
        <v>1.3145496368842746E-4</v>
      </c>
      <c r="Y562" s="136">
        <f t="shared" si="52"/>
        <v>8.4094773847572175E-5</v>
      </c>
      <c r="Z562" s="329">
        <f t="shared" si="53"/>
        <v>2.6769623631115157E-5</v>
      </c>
      <c r="AA562" s="46">
        <f>G562*各種係数!K88*各種係数!$P$18</f>
        <v>2.4305658639795299E-12</v>
      </c>
      <c r="AB562" s="46">
        <f>M562*各種係数!K88*各種係数!$P$18</f>
        <v>2.692230601913096E-12</v>
      </c>
      <c r="AC562" s="46">
        <f>U562*各種係数!K88*各種係数!$P$18</f>
        <v>1.3488325156914955E-12</v>
      </c>
      <c r="AD562" s="366">
        <f t="shared" si="54"/>
        <v>6.4716289815841208E-12</v>
      </c>
      <c r="AE562" s="46">
        <f>G562*各種係数!L88*各種係数!$P$18</f>
        <v>2.4305658639795299E-12</v>
      </c>
      <c r="AF562" s="46">
        <f>M562*各種係数!L88*各種係数!$P$18</f>
        <v>2.692230601913096E-12</v>
      </c>
      <c r="AG562" s="46">
        <f>U562*各種係数!L88*各種係数!$P$18</f>
        <v>1.3488325156914955E-12</v>
      </c>
      <c r="AH562" s="328">
        <f t="shared" si="55"/>
        <v>6.4716289815841208E-12</v>
      </c>
    </row>
    <row r="563" spans="2:34" x14ac:dyDescent="0.15">
      <c r="B563" s="155" t="s">
        <v>115</v>
      </c>
      <c r="C563" s="155" t="s">
        <v>315</v>
      </c>
      <c r="D563" s="155" t="s">
        <v>297</v>
      </c>
      <c r="E563" s="41" t="s">
        <v>987</v>
      </c>
      <c r="F563" s="363">
        <f>SUMIF(価格変換【係数】!$D$7:$D$64,E563,価格変換【係数】!$J$275:$J$332)</f>
        <v>0.35194524495677237</v>
      </c>
      <c r="G563" s="324">
        <f>SUMIF(価格変換【係数】!$D$7:$D$64,E563,価格変換【係数】!$L$275:$L$332)</f>
        <v>0.29997022287607716</v>
      </c>
      <c r="H563" s="325">
        <f>G563*各種係数!H89</f>
        <v>0.19675794423651613</v>
      </c>
      <c r="I563" s="324">
        <f>G563*各種係数!I89</f>
        <v>8.248136558076502E-2</v>
      </c>
      <c r="J563" s="364">
        <v>1.7211285781614655E-2</v>
      </c>
      <c r="K563" s="46">
        <f>J563*各種係数!G89</f>
        <v>7.3176996585168986E-3</v>
      </c>
      <c r="L563" s="46">
        <f>J563*各種係数!F89</f>
        <v>9.893586123097757E-3</v>
      </c>
      <c r="M563" s="364">
        <v>7.7364881157895114E-3</v>
      </c>
      <c r="N563" s="46">
        <f>M563*各種係数!H89</f>
        <v>5.0745553431209602E-3</v>
      </c>
      <c r="O563" s="46">
        <f>M563*各種係数!I89</f>
        <v>2.1272648280602682E-3</v>
      </c>
      <c r="P563" s="54"/>
      <c r="Q563" s="41"/>
      <c r="R563" s="46">
        <f>Q$589*各種係数!J89</f>
        <v>2.346292437621334E-3</v>
      </c>
      <c r="S563" s="46">
        <f>R563*各種係数!G89</f>
        <v>9.9757005882169982E-4</v>
      </c>
      <c r="T563" s="46">
        <f>R563*各種係数!F89</f>
        <v>1.3487223787996341E-3</v>
      </c>
      <c r="U563" s="364">
        <v>1.1459568602828773E-3</v>
      </c>
      <c r="V563" s="46">
        <f>U563*各種係数!H89</f>
        <v>7.5166166111807547E-4</v>
      </c>
      <c r="W563" s="46">
        <f>U563*各種係数!I89</f>
        <v>3.1509823150621696E-4</v>
      </c>
      <c r="X563" s="135">
        <f t="shared" si="51"/>
        <v>0.3088526678521496</v>
      </c>
      <c r="Y563" s="46">
        <f t="shared" si="52"/>
        <v>0.20258416124075515</v>
      </c>
      <c r="Z563" s="47">
        <f t="shared" si="53"/>
        <v>8.49237286403315E-2</v>
      </c>
      <c r="AA563" s="46">
        <f>G563*各種係数!K89*各種係数!$P$18</f>
        <v>2.6751208936629948E-8</v>
      </c>
      <c r="AB563" s="46">
        <f>M563*各種係数!K89*各種係数!$P$18</f>
        <v>6.8993651448776849E-10</v>
      </c>
      <c r="AC563" s="46">
        <f>U563*各種係数!K89*各種係数!$P$18</f>
        <v>1.0219591500739096E-10</v>
      </c>
      <c r="AD563" s="364">
        <f t="shared" si="54"/>
        <v>2.7543341366125105E-8</v>
      </c>
      <c r="AE563" s="46">
        <f>G563*各種係数!L89*各種係数!$P$18</f>
        <v>2.3693927915300809E-8</v>
      </c>
      <c r="AF563" s="46">
        <f>M563*各種係数!L89*各種係数!$P$18</f>
        <v>6.1108662711773784E-10</v>
      </c>
      <c r="AG563" s="46">
        <f>U563*各種係数!L89*各種係数!$P$18</f>
        <v>9.0516381863689133E-11</v>
      </c>
      <c r="AH563" s="135">
        <f t="shared" si="55"/>
        <v>2.4395530924282238E-8</v>
      </c>
    </row>
    <row r="564" spans="2:34" x14ac:dyDescent="0.15">
      <c r="B564" s="155" t="s">
        <v>116</v>
      </c>
      <c r="C564" s="155" t="s">
        <v>315</v>
      </c>
      <c r="D564" s="155" t="s">
        <v>297</v>
      </c>
      <c r="E564" s="41" t="s">
        <v>988</v>
      </c>
      <c r="F564" s="363">
        <f>SUMIF(価格変換【係数】!$D$7:$D$64,E564,価格変換【係数】!$J$275:$J$332)</f>
        <v>0</v>
      </c>
      <c r="G564" s="324">
        <f>SUMIF(価格変換【係数】!$D$7:$D$64,E564,価格変換【係数】!$L$275:$L$332)</f>
        <v>0</v>
      </c>
      <c r="H564" s="325">
        <f>G564*各種係数!H90</f>
        <v>0</v>
      </c>
      <c r="I564" s="324">
        <f>G564*各種係数!I90</f>
        <v>0</v>
      </c>
      <c r="J564" s="364">
        <v>4.3457448739909598E-4</v>
      </c>
      <c r="K564" s="46">
        <f>J564*各種係数!G90</f>
        <v>2.6454912673509143E-4</v>
      </c>
      <c r="L564" s="46">
        <f>J564*各種係数!F90</f>
        <v>1.7002536066400455E-4</v>
      </c>
      <c r="M564" s="364">
        <v>3.6924436279345307E-4</v>
      </c>
      <c r="N564" s="46">
        <f>M564*各種係数!H90</f>
        <v>2.8908284440775083E-4</v>
      </c>
      <c r="O564" s="46">
        <f>M564*各種係数!I90</f>
        <v>2.4497204941656951E-4</v>
      </c>
      <c r="P564" s="54"/>
      <c r="Q564" s="41"/>
      <c r="R564" s="46">
        <f>Q$589*各種係数!J90</f>
        <v>1.3333065367814991E-4</v>
      </c>
      <c r="S564" s="46">
        <f>R564*各種係数!G90</f>
        <v>8.1165620671101645E-5</v>
      </c>
      <c r="T564" s="46">
        <f>R564*各種係数!F90</f>
        <v>5.2165033007048266E-5</v>
      </c>
      <c r="U564" s="364">
        <v>1.7041101481245509E-4</v>
      </c>
      <c r="V564" s="46">
        <f>U564*各種係数!H90</f>
        <v>1.3341544474154213E-4</v>
      </c>
      <c r="W564" s="46">
        <f>U564*各種係数!I90</f>
        <v>1.1305774643637886E-4</v>
      </c>
      <c r="X564" s="135">
        <f t="shared" si="51"/>
        <v>5.3965537760590813E-4</v>
      </c>
      <c r="Y564" s="46">
        <f t="shared" si="52"/>
        <v>4.2249828914929293E-4</v>
      </c>
      <c r="Z564" s="47">
        <f t="shared" si="53"/>
        <v>3.5802979585294837E-4</v>
      </c>
      <c r="AA564" s="46">
        <f>G564*各種係数!K90*各種係数!$P$18</f>
        <v>0</v>
      </c>
      <c r="AB564" s="46">
        <f>M564*各種係数!K90*各種係数!$P$18</f>
        <v>6.9672281490826559E-11</v>
      </c>
      <c r="AC564" s="46">
        <f>U564*各種係数!K90*各種係数!$P$18</f>
        <v>3.2154652554011308E-11</v>
      </c>
      <c r="AD564" s="364">
        <f t="shared" si="54"/>
        <v>1.0182693404483787E-10</v>
      </c>
      <c r="AE564" s="46">
        <f>G564*各種係数!L90*各種係数!$P$18</f>
        <v>0</v>
      </c>
      <c r="AF564" s="46">
        <f>M564*各種係数!L90*各種係数!$P$18</f>
        <v>6.9672281490826559E-11</v>
      </c>
      <c r="AG564" s="46">
        <f>U564*各種係数!L90*各種係数!$P$18</f>
        <v>3.2154652554011308E-11</v>
      </c>
      <c r="AH564" s="135">
        <f t="shared" si="55"/>
        <v>1.0182693404483787E-10</v>
      </c>
    </row>
    <row r="565" spans="2:34" x14ac:dyDescent="0.15">
      <c r="B565" s="155" t="s">
        <v>117</v>
      </c>
      <c r="C565" s="155" t="s">
        <v>316</v>
      </c>
      <c r="D565" s="155" t="s">
        <v>298</v>
      </c>
      <c r="E565" s="41" t="s">
        <v>989</v>
      </c>
      <c r="F565" s="363">
        <f>SUMIF(価格変換【係数】!$D$7:$D$64,E565,価格変換【係数】!$J$275:$J$332)</f>
        <v>0</v>
      </c>
      <c r="G565" s="324">
        <f>SUMIF(価格変換【係数】!$D$7:$D$64,E565,価格変換【係数】!$L$275:$L$332)</f>
        <v>0</v>
      </c>
      <c r="H565" s="325">
        <f>G565*各種係数!H91</f>
        <v>0</v>
      </c>
      <c r="I565" s="324">
        <f>G565*各種係数!I91</f>
        <v>0</v>
      </c>
      <c r="J565" s="364">
        <v>1.8938849265140365E-3</v>
      </c>
      <c r="K565" s="46">
        <f>J565*各種係数!G91</f>
        <v>1.1519858568577745E-4</v>
      </c>
      <c r="L565" s="46">
        <f>J565*各種係数!F91</f>
        <v>1.7786863408282591E-3</v>
      </c>
      <c r="M565" s="364">
        <v>1.6295474491663774E-4</v>
      </c>
      <c r="N565" s="46">
        <f>M565*各種係数!H91</f>
        <v>8.7831958287976444E-5</v>
      </c>
      <c r="O565" s="46">
        <f>M565*各種係数!I91</f>
        <v>9.5760258466948485E-6</v>
      </c>
      <c r="P565" s="54"/>
      <c r="Q565" s="41"/>
      <c r="R565" s="46">
        <f>Q$589*各種係数!J91</f>
        <v>5.1779152797127642E-3</v>
      </c>
      <c r="S565" s="46">
        <f>R565*各種係数!G91</f>
        <v>3.1495499471639432E-4</v>
      </c>
      <c r="T565" s="46">
        <f>R565*各種係数!F91</f>
        <v>4.8629602849963698E-3</v>
      </c>
      <c r="U565" s="364">
        <v>3.525291120800388E-4</v>
      </c>
      <c r="V565" s="46">
        <f>U565*各種係数!H91</f>
        <v>1.9001178691268643E-4</v>
      </c>
      <c r="W565" s="46">
        <f>U565*各種係数!I91</f>
        <v>2.0716352203906664E-5</v>
      </c>
      <c r="X565" s="135">
        <f t="shared" si="51"/>
        <v>5.1548385699667649E-4</v>
      </c>
      <c r="Y565" s="46">
        <f t="shared" si="52"/>
        <v>2.7784374520066284E-4</v>
      </c>
      <c r="Z565" s="47">
        <f t="shared" si="53"/>
        <v>3.0292378050601512E-5</v>
      </c>
      <c r="AA565" s="46">
        <f>G565*各種係数!K91*各種係数!$P$18</f>
        <v>0</v>
      </c>
      <c r="AB565" s="46">
        <f>M565*各種係数!K91*各種係数!$P$18</f>
        <v>9.0891092782188389E-13</v>
      </c>
      <c r="AC565" s="46">
        <f>U565*各種係数!K91*各種係数!$P$18</f>
        <v>1.9662978363030052E-12</v>
      </c>
      <c r="AD565" s="364">
        <f t="shared" si="54"/>
        <v>2.8752087641248892E-12</v>
      </c>
      <c r="AE565" s="46">
        <f>G565*各種係数!L91*各種係数!$P$18</f>
        <v>0</v>
      </c>
      <c r="AF565" s="46">
        <f>M565*各種係数!L91*各種係数!$P$18</f>
        <v>9.0891092782188389E-13</v>
      </c>
      <c r="AG565" s="46">
        <f>U565*各種係数!L91*各種係数!$P$18</f>
        <v>1.9662978363030052E-12</v>
      </c>
      <c r="AH565" s="135">
        <f t="shared" si="55"/>
        <v>2.8752087641248892E-12</v>
      </c>
    </row>
    <row r="566" spans="2:34" x14ac:dyDescent="0.15">
      <c r="B566" s="155" t="s">
        <v>118</v>
      </c>
      <c r="C566" s="155" t="s">
        <v>316</v>
      </c>
      <c r="D566" s="155" t="s">
        <v>298</v>
      </c>
      <c r="E566" s="41" t="s">
        <v>193</v>
      </c>
      <c r="F566" s="365">
        <f>SUMIF(価格変換【係数】!$D$7:$D$64,E566,価格変換【係数】!$J$275:$J$332)</f>
        <v>0</v>
      </c>
      <c r="G566" s="326">
        <f>SUMIF(価格変換【係数】!$D$7:$D$64,E566,価格変換【係数】!$L$275:$L$332)</f>
        <v>0</v>
      </c>
      <c r="H566" s="327">
        <f>G566*各種係数!H92</f>
        <v>0</v>
      </c>
      <c r="I566" s="326">
        <f>G566*各種係数!I92</f>
        <v>0</v>
      </c>
      <c r="J566" s="80">
        <v>1.271221696466494E-4</v>
      </c>
      <c r="K566" s="67">
        <f>J566*各種係数!G92</f>
        <v>1.0951298599556538E-4</v>
      </c>
      <c r="L566" s="67">
        <f>J566*各種係数!F92</f>
        <v>1.7609183651084029E-5</v>
      </c>
      <c r="M566" s="80">
        <v>1.7709409405624506E-4</v>
      </c>
      <c r="N566" s="67">
        <f>M566*各種係数!H92</f>
        <v>7.7735688729236078E-5</v>
      </c>
      <c r="O566" s="67">
        <f>M566*各種係数!I92</f>
        <v>1.9235134928923599E-5</v>
      </c>
      <c r="P566" s="54"/>
      <c r="Q566" s="41"/>
      <c r="R566" s="67">
        <f>Q$589*各種係数!J92</f>
        <v>9.774552160467893E-4</v>
      </c>
      <c r="S566" s="67">
        <f>R566*各種係数!G92</f>
        <v>8.4205642244594714E-4</v>
      </c>
      <c r="T566" s="67">
        <f>R566*各種係数!F92</f>
        <v>1.3539879360084219E-4</v>
      </c>
      <c r="U566" s="80">
        <v>9.6814333960074095E-4</v>
      </c>
      <c r="V566" s="67">
        <f>U566*各種係数!H92</f>
        <v>4.2496780987277843E-4</v>
      </c>
      <c r="W566" s="67">
        <f>U566*各種係数!I92</f>
        <v>1.051552163102881E-4</v>
      </c>
      <c r="X566" s="330">
        <f t="shared" si="51"/>
        <v>1.1452374336569861E-3</v>
      </c>
      <c r="Y566" s="67">
        <f t="shared" si="52"/>
        <v>5.0270349860201445E-4</v>
      </c>
      <c r="Z566" s="68">
        <f t="shared" si="53"/>
        <v>1.243903512392117E-4</v>
      </c>
      <c r="AA566" s="67">
        <f>G566*各種係数!K92*各種係数!$P$18</f>
        <v>0</v>
      </c>
      <c r="AB566" s="67">
        <f>M566*各種係数!K92*各種係数!$P$18</f>
        <v>2.214676782683191E-12</v>
      </c>
      <c r="AC566" s="67">
        <f>U566*各種係数!K92*各種係数!$P$18</f>
        <v>1.2107261893455098E-11</v>
      </c>
      <c r="AD566" s="80">
        <f t="shared" si="54"/>
        <v>1.4321938676138288E-11</v>
      </c>
      <c r="AE566" s="67">
        <f>G566*各種係数!L92*各種係数!$P$18</f>
        <v>0</v>
      </c>
      <c r="AF566" s="67">
        <f>M566*各種係数!L92*各種係数!$P$18</f>
        <v>2.214676782683191E-12</v>
      </c>
      <c r="AG566" s="67">
        <f>U566*各種係数!L92*各種係数!$P$18</f>
        <v>1.2107261893455098E-11</v>
      </c>
      <c r="AH566" s="330">
        <f t="shared" si="55"/>
        <v>1.4321938676138288E-11</v>
      </c>
    </row>
    <row r="567" spans="2:34" x14ac:dyDescent="0.15">
      <c r="B567" s="162" t="s">
        <v>119</v>
      </c>
      <c r="C567" s="162" t="s">
        <v>316</v>
      </c>
      <c r="D567" s="162" t="s">
        <v>298</v>
      </c>
      <c r="E567" s="116" t="s">
        <v>990</v>
      </c>
      <c r="F567" s="363">
        <f>SUMIF(価格変換【係数】!$D$7:$D$64,E567,価格変換【係数】!$J$275:$J$332)</f>
        <v>0</v>
      </c>
      <c r="G567" s="324">
        <f>SUMIF(価格変換【係数】!$D$7:$D$64,E567,価格変換【係数】!$L$275:$L$332)</f>
        <v>0</v>
      </c>
      <c r="H567" s="325">
        <f>G567*各種係数!H93</f>
        <v>0</v>
      </c>
      <c r="I567" s="324">
        <f>G567*各種係数!I93</f>
        <v>0</v>
      </c>
      <c r="J567" s="366">
        <v>6.1178273198288155E-3</v>
      </c>
      <c r="K567" s="46">
        <f>J567*各種係数!G93</f>
        <v>7.4089939186524343E-4</v>
      </c>
      <c r="L567" s="46">
        <f>J567*各種係数!F93</f>
        <v>5.3769279279635724E-3</v>
      </c>
      <c r="M567" s="366">
        <v>9.0737117056857155E-4</v>
      </c>
      <c r="N567" s="46">
        <f>M567*各種係数!H93</f>
        <v>5.412034562923781E-4</v>
      </c>
      <c r="O567" s="46">
        <f>M567*各種係数!I93</f>
        <v>3.2627107521030537E-4</v>
      </c>
      <c r="P567" s="54"/>
      <c r="Q567" s="41"/>
      <c r="R567" s="46">
        <f>Q$589*各種係数!J93</f>
        <v>9.9203520082265478E-4</v>
      </c>
      <c r="S567" s="46">
        <f>R567*各種係数!G93</f>
        <v>1.2014040909853365E-4</v>
      </c>
      <c r="T567" s="46">
        <f>R567*各種係数!F93</f>
        <v>8.7189479172412117E-4</v>
      </c>
      <c r="U567" s="366">
        <v>2.3272895899750269E-4</v>
      </c>
      <c r="V567" s="46">
        <f>U567*各種係数!H93</f>
        <v>1.3881168046131687E-4</v>
      </c>
      <c r="W567" s="46">
        <f>U567*各種係数!I93</f>
        <v>8.3684307092443496E-5</v>
      </c>
      <c r="X567" s="328">
        <f t="shared" si="51"/>
        <v>1.1401001295660742E-3</v>
      </c>
      <c r="Y567" s="136">
        <f t="shared" si="52"/>
        <v>6.8001513675369492E-4</v>
      </c>
      <c r="Z567" s="329">
        <f t="shared" si="53"/>
        <v>4.0995538230274885E-4</v>
      </c>
      <c r="AA567" s="46">
        <f>G567*各種係数!K93*各種係数!$P$18</f>
        <v>0</v>
      </c>
      <c r="AB567" s="46">
        <f>M567*各種係数!K93*各種係数!$P$18</f>
        <v>5.893519096718492E-11</v>
      </c>
      <c r="AC567" s="46">
        <f>U567*各種係数!K93*各種係数!$P$18</f>
        <v>1.5116113545372373E-11</v>
      </c>
      <c r="AD567" s="366">
        <f t="shared" si="54"/>
        <v>7.4051304512557292E-11</v>
      </c>
      <c r="AE567" s="46">
        <f>G567*各種係数!L93*各種係数!$P$18</f>
        <v>0</v>
      </c>
      <c r="AF567" s="46">
        <f>M567*各種係数!L93*各種係数!$P$18</f>
        <v>5.6449972070978332E-11</v>
      </c>
      <c r="AG567" s="46">
        <f>U567*各種係数!L93*各種係数!$P$18</f>
        <v>1.4478687070567516E-11</v>
      </c>
      <c r="AH567" s="328">
        <f t="shared" si="55"/>
        <v>7.0928659141545843E-11</v>
      </c>
    </row>
    <row r="568" spans="2:34" x14ac:dyDescent="0.15">
      <c r="B568" s="155" t="s">
        <v>120</v>
      </c>
      <c r="C568" s="155" t="s">
        <v>316</v>
      </c>
      <c r="D568" s="155" t="s">
        <v>298</v>
      </c>
      <c r="E568" s="41" t="s">
        <v>991</v>
      </c>
      <c r="F568" s="363">
        <f>SUMIF(価格変換【係数】!$D$7:$D$64,E568,価格変換【係数】!$J$275:$J$332)</f>
        <v>0</v>
      </c>
      <c r="G568" s="324">
        <f>SUMIF(価格変換【係数】!$D$7:$D$64,E568,価格変換【係数】!$L$275:$L$332)</f>
        <v>0</v>
      </c>
      <c r="H568" s="325">
        <f>G568*各種係数!H94</f>
        <v>0</v>
      </c>
      <c r="I568" s="324">
        <f>G568*各種係数!I94</f>
        <v>0</v>
      </c>
      <c r="J568" s="364">
        <v>7.8651014665261749E-4</v>
      </c>
      <c r="K568" s="46">
        <f>J568*各種係数!G94</f>
        <v>0</v>
      </c>
      <c r="L568" s="46">
        <f>J568*各種係数!F94</f>
        <v>7.8651014665261738E-4</v>
      </c>
      <c r="M568" s="364">
        <v>4.9129026237792429E-20</v>
      </c>
      <c r="N568" s="46">
        <f>M568*各種係数!H94</f>
        <v>1.2402147021354656E-20</v>
      </c>
      <c r="O568" s="46">
        <f>M568*各種係数!I94</f>
        <v>8.0333125263361125E-21</v>
      </c>
      <c r="P568" s="54"/>
      <c r="Q568" s="41"/>
      <c r="R568" s="46">
        <f>Q$589*各種係数!J94</f>
        <v>5.1095705226746546E-4</v>
      </c>
      <c r="S568" s="46">
        <f>R568*各種係数!G94</f>
        <v>0</v>
      </c>
      <c r="T568" s="46">
        <f>R568*各種係数!F94</f>
        <v>5.1095705226746535E-4</v>
      </c>
      <c r="U568" s="364">
        <v>2.0285649026287566E-20</v>
      </c>
      <c r="V568" s="46">
        <f>U568*各種係数!H94</f>
        <v>5.1209156971665459E-21</v>
      </c>
      <c r="W568" s="46">
        <f>U568*各種係数!I94</f>
        <v>3.3169995602798329E-21</v>
      </c>
      <c r="X568" s="135">
        <f t="shared" si="51"/>
        <v>6.9414675264079992E-20</v>
      </c>
      <c r="Y568" s="46">
        <f t="shared" si="52"/>
        <v>1.7523062718521201E-20</v>
      </c>
      <c r="Z568" s="47">
        <f t="shared" si="53"/>
        <v>1.1350312086615946E-20</v>
      </c>
      <c r="AA568" s="46">
        <f>G568*各種係数!K94*各種係数!$P$18</f>
        <v>0</v>
      </c>
      <c r="AB568" s="46">
        <f>M568*各種係数!K94*各種係数!$P$18</f>
        <v>1.7592622127591454E-27</v>
      </c>
      <c r="AC568" s="46">
        <f>U568*各種係数!K94*各種係数!$P$18</f>
        <v>7.2640918263894468E-28</v>
      </c>
      <c r="AD568" s="364">
        <f t="shared" si="54"/>
        <v>2.4856713953980901E-27</v>
      </c>
      <c r="AE568" s="46">
        <f>G568*各種係数!L94*各種係数!$P$18</f>
        <v>0</v>
      </c>
      <c r="AF568" s="46">
        <f>M568*各種係数!L94*各種係数!$P$18</f>
        <v>3.909471583909212E-28</v>
      </c>
      <c r="AG568" s="46">
        <f>U568*各種係数!L94*各種係数!$P$18</f>
        <v>1.6142426280865438E-28</v>
      </c>
      <c r="AH568" s="135">
        <f t="shared" si="55"/>
        <v>5.523714211995756E-28</v>
      </c>
    </row>
    <row r="569" spans="2:34" x14ac:dyDescent="0.15">
      <c r="B569" s="155" t="s">
        <v>121</v>
      </c>
      <c r="C569" s="155" t="s">
        <v>316</v>
      </c>
      <c r="D569" s="155" t="s">
        <v>298</v>
      </c>
      <c r="E569" s="41" t="s">
        <v>992</v>
      </c>
      <c r="F569" s="363">
        <f>SUMIF(価格変換【係数】!$D$7:$D$64,E569,価格変換【係数】!$J$275:$J$332)</f>
        <v>0</v>
      </c>
      <c r="G569" s="324">
        <f>SUMIF(価格変換【係数】!$D$7:$D$64,E569,価格変換【係数】!$L$275:$L$332)</f>
        <v>0</v>
      </c>
      <c r="H569" s="325">
        <f>G569*各種係数!H95</f>
        <v>0</v>
      </c>
      <c r="I569" s="324">
        <f>G569*各種係数!I95</f>
        <v>0</v>
      </c>
      <c r="J569" s="364">
        <v>1.5325647914284958E-3</v>
      </c>
      <c r="K569" s="46">
        <f>J569*各種係数!G95</f>
        <v>1.2419562239167798E-4</v>
      </c>
      <c r="L569" s="46">
        <f>J569*各種係数!F95</f>
        <v>1.4083691690368178E-3</v>
      </c>
      <c r="M569" s="364">
        <v>1.563185671761996E-4</v>
      </c>
      <c r="N569" s="46">
        <f>M569*各種係数!H95</f>
        <v>7.0826407435727466E-5</v>
      </c>
      <c r="O569" s="46">
        <f>M569*各種係数!I95</f>
        <v>6.0913960671653695E-5</v>
      </c>
      <c r="P569" s="54"/>
      <c r="Q569" s="41"/>
      <c r="R569" s="46">
        <f>Q$589*各種係数!J95</f>
        <v>8.8777824459696994E-4</v>
      </c>
      <c r="S569" s="46">
        <f>R569*各種係数!G95</f>
        <v>7.1943563006390707E-5</v>
      </c>
      <c r="T569" s="46">
        <f>R569*各種係数!F95</f>
        <v>8.1583468159057921E-4</v>
      </c>
      <c r="U569" s="364">
        <v>1.1120702101380259E-4</v>
      </c>
      <c r="V569" s="46">
        <f>U569*各種係数!H95</f>
        <v>5.0386808952508836E-5</v>
      </c>
      <c r="W569" s="46">
        <f>U569*各種係数!I95</f>
        <v>4.3334967987589941E-5</v>
      </c>
      <c r="X569" s="135">
        <f t="shared" si="51"/>
        <v>2.6752558819000219E-4</v>
      </c>
      <c r="Y569" s="46">
        <f t="shared" si="52"/>
        <v>1.212132163882363E-4</v>
      </c>
      <c r="Z569" s="47">
        <f t="shared" si="53"/>
        <v>1.0424892865924364E-4</v>
      </c>
      <c r="AA569" s="46">
        <f>G569*各種係数!K95*各種係数!$P$18</f>
        <v>0</v>
      </c>
      <c r="AB569" s="46">
        <f>M569*各種係数!K95*各種係数!$P$18</f>
        <v>1.1133545278488657E-11</v>
      </c>
      <c r="AC569" s="46">
        <f>U569*各種係数!K95*各種係数!$P$18</f>
        <v>7.9205460113219526E-12</v>
      </c>
      <c r="AD569" s="364">
        <f t="shared" si="54"/>
        <v>1.9054091289810609E-11</v>
      </c>
      <c r="AE569" s="46">
        <f>G569*各種係数!L95*各種係数!$P$18</f>
        <v>0</v>
      </c>
      <c r="AF569" s="46">
        <f>M569*各種係数!L95*各種係数!$P$18</f>
        <v>7.8114390260363954E-12</v>
      </c>
      <c r="AG569" s="46">
        <f>U569*各種係数!L95*各種係数!$P$18</f>
        <v>5.5571572821371762E-12</v>
      </c>
      <c r="AH569" s="135">
        <f t="shared" si="55"/>
        <v>1.3368596308173571E-11</v>
      </c>
    </row>
    <row r="570" spans="2:34" x14ac:dyDescent="0.15">
      <c r="B570" s="155" t="s">
        <v>122</v>
      </c>
      <c r="C570" s="155" t="s">
        <v>317</v>
      </c>
      <c r="D570" s="155" t="s">
        <v>299</v>
      </c>
      <c r="E570" s="41" t="s">
        <v>195</v>
      </c>
      <c r="F570" s="363">
        <f>SUMIF(価格変換【係数】!$D$7:$D$64,E570,価格変換【係数】!$J$275:$J$332)</f>
        <v>0</v>
      </c>
      <c r="G570" s="324">
        <f>SUMIF(価格変換【係数】!$D$7:$D$64,E570,価格変換【係数】!$L$275:$L$332)</f>
        <v>0</v>
      </c>
      <c r="H570" s="325">
        <f>G570*各種係数!H96</f>
        <v>0</v>
      </c>
      <c r="I570" s="324">
        <f>G570*各種係数!I96</f>
        <v>0</v>
      </c>
      <c r="J570" s="364">
        <v>0</v>
      </c>
      <c r="K570" s="46">
        <f>J570*各種係数!G96</f>
        <v>0</v>
      </c>
      <c r="L570" s="46">
        <f>J570*各種係数!F96</f>
        <v>0</v>
      </c>
      <c r="M570" s="364">
        <v>1.2153688720341652E-3</v>
      </c>
      <c r="N570" s="46">
        <f>M570*各種係数!H96</f>
        <v>9.6112074806911749E-4</v>
      </c>
      <c r="O570" s="46">
        <f>M570*各種係数!I96</f>
        <v>4.1615056338802032E-4</v>
      </c>
      <c r="P570" s="54"/>
      <c r="Q570" s="41"/>
      <c r="R570" s="46">
        <f>Q$589*各種係数!J96</f>
        <v>6.7396914240846182E-4</v>
      </c>
      <c r="S570" s="46">
        <f>R570*各種係数!G96</f>
        <v>6.7396914240846182E-4</v>
      </c>
      <c r="T570" s="46">
        <f>R570*各種係数!F96</f>
        <v>0</v>
      </c>
      <c r="U570" s="364">
        <v>7.3318491822805122E-4</v>
      </c>
      <c r="V570" s="46">
        <f>U570*各種係数!H96</f>
        <v>5.7980688274574313E-4</v>
      </c>
      <c r="W570" s="46">
        <f>U570*各種係数!I96</f>
        <v>2.5104749990637087E-4</v>
      </c>
      <c r="X570" s="135">
        <f t="shared" si="51"/>
        <v>1.9485537902622163E-3</v>
      </c>
      <c r="Y570" s="46">
        <f t="shared" si="52"/>
        <v>1.5409276308148605E-3</v>
      </c>
      <c r="Z570" s="47">
        <f t="shared" si="53"/>
        <v>6.6719806329439114E-4</v>
      </c>
      <c r="AA570" s="46">
        <f>G570*各種係数!K96*各種係数!$P$18</f>
        <v>0</v>
      </c>
      <c r="AB570" s="46">
        <f>M570*各種係数!K96*各種係数!$P$18</f>
        <v>6.3094074659164512E-11</v>
      </c>
      <c r="AC570" s="46">
        <f>U570*各種係数!K96*各種係数!$P$18</f>
        <v>3.8062208959021031E-11</v>
      </c>
      <c r="AD570" s="364">
        <f t="shared" si="54"/>
        <v>1.0115628361818554E-10</v>
      </c>
      <c r="AE570" s="46">
        <f>G570*各種係数!L96*各種係数!$P$18</f>
        <v>0</v>
      </c>
      <c r="AF570" s="46">
        <f>M570*各種係数!L96*各種係数!$P$18</f>
        <v>6.3094074659164512E-11</v>
      </c>
      <c r="AG570" s="46">
        <f>U570*各種係数!L96*各種係数!$P$18</f>
        <v>3.8062208959021031E-11</v>
      </c>
      <c r="AH570" s="135">
        <f t="shared" si="55"/>
        <v>1.0115628361818554E-10</v>
      </c>
    </row>
    <row r="571" spans="2:34" x14ac:dyDescent="0.15">
      <c r="B571" s="163" t="s">
        <v>123</v>
      </c>
      <c r="C571" s="163" t="s">
        <v>318</v>
      </c>
      <c r="D571" s="163" t="s">
        <v>300</v>
      </c>
      <c r="E571" s="62" t="s">
        <v>196</v>
      </c>
      <c r="F571" s="365">
        <f>SUMIF(価格変換【係数】!$D$7:$D$64,E571,価格変換【係数】!$J$275:$J$332)</f>
        <v>0</v>
      </c>
      <c r="G571" s="326">
        <f>SUMIF(価格変換【係数】!$D$7:$D$64,E571,価格変換【係数】!$L$275:$L$332)</f>
        <v>0</v>
      </c>
      <c r="H571" s="327">
        <f>G571*各種係数!H97</f>
        <v>0</v>
      </c>
      <c r="I571" s="326">
        <f>G571*各種係数!I97</f>
        <v>0</v>
      </c>
      <c r="J571" s="80">
        <v>1.3873551280994265E-3</v>
      </c>
      <c r="K571" s="67">
        <f>J571*各種係数!G97</f>
        <v>5.3341022071428301E-4</v>
      </c>
      <c r="L571" s="67">
        <f>J571*各種係数!F97</f>
        <v>8.5394490738514351E-4</v>
      </c>
      <c r="M571" s="80">
        <v>5.4804112918329978E-4</v>
      </c>
      <c r="N571" s="67">
        <f>M571*各種係数!H97</f>
        <v>4.503017967179837E-4</v>
      </c>
      <c r="O571" s="67">
        <f>M571*各種係数!I97</f>
        <v>3.2875062165663149E-4</v>
      </c>
      <c r="P571" s="54"/>
      <c r="Q571" s="41"/>
      <c r="R571" s="67">
        <f>Q$589*各種係数!J97</f>
        <v>6.4100054724782465E-3</v>
      </c>
      <c r="S571" s="67">
        <f>R571*各種係数!G97</f>
        <v>2.4645185393435509E-3</v>
      </c>
      <c r="T571" s="67">
        <f>R571*各種係数!F97</f>
        <v>3.945486933134696E-3</v>
      </c>
      <c r="U571" s="80">
        <v>2.4775717744847693E-3</v>
      </c>
      <c r="V571" s="67">
        <f>U571*各種係数!H97</f>
        <v>2.0357140406794339E-3</v>
      </c>
      <c r="W571" s="67">
        <f>U571*各種係数!I97</f>
        <v>1.4862082746865699E-3</v>
      </c>
      <c r="X571" s="330">
        <f t="shared" si="51"/>
        <v>3.0256129036680692E-3</v>
      </c>
      <c r="Y571" s="67">
        <f t="shared" si="52"/>
        <v>2.4860158373974177E-3</v>
      </c>
      <c r="Z571" s="68">
        <f t="shared" si="53"/>
        <v>1.8149588963432012E-3</v>
      </c>
      <c r="AA571" s="67">
        <f>G571*各種係数!K97*各種係数!$P$18</f>
        <v>0</v>
      </c>
      <c r="AB571" s="67">
        <f>M571*各種係数!K97*各種係数!$P$18</f>
        <v>5.5072521926710149E-11</v>
      </c>
      <c r="AC571" s="67">
        <f>U571*各種係数!K97*各種係数!$P$18</f>
        <v>2.4897059474102788E-10</v>
      </c>
      <c r="AD571" s="80">
        <f t="shared" si="54"/>
        <v>3.0404311666773801E-10</v>
      </c>
      <c r="AE571" s="67">
        <f>G571*各種係数!L97*各種係数!$P$18</f>
        <v>0</v>
      </c>
      <c r="AF571" s="67">
        <f>M571*各種係数!L97*各種係数!$P$18</f>
        <v>5.4822192281588737E-11</v>
      </c>
      <c r="AG571" s="67">
        <f>U571*各種係数!L97*各種係数!$P$18</f>
        <v>2.4783891021947774E-10</v>
      </c>
      <c r="AH571" s="330">
        <f t="shared" si="55"/>
        <v>3.0266110250106646E-10</v>
      </c>
    </row>
    <row r="572" spans="2:34" x14ac:dyDescent="0.15">
      <c r="B572" s="155" t="s">
        <v>124</v>
      </c>
      <c r="C572" s="155" t="s">
        <v>318</v>
      </c>
      <c r="D572" s="155" t="s">
        <v>300</v>
      </c>
      <c r="E572" s="41" t="s">
        <v>197</v>
      </c>
      <c r="F572" s="363">
        <f>SUMIF(価格変換【係数】!$D$7:$D$64,E572,価格変換【係数】!$J$275:$J$332)</f>
        <v>0</v>
      </c>
      <c r="G572" s="324">
        <f>SUMIF(価格変換【係数】!$D$7:$D$64,E572,価格変換【係数】!$L$275:$L$332)</f>
        <v>0</v>
      </c>
      <c r="H572" s="325">
        <f>G572*各種係数!H98</f>
        <v>0</v>
      </c>
      <c r="I572" s="324">
        <f>G572*各種係数!I98</f>
        <v>0</v>
      </c>
      <c r="J572" s="366">
        <v>0</v>
      </c>
      <c r="K572" s="46">
        <f>J572*各種係数!G98</f>
        <v>0</v>
      </c>
      <c r="L572" s="46">
        <f>J572*各種係数!F98</f>
        <v>0</v>
      </c>
      <c r="M572" s="366">
        <v>0</v>
      </c>
      <c r="N572" s="46">
        <f>M572*各種係数!H98</f>
        <v>0</v>
      </c>
      <c r="O572" s="46">
        <f>M572*各種係数!I98</f>
        <v>0</v>
      </c>
      <c r="P572" s="54"/>
      <c r="Q572" s="41"/>
      <c r="R572" s="46">
        <f>Q$589*各種係数!J98</f>
        <v>1.6286638615112573E-4</v>
      </c>
      <c r="S572" s="46">
        <f>R572*各種係数!G98</f>
        <v>9.1991036126462614E-5</v>
      </c>
      <c r="T572" s="46">
        <f>R572*各種係数!F98</f>
        <v>7.0875350024663118E-5</v>
      </c>
      <c r="U572" s="366">
        <v>9.1991036126462614E-5</v>
      </c>
      <c r="V572" s="46">
        <f>U572*各種係数!H98</f>
        <v>5.4556707417824824E-5</v>
      </c>
      <c r="W572" s="46">
        <f>U572*各種係数!I98</f>
        <v>3.9201938892451063E-5</v>
      </c>
      <c r="X572" s="328">
        <f t="shared" si="51"/>
        <v>9.1991036126462614E-5</v>
      </c>
      <c r="Y572" s="136">
        <f t="shared" si="52"/>
        <v>5.4556707417824824E-5</v>
      </c>
      <c r="Z572" s="329">
        <f t="shared" si="53"/>
        <v>3.9201938892451063E-5</v>
      </c>
      <c r="AA572" s="46">
        <f>G572*各種係数!K98*各種係数!$P$18</f>
        <v>0</v>
      </c>
      <c r="AB572" s="46">
        <f>M572*各種係数!K98*各種係数!$P$18</f>
        <v>0</v>
      </c>
      <c r="AC572" s="46">
        <f>U572*各種係数!K98*各種係数!$P$18</f>
        <v>6.7514314259549785E-12</v>
      </c>
      <c r="AD572" s="366">
        <f t="shared" si="54"/>
        <v>6.7514314259549785E-12</v>
      </c>
      <c r="AE572" s="46">
        <f>G572*各種係数!L98*各種係数!$P$18</f>
        <v>0</v>
      </c>
      <c r="AF572" s="46">
        <f>M572*各種係数!L98*各種係数!$P$18</f>
        <v>0</v>
      </c>
      <c r="AG572" s="46">
        <f>U572*各種係数!L98*各種係数!$P$18</f>
        <v>6.7514314259549785E-12</v>
      </c>
      <c r="AH572" s="328">
        <f t="shared" si="55"/>
        <v>6.7514314259549785E-12</v>
      </c>
    </row>
    <row r="573" spans="2:34" x14ac:dyDescent="0.15">
      <c r="B573" s="155" t="s">
        <v>125</v>
      </c>
      <c r="C573" s="155" t="s">
        <v>319</v>
      </c>
      <c r="D573" s="155" t="s">
        <v>300</v>
      </c>
      <c r="E573" s="41" t="s">
        <v>993</v>
      </c>
      <c r="F573" s="363">
        <f>SUMIF(価格変換【係数】!$D$7:$D$64,E573,価格変換【係数】!$J$275:$J$332)</f>
        <v>0</v>
      </c>
      <c r="G573" s="324">
        <f>SUMIF(価格変換【係数】!$D$7:$D$64,E573,価格変換【係数】!$L$275:$L$332)</f>
        <v>0</v>
      </c>
      <c r="H573" s="325">
        <f>G573*各種係数!H99</f>
        <v>0</v>
      </c>
      <c r="I573" s="324">
        <f>G573*各種係数!I99</f>
        <v>0</v>
      </c>
      <c r="J573" s="364">
        <v>0</v>
      </c>
      <c r="K573" s="46">
        <f>J573*各種係数!G99</f>
        <v>0</v>
      </c>
      <c r="L573" s="46">
        <f>J573*各種係数!F99</f>
        <v>0</v>
      </c>
      <c r="M573" s="364">
        <v>0</v>
      </c>
      <c r="N573" s="46">
        <f>M573*各種係数!H99</f>
        <v>0</v>
      </c>
      <c r="O573" s="46">
        <f>M573*各種係数!I99</f>
        <v>0</v>
      </c>
      <c r="P573" s="54"/>
      <c r="Q573" s="41"/>
      <c r="R573" s="46">
        <f>Q$589*各種係数!J99</f>
        <v>4.6890055417020318E-3</v>
      </c>
      <c r="S573" s="46">
        <f>R573*各種係数!G99</f>
        <v>1.2175627143669802E-3</v>
      </c>
      <c r="T573" s="46">
        <f>R573*各種係数!F99</f>
        <v>3.4714428273350515E-3</v>
      </c>
      <c r="U573" s="364">
        <v>1.2199356403945997E-3</v>
      </c>
      <c r="V573" s="46">
        <f>U573*各種係数!H99</f>
        <v>6.7871751231356778E-4</v>
      </c>
      <c r="W573" s="46">
        <f>U573*各種係数!I99</f>
        <v>5.2336654799159583E-4</v>
      </c>
      <c r="X573" s="135">
        <f t="shared" si="51"/>
        <v>1.2199356403945997E-3</v>
      </c>
      <c r="Y573" s="46">
        <f t="shared" si="52"/>
        <v>6.7871751231356778E-4</v>
      </c>
      <c r="Z573" s="47">
        <f t="shared" si="53"/>
        <v>5.2336654799159583E-4</v>
      </c>
      <c r="AA573" s="46">
        <f>G573*各種係数!K99*各種係数!$P$18</f>
        <v>0</v>
      </c>
      <c r="AB573" s="46">
        <f>M573*各種係数!K99*各種係数!$P$18</f>
        <v>0</v>
      </c>
      <c r="AC573" s="46">
        <f>U573*各種係数!K99*各種係数!$P$18</f>
        <v>1.0961522582892084E-10</v>
      </c>
      <c r="AD573" s="364">
        <f t="shared" si="54"/>
        <v>1.0961522582892084E-10</v>
      </c>
      <c r="AE573" s="46">
        <f>G573*各種係数!L99*各種係数!$P$18</f>
        <v>0</v>
      </c>
      <c r="AF573" s="46">
        <f>M573*各種係数!L99*各種係数!$P$18</f>
        <v>0</v>
      </c>
      <c r="AG573" s="46">
        <f>U573*各種係数!L99*各種係数!$P$18</f>
        <v>1.0134387202505968E-10</v>
      </c>
      <c r="AH573" s="135">
        <f t="shared" si="55"/>
        <v>1.0134387202505968E-10</v>
      </c>
    </row>
    <row r="574" spans="2:34" x14ac:dyDescent="0.15">
      <c r="B574" s="155" t="s">
        <v>126</v>
      </c>
      <c r="C574" s="155" t="s">
        <v>319</v>
      </c>
      <c r="D574" s="155" t="s">
        <v>300</v>
      </c>
      <c r="E574" s="41" t="s">
        <v>994</v>
      </c>
      <c r="F574" s="363">
        <f>SUMIF(価格変換【係数】!$D$7:$D$64,E574,価格変換【係数】!$J$275:$J$332)</f>
        <v>0</v>
      </c>
      <c r="G574" s="324">
        <f>SUMIF(価格変換【係数】!$D$7:$D$64,E574,価格変換【係数】!$L$275:$L$332)</f>
        <v>0</v>
      </c>
      <c r="H574" s="325">
        <f>G574*各種係数!H100</f>
        <v>0</v>
      </c>
      <c r="I574" s="324">
        <f>G574*各種係数!I100</f>
        <v>0</v>
      </c>
      <c r="J574" s="364">
        <v>4.7024669836712347E-4</v>
      </c>
      <c r="K574" s="46">
        <f>J574*各種係数!G100</f>
        <v>1.9295773480368074E-4</v>
      </c>
      <c r="L574" s="46">
        <f>J574*各種係数!F100</f>
        <v>2.7728896356344273E-4</v>
      </c>
      <c r="M574" s="364">
        <v>2.1016457364509103E-4</v>
      </c>
      <c r="N574" s="46">
        <f>M574*各種係数!H100</f>
        <v>1.3547506374784636E-4</v>
      </c>
      <c r="O574" s="46">
        <f>M574*各種係数!I100</f>
        <v>1.2067558562307653E-4</v>
      </c>
      <c r="P574" s="54"/>
      <c r="Q574" s="41"/>
      <c r="R574" s="46">
        <f>Q$589*各種係数!J100</f>
        <v>1.8190759703789686E-4</v>
      </c>
      <c r="S574" s="46">
        <f>R574*各種係数!G100</f>
        <v>7.4642688592808026E-5</v>
      </c>
      <c r="T574" s="46">
        <f>R574*各種係数!F100</f>
        <v>1.0726490844508883E-4</v>
      </c>
      <c r="U574" s="364">
        <v>9.0327999994475536E-5</v>
      </c>
      <c r="V574" s="46">
        <f>U574*各種係数!H100</f>
        <v>5.8226709407895832E-5</v>
      </c>
      <c r="W574" s="46">
        <f>U574*各種係数!I100</f>
        <v>5.186594538003478E-5</v>
      </c>
      <c r="X574" s="135">
        <f t="shared" si="51"/>
        <v>3.0049257363956659E-4</v>
      </c>
      <c r="Y574" s="46">
        <f t="shared" si="52"/>
        <v>1.9370177315574218E-4</v>
      </c>
      <c r="Z574" s="47">
        <f t="shared" si="53"/>
        <v>1.7254153100311131E-4</v>
      </c>
      <c r="AA574" s="46">
        <f>G574*各種係数!K100*各種係数!$P$18</f>
        <v>0</v>
      </c>
      <c r="AB574" s="46">
        <f>M574*各種係数!K100*各種係数!$P$18</f>
        <v>2.7596812966213885E-11</v>
      </c>
      <c r="AC574" s="46">
        <f>U574*各種係数!K100*各種係数!$P$18</f>
        <v>1.1861013862732596E-11</v>
      </c>
      <c r="AD574" s="364">
        <f t="shared" si="54"/>
        <v>3.9457826828946479E-11</v>
      </c>
      <c r="AE574" s="46">
        <f>G574*各種係数!L100*各種係数!$P$18</f>
        <v>0</v>
      </c>
      <c r="AF574" s="46">
        <f>M574*各種係数!L100*各種係数!$P$18</f>
        <v>2.6937128194113152E-11</v>
      </c>
      <c r="AG574" s="46">
        <f>U574*各種係数!L100*各種係数!$P$18</f>
        <v>1.1577483650874445E-11</v>
      </c>
      <c r="AH574" s="135">
        <f t="shared" si="55"/>
        <v>3.8514611844987598E-11</v>
      </c>
    </row>
    <row r="575" spans="2:34" x14ac:dyDescent="0.15">
      <c r="B575" s="155" t="s">
        <v>127</v>
      </c>
      <c r="C575" s="155" t="s">
        <v>319</v>
      </c>
      <c r="D575" s="155" t="s">
        <v>300</v>
      </c>
      <c r="E575" s="41" t="s">
        <v>995</v>
      </c>
      <c r="F575" s="363">
        <f>SUMIF(価格変換【係数】!$D$7:$D$64,E575,価格変換【係数】!$J$275:$J$332)</f>
        <v>0</v>
      </c>
      <c r="G575" s="324">
        <f>SUMIF(価格変換【係数】!$D$7:$D$64,E575,価格変換【係数】!$L$275:$L$332)</f>
        <v>0</v>
      </c>
      <c r="H575" s="325">
        <f>G575*各種係数!H101</f>
        <v>0</v>
      </c>
      <c r="I575" s="324">
        <f>G575*各種係数!I101</f>
        <v>0</v>
      </c>
      <c r="J575" s="364">
        <v>0</v>
      </c>
      <c r="K575" s="46">
        <f>J575*各種係数!G101</f>
        <v>0</v>
      </c>
      <c r="L575" s="46">
        <f>J575*各種係数!F101</f>
        <v>0</v>
      </c>
      <c r="M575" s="364">
        <v>0</v>
      </c>
      <c r="N575" s="46">
        <f>M575*各種係数!H101</f>
        <v>0</v>
      </c>
      <c r="O575" s="46">
        <f>M575*各種係数!I101</f>
        <v>0</v>
      </c>
      <c r="P575" s="54"/>
      <c r="Q575" s="41"/>
      <c r="R575" s="46">
        <f>Q$589*各種係数!J101</f>
        <v>3.7512450771061681E-3</v>
      </c>
      <c r="S575" s="46">
        <f>R575*各種係数!G101</f>
        <v>1.7129771153522029E-3</v>
      </c>
      <c r="T575" s="46">
        <f>R575*各種係数!F101</f>
        <v>2.0382679617539654E-3</v>
      </c>
      <c r="U575" s="364">
        <v>1.7129771153522029E-3</v>
      </c>
      <c r="V575" s="46">
        <f>U575*各種係数!H101</f>
        <v>1.081261663995648E-3</v>
      </c>
      <c r="W575" s="46">
        <f>U575*各種係数!I101</f>
        <v>9.349414802300324E-4</v>
      </c>
      <c r="X575" s="135">
        <f t="shared" si="51"/>
        <v>1.7129771153522029E-3</v>
      </c>
      <c r="Y575" s="46">
        <f t="shared" si="52"/>
        <v>1.081261663995648E-3</v>
      </c>
      <c r="Z575" s="47">
        <f t="shared" si="53"/>
        <v>9.349414802300324E-4</v>
      </c>
      <c r="AA575" s="46">
        <f>G575*各種係数!K101*各種係数!$P$18</f>
        <v>0</v>
      </c>
      <c r="AB575" s="46">
        <f>M575*各種係数!K101*各種係数!$P$18</f>
        <v>0</v>
      </c>
      <c r="AC575" s="46">
        <f>U575*各種係数!K101*各種係数!$P$18</f>
        <v>2.6793761597851861E-10</v>
      </c>
      <c r="AD575" s="364">
        <f t="shared" si="54"/>
        <v>2.6793761597851861E-10</v>
      </c>
      <c r="AE575" s="46">
        <f>G575*各種係数!L101*各種係数!$P$18</f>
        <v>0</v>
      </c>
      <c r="AF575" s="46">
        <f>M575*各種係数!L101*各種係数!$P$18</f>
        <v>0</v>
      </c>
      <c r="AG575" s="46">
        <f>U575*各種係数!L101*各種係数!$P$18</f>
        <v>2.6732152580611453E-10</v>
      </c>
      <c r="AH575" s="135">
        <f t="shared" si="55"/>
        <v>2.6732152580611453E-10</v>
      </c>
    </row>
    <row r="576" spans="2:34" x14ac:dyDescent="0.15">
      <c r="B576" s="155" t="s">
        <v>128</v>
      </c>
      <c r="C576" s="155" t="s">
        <v>319</v>
      </c>
      <c r="D576" s="155" t="s">
        <v>300</v>
      </c>
      <c r="E576" s="41" t="s">
        <v>996</v>
      </c>
      <c r="F576" s="365">
        <f>SUMIF(価格変換【係数】!$D$7:$D$64,E576,価格変換【係数】!$J$275:$J$332)</f>
        <v>0</v>
      </c>
      <c r="G576" s="326">
        <f>SUMIF(価格変換【係数】!$D$7:$D$64,E576,価格変換【係数】!$L$275:$L$332)</f>
        <v>0</v>
      </c>
      <c r="H576" s="327">
        <f>G576*各種係数!H102</f>
        <v>0</v>
      </c>
      <c r="I576" s="326">
        <f>G576*各種係数!I102</f>
        <v>0</v>
      </c>
      <c r="J576" s="80">
        <v>0</v>
      </c>
      <c r="K576" s="67">
        <f>J576*各種係数!G102</f>
        <v>0</v>
      </c>
      <c r="L576" s="67">
        <f>J576*各種係数!F102</f>
        <v>0</v>
      </c>
      <c r="M576" s="80">
        <v>0</v>
      </c>
      <c r="N576" s="67">
        <f>M576*各種係数!H102</f>
        <v>0</v>
      </c>
      <c r="O576" s="67">
        <f>M576*各種係数!I102</f>
        <v>0</v>
      </c>
      <c r="P576" s="54"/>
      <c r="Q576" s="41"/>
      <c r="R576" s="67">
        <f>Q$589*各種係数!J102</f>
        <v>4.5977085719437822E-4</v>
      </c>
      <c r="S576" s="67">
        <f>R576*各種係数!G102</f>
        <v>1.3586251609613666E-4</v>
      </c>
      <c r="T576" s="67">
        <f>R576*各種係数!F102</f>
        <v>3.2390834109824159E-4</v>
      </c>
      <c r="U576" s="80">
        <v>1.3586251609613666E-4</v>
      </c>
      <c r="V576" s="67">
        <f>U576*各種係数!H102</f>
        <v>1.0473233428019762E-4</v>
      </c>
      <c r="W576" s="67">
        <f>U576*各種係数!I102</f>
        <v>8.7485434694910283E-5</v>
      </c>
      <c r="X576" s="330">
        <f t="shared" si="51"/>
        <v>1.3586251609613666E-4</v>
      </c>
      <c r="Y576" s="67">
        <f t="shared" si="52"/>
        <v>1.0473233428019762E-4</v>
      </c>
      <c r="Z576" s="68">
        <f t="shared" si="53"/>
        <v>8.7485434694910283E-5</v>
      </c>
      <c r="AA576" s="67">
        <f>G576*各種係数!K102*各種係数!$P$18</f>
        <v>0</v>
      </c>
      <c r="AB576" s="67">
        <f>M576*各種係数!K102*各種係数!$P$18</f>
        <v>0</v>
      </c>
      <c r="AC576" s="67">
        <f>U576*各種係数!K102*各種係数!$P$18</f>
        <v>2.6493711329875157E-11</v>
      </c>
      <c r="AD576" s="80">
        <f t="shared" si="54"/>
        <v>2.6493711329875157E-11</v>
      </c>
      <c r="AE576" s="67">
        <f>G576*各種係数!L102*各種係数!$P$18</f>
        <v>0</v>
      </c>
      <c r="AF576" s="67">
        <f>M576*各種係数!L102*各種係数!$P$18</f>
        <v>0</v>
      </c>
      <c r="AG576" s="67">
        <f>U576*各種係数!L102*各種係数!$P$18</f>
        <v>2.6493711329875157E-11</v>
      </c>
      <c r="AH576" s="330">
        <f t="shared" si="55"/>
        <v>2.6493711329875157E-11</v>
      </c>
    </row>
    <row r="577" spans="2:34" x14ac:dyDescent="0.15">
      <c r="B577" s="162" t="s">
        <v>129</v>
      </c>
      <c r="C577" s="162" t="s">
        <v>320</v>
      </c>
      <c r="D577" s="162" t="s">
        <v>300</v>
      </c>
      <c r="E577" s="116" t="s">
        <v>952</v>
      </c>
      <c r="F577" s="363">
        <f>SUMIF(価格変換【係数】!$D$7:$D$64,E577,価格変換【係数】!$J$275:$J$332)</f>
        <v>0</v>
      </c>
      <c r="G577" s="324">
        <f>SUMIF(価格変換【係数】!$D$7:$D$64,E577,価格変換【係数】!$L$275:$L$332)</f>
        <v>0</v>
      </c>
      <c r="H577" s="325">
        <f>G577*各種係数!H103</f>
        <v>0</v>
      </c>
      <c r="I577" s="324">
        <f>G577*各種係数!I103</f>
        <v>0</v>
      </c>
      <c r="J577" s="366">
        <v>1.2781936804726981E-3</v>
      </c>
      <c r="K577" s="46">
        <f>J577*各種係数!G103</f>
        <v>7.4692407456508538E-4</v>
      </c>
      <c r="L577" s="46">
        <f>J577*各種係数!F103</f>
        <v>5.3126960590761272E-4</v>
      </c>
      <c r="M577" s="366">
        <v>8.6759035287407307E-4</v>
      </c>
      <c r="N577" s="46">
        <f>M577*各種係数!H103</f>
        <v>4.4007854622665646E-4</v>
      </c>
      <c r="O577" s="46">
        <f>M577*各種係数!I103</f>
        <v>3.654308740062095E-4</v>
      </c>
      <c r="P577" s="54"/>
      <c r="Q577" s="41"/>
      <c r="R577" s="46">
        <f>Q$589*各種係数!J103</f>
        <v>2.0106019479060851E-3</v>
      </c>
      <c r="S577" s="46">
        <f>R577*各種係数!G103</f>
        <v>1.1749134909688579E-3</v>
      </c>
      <c r="T577" s="46">
        <f>R577*各種係数!F103</f>
        <v>8.3568845693722722E-4</v>
      </c>
      <c r="U577" s="366">
        <v>1.2541940235001635E-3</v>
      </c>
      <c r="V577" s="46">
        <f>U577*各種係数!H103</f>
        <v>6.3618029029447408E-4</v>
      </c>
      <c r="W577" s="46">
        <f>U577*各種係数!I103</f>
        <v>5.2826914990783966E-4</v>
      </c>
      <c r="X577" s="328">
        <f t="shared" si="51"/>
        <v>2.1217843763742367E-3</v>
      </c>
      <c r="Y577" s="136">
        <f t="shared" si="52"/>
        <v>1.0762588365211307E-3</v>
      </c>
      <c r="Z577" s="329">
        <f t="shared" si="53"/>
        <v>8.9370002391404922E-4</v>
      </c>
      <c r="AA577" s="46">
        <f>G577*各種係数!K103*各種係数!$P$18</f>
        <v>0</v>
      </c>
      <c r="AB577" s="46">
        <f>M577*各種係数!K103*各種係数!$P$18</f>
        <v>4.1303992043516925E-11</v>
      </c>
      <c r="AC577" s="46">
        <f>U577*各種係数!K103*各種係数!$P$18</f>
        <v>5.9709308426572888E-11</v>
      </c>
      <c r="AD577" s="366">
        <f t="shared" si="54"/>
        <v>1.0101330047008981E-10</v>
      </c>
      <c r="AE577" s="46">
        <f>G577*各種係数!L103*各種係数!$P$18</f>
        <v>0</v>
      </c>
      <c r="AF577" s="46">
        <f>M577*各種係数!L103*各種係数!$P$18</f>
        <v>3.6450772978403685E-11</v>
      </c>
      <c r="AG577" s="46">
        <f>U577*各種係数!L103*各種係数!$P$18</f>
        <v>5.2693464686450569E-11</v>
      </c>
      <c r="AH577" s="328">
        <f t="shared" si="55"/>
        <v>8.9144237664854248E-11</v>
      </c>
    </row>
    <row r="578" spans="2:34" x14ac:dyDescent="0.15">
      <c r="B578" s="155" t="s">
        <v>130</v>
      </c>
      <c r="C578" s="155" t="s">
        <v>321</v>
      </c>
      <c r="D578" s="155" t="s">
        <v>300</v>
      </c>
      <c r="E578" s="41" t="s">
        <v>199</v>
      </c>
      <c r="F578" s="363">
        <f>SUMIF(価格変換【係数】!$D$7:$D$64,E578,価格変換【係数】!$J$275:$J$332)</f>
        <v>8.3213256484149858E-2</v>
      </c>
      <c r="G578" s="324">
        <f>SUMIF(価格変換【係数】!$D$7:$D$64,E578,価格変換【係数】!$L$275:$L$332)</f>
        <v>8.3213256484149858E-2</v>
      </c>
      <c r="H578" s="325">
        <f>G578*各種係数!H104</f>
        <v>5.6358901280352425E-2</v>
      </c>
      <c r="I578" s="324">
        <f>G578*各種係数!I104</f>
        <v>1.5668869505366032E-2</v>
      </c>
      <c r="J578" s="364">
        <v>4.1914322439894876E-3</v>
      </c>
      <c r="K578" s="46">
        <f>J578*各種係数!G104</f>
        <v>1.1955693676091103E-3</v>
      </c>
      <c r="L578" s="46">
        <f>J578*各種係数!F104</f>
        <v>2.9958628763803773E-3</v>
      </c>
      <c r="M578" s="364">
        <v>1.6009221681134009E-3</v>
      </c>
      <c r="N578" s="46">
        <f>M578*各種係数!H104</f>
        <v>1.0842769318542037E-3</v>
      </c>
      <c r="O578" s="46">
        <f>M578*各種係数!I104</f>
        <v>3.0145005255496237E-4</v>
      </c>
      <c r="P578" s="54"/>
      <c r="Q578" s="41"/>
      <c r="R578" s="46">
        <f>Q$589*各種係数!J104</f>
        <v>4.4611110814401134E-4</v>
      </c>
      <c r="S578" s="46">
        <f>R578*各種係数!G104</f>
        <v>1.2724928959831534E-4</v>
      </c>
      <c r="T578" s="46">
        <f>R578*各種係数!F104</f>
        <v>3.18861818545696E-4</v>
      </c>
      <c r="U578" s="364">
        <v>2.8944472459282392E-4</v>
      </c>
      <c r="V578" s="46">
        <f>U578*各種係数!H104</f>
        <v>1.9603591240961656E-4</v>
      </c>
      <c r="W578" s="46">
        <f>U578*各種係数!I104</f>
        <v>5.4501792265820405E-5</v>
      </c>
      <c r="X578" s="135">
        <f t="shared" si="51"/>
        <v>8.5103623376856091E-2</v>
      </c>
      <c r="Y578" s="46">
        <f t="shared" si="52"/>
        <v>5.7639214124616249E-2</v>
      </c>
      <c r="Z578" s="47">
        <f t="shared" si="53"/>
        <v>1.6024821350186815E-2</v>
      </c>
      <c r="AA578" s="46">
        <f>G578*各種係数!K104*各種係数!$P$18</f>
        <v>4.4769493251110897E-9</v>
      </c>
      <c r="AB578" s="46">
        <f>M578*各種係数!K104*各種係数!$P$18</f>
        <v>8.6131077221522534E-11</v>
      </c>
      <c r="AC578" s="46">
        <f>U578*各種係数!K104*各種係数!$P$18</f>
        <v>1.5572390976786651E-11</v>
      </c>
      <c r="AD578" s="364">
        <f t="shared" si="54"/>
        <v>4.5786527933093986E-9</v>
      </c>
      <c r="AE578" s="46">
        <f>G578*各種係数!L104*各種係数!$P$18</f>
        <v>4.3319469178200429E-9</v>
      </c>
      <c r="AF578" s="46">
        <f>M578*各種係数!L104*各種係数!$P$18</f>
        <v>8.3341406704226254E-11</v>
      </c>
      <c r="AG578" s="46">
        <f>U578*各種係数!L104*各種係数!$P$18</f>
        <v>1.5068022038267241E-11</v>
      </c>
      <c r="AH578" s="135">
        <f t="shared" si="55"/>
        <v>4.4303563465625369E-9</v>
      </c>
    </row>
    <row r="579" spans="2:34" x14ac:dyDescent="0.15">
      <c r="B579" s="155" t="s">
        <v>131</v>
      </c>
      <c r="C579" s="155" t="s">
        <v>321</v>
      </c>
      <c r="D579" s="155" t="s">
        <v>300</v>
      </c>
      <c r="E579" s="41" t="s">
        <v>213</v>
      </c>
      <c r="F579" s="363">
        <f>SUMIF(価格変換【係数】!$D$7:$D$64,E579,価格変換【係数】!$J$275:$J$332)</f>
        <v>0</v>
      </c>
      <c r="G579" s="324">
        <f>SUMIF(価格変換【係数】!$D$7:$D$64,E579,価格変換【係数】!$L$275:$L$332)</f>
        <v>0</v>
      </c>
      <c r="H579" s="325">
        <f>G579*各種係数!H105</f>
        <v>0</v>
      </c>
      <c r="I579" s="324">
        <f>G579*各種係数!I105</f>
        <v>0</v>
      </c>
      <c r="J579" s="364">
        <v>4.5165102107615649E-3</v>
      </c>
      <c r="K579" s="46">
        <f>J579*各種係数!G105</f>
        <v>1.3362168345462243E-4</v>
      </c>
      <c r="L579" s="46">
        <f>J579*各種係数!F105</f>
        <v>4.3828885273069426E-3</v>
      </c>
      <c r="M579" s="364">
        <v>1.6607052598540206E-4</v>
      </c>
      <c r="N579" s="46">
        <f>M579*各種係数!H105</f>
        <v>4.8216939109231013E-5</v>
      </c>
      <c r="O579" s="46">
        <f>M579*各種係数!I105</f>
        <v>2.6020540066386209E-5</v>
      </c>
      <c r="P579" s="54"/>
      <c r="Q579" s="41"/>
      <c r="R579" s="46">
        <f>Q$589*各種係数!J105</f>
        <v>2.6360919220006342E-6</v>
      </c>
      <c r="S579" s="46">
        <f>R579*各種係数!G105</f>
        <v>7.7989204921881963E-8</v>
      </c>
      <c r="T579" s="46">
        <f>R579*各種係数!F105</f>
        <v>2.5581027170787522E-6</v>
      </c>
      <c r="U579" s="364">
        <v>2.6686498207403221E-5</v>
      </c>
      <c r="V579" s="46">
        <f>U579*各種係数!H105</f>
        <v>7.748161520353532E-6</v>
      </c>
      <c r="W579" s="46">
        <f>U579*各種係数!I105</f>
        <v>4.1813385711701676E-6</v>
      </c>
      <c r="X579" s="135">
        <f t="shared" si="51"/>
        <v>1.9275702419280528E-4</v>
      </c>
      <c r="Y579" s="46">
        <f t="shared" si="52"/>
        <v>5.5965100629584544E-5</v>
      </c>
      <c r="Z579" s="47">
        <f t="shared" si="53"/>
        <v>3.0201878637556376E-5</v>
      </c>
      <c r="AA579" s="46">
        <f>G579*各種係数!K105*各種係数!$P$18</f>
        <v>0</v>
      </c>
      <c r="AB579" s="46">
        <f>M579*各種係数!K105*各種係数!$P$18</f>
        <v>1.327434476413928E-11</v>
      </c>
      <c r="AC579" s="46">
        <f>U579*各種係数!K105*各種係数!$P$18</f>
        <v>2.1331044485509375E-12</v>
      </c>
      <c r="AD579" s="364">
        <f t="shared" si="54"/>
        <v>1.5407449212690216E-11</v>
      </c>
      <c r="AE579" s="46">
        <f>G579*各種係数!L105*各種係数!$P$18</f>
        <v>0</v>
      </c>
      <c r="AF579" s="46">
        <f>M579*各種係数!L105*各種係数!$P$18</f>
        <v>1.1014881825562382E-11</v>
      </c>
      <c r="AG579" s="46">
        <f>U579*各種係数!L105*各種係数!$P$18</f>
        <v>1.7700228402869482E-12</v>
      </c>
      <c r="AH579" s="135">
        <f t="shared" si="55"/>
        <v>1.2784904665849329E-11</v>
      </c>
    </row>
    <row r="580" spans="2:34" x14ac:dyDescent="0.15">
      <c r="B580" s="155" t="s">
        <v>132</v>
      </c>
      <c r="C580" s="155" t="s">
        <v>321</v>
      </c>
      <c r="D580" s="155" t="s">
        <v>300</v>
      </c>
      <c r="E580" s="41" t="s">
        <v>214</v>
      </c>
      <c r="F580" s="363">
        <f>SUMIF(価格変換【係数】!$D$7:$D$64,E580,価格変換【係数】!$J$275:$J$332)</f>
        <v>0</v>
      </c>
      <c r="G580" s="324">
        <f>SUMIF(価格変換【係数】!$D$7:$D$64,E580,価格変換【係数】!$L$275:$L$332)</f>
        <v>0</v>
      </c>
      <c r="H580" s="325">
        <f>G580*各種係数!H106</f>
        <v>0</v>
      </c>
      <c r="I580" s="324">
        <f>G580*各種係数!I106</f>
        <v>0</v>
      </c>
      <c r="J580" s="364">
        <v>1.5980460587299437E-2</v>
      </c>
      <c r="K580" s="46">
        <f>J580*各種係数!G106</f>
        <v>8.6632652572349519E-3</v>
      </c>
      <c r="L580" s="46">
        <f>J580*各種係数!F106</f>
        <v>7.3171953300644847E-3</v>
      </c>
      <c r="M580" s="364">
        <v>9.7248079947554258E-3</v>
      </c>
      <c r="N580" s="46">
        <f>M580*各種係数!H106</f>
        <v>3.6185660596662083E-3</v>
      </c>
      <c r="O580" s="46">
        <f>M580*各種係数!I106</f>
        <v>2.5932955092980389E-3</v>
      </c>
      <c r="P580" s="54"/>
      <c r="Q580" s="41"/>
      <c r="R580" s="46">
        <f>Q$589*各種係数!J106</f>
        <v>1.553258212437709E-3</v>
      </c>
      <c r="S580" s="46">
        <f>R580*各種係数!G106</f>
        <v>8.4204631235853958E-4</v>
      </c>
      <c r="T580" s="46">
        <f>R580*各種係数!F106</f>
        <v>7.1121190007916951E-4</v>
      </c>
      <c r="U580" s="364">
        <v>1.1597097381625249E-3</v>
      </c>
      <c r="V580" s="46">
        <f>U580*各種係数!H106</f>
        <v>4.3152382029984103E-4</v>
      </c>
      <c r="W580" s="46">
        <f>U580*各種係数!I106</f>
        <v>3.0925752546353657E-4</v>
      </c>
      <c r="X580" s="135">
        <f t="shared" si="51"/>
        <v>1.088451773291795E-2</v>
      </c>
      <c r="Y580" s="46">
        <f t="shared" si="52"/>
        <v>4.0500898799660495E-3</v>
      </c>
      <c r="Z580" s="47">
        <f t="shared" si="53"/>
        <v>2.9025530347615756E-3</v>
      </c>
      <c r="AA580" s="46">
        <f>G580*各種係数!K106*各種係数!$P$18</f>
        <v>0</v>
      </c>
      <c r="AB580" s="46">
        <f>M580*各種係数!K106*各種係数!$P$18</f>
        <v>5.9596153318800792E-10</v>
      </c>
      <c r="AC580" s="46">
        <f>U580*各種係数!K106*各種係数!$P$18</f>
        <v>7.1070029761115446E-11</v>
      </c>
      <c r="AD580" s="364">
        <f t="shared" si="54"/>
        <v>6.670315629491234E-10</v>
      </c>
      <c r="AE580" s="46">
        <f>G580*各種係数!L106*各種係数!$P$18</f>
        <v>0</v>
      </c>
      <c r="AF580" s="46">
        <f>M580*各種係数!L106*各種係数!$P$18</f>
        <v>5.2853962236269788E-10</v>
      </c>
      <c r="AG580" s="46">
        <f>U580*各種係数!L106*各種係数!$P$18</f>
        <v>6.3029783969958938E-11</v>
      </c>
      <c r="AH580" s="135">
        <f t="shared" si="55"/>
        <v>5.9156940633265682E-10</v>
      </c>
    </row>
    <row r="581" spans="2:34" x14ac:dyDescent="0.15">
      <c r="B581" s="163" t="s">
        <v>133</v>
      </c>
      <c r="C581" s="163" t="s">
        <v>321</v>
      </c>
      <c r="D581" s="163" t="s">
        <v>300</v>
      </c>
      <c r="E581" s="62" t="s">
        <v>997</v>
      </c>
      <c r="F581" s="365">
        <f>SUMIF(価格変換【係数】!$D$7:$D$64,E581,価格変換【係数】!$J$275:$J$332)</f>
        <v>0</v>
      </c>
      <c r="G581" s="326">
        <f>SUMIF(価格変換【係数】!$D$7:$D$64,E581,価格変換【係数】!$L$275:$L$332)</f>
        <v>0</v>
      </c>
      <c r="H581" s="327">
        <f>G581*各種係数!H107</f>
        <v>0</v>
      </c>
      <c r="I581" s="326">
        <f>G581*各種係数!I107</f>
        <v>0</v>
      </c>
      <c r="J581" s="80">
        <v>4.3949725097438302E-2</v>
      </c>
      <c r="K581" s="67">
        <f>J581*各種係数!G107</f>
        <v>1.6553139721323874E-2</v>
      </c>
      <c r="L581" s="67">
        <f>J581*各種係数!F107</f>
        <v>2.7396585376114429E-2</v>
      </c>
      <c r="M581" s="80">
        <v>1.9324475589498215E-2</v>
      </c>
      <c r="N581" s="67">
        <f>M581*各種係数!H107</f>
        <v>1.4011040386590399E-2</v>
      </c>
      <c r="O581" s="67">
        <f>M581*各種係数!I107</f>
        <v>7.0298238277500136E-3</v>
      </c>
      <c r="P581" s="54"/>
      <c r="Q581" s="41"/>
      <c r="R581" s="67">
        <f>Q$589*各種係数!J107</f>
        <v>4.5241088854815252E-4</v>
      </c>
      <c r="S581" s="67">
        <f>R581*各種係数!G107</f>
        <v>1.7039516477026503E-4</v>
      </c>
      <c r="T581" s="67">
        <f>R581*各種係数!F107</f>
        <v>2.8201572377788749E-4</v>
      </c>
      <c r="U581" s="80">
        <v>1.5274614096118689E-3</v>
      </c>
      <c r="V581" s="67">
        <f>U581*各種係数!H107</f>
        <v>1.1074724072026375E-3</v>
      </c>
      <c r="W581" s="67">
        <f>U581*各種係数!I107</f>
        <v>5.5565723186266089E-4</v>
      </c>
      <c r="X581" s="330">
        <f t="shared" si="51"/>
        <v>2.0851936999110084E-2</v>
      </c>
      <c r="Y581" s="67">
        <f t="shared" si="52"/>
        <v>1.5118512793793037E-2</v>
      </c>
      <c r="Z581" s="68">
        <f t="shared" si="53"/>
        <v>7.5854810596126749E-3</v>
      </c>
      <c r="AA581" s="67">
        <f>G581*各種係数!K107*各種係数!$P$18</f>
        <v>0</v>
      </c>
      <c r="AB581" s="67">
        <f>M581*各種係数!K107*各種係数!$P$18</f>
        <v>3.3347657343435927E-9</v>
      </c>
      <c r="AC581" s="67">
        <f>U581*各種係数!K107*各種係数!$P$18</f>
        <v>2.6358935049569896E-10</v>
      </c>
      <c r="AD581" s="80">
        <f t="shared" si="54"/>
        <v>3.5983550848392915E-9</v>
      </c>
      <c r="AE581" s="67">
        <f>G581*各種係数!L107*各種係数!$P$18</f>
        <v>0</v>
      </c>
      <c r="AF581" s="67">
        <f>M581*各種係数!L107*各種係数!$P$18</f>
        <v>3.0349238416258101E-9</v>
      </c>
      <c r="AG581" s="67">
        <f>U581*各種係数!L107*各種係数!$P$18</f>
        <v>2.3988899609331135E-10</v>
      </c>
      <c r="AH581" s="330">
        <f t="shared" si="55"/>
        <v>3.2748128377191214E-9</v>
      </c>
    </row>
    <row r="582" spans="2:34" x14ac:dyDescent="0.15">
      <c r="B582" s="162" t="s">
        <v>134</v>
      </c>
      <c r="C582" s="162" t="s">
        <v>322</v>
      </c>
      <c r="D582" s="162" t="s">
        <v>300</v>
      </c>
      <c r="E582" s="116" t="s">
        <v>998</v>
      </c>
      <c r="F582" s="363">
        <f>SUMIF(価格変換【係数】!$D$7:$D$64,E582,価格変換【係数】!$J$275:$J$332)</f>
        <v>0</v>
      </c>
      <c r="G582" s="324">
        <f>SUMIF(価格変換【係数】!$D$7:$D$64,E582,価格変換【係数】!$L$275:$L$332)</f>
        <v>0</v>
      </c>
      <c r="H582" s="325">
        <f>G582*各種係数!H108</f>
        <v>0</v>
      </c>
      <c r="I582" s="324">
        <f>G582*各種係数!I108</f>
        <v>0</v>
      </c>
      <c r="J582" s="366">
        <v>0</v>
      </c>
      <c r="K582" s="46">
        <f>J582*各種係数!G108</f>
        <v>0</v>
      </c>
      <c r="L582" s="46">
        <f>J582*各種係数!F108</f>
        <v>0</v>
      </c>
      <c r="M582" s="366">
        <v>0</v>
      </c>
      <c r="N582" s="46">
        <f>M582*各種係数!H108</f>
        <v>0</v>
      </c>
      <c r="O582" s="46">
        <f>M582*各種係数!I108</f>
        <v>0</v>
      </c>
      <c r="P582" s="54"/>
      <c r="Q582" s="41"/>
      <c r="R582" s="46">
        <f>Q$589*各種係数!J108</f>
        <v>2.6152965117621318E-3</v>
      </c>
      <c r="S582" s="46">
        <f>R582*各種係数!G108</f>
        <v>1.3978964341869785E-4</v>
      </c>
      <c r="T582" s="46">
        <f>R582*各種係数!F108</f>
        <v>2.4755068683434338E-3</v>
      </c>
      <c r="U582" s="366">
        <v>1.3978964341869785E-4</v>
      </c>
      <c r="V582" s="46">
        <f>U582*各種係数!H108</f>
        <v>6.7605442711230198E-5</v>
      </c>
      <c r="W582" s="46">
        <f>U582*各種係数!I108</f>
        <v>3.9078270321362416E-5</v>
      </c>
      <c r="X582" s="328">
        <f t="shared" si="51"/>
        <v>1.3978964341869785E-4</v>
      </c>
      <c r="Y582" s="136">
        <f t="shared" si="52"/>
        <v>6.7605442711230198E-5</v>
      </c>
      <c r="Z582" s="329">
        <f t="shared" si="53"/>
        <v>3.9078270321362416E-5</v>
      </c>
      <c r="AA582" s="46">
        <f>G582*各種係数!K108*各種係数!$P$18</f>
        <v>0</v>
      </c>
      <c r="AB582" s="46">
        <f>M582*各種係数!K108*各種係数!$P$18</f>
        <v>0</v>
      </c>
      <c r="AC582" s="46">
        <f>U582*各種係数!K108*各種係数!$P$18</f>
        <v>1.5127698680148434E-11</v>
      </c>
      <c r="AD582" s="366">
        <f t="shared" si="54"/>
        <v>1.5127698680148434E-11</v>
      </c>
      <c r="AE582" s="46">
        <f>G582*各種係数!L108*各種係数!$P$18</f>
        <v>0</v>
      </c>
      <c r="AF582" s="46">
        <f>M582*各種係数!L108*各種係数!$P$18</f>
        <v>0</v>
      </c>
      <c r="AG582" s="46">
        <f>U582*各種係数!L108*各種係数!$P$18</f>
        <v>1.4831077137400426E-11</v>
      </c>
      <c r="AH582" s="328">
        <f t="shared" si="55"/>
        <v>1.4831077137400426E-11</v>
      </c>
    </row>
    <row r="583" spans="2:34" x14ac:dyDescent="0.15">
      <c r="B583" s="155" t="s">
        <v>135</v>
      </c>
      <c r="C583" s="155" t="s">
        <v>322</v>
      </c>
      <c r="D583" s="155" t="s">
        <v>300</v>
      </c>
      <c r="E583" s="41" t="s">
        <v>999</v>
      </c>
      <c r="F583" s="363">
        <f>SUMIF(価格変換【係数】!$D$7:$D$64,E583,価格変換【係数】!$J$275:$J$332)</f>
        <v>0</v>
      </c>
      <c r="G583" s="324">
        <f>SUMIF(価格変換【係数】!$D$7:$D$64,E583,価格変換【係数】!$L$275:$L$332)</f>
        <v>0</v>
      </c>
      <c r="H583" s="325">
        <f>G583*各種係数!H109</f>
        <v>0</v>
      </c>
      <c r="I583" s="324">
        <f>G583*各種係数!I109</f>
        <v>0</v>
      </c>
      <c r="J583" s="364">
        <v>0</v>
      </c>
      <c r="K583" s="46">
        <f>J583*各種係数!G109</f>
        <v>0</v>
      </c>
      <c r="L583" s="46">
        <f>J583*各種係数!F109</f>
        <v>0</v>
      </c>
      <c r="M583" s="364">
        <v>7.8555038063601834E-7</v>
      </c>
      <c r="N583" s="46">
        <f>M583*各種係数!H109</f>
        <v>3.1699200601676369E-7</v>
      </c>
      <c r="O583" s="46">
        <f>M583*各種係数!I109</f>
        <v>2.4035567651892214E-7</v>
      </c>
      <c r="P583" s="54"/>
      <c r="Q583" s="41"/>
      <c r="R583" s="46">
        <f>Q$589*各種係数!J109</f>
        <v>1.5143615737628766E-2</v>
      </c>
      <c r="S583" s="46">
        <f>R583*各種係数!G109</f>
        <v>9.2695485870698813E-3</v>
      </c>
      <c r="T583" s="46">
        <f>R583*各種係数!F109</f>
        <v>5.8740671505588841E-3</v>
      </c>
      <c r="U583" s="364">
        <v>9.3182705445577791E-3</v>
      </c>
      <c r="V583" s="46">
        <f>U583*各種係数!H109</f>
        <v>3.7601882009588522E-3</v>
      </c>
      <c r="W583" s="46">
        <f>U583*各種係数!I109</f>
        <v>2.8511210431979737E-3</v>
      </c>
      <c r="X583" s="135">
        <f t="shared" si="51"/>
        <v>9.3190560949384157E-3</v>
      </c>
      <c r="Y583" s="46">
        <f t="shared" si="52"/>
        <v>3.7605051929648688E-3</v>
      </c>
      <c r="Z583" s="47">
        <f t="shared" si="53"/>
        <v>2.8513613988744926E-3</v>
      </c>
      <c r="AA583" s="46">
        <f>G583*各種係数!K109*各種係数!$P$18</f>
        <v>0</v>
      </c>
      <c r="AB583" s="46">
        <f>M583*各種係数!K109*各種係数!$P$18</f>
        <v>1.5253232064738681E-13</v>
      </c>
      <c r="AC583" s="46">
        <f>U583*各種係数!K109*各種係数!$P$18</f>
        <v>1.8093523542446832E-9</v>
      </c>
      <c r="AD583" s="364">
        <f t="shared" si="54"/>
        <v>1.8095048865653305E-9</v>
      </c>
      <c r="AE583" s="46">
        <f>G583*各種係数!L109*各種係数!$P$18</f>
        <v>0</v>
      </c>
      <c r="AF583" s="46">
        <f>M583*各種係数!L109*各種係数!$P$18</f>
        <v>1.4082501361187773E-13</v>
      </c>
      <c r="AG583" s="46">
        <f>U583*各種係数!L109*各種係数!$P$18</f>
        <v>1.6704792062019665E-9</v>
      </c>
      <c r="AH583" s="135">
        <f t="shared" si="55"/>
        <v>1.6706200312155784E-9</v>
      </c>
    </row>
    <row r="584" spans="2:34" x14ac:dyDescent="0.15">
      <c r="B584" s="155" t="s">
        <v>136</v>
      </c>
      <c r="C584" s="155" t="s">
        <v>322</v>
      </c>
      <c r="D584" s="155" t="s">
        <v>300</v>
      </c>
      <c r="E584" s="41" t="s">
        <v>1000</v>
      </c>
      <c r="F584" s="363">
        <f>SUMIF(価格変換【係数】!$D$7:$D$64,E584,価格変換【係数】!$J$275:$J$332)</f>
        <v>0</v>
      </c>
      <c r="G584" s="324">
        <f>SUMIF(価格変換【係数】!$D$7:$D$64,E584,価格変換【係数】!$L$275:$L$332)</f>
        <v>0</v>
      </c>
      <c r="H584" s="325">
        <f>G584*各種係数!H110</f>
        <v>0</v>
      </c>
      <c r="I584" s="324">
        <f>G584*各種係数!I110</f>
        <v>0</v>
      </c>
      <c r="J584" s="364">
        <v>5.708122920628641E-4</v>
      </c>
      <c r="K584" s="46">
        <f>J584*各種係数!G110</f>
        <v>4.6894382904253822E-4</v>
      </c>
      <c r="L584" s="46">
        <f>J584*各種係数!F110</f>
        <v>1.0186846302032588E-4</v>
      </c>
      <c r="M584" s="364">
        <v>4.8715468013517019E-4</v>
      </c>
      <c r="N584" s="46">
        <f>M584*各種係数!H110</f>
        <v>3.3363470798910259E-4</v>
      </c>
      <c r="O584" s="46">
        <f>M584*各種係数!I110</f>
        <v>1.4440150163340241E-4</v>
      </c>
      <c r="P584" s="54"/>
      <c r="Q584" s="41"/>
      <c r="R584" s="46">
        <f>Q$589*各種係数!J110</f>
        <v>2.9781818843236199E-3</v>
      </c>
      <c r="S584" s="46">
        <f>R584*各種係数!G110</f>
        <v>2.4466887553746494E-3</v>
      </c>
      <c r="T584" s="46">
        <f>R584*各種係数!F110</f>
        <v>5.3149312894897028E-4</v>
      </c>
      <c r="U584" s="364">
        <v>2.5497928555525888E-3</v>
      </c>
      <c r="V584" s="46">
        <f>U584*各種係数!H110</f>
        <v>1.7462613610916057E-3</v>
      </c>
      <c r="W584" s="46">
        <f>U584*各種係数!I110</f>
        <v>7.558049469908668E-4</v>
      </c>
      <c r="X584" s="135">
        <f t="shared" si="51"/>
        <v>3.0369475356877588E-3</v>
      </c>
      <c r="Y584" s="46">
        <f t="shared" si="52"/>
        <v>2.0798960690807081E-3</v>
      </c>
      <c r="Z584" s="47">
        <f t="shared" si="53"/>
        <v>9.0020644862426921E-4</v>
      </c>
      <c r="AA584" s="46">
        <f>G584*各種係数!K110*各種係数!$P$18</f>
        <v>0</v>
      </c>
      <c r="AB584" s="46">
        <f>M584*各種係数!K110*各種係数!$P$18</f>
        <v>7.0354311065948521E-11</v>
      </c>
      <c r="AC584" s="46">
        <f>U584*各種係数!K110*各種係数!$P$18</f>
        <v>3.6823811209923133E-10</v>
      </c>
      <c r="AD584" s="364">
        <f t="shared" si="54"/>
        <v>4.3859242316517984E-10</v>
      </c>
      <c r="AE584" s="46">
        <f>G584*各種係数!L110*各種係数!$P$18</f>
        <v>0</v>
      </c>
      <c r="AF584" s="46">
        <f>M584*各種係数!L110*各種係数!$P$18</f>
        <v>5.2837916245151487E-11</v>
      </c>
      <c r="AG584" s="46">
        <f>U584*各種係数!L110*各種係数!$P$18</f>
        <v>2.7655639335496301E-10</v>
      </c>
      <c r="AH584" s="135">
        <f t="shared" si="55"/>
        <v>3.2939430960011448E-10</v>
      </c>
    </row>
    <row r="585" spans="2:34" x14ac:dyDescent="0.15">
      <c r="B585" s="155" t="s">
        <v>137</v>
      </c>
      <c r="C585" s="155" t="s">
        <v>322</v>
      </c>
      <c r="D585" s="155" t="s">
        <v>300</v>
      </c>
      <c r="E585" s="41" t="s">
        <v>1001</v>
      </c>
      <c r="F585" s="363">
        <f>SUMIF(価格変換【係数】!$D$7:$D$64,E585,価格変換【係数】!$J$275:$J$332)</f>
        <v>0</v>
      </c>
      <c r="G585" s="324">
        <f>SUMIF(価格変換【係数】!$D$7:$D$64,E585,価格変換【係数】!$L$275:$L$332)</f>
        <v>0</v>
      </c>
      <c r="H585" s="325">
        <f>G585*各種係数!H111</f>
        <v>0</v>
      </c>
      <c r="I585" s="324">
        <f>G585*各種係数!I111</f>
        <v>0</v>
      </c>
      <c r="J585" s="364">
        <v>7.4605713322316827E-7</v>
      </c>
      <c r="K585" s="46">
        <f>J585*各種係数!G111</f>
        <v>5.0174185155289057E-7</v>
      </c>
      <c r="L585" s="46">
        <f>J585*各種係数!F111</f>
        <v>2.4431528167027775E-7</v>
      </c>
      <c r="M585" s="364">
        <v>1.1687418591805866E-5</v>
      </c>
      <c r="N585" s="46">
        <f>M585*各種係数!H111</f>
        <v>8.2048186820795817E-6</v>
      </c>
      <c r="O585" s="46">
        <f>M585*各種係数!I111</f>
        <v>3.4592766266646369E-6</v>
      </c>
      <c r="P585" s="54"/>
      <c r="Q585" s="41"/>
      <c r="R585" s="46">
        <f>Q$589*各種係数!J111</f>
        <v>5.6428087824457506E-3</v>
      </c>
      <c r="S585" s="46">
        <f>R585*各種係数!G111</f>
        <v>3.7949282975575215E-3</v>
      </c>
      <c r="T585" s="46">
        <f>R585*各種係数!F111</f>
        <v>1.8478804848882295E-3</v>
      </c>
      <c r="U585" s="364">
        <v>3.8582910092316335E-3</v>
      </c>
      <c r="V585" s="46">
        <f>U585*各種係数!H111</f>
        <v>2.7086030935554962E-3</v>
      </c>
      <c r="W585" s="46">
        <f>U585*各種係数!I111</f>
        <v>1.1419883528825526E-3</v>
      </c>
      <c r="X585" s="135">
        <f t="shared" si="51"/>
        <v>3.8699784278234395E-3</v>
      </c>
      <c r="Y585" s="46">
        <f t="shared" si="52"/>
        <v>2.7168079122375757E-3</v>
      </c>
      <c r="Z585" s="47">
        <f t="shared" si="53"/>
        <v>1.1454476295092173E-3</v>
      </c>
      <c r="AA585" s="46">
        <f>G585*各種係数!K111*各種係数!$P$18</f>
        <v>0</v>
      </c>
      <c r="AB585" s="46">
        <f>M585*各種係数!K111*各種係数!$P$18</f>
        <v>1.0176981960799696E-12</v>
      </c>
      <c r="AC585" s="46">
        <f>U585*各種係数!K111*各種係数!$P$18</f>
        <v>3.3596604495705748E-10</v>
      </c>
      <c r="AD585" s="364">
        <f t="shared" si="54"/>
        <v>3.3698374315313745E-10</v>
      </c>
      <c r="AE585" s="46">
        <f>G585*各種係数!L111*各種係数!$P$18</f>
        <v>0</v>
      </c>
      <c r="AF585" s="46">
        <f>M585*各種係数!L111*各種係数!$P$18</f>
        <v>9.3144418433232488E-13</v>
      </c>
      <c r="AG585" s="46">
        <f>U585*各種係数!L111*各種係数!$P$18</f>
        <v>3.0749157256420407E-10</v>
      </c>
      <c r="AH585" s="135">
        <f t="shared" si="55"/>
        <v>3.0842301674853641E-10</v>
      </c>
    </row>
    <row r="586" spans="2:34" x14ac:dyDescent="0.15">
      <c r="B586" s="163" t="s">
        <v>138</v>
      </c>
      <c r="C586" s="163" t="s">
        <v>322</v>
      </c>
      <c r="D586" s="163" t="s">
        <v>300</v>
      </c>
      <c r="E586" s="62" t="s">
        <v>204</v>
      </c>
      <c r="F586" s="365">
        <f>SUMIF(価格変換【係数】!$D$7:$D$64,E586,価格変換【係数】!$J$275:$J$332)</f>
        <v>0</v>
      </c>
      <c r="G586" s="326">
        <f>SUMIF(価格変換【係数】!$D$7:$D$64,E586,価格変換【係数】!$L$275:$L$332)</f>
        <v>0</v>
      </c>
      <c r="H586" s="327">
        <f>G586*各種係数!H112</f>
        <v>0</v>
      </c>
      <c r="I586" s="326">
        <f>G586*各種係数!I112</f>
        <v>0</v>
      </c>
      <c r="J586" s="80">
        <v>2.8429996184599327E-4</v>
      </c>
      <c r="K586" s="67">
        <f>J586*各種係数!G112</f>
        <v>1.7373326846672416E-4</v>
      </c>
      <c r="L586" s="67">
        <f>J586*各種係数!F112</f>
        <v>1.1056669337926909E-4</v>
      </c>
      <c r="M586" s="80">
        <v>2.097755965706143E-4</v>
      </c>
      <c r="N586" s="67">
        <f>M586*各種係数!H112</f>
        <v>1.5333818732930809E-4</v>
      </c>
      <c r="O586" s="67">
        <f>M586*各種係数!I112</f>
        <v>7.2402515608850445E-5</v>
      </c>
      <c r="P586" s="54"/>
      <c r="Q586" s="41"/>
      <c r="R586" s="67">
        <f>Q$589*各種係数!J112</f>
        <v>5.2288963389053754E-3</v>
      </c>
      <c r="S586" s="67">
        <f>R586*各種係数!G112</f>
        <v>3.1953337085701811E-3</v>
      </c>
      <c r="T586" s="67">
        <f>R586*各種係数!F112</f>
        <v>2.0335626303351942E-3</v>
      </c>
      <c r="U586" s="80">
        <v>3.2461822947839969E-3</v>
      </c>
      <c r="V586" s="67">
        <f>U586*各種係数!H112</f>
        <v>2.3728389620148948E-3</v>
      </c>
      <c r="W586" s="67">
        <f>U586*各種係数!I112</f>
        <v>1.1203961190412168E-3</v>
      </c>
      <c r="X586" s="330">
        <f t="shared" si="51"/>
        <v>3.4559578913546112E-3</v>
      </c>
      <c r="Y586" s="67">
        <f t="shared" si="52"/>
        <v>2.5261771493442029E-3</v>
      </c>
      <c r="Z586" s="68">
        <f t="shared" si="53"/>
        <v>1.1927986346500672E-3</v>
      </c>
      <c r="AA586" s="67">
        <f>G586*各種係数!K112*各種係数!$P$18</f>
        <v>0</v>
      </c>
      <c r="AB586" s="67">
        <f>M586*各種係数!K112*各種係数!$P$18</f>
        <v>3.5654889837472218E-11</v>
      </c>
      <c r="AC586" s="67">
        <f>U586*各種係数!K112*各種係数!$P$18</f>
        <v>5.5174326282473571E-10</v>
      </c>
      <c r="AD586" s="80">
        <f t="shared" si="54"/>
        <v>5.8739815266220789E-10</v>
      </c>
      <c r="AE586" s="67">
        <f>G586*各種係数!L112*各種係数!$P$18</f>
        <v>0</v>
      </c>
      <c r="AF586" s="67">
        <f>M586*各種係数!L112*各種係数!$P$18</f>
        <v>2.2984815088848835E-11</v>
      </c>
      <c r="AG586" s="67">
        <f>U586*各種係数!L112*各種係数!$P$18</f>
        <v>3.5567959767517134E-10</v>
      </c>
      <c r="AH586" s="330">
        <f t="shared" si="55"/>
        <v>3.7866441276402015E-10</v>
      </c>
    </row>
    <row r="587" spans="2:34" x14ac:dyDescent="0.15">
      <c r="B587" s="155" t="s">
        <v>139</v>
      </c>
      <c r="C587" s="155" t="s">
        <v>323</v>
      </c>
      <c r="D587" s="155" t="s">
        <v>290</v>
      </c>
      <c r="E587" s="41" t="s">
        <v>1002</v>
      </c>
      <c r="F587" s="363">
        <f>SUMIF(価格変換【係数】!$D$7:$D$64,E587,価格変換【係数】!$J$275:$J$332)</f>
        <v>0</v>
      </c>
      <c r="G587" s="324">
        <f>SUMIF(価格変換【係数】!$D$7:$D$64,E587,価格変換【係数】!$L$275:$L$332)</f>
        <v>0</v>
      </c>
      <c r="H587" s="325">
        <f>G587*各種係数!H113</f>
        <v>0</v>
      </c>
      <c r="I587" s="324">
        <f>G587*各種係数!I113</f>
        <v>0</v>
      </c>
      <c r="J587" s="364">
        <v>1.1423801550456518E-3</v>
      </c>
      <c r="K587" s="46">
        <f>J587*各種係数!G113</f>
        <v>1.1423801550456518E-3</v>
      </c>
      <c r="L587" s="46">
        <f>J587*各種係数!F113</f>
        <v>0</v>
      </c>
      <c r="M587" s="364">
        <v>1.2989101795042163E-3</v>
      </c>
      <c r="N587" s="46">
        <f>M587*各種係数!H113</f>
        <v>0</v>
      </c>
      <c r="O587" s="46">
        <f>M587*各種係数!I113</f>
        <v>0</v>
      </c>
      <c r="P587" s="54"/>
      <c r="Q587" s="41"/>
      <c r="R587" s="46">
        <f>Q$589*各種係数!J113</f>
        <v>0</v>
      </c>
      <c r="S587" s="46">
        <f>R587*各種係数!G113</f>
        <v>0</v>
      </c>
      <c r="T587" s="46">
        <f>R587*各種係数!F113</f>
        <v>0</v>
      </c>
      <c r="U587" s="364">
        <v>1.3659626290467004E-4</v>
      </c>
      <c r="V587" s="46">
        <f>U587*各種係数!H113</f>
        <v>0</v>
      </c>
      <c r="W587" s="46">
        <f>U587*各種係数!I113</f>
        <v>0</v>
      </c>
      <c r="X587" s="135">
        <f t="shared" si="51"/>
        <v>1.4355064424088865E-3</v>
      </c>
      <c r="Y587" s="46">
        <f t="shared" si="52"/>
        <v>0</v>
      </c>
      <c r="Z587" s="47">
        <f t="shared" si="53"/>
        <v>0</v>
      </c>
      <c r="AA587" s="46">
        <f>G587*各種係数!K113*各種係数!$P$18</f>
        <v>0</v>
      </c>
      <c r="AB587" s="46">
        <f>M587*各種係数!K113*各種係数!$P$18</f>
        <v>0</v>
      </c>
      <c r="AC587" s="46">
        <f>U587*各種係数!K113*各種係数!$P$18</f>
        <v>0</v>
      </c>
      <c r="AD587" s="364">
        <f t="shared" si="54"/>
        <v>0</v>
      </c>
      <c r="AE587" s="46">
        <f>G587*各種係数!L113*各種係数!$P$18</f>
        <v>0</v>
      </c>
      <c r="AF587" s="46">
        <f>M587*各種係数!L113*各種係数!$P$18</f>
        <v>0</v>
      </c>
      <c r="AG587" s="46">
        <f>U587*各種係数!L113*各種係数!$P$18</f>
        <v>0</v>
      </c>
      <c r="AH587" s="135">
        <f t="shared" si="55"/>
        <v>0</v>
      </c>
    </row>
    <row r="588" spans="2:34" x14ac:dyDescent="0.15">
      <c r="B588" s="173" t="s">
        <v>955</v>
      </c>
      <c r="C588" s="173" t="s">
        <v>324</v>
      </c>
      <c r="D588" s="173" t="s">
        <v>301</v>
      </c>
      <c r="E588" s="87" t="s">
        <v>1003</v>
      </c>
      <c r="F588" s="367">
        <f>SUMIF(価格変換【係数】!$D$7:$D$64,E588,価格変換【係数】!$J$275:$J$332)</f>
        <v>0</v>
      </c>
      <c r="G588" s="333">
        <f>SUMIF(価格変換【係数】!$D$7:$D$64,E588,価格変換【係数】!$L$275:$L$332)</f>
        <v>0</v>
      </c>
      <c r="H588" s="334">
        <f>G588*各種係数!H114</f>
        <v>0</v>
      </c>
      <c r="I588" s="333">
        <f>G588*各種係数!I114</f>
        <v>0</v>
      </c>
      <c r="J588" s="368">
        <v>7.3512327303381511E-3</v>
      </c>
      <c r="K588" s="91">
        <f>J588*各種係数!G114</f>
        <v>4.5611619505850449E-3</v>
      </c>
      <c r="L588" s="91">
        <f>J588*各種係数!F114</f>
        <v>2.7900707797531067E-3</v>
      </c>
      <c r="M588" s="368">
        <v>4.9782268232515352E-3</v>
      </c>
      <c r="N588" s="46">
        <f>M588*各種係数!H114</f>
        <v>2.0482067397769189E-3</v>
      </c>
      <c r="O588" s="46">
        <f>M588*各種係数!I114</f>
        <v>5.3296060915096127E-5</v>
      </c>
      <c r="P588" s="95"/>
      <c r="Q588" s="87"/>
      <c r="R588" s="91">
        <f>Q$589*各種係数!J114</f>
        <v>6.3112833507098831E-6</v>
      </c>
      <c r="S588" s="91">
        <f>R588*各種係数!G114</f>
        <v>3.9159126822114145E-6</v>
      </c>
      <c r="T588" s="91">
        <f>R588*各種係数!F114</f>
        <v>2.395370668498469E-6</v>
      </c>
      <c r="U588" s="368">
        <v>2.425515169327484E-4</v>
      </c>
      <c r="V588" s="91">
        <f>U588*各種係数!H114</f>
        <v>9.9793695499050805E-5</v>
      </c>
      <c r="W588" s="91">
        <f>U588*各種係数!I114</f>
        <v>2.596715834866965E-6</v>
      </c>
      <c r="X588" s="335">
        <f t="shared" si="51"/>
        <v>5.2207783401842832E-3</v>
      </c>
      <c r="Y588" s="91">
        <f t="shared" si="52"/>
        <v>2.1480004352759695E-3</v>
      </c>
      <c r="Z588" s="94">
        <f t="shared" si="53"/>
        <v>5.5892776749963096E-5</v>
      </c>
      <c r="AA588" s="91">
        <f>G588*各種係数!K114*各種係数!$P$18</f>
        <v>0</v>
      </c>
      <c r="AB588" s="91">
        <f>M588*各種係数!K114*各種係数!$P$18</f>
        <v>1.6985100580450914E-11</v>
      </c>
      <c r="AC588" s="91">
        <f>U588*各種係数!K114*各種係数!$P$18</f>
        <v>8.2755608719990916E-13</v>
      </c>
      <c r="AD588" s="368">
        <f t="shared" si="54"/>
        <v>1.7812656667650824E-11</v>
      </c>
      <c r="AE588" s="91">
        <f>G588*各種係数!L114*各種係数!$P$18</f>
        <v>0</v>
      </c>
      <c r="AF588" s="91">
        <f>M588*各種係数!L114*各種係数!$P$18</f>
        <v>1.6985100580450914E-11</v>
      </c>
      <c r="AG588" s="91">
        <f>U588*各種係数!L114*各種係数!$P$18</f>
        <v>8.2755608719990916E-13</v>
      </c>
      <c r="AH588" s="335">
        <f t="shared" si="55"/>
        <v>1.7812656667650824E-11</v>
      </c>
    </row>
    <row r="589" spans="2:34" x14ac:dyDescent="0.15">
      <c r="B589" s="477"/>
      <c r="C589" s="478"/>
      <c r="D589" s="478"/>
      <c r="E589" s="95" t="s">
        <v>272</v>
      </c>
      <c r="F589" s="91">
        <f t="shared" ref="F589:O589" si="56">SUM(F482:F588)</f>
        <v>1</v>
      </c>
      <c r="G589" s="91">
        <f t="shared" si="56"/>
        <v>0.7542990213334736</v>
      </c>
      <c r="H589" s="91">
        <f t="shared" si="56"/>
        <v>0.50280464277211068</v>
      </c>
      <c r="I589" s="91">
        <f t="shared" si="56"/>
        <v>0.24266476407201548</v>
      </c>
      <c r="J589" s="91">
        <f t="shared" si="56"/>
        <v>0.25149437856136286</v>
      </c>
      <c r="K589" s="91">
        <f t="shared" si="56"/>
        <v>9.6866911801033032E-2</v>
      </c>
      <c r="L589" s="91">
        <f t="shared" si="56"/>
        <v>0.15462746676032987</v>
      </c>
      <c r="M589" s="91">
        <f t="shared" si="56"/>
        <v>0.11366651700088681</v>
      </c>
      <c r="N589" s="138">
        <f t="shared" si="56"/>
        <v>6.1989872762259535E-2</v>
      </c>
      <c r="O589" s="138">
        <f t="shared" si="56"/>
        <v>2.9342624273264842E-2</v>
      </c>
      <c r="P589" s="336">
        <f>各種係数!$P$8</f>
        <v>0.60899999999999999</v>
      </c>
      <c r="Q589" s="91">
        <f>(I589+O589)*P589</f>
        <v>0.1656524995022757</v>
      </c>
      <c r="R589" s="91">
        <f t="shared" ref="R589:AH589" si="57">SUM(R482:R588)</f>
        <v>0.16565249950227576</v>
      </c>
      <c r="S589" s="91">
        <f t="shared" si="57"/>
        <v>6.7113586561059035E-2</v>
      </c>
      <c r="T589" s="91">
        <f t="shared" si="57"/>
        <v>9.8538912941216639E-2</v>
      </c>
      <c r="U589" s="91">
        <f t="shared" si="57"/>
        <v>7.7989307551184231E-2</v>
      </c>
      <c r="V589" s="91">
        <f t="shared" si="57"/>
        <v>4.6693452493506697E-2</v>
      </c>
      <c r="W589" s="91">
        <f t="shared" si="57"/>
        <v>2.4611905346546354E-2</v>
      </c>
      <c r="X589" s="91">
        <f t="shared" si="57"/>
        <v>0.94595484588554468</v>
      </c>
      <c r="Y589" s="91">
        <f t="shared" si="57"/>
        <v>0.61148796802787686</v>
      </c>
      <c r="Z589" s="91">
        <f t="shared" si="57"/>
        <v>0.2966192936918266</v>
      </c>
      <c r="AA589" s="91">
        <f t="shared" si="57"/>
        <v>6.2161926388880112E-8</v>
      </c>
      <c r="AB589" s="91">
        <f t="shared" si="57"/>
        <v>8.1906181761201389E-9</v>
      </c>
      <c r="AC589" s="91">
        <f t="shared" si="57"/>
        <v>7.4003935807959456E-9</v>
      </c>
      <c r="AD589" s="91">
        <f t="shared" si="57"/>
        <v>7.7752938145796163E-8</v>
      </c>
      <c r="AE589" s="91">
        <f t="shared" si="57"/>
        <v>5.7246545705283043E-8</v>
      </c>
      <c r="AF589" s="91">
        <f t="shared" si="57"/>
        <v>7.4764198944438213E-9</v>
      </c>
      <c r="AG589" s="91">
        <f t="shared" si="57"/>
        <v>6.6109970201558706E-9</v>
      </c>
      <c r="AH589" s="91">
        <f t="shared" si="57"/>
        <v>7.1333962619882722E-8</v>
      </c>
    </row>
    <row r="595" spans="2:34" x14ac:dyDescent="0.15">
      <c r="I595" s="10" t="str">
        <f>入力表1【係数】!$E$52</f>
        <v>（単位：円)</v>
      </c>
      <c r="O595" s="10" t="str">
        <f>入力表1【係数】!$E$52</f>
        <v>（単位：円)</v>
      </c>
      <c r="W595" s="10" t="str">
        <f>入力表1【係数】!$E$52</f>
        <v>（単位：円)</v>
      </c>
      <c r="Z595" s="10" t="str">
        <f>入力表1【係数】!$E$52</f>
        <v>（単位：円)</v>
      </c>
      <c r="AD595" s="10" t="s">
        <v>9</v>
      </c>
      <c r="AH595" s="10" t="s">
        <v>9</v>
      </c>
    </row>
    <row r="596" spans="2:34" ht="17.45" customHeight="1" x14ac:dyDescent="0.15">
      <c r="B596" s="460" t="s">
        <v>33</v>
      </c>
      <c r="C596" s="458" t="s">
        <v>325</v>
      </c>
      <c r="D596" s="458" t="s">
        <v>326</v>
      </c>
      <c r="E596" s="460" t="s">
        <v>525</v>
      </c>
      <c r="F596" s="458" t="s">
        <v>498</v>
      </c>
      <c r="G596" s="499" t="s">
        <v>277</v>
      </c>
      <c r="H596" s="500"/>
      <c r="I596" s="501"/>
      <c r="J596" s="463" t="s">
        <v>844</v>
      </c>
      <c r="K596" s="463" t="s">
        <v>243</v>
      </c>
      <c r="L596" s="508" t="s">
        <v>225</v>
      </c>
      <c r="M596" s="510" t="s">
        <v>845</v>
      </c>
      <c r="N596" s="511"/>
      <c r="O596" s="512"/>
      <c r="P596" s="460" t="s">
        <v>237</v>
      </c>
      <c r="Q596" s="460" t="s">
        <v>275</v>
      </c>
      <c r="R596" s="461" t="s">
        <v>241</v>
      </c>
      <c r="S596" s="461" t="s">
        <v>244</v>
      </c>
      <c r="T596" s="461" t="s">
        <v>225</v>
      </c>
      <c r="U596" s="505" t="s">
        <v>847</v>
      </c>
      <c r="V596" s="506"/>
      <c r="W596" s="507"/>
      <c r="X596" s="513" t="s">
        <v>278</v>
      </c>
      <c r="Y596" s="514"/>
      <c r="Z596" s="515"/>
      <c r="AA596" s="373" t="s">
        <v>8</v>
      </c>
      <c r="AB596" s="373" t="s">
        <v>848</v>
      </c>
      <c r="AC596" s="373" t="s">
        <v>849</v>
      </c>
      <c r="AD596" s="460" t="s">
        <v>266</v>
      </c>
      <c r="AE596" s="373" t="s">
        <v>8</v>
      </c>
      <c r="AF596" s="373" t="s">
        <v>848</v>
      </c>
      <c r="AG596" s="373" t="s">
        <v>849</v>
      </c>
      <c r="AH596" s="460" t="s">
        <v>271</v>
      </c>
    </row>
    <row r="597" spans="2:34" x14ac:dyDescent="0.15">
      <c r="B597" s="498"/>
      <c r="C597" s="498"/>
      <c r="D597" s="498"/>
      <c r="E597" s="498"/>
      <c r="F597" s="459"/>
      <c r="G597" s="302" t="s">
        <v>230</v>
      </c>
      <c r="H597" s="302" t="s">
        <v>228</v>
      </c>
      <c r="I597" s="302" t="s">
        <v>286</v>
      </c>
      <c r="J597" s="502"/>
      <c r="K597" s="502"/>
      <c r="L597" s="509"/>
      <c r="M597" s="303" t="s">
        <v>846</v>
      </c>
      <c r="N597" s="304" t="s">
        <v>228</v>
      </c>
      <c r="O597" s="304" t="s">
        <v>229</v>
      </c>
      <c r="P597" s="459"/>
      <c r="Q597" s="459"/>
      <c r="R597" s="462"/>
      <c r="S597" s="462"/>
      <c r="T597" s="462"/>
      <c r="U597" s="305" t="s">
        <v>257</v>
      </c>
      <c r="V597" s="305" t="s">
        <v>249</v>
      </c>
      <c r="W597" s="305" t="s">
        <v>250</v>
      </c>
      <c r="X597" s="306" t="s">
        <v>257</v>
      </c>
      <c r="Y597" s="306" t="s">
        <v>249</v>
      </c>
      <c r="Z597" s="306" t="s">
        <v>250</v>
      </c>
      <c r="AA597" s="182" t="s">
        <v>262</v>
      </c>
      <c r="AB597" s="182" t="s">
        <v>262</v>
      </c>
      <c r="AC597" s="182" t="s">
        <v>262</v>
      </c>
      <c r="AD597" s="498"/>
      <c r="AE597" s="182" t="s">
        <v>267</v>
      </c>
      <c r="AF597" s="182" t="s">
        <v>267</v>
      </c>
      <c r="AG597" s="182" t="s">
        <v>267</v>
      </c>
      <c r="AH597" s="498"/>
    </row>
    <row r="598" spans="2:34" x14ac:dyDescent="0.15">
      <c r="B598" s="498"/>
      <c r="C598" s="498"/>
      <c r="D598" s="498"/>
      <c r="E598" s="498"/>
      <c r="F598" s="379" t="s">
        <v>706</v>
      </c>
      <c r="G598" s="307" t="s">
        <v>216</v>
      </c>
      <c r="H598" s="308" t="s">
        <v>704</v>
      </c>
      <c r="I598" s="307" t="s">
        <v>219</v>
      </c>
      <c r="J598" s="379" t="s">
        <v>222</v>
      </c>
      <c r="K598" s="379" t="s">
        <v>223</v>
      </c>
      <c r="L598" s="377" t="s">
        <v>226</v>
      </c>
      <c r="M598" s="309" t="s">
        <v>231</v>
      </c>
      <c r="N598" s="309" t="s">
        <v>698</v>
      </c>
      <c r="O598" s="309" t="s">
        <v>697</v>
      </c>
      <c r="P598" s="379" t="s">
        <v>238</v>
      </c>
      <c r="Q598" s="379" t="s">
        <v>239</v>
      </c>
      <c r="R598" s="379" t="s">
        <v>242</v>
      </c>
      <c r="S598" s="379" t="s">
        <v>693</v>
      </c>
      <c r="T598" s="379" t="s">
        <v>692</v>
      </c>
      <c r="U598" s="310" t="s">
        <v>251</v>
      </c>
      <c r="V598" s="310" t="s">
        <v>252</v>
      </c>
      <c r="W598" s="310" t="s">
        <v>253</v>
      </c>
      <c r="X598" s="516" t="s">
        <v>688</v>
      </c>
      <c r="Y598" s="516" t="s">
        <v>687</v>
      </c>
      <c r="Z598" s="516" t="s">
        <v>260</v>
      </c>
      <c r="AA598" s="442" t="s">
        <v>263</v>
      </c>
      <c r="AB598" s="442" t="s">
        <v>264</v>
      </c>
      <c r="AC598" s="460" t="s">
        <v>265</v>
      </c>
      <c r="AD598" s="498"/>
      <c r="AE598" s="442" t="s">
        <v>268</v>
      </c>
      <c r="AF598" s="442" t="s">
        <v>269</v>
      </c>
      <c r="AG598" s="460" t="s">
        <v>270</v>
      </c>
      <c r="AH598" s="498"/>
    </row>
    <row r="599" spans="2:34" ht="30" x14ac:dyDescent="0.15">
      <c r="B599" s="459"/>
      <c r="C599" s="459"/>
      <c r="D599" s="459"/>
      <c r="E599" s="459"/>
      <c r="F599" s="311"/>
      <c r="G599" s="312" t="s">
        <v>217</v>
      </c>
      <c r="H599" s="356" t="s">
        <v>220</v>
      </c>
      <c r="I599" s="357" t="s">
        <v>221</v>
      </c>
      <c r="J599" s="315" t="s">
        <v>387</v>
      </c>
      <c r="K599" s="311" t="s">
        <v>224</v>
      </c>
      <c r="L599" s="358" t="s">
        <v>227</v>
      </c>
      <c r="M599" s="318" t="s">
        <v>232</v>
      </c>
      <c r="N599" s="359" t="s">
        <v>235</v>
      </c>
      <c r="O599" s="359" t="s">
        <v>236</v>
      </c>
      <c r="P599" s="311"/>
      <c r="Q599" s="311" t="s">
        <v>240</v>
      </c>
      <c r="R599" s="425" t="s">
        <v>1050</v>
      </c>
      <c r="S599" s="311" t="s">
        <v>246</v>
      </c>
      <c r="T599" s="311" t="s">
        <v>248</v>
      </c>
      <c r="U599" s="319" t="s">
        <v>254</v>
      </c>
      <c r="V599" s="360" t="s">
        <v>255</v>
      </c>
      <c r="W599" s="360" t="s">
        <v>256</v>
      </c>
      <c r="X599" s="517"/>
      <c r="Y599" s="517"/>
      <c r="Z599" s="517"/>
      <c r="AA599" s="553"/>
      <c r="AB599" s="553"/>
      <c r="AC599" s="498"/>
      <c r="AD599" s="459"/>
      <c r="AE599" s="553"/>
      <c r="AF599" s="553"/>
      <c r="AG599" s="498"/>
      <c r="AH599" s="459"/>
    </row>
    <row r="600" spans="2:34" x14ac:dyDescent="0.15">
      <c r="B600" s="320" t="s">
        <v>34</v>
      </c>
      <c r="C600" s="320" t="s">
        <v>288</v>
      </c>
      <c r="D600" s="320" t="s">
        <v>288</v>
      </c>
      <c r="E600" s="101" t="s">
        <v>141</v>
      </c>
      <c r="F600" s="361">
        <f>SUMIF(価格変換【係数】!$D$7:$D$64,E600,価格変換【係数】!$J$342:$J$399)</f>
        <v>0</v>
      </c>
      <c r="G600" s="321">
        <f>SUMIF(価格変換【係数】!$D$7:$D$64,E600,価格変換【係数】!$L$342:$L$399)</f>
        <v>0</v>
      </c>
      <c r="H600" s="322">
        <f>G600*各種係数!H8</f>
        <v>0</v>
      </c>
      <c r="I600" s="321">
        <f>G600*各種係数!I8</f>
        <v>0</v>
      </c>
      <c r="J600" s="362">
        <f t="array" ref="J600:J706">MMULT(各種係数!$AD$8:$EF$114,G600:G706)</f>
        <v>1.1057098765432099E-2</v>
      </c>
      <c r="K600" s="134">
        <f>J600*各種係数!G8</f>
        <v>2.793788267904351E-4</v>
      </c>
      <c r="L600" s="134">
        <f>J600*各種係数!F8</f>
        <v>1.0777719938641664E-2</v>
      </c>
      <c r="M600" s="362">
        <f t="array" ref="M600:M706">MMULT(各種係数!$EK$8:$IM$114,K600:K706)</f>
        <v>3.2686496575873184E-4</v>
      </c>
      <c r="N600" s="46">
        <f>M600*各種係数!H8</f>
        <v>1.8978548702479166E-4</v>
      </c>
      <c r="O600" s="46">
        <f>M600*各種係数!I8</f>
        <v>2.6424379552313366E-5</v>
      </c>
      <c r="P600" s="102"/>
      <c r="Q600" s="101"/>
      <c r="R600" s="134">
        <f>Q$707*各種係数!J8</f>
        <v>2.2382011607121619E-3</v>
      </c>
      <c r="S600" s="134">
        <f>R600*各種係数!G8</f>
        <v>5.6552449034429658E-5</v>
      </c>
      <c r="T600" s="134">
        <f>R600*各種係数!F8</f>
        <v>2.1816487116777324E-3</v>
      </c>
      <c r="U600" s="362">
        <f t="array" ref="U600:U706">MMULT(各種係数!$EK$8:$IM$114,S600:S706)</f>
        <v>7.9488794714256718E-5</v>
      </c>
      <c r="V600" s="134">
        <f>U600*各種係数!H8</f>
        <v>4.6153063797587171E-5</v>
      </c>
      <c r="W600" s="134">
        <f>U600*各種係数!I8</f>
        <v>6.4260238989204945E-6</v>
      </c>
      <c r="X600" s="323">
        <f t="shared" ref="X600:X663" si="58">G600+M600+U600</f>
        <v>4.0635376047298854E-4</v>
      </c>
      <c r="Y600" s="134">
        <f t="shared" ref="Y600:Y663" si="59">H600+N600+V600</f>
        <v>2.3593855082237883E-4</v>
      </c>
      <c r="Z600" s="52">
        <f t="shared" ref="Z600:Z663" si="60">I600+O600+W600</f>
        <v>3.285040345123386E-5</v>
      </c>
      <c r="AA600" s="134">
        <f>G600*各種係数!K8*各種係数!$P$18</f>
        <v>0</v>
      </c>
      <c r="AB600" s="134">
        <f>M600*各種係数!K8*各種係数!$P$18</f>
        <v>1.6820517574956051E-10</v>
      </c>
      <c r="AC600" s="134">
        <f>U600*各種係数!K8*各種係数!$P$18</f>
        <v>4.0905046687999513E-11</v>
      </c>
      <c r="AD600" s="362">
        <f t="shared" ref="AD600:AD663" si="61">SUM(AA600:AC600)</f>
        <v>2.0911022243756004E-10</v>
      </c>
      <c r="AE600" s="134">
        <f>G600*各種係数!L8*各種係数!$P$18</f>
        <v>0</v>
      </c>
      <c r="AF600" s="134">
        <f>M600*各種係数!L8*各種係数!$P$18</f>
        <v>2.19285888630562E-11</v>
      </c>
      <c r="AG600" s="134">
        <f>U600*各種係数!L8*各種係数!$P$18</f>
        <v>5.3327131418404263E-12</v>
      </c>
      <c r="AH600" s="323">
        <f t="shared" ref="AH600:AH663" si="62">SUM(AE600:AG600)</f>
        <v>2.7261302004896625E-11</v>
      </c>
    </row>
    <row r="601" spans="2:34" x14ac:dyDescent="0.15">
      <c r="B601" s="155" t="s">
        <v>35</v>
      </c>
      <c r="C601" s="155" t="s">
        <v>288</v>
      </c>
      <c r="D601" s="155" t="s">
        <v>288</v>
      </c>
      <c r="E601" s="41" t="s">
        <v>205</v>
      </c>
      <c r="F601" s="363">
        <f>SUMIF(価格変換【係数】!$D$7:$D$64,E601,価格変換【係数】!$J$342:$J$399)</f>
        <v>0</v>
      </c>
      <c r="G601" s="324">
        <f>SUMIF(価格変換【係数】!$D$7:$D$64,E601,価格変換【係数】!$L$342:$L$399)</f>
        <v>0</v>
      </c>
      <c r="H601" s="325">
        <f>G601*各種係数!H9</f>
        <v>0</v>
      </c>
      <c r="I601" s="324">
        <f>G601*各種係数!I9</f>
        <v>0</v>
      </c>
      <c r="J601" s="364">
        <v>1.8209876543209876E-3</v>
      </c>
      <c r="K601" s="46">
        <f>J601*各種係数!G9</f>
        <v>3.1700475024245001E-5</v>
      </c>
      <c r="L601" s="46">
        <f>J601*各種係数!F9</f>
        <v>1.7892871792967427E-3</v>
      </c>
      <c r="M601" s="364">
        <v>4.4107006862630916E-5</v>
      </c>
      <c r="N601" s="46">
        <f>M601*各種係数!H9</f>
        <v>1.2846942280552217E-5</v>
      </c>
      <c r="O601" s="46">
        <f>M601*各種係数!I9</f>
        <v>4.2647127058022713E-6</v>
      </c>
      <c r="P601" s="54"/>
      <c r="Q601" s="41"/>
      <c r="R601" s="46">
        <f>Q$707*各種係数!J9</f>
        <v>1.6619630090491334E-4</v>
      </c>
      <c r="S601" s="46">
        <f>R601*各種係数!G9</f>
        <v>2.8932110953397091E-6</v>
      </c>
      <c r="T601" s="46">
        <f>R601*各種係数!F9</f>
        <v>1.6330308980957363E-4</v>
      </c>
      <c r="U601" s="364">
        <v>8.2103964925405338E-6</v>
      </c>
      <c r="V601" s="46">
        <f>U601*各種係数!H9</f>
        <v>2.3914225276864543E-6</v>
      </c>
      <c r="W601" s="46">
        <f>U601*各種係数!I9</f>
        <v>7.9386439325761643E-7</v>
      </c>
      <c r="X601" s="135">
        <f t="shared" si="58"/>
        <v>5.2317403355171448E-5</v>
      </c>
      <c r="Y601" s="46">
        <f t="shared" si="59"/>
        <v>1.5238364808238672E-5</v>
      </c>
      <c r="Z601" s="47">
        <f t="shared" si="60"/>
        <v>5.058577099059888E-6</v>
      </c>
      <c r="AA601" s="46">
        <f>G601*各種係数!K9*各種係数!$P$18</f>
        <v>0</v>
      </c>
      <c r="AB601" s="46">
        <f>M601*各種係数!K9*各種係数!$P$18</f>
        <v>5.9016417633097695E-12</v>
      </c>
      <c r="AC601" s="46">
        <f>U601*各種係数!K9*各種係数!$P$18</f>
        <v>1.098574178579367E-12</v>
      </c>
      <c r="AD601" s="364">
        <f t="shared" si="61"/>
        <v>7.0002159418891366E-12</v>
      </c>
      <c r="AE601" s="46">
        <f>G601*各種係数!L9*各種係数!$P$18</f>
        <v>0</v>
      </c>
      <c r="AF601" s="46">
        <f>M601*各種係数!L9*各種係数!$P$18</f>
        <v>2.4849017950777982E-12</v>
      </c>
      <c r="AG601" s="46">
        <f>U601*各種係数!L9*各種係数!$P$18</f>
        <v>4.6255754887552298E-13</v>
      </c>
      <c r="AH601" s="135">
        <f t="shared" si="62"/>
        <v>2.9474593439533211E-12</v>
      </c>
    </row>
    <row r="602" spans="2:34" x14ac:dyDescent="0.15">
      <c r="B602" s="155" t="s">
        <v>36</v>
      </c>
      <c r="C602" s="155" t="s">
        <v>288</v>
      </c>
      <c r="D602" s="155" t="s">
        <v>288</v>
      </c>
      <c r="E602" s="41" t="s">
        <v>142</v>
      </c>
      <c r="F602" s="363">
        <f>SUMIF(価格変換【係数】!$D$7:$D$64,E602,価格変換【係数】!$J$342:$J$399)</f>
        <v>0</v>
      </c>
      <c r="G602" s="324">
        <f>SUMIF(価格変換【係数】!$D$7:$D$64,E602,価格変換【係数】!$L$342:$L$399)</f>
        <v>0</v>
      </c>
      <c r="H602" s="325">
        <f>G602*各種係数!H10</f>
        <v>0</v>
      </c>
      <c r="I602" s="324">
        <f>G602*各種係数!I10</f>
        <v>0</v>
      </c>
      <c r="J602" s="364">
        <v>0</v>
      </c>
      <c r="K602" s="46">
        <f>J602*各種係数!G10</f>
        <v>0</v>
      </c>
      <c r="L602" s="46">
        <f>J602*各種係数!F10</f>
        <v>0</v>
      </c>
      <c r="M602" s="364">
        <v>1.1534103822061284E-5</v>
      </c>
      <c r="N602" s="46">
        <f>M602*各種係数!H10</f>
        <v>7.5931807672403996E-6</v>
      </c>
      <c r="O602" s="46">
        <f>M602*各種係数!I10</f>
        <v>5.2278763419082539E-6</v>
      </c>
      <c r="P602" s="54"/>
      <c r="Q602" s="41"/>
      <c r="R602" s="46">
        <f>Q$707*各種係数!J10</f>
        <v>4.3772121329317795E-4</v>
      </c>
      <c r="S602" s="46">
        <f>R602*各種係数!G10</f>
        <v>3.7689460397605809E-4</v>
      </c>
      <c r="T602" s="46">
        <f>R602*各種係数!F10</f>
        <v>6.0826609317119868E-5</v>
      </c>
      <c r="U602" s="364">
        <v>3.8273163852165897E-4</v>
      </c>
      <c r="V602" s="46">
        <f>U602*各種係数!H10</f>
        <v>2.5196153610811708E-4</v>
      </c>
      <c r="W602" s="46">
        <f>U602*各種係数!I10</f>
        <v>1.7347456804577143E-4</v>
      </c>
      <c r="X602" s="135">
        <f t="shared" si="58"/>
        <v>3.9426574234372027E-4</v>
      </c>
      <c r="Y602" s="46">
        <f t="shared" si="59"/>
        <v>2.5955471687535747E-4</v>
      </c>
      <c r="Z602" s="47">
        <f t="shared" si="60"/>
        <v>1.7870244438767969E-4</v>
      </c>
      <c r="AA602" s="46">
        <f>G602*各種係数!K10*各種係数!$P$18</f>
        <v>0</v>
      </c>
      <c r="AB602" s="46">
        <f>M602*各種係数!K10*各種係数!$P$18</f>
        <v>3.8780609380032514E-13</v>
      </c>
      <c r="AC602" s="46">
        <f>U602*各種係数!K10*各種係数!$P$18</f>
        <v>1.2868417347257514E-11</v>
      </c>
      <c r="AD602" s="364">
        <f t="shared" si="61"/>
        <v>1.3256223441057839E-11</v>
      </c>
      <c r="AE602" s="46">
        <f>G602*各種係数!L10*各種係数!$P$18</f>
        <v>0</v>
      </c>
      <c r="AF602" s="46">
        <f>M602*各種係数!L10*各種係数!$P$18</f>
        <v>3.502764718196485E-13</v>
      </c>
      <c r="AG602" s="46">
        <f>U602*各種係数!L10*各種係数!$P$18</f>
        <v>1.1623086636232592E-11</v>
      </c>
      <c r="AH602" s="135">
        <f t="shared" si="62"/>
        <v>1.1973363108052241E-11</v>
      </c>
    </row>
    <row r="603" spans="2:34" x14ac:dyDescent="0.15">
      <c r="B603" s="155" t="s">
        <v>37</v>
      </c>
      <c r="C603" s="155" t="s">
        <v>288</v>
      </c>
      <c r="D603" s="155" t="s">
        <v>288</v>
      </c>
      <c r="E603" s="41" t="s">
        <v>143</v>
      </c>
      <c r="F603" s="363">
        <f>SUMIF(価格変換【係数】!$D$7:$D$64,E603,価格変換【係数】!$J$342:$J$399)</f>
        <v>0</v>
      </c>
      <c r="G603" s="324">
        <f>SUMIF(価格変換【係数】!$D$7:$D$64,E603,価格変換【係数】!$L$342:$L$399)</f>
        <v>0</v>
      </c>
      <c r="H603" s="325">
        <f>G603*各種係数!H11</f>
        <v>0</v>
      </c>
      <c r="I603" s="324">
        <f>G603*各種係数!I11</f>
        <v>0</v>
      </c>
      <c r="J603" s="364">
        <v>1.0358796296296297E-3</v>
      </c>
      <c r="K603" s="46">
        <f>J603*各種係数!G11</f>
        <v>1.9858508091852826E-6</v>
      </c>
      <c r="L603" s="46">
        <f>J603*各種係数!F11</f>
        <v>1.0338937788204445E-3</v>
      </c>
      <c r="M603" s="364">
        <v>2.0333899575185169E-6</v>
      </c>
      <c r="N603" s="46">
        <f>M603*各種係数!H11</f>
        <v>1.3623712715374061E-6</v>
      </c>
      <c r="O603" s="46">
        <f>M603*各種係数!I11</f>
        <v>7.7268818385703645E-7</v>
      </c>
      <c r="P603" s="54"/>
      <c r="Q603" s="41"/>
      <c r="R603" s="46">
        <f>Q$707*各種係数!J11</f>
        <v>1.2458716283141687E-4</v>
      </c>
      <c r="S603" s="46">
        <f>R603*各種係数!G11</f>
        <v>2.3884195715995279E-7</v>
      </c>
      <c r="T603" s="46">
        <f>R603*各種係数!F11</f>
        <v>1.2434832087425692E-4</v>
      </c>
      <c r="U603" s="364">
        <v>2.8759765574814452E-7</v>
      </c>
      <c r="V603" s="46">
        <f>U603*各種係数!H11</f>
        <v>1.9269042935125682E-7</v>
      </c>
      <c r="W603" s="46">
        <f>U603*各種係数!I11</f>
        <v>1.0928710918429492E-7</v>
      </c>
      <c r="X603" s="135">
        <f t="shared" si="58"/>
        <v>2.3209876132666614E-6</v>
      </c>
      <c r="Y603" s="46">
        <f t="shared" si="59"/>
        <v>1.5550617008886631E-6</v>
      </c>
      <c r="Z603" s="47">
        <f t="shared" si="60"/>
        <v>8.8197529304133133E-7</v>
      </c>
      <c r="AA603" s="46">
        <f>G603*各種係数!K11*各種係数!$P$18</f>
        <v>0</v>
      </c>
      <c r="AB603" s="46">
        <f>M603*各種係数!K11*各種係数!$P$18</f>
        <v>3.0500849362777751E-12</v>
      </c>
      <c r="AC603" s="46">
        <f>U603*各種係数!K11*各種係数!$P$18</f>
        <v>4.3139648362221677E-13</v>
      </c>
      <c r="AD603" s="364">
        <f t="shared" si="61"/>
        <v>3.4814814198999919E-12</v>
      </c>
      <c r="AE603" s="46">
        <f>G603*各種係数!L11*各種係数!$P$18</f>
        <v>0</v>
      </c>
      <c r="AF603" s="46">
        <f>M603*各種係数!L11*各種係数!$P$18</f>
        <v>1.0166949787592584E-12</v>
      </c>
      <c r="AG603" s="46">
        <f>U603*各種係数!L11*各種係数!$P$18</f>
        <v>1.4379882787407227E-13</v>
      </c>
      <c r="AH603" s="135">
        <f t="shared" si="62"/>
        <v>1.1604938066333308E-12</v>
      </c>
    </row>
    <row r="604" spans="2:34" x14ac:dyDescent="0.15">
      <c r="B604" s="155" t="s">
        <v>38</v>
      </c>
      <c r="C604" s="155" t="s">
        <v>288</v>
      </c>
      <c r="D604" s="155" t="s">
        <v>288</v>
      </c>
      <c r="E604" s="41" t="s">
        <v>144</v>
      </c>
      <c r="F604" s="365">
        <f>SUMIF(価格変換【係数】!$D$7:$D$64,E604,価格変換【係数】!$J$342:$J$399)</f>
        <v>0</v>
      </c>
      <c r="G604" s="326">
        <f>SUMIF(価格変換【係数】!$D$7:$D$64,E604,価格変換【係数】!$L$342:$L$399)</f>
        <v>0</v>
      </c>
      <c r="H604" s="327">
        <f>G604*各種係数!H12</f>
        <v>0</v>
      </c>
      <c r="I604" s="326">
        <f>G604*各種係数!I12</f>
        <v>0</v>
      </c>
      <c r="J604" s="364">
        <v>3.8753858024691357E-3</v>
      </c>
      <c r="K604" s="67">
        <f>J604*各種係数!G12</f>
        <v>1.460564090031907E-4</v>
      </c>
      <c r="L604" s="67">
        <f>J604*各種係数!F12</f>
        <v>3.7293293934659451E-3</v>
      </c>
      <c r="M604" s="364">
        <v>1.536767393999853E-4</v>
      </c>
      <c r="N604" s="67">
        <f>M604*各種係数!H12</f>
        <v>9.8426668859405208E-5</v>
      </c>
      <c r="O604" s="67">
        <f>M604*各種係数!I12</f>
        <v>2.2718723357055486E-5</v>
      </c>
      <c r="P604" s="54"/>
      <c r="Q604" s="41"/>
      <c r="R604" s="67">
        <f>Q$707*各種係数!J12</f>
        <v>2.4228872085201082E-4</v>
      </c>
      <c r="S604" s="67">
        <f>R604*各種係数!G12</f>
        <v>9.131431633741974E-6</v>
      </c>
      <c r="T604" s="67">
        <f>R604*各種係数!F12</f>
        <v>2.3315728921826886E-4</v>
      </c>
      <c r="U604" s="364">
        <v>1.4121208775063764E-5</v>
      </c>
      <c r="V604" s="67">
        <f>U604*各種係数!H12</f>
        <v>9.0443325738459871E-6</v>
      </c>
      <c r="W604" s="67">
        <f>U604*各種係数!I12</f>
        <v>2.0876017859338362E-6</v>
      </c>
      <c r="X604" s="135">
        <f t="shared" si="58"/>
        <v>1.6779794817504908E-4</v>
      </c>
      <c r="Y604" s="46">
        <f t="shared" si="59"/>
        <v>1.074710014332512E-4</v>
      </c>
      <c r="Z604" s="47">
        <f t="shared" si="60"/>
        <v>2.4806325142989321E-5</v>
      </c>
      <c r="AA604" s="67">
        <f>G604*各種係数!K12*各種係数!$P$18</f>
        <v>0</v>
      </c>
      <c r="AB604" s="67">
        <f>M604*各種係数!K12*各種係数!$P$18</f>
        <v>1.251010303598852E-11</v>
      </c>
      <c r="AC604" s="67">
        <f>U604*各種係数!K12*各種係数!$P$18</f>
        <v>1.1495414169931942E-12</v>
      </c>
      <c r="AD604" s="364">
        <f t="shared" si="61"/>
        <v>1.3659644452981714E-11</v>
      </c>
      <c r="AE604" s="67">
        <f>G604*各種係数!L12*各種係数!$P$18</f>
        <v>0</v>
      </c>
      <c r="AF604" s="67">
        <f>M604*各種係数!L12*各種係数!$P$18</f>
        <v>4.7782949941971187E-12</v>
      </c>
      <c r="AG604" s="67">
        <f>U604*各種係数!L12*各種係数!$P$18</f>
        <v>4.3907296228010724E-13</v>
      </c>
      <c r="AH604" s="135">
        <f t="shared" si="62"/>
        <v>5.2173679564772257E-12</v>
      </c>
    </row>
    <row r="605" spans="2:34" x14ac:dyDescent="0.15">
      <c r="B605" s="162" t="s">
        <v>39</v>
      </c>
      <c r="C605" s="162" t="s">
        <v>289</v>
      </c>
      <c r="D605" s="162" t="s">
        <v>289</v>
      </c>
      <c r="E605" s="116" t="s">
        <v>206</v>
      </c>
      <c r="F605" s="363">
        <f>SUMIF(価格変換【係数】!$D$7:$D$64,E605,価格変換【係数】!$J$342:$J$399)</f>
        <v>0</v>
      </c>
      <c r="G605" s="324">
        <f>SUMIF(価格変換【係数】!$D$7:$D$64,E605,価格変換【係数】!$L$342:$L$399)</f>
        <v>0</v>
      </c>
      <c r="H605" s="325">
        <f>G605*各種係数!H13</f>
        <v>0</v>
      </c>
      <c r="I605" s="324">
        <f>G605*各種係数!I13</f>
        <v>0</v>
      </c>
      <c r="J605" s="366">
        <v>8.8734567901234578E-5</v>
      </c>
      <c r="K605" s="46">
        <f>J605*各種係数!G13</f>
        <v>0</v>
      </c>
      <c r="L605" s="46">
        <f>J605*各種係数!F13</f>
        <v>8.8734567901234591E-5</v>
      </c>
      <c r="M605" s="366">
        <v>-2.5673275521586571E-18</v>
      </c>
      <c r="N605" s="46">
        <f>M605*各種係数!H13</f>
        <v>0</v>
      </c>
      <c r="O605" s="46">
        <f>M605*各種係数!I13</f>
        <v>0</v>
      </c>
      <c r="P605" s="54"/>
      <c r="Q605" s="41"/>
      <c r="R605" s="46">
        <f>Q$707*各種係数!J13</f>
        <v>4.8050277814534911E-9</v>
      </c>
      <c r="S605" s="46">
        <f>R605*各種係数!G13</f>
        <v>0</v>
      </c>
      <c r="T605" s="46">
        <f>R605*各種係数!F13</f>
        <v>4.8050277814534919E-9</v>
      </c>
      <c r="U605" s="366">
        <v>-3.3784061875717623E-19</v>
      </c>
      <c r="V605" s="46">
        <f>U605*各種係数!H13</f>
        <v>0</v>
      </c>
      <c r="W605" s="46">
        <f>U605*各種係数!I13</f>
        <v>0</v>
      </c>
      <c r="X605" s="328">
        <f t="shared" si="58"/>
        <v>-2.9051681709158332E-18</v>
      </c>
      <c r="Y605" s="136">
        <f t="shared" si="59"/>
        <v>0</v>
      </c>
      <c r="Z605" s="329">
        <f t="shared" si="60"/>
        <v>0</v>
      </c>
      <c r="AA605" s="46">
        <f>G605*各種係数!K13*各種係数!$P$18</f>
        <v>0</v>
      </c>
      <c r="AB605" s="46">
        <f>M605*各種係数!K13*各種係数!$P$18</f>
        <v>0</v>
      </c>
      <c r="AC605" s="46">
        <f>U605*各種係数!K13*各種係数!$P$18</f>
        <v>0</v>
      </c>
      <c r="AD605" s="366">
        <f t="shared" si="61"/>
        <v>0</v>
      </c>
      <c r="AE605" s="46">
        <f>G605*各種係数!L13*各種係数!$P$18</f>
        <v>0</v>
      </c>
      <c r="AF605" s="46">
        <f>M605*各種係数!L13*各種係数!$P$18</f>
        <v>0</v>
      </c>
      <c r="AG605" s="46">
        <f>U605*各種係数!L13*各種係数!$P$18</f>
        <v>0</v>
      </c>
      <c r="AH605" s="328">
        <f t="shared" si="62"/>
        <v>0</v>
      </c>
    </row>
    <row r="606" spans="2:34" x14ac:dyDescent="0.15">
      <c r="B606" s="155" t="s">
        <v>40</v>
      </c>
      <c r="C606" s="155" t="s">
        <v>289</v>
      </c>
      <c r="D606" s="155" t="s">
        <v>289</v>
      </c>
      <c r="E606" s="41" t="s">
        <v>956</v>
      </c>
      <c r="F606" s="363">
        <f>SUMIF(価格変換【係数】!$D$7:$D$64,E606,価格変換【係数】!$J$342:$J$399)</f>
        <v>0</v>
      </c>
      <c r="G606" s="324">
        <f>SUMIF(価格変換【係数】!$D$7:$D$64,E606,価格変換【係数】!$L$342:$L$399)</f>
        <v>0</v>
      </c>
      <c r="H606" s="325">
        <f>G606*各種係数!H14</f>
        <v>0</v>
      </c>
      <c r="I606" s="324">
        <f>G606*各種係数!I14</f>
        <v>0</v>
      </c>
      <c r="J606" s="364">
        <v>-4.8225308641975306E-5</v>
      </c>
      <c r="K606" s="46">
        <f>J606*各種係数!G14</f>
        <v>0</v>
      </c>
      <c r="L606" s="46">
        <f>J606*各種係数!F14</f>
        <v>-4.8225308641975306E-5</v>
      </c>
      <c r="M606" s="364">
        <v>0</v>
      </c>
      <c r="N606" s="46">
        <f>M606*各種係数!H14</f>
        <v>0</v>
      </c>
      <c r="O606" s="46">
        <f>M606*各種係数!I14</f>
        <v>0</v>
      </c>
      <c r="P606" s="54"/>
      <c r="Q606" s="41"/>
      <c r="R606" s="46">
        <f>Q$707*各種係数!J14</f>
        <v>0</v>
      </c>
      <c r="S606" s="46">
        <f>R606*各種係数!G14</f>
        <v>0</v>
      </c>
      <c r="T606" s="46">
        <f>R606*各種係数!F14</f>
        <v>0</v>
      </c>
      <c r="U606" s="364">
        <v>0</v>
      </c>
      <c r="V606" s="46">
        <f>U606*各種係数!H14</f>
        <v>0</v>
      </c>
      <c r="W606" s="46">
        <f>U606*各種係数!I14</f>
        <v>0</v>
      </c>
      <c r="X606" s="135">
        <f t="shared" si="58"/>
        <v>0</v>
      </c>
      <c r="Y606" s="46">
        <f t="shared" si="59"/>
        <v>0</v>
      </c>
      <c r="Z606" s="47">
        <f t="shared" si="60"/>
        <v>0</v>
      </c>
      <c r="AA606" s="46">
        <f>G606*各種係数!K14*各種係数!$P$18</f>
        <v>0</v>
      </c>
      <c r="AB606" s="46">
        <f>M606*各種係数!K14*各種係数!$P$18</f>
        <v>0</v>
      </c>
      <c r="AC606" s="46">
        <f>U606*各種係数!K14*各種係数!$P$18</f>
        <v>0</v>
      </c>
      <c r="AD606" s="364">
        <f t="shared" si="61"/>
        <v>0</v>
      </c>
      <c r="AE606" s="46">
        <f>G606*各種係数!L14*各種係数!$P$18</f>
        <v>0</v>
      </c>
      <c r="AF606" s="46">
        <f>M606*各種係数!L14*各種係数!$P$18</f>
        <v>0</v>
      </c>
      <c r="AG606" s="46">
        <f>U606*各種係数!L14*各種係数!$P$18</f>
        <v>0</v>
      </c>
      <c r="AH606" s="135">
        <f t="shared" si="62"/>
        <v>0</v>
      </c>
    </row>
    <row r="607" spans="2:34" x14ac:dyDescent="0.15">
      <c r="B607" s="155" t="s">
        <v>41</v>
      </c>
      <c r="C607" s="155" t="s">
        <v>290</v>
      </c>
      <c r="D607" s="155" t="s">
        <v>290</v>
      </c>
      <c r="E607" s="41" t="s">
        <v>145</v>
      </c>
      <c r="F607" s="363">
        <f>SUMIF(価格変換【係数】!$D$7:$D$64,E607,価格変換【係数】!$J$342:$J$399)</f>
        <v>0</v>
      </c>
      <c r="G607" s="324">
        <f>SUMIF(価格変換【係数】!$D$7:$D$64,E607,価格変換【係数】!$L$342:$L$399)</f>
        <v>0</v>
      </c>
      <c r="H607" s="325">
        <f>G607*各種係数!H15</f>
        <v>0</v>
      </c>
      <c r="I607" s="324">
        <f>G607*各種係数!I15</f>
        <v>0</v>
      </c>
      <c r="J607" s="364">
        <v>4.8697916666666667E-2</v>
      </c>
      <c r="K607" s="46">
        <f>J607*各種係数!G15</f>
        <v>9.6124114252591122E-3</v>
      </c>
      <c r="L607" s="46">
        <f>J607*各種係数!F15</f>
        <v>3.9085505241407553E-2</v>
      </c>
      <c r="M607" s="364">
        <v>1.0345685814791734E-2</v>
      </c>
      <c r="N607" s="46">
        <f>M607*各種係数!H15</f>
        <v>3.1749899288116288E-3</v>
      </c>
      <c r="O607" s="46">
        <f>M607*各種係数!I15</f>
        <v>1.3794516264559909E-3</v>
      </c>
      <c r="P607" s="54"/>
      <c r="Q607" s="41"/>
      <c r="R607" s="46">
        <f>Q$707*各種係数!J15</f>
        <v>1.5620342877865798E-2</v>
      </c>
      <c r="S607" s="46">
        <f>R607*各種係数!G15</f>
        <v>3.0832769166168027E-3</v>
      </c>
      <c r="T607" s="46">
        <f>R607*各種係数!F15</f>
        <v>1.2537065961248995E-2</v>
      </c>
      <c r="U607" s="364">
        <v>3.6413116674813327E-3</v>
      </c>
      <c r="V607" s="46">
        <f>U607*各種係数!H15</f>
        <v>1.1174829855540363E-3</v>
      </c>
      <c r="W607" s="46">
        <f>U607*各種係数!I15</f>
        <v>4.855176729761745E-4</v>
      </c>
      <c r="X607" s="135">
        <f t="shared" si="58"/>
        <v>1.3986997482273066E-2</v>
      </c>
      <c r="Y607" s="46">
        <f t="shared" si="59"/>
        <v>4.2924729143656651E-3</v>
      </c>
      <c r="Z607" s="47">
        <f t="shared" si="60"/>
        <v>1.8649692994321654E-3</v>
      </c>
      <c r="AA607" s="46">
        <f>G607*各種係数!K15*各種係数!$P$18</f>
        <v>0</v>
      </c>
      <c r="AB607" s="46">
        <f>M607*各種係数!K15*各種係数!$P$18</f>
        <v>4.4117064596086139E-10</v>
      </c>
      <c r="AC607" s="46">
        <f>U607*各種係数!K15*各種係数!$P$18</f>
        <v>1.5527630059969104E-10</v>
      </c>
      <c r="AD607" s="364">
        <f t="shared" si="61"/>
        <v>5.9644694656055241E-10</v>
      </c>
      <c r="AE607" s="46">
        <f>G607*各種係数!L15*各種係数!$P$18</f>
        <v>0</v>
      </c>
      <c r="AF607" s="46">
        <f>M607*各種係数!L15*各種係数!$P$18</f>
        <v>4.2505995570496585E-10</v>
      </c>
      <c r="AG607" s="46">
        <f>U607*各種係数!L15*各種係数!$P$18</f>
        <v>1.496059134015707E-10</v>
      </c>
      <c r="AH607" s="135">
        <f t="shared" si="62"/>
        <v>5.7466586910653652E-10</v>
      </c>
    </row>
    <row r="608" spans="2:34" x14ac:dyDescent="0.15">
      <c r="B608" s="155" t="s">
        <v>42</v>
      </c>
      <c r="C608" s="155" t="s">
        <v>290</v>
      </c>
      <c r="D608" s="155" t="s">
        <v>290</v>
      </c>
      <c r="E608" s="41" t="s">
        <v>957</v>
      </c>
      <c r="F608" s="363">
        <f>SUMIF(価格変換【係数】!$D$7:$D$64,E608,価格変換【係数】!$J$342:$J$399)</f>
        <v>0</v>
      </c>
      <c r="G608" s="324">
        <f>SUMIF(価格変換【係数】!$D$7:$D$64,E608,価格変換【係数】!$L$342:$L$399)</f>
        <v>0</v>
      </c>
      <c r="H608" s="325">
        <f>G608*各種係数!H16</f>
        <v>0</v>
      </c>
      <c r="I608" s="324">
        <f>G608*各種係数!I16</f>
        <v>0</v>
      </c>
      <c r="J608" s="364">
        <v>2.3560956790123457E-2</v>
      </c>
      <c r="K608" s="46">
        <f>J608*各種係数!G16</f>
        <v>0</v>
      </c>
      <c r="L608" s="46">
        <f>J608*各種係数!F16</f>
        <v>2.3560956790123454E-2</v>
      </c>
      <c r="M608" s="364">
        <v>8.0849439320853551E-20</v>
      </c>
      <c r="N608" s="46">
        <f>M608*各種係数!H16</f>
        <v>0</v>
      </c>
      <c r="O608" s="46">
        <f>M608*各種係数!I16</f>
        <v>0</v>
      </c>
      <c r="P608" s="54"/>
      <c r="Q608" s="41"/>
      <c r="R608" s="46">
        <f>Q$707*各種係数!J16</f>
        <v>3.7370839293726543E-3</v>
      </c>
      <c r="S608" s="46">
        <f>R608*各種係数!G16</f>
        <v>0</v>
      </c>
      <c r="T608" s="46">
        <f>R608*各種係数!F16</f>
        <v>3.7370839293726539E-3</v>
      </c>
      <c r="U608" s="364">
        <v>1.0218033255634428E-19</v>
      </c>
      <c r="V608" s="46">
        <f>U608*各種係数!H16</f>
        <v>0</v>
      </c>
      <c r="W608" s="46">
        <f>U608*各種係数!I16</f>
        <v>0</v>
      </c>
      <c r="X608" s="135">
        <f t="shared" si="58"/>
        <v>1.8302977187719784E-19</v>
      </c>
      <c r="Y608" s="46">
        <f t="shared" si="59"/>
        <v>0</v>
      </c>
      <c r="Z608" s="47">
        <f t="shared" si="60"/>
        <v>0</v>
      </c>
      <c r="AA608" s="46">
        <f>G608*各種係数!K16*各種係数!$P$18</f>
        <v>0</v>
      </c>
      <c r="AB608" s="46">
        <f>M608*各種係数!K16*各種係数!$P$18</f>
        <v>0</v>
      </c>
      <c r="AC608" s="46">
        <f>U608*各種係数!K16*各種係数!$P$18</f>
        <v>0</v>
      </c>
      <c r="AD608" s="364">
        <f t="shared" si="61"/>
        <v>0</v>
      </c>
      <c r="AE608" s="46">
        <f>G608*各種係数!L16*各種係数!$P$18</f>
        <v>0</v>
      </c>
      <c r="AF608" s="46">
        <f>M608*各種係数!L16*各種係数!$P$18</f>
        <v>0</v>
      </c>
      <c r="AG608" s="46">
        <f>U608*各種係数!L16*各種係数!$P$18</f>
        <v>0</v>
      </c>
      <c r="AH608" s="135">
        <f t="shared" si="62"/>
        <v>0</v>
      </c>
    </row>
    <row r="609" spans="2:34" x14ac:dyDescent="0.15">
      <c r="B609" s="163" t="s">
        <v>43</v>
      </c>
      <c r="C609" s="163" t="s">
        <v>290</v>
      </c>
      <c r="D609" s="163" t="s">
        <v>290</v>
      </c>
      <c r="E609" s="62" t="s">
        <v>958</v>
      </c>
      <c r="F609" s="365">
        <f>SUMIF(価格変換【係数】!$D$7:$D$64,E609,価格変換【係数】!$J$342:$J$399)</f>
        <v>0</v>
      </c>
      <c r="G609" s="326">
        <f>SUMIF(価格変換【係数】!$D$7:$D$64,E609,価格変換【係数】!$L$342:$L$399)</f>
        <v>0</v>
      </c>
      <c r="H609" s="327">
        <f>G609*各種係数!H17</f>
        <v>0</v>
      </c>
      <c r="I609" s="326">
        <f>G609*各種係数!I17</f>
        <v>0</v>
      </c>
      <c r="J609" s="80">
        <v>0</v>
      </c>
      <c r="K609" s="67">
        <f>J609*各種係数!G17</f>
        <v>0</v>
      </c>
      <c r="L609" s="67">
        <f>J609*各種係数!F17</f>
        <v>0</v>
      </c>
      <c r="M609" s="80">
        <v>0</v>
      </c>
      <c r="N609" s="67">
        <f>M609*各種係数!H17</f>
        <v>0</v>
      </c>
      <c r="O609" s="67">
        <f>M609*各種係数!I17</f>
        <v>0</v>
      </c>
      <c r="P609" s="54"/>
      <c r="Q609" s="41"/>
      <c r="R609" s="67">
        <f>Q$707*各種係数!J17</f>
        <v>1.2919998950161219E-4</v>
      </c>
      <c r="S609" s="67">
        <f>R609*各種係数!G17</f>
        <v>0</v>
      </c>
      <c r="T609" s="67">
        <f>R609*各種係数!F17</f>
        <v>1.2919998950161219E-4</v>
      </c>
      <c r="U609" s="80">
        <v>0</v>
      </c>
      <c r="V609" s="67">
        <f>U609*各種係数!H17</f>
        <v>0</v>
      </c>
      <c r="W609" s="67">
        <f>U609*各種係数!I17</f>
        <v>0</v>
      </c>
      <c r="X609" s="330">
        <f t="shared" si="58"/>
        <v>0</v>
      </c>
      <c r="Y609" s="67">
        <f t="shared" si="59"/>
        <v>0</v>
      </c>
      <c r="Z609" s="68">
        <f t="shared" si="60"/>
        <v>0</v>
      </c>
      <c r="AA609" s="67">
        <f>G609*各種係数!K17*各種係数!$P$18</f>
        <v>0</v>
      </c>
      <c r="AB609" s="67">
        <f>M609*各種係数!K17*各種係数!$P$18</f>
        <v>0</v>
      </c>
      <c r="AC609" s="67">
        <f>U609*各種係数!K17*各種係数!$P$18</f>
        <v>0</v>
      </c>
      <c r="AD609" s="80">
        <f t="shared" si="61"/>
        <v>0</v>
      </c>
      <c r="AE609" s="67">
        <f>G609*各種係数!L17*各種係数!$P$18</f>
        <v>0</v>
      </c>
      <c r="AF609" s="67">
        <f>M609*各種係数!L17*各種係数!$P$18</f>
        <v>0</v>
      </c>
      <c r="AG609" s="67">
        <f>U609*各種係数!L17*各種係数!$P$18</f>
        <v>0</v>
      </c>
      <c r="AH609" s="330">
        <f t="shared" si="62"/>
        <v>0</v>
      </c>
    </row>
    <row r="610" spans="2:34" x14ac:dyDescent="0.15">
      <c r="B610" s="155" t="s">
        <v>44</v>
      </c>
      <c r="C610" s="155" t="s">
        <v>290</v>
      </c>
      <c r="D610" s="155" t="s">
        <v>290</v>
      </c>
      <c r="E610" s="41" t="s">
        <v>207</v>
      </c>
      <c r="F610" s="363">
        <f>SUMIF(価格変換【係数】!$D$7:$D$64,E610,価格変換【係数】!$J$342:$J$399)</f>
        <v>0</v>
      </c>
      <c r="G610" s="324">
        <f>SUMIF(価格変換【係数】!$D$7:$D$64,E610,価格変換【係数】!$L$342:$L$399)</f>
        <v>0</v>
      </c>
      <c r="H610" s="325">
        <f>G610*各種係数!H18</f>
        <v>0</v>
      </c>
      <c r="I610" s="324">
        <f>G610*各種係数!I18</f>
        <v>0</v>
      </c>
      <c r="J610" s="366">
        <v>0</v>
      </c>
      <c r="K610" s="46">
        <f>J610*各種係数!G18</f>
        <v>0</v>
      </c>
      <c r="L610" s="46">
        <f>J610*各種係数!F18</f>
        <v>0</v>
      </c>
      <c r="M610" s="366">
        <v>0</v>
      </c>
      <c r="N610" s="46">
        <f>M610*各種係数!H18</f>
        <v>0</v>
      </c>
      <c r="O610" s="46">
        <f>M610*各種係数!I18</f>
        <v>0</v>
      </c>
      <c r="P610" s="54"/>
      <c r="Q610" s="41"/>
      <c r="R610" s="46">
        <f>Q$707*各種係数!J18</f>
        <v>2.5468665353371709E-3</v>
      </c>
      <c r="S610" s="46">
        <f>R610*各種係数!G18</f>
        <v>0</v>
      </c>
      <c r="T610" s="46">
        <f>R610*各種係数!F18</f>
        <v>2.5468665353371709E-3</v>
      </c>
      <c r="U610" s="366">
        <v>0</v>
      </c>
      <c r="V610" s="46">
        <f>U610*各種係数!H18</f>
        <v>0</v>
      </c>
      <c r="W610" s="46">
        <f>U610*各種係数!I18</f>
        <v>0</v>
      </c>
      <c r="X610" s="328">
        <f t="shared" si="58"/>
        <v>0</v>
      </c>
      <c r="Y610" s="136">
        <f t="shared" si="59"/>
        <v>0</v>
      </c>
      <c r="Z610" s="329">
        <f t="shared" si="60"/>
        <v>0</v>
      </c>
      <c r="AA610" s="46">
        <f>G610*各種係数!K18*各種係数!$P$18</f>
        <v>0</v>
      </c>
      <c r="AB610" s="46">
        <f>M610*各種係数!K18*各種係数!$P$18</f>
        <v>0</v>
      </c>
      <c r="AC610" s="46">
        <f>U610*各種係数!K18*各種係数!$P$18</f>
        <v>0</v>
      </c>
      <c r="AD610" s="366">
        <f t="shared" si="61"/>
        <v>0</v>
      </c>
      <c r="AE610" s="46">
        <f>G610*各種係数!L18*各種係数!$P$18</f>
        <v>0</v>
      </c>
      <c r="AF610" s="46">
        <f>M610*各種係数!L18*各種係数!$P$18</f>
        <v>0</v>
      </c>
      <c r="AG610" s="46">
        <f>U610*各種係数!L18*各種係数!$P$18</f>
        <v>0</v>
      </c>
      <c r="AH610" s="328">
        <f t="shared" si="62"/>
        <v>0</v>
      </c>
    </row>
    <row r="611" spans="2:34" x14ac:dyDescent="0.15">
      <c r="B611" s="155" t="s">
        <v>45</v>
      </c>
      <c r="C611" s="155" t="s">
        <v>291</v>
      </c>
      <c r="D611" s="155" t="s">
        <v>290</v>
      </c>
      <c r="E611" s="41" t="s">
        <v>147</v>
      </c>
      <c r="F611" s="363">
        <f>SUMIF(価格変換【係数】!$D$7:$D$64,E611,価格変換【係数】!$J$342:$J$399)</f>
        <v>0</v>
      </c>
      <c r="G611" s="324">
        <f>SUMIF(価格変換【係数】!$D$7:$D$64,E611,価格変換【係数】!$L$342:$L$399)</f>
        <v>0</v>
      </c>
      <c r="H611" s="325">
        <f>G611*各種係数!H19</f>
        <v>0</v>
      </c>
      <c r="I611" s="324">
        <f>G611*各種係数!I19</f>
        <v>0</v>
      </c>
      <c r="J611" s="364">
        <v>6.076388888888889E-4</v>
      </c>
      <c r="K611" s="46">
        <f>J611*各種係数!G19</f>
        <v>4.0609966745228524E-6</v>
      </c>
      <c r="L611" s="46">
        <f>J611*各種係数!F19</f>
        <v>6.0357789221436608E-4</v>
      </c>
      <c r="M611" s="364">
        <v>4.8246344987861592E-6</v>
      </c>
      <c r="N611" s="46">
        <f>M611*各種係数!H19</f>
        <v>1.9449307823231705E-6</v>
      </c>
      <c r="O611" s="46">
        <f>M611*各種係数!I19</f>
        <v>1.4594519358828131E-6</v>
      </c>
      <c r="P611" s="54"/>
      <c r="Q611" s="41"/>
      <c r="R611" s="46">
        <f>Q$707*各種係数!J19</f>
        <v>5.644225883484343E-5</v>
      </c>
      <c r="S611" s="46">
        <f>R611*各種係数!G19</f>
        <v>3.7721717556621078E-7</v>
      </c>
      <c r="T611" s="46">
        <f>R611*各種係数!F19</f>
        <v>5.6065041659277217E-5</v>
      </c>
      <c r="U611" s="364">
        <v>5.7134919247925132E-7</v>
      </c>
      <c r="V611" s="46">
        <f>U611*各種係数!H19</f>
        <v>2.3032514321819818E-7</v>
      </c>
      <c r="W611" s="46">
        <f>U611*各種係数!I19</f>
        <v>1.7283313072497351E-7</v>
      </c>
      <c r="X611" s="135">
        <f t="shared" si="58"/>
        <v>5.3959836912654101E-6</v>
      </c>
      <c r="Y611" s="46">
        <f t="shared" si="59"/>
        <v>2.1752559255413687E-6</v>
      </c>
      <c r="Z611" s="47">
        <f t="shared" si="60"/>
        <v>1.6322850666077866E-6</v>
      </c>
      <c r="AA611" s="46">
        <f>G611*各種係数!K19*各種係数!$P$18</f>
        <v>0</v>
      </c>
      <c r="AB611" s="46">
        <f>M611*各種係数!K19*各種係数!$P$18</f>
        <v>1.3066718434212512E-12</v>
      </c>
      <c r="AC611" s="46">
        <f>U611*各種係数!K19*各種係数!$P$18</f>
        <v>1.5474040629646389E-13</v>
      </c>
      <c r="AD611" s="364">
        <f t="shared" si="61"/>
        <v>1.4614122497177151E-12</v>
      </c>
      <c r="AE611" s="46">
        <f>G611*各種係数!L19*各種係数!$P$18</f>
        <v>0</v>
      </c>
      <c r="AF611" s="46">
        <f>M611*各種係数!L19*各種係数!$P$18</f>
        <v>6.0307931234826991E-13</v>
      </c>
      <c r="AG611" s="46">
        <f>U611*各種係数!L19*各種係数!$P$18</f>
        <v>7.141864905990641E-14</v>
      </c>
      <c r="AH611" s="135">
        <f t="shared" si="62"/>
        <v>6.7449796140817636E-13</v>
      </c>
    </row>
    <row r="612" spans="2:34" x14ac:dyDescent="0.15">
      <c r="B612" s="155" t="s">
        <v>46</v>
      </c>
      <c r="C612" s="155" t="s">
        <v>291</v>
      </c>
      <c r="D612" s="155" t="s">
        <v>290</v>
      </c>
      <c r="E612" s="41" t="s">
        <v>959</v>
      </c>
      <c r="F612" s="363">
        <f>SUMIF(価格変換【係数】!$D$7:$D$64,E612,価格変換【係数】!$J$342:$J$399)</f>
        <v>0</v>
      </c>
      <c r="G612" s="324">
        <f>SUMIF(価格変換【係数】!$D$7:$D$64,E612,価格変換【係数】!$L$342:$L$399)</f>
        <v>0</v>
      </c>
      <c r="H612" s="325">
        <f>G612*各種係数!H20</f>
        <v>0</v>
      </c>
      <c r="I612" s="324">
        <f>G612*各種係数!I20</f>
        <v>0</v>
      </c>
      <c r="J612" s="364">
        <v>9.349922839506173E-3</v>
      </c>
      <c r="K612" s="46">
        <f>J612*各種係数!G20</f>
        <v>0</v>
      </c>
      <c r="L612" s="46">
        <f>J612*各種係数!F20</f>
        <v>9.349922839506173E-3</v>
      </c>
      <c r="M612" s="364">
        <v>0</v>
      </c>
      <c r="N612" s="46">
        <f>M612*各種係数!H20</f>
        <v>0</v>
      </c>
      <c r="O612" s="46">
        <f>M612*各種係数!I20</f>
        <v>0</v>
      </c>
      <c r="P612" s="54"/>
      <c r="Q612" s="41"/>
      <c r="R612" s="46">
        <f>Q$707*各種係数!J20</f>
        <v>3.7500623094103604E-3</v>
      </c>
      <c r="S612" s="46">
        <f>R612*各種係数!G20</f>
        <v>0</v>
      </c>
      <c r="T612" s="46">
        <f>R612*各種係数!F20</f>
        <v>3.7500623094103604E-3</v>
      </c>
      <c r="U612" s="364">
        <v>0</v>
      </c>
      <c r="V612" s="46">
        <f>U612*各種係数!H20</f>
        <v>0</v>
      </c>
      <c r="W612" s="46">
        <f>U612*各種係数!I20</f>
        <v>0</v>
      </c>
      <c r="X612" s="135">
        <f t="shared" si="58"/>
        <v>0</v>
      </c>
      <c r="Y612" s="46">
        <f t="shared" si="59"/>
        <v>0</v>
      </c>
      <c r="Z612" s="47">
        <f t="shared" si="60"/>
        <v>0</v>
      </c>
      <c r="AA612" s="46">
        <f>G612*各種係数!K20*各種係数!$P$18</f>
        <v>0</v>
      </c>
      <c r="AB612" s="46">
        <f>M612*各種係数!K20*各種係数!$P$18</f>
        <v>0</v>
      </c>
      <c r="AC612" s="46">
        <f>U612*各種係数!K20*各種係数!$P$18</f>
        <v>0</v>
      </c>
      <c r="AD612" s="364">
        <f t="shared" si="61"/>
        <v>0</v>
      </c>
      <c r="AE612" s="46">
        <f>G612*各種係数!L20*各種係数!$P$18</f>
        <v>0</v>
      </c>
      <c r="AF612" s="46">
        <f>M612*各種係数!L20*各種係数!$P$18</f>
        <v>0</v>
      </c>
      <c r="AG612" s="46">
        <f>U612*各種係数!L20*各種係数!$P$18</f>
        <v>0</v>
      </c>
      <c r="AH612" s="135">
        <f t="shared" si="62"/>
        <v>0</v>
      </c>
    </row>
    <row r="613" spans="2:34" x14ac:dyDescent="0.15">
      <c r="B613" s="155" t="s">
        <v>47</v>
      </c>
      <c r="C613" s="155" t="s">
        <v>292</v>
      </c>
      <c r="D613" s="155" t="s">
        <v>290</v>
      </c>
      <c r="E613" s="41" t="s">
        <v>960</v>
      </c>
      <c r="F613" s="363">
        <f>SUMIF(価格変換【係数】!$D$7:$D$64,E613,価格変換【係数】!$J$342:$J$399)</f>
        <v>0</v>
      </c>
      <c r="G613" s="324">
        <f>SUMIF(価格変換【係数】!$D$7:$D$64,E613,価格変換【係数】!$L$342:$L$399)</f>
        <v>0</v>
      </c>
      <c r="H613" s="325">
        <f>G613*各種係数!H21</f>
        <v>0</v>
      </c>
      <c r="I613" s="324">
        <f>G613*各種係数!I21</f>
        <v>0</v>
      </c>
      <c r="J613" s="364">
        <v>2.2376543209876542E-4</v>
      </c>
      <c r="K613" s="46">
        <f>J613*各種係数!G21</f>
        <v>2.8044424990874311E-6</v>
      </c>
      <c r="L613" s="46">
        <f>J613*各種係数!F21</f>
        <v>2.2096098959967797E-4</v>
      </c>
      <c r="M613" s="364">
        <v>1.1738435111946315E-5</v>
      </c>
      <c r="N613" s="46">
        <f>M613*各種係数!H21</f>
        <v>5.0742487390421589E-6</v>
      </c>
      <c r="O613" s="46">
        <f>M613*各種係数!I21</f>
        <v>2.5977252337169E-6</v>
      </c>
      <c r="P613" s="54"/>
      <c r="Q613" s="41"/>
      <c r="R613" s="46">
        <f>Q$707*各種係数!J21</f>
        <v>3.3303647553254145E-5</v>
      </c>
      <c r="S613" s="46">
        <f>R613*各種係数!G21</f>
        <v>4.1739317685026098E-7</v>
      </c>
      <c r="T613" s="46">
        <f>R613*各種係数!F21</f>
        <v>3.2886254376403882E-5</v>
      </c>
      <c r="U613" s="364">
        <v>1.3788668589908984E-6</v>
      </c>
      <c r="V613" s="46">
        <f>U613*各種係数!H21</f>
        <v>5.9605163327273221E-7</v>
      </c>
      <c r="W613" s="46">
        <f>U613*各種係数!I21</f>
        <v>3.0514435692465247E-7</v>
      </c>
      <c r="X613" s="135">
        <f t="shared" si="58"/>
        <v>1.3117301970937215E-5</v>
      </c>
      <c r="Y613" s="46">
        <f t="shared" si="59"/>
        <v>5.6703003723148911E-6</v>
      </c>
      <c r="Z613" s="47">
        <f t="shared" si="60"/>
        <v>2.9028695906415523E-6</v>
      </c>
      <c r="AA613" s="46">
        <f>G613*各種係数!K21*各種係数!$P$18</f>
        <v>0</v>
      </c>
      <c r="AB613" s="46">
        <f>M613*各種係数!K21*各種係数!$P$18</f>
        <v>9.5434431804441577E-13</v>
      </c>
      <c r="AC613" s="46">
        <f>U613*各種係数!K21*各種係数!$P$18</f>
        <v>1.1210299666592669E-13</v>
      </c>
      <c r="AD613" s="364">
        <f t="shared" si="61"/>
        <v>1.0664473147103425E-12</v>
      </c>
      <c r="AE613" s="46">
        <f>G613*各種係数!L21*各種係数!$P$18</f>
        <v>0</v>
      </c>
      <c r="AF613" s="46">
        <f>M613*各種係数!L21*各種係数!$P$18</f>
        <v>6.6804102263109098E-13</v>
      </c>
      <c r="AG613" s="46">
        <f>U613*各種係数!L21*各種係数!$P$18</f>
        <v>7.8472097666148682E-14</v>
      </c>
      <c r="AH613" s="135">
        <f t="shared" si="62"/>
        <v>7.4651312029723962E-13</v>
      </c>
    </row>
    <row r="614" spans="2:34" x14ac:dyDescent="0.15">
      <c r="B614" s="155" t="s">
        <v>48</v>
      </c>
      <c r="C614" s="155" t="s">
        <v>292</v>
      </c>
      <c r="D614" s="155" t="s">
        <v>290</v>
      </c>
      <c r="E614" s="41" t="s">
        <v>150</v>
      </c>
      <c r="F614" s="365">
        <f>SUMIF(価格変換【係数】!$D$7:$D$64,E614,価格変換【係数】!$J$342:$J$399)</f>
        <v>0</v>
      </c>
      <c r="G614" s="326">
        <f>SUMIF(価格変換【係数】!$D$7:$D$64,E614,価格変換【係数】!$L$342:$L$399)</f>
        <v>0</v>
      </c>
      <c r="H614" s="327">
        <f>G614*各種係数!H22</f>
        <v>0</v>
      </c>
      <c r="I614" s="326">
        <f>G614*各種係数!I22</f>
        <v>0</v>
      </c>
      <c r="J614" s="80">
        <v>3.0092592592592593E-3</v>
      </c>
      <c r="K614" s="67">
        <f>J614*各種係数!G22</f>
        <v>1.6657294285106884E-4</v>
      </c>
      <c r="L614" s="67">
        <f>J614*各種係数!F22</f>
        <v>2.8426863164081905E-3</v>
      </c>
      <c r="M614" s="80">
        <v>1.908833841547721E-4</v>
      </c>
      <c r="N614" s="67">
        <f>M614*各種係数!H22</f>
        <v>7.610349417377662E-5</v>
      </c>
      <c r="O614" s="67">
        <f>M614*各種係数!I22</f>
        <v>3.113008916941806E-5</v>
      </c>
      <c r="P614" s="54"/>
      <c r="Q614" s="41"/>
      <c r="R614" s="67">
        <f>Q$707*各種係数!J22</f>
        <v>1.1613752147773086E-4</v>
      </c>
      <c r="S614" s="67">
        <f>R614*各種係数!G22</f>
        <v>6.4286148388347167E-6</v>
      </c>
      <c r="T614" s="67">
        <f>R614*各種係数!F22</f>
        <v>1.0970890663889615E-4</v>
      </c>
      <c r="U614" s="80">
        <v>1.8765686337443151E-5</v>
      </c>
      <c r="V614" s="67">
        <f>U614*各種係数!H22</f>
        <v>7.4817109261357412E-6</v>
      </c>
      <c r="W614" s="67">
        <f>U614*各種係数!I22</f>
        <v>3.0603894183700796E-6</v>
      </c>
      <c r="X614" s="330">
        <f t="shared" si="58"/>
        <v>2.0964907049221527E-4</v>
      </c>
      <c r="Y614" s="67">
        <f t="shared" si="59"/>
        <v>8.3585205099912362E-5</v>
      </c>
      <c r="Z614" s="68">
        <f t="shared" si="60"/>
        <v>3.4190478587788143E-5</v>
      </c>
      <c r="AA614" s="67">
        <f>G614*各種係数!K22*各種係数!$P$18</f>
        <v>0</v>
      </c>
      <c r="AB614" s="67">
        <f>M614*各種係数!K22*各種係数!$P$18</f>
        <v>1.2492974406610672E-11</v>
      </c>
      <c r="AC614" s="67">
        <f>U614*各種係数!K22*各種係数!$P$18</f>
        <v>1.2281804420759472E-12</v>
      </c>
      <c r="AD614" s="80">
        <f t="shared" si="61"/>
        <v>1.372115484868662E-11</v>
      </c>
      <c r="AE614" s="67">
        <f>G614*各種係数!L22*各種係数!$P$18</f>
        <v>0</v>
      </c>
      <c r="AF614" s="67">
        <f>M614*各種係数!L22*各種係数!$P$18</f>
        <v>7.8461090711274435E-12</v>
      </c>
      <c r="AG614" s="67">
        <f>U614*各種係数!L22*各種係数!$P$18</f>
        <v>7.7134855110679413E-13</v>
      </c>
      <c r="AH614" s="330">
        <f t="shared" si="62"/>
        <v>8.6174576222342378E-12</v>
      </c>
    </row>
    <row r="615" spans="2:34" x14ac:dyDescent="0.15">
      <c r="B615" s="162" t="s">
        <v>49</v>
      </c>
      <c r="C615" s="162" t="s">
        <v>292</v>
      </c>
      <c r="D615" s="162" t="s">
        <v>290</v>
      </c>
      <c r="E615" s="116" t="s">
        <v>151</v>
      </c>
      <c r="F615" s="363">
        <f>SUMIF(価格変換【係数】!$D$7:$D$64,E615,価格変換【係数】!$J$342:$J$399)</f>
        <v>0</v>
      </c>
      <c r="G615" s="324">
        <f>SUMIF(価格変換【係数】!$D$7:$D$64,E615,価格変換【係数】!$L$342:$L$399)</f>
        <v>0</v>
      </c>
      <c r="H615" s="325">
        <f>G615*各種係数!H23</f>
        <v>0</v>
      </c>
      <c r="I615" s="324">
        <f>G615*各種係数!I23</f>
        <v>0</v>
      </c>
      <c r="J615" s="366">
        <v>1.0030864197530865E-3</v>
      </c>
      <c r="K615" s="46">
        <f>J615*各種係数!G23</f>
        <v>0</v>
      </c>
      <c r="L615" s="46">
        <f>J615*各種係数!F23</f>
        <v>1.0030864197530863E-3</v>
      </c>
      <c r="M615" s="366">
        <v>1.9485272602111115E-19</v>
      </c>
      <c r="N615" s="46">
        <f>M615*各種係数!H23</f>
        <v>0</v>
      </c>
      <c r="O615" s="46">
        <f>M615*各種係数!I23</f>
        <v>0</v>
      </c>
      <c r="P615" s="54"/>
      <c r="Q615" s="41"/>
      <c r="R615" s="46">
        <f>Q$707*各種係数!J23</f>
        <v>0</v>
      </c>
      <c r="S615" s="46">
        <f>R615*各種係数!G23</f>
        <v>0</v>
      </c>
      <c r="T615" s="46">
        <f>R615*各種係数!F23</f>
        <v>0</v>
      </c>
      <c r="U615" s="366">
        <v>1.6500472395451681E-20</v>
      </c>
      <c r="V615" s="46">
        <f>U615*各種係数!H23</f>
        <v>0</v>
      </c>
      <c r="W615" s="46">
        <f>U615*各種係数!I23</f>
        <v>0</v>
      </c>
      <c r="X615" s="328">
        <f t="shared" si="58"/>
        <v>2.1135319841656282E-19</v>
      </c>
      <c r="Y615" s="136">
        <f t="shared" si="59"/>
        <v>0</v>
      </c>
      <c r="Z615" s="329">
        <f t="shared" si="60"/>
        <v>0</v>
      </c>
      <c r="AA615" s="46">
        <f>G615*各種係数!K23*各種係数!$P$18</f>
        <v>0</v>
      </c>
      <c r="AB615" s="46">
        <f>M615*各種係数!K23*各種係数!$P$18</f>
        <v>0</v>
      </c>
      <c r="AC615" s="46">
        <f>U615*各種係数!K23*各種係数!$P$18</f>
        <v>0</v>
      </c>
      <c r="AD615" s="366">
        <f t="shared" si="61"/>
        <v>0</v>
      </c>
      <c r="AE615" s="46">
        <f>G615*各種係数!L23*各種係数!$P$18</f>
        <v>0</v>
      </c>
      <c r="AF615" s="46">
        <f>M615*各種係数!L23*各種係数!$P$18</f>
        <v>0</v>
      </c>
      <c r="AG615" s="46">
        <f>U615*各種係数!L23*各種係数!$P$18</f>
        <v>0</v>
      </c>
      <c r="AH615" s="328">
        <f t="shared" si="62"/>
        <v>0</v>
      </c>
    </row>
    <row r="616" spans="2:34" x14ac:dyDescent="0.15">
      <c r="B616" s="155" t="s">
        <v>50</v>
      </c>
      <c r="C616" s="155" t="s">
        <v>292</v>
      </c>
      <c r="D616" s="155" t="s">
        <v>290</v>
      </c>
      <c r="E616" s="41" t="s">
        <v>152</v>
      </c>
      <c r="F616" s="363">
        <f>SUMIF(価格変換【係数】!$D$7:$D$64,E616,価格変換【係数】!$J$342:$J$399)</f>
        <v>0</v>
      </c>
      <c r="G616" s="324">
        <f>SUMIF(価格変換【係数】!$D$7:$D$64,E616,価格変換【係数】!$L$342:$L$399)</f>
        <v>0</v>
      </c>
      <c r="H616" s="325">
        <f>G616*各種係数!H24</f>
        <v>0</v>
      </c>
      <c r="I616" s="324">
        <f>G616*各種係数!I24</f>
        <v>0</v>
      </c>
      <c r="J616" s="364">
        <v>6.7322530864197532E-4</v>
      </c>
      <c r="K616" s="46">
        <f>J616*各種係数!G24</f>
        <v>6.7542185025538419E-6</v>
      </c>
      <c r="L616" s="46">
        <f>J616*各種係数!F24</f>
        <v>6.664710901394215E-4</v>
      </c>
      <c r="M616" s="364">
        <v>2.2810224953461315E-5</v>
      </c>
      <c r="N616" s="46">
        <f>M616*各種係数!H24</f>
        <v>9.9008948862957083E-6</v>
      </c>
      <c r="O616" s="46">
        <f>M616*各種係数!I24</f>
        <v>5.1960614795561879E-6</v>
      </c>
      <c r="P616" s="54"/>
      <c r="Q616" s="41"/>
      <c r="R616" s="46">
        <f>Q$707*各種係数!J24</f>
        <v>1.9427928577361826E-4</v>
      </c>
      <c r="S616" s="46">
        <f>R616*各種係数!G24</f>
        <v>1.9491316351164617E-6</v>
      </c>
      <c r="T616" s="46">
        <f>R616*各種係数!F24</f>
        <v>1.9233015413850179E-4</v>
      </c>
      <c r="U616" s="364">
        <v>5.3323671235235149E-6</v>
      </c>
      <c r="V616" s="46">
        <f>U616*各種係数!H24</f>
        <v>2.31454124160814E-6</v>
      </c>
      <c r="W616" s="46">
        <f>U616*各種係数!I24</f>
        <v>1.2146880384530337E-6</v>
      </c>
      <c r="X616" s="135">
        <f t="shared" si="58"/>
        <v>2.8142592076984831E-5</v>
      </c>
      <c r="Y616" s="46">
        <f t="shared" si="59"/>
        <v>1.2215436127903849E-5</v>
      </c>
      <c r="Z616" s="47">
        <f t="shared" si="60"/>
        <v>6.4107495180092214E-6</v>
      </c>
      <c r="AA616" s="46">
        <f>G616*各種係数!K24*各種係数!$P$18</f>
        <v>0</v>
      </c>
      <c r="AB616" s="46">
        <f>M616*各種係数!K24*各種係数!$P$18</f>
        <v>8.9804035249847691E-13</v>
      </c>
      <c r="AC616" s="46">
        <f>U616*各種係数!K24*各種係数!$P$18</f>
        <v>2.0993571352454782E-13</v>
      </c>
      <c r="AD616" s="364">
        <f t="shared" si="61"/>
        <v>1.1079760660230247E-12</v>
      </c>
      <c r="AE616" s="46">
        <f>G616*各種係数!L24*各種係数!$P$18</f>
        <v>0</v>
      </c>
      <c r="AF616" s="46">
        <f>M616*各種係数!L24*各種係数!$P$18</f>
        <v>8.0823631724862921E-13</v>
      </c>
      <c r="AG616" s="46">
        <f>U616*各種係数!L24*各種係数!$P$18</f>
        <v>1.8894214217209303E-13</v>
      </c>
      <c r="AH616" s="135">
        <f t="shared" si="62"/>
        <v>9.9717845942072234E-13</v>
      </c>
    </row>
    <row r="617" spans="2:34" x14ac:dyDescent="0.15">
      <c r="B617" s="155" t="s">
        <v>51</v>
      </c>
      <c r="C617" s="155" t="s">
        <v>293</v>
      </c>
      <c r="D617" s="155" t="s">
        <v>290</v>
      </c>
      <c r="E617" s="41" t="s">
        <v>961</v>
      </c>
      <c r="F617" s="363">
        <f>SUMIF(価格変換【係数】!$D$7:$D$64,E617,価格変換【係数】!$J$342:$J$399)</f>
        <v>0</v>
      </c>
      <c r="G617" s="324">
        <f>SUMIF(価格変換【係数】!$D$7:$D$64,E617,価格変換【係数】!$L$342:$L$399)</f>
        <v>0</v>
      </c>
      <c r="H617" s="325">
        <f>G617*各種係数!H25</f>
        <v>0</v>
      </c>
      <c r="I617" s="324">
        <f>G617*各種係数!I25</f>
        <v>0</v>
      </c>
      <c r="J617" s="364">
        <v>4.8225308641975306E-4</v>
      </c>
      <c r="K617" s="46">
        <f>J617*各種係数!G25</f>
        <v>6.122356693090461E-6</v>
      </c>
      <c r="L617" s="46">
        <f>J617*各種係数!F25</f>
        <v>4.7613072972666262E-4</v>
      </c>
      <c r="M617" s="364">
        <v>1.9298738657922257E-5</v>
      </c>
      <c r="N617" s="46">
        <f>M617*各種係数!H25</f>
        <v>1.0346708200984971E-5</v>
      </c>
      <c r="O617" s="46">
        <f>M617*各種係数!I25</f>
        <v>5.0842242167699726E-6</v>
      </c>
      <c r="P617" s="54"/>
      <c r="Q617" s="41"/>
      <c r="R617" s="46">
        <f>Q$707*各種係数!J25</f>
        <v>3.3846615692558386E-5</v>
      </c>
      <c r="S617" s="46">
        <f>R617*各種係数!G25</f>
        <v>4.2969357783110225E-7</v>
      </c>
      <c r="T617" s="46">
        <f>R617*各種係数!F25</f>
        <v>3.3416922114727281E-5</v>
      </c>
      <c r="U617" s="364">
        <v>7.4624318975001864E-6</v>
      </c>
      <c r="V617" s="46">
        <f>U617*各種係数!H25</f>
        <v>4.0008627859966978E-6</v>
      </c>
      <c r="W617" s="46">
        <f>U617*各種係数!I25</f>
        <v>1.9659666697280371E-6</v>
      </c>
      <c r="X617" s="135">
        <f t="shared" si="58"/>
        <v>2.6761170555422443E-5</v>
      </c>
      <c r="Y617" s="46">
        <f t="shared" si="59"/>
        <v>1.4347570986981668E-5</v>
      </c>
      <c r="Z617" s="47">
        <f t="shared" si="60"/>
        <v>7.0501908864980097E-6</v>
      </c>
      <c r="AA617" s="46">
        <f>G617*各種係数!K25*各種係数!$P$18</f>
        <v>0</v>
      </c>
      <c r="AB617" s="46">
        <f>M617*各種係数!K25*各種係数!$P$18</f>
        <v>1.194882307113977E-12</v>
      </c>
      <c r="AC617" s="46">
        <f>U617*各種係数!K25*各種係数!$P$18</f>
        <v>4.620368201475997E-13</v>
      </c>
      <c r="AD617" s="364">
        <f t="shared" si="61"/>
        <v>1.6569191272615767E-12</v>
      </c>
      <c r="AE617" s="46">
        <f>G617*各種係数!L25*各種係数!$P$18</f>
        <v>0</v>
      </c>
      <c r="AF617" s="46">
        <f>M617*各種係数!L25*各種係数!$P$18</f>
        <v>1.0281545433306314E-12</v>
      </c>
      <c r="AG617" s="46">
        <f>U617*各種係数!L25*各種係数!$P$18</f>
        <v>3.9756656617351604E-13</v>
      </c>
      <c r="AH617" s="135">
        <f t="shared" si="62"/>
        <v>1.4257211095041475E-12</v>
      </c>
    </row>
    <row r="618" spans="2:34" x14ac:dyDescent="0.15">
      <c r="B618" s="155" t="s">
        <v>52</v>
      </c>
      <c r="C618" s="155" t="s">
        <v>294</v>
      </c>
      <c r="D618" s="155" t="s">
        <v>290</v>
      </c>
      <c r="E618" s="41" t="s">
        <v>154</v>
      </c>
      <c r="F618" s="363">
        <f>SUMIF(価格変換【係数】!$D$7:$D$64,E618,価格変換【係数】!$J$342:$J$399)</f>
        <v>0</v>
      </c>
      <c r="G618" s="324">
        <f>SUMIF(価格変換【係数】!$D$7:$D$64,E618,価格変換【係数】!$L$342:$L$399)</f>
        <v>0</v>
      </c>
      <c r="H618" s="325">
        <f>G618*各種係数!H26</f>
        <v>0</v>
      </c>
      <c r="I618" s="324">
        <f>G618*各種係数!I26</f>
        <v>0</v>
      </c>
      <c r="J618" s="364">
        <v>0</v>
      </c>
      <c r="K618" s="46">
        <f>J618*各種係数!G26</f>
        <v>0</v>
      </c>
      <c r="L618" s="46">
        <f>J618*各種係数!F26</f>
        <v>0</v>
      </c>
      <c r="M618" s="364">
        <v>0</v>
      </c>
      <c r="N618" s="46">
        <f>M618*各種係数!H26</f>
        <v>0</v>
      </c>
      <c r="O618" s="46">
        <f>M618*各種係数!I26</f>
        <v>0</v>
      </c>
      <c r="P618" s="54"/>
      <c r="Q618" s="41"/>
      <c r="R618" s="46">
        <f>Q$707*各種係数!J26</f>
        <v>3.522085363805409E-6</v>
      </c>
      <c r="S618" s="46">
        <f>R618*各種係数!G26</f>
        <v>0</v>
      </c>
      <c r="T618" s="46">
        <f>R618*各種係数!F26</f>
        <v>3.522085363805409E-6</v>
      </c>
      <c r="U618" s="364">
        <v>0</v>
      </c>
      <c r="V618" s="46">
        <f>U618*各種係数!H26</f>
        <v>0</v>
      </c>
      <c r="W618" s="46">
        <f>U618*各種係数!I26</f>
        <v>0</v>
      </c>
      <c r="X618" s="135">
        <f t="shared" si="58"/>
        <v>0</v>
      </c>
      <c r="Y618" s="46">
        <f t="shared" si="59"/>
        <v>0</v>
      </c>
      <c r="Z618" s="47">
        <f t="shared" si="60"/>
        <v>0</v>
      </c>
      <c r="AA618" s="46">
        <f>G618*各種係数!K26*各種係数!$P$18</f>
        <v>0</v>
      </c>
      <c r="AB618" s="46">
        <f>M618*各種係数!K26*各種係数!$P$18</f>
        <v>0</v>
      </c>
      <c r="AC618" s="46">
        <f>U618*各種係数!K26*各種係数!$P$18</f>
        <v>0</v>
      </c>
      <c r="AD618" s="364">
        <f t="shared" si="61"/>
        <v>0</v>
      </c>
      <c r="AE618" s="46">
        <f>G618*各種係数!L26*各種係数!$P$18</f>
        <v>0</v>
      </c>
      <c r="AF618" s="46">
        <f>M618*各種係数!L26*各種係数!$P$18</f>
        <v>0</v>
      </c>
      <c r="AG618" s="46">
        <f>U618*各種係数!L26*各種係数!$P$18</f>
        <v>0</v>
      </c>
      <c r="AH618" s="135">
        <f t="shared" si="62"/>
        <v>0</v>
      </c>
    </row>
    <row r="619" spans="2:34" x14ac:dyDescent="0.15">
      <c r="B619" s="163" t="s">
        <v>53</v>
      </c>
      <c r="C619" s="163" t="s">
        <v>294</v>
      </c>
      <c r="D619" s="163" t="s">
        <v>290</v>
      </c>
      <c r="E619" s="62" t="s">
        <v>962</v>
      </c>
      <c r="F619" s="365">
        <f>SUMIF(価格変換【係数】!$D$7:$D$64,E619,価格変換【係数】!$J$342:$J$399)</f>
        <v>0</v>
      </c>
      <c r="G619" s="326">
        <f>SUMIF(価格変換【係数】!$D$7:$D$64,E619,価格変換【係数】!$L$342:$L$399)</f>
        <v>0</v>
      </c>
      <c r="H619" s="327">
        <f>G619*各種係数!H27</f>
        <v>0</v>
      </c>
      <c r="I619" s="326">
        <f>G619*各種係数!I27</f>
        <v>0</v>
      </c>
      <c r="J619" s="80">
        <v>7.7160493827160492E-5</v>
      </c>
      <c r="K619" s="67">
        <f>J619*各種係数!G27</f>
        <v>7.7095781528666642E-7</v>
      </c>
      <c r="L619" s="67">
        <f>J619*各種係数!F27</f>
        <v>7.6389536011873819E-5</v>
      </c>
      <c r="M619" s="80">
        <v>4.3003789101137026E-6</v>
      </c>
      <c r="N619" s="67">
        <f>M619*各種係数!H27</f>
        <v>1.618524685084775E-6</v>
      </c>
      <c r="O619" s="67">
        <f>M619*各種係数!I27</f>
        <v>3.9758220112371973E-7</v>
      </c>
      <c r="P619" s="54"/>
      <c r="Q619" s="41"/>
      <c r="R619" s="67">
        <f>Q$707*各種係数!J27</f>
        <v>7.2772145750113117E-6</v>
      </c>
      <c r="S619" s="67">
        <f>R619*各種係数!G27</f>
        <v>7.2711113833594182E-8</v>
      </c>
      <c r="T619" s="67">
        <f>R619*各種係数!F27</f>
        <v>7.2045034611777176E-6</v>
      </c>
      <c r="U619" s="80">
        <v>6.4648336914766134E-7</v>
      </c>
      <c r="V619" s="67">
        <f>U619*各種係数!H27</f>
        <v>2.4331560388816934E-7</v>
      </c>
      <c r="W619" s="67">
        <f>U619*各種係数!I27</f>
        <v>5.9769217147613984E-8</v>
      </c>
      <c r="X619" s="330">
        <f t="shared" si="58"/>
        <v>4.946862279261364E-6</v>
      </c>
      <c r="Y619" s="67">
        <f t="shared" si="59"/>
        <v>1.8618402889729443E-6</v>
      </c>
      <c r="Z619" s="68">
        <f t="shared" si="60"/>
        <v>4.5735141827133373E-7</v>
      </c>
      <c r="AA619" s="67">
        <f>G619*各種係数!K27*各種係数!$P$18</f>
        <v>0</v>
      </c>
      <c r="AB619" s="67">
        <f>M619*各種係数!K27*各種係数!$P$18</f>
        <v>8.1139224719126456E-14</v>
      </c>
      <c r="AC619" s="67">
        <f>U619*各種係数!K27*各種係数!$P$18</f>
        <v>1.2197799417880401E-14</v>
      </c>
      <c r="AD619" s="80">
        <f t="shared" si="61"/>
        <v>9.3337024137006853E-14</v>
      </c>
      <c r="AE619" s="67">
        <f>G619*各種係数!L27*各種係数!$P$18</f>
        <v>0</v>
      </c>
      <c r="AF619" s="67">
        <f>M619*各種係数!L27*各種係数!$P$18</f>
        <v>8.1139224719126456E-14</v>
      </c>
      <c r="AG619" s="67">
        <f>U619*各種係数!L27*各種係数!$P$18</f>
        <v>1.2197799417880401E-14</v>
      </c>
      <c r="AH619" s="330">
        <f t="shared" si="62"/>
        <v>9.3337024137006853E-14</v>
      </c>
    </row>
    <row r="620" spans="2:34" x14ac:dyDescent="0.15">
      <c r="B620" s="155" t="s">
        <v>54</v>
      </c>
      <c r="C620" s="155" t="s">
        <v>294</v>
      </c>
      <c r="D620" s="155" t="s">
        <v>290</v>
      </c>
      <c r="E620" s="41" t="s">
        <v>963</v>
      </c>
      <c r="F620" s="363">
        <f>SUMIF(価格変換【係数】!$D$7:$D$64,E620,価格変換【係数】!$J$342:$J$399)</f>
        <v>0</v>
      </c>
      <c r="G620" s="324">
        <f>SUMIF(価格変換【係数】!$D$7:$D$64,E620,価格変換【係数】!$L$342:$L$399)</f>
        <v>0</v>
      </c>
      <c r="H620" s="325">
        <f>G620*各種係数!H28</f>
        <v>0</v>
      </c>
      <c r="I620" s="324">
        <f>G620*各種係数!I28</f>
        <v>0</v>
      </c>
      <c r="J620" s="366">
        <v>0</v>
      </c>
      <c r="K620" s="46">
        <f>J620*各種係数!G28</f>
        <v>0</v>
      </c>
      <c r="L620" s="46">
        <f>J620*各種係数!F28</f>
        <v>0</v>
      </c>
      <c r="M620" s="366">
        <v>-1.0380378612932151E-21</v>
      </c>
      <c r="N620" s="46">
        <f>M620*各種係数!H28</f>
        <v>0</v>
      </c>
      <c r="O620" s="46">
        <f>M620*各種係数!I28</f>
        <v>0</v>
      </c>
      <c r="P620" s="54"/>
      <c r="Q620" s="41"/>
      <c r="R620" s="46">
        <f>Q$707*各種係数!J28</f>
        <v>0</v>
      </c>
      <c r="S620" s="46">
        <f>R620*各種係数!G28</f>
        <v>0</v>
      </c>
      <c r="T620" s="46">
        <f>R620*各種係数!F28</f>
        <v>0</v>
      </c>
      <c r="U620" s="366">
        <v>-4.8460480593737081E-22</v>
      </c>
      <c r="V620" s="46">
        <f>U620*各種係数!H28</f>
        <v>0</v>
      </c>
      <c r="W620" s="46">
        <f>U620*各種係数!I28</f>
        <v>0</v>
      </c>
      <c r="X620" s="328">
        <f t="shared" si="58"/>
        <v>-1.5226426672305859E-21</v>
      </c>
      <c r="Y620" s="136">
        <f t="shared" si="59"/>
        <v>0</v>
      </c>
      <c r="Z620" s="329">
        <f t="shared" si="60"/>
        <v>0</v>
      </c>
      <c r="AA620" s="46">
        <f>G620*各種係数!K28*各種係数!$P$18</f>
        <v>0</v>
      </c>
      <c r="AB620" s="46">
        <f>M620*各種係数!K28*各種係数!$P$18</f>
        <v>0</v>
      </c>
      <c r="AC620" s="46">
        <f>U620*各種係数!K28*各種係数!$P$18</f>
        <v>0</v>
      </c>
      <c r="AD620" s="366">
        <f t="shared" si="61"/>
        <v>0</v>
      </c>
      <c r="AE620" s="46">
        <f>G620*各種係数!L28*各種係数!$P$18</f>
        <v>0</v>
      </c>
      <c r="AF620" s="46">
        <f>M620*各種係数!L28*各種係数!$P$18</f>
        <v>0</v>
      </c>
      <c r="AG620" s="46">
        <f>U620*各種係数!L28*各種係数!$P$18</f>
        <v>0</v>
      </c>
      <c r="AH620" s="328">
        <f t="shared" si="62"/>
        <v>0</v>
      </c>
    </row>
    <row r="621" spans="2:34" x14ac:dyDescent="0.15">
      <c r="B621" s="155" t="s">
        <v>55</v>
      </c>
      <c r="C621" s="155" t="s">
        <v>294</v>
      </c>
      <c r="D621" s="155" t="s">
        <v>290</v>
      </c>
      <c r="E621" s="41" t="s">
        <v>964</v>
      </c>
      <c r="F621" s="363">
        <f>SUMIF(価格変換【係数】!$D$7:$D$64,E621,価格変換【係数】!$J$342:$J$399)</f>
        <v>0</v>
      </c>
      <c r="G621" s="324">
        <f>SUMIF(価格変換【係数】!$D$7:$D$64,E621,価格変換【係数】!$L$342:$L$399)</f>
        <v>0</v>
      </c>
      <c r="H621" s="325">
        <f>G621*各種係数!H29</f>
        <v>0</v>
      </c>
      <c r="I621" s="324">
        <f>G621*各種係数!I29</f>
        <v>0</v>
      </c>
      <c r="J621" s="364">
        <v>0</v>
      </c>
      <c r="K621" s="46">
        <f>J621*各種係数!G29</f>
        <v>0</v>
      </c>
      <c r="L621" s="46">
        <f>J621*各種係数!F29</f>
        <v>0</v>
      </c>
      <c r="M621" s="364">
        <v>4.3397546588346792E-20</v>
      </c>
      <c r="N621" s="46">
        <f>M621*各種係数!H29</f>
        <v>0</v>
      </c>
      <c r="O621" s="46">
        <f>M621*各種係数!I29</f>
        <v>0</v>
      </c>
      <c r="P621" s="54"/>
      <c r="Q621" s="41"/>
      <c r="R621" s="46">
        <f>Q$707*各種係数!J29</f>
        <v>1.2493072231779077E-7</v>
      </c>
      <c r="S621" s="46">
        <f>R621*各種係数!G29</f>
        <v>0</v>
      </c>
      <c r="T621" s="46">
        <f>R621*各種係数!F29</f>
        <v>1.2493072231779071E-7</v>
      </c>
      <c r="U621" s="364">
        <v>1.417537169798716E-20</v>
      </c>
      <c r="V621" s="46">
        <f>U621*各種係数!H29</f>
        <v>0</v>
      </c>
      <c r="W621" s="46">
        <f>U621*各種係数!I29</f>
        <v>0</v>
      </c>
      <c r="X621" s="135">
        <f t="shared" si="58"/>
        <v>5.7572918286333955E-20</v>
      </c>
      <c r="Y621" s="46">
        <f t="shared" si="59"/>
        <v>0</v>
      </c>
      <c r="Z621" s="47">
        <f t="shared" si="60"/>
        <v>0</v>
      </c>
      <c r="AA621" s="46">
        <f>G621*各種係数!K29*各種係数!$P$18</f>
        <v>0</v>
      </c>
      <c r="AB621" s="46">
        <f>M621*各種係数!K29*各種係数!$P$18</f>
        <v>0</v>
      </c>
      <c r="AC621" s="46">
        <f>U621*各種係数!K29*各種係数!$P$18</f>
        <v>0</v>
      </c>
      <c r="AD621" s="364">
        <f t="shared" si="61"/>
        <v>0</v>
      </c>
      <c r="AE621" s="46">
        <f>G621*各種係数!L29*各種係数!$P$18</f>
        <v>0</v>
      </c>
      <c r="AF621" s="46">
        <f>M621*各種係数!L29*各種係数!$P$18</f>
        <v>0</v>
      </c>
      <c r="AG621" s="46">
        <f>U621*各種係数!L29*各種係数!$P$18</f>
        <v>0</v>
      </c>
      <c r="AH621" s="135">
        <f t="shared" si="62"/>
        <v>0</v>
      </c>
    </row>
    <row r="622" spans="2:34" x14ac:dyDescent="0.15">
      <c r="B622" s="155" t="s">
        <v>56</v>
      </c>
      <c r="C622" s="155" t="s">
        <v>294</v>
      </c>
      <c r="D622" s="155" t="s">
        <v>290</v>
      </c>
      <c r="E622" s="41" t="s">
        <v>155</v>
      </c>
      <c r="F622" s="363">
        <f>SUMIF(価格変換【係数】!$D$7:$D$64,E622,価格変換【係数】!$J$342:$J$399)</f>
        <v>0</v>
      </c>
      <c r="G622" s="324">
        <f>SUMIF(価格変換【係数】!$D$7:$D$64,E622,価格変換【係数】!$L$342:$L$399)</f>
        <v>0</v>
      </c>
      <c r="H622" s="325">
        <f>G622*各種係数!H30</f>
        <v>0</v>
      </c>
      <c r="I622" s="324">
        <f>G622*各種係数!I30</f>
        <v>0</v>
      </c>
      <c r="J622" s="364">
        <v>0</v>
      </c>
      <c r="K622" s="46">
        <f>J622*各種係数!G30</f>
        <v>0</v>
      </c>
      <c r="L622" s="46">
        <f>J622*各種係数!F30</f>
        <v>0</v>
      </c>
      <c r="M622" s="364">
        <v>8.412942718016409E-21</v>
      </c>
      <c r="N622" s="46">
        <f>M622*各種係数!H30</f>
        <v>0</v>
      </c>
      <c r="O622" s="46">
        <f>M622*各種係数!I30</f>
        <v>0</v>
      </c>
      <c r="P622" s="54"/>
      <c r="Q622" s="41"/>
      <c r="R622" s="46">
        <f>Q$707*各種係数!J30</f>
        <v>0</v>
      </c>
      <c r="S622" s="46">
        <f>R622*各種係数!G30</f>
        <v>0</v>
      </c>
      <c r="T622" s="46">
        <f>R622*各種係数!F30</f>
        <v>0</v>
      </c>
      <c r="U622" s="364">
        <v>2.5908778574443919E-21</v>
      </c>
      <c r="V622" s="46">
        <f>U622*各種係数!H30</f>
        <v>0</v>
      </c>
      <c r="W622" s="46">
        <f>U622*各種係数!I30</f>
        <v>0</v>
      </c>
      <c r="X622" s="135">
        <f t="shared" si="58"/>
        <v>1.1003820575460801E-20</v>
      </c>
      <c r="Y622" s="46">
        <f t="shared" si="59"/>
        <v>0</v>
      </c>
      <c r="Z622" s="47">
        <f t="shared" si="60"/>
        <v>0</v>
      </c>
      <c r="AA622" s="46">
        <f>G622*各種係数!K30*各種係数!$P$18</f>
        <v>0</v>
      </c>
      <c r="AB622" s="46">
        <f>M622*各種係数!K30*各種係数!$P$18</f>
        <v>0</v>
      </c>
      <c r="AC622" s="46">
        <f>U622*各種係数!K30*各種係数!$P$18</f>
        <v>0</v>
      </c>
      <c r="AD622" s="364">
        <f t="shared" si="61"/>
        <v>0</v>
      </c>
      <c r="AE622" s="46">
        <f>G622*各種係数!L30*各種係数!$P$18</f>
        <v>0</v>
      </c>
      <c r="AF622" s="46">
        <f>M622*各種係数!L30*各種係数!$P$18</f>
        <v>0</v>
      </c>
      <c r="AG622" s="46">
        <f>U622*各種係数!L30*各種係数!$P$18</f>
        <v>0</v>
      </c>
      <c r="AH622" s="135">
        <f t="shared" si="62"/>
        <v>0</v>
      </c>
    </row>
    <row r="623" spans="2:34" x14ac:dyDescent="0.15">
      <c r="B623" s="155" t="s">
        <v>57</v>
      </c>
      <c r="C623" s="155" t="s">
        <v>294</v>
      </c>
      <c r="D623" s="155" t="s">
        <v>290</v>
      </c>
      <c r="E623" s="41" t="s">
        <v>156</v>
      </c>
      <c r="F623" s="363">
        <f>SUMIF(価格変換【係数】!$D$7:$D$64,E623,価格変換【係数】!$J$342:$J$399)</f>
        <v>0</v>
      </c>
      <c r="G623" s="324">
        <f>SUMIF(価格変換【係数】!$D$7:$D$64,E623,価格変換【係数】!$L$342:$L$399)</f>
        <v>0</v>
      </c>
      <c r="H623" s="325">
        <f>G623*各種係数!H31</f>
        <v>0</v>
      </c>
      <c r="I623" s="324">
        <f>G623*各種係数!I31</f>
        <v>0</v>
      </c>
      <c r="J623" s="364">
        <v>0</v>
      </c>
      <c r="K623" s="46">
        <f>J623*各種係数!G31</f>
        <v>0</v>
      </c>
      <c r="L623" s="46">
        <f>J623*各種係数!F31</f>
        <v>0</v>
      </c>
      <c r="M623" s="364">
        <v>0</v>
      </c>
      <c r="N623" s="46">
        <f>M623*各種係数!H31</f>
        <v>0</v>
      </c>
      <c r="O623" s="46">
        <f>M623*各種係数!I31</f>
        <v>0</v>
      </c>
      <c r="P623" s="54"/>
      <c r="Q623" s="41"/>
      <c r="R623" s="46">
        <f>Q$707*各種係数!J31</f>
        <v>0</v>
      </c>
      <c r="S623" s="46">
        <f>R623*各種係数!G31</f>
        <v>0</v>
      </c>
      <c r="T623" s="46">
        <f>R623*各種係数!F31</f>
        <v>0</v>
      </c>
      <c r="U623" s="364">
        <v>0</v>
      </c>
      <c r="V623" s="46">
        <f>U623*各種係数!H31</f>
        <v>0</v>
      </c>
      <c r="W623" s="46">
        <f>U623*各種係数!I31</f>
        <v>0</v>
      </c>
      <c r="X623" s="135">
        <f t="shared" si="58"/>
        <v>0</v>
      </c>
      <c r="Y623" s="46">
        <f t="shared" si="59"/>
        <v>0</v>
      </c>
      <c r="Z623" s="47">
        <f t="shared" si="60"/>
        <v>0</v>
      </c>
      <c r="AA623" s="46">
        <f>G623*各種係数!K31*各種係数!$P$18</f>
        <v>0</v>
      </c>
      <c r="AB623" s="46">
        <f>M623*各種係数!K31*各種係数!$P$18</f>
        <v>0</v>
      </c>
      <c r="AC623" s="46">
        <f>U623*各種係数!K31*各種係数!$P$18</f>
        <v>0</v>
      </c>
      <c r="AD623" s="364">
        <f t="shared" si="61"/>
        <v>0</v>
      </c>
      <c r="AE623" s="46">
        <f>G623*各種係数!L31*各種係数!$P$18</f>
        <v>0</v>
      </c>
      <c r="AF623" s="46">
        <f>M623*各種係数!L31*各種係数!$P$18</f>
        <v>0</v>
      </c>
      <c r="AG623" s="46">
        <f>U623*各種係数!L31*各種係数!$P$18</f>
        <v>0</v>
      </c>
      <c r="AH623" s="135">
        <f t="shared" si="62"/>
        <v>0</v>
      </c>
    </row>
    <row r="624" spans="2:34" x14ac:dyDescent="0.15">
      <c r="B624" s="155" t="s">
        <v>58</v>
      </c>
      <c r="C624" s="155" t="s">
        <v>294</v>
      </c>
      <c r="D624" s="155" t="s">
        <v>290</v>
      </c>
      <c r="E624" s="41" t="s">
        <v>965</v>
      </c>
      <c r="F624" s="365">
        <f>SUMIF(価格変換【係数】!$D$7:$D$64,E624,価格変換【係数】!$J$342:$J$399)</f>
        <v>0</v>
      </c>
      <c r="G624" s="326">
        <f>SUMIF(価格変換【係数】!$D$7:$D$64,E624,価格変換【係数】!$L$342:$L$399)</f>
        <v>0</v>
      </c>
      <c r="H624" s="327">
        <f>G624*各種係数!H32</f>
        <v>0</v>
      </c>
      <c r="I624" s="326">
        <f>G624*各種係数!I32</f>
        <v>0</v>
      </c>
      <c r="J624" s="80">
        <v>1.9290123456790123E-5</v>
      </c>
      <c r="K624" s="67">
        <f>J624*各種係数!G32</f>
        <v>5.4605805623281913E-7</v>
      </c>
      <c r="L624" s="67">
        <f>J624*各種係数!F32</f>
        <v>1.8744065400557303E-5</v>
      </c>
      <c r="M624" s="80">
        <v>4.0572139705353684E-6</v>
      </c>
      <c r="N624" s="67">
        <f>M624*各種係数!H32</f>
        <v>2.1416585851575475E-6</v>
      </c>
      <c r="O624" s="67">
        <f>M624*各種係数!I32</f>
        <v>7.17033777243627E-7</v>
      </c>
      <c r="P624" s="54"/>
      <c r="Q624" s="41"/>
      <c r="R624" s="67">
        <f>Q$707*各種係数!J32</f>
        <v>4.5647523672419095E-4</v>
      </c>
      <c r="S624" s="67">
        <f>R624*各種係数!G32</f>
        <v>1.2921741068291995E-5</v>
      </c>
      <c r="T624" s="67">
        <f>R624*各種係数!F32</f>
        <v>4.4355349565589893E-4</v>
      </c>
      <c r="U624" s="80">
        <v>2.3147301792311048E-5</v>
      </c>
      <c r="V624" s="67">
        <f>U624*各種係数!H32</f>
        <v>1.2218635242497246E-5</v>
      </c>
      <c r="W624" s="67">
        <f>U624*各種係数!I32</f>
        <v>4.0908360657520032E-6</v>
      </c>
      <c r="X624" s="330">
        <f t="shared" si="58"/>
        <v>2.7204515762846418E-5</v>
      </c>
      <c r="Y624" s="67">
        <f t="shared" si="59"/>
        <v>1.4360293827654795E-5</v>
      </c>
      <c r="Z624" s="68">
        <f t="shared" si="60"/>
        <v>4.8078698429956303E-6</v>
      </c>
      <c r="AA624" s="67">
        <f>G624*各種係数!K32*各種係数!$P$18</f>
        <v>0</v>
      </c>
      <c r="AB624" s="67">
        <f>M624*各種係数!K32*各種係数!$P$18</f>
        <v>6.9183262097041145E-14</v>
      </c>
      <c r="AC624" s="67">
        <f>U624*各種係数!K32*各種係数!$P$18</f>
        <v>3.9470579031981704E-13</v>
      </c>
      <c r="AD624" s="80">
        <f t="shared" si="61"/>
        <v>4.6388905241685818E-13</v>
      </c>
      <c r="AE624" s="67">
        <f>G624*各種係数!L32*各種係数!$P$18</f>
        <v>0</v>
      </c>
      <c r="AF624" s="67">
        <f>M624*各種係数!L32*各種係数!$P$18</f>
        <v>6.9183262097041145E-14</v>
      </c>
      <c r="AG624" s="67">
        <f>U624*各種係数!L32*各種係数!$P$18</f>
        <v>3.9470579031981704E-13</v>
      </c>
      <c r="AH624" s="330">
        <f t="shared" si="62"/>
        <v>4.6388905241685818E-13</v>
      </c>
    </row>
    <row r="625" spans="2:34" x14ac:dyDescent="0.15">
      <c r="B625" s="162" t="s">
        <v>59</v>
      </c>
      <c r="C625" s="162" t="s">
        <v>294</v>
      </c>
      <c r="D625" s="162" t="s">
        <v>290</v>
      </c>
      <c r="E625" s="116" t="s">
        <v>517</v>
      </c>
      <c r="F625" s="363">
        <f>SUMIF(価格変換【係数】!$D$7:$D$64,E625,価格変換【係数】!$J$342:$J$399)</f>
        <v>0</v>
      </c>
      <c r="G625" s="324">
        <f>SUMIF(価格変換【係数】!$D$7:$D$64,E625,価格変換【係数】!$L$342:$L$399)</f>
        <v>0</v>
      </c>
      <c r="H625" s="325">
        <f>G625*各種係数!H33</f>
        <v>0</v>
      </c>
      <c r="I625" s="324">
        <f>G625*各種係数!I33</f>
        <v>0</v>
      </c>
      <c r="J625" s="366">
        <v>3.0536265432098766E-3</v>
      </c>
      <c r="K625" s="46">
        <f>J625*各種係数!G33</f>
        <v>2.2660198358935593E-4</v>
      </c>
      <c r="L625" s="46">
        <f>J625*各種係数!F33</f>
        <v>2.8270245596205205E-3</v>
      </c>
      <c r="M625" s="366">
        <v>2.7075711376247134E-4</v>
      </c>
      <c r="N625" s="46">
        <f>M625*各種係数!H33</f>
        <v>9.2405872284546806E-5</v>
      </c>
      <c r="O625" s="46">
        <f>M625*各種係数!I33</f>
        <v>2.7161916618618487E-5</v>
      </c>
      <c r="P625" s="54"/>
      <c r="Q625" s="41"/>
      <c r="R625" s="46">
        <f>Q$707*各種係数!J33</f>
        <v>1.4973715874232257E-3</v>
      </c>
      <c r="S625" s="46">
        <f>R625*各種係数!G33</f>
        <v>1.1111619809401326E-4</v>
      </c>
      <c r="T625" s="46">
        <f>R625*各種係数!F33</f>
        <v>1.3862553893292124E-3</v>
      </c>
      <c r="U625" s="366">
        <v>1.2866279873228572E-4</v>
      </c>
      <c r="V625" s="46">
        <f>U625*各種係数!H33</f>
        <v>4.3910935458774507E-5</v>
      </c>
      <c r="W625" s="46">
        <f>U625*各種係数!I33</f>
        <v>1.2907244291835218E-5</v>
      </c>
      <c r="X625" s="328">
        <f t="shared" si="58"/>
        <v>3.9941991249475709E-4</v>
      </c>
      <c r="Y625" s="136">
        <f t="shared" si="59"/>
        <v>1.3631680774332133E-4</v>
      </c>
      <c r="Z625" s="329">
        <f t="shared" si="60"/>
        <v>4.0069160910453702E-5</v>
      </c>
      <c r="AA625" s="46">
        <f>G625*各種係数!K33*各種係数!$P$18</f>
        <v>0</v>
      </c>
      <c r="AB625" s="46">
        <f>M625*各種係数!K33*各種係数!$P$18</f>
        <v>2.906108656927294E-12</v>
      </c>
      <c r="AC625" s="46">
        <f>U625*各種係数!K33*各種係数!$P$18</f>
        <v>1.3809722966260091E-12</v>
      </c>
      <c r="AD625" s="366">
        <f t="shared" si="61"/>
        <v>4.2870809535533034E-12</v>
      </c>
      <c r="AE625" s="46">
        <f>G625*各種係数!L33*各種係数!$P$18</f>
        <v>0</v>
      </c>
      <c r="AF625" s="46">
        <f>M625*各種係数!L33*各種係数!$P$18</f>
        <v>2.8921369806920666E-12</v>
      </c>
      <c r="AG625" s="46">
        <f>U625*各種係数!L33*各種係数!$P$18</f>
        <v>1.3743330067383839E-12</v>
      </c>
      <c r="AH625" s="328">
        <f t="shared" si="62"/>
        <v>4.2664699874304507E-12</v>
      </c>
    </row>
    <row r="626" spans="2:34" x14ac:dyDescent="0.15">
      <c r="B626" s="155" t="s">
        <v>60</v>
      </c>
      <c r="C626" s="155" t="s">
        <v>295</v>
      </c>
      <c r="D626" s="155" t="s">
        <v>290</v>
      </c>
      <c r="E626" s="41" t="s">
        <v>158</v>
      </c>
      <c r="F626" s="363">
        <f>SUMIF(価格変換【係数】!$D$7:$D$64,E626,価格変換【係数】!$J$342:$J$399)</f>
        <v>0</v>
      </c>
      <c r="G626" s="324">
        <f>SUMIF(価格変換【係数】!$D$7:$D$64,E626,価格変換【係数】!$L$342:$L$399)</f>
        <v>0</v>
      </c>
      <c r="H626" s="325">
        <f>G626*各種係数!H34</f>
        <v>0</v>
      </c>
      <c r="I626" s="324">
        <f>G626*各種係数!I34</f>
        <v>0</v>
      </c>
      <c r="J626" s="364">
        <v>2.4614197530864199E-3</v>
      </c>
      <c r="K626" s="46">
        <f>J626*各種係数!G34</f>
        <v>0</v>
      </c>
      <c r="L626" s="46">
        <f>J626*各種係数!F34</f>
        <v>2.4614197530864203E-3</v>
      </c>
      <c r="M626" s="364">
        <v>-2.8360210493310395E-18</v>
      </c>
      <c r="N626" s="46">
        <f>M626*各種係数!H34</f>
        <v>0</v>
      </c>
      <c r="O626" s="46">
        <f>M626*各種係数!I34</f>
        <v>0</v>
      </c>
      <c r="P626" s="54"/>
      <c r="Q626" s="41"/>
      <c r="R626" s="46">
        <f>Q$707*各種係数!J34</f>
        <v>2.6497325700825273E-3</v>
      </c>
      <c r="S626" s="46">
        <f>R626*各種係数!G34</f>
        <v>0</v>
      </c>
      <c r="T626" s="46">
        <f>R626*各種係数!F34</f>
        <v>2.6497325700825278E-3</v>
      </c>
      <c r="U626" s="364">
        <v>-1.9760263253402561E-19</v>
      </c>
      <c r="V626" s="46">
        <f>U626*各種係数!H34</f>
        <v>0</v>
      </c>
      <c r="W626" s="46">
        <f>U626*各種係数!I34</f>
        <v>0</v>
      </c>
      <c r="X626" s="135">
        <f t="shared" si="58"/>
        <v>-3.0336236818650653E-18</v>
      </c>
      <c r="Y626" s="46">
        <f t="shared" si="59"/>
        <v>0</v>
      </c>
      <c r="Z626" s="47">
        <f t="shared" si="60"/>
        <v>0</v>
      </c>
      <c r="AA626" s="46">
        <f>G626*各種係数!K34*各種係数!$P$18</f>
        <v>0</v>
      </c>
      <c r="AB626" s="46">
        <f>M626*各種係数!K34*各種係数!$P$18</f>
        <v>0</v>
      </c>
      <c r="AC626" s="46">
        <f>U626*各種係数!K34*各種係数!$P$18</f>
        <v>0</v>
      </c>
      <c r="AD626" s="364">
        <f t="shared" si="61"/>
        <v>0</v>
      </c>
      <c r="AE626" s="46">
        <f>G626*各種係数!L34*各種係数!$P$18</f>
        <v>0</v>
      </c>
      <c r="AF626" s="46">
        <f>M626*各種係数!L34*各種係数!$P$18</f>
        <v>0</v>
      </c>
      <c r="AG626" s="46">
        <f>U626*各種係数!L34*各種係数!$P$18</f>
        <v>0</v>
      </c>
      <c r="AH626" s="135">
        <f t="shared" si="62"/>
        <v>0</v>
      </c>
    </row>
    <row r="627" spans="2:34" x14ac:dyDescent="0.15">
      <c r="B627" s="155" t="s">
        <v>61</v>
      </c>
      <c r="C627" s="155" t="s">
        <v>295</v>
      </c>
      <c r="D627" s="155" t="s">
        <v>290</v>
      </c>
      <c r="E627" s="41" t="s">
        <v>159</v>
      </c>
      <c r="F627" s="363">
        <f>SUMIF(価格変換【係数】!$D$7:$D$64,E627,価格変換【係数】!$J$342:$J$399)</f>
        <v>0</v>
      </c>
      <c r="G627" s="324">
        <f>SUMIF(価格変換【係数】!$D$7:$D$64,E627,価格変換【係数】!$L$342:$L$399)</f>
        <v>0</v>
      </c>
      <c r="H627" s="325">
        <f>G627*各種係数!H35</f>
        <v>0</v>
      </c>
      <c r="I627" s="324">
        <f>G627*各種係数!I35</f>
        <v>0</v>
      </c>
      <c r="J627" s="364">
        <v>1.9290123456790124E-6</v>
      </c>
      <c r="K627" s="46">
        <f>J627*各種係数!G35</f>
        <v>0</v>
      </c>
      <c r="L627" s="46">
        <f>J627*各種係数!F35</f>
        <v>1.9290123456790128E-6</v>
      </c>
      <c r="M627" s="364">
        <v>-1.3978549597192854E-19</v>
      </c>
      <c r="N627" s="46">
        <f>M627*各種係数!H35</f>
        <v>0</v>
      </c>
      <c r="O627" s="46">
        <f>M627*各種係数!I35</f>
        <v>0</v>
      </c>
      <c r="P627" s="54"/>
      <c r="Q627" s="41"/>
      <c r="R627" s="46">
        <f>Q$707*各種係数!J35</f>
        <v>0</v>
      </c>
      <c r="S627" s="46">
        <f>R627*各種係数!G35</f>
        <v>0</v>
      </c>
      <c r="T627" s="46">
        <f>R627*各種係数!F35</f>
        <v>0</v>
      </c>
      <c r="U627" s="364">
        <v>-1.8487060973947643E-20</v>
      </c>
      <c r="V627" s="46">
        <f>U627*各種係数!H35</f>
        <v>0</v>
      </c>
      <c r="W627" s="46">
        <f>U627*各種係数!I35</f>
        <v>0</v>
      </c>
      <c r="X627" s="135">
        <f t="shared" si="58"/>
        <v>-1.5827255694587618E-19</v>
      </c>
      <c r="Y627" s="46">
        <f t="shared" si="59"/>
        <v>0</v>
      </c>
      <c r="Z627" s="47">
        <f t="shared" si="60"/>
        <v>0</v>
      </c>
      <c r="AA627" s="46">
        <f>G627*各種係数!K35*各種係数!$P$18</f>
        <v>0</v>
      </c>
      <c r="AB627" s="46">
        <f>M627*各種係数!K35*各種係数!$P$18</f>
        <v>0</v>
      </c>
      <c r="AC627" s="46">
        <f>U627*各種係数!K35*各種係数!$P$18</f>
        <v>0</v>
      </c>
      <c r="AD627" s="364">
        <f t="shared" si="61"/>
        <v>0</v>
      </c>
      <c r="AE627" s="46">
        <f>G627*各種係数!L35*各種係数!$P$18</f>
        <v>0</v>
      </c>
      <c r="AF627" s="46">
        <f>M627*各種係数!L35*各種係数!$P$18</f>
        <v>0</v>
      </c>
      <c r="AG627" s="46">
        <f>U627*各種係数!L35*各種係数!$P$18</f>
        <v>0</v>
      </c>
      <c r="AH627" s="135">
        <f t="shared" si="62"/>
        <v>0</v>
      </c>
    </row>
    <row r="628" spans="2:34" x14ac:dyDescent="0.15">
      <c r="B628" s="155" t="s">
        <v>62</v>
      </c>
      <c r="C628" s="155" t="s">
        <v>296</v>
      </c>
      <c r="D628" s="155" t="s">
        <v>290</v>
      </c>
      <c r="E628" s="41" t="s">
        <v>160</v>
      </c>
      <c r="F628" s="363">
        <f>SUMIF(価格変換【係数】!$D$7:$D$64,E628,価格変換【係数】!$J$342:$J$399)</f>
        <v>0</v>
      </c>
      <c r="G628" s="324">
        <f>SUMIF(価格変換【係数】!$D$7:$D$64,E628,価格変換【係数】!$L$342:$L$399)</f>
        <v>0</v>
      </c>
      <c r="H628" s="325">
        <f>G628*各種係数!H36</f>
        <v>0</v>
      </c>
      <c r="I628" s="324">
        <f>G628*各種係数!I36</f>
        <v>0</v>
      </c>
      <c r="J628" s="364">
        <v>1.7727623456790123E-3</v>
      </c>
      <c r="K628" s="46">
        <f>J628*各種係数!G36</f>
        <v>5.3855255253764968E-5</v>
      </c>
      <c r="L628" s="46">
        <f>J628*各種係数!F36</f>
        <v>1.7189070904252474E-3</v>
      </c>
      <c r="M628" s="364">
        <v>9.8685098218365645E-5</v>
      </c>
      <c r="N628" s="46">
        <f>M628*各種係数!H36</f>
        <v>3.5282854159135361E-5</v>
      </c>
      <c r="O628" s="46">
        <f>M628*各種係数!I36</f>
        <v>2.3014488149543238E-5</v>
      </c>
      <c r="P628" s="54"/>
      <c r="Q628" s="41"/>
      <c r="R628" s="46">
        <f>Q$707*各種係数!J36</f>
        <v>3.2225879821874128E-4</v>
      </c>
      <c r="S628" s="46">
        <f>R628*各種係数!G36</f>
        <v>9.7899923687708547E-6</v>
      </c>
      <c r="T628" s="46">
        <f>R628*各種係数!F36</f>
        <v>3.124688058499704E-4</v>
      </c>
      <c r="U628" s="364">
        <v>2.2782424431026213E-5</v>
      </c>
      <c r="V628" s="46">
        <f>U628*各種係数!H36</f>
        <v>8.1453935103022979E-6</v>
      </c>
      <c r="W628" s="46">
        <f>U628*各種係数!I36</f>
        <v>5.3131206894633075E-6</v>
      </c>
      <c r="X628" s="135">
        <f t="shared" si="58"/>
        <v>1.2146752264939186E-4</v>
      </c>
      <c r="Y628" s="46">
        <f t="shared" si="59"/>
        <v>4.3428247669437657E-5</v>
      </c>
      <c r="Z628" s="47">
        <f t="shared" si="60"/>
        <v>2.8327608839006546E-5</v>
      </c>
      <c r="AA628" s="46">
        <f>G628*各種係数!K36*各種係数!$P$18</f>
        <v>0</v>
      </c>
      <c r="AB628" s="46">
        <f>M628*各種係数!K36*各種係数!$P$18</f>
        <v>5.5750805956174877E-12</v>
      </c>
      <c r="AC628" s="46">
        <f>U628*各種係数!K36*各種係数!$P$18</f>
        <v>1.2870621264974158E-12</v>
      </c>
      <c r="AD628" s="364">
        <f t="shared" si="61"/>
        <v>6.8621427221149035E-12</v>
      </c>
      <c r="AE628" s="46">
        <f>G628*各種係数!L36*各種係数!$P$18</f>
        <v>0</v>
      </c>
      <c r="AF628" s="46">
        <f>M628*各種係数!L36*各種係数!$P$18</f>
        <v>5.256210672251912E-12</v>
      </c>
      <c r="AG628" s="46">
        <f>U628*各種係数!L36*各種係数!$P$18</f>
        <v>1.2134478720298513E-12</v>
      </c>
      <c r="AH628" s="135">
        <f t="shared" si="62"/>
        <v>6.4696585442817631E-12</v>
      </c>
    </row>
    <row r="629" spans="2:34" x14ac:dyDescent="0.15">
      <c r="B629" s="163" t="s">
        <v>63</v>
      </c>
      <c r="C629" s="163" t="s">
        <v>296</v>
      </c>
      <c r="D629" s="163" t="s">
        <v>290</v>
      </c>
      <c r="E629" s="62" t="s">
        <v>161</v>
      </c>
      <c r="F629" s="365">
        <f>SUMIF(価格変換【係数】!$D$7:$D$64,E629,価格変換【係数】!$J$342:$J$399)</f>
        <v>0</v>
      </c>
      <c r="G629" s="326">
        <f>SUMIF(価格変換【係数】!$D$7:$D$64,E629,価格変換【係数】!$L$342:$L$399)</f>
        <v>0</v>
      </c>
      <c r="H629" s="327">
        <f>G629*各種係数!H37</f>
        <v>0</v>
      </c>
      <c r="I629" s="326">
        <f>G629*各種係数!I37</f>
        <v>0</v>
      </c>
      <c r="J629" s="80">
        <v>1.2924382716049383E-3</v>
      </c>
      <c r="K629" s="67">
        <f>J629*各種係数!G37</f>
        <v>5.541866213066392E-5</v>
      </c>
      <c r="L629" s="67">
        <f>J629*各種係数!F37</f>
        <v>1.2370196094742744E-3</v>
      </c>
      <c r="M629" s="80">
        <v>9.0062429464044249E-5</v>
      </c>
      <c r="N629" s="67">
        <f>M629*各種係数!H37</f>
        <v>4.6459642453525069E-5</v>
      </c>
      <c r="O629" s="67">
        <f>M629*各種係数!I37</f>
        <v>2.9050243099446821E-5</v>
      </c>
      <c r="P629" s="54"/>
      <c r="Q629" s="41"/>
      <c r="R629" s="67">
        <f>Q$707*各種係数!J37</f>
        <v>4.7669959865632869E-4</v>
      </c>
      <c r="S629" s="67">
        <f>R629*各種係数!G37</f>
        <v>2.0440476405076173E-5</v>
      </c>
      <c r="T629" s="67">
        <f>R629*各種係数!F37</f>
        <v>4.5625912225125251E-4</v>
      </c>
      <c r="U629" s="80">
        <v>2.6365511830740008E-5</v>
      </c>
      <c r="V629" s="67">
        <f>U629*各種係数!H37</f>
        <v>1.3600923937427175E-5</v>
      </c>
      <c r="W629" s="67">
        <f>U629*各種係数!I37</f>
        <v>8.5043733850208817E-6</v>
      </c>
      <c r="X629" s="330">
        <f t="shared" si="58"/>
        <v>1.1642794129478425E-4</v>
      </c>
      <c r="Y629" s="67">
        <f t="shared" si="59"/>
        <v>6.0060566390952244E-5</v>
      </c>
      <c r="Z629" s="68">
        <f t="shared" si="60"/>
        <v>3.7554616484467702E-5</v>
      </c>
      <c r="AA629" s="67">
        <f>G629*各種係数!K37*各種係数!$P$18</f>
        <v>0</v>
      </c>
      <c r="AB629" s="67">
        <f>M629*各種係数!K37*各種係数!$P$18</f>
        <v>5.0120270929927692E-12</v>
      </c>
      <c r="AC629" s="67">
        <f>U629*各種係数!K37*各種係数!$P$18</f>
        <v>1.4672562177444549E-12</v>
      </c>
      <c r="AD629" s="80">
        <f t="shared" si="61"/>
        <v>6.4792833107372241E-12</v>
      </c>
      <c r="AE629" s="67">
        <f>G629*各種係数!L37*各種係数!$P$18</f>
        <v>0</v>
      </c>
      <c r="AF629" s="67">
        <f>M629*各種係数!L37*各種係数!$P$18</f>
        <v>4.8887805251322915E-12</v>
      </c>
      <c r="AG629" s="67">
        <f>U629*各種係数!L37*各種係数!$P$18</f>
        <v>1.4311761468163122E-12</v>
      </c>
      <c r="AH629" s="330">
        <f t="shared" si="62"/>
        <v>6.319956671948604E-12</v>
      </c>
    </row>
    <row r="630" spans="2:34" x14ac:dyDescent="0.15">
      <c r="B630" s="155" t="s">
        <v>64</v>
      </c>
      <c r="C630" s="155" t="s">
        <v>293</v>
      </c>
      <c r="D630" s="155" t="s">
        <v>290</v>
      </c>
      <c r="E630" s="41" t="s">
        <v>950</v>
      </c>
      <c r="F630" s="363">
        <f>SUMIF(価格変換【係数】!$D$7:$D$64,E630,価格変換【係数】!$J$342:$J$399)</f>
        <v>0</v>
      </c>
      <c r="G630" s="324">
        <f>SUMIF(価格変換【係数】!$D$7:$D$64,E630,価格変換【係数】!$L$342:$L$399)</f>
        <v>0</v>
      </c>
      <c r="H630" s="325">
        <f>G630*各種係数!H38</f>
        <v>0</v>
      </c>
      <c r="I630" s="324">
        <f>G630*各種係数!I38</f>
        <v>0</v>
      </c>
      <c r="J630" s="366">
        <v>4.5910493827160494E-4</v>
      </c>
      <c r="K630" s="46">
        <f>J630*各種係数!G38</f>
        <v>0</v>
      </c>
      <c r="L630" s="46">
        <f>J630*各種係数!F38</f>
        <v>4.5910493827160494E-4</v>
      </c>
      <c r="M630" s="366">
        <v>0</v>
      </c>
      <c r="N630" s="46">
        <f>M630*各種係数!H38</f>
        <v>0</v>
      </c>
      <c r="O630" s="46">
        <f>M630*各種係数!I38</f>
        <v>0</v>
      </c>
      <c r="P630" s="54"/>
      <c r="Q630" s="41"/>
      <c r="R630" s="46">
        <f>Q$707*各種係数!J38</f>
        <v>1.0047096864769084E-3</v>
      </c>
      <c r="S630" s="46">
        <f>R630*各種係数!G38</f>
        <v>0</v>
      </c>
      <c r="T630" s="46">
        <f>R630*各種係数!F38</f>
        <v>1.0047096864769084E-3</v>
      </c>
      <c r="U630" s="366">
        <v>0</v>
      </c>
      <c r="V630" s="46">
        <f>U630*各種係数!H38</f>
        <v>0</v>
      </c>
      <c r="W630" s="46">
        <f>U630*各種係数!I38</f>
        <v>0</v>
      </c>
      <c r="X630" s="328">
        <f t="shared" si="58"/>
        <v>0</v>
      </c>
      <c r="Y630" s="136">
        <f t="shared" si="59"/>
        <v>0</v>
      </c>
      <c r="Z630" s="329">
        <f t="shared" si="60"/>
        <v>0</v>
      </c>
      <c r="AA630" s="46">
        <f>G630*各種係数!K38*各種係数!$P$18</f>
        <v>0</v>
      </c>
      <c r="AB630" s="46">
        <f>M630*各種係数!K38*各種係数!$P$18</f>
        <v>0</v>
      </c>
      <c r="AC630" s="46">
        <f>U630*各種係数!K38*各種係数!$P$18</f>
        <v>0</v>
      </c>
      <c r="AD630" s="366">
        <f t="shared" si="61"/>
        <v>0</v>
      </c>
      <c r="AE630" s="46">
        <f>G630*各種係数!L38*各種係数!$P$18</f>
        <v>0</v>
      </c>
      <c r="AF630" s="46">
        <f>M630*各種係数!L38*各種係数!$P$18</f>
        <v>0</v>
      </c>
      <c r="AG630" s="46">
        <f>U630*各種係数!L38*各種係数!$P$18</f>
        <v>0</v>
      </c>
      <c r="AH630" s="328">
        <f t="shared" si="62"/>
        <v>0</v>
      </c>
    </row>
    <row r="631" spans="2:34" x14ac:dyDescent="0.15">
      <c r="B631" s="155" t="s">
        <v>65</v>
      </c>
      <c r="C631" s="155" t="s">
        <v>297</v>
      </c>
      <c r="D631" s="155" t="s">
        <v>290</v>
      </c>
      <c r="E631" s="41" t="s">
        <v>162</v>
      </c>
      <c r="F631" s="363">
        <f>SUMIF(価格変換【係数】!$D$7:$D$64,E631,価格変換【係数】!$J$342:$J$399)</f>
        <v>0</v>
      </c>
      <c r="G631" s="324">
        <f>SUMIF(価格変換【係数】!$D$7:$D$64,E631,価格変換【係数】!$L$342:$L$399)</f>
        <v>0</v>
      </c>
      <c r="H631" s="325">
        <f>G631*各種係数!H39</f>
        <v>0</v>
      </c>
      <c r="I631" s="324">
        <f>G631*各種係数!I39</f>
        <v>0</v>
      </c>
      <c r="J631" s="364">
        <v>7.5617283950617285E-4</v>
      </c>
      <c r="K631" s="46">
        <f>J631*各種係数!G39</f>
        <v>0</v>
      </c>
      <c r="L631" s="46">
        <f>J631*各種係数!F39</f>
        <v>7.5617283950617275E-4</v>
      </c>
      <c r="M631" s="364">
        <v>6.3724846069299975E-21</v>
      </c>
      <c r="N631" s="46">
        <f>M631*各種係数!H39</f>
        <v>0</v>
      </c>
      <c r="O631" s="46">
        <f>M631*各種係数!I39</f>
        <v>0</v>
      </c>
      <c r="P631" s="54"/>
      <c r="Q631" s="41"/>
      <c r="R631" s="46">
        <f>Q$707*各種係数!J39</f>
        <v>1.0044670325739449E-4</v>
      </c>
      <c r="S631" s="46">
        <f>R631*各種係数!G39</f>
        <v>0</v>
      </c>
      <c r="T631" s="46">
        <f>R631*各種係数!F39</f>
        <v>1.0044670325739448E-4</v>
      </c>
      <c r="U631" s="364">
        <v>4.0444449445518314E-21</v>
      </c>
      <c r="V631" s="46">
        <f>U631*各種係数!H39</f>
        <v>0</v>
      </c>
      <c r="W631" s="46">
        <f>U631*各種係数!I39</f>
        <v>0</v>
      </c>
      <c r="X631" s="135">
        <f t="shared" si="58"/>
        <v>1.0416929551481829E-20</v>
      </c>
      <c r="Y631" s="46">
        <f t="shared" si="59"/>
        <v>0</v>
      </c>
      <c r="Z631" s="47">
        <f t="shared" si="60"/>
        <v>0</v>
      </c>
      <c r="AA631" s="46">
        <f>G631*各種係数!K39*各種係数!$P$18</f>
        <v>0</v>
      </c>
      <c r="AB631" s="46">
        <f>M631*各種係数!K39*各種係数!$P$18</f>
        <v>0</v>
      </c>
      <c r="AC631" s="46">
        <f>U631*各種係数!K39*各種係数!$P$18</f>
        <v>0</v>
      </c>
      <c r="AD631" s="364">
        <f t="shared" si="61"/>
        <v>0</v>
      </c>
      <c r="AE631" s="46">
        <f>G631*各種係数!L39*各種係数!$P$18</f>
        <v>0</v>
      </c>
      <c r="AF631" s="46">
        <f>M631*各種係数!L39*各種係数!$P$18</f>
        <v>0</v>
      </c>
      <c r="AG631" s="46">
        <f>U631*各種係数!L39*各種係数!$P$18</f>
        <v>0</v>
      </c>
      <c r="AH631" s="135">
        <f t="shared" si="62"/>
        <v>0</v>
      </c>
    </row>
    <row r="632" spans="2:34" x14ac:dyDescent="0.15">
      <c r="B632" s="155" t="s">
        <v>66</v>
      </c>
      <c r="C632" s="155" t="s">
        <v>297</v>
      </c>
      <c r="D632" s="155" t="s">
        <v>290</v>
      </c>
      <c r="E632" s="41" t="s">
        <v>163</v>
      </c>
      <c r="F632" s="363">
        <f>SUMIF(価格変換【係数】!$D$7:$D$64,E632,価格変換【係数】!$J$342:$J$399)</f>
        <v>0</v>
      </c>
      <c r="G632" s="324">
        <f>SUMIF(価格変換【係数】!$D$7:$D$64,E632,価格変換【係数】!$L$342:$L$399)</f>
        <v>0</v>
      </c>
      <c r="H632" s="325">
        <f>G632*各種係数!H40</f>
        <v>0</v>
      </c>
      <c r="I632" s="324">
        <f>G632*各種係数!I40</f>
        <v>0</v>
      </c>
      <c r="J632" s="364">
        <v>0</v>
      </c>
      <c r="K632" s="46">
        <f>J632*各種係数!G40</f>
        <v>0</v>
      </c>
      <c r="L632" s="46">
        <f>J632*各種係数!F40</f>
        <v>0</v>
      </c>
      <c r="M632" s="364">
        <v>3.8458136985078862E-5</v>
      </c>
      <c r="N632" s="46">
        <f>M632*各種係数!H40</f>
        <v>1.7907473022538399E-5</v>
      </c>
      <c r="O632" s="46">
        <f>M632*各種係数!I40</f>
        <v>6.9012492437258879E-6</v>
      </c>
      <c r="P632" s="54"/>
      <c r="Q632" s="41"/>
      <c r="R632" s="46">
        <f>Q$707*各種係数!J40</f>
        <v>7.3997427834383765E-7</v>
      </c>
      <c r="S632" s="46">
        <f>R632*各種係数!G40</f>
        <v>2.3936105928389836E-7</v>
      </c>
      <c r="T632" s="46">
        <f>R632*各種係数!F40</f>
        <v>5.0061321905993924E-7</v>
      </c>
      <c r="U632" s="364">
        <v>5.3027577239467968E-6</v>
      </c>
      <c r="V632" s="46">
        <f>U632*各種係数!H40</f>
        <v>2.4691521308865519E-6</v>
      </c>
      <c r="W632" s="46">
        <f>U632*各種係数!I40</f>
        <v>9.5157112644972801E-7</v>
      </c>
      <c r="X632" s="135">
        <f t="shared" si="58"/>
        <v>4.3760894709025659E-5</v>
      </c>
      <c r="Y632" s="46">
        <f t="shared" si="59"/>
        <v>2.037662515342495E-5</v>
      </c>
      <c r="Z632" s="47">
        <f t="shared" si="60"/>
        <v>7.8528203701756158E-6</v>
      </c>
      <c r="AA632" s="46">
        <f>G632*各種係数!K40*各種係数!$P$18</f>
        <v>0</v>
      </c>
      <c r="AB632" s="46">
        <f>M632*各種係数!K40*各種係数!$P$18</f>
        <v>1.4767591811468896E-12</v>
      </c>
      <c r="AC632" s="46">
        <f>U632*各種係数!K40*各種係数!$P$18</f>
        <v>2.0362130795036375E-13</v>
      </c>
      <c r="AD632" s="364">
        <f t="shared" si="61"/>
        <v>1.6803804890972533E-12</v>
      </c>
      <c r="AE632" s="46">
        <f>G632*各種係数!L40*各種係数!$P$18</f>
        <v>0</v>
      </c>
      <c r="AF632" s="46">
        <f>M632*各種係数!L40*各種係数!$P$18</f>
        <v>1.4767591811468896E-12</v>
      </c>
      <c r="AG632" s="46">
        <f>U632*各種係数!L40*各種係数!$P$18</f>
        <v>2.0362130795036375E-13</v>
      </c>
      <c r="AH632" s="135">
        <f t="shared" si="62"/>
        <v>1.6803804890972533E-12</v>
      </c>
    </row>
    <row r="633" spans="2:34" x14ac:dyDescent="0.15">
      <c r="B633" s="155" t="s">
        <v>67</v>
      </c>
      <c r="C633" s="155" t="s">
        <v>297</v>
      </c>
      <c r="D633" s="155" t="s">
        <v>290</v>
      </c>
      <c r="E633" s="41" t="s">
        <v>164</v>
      </c>
      <c r="F633" s="363">
        <f>SUMIF(価格変換【係数】!$D$7:$D$64,E633,価格変換【係数】!$J$342:$J$399)</f>
        <v>0</v>
      </c>
      <c r="G633" s="324">
        <f>SUMIF(価格変換【係数】!$D$7:$D$64,E633,価格変換【係数】!$L$342:$L$399)</f>
        <v>0</v>
      </c>
      <c r="H633" s="325">
        <f>G633*各種係数!H41</f>
        <v>0</v>
      </c>
      <c r="I633" s="324">
        <f>G633*各種係数!I41</f>
        <v>0</v>
      </c>
      <c r="J633" s="364">
        <v>1.0551697530864197E-3</v>
      </c>
      <c r="K633" s="46">
        <f>J633*各種係数!G41</f>
        <v>1.8900291704495848E-6</v>
      </c>
      <c r="L633" s="46">
        <f>J633*各種係数!F41</f>
        <v>1.0532797239159702E-3</v>
      </c>
      <c r="M633" s="364">
        <v>1.9343871433225723E-6</v>
      </c>
      <c r="N633" s="46">
        <f>M633*各種係数!H41</f>
        <v>9.22057871650426E-7</v>
      </c>
      <c r="O633" s="46">
        <f>M633*各種係数!I41</f>
        <v>7.286191573181689E-7</v>
      </c>
      <c r="P633" s="54"/>
      <c r="Q633" s="41"/>
      <c r="R633" s="46">
        <f>Q$707*各種係数!J41</f>
        <v>1.7903533513695703E-5</v>
      </c>
      <c r="S633" s="46">
        <f>R633*各種係数!G41</f>
        <v>3.2068963781446867E-8</v>
      </c>
      <c r="T633" s="46">
        <f>R633*各種係数!F41</f>
        <v>1.7871464549914255E-5</v>
      </c>
      <c r="U633" s="364">
        <v>6.8945673103153809E-8</v>
      </c>
      <c r="V633" s="46">
        <f>U633*各種係数!H41</f>
        <v>3.2864104179169977E-8</v>
      </c>
      <c r="W633" s="46">
        <f>U633*各種係数!I41</f>
        <v>2.5969536868854602E-8</v>
      </c>
      <c r="X633" s="135">
        <f t="shared" si="58"/>
        <v>2.0033328164257259E-6</v>
      </c>
      <c r="Y633" s="46">
        <f t="shared" si="59"/>
        <v>9.5492197582959608E-7</v>
      </c>
      <c r="Z633" s="47">
        <f t="shared" si="60"/>
        <v>7.5458869418702351E-7</v>
      </c>
      <c r="AA633" s="46">
        <f>G633*各種係数!K41*各種係数!$P$18</f>
        <v>0</v>
      </c>
      <c r="AB633" s="46">
        <f>M633*各種係数!K41*各種係数!$P$18</f>
        <v>0</v>
      </c>
      <c r="AC633" s="46">
        <f>U633*各種係数!K41*各種係数!$P$18</f>
        <v>0</v>
      </c>
      <c r="AD633" s="364">
        <f t="shared" si="61"/>
        <v>0</v>
      </c>
      <c r="AE633" s="46">
        <f>G633*各種係数!L41*各種係数!$P$18</f>
        <v>0</v>
      </c>
      <c r="AF633" s="46">
        <f>M633*各種係数!L41*各種係数!$P$18</f>
        <v>0</v>
      </c>
      <c r="AG633" s="46">
        <f>U633*各種係数!L41*各種係数!$P$18</f>
        <v>0</v>
      </c>
      <c r="AH633" s="135">
        <f t="shared" si="62"/>
        <v>0</v>
      </c>
    </row>
    <row r="634" spans="2:34" x14ac:dyDescent="0.15">
      <c r="B634" s="155" t="s">
        <v>68</v>
      </c>
      <c r="C634" s="155" t="s">
        <v>297</v>
      </c>
      <c r="D634" s="155" t="s">
        <v>290</v>
      </c>
      <c r="E634" s="41" t="s">
        <v>208</v>
      </c>
      <c r="F634" s="365">
        <f>SUMIF(価格変換【係数】!$D$7:$D$64,E634,価格変換【係数】!$J$342:$J$399)</f>
        <v>0</v>
      </c>
      <c r="G634" s="326">
        <f>SUMIF(価格変換【係数】!$D$7:$D$64,E634,価格変換【係数】!$L$342:$L$399)</f>
        <v>0</v>
      </c>
      <c r="H634" s="327">
        <f>G634*各種係数!H42</f>
        <v>0</v>
      </c>
      <c r="I634" s="326">
        <f>G634*各種係数!I42</f>
        <v>0</v>
      </c>
      <c r="J634" s="80">
        <v>4.0509259259259258E-5</v>
      </c>
      <c r="K634" s="67">
        <f>J634*各種係数!G42</f>
        <v>4.3499964858480426E-7</v>
      </c>
      <c r="L634" s="67">
        <f>J634*各種係数!F42</f>
        <v>4.0074259610674453E-5</v>
      </c>
      <c r="M634" s="80">
        <v>1.8348395432869851E-6</v>
      </c>
      <c r="N634" s="67">
        <f>M634*各種係数!H42</f>
        <v>9.0099837664421183E-7</v>
      </c>
      <c r="O634" s="67">
        <f>M634*各種係数!I42</f>
        <v>5.12582115334693E-7</v>
      </c>
      <c r="P634" s="54"/>
      <c r="Q634" s="41"/>
      <c r="R634" s="67">
        <f>Q$707*各種係数!J42</f>
        <v>8.0633171200571025E-5</v>
      </c>
      <c r="S634" s="67">
        <f>R634*各種係数!G42</f>
        <v>8.6586133091311767E-7</v>
      </c>
      <c r="T634" s="67">
        <f>R634*各種係数!F42</f>
        <v>7.9767309869657911E-5</v>
      </c>
      <c r="U634" s="80">
        <v>1.1949459221648484E-6</v>
      </c>
      <c r="V634" s="67">
        <f>U634*各種係数!H42</f>
        <v>5.867784678977525E-7</v>
      </c>
      <c r="W634" s="67">
        <f>U634*各種係数!I42</f>
        <v>3.3382096583582391E-7</v>
      </c>
      <c r="X634" s="330">
        <f t="shared" si="58"/>
        <v>3.0297854654518335E-6</v>
      </c>
      <c r="Y634" s="67">
        <f t="shared" si="59"/>
        <v>1.4877768445419643E-6</v>
      </c>
      <c r="Z634" s="68">
        <f t="shared" si="60"/>
        <v>8.4640308117051696E-7</v>
      </c>
      <c r="AA634" s="67">
        <f>G634*各種係数!K42*各種係数!$P$18</f>
        <v>0</v>
      </c>
      <c r="AB634" s="67">
        <f>M634*各種係数!K42*各種係数!$P$18</f>
        <v>8.378262754735091E-14</v>
      </c>
      <c r="AC634" s="67">
        <f>U634*各種係数!K42*各種係数!$P$18</f>
        <v>5.4563740738120929E-14</v>
      </c>
      <c r="AD634" s="80">
        <f t="shared" si="61"/>
        <v>1.3834636828547183E-13</v>
      </c>
      <c r="AE634" s="67">
        <f>G634*各種係数!L42*各種係数!$P$18</f>
        <v>0</v>
      </c>
      <c r="AF634" s="67">
        <f>M634*各種係数!L42*各種係数!$P$18</f>
        <v>7.5404364792615816E-14</v>
      </c>
      <c r="AG634" s="67">
        <f>U634*各種係数!L42*各種係数!$P$18</f>
        <v>4.9107366664308836E-14</v>
      </c>
      <c r="AH634" s="330">
        <f t="shared" si="62"/>
        <v>1.2451173145692466E-13</v>
      </c>
    </row>
    <row r="635" spans="2:34" x14ac:dyDescent="0.15">
      <c r="B635" s="162" t="s">
        <v>69</v>
      </c>
      <c r="C635" s="162" t="s">
        <v>298</v>
      </c>
      <c r="D635" s="162" t="s">
        <v>290</v>
      </c>
      <c r="E635" s="116" t="s">
        <v>165</v>
      </c>
      <c r="F635" s="363">
        <f>SUMIF(価格変換【係数】!$D$7:$D$64,E635,価格変換【係数】!$J$342:$J$399)</f>
        <v>0</v>
      </c>
      <c r="G635" s="324">
        <f>SUMIF(価格変換【係数】!$D$7:$D$64,E635,価格変換【係数】!$L$342:$L$399)</f>
        <v>0</v>
      </c>
      <c r="H635" s="325">
        <f>G635*各種係数!H43</f>
        <v>0</v>
      </c>
      <c r="I635" s="324">
        <f>G635*各種係数!I43</f>
        <v>0</v>
      </c>
      <c r="J635" s="366">
        <v>0</v>
      </c>
      <c r="K635" s="46">
        <f>J635*各種係数!G43</f>
        <v>0</v>
      </c>
      <c r="L635" s="46">
        <f>J635*各種係数!F43</f>
        <v>0</v>
      </c>
      <c r="M635" s="366">
        <v>0</v>
      </c>
      <c r="N635" s="46">
        <f>M635*各種係数!H43</f>
        <v>0</v>
      </c>
      <c r="O635" s="46">
        <f>M635*各種係数!I43</f>
        <v>0</v>
      </c>
      <c r="P635" s="54"/>
      <c r="Q635" s="41"/>
      <c r="R635" s="46">
        <f>Q$707*各種係数!J43</f>
        <v>0</v>
      </c>
      <c r="S635" s="46">
        <f>R635*各種係数!G43</f>
        <v>0</v>
      </c>
      <c r="T635" s="46">
        <f>R635*各種係数!F43</f>
        <v>0</v>
      </c>
      <c r="U635" s="366">
        <v>0</v>
      </c>
      <c r="V635" s="46">
        <f>U635*各種係数!H43</f>
        <v>0</v>
      </c>
      <c r="W635" s="46">
        <f>U635*各種係数!I43</f>
        <v>0</v>
      </c>
      <c r="X635" s="328">
        <f t="shared" si="58"/>
        <v>0</v>
      </c>
      <c r="Y635" s="136">
        <f t="shared" si="59"/>
        <v>0</v>
      </c>
      <c r="Z635" s="329">
        <f t="shared" si="60"/>
        <v>0</v>
      </c>
      <c r="AA635" s="46">
        <f>G635*各種係数!K43*各種係数!$P$18</f>
        <v>0</v>
      </c>
      <c r="AB635" s="46">
        <f>M635*各種係数!K43*各種係数!$P$18</f>
        <v>0</v>
      </c>
      <c r="AC635" s="46">
        <f>U635*各種係数!K43*各種係数!$P$18</f>
        <v>0</v>
      </c>
      <c r="AD635" s="366">
        <f t="shared" si="61"/>
        <v>0</v>
      </c>
      <c r="AE635" s="46">
        <f>G635*各種係数!L43*各種係数!$P$18</f>
        <v>0</v>
      </c>
      <c r="AF635" s="46">
        <f>M635*各種係数!L43*各種係数!$P$18</f>
        <v>0</v>
      </c>
      <c r="AG635" s="46">
        <f>U635*各種係数!L43*各種係数!$P$18</f>
        <v>0</v>
      </c>
      <c r="AH635" s="328">
        <f t="shared" si="62"/>
        <v>0</v>
      </c>
    </row>
    <row r="636" spans="2:34" x14ac:dyDescent="0.15">
      <c r="B636" s="155" t="s">
        <v>70</v>
      </c>
      <c r="C636" s="155" t="s">
        <v>298</v>
      </c>
      <c r="D636" s="155" t="s">
        <v>290</v>
      </c>
      <c r="E636" s="41" t="s">
        <v>166</v>
      </c>
      <c r="F636" s="363">
        <f>SUMIF(価格変換【係数】!$D$7:$D$64,E636,価格変換【係数】!$J$342:$J$399)</f>
        <v>0</v>
      </c>
      <c r="G636" s="324">
        <f>SUMIF(価格変換【係数】!$D$7:$D$64,E636,価格変換【係数】!$L$342:$L$399)</f>
        <v>0</v>
      </c>
      <c r="H636" s="325">
        <f>G636*各種係数!H44</f>
        <v>0</v>
      </c>
      <c r="I636" s="324">
        <f>G636*各種係数!I44</f>
        <v>0</v>
      </c>
      <c r="J636" s="364">
        <v>0</v>
      </c>
      <c r="K636" s="46">
        <f>J636*各種係数!G44</f>
        <v>0</v>
      </c>
      <c r="L636" s="46">
        <f>J636*各種係数!F44</f>
        <v>0</v>
      </c>
      <c r="M636" s="364">
        <v>6.4506716455859655E-5</v>
      </c>
      <c r="N636" s="46">
        <f>M636*各種係数!H44</f>
        <v>1.3938542981420564E-5</v>
      </c>
      <c r="O636" s="46">
        <f>M636*各種係数!I44</f>
        <v>3.4828348358223184E-6</v>
      </c>
      <c r="P636" s="54"/>
      <c r="Q636" s="41"/>
      <c r="R636" s="46">
        <f>Q$707*各種係数!J44</f>
        <v>0</v>
      </c>
      <c r="S636" s="46">
        <f>R636*各種係数!G44</f>
        <v>0</v>
      </c>
      <c r="T636" s="46">
        <f>R636*各種係数!F44</f>
        <v>0</v>
      </c>
      <c r="U636" s="364">
        <v>2.0143837469532843E-5</v>
      </c>
      <c r="V636" s="46">
        <f>U636*各種係数!H44</f>
        <v>4.3526590687957502E-6</v>
      </c>
      <c r="W636" s="46">
        <f>U636*各種係数!I44</f>
        <v>1.0876023881023152E-6</v>
      </c>
      <c r="X636" s="135">
        <f t="shared" si="58"/>
        <v>8.4650553925392504E-5</v>
      </c>
      <c r="Y636" s="46">
        <f t="shared" si="59"/>
        <v>1.8291202050216315E-5</v>
      </c>
      <c r="Z636" s="47">
        <f t="shared" si="60"/>
        <v>4.5704372239246334E-6</v>
      </c>
      <c r="AA636" s="46">
        <f>G636*各種係数!K44*各種係数!$P$18</f>
        <v>0</v>
      </c>
      <c r="AB636" s="46">
        <f>M636*各種係数!K44*各種係数!$P$18</f>
        <v>4.6885748182117007E-13</v>
      </c>
      <c r="AC636" s="46">
        <f>U636*各種係数!K44*各種係数!$P$18</f>
        <v>1.4641248894822907E-13</v>
      </c>
      <c r="AD636" s="364">
        <f t="shared" si="61"/>
        <v>6.1526997076939914E-13</v>
      </c>
      <c r="AE636" s="46">
        <f>G636*各種係数!L44*各種係数!$P$18</f>
        <v>0</v>
      </c>
      <c r="AF636" s="46">
        <f>M636*各種係数!L44*各種係数!$P$18</f>
        <v>4.6885748182117007E-13</v>
      </c>
      <c r="AG636" s="46">
        <f>U636*各種係数!L44*各種係数!$P$18</f>
        <v>1.4641248894822907E-13</v>
      </c>
      <c r="AH636" s="135">
        <f t="shared" si="62"/>
        <v>6.1526997076939914E-13</v>
      </c>
    </row>
    <row r="637" spans="2:34" x14ac:dyDescent="0.15">
      <c r="B637" s="155" t="s">
        <v>71</v>
      </c>
      <c r="C637" s="155" t="s">
        <v>298</v>
      </c>
      <c r="D637" s="155" t="s">
        <v>290</v>
      </c>
      <c r="E637" s="41" t="s">
        <v>966</v>
      </c>
      <c r="F637" s="363">
        <f>SUMIF(価格変換【係数】!$D$7:$D$64,E637,価格変換【係数】!$J$342:$J$399)</f>
        <v>0</v>
      </c>
      <c r="G637" s="324">
        <f>SUMIF(価格変換【係数】!$D$7:$D$64,E637,価格変換【係数】!$L$342:$L$399)</f>
        <v>0</v>
      </c>
      <c r="H637" s="325">
        <f>G637*各種係数!H45</f>
        <v>0</v>
      </c>
      <c r="I637" s="324">
        <f>G637*各種係数!I45</f>
        <v>0</v>
      </c>
      <c r="J637" s="364">
        <v>2.1219135802469135E-5</v>
      </c>
      <c r="K637" s="46">
        <f>J637*各種係数!G45</f>
        <v>2.4274832616976662E-7</v>
      </c>
      <c r="L637" s="46">
        <f>J637*各種係数!F45</f>
        <v>2.0976387476299368E-5</v>
      </c>
      <c r="M637" s="364">
        <v>4.0699223973070593E-7</v>
      </c>
      <c r="N637" s="46">
        <f>M637*各種係数!H45</f>
        <v>1.6329701347500232E-7</v>
      </c>
      <c r="O637" s="46">
        <f>M637*各種係数!I45</f>
        <v>7.6242063213959787E-8</v>
      </c>
      <c r="P637" s="54"/>
      <c r="Q637" s="41"/>
      <c r="R637" s="46">
        <f>Q$707*各種係数!J45</f>
        <v>3.1232680579447692E-8</v>
      </c>
      <c r="S637" s="46">
        <f>R637*各種係数!G45</f>
        <v>3.5730394503501279E-10</v>
      </c>
      <c r="T637" s="46">
        <f>R637*各種係数!F45</f>
        <v>3.087537663441268E-8</v>
      </c>
      <c r="U637" s="364">
        <v>1.1224695314739958E-7</v>
      </c>
      <c r="V637" s="46">
        <f>U637*各種係数!H45</f>
        <v>4.5036711836979942E-8</v>
      </c>
      <c r="W637" s="46">
        <f>U637*各種係数!I45</f>
        <v>2.1027278807824301E-8</v>
      </c>
      <c r="X637" s="135">
        <f t="shared" si="58"/>
        <v>5.1923919287810552E-7</v>
      </c>
      <c r="Y637" s="46">
        <f t="shared" si="59"/>
        <v>2.0833372531198227E-7</v>
      </c>
      <c r="Z637" s="47">
        <f t="shared" si="60"/>
        <v>9.7269342021784091E-8</v>
      </c>
      <c r="AA637" s="46">
        <f>G637*各種係数!K45*各種係数!$P$18</f>
        <v>0</v>
      </c>
      <c r="AB637" s="46">
        <f>M637*各種係数!K45*各種係数!$P$18</f>
        <v>2.0694520664273185E-14</v>
      </c>
      <c r="AC637" s="46">
        <f>U637*各種係数!K45*各種係数!$P$18</f>
        <v>5.7074721939355719E-15</v>
      </c>
      <c r="AD637" s="364">
        <f t="shared" si="61"/>
        <v>2.6401992858208756E-14</v>
      </c>
      <c r="AE637" s="46">
        <f>G637*各種係数!L45*各種係数!$P$18</f>
        <v>0</v>
      </c>
      <c r="AF637" s="46">
        <f>M637*各種係数!L45*各種係数!$P$18</f>
        <v>1.896997727558375E-14</v>
      </c>
      <c r="AG637" s="46">
        <f>U637*各種係数!L45*各種係数!$P$18</f>
        <v>5.2318495111076073E-15</v>
      </c>
      <c r="AH637" s="135">
        <f t="shared" si="62"/>
        <v>2.4201826786691358E-14</v>
      </c>
    </row>
    <row r="638" spans="2:34" x14ac:dyDescent="0.15">
      <c r="B638" s="155" t="s">
        <v>72</v>
      </c>
      <c r="C638" s="155" t="s">
        <v>298</v>
      </c>
      <c r="D638" s="155" t="s">
        <v>290</v>
      </c>
      <c r="E638" s="41" t="s">
        <v>967</v>
      </c>
      <c r="F638" s="363">
        <f>SUMIF(価格変換【係数】!$D$7:$D$64,E638,価格変換【係数】!$J$342:$J$399)</f>
        <v>0</v>
      </c>
      <c r="G638" s="324">
        <f>SUMIF(価格変換【係数】!$D$7:$D$64,E638,価格変換【係数】!$L$342:$L$399)</f>
        <v>0</v>
      </c>
      <c r="H638" s="325">
        <f>G638*各種係数!H46</f>
        <v>0</v>
      </c>
      <c r="I638" s="324">
        <f>G638*各種係数!I46</f>
        <v>0</v>
      </c>
      <c r="J638" s="364">
        <v>0</v>
      </c>
      <c r="K638" s="46">
        <f>J638*各種係数!G46</f>
        <v>0</v>
      </c>
      <c r="L638" s="46">
        <f>J638*各種係数!F46</f>
        <v>0</v>
      </c>
      <c r="M638" s="364">
        <v>1.1748307187885755E-5</v>
      </c>
      <c r="N638" s="46">
        <f>M638*各種係数!H46</f>
        <v>3.2100955552002369E-6</v>
      </c>
      <c r="O638" s="46">
        <f>M638*各種係数!I46</f>
        <v>1.1663551364589452E-6</v>
      </c>
      <c r="P638" s="54"/>
      <c r="Q638" s="41"/>
      <c r="R638" s="46">
        <f>Q$707*各種係数!J46</f>
        <v>0</v>
      </c>
      <c r="S638" s="46">
        <f>R638*各種係数!G46</f>
        <v>0</v>
      </c>
      <c r="T638" s="46">
        <f>R638*各種係数!F46</f>
        <v>0</v>
      </c>
      <c r="U638" s="364">
        <v>4.6524474238195132E-6</v>
      </c>
      <c r="V638" s="46">
        <f>U638*各種係数!H46</f>
        <v>1.2712300212413415E-6</v>
      </c>
      <c r="W638" s="46">
        <f>U638*各種係数!I46</f>
        <v>4.618883268112452E-7</v>
      </c>
      <c r="X638" s="135">
        <f t="shared" si="58"/>
        <v>1.6400754611705268E-5</v>
      </c>
      <c r="Y638" s="46">
        <f t="shared" si="59"/>
        <v>4.481325576441578E-6</v>
      </c>
      <c r="Z638" s="47">
        <f t="shared" si="60"/>
        <v>1.6282434632701903E-6</v>
      </c>
      <c r="AA638" s="46">
        <f>G638*各種係数!K46*各種係数!$P$18</f>
        <v>0</v>
      </c>
      <c r="AB638" s="46">
        <f>M638*各種係数!K46*各種係数!$P$18</f>
        <v>2.4001649075059212E-13</v>
      </c>
      <c r="AC638" s="46">
        <f>U638*各種係数!K46*各種係数!$P$18</f>
        <v>9.5048936515572084E-14</v>
      </c>
      <c r="AD638" s="364">
        <f t="shared" si="61"/>
        <v>3.3506542726616422E-13</v>
      </c>
      <c r="AE638" s="46">
        <f>G638*各種係数!L46*各種係数!$P$18</f>
        <v>0</v>
      </c>
      <c r="AF638" s="46">
        <f>M638*各種係数!L46*各種係数!$P$18</f>
        <v>2.0501408584946412E-13</v>
      </c>
      <c r="AG638" s="46">
        <f>U638*各種係数!L46*各種係数!$P$18</f>
        <v>8.118763327371783E-14</v>
      </c>
      <c r="AH638" s="135">
        <f t="shared" si="62"/>
        <v>2.8620171912318196E-13</v>
      </c>
    </row>
    <row r="639" spans="2:34" x14ac:dyDescent="0.15">
      <c r="B639" s="163" t="s">
        <v>73</v>
      </c>
      <c r="C639" s="163" t="s">
        <v>299</v>
      </c>
      <c r="D639" s="163" t="s">
        <v>290</v>
      </c>
      <c r="E639" s="62" t="s">
        <v>167</v>
      </c>
      <c r="F639" s="365">
        <f>SUMIF(価格変換【係数】!$D$7:$D$64,E639,価格変換【係数】!$J$342:$J$399)</f>
        <v>0</v>
      </c>
      <c r="G639" s="326">
        <f>SUMIF(価格変換【係数】!$D$7:$D$64,E639,価格変換【係数】!$L$342:$L$399)</f>
        <v>0</v>
      </c>
      <c r="H639" s="327">
        <f>G639*各種係数!H47</f>
        <v>0</v>
      </c>
      <c r="I639" s="326">
        <f>G639*各種係数!I47</f>
        <v>0</v>
      </c>
      <c r="J639" s="80">
        <v>0</v>
      </c>
      <c r="K639" s="67">
        <f>J639*各種係数!G47</f>
        <v>0</v>
      </c>
      <c r="L639" s="67">
        <f>J639*各種係数!F47</f>
        <v>0</v>
      </c>
      <c r="M639" s="80">
        <v>9.4535681388867185E-21</v>
      </c>
      <c r="N639" s="67">
        <f>M639*各種係数!H47</f>
        <v>0</v>
      </c>
      <c r="O639" s="67">
        <f>M639*各種係数!I47</f>
        <v>0</v>
      </c>
      <c r="P639" s="54"/>
      <c r="Q639" s="41"/>
      <c r="R639" s="67">
        <f>Q$707*各種係数!J47</f>
        <v>1.2223750424628609E-4</v>
      </c>
      <c r="S639" s="67">
        <f>R639*各種係数!G47</f>
        <v>0</v>
      </c>
      <c r="T639" s="67">
        <f>R639*各種係数!F47</f>
        <v>1.2223750424628603E-4</v>
      </c>
      <c r="U639" s="80">
        <v>2.2833137810843878E-21</v>
      </c>
      <c r="V639" s="67">
        <f>U639*各種係数!H47</f>
        <v>0</v>
      </c>
      <c r="W639" s="67">
        <f>U639*各種係数!I47</f>
        <v>0</v>
      </c>
      <c r="X639" s="330">
        <f t="shared" si="58"/>
        <v>1.1736881919971106E-20</v>
      </c>
      <c r="Y639" s="67">
        <f t="shared" si="59"/>
        <v>0</v>
      </c>
      <c r="Z639" s="68">
        <f t="shared" si="60"/>
        <v>0</v>
      </c>
      <c r="AA639" s="67">
        <f>G639*各種係数!K47*各種係数!$P$18</f>
        <v>0</v>
      </c>
      <c r="AB639" s="67">
        <f>M639*各種係数!K47*各種係数!$P$18</f>
        <v>0</v>
      </c>
      <c r="AC639" s="67">
        <f>U639*各種係数!K47*各種係数!$P$18</f>
        <v>0</v>
      </c>
      <c r="AD639" s="80">
        <f t="shared" si="61"/>
        <v>0</v>
      </c>
      <c r="AE639" s="67">
        <f>G639*各種係数!L47*各種係数!$P$18</f>
        <v>0</v>
      </c>
      <c r="AF639" s="67">
        <f>M639*各種係数!L47*各種係数!$P$18</f>
        <v>0</v>
      </c>
      <c r="AG639" s="67">
        <f>U639*各種係数!L47*各種係数!$P$18</f>
        <v>0</v>
      </c>
      <c r="AH639" s="330">
        <f t="shared" si="62"/>
        <v>0</v>
      </c>
    </row>
    <row r="640" spans="2:34" x14ac:dyDescent="0.15">
      <c r="B640" s="155" t="s">
        <v>74</v>
      </c>
      <c r="C640" s="155" t="s">
        <v>299</v>
      </c>
      <c r="D640" s="155" t="s">
        <v>290</v>
      </c>
      <c r="E640" s="41" t="s">
        <v>168</v>
      </c>
      <c r="F640" s="363">
        <f>SUMIF(価格変換【係数】!$D$7:$D$64,E640,価格変換【係数】!$J$342:$J$399)</f>
        <v>0</v>
      </c>
      <c r="G640" s="324">
        <f>SUMIF(価格変換【係数】!$D$7:$D$64,E640,価格変換【係数】!$L$342:$L$399)</f>
        <v>0</v>
      </c>
      <c r="H640" s="325">
        <f>G640*各種係数!H48</f>
        <v>0</v>
      </c>
      <c r="I640" s="324">
        <f>G640*各種係数!I48</f>
        <v>0</v>
      </c>
      <c r="J640" s="366">
        <v>6.4621913580246916E-4</v>
      </c>
      <c r="K640" s="46">
        <f>J640*各種係数!G48</f>
        <v>2.7820032935863263E-5</v>
      </c>
      <c r="L640" s="46">
        <f>J640*各種係数!F48</f>
        <v>6.1839910286660591E-4</v>
      </c>
      <c r="M640" s="366">
        <v>3.2888937593803643E-5</v>
      </c>
      <c r="N640" s="46">
        <f>M640*各種係数!H48</f>
        <v>7.299189618697218E-6</v>
      </c>
      <c r="O640" s="46">
        <f>M640*各種係数!I48</f>
        <v>3.712752423161609E-6</v>
      </c>
      <c r="P640" s="54"/>
      <c r="Q640" s="41"/>
      <c r="R640" s="46">
        <f>Q$707*各種係数!J48</f>
        <v>4.6056191285231711E-6</v>
      </c>
      <c r="S640" s="46">
        <f>R640*各種係数!G48</f>
        <v>1.9827403545772082E-7</v>
      </c>
      <c r="T640" s="46">
        <f>R640*各種係数!F48</f>
        <v>4.4073450930654504E-6</v>
      </c>
      <c r="U640" s="366">
        <v>2.3636927753404184E-6</v>
      </c>
      <c r="V640" s="46">
        <f>U640*各種係数!H48</f>
        <v>5.2458495256486835E-7</v>
      </c>
      <c r="W640" s="46">
        <f>U640*各種係数!I48</f>
        <v>2.668315464500778E-7</v>
      </c>
      <c r="X640" s="328">
        <f t="shared" si="58"/>
        <v>3.5252630369144064E-5</v>
      </c>
      <c r="Y640" s="136">
        <f t="shared" si="59"/>
        <v>7.8237745712620861E-6</v>
      </c>
      <c r="Z640" s="329">
        <f t="shared" si="60"/>
        <v>3.9795839696116871E-6</v>
      </c>
      <c r="AA640" s="46">
        <f>G640*各種係数!K48*各種係数!$P$18</f>
        <v>0</v>
      </c>
      <c r="AB640" s="46">
        <f>M640*各種係数!K48*各種係数!$P$18</f>
        <v>8.3832164535369464E-13</v>
      </c>
      <c r="AC640" s="46">
        <f>U640*各種係数!K48*各種係数!$P$18</f>
        <v>6.0249280198924592E-14</v>
      </c>
      <c r="AD640" s="366">
        <f t="shared" si="61"/>
        <v>8.9857092555261926E-13</v>
      </c>
      <c r="AE640" s="46">
        <f>G640*各種係数!L48*各種係数!$P$18</f>
        <v>0</v>
      </c>
      <c r="AF640" s="46">
        <f>M640*各種係数!L48*各種係数!$P$18</f>
        <v>8.1807233024853298E-13</v>
      </c>
      <c r="AG640" s="46">
        <f>U640*各種係数!L48*各種係数!$P$18</f>
        <v>5.8793983575762164E-14</v>
      </c>
      <c r="AH640" s="328">
        <f t="shared" si="62"/>
        <v>8.7686631382429513E-13</v>
      </c>
    </row>
    <row r="641" spans="2:34" x14ac:dyDescent="0.15">
      <c r="B641" s="155" t="s">
        <v>75</v>
      </c>
      <c r="C641" s="155" t="s">
        <v>300</v>
      </c>
      <c r="D641" s="155" t="s">
        <v>290</v>
      </c>
      <c r="E641" s="41" t="s">
        <v>968</v>
      </c>
      <c r="F641" s="363">
        <f>SUMIF(価格変換【係数】!$D$7:$D$64,E641,価格変換【係数】!$J$342:$J$399)</f>
        <v>0</v>
      </c>
      <c r="G641" s="324">
        <f>SUMIF(価格変換【係数】!$D$7:$D$64,E641,価格変換【係数】!$L$342:$L$399)</f>
        <v>0</v>
      </c>
      <c r="H641" s="325">
        <f>G641*各種係数!H49</f>
        <v>0</v>
      </c>
      <c r="I641" s="324">
        <f>G641*各種係数!I49</f>
        <v>0</v>
      </c>
      <c r="J641" s="364">
        <v>0</v>
      </c>
      <c r="K641" s="46">
        <f>J641*各種係数!G49</f>
        <v>0</v>
      </c>
      <c r="L641" s="46">
        <f>J641*各種係数!F49</f>
        <v>0</v>
      </c>
      <c r="M641" s="364">
        <v>1.6814410801712497E-5</v>
      </c>
      <c r="N641" s="46">
        <f>M641*各種係数!H49</f>
        <v>6.6168207612450222E-6</v>
      </c>
      <c r="O641" s="46">
        <f>M641*各種係数!I49</f>
        <v>5.2603006642783098E-6</v>
      </c>
      <c r="P641" s="54"/>
      <c r="Q641" s="41"/>
      <c r="R641" s="46">
        <f>Q$707*各種係数!J49</f>
        <v>2.3527818531887019E-5</v>
      </c>
      <c r="S641" s="46">
        <f>R641*各種係数!G49</f>
        <v>1.3051009609528004E-6</v>
      </c>
      <c r="T641" s="46">
        <f>R641*各種係数!F49</f>
        <v>2.222271757093422E-5</v>
      </c>
      <c r="U641" s="364">
        <v>3.6227632188284864E-6</v>
      </c>
      <c r="V641" s="46">
        <f>U641*各種係数!H49</f>
        <v>1.4256327600237876E-6</v>
      </c>
      <c r="W641" s="46">
        <f>U641*各種係数!I49</f>
        <v>1.1333625656740606E-6</v>
      </c>
      <c r="X641" s="135">
        <f t="shared" si="58"/>
        <v>2.0437174020540983E-5</v>
      </c>
      <c r="Y641" s="46">
        <f t="shared" si="59"/>
        <v>8.0424535212688101E-6</v>
      </c>
      <c r="Z641" s="47">
        <f t="shared" si="60"/>
        <v>6.3936632299523706E-6</v>
      </c>
      <c r="AA641" s="46">
        <f>G641*各種係数!K49*各種係数!$P$18</f>
        <v>0</v>
      </c>
      <c r="AB641" s="46">
        <f>M641*各種係数!K49*各種係数!$P$18</f>
        <v>3.8193902307838016E-12</v>
      </c>
      <c r="AC641" s="46">
        <f>U641*各種係数!K49*各種係数!$P$18</f>
        <v>8.2290997939857447E-13</v>
      </c>
      <c r="AD641" s="364">
        <f t="shared" si="61"/>
        <v>4.6423002101823763E-12</v>
      </c>
      <c r="AE641" s="46">
        <f>G641*各種係数!L49*各種係数!$P$18</f>
        <v>0</v>
      </c>
      <c r="AF641" s="46">
        <f>M641*各種係数!L49*各種係数!$P$18</f>
        <v>3.5556704291344432E-12</v>
      </c>
      <c r="AG641" s="46">
        <f>U641*各種係数!L49*各種係数!$P$18</f>
        <v>7.6609000463057759E-13</v>
      </c>
      <c r="AH641" s="135">
        <f t="shared" si="62"/>
        <v>4.3217604337650208E-12</v>
      </c>
    </row>
    <row r="642" spans="2:34" x14ac:dyDescent="0.15">
      <c r="B642" s="155" t="s">
        <v>76</v>
      </c>
      <c r="C642" s="155" t="s">
        <v>300</v>
      </c>
      <c r="D642" s="155" t="s">
        <v>290</v>
      </c>
      <c r="E642" s="41" t="s">
        <v>169</v>
      </c>
      <c r="F642" s="363">
        <f>SUMIF(価格変換【係数】!$D$7:$D$64,E642,価格変換【係数】!$J$342:$J$399)</f>
        <v>0</v>
      </c>
      <c r="G642" s="324">
        <f>SUMIF(価格変換【係数】!$D$7:$D$64,E642,価格変換【係数】!$L$342:$L$399)</f>
        <v>0</v>
      </c>
      <c r="H642" s="325">
        <f>G642*各種係数!H50</f>
        <v>0</v>
      </c>
      <c r="I642" s="324">
        <f>G642*各種係数!I50</f>
        <v>0</v>
      </c>
      <c r="J642" s="364">
        <v>9.3942901234567904E-4</v>
      </c>
      <c r="K642" s="46">
        <f>J642*各種係数!G50</f>
        <v>1.2436584315289113E-4</v>
      </c>
      <c r="L642" s="46">
        <f>J642*各種係数!F50</f>
        <v>8.1506316919278791E-4</v>
      </c>
      <c r="M642" s="364">
        <v>2.2838108091795918E-4</v>
      </c>
      <c r="N642" s="46">
        <f>M642*各種係数!H50</f>
        <v>1.0403670905462792E-4</v>
      </c>
      <c r="O642" s="46">
        <f>M642*各種係数!I50</f>
        <v>7.5735403173110503E-5</v>
      </c>
      <c r="P642" s="54"/>
      <c r="Q642" s="41"/>
      <c r="R642" s="46">
        <f>Q$707*各種係数!J50</f>
        <v>1.6917301561552377E-4</v>
      </c>
      <c r="S642" s="46">
        <f>R642*各種係数!G50</f>
        <v>2.2395885638243458E-5</v>
      </c>
      <c r="T642" s="46">
        <f>R642*各種係数!F50</f>
        <v>1.467771299772803E-4</v>
      </c>
      <c r="U642" s="364">
        <v>5.0968509040496452E-5</v>
      </c>
      <c r="V642" s="46">
        <f>U642*各種係数!H50</f>
        <v>2.3218192700905651E-5</v>
      </c>
      <c r="W642" s="46">
        <f>U642*各種係数!I50</f>
        <v>1.6902103124299463E-5</v>
      </c>
      <c r="X642" s="135">
        <f t="shared" si="58"/>
        <v>2.7934958995845565E-4</v>
      </c>
      <c r="Y642" s="46">
        <f t="shared" si="59"/>
        <v>1.2725490175553356E-4</v>
      </c>
      <c r="Z642" s="47">
        <f t="shared" si="60"/>
        <v>9.2637506297409963E-5</v>
      </c>
      <c r="AA642" s="46">
        <f>G642*各種係数!K50*各種係数!$P$18</f>
        <v>0</v>
      </c>
      <c r="AB642" s="46">
        <f>M642*各種係数!K50*各種係数!$P$18</f>
        <v>1.7215574664224666E-11</v>
      </c>
      <c r="AC642" s="46">
        <f>U642*各種係数!K50*各種係数!$P$18</f>
        <v>3.8420528065811271E-12</v>
      </c>
      <c r="AD642" s="364">
        <f t="shared" si="61"/>
        <v>2.1057627470805791E-11</v>
      </c>
      <c r="AE642" s="46">
        <f>G642*各種係数!L50*各種係数!$P$18</f>
        <v>0</v>
      </c>
      <c r="AF642" s="46">
        <f>M642*各種係数!L50*各種係数!$P$18</f>
        <v>1.5506226825223638E-11</v>
      </c>
      <c r="AG642" s="46">
        <f>U642*各種係数!L50*各種係数!$P$18</f>
        <v>3.4605723860695263E-12</v>
      </c>
      <c r="AH642" s="135">
        <f t="shared" si="62"/>
        <v>1.8966799211293165E-11</v>
      </c>
    </row>
    <row r="643" spans="2:34" x14ac:dyDescent="0.15">
      <c r="B643" s="155" t="s">
        <v>77</v>
      </c>
      <c r="C643" s="155" t="s">
        <v>301</v>
      </c>
      <c r="D643" s="155" t="s">
        <v>290</v>
      </c>
      <c r="E643" s="41" t="s">
        <v>969</v>
      </c>
      <c r="F643" s="363">
        <f>SUMIF(価格変換【係数】!$D$7:$D$64,E643,価格変換【係数】!$J$342:$J$399)</f>
        <v>0</v>
      </c>
      <c r="G643" s="324">
        <f>SUMIF(価格変換【係数】!$D$7:$D$64,E643,価格変換【係数】!$L$342:$L$399)</f>
        <v>0</v>
      </c>
      <c r="H643" s="325">
        <f>G643*各種係数!H51</f>
        <v>0</v>
      </c>
      <c r="I643" s="324">
        <f>G643*各種係数!I51</f>
        <v>0</v>
      </c>
      <c r="J643" s="364">
        <v>0</v>
      </c>
      <c r="K643" s="46">
        <f>J643*各種係数!G51</f>
        <v>0</v>
      </c>
      <c r="L643" s="46">
        <f>J643*各種係数!F51</f>
        <v>0</v>
      </c>
      <c r="M643" s="364">
        <v>4.2851262286834091E-5</v>
      </c>
      <c r="N643" s="46">
        <f>M643*各種係数!H51</f>
        <v>1.9160641280959419E-5</v>
      </c>
      <c r="O643" s="46">
        <f>M643*各種係数!I51</f>
        <v>1.0082551573801584E-5</v>
      </c>
      <c r="P643" s="54"/>
      <c r="Q643" s="41"/>
      <c r="R643" s="46">
        <f>Q$707*各種係数!J51</f>
        <v>1.046775302189643E-5</v>
      </c>
      <c r="S643" s="46">
        <f>R643*各種係数!G51</f>
        <v>1.0690362169390052E-6</v>
      </c>
      <c r="T643" s="46">
        <f>R643*各種係数!F51</f>
        <v>9.3987168049574249E-6</v>
      </c>
      <c r="U643" s="364">
        <v>1.0565806378317374E-5</v>
      </c>
      <c r="V643" s="46">
        <f>U643*各種係数!H51</f>
        <v>4.7244261908525746E-6</v>
      </c>
      <c r="W643" s="46">
        <f>U643*各種係数!I51</f>
        <v>2.4860478325026546E-6</v>
      </c>
      <c r="X643" s="135">
        <f t="shared" si="58"/>
        <v>5.3417068665151466E-5</v>
      </c>
      <c r="Y643" s="46">
        <f t="shared" si="59"/>
        <v>2.3885067471811994E-5</v>
      </c>
      <c r="Z643" s="47">
        <f t="shared" si="60"/>
        <v>1.2568599406304238E-5</v>
      </c>
      <c r="AA643" s="46">
        <f>G643*各種係数!K51*各種係数!$P$18</f>
        <v>0</v>
      </c>
      <c r="AB643" s="46">
        <f>M643*各種係数!K51*各種係数!$P$18</f>
        <v>1.9460569709827083E-12</v>
      </c>
      <c r="AC643" s="46">
        <f>U643*各種係数!K51*各種係数!$P$18</f>
        <v>4.7983793380330806E-13</v>
      </c>
      <c r="AD643" s="364">
        <f t="shared" si="61"/>
        <v>2.4258949047860164E-12</v>
      </c>
      <c r="AE643" s="46">
        <f>G643*各種係数!L51*各種係数!$P$18</f>
        <v>0</v>
      </c>
      <c r="AF643" s="46">
        <f>M643*各種係数!L51*各種係数!$P$18</f>
        <v>1.9004462607253013E-12</v>
      </c>
      <c r="AG643" s="46">
        <f>U643*各種係数!L51*各種係数!$P$18</f>
        <v>4.6859173222979303E-13</v>
      </c>
      <c r="AH643" s="135">
        <f t="shared" si="62"/>
        <v>2.3690379929550944E-12</v>
      </c>
    </row>
    <row r="644" spans="2:34" x14ac:dyDescent="0.15">
      <c r="B644" s="155" t="s">
        <v>78</v>
      </c>
      <c r="C644" s="155" t="s">
        <v>302</v>
      </c>
      <c r="D644" s="155" t="s">
        <v>290</v>
      </c>
      <c r="E644" s="41" t="s">
        <v>970</v>
      </c>
      <c r="F644" s="365">
        <f>SUMIF(価格変換【係数】!$D$7:$D$64,E644,価格変換【係数】!$J$342:$J$399)</f>
        <v>0</v>
      </c>
      <c r="G644" s="326">
        <f>SUMIF(価格変換【係数】!$D$7:$D$64,E644,価格変換【係数】!$L$342:$L$399)</f>
        <v>0</v>
      </c>
      <c r="H644" s="327">
        <f>G644*各種係数!H52</f>
        <v>0</v>
      </c>
      <c r="I644" s="326">
        <f>G644*各種係数!I52</f>
        <v>0</v>
      </c>
      <c r="J644" s="80">
        <v>0</v>
      </c>
      <c r="K644" s="67">
        <f>J644*各種係数!G52</f>
        <v>0</v>
      </c>
      <c r="L644" s="67">
        <f>J644*各種係数!F52</f>
        <v>0</v>
      </c>
      <c r="M644" s="80">
        <v>3.791513168944199E-5</v>
      </c>
      <c r="N644" s="67">
        <f>M644*各種係数!H52</f>
        <v>1.8196448278314812E-5</v>
      </c>
      <c r="O644" s="67">
        <f>M644*各種係数!I52</f>
        <v>9.8013943069694472E-6</v>
      </c>
      <c r="P644" s="54"/>
      <c r="Q644" s="41"/>
      <c r="R644" s="67">
        <f>Q$707*各種係数!J52</f>
        <v>6.3882844354424162E-6</v>
      </c>
      <c r="S644" s="67">
        <f>R644*各種係数!G52</f>
        <v>5.6806831290489562E-7</v>
      </c>
      <c r="T644" s="67">
        <f>R644*各種係数!F52</f>
        <v>5.8202161225375208E-6</v>
      </c>
      <c r="U644" s="80">
        <v>9.8600496268485651E-6</v>
      </c>
      <c r="V644" s="67">
        <f>U644*各種係数!H52</f>
        <v>4.7320917813541086E-6</v>
      </c>
      <c r="W644" s="67">
        <f>U644*各種係数!I52</f>
        <v>2.5489093660708862E-6</v>
      </c>
      <c r="X644" s="330">
        <f t="shared" si="58"/>
        <v>4.7775181316290557E-5</v>
      </c>
      <c r="Y644" s="67">
        <f t="shared" si="59"/>
        <v>2.2928540059668919E-5</v>
      </c>
      <c r="Z644" s="68">
        <f t="shared" si="60"/>
        <v>1.2350303673040333E-5</v>
      </c>
      <c r="AA644" s="67">
        <f>G644*各種係数!K52*各種係数!$P$18</f>
        <v>0</v>
      </c>
      <c r="AB644" s="67">
        <f>M644*各種係数!K52*各種係数!$P$18</f>
        <v>1.6547782457660685E-12</v>
      </c>
      <c r="AC644" s="67">
        <f>U644*各種係数!K52*各種係数!$P$18</f>
        <v>4.3033466844653807E-13</v>
      </c>
      <c r="AD644" s="80">
        <f t="shared" si="61"/>
        <v>2.0851129142126066E-12</v>
      </c>
      <c r="AE644" s="67">
        <f>G644*各種係数!L52*各種係数!$P$18</f>
        <v>0</v>
      </c>
      <c r="AF644" s="67">
        <f>M644*各種係数!L52*各種係数!$P$18</f>
        <v>1.5783729318667849E-12</v>
      </c>
      <c r="AG644" s="67">
        <f>U644*各種係数!L52*各種係数!$P$18</f>
        <v>4.1046502397391539E-13</v>
      </c>
      <c r="AH644" s="330">
        <f t="shared" si="62"/>
        <v>1.9888379558407004E-12</v>
      </c>
    </row>
    <row r="645" spans="2:34" x14ac:dyDescent="0.15">
      <c r="B645" s="162" t="s">
        <v>79</v>
      </c>
      <c r="C645" s="162" t="s">
        <v>303</v>
      </c>
      <c r="D645" s="162" t="s">
        <v>290</v>
      </c>
      <c r="E645" s="116" t="s">
        <v>971</v>
      </c>
      <c r="F645" s="363">
        <f>SUMIF(価格変換【係数】!$D$7:$D$64,E645,価格変換【係数】!$J$342:$J$399)</f>
        <v>0</v>
      </c>
      <c r="G645" s="324">
        <f>SUMIF(価格変換【係数】!$D$7:$D$64,E645,価格変換【係数】!$L$342:$L$399)</f>
        <v>0</v>
      </c>
      <c r="H645" s="325">
        <f>G645*各種係数!H53</f>
        <v>0</v>
      </c>
      <c r="I645" s="324">
        <f>G645*各種係数!I53</f>
        <v>0</v>
      </c>
      <c r="J645" s="366">
        <v>3.6651234567901234E-5</v>
      </c>
      <c r="K645" s="46">
        <f>J645*各種係数!G53</f>
        <v>3.372155289716387E-6</v>
      </c>
      <c r="L645" s="46">
        <f>J645*各種係数!F53</f>
        <v>3.3279079278184845E-5</v>
      </c>
      <c r="M645" s="366">
        <v>2.6089742181119456E-5</v>
      </c>
      <c r="N645" s="46">
        <f>M645*各種係数!H53</f>
        <v>1.1504090881388324E-5</v>
      </c>
      <c r="O645" s="46">
        <f>M645*各種係数!I53</f>
        <v>6.3741225263345241E-6</v>
      </c>
      <c r="P645" s="54"/>
      <c r="Q645" s="41"/>
      <c r="R645" s="46">
        <f>Q$707*各種係数!J53</f>
        <v>1.0153504204989373E-4</v>
      </c>
      <c r="S645" s="46">
        <f>R645*各種係数!G53</f>
        <v>9.3418934771705664E-6</v>
      </c>
      <c r="T645" s="46">
        <f>R645*各種係数!F53</f>
        <v>9.2193148572723165E-5</v>
      </c>
      <c r="U645" s="366">
        <v>1.9637333303869454E-5</v>
      </c>
      <c r="V645" s="46">
        <f>U645*各種係数!H53</f>
        <v>8.6589459346713458E-6</v>
      </c>
      <c r="W645" s="46">
        <f>U645*各種係数!I53</f>
        <v>4.7977004793829143E-6</v>
      </c>
      <c r="X645" s="328">
        <f t="shared" si="58"/>
        <v>4.572707548498891E-5</v>
      </c>
      <c r="Y645" s="136">
        <f t="shared" si="59"/>
        <v>2.0163036816059671E-5</v>
      </c>
      <c r="Z645" s="329">
        <f t="shared" si="60"/>
        <v>1.1171823005717438E-5</v>
      </c>
      <c r="AA645" s="46">
        <f>G645*各種係数!K53*各種係数!$P$18</f>
        <v>0</v>
      </c>
      <c r="AB645" s="46">
        <f>M645*各種係数!K53*各種係数!$P$18</f>
        <v>1.4036242031226793E-12</v>
      </c>
      <c r="AC645" s="46">
        <f>U645*各種係数!K53*各種係数!$P$18</f>
        <v>1.0564855765437668E-12</v>
      </c>
      <c r="AD645" s="366">
        <f t="shared" si="61"/>
        <v>2.4601097796664461E-12</v>
      </c>
      <c r="AE645" s="46">
        <f>G645*各種係数!L53*各種係数!$P$18</f>
        <v>0</v>
      </c>
      <c r="AF645" s="46">
        <f>M645*各種係数!L53*各種係数!$P$18</f>
        <v>1.383993095386698E-12</v>
      </c>
      <c r="AG645" s="46">
        <f>U645*各種係数!L53*各種係数!$P$18</f>
        <v>1.0417095544942035E-12</v>
      </c>
      <c r="AH645" s="328">
        <f t="shared" si="62"/>
        <v>2.4257026498809013E-12</v>
      </c>
    </row>
    <row r="646" spans="2:34" x14ac:dyDescent="0.15">
      <c r="B646" s="155" t="s">
        <v>80</v>
      </c>
      <c r="C646" s="155" t="s">
        <v>304</v>
      </c>
      <c r="D646" s="155" t="s">
        <v>290</v>
      </c>
      <c r="E646" s="41" t="s">
        <v>972</v>
      </c>
      <c r="F646" s="363">
        <f>SUMIF(価格変換【係数】!$D$7:$D$64,E646,価格変換【係数】!$J$342:$J$399)</f>
        <v>0</v>
      </c>
      <c r="G646" s="324">
        <f>SUMIF(価格変換【係数】!$D$7:$D$64,E646,価格変換【係数】!$L$342:$L$399)</f>
        <v>0</v>
      </c>
      <c r="H646" s="325">
        <f>G646*各種係数!H54</f>
        <v>0</v>
      </c>
      <c r="I646" s="324">
        <f>G646*各種係数!I54</f>
        <v>0</v>
      </c>
      <c r="J646" s="364">
        <v>0</v>
      </c>
      <c r="K646" s="46">
        <f>J646*各種係数!G54</f>
        <v>0</v>
      </c>
      <c r="L646" s="46">
        <f>J646*各種係数!F54</f>
        <v>0</v>
      </c>
      <c r="M646" s="364">
        <v>2.6827009536260144E-20</v>
      </c>
      <c r="N646" s="46">
        <f>M646*各種係数!H54</f>
        <v>0</v>
      </c>
      <c r="O646" s="46">
        <f>M646*各種係数!I54</f>
        <v>0</v>
      </c>
      <c r="P646" s="54"/>
      <c r="Q646" s="41"/>
      <c r="R646" s="46">
        <f>Q$707*各種係数!J54</f>
        <v>1.3886530288400589E-6</v>
      </c>
      <c r="S646" s="46">
        <f>R646*各種係数!G54</f>
        <v>0</v>
      </c>
      <c r="T646" s="46">
        <f>R646*各種係数!F54</f>
        <v>1.3886530288400587E-6</v>
      </c>
      <c r="U646" s="364">
        <v>9.0059890097237549E-21</v>
      </c>
      <c r="V646" s="46">
        <f>U646*各種係数!H54</f>
        <v>0</v>
      </c>
      <c r="W646" s="46">
        <f>U646*各種係数!I54</f>
        <v>0</v>
      </c>
      <c r="X646" s="135">
        <f t="shared" si="58"/>
        <v>3.58329985459839E-20</v>
      </c>
      <c r="Y646" s="46">
        <f t="shared" si="59"/>
        <v>0</v>
      </c>
      <c r="Z646" s="47">
        <f t="shared" si="60"/>
        <v>0</v>
      </c>
      <c r="AA646" s="46">
        <f>G646*各種係数!K54*各種係数!$P$18</f>
        <v>0</v>
      </c>
      <c r="AB646" s="46">
        <f>M646*各種係数!K54*各種係数!$P$18</f>
        <v>0</v>
      </c>
      <c r="AC646" s="46">
        <f>U646*各種係数!K54*各種係数!$P$18</f>
        <v>0</v>
      </c>
      <c r="AD646" s="364">
        <f t="shared" si="61"/>
        <v>0</v>
      </c>
      <c r="AE646" s="46">
        <f>G646*各種係数!L54*各種係数!$P$18</f>
        <v>0</v>
      </c>
      <c r="AF646" s="46">
        <f>M646*各種係数!L54*各種係数!$P$18</f>
        <v>0</v>
      </c>
      <c r="AG646" s="46">
        <f>U646*各種係数!L54*各種係数!$P$18</f>
        <v>0</v>
      </c>
      <c r="AH646" s="135">
        <f t="shared" si="62"/>
        <v>0</v>
      </c>
    </row>
    <row r="647" spans="2:34" x14ac:dyDescent="0.15">
      <c r="B647" s="155" t="s">
        <v>81</v>
      </c>
      <c r="C647" s="155" t="s">
        <v>304</v>
      </c>
      <c r="D647" s="155" t="s">
        <v>290</v>
      </c>
      <c r="E647" s="41" t="s">
        <v>973</v>
      </c>
      <c r="F647" s="363">
        <f>SUMIF(価格変換【係数】!$D$7:$D$64,E647,価格変換【係数】!$J$342:$J$399)</f>
        <v>0</v>
      </c>
      <c r="G647" s="324">
        <f>SUMIF(価格変換【係数】!$D$7:$D$64,E647,価格変換【係数】!$L$342:$L$399)</f>
        <v>0</v>
      </c>
      <c r="H647" s="325">
        <f>G647*各種係数!H55</f>
        <v>0</v>
      </c>
      <c r="I647" s="324">
        <f>G647*各種係数!I55</f>
        <v>0</v>
      </c>
      <c r="J647" s="364">
        <v>0</v>
      </c>
      <c r="K647" s="46">
        <f>J647*各種係数!G55</f>
        <v>0</v>
      </c>
      <c r="L647" s="46">
        <f>J647*各種係数!F55</f>
        <v>0</v>
      </c>
      <c r="M647" s="364">
        <v>4.5237360135336005E-20</v>
      </c>
      <c r="N647" s="46">
        <f>M647*各種係数!H55</f>
        <v>1.6240125957745673E-20</v>
      </c>
      <c r="O647" s="46">
        <f>M647*各種係数!I55</f>
        <v>1.3995955773169225E-20</v>
      </c>
      <c r="P647" s="54"/>
      <c r="Q647" s="41"/>
      <c r="R647" s="46">
        <f>Q$707*各種係数!J55</f>
        <v>1.2949790122406229E-4</v>
      </c>
      <c r="S647" s="46">
        <f>R647*各種係数!G55</f>
        <v>0</v>
      </c>
      <c r="T647" s="46">
        <f>R647*各種係数!F55</f>
        <v>1.2949790122406227E-4</v>
      </c>
      <c r="U647" s="364">
        <v>1.0600251691971196E-20</v>
      </c>
      <c r="V647" s="46">
        <f>U647*各種係数!H55</f>
        <v>3.8054701279296973E-21</v>
      </c>
      <c r="W647" s="46">
        <f>U647*各種係数!I55</f>
        <v>3.2796045883633024E-21</v>
      </c>
      <c r="X647" s="135">
        <f t="shared" si="58"/>
        <v>5.58376118273072E-20</v>
      </c>
      <c r="Y647" s="46">
        <f t="shared" si="59"/>
        <v>2.0045596085675371E-20</v>
      </c>
      <c r="Z647" s="47">
        <f t="shared" si="60"/>
        <v>1.7275560361532529E-20</v>
      </c>
      <c r="AA647" s="46">
        <f>G647*各種係数!K55*各種係数!$P$18</f>
        <v>0</v>
      </c>
      <c r="AB647" s="46">
        <f>M647*各種係数!K55*各種係数!$P$18</f>
        <v>4.5323690975288936E-27</v>
      </c>
      <c r="AC647" s="46">
        <f>U647*各種係数!K55*各種係数!$P$18</f>
        <v>1.0620481179932972E-27</v>
      </c>
      <c r="AD647" s="364">
        <f t="shared" si="61"/>
        <v>5.5944172155221907E-27</v>
      </c>
      <c r="AE647" s="46">
        <f>G647*各種係数!L55*各種係数!$P$18</f>
        <v>0</v>
      </c>
      <c r="AF647" s="46">
        <f>M647*各種係数!L55*各種係数!$P$18</f>
        <v>4.446038257575962E-27</v>
      </c>
      <c r="AG647" s="46">
        <f>U647*各種係数!L55*各種係数!$P$18</f>
        <v>1.04181863003152E-27</v>
      </c>
      <c r="AH647" s="135">
        <f t="shared" si="62"/>
        <v>5.4878568876074818E-27</v>
      </c>
    </row>
    <row r="648" spans="2:34" x14ac:dyDescent="0.15">
      <c r="B648" s="155" t="s">
        <v>82</v>
      </c>
      <c r="C648" s="155" t="s">
        <v>305</v>
      </c>
      <c r="D648" s="155" t="s">
        <v>290</v>
      </c>
      <c r="E648" s="41" t="s">
        <v>974</v>
      </c>
      <c r="F648" s="363">
        <f>SUMIF(価格変換【係数】!$D$7:$D$64,E648,価格変換【係数】!$J$342:$J$399)</f>
        <v>0</v>
      </c>
      <c r="G648" s="324">
        <f>SUMIF(価格変換【係数】!$D$7:$D$64,E648,価格変換【係数】!$L$342:$L$399)</f>
        <v>0</v>
      </c>
      <c r="H648" s="325">
        <f>G648*各種係数!H56</f>
        <v>0</v>
      </c>
      <c r="I648" s="324">
        <f>G648*各種係数!I56</f>
        <v>0</v>
      </c>
      <c r="J648" s="364">
        <v>0</v>
      </c>
      <c r="K648" s="46">
        <f>J648*各種係数!G56</f>
        <v>0</v>
      </c>
      <c r="L648" s="46">
        <f>J648*各種係数!F56</f>
        <v>0</v>
      </c>
      <c r="M648" s="364">
        <v>4.4710260400211128E-6</v>
      </c>
      <c r="N648" s="46">
        <f>M648*各種係数!H56</f>
        <v>1.7306164730181671E-6</v>
      </c>
      <c r="O648" s="46">
        <f>M648*各種係数!I56</f>
        <v>1.3113973158035136E-6</v>
      </c>
      <c r="P648" s="54"/>
      <c r="Q648" s="41"/>
      <c r="R648" s="46">
        <f>Q$707*各種係数!J56</f>
        <v>5.871743948936166E-6</v>
      </c>
      <c r="S648" s="46">
        <f>R648*各種係数!G56</f>
        <v>1.8303047204218704E-7</v>
      </c>
      <c r="T648" s="46">
        <f>R648*各種係数!F56</f>
        <v>5.6887134768939794E-6</v>
      </c>
      <c r="U648" s="364">
        <v>2.1297032179546597E-6</v>
      </c>
      <c r="V648" s="46">
        <f>U648*各種係数!H56</f>
        <v>8.2435204774936402E-7</v>
      </c>
      <c r="W648" s="46">
        <f>U648*各種係数!I56</f>
        <v>6.2466356905196146E-7</v>
      </c>
      <c r="X648" s="135">
        <f t="shared" si="58"/>
        <v>6.6007292579757725E-6</v>
      </c>
      <c r="Y648" s="46">
        <f t="shared" si="59"/>
        <v>2.5549685207675311E-6</v>
      </c>
      <c r="Z648" s="47">
        <f t="shared" si="60"/>
        <v>1.9360608848554753E-6</v>
      </c>
      <c r="AA648" s="46">
        <f>G648*各種係数!K56*各種係数!$P$18</f>
        <v>0</v>
      </c>
      <c r="AB648" s="46">
        <f>M648*各種係数!K56*各種係数!$P$18</f>
        <v>3.9619602209357616E-13</v>
      </c>
      <c r="AC648" s="46">
        <f>U648*各種係数!K56*各種係数!$P$18</f>
        <v>1.887217689274608E-13</v>
      </c>
      <c r="AD648" s="364">
        <f t="shared" si="61"/>
        <v>5.8491779102103698E-13</v>
      </c>
      <c r="AE648" s="46">
        <f>G648*各種係数!L56*各種係数!$P$18</f>
        <v>0</v>
      </c>
      <c r="AF648" s="46">
        <f>M648*各種係数!L56*各種係数!$P$18</f>
        <v>3.8698216111465576E-13</v>
      </c>
      <c r="AG648" s="46">
        <f>U648*各種係数!L56*各種係数!$P$18</f>
        <v>1.8433289058031055E-13</v>
      </c>
      <c r="AH648" s="135">
        <f t="shared" si="62"/>
        <v>5.7131505169496628E-13</v>
      </c>
    </row>
    <row r="649" spans="2:34" x14ac:dyDescent="0.15">
      <c r="B649" s="163" t="s">
        <v>83</v>
      </c>
      <c r="C649" s="163" t="s">
        <v>305</v>
      </c>
      <c r="D649" s="163" t="s">
        <v>290</v>
      </c>
      <c r="E649" s="62" t="s">
        <v>975</v>
      </c>
      <c r="F649" s="365">
        <f>SUMIF(価格変換【係数】!$D$7:$D$64,E649,価格変換【係数】!$J$342:$J$399)</f>
        <v>0</v>
      </c>
      <c r="G649" s="326">
        <f>SUMIF(価格変換【係数】!$D$7:$D$64,E649,価格変換【係数】!$L$342:$L$399)</f>
        <v>0</v>
      </c>
      <c r="H649" s="327">
        <f>G649*各種係数!H57</f>
        <v>0</v>
      </c>
      <c r="I649" s="326">
        <f>G649*各種係数!I57</f>
        <v>0</v>
      </c>
      <c r="J649" s="80">
        <v>0</v>
      </c>
      <c r="K649" s="67">
        <f>J649*各種係数!G57</f>
        <v>0</v>
      </c>
      <c r="L649" s="67">
        <f>J649*各種係数!F57</f>
        <v>0</v>
      </c>
      <c r="M649" s="80">
        <v>1.1110550664294496E-20</v>
      </c>
      <c r="N649" s="67">
        <f>M649*各種係数!H57</f>
        <v>0</v>
      </c>
      <c r="O649" s="67">
        <f>M649*各種係数!I57</f>
        <v>0</v>
      </c>
      <c r="P649" s="54"/>
      <c r="Q649" s="41"/>
      <c r="R649" s="67">
        <f>Q$707*各種係数!J57</f>
        <v>2.0094506056343962E-3</v>
      </c>
      <c r="S649" s="67">
        <f>R649*各種係数!G57</f>
        <v>0</v>
      </c>
      <c r="T649" s="67">
        <f>R649*各種係数!F57</f>
        <v>2.0094506056343958E-3</v>
      </c>
      <c r="U649" s="80">
        <v>3.0173359320729177E-21</v>
      </c>
      <c r="V649" s="67">
        <f>U649*各種係数!H57</f>
        <v>0</v>
      </c>
      <c r="W649" s="67">
        <f>U649*各種係数!I57</f>
        <v>0</v>
      </c>
      <c r="X649" s="330">
        <f t="shared" si="58"/>
        <v>1.4127886596367412E-20</v>
      </c>
      <c r="Y649" s="67">
        <f t="shared" si="59"/>
        <v>0</v>
      </c>
      <c r="Z649" s="68">
        <f t="shared" si="60"/>
        <v>0</v>
      </c>
      <c r="AA649" s="67">
        <f>G649*各種係数!K57*各種係数!$P$18</f>
        <v>0</v>
      </c>
      <c r="AB649" s="67">
        <f>M649*各種係数!K57*各種係数!$P$18</f>
        <v>0</v>
      </c>
      <c r="AC649" s="67">
        <f>U649*各種係数!K57*各種係数!$P$18</f>
        <v>0</v>
      </c>
      <c r="AD649" s="80">
        <f t="shared" si="61"/>
        <v>0</v>
      </c>
      <c r="AE649" s="67">
        <f>G649*各種係数!L57*各種係数!$P$18</f>
        <v>0</v>
      </c>
      <c r="AF649" s="67">
        <f>M649*各種係数!L57*各種係数!$P$18</f>
        <v>0</v>
      </c>
      <c r="AG649" s="67">
        <f>U649*各種係数!L57*各種係数!$P$18</f>
        <v>0</v>
      </c>
      <c r="AH649" s="330">
        <f t="shared" si="62"/>
        <v>0</v>
      </c>
    </row>
    <row r="650" spans="2:34" x14ac:dyDescent="0.15">
      <c r="B650" s="155" t="s">
        <v>84</v>
      </c>
      <c r="C650" s="155" t="s">
        <v>305</v>
      </c>
      <c r="D650" s="155" t="s">
        <v>290</v>
      </c>
      <c r="E650" s="41" t="s">
        <v>976</v>
      </c>
      <c r="F650" s="363">
        <f>SUMIF(価格変換【係数】!$D$7:$D$64,E650,価格変換【係数】!$J$342:$J$399)</f>
        <v>0</v>
      </c>
      <c r="G650" s="324">
        <f>SUMIF(価格変換【係数】!$D$7:$D$64,E650,価格変換【係数】!$L$342:$L$399)</f>
        <v>0</v>
      </c>
      <c r="H650" s="325">
        <f>G650*各種係数!H58</f>
        <v>0</v>
      </c>
      <c r="I650" s="324">
        <f>G650*各種係数!I58</f>
        <v>0</v>
      </c>
      <c r="J650" s="366">
        <v>0</v>
      </c>
      <c r="K650" s="46">
        <f>J650*各種係数!G58</f>
        <v>0</v>
      </c>
      <c r="L650" s="46">
        <f>J650*各種係数!F58</f>
        <v>0</v>
      </c>
      <c r="M650" s="366">
        <v>6.9285071261429977E-8</v>
      </c>
      <c r="N650" s="46">
        <f>M650*各種係数!H58</f>
        <v>2.6978232499853498E-8</v>
      </c>
      <c r="O650" s="46">
        <f>M650*各種係数!I58</f>
        <v>1.9033353460577953E-8</v>
      </c>
      <c r="P650" s="54"/>
      <c r="Q650" s="41"/>
      <c r="R650" s="46">
        <f>Q$707*各種係数!J58</f>
        <v>6.0062847268168633E-8</v>
      </c>
      <c r="S650" s="46">
        <f>R650*各種係数!G58</f>
        <v>2.0754180620285572E-10</v>
      </c>
      <c r="T650" s="46">
        <f>R650*各種係数!F58</f>
        <v>5.9855305461965784E-8</v>
      </c>
      <c r="U650" s="366">
        <v>2.0126135439196759E-8</v>
      </c>
      <c r="V650" s="46">
        <f>U650*各種係数!H58</f>
        <v>7.8367179439483909E-9</v>
      </c>
      <c r="W650" s="46">
        <f>U650*各種係数!I58</f>
        <v>5.5288656363545478E-9</v>
      </c>
      <c r="X650" s="328">
        <f t="shared" si="58"/>
        <v>8.9411206700626729E-8</v>
      </c>
      <c r="Y650" s="136">
        <f t="shared" si="59"/>
        <v>3.4814950443801889E-8</v>
      </c>
      <c r="Z650" s="329">
        <f t="shared" si="60"/>
        <v>2.45622190969325E-8</v>
      </c>
      <c r="AA650" s="46">
        <f>G650*各種係数!K58*各種係数!$P$18</f>
        <v>0</v>
      </c>
      <c r="AB650" s="46">
        <f>M650*各種係数!K58*各種係数!$P$18</f>
        <v>2.2904155788902473E-15</v>
      </c>
      <c r="AC650" s="46">
        <f>U650*各種係数!K58*各種係数!$P$18</f>
        <v>6.6532679137840525E-16</v>
      </c>
      <c r="AD650" s="366">
        <f t="shared" si="61"/>
        <v>2.9557423702686526E-15</v>
      </c>
      <c r="AE650" s="46">
        <f>G650*各種係数!L58*各種係数!$P$18</f>
        <v>0</v>
      </c>
      <c r="AF650" s="46">
        <f>M650*各種係数!L58*各種係数!$P$18</f>
        <v>2.2904155788902473E-15</v>
      </c>
      <c r="AG650" s="46">
        <f>U650*各種係数!L58*各種係数!$P$18</f>
        <v>6.6532679137840525E-16</v>
      </c>
      <c r="AH650" s="328">
        <f t="shared" si="62"/>
        <v>2.9557423702686526E-15</v>
      </c>
    </row>
    <row r="651" spans="2:34" x14ac:dyDescent="0.15">
      <c r="B651" s="155" t="s">
        <v>85</v>
      </c>
      <c r="C651" s="155" t="s">
        <v>305</v>
      </c>
      <c r="D651" s="155" t="s">
        <v>290</v>
      </c>
      <c r="E651" s="41" t="s">
        <v>977</v>
      </c>
      <c r="F651" s="363">
        <f>SUMIF(価格変換【係数】!$D$7:$D$64,E651,価格変換【係数】!$J$342:$J$399)</f>
        <v>0</v>
      </c>
      <c r="G651" s="324">
        <f>SUMIF(価格変換【係数】!$D$7:$D$64,E651,価格変換【係数】!$L$342:$L$399)</f>
        <v>0</v>
      </c>
      <c r="H651" s="325">
        <f>G651*各種係数!H59</f>
        <v>0</v>
      </c>
      <c r="I651" s="324">
        <f>G651*各種係数!I59</f>
        <v>0</v>
      </c>
      <c r="J651" s="364">
        <v>9.6450617283950612E-5</v>
      </c>
      <c r="K651" s="46">
        <f>J651*各種係数!G59</f>
        <v>1.9497746140128685E-6</v>
      </c>
      <c r="L651" s="46">
        <f>J651*各種係数!F59</f>
        <v>9.4500842669937741E-5</v>
      </c>
      <c r="M651" s="364">
        <v>3.5078090250829823E-6</v>
      </c>
      <c r="N651" s="46">
        <f>M651*各種係数!H59</f>
        <v>1.2809568124154556E-6</v>
      </c>
      <c r="O651" s="46">
        <f>M651*各種係数!I59</f>
        <v>5.7102810323900644E-7</v>
      </c>
      <c r="P651" s="54"/>
      <c r="Q651" s="41"/>
      <c r="R651" s="46">
        <f>Q$707*各種係数!J59</f>
        <v>5.6457634923744084E-4</v>
      </c>
      <c r="S651" s="46">
        <f>R651*各種係数!G59</f>
        <v>1.141305949524906E-5</v>
      </c>
      <c r="T651" s="46">
        <f>R651*各種係数!F59</f>
        <v>5.5316328974219179E-4</v>
      </c>
      <c r="U651" s="364">
        <v>1.2258434998222834E-5</v>
      </c>
      <c r="V651" s="46">
        <f>U651*各種係数!H59</f>
        <v>4.4764483209441868E-6</v>
      </c>
      <c r="W651" s="46">
        <f>U651*各種係数!I59</f>
        <v>1.9955222293061536E-6</v>
      </c>
      <c r="X651" s="135">
        <f t="shared" si="58"/>
        <v>1.5766244023305815E-5</v>
      </c>
      <c r="Y651" s="46">
        <f t="shared" si="59"/>
        <v>5.7574051333596426E-6</v>
      </c>
      <c r="Z651" s="47">
        <f t="shared" si="60"/>
        <v>2.5665503325451601E-6</v>
      </c>
      <c r="AA651" s="46">
        <f>G651*各種係数!K59*各種係数!$P$18</f>
        <v>0</v>
      </c>
      <c r="AB651" s="46">
        <f>M651*各種係数!K59*各種係数!$P$18</f>
        <v>1.0716171873103052E-13</v>
      </c>
      <c r="AC651" s="46">
        <f>U651*各種係数!K59*各種係数!$P$18</f>
        <v>3.7448873469703789E-13</v>
      </c>
      <c r="AD651" s="364">
        <f t="shared" si="61"/>
        <v>4.8165045342806843E-13</v>
      </c>
      <c r="AE651" s="46">
        <f>G651*各種係数!L59*各種係数!$P$18</f>
        <v>0</v>
      </c>
      <c r="AF651" s="46">
        <f>M651*各種係数!L59*各種係数!$P$18</f>
        <v>1.0557684689541801E-13</v>
      </c>
      <c r="AG651" s="46">
        <f>U651*各種係数!L59*各種係数!$P$18</f>
        <v>3.6895022098707027E-13</v>
      </c>
      <c r="AH651" s="135">
        <f t="shared" si="62"/>
        <v>4.745270678824883E-13</v>
      </c>
    </row>
    <row r="652" spans="2:34" x14ac:dyDescent="0.15">
      <c r="B652" s="155" t="s">
        <v>86</v>
      </c>
      <c r="C652" s="155" t="s">
        <v>306</v>
      </c>
      <c r="D652" s="155" t="s">
        <v>290</v>
      </c>
      <c r="E652" s="41" t="s">
        <v>951</v>
      </c>
      <c r="F652" s="363">
        <f>SUMIF(価格変換【係数】!$D$7:$D$64,E652,価格変換【係数】!$J$342:$J$399)</f>
        <v>0</v>
      </c>
      <c r="G652" s="324">
        <f>SUMIF(価格変換【係数】!$D$7:$D$64,E652,価格変換【係数】!$L$342:$L$399)</f>
        <v>0</v>
      </c>
      <c r="H652" s="325">
        <f>G652*各種係数!H60</f>
        <v>0</v>
      </c>
      <c r="I652" s="324">
        <f>G652*各種係数!I60</f>
        <v>0</v>
      </c>
      <c r="J652" s="364">
        <v>1.3503086419753087E-5</v>
      </c>
      <c r="K652" s="46">
        <f>J652*各種係数!G60</f>
        <v>3.0709955049841247E-9</v>
      </c>
      <c r="L652" s="46">
        <f>J652*各種係数!F60</f>
        <v>1.3500015424248102E-5</v>
      </c>
      <c r="M652" s="364">
        <v>1.2042974937984603E-8</v>
      </c>
      <c r="N652" s="46">
        <f>M652*各種係数!H60</f>
        <v>4.4869793720555542E-9</v>
      </c>
      <c r="O652" s="46">
        <f>M652*各種係数!I60</f>
        <v>2.6300303332308309E-9</v>
      </c>
      <c r="P652" s="54"/>
      <c r="Q652" s="41"/>
      <c r="R652" s="46">
        <f>Q$707*各種係数!J60</f>
        <v>2.2925652450315266E-3</v>
      </c>
      <c r="S652" s="46">
        <f>R652*各種係数!G60</f>
        <v>5.2139617147643092E-7</v>
      </c>
      <c r="T652" s="46">
        <f>R652*各種係数!F60</f>
        <v>2.2920438488600501E-3</v>
      </c>
      <c r="U652" s="364">
        <v>5.2961012938395324E-7</v>
      </c>
      <c r="V652" s="46">
        <f>U652*各種係数!H60</f>
        <v>1.9732248368982776E-7</v>
      </c>
      <c r="W652" s="46">
        <f>U652*各種係数!I60</f>
        <v>1.1566001857836655E-7</v>
      </c>
      <c r="X652" s="135">
        <f t="shared" si="58"/>
        <v>5.4165310432193781E-7</v>
      </c>
      <c r="Y652" s="46">
        <f t="shared" si="59"/>
        <v>2.0180946306188332E-7</v>
      </c>
      <c r="Z652" s="47">
        <f t="shared" si="60"/>
        <v>1.1829004891159738E-7</v>
      </c>
      <c r="AA652" s="46">
        <f>G652*各種係数!K60*各種係数!$P$18</f>
        <v>0</v>
      </c>
      <c r="AB652" s="46">
        <f>M652*各種係数!K60*各種係数!$P$18</f>
        <v>3.8848306251563231E-16</v>
      </c>
      <c r="AC652" s="46">
        <f>U652*各種係数!K60*各種係数!$P$18</f>
        <v>1.7084197722063004E-14</v>
      </c>
      <c r="AD652" s="364">
        <f t="shared" si="61"/>
        <v>1.7472680784578637E-14</v>
      </c>
      <c r="AE652" s="46">
        <f>G652*各種係数!L60*各種係数!$P$18</f>
        <v>0</v>
      </c>
      <c r="AF652" s="46">
        <f>M652*各種係数!L60*各種係数!$P$18</f>
        <v>3.8848306251563231E-16</v>
      </c>
      <c r="AG652" s="46">
        <f>U652*各種係数!L60*各種係数!$P$18</f>
        <v>1.7084197722063004E-14</v>
      </c>
      <c r="AH652" s="135">
        <f t="shared" si="62"/>
        <v>1.7472680784578637E-14</v>
      </c>
    </row>
    <row r="653" spans="2:34" x14ac:dyDescent="0.15">
      <c r="B653" s="155" t="s">
        <v>87</v>
      </c>
      <c r="C653" s="155" t="s">
        <v>306</v>
      </c>
      <c r="D653" s="155" t="s">
        <v>290</v>
      </c>
      <c r="E653" s="41" t="s">
        <v>978</v>
      </c>
      <c r="F653" s="363">
        <f>SUMIF(価格変換【係数】!$D$7:$D$64,E653,価格変換【係数】!$J$342:$J$399)</f>
        <v>0</v>
      </c>
      <c r="G653" s="324">
        <f>SUMIF(価格変換【係数】!$D$7:$D$64,E653,価格変換【係数】!$L$342:$L$399)</f>
        <v>0</v>
      </c>
      <c r="H653" s="325">
        <f>G653*各種係数!H61</f>
        <v>0</v>
      </c>
      <c r="I653" s="324">
        <f>G653*各種係数!I61</f>
        <v>0</v>
      </c>
      <c r="J653" s="364">
        <v>0</v>
      </c>
      <c r="K653" s="46">
        <f>J653*各種係数!G61</f>
        <v>0</v>
      </c>
      <c r="L653" s="46">
        <f>J653*各種係数!F61</f>
        <v>0</v>
      </c>
      <c r="M653" s="364">
        <v>7.7020782879075541E-7</v>
      </c>
      <c r="N653" s="46">
        <f>M653*各種係数!H61</f>
        <v>2.4592432992983497E-7</v>
      </c>
      <c r="O653" s="46">
        <f>M653*各種係数!I61</f>
        <v>1.3524084049636434E-7</v>
      </c>
      <c r="P653" s="54"/>
      <c r="Q653" s="41"/>
      <c r="R653" s="46">
        <f>Q$707*各種係数!J61</f>
        <v>7.7234815302138046E-4</v>
      </c>
      <c r="S653" s="46">
        <f>R653*各種係数!G61</f>
        <v>2.3342204904651699E-5</v>
      </c>
      <c r="T653" s="46">
        <f>R653*各種係数!F61</f>
        <v>7.4900594811672875E-4</v>
      </c>
      <c r="U653" s="364">
        <v>2.3514553009682273E-5</v>
      </c>
      <c r="V653" s="46">
        <f>U653*各種係数!H61</f>
        <v>7.5081042756795031E-6</v>
      </c>
      <c r="W653" s="46">
        <f>U653*各種係数!I61</f>
        <v>4.1289218235013533E-6</v>
      </c>
      <c r="X653" s="135">
        <f t="shared" si="58"/>
        <v>2.4284760838473028E-5</v>
      </c>
      <c r="Y653" s="46">
        <f t="shared" si="59"/>
        <v>7.7540286056093387E-6</v>
      </c>
      <c r="Z653" s="47">
        <f t="shared" si="60"/>
        <v>4.2641626639977179E-6</v>
      </c>
      <c r="AA653" s="46">
        <f>G653*各種係数!K61*各種係数!$P$18</f>
        <v>0</v>
      </c>
      <c r="AB653" s="46">
        <f>M653*各種係数!K61*各種係数!$P$18</f>
        <v>3.1892663718043698E-14</v>
      </c>
      <c r="AC653" s="46">
        <f>U653*各種係数!K61*各種係数!$P$18</f>
        <v>9.7368749522493879E-13</v>
      </c>
      <c r="AD653" s="364">
        <f t="shared" si="61"/>
        <v>1.0055801589429825E-12</v>
      </c>
      <c r="AE653" s="46">
        <f>G653*各種係数!L61*各種係数!$P$18</f>
        <v>0</v>
      </c>
      <c r="AF653" s="46">
        <f>M653*各種係数!L61*各種係数!$P$18</f>
        <v>3.1892663718043698E-14</v>
      </c>
      <c r="AG653" s="46">
        <f>U653*各種係数!L61*各種係数!$P$18</f>
        <v>9.7368749522493879E-13</v>
      </c>
      <c r="AH653" s="135">
        <f t="shared" si="62"/>
        <v>1.0055801589429825E-12</v>
      </c>
    </row>
    <row r="654" spans="2:34" x14ac:dyDescent="0.15">
      <c r="B654" s="155" t="s">
        <v>88</v>
      </c>
      <c r="C654" s="155" t="s">
        <v>307</v>
      </c>
      <c r="D654" s="155" t="s">
        <v>290</v>
      </c>
      <c r="E654" s="41" t="s">
        <v>979</v>
      </c>
      <c r="F654" s="365">
        <f>SUMIF(価格変換【係数】!$D$7:$D$64,E654,価格変換【係数】!$J$342:$J$399)</f>
        <v>0</v>
      </c>
      <c r="G654" s="326">
        <f>SUMIF(価格変換【係数】!$D$7:$D$64,E654,価格変換【係数】!$L$342:$L$399)</f>
        <v>0</v>
      </c>
      <c r="H654" s="327">
        <f>G654*各種係数!H62</f>
        <v>0</v>
      </c>
      <c r="I654" s="326">
        <f>G654*各種係数!I62</f>
        <v>0</v>
      </c>
      <c r="J654" s="80">
        <v>0</v>
      </c>
      <c r="K654" s="67">
        <f>J654*各種係数!G62</f>
        <v>0</v>
      </c>
      <c r="L654" s="67">
        <f>J654*各種係数!F62</f>
        <v>0</v>
      </c>
      <c r="M654" s="80">
        <v>0</v>
      </c>
      <c r="N654" s="67">
        <f>M654*各種係数!H62</f>
        <v>0</v>
      </c>
      <c r="O654" s="67">
        <f>M654*各種係数!I62</f>
        <v>0</v>
      </c>
      <c r="P654" s="54"/>
      <c r="Q654" s="41"/>
      <c r="R654" s="67">
        <f>Q$707*各種係数!J62</f>
        <v>3.8678119177087693E-3</v>
      </c>
      <c r="S654" s="67">
        <f>R654*各種係数!G62</f>
        <v>9.0631435955729786E-4</v>
      </c>
      <c r="T654" s="67">
        <f>R654*各種係数!F62</f>
        <v>2.9614975581514712E-3</v>
      </c>
      <c r="U654" s="80">
        <v>9.0631435955729786E-4</v>
      </c>
      <c r="V654" s="67">
        <f>U654*各種係数!H62</f>
        <v>1.547094848845195E-4</v>
      </c>
      <c r="W654" s="67">
        <f>U654*各種係数!I62</f>
        <v>1.186162642859411E-4</v>
      </c>
      <c r="X654" s="330">
        <f t="shared" si="58"/>
        <v>9.0631435955729786E-4</v>
      </c>
      <c r="Y654" s="67">
        <f t="shared" si="59"/>
        <v>1.547094848845195E-4</v>
      </c>
      <c r="Z654" s="68">
        <f t="shared" si="60"/>
        <v>1.186162642859411E-4</v>
      </c>
      <c r="AA654" s="67">
        <f>G654*各種係数!K62*各種係数!$P$18</f>
        <v>0</v>
      </c>
      <c r="AB654" s="67">
        <f>M654*各種係数!K62*各種係数!$P$18</f>
        <v>0</v>
      </c>
      <c r="AC654" s="67">
        <f>U654*各種係数!K62*各種係数!$P$18</f>
        <v>1.5606248353350155E-11</v>
      </c>
      <c r="AD654" s="80">
        <f t="shared" si="61"/>
        <v>1.5606248353350155E-11</v>
      </c>
      <c r="AE654" s="67">
        <f>G654*各種係数!L62*各種係数!$P$18</f>
        <v>0</v>
      </c>
      <c r="AF654" s="67">
        <f>M654*各種係数!L62*各種係数!$P$18</f>
        <v>0</v>
      </c>
      <c r="AG654" s="67">
        <f>U654*各種係数!L62*各種係数!$P$18</f>
        <v>1.5606248353350155E-11</v>
      </c>
      <c r="AH654" s="330">
        <f t="shared" si="62"/>
        <v>1.5606248353350155E-11</v>
      </c>
    </row>
    <row r="655" spans="2:34" x14ac:dyDescent="0.15">
      <c r="B655" s="162" t="s">
        <v>89</v>
      </c>
      <c r="C655" s="162" t="s">
        <v>307</v>
      </c>
      <c r="D655" s="162" t="s">
        <v>290</v>
      </c>
      <c r="E655" s="116" t="s">
        <v>980</v>
      </c>
      <c r="F655" s="363">
        <f>SUMIF(価格変換【係数】!$D$7:$D$64,E655,価格変換【係数】!$J$342:$J$399)</f>
        <v>0</v>
      </c>
      <c r="G655" s="324">
        <f>SUMIF(価格変換【係数】!$D$7:$D$64,E655,価格変換【係数】!$L$342:$L$399)</f>
        <v>0</v>
      </c>
      <c r="H655" s="325">
        <f>G655*各種係数!H63</f>
        <v>0</v>
      </c>
      <c r="I655" s="324">
        <f>G655*各種係数!I63</f>
        <v>0</v>
      </c>
      <c r="J655" s="366">
        <v>0</v>
      </c>
      <c r="K655" s="46">
        <f>J655*各種係数!G63</f>
        <v>0</v>
      </c>
      <c r="L655" s="46">
        <f>J655*各種係数!F63</f>
        <v>0</v>
      </c>
      <c r="M655" s="366">
        <v>1.4413932669210942E-5</v>
      </c>
      <c r="N655" s="46">
        <f>M655*各種係数!H63</f>
        <v>2.8378191801088169E-6</v>
      </c>
      <c r="O655" s="46">
        <f>M655*各種係数!I63</f>
        <v>1.2489369986349645E-6</v>
      </c>
      <c r="P655" s="54"/>
      <c r="Q655" s="41"/>
      <c r="R655" s="46">
        <f>Q$707*各種係数!J63</f>
        <v>1.4719962357093698E-4</v>
      </c>
      <c r="S655" s="46">
        <f>R655*各種係数!G63</f>
        <v>1.0791343779521811E-4</v>
      </c>
      <c r="T655" s="46">
        <f>R655*各種係数!F63</f>
        <v>3.9286185775718874E-5</v>
      </c>
      <c r="U655" s="366">
        <v>1.1536270210538021E-4</v>
      </c>
      <c r="V655" s="46">
        <f>U655*各種係数!H63</f>
        <v>2.2712641734696638E-5</v>
      </c>
      <c r="W655" s="46">
        <f>U655*各種係数!I63</f>
        <v>9.995935892615796E-6</v>
      </c>
      <c r="X655" s="328">
        <f t="shared" si="58"/>
        <v>1.2977663477459114E-4</v>
      </c>
      <c r="Y655" s="136">
        <f t="shared" si="59"/>
        <v>2.5550460914805455E-5</v>
      </c>
      <c r="Z655" s="329">
        <f t="shared" si="60"/>
        <v>1.124487289125076E-5</v>
      </c>
      <c r="AA655" s="46">
        <f>G655*各種係数!K63*各種係数!$P$18</f>
        <v>0</v>
      </c>
      <c r="AB655" s="46">
        <f>M655*各種係数!K63*各種係数!$P$18</f>
        <v>2.4828388369139858E-13</v>
      </c>
      <c r="AC655" s="46">
        <f>U655*各種係数!K63*各種係数!$P$18</f>
        <v>1.98715370532015E-12</v>
      </c>
      <c r="AD655" s="366">
        <f t="shared" si="61"/>
        <v>2.2354375890115484E-12</v>
      </c>
      <c r="AE655" s="46">
        <f>G655*各種係数!L63*各種係数!$P$18</f>
        <v>0</v>
      </c>
      <c r="AF655" s="46">
        <f>M655*各種係数!L63*各種係数!$P$18</f>
        <v>2.4828388369139858E-13</v>
      </c>
      <c r="AG655" s="46">
        <f>U655*各種係数!L63*各種係数!$P$18</f>
        <v>1.98715370532015E-12</v>
      </c>
      <c r="AH655" s="328">
        <f t="shared" si="62"/>
        <v>2.2354375890115484E-12</v>
      </c>
    </row>
    <row r="656" spans="2:34" x14ac:dyDescent="0.15">
      <c r="B656" s="155" t="s">
        <v>90</v>
      </c>
      <c r="C656" s="155" t="s">
        <v>307</v>
      </c>
      <c r="D656" s="155" t="s">
        <v>290</v>
      </c>
      <c r="E656" s="41" t="s">
        <v>209</v>
      </c>
      <c r="F656" s="363">
        <f>SUMIF(価格変換【係数】!$D$7:$D$64,E656,価格変換【係数】!$J$342:$J$399)</f>
        <v>0</v>
      </c>
      <c r="G656" s="324">
        <f>SUMIF(価格変換【係数】!$D$7:$D$64,E656,価格変換【係数】!$L$342:$L$399)</f>
        <v>0</v>
      </c>
      <c r="H656" s="325">
        <f>G656*各種係数!H64</f>
        <v>0</v>
      </c>
      <c r="I656" s="324">
        <f>G656*各種係数!I64</f>
        <v>0</v>
      </c>
      <c r="J656" s="364">
        <v>0</v>
      </c>
      <c r="K656" s="46">
        <f>J656*各種係数!G64</f>
        <v>0</v>
      </c>
      <c r="L656" s="46">
        <f>J656*各種係数!F64</f>
        <v>0</v>
      </c>
      <c r="M656" s="364">
        <v>2.8307030956985864E-4</v>
      </c>
      <c r="N656" s="46">
        <f>M656*各種係数!H64</f>
        <v>7.4204039113979955E-5</v>
      </c>
      <c r="O656" s="46">
        <f>M656*各種係数!I64</f>
        <v>4.7643851539050167E-5</v>
      </c>
      <c r="P656" s="54"/>
      <c r="Q656" s="41"/>
      <c r="R656" s="46">
        <f>Q$707*各種係数!J64</f>
        <v>6.6117182272800036E-6</v>
      </c>
      <c r="S656" s="46">
        <f>R656*各種係数!G64</f>
        <v>2.1341758996025532E-6</v>
      </c>
      <c r="T656" s="46">
        <f>R656*各種係数!F64</f>
        <v>4.4775423276774508E-6</v>
      </c>
      <c r="U656" s="364">
        <v>2.9058151096516475E-4</v>
      </c>
      <c r="V656" s="46">
        <f>U656*各種係数!H64</f>
        <v>7.6173025133662557E-5</v>
      </c>
      <c r="W656" s="46">
        <f>U656*各種係数!I64</f>
        <v>4.8908069480881172E-5</v>
      </c>
      <c r="X656" s="135">
        <f t="shared" si="58"/>
        <v>5.7365182053502339E-4</v>
      </c>
      <c r="Y656" s="46">
        <f t="shared" si="59"/>
        <v>1.5037706424764251E-4</v>
      </c>
      <c r="Z656" s="47">
        <f t="shared" si="60"/>
        <v>9.6551921019931333E-5</v>
      </c>
      <c r="AA656" s="46">
        <f>G656*各種係数!K64*各種係数!$P$18</f>
        <v>0</v>
      </c>
      <c r="AB656" s="46">
        <f>M656*各種係数!K64*各種係数!$P$18</f>
        <v>4.7999408353147527E-12</v>
      </c>
      <c r="AC656" s="46">
        <f>U656*各種係数!K64*各種係数!$P$18</f>
        <v>4.927306090803356E-12</v>
      </c>
      <c r="AD656" s="364">
        <f t="shared" si="61"/>
        <v>9.7272469261181087E-12</v>
      </c>
      <c r="AE656" s="46">
        <f>G656*各種係数!L64*各種係数!$P$18</f>
        <v>0</v>
      </c>
      <c r="AF656" s="46">
        <f>M656*各種係数!L64*各種係数!$P$18</f>
        <v>4.7455444069906969E-12</v>
      </c>
      <c r="AG656" s="46">
        <f>U656*各種係数!L64*各種係数!$P$18</f>
        <v>4.8714662665648773E-12</v>
      </c>
      <c r="AH656" s="135">
        <f t="shared" si="62"/>
        <v>9.6170106735555734E-12</v>
      </c>
    </row>
    <row r="657" spans="2:34" x14ac:dyDescent="0.15">
      <c r="B657" s="155" t="s">
        <v>91</v>
      </c>
      <c r="C657" s="155" t="s">
        <v>307</v>
      </c>
      <c r="D657" s="155" t="s">
        <v>290</v>
      </c>
      <c r="E657" s="41" t="s">
        <v>173</v>
      </c>
      <c r="F657" s="363">
        <f>SUMIF(価格変換【係数】!$D$7:$D$64,E657,価格変換【係数】!$J$342:$J$399)</f>
        <v>0</v>
      </c>
      <c r="G657" s="324">
        <f>SUMIF(価格変換【係数】!$D$7:$D$64,E657,価格変換【係数】!$L$342:$L$399)</f>
        <v>0</v>
      </c>
      <c r="H657" s="325">
        <f>G657*各種係数!H65</f>
        <v>0</v>
      </c>
      <c r="I657" s="324">
        <f>G657*各種係数!I65</f>
        <v>0</v>
      </c>
      <c r="J657" s="364">
        <v>0</v>
      </c>
      <c r="K657" s="46">
        <f>J657*各種係数!G65</f>
        <v>0</v>
      </c>
      <c r="L657" s="46">
        <f>J657*各種係数!F65</f>
        <v>0</v>
      </c>
      <c r="M657" s="364">
        <v>1.3452986406038303E-5</v>
      </c>
      <c r="N657" s="46">
        <f>M657*各種係数!H65</f>
        <v>4.7704753640695519E-6</v>
      </c>
      <c r="O657" s="46">
        <f>M657*各種係数!I65</f>
        <v>2.5673754921608954E-6</v>
      </c>
      <c r="P657" s="54"/>
      <c r="Q657" s="41"/>
      <c r="R657" s="46">
        <f>Q$707*各種係数!J65</f>
        <v>7.7408997559215735E-6</v>
      </c>
      <c r="S657" s="46">
        <f>R657*各種係数!G65</f>
        <v>2.2548300507052963E-6</v>
      </c>
      <c r="T657" s="46">
        <f>R657*各種係数!F65</f>
        <v>5.4860697052162776E-6</v>
      </c>
      <c r="U657" s="364">
        <v>3.5536200857438284E-6</v>
      </c>
      <c r="V657" s="46">
        <f>U657*各種係数!H65</f>
        <v>1.2601259349146923E-6</v>
      </c>
      <c r="W657" s="46">
        <f>U657*各種係数!I65</f>
        <v>6.7817485584422956E-7</v>
      </c>
      <c r="X657" s="135">
        <f t="shared" si="58"/>
        <v>1.7006606491782132E-5</v>
      </c>
      <c r="Y657" s="46">
        <f t="shared" si="59"/>
        <v>6.0306012989842444E-6</v>
      </c>
      <c r="Z657" s="47">
        <f t="shared" si="60"/>
        <v>3.2455503480051252E-6</v>
      </c>
      <c r="AA657" s="46">
        <f>G657*各種係数!K65*各種係数!$P$18</f>
        <v>0</v>
      </c>
      <c r="AB657" s="46">
        <f>M657*各種係数!K65*各種係数!$P$18</f>
        <v>2.2717114982714832E-13</v>
      </c>
      <c r="AC657" s="46">
        <f>U657*各種係数!K65*各種係数!$P$18</f>
        <v>6.0007491018123043E-14</v>
      </c>
      <c r="AD657" s="364">
        <f t="shared" si="61"/>
        <v>2.8717864084527139E-13</v>
      </c>
      <c r="AE657" s="46">
        <f>G657*各種係数!L65*各種係数!$P$18</f>
        <v>0</v>
      </c>
      <c r="AF657" s="46">
        <f>M657*各種係数!L65*各種係数!$P$18</f>
        <v>2.2152899055039566E-13</v>
      </c>
      <c r="AG657" s="46">
        <f>U657*各種係数!L65*各種係数!$P$18</f>
        <v>5.8517108888261181E-14</v>
      </c>
      <c r="AH657" s="135">
        <f t="shared" si="62"/>
        <v>2.8004609943865685E-13</v>
      </c>
    </row>
    <row r="658" spans="2:34" x14ac:dyDescent="0.15">
      <c r="B658" s="155" t="s">
        <v>92</v>
      </c>
      <c r="C658" s="155" t="s">
        <v>307</v>
      </c>
      <c r="D658" s="155" t="s">
        <v>290</v>
      </c>
      <c r="E658" s="41" t="s">
        <v>174</v>
      </c>
      <c r="F658" s="363">
        <f>SUMIF(価格変換【係数】!$D$7:$D$64,E658,価格変換【係数】!$J$342:$J$399)</f>
        <v>0</v>
      </c>
      <c r="G658" s="324">
        <f>SUMIF(価格変換【係数】!$D$7:$D$64,E658,価格変換【係数】!$L$342:$L$399)</f>
        <v>0</v>
      </c>
      <c r="H658" s="325">
        <f>G658*各種係数!H66</f>
        <v>0</v>
      </c>
      <c r="I658" s="324">
        <f>G658*各種係数!I66</f>
        <v>0</v>
      </c>
      <c r="J658" s="364">
        <v>0</v>
      </c>
      <c r="K658" s="46">
        <f>J658*各種係数!G66</f>
        <v>0</v>
      </c>
      <c r="L658" s="46">
        <f>J658*各種係数!F66</f>
        <v>0</v>
      </c>
      <c r="M658" s="364">
        <v>3.9356451528053791E-5</v>
      </c>
      <c r="N658" s="46">
        <f>M658*各種係数!H66</f>
        <v>1.4543514358491261E-5</v>
      </c>
      <c r="O658" s="46">
        <f>M658*各種係数!I66</f>
        <v>1.1327336226647805E-5</v>
      </c>
      <c r="P658" s="54"/>
      <c r="Q658" s="41"/>
      <c r="R658" s="46">
        <f>Q$707*各種係数!J66</f>
        <v>8.3033282577407047E-5</v>
      </c>
      <c r="S658" s="46">
        <f>R658*各種係数!G66</f>
        <v>2.9937841994189901E-5</v>
      </c>
      <c r="T658" s="46">
        <f>R658*各種係数!F66</f>
        <v>5.3095440583217146E-5</v>
      </c>
      <c r="U658" s="364">
        <v>7.4387801272479971E-5</v>
      </c>
      <c r="V658" s="46">
        <f>U658*各種係数!H66</f>
        <v>2.7488760137121181E-5</v>
      </c>
      <c r="W658" s="46">
        <f>U658*各種係数!I66</f>
        <v>2.1409847774863865E-5</v>
      </c>
      <c r="X658" s="135">
        <f t="shared" si="58"/>
        <v>1.1374425280053376E-4</v>
      </c>
      <c r="Y658" s="46">
        <f t="shared" si="59"/>
        <v>4.2032274495612445E-5</v>
      </c>
      <c r="Z658" s="47">
        <f t="shared" si="60"/>
        <v>3.2737184001511668E-5</v>
      </c>
      <c r="AA658" s="46">
        <f>G658*各種係数!K66*各種係数!$P$18</f>
        <v>0</v>
      </c>
      <c r="AB658" s="46">
        <f>M658*各種係数!K66*各種係数!$P$18</f>
        <v>6.6468976684310487E-13</v>
      </c>
      <c r="AC658" s="46">
        <f>U658*各種係数!K66*各種係数!$P$18</f>
        <v>1.2563330372539056E-12</v>
      </c>
      <c r="AD658" s="364">
        <f t="shared" si="61"/>
        <v>1.9210228040970105E-12</v>
      </c>
      <c r="AE658" s="46">
        <f>G658*各種係数!L66*各種係数!$P$18</f>
        <v>0</v>
      </c>
      <c r="AF658" s="46">
        <f>M658*各種係数!L66*各種係数!$P$18</f>
        <v>6.5787243590112439E-13</v>
      </c>
      <c r="AG658" s="46">
        <f>U658*各種係数!L66*各種係数!$P$18</f>
        <v>1.2434475702051477E-12</v>
      </c>
      <c r="AH658" s="135">
        <f t="shared" si="62"/>
        <v>1.9013200061062721E-12</v>
      </c>
    </row>
    <row r="659" spans="2:34" x14ac:dyDescent="0.15">
      <c r="B659" s="163" t="s">
        <v>93</v>
      </c>
      <c r="C659" s="163" t="s">
        <v>293</v>
      </c>
      <c r="D659" s="163" t="s">
        <v>290</v>
      </c>
      <c r="E659" s="62" t="s">
        <v>175</v>
      </c>
      <c r="F659" s="365">
        <f>SUMIF(価格変換【係数】!$D$7:$D$64,E659,価格変換【係数】!$J$342:$J$399)</f>
        <v>0</v>
      </c>
      <c r="G659" s="326">
        <f>SUMIF(価格変換【係数】!$D$7:$D$64,E659,価格変換【係数】!$L$342:$L$399)</f>
        <v>0</v>
      </c>
      <c r="H659" s="327">
        <f>G659*各種係数!H67</f>
        <v>0</v>
      </c>
      <c r="I659" s="326">
        <f>G659*各種係数!I67</f>
        <v>0</v>
      </c>
      <c r="J659" s="80">
        <v>2.2029320987654319E-3</v>
      </c>
      <c r="K659" s="67">
        <f>J659*各種係数!G67</f>
        <v>9.2826006562054484E-5</v>
      </c>
      <c r="L659" s="67">
        <f>J659*各種係数!F67</f>
        <v>2.1101060922033774E-3</v>
      </c>
      <c r="M659" s="80">
        <v>1.1829271539585192E-4</v>
      </c>
      <c r="N659" s="67">
        <f>M659*各種係数!H67</f>
        <v>5.130014412605726E-5</v>
      </c>
      <c r="O659" s="67">
        <f>M659*各種係数!I67</f>
        <v>4.213631855348662E-5</v>
      </c>
      <c r="P659" s="54"/>
      <c r="Q659" s="41"/>
      <c r="R659" s="67">
        <f>Q$707*各種係数!J67</f>
        <v>1.4928068110308449E-3</v>
      </c>
      <c r="S659" s="67">
        <f>R659*各種係数!G67</f>
        <v>6.29031166754014E-5</v>
      </c>
      <c r="T659" s="67">
        <f>R659*各種係数!F67</f>
        <v>1.4299036943554435E-3</v>
      </c>
      <c r="U659" s="80">
        <v>7.1115860353969409E-5</v>
      </c>
      <c r="V659" s="67">
        <f>U659*各種係数!H67</f>
        <v>3.0840900672528837E-5</v>
      </c>
      <c r="W659" s="67">
        <f>U659*各種係数!I67</f>
        <v>2.5331741993177737E-5</v>
      </c>
      <c r="X659" s="330">
        <f t="shared" si="58"/>
        <v>1.8940857574982131E-4</v>
      </c>
      <c r="Y659" s="67">
        <f t="shared" si="59"/>
        <v>8.2141044798586104E-5</v>
      </c>
      <c r="Z659" s="68">
        <f t="shared" si="60"/>
        <v>6.746806054666436E-5</v>
      </c>
      <c r="AA659" s="67">
        <f>G659*各種係数!K67*各種係数!$P$18</f>
        <v>0</v>
      </c>
      <c r="AB659" s="67">
        <f>M659*各種係数!K67*各種係数!$P$18</f>
        <v>1.7837529702845762E-11</v>
      </c>
      <c r="AC659" s="67">
        <f>U659*各種係数!K67*各種係数!$P$18</f>
        <v>1.0723663474647428E-11</v>
      </c>
      <c r="AD659" s="80">
        <f t="shared" si="61"/>
        <v>2.8561193177493191E-11</v>
      </c>
      <c r="AE659" s="67">
        <f>G659*各種係数!L67*各種係数!$P$18</f>
        <v>0</v>
      </c>
      <c r="AF659" s="67">
        <f>M659*各種係数!L67*各種係数!$P$18</f>
        <v>1.3041435160275813E-11</v>
      </c>
      <c r="AG659" s="67">
        <f>U659*各種係数!L67*各種係数!$P$18</f>
        <v>7.8403211775967374E-12</v>
      </c>
      <c r="AH659" s="330">
        <f t="shared" si="62"/>
        <v>2.0881756337872551E-11</v>
      </c>
    </row>
    <row r="660" spans="2:34" x14ac:dyDescent="0.15">
      <c r="B660" s="155" t="s">
        <v>94</v>
      </c>
      <c r="C660" s="155" t="s">
        <v>293</v>
      </c>
      <c r="D660" s="155" t="s">
        <v>290</v>
      </c>
      <c r="E660" s="41" t="s">
        <v>981</v>
      </c>
      <c r="F660" s="363">
        <f>SUMIF(価格変換【係数】!$D$7:$D$64,E660,価格変換【係数】!$J$342:$J$399)</f>
        <v>0</v>
      </c>
      <c r="G660" s="324">
        <f>SUMIF(価格変換【係数】!$D$7:$D$64,E660,価格変換【係数】!$L$342:$L$399)</f>
        <v>0</v>
      </c>
      <c r="H660" s="325">
        <f>G660*各種係数!H68</f>
        <v>0</v>
      </c>
      <c r="I660" s="324">
        <f>G660*各種係数!I68</f>
        <v>0</v>
      </c>
      <c r="J660" s="366">
        <v>0</v>
      </c>
      <c r="K660" s="46">
        <f>J660*各種係数!G68</f>
        <v>0</v>
      </c>
      <c r="L660" s="46">
        <f>J660*各種係数!F68</f>
        <v>0</v>
      </c>
      <c r="M660" s="366">
        <v>1.5963238949884739E-4</v>
      </c>
      <c r="N660" s="46">
        <f>M660*各種係数!H68</f>
        <v>5.1879169630397256E-5</v>
      </c>
      <c r="O660" s="46">
        <f>M660*各種係数!I68</f>
        <v>3.7704942430897424E-5</v>
      </c>
      <c r="P660" s="54"/>
      <c r="Q660" s="41"/>
      <c r="R660" s="46">
        <f>Q$707*各種係数!J68</f>
        <v>8.2002604118285269E-5</v>
      </c>
      <c r="S660" s="46">
        <f>R660*各種係数!G68</f>
        <v>5.248250646778367E-5</v>
      </c>
      <c r="T660" s="46">
        <f>R660*各種係数!F68</f>
        <v>2.9520097650501602E-5</v>
      </c>
      <c r="U660" s="366">
        <v>7.3790914018828936E-5</v>
      </c>
      <c r="V660" s="46">
        <f>U660*各種係数!H68</f>
        <v>2.3981419795714618E-5</v>
      </c>
      <c r="W660" s="46">
        <f>U660*各種係数!I68</f>
        <v>1.742930851149939E-5</v>
      </c>
      <c r="X660" s="328">
        <f t="shared" si="58"/>
        <v>2.3342330351767634E-4</v>
      </c>
      <c r="Y660" s="136">
        <f t="shared" si="59"/>
        <v>7.5860589426111877E-5</v>
      </c>
      <c r="Z660" s="329">
        <f t="shared" si="60"/>
        <v>5.5134250942396817E-5</v>
      </c>
      <c r="AA660" s="46">
        <f>G660*各種係数!K68*各種係数!$P$18</f>
        <v>0</v>
      </c>
      <c r="AB660" s="46">
        <f>M660*各種係数!K68*各種係数!$P$18</f>
        <v>7.3818446011027689E-12</v>
      </c>
      <c r="AC660" s="46">
        <f>U660*各種係数!K68*各種係数!$P$18</f>
        <v>3.4122966020267714E-12</v>
      </c>
      <c r="AD660" s="366">
        <f t="shared" si="61"/>
        <v>1.0794141203129539E-11</v>
      </c>
      <c r="AE660" s="46">
        <f>G660*各種係数!L68*各種係数!$P$18</f>
        <v>0</v>
      </c>
      <c r="AF660" s="46">
        <f>M660*各種係数!L68*各種係数!$P$18</f>
        <v>5.9706096038331222E-12</v>
      </c>
      <c r="AG660" s="46">
        <f>U660*各種係数!L68*各種係数!$P$18</f>
        <v>2.759945781051065E-12</v>
      </c>
      <c r="AH660" s="328">
        <f t="shared" si="62"/>
        <v>8.730555384884188E-12</v>
      </c>
    </row>
    <row r="661" spans="2:34" x14ac:dyDescent="0.15">
      <c r="B661" s="155" t="s">
        <v>95</v>
      </c>
      <c r="C661" s="155" t="s">
        <v>308</v>
      </c>
      <c r="D661" s="155" t="s">
        <v>291</v>
      </c>
      <c r="E661" s="41" t="s">
        <v>210</v>
      </c>
      <c r="F661" s="363">
        <f>SUMIF(価格変換【係数】!$D$7:$D$64,E661,価格変換【係数】!$J$342:$J$399)</f>
        <v>0</v>
      </c>
      <c r="G661" s="324">
        <f>SUMIF(価格変換【係数】!$D$7:$D$64,E661,価格変換【係数】!$L$342:$L$399)</f>
        <v>0</v>
      </c>
      <c r="H661" s="325">
        <f>G661*各種係数!H69</f>
        <v>0</v>
      </c>
      <c r="I661" s="324">
        <f>G661*各種係数!I69</f>
        <v>0</v>
      </c>
      <c r="J661" s="364">
        <v>0</v>
      </c>
      <c r="K661" s="46">
        <f>J661*各種係数!G69</f>
        <v>0</v>
      </c>
      <c r="L661" s="46">
        <f>J661*各種係数!F69</f>
        <v>0</v>
      </c>
      <c r="M661" s="364">
        <v>0</v>
      </c>
      <c r="N661" s="46">
        <f>M661*各種係数!H69</f>
        <v>0</v>
      </c>
      <c r="O661" s="46">
        <f>M661*各種係数!I69</f>
        <v>0</v>
      </c>
      <c r="P661" s="54"/>
      <c r="Q661" s="41"/>
      <c r="R661" s="46">
        <f>Q$707*各種係数!J69</f>
        <v>0</v>
      </c>
      <c r="S661" s="46">
        <f>R661*各種係数!G69</f>
        <v>0</v>
      </c>
      <c r="T661" s="46">
        <f>R661*各種係数!F69</f>
        <v>0</v>
      </c>
      <c r="U661" s="364">
        <v>0</v>
      </c>
      <c r="V661" s="46">
        <f>U661*各種係数!H69</f>
        <v>0</v>
      </c>
      <c r="W661" s="46">
        <f>U661*各種係数!I69</f>
        <v>0</v>
      </c>
      <c r="X661" s="135">
        <f t="shared" si="58"/>
        <v>0</v>
      </c>
      <c r="Y661" s="46">
        <f t="shared" si="59"/>
        <v>0</v>
      </c>
      <c r="Z661" s="47">
        <f t="shared" si="60"/>
        <v>0</v>
      </c>
      <c r="AA661" s="46">
        <f>G661*各種係数!K69*各種係数!$P$18</f>
        <v>0</v>
      </c>
      <c r="AB661" s="46">
        <f>M661*各種係数!K69*各種係数!$P$18</f>
        <v>0</v>
      </c>
      <c r="AC661" s="46">
        <f>U661*各種係数!K69*各種係数!$P$18</f>
        <v>0</v>
      </c>
      <c r="AD661" s="364">
        <f t="shared" si="61"/>
        <v>0</v>
      </c>
      <c r="AE661" s="46">
        <f>G661*各種係数!L69*各種係数!$P$18</f>
        <v>0</v>
      </c>
      <c r="AF661" s="46">
        <f>M661*各種係数!L69*各種係数!$P$18</f>
        <v>0</v>
      </c>
      <c r="AG661" s="46">
        <f>U661*各種係数!L69*各種係数!$P$18</f>
        <v>0</v>
      </c>
      <c r="AH661" s="135">
        <f t="shared" si="62"/>
        <v>0</v>
      </c>
    </row>
    <row r="662" spans="2:34" x14ac:dyDescent="0.15">
      <c r="B662" s="155" t="s">
        <v>96</v>
      </c>
      <c r="C662" s="155" t="s">
        <v>308</v>
      </c>
      <c r="D662" s="155" t="s">
        <v>291</v>
      </c>
      <c r="E662" s="41" t="s">
        <v>176</v>
      </c>
      <c r="F662" s="363">
        <f>SUMIF(価格変換【係数】!$D$7:$D$64,E662,価格変換【係数】!$J$342:$J$399)</f>
        <v>0</v>
      </c>
      <c r="G662" s="324">
        <f>SUMIF(価格変換【係数】!$D$7:$D$64,E662,価格変換【係数】!$L$342:$L$399)</f>
        <v>0</v>
      </c>
      <c r="H662" s="325">
        <f>G662*各種係数!H70</f>
        <v>0</v>
      </c>
      <c r="I662" s="324">
        <f>G662*各種係数!I70</f>
        <v>0</v>
      </c>
      <c r="J662" s="364">
        <v>1.4429012345679012E-3</v>
      </c>
      <c r="K662" s="46">
        <f>J662*各種係数!G70</f>
        <v>1.4429012345679012E-3</v>
      </c>
      <c r="L662" s="46">
        <f>J662*各種係数!F70</f>
        <v>0</v>
      </c>
      <c r="M662" s="364">
        <v>3.0288355445957866E-3</v>
      </c>
      <c r="N662" s="46">
        <f>M662*各種係数!H70</f>
        <v>1.3437758466492244E-3</v>
      </c>
      <c r="O662" s="46">
        <f>M662*各種係数!I70</f>
        <v>1.0118352857735001E-3</v>
      </c>
      <c r="P662" s="54"/>
      <c r="Q662" s="41"/>
      <c r="R662" s="46">
        <f>Q$707*各種係数!J70</f>
        <v>0</v>
      </c>
      <c r="S662" s="46">
        <f>R662*各種係数!G70</f>
        <v>0</v>
      </c>
      <c r="T662" s="46">
        <f>R662*各種係数!F70</f>
        <v>0</v>
      </c>
      <c r="U662" s="364">
        <v>3.9899374165363281E-4</v>
      </c>
      <c r="V662" s="46">
        <f>U662*各種係数!H70</f>
        <v>1.7701791500532109E-4</v>
      </c>
      <c r="W662" s="46">
        <f>U662*各種係数!I70</f>
        <v>1.3329081115951431E-4</v>
      </c>
      <c r="X662" s="135">
        <f t="shared" si="58"/>
        <v>3.4278292862494194E-3</v>
      </c>
      <c r="Y662" s="46">
        <f t="shared" si="59"/>
        <v>1.5207937616545455E-3</v>
      </c>
      <c r="Z662" s="47">
        <f t="shared" si="60"/>
        <v>1.1451260969330143E-3</v>
      </c>
      <c r="AA662" s="46">
        <f>G662*各種係数!K70*各種係数!$P$18</f>
        <v>0</v>
      </c>
      <c r="AB662" s="46">
        <f>M662*各種係数!K70*各種係数!$P$18</f>
        <v>3.1804795137844936E-10</v>
      </c>
      <c r="AC662" s="46">
        <f>U662*各種係数!K70*各種係数!$P$18</f>
        <v>4.1897006383255301E-11</v>
      </c>
      <c r="AD662" s="364">
        <f t="shared" si="61"/>
        <v>3.5994495776170465E-10</v>
      </c>
      <c r="AE662" s="46">
        <f>G662*各種係数!L70*各種係数!$P$18</f>
        <v>0</v>
      </c>
      <c r="AF662" s="46">
        <f>M662*各種係数!L70*各種係数!$P$18</f>
        <v>2.7316133649859197E-10</v>
      </c>
      <c r="AG662" s="46">
        <f>U662*各種係数!L70*各種係数!$P$18</f>
        <v>3.5984015018294921E-11</v>
      </c>
      <c r="AH662" s="135">
        <f t="shared" si="62"/>
        <v>3.0914535151688689E-10</v>
      </c>
    </row>
    <row r="663" spans="2:34" x14ac:dyDescent="0.15">
      <c r="B663" s="155" t="s">
        <v>97</v>
      </c>
      <c r="C663" s="155" t="s">
        <v>308</v>
      </c>
      <c r="D663" s="155" t="s">
        <v>291</v>
      </c>
      <c r="E663" s="41" t="s">
        <v>982</v>
      </c>
      <c r="F663" s="363">
        <f>SUMIF(価格変換【係数】!$D$7:$D$64,E663,価格変換【係数】!$J$342:$J$399)</f>
        <v>0</v>
      </c>
      <c r="G663" s="324">
        <f>SUMIF(価格変換【係数】!$D$7:$D$64,E663,価格変換【係数】!$L$342:$L$399)</f>
        <v>0</v>
      </c>
      <c r="H663" s="325">
        <f>G663*各種係数!H71</f>
        <v>0</v>
      </c>
      <c r="I663" s="324">
        <f>G663*各種係数!I71</f>
        <v>0</v>
      </c>
      <c r="J663" s="364">
        <v>0</v>
      </c>
      <c r="K663" s="46">
        <f>J663*各種係数!G71</f>
        <v>0</v>
      </c>
      <c r="L663" s="46">
        <f>J663*各種係数!F71</f>
        <v>0</v>
      </c>
      <c r="M663" s="364">
        <v>0</v>
      </c>
      <c r="N663" s="46">
        <f>M663*各種係数!H71</f>
        <v>0</v>
      </c>
      <c r="O663" s="46">
        <f>M663*各種係数!I71</f>
        <v>0</v>
      </c>
      <c r="P663" s="54"/>
      <c r="Q663" s="41"/>
      <c r="R663" s="46">
        <f>Q$707*各種係数!J71</f>
        <v>0</v>
      </c>
      <c r="S663" s="46">
        <f>R663*各種係数!G71</f>
        <v>0</v>
      </c>
      <c r="T663" s="46">
        <f>R663*各種係数!F71</f>
        <v>0</v>
      </c>
      <c r="U663" s="364">
        <v>0</v>
      </c>
      <c r="V663" s="46">
        <f>U663*各種係数!H71</f>
        <v>0</v>
      </c>
      <c r="W663" s="46">
        <f>U663*各種係数!I71</f>
        <v>0</v>
      </c>
      <c r="X663" s="135">
        <f t="shared" si="58"/>
        <v>0</v>
      </c>
      <c r="Y663" s="46">
        <f t="shared" si="59"/>
        <v>0</v>
      </c>
      <c r="Z663" s="47">
        <f t="shared" si="60"/>
        <v>0</v>
      </c>
      <c r="AA663" s="46">
        <f>G663*各種係数!K71*各種係数!$P$18</f>
        <v>0</v>
      </c>
      <c r="AB663" s="46">
        <f>M663*各種係数!K71*各種係数!$P$18</f>
        <v>0</v>
      </c>
      <c r="AC663" s="46">
        <f>U663*各種係数!K71*各種係数!$P$18</f>
        <v>0</v>
      </c>
      <c r="AD663" s="364">
        <f t="shared" si="61"/>
        <v>0</v>
      </c>
      <c r="AE663" s="46">
        <f>G663*各種係数!L71*各種係数!$P$18</f>
        <v>0</v>
      </c>
      <c r="AF663" s="46">
        <f>M663*各種係数!L71*各種係数!$P$18</f>
        <v>0</v>
      </c>
      <c r="AG663" s="46">
        <f>U663*各種係数!L71*各種係数!$P$18</f>
        <v>0</v>
      </c>
      <c r="AH663" s="135">
        <f t="shared" si="62"/>
        <v>0</v>
      </c>
    </row>
    <row r="664" spans="2:34" x14ac:dyDescent="0.15">
      <c r="B664" s="155" t="s">
        <v>98</v>
      </c>
      <c r="C664" s="155" t="s">
        <v>308</v>
      </c>
      <c r="D664" s="155" t="s">
        <v>291</v>
      </c>
      <c r="E664" s="41" t="s">
        <v>983</v>
      </c>
      <c r="F664" s="365">
        <f>SUMIF(価格変換【係数】!$D$7:$D$64,E664,価格変換【係数】!$J$342:$J$399)</f>
        <v>0</v>
      </c>
      <c r="G664" s="326">
        <f>SUMIF(価格変換【係数】!$D$7:$D$64,E664,価格変換【係数】!$L$342:$L$399)</f>
        <v>0</v>
      </c>
      <c r="H664" s="327">
        <f>G664*各種係数!H72</f>
        <v>0</v>
      </c>
      <c r="I664" s="326">
        <f>G664*各種係数!I72</f>
        <v>0</v>
      </c>
      <c r="J664" s="80">
        <v>0</v>
      </c>
      <c r="K664" s="67">
        <f>J664*各種係数!G72</f>
        <v>0</v>
      </c>
      <c r="L664" s="67">
        <f>J664*各種係数!F72</f>
        <v>0</v>
      </c>
      <c r="M664" s="80">
        <v>0</v>
      </c>
      <c r="N664" s="67">
        <f>M664*各種係数!H72</f>
        <v>0</v>
      </c>
      <c r="O664" s="67">
        <f>M664*各種係数!I72</f>
        <v>0</v>
      </c>
      <c r="P664" s="54"/>
      <c r="Q664" s="41"/>
      <c r="R664" s="67">
        <f>Q$707*各種係数!J72</f>
        <v>0</v>
      </c>
      <c r="S664" s="67">
        <f>R664*各種係数!G72</f>
        <v>0</v>
      </c>
      <c r="T664" s="67">
        <f>R664*各種係数!F72</f>
        <v>0</v>
      </c>
      <c r="U664" s="80">
        <v>0</v>
      </c>
      <c r="V664" s="67">
        <f>U664*各種係数!H72</f>
        <v>0</v>
      </c>
      <c r="W664" s="67">
        <f>U664*各種係数!I72</f>
        <v>0</v>
      </c>
      <c r="X664" s="330">
        <f t="shared" ref="X664:X706" si="63">G664+M664+U664</f>
        <v>0</v>
      </c>
      <c r="Y664" s="67">
        <f t="shared" ref="Y664:Y706" si="64">H664+N664+V664</f>
        <v>0</v>
      </c>
      <c r="Z664" s="68">
        <f t="shared" ref="Z664:Z706" si="65">I664+O664+W664</f>
        <v>0</v>
      </c>
      <c r="AA664" s="67">
        <f>G664*各種係数!K72*各種係数!$P$18</f>
        <v>0</v>
      </c>
      <c r="AB664" s="67">
        <f>M664*各種係数!K72*各種係数!$P$18</f>
        <v>0</v>
      </c>
      <c r="AC664" s="67">
        <f>U664*各種係数!K72*各種係数!$P$18</f>
        <v>0</v>
      </c>
      <c r="AD664" s="80">
        <f t="shared" ref="AD664:AD706" si="66">SUM(AA664:AC664)</f>
        <v>0</v>
      </c>
      <c r="AE664" s="67">
        <f>G664*各種係数!L72*各種係数!$P$18</f>
        <v>0</v>
      </c>
      <c r="AF664" s="67">
        <f>M664*各種係数!L72*各種係数!$P$18</f>
        <v>0</v>
      </c>
      <c r="AG664" s="67">
        <f>U664*各種係数!L72*各種係数!$P$18</f>
        <v>0</v>
      </c>
      <c r="AH664" s="330">
        <f t="shared" ref="AH664:AH706" si="67">SUM(AE664:AG664)</f>
        <v>0</v>
      </c>
    </row>
    <row r="665" spans="2:34" x14ac:dyDescent="0.15">
      <c r="B665" s="162" t="s">
        <v>99</v>
      </c>
      <c r="C665" s="162" t="s">
        <v>309</v>
      </c>
      <c r="D665" s="162" t="s">
        <v>292</v>
      </c>
      <c r="E665" s="116" t="s">
        <v>177</v>
      </c>
      <c r="F665" s="363">
        <f>SUMIF(価格変換【係数】!$D$7:$D$64,E665,価格変換【係数】!$J$342:$J$399)</f>
        <v>0</v>
      </c>
      <c r="G665" s="324">
        <f>SUMIF(価格変換【係数】!$D$7:$D$64,E665,価格変換【係数】!$L$342:$L$399)</f>
        <v>0</v>
      </c>
      <c r="H665" s="325">
        <f>G665*各種係数!H73</f>
        <v>0</v>
      </c>
      <c r="I665" s="324">
        <f>G665*各種係数!I73</f>
        <v>0</v>
      </c>
      <c r="J665" s="366">
        <v>3.8439429012345684E-2</v>
      </c>
      <c r="K665" s="46">
        <f>J665*各種係数!G73</f>
        <v>2.626855313043884E-2</v>
      </c>
      <c r="L665" s="46">
        <f>J665*各種係数!F73</f>
        <v>1.2170875881906844E-2</v>
      </c>
      <c r="M665" s="366">
        <v>3.0974237458059849E-2</v>
      </c>
      <c r="N665" s="46">
        <f>M665*各種係数!H73</f>
        <v>1.1336075532994726E-2</v>
      </c>
      <c r="O665" s="46">
        <f>M665*各種係数!I73</f>
        <v>1.983910415640334E-3</v>
      </c>
      <c r="P665" s="54"/>
      <c r="Q665" s="41"/>
      <c r="R665" s="46">
        <f>Q$707*各種係数!J73</f>
        <v>3.725412516891504E-3</v>
      </c>
      <c r="S665" s="46">
        <f>R665*各種係数!G73</f>
        <v>2.5458545859600576E-3</v>
      </c>
      <c r="T665" s="46">
        <f>R665*各種係数!F73</f>
        <v>1.1795579309314462E-3</v>
      </c>
      <c r="U665" s="366">
        <v>3.8162118826697154E-3</v>
      </c>
      <c r="V665" s="46">
        <f>U665*各種係数!H73</f>
        <v>1.3966725156812191E-3</v>
      </c>
      <c r="W665" s="46">
        <f>U665*各種係数!I73</f>
        <v>2.4442966554286523E-4</v>
      </c>
      <c r="X665" s="328">
        <f t="shared" si="63"/>
        <v>3.4790449340729564E-2</v>
      </c>
      <c r="Y665" s="136">
        <f t="shared" si="64"/>
        <v>1.2732748048675946E-2</v>
      </c>
      <c r="Z665" s="329">
        <f t="shared" si="65"/>
        <v>2.2283400811831991E-3</v>
      </c>
      <c r="AA665" s="46">
        <f>G665*各種係数!K73*各種係数!$P$18</f>
        <v>0</v>
      </c>
      <c r="AB665" s="46">
        <f>M665*各種係数!K73*各種係数!$P$18</f>
        <v>1.9145089583423745E-10</v>
      </c>
      <c r="AC665" s="46">
        <f>U665*各種係数!K73*各種係数!$P$18</f>
        <v>2.3587898963442082E-11</v>
      </c>
      <c r="AD665" s="366">
        <f t="shared" si="66"/>
        <v>2.1503879479767953E-10</v>
      </c>
      <c r="AE665" s="46">
        <f>G665*各種係数!L73*各種係数!$P$18</f>
        <v>0</v>
      </c>
      <c r="AF665" s="46">
        <f>M665*各種係数!L73*各種係数!$P$18</f>
        <v>1.9145089583423745E-10</v>
      </c>
      <c r="AG665" s="46">
        <f>U665*各種係数!L73*各種係数!$P$18</f>
        <v>2.3587898963442082E-11</v>
      </c>
      <c r="AH665" s="328">
        <f t="shared" si="67"/>
        <v>2.1503879479767953E-10</v>
      </c>
    </row>
    <row r="666" spans="2:34" x14ac:dyDescent="0.15">
      <c r="B666" s="155" t="s">
        <v>100</v>
      </c>
      <c r="C666" s="155" t="s">
        <v>309</v>
      </c>
      <c r="D666" s="155" t="s">
        <v>292</v>
      </c>
      <c r="E666" s="41" t="s">
        <v>178</v>
      </c>
      <c r="F666" s="363">
        <f>SUMIF(価格変換【係数】!$D$7:$D$64,E666,価格変換【係数】!$J$342:$J$399)</f>
        <v>0</v>
      </c>
      <c r="G666" s="324">
        <f>SUMIF(価格変換【係数】!$D$7:$D$64,E666,価格変換【係数】!$L$342:$L$399)</f>
        <v>0</v>
      </c>
      <c r="H666" s="325">
        <f>G666*各種係数!H74</f>
        <v>0</v>
      </c>
      <c r="I666" s="324">
        <f>G666*各種係数!I74</f>
        <v>0</v>
      </c>
      <c r="J666" s="364">
        <v>1.9012345679012346E-2</v>
      </c>
      <c r="K666" s="46">
        <f>J666*各種係数!G74</f>
        <v>3.9740654997846049E-3</v>
      </c>
      <c r="L666" s="46">
        <f>J666*各種係数!F74</f>
        <v>1.5038280179227741E-2</v>
      </c>
      <c r="M666" s="364">
        <v>4.1307507098423714E-3</v>
      </c>
      <c r="N666" s="46">
        <f>M666*各種係数!H74</f>
        <v>1.3267247344614214E-3</v>
      </c>
      <c r="O666" s="46">
        <f>M666*各種係数!I74</f>
        <v>3.6197284132886829E-4</v>
      </c>
      <c r="P666" s="54"/>
      <c r="Q666" s="41"/>
      <c r="R666" s="46">
        <f>Q$707*各種係数!J74</f>
        <v>3.0183791065034205E-3</v>
      </c>
      <c r="S666" s="46">
        <f>R666*各種係数!G74</f>
        <v>6.3091827147175323E-4</v>
      </c>
      <c r="T666" s="46">
        <f>R666*各種係数!F74</f>
        <v>2.3874608350316672E-3</v>
      </c>
      <c r="U666" s="364">
        <v>7.2982257424721291E-4</v>
      </c>
      <c r="V666" s="46">
        <f>U666*各種係数!H74</f>
        <v>2.3440622033059789E-4</v>
      </c>
      <c r="W666" s="46">
        <f>U666*各種係数!I74</f>
        <v>6.3953496452051332E-5</v>
      </c>
      <c r="X666" s="135">
        <f t="shared" si="63"/>
        <v>4.8605732840895843E-3</v>
      </c>
      <c r="Y666" s="46">
        <f t="shared" si="64"/>
        <v>1.5611309547920193E-3</v>
      </c>
      <c r="Z666" s="47">
        <f t="shared" si="65"/>
        <v>4.2592633778091964E-4</v>
      </c>
      <c r="AA666" s="46">
        <f>G666*各種係数!K74*各種係数!$P$18</f>
        <v>0</v>
      </c>
      <c r="AB666" s="46">
        <f>M666*各種係数!K74*各種係数!$P$18</f>
        <v>2.6222091884734993E-11</v>
      </c>
      <c r="AC666" s="46">
        <f>U666*各種係数!K74*各種係数!$P$18</f>
        <v>4.632928962734361E-12</v>
      </c>
      <c r="AD666" s="364">
        <f t="shared" si="66"/>
        <v>3.0855020847469354E-11</v>
      </c>
      <c r="AE666" s="46">
        <f>G666*各種係数!L74*各種係数!$P$18</f>
        <v>0</v>
      </c>
      <c r="AF666" s="46">
        <f>M666*各種係数!L74*各種係数!$P$18</f>
        <v>2.6222091884734993E-11</v>
      </c>
      <c r="AG666" s="46">
        <f>U666*各種係数!L74*各種係数!$P$18</f>
        <v>4.632928962734361E-12</v>
      </c>
      <c r="AH666" s="135">
        <f t="shared" si="67"/>
        <v>3.0855020847469354E-11</v>
      </c>
    </row>
    <row r="667" spans="2:34" x14ac:dyDescent="0.15">
      <c r="B667" s="155" t="s">
        <v>101</v>
      </c>
      <c r="C667" s="155" t="s">
        <v>310</v>
      </c>
      <c r="D667" s="155" t="s">
        <v>292</v>
      </c>
      <c r="E667" s="41" t="s">
        <v>179</v>
      </c>
      <c r="F667" s="363">
        <f>SUMIF(価格変換【係数】!$D$7:$D$64,E667,価格変換【係数】!$J$342:$J$399)</f>
        <v>0</v>
      </c>
      <c r="G667" s="324">
        <f>SUMIF(価格変換【係数】!$D$7:$D$64,E667,価格変換【係数】!$L$342:$L$399)</f>
        <v>0</v>
      </c>
      <c r="H667" s="325">
        <f>G667*各種係数!H75</f>
        <v>0</v>
      </c>
      <c r="I667" s="324">
        <f>G667*各種係数!I75</f>
        <v>0</v>
      </c>
      <c r="J667" s="364">
        <v>1.154513888888889E-2</v>
      </c>
      <c r="K667" s="46">
        <f>J667*各種係数!G75</f>
        <v>1.0067710108213392E-2</v>
      </c>
      <c r="L667" s="46">
        <f>J667*各種係数!F75</f>
        <v>1.4774287806754963E-3</v>
      </c>
      <c r="M667" s="364">
        <v>1.1979493202007328E-2</v>
      </c>
      <c r="N667" s="46">
        <f>M667*各種係数!H75</f>
        <v>6.1068305387334048E-3</v>
      </c>
      <c r="O667" s="46">
        <f>M667*各種係数!I75</f>
        <v>1.0718421366444819E-3</v>
      </c>
      <c r="P667" s="54"/>
      <c r="Q667" s="41"/>
      <c r="R667" s="46">
        <f>Q$707*各種係数!J75</f>
        <v>1.3522909811039094E-3</v>
      </c>
      <c r="S667" s="46">
        <f>R667*各種係数!G75</f>
        <v>1.1792386138211196E-3</v>
      </c>
      <c r="T667" s="46">
        <f>R667*各種係数!F75</f>
        <v>1.7305236728278975E-4</v>
      </c>
      <c r="U667" s="364">
        <v>1.6445996678919933E-3</v>
      </c>
      <c r="V667" s="46">
        <f>U667*各種係数!H75</f>
        <v>8.3837365291803399E-4</v>
      </c>
      <c r="W667" s="46">
        <f>U667*各種係数!I75</f>
        <v>1.4714739532243202E-4</v>
      </c>
      <c r="X667" s="135">
        <f t="shared" si="63"/>
        <v>1.3624092869899322E-2</v>
      </c>
      <c r="Y667" s="46">
        <f t="shared" si="64"/>
        <v>6.9452041916514386E-3</v>
      </c>
      <c r="Z667" s="47">
        <f t="shared" si="65"/>
        <v>1.2189895319669138E-3</v>
      </c>
      <c r="AA667" s="46">
        <f>G667*各種係数!K75*各種係数!$P$18</f>
        <v>0</v>
      </c>
      <c r="AB667" s="46">
        <f>M667*各種係数!K75*各種係数!$P$18</f>
        <v>2.0275020857786772E-10</v>
      </c>
      <c r="AC667" s="46">
        <f>U667*各種係数!K75*各種係数!$P$18</f>
        <v>2.7834476807109057E-11</v>
      </c>
      <c r="AD667" s="364">
        <f t="shared" si="66"/>
        <v>2.3058468538497676E-10</v>
      </c>
      <c r="AE667" s="46">
        <f>G667*各種係数!L75*各種係数!$P$18</f>
        <v>0</v>
      </c>
      <c r="AF667" s="46">
        <f>M667*各種係数!L75*各種係数!$P$18</f>
        <v>2.0275020857786772E-10</v>
      </c>
      <c r="AG667" s="46">
        <f>U667*各種係数!L75*各種係数!$P$18</f>
        <v>2.7834476807109057E-11</v>
      </c>
      <c r="AH667" s="135">
        <f t="shared" si="67"/>
        <v>2.3058468538497676E-10</v>
      </c>
    </row>
    <row r="668" spans="2:34" x14ac:dyDescent="0.15">
      <c r="B668" s="155" t="s">
        <v>102</v>
      </c>
      <c r="C668" s="155" t="s">
        <v>311</v>
      </c>
      <c r="D668" s="155" t="s">
        <v>300</v>
      </c>
      <c r="E668" s="41" t="s">
        <v>180</v>
      </c>
      <c r="F668" s="363">
        <f>SUMIF(価格変換【係数】!$D$7:$D$64,E668,価格変換【係数】!$J$342:$J$399)</f>
        <v>0</v>
      </c>
      <c r="G668" s="324">
        <f>SUMIF(価格変換【係数】!$D$7:$D$64,E668,価格変換【係数】!$L$342:$L$399)</f>
        <v>0</v>
      </c>
      <c r="H668" s="325">
        <f>G668*各種係数!H76</f>
        <v>0</v>
      </c>
      <c r="I668" s="324">
        <f>G668*各種係数!I76</f>
        <v>0</v>
      </c>
      <c r="J668" s="364">
        <v>4.7075617283950613E-2</v>
      </c>
      <c r="K668" s="46">
        <f>J668*各種係数!G76</f>
        <v>2.0437599948267521E-2</v>
      </c>
      <c r="L668" s="46">
        <f>J668*各種係数!F76</f>
        <v>2.6638017335683092E-2</v>
      </c>
      <c r="M668" s="364">
        <v>2.0869482350406591E-2</v>
      </c>
      <c r="N668" s="46">
        <f>M668*各種係数!H76</f>
        <v>1.3171888275333421E-2</v>
      </c>
      <c r="O668" s="46">
        <f>M668*各種係数!I76</f>
        <v>9.2928271657608148E-3</v>
      </c>
      <c r="P668" s="54"/>
      <c r="Q668" s="41"/>
      <c r="R668" s="46">
        <f>Q$707*各種係数!J76</f>
        <v>8.9760321471441936E-5</v>
      </c>
      <c r="S668" s="46">
        <f>R668*各種係数!G76</f>
        <v>3.8968911026614299E-5</v>
      </c>
      <c r="T668" s="46">
        <f>R668*各種係数!F76</f>
        <v>5.0791410444827637E-5</v>
      </c>
      <c r="U668" s="364">
        <v>2.8708832318480559E-4</v>
      </c>
      <c r="V668" s="46">
        <f>U668*各種係数!H76</f>
        <v>1.8119737014317459E-4</v>
      </c>
      <c r="W668" s="46">
        <f>U668*各種係数!I76</f>
        <v>1.278355698464416E-4</v>
      </c>
      <c r="X668" s="135">
        <f t="shared" si="63"/>
        <v>2.1156570673591397E-2</v>
      </c>
      <c r="Y668" s="46">
        <f t="shared" si="64"/>
        <v>1.3353085645476595E-2</v>
      </c>
      <c r="Z668" s="47">
        <f t="shared" si="65"/>
        <v>9.4206627356072572E-3</v>
      </c>
      <c r="AA668" s="46">
        <f>G668*各種係数!K76*各種係数!$P$18</f>
        <v>0</v>
      </c>
      <c r="AB668" s="46">
        <f>M668*各種係数!K76*各種係数!$P$18</f>
        <v>1.3752300690726128E-9</v>
      </c>
      <c r="AC668" s="46">
        <f>U668*各種係数!K76*各種係数!$P$18</f>
        <v>1.8918173814487968E-11</v>
      </c>
      <c r="AD668" s="364">
        <f t="shared" si="66"/>
        <v>1.3941482428871008E-9</v>
      </c>
      <c r="AE668" s="46">
        <f>G668*各種係数!L76*各種係数!$P$18</f>
        <v>0</v>
      </c>
      <c r="AF668" s="46">
        <f>M668*各種係数!L76*各種係数!$P$18</f>
        <v>1.3358090597216371E-9</v>
      </c>
      <c r="AG668" s="46">
        <f>U668*各種係数!L76*各種係数!$P$18</f>
        <v>1.8375883819805677E-11</v>
      </c>
      <c r="AH668" s="135">
        <f t="shared" si="67"/>
        <v>1.3541849435414427E-9</v>
      </c>
    </row>
    <row r="669" spans="2:34" x14ac:dyDescent="0.15">
      <c r="B669" s="163" t="s">
        <v>103</v>
      </c>
      <c r="C669" s="163" t="s">
        <v>312</v>
      </c>
      <c r="D669" s="163" t="s">
        <v>294</v>
      </c>
      <c r="E669" s="62" t="s">
        <v>181</v>
      </c>
      <c r="F669" s="365">
        <f>価格変換【係数】!H400</f>
        <v>0</v>
      </c>
      <c r="G669" s="326">
        <f>F669*各種係数!$G$77</f>
        <v>0</v>
      </c>
      <c r="H669" s="327">
        <f>G669*各種係数!H77</f>
        <v>0</v>
      </c>
      <c r="I669" s="326">
        <f>G669*各種係数!I77</f>
        <v>0</v>
      </c>
      <c r="J669" s="80">
        <v>5.221257716049383E-2</v>
      </c>
      <c r="K669" s="67">
        <f>J669*各種係数!G77</f>
        <v>2.4700005818011083E-2</v>
      </c>
      <c r="L669" s="67">
        <f>J669*各種係数!F77</f>
        <v>2.7512571342482747E-2</v>
      </c>
      <c r="M669" s="80">
        <v>2.9216545106191618E-2</v>
      </c>
      <c r="N669" s="67">
        <f>M669*各種係数!H77</f>
        <v>2.0167890725926441E-2</v>
      </c>
      <c r="O669" s="67">
        <f>M669*各種係数!I77</f>
        <v>1.3321229478647563E-2</v>
      </c>
      <c r="P669" s="54"/>
      <c r="Q669" s="41"/>
      <c r="R669" s="67">
        <f>Q$707*各種係数!J77</f>
        <v>3.5750156278347878E-2</v>
      </c>
      <c r="S669" s="67">
        <f>R669*各種係数!G77</f>
        <v>1.6912190818616283E-2</v>
      </c>
      <c r="T669" s="67">
        <f>R669*各種係数!F77</f>
        <v>1.8837965459731595E-2</v>
      </c>
      <c r="U669" s="80">
        <v>1.8430430553526236E-2</v>
      </c>
      <c r="V669" s="67">
        <f>U669*各種係数!H77</f>
        <v>1.2722343045157699E-2</v>
      </c>
      <c r="W669" s="67">
        <f>U669*各種係数!I77</f>
        <v>8.4033205809050382E-3</v>
      </c>
      <c r="X669" s="330">
        <f t="shared" si="63"/>
        <v>4.7646975659717858E-2</v>
      </c>
      <c r="Y669" s="67">
        <f t="shared" si="64"/>
        <v>3.2890233771084139E-2</v>
      </c>
      <c r="Z669" s="68">
        <f t="shared" si="65"/>
        <v>2.1724550059552601E-2</v>
      </c>
      <c r="AA669" s="67">
        <f>G669*各種係数!K77*各種係数!$P$18</f>
        <v>0</v>
      </c>
      <c r="AB669" s="67">
        <f>M669*各種係数!K77*各種係数!$P$18</f>
        <v>3.6838674791021934E-9</v>
      </c>
      <c r="AC669" s="67">
        <f>U669*各種係数!K77*各種係数!$P$18</f>
        <v>2.323863533323735E-9</v>
      </c>
      <c r="AD669" s="80">
        <f t="shared" si="66"/>
        <v>6.0077310124259289E-9</v>
      </c>
      <c r="AE669" s="67">
        <f>G669*各種係数!L77*各種係数!$P$18</f>
        <v>0</v>
      </c>
      <c r="AF669" s="67">
        <f>M669*各種係数!L77*各種係数!$P$18</f>
        <v>3.4730206182410483E-9</v>
      </c>
      <c r="AG669" s="67">
        <f>U669*各種係数!L77*各種係数!$P$18</f>
        <v>2.1908567588264037E-9</v>
      </c>
      <c r="AH669" s="330">
        <f t="shared" si="67"/>
        <v>5.6638773770674524E-9</v>
      </c>
    </row>
    <row r="670" spans="2:34" x14ac:dyDescent="0.15">
      <c r="B670" s="155" t="s">
        <v>104</v>
      </c>
      <c r="C670" s="155" t="s">
        <v>313</v>
      </c>
      <c r="D670" s="155" t="s">
        <v>295</v>
      </c>
      <c r="E670" s="41" t="s">
        <v>182</v>
      </c>
      <c r="F670" s="363">
        <f>SUMIF(価格変換【係数】!$D$7:$D$64,E670,価格変換【係数】!$J$342:$J$399)</f>
        <v>0</v>
      </c>
      <c r="G670" s="324">
        <f>SUMIF(価格変換【係数】!$D$7:$D$64,E670,価格変換【係数】!$L$342:$L$399)</f>
        <v>0</v>
      </c>
      <c r="H670" s="325">
        <f>G670*各種係数!H78</f>
        <v>0</v>
      </c>
      <c r="I670" s="324">
        <f>G670*各種係数!I78</f>
        <v>0</v>
      </c>
      <c r="J670" s="366">
        <v>1.984375E-2</v>
      </c>
      <c r="K670" s="46">
        <f>J670*各種係数!G78</f>
        <v>1.2138694362527706E-2</v>
      </c>
      <c r="L670" s="46">
        <f>J670*各種係数!F78</f>
        <v>7.7050556374722952E-3</v>
      </c>
      <c r="M670" s="366">
        <v>1.5846732259144927E-2</v>
      </c>
      <c r="N670" s="46">
        <f>M670*各種係数!H78</f>
        <v>1.0732674626278553E-2</v>
      </c>
      <c r="O670" s="46">
        <f>M670*各種係数!I78</f>
        <v>5.0121068879934502E-3</v>
      </c>
      <c r="P670" s="54"/>
      <c r="Q670" s="41"/>
      <c r="R670" s="46">
        <f>Q$707*各種係数!J78</f>
        <v>1.3775901731274293E-2</v>
      </c>
      <c r="S670" s="46">
        <f>R670*各種係数!G78</f>
        <v>8.4269082549495392E-3</v>
      </c>
      <c r="T670" s="46">
        <f>R670*各種係数!F78</f>
        <v>5.3489934763247537E-3</v>
      </c>
      <c r="U670" s="366">
        <v>9.7508394030447997E-3</v>
      </c>
      <c r="V670" s="46">
        <f>U670*各種係数!H78</f>
        <v>6.6040483889404072E-3</v>
      </c>
      <c r="W670" s="46">
        <f>U670*各種係数!I78</f>
        <v>3.0840585009262898E-3</v>
      </c>
      <c r="X670" s="328">
        <f t="shared" si="63"/>
        <v>2.5597571662189726E-2</v>
      </c>
      <c r="Y670" s="136">
        <f t="shared" si="64"/>
        <v>1.733672301521896E-2</v>
      </c>
      <c r="Z670" s="329">
        <f t="shared" si="65"/>
        <v>8.0961653889197391E-3</v>
      </c>
      <c r="AA670" s="46">
        <f>G670*各種係数!K78*各種係数!$P$18</f>
        <v>0</v>
      </c>
      <c r="AB670" s="46">
        <f>M670*各種係数!K78*各種係数!$P$18</f>
        <v>7.6862545697195772E-10</v>
      </c>
      <c r="AC670" s="46">
        <f>U670*各種係数!K78*各種係数!$P$18</f>
        <v>4.7295197959190417E-10</v>
      </c>
      <c r="AD670" s="366">
        <f t="shared" si="66"/>
        <v>1.2415774365638619E-9</v>
      </c>
      <c r="AE670" s="46">
        <f>G670*各種係数!L78*各種係数!$P$18</f>
        <v>0</v>
      </c>
      <c r="AF670" s="46">
        <f>M670*各種係数!L78*各種係数!$P$18</f>
        <v>7.3538648340964636E-10</v>
      </c>
      <c r="AG670" s="46">
        <f>U670*各種係数!L78*各種係数!$P$18</f>
        <v>4.5249931541938288E-10</v>
      </c>
      <c r="AH670" s="328">
        <f t="shared" si="67"/>
        <v>1.1878857988290293E-9</v>
      </c>
    </row>
    <row r="671" spans="2:34" x14ac:dyDescent="0.15">
      <c r="B671" s="155" t="s">
        <v>105</v>
      </c>
      <c r="C671" s="155" t="s">
        <v>314</v>
      </c>
      <c r="D671" s="155" t="s">
        <v>296</v>
      </c>
      <c r="E671" s="41" t="s">
        <v>183</v>
      </c>
      <c r="F671" s="324">
        <f>SUMIF(価格変換【係数】!$D$7:$D$64,E671,価格変換【係数】!$J$342:$J$399)</f>
        <v>0</v>
      </c>
      <c r="G671" s="324">
        <f>SUMIF(価格変換【係数】!$D$7:$D$64,E671,価格変換【係数】!$L$342:$L$399)</f>
        <v>0</v>
      </c>
      <c r="H671" s="325">
        <f>G671*各種係数!H79</f>
        <v>0</v>
      </c>
      <c r="I671" s="324">
        <f>G671*各種係数!I79</f>
        <v>0</v>
      </c>
      <c r="J671" s="364">
        <v>1.0617283950617284E-2</v>
      </c>
      <c r="K671" s="46">
        <f>J671*各種係数!G79</f>
        <v>7.091936718705485E-3</v>
      </c>
      <c r="L671" s="46">
        <f>J671*各種係数!F79</f>
        <v>3.5253472319117991E-3</v>
      </c>
      <c r="M671" s="364">
        <v>9.6569079568651298E-3</v>
      </c>
      <c r="N671" s="46">
        <f>M671*各種係数!H79</f>
        <v>6.90581861389933E-3</v>
      </c>
      <c r="O671" s="46">
        <f>M671*各種係数!I79</f>
        <v>1.8344273322685074E-3</v>
      </c>
      <c r="P671" s="54"/>
      <c r="Q671" s="41"/>
      <c r="R671" s="46">
        <f>Q$707*各種係数!J79</f>
        <v>4.3992431853097429E-4</v>
      </c>
      <c r="S671" s="46">
        <f>R671*各種係数!G79</f>
        <v>2.9385249961784378E-4</v>
      </c>
      <c r="T671" s="46">
        <f>R671*各種係数!F79</f>
        <v>1.4607181891313051E-4</v>
      </c>
      <c r="U671" s="364">
        <v>1.7823129162696208E-3</v>
      </c>
      <c r="V671" s="46">
        <f>U671*各種係数!H79</f>
        <v>1.2745621857375073E-3</v>
      </c>
      <c r="W671" s="46">
        <f>U671*各種係数!I79</f>
        <v>3.3856836400059798E-4</v>
      </c>
      <c r="X671" s="135">
        <f t="shared" si="63"/>
        <v>1.143922087313475E-2</v>
      </c>
      <c r="Y671" s="46">
        <f t="shared" si="64"/>
        <v>8.1803807996368369E-3</v>
      </c>
      <c r="Z671" s="47">
        <f t="shared" si="65"/>
        <v>2.1729956962691054E-3</v>
      </c>
      <c r="AA671" s="46">
        <f>G671*各種係数!K79*各種係数!$P$18</f>
        <v>0</v>
      </c>
      <c r="AB671" s="46">
        <f>M671*各種係数!K79*各種係数!$P$18</f>
        <v>3.8158887917710035E-10</v>
      </c>
      <c r="AC671" s="46">
        <f>U671*各種係数!K79*各種係数!$P$18</f>
        <v>7.042738639532135E-11</v>
      </c>
      <c r="AD671" s="364">
        <f t="shared" si="66"/>
        <v>4.5201626557242172E-10</v>
      </c>
      <c r="AE671" s="46">
        <f>G671*各種係数!L79*各種係数!$P$18</f>
        <v>0</v>
      </c>
      <c r="AF671" s="46">
        <f>M671*各種係数!L79*各種係数!$P$18</f>
        <v>3.4600873560968896E-10</v>
      </c>
      <c r="AG671" s="46">
        <f>U671*各種係数!L79*各種係数!$P$18</f>
        <v>6.3860589887973176E-11</v>
      </c>
      <c r="AH671" s="135">
        <f t="shared" si="67"/>
        <v>4.0986932549766215E-10</v>
      </c>
    </row>
    <row r="672" spans="2:34" x14ac:dyDescent="0.15">
      <c r="B672" s="155" t="s">
        <v>106</v>
      </c>
      <c r="C672" s="155" t="s">
        <v>314</v>
      </c>
      <c r="D672" s="155" t="s">
        <v>296</v>
      </c>
      <c r="E672" s="41" t="s">
        <v>211</v>
      </c>
      <c r="F672" s="363">
        <f>SUMIF(価格変換【係数】!$D$7:$D$64,E672,価格変換【係数】!$J$342:$J$399)</f>
        <v>0</v>
      </c>
      <c r="G672" s="324">
        <f>SUMIF(価格変換【係数】!$D$7:$D$64,E672,価格変換【係数】!$L$342:$L$399)</f>
        <v>0</v>
      </c>
      <c r="H672" s="325">
        <f>G672*各種係数!H80</f>
        <v>0</v>
      </c>
      <c r="I672" s="324">
        <f>G672*各種係数!I80</f>
        <v>0</v>
      </c>
      <c r="J672" s="364">
        <v>0</v>
      </c>
      <c r="K672" s="46">
        <f>J672*各種係数!G80</f>
        <v>0</v>
      </c>
      <c r="L672" s="46">
        <f>J672*各種係数!F80</f>
        <v>0</v>
      </c>
      <c r="M672" s="364">
        <v>0</v>
      </c>
      <c r="N672" s="46">
        <f>M672*各種係数!H80</f>
        <v>0</v>
      </c>
      <c r="O672" s="46">
        <f>M672*各種係数!I80</f>
        <v>0</v>
      </c>
      <c r="P672" s="54"/>
      <c r="Q672" s="41"/>
      <c r="R672" s="46">
        <f>Q$707*各種係数!J80</f>
        <v>1.1959327343301332E-2</v>
      </c>
      <c r="S672" s="46">
        <f>R672*各種係数!G80</f>
        <v>9.1108981664787484E-3</v>
      </c>
      <c r="T672" s="46">
        <f>R672*各種係数!F80</f>
        <v>2.8484291768225835E-3</v>
      </c>
      <c r="U672" s="364">
        <v>9.1108981664787484E-3</v>
      </c>
      <c r="V672" s="46">
        <f>U672*各種係数!H80</f>
        <v>6.7720303801217536E-3</v>
      </c>
      <c r="W672" s="46">
        <f>U672*各種係数!I80</f>
        <v>1.8462650675132219E-3</v>
      </c>
      <c r="X672" s="135">
        <f t="shared" si="63"/>
        <v>9.1108981664787484E-3</v>
      </c>
      <c r="Y672" s="46">
        <f t="shared" si="64"/>
        <v>6.7720303801217536E-3</v>
      </c>
      <c r="Z672" s="47">
        <f t="shared" si="65"/>
        <v>1.8462650675132219E-3</v>
      </c>
      <c r="AA672" s="46">
        <f>G672*各種係数!K80*各種係数!$P$18</f>
        <v>0</v>
      </c>
      <c r="AB672" s="46">
        <f>M672*各種係数!K80*各種係数!$P$18</f>
        <v>0</v>
      </c>
      <c r="AC672" s="46">
        <f>U672*各種係数!K80*各種係数!$P$18</f>
        <v>3.0425209973242336E-10</v>
      </c>
      <c r="AD672" s="364">
        <f t="shared" si="66"/>
        <v>3.0425209973242336E-10</v>
      </c>
      <c r="AE672" s="46">
        <f>G672*各種係数!L80*各種係数!$P$18</f>
        <v>0</v>
      </c>
      <c r="AF672" s="46">
        <f>M672*各種係数!L80*各種係数!$P$18</f>
        <v>0</v>
      </c>
      <c r="AG672" s="46">
        <f>U672*各種係数!L80*各種係数!$P$18</f>
        <v>1.9497845827922902E-10</v>
      </c>
      <c r="AH672" s="135">
        <f t="shared" si="67"/>
        <v>1.9497845827922902E-10</v>
      </c>
    </row>
    <row r="673" spans="2:34" x14ac:dyDescent="0.15">
      <c r="B673" s="155" t="s">
        <v>107</v>
      </c>
      <c r="C673" s="155" t="s">
        <v>314</v>
      </c>
      <c r="D673" s="155" t="s">
        <v>296</v>
      </c>
      <c r="E673" s="41" t="s">
        <v>984</v>
      </c>
      <c r="F673" s="363">
        <f>SUMIF(価格変換【係数】!$D$7:$D$64,E673,価格変換【係数】!$J$342:$J$399)</f>
        <v>0</v>
      </c>
      <c r="G673" s="324">
        <f>SUMIF(価格変換【係数】!$D$7:$D$64,E673,価格変換【係数】!$L$342:$L$399)</f>
        <v>0</v>
      </c>
      <c r="H673" s="325">
        <f>G673*各種係数!H81</f>
        <v>0</v>
      </c>
      <c r="I673" s="324">
        <f>G673*各種係数!I81</f>
        <v>0</v>
      </c>
      <c r="J673" s="364">
        <v>0</v>
      </c>
      <c r="K673" s="46">
        <f>J673*各種係数!G81</f>
        <v>0</v>
      </c>
      <c r="L673" s="46">
        <f>J673*各種係数!F81</f>
        <v>0</v>
      </c>
      <c r="M673" s="364">
        <v>0</v>
      </c>
      <c r="N673" s="46">
        <f>M673*各種係数!H81</f>
        <v>0</v>
      </c>
      <c r="O673" s="46">
        <f>M673*各種係数!I81</f>
        <v>0</v>
      </c>
      <c r="P673" s="54"/>
      <c r="Q673" s="41"/>
      <c r="R673" s="46">
        <f>Q$707*各種係数!J81</f>
        <v>0</v>
      </c>
      <c r="S673" s="46">
        <f>R673*各種係数!G81</f>
        <v>0</v>
      </c>
      <c r="T673" s="46">
        <f>R673*各種係数!F81</f>
        <v>0</v>
      </c>
      <c r="U673" s="364">
        <v>0</v>
      </c>
      <c r="V673" s="46">
        <f>U673*各種係数!H81</f>
        <v>0</v>
      </c>
      <c r="W673" s="46">
        <f>U673*各種係数!I81</f>
        <v>0</v>
      </c>
      <c r="X673" s="135">
        <f t="shared" si="63"/>
        <v>0</v>
      </c>
      <c r="Y673" s="46">
        <f t="shared" si="64"/>
        <v>0</v>
      </c>
      <c r="Z673" s="47">
        <f t="shared" si="65"/>
        <v>0</v>
      </c>
      <c r="AA673" s="46">
        <f>G673*各種係数!K81*各種係数!$P$18</f>
        <v>0</v>
      </c>
      <c r="AB673" s="46">
        <f>M673*各種係数!K81*各種係数!$P$18</f>
        <v>0</v>
      </c>
      <c r="AC673" s="46">
        <f>U673*各種係数!K81*各種係数!$P$18</f>
        <v>0</v>
      </c>
      <c r="AD673" s="364">
        <f t="shared" si="66"/>
        <v>0</v>
      </c>
      <c r="AE673" s="46">
        <f>G673*各種係数!L81*各種係数!$P$18</f>
        <v>0</v>
      </c>
      <c r="AF673" s="46">
        <f>M673*各種係数!L81*各種係数!$P$18</f>
        <v>0</v>
      </c>
      <c r="AG673" s="46">
        <f>U673*各種係数!L81*各種係数!$P$18</f>
        <v>0</v>
      </c>
      <c r="AH673" s="135">
        <f t="shared" si="67"/>
        <v>0</v>
      </c>
    </row>
    <row r="674" spans="2:34" x14ac:dyDescent="0.15">
      <c r="B674" s="155" t="s">
        <v>108</v>
      </c>
      <c r="C674" s="155" t="s">
        <v>315</v>
      </c>
      <c r="D674" s="155" t="s">
        <v>297</v>
      </c>
      <c r="E674" s="41" t="s">
        <v>184</v>
      </c>
      <c r="F674" s="365">
        <f>SUMIF(価格変換【係数】!$D$7:$D$64,E674,価格変換【係数】!$J$342:$J$399)</f>
        <v>0</v>
      </c>
      <c r="G674" s="326">
        <f>SUMIF(価格変換【係数】!$D$7:$D$64,E674,価格変換【係数】!$L$342:$L$399)</f>
        <v>0</v>
      </c>
      <c r="H674" s="327">
        <f>G674*各種係数!H82</f>
        <v>0</v>
      </c>
      <c r="I674" s="326">
        <f>G674*各種係数!I82</f>
        <v>0</v>
      </c>
      <c r="J674" s="80">
        <v>1.3715277777777779E-3</v>
      </c>
      <c r="K674" s="67">
        <f>J674*各種係数!G82</f>
        <v>4.4325045125315373E-4</v>
      </c>
      <c r="L674" s="67">
        <f>J674*各種係数!F82</f>
        <v>9.2827732652462421E-4</v>
      </c>
      <c r="M674" s="80">
        <v>7.2004190498948606E-4</v>
      </c>
      <c r="N674" s="67">
        <f>M674*各種係数!H82</f>
        <v>4.9212596568997118E-4</v>
      </c>
      <c r="O674" s="67">
        <f>M674*各種係数!I82</f>
        <v>1.7087431627737013E-4</v>
      </c>
      <c r="P674" s="54"/>
      <c r="Q674" s="41"/>
      <c r="R674" s="67">
        <f>Q$707*各種係数!J82</f>
        <v>4.8998069544426608E-3</v>
      </c>
      <c r="S674" s="67">
        <f>R674*各種係数!G82</f>
        <v>1.5835199831890998E-3</v>
      </c>
      <c r="T674" s="67">
        <f>R674*各種係数!F82</f>
        <v>3.316286971253561E-3</v>
      </c>
      <c r="U674" s="80">
        <v>1.6920468698953569E-3</v>
      </c>
      <c r="V674" s="67">
        <f>U674*各種係数!H82</f>
        <v>1.1564607477284319E-3</v>
      </c>
      <c r="W674" s="67">
        <f>U674*各種係数!I82</f>
        <v>4.0154239635102227E-4</v>
      </c>
      <c r="X674" s="330">
        <f t="shared" si="63"/>
        <v>2.4120887748848431E-3</v>
      </c>
      <c r="Y674" s="67">
        <f t="shared" si="64"/>
        <v>1.648586713418403E-3</v>
      </c>
      <c r="Z674" s="68">
        <f t="shared" si="65"/>
        <v>5.7241671262839235E-4</v>
      </c>
      <c r="AA674" s="67">
        <f>G674*各種係数!K82*各種係数!$P$18</f>
        <v>0</v>
      </c>
      <c r="AB674" s="67">
        <f>M674*各種係数!K82*各種係数!$P$18</f>
        <v>1.9606810905340903E-11</v>
      </c>
      <c r="AC674" s="67">
        <f>U674*各種係数!K82*各種係数!$P$18</f>
        <v>4.6074600368566945E-11</v>
      </c>
      <c r="AD674" s="80">
        <f t="shared" si="66"/>
        <v>6.5681411273907851E-11</v>
      </c>
      <c r="AE674" s="67">
        <f>G674*各種係数!L82*各種係数!$P$18</f>
        <v>0</v>
      </c>
      <c r="AF674" s="67">
        <f>M674*各種係数!L82*各種係数!$P$18</f>
        <v>1.9606810905340903E-11</v>
      </c>
      <c r="AG674" s="67">
        <f>U674*各種係数!L82*各種係数!$P$18</f>
        <v>4.6074600368566945E-11</v>
      </c>
      <c r="AH674" s="330">
        <f t="shared" si="67"/>
        <v>6.5681411273907851E-11</v>
      </c>
    </row>
    <row r="675" spans="2:34" x14ac:dyDescent="0.15">
      <c r="B675" s="162" t="s">
        <v>109</v>
      </c>
      <c r="C675" s="162" t="s">
        <v>315</v>
      </c>
      <c r="D675" s="162" t="s">
        <v>297</v>
      </c>
      <c r="E675" s="116" t="s">
        <v>985</v>
      </c>
      <c r="F675" s="363">
        <f>SUMIF(価格変換【係数】!$D$7:$D$64,E675,価格変換【係数】!$J$342:$J$399)</f>
        <v>0</v>
      </c>
      <c r="G675" s="324">
        <f>SUMIF(価格変換【係数】!$D$7:$D$64,E675,価格変換【係数】!$L$342:$L$399)</f>
        <v>0</v>
      </c>
      <c r="H675" s="325">
        <f>G675*各種係数!H83</f>
        <v>0</v>
      </c>
      <c r="I675" s="324">
        <f>G675*各種係数!I83</f>
        <v>0</v>
      </c>
      <c r="J675" s="366">
        <v>6.0435956790123452E-3</v>
      </c>
      <c r="K675" s="46">
        <f>J675*各種係数!G83</f>
        <v>2.1346581134210722E-3</v>
      </c>
      <c r="L675" s="46">
        <f>J675*各種係数!F83</f>
        <v>3.908937565591273E-3</v>
      </c>
      <c r="M675" s="366">
        <v>3.0591475197485419E-3</v>
      </c>
      <c r="N675" s="46">
        <f>M675*各種係数!H83</f>
        <v>2.3131089090265397E-3</v>
      </c>
      <c r="O675" s="46">
        <f>M675*各種係数!I83</f>
        <v>1.9797354260675257E-3</v>
      </c>
      <c r="P675" s="54"/>
      <c r="Q675" s="41"/>
      <c r="R675" s="46">
        <f>Q$707*各種係数!J83</f>
        <v>2.4556022401701341E-3</v>
      </c>
      <c r="S675" s="46">
        <f>R675*各種係数!G83</f>
        <v>8.6734313870758027E-4</v>
      </c>
      <c r="T675" s="46">
        <f>R675*各種係数!F83</f>
        <v>1.5882591014625537E-3</v>
      </c>
      <c r="U675" s="366">
        <v>1.1452307978585576E-3</v>
      </c>
      <c r="V675" s="46">
        <f>U675*各種係数!H83</f>
        <v>8.6594175152297E-4</v>
      </c>
      <c r="W675" s="46">
        <f>U675*各種係数!I83</f>
        <v>7.4113914641505394E-4</v>
      </c>
      <c r="X675" s="328">
        <f t="shared" si="63"/>
        <v>4.2043783176070994E-3</v>
      </c>
      <c r="Y675" s="136">
        <f t="shared" si="64"/>
        <v>3.1790506605495097E-3</v>
      </c>
      <c r="Z675" s="329">
        <f t="shared" si="65"/>
        <v>2.7208745724825794E-3</v>
      </c>
      <c r="AA675" s="46">
        <f>G675*各種係数!K83*各種係数!$P$18</f>
        <v>0</v>
      </c>
      <c r="AB675" s="46">
        <f>M675*各種係数!K83*各種係数!$P$18</f>
        <v>5.0657971915273918E-10</v>
      </c>
      <c r="AC675" s="46">
        <f>U675*各種係数!K83*各種係数!$P$18</f>
        <v>1.8964456346058891E-10</v>
      </c>
      <c r="AD675" s="366">
        <f t="shared" si="66"/>
        <v>6.9622428261332809E-10</v>
      </c>
      <c r="AE675" s="46">
        <f>G675*各種係数!L83*各種係数!$P$18</f>
        <v>0</v>
      </c>
      <c r="AF675" s="46">
        <f>M675*各種係数!L83*各種係数!$P$18</f>
        <v>4.7232143523986424E-10</v>
      </c>
      <c r="AG675" s="46">
        <f>U675*各種係数!L83*各種係数!$P$18</f>
        <v>1.7681953898382494E-10</v>
      </c>
      <c r="AH675" s="328">
        <f t="shared" si="67"/>
        <v>6.4914097422368913E-10</v>
      </c>
    </row>
    <row r="676" spans="2:34" x14ac:dyDescent="0.15">
      <c r="B676" s="155" t="s">
        <v>110</v>
      </c>
      <c r="C676" s="155" t="s">
        <v>315</v>
      </c>
      <c r="D676" s="155" t="s">
        <v>297</v>
      </c>
      <c r="E676" s="41" t="s">
        <v>212</v>
      </c>
      <c r="F676" s="363">
        <f>SUMIF(価格変換【係数】!$D$7:$D$64,E676,価格変換【係数】!$J$342:$J$399)</f>
        <v>0</v>
      </c>
      <c r="G676" s="324">
        <f>SUMIF(価格変換【係数】!$D$7:$D$64,E676,価格変換【係数】!$L$342:$L$399)</f>
        <v>0</v>
      </c>
      <c r="H676" s="325">
        <f>G676*各種係数!H84</f>
        <v>0</v>
      </c>
      <c r="I676" s="324">
        <f>G676*各種係数!I84</f>
        <v>0</v>
      </c>
      <c r="J676" s="364">
        <v>2.9448302469135802E-2</v>
      </c>
      <c r="K676" s="46">
        <f>J676*各種係数!G84</f>
        <v>2.9448302469135802E-2</v>
      </c>
      <c r="L676" s="46">
        <f>J676*各種係数!F84</f>
        <v>0</v>
      </c>
      <c r="M676" s="364">
        <v>3.2017482278659533E-2</v>
      </c>
      <c r="N676" s="46">
        <f>M676*各種係数!H84</f>
        <v>6.4188926258474885E-5</v>
      </c>
      <c r="O676" s="46">
        <f>M676*各種係数!I84</f>
        <v>0</v>
      </c>
      <c r="P676" s="54"/>
      <c r="Q676" s="41"/>
      <c r="R676" s="46">
        <f>Q$707*各種係数!J84</f>
        <v>0</v>
      </c>
      <c r="S676" s="46">
        <f>R676*各種係数!G84</f>
        <v>0</v>
      </c>
      <c r="T676" s="46">
        <f>R676*各種係数!F84</f>
        <v>0</v>
      </c>
      <c r="U676" s="364">
        <v>1.224715271092789E-3</v>
      </c>
      <c r="V676" s="46">
        <f>U676*各種係数!H84</f>
        <v>2.4553198012137506E-6</v>
      </c>
      <c r="W676" s="46">
        <f>U676*各種係数!I84</f>
        <v>0</v>
      </c>
      <c r="X676" s="135">
        <f t="shared" si="63"/>
        <v>3.3242197549752321E-2</v>
      </c>
      <c r="Y676" s="46">
        <f t="shared" si="64"/>
        <v>6.6644246059688637E-5</v>
      </c>
      <c r="Z676" s="47">
        <f t="shared" si="65"/>
        <v>0</v>
      </c>
      <c r="AA676" s="46">
        <f>G676*各種係数!K84*各種係数!$P$18</f>
        <v>0</v>
      </c>
      <c r="AB676" s="46">
        <f>M676*各種係数!K84*各種係数!$P$18</f>
        <v>0</v>
      </c>
      <c r="AC676" s="46">
        <f>U676*各種係数!K84*各種係数!$P$18</f>
        <v>0</v>
      </c>
      <c r="AD676" s="364">
        <f t="shared" si="66"/>
        <v>0</v>
      </c>
      <c r="AE676" s="46">
        <f>G676*各種係数!L84*各種係数!$P$18</f>
        <v>0</v>
      </c>
      <c r="AF676" s="46">
        <f>M676*各種係数!L84*各種係数!$P$18</f>
        <v>0</v>
      </c>
      <c r="AG676" s="46">
        <f>U676*各種係数!L84*各種係数!$P$18</f>
        <v>0</v>
      </c>
      <c r="AH676" s="135">
        <f t="shared" si="67"/>
        <v>0</v>
      </c>
    </row>
    <row r="677" spans="2:34" x14ac:dyDescent="0.15">
      <c r="B677" s="155" t="s">
        <v>111</v>
      </c>
      <c r="C677" s="155" t="s">
        <v>315</v>
      </c>
      <c r="D677" s="155" t="s">
        <v>297</v>
      </c>
      <c r="E677" s="41" t="s">
        <v>186</v>
      </c>
      <c r="F677" s="363">
        <f>SUMIF(価格変換【係数】!$D$7:$D$64,E677,価格変換【係数】!$J$342:$J$399)</f>
        <v>0</v>
      </c>
      <c r="G677" s="324">
        <f>SUMIF(価格変換【係数】!$D$7:$D$64,E677,価格変換【係数】!$L$342:$L$399)</f>
        <v>0</v>
      </c>
      <c r="H677" s="325">
        <f>G677*各種係数!H85</f>
        <v>0</v>
      </c>
      <c r="I677" s="324">
        <f>G677*各種係数!I85</f>
        <v>0</v>
      </c>
      <c r="J677" s="364">
        <v>2.218364197530864E-4</v>
      </c>
      <c r="K677" s="46">
        <f>J677*各種係数!G85</f>
        <v>1.7156191379500107E-5</v>
      </c>
      <c r="L677" s="46">
        <f>J677*各種係数!F85</f>
        <v>2.0468022837358629E-4</v>
      </c>
      <c r="M677" s="364">
        <v>6.0717157204025135E-5</v>
      </c>
      <c r="N677" s="46">
        <f>M677*各種係数!H85</f>
        <v>1.6897443647189021E-5</v>
      </c>
      <c r="O677" s="46">
        <f>M677*各種係数!I85</f>
        <v>6.5713739021761573E-6</v>
      </c>
      <c r="P677" s="54"/>
      <c r="Q677" s="41"/>
      <c r="R677" s="46">
        <f>Q$707*各種係数!J85</f>
        <v>1.1334820285059712E-4</v>
      </c>
      <c r="S677" s="46">
        <f>R677*各種係数!G85</f>
        <v>8.7660243651231584E-6</v>
      </c>
      <c r="T677" s="46">
        <f>R677*各種係数!F85</f>
        <v>1.0458217848547396E-4</v>
      </c>
      <c r="U677" s="364">
        <v>1.5351966907351395E-5</v>
      </c>
      <c r="V677" s="46">
        <f>U677*各種係数!H85</f>
        <v>4.2724166880672717E-6</v>
      </c>
      <c r="W677" s="46">
        <f>U677*各種係数!I85</f>
        <v>1.6615322476816005E-6</v>
      </c>
      <c r="X677" s="135">
        <f t="shared" si="63"/>
        <v>7.6069124111376537E-5</v>
      </c>
      <c r="Y677" s="46">
        <f t="shared" si="64"/>
        <v>2.1169860335256294E-5</v>
      </c>
      <c r="Z677" s="47">
        <f t="shared" si="65"/>
        <v>8.232906149857757E-6</v>
      </c>
      <c r="AA677" s="46">
        <f>G677*各種係数!K85*各種係数!$P$18</f>
        <v>0</v>
      </c>
      <c r="AB677" s="46">
        <f>M677*各種係数!K85*各種係数!$P$18</f>
        <v>5.5484351589998333E-13</v>
      </c>
      <c r="AC677" s="46">
        <f>U677*各種係数!K85*各種係数!$P$18</f>
        <v>1.4028883576074872E-13</v>
      </c>
      <c r="AD677" s="364">
        <f t="shared" si="66"/>
        <v>6.9513235166073202E-13</v>
      </c>
      <c r="AE677" s="46">
        <f>G677*各種係数!L85*各種係数!$P$18</f>
        <v>0</v>
      </c>
      <c r="AF677" s="46">
        <f>M677*各種係数!L85*各種係数!$P$18</f>
        <v>5.4155385084848682E-13</v>
      </c>
      <c r="AG677" s="46">
        <f>U677*各種係数!L85*各種係数!$P$18</f>
        <v>1.3692862412576073E-13</v>
      </c>
      <c r="AH677" s="135">
        <f t="shared" si="67"/>
        <v>6.7848247497424751E-13</v>
      </c>
    </row>
    <row r="678" spans="2:34" x14ac:dyDescent="0.15">
      <c r="B678" s="155" t="s">
        <v>112</v>
      </c>
      <c r="C678" s="155" t="s">
        <v>315</v>
      </c>
      <c r="D678" s="155" t="s">
        <v>297</v>
      </c>
      <c r="E678" s="41" t="s">
        <v>187</v>
      </c>
      <c r="F678" s="363">
        <f>SUMIF(価格変換【係数】!$D$7:$D$64,E678,価格変換【係数】!$J$342:$J$399)</f>
        <v>0</v>
      </c>
      <c r="G678" s="324">
        <f>SUMIF(価格変換【係数】!$D$7:$D$64,E678,価格変換【係数】!$L$342:$L$399)</f>
        <v>0</v>
      </c>
      <c r="H678" s="325">
        <f>G678*各種係数!H86</f>
        <v>0</v>
      </c>
      <c r="I678" s="324">
        <f>G678*各種係数!I86</f>
        <v>0</v>
      </c>
      <c r="J678" s="364">
        <v>7.4845679012345678E-4</v>
      </c>
      <c r="K678" s="46">
        <f>J678*各種係数!G86</f>
        <v>0</v>
      </c>
      <c r="L678" s="46">
        <f>J678*各種係数!F86</f>
        <v>7.4845679012345678E-4</v>
      </c>
      <c r="M678" s="364">
        <v>0</v>
      </c>
      <c r="N678" s="46">
        <f>M678*各種係数!H86</f>
        <v>0</v>
      </c>
      <c r="O678" s="46">
        <f>M678*各種係数!I86</f>
        <v>0</v>
      </c>
      <c r="P678" s="54"/>
      <c r="Q678" s="41"/>
      <c r="R678" s="46">
        <f>Q$707*各種係数!J86</f>
        <v>2.3012118925242525E-3</v>
      </c>
      <c r="S678" s="46">
        <f>R678*各種係数!G86</f>
        <v>0</v>
      </c>
      <c r="T678" s="46">
        <f>R678*各種係数!F86</f>
        <v>2.3012118925242525E-3</v>
      </c>
      <c r="U678" s="364">
        <v>0</v>
      </c>
      <c r="V678" s="46">
        <f>U678*各種係数!H86</f>
        <v>0</v>
      </c>
      <c r="W678" s="46">
        <f>U678*各種係数!I86</f>
        <v>0</v>
      </c>
      <c r="X678" s="135">
        <f t="shared" si="63"/>
        <v>0</v>
      </c>
      <c r="Y678" s="46">
        <f t="shared" si="64"/>
        <v>0</v>
      </c>
      <c r="Z678" s="47">
        <f t="shared" si="65"/>
        <v>0</v>
      </c>
      <c r="AA678" s="46">
        <f>G678*各種係数!K86*各種係数!$P$18</f>
        <v>0</v>
      </c>
      <c r="AB678" s="46">
        <f>M678*各種係数!K86*各種係数!$P$18</f>
        <v>0</v>
      </c>
      <c r="AC678" s="46">
        <f>U678*各種係数!K86*各種係数!$P$18</f>
        <v>0</v>
      </c>
      <c r="AD678" s="364">
        <f t="shared" si="66"/>
        <v>0</v>
      </c>
      <c r="AE678" s="46">
        <f>G678*各種係数!L86*各種係数!$P$18</f>
        <v>0</v>
      </c>
      <c r="AF678" s="46">
        <f>M678*各種係数!L86*各種係数!$P$18</f>
        <v>0</v>
      </c>
      <c r="AG678" s="46">
        <f>U678*各種係数!L86*各種係数!$P$18</f>
        <v>0</v>
      </c>
      <c r="AH678" s="135">
        <f t="shared" si="67"/>
        <v>0</v>
      </c>
    </row>
    <row r="679" spans="2:34" x14ac:dyDescent="0.15">
      <c r="B679" s="163" t="s">
        <v>113</v>
      </c>
      <c r="C679" s="163" t="s">
        <v>315</v>
      </c>
      <c r="D679" s="163" t="s">
        <v>297</v>
      </c>
      <c r="E679" s="62" t="s">
        <v>986</v>
      </c>
      <c r="F679" s="365">
        <f>SUMIF(価格変換【係数】!$D$7:$D$64,E679,価格変換【係数】!$J$342:$J$399)</f>
        <v>0</v>
      </c>
      <c r="G679" s="326">
        <f>SUMIF(価格変換【係数】!$D$7:$D$64,E679,価格変換【係数】!$L$342:$L$399)</f>
        <v>0</v>
      </c>
      <c r="H679" s="327">
        <f>G679*各種係数!H87</f>
        <v>0</v>
      </c>
      <c r="I679" s="326">
        <f>G679*各種係数!I87</f>
        <v>0</v>
      </c>
      <c r="J679" s="80">
        <v>4.64891975308642E-4</v>
      </c>
      <c r="K679" s="67">
        <f>J679*各種係数!G87</f>
        <v>4.1518598122069239E-5</v>
      </c>
      <c r="L679" s="67">
        <f>J679*各種係数!F87</f>
        <v>4.2337337718657277E-4</v>
      </c>
      <c r="M679" s="80">
        <v>5.5654121314111019E-5</v>
      </c>
      <c r="N679" s="67">
        <f>M679*各種係数!H87</f>
        <v>3.818160898827959E-5</v>
      </c>
      <c r="O679" s="67">
        <f>M679*各種係数!I87</f>
        <v>3.4188560866810852E-5</v>
      </c>
      <c r="P679" s="54"/>
      <c r="Q679" s="41"/>
      <c r="R679" s="67">
        <f>Q$707*各種係数!J87</f>
        <v>9.4250619933210222E-5</v>
      </c>
      <c r="S679" s="67">
        <f>R679*各種係数!G87</f>
        <v>8.4173395532691207E-6</v>
      </c>
      <c r="T679" s="67">
        <f>R679*各種係数!F87</f>
        <v>8.5833280379941096E-5</v>
      </c>
      <c r="U679" s="80">
        <v>1.2449616683434257E-5</v>
      </c>
      <c r="V679" s="67">
        <f>U679*各種係数!H87</f>
        <v>8.5410816851819662E-6</v>
      </c>
      <c r="W679" s="67">
        <f>U679*各種係数!I87</f>
        <v>7.6478519056617822E-6</v>
      </c>
      <c r="X679" s="330">
        <f t="shared" si="63"/>
        <v>6.8103737997545272E-5</v>
      </c>
      <c r="Y679" s="67">
        <f t="shared" si="64"/>
        <v>4.6722690673461556E-5</v>
      </c>
      <c r="Z679" s="68">
        <f t="shared" si="65"/>
        <v>4.1836412772472632E-5</v>
      </c>
      <c r="AA679" s="67">
        <f>G679*各種係数!K87*各種係数!$P$18</f>
        <v>0</v>
      </c>
      <c r="AB679" s="67">
        <f>M679*各種係数!K87*各種係数!$P$18</f>
        <v>3.9624293492247332E-12</v>
      </c>
      <c r="AC679" s="67">
        <f>U679*各種係数!K87*各種係数!$P$18</f>
        <v>8.863804758432157E-13</v>
      </c>
      <c r="AD679" s="80">
        <f t="shared" si="66"/>
        <v>4.8488098250679485E-12</v>
      </c>
      <c r="AE679" s="67">
        <f>G679*各種係数!L87*各種係数!$P$18</f>
        <v>0</v>
      </c>
      <c r="AF679" s="67">
        <f>M679*各種係数!L87*各種係数!$P$18</f>
        <v>3.9624293492247332E-12</v>
      </c>
      <c r="AG679" s="67">
        <f>U679*各種係数!L87*各種係数!$P$18</f>
        <v>8.863804758432157E-13</v>
      </c>
      <c r="AH679" s="330">
        <f t="shared" si="67"/>
        <v>4.8488098250679485E-12</v>
      </c>
    </row>
    <row r="680" spans="2:34" x14ac:dyDescent="0.15">
      <c r="B680" s="155" t="s">
        <v>114</v>
      </c>
      <c r="C680" s="155" t="s">
        <v>315</v>
      </c>
      <c r="D680" s="155" t="s">
        <v>297</v>
      </c>
      <c r="E680" s="41" t="s">
        <v>189</v>
      </c>
      <c r="F680" s="363">
        <f>SUMIF(価格変換【係数】!$D$7:$D$64,E680,価格変換【係数】!$J$342:$J$399)</f>
        <v>0</v>
      </c>
      <c r="G680" s="324">
        <f>SUMIF(価格変換【係数】!$D$7:$D$64,E680,価格変換【係数】!$L$342:$L$399)</f>
        <v>0</v>
      </c>
      <c r="H680" s="325">
        <f>G680*各種係数!H88</f>
        <v>0</v>
      </c>
      <c r="I680" s="324">
        <f>G680*各種係数!I88</f>
        <v>0</v>
      </c>
      <c r="J680" s="366">
        <v>7.6195987654320996E-4</v>
      </c>
      <c r="K680" s="46">
        <f>J680*各種係数!G88</f>
        <v>8.2789646080130255E-5</v>
      </c>
      <c r="L680" s="46">
        <f>J680*各種係数!F88</f>
        <v>6.7917023046307971E-4</v>
      </c>
      <c r="M680" s="366">
        <v>1.5142258480149563E-4</v>
      </c>
      <c r="N680" s="46">
        <f>M680*各種係数!H88</f>
        <v>9.6868521864858329E-5</v>
      </c>
      <c r="O680" s="46">
        <f>M680*各種係数!I88</f>
        <v>3.0835850474191755E-5</v>
      </c>
      <c r="P680" s="54"/>
      <c r="Q680" s="41"/>
      <c r="R680" s="46">
        <f>Q$707*各種係数!J88</f>
        <v>1.7499190425886396E-4</v>
      </c>
      <c r="S680" s="46">
        <f>R680*各種係数!G88</f>
        <v>1.9013491742117755E-5</v>
      </c>
      <c r="T680" s="46">
        <f>R680*各種係数!F88</f>
        <v>1.5597841251674622E-4</v>
      </c>
      <c r="U680" s="366">
        <v>3.4334399831316724E-5</v>
      </c>
      <c r="V680" s="46">
        <f>U680*各種係数!H88</f>
        <v>2.1964507904397107E-5</v>
      </c>
      <c r="W680" s="46">
        <f>U680*各種係数!I88</f>
        <v>6.991892396418396E-6</v>
      </c>
      <c r="X680" s="328">
        <f t="shared" si="63"/>
        <v>1.8575698463281235E-4</v>
      </c>
      <c r="Y680" s="136">
        <f t="shared" si="64"/>
        <v>1.1883302976925544E-4</v>
      </c>
      <c r="Z680" s="329">
        <f t="shared" si="65"/>
        <v>3.7827742870610149E-5</v>
      </c>
      <c r="AA680" s="46">
        <f>G680*各種係数!K88*各種係数!$P$18</f>
        <v>0</v>
      </c>
      <c r="AB680" s="46">
        <f>M680*各種係数!K88*各種係数!$P$18</f>
        <v>7.4546503286890148E-12</v>
      </c>
      <c r="AC680" s="46">
        <f>U680*各種係数!K88*各種係数!$P$18</f>
        <v>1.6903089147725154E-12</v>
      </c>
      <c r="AD680" s="366">
        <f t="shared" si="66"/>
        <v>9.1449592434615301E-12</v>
      </c>
      <c r="AE680" s="46">
        <f>G680*各種係数!L88*各種係数!$P$18</f>
        <v>0</v>
      </c>
      <c r="AF680" s="46">
        <f>M680*各種係数!L88*各種係数!$P$18</f>
        <v>7.4546503286890148E-12</v>
      </c>
      <c r="AG680" s="46">
        <f>U680*各種係数!L88*各種係数!$P$18</f>
        <v>1.6903089147725154E-12</v>
      </c>
      <c r="AH680" s="328">
        <f t="shared" si="67"/>
        <v>9.1449592434615301E-12</v>
      </c>
    </row>
    <row r="681" spans="2:34" x14ac:dyDescent="0.15">
      <c r="B681" s="155" t="s">
        <v>115</v>
      </c>
      <c r="C681" s="155" t="s">
        <v>315</v>
      </c>
      <c r="D681" s="155" t="s">
        <v>297</v>
      </c>
      <c r="E681" s="41" t="s">
        <v>987</v>
      </c>
      <c r="F681" s="363">
        <f>SUMIF(価格変換【係数】!$D$7:$D$64,E681,価格変換【係数】!$J$342:$J$399)</f>
        <v>0</v>
      </c>
      <c r="G681" s="324">
        <f>SUMIF(価格変換【係数】!$D$7:$D$64,E681,価格変換【係数】!$L$342:$L$399)</f>
        <v>0</v>
      </c>
      <c r="H681" s="325">
        <f>G681*各種係数!H89</f>
        <v>0</v>
      </c>
      <c r="I681" s="324">
        <f>G681*各種係数!I89</f>
        <v>0</v>
      </c>
      <c r="J681" s="364">
        <v>6.8383487654320993E-2</v>
      </c>
      <c r="K681" s="46">
        <f>J681*各種係数!G89</f>
        <v>2.9074517186319936E-2</v>
      </c>
      <c r="L681" s="46">
        <f>J681*各種係数!F89</f>
        <v>3.9308970468001053E-2</v>
      </c>
      <c r="M681" s="364">
        <v>3.1108310366957829E-2</v>
      </c>
      <c r="N681" s="46">
        <f>M681*各種係数!H89</f>
        <v>2.0404715967433661E-2</v>
      </c>
      <c r="O681" s="46">
        <f>M681*各種係数!I89</f>
        <v>8.5537020820794941E-3</v>
      </c>
      <c r="P681" s="54"/>
      <c r="Q681" s="41"/>
      <c r="R681" s="46">
        <f>Q$707*各種係数!J89</f>
        <v>2.940290197513129E-3</v>
      </c>
      <c r="S681" s="46">
        <f>R681*各種係数!G89</f>
        <v>1.2501193023746245E-3</v>
      </c>
      <c r="T681" s="46">
        <f>R681*各種係数!F89</f>
        <v>1.6901708951385045E-3</v>
      </c>
      <c r="U681" s="364">
        <v>1.4360723620959214E-3</v>
      </c>
      <c r="V681" s="46">
        <f>U681*各種係数!H89</f>
        <v>9.419556482364623E-4</v>
      </c>
      <c r="W681" s="46">
        <f>U681*各種係数!I89</f>
        <v>3.9486989196057582E-4</v>
      </c>
      <c r="X681" s="135">
        <f t="shared" si="63"/>
        <v>3.2544382729053752E-2</v>
      </c>
      <c r="Y681" s="46">
        <f t="shared" si="64"/>
        <v>2.1346671615670124E-2</v>
      </c>
      <c r="Z681" s="47">
        <f t="shared" si="65"/>
        <v>8.9485719740400697E-3</v>
      </c>
      <c r="AA681" s="46">
        <f>G681*各種係数!K89*各種係数!$P$18</f>
        <v>0</v>
      </c>
      <c r="AB681" s="46">
        <f>M681*各種係数!K89*各種係数!$P$18</f>
        <v>2.7742250624516494E-9</v>
      </c>
      <c r="AC681" s="46">
        <f>U681*各種係数!K89*各種係数!$P$18</f>
        <v>1.2806828437240679E-10</v>
      </c>
      <c r="AD681" s="364">
        <f t="shared" si="66"/>
        <v>2.9022933468240563E-9</v>
      </c>
      <c r="AE681" s="46">
        <f>G681*各種係数!L89*各種係数!$P$18</f>
        <v>0</v>
      </c>
      <c r="AF681" s="46">
        <f>M681*各種係数!L89*各種係数!$P$18</f>
        <v>2.4571707696000321E-9</v>
      </c>
      <c r="AG681" s="46">
        <f>U681*各種係数!L89*各種係数!$P$18</f>
        <v>1.1343190901556029E-10</v>
      </c>
      <c r="AH681" s="135">
        <f t="shared" si="67"/>
        <v>2.5706026786155926E-9</v>
      </c>
    </row>
    <row r="682" spans="2:34" x14ac:dyDescent="0.15">
      <c r="B682" s="155" t="s">
        <v>116</v>
      </c>
      <c r="C682" s="155" t="s">
        <v>315</v>
      </c>
      <c r="D682" s="155" t="s">
        <v>297</v>
      </c>
      <c r="E682" s="41" t="s">
        <v>988</v>
      </c>
      <c r="F682" s="363">
        <f>SUMIF(価格変換【係数】!$D$7:$D$64,E682,価格変換【係数】!$J$342:$J$399)</f>
        <v>0</v>
      </c>
      <c r="G682" s="324">
        <f>SUMIF(価格変換【係数】!$D$7:$D$64,E682,価格変換【係数】!$L$342:$L$399)</f>
        <v>0</v>
      </c>
      <c r="H682" s="325">
        <f>G682*各種係数!H90</f>
        <v>0</v>
      </c>
      <c r="I682" s="324">
        <f>G682*各種係数!I90</f>
        <v>0</v>
      </c>
      <c r="J682" s="364">
        <v>1.1940586419753086E-3</v>
      </c>
      <c r="K682" s="46">
        <f>J682*各種係数!G90</f>
        <v>7.2688843952995071E-4</v>
      </c>
      <c r="L682" s="46">
        <f>J682*各種係数!F90</f>
        <v>4.6717020244535794E-4</v>
      </c>
      <c r="M682" s="364">
        <v>9.1951682210182086E-4</v>
      </c>
      <c r="N682" s="46">
        <f>M682*各種係数!H90</f>
        <v>7.1989328801929991E-4</v>
      </c>
      <c r="O682" s="46">
        <f>M682*各種係数!I90</f>
        <v>6.1004565832545223E-4</v>
      </c>
      <c r="P682" s="54"/>
      <c r="Q682" s="41"/>
      <c r="R682" s="46">
        <f>Q$707*各種係数!J90</f>
        <v>1.6708523104448224E-4</v>
      </c>
      <c r="S682" s="46">
        <f>R682*各種係数!G90</f>
        <v>1.0171386780594686E-4</v>
      </c>
      <c r="T682" s="46">
        <f>R682*各種係数!F90</f>
        <v>6.5371363238535382E-5</v>
      </c>
      <c r="U682" s="364">
        <v>2.1355302023191023E-4</v>
      </c>
      <c r="V682" s="46">
        <f>U682*各種係数!H90</f>
        <v>1.6719148818810663E-4</v>
      </c>
      <c r="W682" s="46">
        <f>U682*各種係数!I90</f>
        <v>1.4167994503567474E-4</v>
      </c>
      <c r="X682" s="135">
        <f t="shared" si="63"/>
        <v>1.133069842333731E-3</v>
      </c>
      <c r="Y682" s="46">
        <f t="shared" si="64"/>
        <v>8.8708477620740652E-4</v>
      </c>
      <c r="Z682" s="47">
        <f t="shared" si="65"/>
        <v>7.5172560336112697E-4</v>
      </c>
      <c r="AA682" s="46">
        <f>G682*各種係数!K90*各種係数!$P$18</f>
        <v>0</v>
      </c>
      <c r="AB682" s="46">
        <f>M682*各種係数!K90*各種係数!$P$18</f>
        <v>1.7350254010747014E-10</v>
      </c>
      <c r="AC682" s="46">
        <f>U682*各種係数!K90*各種係数!$P$18</f>
        <v>4.0295066460193055E-11</v>
      </c>
      <c r="AD682" s="364">
        <f t="shared" si="66"/>
        <v>2.1379760656766319E-10</v>
      </c>
      <c r="AE682" s="46">
        <f>G682*各種係数!L90*各種係数!$P$18</f>
        <v>0</v>
      </c>
      <c r="AF682" s="46">
        <f>M682*各種係数!L90*各種係数!$P$18</f>
        <v>1.7350254010747014E-10</v>
      </c>
      <c r="AG682" s="46">
        <f>U682*各種係数!L90*各種係数!$P$18</f>
        <v>4.0295066460193055E-11</v>
      </c>
      <c r="AH682" s="135">
        <f t="shared" si="67"/>
        <v>2.1379760656766319E-10</v>
      </c>
    </row>
    <row r="683" spans="2:34" x14ac:dyDescent="0.15">
      <c r="B683" s="155" t="s">
        <v>117</v>
      </c>
      <c r="C683" s="155" t="s">
        <v>316</v>
      </c>
      <c r="D683" s="155" t="s">
        <v>298</v>
      </c>
      <c r="E683" s="41" t="s">
        <v>989</v>
      </c>
      <c r="F683" s="363">
        <f>SUMIF(価格変換【係数】!$D$7:$D$64,E683,価格変換【係数】!$J$342:$J$399)</f>
        <v>0</v>
      </c>
      <c r="G683" s="324">
        <f>SUMIF(価格変換【係数】!$D$7:$D$64,E683,価格変換【係数】!$L$342:$L$399)</f>
        <v>0</v>
      </c>
      <c r="H683" s="325">
        <f>G683*各種係数!H91</f>
        <v>0</v>
      </c>
      <c r="I683" s="324">
        <f>G683*各種係数!I91</f>
        <v>0</v>
      </c>
      <c r="J683" s="364">
        <v>5.6963734567901233E-3</v>
      </c>
      <c r="K683" s="46">
        <f>J683*各種係数!G91</f>
        <v>3.4649104418824458E-4</v>
      </c>
      <c r="L683" s="46">
        <f>J683*各種係数!F91</f>
        <v>5.3498824126018791E-3</v>
      </c>
      <c r="M683" s="364">
        <v>4.2399325665262591E-4</v>
      </c>
      <c r="N683" s="46">
        <f>M683*各種係数!H91</f>
        <v>2.2853067611960343E-4</v>
      </c>
      <c r="O683" s="46">
        <f>M683*各種係数!I91</f>
        <v>2.4915938388949134E-5</v>
      </c>
      <c r="P683" s="54"/>
      <c r="Q683" s="41"/>
      <c r="R683" s="46">
        <f>Q$707*各種係数!J91</f>
        <v>6.4887791889776244E-3</v>
      </c>
      <c r="S683" s="46">
        <f>R683*各種係数!G91</f>
        <v>3.9469039271219328E-4</v>
      </c>
      <c r="T683" s="46">
        <f>R683*各種係数!F91</f>
        <v>6.0940887962654313E-3</v>
      </c>
      <c r="U683" s="364">
        <v>4.4177693963749255E-4</v>
      </c>
      <c r="V683" s="46">
        <f>U683*各種係数!H91</f>
        <v>2.381160103971199E-4</v>
      </c>
      <c r="W683" s="46">
        <f>U683*各種係数!I91</f>
        <v>2.5960995456784923E-5</v>
      </c>
      <c r="X683" s="135">
        <f t="shared" si="63"/>
        <v>8.6577019629011846E-4</v>
      </c>
      <c r="Y683" s="46">
        <f t="shared" si="64"/>
        <v>4.6664668651672333E-4</v>
      </c>
      <c r="Z683" s="47">
        <f t="shared" si="65"/>
        <v>5.0876933845734057E-5</v>
      </c>
      <c r="AA683" s="46">
        <f>G683*各種係数!K91*各種係数!$P$18</f>
        <v>0</v>
      </c>
      <c r="AB683" s="46">
        <f>M683*各種係数!K91*各種係数!$P$18</f>
        <v>2.3649026267477143E-12</v>
      </c>
      <c r="AC683" s="46">
        <f>U683*各種係数!K91*各種係数!$P$18</f>
        <v>2.4640944840338229E-12</v>
      </c>
      <c r="AD683" s="364">
        <f t="shared" si="66"/>
        <v>4.8289971107815372E-12</v>
      </c>
      <c r="AE683" s="46">
        <f>G683*各種係数!L91*各種係数!$P$18</f>
        <v>0</v>
      </c>
      <c r="AF683" s="46">
        <f>M683*各種係数!L91*各種係数!$P$18</f>
        <v>2.3649026267477143E-12</v>
      </c>
      <c r="AG683" s="46">
        <f>U683*各種係数!L91*各種係数!$P$18</f>
        <v>2.4640944840338229E-12</v>
      </c>
      <c r="AH683" s="135">
        <f t="shared" si="67"/>
        <v>4.8289971107815372E-12</v>
      </c>
    </row>
    <row r="684" spans="2:34" x14ac:dyDescent="0.15">
      <c r="B684" s="155" t="s">
        <v>118</v>
      </c>
      <c r="C684" s="155" t="s">
        <v>316</v>
      </c>
      <c r="D684" s="155" t="s">
        <v>298</v>
      </c>
      <c r="E684" s="41" t="s">
        <v>193</v>
      </c>
      <c r="F684" s="365">
        <f>SUMIF(価格変換【係数】!$D$7:$D$64,E684,価格変換【係数】!$J$342:$J$399)</f>
        <v>0</v>
      </c>
      <c r="G684" s="326">
        <f>SUMIF(価格変換【係数】!$D$7:$D$64,E684,価格変換【係数】!$L$342:$L$399)</f>
        <v>0</v>
      </c>
      <c r="H684" s="327">
        <f>G684*各種係数!H92</f>
        <v>0</v>
      </c>
      <c r="I684" s="326">
        <f>G684*各種係数!I92</f>
        <v>0</v>
      </c>
      <c r="J684" s="80">
        <v>1.4216820987654321E-3</v>
      </c>
      <c r="K684" s="67">
        <f>J684*各種係数!G92</f>
        <v>1.2247482260962842E-3</v>
      </c>
      <c r="L684" s="67">
        <f>J684*各種係数!F92</f>
        <v>1.9693387266914796E-4</v>
      </c>
      <c r="M684" s="80">
        <v>1.4602220248741739E-3</v>
      </c>
      <c r="N684" s="67">
        <f>M684*各種係数!H92</f>
        <v>6.4096640492789327E-4</v>
      </c>
      <c r="O684" s="67">
        <f>M684*各種係数!I92</f>
        <v>1.5860250915945373E-4</v>
      </c>
      <c r="P684" s="54"/>
      <c r="Q684" s="41"/>
      <c r="R684" s="67">
        <f>Q$707*各種係数!J92</f>
        <v>1.2249120971314681E-3</v>
      </c>
      <c r="S684" s="67">
        <f>R684*各種係数!G92</f>
        <v>1.0552351467240141E-3</v>
      </c>
      <c r="T684" s="67">
        <f>R684*各種係数!F92</f>
        <v>1.6967695040745413E-4</v>
      </c>
      <c r="U684" s="80">
        <v>1.2132427849026288E-3</v>
      </c>
      <c r="V684" s="67">
        <f>U684*各種係数!H92</f>
        <v>5.3255453821192194E-4</v>
      </c>
      <c r="W684" s="67">
        <f>U684*各種係数!I92</f>
        <v>1.3177677546792331E-4</v>
      </c>
      <c r="X684" s="330">
        <f t="shared" si="63"/>
        <v>2.6734648097768024E-3</v>
      </c>
      <c r="Y684" s="67">
        <f t="shared" si="64"/>
        <v>1.1735209431398153E-3</v>
      </c>
      <c r="Z684" s="68">
        <f t="shared" si="65"/>
        <v>2.9037928462737701E-4</v>
      </c>
      <c r="AA684" s="67">
        <f>G684*各種係数!K92*各種係数!$P$18</f>
        <v>0</v>
      </c>
      <c r="AB684" s="67">
        <f>M684*各種係数!K92*各種係数!$P$18</f>
        <v>1.8261025774379452E-11</v>
      </c>
      <c r="AC684" s="67">
        <f>U684*各種係数!K92*各種係数!$P$18</f>
        <v>1.5172389806677442E-11</v>
      </c>
      <c r="AD684" s="80">
        <f t="shared" si="66"/>
        <v>3.3433415581056894E-11</v>
      </c>
      <c r="AE684" s="67">
        <f>G684*各種係数!L92*各種係数!$P$18</f>
        <v>0</v>
      </c>
      <c r="AF684" s="67">
        <f>M684*各種係数!L92*各種係数!$P$18</f>
        <v>1.8261025774379452E-11</v>
      </c>
      <c r="AG684" s="67">
        <f>U684*各種係数!L92*各種係数!$P$18</f>
        <v>1.5172389806677442E-11</v>
      </c>
      <c r="AH684" s="330">
        <f t="shared" si="67"/>
        <v>3.3433415581056894E-11</v>
      </c>
    </row>
    <row r="685" spans="2:34" x14ac:dyDescent="0.15">
      <c r="B685" s="162" t="s">
        <v>119</v>
      </c>
      <c r="C685" s="162" t="s">
        <v>316</v>
      </c>
      <c r="D685" s="162" t="s">
        <v>298</v>
      </c>
      <c r="E685" s="116" t="s">
        <v>990</v>
      </c>
      <c r="F685" s="363">
        <f>SUMIF(価格変換【係数】!$D$7:$D$64,E685,価格変換【係数】!$J$342:$J$399)</f>
        <v>0</v>
      </c>
      <c r="G685" s="324">
        <f>SUMIF(価格変換【係数】!$D$7:$D$64,E685,価格変換【係数】!$L$342:$L$399)</f>
        <v>0</v>
      </c>
      <c r="H685" s="325">
        <f>G685*各種係数!H93</f>
        <v>0</v>
      </c>
      <c r="I685" s="324">
        <f>G685*各種係数!I93</f>
        <v>0</v>
      </c>
      <c r="J685" s="366">
        <v>1.3456790123456791E-2</v>
      </c>
      <c r="K685" s="46">
        <f>J685*各種係数!G93</f>
        <v>1.6296843793894998E-3</v>
      </c>
      <c r="L685" s="46">
        <f>J685*各種係数!F93</f>
        <v>1.1827105744067291E-2</v>
      </c>
      <c r="M685" s="366">
        <v>1.9758019445619513E-3</v>
      </c>
      <c r="N685" s="46">
        <f>M685*各種係数!H93</f>
        <v>1.178471254135267E-3</v>
      </c>
      <c r="O685" s="46">
        <f>M685*各種係数!I93</f>
        <v>7.1045570518941557E-4</v>
      </c>
      <c r="P685" s="54"/>
      <c r="Q685" s="41"/>
      <c r="R685" s="46">
        <f>Q$707*各種係数!J93</f>
        <v>1.2431832152704453E-3</v>
      </c>
      <c r="S685" s="46">
        <f>R685*各種係数!G93</f>
        <v>1.5055568586998361E-4</v>
      </c>
      <c r="T685" s="46">
        <f>R685*各種係数!F93</f>
        <v>1.0926275294004617E-3</v>
      </c>
      <c r="U685" s="366">
        <v>2.916476504998349E-4</v>
      </c>
      <c r="V685" s="46">
        <f>U685*各種係数!H93</f>
        <v>1.7395385878433514E-4</v>
      </c>
      <c r="W685" s="46">
        <f>U685*各種係数!I93</f>
        <v>1.0487019600976993E-4</v>
      </c>
      <c r="X685" s="328">
        <f t="shared" si="63"/>
        <v>2.2674495950617862E-3</v>
      </c>
      <c r="Y685" s="136">
        <f t="shared" si="64"/>
        <v>1.3524251129196023E-3</v>
      </c>
      <c r="Z685" s="329">
        <f t="shared" si="65"/>
        <v>8.1532590119918547E-4</v>
      </c>
      <c r="AA685" s="46">
        <f>G685*各種係数!K93*各種係数!$P$18</f>
        <v>0</v>
      </c>
      <c r="AB685" s="46">
        <f>M685*各種係数!K93*各種係数!$P$18</f>
        <v>1.2833145761411871E-10</v>
      </c>
      <c r="AC685" s="46">
        <f>U685*各種係数!K93*各種係数!$P$18</f>
        <v>1.8942975636495192E-11</v>
      </c>
      <c r="AD685" s="366">
        <f t="shared" si="66"/>
        <v>1.472744332506139E-10</v>
      </c>
      <c r="AE685" s="46">
        <f>G685*各種係数!L93*各種係数!$P$18</f>
        <v>0</v>
      </c>
      <c r="AF685" s="46">
        <f>M685*各種係数!L93*各種係数!$P$18</f>
        <v>1.2291989012436671E-10</v>
      </c>
      <c r="AG685" s="46">
        <f>U685*各種係数!L93*各種係数!$P$18</f>
        <v>1.8144175459052626E-11</v>
      </c>
      <c r="AH685" s="328">
        <f t="shared" si="67"/>
        <v>1.4106406558341934E-10</v>
      </c>
    </row>
    <row r="686" spans="2:34" x14ac:dyDescent="0.15">
      <c r="B686" s="155" t="s">
        <v>120</v>
      </c>
      <c r="C686" s="155" t="s">
        <v>316</v>
      </c>
      <c r="D686" s="155" t="s">
        <v>298</v>
      </c>
      <c r="E686" s="41" t="s">
        <v>991</v>
      </c>
      <c r="F686" s="363">
        <f>SUMIF(価格変換【係数】!$D$7:$D$64,E686,価格変換【係数】!$J$342:$J$399)</f>
        <v>0</v>
      </c>
      <c r="G686" s="324">
        <f>SUMIF(価格変換【係数】!$D$7:$D$64,E686,価格変換【係数】!$L$342:$L$399)</f>
        <v>0</v>
      </c>
      <c r="H686" s="325">
        <f>G686*各種係数!H94</f>
        <v>0</v>
      </c>
      <c r="I686" s="324">
        <f>G686*各種係数!I94</f>
        <v>0</v>
      </c>
      <c r="J686" s="364">
        <v>4.3016975308641977E-4</v>
      </c>
      <c r="K686" s="46">
        <f>J686*各種係数!G94</f>
        <v>0</v>
      </c>
      <c r="L686" s="46">
        <f>J686*各種係数!F94</f>
        <v>4.3016975308641972E-4</v>
      </c>
      <c r="M686" s="364">
        <v>5.392956416129528E-20</v>
      </c>
      <c r="N686" s="46">
        <f>M686*各種係数!H94</f>
        <v>1.3613996342786399E-20</v>
      </c>
      <c r="O686" s="46">
        <f>M686*各種係数!I94</f>
        <v>8.8182705112017171E-21</v>
      </c>
      <c r="P686" s="54"/>
      <c r="Q686" s="41"/>
      <c r="R686" s="46">
        <f>Q$707*各種係数!J94</f>
        <v>6.403131971287107E-4</v>
      </c>
      <c r="S686" s="46">
        <f>R686*各種係数!G94</f>
        <v>0</v>
      </c>
      <c r="T686" s="46">
        <f>R686*各種係数!F94</f>
        <v>6.4031319712871059E-4</v>
      </c>
      <c r="U686" s="364">
        <v>2.5421253559788041E-20</v>
      </c>
      <c r="V686" s="46">
        <f>U686*各種係数!H94</f>
        <v>6.417349340278589E-21</v>
      </c>
      <c r="W686" s="46">
        <f>U686*各種係数!I94</f>
        <v>4.1567458241197179E-21</v>
      </c>
      <c r="X686" s="135">
        <f t="shared" si="63"/>
        <v>7.9350817721083315E-20</v>
      </c>
      <c r="Y686" s="46">
        <f t="shared" si="64"/>
        <v>2.0031345683064988E-20</v>
      </c>
      <c r="Z686" s="47">
        <f t="shared" si="65"/>
        <v>1.2975016335321436E-20</v>
      </c>
      <c r="AA686" s="46">
        <f>G686*各種係数!K94*各種係数!$P$18</f>
        <v>0</v>
      </c>
      <c r="AB686" s="46">
        <f>M686*各種係数!K94*各種係数!$P$18</f>
        <v>1.9311647643965154E-27</v>
      </c>
      <c r="AC686" s="46">
        <f>U686*各種係数!K94*各種係数!$P$18</f>
        <v>9.1031014073511555E-28</v>
      </c>
      <c r="AD686" s="364">
        <f t="shared" si="66"/>
        <v>2.8414749051316307E-27</v>
      </c>
      <c r="AE686" s="46">
        <f>G686*各種係数!L94*各種係数!$P$18</f>
        <v>0</v>
      </c>
      <c r="AF686" s="46">
        <f>M686*各種係数!L94*各種係数!$P$18</f>
        <v>4.2914772542144779E-28</v>
      </c>
      <c r="AG686" s="46">
        <f>U686*各種係数!L94*各種係数!$P$18</f>
        <v>2.0229114238558122E-28</v>
      </c>
      <c r="AH686" s="135">
        <f t="shared" si="67"/>
        <v>6.3143886780702905E-28</v>
      </c>
    </row>
    <row r="687" spans="2:34" x14ac:dyDescent="0.15">
      <c r="B687" s="155" t="s">
        <v>121</v>
      </c>
      <c r="C687" s="155" t="s">
        <v>316</v>
      </c>
      <c r="D687" s="155" t="s">
        <v>298</v>
      </c>
      <c r="E687" s="41" t="s">
        <v>992</v>
      </c>
      <c r="F687" s="363">
        <f>SUMIF(価格変換【係数】!$D$7:$D$64,E687,価格変換【係数】!$J$342:$J$399)</f>
        <v>0</v>
      </c>
      <c r="G687" s="324">
        <f>SUMIF(価格変換【係数】!$D$7:$D$64,E687,価格変換【係数】!$L$342:$L$399)</f>
        <v>0</v>
      </c>
      <c r="H687" s="325">
        <f>G687*各種係数!H95</f>
        <v>0</v>
      </c>
      <c r="I687" s="324">
        <f>G687*各種係数!I95</f>
        <v>0</v>
      </c>
      <c r="J687" s="364">
        <v>4.4193672839506169E-3</v>
      </c>
      <c r="K687" s="46">
        <f>J687*各種係数!G95</f>
        <v>3.5813563868713902E-4</v>
      </c>
      <c r="L687" s="46">
        <f>J687*各種係数!F95</f>
        <v>4.0612316452634783E-3</v>
      </c>
      <c r="M687" s="364">
        <v>4.2898125712544755E-4</v>
      </c>
      <c r="N687" s="46">
        <f>M687*各種係数!H95</f>
        <v>1.9436719417476552E-4</v>
      </c>
      <c r="O687" s="46">
        <f>M687*各種係数!I95</f>
        <v>1.6716470664653496E-4</v>
      </c>
      <c r="P687" s="54"/>
      <c r="Q687" s="41"/>
      <c r="R687" s="46">
        <f>Q$707*各種係数!J95</f>
        <v>1.112532107378834E-3</v>
      </c>
      <c r="S687" s="46">
        <f>R687*各種係数!G95</f>
        <v>9.0157113277964805E-5</v>
      </c>
      <c r="T687" s="46">
        <f>R687*各種係数!F95</f>
        <v>1.0223749941008691E-3</v>
      </c>
      <c r="U687" s="364">
        <v>1.3936068178824838E-4</v>
      </c>
      <c r="V687" s="46">
        <f>U687*各種係数!H95</f>
        <v>6.3142956125803544E-5</v>
      </c>
      <c r="W687" s="46">
        <f>U687*各種係数!I95</f>
        <v>5.4305839945779057E-5</v>
      </c>
      <c r="X687" s="135">
        <f t="shared" si="63"/>
        <v>5.6834193891369591E-4</v>
      </c>
      <c r="Y687" s="46">
        <f t="shared" si="64"/>
        <v>2.5751015030056905E-4</v>
      </c>
      <c r="Z687" s="47">
        <f t="shared" si="65"/>
        <v>2.2147054659231403E-4</v>
      </c>
      <c r="AA687" s="46">
        <f>G687*各種係数!K95*各種係数!$P$18</f>
        <v>0</v>
      </c>
      <c r="AB687" s="46">
        <f>M687*各種係数!K95*各種係数!$P$18</f>
        <v>3.0553518600548817E-11</v>
      </c>
      <c r="AC687" s="46">
        <f>U687*各種係数!K95*各種係数!$P$18</f>
        <v>9.9257464340854668E-12</v>
      </c>
      <c r="AD687" s="364">
        <f t="shared" si="66"/>
        <v>4.0479265034634286E-11</v>
      </c>
      <c r="AE687" s="46">
        <f>G687*各種係数!L95*各種係数!$P$18</f>
        <v>0</v>
      </c>
      <c r="AF687" s="46">
        <f>M687*各種係数!L95*各種係数!$P$18</f>
        <v>2.1436742889094735E-11</v>
      </c>
      <c r="AG687" s="46">
        <f>U687*各種係数!L95*各種係数!$P$18</f>
        <v>6.9640317723019004E-12</v>
      </c>
      <c r="AH687" s="135">
        <f t="shared" si="67"/>
        <v>2.8400774661396636E-11</v>
      </c>
    </row>
    <row r="688" spans="2:34" x14ac:dyDescent="0.15">
      <c r="B688" s="155" t="s">
        <v>122</v>
      </c>
      <c r="C688" s="155" t="s">
        <v>317</v>
      </c>
      <c r="D688" s="155" t="s">
        <v>299</v>
      </c>
      <c r="E688" s="41" t="s">
        <v>195</v>
      </c>
      <c r="F688" s="363">
        <f>SUMIF(価格変換【係数】!$D$7:$D$64,E688,価格変換【係数】!$J$342:$J$399)</f>
        <v>0</v>
      </c>
      <c r="G688" s="324">
        <f>SUMIF(価格変換【係数】!$D$7:$D$64,E688,価格変換【係数】!$L$342:$L$399)</f>
        <v>0</v>
      </c>
      <c r="H688" s="325">
        <f>G688*各種係数!H96</f>
        <v>0</v>
      </c>
      <c r="I688" s="324">
        <f>G688*各種係数!I96</f>
        <v>0</v>
      </c>
      <c r="J688" s="364">
        <v>0</v>
      </c>
      <c r="K688" s="46">
        <f>J688*各種係数!G96</f>
        <v>0</v>
      </c>
      <c r="L688" s="46">
        <f>J688*各種係数!F96</f>
        <v>0</v>
      </c>
      <c r="M688" s="364">
        <v>5.216289009840145E-4</v>
      </c>
      <c r="N688" s="46">
        <f>M688*各種係数!H96</f>
        <v>4.1250715816764332E-4</v>
      </c>
      <c r="O688" s="46">
        <f>M688*各種係数!I96</f>
        <v>1.7860928152672753E-4</v>
      </c>
      <c r="P688" s="54"/>
      <c r="Q688" s="41"/>
      <c r="R688" s="46">
        <f>Q$707*各種係数!J96</f>
        <v>8.4459414822942456E-4</v>
      </c>
      <c r="S688" s="46">
        <f>R688*各種係数!G96</f>
        <v>8.4459414822942456E-4</v>
      </c>
      <c r="T688" s="46">
        <f>R688*各種係数!F96</f>
        <v>0</v>
      </c>
      <c r="U688" s="364">
        <v>9.1880125148249901E-4</v>
      </c>
      <c r="V688" s="46">
        <f>U688*各種係数!H96</f>
        <v>7.26593354883024E-4</v>
      </c>
      <c r="W688" s="46">
        <f>U688*各種係数!I96</f>
        <v>3.1460379416012524E-4</v>
      </c>
      <c r="X688" s="135">
        <f t="shared" si="63"/>
        <v>1.4404301524665135E-3</v>
      </c>
      <c r="Y688" s="46">
        <f t="shared" si="64"/>
        <v>1.1391005130506674E-3</v>
      </c>
      <c r="Z688" s="47">
        <f t="shared" si="65"/>
        <v>4.9321307568685278E-4</v>
      </c>
      <c r="AA688" s="46">
        <f>G688*各種係数!K96*各種係数!$P$18</f>
        <v>0</v>
      </c>
      <c r="AB688" s="46">
        <f>M688*各種係数!K96*各種係数!$P$18</f>
        <v>2.7079591702870406E-11</v>
      </c>
      <c r="AC688" s="46">
        <f>U688*各種係数!K96*各種係数!$P$18</f>
        <v>4.7698205945446462E-11</v>
      </c>
      <c r="AD688" s="364">
        <f t="shared" si="66"/>
        <v>7.4777797648316868E-11</v>
      </c>
      <c r="AE688" s="46">
        <f>G688*各種係数!L96*各種係数!$P$18</f>
        <v>0</v>
      </c>
      <c r="AF688" s="46">
        <f>M688*各種係数!L96*各種係数!$P$18</f>
        <v>2.7079591702870406E-11</v>
      </c>
      <c r="AG688" s="46">
        <f>U688*各種係数!L96*各種係数!$P$18</f>
        <v>4.7698205945446462E-11</v>
      </c>
      <c r="AH688" s="135">
        <f t="shared" si="67"/>
        <v>7.4777797648316868E-11</v>
      </c>
    </row>
    <row r="689" spans="2:34" x14ac:dyDescent="0.15">
      <c r="B689" s="163" t="s">
        <v>123</v>
      </c>
      <c r="C689" s="163" t="s">
        <v>318</v>
      </c>
      <c r="D689" s="163" t="s">
        <v>300</v>
      </c>
      <c r="E689" s="62" t="s">
        <v>196</v>
      </c>
      <c r="F689" s="365">
        <f>SUMIF(価格変換【係数】!$D$7:$D$64,E689,価格変換【係数】!$J$342:$J$399)</f>
        <v>0</v>
      </c>
      <c r="G689" s="326">
        <f>SUMIF(価格変換【係数】!$D$7:$D$64,E689,価格変換【係数】!$L$342:$L$399)</f>
        <v>0</v>
      </c>
      <c r="H689" s="327">
        <f>G689*各種係数!H97</f>
        <v>0</v>
      </c>
      <c r="I689" s="326">
        <f>G689*各種係数!I97</f>
        <v>0</v>
      </c>
      <c r="J689" s="80">
        <v>2.2762345679012345E-4</v>
      </c>
      <c r="K689" s="67">
        <f>J689*各種係数!G97</f>
        <v>8.7516653715404244E-5</v>
      </c>
      <c r="L689" s="67">
        <f>J689*各種係数!F97</f>
        <v>1.401068030747192E-4</v>
      </c>
      <c r="M689" s="80">
        <v>1.2397411090176282E-4</v>
      </c>
      <c r="N689" s="67">
        <f>M689*各種係数!H97</f>
        <v>1.0186418849397466E-4</v>
      </c>
      <c r="O689" s="67">
        <f>M689*各種係数!I97</f>
        <v>7.4367714133095867E-5</v>
      </c>
      <c r="P689" s="54"/>
      <c r="Q689" s="41"/>
      <c r="R689" s="67">
        <f>Q$707*各種係数!J97</f>
        <v>8.0327907785615292E-3</v>
      </c>
      <c r="S689" s="67">
        <f>R689*各種係数!G97</f>
        <v>3.0884469414936195E-3</v>
      </c>
      <c r="T689" s="67">
        <f>R689*各種係数!F97</f>
        <v>4.9443438370679101E-3</v>
      </c>
      <c r="U689" s="80">
        <v>3.1048047913149615E-3</v>
      </c>
      <c r="V689" s="67">
        <f>U689*各種係数!H97</f>
        <v>2.551084401404695E-3</v>
      </c>
      <c r="W689" s="67">
        <f>U689*各種係数!I97</f>
        <v>1.8624633278680302E-3</v>
      </c>
      <c r="X689" s="330">
        <f t="shared" si="63"/>
        <v>3.2287789022167244E-3</v>
      </c>
      <c r="Y689" s="67">
        <f t="shared" si="64"/>
        <v>2.6529485898986694E-3</v>
      </c>
      <c r="Z689" s="68">
        <f t="shared" si="65"/>
        <v>1.9368310420011261E-3</v>
      </c>
      <c r="AA689" s="67">
        <f>G689*各種係数!K97*各種係数!$P$18</f>
        <v>0</v>
      </c>
      <c r="AB689" s="67">
        <f>M689*各種係数!K97*各種係数!$P$18</f>
        <v>1.2458128737812589E-11</v>
      </c>
      <c r="AC689" s="67">
        <f>U689*各種係数!K97*各種係数!$P$18</f>
        <v>3.1200109050694664E-10</v>
      </c>
      <c r="AD689" s="80">
        <f t="shared" si="66"/>
        <v>3.2445921924475921E-10</v>
      </c>
      <c r="AE689" s="67">
        <f>G689*各種係数!L97*各種係数!$P$18</f>
        <v>0</v>
      </c>
      <c r="AF689" s="67">
        <f>M689*各種係数!L97*各種係数!$P$18</f>
        <v>1.240150087991344E-11</v>
      </c>
      <c r="AG689" s="67">
        <f>U689*各種係数!L97*各種係数!$P$18</f>
        <v>3.105829037319151E-10</v>
      </c>
      <c r="AH689" s="330">
        <f t="shared" si="67"/>
        <v>3.2298440461182852E-10</v>
      </c>
    </row>
    <row r="690" spans="2:34" x14ac:dyDescent="0.15">
      <c r="B690" s="155" t="s">
        <v>124</v>
      </c>
      <c r="C690" s="155" t="s">
        <v>318</v>
      </c>
      <c r="D690" s="155" t="s">
        <v>300</v>
      </c>
      <c r="E690" s="41" t="s">
        <v>197</v>
      </c>
      <c r="F690" s="363">
        <f>SUMIF(価格変換【係数】!$D$7:$D$64,E690,価格変換【係数】!$J$342:$J$399)</f>
        <v>0</v>
      </c>
      <c r="G690" s="324">
        <f>SUMIF(価格変換【係数】!$D$7:$D$64,E690,価格変換【係数】!$L$342:$L$399)</f>
        <v>0</v>
      </c>
      <c r="H690" s="325">
        <f>G690*各種係数!H98</f>
        <v>0</v>
      </c>
      <c r="I690" s="324">
        <f>G690*各種係数!I98</f>
        <v>0</v>
      </c>
      <c r="J690" s="366">
        <v>0</v>
      </c>
      <c r="K690" s="46">
        <f>J690*各種係数!G98</f>
        <v>0</v>
      </c>
      <c r="L690" s="46">
        <f>J690*各種係数!F98</f>
        <v>0</v>
      </c>
      <c r="M690" s="366">
        <v>0</v>
      </c>
      <c r="N690" s="46">
        <f>M690*各種係数!H98</f>
        <v>0</v>
      </c>
      <c r="O690" s="46">
        <f>M690*各種係数!I98</f>
        <v>0</v>
      </c>
      <c r="P690" s="54"/>
      <c r="Q690" s="41"/>
      <c r="R690" s="46">
        <f>Q$707*各種係数!J98</f>
        <v>2.0409836004501848E-4</v>
      </c>
      <c r="S690" s="46">
        <f>R690*各種係数!G98</f>
        <v>1.1527989326681144E-4</v>
      </c>
      <c r="T690" s="46">
        <f>R690*各種係数!F98</f>
        <v>8.8818466778207045E-5</v>
      </c>
      <c r="U690" s="366">
        <v>1.1527989326681144E-4</v>
      </c>
      <c r="V690" s="46">
        <f>U690*各種係数!H98</f>
        <v>6.8368524510034249E-5</v>
      </c>
      <c r="W690" s="46">
        <f>U690*各種係数!I98</f>
        <v>4.9126474944375675E-5</v>
      </c>
      <c r="X690" s="328">
        <f t="shared" si="63"/>
        <v>1.1527989326681144E-4</v>
      </c>
      <c r="Y690" s="136">
        <f t="shared" si="64"/>
        <v>6.8368524510034249E-5</v>
      </c>
      <c r="Z690" s="329">
        <f t="shared" si="65"/>
        <v>4.9126474944375675E-5</v>
      </c>
      <c r="AA690" s="46">
        <f>G690*各種係数!K98*各種係数!$P$18</f>
        <v>0</v>
      </c>
      <c r="AB690" s="46">
        <f>M690*各種係数!K98*各種係数!$P$18</f>
        <v>0</v>
      </c>
      <c r="AC690" s="46">
        <f>U690*各種係数!K98*各種係数!$P$18</f>
        <v>8.4606536349077553E-12</v>
      </c>
      <c r="AD690" s="366">
        <f t="shared" si="66"/>
        <v>8.4606536349077553E-12</v>
      </c>
      <c r="AE690" s="46">
        <f>G690*各種係数!L98*各種係数!$P$18</f>
        <v>0</v>
      </c>
      <c r="AF690" s="46">
        <f>M690*各種係数!L98*各種係数!$P$18</f>
        <v>0</v>
      </c>
      <c r="AG690" s="46">
        <f>U690*各種係数!L98*各種係数!$P$18</f>
        <v>8.4606536349077553E-12</v>
      </c>
      <c r="AH690" s="328">
        <f t="shared" si="67"/>
        <v>8.4606536349077553E-12</v>
      </c>
    </row>
    <row r="691" spans="2:34" x14ac:dyDescent="0.15">
      <c r="B691" s="155" t="s">
        <v>125</v>
      </c>
      <c r="C691" s="155" t="s">
        <v>319</v>
      </c>
      <c r="D691" s="155" t="s">
        <v>300</v>
      </c>
      <c r="E691" s="41" t="s">
        <v>993</v>
      </c>
      <c r="F691" s="363">
        <f>SUMIF(価格変換【係数】!$D$7:$D$64,E691,価格変換【係数】!$J$342:$J$399)</f>
        <v>0</v>
      </c>
      <c r="G691" s="324">
        <f>SUMIF(価格変換【係数】!$D$7:$D$64,E691,価格変換【係数】!$L$342:$L$399)</f>
        <v>0</v>
      </c>
      <c r="H691" s="325">
        <f>G691*各種係数!H99</f>
        <v>0</v>
      </c>
      <c r="I691" s="324">
        <f>G691*各種係数!I99</f>
        <v>0</v>
      </c>
      <c r="J691" s="364">
        <v>0</v>
      </c>
      <c r="K691" s="46">
        <f>J691*各種係数!G99</f>
        <v>0</v>
      </c>
      <c r="L691" s="46">
        <f>J691*各種係数!F99</f>
        <v>0</v>
      </c>
      <c r="M691" s="364">
        <v>0</v>
      </c>
      <c r="N691" s="46">
        <f>M691*各種係数!H99</f>
        <v>0</v>
      </c>
      <c r="O691" s="46">
        <f>M691*各種係数!I99</f>
        <v>0</v>
      </c>
      <c r="P691" s="54"/>
      <c r="Q691" s="41"/>
      <c r="R691" s="46">
        <f>Q$707*各種係数!J99</f>
        <v>5.8760949015922723E-3</v>
      </c>
      <c r="S691" s="46">
        <f>R691*各種係数!G99</f>
        <v>1.5258062705687675E-3</v>
      </c>
      <c r="T691" s="46">
        <f>R691*各種係数!F99</f>
        <v>4.350288631023505E-3</v>
      </c>
      <c r="U691" s="364">
        <v>1.5287799370335951E-3</v>
      </c>
      <c r="V691" s="46">
        <f>U691*各種係数!H99</f>
        <v>8.5054463643894349E-4</v>
      </c>
      <c r="W691" s="46">
        <f>U691*各種係数!I99</f>
        <v>6.5586433561796596E-4</v>
      </c>
      <c r="X691" s="135">
        <f t="shared" si="63"/>
        <v>1.5287799370335951E-3</v>
      </c>
      <c r="Y691" s="46">
        <f t="shared" si="64"/>
        <v>8.5054463643894349E-4</v>
      </c>
      <c r="Z691" s="47">
        <f t="shared" si="65"/>
        <v>6.5586433561796596E-4</v>
      </c>
      <c r="AA691" s="46">
        <f>G691*各種係数!K99*各種係数!$P$18</f>
        <v>0</v>
      </c>
      <c r="AB691" s="46">
        <f>M691*各種係数!K99*各種係数!$P$18</f>
        <v>0</v>
      </c>
      <c r="AC691" s="46">
        <f>U691*各種係数!K99*各種係数!$P$18</f>
        <v>1.3736590070149631E-10</v>
      </c>
      <c r="AD691" s="364">
        <f t="shared" si="66"/>
        <v>1.3736590070149631E-10</v>
      </c>
      <c r="AE691" s="46">
        <f>G691*各種係数!L99*各種係数!$P$18</f>
        <v>0</v>
      </c>
      <c r="AF691" s="46">
        <f>M691*各種係数!L99*各種係数!$P$18</f>
        <v>0</v>
      </c>
      <c r="AG691" s="46">
        <f>U691*各種係数!L99*各種係数!$P$18</f>
        <v>1.2700053442417428E-10</v>
      </c>
      <c r="AH691" s="135">
        <f t="shared" si="67"/>
        <v>1.2700053442417428E-10</v>
      </c>
    </row>
    <row r="692" spans="2:34" x14ac:dyDescent="0.15">
      <c r="B692" s="155" t="s">
        <v>126</v>
      </c>
      <c r="C692" s="155" t="s">
        <v>319</v>
      </c>
      <c r="D692" s="155" t="s">
        <v>300</v>
      </c>
      <c r="E692" s="41" t="s">
        <v>994</v>
      </c>
      <c r="F692" s="363">
        <f>SUMIF(価格変換【係数】!$D$7:$D$64,E692,価格変換【係数】!$J$342:$J$399)</f>
        <v>0</v>
      </c>
      <c r="G692" s="324">
        <f>SUMIF(価格変換【係数】!$D$7:$D$64,E692,価格変換【係数】!$L$342:$L$399)</f>
        <v>0</v>
      </c>
      <c r="H692" s="325">
        <f>G692*各種係数!H100</f>
        <v>0</v>
      </c>
      <c r="I692" s="324">
        <f>G692*各種係数!I100</f>
        <v>0</v>
      </c>
      <c r="J692" s="364">
        <v>3.8580246913580248E-6</v>
      </c>
      <c r="K692" s="46">
        <f>J692*各種係数!G100</f>
        <v>1.5830748155087101E-6</v>
      </c>
      <c r="L692" s="46">
        <f>J692*各種係数!F100</f>
        <v>2.2749498758493146E-6</v>
      </c>
      <c r="M692" s="364">
        <v>2.9571842188378513E-5</v>
      </c>
      <c r="N692" s="46">
        <f>M692*各種係数!H100</f>
        <v>1.9062428724915637E-5</v>
      </c>
      <c r="O692" s="46">
        <f>M692*各種係数!I100</f>
        <v>1.698002337949754E-5</v>
      </c>
      <c r="P692" s="54"/>
      <c r="Q692" s="41"/>
      <c r="R692" s="46">
        <f>Q$707*各種係数!J100</f>
        <v>2.2796012800771649E-4</v>
      </c>
      <c r="S692" s="46">
        <f>R692*各種係数!G100</f>
        <v>9.3539561423109676E-5</v>
      </c>
      <c r="T692" s="46">
        <f>R692*各種係数!F100</f>
        <v>1.3442056658460682E-4</v>
      </c>
      <c r="U692" s="364">
        <v>1.1319583556002827E-4</v>
      </c>
      <c r="V692" s="46">
        <f>U692*各種係数!H100</f>
        <v>7.2967640418705542E-5</v>
      </c>
      <c r="W692" s="46">
        <f>U692*各種係数!I100</f>
        <v>6.4996557266438939E-5</v>
      </c>
      <c r="X692" s="135">
        <f t="shared" si="63"/>
        <v>1.4276767774840679E-4</v>
      </c>
      <c r="Y692" s="46">
        <f t="shared" si="64"/>
        <v>9.2030069143621179E-5</v>
      </c>
      <c r="Z692" s="47">
        <f t="shared" si="65"/>
        <v>8.1976580645936486E-5</v>
      </c>
      <c r="AA692" s="46">
        <f>G692*各種係数!K100*各種係数!$P$18</f>
        <v>0</v>
      </c>
      <c r="AB692" s="46">
        <f>M692*各種係数!K100*各種係数!$P$18</f>
        <v>3.8830930626644033E-12</v>
      </c>
      <c r="AC692" s="46">
        <f>U692*各種係数!K100*各種係数!$P$18</f>
        <v>1.4863800536524768E-11</v>
      </c>
      <c r="AD692" s="364">
        <f t="shared" si="66"/>
        <v>1.8746893599189172E-11</v>
      </c>
      <c r="AE692" s="46">
        <f>G692*各種係数!L100*各種係数!$P$18</f>
        <v>0</v>
      </c>
      <c r="AF692" s="46">
        <f>M692*各種係数!L100*各種係数!$P$18</f>
        <v>3.7902701209274052E-12</v>
      </c>
      <c r="AG692" s="46">
        <f>U692*各種係数!L100*各種係数!$P$18</f>
        <v>1.4508490563540113E-11</v>
      </c>
      <c r="AH692" s="135">
        <f t="shared" si="67"/>
        <v>1.8298760684467519E-11</v>
      </c>
    </row>
    <row r="693" spans="2:34" x14ac:dyDescent="0.15">
      <c r="B693" s="155" t="s">
        <v>127</v>
      </c>
      <c r="C693" s="155" t="s">
        <v>319</v>
      </c>
      <c r="D693" s="155" t="s">
        <v>300</v>
      </c>
      <c r="E693" s="41" t="s">
        <v>995</v>
      </c>
      <c r="F693" s="363">
        <f>SUMIF(価格変換【係数】!$D$7:$D$64,E693,価格変換【係数】!$J$342:$J$399)</f>
        <v>0</v>
      </c>
      <c r="G693" s="324">
        <f>SUMIF(価格変換【係数】!$D$7:$D$64,E693,価格変換【係数】!$L$342:$L$399)</f>
        <v>0</v>
      </c>
      <c r="H693" s="325">
        <f>G693*各種係数!H101</f>
        <v>0</v>
      </c>
      <c r="I693" s="324">
        <f>G693*各種係数!I101</f>
        <v>0</v>
      </c>
      <c r="J693" s="364">
        <v>0</v>
      </c>
      <c r="K693" s="46">
        <f>J693*各種係数!G101</f>
        <v>0</v>
      </c>
      <c r="L693" s="46">
        <f>J693*各種係数!F101</f>
        <v>0</v>
      </c>
      <c r="M693" s="364">
        <v>0</v>
      </c>
      <c r="N693" s="46">
        <f>M693*各種係数!H101</f>
        <v>0</v>
      </c>
      <c r="O693" s="46">
        <f>M693*各種係数!I101</f>
        <v>0</v>
      </c>
      <c r="P693" s="54"/>
      <c r="Q693" s="41"/>
      <c r="R693" s="46">
        <f>Q$707*各種係数!J101</f>
        <v>4.7009268545683009E-3</v>
      </c>
      <c r="S693" s="46">
        <f>R693*各種係数!G101</f>
        <v>2.1466419701461183E-3</v>
      </c>
      <c r="T693" s="46">
        <f>R693*各種係数!F101</f>
        <v>2.5542848844221826E-3</v>
      </c>
      <c r="U693" s="364">
        <v>2.1466419701461183E-3</v>
      </c>
      <c r="V693" s="46">
        <f>U693*各種係数!H101</f>
        <v>1.3549986440804574E-3</v>
      </c>
      <c r="W693" s="46">
        <f>U693*各種係数!I101</f>
        <v>1.1716353961212561E-3</v>
      </c>
      <c r="X693" s="135">
        <f t="shared" si="63"/>
        <v>2.1466419701461183E-3</v>
      </c>
      <c r="Y693" s="46">
        <f t="shared" si="64"/>
        <v>1.3549986440804574E-3</v>
      </c>
      <c r="Z693" s="47">
        <f t="shared" si="65"/>
        <v>1.1716353961212561E-3</v>
      </c>
      <c r="AA693" s="46">
        <f>G693*各種係数!K101*各種係数!$P$18</f>
        <v>0</v>
      </c>
      <c r="AB693" s="46">
        <f>M693*各種係数!K101*各種係数!$P$18</f>
        <v>0</v>
      </c>
      <c r="AC693" s="46">
        <f>U693*各種係数!K101*各種係数!$P$18</f>
        <v>3.357698866409678E-10</v>
      </c>
      <c r="AD693" s="364">
        <f t="shared" si="66"/>
        <v>3.357698866409678E-10</v>
      </c>
      <c r="AE693" s="46">
        <f>G693*各種係数!L101*各種係数!$P$18</f>
        <v>0</v>
      </c>
      <c r="AF693" s="46">
        <f>M693*各種係数!L101*各種係数!$P$18</f>
        <v>0</v>
      </c>
      <c r="AG693" s="46">
        <f>U693*各種係数!L101*各種係数!$P$18</f>
        <v>3.3499782435850981E-10</v>
      </c>
      <c r="AH693" s="135">
        <f t="shared" si="67"/>
        <v>3.3499782435850981E-10</v>
      </c>
    </row>
    <row r="694" spans="2:34" x14ac:dyDescent="0.15">
      <c r="B694" s="155" t="s">
        <v>128</v>
      </c>
      <c r="C694" s="155" t="s">
        <v>319</v>
      </c>
      <c r="D694" s="155" t="s">
        <v>300</v>
      </c>
      <c r="E694" s="41" t="s">
        <v>996</v>
      </c>
      <c r="F694" s="365">
        <f>SUMIF(価格変換【係数】!$D$7:$D$64,E694,価格変換【係数】!$J$342:$J$399)</f>
        <v>0</v>
      </c>
      <c r="G694" s="326">
        <f>SUMIF(価格変換【係数】!$D$7:$D$64,E694,価格変換【係数】!$L$342:$L$399)</f>
        <v>0</v>
      </c>
      <c r="H694" s="327">
        <f>G694*各種係数!H102</f>
        <v>0</v>
      </c>
      <c r="I694" s="326">
        <f>G694*各種係数!I102</f>
        <v>0</v>
      </c>
      <c r="J694" s="80">
        <v>0</v>
      </c>
      <c r="K694" s="67">
        <f>J694*各種係数!G102</f>
        <v>0</v>
      </c>
      <c r="L694" s="67">
        <f>J694*各種係数!F102</f>
        <v>0</v>
      </c>
      <c r="M694" s="80">
        <v>0</v>
      </c>
      <c r="N694" s="67">
        <f>M694*各種係数!H102</f>
        <v>0</v>
      </c>
      <c r="O694" s="67">
        <f>M694*各種係数!I102</f>
        <v>0</v>
      </c>
      <c r="P694" s="54"/>
      <c r="Q694" s="41"/>
      <c r="R694" s="67">
        <f>Q$707*各種係数!J102</f>
        <v>5.7616847876019734E-4</v>
      </c>
      <c r="S694" s="67">
        <f>R694*各種係数!G102</f>
        <v>1.7025807093847497E-4</v>
      </c>
      <c r="T694" s="67">
        <f>R694*各種係数!F102</f>
        <v>4.059104078217224E-4</v>
      </c>
      <c r="U694" s="80">
        <v>1.7025807093847497E-4</v>
      </c>
      <c r="V694" s="67">
        <f>U694*各種係数!H102</f>
        <v>1.3124683475471873E-4</v>
      </c>
      <c r="W694" s="67">
        <f>U694*各種係数!I102</f>
        <v>1.0963363387020995E-4</v>
      </c>
      <c r="X694" s="330">
        <f t="shared" si="63"/>
        <v>1.7025807093847497E-4</v>
      </c>
      <c r="Y694" s="67">
        <f t="shared" si="64"/>
        <v>1.3124683475471873E-4</v>
      </c>
      <c r="Z694" s="68">
        <f t="shared" si="65"/>
        <v>1.0963363387020995E-4</v>
      </c>
      <c r="AA694" s="67">
        <f>G694*各種係数!K102*各種係数!$P$18</f>
        <v>0</v>
      </c>
      <c r="AB694" s="67">
        <f>M694*各種係数!K102*各種係数!$P$18</f>
        <v>0</v>
      </c>
      <c r="AC694" s="67">
        <f>U694*各種係数!K102*各種係数!$P$18</f>
        <v>3.3200976344597737E-11</v>
      </c>
      <c r="AD694" s="80">
        <f t="shared" si="66"/>
        <v>3.3200976344597737E-11</v>
      </c>
      <c r="AE694" s="67">
        <f>G694*各種係数!L102*各種係数!$P$18</f>
        <v>0</v>
      </c>
      <c r="AF694" s="67">
        <f>M694*各種係数!L102*各種係数!$P$18</f>
        <v>0</v>
      </c>
      <c r="AG694" s="67">
        <f>U694*各種係数!L102*各種係数!$P$18</f>
        <v>3.3200976344597737E-11</v>
      </c>
      <c r="AH694" s="330">
        <f t="shared" si="67"/>
        <v>3.3200976344597737E-11</v>
      </c>
    </row>
    <row r="695" spans="2:34" x14ac:dyDescent="0.15">
      <c r="B695" s="162" t="s">
        <v>129</v>
      </c>
      <c r="C695" s="162" t="s">
        <v>320</v>
      </c>
      <c r="D695" s="162" t="s">
        <v>300</v>
      </c>
      <c r="E695" s="116" t="s">
        <v>952</v>
      </c>
      <c r="F695" s="363">
        <f>SUMIF(価格変換【係数】!$D$7:$D$64,E695,価格変換【係数】!$J$342:$J$399)</f>
        <v>0</v>
      </c>
      <c r="G695" s="324">
        <f>SUMIF(価格変換【係数】!$D$7:$D$64,E695,価格変換【係数】!$L$342:$L$399)</f>
        <v>0</v>
      </c>
      <c r="H695" s="325">
        <f>G695*各種係数!H103</f>
        <v>0</v>
      </c>
      <c r="I695" s="324">
        <f>G695*各種係数!I103</f>
        <v>0</v>
      </c>
      <c r="J695" s="366">
        <v>1.4891975308641975E-3</v>
      </c>
      <c r="K695" s="46">
        <f>J695*各種係数!G103</f>
        <v>8.7022608903370314E-4</v>
      </c>
      <c r="L695" s="46">
        <f>J695*各種係数!F103</f>
        <v>6.1897144183049434E-4</v>
      </c>
      <c r="M695" s="366">
        <v>1.1358568579929419E-3</v>
      </c>
      <c r="N695" s="46">
        <f>M695*各種係数!H103</f>
        <v>5.7615467153501764E-4</v>
      </c>
      <c r="O695" s="46">
        <f>M695*各種係数!I103</f>
        <v>4.7842528791068101E-4</v>
      </c>
      <c r="P695" s="54"/>
      <c r="Q695" s="41"/>
      <c r="R695" s="46">
        <f>Q$707*各種係数!J103</f>
        <v>2.519614820274658E-3</v>
      </c>
      <c r="S695" s="46">
        <f>R695*各種係数!G103</f>
        <v>1.4723597813424811E-3</v>
      </c>
      <c r="T695" s="46">
        <f>R695*各種係数!F103</f>
        <v>1.0472550389321769E-3</v>
      </c>
      <c r="U695" s="366">
        <v>1.5717113237664689E-3</v>
      </c>
      <c r="V695" s="46">
        <f>U695*各種係数!H103</f>
        <v>7.9723850335564441E-4</v>
      </c>
      <c r="W695" s="46">
        <f>U695*各種係数!I103</f>
        <v>6.6200810189598997E-4</v>
      </c>
      <c r="X695" s="328">
        <f t="shared" si="63"/>
        <v>2.7075681817594109E-3</v>
      </c>
      <c r="Y695" s="136">
        <f t="shared" si="64"/>
        <v>1.3733931748906619E-3</v>
      </c>
      <c r="Z695" s="329">
        <f t="shared" si="65"/>
        <v>1.140433389806671E-3</v>
      </c>
      <c r="AA695" s="46">
        <f>G695*各種係数!K103*各種係数!$P$18</f>
        <v>0</v>
      </c>
      <c r="AB695" s="46">
        <f>M695*各種係数!K103*各種係数!$P$18</f>
        <v>5.4075546679026034E-11</v>
      </c>
      <c r="AC695" s="46">
        <f>U695*各種係数!K103*各種係数!$P$18</f>
        <v>7.4825580755366287E-11</v>
      </c>
      <c r="AD695" s="366">
        <f t="shared" si="66"/>
        <v>1.2890112743439232E-10</v>
      </c>
      <c r="AE695" s="46">
        <f>G695*各種係数!L103*各種係数!$P$18</f>
        <v>0</v>
      </c>
      <c r="AF695" s="46">
        <f>M695*各種係数!L103*各種係数!$P$18</f>
        <v>4.7721669944240478E-11</v>
      </c>
      <c r="AG695" s="46">
        <f>U695*各種係数!L103*各種係数!$P$18</f>
        <v>6.6033575016610749E-11</v>
      </c>
      <c r="AH695" s="328">
        <f t="shared" si="67"/>
        <v>1.1375524496085123E-10</v>
      </c>
    </row>
    <row r="696" spans="2:34" x14ac:dyDescent="0.15">
      <c r="B696" s="155" t="s">
        <v>130</v>
      </c>
      <c r="C696" s="155" t="s">
        <v>321</v>
      </c>
      <c r="D696" s="155" t="s">
        <v>300</v>
      </c>
      <c r="E696" s="41" t="s">
        <v>199</v>
      </c>
      <c r="F696" s="363">
        <f>SUMIF(価格変換【係数】!$D$7:$D$64,E696,価格変換【係数】!$J$342:$J$399)</f>
        <v>0</v>
      </c>
      <c r="G696" s="324">
        <f>SUMIF(価格変換【係数】!$D$7:$D$64,E696,価格変換【係数】!$L$342:$L$399)</f>
        <v>0</v>
      </c>
      <c r="H696" s="325">
        <f>G696*各種係数!H104</f>
        <v>0</v>
      </c>
      <c r="I696" s="324">
        <f>G696*各種係数!I104</f>
        <v>0</v>
      </c>
      <c r="J696" s="364">
        <v>8.4992283950617292E-3</v>
      </c>
      <c r="K696" s="46">
        <f>J696*各種係数!G104</f>
        <v>2.424330521391778E-3</v>
      </c>
      <c r="L696" s="46">
        <f>J696*各種係数!F104</f>
        <v>6.0748978736699516E-3</v>
      </c>
      <c r="M696" s="364">
        <v>3.9522039897738623E-3</v>
      </c>
      <c r="N696" s="46">
        <f>M696*各種係数!H104</f>
        <v>2.6767594961495961E-3</v>
      </c>
      <c r="O696" s="46">
        <f>M696*各種係数!I104</f>
        <v>7.4419114442599867E-4</v>
      </c>
      <c r="P696" s="54"/>
      <c r="Q696" s="41"/>
      <c r="R696" s="46">
        <f>Q$707*各種係数!J104</f>
        <v>5.590505672887693E-4</v>
      </c>
      <c r="S696" s="46">
        <f>R696*各種係数!G104</f>
        <v>1.5946428196552867E-4</v>
      </c>
      <c r="T696" s="46">
        <f>R696*各種係数!F104</f>
        <v>3.9958628532324063E-4</v>
      </c>
      <c r="U696" s="364">
        <v>3.6272182989472595E-4</v>
      </c>
      <c r="V696" s="46">
        <f>U696*各種係数!H104</f>
        <v>2.4566523012062958E-4</v>
      </c>
      <c r="W696" s="46">
        <f>U696*各種係数!I104</f>
        <v>6.8299706795522383E-5</v>
      </c>
      <c r="X696" s="135">
        <f t="shared" si="63"/>
        <v>4.314925819668588E-3</v>
      </c>
      <c r="Y696" s="46">
        <f t="shared" si="64"/>
        <v>2.9224247262702257E-3</v>
      </c>
      <c r="Z696" s="47">
        <f t="shared" si="65"/>
        <v>8.1249085122152103E-4</v>
      </c>
      <c r="AA696" s="46">
        <f>G696*各種係数!K104*各種係数!$P$18</f>
        <v>0</v>
      </c>
      <c r="AB696" s="46">
        <f>M696*各種係数!K104*各種係数!$P$18</f>
        <v>2.1263219025792722E-10</v>
      </c>
      <c r="AC696" s="46">
        <f>U696*各種係数!K104*各種係数!$P$18</f>
        <v>1.9514766278370139E-11</v>
      </c>
      <c r="AD696" s="364">
        <f t="shared" si="66"/>
        <v>2.3214695653629738E-10</v>
      </c>
      <c r="AE696" s="46">
        <f>G696*各種係数!L104*各種係数!$P$18</f>
        <v>0</v>
      </c>
      <c r="AF696" s="46">
        <f>M696*各種係数!L104*各種係数!$P$18</f>
        <v>2.0574531769896601E-10</v>
      </c>
      <c r="AG696" s="46">
        <f>U696*各種係数!L104*各種係数!$P$18</f>
        <v>1.8882709070973531E-11</v>
      </c>
      <c r="AH696" s="135">
        <f t="shared" si="67"/>
        <v>2.2462802676993955E-10</v>
      </c>
    </row>
    <row r="697" spans="2:34" x14ac:dyDescent="0.15">
      <c r="B697" s="155" t="s">
        <v>131</v>
      </c>
      <c r="C697" s="155" t="s">
        <v>321</v>
      </c>
      <c r="D697" s="155" t="s">
        <v>300</v>
      </c>
      <c r="E697" s="41" t="s">
        <v>213</v>
      </c>
      <c r="F697" s="363">
        <f>SUMIF(価格変換【係数】!$D$7:$D$64,E697,価格変換【係数】!$J$342:$J$399)</f>
        <v>0</v>
      </c>
      <c r="G697" s="324">
        <f>SUMIF(価格変換【係数】!$D$7:$D$64,E697,価格変換【係数】!$L$342:$L$399)</f>
        <v>0</v>
      </c>
      <c r="H697" s="325">
        <f>G697*各種係数!H105</f>
        <v>0</v>
      </c>
      <c r="I697" s="324">
        <f>G697*各種係数!I105</f>
        <v>0</v>
      </c>
      <c r="J697" s="364">
        <v>2.8896604938271606E-3</v>
      </c>
      <c r="K697" s="46">
        <f>J697*各種係数!G105</f>
        <v>8.5491072039975261E-5</v>
      </c>
      <c r="L697" s="46">
        <f>J697*各種係数!F105</f>
        <v>2.8041694217871855E-3</v>
      </c>
      <c r="M697" s="364">
        <v>1.4679329922739727E-4</v>
      </c>
      <c r="N697" s="46">
        <f>M697*各種係数!H105</f>
        <v>4.2619986469559962E-5</v>
      </c>
      <c r="O697" s="46">
        <f>M697*各種係数!I105</f>
        <v>2.3000113363639643E-5</v>
      </c>
      <c r="P697" s="54"/>
      <c r="Q697" s="41"/>
      <c r="R697" s="46">
        <f>Q$707*各種係数!J105</f>
        <v>3.3034565997492748E-6</v>
      </c>
      <c r="S697" s="46">
        <f>R697*各種係数!G105</f>
        <v>9.7733296611622329E-8</v>
      </c>
      <c r="T697" s="46">
        <f>R697*各種係数!F105</f>
        <v>3.2057233031376526E-6</v>
      </c>
      <c r="U697" s="364">
        <v>3.3442569999811337E-5</v>
      </c>
      <c r="V697" s="46">
        <f>U697*各種係数!H105</f>
        <v>9.709720323754745E-6</v>
      </c>
      <c r="W697" s="46">
        <f>U697*各種係数!I105</f>
        <v>5.2399047178275822E-6</v>
      </c>
      <c r="X697" s="135">
        <f t="shared" si="63"/>
        <v>1.802358692272086E-4</v>
      </c>
      <c r="Y697" s="46">
        <f t="shared" si="64"/>
        <v>5.2329706793314705E-5</v>
      </c>
      <c r="Z697" s="47">
        <f t="shared" si="65"/>
        <v>2.8240018081467226E-5</v>
      </c>
      <c r="AA697" s="46">
        <f>G697*各種係数!K105*各種係数!$P$18</f>
        <v>0</v>
      </c>
      <c r="AB697" s="46">
        <f>M697*各種係数!K105*各種係数!$P$18</f>
        <v>1.1733477999468831E-11</v>
      </c>
      <c r="AC697" s="46">
        <f>U697*各種係数!K105*各種係数!$P$18</f>
        <v>2.6731305952230153E-12</v>
      </c>
      <c r="AD697" s="364">
        <f t="shared" si="66"/>
        <v>1.4406608594691847E-11</v>
      </c>
      <c r="AE697" s="46">
        <f>G697*各種係数!L105*各種係数!$P$18</f>
        <v>0</v>
      </c>
      <c r="AF697" s="46">
        <f>M697*各種係数!L105*各種係数!$P$18</f>
        <v>9.7362902548783906E-12</v>
      </c>
      <c r="AG697" s="46">
        <f>U697*各種係数!L105*各種係数!$P$18</f>
        <v>2.2181296428446294E-12</v>
      </c>
      <c r="AH697" s="135">
        <f t="shared" si="67"/>
        <v>1.1954419897723021E-11</v>
      </c>
    </row>
    <row r="698" spans="2:34" x14ac:dyDescent="0.15">
      <c r="B698" s="155" t="s">
        <v>132</v>
      </c>
      <c r="C698" s="155" t="s">
        <v>321</v>
      </c>
      <c r="D698" s="155" t="s">
        <v>300</v>
      </c>
      <c r="E698" s="41" t="s">
        <v>214</v>
      </c>
      <c r="F698" s="363">
        <f>SUMIF(価格変換【係数】!$D$7:$D$64,E698,価格変換【係数】!$J$342:$J$399)</f>
        <v>0</v>
      </c>
      <c r="G698" s="324">
        <f>SUMIF(価格変換【係数】!$D$7:$D$64,E698,価格変換【係数】!$L$342:$L$399)</f>
        <v>0</v>
      </c>
      <c r="H698" s="325">
        <f>G698*各種係数!H106</f>
        <v>0</v>
      </c>
      <c r="I698" s="324">
        <f>G698*各種係数!I106</f>
        <v>0</v>
      </c>
      <c r="J698" s="364">
        <v>1.9212962962962964E-3</v>
      </c>
      <c r="K698" s="46">
        <f>J698*各種係数!G106</f>
        <v>1.0415656896514214E-3</v>
      </c>
      <c r="L698" s="46">
        <f>J698*各種係数!F106</f>
        <v>8.7973060664487508E-4</v>
      </c>
      <c r="M698" s="364">
        <v>5.9175747611377536E-3</v>
      </c>
      <c r="N698" s="46">
        <f>M698*各種係数!H106</f>
        <v>2.2019082739462327E-3</v>
      </c>
      <c r="O698" s="46">
        <f>M698*各種係数!I106</f>
        <v>1.5780280764689685E-3</v>
      </c>
      <c r="P698" s="54"/>
      <c r="Q698" s="41"/>
      <c r="R698" s="46">
        <f>Q$707*各種係数!J106</f>
        <v>1.9464879241001204E-3</v>
      </c>
      <c r="S698" s="46">
        <f>R698*各種係数!G106</f>
        <v>1.05522247712221E-3</v>
      </c>
      <c r="T698" s="46">
        <f>R698*各種係数!F106</f>
        <v>8.9126544697791055E-4</v>
      </c>
      <c r="U698" s="364">
        <v>1.4533069793025127E-3</v>
      </c>
      <c r="V698" s="46">
        <f>U698*各種係数!H106</f>
        <v>5.4077029720444897E-4</v>
      </c>
      <c r="W698" s="46">
        <f>U698*各種係数!I106</f>
        <v>3.8755052697073724E-4</v>
      </c>
      <c r="X698" s="135">
        <f t="shared" si="63"/>
        <v>7.3708817404402665E-3</v>
      </c>
      <c r="Y698" s="46">
        <f t="shared" si="64"/>
        <v>2.7426785711506816E-3</v>
      </c>
      <c r="Z698" s="47">
        <f t="shared" si="65"/>
        <v>1.9655786034397057E-3</v>
      </c>
      <c r="AA698" s="46">
        <f>G698*各種係数!K106*各種係数!$P$18</f>
        <v>0</v>
      </c>
      <c r="AB698" s="46">
        <f>M698*各種係数!K106*各種係数!$P$18</f>
        <v>3.6264437604364328E-10</v>
      </c>
      <c r="AC698" s="46">
        <f>U698*各種係数!K106*各種係数!$P$18</f>
        <v>8.9062432496873198E-11</v>
      </c>
      <c r="AD698" s="364">
        <f t="shared" si="66"/>
        <v>4.5170680854051647E-10</v>
      </c>
      <c r="AE698" s="46">
        <f>G698*各種係数!L106*各種係数!$P$18</f>
        <v>0</v>
      </c>
      <c r="AF698" s="46">
        <f>M698*各種係数!L106*各種係数!$P$18</f>
        <v>3.2161794158214024E-10</v>
      </c>
      <c r="AG698" s="46">
        <f>U698*各種係数!L106*各種係数!$P$18</f>
        <v>7.8986682557833002E-11</v>
      </c>
      <c r="AH698" s="135">
        <f t="shared" si="67"/>
        <v>4.0060462413997325E-10</v>
      </c>
    </row>
    <row r="699" spans="2:34" x14ac:dyDescent="0.15">
      <c r="B699" s="163" t="s">
        <v>133</v>
      </c>
      <c r="C699" s="163" t="s">
        <v>321</v>
      </c>
      <c r="D699" s="163" t="s">
        <v>300</v>
      </c>
      <c r="E699" s="62" t="s">
        <v>997</v>
      </c>
      <c r="F699" s="365">
        <f>SUMIF(価格変換【係数】!$D$7:$D$64,E699,価格変換【係数】!$J$342:$J$399)</f>
        <v>0</v>
      </c>
      <c r="G699" s="326">
        <f>SUMIF(価格変換【係数】!$D$7:$D$64,E699,価格変換【係数】!$L$342:$L$399)</f>
        <v>0</v>
      </c>
      <c r="H699" s="327">
        <f>G699*各種係数!H107</f>
        <v>0</v>
      </c>
      <c r="I699" s="326">
        <f>G699*各種係数!I107</f>
        <v>0</v>
      </c>
      <c r="J699" s="80">
        <v>1.2116126543209878E-2</v>
      </c>
      <c r="K699" s="67">
        <f>J699*各種係数!G107</f>
        <v>4.5633945401557015E-3</v>
      </c>
      <c r="L699" s="67">
        <f>J699*各種係数!F107</f>
        <v>7.5527320030541762E-3</v>
      </c>
      <c r="M699" s="80">
        <v>9.4936937985320886E-3</v>
      </c>
      <c r="N699" s="67">
        <f>M699*各種係数!H107</f>
        <v>6.8833188571203992E-3</v>
      </c>
      <c r="O699" s="67">
        <f>M699*各種係数!I107</f>
        <v>3.4535992746189902E-3</v>
      </c>
      <c r="P699" s="54"/>
      <c r="Q699" s="41"/>
      <c r="R699" s="67">
        <f>Q$707*各種係数!J107</f>
        <v>5.6694522793369743E-4</v>
      </c>
      <c r="S699" s="67">
        <f>R699*各種係数!G107</f>
        <v>2.1353315752301058E-4</v>
      </c>
      <c r="T699" s="67">
        <f>R699*各種係数!F107</f>
        <v>3.5341207041068683E-4</v>
      </c>
      <c r="U699" s="80">
        <v>1.9141602886955191E-3</v>
      </c>
      <c r="V699" s="67">
        <f>U699*各種係数!H107</f>
        <v>1.3878450148419709E-3</v>
      </c>
      <c r="W699" s="67">
        <f>U699*各種係数!I107</f>
        <v>6.9632987168445149E-4</v>
      </c>
      <c r="X699" s="330">
        <f t="shared" si="63"/>
        <v>1.1407854087227607E-2</v>
      </c>
      <c r="Y699" s="67">
        <f t="shared" si="64"/>
        <v>8.2711638719623701E-3</v>
      </c>
      <c r="Z699" s="68">
        <f t="shared" si="65"/>
        <v>4.1499291463034417E-3</v>
      </c>
      <c r="AA699" s="67">
        <f>G699*各種係数!K107*各種係数!$P$18</f>
        <v>0</v>
      </c>
      <c r="AB699" s="67">
        <f>M699*各種係数!K107*各種係数!$P$18</f>
        <v>1.6382977444883485E-9</v>
      </c>
      <c r="AC699" s="67">
        <f>U699*各種係数!K107*各種係数!$P$18</f>
        <v>3.3032079505702162E-10</v>
      </c>
      <c r="AD699" s="80">
        <f t="shared" si="66"/>
        <v>1.9686185395453702E-9</v>
      </c>
      <c r="AE699" s="67">
        <f>G699*各種係数!L107*各種係数!$P$18</f>
        <v>0</v>
      </c>
      <c r="AF699" s="67">
        <f>M699*各種係数!L107*各種係数!$P$18</f>
        <v>1.4909919558137048E-9</v>
      </c>
      <c r="AG699" s="67">
        <f>U699*各種係数!L107*各種係数!$P$18</f>
        <v>3.0062035422127705E-10</v>
      </c>
      <c r="AH699" s="330">
        <f t="shared" si="67"/>
        <v>1.7916123100349818E-9</v>
      </c>
    </row>
    <row r="700" spans="2:34" x14ac:dyDescent="0.15">
      <c r="B700" s="162" t="s">
        <v>134</v>
      </c>
      <c r="C700" s="162" t="s">
        <v>322</v>
      </c>
      <c r="D700" s="162" t="s">
        <v>300</v>
      </c>
      <c r="E700" s="116" t="s">
        <v>998</v>
      </c>
      <c r="F700" s="363">
        <f>SUMIF(価格変換【係数】!$D$7:$D$64,E700,価格変換【係数】!$J$342:$J$399)</f>
        <v>1</v>
      </c>
      <c r="G700" s="324">
        <f>SUMIF(価格変換【係数】!$D$7:$D$64,E700,価格変換【係数】!$L$342:$L$399)</f>
        <v>1</v>
      </c>
      <c r="H700" s="325">
        <f>G700*各種係数!H108</f>
        <v>0.48362268518518514</v>
      </c>
      <c r="I700" s="324">
        <f>G700*各種係数!I108</f>
        <v>0.27955054012345681</v>
      </c>
      <c r="J700" s="366">
        <v>0</v>
      </c>
      <c r="K700" s="46">
        <f>J700*各種係数!G108</f>
        <v>0</v>
      </c>
      <c r="L700" s="46">
        <f>J700*各種係数!F108</f>
        <v>0</v>
      </c>
      <c r="M700" s="366">
        <v>0</v>
      </c>
      <c r="N700" s="46">
        <f>M700*各種係数!H108</f>
        <v>0</v>
      </c>
      <c r="O700" s="46">
        <f>M700*各種係数!I108</f>
        <v>0</v>
      </c>
      <c r="P700" s="54"/>
      <c r="Q700" s="41"/>
      <c r="R700" s="46">
        <f>Q$707*各種係数!J108</f>
        <v>3.277396531576562E-3</v>
      </c>
      <c r="S700" s="46">
        <f>R700*各種係数!G108</f>
        <v>1.7517940716484017E-4</v>
      </c>
      <c r="T700" s="46">
        <f>R700*各種係数!F108</f>
        <v>3.1022171244117218E-3</v>
      </c>
      <c r="U700" s="366">
        <v>1.7517940716484017E-4</v>
      </c>
      <c r="V700" s="46">
        <f>U700*各種係数!H108</f>
        <v>8.472073528220886E-5</v>
      </c>
      <c r="W700" s="46">
        <f>U700*各種係数!I108</f>
        <v>4.8971497891438028E-5</v>
      </c>
      <c r="X700" s="328">
        <f t="shared" si="63"/>
        <v>1.0001751794071649</v>
      </c>
      <c r="Y700" s="136">
        <f t="shared" si="64"/>
        <v>0.48370740592046735</v>
      </c>
      <c r="Z700" s="329">
        <f t="shared" si="65"/>
        <v>0.27959951162134827</v>
      </c>
      <c r="AA700" s="46">
        <f>G700*各種係数!K108*各種係数!$P$18</f>
        <v>1.0821759259259259E-7</v>
      </c>
      <c r="AB700" s="46">
        <f>M700*各種係数!K108*各種係数!$P$18</f>
        <v>0</v>
      </c>
      <c r="AC700" s="46">
        <f>U700*各種係数!K108*各種係数!$P$18</f>
        <v>1.8957493715176566E-11</v>
      </c>
      <c r="AD700" s="366">
        <f t="shared" si="66"/>
        <v>1.0823655008630776E-7</v>
      </c>
      <c r="AE700" s="46">
        <f>G700*各種係数!L108*各種係数!$P$18</f>
        <v>1.0609567901234568E-7</v>
      </c>
      <c r="AF700" s="46">
        <f>M700*各種係数!L108*各種係数!$P$18</f>
        <v>0</v>
      </c>
      <c r="AG700" s="46">
        <f>U700*各種係数!L108*各種係数!$P$18</f>
        <v>1.8585778152133891E-11</v>
      </c>
      <c r="AH700" s="328">
        <f t="shared" si="67"/>
        <v>1.0611426479049781E-7</v>
      </c>
    </row>
    <row r="701" spans="2:34" x14ac:dyDescent="0.15">
      <c r="B701" s="155" t="s">
        <v>135</v>
      </c>
      <c r="C701" s="155" t="s">
        <v>322</v>
      </c>
      <c r="D701" s="155" t="s">
        <v>300</v>
      </c>
      <c r="E701" s="41" t="s">
        <v>999</v>
      </c>
      <c r="F701" s="363">
        <f>SUMIF(価格変換【係数】!$D$7:$D$64,E701,価格変換【係数】!$J$342:$J$399)</f>
        <v>0</v>
      </c>
      <c r="G701" s="324">
        <f>SUMIF(価格変換【係数】!$D$7:$D$64,E701,価格変換【係数】!$L$342:$L$399)</f>
        <v>0</v>
      </c>
      <c r="H701" s="325">
        <f>G701*各種係数!H109</f>
        <v>0</v>
      </c>
      <c r="I701" s="324">
        <f>G701*各種係数!I109</f>
        <v>0</v>
      </c>
      <c r="J701" s="364">
        <v>1.4697145061728395E-2</v>
      </c>
      <c r="K701" s="46">
        <f>J701*各種係数!G109</f>
        <v>8.9962597177097783E-3</v>
      </c>
      <c r="L701" s="46">
        <f>J701*各種係数!F109</f>
        <v>5.700885344018615E-3</v>
      </c>
      <c r="M701" s="364">
        <v>9.0355543031359377E-3</v>
      </c>
      <c r="N701" s="46">
        <f>M701*各種係数!H109</f>
        <v>3.6461041260084084E-3</v>
      </c>
      <c r="O701" s="46">
        <f>M701*各種係数!I109</f>
        <v>2.7646180573362442E-3</v>
      </c>
      <c r="P701" s="54"/>
      <c r="Q701" s="41"/>
      <c r="R701" s="46">
        <f>Q$707*各種係数!J109</f>
        <v>1.8977440405253326E-2</v>
      </c>
      <c r="S701" s="46">
        <f>R701*各種係数!G109</f>
        <v>1.1616268462069663E-2</v>
      </c>
      <c r="T701" s="46">
        <f>R701*各種係数!F109</f>
        <v>7.3611719431836619E-3</v>
      </c>
      <c r="U701" s="364">
        <v>1.1677325085578432E-2</v>
      </c>
      <c r="V701" s="46">
        <f>U701*各種係数!H109</f>
        <v>4.7121340591680201E-3</v>
      </c>
      <c r="W701" s="46">
        <f>U701*各種係数!I109</f>
        <v>3.572923443310077E-3</v>
      </c>
      <c r="X701" s="135">
        <f t="shared" si="63"/>
        <v>2.071287938871437E-2</v>
      </c>
      <c r="Y701" s="46">
        <f t="shared" si="64"/>
        <v>8.3582381851764285E-3</v>
      </c>
      <c r="Z701" s="47">
        <f t="shared" si="65"/>
        <v>6.3375415006463216E-3</v>
      </c>
      <c r="AA701" s="46">
        <f>G701*各種係数!K109*各種係数!$P$18</f>
        <v>0</v>
      </c>
      <c r="AB701" s="46">
        <f>M701*各種係数!K109*各種係数!$P$18</f>
        <v>1.754456620690502E-9</v>
      </c>
      <c r="AC701" s="46">
        <f>U701*各種係数!K109*各種係数!$P$18</f>
        <v>2.2674159903214673E-9</v>
      </c>
      <c r="AD701" s="364">
        <f t="shared" si="66"/>
        <v>4.0218726110119696E-9</v>
      </c>
      <c r="AE701" s="46">
        <f>G701*各種係数!L109*各種係数!$P$18</f>
        <v>0</v>
      </c>
      <c r="AF701" s="46">
        <f>M701*各種係数!L109*各種係数!$P$18</f>
        <v>1.6197968826643027E-9</v>
      </c>
      <c r="AG701" s="46">
        <f>U701*各種係数!L109*各種係数!$P$18</f>
        <v>2.0933851025512492E-9</v>
      </c>
      <c r="AH701" s="135">
        <f t="shared" si="67"/>
        <v>3.7131819852155519E-9</v>
      </c>
    </row>
    <row r="702" spans="2:34" x14ac:dyDescent="0.15">
      <c r="B702" s="155" t="s">
        <v>136</v>
      </c>
      <c r="C702" s="155" t="s">
        <v>322</v>
      </c>
      <c r="D702" s="155" t="s">
        <v>300</v>
      </c>
      <c r="E702" s="41" t="s">
        <v>1000</v>
      </c>
      <c r="F702" s="363">
        <f>SUMIF(価格変換【係数】!$D$7:$D$64,E702,価格変換【係数】!$J$342:$J$399)</f>
        <v>0</v>
      </c>
      <c r="G702" s="324">
        <f>SUMIF(価格変換【係数】!$D$7:$D$64,E702,価格変換【係数】!$L$342:$L$399)</f>
        <v>0</v>
      </c>
      <c r="H702" s="325">
        <f>G702*各種係数!H110</f>
        <v>0</v>
      </c>
      <c r="I702" s="324">
        <f>G702*各種係数!I110</f>
        <v>0</v>
      </c>
      <c r="J702" s="364">
        <v>1.089891975308642E-2</v>
      </c>
      <c r="K702" s="46">
        <f>J702*各種係数!G110</f>
        <v>8.9538736858119795E-3</v>
      </c>
      <c r="L702" s="46">
        <f>J702*各種係数!F110</f>
        <v>1.9450460672744405E-3</v>
      </c>
      <c r="M702" s="364">
        <v>9.1419931772193392E-3</v>
      </c>
      <c r="N702" s="46">
        <f>M702*各種係数!H110</f>
        <v>6.2610221116497109E-3</v>
      </c>
      <c r="O702" s="46">
        <f>M702*各種係数!I110</f>
        <v>2.7098529410545759E-3</v>
      </c>
      <c r="P702" s="54"/>
      <c r="Q702" s="41"/>
      <c r="R702" s="46">
        <f>Q$707*各種係数!J110</f>
        <v>3.7321515683549924E-3</v>
      </c>
      <c r="S702" s="46">
        <f>R702*各種係数!G110</f>
        <v>3.0661032906396427E-3</v>
      </c>
      <c r="T702" s="46">
        <f>R702*各種係数!F110</f>
        <v>6.6604827771534966E-4</v>
      </c>
      <c r="U702" s="364">
        <v>3.1953096803529158E-3</v>
      </c>
      <c r="V702" s="46">
        <f>U702*各種係数!H110</f>
        <v>2.1883526025932827E-3</v>
      </c>
      <c r="W702" s="46">
        <f>U702*各種係数!I110</f>
        <v>9.4714786666666526E-4</v>
      </c>
      <c r="X702" s="135">
        <f t="shared" si="63"/>
        <v>1.2337302857572254E-2</v>
      </c>
      <c r="Y702" s="46">
        <f t="shared" si="64"/>
        <v>8.4493747142429937E-3</v>
      </c>
      <c r="Z702" s="47">
        <f t="shared" si="65"/>
        <v>3.6570008077212411E-3</v>
      </c>
      <c r="AA702" s="46">
        <f>G702*各種係数!K110*各種係数!$P$18</f>
        <v>0</v>
      </c>
      <c r="AB702" s="46">
        <f>M702*各種係数!K110*各種係数!$P$18</f>
        <v>1.3202759985276267E-9</v>
      </c>
      <c r="AC702" s="46">
        <f>U702*各種係数!K110*各種係数!$P$18</f>
        <v>4.6146289950700984E-10</v>
      </c>
      <c r="AD702" s="364">
        <f t="shared" si="66"/>
        <v>1.7817388980346364E-9</v>
      </c>
      <c r="AE702" s="46">
        <f>G702*各種係数!L110*各種係数!$P$18</f>
        <v>0</v>
      </c>
      <c r="AF702" s="46">
        <f>M702*各種係数!L110*各種係数!$P$18</f>
        <v>9.9156159123347073E-10</v>
      </c>
      <c r="AG702" s="46">
        <f>U702*各種係数!L110*各種係数!$P$18</f>
        <v>3.4657063177749439E-10</v>
      </c>
      <c r="AH702" s="135">
        <f t="shared" si="67"/>
        <v>1.3381322230109651E-9</v>
      </c>
    </row>
    <row r="703" spans="2:34" x14ac:dyDescent="0.15">
      <c r="B703" s="155" t="s">
        <v>137</v>
      </c>
      <c r="C703" s="155" t="s">
        <v>322</v>
      </c>
      <c r="D703" s="155" t="s">
        <v>300</v>
      </c>
      <c r="E703" s="41" t="s">
        <v>1001</v>
      </c>
      <c r="F703" s="363">
        <f>SUMIF(価格変換【係数】!$D$7:$D$64,E703,価格変換【係数】!$J$342:$J$399)</f>
        <v>0</v>
      </c>
      <c r="G703" s="324">
        <f>SUMIF(価格変換【係数】!$D$7:$D$64,E703,価格変換【係数】!$L$342:$L$399)</f>
        <v>0</v>
      </c>
      <c r="H703" s="325">
        <f>G703*各種係数!H111</f>
        <v>0</v>
      </c>
      <c r="I703" s="324">
        <f>G703*各種係数!I111</f>
        <v>0</v>
      </c>
      <c r="J703" s="364">
        <v>2.6041666666666665E-3</v>
      </c>
      <c r="K703" s="46">
        <f>J703*各種係数!G111</f>
        <v>1.7513664127044852E-3</v>
      </c>
      <c r="L703" s="46">
        <f>J703*各種係数!F111</f>
        <v>8.5280025396218149E-4</v>
      </c>
      <c r="M703" s="364">
        <v>1.8171087600628631E-3</v>
      </c>
      <c r="N703" s="46">
        <f>M703*各種係数!H111</f>
        <v>1.2756493476144583E-3</v>
      </c>
      <c r="O703" s="46">
        <f>M703*各種係数!I111</f>
        <v>5.378332103378328E-4</v>
      </c>
      <c r="P703" s="54"/>
      <c r="Q703" s="41"/>
      <c r="R703" s="46">
        <f>Q$707*各種係数!J111</f>
        <v>7.0713671848538452E-3</v>
      </c>
      <c r="S703" s="46">
        <f>R703*各種係数!G111</f>
        <v>4.7556691121102184E-3</v>
      </c>
      <c r="T703" s="46">
        <f>R703*各種係数!F111</f>
        <v>2.3156980727436272E-3</v>
      </c>
      <c r="U703" s="364">
        <v>4.8350730078207281E-3</v>
      </c>
      <c r="V703" s="46">
        <f>U703*各種係数!H111</f>
        <v>3.394325019863649E-3</v>
      </c>
      <c r="W703" s="46">
        <f>U703*各種係数!I111</f>
        <v>1.4310991698284811E-3</v>
      </c>
      <c r="X703" s="135">
        <f t="shared" si="63"/>
        <v>6.652181767883591E-3</v>
      </c>
      <c r="Y703" s="46">
        <f t="shared" si="64"/>
        <v>4.6699743674781073E-3</v>
      </c>
      <c r="Z703" s="47">
        <f t="shared" si="65"/>
        <v>1.9689323801663139E-3</v>
      </c>
      <c r="AA703" s="46">
        <f>G703*各種係数!K111*各種係数!$P$18</f>
        <v>0</v>
      </c>
      <c r="AB703" s="46">
        <f>M703*各種係数!K111*各種係数!$P$18</f>
        <v>1.582272674389896E-10</v>
      </c>
      <c r="AC703" s="46">
        <f>U703*各種係数!K111*各種係数!$P$18</f>
        <v>4.210206932627542E-10</v>
      </c>
      <c r="AD703" s="364">
        <f t="shared" si="66"/>
        <v>5.7924796070174379E-10</v>
      </c>
      <c r="AE703" s="46">
        <f>G703*各種係数!L111*各種係数!$P$18</f>
        <v>0</v>
      </c>
      <c r="AF703" s="46">
        <f>M703*各種係数!L111*各種係数!$P$18</f>
        <v>1.4481687068575815E-10</v>
      </c>
      <c r="AG703" s="46">
        <f>U703*各種係数!L111*各種係数!$P$18</f>
        <v>3.853374976330809E-10</v>
      </c>
      <c r="AH703" s="135">
        <f t="shared" si="67"/>
        <v>5.3015436831883906E-10</v>
      </c>
    </row>
    <row r="704" spans="2:34" x14ac:dyDescent="0.15">
      <c r="B704" s="163" t="s">
        <v>138</v>
      </c>
      <c r="C704" s="163" t="s">
        <v>322</v>
      </c>
      <c r="D704" s="163" t="s">
        <v>300</v>
      </c>
      <c r="E704" s="62" t="s">
        <v>204</v>
      </c>
      <c r="F704" s="365">
        <f>SUMIF(価格変換【係数】!$D$7:$D$64,E704,価格変換【係数】!$J$342:$J$399)</f>
        <v>0</v>
      </c>
      <c r="G704" s="326">
        <f>SUMIF(価格変換【係数】!$D$7:$D$64,E704,価格変換【係数】!$L$342:$L$399)</f>
        <v>0</v>
      </c>
      <c r="H704" s="327">
        <f>G704*各種係数!H112</f>
        <v>0</v>
      </c>
      <c r="I704" s="326">
        <f>G704*各種係数!I112</f>
        <v>0</v>
      </c>
      <c r="J704" s="80">
        <v>2.5636574074074073E-3</v>
      </c>
      <c r="K704" s="67">
        <f>J704*各種係数!G112</f>
        <v>1.5666290551916732E-3</v>
      </c>
      <c r="L704" s="67">
        <f>J704*各種係数!F112</f>
        <v>9.9702835221573407E-4</v>
      </c>
      <c r="M704" s="80">
        <v>1.6417730363907535E-3</v>
      </c>
      <c r="N704" s="67">
        <f>M704*各種係数!H112</f>
        <v>1.2000752495610226E-3</v>
      </c>
      <c r="O704" s="67">
        <f>M704*各種係数!I112</f>
        <v>5.6664597711420645E-4</v>
      </c>
      <c r="P704" s="54"/>
      <c r="Q704" s="41"/>
      <c r="R704" s="67">
        <f>Q$707*各種係数!J112</f>
        <v>6.5526668383598299E-3</v>
      </c>
      <c r="S704" s="67">
        <f>R704*各種係数!G112</f>
        <v>4.0042785078474785E-3</v>
      </c>
      <c r="T704" s="67">
        <f>R704*各種係数!F112</f>
        <v>2.5483883305123514E-3</v>
      </c>
      <c r="U704" s="80">
        <v>4.0680001468062846E-3</v>
      </c>
      <c r="V704" s="67">
        <f>U704*各種係数!H112</f>
        <v>2.9735573573099541E-3</v>
      </c>
      <c r="W704" s="67">
        <f>U704*各種係数!I112</f>
        <v>1.4040405506691174E-3</v>
      </c>
      <c r="X704" s="330">
        <f t="shared" si="63"/>
        <v>5.7097731831970379E-3</v>
      </c>
      <c r="Y704" s="67">
        <f t="shared" si="64"/>
        <v>4.1736326068709771E-3</v>
      </c>
      <c r="Z704" s="68">
        <f t="shared" si="65"/>
        <v>1.9706865277833237E-3</v>
      </c>
      <c r="AA704" s="67">
        <f>G704*各種係数!K112*各種係数!$P$18</f>
        <v>0</v>
      </c>
      <c r="AB704" s="67">
        <f>M704*各種係数!K112*各種係数!$P$18</f>
        <v>2.7904693256796376E-10</v>
      </c>
      <c r="AC704" s="67">
        <f>U704*各種係数!K112*各種係数!$P$18</f>
        <v>6.9142502495219654E-10</v>
      </c>
      <c r="AD704" s="80">
        <f t="shared" si="66"/>
        <v>9.704719575201604E-10</v>
      </c>
      <c r="AE704" s="67">
        <f>G704*各種係数!L112*各種係数!$P$18</f>
        <v>0</v>
      </c>
      <c r="AF704" s="67">
        <f>M704*各種係数!L112*各種係数!$P$18</f>
        <v>1.7988674696294707E-10</v>
      </c>
      <c r="AG704" s="67">
        <f>U704*各種係数!L112*各種係数!$P$18</f>
        <v>4.457250160853567E-10</v>
      </c>
      <c r="AH704" s="330">
        <f t="shared" si="67"/>
        <v>6.2561176304830372E-10</v>
      </c>
    </row>
    <row r="705" spans="2:34" x14ac:dyDescent="0.15">
      <c r="B705" s="155" t="s">
        <v>139</v>
      </c>
      <c r="C705" s="155" t="s">
        <v>323</v>
      </c>
      <c r="D705" s="155" t="s">
        <v>290</v>
      </c>
      <c r="E705" s="41" t="s">
        <v>1002</v>
      </c>
      <c r="F705" s="363">
        <f>SUMIF(価格変換【係数】!$D$7:$D$64,E705,価格変換【係数】!$J$342:$J$399)</f>
        <v>0</v>
      </c>
      <c r="G705" s="324">
        <f>SUMIF(価格変換【係数】!$D$7:$D$64,E705,価格変換【係数】!$L$342:$L$399)</f>
        <v>0</v>
      </c>
      <c r="H705" s="325">
        <f>G705*各種係数!H113</f>
        <v>0</v>
      </c>
      <c r="I705" s="324">
        <f>G705*各種係数!I113</f>
        <v>0</v>
      </c>
      <c r="J705" s="364">
        <v>2.0273919753086419E-3</v>
      </c>
      <c r="K705" s="46">
        <f>J705*各種係数!G113</f>
        <v>2.0273919753086419E-3</v>
      </c>
      <c r="L705" s="46">
        <f>J705*各種係数!F113</f>
        <v>0</v>
      </c>
      <c r="M705" s="364">
        <v>2.4076472791567326E-3</v>
      </c>
      <c r="N705" s="46">
        <f>M705*各種係数!H113</f>
        <v>0</v>
      </c>
      <c r="O705" s="46">
        <f>M705*各種係数!I113</f>
        <v>0</v>
      </c>
      <c r="P705" s="54"/>
      <c r="Q705" s="41"/>
      <c r="R705" s="46">
        <f>Q$707*各種係数!J113</f>
        <v>0</v>
      </c>
      <c r="S705" s="46">
        <f>R705*各種係数!G113</f>
        <v>0</v>
      </c>
      <c r="T705" s="46">
        <f>R705*各種係数!F113</f>
        <v>0</v>
      </c>
      <c r="U705" s="364">
        <v>1.7117757633089507E-4</v>
      </c>
      <c r="V705" s="46">
        <f>U705*各種係数!H113</f>
        <v>0</v>
      </c>
      <c r="W705" s="46">
        <f>U705*各種係数!I113</f>
        <v>0</v>
      </c>
      <c r="X705" s="135">
        <f t="shared" si="63"/>
        <v>2.5788248554876277E-3</v>
      </c>
      <c r="Y705" s="46">
        <f t="shared" si="64"/>
        <v>0</v>
      </c>
      <c r="Z705" s="47">
        <f t="shared" si="65"/>
        <v>0</v>
      </c>
      <c r="AA705" s="46">
        <f>G705*各種係数!K113*各種係数!$P$18</f>
        <v>0</v>
      </c>
      <c r="AB705" s="46">
        <f>M705*各種係数!K113*各種係数!$P$18</f>
        <v>0</v>
      </c>
      <c r="AC705" s="46">
        <f>U705*各種係数!K113*各種係数!$P$18</f>
        <v>0</v>
      </c>
      <c r="AD705" s="364">
        <f t="shared" si="66"/>
        <v>0</v>
      </c>
      <c r="AE705" s="46">
        <f>G705*各種係数!L113*各種係数!$P$18</f>
        <v>0</v>
      </c>
      <c r="AF705" s="46">
        <f>M705*各種係数!L113*各種係数!$P$18</f>
        <v>0</v>
      </c>
      <c r="AG705" s="46">
        <f>U705*各種係数!L113*各種係数!$P$18</f>
        <v>0</v>
      </c>
      <c r="AH705" s="135">
        <f t="shared" si="67"/>
        <v>0</v>
      </c>
    </row>
    <row r="706" spans="2:34" x14ac:dyDescent="0.15">
      <c r="B706" s="173" t="s">
        <v>955</v>
      </c>
      <c r="C706" s="173" t="s">
        <v>324</v>
      </c>
      <c r="D706" s="173" t="s">
        <v>301</v>
      </c>
      <c r="E706" s="87" t="s">
        <v>1003</v>
      </c>
      <c r="F706" s="367">
        <f>SUMIF(価格変換【係数】!$D$7:$D$64,E706,価格変換【係数】!$J$342:$J$399)</f>
        <v>0</v>
      </c>
      <c r="G706" s="333">
        <f>SUMIF(価格変換【係数】!$D$7:$D$64,E706,価格変換【係数】!$L$342:$L$399)</f>
        <v>0</v>
      </c>
      <c r="H706" s="334">
        <f>G706*各種係数!H114</f>
        <v>0</v>
      </c>
      <c r="I706" s="333">
        <f>G706*各種係数!I114</f>
        <v>0</v>
      </c>
      <c r="J706" s="368">
        <v>1.8036265432098764E-3</v>
      </c>
      <c r="K706" s="91">
        <f>J706*各種係数!G114</f>
        <v>1.1190820728614998E-3</v>
      </c>
      <c r="L706" s="91">
        <f>J706*各種係数!F114</f>
        <v>6.845444703483766E-4</v>
      </c>
      <c r="M706" s="368">
        <v>2.1366245642901751E-3</v>
      </c>
      <c r="N706" s="46">
        <f>M706*各種係数!H114</f>
        <v>8.790778299839915E-4</v>
      </c>
      <c r="O706" s="46">
        <f>M706*各種係数!I114</f>
        <v>2.2874344013261164E-5</v>
      </c>
      <c r="P706" s="95"/>
      <c r="Q706" s="87"/>
      <c r="R706" s="91">
        <f>Q$707*各種係数!J114</f>
        <v>7.9090757282724467E-6</v>
      </c>
      <c r="S706" s="91">
        <f>R706*各種係数!G114</f>
        <v>4.9072824381160059E-6</v>
      </c>
      <c r="T706" s="91">
        <f>R706*各種係数!F114</f>
        <v>3.0017932901564409E-6</v>
      </c>
      <c r="U706" s="368">
        <v>3.0395693059996913E-4</v>
      </c>
      <c r="V706" s="91">
        <f>U706*各種係数!H114</f>
        <v>1.2505790835985487E-4</v>
      </c>
      <c r="W706" s="91">
        <f>U706*各種係数!I114</f>
        <v>3.254111888425514E-6</v>
      </c>
      <c r="X706" s="335">
        <f t="shared" si="63"/>
        <v>2.4405814948901443E-3</v>
      </c>
      <c r="Y706" s="91">
        <f t="shared" si="64"/>
        <v>1.0041357383438463E-3</v>
      </c>
      <c r="Z706" s="94">
        <f t="shared" si="65"/>
        <v>2.6128455901686677E-5</v>
      </c>
      <c r="AA706" s="91">
        <f>G706*各種係数!K114*各種係数!$P$18</f>
        <v>0</v>
      </c>
      <c r="AB706" s="91">
        <f>M706*各種係数!K114*各種係数!$P$18</f>
        <v>7.2899014881421893E-12</v>
      </c>
      <c r="AC706" s="91">
        <f>U706*各種係数!K114*各種係数!$P$18</f>
        <v>1.0370638425417432E-12</v>
      </c>
      <c r="AD706" s="368">
        <f t="shared" si="66"/>
        <v>8.3269653306839333E-12</v>
      </c>
      <c r="AE706" s="91">
        <f>G706*各種係数!L114*各種係数!$P$18</f>
        <v>0</v>
      </c>
      <c r="AF706" s="91">
        <f>M706*各種係数!L114*各種係数!$P$18</f>
        <v>7.2899014881421893E-12</v>
      </c>
      <c r="AG706" s="91">
        <f>U706*各種係数!L114*各種係数!$P$18</f>
        <v>1.0370638425417432E-12</v>
      </c>
      <c r="AH706" s="335">
        <f t="shared" si="67"/>
        <v>8.3269653306839333E-12</v>
      </c>
    </row>
    <row r="707" spans="2:34" x14ac:dyDescent="0.15">
      <c r="B707" s="477"/>
      <c r="C707" s="478"/>
      <c r="D707" s="478"/>
      <c r="E707" s="95" t="s">
        <v>272</v>
      </c>
      <c r="F707" s="91">
        <f t="shared" ref="F707:O707" si="68">SUM(F600:F706)</f>
        <v>1</v>
      </c>
      <c r="G707" s="91">
        <f t="shared" si="68"/>
        <v>1</v>
      </c>
      <c r="H707" s="91">
        <f t="shared" si="68"/>
        <v>0.48362268518518514</v>
      </c>
      <c r="I707" s="91">
        <f t="shared" si="68"/>
        <v>0.27955054012345681</v>
      </c>
      <c r="J707" s="91">
        <f t="shared" si="68"/>
        <v>0.51637731481481475</v>
      </c>
      <c r="K707" s="91">
        <f t="shared" si="68"/>
        <v>0.21598626328615789</v>
      </c>
      <c r="L707" s="91">
        <f t="shared" si="68"/>
        <v>0.30039105152865681</v>
      </c>
      <c r="M707" s="91">
        <f t="shared" si="68"/>
        <v>0.25832847328042768</v>
      </c>
      <c r="N707" s="138">
        <f t="shared" si="68"/>
        <v>0.12782908267724882</v>
      </c>
      <c r="O707" s="138">
        <f t="shared" si="68"/>
        <v>6.1319440437700594E-2</v>
      </c>
      <c r="P707" s="336">
        <f>各種係数!$P$8</f>
        <v>0.60899999999999999</v>
      </c>
      <c r="Q707" s="91">
        <f>(I707+O707)*P707</f>
        <v>0.20758981816174485</v>
      </c>
      <c r="R707" s="91">
        <f t="shared" ref="R707:AH707" si="69">SUM(R600:R706)</f>
        <v>0.20758981816174488</v>
      </c>
      <c r="S707" s="91">
        <f t="shared" si="69"/>
        <v>8.4104358655942721E-2</v>
      </c>
      <c r="T707" s="91">
        <f t="shared" si="69"/>
        <v>0.12348545950580211</v>
      </c>
      <c r="U707" s="91">
        <f t="shared" si="69"/>
        <v>9.7733425223012246E-2</v>
      </c>
      <c r="V707" s="91">
        <f t="shared" si="69"/>
        <v>5.8514573227661848E-2</v>
      </c>
      <c r="W707" s="91">
        <f t="shared" si="69"/>
        <v>3.0842764044338753E-2</v>
      </c>
      <c r="X707" s="91">
        <f t="shared" si="69"/>
        <v>1.3560618985034401</v>
      </c>
      <c r="Y707" s="91">
        <f t="shared" si="69"/>
        <v>0.66996634109009567</v>
      </c>
      <c r="Z707" s="91">
        <f t="shared" si="69"/>
        <v>0.37171274460549614</v>
      </c>
      <c r="AA707" s="91">
        <f t="shared" si="69"/>
        <v>1.0821759259259259E-7</v>
      </c>
      <c r="AB707" s="91">
        <f t="shared" si="69"/>
        <v>1.7177862017215758E-8</v>
      </c>
      <c r="AC707" s="91">
        <f t="shared" si="69"/>
        <v>9.2739099161112866E-9</v>
      </c>
      <c r="AD707" s="91">
        <f t="shared" si="69"/>
        <v>1.3466936452591963E-7</v>
      </c>
      <c r="AE707" s="91">
        <f t="shared" si="69"/>
        <v>1.0609567901234568E-7</v>
      </c>
      <c r="AF707" s="91">
        <f t="shared" si="69"/>
        <v>1.547794868736031E-8</v>
      </c>
      <c r="AG707" s="91">
        <f t="shared" si="69"/>
        <v>8.2846662344695927E-9</v>
      </c>
      <c r="AH707" s="91">
        <f t="shared" si="69"/>
        <v>1.2985829393417559E-7</v>
      </c>
    </row>
    <row r="713" spans="2:34" x14ac:dyDescent="0.15">
      <c r="I713" s="10" t="str">
        <f>入力表1【係数】!$E$52</f>
        <v>（単位：円)</v>
      </c>
      <c r="O713" s="10" t="str">
        <f>入力表1【係数】!$E$52</f>
        <v>（単位：円)</v>
      </c>
      <c r="W713" s="10" t="str">
        <f>入力表1【係数】!$E$52</f>
        <v>（単位：円)</v>
      </c>
      <c r="Z713" s="10" t="str">
        <f>入力表1【係数】!$E$52</f>
        <v>（単位：円)</v>
      </c>
      <c r="AD713" s="10" t="s">
        <v>9</v>
      </c>
      <c r="AH713" s="10" t="s">
        <v>9</v>
      </c>
    </row>
    <row r="714" spans="2:34" ht="17.45" customHeight="1" x14ac:dyDescent="0.15">
      <c r="B714" s="460" t="s">
        <v>33</v>
      </c>
      <c r="C714" s="458" t="s">
        <v>325</v>
      </c>
      <c r="D714" s="458" t="s">
        <v>326</v>
      </c>
      <c r="E714" s="460" t="s">
        <v>525</v>
      </c>
      <c r="F714" s="458" t="s">
        <v>498</v>
      </c>
      <c r="G714" s="499" t="s">
        <v>277</v>
      </c>
      <c r="H714" s="500"/>
      <c r="I714" s="501"/>
      <c r="J714" s="463" t="s">
        <v>844</v>
      </c>
      <c r="K714" s="463" t="s">
        <v>243</v>
      </c>
      <c r="L714" s="508" t="s">
        <v>225</v>
      </c>
      <c r="M714" s="510" t="s">
        <v>845</v>
      </c>
      <c r="N714" s="511"/>
      <c r="O714" s="512"/>
      <c r="P714" s="460" t="s">
        <v>237</v>
      </c>
      <c r="Q714" s="460" t="s">
        <v>275</v>
      </c>
      <c r="R714" s="461" t="s">
        <v>241</v>
      </c>
      <c r="S714" s="461" t="s">
        <v>244</v>
      </c>
      <c r="T714" s="461" t="s">
        <v>225</v>
      </c>
      <c r="U714" s="505" t="s">
        <v>847</v>
      </c>
      <c r="V714" s="506"/>
      <c r="W714" s="507"/>
      <c r="X714" s="513" t="s">
        <v>278</v>
      </c>
      <c r="Y714" s="514"/>
      <c r="Z714" s="515"/>
      <c r="AA714" s="373" t="s">
        <v>8</v>
      </c>
      <c r="AB714" s="373" t="s">
        <v>848</v>
      </c>
      <c r="AC714" s="373" t="s">
        <v>849</v>
      </c>
      <c r="AD714" s="460" t="s">
        <v>266</v>
      </c>
      <c r="AE714" s="373" t="s">
        <v>8</v>
      </c>
      <c r="AF714" s="373" t="s">
        <v>848</v>
      </c>
      <c r="AG714" s="373" t="s">
        <v>849</v>
      </c>
      <c r="AH714" s="460" t="s">
        <v>271</v>
      </c>
    </row>
    <row r="715" spans="2:34" x14ac:dyDescent="0.15">
      <c r="B715" s="498"/>
      <c r="C715" s="498"/>
      <c r="D715" s="498"/>
      <c r="E715" s="498"/>
      <c r="F715" s="459"/>
      <c r="G715" s="302" t="s">
        <v>230</v>
      </c>
      <c r="H715" s="302" t="s">
        <v>228</v>
      </c>
      <c r="I715" s="302" t="s">
        <v>286</v>
      </c>
      <c r="J715" s="502"/>
      <c r="K715" s="502"/>
      <c r="L715" s="509"/>
      <c r="M715" s="303" t="s">
        <v>846</v>
      </c>
      <c r="N715" s="304" t="s">
        <v>228</v>
      </c>
      <c r="O715" s="304" t="s">
        <v>229</v>
      </c>
      <c r="P715" s="459"/>
      <c r="Q715" s="459"/>
      <c r="R715" s="462"/>
      <c r="S715" s="462"/>
      <c r="T715" s="462"/>
      <c r="U715" s="305" t="s">
        <v>257</v>
      </c>
      <c r="V715" s="305" t="s">
        <v>249</v>
      </c>
      <c r="W715" s="305" t="s">
        <v>250</v>
      </c>
      <c r="X715" s="306" t="s">
        <v>257</v>
      </c>
      <c r="Y715" s="306" t="s">
        <v>249</v>
      </c>
      <c r="Z715" s="306" t="s">
        <v>250</v>
      </c>
      <c r="AA715" s="182" t="s">
        <v>262</v>
      </c>
      <c r="AB715" s="182" t="s">
        <v>262</v>
      </c>
      <c r="AC715" s="182" t="s">
        <v>262</v>
      </c>
      <c r="AD715" s="498"/>
      <c r="AE715" s="182" t="s">
        <v>267</v>
      </c>
      <c r="AF715" s="182" t="s">
        <v>267</v>
      </c>
      <c r="AG715" s="182" t="s">
        <v>267</v>
      </c>
      <c r="AH715" s="498"/>
    </row>
    <row r="716" spans="2:34" x14ac:dyDescent="0.15">
      <c r="B716" s="498"/>
      <c r="C716" s="498"/>
      <c r="D716" s="498"/>
      <c r="E716" s="498"/>
      <c r="F716" s="379" t="s">
        <v>706</v>
      </c>
      <c r="G716" s="307" t="s">
        <v>216</v>
      </c>
      <c r="H716" s="308" t="s">
        <v>704</v>
      </c>
      <c r="I716" s="307" t="s">
        <v>219</v>
      </c>
      <c r="J716" s="379" t="s">
        <v>222</v>
      </c>
      <c r="K716" s="379" t="s">
        <v>223</v>
      </c>
      <c r="L716" s="377" t="s">
        <v>226</v>
      </c>
      <c r="M716" s="309" t="s">
        <v>231</v>
      </c>
      <c r="N716" s="309" t="s">
        <v>698</v>
      </c>
      <c r="O716" s="309" t="s">
        <v>697</v>
      </c>
      <c r="P716" s="379" t="s">
        <v>238</v>
      </c>
      <c r="Q716" s="379" t="s">
        <v>239</v>
      </c>
      <c r="R716" s="379" t="s">
        <v>242</v>
      </c>
      <c r="S716" s="379" t="s">
        <v>693</v>
      </c>
      <c r="T716" s="379" t="s">
        <v>692</v>
      </c>
      <c r="U716" s="310" t="s">
        <v>251</v>
      </c>
      <c r="V716" s="310" t="s">
        <v>252</v>
      </c>
      <c r="W716" s="310" t="s">
        <v>253</v>
      </c>
      <c r="X716" s="516" t="s">
        <v>688</v>
      </c>
      <c r="Y716" s="516" t="s">
        <v>687</v>
      </c>
      <c r="Z716" s="516" t="s">
        <v>260</v>
      </c>
      <c r="AA716" s="442" t="s">
        <v>263</v>
      </c>
      <c r="AB716" s="442" t="s">
        <v>264</v>
      </c>
      <c r="AC716" s="460" t="s">
        <v>265</v>
      </c>
      <c r="AD716" s="498"/>
      <c r="AE716" s="442" t="s">
        <v>268</v>
      </c>
      <c r="AF716" s="442" t="s">
        <v>269</v>
      </c>
      <c r="AG716" s="460" t="s">
        <v>270</v>
      </c>
      <c r="AH716" s="498"/>
    </row>
    <row r="717" spans="2:34" ht="30" x14ac:dyDescent="0.15">
      <c r="B717" s="459"/>
      <c r="C717" s="459"/>
      <c r="D717" s="459"/>
      <c r="E717" s="459"/>
      <c r="F717" s="311"/>
      <c r="G717" s="312" t="s">
        <v>217</v>
      </c>
      <c r="H717" s="356" t="s">
        <v>220</v>
      </c>
      <c r="I717" s="357" t="s">
        <v>221</v>
      </c>
      <c r="J717" s="315" t="s">
        <v>387</v>
      </c>
      <c r="K717" s="311" t="s">
        <v>224</v>
      </c>
      <c r="L717" s="358" t="s">
        <v>227</v>
      </c>
      <c r="M717" s="318" t="s">
        <v>232</v>
      </c>
      <c r="N717" s="359" t="s">
        <v>235</v>
      </c>
      <c r="O717" s="359" t="s">
        <v>236</v>
      </c>
      <c r="P717" s="311"/>
      <c r="Q717" s="311" t="s">
        <v>240</v>
      </c>
      <c r="R717" s="425" t="s">
        <v>1050</v>
      </c>
      <c r="S717" s="311" t="s">
        <v>246</v>
      </c>
      <c r="T717" s="311" t="s">
        <v>248</v>
      </c>
      <c r="U717" s="319" t="s">
        <v>254</v>
      </c>
      <c r="V717" s="360" t="s">
        <v>255</v>
      </c>
      <c r="W717" s="360" t="s">
        <v>256</v>
      </c>
      <c r="X717" s="517"/>
      <c r="Y717" s="517"/>
      <c r="Z717" s="517"/>
      <c r="AA717" s="553"/>
      <c r="AB717" s="553"/>
      <c r="AC717" s="498"/>
      <c r="AD717" s="459"/>
      <c r="AE717" s="553"/>
      <c r="AF717" s="553"/>
      <c r="AG717" s="498"/>
      <c r="AH717" s="459"/>
    </row>
    <row r="718" spans="2:34" x14ac:dyDescent="0.15">
      <c r="B718" s="320" t="s">
        <v>34</v>
      </c>
      <c r="C718" s="320" t="s">
        <v>288</v>
      </c>
      <c r="D718" s="320" t="s">
        <v>288</v>
      </c>
      <c r="E718" s="101" t="s">
        <v>141</v>
      </c>
      <c r="F718" s="361">
        <f>SUMIF(価格変換【係数】!$D$7:$D$64,E718,価格変換【係数】!$J$409:$J$466)</f>
        <v>0</v>
      </c>
      <c r="G718" s="321">
        <f>SUMIF(価格変換【係数】!$D$7:$D$64,E718,価格変換【係数】!$L$409:$L$466)</f>
        <v>0</v>
      </c>
      <c r="H718" s="322">
        <f>G718*各種係数!H8</f>
        <v>0</v>
      </c>
      <c r="I718" s="321">
        <f>G718*各種係数!I8</f>
        <v>0</v>
      </c>
      <c r="J718" s="362">
        <f t="array" ref="J718:J824">MMULT(各種係数!$AD$8:$EF$114,G718:G824)</f>
        <v>2.3306136883185773E-2</v>
      </c>
      <c r="K718" s="134">
        <f>J718*各種係数!G8</f>
        <v>5.8887428950149903E-4</v>
      </c>
      <c r="L718" s="134">
        <f>J718*各種係数!F8</f>
        <v>2.2717262593684274E-2</v>
      </c>
      <c r="M718" s="362">
        <f t="array" ref="M718:M824">MMULT(各種係数!$EK$8:$IM$114,K718:K824)</f>
        <v>7.3181184014086667E-4</v>
      </c>
      <c r="N718" s="46">
        <f>M718*各種係数!H8</f>
        <v>4.2490716669268231E-4</v>
      </c>
      <c r="O718" s="46">
        <f>M718*各種係数!I8</f>
        <v>5.9161047681790446E-5</v>
      </c>
      <c r="P718" s="102"/>
      <c r="Q718" s="101"/>
      <c r="R718" s="134">
        <f>Q$825*各種係数!J8</f>
        <v>2.3781702757678762E-3</v>
      </c>
      <c r="S718" s="134">
        <f>R718*各種係数!G8</f>
        <v>6.0089037427165493E-5</v>
      </c>
      <c r="T718" s="134">
        <f>R718*各種係数!F8</f>
        <v>2.3180812383407105E-3</v>
      </c>
      <c r="U718" s="362">
        <f t="array" ref="U718:U824">MMULT(各種係数!$EK$8:$IM$114,S718:S824)</f>
        <v>8.4459740332683449E-5</v>
      </c>
      <c r="V718" s="134">
        <f>U718*各種係数!H8</f>
        <v>4.9039311740914423E-5</v>
      </c>
      <c r="W718" s="134">
        <f>U718*各種係数!I8</f>
        <v>6.8278845065580022E-6</v>
      </c>
      <c r="X718" s="323">
        <f t="shared" ref="X718:X781" si="70">G718+M718+U718</f>
        <v>8.1627158047355012E-4</v>
      </c>
      <c r="Y718" s="134">
        <f t="shared" ref="Y718:Y781" si="71">H718+N718+V718</f>
        <v>4.7394647843359671E-4</v>
      </c>
      <c r="Z718" s="52">
        <f t="shared" ref="Z718:Z781" si="72">I718+O718+W718</f>
        <v>6.598893218834845E-5</v>
      </c>
      <c r="AA718" s="134">
        <f>G718*各種係数!K8*各種係数!$P$18</f>
        <v>0</v>
      </c>
      <c r="AB718" s="134">
        <f>M718*各種係数!K8*各種係数!$P$18</f>
        <v>3.7659141260603403E-10</v>
      </c>
      <c r="AC718" s="134">
        <f>U718*各種係数!K8*各種係数!$P$18</f>
        <v>4.3463102365358812E-11</v>
      </c>
      <c r="AD718" s="362">
        <f t="shared" ref="AD718:AD781" si="73">SUM(AA718:AC718)</f>
        <v>4.2005451497139285E-10</v>
      </c>
      <c r="AE718" s="134">
        <f>G718*各種係数!L8*各種係数!$P$18</f>
        <v>0</v>
      </c>
      <c r="AF718" s="134">
        <f>M718*各種係数!L8*各種係数!$P$18</f>
        <v>4.9095506244651669E-11</v>
      </c>
      <c r="AG718" s="134">
        <f>U718*各種係数!L8*各種係数!$P$18</f>
        <v>5.6662019954838933E-12</v>
      </c>
      <c r="AH718" s="323">
        <f t="shared" ref="AH718:AH781" si="74">SUM(AE718:AG718)</f>
        <v>5.4761708240135563E-11</v>
      </c>
    </row>
    <row r="719" spans="2:34" x14ac:dyDescent="0.15">
      <c r="B719" s="155" t="s">
        <v>35</v>
      </c>
      <c r="C719" s="155" t="s">
        <v>288</v>
      </c>
      <c r="D719" s="155" t="s">
        <v>288</v>
      </c>
      <c r="E719" s="41" t="s">
        <v>205</v>
      </c>
      <c r="F719" s="363">
        <f>SUMIF(価格変換【係数】!$D$7:$D$64,E719,価格変換【係数】!$J$409:$J$466)</f>
        <v>0</v>
      </c>
      <c r="G719" s="324">
        <f>SUMIF(価格変換【係数】!$D$7:$D$64,E719,価格変換【係数】!$L$409:$L$466)</f>
        <v>0</v>
      </c>
      <c r="H719" s="325">
        <f>G719*各種係数!H9</f>
        <v>0</v>
      </c>
      <c r="I719" s="324">
        <f>G719*各種係数!I9</f>
        <v>0</v>
      </c>
      <c r="J719" s="364">
        <v>5.9822928375664651E-3</v>
      </c>
      <c r="K719" s="46">
        <f>J719*各種係数!G9</f>
        <v>1.0414212542023481E-4</v>
      </c>
      <c r="L719" s="46">
        <f>J719*各種係数!F9</f>
        <v>5.8781507121462304E-3</v>
      </c>
      <c r="M719" s="364">
        <v>1.4322392878098682E-4</v>
      </c>
      <c r="N719" s="46">
        <f>M719*各種係数!H9</f>
        <v>4.171649080550433E-5</v>
      </c>
      <c r="O719" s="46">
        <f>M719*各種係数!I9</f>
        <v>1.384834184621795E-5</v>
      </c>
      <c r="P719" s="54"/>
      <c r="Q719" s="41"/>
      <c r="R719" s="46">
        <f>Q$825*各種係数!J9</f>
        <v>1.7658962460232049E-4</v>
      </c>
      <c r="S719" s="46">
        <f>R719*各種係数!G9</f>
        <v>3.0741421947388447E-6</v>
      </c>
      <c r="T719" s="46">
        <f>R719*各種係数!F9</f>
        <v>1.7351548240758164E-4</v>
      </c>
      <c r="U719" s="364">
        <v>8.723845395833825E-6</v>
      </c>
      <c r="V719" s="46">
        <f>U719*各種係数!H9</f>
        <v>2.5409735603639931E-6</v>
      </c>
      <c r="W719" s="46">
        <f>U719*各種係数!I9</f>
        <v>8.4350984003379171E-7</v>
      </c>
      <c r="X719" s="135">
        <f t="shared" si="70"/>
        <v>1.5194777417682065E-4</v>
      </c>
      <c r="Y719" s="46">
        <f t="shared" si="71"/>
        <v>4.4257464365868322E-5</v>
      </c>
      <c r="Z719" s="47">
        <f t="shared" si="72"/>
        <v>1.4691851686251742E-5</v>
      </c>
      <c r="AA719" s="46">
        <f>G719*各種係数!K9*各種係数!$P$18</f>
        <v>0</v>
      </c>
      <c r="AB719" s="46">
        <f>M719*各種係数!K9*各種係数!$P$18</f>
        <v>1.9163765118582739E-11</v>
      </c>
      <c r="AC719" s="46">
        <f>U719*各種係数!K9*各種係数!$P$18</f>
        <v>1.1672750881749483E-12</v>
      </c>
      <c r="AD719" s="364">
        <f t="shared" si="73"/>
        <v>2.0331040206757686E-11</v>
      </c>
      <c r="AE719" s="46">
        <f>G719*各種係数!L9*各種係数!$P$18</f>
        <v>0</v>
      </c>
      <c r="AF719" s="46">
        <f>M719*各種係数!L9*各種係数!$P$18</f>
        <v>8.0689537341401022E-12</v>
      </c>
      <c r="AG719" s="46">
        <f>U719*各種係数!L9*各種係数!$P$18</f>
        <v>4.9148424765260983E-13</v>
      </c>
      <c r="AH719" s="135">
        <f t="shared" si="74"/>
        <v>8.5604379817927125E-12</v>
      </c>
    </row>
    <row r="720" spans="2:34" x14ac:dyDescent="0.15">
      <c r="B720" s="155" t="s">
        <v>36</v>
      </c>
      <c r="C720" s="155" t="s">
        <v>288</v>
      </c>
      <c r="D720" s="155" t="s">
        <v>288</v>
      </c>
      <c r="E720" s="41" t="s">
        <v>142</v>
      </c>
      <c r="F720" s="363">
        <f>SUMIF(価格変換【係数】!$D$7:$D$64,E720,価格変換【係数】!$J$409:$J$466)</f>
        <v>0</v>
      </c>
      <c r="G720" s="324">
        <f>SUMIF(価格変換【係数】!$D$7:$D$64,E720,価格変換【係数】!$L$409:$L$466)</f>
        <v>0</v>
      </c>
      <c r="H720" s="325">
        <f>G720*各種係数!H10</f>
        <v>0</v>
      </c>
      <c r="I720" s="324">
        <f>G720*各種係数!I10</f>
        <v>0</v>
      </c>
      <c r="J720" s="364">
        <v>0</v>
      </c>
      <c r="K720" s="46">
        <f>J720*各種係数!G10</f>
        <v>0</v>
      </c>
      <c r="L720" s="46">
        <f>J720*各種係数!F10</f>
        <v>0</v>
      </c>
      <c r="M720" s="364">
        <v>2.482213703321066E-5</v>
      </c>
      <c r="N720" s="46">
        <f>M720*各種係数!H10</f>
        <v>1.6341015863051021E-5</v>
      </c>
      <c r="O720" s="46">
        <f>M720*各種係数!I10</f>
        <v>1.125072783750405E-5</v>
      </c>
      <c r="P720" s="54"/>
      <c r="Q720" s="41"/>
      <c r="R720" s="46">
        <f>Q$825*各種係数!J10</f>
        <v>4.6509473625492339E-4</v>
      </c>
      <c r="S720" s="46">
        <f>R720*各種係数!G10</f>
        <v>4.0046424781049224E-4</v>
      </c>
      <c r="T720" s="46">
        <f>R720*各種係数!F10</f>
        <v>6.4630488444431179E-5</v>
      </c>
      <c r="U720" s="364">
        <v>4.066663096709914E-4</v>
      </c>
      <c r="V720" s="46">
        <f>U720*各種係数!H10</f>
        <v>2.6771831161881779E-4</v>
      </c>
      <c r="W720" s="46">
        <f>U720*各種係数!I10</f>
        <v>1.8432304860250249E-4</v>
      </c>
      <c r="X720" s="135">
        <f t="shared" si="70"/>
        <v>4.3148844670420206E-4</v>
      </c>
      <c r="Y720" s="46">
        <f t="shared" si="71"/>
        <v>2.840593274818688E-4</v>
      </c>
      <c r="Z720" s="47">
        <f t="shared" si="72"/>
        <v>1.9557377644000655E-4</v>
      </c>
      <c r="AA720" s="46">
        <f>G720*各種係数!K10*各種係数!$P$18</f>
        <v>0</v>
      </c>
      <c r="AB720" s="46">
        <f>M720*各種係数!K10*各種係数!$P$18</f>
        <v>8.3458378311228893E-13</v>
      </c>
      <c r="AC720" s="46">
        <f>U720*各種係数!K10*各種係数!$P$18</f>
        <v>1.3673162255749168E-11</v>
      </c>
      <c r="AD720" s="364">
        <f t="shared" si="73"/>
        <v>1.4507746038861457E-11</v>
      </c>
      <c r="AE720" s="46">
        <f>G720*各種係数!L10*各種係数!$P$18</f>
        <v>0</v>
      </c>
      <c r="AF720" s="46">
        <f>M720*各種係数!L10*各種係数!$P$18</f>
        <v>7.5381761055303509E-13</v>
      </c>
      <c r="AG720" s="46">
        <f>U720*各種係数!L10*各種係数!$P$18</f>
        <v>1.2349953005192796E-11</v>
      </c>
      <c r="AH720" s="135">
        <f t="shared" si="74"/>
        <v>1.3103770615745831E-11</v>
      </c>
    </row>
    <row r="721" spans="2:34" x14ac:dyDescent="0.15">
      <c r="B721" s="155" t="s">
        <v>37</v>
      </c>
      <c r="C721" s="155" t="s">
        <v>288</v>
      </c>
      <c r="D721" s="155" t="s">
        <v>288</v>
      </c>
      <c r="E721" s="41" t="s">
        <v>143</v>
      </c>
      <c r="F721" s="363">
        <f>SUMIF(価格変換【係数】!$D$7:$D$64,E721,価格変換【係数】!$J$409:$J$466)</f>
        <v>0</v>
      </c>
      <c r="G721" s="324">
        <f>SUMIF(価格変換【係数】!$D$7:$D$64,E721,価格変換【係数】!$L$409:$L$466)</f>
        <v>0</v>
      </c>
      <c r="H721" s="325">
        <f>G721*各種係数!H11</f>
        <v>0</v>
      </c>
      <c r="I721" s="324">
        <f>G721*各種係数!I11</f>
        <v>0</v>
      </c>
      <c r="J721" s="364">
        <v>1.8679667075034417E-3</v>
      </c>
      <c r="K721" s="46">
        <f>J721*各種係数!G11</f>
        <v>3.5810176120107514E-6</v>
      </c>
      <c r="L721" s="46">
        <f>J721*各種係数!F11</f>
        <v>1.864385689891431E-3</v>
      </c>
      <c r="M721" s="364">
        <v>3.638992242604102E-6</v>
      </c>
      <c r="N721" s="46">
        <f>M721*各種係数!H11</f>
        <v>2.438124802544748E-6</v>
      </c>
      <c r="O721" s="46">
        <f>M721*各種係数!I11</f>
        <v>1.3828170521895587E-6</v>
      </c>
      <c r="P721" s="54"/>
      <c r="Q721" s="41"/>
      <c r="R721" s="46">
        <f>Q$825*各種係数!J11</f>
        <v>1.3237839948829848E-4</v>
      </c>
      <c r="S721" s="46">
        <f>R721*各種係数!G11</f>
        <v>2.5377828101174469E-7</v>
      </c>
      <c r="T721" s="46">
        <f>R721*各種係数!F11</f>
        <v>1.3212462120728674E-4</v>
      </c>
      <c r="U721" s="364">
        <v>3.0558298703729337E-7</v>
      </c>
      <c r="V721" s="46">
        <f>U721*各種係数!H11</f>
        <v>2.0474060131498654E-7</v>
      </c>
      <c r="W721" s="46">
        <f>U721*各種係数!I11</f>
        <v>1.1612153507417148E-7</v>
      </c>
      <c r="X721" s="135">
        <f t="shared" si="70"/>
        <v>3.9445752296413955E-6</v>
      </c>
      <c r="Y721" s="46">
        <f t="shared" si="71"/>
        <v>2.6428654038597347E-6</v>
      </c>
      <c r="Z721" s="47">
        <f t="shared" si="72"/>
        <v>1.4989385872637301E-6</v>
      </c>
      <c r="AA721" s="46">
        <f>G721*各種係数!K11*各種係数!$P$18</f>
        <v>0</v>
      </c>
      <c r="AB721" s="46">
        <f>M721*各種係数!K11*各種係数!$P$18</f>
        <v>5.4584883639061529E-12</v>
      </c>
      <c r="AC721" s="46">
        <f>U721*各種係数!K11*各種係数!$P$18</f>
        <v>4.5837448055594009E-13</v>
      </c>
      <c r="AD721" s="364">
        <f t="shared" si="73"/>
        <v>5.9168628444620928E-12</v>
      </c>
      <c r="AE721" s="46">
        <f>G721*各種係数!L11*各種係数!$P$18</f>
        <v>0</v>
      </c>
      <c r="AF721" s="46">
        <f>M721*各種係数!L11*各種係数!$P$18</f>
        <v>1.819496121302051E-12</v>
      </c>
      <c r="AG721" s="46">
        <f>U721*各種係数!L11*各種係数!$P$18</f>
        <v>1.5279149351864669E-13</v>
      </c>
      <c r="AH721" s="135">
        <f t="shared" si="74"/>
        <v>1.9722876148206977E-12</v>
      </c>
    </row>
    <row r="722" spans="2:34" x14ac:dyDescent="0.15">
      <c r="B722" s="155" t="s">
        <v>38</v>
      </c>
      <c r="C722" s="155" t="s">
        <v>288</v>
      </c>
      <c r="D722" s="155" t="s">
        <v>288</v>
      </c>
      <c r="E722" s="41" t="s">
        <v>144</v>
      </c>
      <c r="F722" s="365">
        <f>SUMIF(価格変換【係数】!$D$7:$D$64,E722,価格変換【係数】!$J$409:$J$466)</f>
        <v>0</v>
      </c>
      <c r="G722" s="326">
        <f>SUMIF(価格変換【係数】!$D$7:$D$64,E722,価格変換【係数】!$L$409:$L$466)</f>
        <v>0</v>
      </c>
      <c r="H722" s="327">
        <f>G722*各種係数!H12</f>
        <v>0</v>
      </c>
      <c r="I722" s="326">
        <f>G722*各種係数!I12</f>
        <v>0</v>
      </c>
      <c r="J722" s="364">
        <v>6.6063376990792783E-3</v>
      </c>
      <c r="K722" s="67">
        <f>J722*各種係数!G12</f>
        <v>2.4898113637490042E-4</v>
      </c>
      <c r="L722" s="67">
        <f>J722*各種係数!F12</f>
        <v>6.3573565627043777E-3</v>
      </c>
      <c r="M722" s="364">
        <v>2.6793961401572213E-4</v>
      </c>
      <c r="N722" s="67">
        <f>M722*各種係数!H12</f>
        <v>1.7160959925367113E-4</v>
      </c>
      <c r="O722" s="67">
        <f>M722*各種係数!I12</f>
        <v>3.9610717867820664E-5</v>
      </c>
      <c r="P722" s="54"/>
      <c r="Q722" s="41"/>
      <c r="R722" s="67">
        <f>Q$825*各種係数!J12</f>
        <v>2.5744059300761562E-4</v>
      </c>
      <c r="S722" s="67">
        <f>R722*各種係数!G12</f>
        <v>9.7024787886634483E-6</v>
      </c>
      <c r="T722" s="67">
        <f>R722*各種係数!F12</f>
        <v>2.4773811421895217E-4</v>
      </c>
      <c r="U722" s="364">
        <v>1.500429878969577E-5</v>
      </c>
      <c r="V722" s="67">
        <f>U722*各種係数!H12</f>
        <v>9.6099328643167529E-6</v>
      </c>
      <c r="W722" s="67">
        <f>U722*各種係数!I12</f>
        <v>2.2181529534048226E-6</v>
      </c>
      <c r="X722" s="135">
        <f t="shared" si="70"/>
        <v>2.8294391280541791E-4</v>
      </c>
      <c r="Y722" s="46">
        <f t="shared" si="71"/>
        <v>1.8121953211798787E-4</v>
      </c>
      <c r="Z722" s="47">
        <f t="shared" si="72"/>
        <v>4.1828870821225486E-5</v>
      </c>
      <c r="AA722" s="67">
        <f>G722*各種係数!K12*各種係数!$P$18</f>
        <v>0</v>
      </c>
      <c r="AB722" s="67">
        <f>M722*各種係数!K12*各種係数!$P$18</f>
        <v>2.181170808182828E-11</v>
      </c>
      <c r="AC722" s="67">
        <f>U722*各種係数!K12*各種係数!$P$18</f>
        <v>1.2214296358364166E-12</v>
      </c>
      <c r="AD722" s="364">
        <f t="shared" si="73"/>
        <v>2.3033137717664696E-11</v>
      </c>
      <c r="AE722" s="67">
        <f>G722*各種係数!L12*各種係数!$P$18</f>
        <v>0</v>
      </c>
      <c r="AF722" s="67">
        <f>M722*各種係数!L12*各種係数!$P$18</f>
        <v>8.3310885004276444E-12</v>
      </c>
      <c r="AG722" s="67">
        <f>U722*各種係数!L12*各種係数!$P$18</f>
        <v>4.6653101880067634E-13</v>
      </c>
      <c r="AH722" s="135">
        <f t="shared" si="74"/>
        <v>8.797619519228321E-12</v>
      </c>
    </row>
    <row r="723" spans="2:34" x14ac:dyDescent="0.15">
      <c r="B723" s="162" t="s">
        <v>39</v>
      </c>
      <c r="C723" s="162" t="s">
        <v>289</v>
      </c>
      <c r="D723" s="162" t="s">
        <v>289</v>
      </c>
      <c r="E723" s="116" t="s">
        <v>206</v>
      </c>
      <c r="F723" s="363">
        <f>SUMIF(価格変換【係数】!$D$7:$D$64,E723,価格変換【係数】!$J$409:$J$466)</f>
        <v>0</v>
      </c>
      <c r="G723" s="324">
        <f>SUMIF(価格変換【係数】!$D$7:$D$64,E723,価格変換【係数】!$L$409:$L$466)</f>
        <v>0</v>
      </c>
      <c r="H723" s="325">
        <f>G723*各種係数!H13</f>
        <v>0</v>
      </c>
      <c r="I723" s="324">
        <f>G723*各種係数!I13</f>
        <v>0</v>
      </c>
      <c r="J723" s="366">
        <v>8.8409512863584131E-7</v>
      </c>
      <c r="K723" s="46">
        <f>J723*各種係数!G13</f>
        <v>0</v>
      </c>
      <c r="L723" s="46">
        <f>J723*各種係数!F13</f>
        <v>8.8409512863584153E-7</v>
      </c>
      <c r="M723" s="366">
        <v>-1.500147357106805E-18</v>
      </c>
      <c r="N723" s="46">
        <f>M723*各種係数!H13</f>
        <v>0</v>
      </c>
      <c r="O723" s="46">
        <f>M723*各種係数!I13</f>
        <v>0</v>
      </c>
      <c r="P723" s="54"/>
      <c r="Q723" s="41"/>
      <c r="R723" s="46">
        <f>Q$825*各種係数!J13</f>
        <v>5.105517075353316E-9</v>
      </c>
      <c r="S723" s="46">
        <f>R723*各種係数!G13</f>
        <v>0</v>
      </c>
      <c r="T723" s="46">
        <f>R723*各種係数!F13</f>
        <v>5.1055170753533168E-9</v>
      </c>
      <c r="U723" s="366">
        <v>-3.5896796569424542E-19</v>
      </c>
      <c r="V723" s="46">
        <f>U723*各種係数!H13</f>
        <v>0</v>
      </c>
      <c r="W723" s="46">
        <f>U723*各種係数!I13</f>
        <v>0</v>
      </c>
      <c r="X723" s="328">
        <f t="shared" si="70"/>
        <v>-1.8591153228010504E-18</v>
      </c>
      <c r="Y723" s="136">
        <f t="shared" si="71"/>
        <v>0</v>
      </c>
      <c r="Z723" s="329">
        <f t="shared" si="72"/>
        <v>0</v>
      </c>
      <c r="AA723" s="46">
        <f>G723*各種係数!K13*各種係数!$P$18</f>
        <v>0</v>
      </c>
      <c r="AB723" s="46">
        <f>M723*各種係数!K13*各種係数!$P$18</f>
        <v>0</v>
      </c>
      <c r="AC723" s="46">
        <f>U723*各種係数!K13*各種係数!$P$18</f>
        <v>0</v>
      </c>
      <c r="AD723" s="366">
        <f t="shared" si="73"/>
        <v>0</v>
      </c>
      <c r="AE723" s="46">
        <f>G723*各種係数!L13*各種係数!$P$18</f>
        <v>0</v>
      </c>
      <c r="AF723" s="46">
        <f>M723*各種係数!L13*各種係数!$P$18</f>
        <v>0</v>
      </c>
      <c r="AG723" s="46">
        <f>U723*各種係数!L13*各種係数!$P$18</f>
        <v>0</v>
      </c>
      <c r="AH723" s="328">
        <f t="shared" si="74"/>
        <v>0</v>
      </c>
    </row>
    <row r="724" spans="2:34" x14ac:dyDescent="0.15">
      <c r="B724" s="155" t="s">
        <v>40</v>
      </c>
      <c r="C724" s="155" t="s">
        <v>289</v>
      </c>
      <c r="D724" s="155" t="s">
        <v>289</v>
      </c>
      <c r="E724" s="41" t="s">
        <v>956</v>
      </c>
      <c r="F724" s="363">
        <f>SUMIF(価格変換【係数】!$D$7:$D$64,E724,価格変換【係数】!$J$409:$J$466)</f>
        <v>0</v>
      </c>
      <c r="G724" s="324">
        <f>SUMIF(価格変換【係数】!$D$7:$D$64,E724,価格変換【係数】!$L$409:$L$466)</f>
        <v>0</v>
      </c>
      <c r="H724" s="325">
        <f>G724*各種係数!H14</f>
        <v>0</v>
      </c>
      <c r="I724" s="324">
        <f>G724*各種係数!I14</f>
        <v>0</v>
      </c>
      <c r="J724" s="364">
        <v>-2.8417343420437754E-5</v>
      </c>
      <c r="K724" s="46">
        <f>J724*各種係数!G14</f>
        <v>0</v>
      </c>
      <c r="L724" s="46">
        <f>J724*各種係数!F14</f>
        <v>-2.8417343420437754E-5</v>
      </c>
      <c r="M724" s="364">
        <v>0</v>
      </c>
      <c r="N724" s="46">
        <f>M724*各種係数!H14</f>
        <v>0</v>
      </c>
      <c r="O724" s="46">
        <f>M724*各種係数!I14</f>
        <v>0</v>
      </c>
      <c r="P724" s="54"/>
      <c r="Q724" s="41"/>
      <c r="R724" s="46">
        <f>Q$825*各種係数!J14</f>
        <v>0</v>
      </c>
      <c r="S724" s="46">
        <f>R724*各種係数!G14</f>
        <v>0</v>
      </c>
      <c r="T724" s="46">
        <f>R724*各種係数!F14</f>
        <v>0</v>
      </c>
      <c r="U724" s="364">
        <v>0</v>
      </c>
      <c r="V724" s="46">
        <f>U724*各種係数!H14</f>
        <v>0</v>
      </c>
      <c r="W724" s="46">
        <f>U724*各種係数!I14</f>
        <v>0</v>
      </c>
      <c r="X724" s="135">
        <f t="shared" si="70"/>
        <v>0</v>
      </c>
      <c r="Y724" s="46">
        <f t="shared" si="71"/>
        <v>0</v>
      </c>
      <c r="Z724" s="47">
        <f t="shared" si="72"/>
        <v>0</v>
      </c>
      <c r="AA724" s="46">
        <f>G724*各種係数!K14*各種係数!$P$18</f>
        <v>0</v>
      </c>
      <c r="AB724" s="46">
        <f>M724*各種係数!K14*各種係数!$P$18</f>
        <v>0</v>
      </c>
      <c r="AC724" s="46">
        <f>U724*各種係数!K14*各種係数!$P$18</f>
        <v>0</v>
      </c>
      <c r="AD724" s="364">
        <f t="shared" si="73"/>
        <v>0</v>
      </c>
      <c r="AE724" s="46">
        <f>G724*各種係数!L14*各種係数!$P$18</f>
        <v>0</v>
      </c>
      <c r="AF724" s="46">
        <f>M724*各種係数!L14*各種係数!$P$18</f>
        <v>0</v>
      </c>
      <c r="AG724" s="46">
        <f>U724*各種係数!L14*各種係数!$P$18</f>
        <v>0</v>
      </c>
      <c r="AH724" s="135">
        <f t="shared" si="74"/>
        <v>0</v>
      </c>
    </row>
    <row r="725" spans="2:34" x14ac:dyDescent="0.15">
      <c r="B725" s="155" t="s">
        <v>41</v>
      </c>
      <c r="C725" s="155" t="s">
        <v>290</v>
      </c>
      <c r="D725" s="155" t="s">
        <v>290</v>
      </c>
      <c r="E725" s="41" t="s">
        <v>145</v>
      </c>
      <c r="F725" s="363">
        <f>SUMIF(価格変換【係数】!$D$7:$D$64,E725,価格変換【係数】!$J$409:$J$466)</f>
        <v>0</v>
      </c>
      <c r="G725" s="324">
        <f>SUMIF(価格変換【係数】!$D$7:$D$64,E725,価格変換【係数】!$L$409:$L$466)</f>
        <v>0</v>
      </c>
      <c r="H725" s="325">
        <f>G725*各種係数!H15</f>
        <v>0</v>
      </c>
      <c r="I725" s="324">
        <f>G725*各種係数!I15</f>
        <v>0</v>
      </c>
      <c r="J725" s="364">
        <v>0.16874496381524937</v>
      </c>
      <c r="K725" s="46">
        <f>J725*各種係数!G15</f>
        <v>3.3308324650424236E-2</v>
      </c>
      <c r="L725" s="46">
        <f>J725*各種係数!F15</f>
        <v>0.13543663916482512</v>
      </c>
      <c r="M725" s="364">
        <v>3.4901046205963293E-2</v>
      </c>
      <c r="N725" s="46">
        <f>M725*各種係数!H15</f>
        <v>1.0710790197252231E-2</v>
      </c>
      <c r="O725" s="46">
        <f>M725*各種係数!I15</f>
        <v>4.6535634094935965E-3</v>
      </c>
      <c r="P725" s="54"/>
      <c r="Q725" s="41"/>
      <c r="R725" s="46">
        <f>Q$825*各種係数!J15</f>
        <v>1.659718339062205E-2</v>
      </c>
      <c r="S725" s="46">
        <f>R725*各種係数!G15</f>
        <v>3.2760940543548815E-3</v>
      </c>
      <c r="T725" s="46">
        <f>R725*各種係数!F15</f>
        <v>1.3321089336267168E-2</v>
      </c>
      <c r="U725" s="364">
        <v>3.8690263075618681E-3</v>
      </c>
      <c r="V725" s="46">
        <f>U725*各種係数!H15</f>
        <v>1.1873663844742866E-3</v>
      </c>
      <c r="W725" s="46">
        <f>U725*各種係数!I15</f>
        <v>5.1588021599655314E-4</v>
      </c>
      <c r="X725" s="135">
        <f t="shared" si="70"/>
        <v>3.8770072513525163E-2</v>
      </c>
      <c r="Y725" s="46">
        <f t="shared" si="71"/>
        <v>1.1898156581726518E-2</v>
      </c>
      <c r="Z725" s="47">
        <f t="shared" si="72"/>
        <v>5.1694436254901494E-3</v>
      </c>
      <c r="AA725" s="46">
        <f>G725*各種係数!K15*各種係数!$P$18</f>
        <v>0</v>
      </c>
      <c r="AB725" s="46">
        <f>M725*各種係数!K15*各種係数!$P$18</f>
        <v>1.4882838484598475E-9</v>
      </c>
      <c r="AC725" s="46">
        <f>U725*各種係数!K15*各種係数!$P$18</f>
        <v>1.6498672643878243E-10</v>
      </c>
      <c r="AD725" s="364">
        <f t="shared" si="73"/>
        <v>1.65327057489863E-9</v>
      </c>
      <c r="AE725" s="46">
        <f>G725*各種係数!L15*各種係数!$P$18</f>
        <v>0</v>
      </c>
      <c r="AF725" s="46">
        <f>M725*各種係数!L15*各種係数!$P$18</f>
        <v>1.4339346293653479E-9</v>
      </c>
      <c r="AG725" s="46">
        <f>U725*各種係数!L15*各種係数!$P$18</f>
        <v>1.5896173345630462E-10</v>
      </c>
      <c r="AH725" s="135">
        <f t="shared" si="74"/>
        <v>1.5928963628216525E-9</v>
      </c>
    </row>
    <row r="726" spans="2:34" x14ac:dyDescent="0.15">
      <c r="B726" s="155" t="s">
        <v>42</v>
      </c>
      <c r="C726" s="155" t="s">
        <v>290</v>
      </c>
      <c r="D726" s="155" t="s">
        <v>290</v>
      </c>
      <c r="E726" s="41" t="s">
        <v>957</v>
      </c>
      <c r="F726" s="363">
        <f>SUMIF(価格変換【係数】!$D$7:$D$64,E726,価格変換【係数】!$J$409:$J$466)</f>
        <v>0</v>
      </c>
      <c r="G726" s="324">
        <f>SUMIF(価格変換【係数】!$D$7:$D$64,E726,価格変換【係数】!$L$409:$L$466)</f>
        <v>0</v>
      </c>
      <c r="H726" s="325">
        <f>G726*各種係数!H16</f>
        <v>0</v>
      </c>
      <c r="I726" s="324">
        <f>G726*各種係数!I16</f>
        <v>0</v>
      </c>
      <c r="J726" s="364">
        <v>7.6738446771158292E-2</v>
      </c>
      <c r="K726" s="46">
        <f>J726*各種係数!G16</f>
        <v>0</v>
      </c>
      <c r="L726" s="46">
        <f>J726*各種係数!F16</f>
        <v>7.6738446771158278E-2</v>
      </c>
      <c r="M726" s="364">
        <v>4.6568644809594179E-20</v>
      </c>
      <c r="N726" s="46">
        <f>M726*各種係数!H16</f>
        <v>0</v>
      </c>
      <c r="O726" s="46">
        <f>M726*各種係数!I16</f>
        <v>0</v>
      </c>
      <c r="P726" s="54"/>
      <c r="Q726" s="41"/>
      <c r="R726" s="46">
        <f>Q$825*各種係数!J16</f>
        <v>3.9707878250121271E-3</v>
      </c>
      <c r="S726" s="46">
        <f>R726*各種係数!G16</f>
        <v>0</v>
      </c>
      <c r="T726" s="46">
        <f>R726*各種係数!F16</f>
        <v>3.9707878250121263E-3</v>
      </c>
      <c r="U726" s="364">
        <v>1.0857032599172404E-19</v>
      </c>
      <c r="V726" s="46">
        <f>U726*各種係数!H16</f>
        <v>0</v>
      </c>
      <c r="W726" s="46">
        <f>U726*各種係数!I16</f>
        <v>0</v>
      </c>
      <c r="X726" s="135">
        <f t="shared" si="70"/>
        <v>1.5513897080131823E-19</v>
      </c>
      <c r="Y726" s="46">
        <f t="shared" si="71"/>
        <v>0</v>
      </c>
      <c r="Z726" s="47">
        <f t="shared" si="72"/>
        <v>0</v>
      </c>
      <c r="AA726" s="46">
        <f>G726*各種係数!K16*各種係数!$P$18</f>
        <v>0</v>
      </c>
      <c r="AB726" s="46">
        <f>M726*各種係数!K16*各種係数!$P$18</f>
        <v>0</v>
      </c>
      <c r="AC726" s="46">
        <f>U726*各種係数!K16*各種係数!$P$18</f>
        <v>0</v>
      </c>
      <c r="AD726" s="364">
        <f t="shared" si="73"/>
        <v>0</v>
      </c>
      <c r="AE726" s="46">
        <f>G726*各種係数!L16*各種係数!$P$18</f>
        <v>0</v>
      </c>
      <c r="AF726" s="46">
        <f>M726*各種係数!L16*各種係数!$P$18</f>
        <v>0</v>
      </c>
      <c r="AG726" s="46">
        <f>U726*各種係数!L16*各種係数!$P$18</f>
        <v>0</v>
      </c>
      <c r="AH726" s="135">
        <f t="shared" si="74"/>
        <v>0</v>
      </c>
    </row>
    <row r="727" spans="2:34" x14ac:dyDescent="0.15">
      <c r="B727" s="163" t="s">
        <v>43</v>
      </c>
      <c r="C727" s="163" t="s">
        <v>290</v>
      </c>
      <c r="D727" s="163" t="s">
        <v>290</v>
      </c>
      <c r="E727" s="62" t="s">
        <v>958</v>
      </c>
      <c r="F727" s="365">
        <f>SUMIF(価格変換【係数】!$D$7:$D$64,E727,価格変換【係数】!$J$409:$J$466)</f>
        <v>0</v>
      </c>
      <c r="G727" s="326">
        <f>SUMIF(価格変換【係数】!$D$7:$D$64,E727,価格変換【係数】!$L$409:$L$466)</f>
        <v>0</v>
      </c>
      <c r="H727" s="327">
        <f>G727*各種係数!H17</f>
        <v>0</v>
      </c>
      <c r="I727" s="326">
        <f>G727*各種係数!I17</f>
        <v>0</v>
      </c>
      <c r="J727" s="80">
        <v>0</v>
      </c>
      <c r="K727" s="67">
        <f>J727*各種係数!G17</f>
        <v>0</v>
      </c>
      <c r="L727" s="67">
        <f>J727*各種係数!F17</f>
        <v>0</v>
      </c>
      <c r="M727" s="80">
        <v>0</v>
      </c>
      <c r="N727" s="67">
        <f>M727*各種係数!H17</f>
        <v>0</v>
      </c>
      <c r="O727" s="67">
        <f>M727*各種係数!I17</f>
        <v>0</v>
      </c>
      <c r="P727" s="54"/>
      <c r="Q727" s="41"/>
      <c r="R727" s="67">
        <f>Q$825*各種係数!J17</f>
        <v>1.3727969588063764E-4</v>
      </c>
      <c r="S727" s="67">
        <f>R727*各種係数!G17</f>
        <v>0</v>
      </c>
      <c r="T727" s="67">
        <f>R727*各種係数!F17</f>
        <v>1.3727969588063764E-4</v>
      </c>
      <c r="U727" s="80">
        <v>0</v>
      </c>
      <c r="V727" s="67">
        <f>U727*各種係数!H17</f>
        <v>0</v>
      </c>
      <c r="W727" s="67">
        <f>U727*各種係数!I17</f>
        <v>0</v>
      </c>
      <c r="X727" s="330">
        <f t="shared" si="70"/>
        <v>0</v>
      </c>
      <c r="Y727" s="67">
        <f t="shared" si="71"/>
        <v>0</v>
      </c>
      <c r="Z727" s="68">
        <f t="shared" si="72"/>
        <v>0</v>
      </c>
      <c r="AA727" s="67">
        <f>G727*各種係数!K17*各種係数!$P$18</f>
        <v>0</v>
      </c>
      <c r="AB727" s="67">
        <f>M727*各種係数!K17*各種係数!$P$18</f>
        <v>0</v>
      </c>
      <c r="AC727" s="67">
        <f>U727*各種係数!K17*各種係数!$P$18</f>
        <v>0</v>
      </c>
      <c r="AD727" s="80">
        <f t="shared" si="73"/>
        <v>0</v>
      </c>
      <c r="AE727" s="67">
        <f>G727*各種係数!L17*各種係数!$P$18</f>
        <v>0</v>
      </c>
      <c r="AF727" s="67">
        <f>M727*各種係数!L17*各種係数!$P$18</f>
        <v>0</v>
      </c>
      <c r="AG727" s="67">
        <f>U727*各種係数!L17*各種係数!$P$18</f>
        <v>0</v>
      </c>
      <c r="AH727" s="330">
        <f t="shared" si="74"/>
        <v>0</v>
      </c>
    </row>
    <row r="728" spans="2:34" x14ac:dyDescent="0.15">
      <c r="B728" s="155" t="s">
        <v>44</v>
      </c>
      <c r="C728" s="155" t="s">
        <v>290</v>
      </c>
      <c r="D728" s="155" t="s">
        <v>290</v>
      </c>
      <c r="E728" s="41" t="s">
        <v>207</v>
      </c>
      <c r="F728" s="363">
        <f>SUMIF(価格変換【係数】!$D$7:$D$64,E728,価格変換【係数】!$J$409:$J$466)</f>
        <v>0</v>
      </c>
      <c r="G728" s="324">
        <f>SUMIF(価格変換【係数】!$D$7:$D$64,E728,価格変換【係数】!$L$409:$L$466)</f>
        <v>0</v>
      </c>
      <c r="H728" s="325">
        <f>G728*各種係数!H18</f>
        <v>0</v>
      </c>
      <c r="I728" s="324">
        <f>G728*各種係数!I18</f>
        <v>0</v>
      </c>
      <c r="J728" s="366">
        <v>0</v>
      </c>
      <c r="K728" s="46">
        <f>J728*各種係数!G18</f>
        <v>0</v>
      </c>
      <c r="L728" s="46">
        <f>J728*各種係数!F18</f>
        <v>0</v>
      </c>
      <c r="M728" s="366">
        <v>0</v>
      </c>
      <c r="N728" s="46">
        <f>M728*各種係数!H18</f>
        <v>0</v>
      </c>
      <c r="O728" s="46">
        <f>M728*各種係数!I18</f>
        <v>0</v>
      </c>
      <c r="P728" s="54"/>
      <c r="Q728" s="41"/>
      <c r="R728" s="46">
        <f>Q$825*各種係数!J18</f>
        <v>2.7061384816544224E-3</v>
      </c>
      <c r="S728" s="46">
        <f>R728*各種係数!G18</f>
        <v>0</v>
      </c>
      <c r="T728" s="46">
        <f>R728*各種係数!F18</f>
        <v>2.7061384816544224E-3</v>
      </c>
      <c r="U728" s="366">
        <v>0</v>
      </c>
      <c r="V728" s="46">
        <f>U728*各種係数!H18</f>
        <v>0</v>
      </c>
      <c r="W728" s="46">
        <f>U728*各種係数!I18</f>
        <v>0</v>
      </c>
      <c r="X728" s="328">
        <f t="shared" si="70"/>
        <v>0</v>
      </c>
      <c r="Y728" s="136">
        <f t="shared" si="71"/>
        <v>0</v>
      </c>
      <c r="Z728" s="329">
        <f t="shared" si="72"/>
        <v>0</v>
      </c>
      <c r="AA728" s="46">
        <f>G728*各種係数!K18*各種係数!$P$18</f>
        <v>0</v>
      </c>
      <c r="AB728" s="46">
        <f>M728*各種係数!K18*各種係数!$P$18</f>
        <v>0</v>
      </c>
      <c r="AC728" s="46">
        <f>U728*各種係数!K18*各種係数!$P$18</f>
        <v>0</v>
      </c>
      <c r="AD728" s="366">
        <f t="shared" si="73"/>
        <v>0</v>
      </c>
      <c r="AE728" s="46">
        <f>G728*各種係数!L18*各種係数!$P$18</f>
        <v>0</v>
      </c>
      <c r="AF728" s="46">
        <f>M728*各種係数!L18*各種係数!$P$18</f>
        <v>0</v>
      </c>
      <c r="AG728" s="46">
        <f>U728*各種係数!L18*各種係数!$P$18</f>
        <v>0</v>
      </c>
      <c r="AH728" s="328">
        <f t="shared" si="74"/>
        <v>0</v>
      </c>
    </row>
    <row r="729" spans="2:34" x14ac:dyDescent="0.15">
      <c r="B729" s="155" t="s">
        <v>45</v>
      </c>
      <c r="C729" s="155" t="s">
        <v>291</v>
      </c>
      <c r="D729" s="155" t="s">
        <v>290</v>
      </c>
      <c r="E729" s="41" t="s">
        <v>147</v>
      </c>
      <c r="F729" s="363">
        <f>SUMIF(価格変換【係数】!$D$7:$D$64,E729,価格変換【係数】!$J$409:$J$466)</f>
        <v>0</v>
      </c>
      <c r="G729" s="324">
        <f>SUMIF(価格変換【係数】!$D$7:$D$64,E729,価格変換【係数】!$L$409:$L$466)</f>
        <v>0</v>
      </c>
      <c r="H729" s="325">
        <f>G729*各種係数!H19</f>
        <v>0</v>
      </c>
      <c r="I729" s="324">
        <f>G729*各種係数!I19</f>
        <v>0</v>
      </c>
      <c r="J729" s="364">
        <v>6.3149652045417238E-7</v>
      </c>
      <c r="K729" s="46">
        <f>J729*各種係数!G19</f>
        <v>4.2204429578668463E-9</v>
      </c>
      <c r="L729" s="46">
        <f>J729*各種係数!F19</f>
        <v>6.2727607749630556E-7</v>
      </c>
      <c r="M729" s="364">
        <v>3.9830441780060225E-7</v>
      </c>
      <c r="N729" s="46">
        <f>M729*各種係数!H19</f>
        <v>1.605664684258678E-7</v>
      </c>
      <c r="O729" s="46">
        <f>M729*各種係数!I19</f>
        <v>1.2048708638468219E-7</v>
      </c>
      <c r="P729" s="54"/>
      <c r="Q729" s="41"/>
      <c r="R729" s="46">
        <f>Q$825*各種係数!J19</f>
        <v>5.9971956325637731E-5</v>
      </c>
      <c r="S729" s="46">
        <f>R729*各種係数!G19</f>
        <v>4.0080699187701049E-7</v>
      </c>
      <c r="T729" s="46">
        <f>R729*各種係数!F19</f>
        <v>5.9571149333760719E-5</v>
      </c>
      <c r="U729" s="364">
        <v>6.0707933249654635E-7</v>
      </c>
      <c r="V729" s="46">
        <f>U729*各種係数!H19</f>
        <v>2.4472885591267024E-7</v>
      </c>
      <c r="W729" s="46">
        <f>U729*各種係数!I19</f>
        <v>1.8364149808020526E-7</v>
      </c>
      <c r="X729" s="135">
        <f t="shared" si="70"/>
        <v>1.0053837502971485E-6</v>
      </c>
      <c r="Y729" s="46">
        <f t="shared" si="71"/>
        <v>4.0529532433853804E-7</v>
      </c>
      <c r="Z729" s="47">
        <f t="shared" si="72"/>
        <v>3.0412858446488748E-7</v>
      </c>
      <c r="AA729" s="46">
        <f>G729*各種係数!K19*各種係数!$P$18</f>
        <v>0</v>
      </c>
      <c r="AB729" s="46">
        <f>M729*各種係数!K19*各種係数!$P$18</f>
        <v>1.0787411315432975E-13</v>
      </c>
      <c r="AC729" s="46">
        <f>U729*各種係数!K19*各種係数!$P$18</f>
        <v>1.6441731921781462E-13</v>
      </c>
      <c r="AD729" s="364">
        <f t="shared" si="73"/>
        <v>2.7229143237214438E-13</v>
      </c>
      <c r="AE729" s="46">
        <f>G729*各種係数!L19*各種係数!$P$18</f>
        <v>0</v>
      </c>
      <c r="AF729" s="46">
        <f>M729*各種係数!L19*各種係数!$P$18</f>
        <v>4.9788052225075281E-14</v>
      </c>
      <c r="AG729" s="46">
        <f>U729*各種係数!L19*各種係数!$P$18</f>
        <v>7.5884916562068291E-14</v>
      </c>
      <c r="AH729" s="135">
        <f t="shared" si="74"/>
        <v>1.2567296878714357E-13</v>
      </c>
    </row>
    <row r="730" spans="2:34" x14ac:dyDescent="0.15">
      <c r="B730" s="155" t="s">
        <v>46</v>
      </c>
      <c r="C730" s="155" t="s">
        <v>291</v>
      </c>
      <c r="D730" s="155" t="s">
        <v>290</v>
      </c>
      <c r="E730" s="41" t="s">
        <v>959</v>
      </c>
      <c r="F730" s="363">
        <f>SUMIF(価格変換【係数】!$D$7:$D$64,E730,価格変換【係数】!$J$409:$J$466)</f>
        <v>0</v>
      </c>
      <c r="G730" s="324">
        <f>SUMIF(価格変換【係数】!$D$7:$D$64,E730,価格変換【係数】!$L$409:$L$466)</f>
        <v>0</v>
      </c>
      <c r="H730" s="325">
        <f>G730*各種係数!H20</f>
        <v>0</v>
      </c>
      <c r="I730" s="324">
        <f>G730*各種係数!I20</f>
        <v>0</v>
      </c>
      <c r="J730" s="364">
        <v>6.741856852368744E-4</v>
      </c>
      <c r="K730" s="46">
        <f>J730*各種係数!G20</f>
        <v>0</v>
      </c>
      <c r="L730" s="46">
        <f>J730*各種係数!F20</f>
        <v>6.741856852368744E-4</v>
      </c>
      <c r="M730" s="364">
        <v>0</v>
      </c>
      <c r="N730" s="46">
        <f>M730*各種係数!H20</f>
        <v>0</v>
      </c>
      <c r="O730" s="46">
        <f>M730*各種係数!I20</f>
        <v>0</v>
      </c>
      <c r="P730" s="54"/>
      <c r="Q730" s="41"/>
      <c r="R730" s="46">
        <f>Q$825*各種係数!J20</f>
        <v>3.9845778266326569E-3</v>
      </c>
      <c r="S730" s="46">
        <f>R730*各種係数!G20</f>
        <v>0</v>
      </c>
      <c r="T730" s="46">
        <f>R730*各種係数!F20</f>
        <v>3.9845778266326569E-3</v>
      </c>
      <c r="U730" s="364">
        <v>0</v>
      </c>
      <c r="V730" s="46">
        <f>U730*各種係数!H20</f>
        <v>0</v>
      </c>
      <c r="W730" s="46">
        <f>U730*各種係数!I20</f>
        <v>0</v>
      </c>
      <c r="X730" s="135">
        <f t="shared" si="70"/>
        <v>0</v>
      </c>
      <c r="Y730" s="46">
        <f t="shared" si="71"/>
        <v>0</v>
      </c>
      <c r="Z730" s="47">
        <f t="shared" si="72"/>
        <v>0</v>
      </c>
      <c r="AA730" s="46">
        <f>G730*各種係数!K20*各種係数!$P$18</f>
        <v>0</v>
      </c>
      <c r="AB730" s="46">
        <f>M730*各種係数!K20*各種係数!$P$18</f>
        <v>0</v>
      </c>
      <c r="AC730" s="46">
        <f>U730*各種係数!K20*各種係数!$P$18</f>
        <v>0</v>
      </c>
      <c r="AD730" s="364">
        <f t="shared" si="73"/>
        <v>0</v>
      </c>
      <c r="AE730" s="46">
        <f>G730*各種係数!L20*各種係数!$P$18</f>
        <v>0</v>
      </c>
      <c r="AF730" s="46">
        <f>M730*各種係数!L20*各種係数!$P$18</f>
        <v>0</v>
      </c>
      <c r="AG730" s="46">
        <f>U730*各種係数!L20*各種係数!$P$18</f>
        <v>0</v>
      </c>
      <c r="AH730" s="135">
        <f t="shared" si="74"/>
        <v>0</v>
      </c>
    </row>
    <row r="731" spans="2:34" x14ac:dyDescent="0.15">
      <c r="B731" s="155" t="s">
        <v>47</v>
      </c>
      <c r="C731" s="155" t="s">
        <v>292</v>
      </c>
      <c r="D731" s="155" t="s">
        <v>290</v>
      </c>
      <c r="E731" s="41" t="s">
        <v>960</v>
      </c>
      <c r="F731" s="363">
        <f>SUMIF(価格変換【係数】!$D$7:$D$64,E731,価格変換【係数】!$J$409:$J$466)</f>
        <v>0</v>
      </c>
      <c r="G731" s="324">
        <f>SUMIF(価格変換【係数】!$D$7:$D$64,E731,価格変換【係数】!$L$409:$L$466)</f>
        <v>0</v>
      </c>
      <c r="H731" s="325">
        <f>G731*各種係数!H21</f>
        <v>0</v>
      </c>
      <c r="I731" s="324">
        <f>G731*各種係数!I21</f>
        <v>0</v>
      </c>
      <c r="J731" s="364">
        <v>8.9078899175265547E-4</v>
      </c>
      <c r="K731" s="46">
        <f>J731*各種係数!G21</f>
        <v>1.1164219972492226E-5</v>
      </c>
      <c r="L731" s="46">
        <f>J731*各種係数!F21</f>
        <v>8.7962477178016329E-4</v>
      </c>
      <c r="M731" s="364">
        <v>1.3419699531145744E-5</v>
      </c>
      <c r="N731" s="46">
        <f>M731*各種係数!H21</f>
        <v>5.8010197078944647E-6</v>
      </c>
      <c r="O731" s="46">
        <f>M731*各種係数!I21</f>
        <v>2.9697904165673747E-6</v>
      </c>
      <c r="P731" s="54"/>
      <c r="Q731" s="41"/>
      <c r="R731" s="46">
        <f>Q$825*各種係数!J21</f>
        <v>3.5386338849273831E-5</v>
      </c>
      <c r="S731" s="46">
        <f>R731*各種係数!G21</f>
        <v>4.4349545693997157E-7</v>
      </c>
      <c r="T731" s="46">
        <f>R731*各種係数!F21</f>
        <v>3.4942843392333862E-5</v>
      </c>
      <c r="U731" s="364">
        <v>1.4650962727810334E-6</v>
      </c>
      <c r="V731" s="46">
        <f>U731*各種係数!H21</f>
        <v>6.3332657580298817E-7</v>
      </c>
      <c r="W731" s="46">
        <f>U731*各種係数!I21</f>
        <v>3.2422699630162377E-7</v>
      </c>
      <c r="X731" s="135">
        <f t="shared" si="70"/>
        <v>1.4884795803926776E-5</v>
      </c>
      <c r="Y731" s="46">
        <f t="shared" si="71"/>
        <v>6.4343462836974527E-6</v>
      </c>
      <c r="Z731" s="47">
        <f t="shared" si="72"/>
        <v>3.2940174128689984E-6</v>
      </c>
      <c r="AA731" s="46">
        <f>G731*各種係数!K21*各種係数!$P$18</f>
        <v>0</v>
      </c>
      <c r="AB731" s="46">
        <f>M731*各種係数!K21*各種係数!$P$18</f>
        <v>1.0910324822069709E-12</v>
      </c>
      <c r="AC731" s="46">
        <f>U731*各種係数!K21*各種係数!$P$18</f>
        <v>1.1911351811227914E-13</v>
      </c>
      <c r="AD731" s="364">
        <f t="shared" si="73"/>
        <v>1.2101460003192501E-12</v>
      </c>
      <c r="AE731" s="46">
        <f>G731*各種係数!L21*各種係数!$P$18</f>
        <v>0</v>
      </c>
      <c r="AF731" s="46">
        <f>M731*各種係数!L21*各種係数!$P$18</f>
        <v>7.6372273754487966E-13</v>
      </c>
      <c r="AG731" s="46">
        <f>U731*各種係数!L21*各種係数!$P$18</f>
        <v>8.3379462678595395E-14</v>
      </c>
      <c r="AH731" s="135">
        <f t="shared" si="74"/>
        <v>8.4710220022347503E-13</v>
      </c>
    </row>
    <row r="732" spans="2:34" x14ac:dyDescent="0.15">
      <c r="B732" s="155" t="s">
        <v>48</v>
      </c>
      <c r="C732" s="155" t="s">
        <v>292</v>
      </c>
      <c r="D732" s="155" t="s">
        <v>290</v>
      </c>
      <c r="E732" s="41" t="s">
        <v>150</v>
      </c>
      <c r="F732" s="365">
        <f>SUMIF(価格変換【係数】!$D$7:$D$64,E732,価格変換【係数】!$J$409:$J$466)</f>
        <v>0</v>
      </c>
      <c r="G732" s="326">
        <f>SUMIF(価格変換【係数】!$D$7:$D$64,E732,価格変換【係数】!$L$409:$L$466)</f>
        <v>0</v>
      </c>
      <c r="H732" s="327">
        <f>G732*各種係数!H22</f>
        <v>0</v>
      </c>
      <c r="I732" s="326">
        <f>G732*各種係数!I22</f>
        <v>0</v>
      </c>
      <c r="J732" s="80">
        <v>2.5868623463884714E-3</v>
      </c>
      <c r="K732" s="67">
        <f>J732*各種係数!G22</f>
        <v>1.4319180790511773E-4</v>
      </c>
      <c r="L732" s="67">
        <f>J732*各種係数!F22</f>
        <v>2.4436705384833536E-3</v>
      </c>
      <c r="M732" s="80">
        <v>1.5912170634384216E-4</v>
      </c>
      <c r="N732" s="67">
        <f>M732*各種係数!H22</f>
        <v>6.3440397943915236E-5</v>
      </c>
      <c r="O732" s="67">
        <f>M732*各種係数!I22</f>
        <v>2.5950257164643446E-5</v>
      </c>
      <c r="P732" s="54"/>
      <c r="Q732" s="41"/>
      <c r="R732" s="67">
        <f>Q$825*各種係数!J22</f>
        <v>1.2340034771128966E-4</v>
      </c>
      <c r="S732" s="67">
        <f>R732*各種係数!G22</f>
        <v>6.8306374746104156E-6</v>
      </c>
      <c r="T732" s="67">
        <f>R732*各種係数!F22</f>
        <v>1.1656971023667924E-4</v>
      </c>
      <c r="U732" s="80">
        <v>1.9939225408090969E-5</v>
      </c>
      <c r="V732" s="67">
        <f>U732*各種係数!H22</f>
        <v>7.9495904339368527E-6</v>
      </c>
      <c r="W732" s="67">
        <f>U732*各種係数!I22</f>
        <v>3.2517752536266539E-6</v>
      </c>
      <c r="X732" s="330">
        <f t="shared" si="70"/>
        <v>1.7906093175193313E-4</v>
      </c>
      <c r="Y732" s="67">
        <f t="shared" si="71"/>
        <v>7.1389988377852087E-5</v>
      </c>
      <c r="Z732" s="68">
        <f t="shared" si="72"/>
        <v>2.9202032418270101E-5</v>
      </c>
      <c r="AA732" s="67">
        <f>G732*各種係数!K22*各種係数!$P$18</f>
        <v>0</v>
      </c>
      <c r="AB732" s="67">
        <f>M732*各種係数!K22*各種係数!$P$18</f>
        <v>1.0414229681081131E-11</v>
      </c>
      <c r="AC732" s="67">
        <f>U732*各種係数!K22*各種係数!$P$18</f>
        <v>1.3049864649766802E-12</v>
      </c>
      <c r="AD732" s="80">
        <f t="shared" si="73"/>
        <v>1.171921614605781E-11</v>
      </c>
      <c r="AE732" s="67">
        <f>G732*各種係数!L22*各種係数!$P$18</f>
        <v>0</v>
      </c>
      <c r="AF732" s="67">
        <f>M732*各種係数!L22*各種係数!$P$18</f>
        <v>6.5405706687670607E-12</v>
      </c>
      <c r="AG732" s="67">
        <f>U732*各種係数!L22*各種係数!$P$18</f>
        <v>8.1958593744769498E-13</v>
      </c>
      <c r="AH732" s="330">
        <f t="shared" si="74"/>
        <v>7.3601566062147558E-12</v>
      </c>
    </row>
    <row r="733" spans="2:34" x14ac:dyDescent="0.15">
      <c r="B733" s="162" t="s">
        <v>49</v>
      </c>
      <c r="C733" s="162" t="s">
        <v>292</v>
      </c>
      <c r="D733" s="162" t="s">
        <v>290</v>
      </c>
      <c r="E733" s="116" t="s">
        <v>151</v>
      </c>
      <c r="F733" s="363">
        <f>SUMIF(価格変換【係数】!$D$7:$D$64,E733,価格変換【係数】!$J$409:$J$466)</f>
        <v>0</v>
      </c>
      <c r="G733" s="324">
        <f>SUMIF(価格変換【係数】!$D$7:$D$64,E733,価格変換【係数】!$L$409:$L$466)</f>
        <v>0</v>
      </c>
      <c r="H733" s="325">
        <f>G733*各種係数!H23</f>
        <v>0</v>
      </c>
      <c r="I733" s="324">
        <f>G733*各種係数!I23</f>
        <v>0</v>
      </c>
      <c r="J733" s="366">
        <v>1.2629930409083447E-7</v>
      </c>
      <c r="K733" s="46">
        <f>J733*各種係数!G23</f>
        <v>0</v>
      </c>
      <c r="L733" s="46">
        <f>J733*各種係数!F23</f>
        <v>1.2629930409083444E-7</v>
      </c>
      <c r="M733" s="366">
        <v>4.3882770165741408E-20</v>
      </c>
      <c r="N733" s="46">
        <f>M733*各種係数!H23</f>
        <v>0</v>
      </c>
      <c r="O733" s="46">
        <f>M733*各種係数!I23</f>
        <v>0</v>
      </c>
      <c r="P733" s="54"/>
      <c r="Q733" s="41"/>
      <c r="R733" s="46">
        <f>Q$825*各種係数!J23</f>
        <v>0</v>
      </c>
      <c r="S733" s="46">
        <f>R733*各種係数!G23</f>
        <v>0</v>
      </c>
      <c r="T733" s="46">
        <f>R733*各種係数!F23</f>
        <v>0</v>
      </c>
      <c r="U733" s="366">
        <v>1.7532353068079766E-20</v>
      </c>
      <c r="V733" s="46">
        <f>U733*各種係数!H23</f>
        <v>0</v>
      </c>
      <c r="W733" s="46">
        <f>U733*各種係数!I23</f>
        <v>0</v>
      </c>
      <c r="X733" s="328">
        <f t="shared" si="70"/>
        <v>6.1415123233821177E-20</v>
      </c>
      <c r="Y733" s="136">
        <f t="shared" si="71"/>
        <v>0</v>
      </c>
      <c r="Z733" s="329">
        <f t="shared" si="72"/>
        <v>0</v>
      </c>
      <c r="AA733" s="46">
        <f>G733*各種係数!K23*各種係数!$P$18</f>
        <v>0</v>
      </c>
      <c r="AB733" s="46">
        <f>M733*各種係数!K23*各種係数!$P$18</f>
        <v>0</v>
      </c>
      <c r="AC733" s="46">
        <f>U733*各種係数!K23*各種係数!$P$18</f>
        <v>0</v>
      </c>
      <c r="AD733" s="366">
        <f t="shared" si="73"/>
        <v>0</v>
      </c>
      <c r="AE733" s="46">
        <f>G733*各種係数!L23*各種係数!$P$18</f>
        <v>0</v>
      </c>
      <c r="AF733" s="46">
        <f>M733*各種係数!L23*各種係数!$P$18</f>
        <v>0</v>
      </c>
      <c r="AG733" s="46">
        <f>U733*各種係数!L23*各種係数!$P$18</f>
        <v>0</v>
      </c>
      <c r="AH733" s="328">
        <f t="shared" si="74"/>
        <v>0</v>
      </c>
    </row>
    <row r="734" spans="2:34" x14ac:dyDescent="0.15">
      <c r="B734" s="155" t="s">
        <v>50</v>
      </c>
      <c r="C734" s="155" t="s">
        <v>292</v>
      </c>
      <c r="D734" s="155" t="s">
        <v>290</v>
      </c>
      <c r="E734" s="41" t="s">
        <v>152</v>
      </c>
      <c r="F734" s="363">
        <f>SUMIF(価格変換【係数】!$D$7:$D$64,E734,価格変換【係数】!$J$409:$J$466)</f>
        <v>0</v>
      </c>
      <c r="G734" s="324">
        <f>SUMIF(価格変換【係数】!$D$7:$D$64,E734,価格変換【係数】!$L$409:$L$466)</f>
        <v>0</v>
      </c>
      <c r="H734" s="325">
        <f>G734*各種係数!H24</f>
        <v>0</v>
      </c>
      <c r="I734" s="324">
        <f>G734*各種係数!I24</f>
        <v>0</v>
      </c>
      <c r="J734" s="364">
        <v>2.9399952006264446E-3</v>
      </c>
      <c r="K734" s="46">
        <f>J734*各種係数!G24</f>
        <v>2.9495875640128197E-5</v>
      </c>
      <c r="L734" s="46">
        <f>J734*各種係数!F24</f>
        <v>2.9104993249863165E-3</v>
      </c>
      <c r="M734" s="364">
        <v>4.2659488332310447E-5</v>
      </c>
      <c r="N734" s="46">
        <f>M734*各種係数!H24</f>
        <v>1.8516569246603255E-5</v>
      </c>
      <c r="O734" s="46">
        <f>M734*各種係数!I24</f>
        <v>9.7176299012105612E-6</v>
      </c>
      <c r="P734" s="54"/>
      <c r="Q734" s="41"/>
      <c r="R734" s="46">
        <f>Q$825*各種係数!J24</f>
        <v>2.0642881914922296E-4</v>
      </c>
      <c r="S734" s="46">
        <f>R734*各種係数!G24</f>
        <v>2.0710233733941517E-6</v>
      </c>
      <c r="T734" s="46">
        <f>R734*各種係数!F24</f>
        <v>2.0435779577582881E-4</v>
      </c>
      <c r="U734" s="364">
        <v>5.6658343384159845E-6</v>
      </c>
      <c r="V734" s="46">
        <f>U734*各種係数!H24</f>
        <v>2.4592843929541822E-6</v>
      </c>
      <c r="W734" s="46">
        <f>U734*各種係数!I24</f>
        <v>1.2906502945698775E-6</v>
      </c>
      <c r="X734" s="135">
        <f t="shared" si="70"/>
        <v>4.8325322670726431E-5</v>
      </c>
      <c r="Y734" s="46">
        <f t="shared" si="71"/>
        <v>2.0975853639557436E-5</v>
      </c>
      <c r="Z734" s="47">
        <f t="shared" si="72"/>
        <v>1.1008280195780439E-5</v>
      </c>
      <c r="AA734" s="46">
        <f>G734*各種係数!K24*各種係数!$P$18</f>
        <v>0</v>
      </c>
      <c r="AB734" s="46">
        <f>M734*各種係数!K24*各種係数!$P$18</f>
        <v>1.6795074146578914E-12</v>
      </c>
      <c r="AC734" s="46">
        <f>U734*各種係数!K24*各種係数!$P$18</f>
        <v>2.2306434403212536E-13</v>
      </c>
      <c r="AD734" s="364">
        <f t="shared" si="73"/>
        <v>1.9025717586900169E-12</v>
      </c>
      <c r="AE734" s="46">
        <f>G734*各種係数!L24*各種係数!$P$18</f>
        <v>0</v>
      </c>
      <c r="AF734" s="46">
        <f>M734*各種係数!L24*各種係数!$P$18</f>
        <v>1.5115566731921022E-12</v>
      </c>
      <c r="AG734" s="46">
        <f>U734*各種係数!L24*各種係数!$P$18</f>
        <v>2.0075790962891282E-13</v>
      </c>
      <c r="AH734" s="135">
        <f t="shared" si="74"/>
        <v>1.7123145828210151E-12</v>
      </c>
    </row>
    <row r="735" spans="2:34" x14ac:dyDescent="0.15">
      <c r="B735" s="155" t="s">
        <v>51</v>
      </c>
      <c r="C735" s="155" t="s">
        <v>293</v>
      </c>
      <c r="D735" s="155" t="s">
        <v>290</v>
      </c>
      <c r="E735" s="41" t="s">
        <v>961</v>
      </c>
      <c r="F735" s="363">
        <f>SUMIF(価格変換【係数】!$D$7:$D$64,E735,価格変換【係数】!$J$409:$J$466)</f>
        <v>0</v>
      </c>
      <c r="G735" s="324">
        <f>SUMIF(価格変換【係数】!$D$7:$D$64,E735,価格変換【係数】!$L$409:$L$466)</f>
        <v>0</v>
      </c>
      <c r="H735" s="325">
        <f>G735*各種係数!H25</f>
        <v>0</v>
      </c>
      <c r="I735" s="324">
        <f>G735*各種係数!I25</f>
        <v>0</v>
      </c>
      <c r="J735" s="364">
        <v>4.9471437412379861E-4</v>
      </c>
      <c r="K735" s="46">
        <f>J735*各種係数!G25</f>
        <v>6.2805567136352422E-6</v>
      </c>
      <c r="L735" s="46">
        <f>J735*各種係数!F25</f>
        <v>4.8843381741016335E-4</v>
      </c>
      <c r="M735" s="364">
        <v>1.98740642764609E-5</v>
      </c>
      <c r="N735" s="46">
        <f>M735*各種係数!H25</f>
        <v>1.0655159773965204E-5</v>
      </c>
      <c r="O735" s="46">
        <f>M735*各種係数!I25</f>
        <v>5.2357929018612939E-6</v>
      </c>
      <c r="P735" s="54"/>
      <c r="Q735" s="41"/>
      <c r="R735" s="46">
        <f>Q$825*各種係数!J25</f>
        <v>3.5963262278788756E-5</v>
      </c>
      <c r="S735" s="46">
        <f>R735*各種係数!G25</f>
        <v>4.5656508111233829E-7</v>
      </c>
      <c r="T735" s="46">
        <f>R735*各種係数!F25</f>
        <v>3.5506697197676418E-5</v>
      </c>
      <c r="U735" s="364">
        <v>7.9291057636348494E-6</v>
      </c>
      <c r="V735" s="46">
        <f>U735*各種係数!H25</f>
        <v>4.2510624702096731E-6</v>
      </c>
      <c r="W735" s="46">
        <f>U735*各種係数!I25</f>
        <v>2.088911211005688E-6</v>
      </c>
      <c r="X735" s="135">
        <f t="shared" si="70"/>
        <v>2.7803170040095751E-5</v>
      </c>
      <c r="Y735" s="46">
        <f t="shared" si="71"/>
        <v>1.4906222244174877E-5</v>
      </c>
      <c r="Z735" s="47">
        <f t="shared" si="72"/>
        <v>7.3247041128669815E-6</v>
      </c>
      <c r="AA735" s="46">
        <f>G735*各種係数!K25*各種係数!$P$18</f>
        <v>0</v>
      </c>
      <c r="AB735" s="46">
        <f>M735*各種係数!K25*各種係数!$P$18</f>
        <v>1.230503619708882E-12</v>
      </c>
      <c r="AC735" s="46">
        <f>U735*各種係数!K25*各種係数!$P$18</f>
        <v>4.909309544079172E-13</v>
      </c>
      <c r="AD735" s="364">
        <f t="shared" si="73"/>
        <v>1.7214345741167992E-12</v>
      </c>
      <c r="AE735" s="46">
        <f>G735*各種係数!L25*各種係数!$P$18</f>
        <v>0</v>
      </c>
      <c r="AF735" s="46">
        <f>M735*各種係数!L25*各種係数!$P$18</f>
        <v>1.0588054402146194E-12</v>
      </c>
      <c r="AG735" s="46">
        <f>U735*各種係数!L25*各種係数!$P$18</f>
        <v>4.2242896076960314E-13</v>
      </c>
      <c r="AH735" s="135">
        <f t="shared" si="74"/>
        <v>1.4812344009842224E-12</v>
      </c>
    </row>
    <row r="736" spans="2:34" x14ac:dyDescent="0.15">
      <c r="B736" s="155" t="s">
        <v>52</v>
      </c>
      <c r="C736" s="155" t="s">
        <v>294</v>
      </c>
      <c r="D736" s="155" t="s">
        <v>290</v>
      </c>
      <c r="E736" s="41" t="s">
        <v>154</v>
      </c>
      <c r="F736" s="363">
        <f>SUMIF(価格変換【係数】!$D$7:$D$64,E736,価格変換【係数】!$J$409:$J$466)</f>
        <v>0</v>
      </c>
      <c r="G736" s="324">
        <f>SUMIF(価格変換【係数】!$D$7:$D$64,E736,価格変換【係数】!$L$409:$L$466)</f>
        <v>0</v>
      </c>
      <c r="H736" s="325">
        <f>G736*各種係数!H26</f>
        <v>0</v>
      </c>
      <c r="I736" s="324">
        <f>G736*各種係数!I26</f>
        <v>0</v>
      </c>
      <c r="J736" s="364">
        <v>0</v>
      </c>
      <c r="K736" s="46">
        <f>J736*各種係数!G26</f>
        <v>0</v>
      </c>
      <c r="L736" s="46">
        <f>J736*各種係数!F26</f>
        <v>0</v>
      </c>
      <c r="M736" s="364">
        <v>0</v>
      </c>
      <c r="N736" s="46">
        <f>M736*各種係数!H26</f>
        <v>0</v>
      </c>
      <c r="O736" s="46">
        <f>M736*各種係数!I26</f>
        <v>0</v>
      </c>
      <c r="P736" s="54"/>
      <c r="Q736" s="41"/>
      <c r="R736" s="46">
        <f>Q$825*各種係数!J26</f>
        <v>3.7423440162339811E-6</v>
      </c>
      <c r="S736" s="46">
        <f>R736*各種係数!G26</f>
        <v>0</v>
      </c>
      <c r="T736" s="46">
        <f>R736*各種係数!F26</f>
        <v>3.7423440162339811E-6</v>
      </c>
      <c r="U736" s="364">
        <v>0</v>
      </c>
      <c r="V736" s="46">
        <f>U736*各種係数!H26</f>
        <v>0</v>
      </c>
      <c r="W736" s="46">
        <f>U736*各種係数!I26</f>
        <v>0</v>
      </c>
      <c r="X736" s="135">
        <f t="shared" si="70"/>
        <v>0</v>
      </c>
      <c r="Y736" s="46">
        <f t="shared" si="71"/>
        <v>0</v>
      </c>
      <c r="Z736" s="47">
        <f t="shared" si="72"/>
        <v>0</v>
      </c>
      <c r="AA736" s="46">
        <f>G736*各種係数!K26*各種係数!$P$18</f>
        <v>0</v>
      </c>
      <c r="AB736" s="46">
        <f>M736*各種係数!K26*各種係数!$P$18</f>
        <v>0</v>
      </c>
      <c r="AC736" s="46">
        <f>U736*各種係数!K26*各種係数!$P$18</f>
        <v>0</v>
      </c>
      <c r="AD736" s="364">
        <f t="shared" si="73"/>
        <v>0</v>
      </c>
      <c r="AE736" s="46">
        <f>G736*各種係数!L26*各種係数!$P$18</f>
        <v>0</v>
      </c>
      <c r="AF736" s="46">
        <f>M736*各種係数!L26*各種係数!$P$18</f>
        <v>0</v>
      </c>
      <c r="AG736" s="46">
        <f>U736*各種係数!L26*各種係数!$P$18</f>
        <v>0</v>
      </c>
      <c r="AH736" s="135">
        <f t="shared" si="74"/>
        <v>0</v>
      </c>
    </row>
    <row r="737" spans="2:34" x14ac:dyDescent="0.15">
      <c r="B737" s="163" t="s">
        <v>53</v>
      </c>
      <c r="C737" s="163" t="s">
        <v>294</v>
      </c>
      <c r="D737" s="163" t="s">
        <v>290</v>
      </c>
      <c r="E737" s="62" t="s">
        <v>962</v>
      </c>
      <c r="F737" s="365">
        <f>SUMIF(価格変換【係数】!$D$7:$D$64,E737,価格変換【係数】!$J$409:$J$466)</f>
        <v>0</v>
      </c>
      <c r="G737" s="326">
        <f>SUMIF(価格変換【係数】!$D$7:$D$64,E737,価格変換【係数】!$L$409:$L$466)</f>
        <v>0</v>
      </c>
      <c r="H737" s="327">
        <f>G737*各種係数!H27</f>
        <v>0</v>
      </c>
      <c r="I737" s="326">
        <f>G737*各種係数!I27</f>
        <v>0</v>
      </c>
      <c r="J737" s="80">
        <v>3.1107518597572528E-4</v>
      </c>
      <c r="K737" s="67">
        <f>J737*各種係数!G27</f>
        <v>3.1081429611758125E-6</v>
      </c>
      <c r="L737" s="67">
        <f>J737*各種係数!F27</f>
        <v>3.0796704301454947E-4</v>
      </c>
      <c r="M737" s="80">
        <v>5.9833912141061043E-6</v>
      </c>
      <c r="N737" s="67">
        <f>M737*各種係数!H27</f>
        <v>2.2519565328939908E-6</v>
      </c>
      <c r="O737" s="67">
        <f>M737*各種係数!I27</f>
        <v>5.5318145187018702E-7</v>
      </c>
      <c r="P737" s="54"/>
      <c r="Q737" s="41"/>
      <c r="R737" s="67">
        <f>Q$825*各種係数!J27</f>
        <v>7.7323056106225966E-6</v>
      </c>
      <c r="S737" s="67">
        <f>R737*各種係数!G27</f>
        <v>7.7258207471399814E-8</v>
      </c>
      <c r="T737" s="67">
        <f>R737*各種係数!F27</f>
        <v>7.6550474031511967E-6</v>
      </c>
      <c r="U737" s="80">
        <v>6.8691213250736057E-7</v>
      </c>
      <c r="V737" s="67">
        <f>U737*各種係数!H27</f>
        <v>2.5853169364510519E-7</v>
      </c>
      <c r="W737" s="67">
        <f>U737*各種係数!I27</f>
        <v>6.350697074124655E-8</v>
      </c>
      <c r="X737" s="330">
        <f t="shared" si="70"/>
        <v>6.6703033466134649E-6</v>
      </c>
      <c r="Y737" s="67">
        <f t="shared" si="71"/>
        <v>2.510488226539096E-6</v>
      </c>
      <c r="Z737" s="68">
        <f t="shared" si="72"/>
        <v>6.1668842261143358E-7</v>
      </c>
      <c r="AA737" s="67">
        <f>G737*各種係数!K27*各種係数!$P$18</f>
        <v>0</v>
      </c>
      <c r="AB737" s="67">
        <f>M737*各種係数!K27*各種係数!$P$18</f>
        <v>1.1289417385105856E-13</v>
      </c>
      <c r="AC737" s="67">
        <f>U737*各種係数!K27*各種係数!$P$18</f>
        <v>1.2960606273723784E-14</v>
      </c>
      <c r="AD737" s="80">
        <f t="shared" si="73"/>
        <v>1.2585478012478233E-13</v>
      </c>
      <c r="AE737" s="67">
        <f>G737*各種係数!L27*各種係数!$P$18</f>
        <v>0</v>
      </c>
      <c r="AF737" s="67">
        <f>M737*各種係数!L27*各種係数!$P$18</f>
        <v>1.1289417385105856E-13</v>
      </c>
      <c r="AG737" s="67">
        <f>U737*各種係数!L27*各種係数!$P$18</f>
        <v>1.2960606273723784E-14</v>
      </c>
      <c r="AH737" s="330">
        <f t="shared" si="74"/>
        <v>1.2585478012478233E-13</v>
      </c>
    </row>
    <row r="738" spans="2:34" x14ac:dyDescent="0.15">
      <c r="B738" s="155" t="s">
        <v>54</v>
      </c>
      <c r="C738" s="155" t="s">
        <v>294</v>
      </c>
      <c r="D738" s="155" t="s">
        <v>290</v>
      </c>
      <c r="E738" s="41" t="s">
        <v>963</v>
      </c>
      <c r="F738" s="363">
        <f>SUMIF(価格変換【係数】!$D$7:$D$64,E738,価格変換【係数】!$J$409:$J$466)</f>
        <v>0</v>
      </c>
      <c r="G738" s="324">
        <f>SUMIF(価格変換【係数】!$D$7:$D$64,E738,価格変換【係数】!$L$409:$L$466)</f>
        <v>0</v>
      </c>
      <c r="H738" s="325">
        <f>G738*各種係数!H28</f>
        <v>0</v>
      </c>
      <c r="I738" s="324">
        <f>G738*各種係数!I28</f>
        <v>0</v>
      </c>
      <c r="J738" s="366">
        <v>0</v>
      </c>
      <c r="K738" s="46">
        <f>J738*各種係数!G28</f>
        <v>0</v>
      </c>
      <c r="L738" s="46">
        <f>J738*各種係数!F28</f>
        <v>0</v>
      </c>
      <c r="M738" s="366">
        <v>-7.8002778001208415E-22</v>
      </c>
      <c r="N738" s="46">
        <f>M738*各種係数!H28</f>
        <v>0</v>
      </c>
      <c r="O738" s="46">
        <f>M738*各種係数!I28</f>
        <v>0</v>
      </c>
      <c r="P738" s="54"/>
      <c r="Q738" s="41"/>
      <c r="R738" s="46">
        <f>Q$825*各種係数!J28</f>
        <v>0</v>
      </c>
      <c r="S738" s="46">
        <f>R738*各種係数!G28</f>
        <v>0</v>
      </c>
      <c r="T738" s="46">
        <f>R738*各種係数!F28</f>
        <v>0</v>
      </c>
      <c r="U738" s="366">
        <v>-5.1491026151010272E-22</v>
      </c>
      <c r="V738" s="46">
        <f>U738*各種係数!H28</f>
        <v>0</v>
      </c>
      <c r="W738" s="46">
        <f>U738*各種係数!I28</f>
        <v>0</v>
      </c>
      <c r="X738" s="328">
        <f t="shared" si="70"/>
        <v>-1.2949380415221868E-21</v>
      </c>
      <c r="Y738" s="136">
        <f t="shared" si="71"/>
        <v>0</v>
      </c>
      <c r="Z738" s="329">
        <f t="shared" si="72"/>
        <v>0</v>
      </c>
      <c r="AA738" s="46">
        <f>G738*各種係数!K28*各種係数!$P$18</f>
        <v>0</v>
      </c>
      <c r="AB738" s="46">
        <f>M738*各種係数!K28*各種係数!$P$18</f>
        <v>0</v>
      </c>
      <c r="AC738" s="46">
        <f>U738*各種係数!K28*各種係数!$P$18</f>
        <v>0</v>
      </c>
      <c r="AD738" s="366">
        <f t="shared" si="73"/>
        <v>0</v>
      </c>
      <c r="AE738" s="46">
        <f>G738*各種係数!L28*各種係数!$P$18</f>
        <v>0</v>
      </c>
      <c r="AF738" s="46">
        <f>M738*各種係数!L28*各種係数!$P$18</f>
        <v>0</v>
      </c>
      <c r="AG738" s="46">
        <f>U738*各種係数!L28*各種係数!$P$18</f>
        <v>0</v>
      </c>
      <c r="AH738" s="328">
        <f t="shared" si="74"/>
        <v>0</v>
      </c>
    </row>
    <row r="739" spans="2:34" x14ac:dyDescent="0.15">
      <c r="B739" s="155" t="s">
        <v>55</v>
      </c>
      <c r="C739" s="155" t="s">
        <v>294</v>
      </c>
      <c r="D739" s="155" t="s">
        <v>290</v>
      </c>
      <c r="E739" s="41" t="s">
        <v>964</v>
      </c>
      <c r="F739" s="363">
        <f>SUMIF(価格変換【係数】!$D$7:$D$64,E739,価格変換【係数】!$J$409:$J$466)</f>
        <v>0</v>
      </c>
      <c r="G739" s="324">
        <f>SUMIF(価格変換【係数】!$D$7:$D$64,E739,価格変換【係数】!$L$409:$L$466)</f>
        <v>0</v>
      </c>
      <c r="H739" s="325">
        <f>G739*各種係数!H29</f>
        <v>0</v>
      </c>
      <c r="I739" s="324">
        <f>G739*各種係数!I29</f>
        <v>0</v>
      </c>
      <c r="J739" s="364">
        <v>0</v>
      </c>
      <c r="K739" s="46">
        <f>J739*各種係数!G29</f>
        <v>0</v>
      </c>
      <c r="L739" s="46">
        <f>J739*各種係数!F29</f>
        <v>0</v>
      </c>
      <c r="M739" s="364">
        <v>5.0631288990429499E-20</v>
      </c>
      <c r="N739" s="46">
        <f>M739*各種係数!H29</f>
        <v>0</v>
      </c>
      <c r="O739" s="46">
        <f>M739*各種係数!I29</f>
        <v>0</v>
      </c>
      <c r="P739" s="54"/>
      <c r="Q739" s="41"/>
      <c r="R739" s="46">
        <f>Q$825*各種係数!J29</f>
        <v>1.3274344395918623E-7</v>
      </c>
      <c r="S739" s="46">
        <f>R739*各種係数!G29</f>
        <v>0</v>
      </c>
      <c r="T739" s="46">
        <f>R739*各種係数!F29</f>
        <v>1.3274344395918618E-7</v>
      </c>
      <c r="U739" s="364">
        <v>1.5061848868574351E-20</v>
      </c>
      <c r="V739" s="46">
        <f>U739*各種係数!H29</f>
        <v>0</v>
      </c>
      <c r="W739" s="46">
        <f>U739*各種係数!I29</f>
        <v>0</v>
      </c>
      <c r="X739" s="135">
        <f t="shared" si="70"/>
        <v>6.5693137859003854E-20</v>
      </c>
      <c r="Y739" s="46">
        <f t="shared" si="71"/>
        <v>0</v>
      </c>
      <c r="Z739" s="47">
        <f t="shared" si="72"/>
        <v>0</v>
      </c>
      <c r="AA739" s="46">
        <f>G739*各種係数!K29*各種係数!$P$18</f>
        <v>0</v>
      </c>
      <c r="AB739" s="46">
        <f>M739*各種係数!K29*各種係数!$P$18</f>
        <v>0</v>
      </c>
      <c r="AC739" s="46">
        <f>U739*各種係数!K29*各種係数!$P$18</f>
        <v>0</v>
      </c>
      <c r="AD739" s="364">
        <f t="shared" si="73"/>
        <v>0</v>
      </c>
      <c r="AE739" s="46">
        <f>G739*各種係数!L29*各種係数!$P$18</f>
        <v>0</v>
      </c>
      <c r="AF739" s="46">
        <f>M739*各種係数!L29*各種係数!$P$18</f>
        <v>0</v>
      </c>
      <c r="AG739" s="46">
        <f>U739*各種係数!L29*各種係数!$P$18</f>
        <v>0</v>
      </c>
      <c r="AH739" s="135">
        <f t="shared" si="74"/>
        <v>0</v>
      </c>
    </row>
    <row r="740" spans="2:34" x14ac:dyDescent="0.15">
      <c r="B740" s="155" t="s">
        <v>56</v>
      </c>
      <c r="C740" s="155" t="s">
        <v>294</v>
      </c>
      <c r="D740" s="155" t="s">
        <v>290</v>
      </c>
      <c r="E740" s="41" t="s">
        <v>155</v>
      </c>
      <c r="F740" s="363">
        <f>SUMIF(価格変換【係数】!$D$7:$D$64,E740,価格変換【係数】!$J$409:$J$466)</f>
        <v>0</v>
      </c>
      <c r="G740" s="324">
        <f>SUMIF(価格変換【係数】!$D$7:$D$64,E740,価格変換【係数】!$L$409:$L$466)</f>
        <v>0</v>
      </c>
      <c r="H740" s="325">
        <f>G740*各種係数!H30</f>
        <v>0</v>
      </c>
      <c r="I740" s="324">
        <f>G740*各種係数!I30</f>
        <v>0</v>
      </c>
      <c r="J740" s="364">
        <v>0</v>
      </c>
      <c r="K740" s="46">
        <f>J740*各種係数!G30</f>
        <v>0</v>
      </c>
      <c r="L740" s="46">
        <f>J740*各種係数!F30</f>
        <v>0</v>
      </c>
      <c r="M740" s="364">
        <v>7.1429438567754119E-21</v>
      </c>
      <c r="N740" s="46">
        <f>M740*各種係数!H30</f>
        <v>0</v>
      </c>
      <c r="O740" s="46">
        <f>M740*各種係数!I30</f>
        <v>0</v>
      </c>
      <c r="P740" s="54"/>
      <c r="Q740" s="41"/>
      <c r="R740" s="46">
        <f>Q$825*各種係数!J30</f>
        <v>0</v>
      </c>
      <c r="S740" s="46">
        <f>R740*各種係数!G30</f>
        <v>0</v>
      </c>
      <c r="T740" s="46">
        <f>R740*各種係数!F30</f>
        <v>0</v>
      </c>
      <c r="U740" s="364">
        <v>2.7529021148210405E-21</v>
      </c>
      <c r="V740" s="46">
        <f>U740*各種係数!H30</f>
        <v>0</v>
      </c>
      <c r="W740" s="46">
        <f>U740*各種係数!I30</f>
        <v>0</v>
      </c>
      <c r="X740" s="135">
        <f t="shared" si="70"/>
        <v>9.8958459715964524E-21</v>
      </c>
      <c r="Y740" s="46">
        <f t="shared" si="71"/>
        <v>0</v>
      </c>
      <c r="Z740" s="47">
        <f t="shared" si="72"/>
        <v>0</v>
      </c>
      <c r="AA740" s="46">
        <f>G740*各種係数!K30*各種係数!$P$18</f>
        <v>0</v>
      </c>
      <c r="AB740" s="46">
        <f>M740*各種係数!K30*各種係数!$P$18</f>
        <v>0</v>
      </c>
      <c r="AC740" s="46">
        <f>U740*各種係数!K30*各種係数!$P$18</f>
        <v>0</v>
      </c>
      <c r="AD740" s="364">
        <f t="shared" si="73"/>
        <v>0</v>
      </c>
      <c r="AE740" s="46">
        <f>G740*各種係数!L30*各種係数!$P$18</f>
        <v>0</v>
      </c>
      <c r="AF740" s="46">
        <f>M740*各種係数!L30*各種係数!$P$18</f>
        <v>0</v>
      </c>
      <c r="AG740" s="46">
        <f>U740*各種係数!L30*各種係数!$P$18</f>
        <v>0</v>
      </c>
      <c r="AH740" s="135">
        <f t="shared" si="74"/>
        <v>0</v>
      </c>
    </row>
    <row r="741" spans="2:34" x14ac:dyDescent="0.15">
      <c r="B741" s="155" t="s">
        <v>57</v>
      </c>
      <c r="C741" s="155" t="s">
        <v>294</v>
      </c>
      <c r="D741" s="155" t="s">
        <v>290</v>
      </c>
      <c r="E741" s="41" t="s">
        <v>156</v>
      </c>
      <c r="F741" s="363">
        <f>SUMIF(価格変換【係数】!$D$7:$D$64,E741,価格変換【係数】!$J$409:$J$466)</f>
        <v>0</v>
      </c>
      <c r="G741" s="324">
        <f>SUMIF(価格変換【係数】!$D$7:$D$64,E741,価格変換【係数】!$L$409:$L$466)</f>
        <v>0</v>
      </c>
      <c r="H741" s="325">
        <f>G741*各種係数!H31</f>
        <v>0</v>
      </c>
      <c r="I741" s="324">
        <f>G741*各種係数!I31</f>
        <v>0</v>
      </c>
      <c r="J741" s="364">
        <v>0</v>
      </c>
      <c r="K741" s="46">
        <f>J741*各種係数!G31</f>
        <v>0</v>
      </c>
      <c r="L741" s="46">
        <f>J741*各種係数!F31</f>
        <v>0</v>
      </c>
      <c r="M741" s="364">
        <v>0</v>
      </c>
      <c r="N741" s="46">
        <f>M741*各種係数!H31</f>
        <v>0</v>
      </c>
      <c r="O741" s="46">
        <f>M741*各種係数!I31</f>
        <v>0</v>
      </c>
      <c r="P741" s="54"/>
      <c r="Q741" s="41"/>
      <c r="R741" s="46">
        <f>Q$825*各種係数!J31</f>
        <v>0</v>
      </c>
      <c r="S741" s="46">
        <f>R741*各種係数!G31</f>
        <v>0</v>
      </c>
      <c r="T741" s="46">
        <f>R741*各種係数!F31</f>
        <v>0</v>
      </c>
      <c r="U741" s="364">
        <v>0</v>
      </c>
      <c r="V741" s="46">
        <f>U741*各種係数!H31</f>
        <v>0</v>
      </c>
      <c r="W741" s="46">
        <f>U741*各種係数!I31</f>
        <v>0</v>
      </c>
      <c r="X741" s="135">
        <f t="shared" si="70"/>
        <v>0</v>
      </c>
      <c r="Y741" s="46">
        <f t="shared" si="71"/>
        <v>0</v>
      </c>
      <c r="Z741" s="47">
        <f t="shared" si="72"/>
        <v>0</v>
      </c>
      <c r="AA741" s="46">
        <f>G741*各種係数!K31*各種係数!$P$18</f>
        <v>0</v>
      </c>
      <c r="AB741" s="46">
        <f>M741*各種係数!K31*各種係数!$P$18</f>
        <v>0</v>
      </c>
      <c r="AC741" s="46">
        <f>U741*各種係数!K31*各種係数!$P$18</f>
        <v>0</v>
      </c>
      <c r="AD741" s="364">
        <f t="shared" si="73"/>
        <v>0</v>
      </c>
      <c r="AE741" s="46">
        <f>G741*各種係数!L31*各種係数!$P$18</f>
        <v>0</v>
      </c>
      <c r="AF741" s="46">
        <f>M741*各種係数!L31*各種係数!$P$18</f>
        <v>0</v>
      </c>
      <c r="AG741" s="46">
        <f>U741*各種係数!L31*各種係数!$P$18</f>
        <v>0</v>
      </c>
      <c r="AH741" s="135">
        <f t="shared" si="74"/>
        <v>0</v>
      </c>
    </row>
    <row r="742" spans="2:34" x14ac:dyDescent="0.15">
      <c r="B742" s="155" t="s">
        <v>58</v>
      </c>
      <c r="C742" s="155" t="s">
        <v>294</v>
      </c>
      <c r="D742" s="155" t="s">
        <v>290</v>
      </c>
      <c r="E742" s="41" t="s">
        <v>965</v>
      </c>
      <c r="F742" s="365">
        <f>SUMIF(価格変換【係数】!$D$7:$D$64,E742,価格変換【係数】!$J$409:$J$466)</f>
        <v>0</v>
      </c>
      <c r="G742" s="326">
        <f>SUMIF(価格変換【係数】!$D$7:$D$64,E742,価格変換【係数】!$L$409:$L$466)</f>
        <v>0</v>
      </c>
      <c r="H742" s="327">
        <f>G742*各種係数!H32</f>
        <v>0</v>
      </c>
      <c r="I742" s="326">
        <f>G742*各種係数!I32</f>
        <v>0</v>
      </c>
      <c r="J742" s="80">
        <v>0</v>
      </c>
      <c r="K742" s="67">
        <f>J742*各種係数!G32</f>
        <v>0</v>
      </c>
      <c r="L742" s="67">
        <f>J742*各種係数!F32</f>
        <v>0</v>
      </c>
      <c r="M742" s="80">
        <v>1.5680385574247818E-6</v>
      </c>
      <c r="N742" s="67">
        <f>M742*各種係数!H32</f>
        <v>8.2771164221435166E-7</v>
      </c>
      <c r="O742" s="67">
        <f>M742*各種係数!I32</f>
        <v>2.7712036334765401E-7</v>
      </c>
      <c r="P742" s="54"/>
      <c r="Q742" s="41"/>
      <c r="R742" s="67">
        <f>Q$825*各種係数!J32</f>
        <v>4.8502156940002743E-4</v>
      </c>
      <c r="S742" s="67">
        <f>R742*各種係数!G32</f>
        <v>1.3729820652046849E-5</v>
      </c>
      <c r="T742" s="67">
        <f>R742*各種係数!F32</f>
        <v>4.7129174874798059E-4</v>
      </c>
      <c r="U742" s="80">
        <v>2.4594851460619878E-5</v>
      </c>
      <c r="V742" s="67">
        <f>U742*各種係数!H32</f>
        <v>1.2982745096473344E-5</v>
      </c>
      <c r="W742" s="67">
        <f>U742*各種係数!I32</f>
        <v>4.3466623578709463E-6</v>
      </c>
      <c r="X742" s="330">
        <f t="shared" si="70"/>
        <v>2.616289001804466E-5</v>
      </c>
      <c r="Y742" s="67">
        <f t="shared" si="71"/>
        <v>1.3810456738687696E-5</v>
      </c>
      <c r="Z742" s="68">
        <f t="shared" si="72"/>
        <v>4.6237827212186006E-6</v>
      </c>
      <c r="AA742" s="67">
        <f>G742*各種係数!K32*各種係数!$P$18</f>
        <v>0</v>
      </c>
      <c r="AB742" s="67">
        <f>M742*各種係数!K32*各種係数!$P$18</f>
        <v>2.6738058008380136E-14</v>
      </c>
      <c r="AC742" s="67">
        <f>U742*各種係数!K32*各種係数!$P$18</f>
        <v>4.1938928220079366E-13</v>
      </c>
      <c r="AD742" s="80">
        <f t="shared" si="73"/>
        <v>4.4612734020917379E-13</v>
      </c>
      <c r="AE742" s="67">
        <f>G742*各種係数!L32*各種係数!$P$18</f>
        <v>0</v>
      </c>
      <c r="AF742" s="67">
        <f>M742*各種係数!L32*各種係数!$P$18</f>
        <v>2.6738058008380136E-14</v>
      </c>
      <c r="AG742" s="67">
        <f>U742*各種係数!L32*各種係数!$P$18</f>
        <v>4.1938928220079366E-13</v>
      </c>
      <c r="AH742" s="330">
        <f t="shared" si="74"/>
        <v>4.4612734020917379E-13</v>
      </c>
    </row>
    <row r="743" spans="2:34" x14ac:dyDescent="0.15">
      <c r="B743" s="162" t="s">
        <v>59</v>
      </c>
      <c r="C743" s="162" t="s">
        <v>294</v>
      </c>
      <c r="D743" s="162" t="s">
        <v>290</v>
      </c>
      <c r="E743" s="116" t="s">
        <v>517</v>
      </c>
      <c r="F743" s="363">
        <f>SUMIF(価格変換【係数】!$D$7:$D$64,E743,価格変換【係数】!$J$409:$J$466)</f>
        <v>0</v>
      </c>
      <c r="G743" s="324">
        <f>SUMIF(価格変換【係数】!$D$7:$D$64,E743,価格変換【係数】!$L$409:$L$466)</f>
        <v>0</v>
      </c>
      <c r="H743" s="325">
        <f>G743*各種係数!H33</f>
        <v>0</v>
      </c>
      <c r="I743" s="324">
        <f>G743*各種係数!I33</f>
        <v>0</v>
      </c>
      <c r="J743" s="366">
        <v>2.2277934248582289E-3</v>
      </c>
      <c r="K743" s="46">
        <f>J743*各種係数!G33</f>
        <v>1.6531897465416512E-4</v>
      </c>
      <c r="L743" s="46">
        <f>J743*各種係数!F33</f>
        <v>2.062474450204064E-3</v>
      </c>
      <c r="M743" s="366">
        <v>1.9264186914241726E-4</v>
      </c>
      <c r="N743" s="46">
        <f>M743*各種係数!H33</f>
        <v>6.5746157909805407E-5</v>
      </c>
      <c r="O743" s="46">
        <f>M743*各種係数!I33</f>
        <v>1.9325521365586414E-5</v>
      </c>
      <c r="P743" s="54"/>
      <c r="Q743" s="41"/>
      <c r="R743" s="46">
        <f>Q$825*各種係数!J33</f>
        <v>1.5910118641240527E-3</v>
      </c>
      <c r="S743" s="46">
        <f>R743*各種係数!G33</f>
        <v>1.1806500867841392E-4</v>
      </c>
      <c r="T743" s="46">
        <f>R743*各種係数!F33</f>
        <v>1.4729468554456387E-3</v>
      </c>
      <c r="U743" s="366">
        <v>1.3670891111720621E-4</v>
      </c>
      <c r="V743" s="46">
        <f>U743*各種係数!H33</f>
        <v>4.6656968695339196E-5</v>
      </c>
      <c r="W743" s="46">
        <f>U743*各種係数!I33</f>
        <v>1.3714417298912589E-5</v>
      </c>
      <c r="X743" s="328">
        <f t="shared" si="70"/>
        <v>3.2935078025962347E-4</v>
      </c>
      <c r="Y743" s="136">
        <f t="shared" si="71"/>
        <v>1.124031266051446E-4</v>
      </c>
      <c r="Z743" s="329">
        <f t="shared" si="72"/>
        <v>3.3039938664499E-5</v>
      </c>
      <c r="AA743" s="46">
        <f>G743*各種係数!K33*各種係数!$P$18</f>
        <v>0</v>
      </c>
      <c r="AB743" s="46">
        <f>M743*各種係数!K33*各種係数!$P$18</f>
        <v>2.0676768038403832E-12</v>
      </c>
      <c r="AC743" s="46">
        <f>U743*各種係数!K33*各種係数!$P$18</f>
        <v>1.4673333769739867E-12</v>
      </c>
      <c r="AD743" s="366">
        <f t="shared" si="73"/>
        <v>3.5350101808143697E-12</v>
      </c>
      <c r="AE743" s="46">
        <f>G743*各種係数!L33*各種係数!$P$18</f>
        <v>0</v>
      </c>
      <c r="AF743" s="46">
        <f>M743*各種係数!L33*各種係数!$P$18</f>
        <v>2.0577360499757656E-12</v>
      </c>
      <c r="AG743" s="46">
        <f>U743*各種係数!L33*各種係数!$P$18</f>
        <v>1.4602788895846887E-12</v>
      </c>
      <c r="AH743" s="328">
        <f t="shared" si="74"/>
        <v>3.5180149395604543E-12</v>
      </c>
    </row>
    <row r="744" spans="2:34" x14ac:dyDescent="0.15">
      <c r="B744" s="155" t="s">
        <v>60</v>
      </c>
      <c r="C744" s="155" t="s">
        <v>295</v>
      </c>
      <c r="D744" s="155" t="s">
        <v>290</v>
      </c>
      <c r="E744" s="41" t="s">
        <v>158</v>
      </c>
      <c r="F744" s="363">
        <f>SUMIF(価格変換【係数】!$D$7:$D$64,E744,価格変換【係数】!$J$409:$J$466)</f>
        <v>0</v>
      </c>
      <c r="G744" s="324">
        <f>SUMIF(価格変換【係数】!$D$7:$D$64,E744,価格変換【係数】!$L$409:$L$466)</f>
        <v>0</v>
      </c>
      <c r="H744" s="325">
        <f>G744*各種係数!H34</f>
        <v>0</v>
      </c>
      <c r="I744" s="324">
        <f>G744*各種係数!I34</f>
        <v>0</v>
      </c>
      <c r="J744" s="364">
        <v>3.7870846331636717E-3</v>
      </c>
      <c r="K744" s="46">
        <f>J744*各種係数!G34</f>
        <v>0</v>
      </c>
      <c r="L744" s="46">
        <f>J744*各種係数!F34</f>
        <v>3.7870846331636726E-3</v>
      </c>
      <c r="M744" s="364">
        <v>-6.9452137779336649E-19</v>
      </c>
      <c r="N744" s="46">
        <f>M744*各種係数!H34</f>
        <v>0</v>
      </c>
      <c r="O744" s="46">
        <f>M744*各種係数!I34</f>
        <v>0</v>
      </c>
      <c r="P744" s="54"/>
      <c r="Q744" s="41"/>
      <c r="R744" s="46">
        <f>Q$825*各種係数!J34</f>
        <v>2.8154373912035865E-3</v>
      </c>
      <c r="S744" s="46">
        <f>R744*各種係数!G34</f>
        <v>0</v>
      </c>
      <c r="T744" s="46">
        <f>R744*各種係数!F34</f>
        <v>2.8154373912035869E-3</v>
      </c>
      <c r="U744" s="364">
        <v>-2.0995999615886934E-19</v>
      </c>
      <c r="V744" s="46">
        <f>U744*各種係数!H34</f>
        <v>0</v>
      </c>
      <c r="W744" s="46">
        <f>U744*各種係数!I34</f>
        <v>0</v>
      </c>
      <c r="X744" s="135">
        <f t="shared" si="70"/>
        <v>-9.0448137395223587E-19</v>
      </c>
      <c r="Y744" s="46">
        <f t="shared" si="71"/>
        <v>0</v>
      </c>
      <c r="Z744" s="47">
        <f t="shared" si="72"/>
        <v>0</v>
      </c>
      <c r="AA744" s="46">
        <f>G744*各種係数!K34*各種係数!$P$18</f>
        <v>0</v>
      </c>
      <c r="AB744" s="46">
        <f>M744*各種係数!K34*各種係数!$P$18</f>
        <v>0</v>
      </c>
      <c r="AC744" s="46">
        <f>U744*各種係数!K34*各種係数!$P$18</f>
        <v>0</v>
      </c>
      <c r="AD744" s="364">
        <f t="shared" si="73"/>
        <v>0</v>
      </c>
      <c r="AE744" s="46">
        <f>G744*各種係数!L34*各種係数!$P$18</f>
        <v>0</v>
      </c>
      <c r="AF744" s="46">
        <f>M744*各種係数!L34*各種係数!$P$18</f>
        <v>0</v>
      </c>
      <c r="AG744" s="46">
        <f>U744*各種係数!L34*各種係数!$P$18</f>
        <v>0</v>
      </c>
      <c r="AH744" s="135">
        <f t="shared" si="74"/>
        <v>0</v>
      </c>
    </row>
    <row r="745" spans="2:34" x14ac:dyDescent="0.15">
      <c r="B745" s="155" t="s">
        <v>61</v>
      </c>
      <c r="C745" s="155" t="s">
        <v>295</v>
      </c>
      <c r="D745" s="155" t="s">
        <v>290</v>
      </c>
      <c r="E745" s="41" t="s">
        <v>159</v>
      </c>
      <c r="F745" s="363">
        <f>SUMIF(価格変換【係数】!$D$7:$D$64,E745,価格変換【係数】!$J$409:$J$466)</f>
        <v>0</v>
      </c>
      <c r="G745" s="324">
        <f>SUMIF(価格変換【係数】!$D$7:$D$64,E745,価格変換【係数】!$L$409:$L$466)</f>
        <v>0</v>
      </c>
      <c r="H745" s="325">
        <f>G745*各種係数!H35</f>
        <v>0</v>
      </c>
      <c r="I745" s="324">
        <f>G745*各種係数!I35</f>
        <v>0</v>
      </c>
      <c r="J745" s="364">
        <v>4.9951374767925026E-4</v>
      </c>
      <c r="K745" s="46">
        <f>J745*各種係数!G35</f>
        <v>0</v>
      </c>
      <c r="L745" s="46">
        <f>J745*各種係数!F35</f>
        <v>4.9951374767925037E-4</v>
      </c>
      <c r="M745" s="364">
        <v>-7.315436150867855E-20</v>
      </c>
      <c r="N745" s="46">
        <f>M745*各種係数!H35</f>
        <v>0</v>
      </c>
      <c r="O745" s="46">
        <f>M745*各種係数!I35</f>
        <v>0</v>
      </c>
      <c r="P745" s="54"/>
      <c r="Q745" s="41"/>
      <c r="R745" s="46">
        <f>Q$825*各種係数!J35</f>
        <v>0</v>
      </c>
      <c r="S745" s="46">
        <f>R745*各種係数!G35</f>
        <v>0</v>
      </c>
      <c r="T745" s="46">
        <f>R745*各種係数!F35</f>
        <v>0</v>
      </c>
      <c r="U745" s="364">
        <v>-1.964317580845212E-20</v>
      </c>
      <c r="V745" s="46">
        <f>U745*各種係数!H35</f>
        <v>0</v>
      </c>
      <c r="W745" s="46">
        <f>U745*各種係数!I35</f>
        <v>0</v>
      </c>
      <c r="X745" s="135">
        <f t="shared" si="70"/>
        <v>-9.2797537317130667E-20</v>
      </c>
      <c r="Y745" s="46">
        <f t="shared" si="71"/>
        <v>0</v>
      </c>
      <c r="Z745" s="47">
        <f t="shared" si="72"/>
        <v>0</v>
      </c>
      <c r="AA745" s="46">
        <f>G745*各種係数!K35*各種係数!$P$18</f>
        <v>0</v>
      </c>
      <c r="AB745" s="46">
        <f>M745*各種係数!K35*各種係数!$P$18</f>
        <v>0</v>
      </c>
      <c r="AC745" s="46">
        <f>U745*各種係数!K35*各種係数!$P$18</f>
        <v>0</v>
      </c>
      <c r="AD745" s="364">
        <f t="shared" si="73"/>
        <v>0</v>
      </c>
      <c r="AE745" s="46">
        <f>G745*各種係数!L35*各種係数!$P$18</f>
        <v>0</v>
      </c>
      <c r="AF745" s="46">
        <f>M745*各種係数!L35*各種係数!$P$18</f>
        <v>0</v>
      </c>
      <c r="AG745" s="46">
        <f>U745*各種係数!L35*各種係数!$P$18</f>
        <v>0</v>
      </c>
      <c r="AH745" s="135">
        <f t="shared" si="74"/>
        <v>0</v>
      </c>
    </row>
    <row r="746" spans="2:34" x14ac:dyDescent="0.15">
      <c r="B746" s="155" t="s">
        <v>62</v>
      </c>
      <c r="C746" s="155" t="s">
        <v>296</v>
      </c>
      <c r="D746" s="155" t="s">
        <v>290</v>
      </c>
      <c r="E746" s="41" t="s">
        <v>160</v>
      </c>
      <c r="F746" s="363">
        <f>SUMIF(価格変換【係数】!$D$7:$D$64,E746,価格変換【係数】!$J$409:$J$466)</f>
        <v>0</v>
      </c>
      <c r="G746" s="324">
        <f>SUMIF(価格変換【係数】!$D$7:$D$64,E746,価格変換【係数】!$L$409:$L$466)</f>
        <v>0</v>
      </c>
      <c r="H746" s="325">
        <f>G746*各種係数!H36</f>
        <v>0</v>
      </c>
      <c r="I746" s="324">
        <f>G746*各種係数!I36</f>
        <v>0</v>
      </c>
      <c r="J746" s="364">
        <v>1.1513444560920468E-3</v>
      </c>
      <c r="K746" s="46">
        <f>J746*各種係数!G36</f>
        <v>3.4977023129456501E-5</v>
      </c>
      <c r="L746" s="46">
        <f>J746*各種係数!F36</f>
        <v>1.1163674329625903E-3</v>
      </c>
      <c r="M746" s="364">
        <v>8.0942048848784418E-5</v>
      </c>
      <c r="N746" s="46">
        <f>M746*各種係数!H36</f>
        <v>2.8939186933309291E-5</v>
      </c>
      <c r="O746" s="46">
        <f>M746*各種係数!I36</f>
        <v>1.8876607083149437E-5</v>
      </c>
      <c r="P746" s="54"/>
      <c r="Q746" s="41"/>
      <c r="R746" s="46">
        <f>Q$825*各種係数!J36</f>
        <v>3.4241171369272085E-4</v>
      </c>
      <c r="S746" s="46">
        <f>R746*各種係数!G36</f>
        <v>1.0402223562424174E-5</v>
      </c>
      <c r="T746" s="46">
        <f>R746*各種係数!F36</f>
        <v>3.3200949013029667E-4</v>
      </c>
      <c r="U746" s="364">
        <v>2.4207155970982962E-5</v>
      </c>
      <c r="V746" s="46">
        <f>U746*各種係数!H36</f>
        <v>8.6547773590064081E-6</v>
      </c>
      <c r="W746" s="46">
        <f>U746*各種係数!I36</f>
        <v>5.6453843010377742E-6</v>
      </c>
      <c r="X746" s="135">
        <f t="shared" si="70"/>
        <v>1.0514920481976738E-4</v>
      </c>
      <c r="Y746" s="46">
        <f t="shared" si="71"/>
        <v>3.7593964292315699E-5</v>
      </c>
      <c r="Z746" s="47">
        <f t="shared" si="72"/>
        <v>2.4521991384187211E-5</v>
      </c>
      <c r="AA746" s="46">
        <f>G746*各種係数!K36*各種係数!$P$18</f>
        <v>0</v>
      </c>
      <c r="AB746" s="46">
        <f>M746*各種係数!K36*各種係数!$P$18</f>
        <v>4.5727111190370178E-12</v>
      </c>
      <c r="AC746" s="46">
        <f>U746*各種係数!K36*各種係数!$P$18</f>
        <v>1.3675503998616599E-12</v>
      </c>
      <c r="AD746" s="364">
        <f t="shared" si="73"/>
        <v>5.9402615188986779E-12</v>
      </c>
      <c r="AE746" s="46">
        <f>G746*各種係数!L36*各種係数!$P$18</f>
        <v>0</v>
      </c>
      <c r="AF746" s="46">
        <f>M746*各種係数!L36*各種係数!$P$18</f>
        <v>4.3111722911954167E-12</v>
      </c>
      <c r="AG746" s="46">
        <f>U746*各種係数!L36*各種係数!$P$18</f>
        <v>1.2893325725632992E-12</v>
      </c>
      <c r="AH746" s="135">
        <f t="shared" si="74"/>
        <v>5.6005048637587158E-12</v>
      </c>
    </row>
    <row r="747" spans="2:34" x14ac:dyDescent="0.15">
      <c r="B747" s="163" t="s">
        <v>63</v>
      </c>
      <c r="C747" s="163" t="s">
        <v>296</v>
      </c>
      <c r="D747" s="163" t="s">
        <v>290</v>
      </c>
      <c r="E747" s="62" t="s">
        <v>161</v>
      </c>
      <c r="F747" s="365">
        <f>SUMIF(価格変換【係数】!$D$7:$D$64,E747,価格変換【係数】!$J$409:$J$466)</f>
        <v>0</v>
      </c>
      <c r="G747" s="326">
        <f>SUMIF(価格変換【係数】!$D$7:$D$64,E747,価格変換【係数】!$L$409:$L$466)</f>
        <v>0</v>
      </c>
      <c r="H747" s="327">
        <f>G747*各種係数!H37</f>
        <v>0</v>
      </c>
      <c r="I747" s="326">
        <f>G747*各種係数!I37</f>
        <v>0</v>
      </c>
      <c r="J747" s="80">
        <v>1.4675979135354963E-4</v>
      </c>
      <c r="K747" s="67">
        <f>J747*各種係数!G37</f>
        <v>6.2929359723225501E-6</v>
      </c>
      <c r="L747" s="67">
        <f>J747*各種係数!F37</f>
        <v>1.4046685538122709E-4</v>
      </c>
      <c r="M747" s="80">
        <v>2.0657961828521778E-5</v>
      </c>
      <c r="N747" s="67">
        <f>M747*各種係数!H37</f>
        <v>1.0656624811069058E-5</v>
      </c>
      <c r="O747" s="67">
        <f>M747*各種係数!I37</f>
        <v>6.6633646974539688E-6</v>
      </c>
      <c r="P747" s="54"/>
      <c r="Q747" s="41"/>
      <c r="R747" s="67">
        <f>Q$825*各種係数!J37</f>
        <v>5.0651069077018958E-4</v>
      </c>
      <c r="S747" s="67">
        <f>R747*各種係数!G37</f>
        <v>2.1718750871177058E-5</v>
      </c>
      <c r="T747" s="67">
        <f>R747*各種係数!F37</f>
        <v>4.847919398990125E-4</v>
      </c>
      <c r="U747" s="80">
        <v>2.8014316872805775E-5</v>
      </c>
      <c r="V747" s="67">
        <f>U747*各種係数!H37</f>
        <v>1.4451477194604489E-5</v>
      </c>
      <c r="W747" s="67">
        <f>U747*各種係数!I37</f>
        <v>9.0362065543084892E-6</v>
      </c>
      <c r="X747" s="330">
        <f t="shared" si="70"/>
        <v>4.8672278701327557E-5</v>
      </c>
      <c r="Y747" s="67">
        <f t="shared" si="71"/>
        <v>2.5108102005673545E-5</v>
      </c>
      <c r="Z747" s="68">
        <f t="shared" si="72"/>
        <v>1.569957125176246E-5</v>
      </c>
      <c r="AA747" s="67">
        <f>G747*各種係数!K37*各種係数!$P$18</f>
        <v>0</v>
      </c>
      <c r="AB747" s="67">
        <f>M747*各種係数!K37*各種係数!$P$18</f>
        <v>1.1496277080988288E-12</v>
      </c>
      <c r="AC747" s="67">
        <f>U747*各種係数!K37*各種係数!$P$18</f>
        <v>1.5590131866722794E-12</v>
      </c>
      <c r="AD747" s="80">
        <f t="shared" si="73"/>
        <v>2.708640894771108E-12</v>
      </c>
      <c r="AE747" s="67">
        <f>G747*各種係数!L37*各種係数!$P$18</f>
        <v>0</v>
      </c>
      <c r="AF747" s="67">
        <f>M747*各種係数!L37*各種係数!$P$18</f>
        <v>1.1213581742931196E-12</v>
      </c>
      <c r="AG747" s="67">
        <f>U747*各種係数!L37*各種係数!$P$18</f>
        <v>1.5206767968360757E-12</v>
      </c>
      <c r="AH747" s="330">
        <f t="shared" si="74"/>
        <v>2.6420349711291952E-12</v>
      </c>
    </row>
    <row r="748" spans="2:34" x14ac:dyDescent="0.15">
      <c r="B748" s="155" t="s">
        <v>64</v>
      </c>
      <c r="C748" s="155" t="s">
        <v>293</v>
      </c>
      <c r="D748" s="155" t="s">
        <v>290</v>
      </c>
      <c r="E748" s="41" t="s">
        <v>950</v>
      </c>
      <c r="F748" s="363">
        <f>SUMIF(価格変換【係数】!$D$7:$D$64,E748,価格変換【係数】!$J$409:$J$466)</f>
        <v>0</v>
      </c>
      <c r="G748" s="324">
        <f>SUMIF(価格変換【係数】!$D$7:$D$64,E748,価格変換【係数】!$L$409:$L$466)</f>
        <v>0</v>
      </c>
      <c r="H748" s="325">
        <f>G748*各種係数!H38</f>
        <v>0</v>
      </c>
      <c r="I748" s="324">
        <f>G748*各種係数!I38</f>
        <v>0</v>
      </c>
      <c r="J748" s="366">
        <v>1.3766624145900958E-5</v>
      </c>
      <c r="K748" s="46">
        <f>J748*各種係数!G38</f>
        <v>0</v>
      </c>
      <c r="L748" s="46">
        <f>J748*各種係数!F38</f>
        <v>1.3766624145900958E-5</v>
      </c>
      <c r="M748" s="366">
        <v>0</v>
      </c>
      <c r="N748" s="46">
        <f>M748*各種係数!H38</f>
        <v>0</v>
      </c>
      <c r="O748" s="46">
        <f>M748*各種係数!I38</f>
        <v>0</v>
      </c>
      <c r="P748" s="54"/>
      <c r="Q748" s="41"/>
      <c r="R748" s="46">
        <f>Q$825*各種係数!J38</f>
        <v>1.0675406456295395E-3</v>
      </c>
      <c r="S748" s="46">
        <f>R748*各種係数!G38</f>
        <v>0</v>
      </c>
      <c r="T748" s="46">
        <f>R748*各種係数!F38</f>
        <v>1.0675406456295395E-3</v>
      </c>
      <c r="U748" s="366">
        <v>0</v>
      </c>
      <c r="V748" s="46">
        <f>U748*各種係数!H38</f>
        <v>0</v>
      </c>
      <c r="W748" s="46">
        <f>U748*各種係数!I38</f>
        <v>0</v>
      </c>
      <c r="X748" s="328">
        <f t="shared" si="70"/>
        <v>0</v>
      </c>
      <c r="Y748" s="136">
        <f t="shared" si="71"/>
        <v>0</v>
      </c>
      <c r="Z748" s="329">
        <f t="shared" si="72"/>
        <v>0</v>
      </c>
      <c r="AA748" s="46">
        <f>G748*各種係数!K38*各種係数!$P$18</f>
        <v>0</v>
      </c>
      <c r="AB748" s="46">
        <f>M748*各種係数!K38*各種係数!$P$18</f>
        <v>0</v>
      </c>
      <c r="AC748" s="46">
        <f>U748*各種係数!K38*各種係数!$P$18</f>
        <v>0</v>
      </c>
      <c r="AD748" s="366">
        <f t="shared" si="73"/>
        <v>0</v>
      </c>
      <c r="AE748" s="46">
        <f>G748*各種係数!L38*各種係数!$P$18</f>
        <v>0</v>
      </c>
      <c r="AF748" s="46">
        <f>M748*各種係数!L38*各種係数!$P$18</f>
        <v>0</v>
      </c>
      <c r="AG748" s="46">
        <f>U748*各種係数!L38*各種係数!$P$18</f>
        <v>0</v>
      </c>
      <c r="AH748" s="328">
        <f t="shared" si="74"/>
        <v>0</v>
      </c>
    </row>
    <row r="749" spans="2:34" x14ac:dyDescent="0.15">
      <c r="B749" s="155" t="s">
        <v>65</v>
      </c>
      <c r="C749" s="155" t="s">
        <v>297</v>
      </c>
      <c r="D749" s="155" t="s">
        <v>290</v>
      </c>
      <c r="E749" s="41" t="s">
        <v>162</v>
      </c>
      <c r="F749" s="363">
        <f>SUMIF(価格変換【係数】!$D$7:$D$64,E749,価格変換【係数】!$J$409:$J$466)</f>
        <v>0</v>
      </c>
      <c r="G749" s="324">
        <f>SUMIF(価格変換【係数】!$D$7:$D$64,E749,価格変換【係数】!$L$409:$L$466)</f>
        <v>0</v>
      </c>
      <c r="H749" s="325">
        <f>G749*各種係数!H39</f>
        <v>0</v>
      </c>
      <c r="I749" s="324">
        <f>G749*各種係数!I39</f>
        <v>0</v>
      </c>
      <c r="J749" s="364">
        <v>4.3724819076246886E-4</v>
      </c>
      <c r="K749" s="46">
        <f>J749*各種係数!G39</f>
        <v>0</v>
      </c>
      <c r="L749" s="46">
        <f>J749*各種係数!F39</f>
        <v>4.3724819076246881E-4</v>
      </c>
      <c r="M749" s="364">
        <v>6.7841398037615714E-21</v>
      </c>
      <c r="N749" s="46">
        <f>M749*各種係数!H39</f>
        <v>0</v>
      </c>
      <c r="O749" s="46">
        <f>M749*各種係数!I39</f>
        <v>0</v>
      </c>
      <c r="P749" s="54"/>
      <c r="Q749" s="41"/>
      <c r="R749" s="46">
        <f>Q$825*各種係数!J39</f>
        <v>1.0672828170172339E-4</v>
      </c>
      <c r="S749" s="46">
        <f>R749*各種係数!G39</f>
        <v>0</v>
      </c>
      <c r="T749" s="46">
        <f>R749*各種係数!F39</f>
        <v>1.0672828170172338E-4</v>
      </c>
      <c r="U749" s="364">
        <v>4.2973701014668413E-21</v>
      </c>
      <c r="V749" s="46">
        <f>U749*各種係数!H39</f>
        <v>0</v>
      </c>
      <c r="W749" s="46">
        <f>U749*各種係数!I39</f>
        <v>0</v>
      </c>
      <c r="X749" s="135">
        <f t="shared" si="70"/>
        <v>1.1081509905228413E-20</v>
      </c>
      <c r="Y749" s="46">
        <f t="shared" si="71"/>
        <v>0</v>
      </c>
      <c r="Z749" s="47">
        <f t="shared" si="72"/>
        <v>0</v>
      </c>
      <c r="AA749" s="46">
        <f>G749*各種係数!K39*各種係数!$P$18</f>
        <v>0</v>
      </c>
      <c r="AB749" s="46">
        <f>M749*各種係数!K39*各種係数!$P$18</f>
        <v>0</v>
      </c>
      <c r="AC749" s="46">
        <f>U749*各種係数!K39*各種係数!$P$18</f>
        <v>0</v>
      </c>
      <c r="AD749" s="364">
        <f t="shared" si="73"/>
        <v>0</v>
      </c>
      <c r="AE749" s="46">
        <f>G749*各種係数!L39*各種係数!$P$18</f>
        <v>0</v>
      </c>
      <c r="AF749" s="46">
        <f>M749*各種係数!L39*各種係数!$P$18</f>
        <v>0</v>
      </c>
      <c r="AG749" s="46">
        <f>U749*各種係数!L39*各種係数!$P$18</f>
        <v>0</v>
      </c>
      <c r="AH749" s="135">
        <f t="shared" si="74"/>
        <v>0</v>
      </c>
    </row>
    <row r="750" spans="2:34" x14ac:dyDescent="0.15">
      <c r="B750" s="155" t="s">
        <v>66</v>
      </c>
      <c r="C750" s="155" t="s">
        <v>297</v>
      </c>
      <c r="D750" s="155" t="s">
        <v>290</v>
      </c>
      <c r="E750" s="41" t="s">
        <v>163</v>
      </c>
      <c r="F750" s="363">
        <f>SUMIF(価格変換【係数】!$D$7:$D$64,E750,価格変換【係数】!$J$409:$J$466)</f>
        <v>0</v>
      </c>
      <c r="G750" s="324">
        <f>SUMIF(価格変換【係数】!$D$7:$D$64,E750,価格変換【係数】!$L$409:$L$466)</f>
        <v>0</v>
      </c>
      <c r="H750" s="325">
        <f>G750*各種係数!H40</f>
        <v>0</v>
      </c>
      <c r="I750" s="324">
        <f>G750*各種係数!I40</f>
        <v>0</v>
      </c>
      <c r="J750" s="364">
        <v>0</v>
      </c>
      <c r="K750" s="46">
        <f>J750*各種係数!G40</f>
        <v>0</v>
      </c>
      <c r="L750" s="46">
        <f>J750*各種係数!F40</f>
        <v>0</v>
      </c>
      <c r="M750" s="364">
        <v>2.426007930828598E-5</v>
      </c>
      <c r="N750" s="46">
        <f>M750*各種係数!H40</f>
        <v>1.1296353640487775E-5</v>
      </c>
      <c r="O750" s="46">
        <f>M750*各種係数!I40</f>
        <v>4.3534312138936114E-6</v>
      </c>
      <c r="P750" s="54"/>
      <c r="Q750" s="41"/>
      <c r="R750" s="46">
        <f>Q$825*各種係数!J40</f>
        <v>7.8624962960441076E-7</v>
      </c>
      <c r="S750" s="46">
        <f>R750*各種係数!G40</f>
        <v>2.5432984593045049E-7</v>
      </c>
      <c r="T750" s="46">
        <f>R750*各種係数!F40</f>
        <v>5.3191978367396031E-7</v>
      </c>
      <c r="U750" s="364">
        <v>5.6343732726312253E-6</v>
      </c>
      <c r="V750" s="46">
        <f>U750*各種係数!H40</f>
        <v>2.6235640956217307E-6</v>
      </c>
      <c r="W750" s="46">
        <f>U750*各種係数!I40</f>
        <v>1.0110789896479396E-6</v>
      </c>
      <c r="X750" s="135">
        <f t="shared" si="70"/>
        <v>2.9894452580917206E-5</v>
      </c>
      <c r="Y750" s="46">
        <f t="shared" si="71"/>
        <v>1.3919917736109506E-5</v>
      </c>
      <c r="Z750" s="47">
        <f t="shared" si="72"/>
        <v>5.3645102035415513E-6</v>
      </c>
      <c r="AA750" s="46">
        <f>G750*各種係数!K40*各種係数!$P$18</f>
        <v>0</v>
      </c>
      <c r="AB750" s="46">
        <f>M750*各種係数!K40*各種係数!$P$18</f>
        <v>9.3156605240038118E-13</v>
      </c>
      <c r="AC750" s="46">
        <f>U750*各種係数!K40*各種係数!$P$18</f>
        <v>2.163550580620968E-13</v>
      </c>
      <c r="AD750" s="364">
        <f t="shared" si="73"/>
        <v>1.1479211104624779E-12</v>
      </c>
      <c r="AE750" s="46">
        <f>G750*各種係数!L40*各種係数!$P$18</f>
        <v>0</v>
      </c>
      <c r="AF750" s="46">
        <f>M750*各種係数!L40*各種係数!$P$18</f>
        <v>9.3156605240038118E-13</v>
      </c>
      <c r="AG750" s="46">
        <f>U750*各種係数!L40*各種係数!$P$18</f>
        <v>2.163550580620968E-13</v>
      </c>
      <c r="AH750" s="135">
        <f t="shared" si="74"/>
        <v>1.1479211104624779E-12</v>
      </c>
    </row>
    <row r="751" spans="2:34" x14ac:dyDescent="0.15">
      <c r="B751" s="155" t="s">
        <v>67</v>
      </c>
      <c r="C751" s="155" t="s">
        <v>297</v>
      </c>
      <c r="D751" s="155" t="s">
        <v>290</v>
      </c>
      <c r="E751" s="41" t="s">
        <v>164</v>
      </c>
      <c r="F751" s="363">
        <f>SUMIF(価格変換【係数】!$D$7:$D$64,E751,価格変換【係数】!$J$409:$J$466)</f>
        <v>0</v>
      </c>
      <c r="G751" s="324">
        <f>SUMIF(価格変換【係数】!$D$7:$D$64,E751,価格変換【係数】!$L$409:$L$466)</f>
        <v>0</v>
      </c>
      <c r="H751" s="325">
        <f>G751*各種係数!H41</f>
        <v>0</v>
      </c>
      <c r="I751" s="324">
        <f>G751*各種係数!I41</f>
        <v>0</v>
      </c>
      <c r="J751" s="364">
        <v>1.1712997461383987E-3</v>
      </c>
      <c r="K751" s="46">
        <f>J751*各種係数!G41</f>
        <v>2.098042216492965E-6</v>
      </c>
      <c r="L751" s="46">
        <f>J751*各種係数!F41</f>
        <v>1.1692017039219057E-3</v>
      </c>
      <c r="M751" s="364">
        <v>2.1265128303161543E-6</v>
      </c>
      <c r="N751" s="46">
        <f>M751*各種係数!H41</f>
        <v>1.0136377824507001E-6</v>
      </c>
      <c r="O751" s="46">
        <f>M751*各種係数!I41</f>
        <v>8.0098649941908478E-7</v>
      </c>
      <c r="P751" s="54"/>
      <c r="Q751" s="41"/>
      <c r="R751" s="46">
        <f>Q$825*各種係数!J41</f>
        <v>1.9023156622766454E-5</v>
      </c>
      <c r="S751" s="46">
        <f>R751*各種係数!G41</f>
        <v>3.4074442359527244E-8</v>
      </c>
      <c r="T751" s="46">
        <f>R751*各種係数!F41</f>
        <v>1.8989082180406927E-5</v>
      </c>
      <c r="U751" s="364">
        <v>7.3257289512153623E-8</v>
      </c>
      <c r="V751" s="46">
        <f>U751*各種係数!H41</f>
        <v>3.4919308000793222E-8</v>
      </c>
      <c r="W751" s="46">
        <f>U751*各種係数!I41</f>
        <v>2.7593579049577864E-8</v>
      </c>
      <c r="X751" s="135">
        <f t="shared" si="70"/>
        <v>2.1997701198283078E-6</v>
      </c>
      <c r="Y751" s="46">
        <f t="shared" si="71"/>
        <v>1.0485570904514933E-6</v>
      </c>
      <c r="Z751" s="47">
        <f t="shared" si="72"/>
        <v>8.2858007846866263E-7</v>
      </c>
      <c r="AA751" s="46">
        <f>G751*各種係数!K41*各種係数!$P$18</f>
        <v>0</v>
      </c>
      <c r="AB751" s="46">
        <f>M751*各種係数!K41*各種係数!$P$18</f>
        <v>0</v>
      </c>
      <c r="AC751" s="46">
        <f>U751*各種係数!K41*各種係数!$P$18</f>
        <v>0</v>
      </c>
      <c r="AD751" s="364">
        <f t="shared" si="73"/>
        <v>0</v>
      </c>
      <c r="AE751" s="46">
        <f>G751*各種係数!L41*各種係数!$P$18</f>
        <v>0</v>
      </c>
      <c r="AF751" s="46">
        <f>M751*各種係数!L41*各種係数!$P$18</f>
        <v>0</v>
      </c>
      <c r="AG751" s="46">
        <f>U751*各種係数!L41*各種係数!$P$18</f>
        <v>0</v>
      </c>
      <c r="AH751" s="135">
        <f t="shared" si="74"/>
        <v>0</v>
      </c>
    </row>
    <row r="752" spans="2:34" x14ac:dyDescent="0.15">
      <c r="B752" s="155" t="s">
        <v>68</v>
      </c>
      <c r="C752" s="155" t="s">
        <v>297</v>
      </c>
      <c r="D752" s="155" t="s">
        <v>290</v>
      </c>
      <c r="E752" s="41" t="s">
        <v>208</v>
      </c>
      <c r="F752" s="365">
        <f>SUMIF(価格変換【係数】!$D$7:$D$64,E752,価格変換【係数】!$J$409:$J$466)</f>
        <v>0</v>
      </c>
      <c r="G752" s="326">
        <f>SUMIF(価格変換【係数】!$D$7:$D$64,E752,価格変換【係数】!$L$409:$L$466)</f>
        <v>0</v>
      </c>
      <c r="H752" s="327">
        <f>G752*各種係数!H42</f>
        <v>0</v>
      </c>
      <c r="I752" s="326">
        <f>G752*各種係数!I42</f>
        <v>0</v>
      </c>
      <c r="J752" s="80">
        <v>7.8810765752680706E-5</v>
      </c>
      <c r="K752" s="67">
        <f>J752*各種係数!G42</f>
        <v>8.462918363356496E-7</v>
      </c>
      <c r="L752" s="67">
        <f>J752*各種係数!F42</f>
        <v>7.7964473916345052E-5</v>
      </c>
      <c r="M752" s="80">
        <v>1.881871209281472E-6</v>
      </c>
      <c r="N752" s="67">
        <f>M752*各種係数!H42</f>
        <v>9.2409328696862788E-7</v>
      </c>
      <c r="O752" s="67">
        <f>M752*各種係数!I42</f>
        <v>5.2572091590794738E-7</v>
      </c>
      <c r="P752" s="54"/>
      <c r="Q752" s="41"/>
      <c r="R752" s="67">
        <f>Q$825*各種係数!J42</f>
        <v>8.5675682041503999E-5</v>
      </c>
      <c r="S752" s="67">
        <f>R752*各種係数!G42</f>
        <v>9.2000920929698461E-7</v>
      </c>
      <c r="T752" s="67">
        <f>R752*各種係数!F42</f>
        <v>8.475567283220702E-5</v>
      </c>
      <c r="U752" s="80">
        <v>1.2696735767656663E-6</v>
      </c>
      <c r="V752" s="67">
        <f>U752*各種係数!H42</f>
        <v>6.2347349975059258E-7</v>
      </c>
      <c r="W752" s="67">
        <f>U752*各種係数!I42</f>
        <v>3.5469693802065514E-7</v>
      </c>
      <c r="X752" s="330">
        <f t="shared" si="70"/>
        <v>3.1515447860471381E-6</v>
      </c>
      <c r="Y752" s="67">
        <f t="shared" si="71"/>
        <v>1.5475667867192206E-6</v>
      </c>
      <c r="Z752" s="68">
        <f t="shared" si="72"/>
        <v>8.8041785392860258E-7</v>
      </c>
      <c r="AA752" s="67">
        <f>G752*各種係数!K42*各種係数!$P$18</f>
        <v>0</v>
      </c>
      <c r="AB752" s="67">
        <f>M752*各種係数!K42*各種係数!$P$18</f>
        <v>8.5930192204633418E-14</v>
      </c>
      <c r="AC752" s="67">
        <f>U752*各種係数!K42*各種係数!$P$18</f>
        <v>5.7975962409391147E-14</v>
      </c>
      <c r="AD752" s="80">
        <f t="shared" si="73"/>
        <v>1.4390615461402455E-13</v>
      </c>
      <c r="AE752" s="67">
        <f>G752*各種係数!L42*各種係数!$P$18</f>
        <v>0</v>
      </c>
      <c r="AF752" s="67">
        <f>M752*各種係数!L42*各種係数!$P$18</f>
        <v>7.7337172984170085E-14</v>
      </c>
      <c r="AG752" s="67">
        <f>U752*各種係数!L42*各種係数!$P$18</f>
        <v>5.2178366168452035E-14</v>
      </c>
      <c r="AH752" s="330">
        <f t="shared" si="74"/>
        <v>1.2951553915262213E-13</v>
      </c>
    </row>
    <row r="753" spans="2:34" x14ac:dyDescent="0.15">
      <c r="B753" s="162" t="s">
        <v>69</v>
      </c>
      <c r="C753" s="162" t="s">
        <v>298</v>
      </c>
      <c r="D753" s="162" t="s">
        <v>290</v>
      </c>
      <c r="E753" s="116" t="s">
        <v>165</v>
      </c>
      <c r="F753" s="363">
        <f>SUMIF(価格変換【係数】!$D$7:$D$64,E753,価格変換【係数】!$J$409:$J$466)</f>
        <v>0</v>
      </c>
      <c r="G753" s="324">
        <f>SUMIF(価格変換【係数】!$D$7:$D$64,E753,価格変換【係数】!$L$409:$L$466)</f>
        <v>0</v>
      </c>
      <c r="H753" s="325">
        <f>G753*各種係数!H43</f>
        <v>0</v>
      </c>
      <c r="I753" s="324">
        <f>G753*各種係数!I43</f>
        <v>0</v>
      </c>
      <c r="J753" s="366">
        <v>0</v>
      </c>
      <c r="K753" s="46">
        <f>J753*各種係数!G43</f>
        <v>0</v>
      </c>
      <c r="L753" s="46">
        <f>J753*各種係数!F43</f>
        <v>0</v>
      </c>
      <c r="M753" s="366">
        <v>0</v>
      </c>
      <c r="N753" s="46">
        <f>M753*各種係数!H43</f>
        <v>0</v>
      </c>
      <c r="O753" s="46">
        <f>M753*各種係数!I43</f>
        <v>0</v>
      </c>
      <c r="P753" s="54"/>
      <c r="Q753" s="41"/>
      <c r="R753" s="46">
        <f>Q$825*各種係数!J43</f>
        <v>0</v>
      </c>
      <c r="S753" s="46">
        <f>R753*各種係数!G43</f>
        <v>0</v>
      </c>
      <c r="T753" s="46">
        <f>R753*各種係数!F43</f>
        <v>0</v>
      </c>
      <c r="U753" s="366">
        <v>0</v>
      </c>
      <c r="V753" s="46">
        <f>U753*各種係数!H43</f>
        <v>0</v>
      </c>
      <c r="W753" s="46">
        <f>U753*各種係数!I43</f>
        <v>0</v>
      </c>
      <c r="X753" s="328">
        <f t="shared" si="70"/>
        <v>0</v>
      </c>
      <c r="Y753" s="136">
        <f t="shared" si="71"/>
        <v>0</v>
      </c>
      <c r="Z753" s="329">
        <f t="shared" si="72"/>
        <v>0</v>
      </c>
      <c r="AA753" s="46">
        <f>G753*各種係数!K43*各種係数!$P$18</f>
        <v>0</v>
      </c>
      <c r="AB753" s="46">
        <f>M753*各種係数!K43*各種係数!$P$18</f>
        <v>0</v>
      </c>
      <c r="AC753" s="46">
        <f>U753*各種係数!K43*各種係数!$P$18</f>
        <v>0</v>
      </c>
      <c r="AD753" s="366">
        <f t="shared" si="73"/>
        <v>0</v>
      </c>
      <c r="AE753" s="46">
        <f>G753*各種係数!L43*各種係数!$P$18</f>
        <v>0</v>
      </c>
      <c r="AF753" s="46">
        <f>M753*各種係数!L43*各種係数!$P$18</f>
        <v>0</v>
      </c>
      <c r="AG753" s="46">
        <f>U753*各種係数!L43*各種係数!$P$18</f>
        <v>0</v>
      </c>
      <c r="AH753" s="328">
        <f t="shared" si="74"/>
        <v>0</v>
      </c>
    </row>
    <row r="754" spans="2:34" x14ac:dyDescent="0.15">
      <c r="B754" s="155" t="s">
        <v>70</v>
      </c>
      <c r="C754" s="155" t="s">
        <v>298</v>
      </c>
      <c r="D754" s="155" t="s">
        <v>290</v>
      </c>
      <c r="E754" s="41" t="s">
        <v>166</v>
      </c>
      <c r="F754" s="363">
        <f>SUMIF(価格変換【係数】!$D$7:$D$64,E754,価格変換【係数】!$J$409:$J$466)</f>
        <v>0</v>
      </c>
      <c r="G754" s="324">
        <f>SUMIF(価格変換【係数】!$D$7:$D$64,E754,価格変換【係数】!$L$409:$L$466)</f>
        <v>0</v>
      </c>
      <c r="H754" s="325">
        <f>G754*各種係数!H44</f>
        <v>0</v>
      </c>
      <c r="I754" s="324">
        <f>G754*各種係数!I44</f>
        <v>0</v>
      </c>
      <c r="J754" s="364">
        <v>0</v>
      </c>
      <c r="K754" s="46">
        <f>J754*各種係数!G44</f>
        <v>0</v>
      </c>
      <c r="L754" s="46">
        <f>J754*各種係数!F44</f>
        <v>0</v>
      </c>
      <c r="M754" s="364">
        <v>3.5296433451352843E-5</v>
      </c>
      <c r="N754" s="46">
        <f>M754*各種係数!H44</f>
        <v>7.6268159624770622E-6</v>
      </c>
      <c r="O754" s="46">
        <f>M754*各種係数!I44</f>
        <v>1.9057185787587705E-6</v>
      </c>
      <c r="P754" s="54"/>
      <c r="Q754" s="41"/>
      <c r="R754" s="46">
        <f>Q$825*各種係数!J44</f>
        <v>0</v>
      </c>
      <c r="S754" s="46">
        <f>R754*各種係数!G44</f>
        <v>0</v>
      </c>
      <c r="T754" s="46">
        <f>R754*各種係数!F44</f>
        <v>0</v>
      </c>
      <c r="U754" s="364">
        <v>2.1403561194963989E-5</v>
      </c>
      <c r="V754" s="46">
        <f>U754*各種係数!H44</f>
        <v>4.6248588373834485E-6</v>
      </c>
      <c r="W754" s="46">
        <f>U754*各種係数!I44</f>
        <v>1.1556171610670135E-6</v>
      </c>
      <c r="X754" s="135">
        <f t="shared" si="70"/>
        <v>5.6699994646316828E-5</v>
      </c>
      <c r="Y754" s="46">
        <f t="shared" si="71"/>
        <v>1.2251674799860511E-5</v>
      </c>
      <c r="Z754" s="47">
        <f t="shared" si="72"/>
        <v>3.0613357398257842E-6</v>
      </c>
      <c r="AA754" s="46">
        <f>G754*各種係数!K44*各種係数!$P$18</f>
        <v>0</v>
      </c>
      <c r="AB754" s="46">
        <f>M754*各種係数!K44*各種係数!$P$18</f>
        <v>2.5654688092198696E-13</v>
      </c>
      <c r="AC754" s="46">
        <f>U754*各種係数!K44*各種係数!$P$18</f>
        <v>1.5556860363126653E-13</v>
      </c>
      <c r="AD754" s="364">
        <f t="shared" si="73"/>
        <v>4.1211548455325347E-13</v>
      </c>
      <c r="AE754" s="46">
        <f>G754*各種係数!L44*各種係数!$P$18</f>
        <v>0</v>
      </c>
      <c r="AF754" s="46">
        <f>M754*各種係数!L44*各種係数!$P$18</f>
        <v>2.5654688092198696E-13</v>
      </c>
      <c r="AG754" s="46">
        <f>U754*各種係数!L44*各種係数!$P$18</f>
        <v>1.5556860363126653E-13</v>
      </c>
      <c r="AH754" s="135">
        <f t="shared" si="74"/>
        <v>4.1211548455325347E-13</v>
      </c>
    </row>
    <row r="755" spans="2:34" x14ac:dyDescent="0.15">
      <c r="B755" s="155" t="s">
        <v>71</v>
      </c>
      <c r="C755" s="155" t="s">
        <v>298</v>
      </c>
      <c r="D755" s="155" t="s">
        <v>290</v>
      </c>
      <c r="E755" s="41" t="s">
        <v>966</v>
      </c>
      <c r="F755" s="363">
        <f>SUMIF(価格変換【係数】!$D$7:$D$64,E755,価格変換【係数】!$J$409:$J$466)</f>
        <v>0</v>
      </c>
      <c r="G755" s="324">
        <f>SUMIF(価格変換【係数】!$D$7:$D$64,E755,価格変換【係数】!$L$409:$L$466)</f>
        <v>0</v>
      </c>
      <c r="H755" s="325">
        <f>G755*各種係数!H45</f>
        <v>0</v>
      </c>
      <c r="I755" s="324">
        <f>G755*各種係数!I45</f>
        <v>0</v>
      </c>
      <c r="J755" s="364">
        <v>2.4502064993621884E-5</v>
      </c>
      <c r="K755" s="46">
        <f>J755*各種係数!G45</f>
        <v>2.8030525466604698E-7</v>
      </c>
      <c r="L755" s="46">
        <f>J755*各種係数!F45</f>
        <v>2.4221759738955836E-5</v>
      </c>
      <c r="M755" s="364">
        <v>3.9716237102842512E-7</v>
      </c>
      <c r="N755" s="46">
        <f>M755*各種係数!H45</f>
        <v>1.5935298691814228E-7</v>
      </c>
      <c r="O755" s="46">
        <f>M755*各種係数!I45</f>
        <v>7.4400628911723202E-8</v>
      </c>
      <c r="P755" s="54"/>
      <c r="Q755" s="41"/>
      <c r="R755" s="46">
        <f>Q$825*各種係数!J45</f>
        <v>3.3185860989796557E-8</v>
      </c>
      <c r="S755" s="46">
        <f>R755*各種係数!G45</f>
        <v>3.7964845895553697E-10</v>
      </c>
      <c r="T755" s="46">
        <f>R755*各種係数!F45</f>
        <v>3.2806212530841018E-8</v>
      </c>
      <c r="U755" s="364">
        <v>1.1926647711849005E-7</v>
      </c>
      <c r="V755" s="46">
        <f>U755*各種係数!H45</f>
        <v>4.7853147111651796E-8</v>
      </c>
      <c r="W755" s="46">
        <f>U755*各種係数!I45</f>
        <v>2.2342249802578156E-8</v>
      </c>
      <c r="X755" s="135">
        <f t="shared" si="70"/>
        <v>5.1642884814691519E-7</v>
      </c>
      <c r="Y755" s="46">
        <f t="shared" si="71"/>
        <v>2.0720613402979409E-7</v>
      </c>
      <c r="Z755" s="47">
        <f t="shared" si="72"/>
        <v>9.6742878714301365E-8</v>
      </c>
      <c r="AA755" s="46">
        <f>G755*各種係数!K45*各種係数!$P$18</f>
        <v>0</v>
      </c>
      <c r="AB755" s="46">
        <f>M755*各種係数!K45*各種係数!$P$18</f>
        <v>2.0194696831953821E-14</v>
      </c>
      <c r="AC755" s="46">
        <f>U755*各種係数!K45*各種係数!$P$18</f>
        <v>6.0643971416181385E-15</v>
      </c>
      <c r="AD755" s="364">
        <f t="shared" si="73"/>
        <v>2.625909397357196E-14</v>
      </c>
      <c r="AE755" s="46">
        <f>G755*各種係数!L45*各種係数!$P$18</f>
        <v>0</v>
      </c>
      <c r="AF755" s="46">
        <f>M755*各種係数!L45*各種係数!$P$18</f>
        <v>1.8511805429291003E-14</v>
      </c>
      <c r="AG755" s="46">
        <f>U755*各種係数!L45*各種係数!$P$18</f>
        <v>5.5590307131499601E-15</v>
      </c>
      <c r="AH755" s="135">
        <f t="shared" si="74"/>
        <v>2.4070836142440962E-14</v>
      </c>
    </row>
    <row r="756" spans="2:34" x14ac:dyDescent="0.15">
      <c r="B756" s="155" t="s">
        <v>72</v>
      </c>
      <c r="C756" s="155" t="s">
        <v>298</v>
      </c>
      <c r="D756" s="155" t="s">
        <v>290</v>
      </c>
      <c r="E756" s="41" t="s">
        <v>967</v>
      </c>
      <c r="F756" s="363">
        <f>SUMIF(価格変換【係数】!$D$7:$D$64,E756,価格変換【係数】!$J$409:$J$466)</f>
        <v>0</v>
      </c>
      <c r="G756" s="324">
        <f>SUMIF(価格変換【係数】!$D$7:$D$64,E756,価格変換【係数】!$L$409:$L$466)</f>
        <v>0</v>
      </c>
      <c r="H756" s="325">
        <f>G756*各種係数!H46</f>
        <v>0</v>
      </c>
      <c r="I756" s="324">
        <f>G756*各種係数!I46</f>
        <v>0</v>
      </c>
      <c r="J756" s="364">
        <v>0</v>
      </c>
      <c r="K756" s="46">
        <f>J756*各種係数!G46</f>
        <v>0</v>
      </c>
      <c r="L756" s="46">
        <f>J756*各種係数!F46</f>
        <v>0</v>
      </c>
      <c r="M756" s="364">
        <v>1.3953215775437187E-5</v>
      </c>
      <c r="N756" s="46">
        <f>M756*各種係数!H46</f>
        <v>3.8125625441312145E-6</v>
      </c>
      <c r="O756" s="46">
        <f>M756*各種係数!I46</f>
        <v>1.3852553078100027E-6</v>
      </c>
      <c r="P756" s="54"/>
      <c r="Q756" s="41"/>
      <c r="R756" s="46">
        <f>Q$825*各種係数!J46</f>
        <v>0</v>
      </c>
      <c r="S756" s="46">
        <f>R756*各種係数!G46</f>
        <v>0</v>
      </c>
      <c r="T756" s="46">
        <f>R756*各種係数!F46</f>
        <v>0</v>
      </c>
      <c r="U756" s="364">
        <v>4.9433948865346398E-6</v>
      </c>
      <c r="V756" s="46">
        <f>U756*各種係数!H46</f>
        <v>1.3507282112292298E-6</v>
      </c>
      <c r="W756" s="46">
        <f>U756*各種係数!I46</f>
        <v>4.9077317482810697E-7</v>
      </c>
      <c r="X756" s="135">
        <f t="shared" si="70"/>
        <v>1.8896610661971826E-5</v>
      </c>
      <c r="Y756" s="46">
        <f t="shared" si="71"/>
        <v>5.1632907553604445E-6</v>
      </c>
      <c r="Z756" s="47">
        <f t="shared" si="72"/>
        <v>1.8760284826381096E-6</v>
      </c>
      <c r="AA756" s="46">
        <f>G756*各種係数!K46*各種係数!$P$18</f>
        <v>0</v>
      </c>
      <c r="AB756" s="46">
        <f>M756*各種係数!K46*各種係数!$P$18</f>
        <v>2.8506250573355393E-13</v>
      </c>
      <c r="AC756" s="46">
        <f>U756*各種係数!K46*各種係数!$P$18</f>
        <v>1.0099295788621524E-13</v>
      </c>
      <c r="AD756" s="364">
        <f t="shared" si="73"/>
        <v>3.8605546361976918E-13</v>
      </c>
      <c r="AE756" s="46">
        <f>G756*各種係数!L46*各種係数!$P$18</f>
        <v>0</v>
      </c>
      <c r="AF756" s="46">
        <f>M756*各種係数!L46*各種係数!$P$18</f>
        <v>2.4349089031407734E-13</v>
      </c>
      <c r="AG756" s="46">
        <f>U756*各種係数!L46*各種係数!$P$18</f>
        <v>8.6264818194475513E-14</v>
      </c>
      <c r="AH756" s="135">
        <f t="shared" si="74"/>
        <v>3.2975570850855284E-13</v>
      </c>
    </row>
    <row r="757" spans="2:34" x14ac:dyDescent="0.15">
      <c r="B757" s="163" t="s">
        <v>73</v>
      </c>
      <c r="C757" s="163" t="s">
        <v>299</v>
      </c>
      <c r="D757" s="163" t="s">
        <v>290</v>
      </c>
      <c r="E757" s="62" t="s">
        <v>167</v>
      </c>
      <c r="F757" s="365">
        <f>SUMIF(価格変換【係数】!$D$7:$D$64,E757,価格変換【係数】!$J$409:$J$466)</f>
        <v>0</v>
      </c>
      <c r="G757" s="326">
        <f>SUMIF(価格変換【係数】!$D$7:$D$64,E757,価格変換【係数】!$L$409:$L$466)</f>
        <v>0</v>
      </c>
      <c r="H757" s="327">
        <f>G757*各種係数!H47</f>
        <v>0</v>
      </c>
      <c r="I757" s="326">
        <f>G757*各種係数!I47</f>
        <v>0</v>
      </c>
      <c r="J757" s="80">
        <v>0</v>
      </c>
      <c r="K757" s="67">
        <f>J757*各種係数!G47</f>
        <v>0</v>
      </c>
      <c r="L757" s="67">
        <f>J757*各種係数!F47</f>
        <v>0</v>
      </c>
      <c r="M757" s="80">
        <v>7.3615321096982693E-21</v>
      </c>
      <c r="N757" s="67">
        <f>M757*各種係数!H47</f>
        <v>0</v>
      </c>
      <c r="O757" s="67">
        <f>M757*各種係数!I47</f>
        <v>0</v>
      </c>
      <c r="P757" s="54"/>
      <c r="Q757" s="41"/>
      <c r="R757" s="67">
        <f>Q$825*各種係数!J47</f>
        <v>1.298818016384507E-4</v>
      </c>
      <c r="S757" s="67">
        <f>R757*各種係数!G47</f>
        <v>0</v>
      </c>
      <c r="T757" s="67">
        <f>R757*各種係数!F47</f>
        <v>1.2988180163845065E-4</v>
      </c>
      <c r="U757" s="80">
        <v>2.4261040784637374E-21</v>
      </c>
      <c r="V757" s="67">
        <f>U757*各種係数!H47</f>
        <v>0</v>
      </c>
      <c r="W757" s="67">
        <f>U757*各種係数!I47</f>
        <v>0</v>
      </c>
      <c r="X757" s="330">
        <f t="shared" si="70"/>
        <v>9.7876361881620068E-21</v>
      </c>
      <c r="Y757" s="67">
        <f t="shared" si="71"/>
        <v>0</v>
      </c>
      <c r="Z757" s="68">
        <f t="shared" si="72"/>
        <v>0</v>
      </c>
      <c r="AA757" s="67">
        <f>G757*各種係数!K47*各種係数!$P$18</f>
        <v>0</v>
      </c>
      <c r="AB757" s="67">
        <f>M757*各種係数!K47*各種係数!$P$18</f>
        <v>0</v>
      </c>
      <c r="AC757" s="67">
        <f>U757*各種係数!K47*各種係数!$P$18</f>
        <v>0</v>
      </c>
      <c r="AD757" s="80">
        <f t="shared" si="73"/>
        <v>0</v>
      </c>
      <c r="AE757" s="67">
        <f>G757*各種係数!L47*各種係数!$P$18</f>
        <v>0</v>
      </c>
      <c r="AF757" s="67">
        <f>M757*各種係数!L47*各種係数!$P$18</f>
        <v>0</v>
      </c>
      <c r="AG757" s="67">
        <f>U757*各種係数!L47*各種係数!$P$18</f>
        <v>0</v>
      </c>
      <c r="AH757" s="330">
        <f t="shared" si="74"/>
        <v>0</v>
      </c>
    </row>
    <row r="758" spans="2:34" x14ac:dyDescent="0.15">
      <c r="B758" s="155" t="s">
        <v>74</v>
      </c>
      <c r="C758" s="155" t="s">
        <v>299</v>
      </c>
      <c r="D758" s="155" t="s">
        <v>290</v>
      </c>
      <c r="E758" s="41" t="s">
        <v>168</v>
      </c>
      <c r="F758" s="363">
        <f>SUMIF(価格変換【係数】!$D$7:$D$64,E758,価格変換【係数】!$J$409:$J$466)</f>
        <v>0</v>
      </c>
      <c r="G758" s="324">
        <f>SUMIF(価格変換【係数】!$D$7:$D$64,E758,価格変換【係数】!$L$409:$L$466)</f>
        <v>0</v>
      </c>
      <c r="H758" s="325">
        <f>G758*各種係数!H48</f>
        <v>0</v>
      </c>
      <c r="I758" s="324">
        <f>G758*各種係数!I48</f>
        <v>0</v>
      </c>
      <c r="J758" s="366">
        <v>3.3267236697525796E-4</v>
      </c>
      <c r="K758" s="46">
        <f>J758*各種係数!G48</f>
        <v>1.4321699394758009E-5</v>
      </c>
      <c r="L758" s="46">
        <f>J758*各種係数!F48</f>
        <v>3.1835066758049995E-4</v>
      </c>
      <c r="M758" s="366">
        <v>1.9714876830468541E-5</v>
      </c>
      <c r="N758" s="46">
        <f>M758*各種係数!H48</f>
        <v>4.3754111510723264E-6</v>
      </c>
      <c r="O758" s="46">
        <f>M758*各種係数!I48</f>
        <v>2.2255646451299517E-6</v>
      </c>
      <c r="P758" s="54"/>
      <c r="Q758" s="41"/>
      <c r="R758" s="46">
        <f>Q$825*各種係数!J48</f>
        <v>4.8936381167261544E-6</v>
      </c>
      <c r="S758" s="46">
        <f>R758*各種係数!G48</f>
        <v>2.1067338622595659E-7</v>
      </c>
      <c r="T758" s="46">
        <f>R758*各種係数!F48</f>
        <v>4.682964730500198E-6</v>
      </c>
      <c r="U758" s="366">
        <v>2.5115096882414527E-6</v>
      </c>
      <c r="V758" s="46">
        <f>U758*各種係数!H48</f>
        <v>5.5739062386506789E-7</v>
      </c>
      <c r="W758" s="46">
        <f>U758*各種係数!I48</f>
        <v>2.8351823935380297E-7</v>
      </c>
      <c r="X758" s="328">
        <f t="shared" si="70"/>
        <v>2.2226386518709993E-5</v>
      </c>
      <c r="Y758" s="136">
        <f t="shared" si="71"/>
        <v>4.9328017749373947E-6</v>
      </c>
      <c r="Z758" s="329">
        <f t="shared" si="72"/>
        <v>2.5090828844837545E-6</v>
      </c>
      <c r="AA758" s="46">
        <f>G758*各種係数!K48*各種係数!$P$18</f>
        <v>0</v>
      </c>
      <c r="AB758" s="46">
        <f>M758*各種係数!K48*各種係数!$P$18</f>
        <v>5.0252179582649767E-13</v>
      </c>
      <c r="AC758" s="46">
        <f>U758*各種係数!K48*各種係数!$P$18</f>
        <v>6.4017055222999727E-14</v>
      </c>
      <c r="AD758" s="366">
        <f t="shared" si="73"/>
        <v>5.6653885104949739E-13</v>
      </c>
      <c r="AE758" s="46">
        <f>G758*各種係数!L48*各種係数!$P$18</f>
        <v>0</v>
      </c>
      <c r="AF758" s="46">
        <f>M758*各種係数!L48*各種係数!$P$18</f>
        <v>4.9038358819783835E-13</v>
      </c>
      <c r="AG758" s="46">
        <f>U758*各種係数!L48*各種係数!$P$18</f>
        <v>6.2470749541284744E-14</v>
      </c>
      <c r="AH758" s="328">
        <f t="shared" si="74"/>
        <v>5.5285433773912314E-13</v>
      </c>
    </row>
    <row r="759" spans="2:34" x14ac:dyDescent="0.15">
      <c r="B759" s="155" t="s">
        <v>75</v>
      </c>
      <c r="C759" s="155" t="s">
        <v>300</v>
      </c>
      <c r="D759" s="155" t="s">
        <v>290</v>
      </c>
      <c r="E759" s="41" t="s">
        <v>968</v>
      </c>
      <c r="F759" s="363">
        <f>SUMIF(価格変換【係数】!$D$7:$D$64,E759,価格変換【係数】!$J$409:$J$466)</f>
        <v>0</v>
      </c>
      <c r="G759" s="324">
        <f>SUMIF(価格変換【係数】!$D$7:$D$64,E759,価格変換【係数】!$L$409:$L$466)</f>
        <v>0</v>
      </c>
      <c r="H759" s="325">
        <f>G759*各種係数!H49</f>
        <v>0</v>
      </c>
      <c r="I759" s="324">
        <f>G759*各種係数!I49</f>
        <v>0</v>
      </c>
      <c r="J759" s="364">
        <v>0</v>
      </c>
      <c r="K759" s="46">
        <f>J759*各種係数!G49</f>
        <v>0</v>
      </c>
      <c r="L759" s="46">
        <f>J759*各種係数!F49</f>
        <v>0</v>
      </c>
      <c r="M759" s="364">
        <v>1.0736477904962977E-5</v>
      </c>
      <c r="N759" s="46">
        <f>M759*各種係数!H49</f>
        <v>4.225027611254279E-6</v>
      </c>
      <c r="O759" s="46">
        <f>M759*各種係数!I49</f>
        <v>3.3588510784888235E-6</v>
      </c>
      <c r="P759" s="54"/>
      <c r="Q759" s="41"/>
      <c r="R759" s="46">
        <f>Q$825*各種係数!J49</f>
        <v>2.4999164359467516E-5</v>
      </c>
      <c r="S759" s="46">
        <f>R759*各種係数!G49</f>
        <v>1.386717318664277E-6</v>
      </c>
      <c r="T759" s="46">
        <f>R759*各種係数!F49</f>
        <v>2.361244704080324E-5</v>
      </c>
      <c r="U759" s="364">
        <v>3.8493179051081032E-6</v>
      </c>
      <c r="V759" s="46">
        <f>U759*各種係数!H49</f>
        <v>1.5147867464114429E-6</v>
      </c>
      <c r="W759" s="46">
        <f>U759*各種係数!I49</f>
        <v>1.2042390168792764E-6</v>
      </c>
      <c r="X759" s="135">
        <f t="shared" si="70"/>
        <v>1.458579581007108E-5</v>
      </c>
      <c r="Y759" s="46">
        <f t="shared" si="71"/>
        <v>5.7398143576657221E-6</v>
      </c>
      <c r="Z759" s="47">
        <f t="shared" si="72"/>
        <v>4.5630900953680999E-6</v>
      </c>
      <c r="AA759" s="46">
        <f>G759*各種係数!K49*各種係数!$P$18</f>
        <v>0</v>
      </c>
      <c r="AB759" s="46">
        <f>M759*各種係数!K49*各種係数!$P$18</f>
        <v>2.4387889237882371E-12</v>
      </c>
      <c r="AC759" s="46">
        <f>U759*各種係数!K49*各種係数!$P$18</f>
        <v>8.7437183350211108E-13</v>
      </c>
      <c r="AD759" s="364">
        <f t="shared" si="73"/>
        <v>3.3131607572903483E-12</v>
      </c>
      <c r="AE759" s="46">
        <f>G759*各種係数!L49*各種係数!$P$18</f>
        <v>0</v>
      </c>
      <c r="AF759" s="46">
        <f>M759*各種係数!L49*各種係数!$P$18</f>
        <v>2.2703963552409542E-12</v>
      </c>
      <c r="AG759" s="46">
        <f>U759*各種係数!L49*各種係数!$P$18</f>
        <v>8.1399854023648899E-13</v>
      </c>
      <c r="AH759" s="135">
        <f t="shared" si="74"/>
        <v>3.0843948954774433E-12</v>
      </c>
    </row>
    <row r="760" spans="2:34" x14ac:dyDescent="0.15">
      <c r="B760" s="155" t="s">
        <v>76</v>
      </c>
      <c r="C760" s="155" t="s">
        <v>300</v>
      </c>
      <c r="D760" s="155" t="s">
        <v>290</v>
      </c>
      <c r="E760" s="41" t="s">
        <v>169</v>
      </c>
      <c r="F760" s="363">
        <f>SUMIF(価格変換【係数】!$D$7:$D$64,E760,価格変換【係数】!$J$409:$J$466)</f>
        <v>0</v>
      </c>
      <c r="G760" s="324">
        <f>SUMIF(価格変換【係数】!$D$7:$D$64,E760,価格変換【係数】!$L$409:$L$466)</f>
        <v>0</v>
      </c>
      <c r="H760" s="325">
        <f>G760*各種係数!H50</f>
        <v>0</v>
      </c>
      <c r="I760" s="324">
        <f>G760*各種係数!I50</f>
        <v>0</v>
      </c>
      <c r="J760" s="364">
        <v>2.623868042487086E-3</v>
      </c>
      <c r="K760" s="46">
        <f>J760*各種係数!G50</f>
        <v>3.4735946743973616E-4</v>
      </c>
      <c r="L760" s="46">
        <f>J760*各種係数!F50</f>
        <v>2.27650857504735E-3</v>
      </c>
      <c r="M760" s="364">
        <v>4.2313665726292872E-4</v>
      </c>
      <c r="N760" s="46">
        <f>M760*各種係数!H50</f>
        <v>1.927556570144484E-4</v>
      </c>
      <c r="O760" s="46">
        <f>M760*各種係数!I50</f>
        <v>1.4031996523670957E-4</v>
      </c>
      <c r="P760" s="54"/>
      <c r="Q760" s="41"/>
      <c r="R760" s="46">
        <f>Q$825*各種係数!J50</f>
        <v>1.797524924305019E-4</v>
      </c>
      <c r="S760" s="46">
        <f>R760*各種係数!G50</f>
        <v>2.3796444421206694E-5</v>
      </c>
      <c r="T760" s="46">
        <f>R760*各種係数!F50</f>
        <v>1.559560480092952E-4</v>
      </c>
      <c r="U760" s="364">
        <v>5.4155897748595216E-5</v>
      </c>
      <c r="V760" s="46">
        <f>U760*各種係数!H50</f>
        <v>2.4670175633710838E-5</v>
      </c>
      <c r="W760" s="46">
        <f>U760*各種係数!I50</f>
        <v>1.7959100349757016E-5</v>
      </c>
      <c r="X760" s="135">
        <f t="shared" si="70"/>
        <v>4.7729255501152392E-4</v>
      </c>
      <c r="Y760" s="46">
        <f t="shared" si="71"/>
        <v>2.1742583264815923E-4</v>
      </c>
      <c r="Z760" s="47">
        <f t="shared" si="72"/>
        <v>1.5827906558646659E-4</v>
      </c>
      <c r="AA760" s="46">
        <f>G760*各種係数!K50*各種係数!$P$18</f>
        <v>0</v>
      </c>
      <c r="AB760" s="46">
        <f>M760*各種係数!K50*各種係数!$P$18</f>
        <v>3.189642805350064E-11</v>
      </c>
      <c r="AC760" s="46">
        <f>U760*各種係数!K50*各種係数!$P$18</f>
        <v>4.082321081289455E-12</v>
      </c>
      <c r="AD760" s="364">
        <f t="shared" si="73"/>
        <v>3.5978749134790098E-11</v>
      </c>
      <c r="AE760" s="46">
        <f>G760*各種係数!L50*各種係数!$P$18</f>
        <v>0</v>
      </c>
      <c r="AF760" s="46">
        <f>M760*各種係数!L50*各種係数!$P$18</f>
        <v>2.8729406828330365E-11</v>
      </c>
      <c r="AG760" s="46">
        <f>U760*各種係数!L50*各種係数!$P$18</f>
        <v>3.6769842363387289E-12</v>
      </c>
      <c r="AH760" s="135">
        <f t="shared" si="74"/>
        <v>3.2406391064669095E-11</v>
      </c>
    </row>
    <row r="761" spans="2:34" x14ac:dyDescent="0.15">
      <c r="B761" s="155" t="s">
        <v>77</v>
      </c>
      <c r="C761" s="155" t="s">
        <v>301</v>
      </c>
      <c r="D761" s="155" t="s">
        <v>290</v>
      </c>
      <c r="E761" s="41" t="s">
        <v>969</v>
      </c>
      <c r="F761" s="363">
        <f>SUMIF(価格変換【係数】!$D$7:$D$64,E761,価格変換【係数】!$J$409:$J$466)</f>
        <v>0</v>
      </c>
      <c r="G761" s="324">
        <f>SUMIF(価格変換【係数】!$D$7:$D$64,E761,価格変換【係数】!$L$409:$L$466)</f>
        <v>0</v>
      </c>
      <c r="H761" s="325">
        <f>G761*各種係数!H51</f>
        <v>0</v>
      </c>
      <c r="I761" s="324">
        <f>G761*各種係数!I51</f>
        <v>0</v>
      </c>
      <c r="J761" s="364">
        <v>0</v>
      </c>
      <c r="K761" s="46">
        <f>J761*各種係数!G51</f>
        <v>0</v>
      </c>
      <c r="L761" s="46">
        <f>J761*各種係数!F51</f>
        <v>0</v>
      </c>
      <c r="M761" s="364">
        <v>2.7743446528201027E-5</v>
      </c>
      <c r="N761" s="46">
        <f>M761*各種係数!H51</f>
        <v>1.240528746308754E-5</v>
      </c>
      <c r="O761" s="46">
        <f>M761*各種係数!I51</f>
        <v>6.5278060791580895E-6</v>
      </c>
      <c r="P761" s="54"/>
      <c r="Q761" s="41"/>
      <c r="R761" s="46">
        <f>Q$825*各種係数!J51</f>
        <v>1.11223689486572E-5</v>
      </c>
      <c r="S761" s="46">
        <f>R761*各種係数!G51</f>
        <v>1.1358899278002087E-6</v>
      </c>
      <c r="T761" s="46">
        <f>R761*各種係数!F51</f>
        <v>9.9864790208569912E-6</v>
      </c>
      <c r="U761" s="364">
        <v>1.1226554212150397E-5</v>
      </c>
      <c r="V761" s="46">
        <f>U761*各種係数!H51</f>
        <v>5.0198749488494988E-6</v>
      </c>
      <c r="W761" s="46">
        <f>U761*各種係数!I51</f>
        <v>2.6415163941358095E-6</v>
      </c>
      <c r="X761" s="135">
        <f t="shared" si="70"/>
        <v>3.8970000740351426E-5</v>
      </c>
      <c r="Y761" s="46">
        <f t="shared" si="71"/>
        <v>1.7425162411937038E-5</v>
      </c>
      <c r="Z761" s="47">
        <f t="shared" si="72"/>
        <v>9.1693224732938985E-6</v>
      </c>
      <c r="AA761" s="46">
        <f>G761*各種係数!K51*各種係数!$P$18</f>
        <v>0</v>
      </c>
      <c r="AB761" s="46">
        <f>M761*各種係数!K51*各種係数!$P$18</f>
        <v>1.2599471902110098E-12</v>
      </c>
      <c r="AC761" s="46">
        <f>U761*各種係数!K51*各種係数!$P$18</f>
        <v>5.0984528620019543E-13</v>
      </c>
      <c r="AD761" s="364">
        <f t="shared" si="73"/>
        <v>1.7697924764112054E-12</v>
      </c>
      <c r="AE761" s="46">
        <f>G761*各種係数!L51*各種係数!$P$18</f>
        <v>0</v>
      </c>
      <c r="AF761" s="46">
        <f>M761*各種係数!L51*各種係数!$P$18</f>
        <v>1.2304171779404394E-12</v>
      </c>
      <c r="AG761" s="46">
        <f>U761*各種係数!L51*各種係数!$P$18</f>
        <v>4.9789578730487839E-13</v>
      </c>
      <c r="AH761" s="135">
        <f t="shared" si="74"/>
        <v>1.7283129652453178E-12</v>
      </c>
    </row>
    <row r="762" spans="2:34" x14ac:dyDescent="0.15">
      <c r="B762" s="155" t="s">
        <v>78</v>
      </c>
      <c r="C762" s="155" t="s">
        <v>302</v>
      </c>
      <c r="D762" s="155" t="s">
        <v>290</v>
      </c>
      <c r="E762" s="41" t="s">
        <v>970</v>
      </c>
      <c r="F762" s="365">
        <f>SUMIF(価格変換【係数】!$D$7:$D$64,E762,価格変換【係数】!$J$409:$J$466)</f>
        <v>0</v>
      </c>
      <c r="G762" s="326">
        <f>SUMIF(価格変換【係数】!$D$7:$D$64,E762,価格変換【係数】!$L$409:$L$466)</f>
        <v>0</v>
      </c>
      <c r="H762" s="327">
        <f>G762*各種係数!H52</f>
        <v>0</v>
      </c>
      <c r="I762" s="326">
        <f>G762*各種係数!I52</f>
        <v>0</v>
      </c>
      <c r="J762" s="80">
        <v>0</v>
      </c>
      <c r="K762" s="67">
        <f>J762*各種係数!G52</f>
        <v>0</v>
      </c>
      <c r="L762" s="67">
        <f>J762*各種係数!F52</f>
        <v>0</v>
      </c>
      <c r="M762" s="80">
        <v>2.289354788740238E-5</v>
      </c>
      <c r="N762" s="67">
        <f>M762*各種係数!H52</f>
        <v>1.0987203300582066E-5</v>
      </c>
      <c r="O762" s="67">
        <f>M762*各種係数!I52</f>
        <v>5.9181830559855961E-6</v>
      </c>
      <c r="P762" s="54"/>
      <c r="Q762" s="41"/>
      <c r="R762" s="67">
        <f>Q$825*各種係数!J52</f>
        <v>6.787784951682234E-6</v>
      </c>
      <c r="S762" s="67">
        <f>R762*各種係数!G52</f>
        <v>6.0359327841925156E-7</v>
      </c>
      <c r="T762" s="67">
        <f>R762*各種係数!F52</f>
        <v>6.1841916732629823E-6</v>
      </c>
      <c r="U762" s="80">
        <v>1.0476661951469246E-5</v>
      </c>
      <c r="V762" s="67">
        <f>U762*各種係数!H52</f>
        <v>5.0280199180314262E-6</v>
      </c>
      <c r="W762" s="67">
        <f>U762*各種係数!I52</f>
        <v>2.7083090637337401E-6</v>
      </c>
      <c r="X762" s="330">
        <f t="shared" si="70"/>
        <v>3.3370209838871628E-5</v>
      </c>
      <c r="Y762" s="67">
        <f t="shared" si="71"/>
        <v>1.6015223218613493E-5</v>
      </c>
      <c r="Z762" s="68">
        <f t="shared" si="72"/>
        <v>8.6264921197193362E-6</v>
      </c>
      <c r="AA762" s="67">
        <f>G762*各種係数!K52*各種係数!$P$18</f>
        <v>0</v>
      </c>
      <c r="AB762" s="67">
        <f>M762*各種係数!K52*各種係数!$P$18</f>
        <v>9.9917218599629603E-13</v>
      </c>
      <c r="AC762" s="67">
        <f>U762*各種係数!K52*各種係数!$P$18</f>
        <v>4.5724626324755727E-13</v>
      </c>
      <c r="AD762" s="80">
        <f t="shared" si="73"/>
        <v>1.4564184492438534E-12</v>
      </c>
      <c r="AE762" s="67">
        <f>G762*各種係数!L52*各種係数!$P$18</f>
        <v>0</v>
      </c>
      <c r="AF762" s="67">
        <f>M762*各種係数!L52*各種係数!$P$18</f>
        <v>9.5303786878140048E-13</v>
      </c>
      <c r="AG762" s="67">
        <f>U762*各種係数!L52*各種係数!$P$18</f>
        <v>4.3613404210125455E-13</v>
      </c>
      <c r="AH762" s="330">
        <f t="shared" si="74"/>
        <v>1.389171910882655E-12</v>
      </c>
    </row>
    <row r="763" spans="2:34" x14ac:dyDescent="0.15">
      <c r="B763" s="162" t="s">
        <v>79</v>
      </c>
      <c r="C763" s="162" t="s">
        <v>303</v>
      </c>
      <c r="D763" s="162" t="s">
        <v>290</v>
      </c>
      <c r="E763" s="116" t="s">
        <v>971</v>
      </c>
      <c r="F763" s="363">
        <f>SUMIF(価格変換【係数】!$D$7:$D$64,E763,価格変換【係数】!$J$409:$J$466)</f>
        <v>0</v>
      </c>
      <c r="G763" s="324">
        <f>SUMIF(価格変換【係数】!$D$7:$D$64,E763,価格変換【係数】!$L$409:$L$466)</f>
        <v>0</v>
      </c>
      <c r="H763" s="325">
        <f>G763*各種係数!H53</f>
        <v>0</v>
      </c>
      <c r="I763" s="324">
        <f>G763*各種係数!I53</f>
        <v>0</v>
      </c>
      <c r="J763" s="366">
        <v>0</v>
      </c>
      <c r="K763" s="46">
        <f>J763*各種係数!G53</f>
        <v>0</v>
      </c>
      <c r="L763" s="46">
        <f>J763*各種係数!F53</f>
        <v>0</v>
      </c>
      <c r="M763" s="366">
        <v>1.603861954555519E-5</v>
      </c>
      <c r="N763" s="46">
        <f>M763*各種係数!H53</f>
        <v>7.0721180601624892E-6</v>
      </c>
      <c r="O763" s="46">
        <f>M763*各種係数!I53</f>
        <v>3.9184797391603028E-6</v>
      </c>
      <c r="P763" s="54"/>
      <c r="Q763" s="41"/>
      <c r="R763" s="46">
        <f>Q$825*各種係数!J53</f>
        <v>1.0788468131929094E-4</v>
      </c>
      <c r="S763" s="46">
        <f>R763*各種係数!G53</f>
        <v>9.9261021648866711E-6</v>
      </c>
      <c r="T763" s="46">
        <f>R763*各種係数!F53</f>
        <v>9.7958579154404271E-5</v>
      </c>
      <c r="U763" s="366">
        <v>2.086538206590394E-5</v>
      </c>
      <c r="V763" s="46">
        <f>U763*各種係数!H53</f>
        <v>9.2004455197245449E-6</v>
      </c>
      <c r="W763" s="46">
        <f>U763*各種係数!I53</f>
        <v>5.0977315499538602E-6</v>
      </c>
      <c r="X763" s="328">
        <f t="shared" si="70"/>
        <v>3.6904001611459133E-5</v>
      </c>
      <c r="Y763" s="136">
        <f t="shared" si="71"/>
        <v>1.6272563579887032E-5</v>
      </c>
      <c r="Z763" s="329">
        <f t="shared" si="72"/>
        <v>9.016211289114163E-6</v>
      </c>
      <c r="AA763" s="46">
        <f>G763*各種係数!K53*各種係数!$P$18</f>
        <v>0</v>
      </c>
      <c r="AB763" s="46">
        <f>M763*各種係数!K53*各種係数!$P$18</f>
        <v>8.6287531791361617E-13</v>
      </c>
      <c r="AC763" s="46">
        <f>U763*各種係数!K53*各種係数!$P$18</f>
        <v>1.1225544151332818E-12</v>
      </c>
      <c r="AD763" s="366">
        <f t="shared" si="73"/>
        <v>1.985429733046898E-12</v>
      </c>
      <c r="AE763" s="46">
        <f>G763*各種係数!L53*各種係数!$P$18</f>
        <v>0</v>
      </c>
      <c r="AF763" s="46">
        <f>M763*各種係数!L53*各種係数!$P$18</f>
        <v>8.5080713164909016E-13</v>
      </c>
      <c r="AG763" s="46">
        <f>U763*各種係数!L53*各種係数!$P$18</f>
        <v>1.1068543533831662E-12</v>
      </c>
      <c r="AH763" s="328">
        <f t="shared" si="74"/>
        <v>1.9576614850322565E-12</v>
      </c>
    </row>
    <row r="764" spans="2:34" x14ac:dyDescent="0.15">
      <c r="B764" s="155" t="s">
        <v>80</v>
      </c>
      <c r="C764" s="155" t="s">
        <v>304</v>
      </c>
      <c r="D764" s="155" t="s">
        <v>290</v>
      </c>
      <c r="E764" s="41" t="s">
        <v>972</v>
      </c>
      <c r="F764" s="363">
        <f>SUMIF(価格変換【係数】!$D$7:$D$64,E764,価格変換【係数】!$J$409:$J$466)</f>
        <v>0</v>
      </c>
      <c r="G764" s="324">
        <f>SUMIF(価格変換【係数】!$D$7:$D$64,E764,価格変換【係数】!$L$409:$L$466)</f>
        <v>0</v>
      </c>
      <c r="H764" s="325">
        <f>G764*各種係数!H54</f>
        <v>0</v>
      </c>
      <c r="I764" s="324">
        <f>G764*各種係数!I54</f>
        <v>0</v>
      </c>
      <c r="J764" s="364">
        <v>0</v>
      </c>
      <c r="K764" s="46">
        <f>J764*各種係数!G54</f>
        <v>0</v>
      </c>
      <c r="L764" s="46">
        <f>J764*各種係数!F54</f>
        <v>0</v>
      </c>
      <c r="M764" s="364">
        <v>1.6362978956473006E-20</v>
      </c>
      <c r="N764" s="46">
        <f>M764*各種係数!H54</f>
        <v>0</v>
      </c>
      <c r="O764" s="46">
        <f>M764*各種係数!I54</f>
        <v>0</v>
      </c>
      <c r="P764" s="54"/>
      <c r="Q764" s="41"/>
      <c r="R764" s="46">
        <f>Q$825*各種係数!J54</f>
        <v>1.4754944347771085E-6</v>
      </c>
      <c r="S764" s="46">
        <f>R764*各種係数!G54</f>
        <v>0</v>
      </c>
      <c r="T764" s="46">
        <f>R764*各種係数!F54</f>
        <v>1.4754944347771081E-6</v>
      </c>
      <c r="U764" s="364">
        <v>9.5691914304978746E-21</v>
      </c>
      <c r="V764" s="46">
        <f>U764*各種係数!H54</f>
        <v>0</v>
      </c>
      <c r="W764" s="46">
        <f>U764*各種係数!I54</f>
        <v>0</v>
      </c>
      <c r="X764" s="135">
        <f t="shared" si="70"/>
        <v>2.5932170386970879E-20</v>
      </c>
      <c r="Y764" s="46">
        <f t="shared" si="71"/>
        <v>0</v>
      </c>
      <c r="Z764" s="47">
        <f t="shared" si="72"/>
        <v>0</v>
      </c>
      <c r="AA764" s="46">
        <f>G764*各種係数!K54*各種係数!$P$18</f>
        <v>0</v>
      </c>
      <c r="AB764" s="46">
        <f>M764*各種係数!K54*各種係数!$P$18</f>
        <v>0</v>
      </c>
      <c r="AC764" s="46">
        <f>U764*各種係数!K54*各種係数!$P$18</f>
        <v>0</v>
      </c>
      <c r="AD764" s="364">
        <f t="shared" si="73"/>
        <v>0</v>
      </c>
      <c r="AE764" s="46">
        <f>G764*各種係数!L54*各種係数!$P$18</f>
        <v>0</v>
      </c>
      <c r="AF764" s="46">
        <f>M764*各種係数!L54*各種係数!$P$18</f>
        <v>0</v>
      </c>
      <c r="AG764" s="46">
        <f>U764*各種係数!L54*各種係数!$P$18</f>
        <v>0</v>
      </c>
      <c r="AH764" s="135">
        <f t="shared" si="74"/>
        <v>0</v>
      </c>
    </row>
    <row r="765" spans="2:34" x14ac:dyDescent="0.15">
      <c r="B765" s="155" t="s">
        <v>81</v>
      </c>
      <c r="C765" s="155" t="s">
        <v>304</v>
      </c>
      <c r="D765" s="155" t="s">
        <v>290</v>
      </c>
      <c r="E765" s="41" t="s">
        <v>973</v>
      </c>
      <c r="F765" s="363">
        <f>SUMIF(価格変換【係数】!$D$7:$D$64,E765,価格変換【係数】!$J$409:$J$466)</f>
        <v>0</v>
      </c>
      <c r="G765" s="324">
        <f>SUMIF(価格変換【係数】!$D$7:$D$64,E765,価格変換【係数】!$L$409:$L$466)</f>
        <v>0</v>
      </c>
      <c r="H765" s="325">
        <f>G765*各種係数!H55</f>
        <v>0</v>
      </c>
      <c r="I765" s="324">
        <f>G765*各種係数!I55</f>
        <v>0</v>
      </c>
      <c r="J765" s="364">
        <v>0</v>
      </c>
      <c r="K765" s="46">
        <f>J765*各種係数!G55</f>
        <v>0</v>
      </c>
      <c r="L765" s="46">
        <f>J765*各種係数!F55</f>
        <v>0</v>
      </c>
      <c r="M765" s="364">
        <v>2.7533031017776257E-20</v>
      </c>
      <c r="N765" s="46">
        <f>M765*各種係数!H55</f>
        <v>9.8843055914293512E-21</v>
      </c>
      <c r="O765" s="46">
        <f>M765*各種係数!I55</f>
        <v>8.5184255507669597E-21</v>
      </c>
      <c r="P765" s="54"/>
      <c r="Q765" s="41"/>
      <c r="R765" s="46">
        <f>Q$825*各種係数!J55</f>
        <v>1.3759623793930956E-4</v>
      </c>
      <c r="S765" s="46">
        <f>R765*各種係数!G55</f>
        <v>0</v>
      </c>
      <c r="T765" s="46">
        <f>R765*各種係数!F55</f>
        <v>1.3759623793930953E-4</v>
      </c>
      <c r="U765" s="364">
        <v>1.1263153612824888E-20</v>
      </c>
      <c r="V765" s="46">
        <f>U765*各種係数!H55</f>
        <v>4.043450652436171E-21</v>
      </c>
      <c r="W765" s="46">
        <f>U765*各種係数!I55</f>
        <v>3.4846993582274252E-21</v>
      </c>
      <c r="X765" s="135">
        <f t="shared" si="70"/>
        <v>3.8796184630601147E-20</v>
      </c>
      <c r="Y765" s="46">
        <f t="shared" si="71"/>
        <v>1.3927756243865522E-20</v>
      </c>
      <c r="Z765" s="47">
        <f t="shared" si="72"/>
        <v>1.2003124908994386E-20</v>
      </c>
      <c r="AA765" s="46">
        <f>G765*各種係数!K55*各種係数!$P$18</f>
        <v>0</v>
      </c>
      <c r="AB765" s="46">
        <f>M765*各種係数!K55*各種係数!$P$18</f>
        <v>2.7585574970100257E-27</v>
      </c>
      <c r="AC765" s="46">
        <f>U765*各種係数!K55*各種係数!$P$18</f>
        <v>1.1284648180788292E-27</v>
      </c>
      <c r="AD765" s="364">
        <f t="shared" si="73"/>
        <v>3.8870223150888549E-27</v>
      </c>
      <c r="AE765" s="46">
        <f>G765*各種係数!L55*各種係数!$P$18</f>
        <v>0</v>
      </c>
      <c r="AF765" s="46">
        <f>M765*各種係数!L55*各種係数!$P$18</f>
        <v>2.706013544686025E-27</v>
      </c>
      <c r="AG765" s="46">
        <f>U765*各種係数!L55*各種係数!$P$18</f>
        <v>1.1069702501154231E-27</v>
      </c>
      <c r="AH765" s="135">
        <f t="shared" si="74"/>
        <v>3.8129837948014483E-27</v>
      </c>
    </row>
    <row r="766" spans="2:34" x14ac:dyDescent="0.15">
      <c r="B766" s="155" t="s">
        <v>82</v>
      </c>
      <c r="C766" s="155" t="s">
        <v>305</v>
      </c>
      <c r="D766" s="155" t="s">
        <v>290</v>
      </c>
      <c r="E766" s="41" t="s">
        <v>974</v>
      </c>
      <c r="F766" s="363">
        <f>SUMIF(価格変換【係数】!$D$7:$D$64,E766,価格変換【係数】!$J$409:$J$466)</f>
        <v>0</v>
      </c>
      <c r="G766" s="324">
        <f>SUMIF(価格変換【係数】!$D$7:$D$64,E766,価格変換【係数】!$L$409:$L$466)</f>
        <v>0</v>
      </c>
      <c r="H766" s="325">
        <f>G766*各種係数!H56</f>
        <v>0</v>
      </c>
      <c r="I766" s="324">
        <f>G766*各種係数!I56</f>
        <v>0</v>
      </c>
      <c r="J766" s="364">
        <v>0</v>
      </c>
      <c r="K766" s="46">
        <f>J766*各種係数!G56</f>
        <v>0</v>
      </c>
      <c r="L766" s="46">
        <f>J766*各種係数!F56</f>
        <v>0</v>
      </c>
      <c r="M766" s="364">
        <v>2.7319312190867407E-6</v>
      </c>
      <c r="N766" s="46">
        <f>M766*各種係数!H56</f>
        <v>1.0574586523503654E-6</v>
      </c>
      <c r="O766" s="46">
        <f>M766*各種係数!I56</f>
        <v>8.0130315404140547E-7</v>
      </c>
      <c r="P766" s="54"/>
      <c r="Q766" s="41"/>
      <c r="R766" s="46">
        <f>Q$825*各種係数!J56</f>
        <v>6.2389418660817536E-6</v>
      </c>
      <c r="S766" s="46">
        <f>R766*各種係数!G56</f>
        <v>1.9447654474095341E-7</v>
      </c>
      <c r="T766" s="46">
        <f>R766*各種係数!F56</f>
        <v>6.0444653213408005E-6</v>
      </c>
      <c r="U766" s="364">
        <v>2.2628872587732125E-6</v>
      </c>
      <c r="V766" s="46">
        <f>U766*各種係数!H56</f>
        <v>8.7590408366249479E-7</v>
      </c>
      <c r="W766" s="46">
        <f>U766*各種係数!I56</f>
        <v>6.6372779996314871E-7</v>
      </c>
      <c r="X766" s="135">
        <f t="shared" si="70"/>
        <v>4.9948184778599536E-6</v>
      </c>
      <c r="Y766" s="46">
        <f t="shared" si="71"/>
        <v>1.93336273601286E-6</v>
      </c>
      <c r="Z766" s="47">
        <f t="shared" si="72"/>
        <v>1.4650309540045543E-6</v>
      </c>
      <c r="AA766" s="46">
        <f>G766*各種係数!K56*各種係数!$P$18</f>
        <v>0</v>
      </c>
      <c r="AB766" s="46">
        <f>M766*各種係数!K56*各種係数!$P$18</f>
        <v>2.4208767114009238E-13</v>
      </c>
      <c r="AC766" s="46">
        <f>U766*各種係数!K56*各種係数!$P$18</f>
        <v>2.0052375502781685E-13</v>
      </c>
      <c r="AD766" s="364">
        <f t="shared" si="73"/>
        <v>4.4261142616790924E-13</v>
      </c>
      <c r="AE766" s="46">
        <f>G766*各種係数!L56*各種係数!$P$18</f>
        <v>0</v>
      </c>
      <c r="AF766" s="46">
        <f>M766*各種係数!L56*各種係数!$P$18</f>
        <v>2.3645772529962516E-13</v>
      </c>
      <c r="AG766" s="46">
        <f>U766*各種係数!L56*各種係数!$P$18</f>
        <v>1.9586041188763504E-13</v>
      </c>
      <c r="AH766" s="135">
        <f t="shared" si="74"/>
        <v>4.323181371872602E-13</v>
      </c>
    </row>
    <row r="767" spans="2:34" x14ac:dyDescent="0.15">
      <c r="B767" s="163" t="s">
        <v>83</v>
      </c>
      <c r="C767" s="163" t="s">
        <v>305</v>
      </c>
      <c r="D767" s="163" t="s">
        <v>290</v>
      </c>
      <c r="E767" s="62" t="s">
        <v>975</v>
      </c>
      <c r="F767" s="365">
        <f>SUMIF(価格変換【係数】!$D$7:$D$64,E767,価格変換【係数】!$J$409:$J$466)</f>
        <v>0</v>
      </c>
      <c r="G767" s="326">
        <f>SUMIF(価格変換【係数】!$D$7:$D$64,E767,価格変換【係数】!$L$409:$L$466)</f>
        <v>0</v>
      </c>
      <c r="H767" s="327">
        <f>G767*各種係数!H57</f>
        <v>0</v>
      </c>
      <c r="I767" s="326">
        <f>G767*各種係数!I57</f>
        <v>0</v>
      </c>
      <c r="J767" s="80">
        <v>0</v>
      </c>
      <c r="K767" s="67">
        <f>J767*各種係数!G57</f>
        <v>0</v>
      </c>
      <c r="L767" s="67">
        <f>J767*各種係数!F57</f>
        <v>0</v>
      </c>
      <c r="M767" s="80">
        <v>6.8141760286144899E-21</v>
      </c>
      <c r="N767" s="67">
        <f>M767*各種係数!H57</f>
        <v>0</v>
      </c>
      <c r="O767" s="67">
        <f>M767*各種係数!I57</f>
        <v>0</v>
      </c>
      <c r="P767" s="54"/>
      <c r="Q767" s="41"/>
      <c r="R767" s="67">
        <f>Q$825*各種係数!J57</f>
        <v>2.1351144771200687E-3</v>
      </c>
      <c r="S767" s="67">
        <f>R767*各種係数!G57</f>
        <v>0</v>
      </c>
      <c r="T767" s="67">
        <f>R767*各種係数!F57</f>
        <v>2.1351144771200683E-3</v>
      </c>
      <c r="U767" s="80">
        <v>3.2060293559042572E-21</v>
      </c>
      <c r="V767" s="67">
        <f>U767*各種係数!H57</f>
        <v>0</v>
      </c>
      <c r="W767" s="67">
        <f>U767*各種係数!I57</f>
        <v>0</v>
      </c>
      <c r="X767" s="330">
        <f t="shared" si="70"/>
        <v>1.0020205384518747E-20</v>
      </c>
      <c r="Y767" s="67">
        <f t="shared" si="71"/>
        <v>0</v>
      </c>
      <c r="Z767" s="68">
        <f t="shared" si="72"/>
        <v>0</v>
      </c>
      <c r="AA767" s="67">
        <f>G767*各種係数!K57*各種係数!$P$18</f>
        <v>0</v>
      </c>
      <c r="AB767" s="67">
        <f>M767*各種係数!K57*各種係数!$P$18</f>
        <v>0</v>
      </c>
      <c r="AC767" s="67">
        <f>U767*各種係数!K57*各種係数!$P$18</f>
        <v>0</v>
      </c>
      <c r="AD767" s="80">
        <f t="shared" si="73"/>
        <v>0</v>
      </c>
      <c r="AE767" s="67">
        <f>G767*各種係数!L57*各種係数!$P$18</f>
        <v>0</v>
      </c>
      <c r="AF767" s="67">
        <f>M767*各種係数!L57*各種係数!$P$18</f>
        <v>0</v>
      </c>
      <c r="AG767" s="67">
        <f>U767*各種係数!L57*各種係数!$P$18</f>
        <v>0</v>
      </c>
      <c r="AH767" s="330">
        <f t="shared" si="74"/>
        <v>0</v>
      </c>
    </row>
    <row r="768" spans="2:34" x14ac:dyDescent="0.15">
      <c r="B768" s="155" t="s">
        <v>84</v>
      </c>
      <c r="C768" s="155" t="s">
        <v>305</v>
      </c>
      <c r="D768" s="155" t="s">
        <v>290</v>
      </c>
      <c r="E768" s="41" t="s">
        <v>976</v>
      </c>
      <c r="F768" s="363">
        <f>SUMIF(価格変換【係数】!$D$7:$D$64,E768,価格変換【係数】!$J$409:$J$466)</f>
        <v>0</v>
      </c>
      <c r="G768" s="324">
        <f>SUMIF(価格変換【係数】!$D$7:$D$64,E768,価格変換【係数】!$L$409:$L$466)</f>
        <v>0</v>
      </c>
      <c r="H768" s="325">
        <f>G768*各種係数!H58</f>
        <v>0</v>
      </c>
      <c r="I768" s="324">
        <f>G768*各種係数!I58</f>
        <v>0</v>
      </c>
      <c r="J768" s="366">
        <v>0</v>
      </c>
      <c r="K768" s="46">
        <f>J768*各種係数!G58</f>
        <v>0</v>
      </c>
      <c r="L768" s="46">
        <f>J768*各種係数!F58</f>
        <v>0</v>
      </c>
      <c r="M768" s="366">
        <v>4.3459289773942741E-8</v>
      </c>
      <c r="N768" s="46">
        <f>M768*各種係数!H58</f>
        <v>1.6922185435531504E-8</v>
      </c>
      <c r="O768" s="46">
        <f>M768*各種係数!I58</f>
        <v>1.1938733818891377E-8</v>
      </c>
      <c r="P768" s="54"/>
      <c r="Q768" s="41"/>
      <c r="R768" s="46">
        <f>Q$825*各種係数!J58</f>
        <v>6.3818963441916447E-8</v>
      </c>
      <c r="S768" s="46">
        <f>R768*各種係数!G58</f>
        <v>2.2052073028760382E-10</v>
      </c>
      <c r="T768" s="46">
        <f>R768*各種係数!F58</f>
        <v>6.3598442711628841E-8</v>
      </c>
      <c r="U768" s="366">
        <v>2.1384752142808639E-8</v>
      </c>
      <c r="V768" s="46">
        <f>U768*各種係数!H58</f>
        <v>8.326798324036604E-9</v>
      </c>
      <c r="W768" s="46">
        <f>U768*各種係数!I58</f>
        <v>5.8746211671649519E-9</v>
      </c>
      <c r="X768" s="328">
        <f t="shared" si="70"/>
        <v>6.484404191675138E-8</v>
      </c>
      <c r="Y768" s="136">
        <f t="shared" si="71"/>
        <v>2.5248983759568108E-8</v>
      </c>
      <c r="Z768" s="329">
        <f t="shared" si="72"/>
        <v>1.7813354986056328E-8</v>
      </c>
      <c r="AA768" s="46">
        <f>G768*各種係数!K58*各種係数!$P$18</f>
        <v>0</v>
      </c>
      <c r="AB768" s="46">
        <f>M768*各種係数!K58*各種係数!$P$18</f>
        <v>1.4366707363286857E-15</v>
      </c>
      <c r="AC768" s="46">
        <f>U768*各種係数!K58*各種係数!$P$18</f>
        <v>7.0693395513416987E-16</v>
      </c>
      <c r="AD768" s="366">
        <f t="shared" si="73"/>
        <v>2.1436046914628557E-15</v>
      </c>
      <c r="AE768" s="46">
        <f>G768*各種係数!L58*各種係数!$P$18</f>
        <v>0</v>
      </c>
      <c r="AF768" s="46">
        <f>M768*各種係数!L58*各種係数!$P$18</f>
        <v>1.4366707363286857E-15</v>
      </c>
      <c r="AG768" s="46">
        <f>U768*各種係数!L58*各種係数!$P$18</f>
        <v>7.0693395513416987E-16</v>
      </c>
      <c r="AH768" s="328">
        <f t="shared" si="74"/>
        <v>2.1436046914628557E-15</v>
      </c>
    </row>
    <row r="769" spans="2:34" x14ac:dyDescent="0.15">
      <c r="B769" s="155" t="s">
        <v>85</v>
      </c>
      <c r="C769" s="155" t="s">
        <v>305</v>
      </c>
      <c r="D769" s="155" t="s">
        <v>290</v>
      </c>
      <c r="E769" s="41" t="s">
        <v>977</v>
      </c>
      <c r="F769" s="363">
        <f>SUMIF(価格変換【係数】!$D$7:$D$64,E769,価格変換【係数】!$J$409:$J$466)</f>
        <v>0</v>
      </c>
      <c r="G769" s="324">
        <f>SUMIF(価格変換【係数】!$D$7:$D$64,E769,価格変換【係数】!$L$409:$L$466)</f>
        <v>0</v>
      </c>
      <c r="H769" s="325">
        <f>G769*各種係数!H59</f>
        <v>0</v>
      </c>
      <c r="I769" s="324">
        <f>G769*各種係数!I59</f>
        <v>0</v>
      </c>
      <c r="J769" s="364">
        <v>4.2436566174520378E-5</v>
      </c>
      <c r="K769" s="46">
        <f>J769*各種係数!G59</f>
        <v>8.5786635444089844E-7</v>
      </c>
      <c r="L769" s="46">
        <f>J769*各種係数!F59</f>
        <v>4.1578699820079477E-5</v>
      </c>
      <c r="M769" s="364">
        <v>1.9855274565418609E-6</v>
      </c>
      <c r="N769" s="46">
        <f>M769*各種係数!H59</f>
        <v>7.2506082956869691E-7</v>
      </c>
      <c r="O769" s="46">
        <f>M769*各種係数!I59</f>
        <v>3.2321941397914218E-7</v>
      </c>
      <c r="P769" s="54"/>
      <c r="Q769" s="41"/>
      <c r="R769" s="46">
        <f>Q$825*各種係数!J59</f>
        <v>5.9988293980278869E-4</v>
      </c>
      <c r="S769" s="46">
        <f>R769*各種係数!G59</f>
        <v>1.2126791516154606E-5</v>
      </c>
      <c r="T769" s="46">
        <f>R769*各種係数!F59</f>
        <v>5.877561482866341E-4</v>
      </c>
      <c r="U769" s="364">
        <v>1.3025033786923002E-5</v>
      </c>
      <c r="V769" s="46">
        <f>U769*各種係数!H59</f>
        <v>4.7563894277014701E-6</v>
      </c>
      <c r="W769" s="46">
        <f>U769*各種係数!I59</f>
        <v>2.1203150698304241E-6</v>
      </c>
      <c r="X769" s="135">
        <f t="shared" si="70"/>
        <v>1.5010561243464864E-5</v>
      </c>
      <c r="Y769" s="46">
        <f t="shared" si="71"/>
        <v>5.4814502572701673E-6</v>
      </c>
      <c r="Z769" s="47">
        <f t="shared" si="72"/>
        <v>2.4435344838095664E-6</v>
      </c>
      <c r="AA769" s="46">
        <f>G769*各種係数!K59*各種係数!$P$18</f>
        <v>0</v>
      </c>
      <c r="AB769" s="46">
        <f>M769*各種係数!K59*各種係数!$P$18</f>
        <v>6.0656818347071758E-14</v>
      </c>
      <c r="AC769" s="46">
        <f>U769*各種係数!K59*各種係数!$P$18</f>
        <v>3.9790792405050983E-13</v>
      </c>
      <c r="AD769" s="364">
        <f t="shared" si="73"/>
        <v>4.5856474239758164E-13</v>
      </c>
      <c r="AE769" s="46">
        <f>G769*各種係数!L59*各種係数!$P$18</f>
        <v>0</v>
      </c>
      <c r="AF769" s="46">
        <f>M769*各種係数!L59*各種係数!$P$18</f>
        <v>5.9759732296432471E-14</v>
      </c>
      <c r="AG769" s="46">
        <f>U769*各種係数!L59*各種係数!$P$18</f>
        <v>3.9202305145363081E-13</v>
      </c>
      <c r="AH769" s="135">
        <f t="shared" si="74"/>
        <v>4.5178278375006329E-13</v>
      </c>
    </row>
    <row r="770" spans="2:34" x14ac:dyDescent="0.15">
      <c r="B770" s="155" t="s">
        <v>86</v>
      </c>
      <c r="C770" s="155" t="s">
        <v>306</v>
      </c>
      <c r="D770" s="155" t="s">
        <v>290</v>
      </c>
      <c r="E770" s="41" t="s">
        <v>951</v>
      </c>
      <c r="F770" s="363">
        <f>SUMIF(価格変換【係数】!$D$7:$D$64,E770,価格変換【係数】!$J$409:$J$466)</f>
        <v>0</v>
      </c>
      <c r="G770" s="324">
        <f>SUMIF(価格変換【係数】!$D$7:$D$64,E770,価格変換【係数】!$L$409:$L$466)</f>
        <v>0</v>
      </c>
      <c r="H770" s="325">
        <f>G770*各種係数!H60</f>
        <v>0</v>
      </c>
      <c r="I770" s="324">
        <f>G770*各種係数!I60</f>
        <v>0</v>
      </c>
      <c r="J770" s="364">
        <v>1.7075665913080819E-4</v>
      </c>
      <c r="K770" s="46">
        <f>J770*各種係数!G60</f>
        <v>3.8835042325560942E-8</v>
      </c>
      <c r="L770" s="46">
        <f>J770*各種係数!F60</f>
        <v>1.7071782408848262E-4</v>
      </c>
      <c r="M770" s="364">
        <v>4.8015549062341324E-8</v>
      </c>
      <c r="N770" s="46">
        <f>M770*各種係数!H60</f>
        <v>1.7889664247420722E-8</v>
      </c>
      <c r="O770" s="46">
        <f>M770*各種係数!I60</f>
        <v>1.0485976359743572E-8</v>
      </c>
      <c r="P770" s="54"/>
      <c r="Q770" s="41"/>
      <c r="R770" s="46">
        <f>Q$825*各種係数!J60</f>
        <v>2.4359340959584238E-3</v>
      </c>
      <c r="S770" s="46">
        <f>R770*各種係数!G60</f>
        <v>5.5400242778440844E-7</v>
      </c>
      <c r="T770" s="46">
        <f>R770*各種係数!F60</f>
        <v>2.4353800935306394E-3</v>
      </c>
      <c r="U770" s="364">
        <v>5.6273005731341109E-7</v>
      </c>
      <c r="V770" s="46">
        <f>U770*各種係数!H60</f>
        <v>2.0966232780548059E-7</v>
      </c>
      <c r="W770" s="46">
        <f>U770*各種係数!I60</f>
        <v>1.2289298348425139E-7</v>
      </c>
      <c r="X770" s="135">
        <f t="shared" si="70"/>
        <v>6.1074560637575237E-7</v>
      </c>
      <c r="Y770" s="46">
        <f t="shared" si="71"/>
        <v>2.2755199205290131E-7</v>
      </c>
      <c r="Z770" s="47">
        <f t="shared" si="72"/>
        <v>1.3337895984399496E-7</v>
      </c>
      <c r="AA770" s="46">
        <f>G770*各種係数!K60*各種係数!$P$18</f>
        <v>0</v>
      </c>
      <c r="AB770" s="46">
        <f>M770*各種係数!K60*各種係数!$P$18</f>
        <v>1.5488886794303652E-15</v>
      </c>
      <c r="AC770" s="46">
        <f>U770*各種係数!K60*各種係数!$P$18</f>
        <v>1.8152582493981E-14</v>
      </c>
      <c r="AD770" s="364">
        <f t="shared" si="73"/>
        <v>1.9701471173411365E-14</v>
      </c>
      <c r="AE770" s="46">
        <f>G770*各種係数!L60*各種係数!$P$18</f>
        <v>0</v>
      </c>
      <c r="AF770" s="46">
        <f>M770*各種係数!L60*各種係数!$P$18</f>
        <v>1.5488886794303652E-15</v>
      </c>
      <c r="AG770" s="46">
        <f>U770*各種係数!L60*各種係数!$P$18</f>
        <v>1.8152582493981E-14</v>
      </c>
      <c r="AH770" s="135">
        <f t="shared" si="74"/>
        <v>1.9701471173411365E-14</v>
      </c>
    </row>
    <row r="771" spans="2:34" x14ac:dyDescent="0.15">
      <c r="B771" s="155" t="s">
        <v>87</v>
      </c>
      <c r="C771" s="155" t="s">
        <v>306</v>
      </c>
      <c r="D771" s="155" t="s">
        <v>290</v>
      </c>
      <c r="E771" s="41" t="s">
        <v>978</v>
      </c>
      <c r="F771" s="363">
        <f>SUMIF(価格変換【係数】!$D$7:$D$64,E771,価格変換【係数】!$J$409:$J$466)</f>
        <v>0</v>
      </c>
      <c r="G771" s="324">
        <f>SUMIF(価格変換【係数】!$D$7:$D$64,E771,価格変換【係数】!$L$409:$L$466)</f>
        <v>0</v>
      </c>
      <c r="H771" s="325">
        <f>G771*各種係数!H61</f>
        <v>0</v>
      </c>
      <c r="I771" s="324">
        <f>G771*各種係数!I61</f>
        <v>0</v>
      </c>
      <c r="J771" s="364">
        <v>0</v>
      </c>
      <c r="K771" s="46">
        <f>J771*各種係数!G61</f>
        <v>0</v>
      </c>
      <c r="L771" s="46">
        <f>J771*各種係数!F61</f>
        <v>0</v>
      </c>
      <c r="M771" s="364">
        <v>3.4478601637776701E-7</v>
      </c>
      <c r="N771" s="46">
        <f>M771*各種係数!H61</f>
        <v>1.1008881872832139E-7</v>
      </c>
      <c r="O771" s="46">
        <f>M771*各種係数!I61</f>
        <v>6.054099803105263E-8</v>
      </c>
      <c r="P771" s="54"/>
      <c r="Q771" s="41"/>
      <c r="R771" s="46">
        <f>Q$825*各種係数!J61</f>
        <v>8.2064805089960375E-4</v>
      </c>
      <c r="S771" s="46">
        <f>R771*各種係数!G61</f>
        <v>2.4801943118223927E-5</v>
      </c>
      <c r="T771" s="46">
        <f>R771*各種係数!F61</f>
        <v>7.9584610778137986E-4</v>
      </c>
      <c r="U771" s="364">
        <v>2.49850692588333E-5</v>
      </c>
      <c r="V771" s="46">
        <f>U771*各種係数!H61</f>
        <v>7.9776343293939364E-6</v>
      </c>
      <c r="W771" s="46">
        <f>U771*各種係数!I61</f>
        <v>4.3871298630261957E-6</v>
      </c>
      <c r="X771" s="135">
        <f t="shared" si="70"/>
        <v>2.5329855275211067E-5</v>
      </c>
      <c r="Y771" s="46">
        <f t="shared" si="71"/>
        <v>8.0877231481222575E-6</v>
      </c>
      <c r="Z771" s="47">
        <f t="shared" si="72"/>
        <v>4.4476708610572483E-6</v>
      </c>
      <c r="AA771" s="46">
        <f>G771*各種係数!K61*各種係数!$P$18</f>
        <v>0</v>
      </c>
      <c r="AB771" s="46">
        <f>M771*各種係数!K61*各種係数!$P$18</f>
        <v>1.4276853680238799E-14</v>
      </c>
      <c r="AC771" s="46">
        <f>U771*各種係数!K61*各種係数!$P$18</f>
        <v>1.0345784372187702E-12</v>
      </c>
      <c r="AD771" s="364">
        <f t="shared" si="73"/>
        <v>1.0488552908990091E-12</v>
      </c>
      <c r="AE771" s="46">
        <f>G771*各種係数!L61*各種係数!$P$18</f>
        <v>0</v>
      </c>
      <c r="AF771" s="46">
        <f>M771*各種係数!L61*各種係数!$P$18</f>
        <v>1.4276853680238799E-14</v>
      </c>
      <c r="AG771" s="46">
        <f>U771*各種係数!L61*各種係数!$P$18</f>
        <v>1.0345784372187702E-12</v>
      </c>
      <c r="AH771" s="135">
        <f t="shared" si="74"/>
        <v>1.0488552908990091E-12</v>
      </c>
    </row>
    <row r="772" spans="2:34" x14ac:dyDescent="0.15">
      <c r="B772" s="155" t="s">
        <v>88</v>
      </c>
      <c r="C772" s="155" t="s">
        <v>307</v>
      </c>
      <c r="D772" s="155" t="s">
        <v>290</v>
      </c>
      <c r="E772" s="41" t="s">
        <v>979</v>
      </c>
      <c r="F772" s="365">
        <f>SUMIF(価格変換【係数】!$D$7:$D$64,E772,価格変換【係数】!$J$409:$J$466)</f>
        <v>0</v>
      </c>
      <c r="G772" s="326">
        <f>SUMIF(価格変換【係数】!$D$7:$D$64,E772,価格変換【係数】!$L$409:$L$466)</f>
        <v>0</v>
      </c>
      <c r="H772" s="327">
        <f>G772*各種係数!H62</f>
        <v>0</v>
      </c>
      <c r="I772" s="326">
        <f>G772*各種係数!I62</f>
        <v>0</v>
      </c>
      <c r="J772" s="80">
        <v>0</v>
      </c>
      <c r="K772" s="67">
        <f>J772*各種係数!G62</f>
        <v>0</v>
      </c>
      <c r="L772" s="67">
        <f>J772*各種係数!F62</f>
        <v>0</v>
      </c>
      <c r="M772" s="80">
        <v>0</v>
      </c>
      <c r="N772" s="67">
        <f>M772*各種係数!H62</f>
        <v>0</v>
      </c>
      <c r="O772" s="67">
        <f>M772*各種係数!I62</f>
        <v>0</v>
      </c>
      <c r="P772" s="54"/>
      <c r="Q772" s="41"/>
      <c r="R772" s="67">
        <f>Q$825*各種係数!J62</f>
        <v>4.1096910753227276E-3</v>
      </c>
      <c r="S772" s="67">
        <f>R772*各種係数!G62</f>
        <v>9.6299202602279001E-4</v>
      </c>
      <c r="T772" s="67">
        <f>R772*各種係数!F62</f>
        <v>3.1466990492999376E-3</v>
      </c>
      <c r="U772" s="80">
        <v>9.6299202602279001E-4</v>
      </c>
      <c r="V772" s="67">
        <f>U772*各種係数!H62</f>
        <v>1.6438446409108975E-4</v>
      </c>
      <c r="W772" s="67">
        <f>U772*各種係数!I62</f>
        <v>1.2603410225097691E-4</v>
      </c>
      <c r="X772" s="330">
        <f t="shared" si="70"/>
        <v>9.6299202602279001E-4</v>
      </c>
      <c r="Y772" s="67">
        <f t="shared" si="71"/>
        <v>1.6438446409108975E-4</v>
      </c>
      <c r="Z772" s="68">
        <f t="shared" si="72"/>
        <v>1.2603410225097691E-4</v>
      </c>
      <c r="AA772" s="67">
        <f>G772*各種係数!K62*各種係数!$P$18</f>
        <v>0</v>
      </c>
      <c r="AB772" s="67">
        <f>M772*各種係数!K62*各種係数!$P$18</f>
        <v>0</v>
      </c>
      <c r="AC772" s="67">
        <f>U772*各種係数!K62*各種係数!$P$18</f>
        <v>1.6582207444830149E-11</v>
      </c>
      <c r="AD772" s="80">
        <f t="shared" si="73"/>
        <v>1.6582207444830149E-11</v>
      </c>
      <c r="AE772" s="67">
        <f>G772*各種係数!L62*各種係数!$P$18</f>
        <v>0</v>
      </c>
      <c r="AF772" s="67">
        <f>M772*各種係数!L62*各種係数!$P$18</f>
        <v>0</v>
      </c>
      <c r="AG772" s="67">
        <f>U772*各種係数!L62*各種係数!$P$18</f>
        <v>1.6582207444830149E-11</v>
      </c>
      <c r="AH772" s="330">
        <f t="shared" si="74"/>
        <v>1.6582207444830149E-11</v>
      </c>
    </row>
    <row r="773" spans="2:34" x14ac:dyDescent="0.15">
      <c r="B773" s="162" t="s">
        <v>89</v>
      </c>
      <c r="C773" s="162" t="s">
        <v>307</v>
      </c>
      <c r="D773" s="162" t="s">
        <v>290</v>
      </c>
      <c r="E773" s="116" t="s">
        <v>980</v>
      </c>
      <c r="F773" s="363">
        <f>SUMIF(価格変換【係数】!$D$7:$D$64,E773,価格変換【係数】!$J$409:$J$466)</f>
        <v>0</v>
      </c>
      <c r="G773" s="324">
        <f>SUMIF(価格変換【係数】!$D$7:$D$64,E773,価格変換【係数】!$L$409:$L$466)</f>
        <v>0</v>
      </c>
      <c r="H773" s="325">
        <f>G773*各種係数!H63</f>
        <v>0</v>
      </c>
      <c r="I773" s="324">
        <f>G773*各種係数!I63</f>
        <v>0</v>
      </c>
      <c r="J773" s="366">
        <v>0</v>
      </c>
      <c r="K773" s="46">
        <f>J773*各種係数!G63</f>
        <v>0</v>
      </c>
      <c r="L773" s="46">
        <f>J773*各種係数!F63</f>
        <v>0</v>
      </c>
      <c r="M773" s="366">
        <v>8.7796749995782758E-6</v>
      </c>
      <c r="N773" s="46">
        <f>M773*各種係数!H63</f>
        <v>1.7285449211335202E-6</v>
      </c>
      <c r="O773" s="46">
        <f>M773*各種係数!I63</f>
        <v>7.607404026790139E-7</v>
      </c>
      <c r="P773" s="54"/>
      <c r="Q773" s="41"/>
      <c r="R773" s="46">
        <f>Q$825*各種係数!J63</f>
        <v>1.5640496284491118E-4</v>
      </c>
      <c r="S773" s="46">
        <f>R773*各種係数!G63</f>
        <v>1.1466195917745639E-4</v>
      </c>
      <c r="T773" s="46">
        <f>R773*各種係数!F63</f>
        <v>4.1743003667454805E-5</v>
      </c>
      <c r="U773" s="366">
        <v>1.2257707389982077E-4</v>
      </c>
      <c r="V773" s="46">
        <f>U773*各種係数!H63</f>
        <v>2.413300931379816E-5</v>
      </c>
      <c r="W773" s="46">
        <f>U773*各種係数!I63</f>
        <v>1.0621046059477605E-5</v>
      </c>
      <c r="X773" s="328">
        <f t="shared" si="70"/>
        <v>1.3135674889939904E-4</v>
      </c>
      <c r="Y773" s="136">
        <f t="shared" si="71"/>
        <v>2.586155423493168E-5</v>
      </c>
      <c r="Z773" s="329">
        <f t="shared" si="72"/>
        <v>1.1381786462156619E-5</v>
      </c>
      <c r="AA773" s="46">
        <f>G773*各種係数!K63*各種係数!$P$18</f>
        <v>0</v>
      </c>
      <c r="AB773" s="46">
        <f>M773*各種係数!K63*各種係数!$P$18</f>
        <v>1.5123227341694691E-13</v>
      </c>
      <c r="AC773" s="46">
        <f>U773*各種係数!K63*各種係数!$P$18</f>
        <v>2.1114232082118575E-12</v>
      </c>
      <c r="AD773" s="366">
        <f t="shared" si="73"/>
        <v>2.2626554816288043E-12</v>
      </c>
      <c r="AE773" s="46">
        <f>G773*各種係数!L63*各種係数!$P$18</f>
        <v>0</v>
      </c>
      <c r="AF773" s="46">
        <f>M773*各種係数!L63*各種係数!$P$18</f>
        <v>1.5123227341694691E-13</v>
      </c>
      <c r="AG773" s="46">
        <f>U773*各種係数!L63*各種係数!$P$18</f>
        <v>2.1114232082118575E-12</v>
      </c>
      <c r="AH773" s="328">
        <f t="shared" si="74"/>
        <v>2.2626554816288043E-12</v>
      </c>
    </row>
    <row r="774" spans="2:34" x14ac:dyDescent="0.15">
      <c r="B774" s="155" t="s">
        <v>90</v>
      </c>
      <c r="C774" s="155" t="s">
        <v>307</v>
      </c>
      <c r="D774" s="155" t="s">
        <v>290</v>
      </c>
      <c r="E774" s="41" t="s">
        <v>209</v>
      </c>
      <c r="F774" s="363">
        <f>SUMIF(価格変換【係数】!$D$7:$D$64,E774,価格変換【係数】!$J$409:$J$466)</f>
        <v>0</v>
      </c>
      <c r="G774" s="324">
        <f>SUMIF(価格変換【係数】!$D$7:$D$64,E774,価格変換【係数】!$L$409:$L$466)</f>
        <v>0</v>
      </c>
      <c r="H774" s="325">
        <f>G774*各種係数!H64</f>
        <v>0</v>
      </c>
      <c r="I774" s="324">
        <f>G774*各種係数!I64</f>
        <v>0</v>
      </c>
      <c r="J774" s="364">
        <v>0</v>
      </c>
      <c r="K774" s="46">
        <f>J774*各種係数!G64</f>
        <v>0</v>
      </c>
      <c r="L774" s="46">
        <f>J774*各種係数!F64</f>
        <v>0</v>
      </c>
      <c r="M774" s="364">
        <v>1.713270787155544E-4</v>
      </c>
      <c r="N774" s="46">
        <f>M774*各種係数!H64</f>
        <v>4.4911673250406553E-5</v>
      </c>
      <c r="O774" s="46">
        <f>M774*各種係数!I64</f>
        <v>2.8836234769187533E-5</v>
      </c>
      <c r="P774" s="54"/>
      <c r="Q774" s="41"/>
      <c r="R774" s="46">
        <f>Q$825*各種係数!J64</f>
        <v>7.025191495686163E-6</v>
      </c>
      <c r="S774" s="46">
        <f>R774*各種係数!G64</f>
        <v>2.2676396459735693E-6</v>
      </c>
      <c r="T774" s="46">
        <f>R774*各種係数!F64</f>
        <v>4.7575518497125937E-6</v>
      </c>
      <c r="U774" s="364">
        <v>3.087534419136793E-4</v>
      </c>
      <c r="V774" s="46">
        <f>U774*各種係数!H64</f>
        <v>8.0936614352641864E-5</v>
      </c>
      <c r="W774" s="46">
        <f>U774*各種係数!I64</f>
        <v>5.1966605650232531E-5</v>
      </c>
      <c r="X774" s="135">
        <f t="shared" si="70"/>
        <v>4.8008052062923371E-4</v>
      </c>
      <c r="Y774" s="46">
        <f t="shared" si="71"/>
        <v>1.2584828760304841E-4</v>
      </c>
      <c r="Z774" s="47">
        <f t="shared" si="72"/>
        <v>8.0802840419420067E-5</v>
      </c>
      <c r="AA774" s="46">
        <f>G774*各種係数!K64*各種係数!$P$18</f>
        <v>0</v>
      </c>
      <c r="AB774" s="46">
        <f>M774*各種係数!K64*各種係数!$P$18</f>
        <v>2.9051433990784726E-12</v>
      </c>
      <c r="AC774" s="46">
        <f>U774*各種係数!K64*各種係数!$P$18</f>
        <v>5.2354422339009378E-12</v>
      </c>
      <c r="AD774" s="364">
        <f t="shared" si="73"/>
        <v>8.1405856329794108E-12</v>
      </c>
      <c r="AE774" s="46">
        <f>G774*各種係数!L64*各種係数!$P$18</f>
        <v>0</v>
      </c>
      <c r="AF774" s="46">
        <f>M774*各種係数!L64*各種係数!$P$18</f>
        <v>2.8722201964597233E-12</v>
      </c>
      <c r="AG774" s="46">
        <f>U774*各種係数!L64*各種係数!$P$18</f>
        <v>5.1761103862819346E-12</v>
      </c>
      <c r="AH774" s="135">
        <f t="shared" si="74"/>
        <v>8.0483305827416583E-12</v>
      </c>
    </row>
    <row r="775" spans="2:34" x14ac:dyDescent="0.15">
      <c r="B775" s="155" t="s">
        <v>91</v>
      </c>
      <c r="C775" s="155" t="s">
        <v>307</v>
      </c>
      <c r="D775" s="155" t="s">
        <v>290</v>
      </c>
      <c r="E775" s="41" t="s">
        <v>173</v>
      </c>
      <c r="F775" s="363">
        <f>SUMIF(価格変換【係数】!$D$7:$D$64,E775,価格変換【係数】!$J$409:$J$466)</f>
        <v>0</v>
      </c>
      <c r="G775" s="324">
        <f>SUMIF(価格変換【係数】!$D$7:$D$64,E775,価格変換【係数】!$L$409:$L$466)</f>
        <v>0</v>
      </c>
      <c r="H775" s="325">
        <f>G775*各種係数!H65</f>
        <v>0</v>
      </c>
      <c r="I775" s="324">
        <f>G775*各種係数!I65</f>
        <v>0</v>
      </c>
      <c r="J775" s="364">
        <v>0</v>
      </c>
      <c r="K775" s="46">
        <f>J775*各種係数!G65</f>
        <v>0</v>
      </c>
      <c r="L775" s="46">
        <f>J775*各種係数!F65</f>
        <v>0</v>
      </c>
      <c r="M775" s="364">
        <v>5.6800360759696938E-6</v>
      </c>
      <c r="N775" s="46">
        <f>M775*各種係数!H65</f>
        <v>2.0141603767084465E-6</v>
      </c>
      <c r="O775" s="46">
        <f>M775*各種係数!I65</f>
        <v>1.0839812793900488E-6</v>
      </c>
      <c r="P775" s="54"/>
      <c r="Q775" s="41"/>
      <c r="R775" s="46">
        <f>Q$825*各種係数!J65</f>
        <v>8.2249880083941919E-6</v>
      </c>
      <c r="S775" s="46">
        <f>R775*各種係数!G65</f>
        <v>2.3958390772120244E-6</v>
      </c>
      <c r="T775" s="46">
        <f>R775*各種係数!F65</f>
        <v>5.8291489311821675E-6</v>
      </c>
      <c r="U775" s="364">
        <v>3.7758508071717038E-6</v>
      </c>
      <c r="V775" s="46">
        <f>U775*各種係数!H65</f>
        <v>1.3389297149612729E-6</v>
      </c>
      <c r="W775" s="46">
        <f>U775*各種係数!I65</f>
        <v>7.2058549171189638E-7</v>
      </c>
      <c r="X775" s="135">
        <f t="shared" si="70"/>
        <v>9.4558868831413981E-6</v>
      </c>
      <c r="Y775" s="46">
        <f t="shared" si="71"/>
        <v>3.3530900916697192E-6</v>
      </c>
      <c r="Z775" s="47">
        <f t="shared" si="72"/>
        <v>1.8045667711019452E-6</v>
      </c>
      <c r="AA775" s="46">
        <f>G775*各種係数!K65*各種係数!$P$18</f>
        <v>0</v>
      </c>
      <c r="AB775" s="46">
        <f>M775*各種係数!K65*各種係数!$P$18</f>
        <v>9.5914787058623392E-14</v>
      </c>
      <c r="AC775" s="46">
        <f>U775*各種係数!K65*各種係数!$P$18</f>
        <v>6.3760145409495023E-14</v>
      </c>
      <c r="AD775" s="364">
        <f t="shared" si="73"/>
        <v>1.596749324681184E-13</v>
      </c>
      <c r="AE775" s="46">
        <f>G775*各種係数!L65*各種係数!$P$18</f>
        <v>0</v>
      </c>
      <c r="AF775" s="46">
        <f>M775*各種係数!L65*各種係数!$P$18</f>
        <v>9.3532589732984386E-14</v>
      </c>
      <c r="AG775" s="46">
        <f>U775*各種係数!L65*各種係数!$P$18</f>
        <v>6.2176560098670982E-14</v>
      </c>
      <c r="AH775" s="135">
        <f t="shared" si="74"/>
        <v>1.5570914983165538E-13</v>
      </c>
    </row>
    <row r="776" spans="2:34" x14ac:dyDescent="0.15">
      <c r="B776" s="155" t="s">
        <v>92</v>
      </c>
      <c r="C776" s="155" t="s">
        <v>307</v>
      </c>
      <c r="D776" s="155" t="s">
        <v>290</v>
      </c>
      <c r="E776" s="41" t="s">
        <v>174</v>
      </c>
      <c r="F776" s="363">
        <f>SUMIF(価格変換【係数】!$D$7:$D$64,E776,価格変換【係数】!$J$409:$J$466)</f>
        <v>0</v>
      </c>
      <c r="G776" s="324">
        <f>SUMIF(価格変換【係数】!$D$7:$D$64,E776,価格変換【係数】!$L$409:$L$466)</f>
        <v>0</v>
      </c>
      <c r="H776" s="325">
        <f>G776*各種係数!H66</f>
        <v>0</v>
      </c>
      <c r="I776" s="324">
        <f>G776*各種係数!I66</f>
        <v>0</v>
      </c>
      <c r="J776" s="364">
        <v>0</v>
      </c>
      <c r="K776" s="46">
        <f>J776*各種係数!G66</f>
        <v>0</v>
      </c>
      <c r="L776" s="46">
        <f>J776*各種係数!F66</f>
        <v>0</v>
      </c>
      <c r="M776" s="364">
        <v>3.3141291260070099E-5</v>
      </c>
      <c r="N776" s="46">
        <f>M776*各種係数!H66</f>
        <v>1.224680647228069E-5</v>
      </c>
      <c r="O776" s="46">
        <f>M776*各種係数!I66</f>
        <v>9.5385263282815639E-6</v>
      </c>
      <c r="P776" s="54"/>
      <c r="Q776" s="41"/>
      <c r="R776" s="46">
        <f>Q$825*各種係数!J66</f>
        <v>8.8225887820642988E-5</v>
      </c>
      <c r="S776" s="46">
        <f>R776*各種係数!G66</f>
        <v>3.1810047819188783E-5</v>
      </c>
      <c r="T776" s="46">
        <f>R776*各種係数!F66</f>
        <v>5.6415840001454205E-5</v>
      </c>
      <c r="U776" s="364">
        <v>7.9039748960567298E-5</v>
      </c>
      <c r="V776" s="46">
        <f>U776*各種係数!H66</f>
        <v>2.9207809120701988E-5</v>
      </c>
      <c r="W776" s="46">
        <f>U776*各種係数!I66</f>
        <v>2.2748743267872959E-5</v>
      </c>
      <c r="X776" s="135">
        <f t="shared" si="70"/>
        <v>1.121810402206374E-4</v>
      </c>
      <c r="Y776" s="46">
        <f t="shared" si="71"/>
        <v>4.1454615592982676E-5</v>
      </c>
      <c r="Z776" s="47">
        <f t="shared" si="72"/>
        <v>3.2287269596154521E-5</v>
      </c>
      <c r="AA776" s="46">
        <f>G776*各種係数!K66*各種係数!$P$18</f>
        <v>0</v>
      </c>
      <c r="AB776" s="46">
        <f>M776*各種係数!K66*各種係数!$P$18</f>
        <v>5.5972213716556981E-13</v>
      </c>
      <c r="AC776" s="46">
        <f>U776*各種係数!K66*各種係数!$P$18</f>
        <v>1.3348996230132187E-12</v>
      </c>
      <c r="AD776" s="364">
        <f t="shared" si="73"/>
        <v>1.8946217601787887E-12</v>
      </c>
      <c r="AE776" s="46">
        <f>G776*各種係数!L66*各種係数!$P$18</f>
        <v>0</v>
      </c>
      <c r="AF776" s="46">
        <f>M776*各種係数!L66*各種係数!$P$18</f>
        <v>5.5398139729720505E-13</v>
      </c>
      <c r="AG776" s="46">
        <f>U776*各種係数!L66*各種係数!$P$18</f>
        <v>1.3212083448284679E-12</v>
      </c>
      <c r="AH776" s="135">
        <f t="shared" si="74"/>
        <v>1.8751897421256728E-12</v>
      </c>
    </row>
    <row r="777" spans="2:34" x14ac:dyDescent="0.15">
      <c r="B777" s="163" t="s">
        <v>93</v>
      </c>
      <c r="C777" s="163" t="s">
        <v>293</v>
      </c>
      <c r="D777" s="163" t="s">
        <v>290</v>
      </c>
      <c r="E777" s="62" t="s">
        <v>175</v>
      </c>
      <c r="F777" s="365">
        <f>SUMIF(価格変換【係数】!$D$7:$D$64,E777,価格変換【係数】!$J$409:$J$466)</f>
        <v>0</v>
      </c>
      <c r="G777" s="326">
        <f>SUMIF(価格変換【係数】!$D$7:$D$64,E777,価格変換【係数】!$L$409:$L$466)</f>
        <v>0</v>
      </c>
      <c r="H777" s="327">
        <f>G777*各種係数!H67</f>
        <v>0</v>
      </c>
      <c r="I777" s="326">
        <f>G777*各種係数!I67</f>
        <v>0</v>
      </c>
      <c r="J777" s="80">
        <v>2.0983366381651237E-3</v>
      </c>
      <c r="K777" s="67">
        <f>J777*各種係数!G67</f>
        <v>8.8418617465728483E-5</v>
      </c>
      <c r="L777" s="67">
        <f>J777*各種係数!F67</f>
        <v>2.0099180206993952E-3</v>
      </c>
      <c r="M777" s="80">
        <v>1.0154369579443842E-4</v>
      </c>
      <c r="N777" s="67">
        <f>M777*各種係数!H67</f>
        <v>4.4036576655758067E-5</v>
      </c>
      <c r="O777" s="67">
        <f>M777*各種係数!I67</f>
        <v>3.6170253584717645E-5</v>
      </c>
      <c r="P777" s="54"/>
      <c r="Q777" s="41"/>
      <c r="R777" s="67">
        <f>Q$825*各種係数!J67</f>
        <v>1.586161622902467E-3</v>
      </c>
      <c r="S777" s="67">
        <f>R777*各種係数!G67</f>
        <v>6.6836853164261415E-5</v>
      </c>
      <c r="T777" s="67">
        <f>R777*各種係数!F67</f>
        <v>1.5193247697382055E-3</v>
      </c>
      <c r="U777" s="80">
        <v>7.55631925307625E-5</v>
      </c>
      <c r="V777" s="67">
        <f>U777*各種係数!H67</f>
        <v>3.2769580565305551E-5</v>
      </c>
      <c r="W777" s="67">
        <f>U777*各種係数!I67</f>
        <v>2.6915898757923843E-5</v>
      </c>
      <c r="X777" s="330">
        <f t="shared" si="70"/>
        <v>1.7710688832520092E-4</v>
      </c>
      <c r="Y777" s="67">
        <f t="shared" si="71"/>
        <v>7.6806157221063625E-5</v>
      </c>
      <c r="Z777" s="68">
        <f t="shared" si="72"/>
        <v>6.3086152342641484E-5</v>
      </c>
      <c r="AA777" s="67">
        <f>G777*各種係数!K67*各種係数!$P$18</f>
        <v>0</v>
      </c>
      <c r="AB777" s="67">
        <f>M777*各種係数!K67*各種係数!$P$18</f>
        <v>1.5311920804326591E-11</v>
      </c>
      <c r="AC777" s="67">
        <f>U777*各種係数!K67*各種係数!$P$18</f>
        <v>1.1394283128076655E-11</v>
      </c>
      <c r="AD777" s="80">
        <f t="shared" si="73"/>
        <v>2.6706203932403246E-11</v>
      </c>
      <c r="AE777" s="67">
        <f>G777*各種係数!L67*各種係数!$P$18</f>
        <v>0</v>
      </c>
      <c r="AF777" s="67">
        <f>M777*各種係数!L67*各種係数!$P$18</f>
        <v>1.1194903424157749E-11</v>
      </c>
      <c r="AG777" s="67">
        <f>U777*各種係数!L67*各種係数!$P$18</f>
        <v>8.3306268910615689E-12</v>
      </c>
      <c r="AH777" s="330">
        <f t="shared" si="74"/>
        <v>1.952553031521932E-11</v>
      </c>
    </row>
    <row r="778" spans="2:34" x14ac:dyDescent="0.15">
      <c r="B778" s="155" t="s">
        <v>94</v>
      </c>
      <c r="C778" s="155" t="s">
        <v>293</v>
      </c>
      <c r="D778" s="155" t="s">
        <v>290</v>
      </c>
      <c r="E778" s="41" t="s">
        <v>981</v>
      </c>
      <c r="F778" s="363">
        <f>SUMIF(価格変換【係数】!$D$7:$D$64,E778,価格変換【係数】!$J$409:$J$466)</f>
        <v>0</v>
      </c>
      <c r="G778" s="324">
        <f>SUMIF(価格変換【係数】!$D$7:$D$64,E778,価格変換【係数】!$L$409:$L$466)</f>
        <v>0</v>
      </c>
      <c r="H778" s="325">
        <f>G778*各種係数!H68</f>
        <v>0</v>
      </c>
      <c r="I778" s="324">
        <f>G778*各種係数!I68</f>
        <v>0</v>
      </c>
      <c r="J778" s="366">
        <v>6.6812331864051427E-5</v>
      </c>
      <c r="K778" s="46">
        <f>J778*各種係数!G68</f>
        <v>4.2760576653454104E-5</v>
      </c>
      <c r="L778" s="46">
        <f>J778*各種係数!F68</f>
        <v>2.405175521059733E-5</v>
      </c>
      <c r="M778" s="366">
        <v>1.3427886128804085E-4</v>
      </c>
      <c r="N778" s="46">
        <f>M778*各種係数!H68</f>
        <v>4.3639488479805996E-5</v>
      </c>
      <c r="O778" s="46">
        <f>M778*各種係数!I68</f>
        <v>3.1716475274515625E-5</v>
      </c>
      <c r="P778" s="54"/>
      <c r="Q778" s="41"/>
      <c r="R778" s="46">
        <f>Q$825*各種係数!J68</f>
        <v>8.7130754407979691E-5</v>
      </c>
      <c r="S778" s="46">
        <f>R778*各種係数!G68</f>
        <v>5.5764575173290069E-5</v>
      </c>
      <c r="T778" s="46">
        <f>R778*各種係数!F68</f>
        <v>3.1366179234689622E-5</v>
      </c>
      <c r="U778" s="366">
        <v>7.8405534507668939E-5</v>
      </c>
      <c r="V778" s="46">
        <f>U778*各種係数!H68</f>
        <v>2.5481132227959866E-5</v>
      </c>
      <c r="W778" s="46">
        <f>U778*各種係数!I68</f>
        <v>1.8519275280889934E-5</v>
      </c>
      <c r="X778" s="328">
        <f t="shared" si="70"/>
        <v>2.1268439579570978E-4</v>
      </c>
      <c r="Y778" s="136">
        <f t="shared" si="71"/>
        <v>6.9120620707765855E-5</v>
      </c>
      <c r="Z778" s="329">
        <f t="shared" si="72"/>
        <v>5.0235750555405556E-5</v>
      </c>
      <c r="AA778" s="46">
        <f>G778*各種係数!K68*各種係数!$P$18</f>
        <v>0</v>
      </c>
      <c r="AB778" s="46">
        <f>M778*各種係数!K68*各種係数!$P$18</f>
        <v>6.2094271115857034E-12</v>
      </c>
      <c r="AC778" s="46">
        <f>U778*各種係数!K68*各種係数!$P$18</f>
        <v>3.6256894570020315E-12</v>
      </c>
      <c r="AD778" s="366">
        <f t="shared" si="73"/>
        <v>9.8351165685877357E-12</v>
      </c>
      <c r="AE778" s="46">
        <f>G778*各種係数!L68*各種係数!$P$18</f>
        <v>0</v>
      </c>
      <c r="AF778" s="46">
        <f>M778*各種係数!L68*各種係数!$P$18</f>
        <v>5.0223307520178486E-12</v>
      </c>
      <c r="AG778" s="46">
        <f>U778*各種係数!L68*各種係数!$P$18</f>
        <v>2.932542943163408E-12</v>
      </c>
      <c r="AH778" s="328">
        <f t="shared" si="74"/>
        <v>7.9548736951812574E-12</v>
      </c>
    </row>
    <row r="779" spans="2:34" x14ac:dyDescent="0.15">
      <c r="B779" s="155" t="s">
        <v>95</v>
      </c>
      <c r="C779" s="155" t="s">
        <v>308</v>
      </c>
      <c r="D779" s="155" t="s">
        <v>291</v>
      </c>
      <c r="E779" s="41" t="s">
        <v>210</v>
      </c>
      <c r="F779" s="363">
        <f>SUMIF(価格変換【係数】!$D$7:$D$64,E779,価格変換【係数】!$J$409:$J$466)</f>
        <v>0</v>
      </c>
      <c r="G779" s="324">
        <f>SUMIF(価格変換【係数】!$D$7:$D$64,E779,価格変換【係数】!$L$409:$L$466)</f>
        <v>0</v>
      </c>
      <c r="H779" s="325">
        <f>G779*各種係数!H69</f>
        <v>0</v>
      </c>
      <c r="I779" s="324">
        <f>G779*各種係数!I69</f>
        <v>0</v>
      </c>
      <c r="J779" s="364">
        <v>0</v>
      </c>
      <c r="K779" s="46">
        <f>J779*各種係数!G69</f>
        <v>0</v>
      </c>
      <c r="L779" s="46">
        <f>J779*各種係数!F69</f>
        <v>0</v>
      </c>
      <c r="M779" s="364">
        <v>0</v>
      </c>
      <c r="N779" s="46">
        <f>M779*各種係数!H69</f>
        <v>0</v>
      </c>
      <c r="O779" s="46">
        <f>M779*各種係数!I69</f>
        <v>0</v>
      </c>
      <c r="P779" s="54"/>
      <c r="Q779" s="41"/>
      <c r="R779" s="46">
        <f>Q$825*各種係数!J69</f>
        <v>0</v>
      </c>
      <c r="S779" s="46">
        <f>R779*各種係数!G69</f>
        <v>0</v>
      </c>
      <c r="T779" s="46">
        <f>R779*各種係数!F69</f>
        <v>0</v>
      </c>
      <c r="U779" s="364">
        <v>0</v>
      </c>
      <c r="V779" s="46">
        <f>U779*各種係数!H69</f>
        <v>0</v>
      </c>
      <c r="W779" s="46">
        <f>U779*各種係数!I69</f>
        <v>0</v>
      </c>
      <c r="X779" s="135">
        <f t="shared" si="70"/>
        <v>0</v>
      </c>
      <c r="Y779" s="46">
        <f t="shared" si="71"/>
        <v>0</v>
      </c>
      <c r="Z779" s="47">
        <f t="shared" si="72"/>
        <v>0</v>
      </c>
      <c r="AA779" s="46">
        <f>G779*各種係数!K69*各種係数!$P$18</f>
        <v>0</v>
      </c>
      <c r="AB779" s="46">
        <f>M779*各種係数!K69*各種係数!$P$18</f>
        <v>0</v>
      </c>
      <c r="AC779" s="46">
        <f>U779*各種係数!K69*各種係数!$P$18</f>
        <v>0</v>
      </c>
      <c r="AD779" s="364">
        <f t="shared" si="73"/>
        <v>0</v>
      </c>
      <c r="AE779" s="46">
        <f>G779*各種係数!L69*各種係数!$P$18</f>
        <v>0</v>
      </c>
      <c r="AF779" s="46">
        <f>M779*各種係数!L69*各種係数!$P$18</f>
        <v>0</v>
      </c>
      <c r="AG779" s="46">
        <f>U779*各種係数!L69*各種係数!$P$18</f>
        <v>0</v>
      </c>
      <c r="AH779" s="135">
        <f t="shared" si="74"/>
        <v>0</v>
      </c>
    </row>
    <row r="780" spans="2:34" x14ac:dyDescent="0.15">
      <c r="B780" s="155" t="s">
        <v>96</v>
      </c>
      <c r="C780" s="155" t="s">
        <v>308</v>
      </c>
      <c r="D780" s="155" t="s">
        <v>291</v>
      </c>
      <c r="E780" s="41" t="s">
        <v>176</v>
      </c>
      <c r="F780" s="363">
        <f>SUMIF(価格変換【係数】!$D$7:$D$64,E780,価格変換【係数】!$J$409:$J$466)</f>
        <v>0</v>
      </c>
      <c r="G780" s="324">
        <f>SUMIF(価格変換【係数】!$D$7:$D$64,E780,価格変換【係数】!$L$409:$L$466)</f>
        <v>0</v>
      </c>
      <c r="H780" s="325">
        <f>G780*各種係数!H70</f>
        <v>0</v>
      </c>
      <c r="I780" s="324">
        <f>G780*各種係数!I70</f>
        <v>0</v>
      </c>
      <c r="J780" s="364">
        <v>1.0302234234689366E-3</v>
      </c>
      <c r="K780" s="46">
        <f>J780*各種係数!G70</f>
        <v>1.0302234234689366E-3</v>
      </c>
      <c r="L780" s="46">
        <f>J780*各種係数!F70</f>
        <v>0</v>
      </c>
      <c r="M780" s="364">
        <v>1.929279689626331E-3</v>
      </c>
      <c r="N780" s="46">
        <f>M780*各種係数!H70</f>
        <v>8.5594592713245533E-4</v>
      </c>
      <c r="O780" s="46">
        <f>M780*各種係数!I70</f>
        <v>6.4450949460532288E-4</v>
      </c>
      <c r="P780" s="54"/>
      <c r="Q780" s="41"/>
      <c r="R780" s="46">
        <f>Q$825*各種係数!J70</f>
        <v>0</v>
      </c>
      <c r="S780" s="46">
        <f>R780*各種係数!G70</f>
        <v>0</v>
      </c>
      <c r="T780" s="46">
        <f>R780*各種係数!F70</f>
        <v>0</v>
      </c>
      <c r="U780" s="364">
        <v>4.2394538671231799E-4</v>
      </c>
      <c r="V780" s="46">
        <f>U780*各種係数!H70</f>
        <v>1.8808798383882069E-4</v>
      </c>
      <c r="W780" s="46">
        <f>U780*各種係数!I70</f>
        <v>1.4162634292964313E-4</v>
      </c>
      <c r="X780" s="135">
        <f t="shared" si="70"/>
        <v>2.353225076338649E-3</v>
      </c>
      <c r="Y780" s="46">
        <f t="shared" si="71"/>
        <v>1.044033910971276E-3</v>
      </c>
      <c r="Z780" s="47">
        <f t="shared" si="72"/>
        <v>7.8613583753496595E-4</v>
      </c>
      <c r="AA780" s="46">
        <f>G780*各種係数!K70*各種係数!$P$18</f>
        <v>0</v>
      </c>
      <c r="AB780" s="46">
        <f>M780*各種係数!K70*各種係数!$P$18</f>
        <v>2.0258724644741111E-10</v>
      </c>
      <c r="AC780" s="46">
        <f>U780*各種係数!K70*各種係数!$P$18</f>
        <v>4.4517095680806152E-11</v>
      </c>
      <c r="AD780" s="364">
        <f t="shared" si="73"/>
        <v>2.4710434212821728E-10</v>
      </c>
      <c r="AE780" s="46">
        <f>G780*各種係数!L70*各種係数!$P$18</f>
        <v>0</v>
      </c>
      <c r="AF780" s="46">
        <f>M780*各種係数!L70*各種係数!$P$18</f>
        <v>1.7399578509246815E-10</v>
      </c>
      <c r="AG780" s="46">
        <f>U780*各種係数!L70*各種係数!$P$18</f>
        <v>3.8234326932466064E-11</v>
      </c>
      <c r="AH780" s="135">
        <f t="shared" si="74"/>
        <v>2.1223011202493421E-10</v>
      </c>
    </row>
    <row r="781" spans="2:34" x14ac:dyDescent="0.15">
      <c r="B781" s="155" t="s">
        <v>97</v>
      </c>
      <c r="C781" s="155" t="s">
        <v>308</v>
      </c>
      <c r="D781" s="155" t="s">
        <v>291</v>
      </c>
      <c r="E781" s="41" t="s">
        <v>982</v>
      </c>
      <c r="F781" s="363">
        <f>SUMIF(価格変換【係数】!$D$7:$D$64,E781,価格変換【係数】!$J$409:$J$466)</f>
        <v>0</v>
      </c>
      <c r="G781" s="324">
        <f>SUMIF(価格変換【係数】!$D$7:$D$64,E781,価格変換【係数】!$L$409:$L$466)</f>
        <v>0</v>
      </c>
      <c r="H781" s="325">
        <f>G781*各種係数!H71</f>
        <v>0</v>
      </c>
      <c r="I781" s="324">
        <f>G781*各種係数!I71</f>
        <v>0</v>
      </c>
      <c r="J781" s="364">
        <v>0</v>
      </c>
      <c r="K781" s="46">
        <f>J781*各種係数!G71</f>
        <v>0</v>
      </c>
      <c r="L781" s="46">
        <f>J781*各種係数!F71</f>
        <v>0</v>
      </c>
      <c r="M781" s="364">
        <v>0</v>
      </c>
      <c r="N781" s="46">
        <f>M781*各種係数!H71</f>
        <v>0</v>
      </c>
      <c r="O781" s="46">
        <f>M781*各種係数!I71</f>
        <v>0</v>
      </c>
      <c r="P781" s="54"/>
      <c r="Q781" s="41"/>
      <c r="R781" s="46">
        <f>Q$825*各種係数!J71</f>
        <v>0</v>
      </c>
      <c r="S781" s="46">
        <f>R781*各種係数!G71</f>
        <v>0</v>
      </c>
      <c r="T781" s="46">
        <f>R781*各種係数!F71</f>
        <v>0</v>
      </c>
      <c r="U781" s="364">
        <v>0</v>
      </c>
      <c r="V781" s="46">
        <f>U781*各種係数!H71</f>
        <v>0</v>
      </c>
      <c r="W781" s="46">
        <f>U781*各種係数!I71</f>
        <v>0</v>
      </c>
      <c r="X781" s="135">
        <f t="shared" si="70"/>
        <v>0</v>
      </c>
      <c r="Y781" s="46">
        <f t="shared" si="71"/>
        <v>0</v>
      </c>
      <c r="Z781" s="47">
        <f t="shared" si="72"/>
        <v>0</v>
      </c>
      <c r="AA781" s="46">
        <f>G781*各種係数!K71*各種係数!$P$18</f>
        <v>0</v>
      </c>
      <c r="AB781" s="46">
        <f>M781*各種係数!K71*各種係数!$P$18</f>
        <v>0</v>
      </c>
      <c r="AC781" s="46">
        <f>U781*各種係数!K71*各種係数!$P$18</f>
        <v>0</v>
      </c>
      <c r="AD781" s="364">
        <f t="shared" si="73"/>
        <v>0</v>
      </c>
      <c r="AE781" s="46">
        <f>G781*各種係数!L71*各種係数!$P$18</f>
        <v>0</v>
      </c>
      <c r="AF781" s="46">
        <f>M781*各種係数!L71*各種係数!$P$18</f>
        <v>0</v>
      </c>
      <c r="AG781" s="46">
        <f>U781*各種係数!L71*各種係数!$P$18</f>
        <v>0</v>
      </c>
      <c r="AH781" s="135">
        <f t="shared" si="74"/>
        <v>0</v>
      </c>
    </row>
    <row r="782" spans="2:34" x14ac:dyDescent="0.15">
      <c r="B782" s="155" t="s">
        <v>98</v>
      </c>
      <c r="C782" s="155" t="s">
        <v>308</v>
      </c>
      <c r="D782" s="155" t="s">
        <v>291</v>
      </c>
      <c r="E782" s="41" t="s">
        <v>983</v>
      </c>
      <c r="F782" s="365">
        <f>SUMIF(価格変換【係数】!$D$7:$D$64,E782,価格変換【係数】!$J$409:$J$466)</f>
        <v>0</v>
      </c>
      <c r="G782" s="326">
        <f>SUMIF(価格変換【係数】!$D$7:$D$64,E782,価格変換【係数】!$L$409:$L$466)</f>
        <v>0</v>
      </c>
      <c r="H782" s="327">
        <f>G782*各種係数!H72</f>
        <v>0</v>
      </c>
      <c r="I782" s="326">
        <f>G782*各種係数!I72</f>
        <v>0</v>
      </c>
      <c r="J782" s="80">
        <v>0</v>
      </c>
      <c r="K782" s="67">
        <f>J782*各種係数!G72</f>
        <v>0</v>
      </c>
      <c r="L782" s="67">
        <f>J782*各種係数!F72</f>
        <v>0</v>
      </c>
      <c r="M782" s="80">
        <v>0</v>
      </c>
      <c r="N782" s="67">
        <f>M782*各種係数!H72</f>
        <v>0</v>
      </c>
      <c r="O782" s="67">
        <f>M782*各種係数!I72</f>
        <v>0</v>
      </c>
      <c r="P782" s="54"/>
      <c r="Q782" s="41"/>
      <c r="R782" s="67">
        <f>Q$825*各種係数!J72</f>
        <v>0</v>
      </c>
      <c r="S782" s="67">
        <f>R782*各種係数!G72</f>
        <v>0</v>
      </c>
      <c r="T782" s="67">
        <f>R782*各種係数!F72</f>
        <v>0</v>
      </c>
      <c r="U782" s="80">
        <v>0</v>
      </c>
      <c r="V782" s="67">
        <f>U782*各種係数!H72</f>
        <v>0</v>
      </c>
      <c r="W782" s="67">
        <f>U782*各種係数!I72</f>
        <v>0</v>
      </c>
      <c r="X782" s="330">
        <f t="shared" ref="X782:X824" si="75">G782+M782+U782</f>
        <v>0</v>
      </c>
      <c r="Y782" s="67">
        <f t="shared" ref="Y782:Y824" si="76">H782+N782+V782</f>
        <v>0</v>
      </c>
      <c r="Z782" s="68">
        <f t="shared" ref="Z782:Z824" si="77">I782+O782+W782</f>
        <v>0</v>
      </c>
      <c r="AA782" s="67">
        <f>G782*各種係数!K72*各種係数!$P$18</f>
        <v>0</v>
      </c>
      <c r="AB782" s="67">
        <f>M782*各種係数!K72*各種係数!$P$18</f>
        <v>0</v>
      </c>
      <c r="AC782" s="67">
        <f>U782*各種係数!K72*各種係数!$P$18</f>
        <v>0</v>
      </c>
      <c r="AD782" s="80">
        <f t="shared" ref="AD782:AD824" si="78">SUM(AA782:AC782)</f>
        <v>0</v>
      </c>
      <c r="AE782" s="67">
        <f>G782*各種係数!L72*各種係数!$P$18</f>
        <v>0</v>
      </c>
      <c r="AF782" s="67">
        <f>M782*各種係数!L72*各種係数!$P$18</f>
        <v>0</v>
      </c>
      <c r="AG782" s="67">
        <f>U782*各種係数!L72*各種係数!$P$18</f>
        <v>0</v>
      </c>
      <c r="AH782" s="330">
        <f t="shared" ref="AH782:AH824" si="79">SUM(AE782:AG782)</f>
        <v>0</v>
      </c>
    </row>
    <row r="783" spans="2:34" x14ac:dyDescent="0.15">
      <c r="B783" s="162" t="s">
        <v>99</v>
      </c>
      <c r="C783" s="162" t="s">
        <v>309</v>
      </c>
      <c r="D783" s="162" t="s">
        <v>292</v>
      </c>
      <c r="E783" s="116" t="s">
        <v>177</v>
      </c>
      <c r="F783" s="363">
        <f>SUMIF(価格変換【係数】!$D$7:$D$64,E783,価格変換【係数】!$J$409:$J$466)</f>
        <v>0</v>
      </c>
      <c r="G783" s="324">
        <f>SUMIF(価格変換【係数】!$D$7:$D$64,E783,価格変換【係数】!$L$409:$L$466)</f>
        <v>0</v>
      </c>
      <c r="H783" s="325">
        <f>G783*各種係数!H73</f>
        <v>0</v>
      </c>
      <c r="I783" s="324">
        <f>G783*各種係数!I73</f>
        <v>0</v>
      </c>
      <c r="J783" s="366">
        <v>1.9048208444371471E-2</v>
      </c>
      <c r="K783" s="46">
        <f>J783*各種係数!G73</f>
        <v>1.3017073573073653E-2</v>
      </c>
      <c r="L783" s="46">
        <f>J783*各種係数!F73</f>
        <v>6.0311348712978156E-3</v>
      </c>
      <c r="M783" s="366">
        <v>1.6261854949971146E-2</v>
      </c>
      <c r="N783" s="46">
        <f>M783*各種係数!H73</f>
        <v>5.9515788328635107E-3</v>
      </c>
      <c r="O783" s="46">
        <f>M783*各種係数!I73</f>
        <v>1.0415773255617346E-3</v>
      </c>
      <c r="P783" s="54"/>
      <c r="Q783" s="41"/>
      <c r="R783" s="46">
        <f>Q$825*各種係数!J73</f>
        <v>3.9583865240360944E-3</v>
      </c>
      <c r="S783" s="46">
        <f>R783*各種係数!G73</f>
        <v>2.7050632485737343E-3</v>
      </c>
      <c r="T783" s="46">
        <f>R783*各種係数!F73</f>
        <v>1.2533232754623602E-3</v>
      </c>
      <c r="U783" s="366">
        <v>4.0548641581928078E-3</v>
      </c>
      <c r="V783" s="46">
        <f>U783*各種係数!H73</f>
        <v>1.4840154317130995E-3</v>
      </c>
      <c r="W783" s="46">
        <f>U783*各種係数!I73</f>
        <v>2.5971542474089604E-4</v>
      </c>
      <c r="X783" s="328">
        <f t="shared" si="75"/>
        <v>2.0316719108163954E-2</v>
      </c>
      <c r="Y783" s="136">
        <f t="shared" si="76"/>
        <v>7.43559426457661E-3</v>
      </c>
      <c r="Z783" s="329">
        <f t="shared" si="77"/>
        <v>1.3012927503026307E-3</v>
      </c>
      <c r="AA783" s="46">
        <f>G783*各種係数!K73*各種係数!$P$18</f>
        <v>0</v>
      </c>
      <c r="AB783" s="46">
        <f>M783*各種係数!K73*各種係数!$P$18</f>
        <v>1.005140708407747E-10</v>
      </c>
      <c r="AC783" s="46">
        <f>U783*各種係数!K73*各種係数!$P$18</f>
        <v>2.50630020068549E-11</v>
      </c>
      <c r="AD783" s="366">
        <f t="shared" si="78"/>
        <v>1.2557707284762961E-10</v>
      </c>
      <c r="AE783" s="46">
        <f>G783*各種係数!L73*各種係数!$P$18</f>
        <v>0</v>
      </c>
      <c r="AF783" s="46">
        <f>M783*各種係数!L73*各種係数!$P$18</f>
        <v>1.005140708407747E-10</v>
      </c>
      <c r="AG783" s="46">
        <f>U783*各種係数!L73*各種係数!$P$18</f>
        <v>2.50630020068549E-11</v>
      </c>
      <c r="AH783" s="328">
        <f t="shared" si="79"/>
        <v>1.2557707284762961E-10</v>
      </c>
    </row>
    <row r="784" spans="2:34" x14ac:dyDescent="0.15">
      <c r="B784" s="155" t="s">
        <v>100</v>
      </c>
      <c r="C784" s="155" t="s">
        <v>309</v>
      </c>
      <c r="D784" s="155" t="s">
        <v>292</v>
      </c>
      <c r="E784" s="41" t="s">
        <v>178</v>
      </c>
      <c r="F784" s="363">
        <f>SUMIF(価格変換【係数】!$D$7:$D$64,E784,価格変換【係数】!$J$409:$J$466)</f>
        <v>0</v>
      </c>
      <c r="G784" s="324">
        <f>SUMIF(価格変換【係数】!$D$7:$D$64,E784,価格変換【係数】!$L$409:$L$466)</f>
        <v>0</v>
      </c>
      <c r="H784" s="325">
        <f>G784*各種係数!H74</f>
        <v>0</v>
      </c>
      <c r="I784" s="324">
        <f>G784*各種係数!I74</f>
        <v>0</v>
      </c>
      <c r="J784" s="364">
        <v>1.7119870669512611E-2</v>
      </c>
      <c r="K784" s="46">
        <f>J784*各種係数!G74</f>
        <v>3.5784899210826227E-3</v>
      </c>
      <c r="L784" s="46">
        <f>J784*各種係数!F74</f>
        <v>1.3541380748429989E-2</v>
      </c>
      <c r="M784" s="364">
        <v>3.7339962055158416E-3</v>
      </c>
      <c r="N784" s="46">
        <f>M784*各種係数!H74</f>
        <v>1.1992941409993737E-3</v>
      </c>
      <c r="O784" s="46">
        <f>M784*各種係数!I74</f>
        <v>3.2720570931605772E-4</v>
      </c>
      <c r="P784" s="54"/>
      <c r="Q784" s="41"/>
      <c r="R784" s="46">
        <f>Q$825*各種係数!J74</f>
        <v>3.2071377667417683E-3</v>
      </c>
      <c r="S784" s="46">
        <f>R784*各種係数!G74</f>
        <v>6.7037364915652035E-4</v>
      </c>
      <c r="T784" s="46">
        <f>R784*各種係数!F74</f>
        <v>2.5367641175852479E-3</v>
      </c>
      <c r="U784" s="364">
        <v>7.7546307415320094E-4</v>
      </c>
      <c r="V784" s="46">
        <f>U784*各種係数!H74</f>
        <v>2.4906514902706459E-4</v>
      </c>
      <c r="W784" s="46">
        <f>U784*各種係数!I74</f>
        <v>6.7952919944559999E-5</v>
      </c>
      <c r="X784" s="135">
        <f t="shared" si="75"/>
        <v>4.5094592796690426E-3</v>
      </c>
      <c r="Y784" s="46">
        <f t="shared" si="76"/>
        <v>1.4483592900264384E-3</v>
      </c>
      <c r="Z784" s="47">
        <f t="shared" si="77"/>
        <v>3.9515862926061773E-4</v>
      </c>
      <c r="AA784" s="46">
        <f>G784*各種係数!K74*各種係数!$P$18</f>
        <v>0</v>
      </c>
      <c r="AB784" s="46">
        <f>M784*各種係数!K74*各種係数!$P$18</f>
        <v>2.3703485994686071E-11</v>
      </c>
      <c r="AC784" s="46">
        <f>U784*各種係数!K74*各種係数!$P$18</f>
        <v>4.9226558105318953E-12</v>
      </c>
      <c r="AD784" s="364">
        <f t="shared" si="78"/>
        <v>2.8626141805217966E-11</v>
      </c>
      <c r="AE784" s="46">
        <f>G784*各種係数!L74*各種係数!$P$18</f>
        <v>0</v>
      </c>
      <c r="AF784" s="46">
        <f>M784*各種係数!L74*各種係数!$P$18</f>
        <v>2.3703485994686071E-11</v>
      </c>
      <c r="AG784" s="46">
        <f>U784*各種係数!L74*各種係数!$P$18</f>
        <v>4.9226558105318953E-12</v>
      </c>
      <c r="AH784" s="135">
        <f t="shared" si="79"/>
        <v>2.8626141805217966E-11</v>
      </c>
    </row>
    <row r="785" spans="2:34" x14ac:dyDescent="0.15">
      <c r="B785" s="155" t="s">
        <v>101</v>
      </c>
      <c r="C785" s="155" t="s">
        <v>310</v>
      </c>
      <c r="D785" s="155" t="s">
        <v>292</v>
      </c>
      <c r="E785" s="41" t="s">
        <v>179</v>
      </c>
      <c r="F785" s="363">
        <f>SUMIF(価格変換【係数】!$D$7:$D$64,E785,価格変換【係数】!$J$409:$J$466)</f>
        <v>0</v>
      </c>
      <c r="G785" s="324">
        <f>SUMIF(価格変換【係数】!$D$7:$D$64,E785,価格変換【係数】!$L$409:$L$466)</f>
        <v>0</v>
      </c>
      <c r="H785" s="325">
        <f>G785*各種係数!H75</f>
        <v>0</v>
      </c>
      <c r="I785" s="324">
        <f>G785*各種係数!I75</f>
        <v>0</v>
      </c>
      <c r="J785" s="364">
        <v>9.2173232125490976E-3</v>
      </c>
      <c r="K785" s="46">
        <f>J785*各種係数!G75</f>
        <v>8.0377844710867192E-3</v>
      </c>
      <c r="L785" s="46">
        <f>J785*各種係数!F75</f>
        <v>1.1795387414623782E-3</v>
      </c>
      <c r="M785" s="364">
        <v>9.239915060123555E-3</v>
      </c>
      <c r="N785" s="46">
        <f>M785*各種係数!H75</f>
        <v>4.7102656609054362E-3</v>
      </c>
      <c r="O785" s="46">
        <f>M785*各種係数!I75</f>
        <v>8.2672364627218553E-4</v>
      </c>
      <c r="P785" s="54"/>
      <c r="Q785" s="41"/>
      <c r="R785" s="46">
        <f>Q$825*各種係数!J75</f>
        <v>1.4368584343093719E-3</v>
      </c>
      <c r="S785" s="46">
        <f>R785*各種係数!G75</f>
        <v>1.2529839893992247E-3</v>
      </c>
      <c r="T785" s="46">
        <f>R785*各種係数!F75</f>
        <v>1.8387444491014718E-4</v>
      </c>
      <c r="U785" s="364">
        <v>1.7474470634596547E-3</v>
      </c>
      <c r="V785" s="46">
        <f>U785*各種係数!H75</f>
        <v>8.9080254999162202E-4</v>
      </c>
      <c r="W785" s="46">
        <f>U785*各種係数!I75</f>
        <v>1.5634946842808651E-4</v>
      </c>
      <c r="X785" s="135">
        <f t="shared" si="75"/>
        <v>1.098736212358321E-2</v>
      </c>
      <c r="Y785" s="46">
        <f t="shared" si="76"/>
        <v>5.6010682108970583E-3</v>
      </c>
      <c r="Z785" s="47">
        <f t="shared" si="77"/>
        <v>9.8307311470027196E-4</v>
      </c>
      <c r="AA785" s="46">
        <f>G785*各種係数!K75*各種係数!$P$18</f>
        <v>0</v>
      </c>
      <c r="AB785" s="46">
        <f>M785*各種係数!K75*各種係数!$P$18</f>
        <v>1.5638346915777029E-10</v>
      </c>
      <c r="AC785" s="46">
        <f>U785*各種係数!K75*各種係数!$P$18</f>
        <v>2.9575145677770441E-11</v>
      </c>
      <c r="AD785" s="364">
        <f t="shared" si="78"/>
        <v>1.8595861483554073E-10</v>
      </c>
      <c r="AE785" s="46">
        <f>G785*各種係数!L75*各種係数!$P$18</f>
        <v>0</v>
      </c>
      <c r="AF785" s="46">
        <f>M785*各種係数!L75*各種係数!$P$18</f>
        <v>1.5638346915777029E-10</v>
      </c>
      <c r="AG785" s="46">
        <f>U785*各種係数!L75*各種係数!$P$18</f>
        <v>2.9575145677770441E-11</v>
      </c>
      <c r="AH785" s="135">
        <f t="shared" si="79"/>
        <v>1.8595861483554073E-10</v>
      </c>
    </row>
    <row r="786" spans="2:34" x14ac:dyDescent="0.15">
      <c r="B786" s="155" t="s">
        <v>102</v>
      </c>
      <c r="C786" s="155" t="s">
        <v>311</v>
      </c>
      <c r="D786" s="155" t="s">
        <v>300</v>
      </c>
      <c r="E786" s="41" t="s">
        <v>180</v>
      </c>
      <c r="F786" s="363">
        <f>SUMIF(価格変換【係数】!$D$7:$D$64,E786,価格変換【係数】!$J$409:$J$466)</f>
        <v>0</v>
      </c>
      <c r="G786" s="324">
        <f>SUMIF(価格変換【係数】!$D$7:$D$64,E786,価格変換【係数】!$L$409:$L$466)</f>
        <v>0</v>
      </c>
      <c r="H786" s="325">
        <f>G786*各種係数!H76</f>
        <v>0</v>
      </c>
      <c r="I786" s="324">
        <f>G786*各種係数!I76</f>
        <v>0</v>
      </c>
      <c r="J786" s="364">
        <v>1.6036854136933707E-2</v>
      </c>
      <c r="K786" s="46">
        <f>J786*各種係数!G76</f>
        <v>6.9623050782832924E-3</v>
      </c>
      <c r="L786" s="46">
        <f>J786*各種係数!F76</f>
        <v>9.0745490586504156E-3</v>
      </c>
      <c r="M786" s="364">
        <v>7.199137698590252E-3</v>
      </c>
      <c r="N786" s="46">
        <f>M786*各種係数!H76</f>
        <v>4.5437752528981303E-3</v>
      </c>
      <c r="O786" s="46">
        <f>M786*各種係数!I76</f>
        <v>3.2056541342152119E-3</v>
      </c>
      <c r="P786" s="54"/>
      <c r="Q786" s="41"/>
      <c r="R786" s="46">
        <f>Q$825*各種係数!J76</f>
        <v>9.5373611726137637E-5</v>
      </c>
      <c r="S786" s="46">
        <f>R786*各種係数!G76</f>
        <v>4.1405887687525578E-5</v>
      </c>
      <c r="T786" s="46">
        <f>R786*各種係数!F76</f>
        <v>5.3967724038612059E-5</v>
      </c>
      <c r="U786" s="364">
        <v>3.0504180263265845E-4</v>
      </c>
      <c r="V786" s="46">
        <f>U786*各種係数!H76</f>
        <v>1.9252880718938412E-4</v>
      </c>
      <c r="W786" s="46">
        <f>U786*各種係数!I76</f>
        <v>1.3582995028825858E-4</v>
      </c>
      <c r="X786" s="135">
        <f t="shared" si="75"/>
        <v>7.5041795012229101E-3</v>
      </c>
      <c r="Y786" s="46">
        <f t="shared" si="76"/>
        <v>4.7363040600875142E-3</v>
      </c>
      <c r="Z786" s="47">
        <f t="shared" si="77"/>
        <v>3.3414840845034707E-3</v>
      </c>
      <c r="AA786" s="46">
        <f>G786*各種係数!K76*各種係数!$P$18</f>
        <v>0</v>
      </c>
      <c r="AB786" s="46">
        <f>M786*各種係数!K76*各種係数!$P$18</f>
        <v>4.7439943493867438E-10</v>
      </c>
      <c r="AC786" s="46">
        <f>U786*各種係数!K76*各種係数!$P$18</f>
        <v>2.0101248907899831E-11</v>
      </c>
      <c r="AD786" s="364">
        <f t="shared" si="78"/>
        <v>4.9450068384657424E-10</v>
      </c>
      <c r="AE786" s="46">
        <f>G786*各種係数!L76*各種係数!$P$18</f>
        <v>0</v>
      </c>
      <c r="AF786" s="46">
        <f>M786*各種係数!L76*各種係数!$P$18</f>
        <v>4.6080076153748384E-10</v>
      </c>
      <c r="AG786" s="46">
        <f>U786*各種係数!L76*各種係数!$P$18</f>
        <v>1.9525046031752006E-11</v>
      </c>
      <c r="AH786" s="135">
        <f t="shared" si="79"/>
        <v>4.8032580756923587E-10</v>
      </c>
    </row>
    <row r="787" spans="2:34" x14ac:dyDescent="0.15">
      <c r="B787" s="163" t="s">
        <v>103</v>
      </c>
      <c r="C787" s="163" t="s">
        <v>312</v>
      </c>
      <c r="D787" s="163" t="s">
        <v>294</v>
      </c>
      <c r="E787" s="62" t="s">
        <v>181</v>
      </c>
      <c r="F787" s="365">
        <f>価格変換【係数】!H467</f>
        <v>0</v>
      </c>
      <c r="G787" s="326">
        <f>F787*各種係数!$G$77</f>
        <v>0</v>
      </c>
      <c r="H787" s="327">
        <f>G787*各種係数!H77</f>
        <v>0</v>
      </c>
      <c r="I787" s="326">
        <f>G787*各種係数!I77</f>
        <v>0</v>
      </c>
      <c r="J787" s="80">
        <v>0.12303231999191684</v>
      </c>
      <c r="K787" s="67">
        <f>J787*各種係数!G77</f>
        <v>5.8202432916931411E-2</v>
      </c>
      <c r="L787" s="67">
        <f>J787*各種係数!F77</f>
        <v>6.4829887074985437E-2</v>
      </c>
      <c r="M787" s="80">
        <v>6.1207712907088624E-2</v>
      </c>
      <c r="N787" s="67">
        <f>M787*各種係数!H77</f>
        <v>4.2251075923156925E-2</v>
      </c>
      <c r="O787" s="67">
        <f>M787*各種係数!I77</f>
        <v>2.7907543021769298E-2</v>
      </c>
      <c r="P787" s="54"/>
      <c r="Q787" s="41"/>
      <c r="R787" s="67">
        <f>Q$825*各種係数!J77</f>
        <v>3.7985843501292429E-2</v>
      </c>
      <c r="S787" s="67">
        <f>R787*各種係数!G77</f>
        <v>1.7969818892485164E-2</v>
      </c>
      <c r="T787" s="67">
        <f>R787*各種係数!F77</f>
        <v>2.0016024608807265E-2</v>
      </c>
      <c r="U787" s="80">
        <v>1.958300392358563E-2</v>
      </c>
      <c r="V787" s="67">
        <f>U787*各種係数!H77</f>
        <v>1.3517952987965225E-2</v>
      </c>
      <c r="W787" s="67">
        <f>U787*各種係数!I77</f>
        <v>8.928834268363094E-3</v>
      </c>
      <c r="X787" s="330">
        <f t="shared" si="75"/>
        <v>8.079071683067425E-2</v>
      </c>
      <c r="Y787" s="67">
        <f t="shared" si="76"/>
        <v>5.5769028911122148E-2</v>
      </c>
      <c r="Z787" s="68">
        <f t="shared" si="77"/>
        <v>3.6836377290132394E-2</v>
      </c>
      <c r="AA787" s="67">
        <f>G787*各種係数!K77*各種係数!$P$18</f>
        <v>0</v>
      </c>
      <c r="AB787" s="67">
        <f>M787*各種係数!K77*各種係数!$P$18</f>
        <v>7.7175826994295442E-9</v>
      </c>
      <c r="AC787" s="67">
        <f>U787*各種係数!K77*各種係数!$P$18</f>
        <v>2.4691896675332595E-9</v>
      </c>
      <c r="AD787" s="80">
        <f t="shared" si="78"/>
        <v>1.0186772366962804E-8</v>
      </c>
      <c r="AE787" s="67">
        <f>G787*各種係数!L77*各種係数!$P$18</f>
        <v>0</v>
      </c>
      <c r="AF787" s="67">
        <f>M787*各種係数!L77*各種係数!$P$18</f>
        <v>7.2758653752201572E-9</v>
      </c>
      <c r="AG787" s="67">
        <f>U787*各種係数!L77*各種係数!$P$18</f>
        <v>2.3278651239052552E-9</v>
      </c>
      <c r="AH787" s="330">
        <f t="shared" si="79"/>
        <v>9.6037304991254116E-9</v>
      </c>
    </row>
    <row r="788" spans="2:34" x14ac:dyDescent="0.15">
      <c r="B788" s="155" t="s">
        <v>104</v>
      </c>
      <c r="C788" s="155" t="s">
        <v>313</v>
      </c>
      <c r="D788" s="155" t="s">
        <v>295</v>
      </c>
      <c r="E788" s="41" t="s">
        <v>182</v>
      </c>
      <c r="F788" s="363">
        <f>SUMIF(価格変換【係数】!$D$7:$D$64,E788,価格変換【係数】!$J$409:$J$466)</f>
        <v>0</v>
      </c>
      <c r="G788" s="324">
        <f>SUMIF(価格変換【係数】!$D$7:$D$64,E788,価格変換【係数】!$L$409:$L$466)</f>
        <v>0</v>
      </c>
      <c r="H788" s="325">
        <f>G788*各種係数!H78</f>
        <v>0</v>
      </c>
      <c r="I788" s="324">
        <f>G788*各種係数!I78</f>
        <v>0</v>
      </c>
      <c r="J788" s="366">
        <v>5.6683127675966503E-3</v>
      </c>
      <c r="K788" s="46">
        <f>J788*各種係数!G78</f>
        <v>3.4673847552538846E-3</v>
      </c>
      <c r="L788" s="46">
        <f>J788*各種係数!F78</f>
        <v>2.2009280123427657E-3</v>
      </c>
      <c r="M788" s="366">
        <v>5.6916445115160362E-3</v>
      </c>
      <c r="N788" s="46">
        <f>M788*各種係数!H78</f>
        <v>3.854836923574168E-3</v>
      </c>
      <c r="O788" s="46">
        <f>M788*各種係数!I78</f>
        <v>1.8001901081983027E-3</v>
      </c>
      <c r="P788" s="54"/>
      <c r="Q788" s="41"/>
      <c r="R788" s="46">
        <f>Q$825*各種係数!J78</f>
        <v>1.4637397475386687E-2</v>
      </c>
      <c r="S788" s="46">
        <f>R788*各種係数!G78</f>
        <v>8.9538970313853793E-3</v>
      </c>
      <c r="T788" s="46">
        <f>R788*各種係数!F78</f>
        <v>5.6835004440013064E-3</v>
      </c>
      <c r="U788" s="366">
        <v>1.0360622109912981E-2</v>
      </c>
      <c r="V788" s="46">
        <f>U788*各種係数!H78</f>
        <v>7.0170420130215355E-3</v>
      </c>
      <c r="W788" s="46">
        <f>U788*各種係数!I78</f>
        <v>3.2769245161585192E-3</v>
      </c>
      <c r="X788" s="328">
        <f t="shared" si="75"/>
        <v>1.6052266621429018E-2</v>
      </c>
      <c r="Y788" s="136">
        <f t="shared" si="76"/>
        <v>1.0871878936595704E-2</v>
      </c>
      <c r="Z788" s="329">
        <f t="shared" si="77"/>
        <v>5.0771146243568221E-3</v>
      </c>
      <c r="AA788" s="46">
        <f>G788*各種係数!K78*各種係数!$P$18</f>
        <v>0</v>
      </c>
      <c r="AB788" s="46">
        <f>M788*各種係数!K78*各種係数!$P$18</f>
        <v>2.7606592905369155E-10</v>
      </c>
      <c r="AC788" s="46">
        <f>U788*各種係数!K78*各種係数!$P$18</f>
        <v>5.0252870898036689E-10</v>
      </c>
      <c r="AD788" s="366">
        <f t="shared" si="78"/>
        <v>7.7859463803405844E-10</v>
      </c>
      <c r="AE788" s="46">
        <f>G788*各種係数!L78*各種係数!$P$18</f>
        <v>0</v>
      </c>
      <c r="AF788" s="46">
        <f>M788*各種係数!L78*各種係数!$P$18</f>
        <v>2.64127542113685E-10</v>
      </c>
      <c r="AG788" s="46">
        <f>U788*各種係数!L78*各種係数!$P$18</f>
        <v>4.8079700816225278E-10</v>
      </c>
      <c r="AH788" s="328">
        <f t="shared" si="79"/>
        <v>7.4492455027593779E-10</v>
      </c>
    </row>
    <row r="789" spans="2:34" x14ac:dyDescent="0.15">
      <c r="B789" s="155" t="s">
        <v>105</v>
      </c>
      <c r="C789" s="155" t="s">
        <v>314</v>
      </c>
      <c r="D789" s="155" t="s">
        <v>296</v>
      </c>
      <c r="E789" s="41" t="s">
        <v>183</v>
      </c>
      <c r="F789" s="324">
        <f>SUMIF(価格変換【係数】!$D$7:$D$64,E789,価格変換【係数】!$J$409:$J$466)</f>
        <v>0</v>
      </c>
      <c r="G789" s="324">
        <f>SUMIF(価格変換【係数】!$D$7:$D$64,E789,価格変換【係数】!$L$409:$L$466)</f>
        <v>0</v>
      </c>
      <c r="H789" s="325">
        <f>G789*各種係数!H79</f>
        <v>0</v>
      </c>
      <c r="I789" s="324">
        <f>G789*各種係数!I79</f>
        <v>0</v>
      </c>
      <c r="J789" s="364">
        <v>1.0035742703057706E-2</v>
      </c>
      <c r="K789" s="46">
        <f>J789*各種係数!G79</f>
        <v>6.7034895653476072E-3</v>
      </c>
      <c r="L789" s="46">
        <f>J789*各種係数!F79</f>
        <v>3.3322531377100988E-3</v>
      </c>
      <c r="M789" s="364">
        <v>8.628639694725106E-3</v>
      </c>
      <c r="N789" s="46">
        <f>M789*各種係数!H79</f>
        <v>6.1704865452406098E-3</v>
      </c>
      <c r="O789" s="46">
        <f>M789*各種係数!I79</f>
        <v>1.639097376406918E-3</v>
      </c>
      <c r="P789" s="54"/>
      <c r="Q789" s="41"/>
      <c r="R789" s="46">
        <f>Q$825*各種係数!J79</f>
        <v>4.6743561583397283E-4</v>
      </c>
      <c r="S789" s="46">
        <f>R789*各種係数!G79</f>
        <v>3.12228986526345E-4</v>
      </c>
      <c r="T789" s="46">
        <f>R789*各種係数!F79</f>
        <v>1.5520662930762784E-4</v>
      </c>
      <c r="U789" s="364">
        <v>1.8937724070525002E-3</v>
      </c>
      <c r="V789" s="46">
        <f>U789*各種係数!H79</f>
        <v>1.354268757404368E-3</v>
      </c>
      <c r="W789" s="46">
        <f>U789*各種係数!I79</f>
        <v>3.5974122152871482E-4</v>
      </c>
      <c r="X789" s="135">
        <f t="shared" si="75"/>
        <v>1.0522412101777606E-2</v>
      </c>
      <c r="Y789" s="46">
        <f t="shared" si="76"/>
        <v>7.5247553026449778E-3</v>
      </c>
      <c r="Z789" s="47">
        <f t="shared" si="77"/>
        <v>1.9988385979356326E-3</v>
      </c>
      <c r="AA789" s="46">
        <f>G789*各種係数!K79*各種係数!$P$18</f>
        <v>0</v>
      </c>
      <c r="AB789" s="46">
        <f>M789*各種係数!K79*各種係数!$P$18</f>
        <v>3.4095726754778421E-10</v>
      </c>
      <c r="AC789" s="46">
        <f>U789*各種係数!K79*各種係数!$P$18</f>
        <v>7.4831663867102907E-11</v>
      </c>
      <c r="AD789" s="364">
        <f t="shared" si="78"/>
        <v>4.1578893141488712E-10</v>
      </c>
      <c r="AE789" s="46">
        <f>G789*各種係数!L79*各種係数!$P$18</f>
        <v>0</v>
      </c>
      <c r="AF789" s="46">
        <f>M789*各種係数!L79*各種係数!$P$18</f>
        <v>3.0916570025718674E-10</v>
      </c>
      <c r="AG789" s="46">
        <f>U789*各種係数!L79*各種係数!$P$18</f>
        <v>6.7854203335439775E-11</v>
      </c>
      <c r="AH789" s="135">
        <f t="shared" si="79"/>
        <v>3.7701990359262653E-10</v>
      </c>
    </row>
    <row r="790" spans="2:34" x14ac:dyDescent="0.15">
      <c r="B790" s="155" t="s">
        <v>106</v>
      </c>
      <c r="C790" s="155" t="s">
        <v>314</v>
      </c>
      <c r="D790" s="155" t="s">
        <v>296</v>
      </c>
      <c r="E790" s="41" t="s">
        <v>211</v>
      </c>
      <c r="F790" s="363">
        <f>SUMIF(価格変換【係数】!$D$7:$D$64,E790,価格変換【係数】!$J$409:$J$466)</f>
        <v>0</v>
      </c>
      <c r="G790" s="324">
        <f>SUMIF(価格変換【係数】!$D$7:$D$64,E790,価格変換【係数】!$L$409:$L$466)</f>
        <v>0</v>
      </c>
      <c r="H790" s="325">
        <f>G790*各種係数!H80</f>
        <v>0</v>
      </c>
      <c r="I790" s="324">
        <f>G790*各種係数!I80</f>
        <v>0</v>
      </c>
      <c r="J790" s="364">
        <v>0</v>
      </c>
      <c r="K790" s="46">
        <f>J790*各種係数!G80</f>
        <v>0</v>
      </c>
      <c r="L790" s="46">
        <f>J790*各種係数!F80</f>
        <v>0</v>
      </c>
      <c r="M790" s="364">
        <v>0</v>
      </c>
      <c r="N790" s="46">
        <f>M790*各種係数!H80</f>
        <v>0</v>
      </c>
      <c r="O790" s="46">
        <f>M790*各種係数!I80</f>
        <v>0</v>
      </c>
      <c r="P790" s="54"/>
      <c r="Q790" s="41"/>
      <c r="R790" s="46">
        <f>Q$825*各種係数!J80</f>
        <v>1.2707221006429839E-2</v>
      </c>
      <c r="S790" s="46">
        <f>R790*各種係数!G80</f>
        <v>9.680661231617628E-3</v>
      </c>
      <c r="T790" s="46">
        <f>R790*各種係数!F80</f>
        <v>3.0265597748122099E-3</v>
      </c>
      <c r="U790" s="364">
        <v>9.680661231617628E-3</v>
      </c>
      <c r="V790" s="46">
        <f>U790*各種係数!H80</f>
        <v>7.1955289985991266E-3</v>
      </c>
      <c r="W790" s="46">
        <f>U790*各種係数!I80</f>
        <v>1.9617238976640731E-3</v>
      </c>
      <c r="X790" s="135">
        <f t="shared" si="75"/>
        <v>9.680661231617628E-3</v>
      </c>
      <c r="Y790" s="46">
        <f t="shared" si="76"/>
        <v>7.1955289985991266E-3</v>
      </c>
      <c r="Z790" s="47">
        <f t="shared" si="77"/>
        <v>1.9617238976640731E-3</v>
      </c>
      <c r="AA790" s="46">
        <f>G790*各種係数!K80*各種係数!$P$18</f>
        <v>0</v>
      </c>
      <c r="AB790" s="46">
        <f>M790*各種係数!K80*各種係数!$P$18</f>
        <v>0</v>
      </c>
      <c r="AC790" s="46">
        <f>U790*各種係数!K80*各種係数!$P$18</f>
        <v>3.2327894052802007E-10</v>
      </c>
      <c r="AD790" s="364">
        <f t="shared" si="78"/>
        <v>3.2327894052802007E-10</v>
      </c>
      <c r="AE790" s="46">
        <f>G790*各種係数!L80*各種係数!$P$18</f>
        <v>0</v>
      </c>
      <c r="AF790" s="46">
        <f>M790*各種係数!L80*各種係数!$P$18</f>
        <v>0</v>
      </c>
      <c r="AG790" s="46">
        <f>U790*各種係数!L80*各種係数!$P$18</f>
        <v>2.0717171540880158E-10</v>
      </c>
      <c r="AH790" s="135">
        <f t="shared" si="79"/>
        <v>2.0717171540880158E-10</v>
      </c>
    </row>
    <row r="791" spans="2:34" x14ac:dyDescent="0.15">
      <c r="B791" s="155" t="s">
        <v>107</v>
      </c>
      <c r="C791" s="155" t="s">
        <v>314</v>
      </c>
      <c r="D791" s="155" t="s">
        <v>296</v>
      </c>
      <c r="E791" s="41" t="s">
        <v>984</v>
      </c>
      <c r="F791" s="363">
        <f>SUMIF(価格変換【係数】!$D$7:$D$64,E791,価格変換【係数】!$J$409:$J$466)</f>
        <v>0</v>
      </c>
      <c r="G791" s="324">
        <f>SUMIF(価格変換【係数】!$D$7:$D$64,E791,価格変換【係数】!$L$409:$L$466)</f>
        <v>0</v>
      </c>
      <c r="H791" s="325">
        <f>G791*各種係数!H81</f>
        <v>0</v>
      </c>
      <c r="I791" s="324">
        <f>G791*各種係数!I81</f>
        <v>0</v>
      </c>
      <c r="J791" s="364">
        <v>0</v>
      </c>
      <c r="K791" s="46">
        <f>J791*各種係数!G81</f>
        <v>0</v>
      </c>
      <c r="L791" s="46">
        <f>J791*各種係数!F81</f>
        <v>0</v>
      </c>
      <c r="M791" s="364">
        <v>0</v>
      </c>
      <c r="N791" s="46">
        <f>M791*各種係数!H81</f>
        <v>0</v>
      </c>
      <c r="O791" s="46">
        <f>M791*各種係数!I81</f>
        <v>0</v>
      </c>
      <c r="P791" s="54"/>
      <c r="Q791" s="41"/>
      <c r="R791" s="46">
        <f>Q$825*各種係数!J81</f>
        <v>0</v>
      </c>
      <c r="S791" s="46">
        <f>R791*各種係数!G81</f>
        <v>0</v>
      </c>
      <c r="T791" s="46">
        <f>R791*各種係数!F81</f>
        <v>0</v>
      </c>
      <c r="U791" s="364">
        <v>0</v>
      </c>
      <c r="V791" s="46">
        <f>U791*各種係数!H81</f>
        <v>0</v>
      </c>
      <c r="W791" s="46">
        <f>U791*各種係数!I81</f>
        <v>0</v>
      </c>
      <c r="X791" s="135">
        <f t="shared" si="75"/>
        <v>0</v>
      </c>
      <c r="Y791" s="46">
        <f t="shared" si="76"/>
        <v>0</v>
      </c>
      <c r="Z791" s="47">
        <f t="shared" si="77"/>
        <v>0</v>
      </c>
      <c r="AA791" s="46">
        <f>G791*各種係数!K81*各種係数!$P$18</f>
        <v>0</v>
      </c>
      <c r="AB791" s="46">
        <f>M791*各種係数!K81*各種係数!$P$18</f>
        <v>0</v>
      </c>
      <c r="AC791" s="46">
        <f>U791*各種係数!K81*各種係数!$P$18</f>
        <v>0</v>
      </c>
      <c r="AD791" s="364">
        <f t="shared" si="78"/>
        <v>0</v>
      </c>
      <c r="AE791" s="46">
        <f>G791*各種係数!L81*各種係数!$P$18</f>
        <v>0</v>
      </c>
      <c r="AF791" s="46">
        <f>M791*各種係数!L81*各種係数!$P$18</f>
        <v>0</v>
      </c>
      <c r="AG791" s="46">
        <f>U791*各種係数!L81*各種係数!$P$18</f>
        <v>0</v>
      </c>
      <c r="AH791" s="135">
        <f t="shared" si="79"/>
        <v>0</v>
      </c>
    </row>
    <row r="792" spans="2:34" x14ac:dyDescent="0.15">
      <c r="B792" s="155" t="s">
        <v>108</v>
      </c>
      <c r="C792" s="155" t="s">
        <v>315</v>
      </c>
      <c r="D792" s="155" t="s">
        <v>297</v>
      </c>
      <c r="E792" s="41" t="s">
        <v>184</v>
      </c>
      <c r="F792" s="365">
        <f>SUMIF(価格変換【係数】!$D$7:$D$64,E792,価格変換【係数】!$J$409:$J$466)</f>
        <v>0</v>
      </c>
      <c r="G792" s="326">
        <f>SUMIF(価格変換【係数】!$D$7:$D$64,E792,価格変換【係数】!$L$409:$L$466)</f>
        <v>0</v>
      </c>
      <c r="H792" s="327">
        <f>G792*各種係数!H82</f>
        <v>0</v>
      </c>
      <c r="I792" s="326">
        <f>G792*各種係数!I82</f>
        <v>0</v>
      </c>
      <c r="J792" s="80">
        <v>2.2828599214418329E-3</v>
      </c>
      <c r="K792" s="67">
        <f>J792*各種係数!G82</f>
        <v>7.377748425674112E-4</v>
      </c>
      <c r="L792" s="67">
        <f>J792*各種係数!F82</f>
        <v>1.5450850788744216E-3</v>
      </c>
      <c r="M792" s="80">
        <v>9.4385312098374942E-4</v>
      </c>
      <c r="N792" s="67">
        <f>M792*各種係数!H82</f>
        <v>6.4509388330725461E-4</v>
      </c>
      <c r="O792" s="67">
        <f>M792*各種係数!I82</f>
        <v>2.2398732017786529E-4</v>
      </c>
      <c r="P792" s="54"/>
      <c r="Q792" s="41"/>
      <c r="R792" s="67">
        <f>Q$825*各種係数!J82</f>
        <v>5.206223399664661E-3</v>
      </c>
      <c r="S792" s="67">
        <f>R792*各種係数!G82</f>
        <v>1.682547673197756E-3</v>
      </c>
      <c r="T792" s="67">
        <f>R792*各種係数!F82</f>
        <v>3.5236757264669053E-3</v>
      </c>
      <c r="U792" s="80">
        <v>1.7978614441924632E-3</v>
      </c>
      <c r="V792" s="67">
        <f>U792*各種係数!H82</f>
        <v>1.2287816768287972E-3</v>
      </c>
      <c r="W792" s="67">
        <f>U792*各種係数!I82</f>
        <v>4.2665342518129993E-4</v>
      </c>
      <c r="X792" s="330">
        <f t="shared" si="75"/>
        <v>2.7417145651762124E-3</v>
      </c>
      <c r="Y792" s="67">
        <f t="shared" si="76"/>
        <v>1.8738755601360518E-3</v>
      </c>
      <c r="Z792" s="68">
        <f t="shared" si="77"/>
        <v>6.5064074535916519E-4</v>
      </c>
      <c r="AA792" s="67">
        <f>G792*各種係数!K82*各種係数!$P$18</f>
        <v>0</v>
      </c>
      <c r="AB792" s="67">
        <f>M792*各種係数!K82*各種係数!$P$18</f>
        <v>2.5701212022950864E-11</v>
      </c>
      <c r="AC792" s="67">
        <f>U792*各種係数!K82*各種係数!$P$18</f>
        <v>4.8955941488987994E-11</v>
      </c>
      <c r="AD792" s="80">
        <f t="shared" si="78"/>
        <v>7.4657153511938858E-11</v>
      </c>
      <c r="AE792" s="67">
        <f>G792*各種係数!L82*各種係数!$P$18</f>
        <v>0</v>
      </c>
      <c r="AF792" s="67">
        <f>M792*各種係数!L82*各種係数!$P$18</f>
        <v>2.5701212022950864E-11</v>
      </c>
      <c r="AG792" s="67">
        <f>U792*各種係数!L82*各種係数!$P$18</f>
        <v>4.8955941488987994E-11</v>
      </c>
      <c r="AH792" s="330">
        <f t="shared" si="79"/>
        <v>7.4657153511938858E-11</v>
      </c>
    </row>
    <row r="793" spans="2:34" x14ac:dyDescent="0.15">
      <c r="B793" s="162" t="s">
        <v>109</v>
      </c>
      <c r="C793" s="162" t="s">
        <v>315</v>
      </c>
      <c r="D793" s="162" t="s">
        <v>297</v>
      </c>
      <c r="E793" s="116" t="s">
        <v>985</v>
      </c>
      <c r="F793" s="363">
        <f>SUMIF(価格変換【係数】!$D$7:$D$64,E793,価格変換【係数】!$J$409:$J$466)</f>
        <v>0</v>
      </c>
      <c r="G793" s="324">
        <f>SUMIF(価格変換【係数】!$D$7:$D$64,E793,価格変換【係数】!$L$409:$L$466)</f>
        <v>0</v>
      </c>
      <c r="H793" s="325">
        <f>G793*各種係数!H83</f>
        <v>0</v>
      </c>
      <c r="I793" s="324">
        <f>G793*各種係数!I83</f>
        <v>0</v>
      </c>
      <c r="J793" s="366">
        <v>1.397943847329401E-2</v>
      </c>
      <c r="K793" s="46">
        <f>J793*各種係数!G83</f>
        <v>4.9376767313733449E-3</v>
      </c>
      <c r="L793" s="46">
        <f>J793*各種係数!F83</f>
        <v>9.0417617419206644E-3</v>
      </c>
      <c r="M793" s="366">
        <v>5.679667823018199E-3</v>
      </c>
      <c r="N793" s="46">
        <f>M793*各種係数!H83</f>
        <v>4.2945592381287553E-3</v>
      </c>
      <c r="O793" s="46">
        <f>M793*各種係数!I83</f>
        <v>3.675612086353133E-3</v>
      </c>
      <c r="P793" s="54"/>
      <c r="Q793" s="41"/>
      <c r="R793" s="46">
        <f>Q$825*各種係数!J83</f>
        <v>2.6091668430836992E-3</v>
      </c>
      <c r="S793" s="46">
        <f>R793*各種係数!G83</f>
        <v>9.215836840640655E-4</v>
      </c>
      <c r="T793" s="46">
        <f>R793*各種係数!F83</f>
        <v>1.6875831590196337E-3</v>
      </c>
      <c r="U793" s="366">
        <v>1.2168494459606832E-3</v>
      </c>
      <c r="V793" s="46">
        <f>U793*各種係数!H83</f>
        <v>9.2009465912485007E-4</v>
      </c>
      <c r="W793" s="46">
        <f>U793*各種係数!I83</f>
        <v>7.8748734436874285E-4</v>
      </c>
      <c r="X793" s="328">
        <f t="shared" si="75"/>
        <v>6.8965172689788821E-3</v>
      </c>
      <c r="Y793" s="136">
        <f t="shared" si="76"/>
        <v>5.2146538972536053E-3</v>
      </c>
      <c r="Z793" s="329">
        <f t="shared" si="77"/>
        <v>4.4630994307218756E-3</v>
      </c>
      <c r="AA793" s="46">
        <f>G793*各種係数!K83*各種係数!$P$18</f>
        <v>0</v>
      </c>
      <c r="AB793" s="46">
        <f>M793*各種係数!K83*各種係数!$P$18</f>
        <v>9.4052493777806162E-10</v>
      </c>
      <c r="AC793" s="46">
        <f>U793*各種係数!K83*各種係数!$P$18</f>
        <v>2.015042578386671E-10</v>
      </c>
      <c r="AD793" s="366">
        <f t="shared" si="78"/>
        <v>1.1420291956167288E-9</v>
      </c>
      <c r="AE793" s="46">
        <f>G793*各種係数!L83*各種係数!$P$18</f>
        <v>0</v>
      </c>
      <c r="AF793" s="46">
        <f>M793*各種係数!L83*各種係数!$P$18</f>
        <v>8.769203971157754E-10</v>
      </c>
      <c r="AG793" s="46">
        <f>U793*各種係数!L83*各種係数!$P$18</f>
        <v>1.8787720208871352E-10</v>
      </c>
      <c r="AH793" s="328">
        <f t="shared" si="79"/>
        <v>1.064797599204489E-9</v>
      </c>
    </row>
    <row r="794" spans="2:34" x14ac:dyDescent="0.15">
      <c r="B794" s="155" t="s">
        <v>110</v>
      </c>
      <c r="C794" s="155" t="s">
        <v>315</v>
      </c>
      <c r="D794" s="155" t="s">
        <v>297</v>
      </c>
      <c r="E794" s="41" t="s">
        <v>212</v>
      </c>
      <c r="F794" s="363">
        <f>SUMIF(価格変換【係数】!$D$7:$D$64,E794,価格変換【係数】!$J$409:$J$466)</f>
        <v>0</v>
      </c>
      <c r="G794" s="324">
        <f>SUMIF(価格変換【係数】!$D$7:$D$64,E794,価格変換【係数】!$L$409:$L$466)</f>
        <v>0</v>
      </c>
      <c r="H794" s="325">
        <f>G794*各種係数!H84</f>
        <v>0</v>
      </c>
      <c r="I794" s="324">
        <f>G794*各種係数!I84</f>
        <v>0</v>
      </c>
      <c r="J794" s="364">
        <v>1.5711633428899807E-3</v>
      </c>
      <c r="K794" s="46">
        <f>J794*各種係数!G84</f>
        <v>1.5711633428899807E-3</v>
      </c>
      <c r="L794" s="46">
        <f>J794*各種係数!F84</f>
        <v>0</v>
      </c>
      <c r="M794" s="364">
        <v>4.5664174781979462E-3</v>
      </c>
      <c r="N794" s="46">
        <f>M794*各種係数!H84</f>
        <v>9.1547933788918303E-6</v>
      </c>
      <c r="O794" s="46">
        <f>M794*各種係数!I84</f>
        <v>0</v>
      </c>
      <c r="P794" s="54"/>
      <c r="Q794" s="41"/>
      <c r="R794" s="46">
        <f>Q$825*各種係数!J84</f>
        <v>0</v>
      </c>
      <c r="S794" s="46">
        <f>R794*各種係数!G84</f>
        <v>0</v>
      </c>
      <c r="T794" s="46">
        <f>R794*各種係数!F84</f>
        <v>0</v>
      </c>
      <c r="U794" s="364">
        <v>1.3013045945633982E-3</v>
      </c>
      <c r="V794" s="46">
        <f>U794*各種係数!H84</f>
        <v>2.6088667414026791E-6</v>
      </c>
      <c r="W794" s="46">
        <f>U794*各種係数!I84</f>
        <v>0</v>
      </c>
      <c r="X794" s="135">
        <f t="shared" si="75"/>
        <v>5.8677220727613444E-3</v>
      </c>
      <c r="Y794" s="46">
        <f t="shared" si="76"/>
        <v>1.1763660120294509E-5</v>
      </c>
      <c r="Z794" s="47">
        <f t="shared" si="77"/>
        <v>0</v>
      </c>
      <c r="AA794" s="46">
        <f>G794*各種係数!K84*各種係数!$P$18</f>
        <v>0</v>
      </c>
      <c r="AB794" s="46">
        <f>M794*各種係数!K84*各種係数!$P$18</f>
        <v>0</v>
      </c>
      <c r="AC794" s="46">
        <f>U794*各種係数!K84*各種係数!$P$18</f>
        <v>0</v>
      </c>
      <c r="AD794" s="364">
        <f t="shared" si="78"/>
        <v>0</v>
      </c>
      <c r="AE794" s="46">
        <f>G794*各種係数!L84*各種係数!$P$18</f>
        <v>0</v>
      </c>
      <c r="AF794" s="46">
        <f>M794*各種係数!L84*各種係数!$P$18</f>
        <v>0</v>
      </c>
      <c r="AG794" s="46">
        <f>U794*各種係数!L84*各種係数!$P$18</f>
        <v>0</v>
      </c>
      <c r="AH794" s="135">
        <f t="shared" si="79"/>
        <v>0</v>
      </c>
    </row>
    <row r="795" spans="2:34" x14ac:dyDescent="0.15">
      <c r="B795" s="155" t="s">
        <v>111</v>
      </c>
      <c r="C795" s="155" t="s">
        <v>315</v>
      </c>
      <c r="D795" s="155" t="s">
        <v>297</v>
      </c>
      <c r="E795" s="41" t="s">
        <v>186</v>
      </c>
      <c r="F795" s="363">
        <f>SUMIF(価格変換【係数】!$D$7:$D$64,E795,価格変換【係数】!$J$409:$J$466)</f>
        <v>0</v>
      </c>
      <c r="G795" s="324">
        <f>SUMIF(価格変換【係数】!$D$7:$D$64,E795,価格変換【係数】!$L$409:$L$466)</f>
        <v>0</v>
      </c>
      <c r="H795" s="325">
        <f>G795*各種係数!H85</f>
        <v>0</v>
      </c>
      <c r="I795" s="324">
        <f>G795*各種係数!I85</f>
        <v>0</v>
      </c>
      <c r="J795" s="364">
        <v>4.8170554580244265E-4</v>
      </c>
      <c r="K795" s="46">
        <f>J795*各種係数!G85</f>
        <v>3.7253722998016786E-5</v>
      </c>
      <c r="L795" s="46">
        <f>J795*各種係数!F85</f>
        <v>4.4445182280442589E-4</v>
      </c>
      <c r="M795" s="364">
        <v>6.0700729122405747E-5</v>
      </c>
      <c r="N795" s="46">
        <f>M795*各種係数!H85</f>
        <v>1.6892871750279189E-5</v>
      </c>
      <c r="O795" s="46">
        <f>M795*各種係数!I85</f>
        <v>6.569595902813412E-6</v>
      </c>
      <c r="P795" s="54"/>
      <c r="Q795" s="41"/>
      <c r="R795" s="46">
        <f>Q$825*各種係数!J85</f>
        <v>1.2043659504904706E-4</v>
      </c>
      <c r="S795" s="46">
        <f>R795*各種係数!G85</f>
        <v>9.3142202531785082E-6</v>
      </c>
      <c r="T795" s="46">
        <f>R795*各種係数!F85</f>
        <v>1.1112237479586855E-4</v>
      </c>
      <c r="U795" s="364">
        <v>1.631202414443319E-5</v>
      </c>
      <c r="V795" s="46">
        <f>U795*各種係数!H85</f>
        <v>4.5395983844558856E-6</v>
      </c>
      <c r="W795" s="46">
        <f>U795*各種係数!I85</f>
        <v>1.7654385463766327E-6</v>
      </c>
      <c r="X795" s="135">
        <f t="shared" si="75"/>
        <v>7.7012753266838933E-5</v>
      </c>
      <c r="Y795" s="46">
        <f t="shared" si="76"/>
        <v>2.1432470134735074E-5</v>
      </c>
      <c r="Z795" s="47">
        <f t="shared" si="77"/>
        <v>8.3350344491900443E-6</v>
      </c>
      <c r="AA795" s="46">
        <f>G795*各種係数!K85*各種係数!$P$18</f>
        <v>0</v>
      </c>
      <c r="AB795" s="46">
        <f>M795*各種係数!K85*各種係数!$P$18</f>
        <v>5.5469339334838622E-13</v>
      </c>
      <c r="AC795" s="46">
        <f>U795*各種係数!K85*各種係数!$P$18</f>
        <v>1.4906199902163296E-13</v>
      </c>
      <c r="AD795" s="364">
        <f t="shared" si="78"/>
        <v>7.0375539237001918E-13</v>
      </c>
      <c r="AE795" s="46">
        <f>G795*各種係数!L85*各種係数!$P$18</f>
        <v>0</v>
      </c>
      <c r="AF795" s="46">
        <f>M795*各種係数!L85*各種係数!$P$18</f>
        <v>5.4140732404662848E-13</v>
      </c>
      <c r="AG795" s="46">
        <f>U795*各種係数!L85*各種係数!$P$18</f>
        <v>1.4549165173967769E-13</v>
      </c>
      <c r="AH795" s="135">
        <f t="shared" si="79"/>
        <v>6.868989757863062E-13</v>
      </c>
    </row>
    <row r="796" spans="2:34" x14ac:dyDescent="0.15">
      <c r="B796" s="155" t="s">
        <v>112</v>
      </c>
      <c r="C796" s="155" t="s">
        <v>315</v>
      </c>
      <c r="D796" s="155" t="s">
        <v>297</v>
      </c>
      <c r="E796" s="41" t="s">
        <v>187</v>
      </c>
      <c r="F796" s="363">
        <f>SUMIF(価格変換【係数】!$D$7:$D$64,E796,価格変換【係数】!$J$409:$J$466)</f>
        <v>0</v>
      </c>
      <c r="G796" s="324">
        <f>SUMIF(価格変換【係数】!$D$7:$D$64,E796,価格変換【係数】!$L$409:$L$466)</f>
        <v>0</v>
      </c>
      <c r="H796" s="325">
        <f>G796*各種係数!H86</f>
        <v>0</v>
      </c>
      <c r="I796" s="324">
        <f>G796*各種係数!I86</f>
        <v>0</v>
      </c>
      <c r="J796" s="364">
        <v>3.8129759905022924E-4</v>
      </c>
      <c r="K796" s="46">
        <f>J796*各種係数!G86</f>
        <v>0</v>
      </c>
      <c r="L796" s="46">
        <f>J796*各種係数!F86</f>
        <v>3.8129759905022924E-4</v>
      </c>
      <c r="M796" s="364">
        <v>0</v>
      </c>
      <c r="N796" s="46">
        <f>M796*各種係数!H86</f>
        <v>0</v>
      </c>
      <c r="O796" s="46">
        <f>M796*各種係数!I86</f>
        <v>0</v>
      </c>
      <c r="P796" s="54"/>
      <c r="Q796" s="41"/>
      <c r="R796" s="46">
        <f>Q$825*各種係数!J86</f>
        <v>2.4451214739355221E-3</v>
      </c>
      <c r="S796" s="46">
        <f>R796*各種係数!G86</f>
        <v>0</v>
      </c>
      <c r="T796" s="46">
        <f>R796*各種係数!F86</f>
        <v>2.4451214739355221E-3</v>
      </c>
      <c r="U796" s="364">
        <v>0</v>
      </c>
      <c r="V796" s="46">
        <f>U796*各種係数!H86</f>
        <v>0</v>
      </c>
      <c r="W796" s="46">
        <f>U796*各種係数!I86</f>
        <v>0</v>
      </c>
      <c r="X796" s="135">
        <f t="shared" si="75"/>
        <v>0</v>
      </c>
      <c r="Y796" s="46">
        <f t="shared" si="76"/>
        <v>0</v>
      </c>
      <c r="Z796" s="47">
        <f t="shared" si="77"/>
        <v>0</v>
      </c>
      <c r="AA796" s="46">
        <f>G796*各種係数!K86*各種係数!$P$18</f>
        <v>0</v>
      </c>
      <c r="AB796" s="46">
        <f>M796*各種係数!K86*各種係数!$P$18</f>
        <v>0</v>
      </c>
      <c r="AC796" s="46">
        <f>U796*各種係数!K86*各種係数!$P$18</f>
        <v>0</v>
      </c>
      <c r="AD796" s="364">
        <f t="shared" si="78"/>
        <v>0</v>
      </c>
      <c r="AE796" s="46">
        <f>G796*各種係数!L86*各種係数!$P$18</f>
        <v>0</v>
      </c>
      <c r="AF796" s="46">
        <f>M796*各種係数!L86*各種係数!$P$18</f>
        <v>0</v>
      </c>
      <c r="AG796" s="46">
        <f>U796*各種係数!L86*各種係数!$P$18</f>
        <v>0</v>
      </c>
      <c r="AH796" s="135">
        <f t="shared" si="79"/>
        <v>0</v>
      </c>
    </row>
    <row r="797" spans="2:34" x14ac:dyDescent="0.15">
      <c r="B797" s="163" t="s">
        <v>113</v>
      </c>
      <c r="C797" s="163" t="s">
        <v>315</v>
      </c>
      <c r="D797" s="163" t="s">
        <v>297</v>
      </c>
      <c r="E797" s="62" t="s">
        <v>986</v>
      </c>
      <c r="F797" s="365">
        <f>SUMIF(価格変換【係数】!$D$7:$D$64,E797,価格変換【係数】!$J$409:$J$466)</f>
        <v>0</v>
      </c>
      <c r="G797" s="326">
        <f>SUMIF(価格変換【係数】!$D$7:$D$64,E797,価格変換【係数】!$L$409:$L$466)</f>
        <v>0</v>
      </c>
      <c r="H797" s="327">
        <f>G797*各種係数!H87</f>
        <v>0</v>
      </c>
      <c r="I797" s="326">
        <f>G797*各種係数!I87</f>
        <v>0</v>
      </c>
      <c r="J797" s="80">
        <v>1.0890788991752655E-3</v>
      </c>
      <c r="K797" s="67">
        <f>J797*各種係数!G87</f>
        <v>9.7263518278765316E-5</v>
      </c>
      <c r="L797" s="67">
        <f>J797*各種係数!F87</f>
        <v>9.9181538089650016E-4</v>
      </c>
      <c r="M797" s="80">
        <v>1.0957834220261676E-4</v>
      </c>
      <c r="N797" s="67">
        <f>M797*各種係数!H87</f>
        <v>7.5176416710461886E-5</v>
      </c>
      <c r="O797" s="67">
        <f>M797*各種係数!I87</f>
        <v>6.7314436624274157E-5</v>
      </c>
      <c r="P797" s="54"/>
      <c r="Q797" s="41"/>
      <c r="R797" s="67">
        <f>Q$825*各種係数!J87</f>
        <v>1.001447174330553E-4</v>
      </c>
      <c r="S797" s="67">
        <f>R797*各種係数!G87</f>
        <v>8.9437299372414274E-6</v>
      </c>
      <c r="T797" s="67">
        <f>R797*各種係数!F87</f>
        <v>9.1200987495813874E-5</v>
      </c>
      <c r="U797" s="80">
        <v>1.3228171292622594E-5</v>
      </c>
      <c r="V797" s="67">
        <f>U797*各種係数!H87</f>
        <v>9.0752104605924388E-6</v>
      </c>
      <c r="W797" s="67">
        <f>U797*各種係数!I87</f>
        <v>8.1261212775586436E-6</v>
      </c>
      <c r="X797" s="330">
        <f t="shared" si="75"/>
        <v>1.2280651349523935E-4</v>
      </c>
      <c r="Y797" s="67">
        <f t="shared" si="76"/>
        <v>8.4251627171054325E-5</v>
      </c>
      <c r="Z797" s="68">
        <f t="shared" si="77"/>
        <v>7.5440557901832801E-5</v>
      </c>
      <c r="AA797" s="67">
        <f>G797*各種係数!K87*各種係数!$P$18</f>
        <v>0</v>
      </c>
      <c r="AB797" s="67">
        <f>M797*各種係数!K87*各種係数!$P$18</f>
        <v>7.8016942668529734E-12</v>
      </c>
      <c r="AC797" s="67">
        <f>U797*各種係数!K87*各種係数!$P$18</f>
        <v>9.4181154834206175E-13</v>
      </c>
      <c r="AD797" s="80">
        <f t="shared" si="78"/>
        <v>8.7435058151950346E-12</v>
      </c>
      <c r="AE797" s="67">
        <f>G797*各種係数!L87*各種係数!$P$18</f>
        <v>0</v>
      </c>
      <c r="AF797" s="67">
        <f>M797*各種係数!L87*各種係数!$P$18</f>
        <v>7.8016942668529734E-12</v>
      </c>
      <c r="AG797" s="67">
        <f>U797*各種係数!L87*各種係数!$P$18</f>
        <v>9.4181154834206175E-13</v>
      </c>
      <c r="AH797" s="330">
        <f t="shared" si="79"/>
        <v>8.7435058151950346E-12</v>
      </c>
    </row>
    <row r="798" spans="2:34" x14ac:dyDescent="0.15">
      <c r="B798" s="155" t="s">
        <v>114</v>
      </c>
      <c r="C798" s="155" t="s">
        <v>315</v>
      </c>
      <c r="D798" s="155" t="s">
        <v>297</v>
      </c>
      <c r="E798" s="41" t="s">
        <v>189</v>
      </c>
      <c r="F798" s="363">
        <f>SUMIF(価格変換【係数】!$D$7:$D$64,E798,価格変換【係数】!$J$409:$J$466)</f>
        <v>0</v>
      </c>
      <c r="G798" s="324">
        <f>SUMIF(価格変換【係数】!$D$7:$D$64,E798,価格変換【係数】!$L$409:$L$466)</f>
        <v>0</v>
      </c>
      <c r="H798" s="325">
        <f>G798*各種係数!H88</f>
        <v>0</v>
      </c>
      <c r="I798" s="324">
        <f>G798*各種係数!I88</f>
        <v>0</v>
      </c>
      <c r="J798" s="366">
        <v>2.0633517309319627E-3</v>
      </c>
      <c r="K798" s="46">
        <f>J798*各種係数!G88</f>
        <v>2.2419049191626836E-4</v>
      </c>
      <c r="L798" s="46">
        <f>J798*各種係数!F88</f>
        <v>1.8391612390156944E-3</v>
      </c>
      <c r="M798" s="366">
        <v>2.8764386169577265E-4</v>
      </c>
      <c r="N798" s="46">
        <f>M798*各種係数!H88</f>
        <v>1.8401241626205567E-4</v>
      </c>
      <c r="O798" s="46">
        <f>M798*各種係数!I88</f>
        <v>5.8576091015072475E-5</v>
      </c>
      <c r="P798" s="54"/>
      <c r="Q798" s="41"/>
      <c r="R798" s="46">
        <f>Q$825*各種係数!J88</f>
        <v>1.8593527360875477E-4</v>
      </c>
      <c r="S798" s="46">
        <f>R798*各種係数!G88</f>
        <v>2.0202527678644822E-5</v>
      </c>
      <c r="T798" s="46">
        <f>R798*各種係数!F88</f>
        <v>1.6573274593010995E-4</v>
      </c>
      <c r="U798" s="366">
        <v>3.6481550697251118E-5</v>
      </c>
      <c r="V798" s="46">
        <f>U798*各種係数!H88</f>
        <v>2.3338089862970708E-5</v>
      </c>
      <c r="W798" s="46">
        <f>U798*各種係数!I88</f>
        <v>7.4291404009632922E-6</v>
      </c>
      <c r="X798" s="328">
        <f t="shared" si="75"/>
        <v>3.2412541239302379E-4</v>
      </c>
      <c r="Y798" s="136">
        <f t="shared" si="76"/>
        <v>2.0735050612502638E-4</v>
      </c>
      <c r="Z798" s="329">
        <f t="shared" si="77"/>
        <v>6.6005231416035764E-5</v>
      </c>
      <c r="AA798" s="46">
        <f>G798*各種係数!K88*各種係数!$P$18</f>
        <v>0</v>
      </c>
      <c r="AB798" s="46">
        <f>M798*各種係数!K88*各種係数!$P$18</f>
        <v>1.4160928575791883E-11</v>
      </c>
      <c r="AC798" s="46">
        <f>U798*各種係数!K88*各種係数!$P$18</f>
        <v>1.7960148035569781E-12</v>
      </c>
      <c r="AD798" s="366">
        <f t="shared" si="78"/>
        <v>1.5956943379348863E-11</v>
      </c>
      <c r="AE798" s="46">
        <f>G798*各種係数!L88*各種係数!$P$18</f>
        <v>0</v>
      </c>
      <c r="AF798" s="46">
        <f>M798*各種係数!L88*各種係数!$P$18</f>
        <v>1.4160928575791883E-11</v>
      </c>
      <c r="AG798" s="46">
        <f>U798*各種係数!L88*各種係数!$P$18</f>
        <v>1.7960148035569781E-12</v>
      </c>
      <c r="AH798" s="328">
        <f t="shared" si="79"/>
        <v>1.5956943379348863E-11</v>
      </c>
    </row>
    <row r="799" spans="2:34" x14ac:dyDescent="0.15">
      <c r="B799" s="155" t="s">
        <v>115</v>
      </c>
      <c r="C799" s="155" t="s">
        <v>315</v>
      </c>
      <c r="D799" s="155" t="s">
        <v>297</v>
      </c>
      <c r="E799" s="41" t="s">
        <v>987</v>
      </c>
      <c r="F799" s="363">
        <f>SUMIF(価格変換【係数】!$D$7:$D$64,E799,価格変換【係数】!$J$409:$J$466)</f>
        <v>0</v>
      </c>
      <c r="G799" s="324">
        <f>SUMIF(価格変換【係数】!$D$7:$D$64,E799,価格変換【係数】!$L$409:$L$466)</f>
        <v>0</v>
      </c>
      <c r="H799" s="325">
        <f>G799*各種係数!H89</f>
        <v>0</v>
      </c>
      <c r="I799" s="324">
        <f>G799*各種係数!I89</f>
        <v>0</v>
      </c>
      <c r="J799" s="364">
        <v>3.2978011291157788E-3</v>
      </c>
      <c r="K799" s="46">
        <f>J799*各種係数!G89</f>
        <v>1.4021217532838638E-3</v>
      </c>
      <c r="L799" s="46">
        <f>J799*各種係数!F89</f>
        <v>1.895679375831915E-3</v>
      </c>
      <c r="M799" s="364">
        <v>1.8892859746046208E-3</v>
      </c>
      <c r="N799" s="46">
        <f>M799*各種係数!H89</f>
        <v>1.2392297504531205E-3</v>
      </c>
      <c r="O799" s="46">
        <f>M799*各種係数!I89</f>
        <v>5.1948785337387331E-4</v>
      </c>
      <c r="P799" s="54"/>
      <c r="Q799" s="41"/>
      <c r="R799" s="46">
        <f>Q$825*各種係数!J89</f>
        <v>3.1241654559916636E-3</v>
      </c>
      <c r="S799" s="46">
        <f>R799*各種係数!G89</f>
        <v>1.3282973033241765E-3</v>
      </c>
      <c r="T799" s="46">
        <f>R799*各種係数!F89</f>
        <v>1.7958681526674871E-3</v>
      </c>
      <c r="U799" s="364">
        <v>1.5258792039503776E-3</v>
      </c>
      <c r="V799" s="46">
        <f>U799*各種係数!H89</f>
        <v>1.0008621937336684E-3</v>
      </c>
      <c r="W799" s="46">
        <f>U799*各種係数!I89</f>
        <v>4.1956364617267799E-4</v>
      </c>
      <c r="X799" s="135">
        <f t="shared" si="75"/>
        <v>3.4151651785549984E-3</v>
      </c>
      <c r="Y799" s="46">
        <f t="shared" si="76"/>
        <v>2.2400919441867891E-3</v>
      </c>
      <c r="Z799" s="47">
        <f t="shared" si="77"/>
        <v>9.3905149954655125E-4</v>
      </c>
      <c r="AA799" s="46">
        <f>G799*各種係数!K89*各種係数!$P$18</f>
        <v>0</v>
      </c>
      <c r="AB799" s="46">
        <f>M799*各種係数!K89*各種係数!$P$18</f>
        <v>1.6848566955451433E-10</v>
      </c>
      <c r="AC799" s="46">
        <f>U799*各種係数!K89*各種係数!$P$18</f>
        <v>1.3607721795039038E-10</v>
      </c>
      <c r="AD799" s="364">
        <f t="shared" si="78"/>
        <v>3.0456288750490469E-10</v>
      </c>
      <c r="AE799" s="46">
        <f>G799*各種係数!L89*各種係数!$P$18</f>
        <v>0</v>
      </c>
      <c r="AF799" s="46">
        <f>M799*各種係数!L89*各種係数!$P$18</f>
        <v>1.4923016446256984E-10</v>
      </c>
      <c r="AG799" s="46">
        <f>U799*各種係数!L89*各種係数!$P$18</f>
        <v>1.2052553589891719E-10</v>
      </c>
      <c r="AH799" s="135">
        <f t="shared" si="79"/>
        <v>2.6975570036148701E-10</v>
      </c>
    </row>
    <row r="800" spans="2:34" x14ac:dyDescent="0.15">
      <c r="B800" s="155" t="s">
        <v>116</v>
      </c>
      <c r="C800" s="155" t="s">
        <v>315</v>
      </c>
      <c r="D800" s="155" t="s">
        <v>297</v>
      </c>
      <c r="E800" s="41" t="s">
        <v>988</v>
      </c>
      <c r="F800" s="363">
        <f>SUMIF(価格変換【係数】!$D$7:$D$64,E800,価格変換【係数】!$J$409:$J$466)</f>
        <v>0</v>
      </c>
      <c r="G800" s="324">
        <f>SUMIF(価格変換【係数】!$D$7:$D$64,E800,価格変換【係数】!$L$409:$L$466)</f>
        <v>0</v>
      </c>
      <c r="H800" s="325">
        <f>G800*各種係数!H90</f>
        <v>0</v>
      </c>
      <c r="I800" s="324">
        <f>G800*各種係数!I90</f>
        <v>0</v>
      </c>
      <c r="J800" s="364">
        <v>1.0246662540889398E-3</v>
      </c>
      <c r="K800" s="46">
        <f>J800*各種係数!G90</f>
        <v>6.2377007986941994E-4</v>
      </c>
      <c r="L800" s="46">
        <f>J800*各種係数!F90</f>
        <v>4.0089617421951981E-4</v>
      </c>
      <c r="M800" s="364">
        <v>7.6513317507440873E-4</v>
      </c>
      <c r="N800" s="46">
        <f>M800*各種係数!H90</f>
        <v>5.9902573170757007E-4</v>
      </c>
      <c r="O800" s="46">
        <f>M800*各種係数!I90</f>
        <v>5.0762113348615256E-4</v>
      </c>
      <c r="P800" s="54"/>
      <c r="Q800" s="41"/>
      <c r="R800" s="46">
        <f>Q$825*各種係数!J90</f>
        <v>1.7753414526126086E-4</v>
      </c>
      <c r="S800" s="46">
        <f>R800*各種係数!G90</f>
        <v>1.0807469020010662E-4</v>
      </c>
      <c r="T800" s="46">
        <f>R800*各種係数!F90</f>
        <v>6.9459455061154246E-5</v>
      </c>
      <c r="U800" s="364">
        <v>2.2690786419500797E-4</v>
      </c>
      <c r="V800" s="46">
        <f>U800*各種係数!H90</f>
        <v>1.7764704734753932E-4</v>
      </c>
      <c r="W800" s="46">
        <f>U800*各種係数!I90</f>
        <v>1.505401033073627E-4</v>
      </c>
      <c r="X800" s="135">
        <f t="shared" si="75"/>
        <v>9.9204103926941664E-4</v>
      </c>
      <c r="Y800" s="46">
        <f t="shared" si="76"/>
        <v>7.7667277905510944E-4</v>
      </c>
      <c r="Z800" s="47">
        <f t="shared" si="77"/>
        <v>6.5816123679351523E-4</v>
      </c>
      <c r="AA800" s="46">
        <f>G800*各種係数!K90*各種係数!$P$18</f>
        <v>0</v>
      </c>
      <c r="AB800" s="46">
        <f>M800*各種係数!K90*各種係数!$P$18</f>
        <v>1.4437207259836673E-10</v>
      </c>
      <c r="AC800" s="46">
        <f>U800*各種係数!K90*各種係数!$P$18</f>
        <v>4.2814976150414893E-11</v>
      </c>
      <c r="AD800" s="364">
        <f t="shared" si="78"/>
        <v>1.8718704874878163E-10</v>
      </c>
      <c r="AE800" s="46">
        <f>G800*各種係数!L90*各種係数!$P$18</f>
        <v>0</v>
      </c>
      <c r="AF800" s="46">
        <f>M800*各種係数!L90*各種係数!$P$18</f>
        <v>1.4437207259836673E-10</v>
      </c>
      <c r="AG800" s="46">
        <f>U800*各種係数!L90*各種係数!$P$18</f>
        <v>4.2814976150414893E-11</v>
      </c>
      <c r="AH800" s="135">
        <f t="shared" si="79"/>
        <v>1.8718704874878163E-10</v>
      </c>
    </row>
    <row r="801" spans="2:34" x14ac:dyDescent="0.15">
      <c r="B801" s="155" t="s">
        <v>117</v>
      </c>
      <c r="C801" s="155" t="s">
        <v>316</v>
      </c>
      <c r="D801" s="155" t="s">
        <v>298</v>
      </c>
      <c r="E801" s="41" t="s">
        <v>989</v>
      </c>
      <c r="F801" s="363">
        <f>SUMIF(価格変換【係数】!$D$7:$D$64,E801,価格変換【係数】!$J$409:$J$466)</f>
        <v>0</v>
      </c>
      <c r="G801" s="324">
        <f>SUMIF(価格変換【係数】!$D$7:$D$64,E801,価格変換【係数】!$L$409:$L$466)</f>
        <v>0</v>
      </c>
      <c r="H801" s="325">
        <f>G801*各種係数!H91</f>
        <v>0</v>
      </c>
      <c r="I801" s="324">
        <f>G801*各種係数!I91</f>
        <v>0</v>
      </c>
      <c r="J801" s="364">
        <v>6.1769200651704409E-3</v>
      </c>
      <c r="K801" s="46">
        <f>J801*各種係数!G91</f>
        <v>3.7572106173920764E-4</v>
      </c>
      <c r="L801" s="46">
        <f>J801*各種係数!F91</f>
        <v>5.8011990034312335E-3</v>
      </c>
      <c r="M801" s="364">
        <v>4.7279629947415862E-4</v>
      </c>
      <c r="N801" s="46">
        <f>M801*各種係数!H91</f>
        <v>2.5483532176597597E-4</v>
      </c>
      <c r="O801" s="46">
        <f>M801*各種係数!I91</f>
        <v>2.7783846283840001E-5</v>
      </c>
      <c r="P801" s="54"/>
      <c r="Q801" s="41"/>
      <c r="R801" s="46">
        <f>Q$825*各種係数!J91</f>
        <v>6.8945642885547111E-3</v>
      </c>
      <c r="S801" s="46">
        <f>R801*各種係数!G91</f>
        <v>4.1937292168172529E-4</v>
      </c>
      <c r="T801" s="46">
        <f>R801*各種係数!F91</f>
        <v>6.4751913668729859E-3</v>
      </c>
      <c r="U801" s="364">
        <v>4.6940409325464406E-4</v>
      </c>
      <c r="V801" s="46">
        <f>U801*各種係数!H91</f>
        <v>2.5300693612842349E-4</v>
      </c>
      <c r="W801" s="46">
        <f>U801*各種係数!I91</f>
        <v>2.7584503488071716E-5</v>
      </c>
      <c r="X801" s="135">
        <f t="shared" si="75"/>
        <v>9.4220039272880263E-4</v>
      </c>
      <c r="Y801" s="46">
        <f t="shared" si="76"/>
        <v>5.0784225789439951E-4</v>
      </c>
      <c r="Z801" s="47">
        <f t="shared" si="77"/>
        <v>5.5368349771911713E-5</v>
      </c>
      <c r="AA801" s="46">
        <f>G801*各種係数!K91*各種係数!$P$18</f>
        <v>0</v>
      </c>
      <c r="AB801" s="46">
        <f>M801*各種係数!K91*各種係数!$P$18</f>
        <v>2.6371108337204069E-12</v>
      </c>
      <c r="AC801" s="46">
        <f>U801*各種係数!K91*各種係数!$P$18</f>
        <v>2.6181901615796879E-12</v>
      </c>
      <c r="AD801" s="364">
        <f t="shared" si="78"/>
        <v>5.2553009953000953E-12</v>
      </c>
      <c r="AE801" s="46">
        <f>G801*各種係数!L91*各種係数!$P$18</f>
        <v>0</v>
      </c>
      <c r="AF801" s="46">
        <f>M801*各種係数!L91*各種係数!$P$18</f>
        <v>2.6371108337204069E-12</v>
      </c>
      <c r="AG801" s="46">
        <f>U801*各種係数!L91*各種係数!$P$18</f>
        <v>2.6181901615796879E-12</v>
      </c>
      <c r="AH801" s="135">
        <f t="shared" si="79"/>
        <v>5.2553009953000953E-12</v>
      </c>
    </row>
    <row r="802" spans="2:34" x14ac:dyDescent="0.15">
      <c r="B802" s="155" t="s">
        <v>118</v>
      </c>
      <c r="C802" s="155" t="s">
        <v>316</v>
      </c>
      <c r="D802" s="155" t="s">
        <v>298</v>
      </c>
      <c r="E802" s="41" t="s">
        <v>193</v>
      </c>
      <c r="F802" s="365">
        <f>SUMIF(価格変換【係数】!$D$7:$D$64,E802,価格変換【係数】!$J$409:$J$466)</f>
        <v>0</v>
      </c>
      <c r="G802" s="326">
        <f>SUMIF(価格変換【係数】!$D$7:$D$64,E802,価格変換【係数】!$L$409:$L$466)</f>
        <v>0</v>
      </c>
      <c r="H802" s="327">
        <f>G802*各種係数!H92</f>
        <v>0</v>
      </c>
      <c r="I802" s="326">
        <f>G802*各種係数!I92</f>
        <v>0</v>
      </c>
      <c r="J802" s="80">
        <v>6.0163936496709907E-3</v>
      </c>
      <c r="K802" s="67">
        <f>J802*各種係数!G92</f>
        <v>5.1829923555556136E-3</v>
      </c>
      <c r="L802" s="67">
        <f>J802*各種係数!F92</f>
        <v>8.3340129411537756E-4</v>
      </c>
      <c r="M802" s="80">
        <v>5.5769855264062957E-3</v>
      </c>
      <c r="N802" s="67">
        <f>M802*各種係数!H92</f>
        <v>2.4480252333569366E-3</v>
      </c>
      <c r="O802" s="67">
        <f>M802*各種係数!I92</f>
        <v>6.057461693951741E-4</v>
      </c>
      <c r="P802" s="54"/>
      <c r="Q802" s="41"/>
      <c r="R802" s="67">
        <f>Q$825*各種係数!J92</f>
        <v>1.3015137294002934E-3</v>
      </c>
      <c r="S802" s="67">
        <f>R802*各種係数!G92</f>
        <v>1.1212257878939307E-3</v>
      </c>
      <c r="T802" s="67">
        <f>R802*各種係数!F92</f>
        <v>1.8028794150636276E-4</v>
      </c>
      <c r="U802" s="80">
        <v>1.2891146600188571E-3</v>
      </c>
      <c r="V802" s="67">
        <f>U802*各種係数!H92</f>
        <v>5.6585859896431166E-4</v>
      </c>
      <c r="W802" s="67">
        <f>U802*各種係数!I92</f>
        <v>1.4001762484773146E-4</v>
      </c>
      <c r="X802" s="330">
        <f t="shared" si="75"/>
        <v>6.8661001864251531E-3</v>
      </c>
      <c r="Y802" s="67">
        <f t="shared" si="76"/>
        <v>3.0138838323212481E-3</v>
      </c>
      <c r="Z802" s="68">
        <f t="shared" si="77"/>
        <v>7.4576379424290558E-4</v>
      </c>
      <c r="AA802" s="67">
        <f>G802*各種係数!K92*各種係数!$P$18</f>
        <v>0</v>
      </c>
      <c r="AB802" s="67">
        <f>M802*各種係数!K92*各種係数!$P$18</f>
        <v>6.9743829846575636E-11</v>
      </c>
      <c r="AC802" s="67">
        <f>U802*各種係数!K92*各種係数!$P$18</f>
        <v>1.6121216932584773E-11</v>
      </c>
      <c r="AD802" s="80">
        <f t="shared" si="78"/>
        <v>8.5865046779160406E-11</v>
      </c>
      <c r="AE802" s="67">
        <f>G802*各種係数!L92*各種係数!$P$18</f>
        <v>0</v>
      </c>
      <c r="AF802" s="67">
        <f>M802*各種係数!L92*各種係数!$P$18</f>
        <v>6.9743829846575636E-11</v>
      </c>
      <c r="AG802" s="67">
        <f>U802*各種係数!L92*各種係数!$P$18</f>
        <v>1.6121216932584773E-11</v>
      </c>
      <c r="AH802" s="330">
        <f t="shared" si="79"/>
        <v>8.5865046779160406E-11</v>
      </c>
    </row>
    <row r="803" spans="2:34" x14ac:dyDescent="0.15">
      <c r="B803" s="162" t="s">
        <v>119</v>
      </c>
      <c r="C803" s="162" t="s">
        <v>316</v>
      </c>
      <c r="D803" s="162" t="s">
        <v>298</v>
      </c>
      <c r="E803" s="116" t="s">
        <v>990</v>
      </c>
      <c r="F803" s="363">
        <f>SUMIF(価格変換【係数】!$D$7:$D$64,E803,価格変換【係数】!$J$409:$J$466)</f>
        <v>0</v>
      </c>
      <c r="G803" s="324">
        <f>SUMIF(価格変換【係数】!$D$7:$D$64,E803,価格変換【係数】!$L$409:$L$466)</f>
        <v>0</v>
      </c>
      <c r="H803" s="325">
        <f>G803*各種係数!H93</f>
        <v>0</v>
      </c>
      <c r="I803" s="324">
        <f>G803*各種係数!I93</f>
        <v>0</v>
      </c>
      <c r="J803" s="366">
        <v>1.8381600717380046E-3</v>
      </c>
      <c r="K803" s="46">
        <f>J803*各種係数!G93</f>
        <v>2.226103497376528E-4</v>
      </c>
      <c r="L803" s="46">
        <f>J803*各種係数!F93</f>
        <v>1.6155497220003518E-3</v>
      </c>
      <c r="M803" s="366">
        <v>5.0427637624439708E-4</v>
      </c>
      <c r="N803" s="46">
        <f>M803*各種係数!H93</f>
        <v>3.0077671255419137E-4</v>
      </c>
      <c r="O803" s="46">
        <f>M803*各種係数!I93</f>
        <v>1.813268933564625E-4</v>
      </c>
      <c r="P803" s="54"/>
      <c r="Q803" s="41"/>
      <c r="R803" s="46">
        <f>Q$825*各種係数!J93</f>
        <v>1.3209274580793246E-3</v>
      </c>
      <c r="S803" s="46">
        <f>R803*各種係数!G93</f>
        <v>1.5997090130625947E-4</v>
      </c>
      <c r="T803" s="46">
        <f>R803*各種係数!F93</f>
        <v>1.1609565567730652E-3</v>
      </c>
      <c r="U803" s="366">
        <v>3.0988625401103627E-4</v>
      </c>
      <c r="V803" s="46">
        <f>U803*各種係数!H93</f>
        <v>1.8483231247382509E-4</v>
      </c>
      <c r="W803" s="46">
        <f>U803*各種係数!I93</f>
        <v>1.1142840390853457E-4</v>
      </c>
      <c r="X803" s="328">
        <f t="shared" si="75"/>
        <v>8.1416263025543335E-4</v>
      </c>
      <c r="Y803" s="136">
        <f t="shared" si="76"/>
        <v>4.8560902502801646E-4</v>
      </c>
      <c r="Z803" s="329">
        <f t="shared" si="77"/>
        <v>2.9275529726499708E-4</v>
      </c>
      <c r="AA803" s="46">
        <f>G803*各種係数!K93*各種係数!$P$18</f>
        <v>0</v>
      </c>
      <c r="AB803" s="46">
        <f>M803*各種係数!K93*各種係数!$P$18</f>
        <v>3.2753547278321398E-11</v>
      </c>
      <c r="AC803" s="46">
        <f>U803*各種係数!K93*各種係数!$P$18</f>
        <v>2.0127601747366534E-11</v>
      </c>
      <c r="AD803" s="366">
        <f t="shared" si="78"/>
        <v>5.2881149025687932E-11</v>
      </c>
      <c r="AE803" s="46">
        <f>G803*各種係数!L93*各種係数!$P$18</f>
        <v>0</v>
      </c>
      <c r="AF803" s="46">
        <f>M803*各種係数!L93*各種係数!$P$18</f>
        <v>3.1372373597910255E-11</v>
      </c>
      <c r="AG803" s="46">
        <f>U803*各種係数!L93*各種係数!$P$18</f>
        <v>1.927884745681493E-11</v>
      </c>
      <c r="AH803" s="328">
        <f t="shared" si="79"/>
        <v>5.0651221054725185E-11</v>
      </c>
    </row>
    <row r="804" spans="2:34" x14ac:dyDescent="0.15">
      <c r="B804" s="155" t="s">
        <v>120</v>
      </c>
      <c r="C804" s="155" t="s">
        <v>316</v>
      </c>
      <c r="D804" s="155" t="s">
        <v>298</v>
      </c>
      <c r="E804" s="41" t="s">
        <v>991</v>
      </c>
      <c r="F804" s="363">
        <f>SUMIF(価格変換【係数】!$D$7:$D$64,E804,価格変換【係数】!$J$409:$J$466)</f>
        <v>0</v>
      </c>
      <c r="G804" s="324">
        <f>SUMIF(価格変換【係数】!$D$7:$D$64,E804,価格変換【係数】!$L$409:$L$466)</f>
        <v>0</v>
      </c>
      <c r="H804" s="325">
        <f>G804*各種係数!H94</f>
        <v>0</v>
      </c>
      <c r="I804" s="324">
        <f>G804*各種係数!I94</f>
        <v>0</v>
      </c>
      <c r="J804" s="364">
        <v>2.2367606754486783E-4</v>
      </c>
      <c r="K804" s="46">
        <f>J804*各種係数!G94</f>
        <v>0</v>
      </c>
      <c r="L804" s="46">
        <f>J804*各種係数!F94</f>
        <v>2.236760675448678E-4</v>
      </c>
      <c r="M804" s="364">
        <v>7.1043439398056804E-20</v>
      </c>
      <c r="N804" s="46">
        <f>M804*各種係数!H94</f>
        <v>1.793422845494182E-20</v>
      </c>
      <c r="O804" s="46">
        <f>M804*各種係数!I94</f>
        <v>1.1616638784332126E-20</v>
      </c>
      <c r="P804" s="54"/>
      <c r="Q804" s="41"/>
      <c r="R804" s="46">
        <f>Q$825*各種係数!J94</f>
        <v>6.8035609994450755E-4</v>
      </c>
      <c r="S804" s="46">
        <f>R804*各種係数!G94</f>
        <v>0</v>
      </c>
      <c r="T804" s="46">
        <f>R804*各種係数!F94</f>
        <v>6.8035609994450744E-4</v>
      </c>
      <c r="U804" s="364">
        <v>2.7011008058547346E-20</v>
      </c>
      <c r="V804" s="46">
        <f>U804*各種係数!H94</f>
        <v>6.8186674719680394E-21</v>
      </c>
      <c r="W804" s="46">
        <f>U804*各種係数!I94</f>
        <v>4.4166938773717536E-21</v>
      </c>
      <c r="X804" s="135">
        <f t="shared" si="75"/>
        <v>9.8054447456604153E-20</v>
      </c>
      <c r="Y804" s="46">
        <f t="shared" si="76"/>
        <v>2.4752895926909859E-20</v>
      </c>
      <c r="Z804" s="47">
        <f t="shared" si="77"/>
        <v>1.6033332661703881E-20</v>
      </c>
      <c r="AA804" s="46">
        <f>G804*各種係数!K94*各種係数!$P$18</f>
        <v>0</v>
      </c>
      <c r="AB804" s="46">
        <f>M804*各種係数!K94*各種係数!$P$18</f>
        <v>2.5439958405139703E-27</v>
      </c>
      <c r="AC804" s="46">
        <f>U804*各種係数!K94*各種係数!$P$18</f>
        <v>9.672376890991756E-28</v>
      </c>
      <c r="AD804" s="364">
        <f t="shared" si="78"/>
        <v>3.5112335296131459E-27</v>
      </c>
      <c r="AE804" s="46">
        <f>G804*各種係数!L94*各種係数!$P$18</f>
        <v>0</v>
      </c>
      <c r="AF804" s="46">
        <f>M804*各種係数!L94*各種係数!$P$18</f>
        <v>5.6533240900310454E-28</v>
      </c>
      <c r="AG804" s="46">
        <f>U804*各種係数!L94*各種係数!$P$18</f>
        <v>2.1494170868870567E-28</v>
      </c>
      <c r="AH804" s="135">
        <f t="shared" si="79"/>
        <v>7.8027411769181026E-28</v>
      </c>
    </row>
    <row r="805" spans="2:34" x14ac:dyDescent="0.15">
      <c r="B805" s="155" t="s">
        <v>121</v>
      </c>
      <c r="C805" s="155" t="s">
        <v>316</v>
      </c>
      <c r="D805" s="155" t="s">
        <v>298</v>
      </c>
      <c r="E805" s="41" t="s">
        <v>992</v>
      </c>
      <c r="F805" s="363">
        <f>SUMIF(価格変換【係数】!$D$7:$D$64,E805,価格変換【係数】!$J$409:$J$466)</f>
        <v>0</v>
      </c>
      <c r="G805" s="324">
        <f>SUMIF(価格変換【係数】!$D$7:$D$64,E805,価格変換【係数】!$L$409:$L$466)</f>
        <v>0</v>
      </c>
      <c r="H805" s="325">
        <f>G805*各種係数!H95</f>
        <v>0</v>
      </c>
      <c r="I805" s="324">
        <f>G805*各種係数!I95</f>
        <v>0</v>
      </c>
      <c r="J805" s="364">
        <v>2.1421624966846435E-3</v>
      </c>
      <c r="K805" s="46">
        <f>J805*各種係数!G95</f>
        <v>1.7359605677217657E-4</v>
      </c>
      <c r="L805" s="46">
        <f>J805*各種係数!F95</f>
        <v>1.9685664399124668E-3</v>
      </c>
      <c r="M805" s="364">
        <v>2.914523979389686E-4</v>
      </c>
      <c r="N805" s="46">
        <f>M805*各種係数!H95</f>
        <v>1.3205421887776944E-4</v>
      </c>
      <c r="O805" s="46">
        <f>M805*各種係数!I95</f>
        <v>1.1357268830197269E-4</v>
      </c>
      <c r="P805" s="54"/>
      <c r="Q805" s="41"/>
      <c r="R805" s="46">
        <f>Q$825*各種係数!J95</f>
        <v>1.1821058960419302E-3</v>
      </c>
      <c r="S805" s="46">
        <f>R805*各種係数!G95</f>
        <v>9.579521747655227E-5</v>
      </c>
      <c r="T805" s="46">
        <f>R805*各種係数!F95</f>
        <v>1.086310678565378E-3</v>
      </c>
      <c r="U805" s="364">
        <v>1.480758016111938E-4</v>
      </c>
      <c r="V805" s="46">
        <f>U805*各種係数!H95</f>
        <v>6.7091691318183795E-5</v>
      </c>
      <c r="W805" s="46">
        <f>U805*各種係数!I95</f>
        <v>5.7701933421643996E-5</v>
      </c>
      <c r="X805" s="135">
        <f t="shared" si="75"/>
        <v>4.3952819955016243E-4</v>
      </c>
      <c r="Y805" s="46">
        <f t="shared" si="76"/>
        <v>1.9914591019595324E-4</v>
      </c>
      <c r="Z805" s="47">
        <f t="shared" si="77"/>
        <v>1.7127462172361667E-4</v>
      </c>
      <c r="AA805" s="46">
        <f>G805*各種係数!K95*各種係数!$P$18</f>
        <v>0</v>
      </c>
      <c r="AB805" s="46">
        <f>M805*各種係数!K95*各種係数!$P$18</f>
        <v>2.0758240864119532E-11</v>
      </c>
      <c r="AC805" s="46">
        <f>U805*各種係数!K95*各種係数!$P$18</f>
        <v>1.0546467202635284E-11</v>
      </c>
      <c r="AD805" s="364">
        <f t="shared" si="78"/>
        <v>3.1304708066754815E-11</v>
      </c>
      <c r="AE805" s="46">
        <f>G805*各種係数!L95*各種係数!$P$18</f>
        <v>0</v>
      </c>
      <c r="AF805" s="46">
        <f>M805*各種係数!L95*各種係数!$P$18</f>
        <v>1.4564249638535479E-11</v>
      </c>
      <c r="AG805" s="46">
        <f>U805*各種係数!L95*各種係数!$P$18</f>
        <v>7.3995374728166911E-12</v>
      </c>
      <c r="AH805" s="135">
        <f t="shared" si="79"/>
        <v>2.1963787111352168E-11</v>
      </c>
    </row>
    <row r="806" spans="2:34" x14ac:dyDescent="0.15">
      <c r="B806" s="155" t="s">
        <v>122</v>
      </c>
      <c r="C806" s="155" t="s">
        <v>317</v>
      </c>
      <c r="D806" s="155" t="s">
        <v>299</v>
      </c>
      <c r="E806" s="41" t="s">
        <v>195</v>
      </c>
      <c r="F806" s="363">
        <f>SUMIF(価格変換【係数】!$D$7:$D$64,E806,価格変換【係数】!$J$409:$J$466)</f>
        <v>0</v>
      </c>
      <c r="G806" s="324">
        <f>SUMIF(価格変換【係数】!$D$7:$D$64,E806,価格変換【係数】!$L$409:$L$466)</f>
        <v>0</v>
      </c>
      <c r="H806" s="325">
        <f>G806*各種係数!H96</f>
        <v>0</v>
      </c>
      <c r="I806" s="324">
        <f>G806*各種係数!I96</f>
        <v>0</v>
      </c>
      <c r="J806" s="364">
        <v>0</v>
      </c>
      <c r="K806" s="46">
        <f>J806*各種係数!G96</f>
        <v>0</v>
      </c>
      <c r="L806" s="46">
        <f>J806*各種係数!F96</f>
        <v>0</v>
      </c>
      <c r="M806" s="364">
        <v>4.3081976746948589E-4</v>
      </c>
      <c r="N806" s="46">
        <f>M806*各種係数!H96</f>
        <v>3.4069476907056711E-4</v>
      </c>
      <c r="O806" s="46">
        <f>M806*各種係数!I96</f>
        <v>1.4751561692628455E-4</v>
      </c>
      <c r="P806" s="54"/>
      <c r="Q806" s="41"/>
      <c r="R806" s="46">
        <f>Q$825*各種係数!J96</f>
        <v>8.9741205288607854E-4</v>
      </c>
      <c r="S806" s="46">
        <f>R806*各種係数!G96</f>
        <v>8.9741205288607854E-4</v>
      </c>
      <c r="T806" s="46">
        <f>R806*各種係数!F96</f>
        <v>0</v>
      </c>
      <c r="U806" s="364">
        <v>9.7625980361780765E-4</v>
      </c>
      <c r="V806" s="46">
        <f>U806*各種係数!H96</f>
        <v>7.7203191093130148E-4</v>
      </c>
      <c r="W806" s="46">
        <f>U806*各種係数!I96</f>
        <v>3.342779929920799E-4</v>
      </c>
      <c r="X806" s="135">
        <f t="shared" si="75"/>
        <v>1.4070795710872937E-3</v>
      </c>
      <c r="Y806" s="46">
        <f t="shared" si="76"/>
        <v>1.1127266800018687E-3</v>
      </c>
      <c r="Z806" s="47">
        <f t="shared" si="77"/>
        <v>4.8179360991836446E-4</v>
      </c>
      <c r="AA806" s="46">
        <f>G806*各種係数!K96*各種係数!$P$18</f>
        <v>0</v>
      </c>
      <c r="AB806" s="46">
        <f>M806*各種係数!K96*各種係数!$P$18</f>
        <v>2.2365370052524695E-11</v>
      </c>
      <c r="AC806" s="46">
        <f>U806*各種係数!K96*各種係数!$P$18</f>
        <v>5.0681081565886694E-11</v>
      </c>
      <c r="AD806" s="364">
        <f t="shared" si="78"/>
        <v>7.3046451618411389E-11</v>
      </c>
      <c r="AE806" s="46">
        <f>G806*各種係数!L96*各種係数!$P$18</f>
        <v>0</v>
      </c>
      <c r="AF806" s="46">
        <f>M806*各種係数!L96*各種係数!$P$18</f>
        <v>2.2365370052524695E-11</v>
      </c>
      <c r="AG806" s="46">
        <f>U806*各種係数!L96*各種係数!$P$18</f>
        <v>5.0681081565886694E-11</v>
      </c>
      <c r="AH806" s="135">
        <f t="shared" si="79"/>
        <v>7.3046451618411389E-11</v>
      </c>
    </row>
    <row r="807" spans="2:34" x14ac:dyDescent="0.15">
      <c r="B807" s="163" t="s">
        <v>123</v>
      </c>
      <c r="C807" s="163" t="s">
        <v>318</v>
      </c>
      <c r="D807" s="163" t="s">
        <v>300</v>
      </c>
      <c r="E807" s="62" t="s">
        <v>196</v>
      </c>
      <c r="F807" s="365">
        <f>SUMIF(価格変換【係数】!$D$7:$D$64,E807,価格変換【係数】!$J$409:$J$466)</f>
        <v>0</v>
      </c>
      <c r="G807" s="326">
        <f>SUMIF(価格変換【係数】!$D$7:$D$64,E807,価格変換【係数】!$L$409:$L$466)</f>
        <v>0</v>
      </c>
      <c r="H807" s="327">
        <f>G807*各種係数!H97</f>
        <v>0</v>
      </c>
      <c r="I807" s="326">
        <f>G807*各種係数!I97</f>
        <v>0</v>
      </c>
      <c r="J807" s="80">
        <v>4.258812533942938E-4</v>
      </c>
      <c r="K807" s="67">
        <f>J807*各種係数!G97</f>
        <v>1.6374280007335322E-4</v>
      </c>
      <c r="L807" s="67">
        <f>J807*各種係数!F97</f>
        <v>2.621384533209406E-4</v>
      </c>
      <c r="M807" s="80">
        <v>1.9144828217317595E-4</v>
      </c>
      <c r="N807" s="67">
        <f>M807*各種係数!H97</f>
        <v>1.5730480953067067E-4</v>
      </c>
      <c r="O807" s="67">
        <f>M807*各種係数!I97</f>
        <v>1.1484309922745794E-4</v>
      </c>
      <c r="P807" s="54"/>
      <c r="Q807" s="41"/>
      <c r="R807" s="67">
        <f>Q$825*各種係数!J97</f>
        <v>8.5351328541706812E-3</v>
      </c>
      <c r="S807" s="67">
        <f>R807*各種係数!G97</f>
        <v>3.2815873941416927E-3</v>
      </c>
      <c r="T807" s="67">
        <f>R807*各種係数!F97</f>
        <v>5.2535454600289881E-3</v>
      </c>
      <c r="U807" s="80">
        <v>3.2989682055287327E-3</v>
      </c>
      <c r="V807" s="67">
        <f>U807*各種係数!H97</f>
        <v>2.7106201180171546E-3</v>
      </c>
      <c r="W807" s="67">
        <f>U807*各種係数!I97</f>
        <v>1.9789351394287318E-3</v>
      </c>
      <c r="X807" s="330">
        <f t="shared" si="75"/>
        <v>3.4904164877019085E-3</v>
      </c>
      <c r="Y807" s="67">
        <f t="shared" si="76"/>
        <v>2.8679249275478254E-3</v>
      </c>
      <c r="Z807" s="68">
        <f t="shared" si="77"/>
        <v>2.0937782386561896E-3</v>
      </c>
      <c r="AA807" s="67">
        <f>G807*各種係数!K97*各種係数!$P$18</f>
        <v>0</v>
      </c>
      <c r="AB807" s="67">
        <f>M807*各種係数!K97*各種係数!$P$18</f>
        <v>1.9238592062470542E-11</v>
      </c>
      <c r="AC807" s="67">
        <f>U807*各種係数!K97*各種係数!$P$18</f>
        <v>3.3151252553845209E-10</v>
      </c>
      <c r="AD807" s="80">
        <f t="shared" si="78"/>
        <v>3.5075111760092262E-10</v>
      </c>
      <c r="AE807" s="67">
        <f>G807*各種係数!L97*各種係数!$P$18</f>
        <v>0</v>
      </c>
      <c r="AF807" s="67">
        <f>M807*各種係数!L97*各種係数!$P$18</f>
        <v>1.9151143916732039E-11</v>
      </c>
      <c r="AG807" s="67">
        <f>U807*各種係数!L97*各種係数!$P$18</f>
        <v>3.3000565042236823E-10</v>
      </c>
      <c r="AH807" s="330">
        <f t="shared" si="79"/>
        <v>3.4915679433910027E-10</v>
      </c>
    </row>
    <row r="808" spans="2:34" x14ac:dyDescent="0.15">
      <c r="B808" s="155" t="s">
        <v>124</v>
      </c>
      <c r="C808" s="155" t="s">
        <v>318</v>
      </c>
      <c r="D808" s="155" t="s">
        <v>300</v>
      </c>
      <c r="E808" s="41" t="s">
        <v>197</v>
      </c>
      <c r="F808" s="363">
        <f>SUMIF(価格変換【係数】!$D$7:$D$64,E808,価格変換【係数】!$J$409:$J$466)</f>
        <v>0</v>
      </c>
      <c r="G808" s="324">
        <f>SUMIF(価格変換【係数】!$D$7:$D$64,E808,価格変換【係数】!$L$409:$L$466)</f>
        <v>0</v>
      </c>
      <c r="H808" s="325">
        <f>G808*各種係数!H98</f>
        <v>0</v>
      </c>
      <c r="I808" s="324">
        <f>G808*各種係数!I98</f>
        <v>0</v>
      </c>
      <c r="J808" s="366">
        <v>0</v>
      </c>
      <c r="K808" s="46">
        <f>J808*各種係数!G98</f>
        <v>0</v>
      </c>
      <c r="L808" s="46">
        <f>J808*各種係数!F98</f>
        <v>0</v>
      </c>
      <c r="M808" s="366">
        <v>0</v>
      </c>
      <c r="N808" s="46">
        <f>M808*各種係数!H98</f>
        <v>0</v>
      </c>
      <c r="O808" s="46">
        <f>M808*各種係数!I98</f>
        <v>0</v>
      </c>
      <c r="P808" s="54"/>
      <c r="Q808" s="41"/>
      <c r="R808" s="46">
        <f>Q$825*各種係数!J98</f>
        <v>2.1686194329270748E-4</v>
      </c>
      <c r="S808" s="46">
        <f>R808*各種係数!G98</f>
        <v>1.2248908649193632E-4</v>
      </c>
      <c r="T808" s="46">
        <f>R808*各種係数!F98</f>
        <v>9.4372856800771144E-5</v>
      </c>
      <c r="U808" s="366">
        <v>1.2248908649193632E-4</v>
      </c>
      <c r="V808" s="46">
        <f>U808*各種係数!H98</f>
        <v>7.2644048105192035E-5</v>
      </c>
      <c r="W808" s="46">
        <f>U808*各種係数!I98</f>
        <v>5.219866941217904E-5</v>
      </c>
      <c r="X808" s="328">
        <f t="shared" si="75"/>
        <v>1.2248908649193632E-4</v>
      </c>
      <c r="Y808" s="136">
        <f t="shared" si="76"/>
        <v>7.2644048105192035E-5</v>
      </c>
      <c r="Z808" s="329">
        <f t="shared" si="77"/>
        <v>5.219866941217904E-5</v>
      </c>
      <c r="AA808" s="46">
        <f>G808*各種係数!K98*各種係数!$P$18</f>
        <v>0</v>
      </c>
      <c r="AB808" s="46">
        <f>M808*各種係数!K98*各種係数!$P$18</f>
        <v>0</v>
      </c>
      <c r="AC808" s="46">
        <f>U808*各種係数!K98*各種係数!$P$18</f>
        <v>8.9897527270081907E-12</v>
      </c>
      <c r="AD808" s="366">
        <f t="shared" si="78"/>
        <v>8.9897527270081907E-12</v>
      </c>
      <c r="AE808" s="46">
        <f>G808*各種係数!L98*各種係数!$P$18</f>
        <v>0</v>
      </c>
      <c r="AF808" s="46">
        <f>M808*各種係数!L98*各種係数!$P$18</f>
        <v>0</v>
      </c>
      <c r="AG808" s="46">
        <f>U808*各種係数!L98*各種係数!$P$18</f>
        <v>8.9897527270081907E-12</v>
      </c>
      <c r="AH808" s="328">
        <f t="shared" si="79"/>
        <v>8.9897527270081907E-12</v>
      </c>
    </row>
    <row r="809" spans="2:34" x14ac:dyDescent="0.15">
      <c r="B809" s="155" t="s">
        <v>125</v>
      </c>
      <c r="C809" s="155" t="s">
        <v>319</v>
      </c>
      <c r="D809" s="155" t="s">
        <v>300</v>
      </c>
      <c r="E809" s="41" t="s">
        <v>993</v>
      </c>
      <c r="F809" s="363">
        <f>SUMIF(価格変換【係数】!$D$7:$D$64,E809,価格変換【係数】!$J$409:$J$466)</f>
        <v>0</v>
      </c>
      <c r="G809" s="324">
        <f>SUMIF(価格変換【係数】!$D$7:$D$64,E809,価格変換【係数】!$L$409:$L$466)</f>
        <v>0</v>
      </c>
      <c r="H809" s="325">
        <f>G809*各種係数!H99</f>
        <v>0</v>
      </c>
      <c r="I809" s="324">
        <f>G809*各種係数!I99</f>
        <v>0</v>
      </c>
      <c r="J809" s="364">
        <v>0</v>
      </c>
      <c r="K809" s="46">
        <f>J809*各種係数!G99</f>
        <v>0</v>
      </c>
      <c r="L809" s="46">
        <f>J809*各種係数!F99</f>
        <v>0</v>
      </c>
      <c r="M809" s="364">
        <v>0</v>
      </c>
      <c r="N809" s="46">
        <f>M809*各種係数!H99</f>
        <v>0</v>
      </c>
      <c r="O809" s="46">
        <f>M809*各種係数!I99</f>
        <v>0</v>
      </c>
      <c r="P809" s="54"/>
      <c r="Q809" s="41"/>
      <c r="R809" s="46">
        <f>Q$825*各種係数!J99</f>
        <v>6.2435649117934854E-3</v>
      </c>
      <c r="S809" s="46">
        <f>R809*各種係数!G99</f>
        <v>1.6212247509032236E-3</v>
      </c>
      <c r="T809" s="46">
        <f>R809*各種係数!F99</f>
        <v>4.622340160890262E-3</v>
      </c>
      <c r="U809" s="364">
        <v>1.6243843798592064E-3</v>
      </c>
      <c r="V809" s="46">
        <f>U809*各種係数!H99</f>
        <v>9.0373466339785315E-4</v>
      </c>
      <c r="W809" s="46">
        <f>U809*各種係数!I99</f>
        <v>6.9687975115096518E-4</v>
      </c>
      <c r="X809" s="135">
        <f t="shared" si="75"/>
        <v>1.6243843798592064E-3</v>
      </c>
      <c r="Y809" s="46">
        <f t="shared" si="76"/>
        <v>9.0373466339785315E-4</v>
      </c>
      <c r="Z809" s="47">
        <f t="shared" si="77"/>
        <v>6.9687975115096518E-4</v>
      </c>
      <c r="AA809" s="46">
        <f>G809*各種係数!K99*各種係数!$P$18</f>
        <v>0</v>
      </c>
      <c r="AB809" s="46">
        <f>M809*各種係数!K99*各種係数!$P$18</f>
        <v>0</v>
      </c>
      <c r="AC809" s="46">
        <f>U809*各種係数!K99*各種係数!$P$18</f>
        <v>1.4595627403232856E-10</v>
      </c>
      <c r="AD809" s="364">
        <f t="shared" si="78"/>
        <v>1.4595627403232856E-10</v>
      </c>
      <c r="AE809" s="46">
        <f>G809*各種係数!L99*各種係数!$P$18</f>
        <v>0</v>
      </c>
      <c r="AF809" s="46">
        <f>M809*各種係数!L99*各種係数!$P$18</f>
        <v>0</v>
      </c>
      <c r="AG809" s="46">
        <f>U809*各種係数!L99*各種係数!$P$18</f>
        <v>1.349426947299523E-10</v>
      </c>
      <c r="AH809" s="135">
        <f t="shared" si="79"/>
        <v>1.349426947299523E-10</v>
      </c>
    </row>
    <row r="810" spans="2:34" x14ac:dyDescent="0.15">
      <c r="B810" s="155" t="s">
        <v>126</v>
      </c>
      <c r="C810" s="155" t="s">
        <v>319</v>
      </c>
      <c r="D810" s="155" t="s">
        <v>300</v>
      </c>
      <c r="E810" s="41" t="s">
        <v>994</v>
      </c>
      <c r="F810" s="363">
        <f>SUMIF(価格変換【係数】!$D$7:$D$64,E810,価格変換【係数】!$J$409:$J$466)</f>
        <v>0</v>
      </c>
      <c r="G810" s="324">
        <f>SUMIF(価格変換【係数】!$D$7:$D$64,E810,価格変換【係数】!$L$409:$L$466)</f>
        <v>0</v>
      </c>
      <c r="H810" s="325">
        <f>G810*各種係数!H100</f>
        <v>0</v>
      </c>
      <c r="I810" s="324">
        <f>G810*各種係数!I100</f>
        <v>0</v>
      </c>
      <c r="J810" s="364">
        <v>9.939755231948672E-5</v>
      </c>
      <c r="K810" s="46">
        <f>J810*各種係数!G100</f>
        <v>4.0786095058608932E-5</v>
      </c>
      <c r="L810" s="46">
        <f>J810*各種係数!F100</f>
        <v>5.8611457260877788E-5</v>
      </c>
      <c r="M810" s="364">
        <v>5.2396746974329136E-5</v>
      </c>
      <c r="N810" s="46">
        <f>M810*各種係数!H100</f>
        <v>3.3775685946549244E-5</v>
      </c>
      <c r="O810" s="46">
        <f>M810*各種係数!I100</f>
        <v>3.0085984598665603E-5</v>
      </c>
      <c r="P810" s="54"/>
      <c r="Q810" s="41"/>
      <c r="R810" s="46">
        <f>Q$825*各種係数!J100</f>
        <v>2.4221594108891204E-4</v>
      </c>
      <c r="S810" s="46">
        <f>R810*各種係数!G100</f>
        <v>9.9389191860673406E-5</v>
      </c>
      <c r="T810" s="46">
        <f>R810*各種係数!F100</f>
        <v>1.4282674922823865E-4</v>
      </c>
      <c r="U810" s="364">
        <v>1.202746992517476E-4</v>
      </c>
      <c r="V810" s="46">
        <f>U810*各種係数!H100</f>
        <v>7.753077631389923E-5</v>
      </c>
      <c r="W810" s="46">
        <f>U810*各種係数!I100</f>
        <v>6.906121006080925E-5</v>
      </c>
      <c r="X810" s="135">
        <f t="shared" si="75"/>
        <v>1.7267144622607673E-4</v>
      </c>
      <c r="Y810" s="46">
        <f t="shared" si="76"/>
        <v>1.1130646226044847E-4</v>
      </c>
      <c r="Z810" s="47">
        <f t="shared" si="77"/>
        <v>9.914719465947485E-5</v>
      </c>
      <c r="AA810" s="46">
        <f>G810*各種係数!K100*各種係数!$P$18</f>
        <v>0</v>
      </c>
      <c r="AB810" s="46">
        <f>M810*各種係数!K100*各種係数!$P$18</f>
        <v>6.8802424747876601E-12</v>
      </c>
      <c r="AC810" s="46">
        <f>U810*各種係数!K100*各種係数!$P$18</f>
        <v>1.5793329590472741E-11</v>
      </c>
      <c r="AD810" s="364">
        <f t="shared" si="78"/>
        <v>2.26735720652604E-11</v>
      </c>
      <c r="AE810" s="46">
        <f>G810*各種係数!L100*各種係数!$P$18</f>
        <v>0</v>
      </c>
      <c r="AF810" s="46">
        <f>M810*各種係数!L100*各種係数!$P$18</f>
        <v>6.7157745271831735E-12</v>
      </c>
      <c r="AG810" s="46">
        <f>U810*各種係数!L100*各種係数!$P$18</f>
        <v>1.5415799799465427E-11</v>
      </c>
      <c r="AH810" s="135">
        <f t="shared" si="79"/>
        <v>2.2131574326648599E-11</v>
      </c>
    </row>
    <row r="811" spans="2:34" x14ac:dyDescent="0.15">
      <c r="B811" s="155" t="s">
        <v>127</v>
      </c>
      <c r="C811" s="155" t="s">
        <v>319</v>
      </c>
      <c r="D811" s="155" t="s">
        <v>300</v>
      </c>
      <c r="E811" s="41" t="s">
        <v>995</v>
      </c>
      <c r="F811" s="363">
        <f>SUMIF(価格変換【係数】!$D$7:$D$64,E811,価格変換【係数】!$J$409:$J$466)</f>
        <v>0</v>
      </c>
      <c r="G811" s="324">
        <f>SUMIF(価格変換【係数】!$D$7:$D$64,E811,価格変換【係数】!$L$409:$L$466)</f>
        <v>0</v>
      </c>
      <c r="H811" s="325">
        <f>G811*各種係数!H101</f>
        <v>0</v>
      </c>
      <c r="I811" s="324">
        <f>G811*各種係数!I101</f>
        <v>0</v>
      </c>
      <c r="J811" s="364">
        <v>0</v>
      </c>
      <c r="K811" s="46">
        <f>J811*各種係数!G101</f>
        <v>0</v>
      </c>
      <c r="L811" s="46">
        <f>J811*各種係数!F101</f>
        <v>0</v>
      </c>
      <c r="M811" s="364">
        <v>0</v>
      </c>
      <c r="N811" s="46">
        <f>M811*各種係数!H101</f>
        <v>0</v>
      </c>
      <c r="O811" s="46">
        <f>M811*各種係数!I101</f>
        <v>0</v>
      </c>
      <c r="P811" s="54"/>
      <c r="Q811" s="41"/>
      <c r="R811" s="46">
        <f>Q$825*各種係数!J101</f>
        <v>4.9949060479157871E-3</v>
      </c>
      <c r="S811" s="46">
        <f>R811*各種係数!G101</f>
        <v>2.2808853000920314E-3</v>
      </c>
      <c r="T811" s="46">
        <f>R811*各種係数!F101</f>
        <v>2.7140207478237558E-3</v>
      </c>
      <c r="U811" s="364">
        <v>2.2808853000920314E-3</v>
      </c>
      <c r="V811" s="46">
        <f>U811*各種係数!H101</f>
        <v>1.4397354248679756E-3</v>
      </c>
      <c r="W811" s="46">
        <f>U811*各種係数!I101</f>
        <v>1.2449052935914477E-3</v>
      </c>
      <c r="X811" s="135">
        <f t="shared" si="75"/>
        <v>2.2808853000920314E-3</v>
      </c>
      <c r="Y811" s="46">
        <f t="shared" si="76"/>
        <v>1.4397354248679756E-3</v>
      </c>
      <c r="Z811" s="47">
        <f t="shared" si="77"/>
        <v>1.2449052935914477E-3</v>
      </c>
      <c r="AA811" s="46">
        <f>G811*各種係数!K101*各種係数!$P$18</f>
        <v>0</v>
      </c>
      <c r="AB811" s="46">
        <f>M811*各種係数!K101*各種係数!$P$18</f>
        <v>0</v>
      </c>
      <c r="AC811" s="46">
        <f>U811*各種係数!K101*各種係数!$P$18</f>
        <v>3.5676773737952254E-10</v>
      </c>
      <c r="AD811" s="364">
        <f t="shared" si="78"/>
        <v>3.5676773737952254E-10</v>
      </c>
      <c r="AE811" s="46">
        <f>G811*各種係数!L101*各種係数!$P$18</f>
        <v>0</v>
      </c>
      <c r="AF811" s="46">
        <f>M811*各種係数!L101*各種係数!$P$18</f>
        <v>0</v>
      </c>
      <c r="AG811" s="46">
        <f>U811*各種係数!L101*各種係数!$P$18</f>
        <v>3.559473930765114E-10</v>
      </c>
      <c r="AH811" s="135">
        <f t="shared" si="79"/>
        <v>3.559473930765114E-10</v>
      </c>
    </row>
    <row r="812" spans="2:34" x14ac:dyDescent="0.15">
      <c r="B812" s="155" t="s">
        <v>128</v>
      </c>
      <c r="C812" s="155" t="s">
        <v>319</v>
      </c>
      <c r="D812" s="155" t="s">
        <v>300</v>
      </c>
      <c r="E812" s="41" t="s">
        <v>996</v>
      </c>
      <c r="F812" s="365">
        <f>SUMIF(価格変換【係数】!$D$7:$D$64,E812,価格変換【係数】!$J$409:$J$466)</f>
        <v>0</v>
      </c>
      <c r="G812" s="326">
        <f>SUMIF(価格変換【係数】!$D$7:$D$64,E812,価格変換【係数】!$L$409:$L$466)</f>
        <v>0</v>
      </c>
      <c r="H812" s="327">
        <f>G812*各種係数!H102</f>
        <v>0</v>
      </c>
      <c r="I812" s="326">
        <f>G812*各種係数!I102</f>
        <v>0</v>
      </c>
      <c r="J812" s="80">
        <v>0</v>
      </c>
      <c r="K812" s="67">
        <f>J812*各種係数!G102</f>
        <v>0</v>
      </c>
      <c r="L812" s="67">
        <f>J812*各種係数!F102</f>
        <v>0</v>
      </c>
      <c r="M812" s="80">
        <v>0</v>
      </c>
      <c r="N812" s="67">
        <f>M812*各種係数!H102</f>
        <v>0</v>
      </c>
      <c r="O812" s="67">
        <f>M812*各種係数!I102</f>
        <v>0</v>
      </c>
      <c r="P812" s="54"/>
      <c r="Q812" s="41"/>
      <c r="R812" s="67">
        <f>Q$825*各種係数!J102</f>
        <v>6.1219999974707843E-4</v>
      </c>
      <c r="S812" s="67">
        <f>R812*各種係数!G102</f>
        <v>1.809054032420507E-4</v>
      </c>
      <c r="T812" s="67">
        <f>R812*各種係数!F102</f>
        <v>4.312945965050277E-4</v>
      </c>
      <c r="U812" s="80">
        <v>1.809054032420507E-4</v>
      </c>
      <c r="V812" s="67">
        <f>U812*各種係数!H102</f>
        <v>1.3945454353306476E-4</v>
      </c>
      <c r="W812" s="67">
        <f>U812*各種係数!I102</f>
        <v>1.1648973017760031E-4</v>
      </c>
      <c r="X812" s="330">
        <f t="shared" si="75"/>
        <v>1.809054032420507E-4</v>
      </c>
      <c r="Y812" s="67">
        <f t="shared" si="76"/>
        <v>1.3945454353306476E-4</v>
      </c>
      <c r="Z812" s="68">
        <f t="shared" si="77"/>
        <v>1.1648973017760031E-4</v>
      </c>
      <c r="AA812" s="67">
        <f>G812*各種係数!K102*各種係数!$P$18</f>
        <v>0</v>
      </c>
      <c r="AB812" s="67">
        <f>M812*各種係数!K102*各種係数!$P$18</f>
        <v>0</v>
      </c>
      <c r="AC812" s="67">
        <f>U812*各種係数!K102*各種係数!$P$18</f>
        <v>3.5277246949542112E-11</v>
      </c>
      <c r="AD812" s="80">
        <f t="shared" si="78"/>
        <v>3.5277246949542112E-11</v>
      </c>
      <c r="AE812" s="67">
        <f>G812*各種係数!L102*各種係数!$P$18</f>
        <v>0</v>
      </c>
      <c r="AF812" s="67">
        <f>M812*各種係数!L102*各種係数!$P$18</f>
        <v>0</v>
      </c>
      <c r="AG812" s="67">
        <f>U812*各種係数!L102*各種係数!$P$18</f>
        <v>3.5277246949542112E-11</v>
      </c>
      <c r="AH812" s="330">
        <f t="shared" si="79"/>
        <v>3.5277246949542112E-11</v>
      </c>
    </row>
    <row r="813" spans="2:34" x14ac:dyDescent="0.15">
      <c r="B813" s="162" t="s">
        <v>129</v>
      </c>
      <c r="C813" s="162" t="s">
        <v>320</v>
      </c>
      <c r="D813" s="162" t="s">
        <v>300</v>
      </c>
      <c r="E813" s="116" t="s">
        <v>952</v>
      </c>
      <c r="F813" s="363">
        <f>SUMIF(価格変換【係数】!$D$7:$D$64,E813,価格変換【係数】!$J$409:$J$466)</f>
        <v>0</v>
      </c>
      <c r="G813" s="324">
        <f>SUMIF(価格変換【係数】!$D$7:$D$64,E813,価格変換【係数】!$L$409:$L$466)</f>
        <v>0</v>
      </c>
      <c r="H813" s="325">
        <f>G813*各種係数!H103</f>
        <v>0</v>
      </c>
      <c r="I813" s="324">
        <f>G813*各種係数!I103</f>
        <v>0</v>
      </c>
      <c r="J813" s="366">
        <v>1.5289793753236419E-3</v>
      </c>
      <c r="K813" s="46">
        <f>J813*各種係数!G103</f>
        <v>8.9347297079451268E-4</v>
      </c>
      <c r="L813" s="46">
        <f>J813*各種係数!F103</f>
        <v>6.3550640452912936E-4</v>
      </c>
      <c r="M813" s="366">
        <v>1.0678642847674392E-3</v>
      </c>
      <c r="N813" s="46">
        <f>M813*各種係数!H103</f>
        <v>5.4166596072793502E-4</v>
      </c>
      <c r="O813" s="46">
        <f>M813*各種係数!I103</f>
        <v>4.4978667364138078E-4</v>
      </c>
      <c r="P813" s="54"/>
      <c r="Q813" s="41"/>
      <c r="R813" s="46">
        <f>Q$825*各種係数!J103</f>
        <v>2.6771825415615562E-3</v>
      </c>
      <c r="S813" s="46">
        <f>R813*各種係数!G103</f>
        <v>1.5644359089290465E-3</v>
      </c>
      <c r="T813" s="46">
        <f>R813*各種係数!F103</f>
        <v>1.1127466326325099E-3</v>
      </c>
      <c r="U813" s="366">
        <v>1.6700005423461966E-3</v>
      </c>
      <c r="V813" s="46">
        <f>U813*各種係数!H103</f>
        <v>8.4709495493907839E-4</v>
      </c>
      <c r="W813" s="46">
        <f>U813*各種係数!I103</f>
        <v>7.0340772665206488E-4</v>
      </c>
      <c r="X813" s="328">
        <f t="shared" si="75"/>
        <v>2.7378648271136358E-3</v>
      </c>
      <c r="Y813" s="136">
        <f t="shared" si="76"/>
        <v>1.3887609156670133E-3</v>
      </c>
      <c r="Z813" s="329">
        <f t="shared" si="77"/>
        <v>1.1531944002934457E-3</v>
      </c>
      <c r="AA813" s="46">
        <f>G813*各種係数!K103*各種係数!$P$18</f>
        <v>0</v>
      </c>
      <c r="AB813" s="46">
        <f>M813*各種係数!K103*各種係数!$P$18</f>
        <v>5.0838575804210382E-11</v>
      </c>
      <c r="AC813" s="46">
        <f>U813*各種係数!K103*各種係数!$P$18</f>
        <v>7.9504905610387836E-11</v>
      </c>
      <c r="AD813" s="366">
        <f t="shared" si="78"/>
        <v>1.3034348141459822E-10</v>
      </c>
      <c r="AE813" s="46">
        <f>G813*各種係数!L103*各種係数!$P$18</f>
        <v>0</v>
      </c>
      <c r="AF813" s="46">
        <f>M813*各種係数!L103*各種係数!$P$18</f>
        <v>4.4865043147215664E-11</v>
      </c>
      <c r="AG813" s="46">
        <f>U813*各種係数!L103*各種係数!$P$18</f>
        <v>7.0163079201167268E-11</v>
      </c>
      <c r="AH813" s="328">
        <f t="shared" si="79"/>
        <v>1.1502812234838294E-10</v>
      </c>
    </row>
    <row r="814" spans="2:34" x14ac:dyDescent="0.15">
      <c r="B814" s="155" t="s">
        <v>130</v>
      </c>
      <c r="C814" s="155" t="s">
        <v>321</v>
      </c>
      <c r="D814" s="155" t="s">
        <v>300</v>
      </c>
      <c r="E814" s="41" t="s">
        <v>199</v>
      </c>
      <c r="F814" s="363">
        <f>SUMIF(価格変換【係数】!$D$7:$D$64,E814,価格変換【係数】!$J$409:$J$466)</f>
        <v>0</v>
      </c>
      <c r="G814" s="324">
        <f>SUMIF(価格変換【係数】!$D$7:$D$64,E814,価格変換【係数】!$L$409:$L$466)</f>
        <v>0</v>
      </c>
      <c r="H814" s="325">
        <f>G814*各種係数!H104</f>
        <v>0</v>
      </c>
      <c r="I814" s="324">
        <f>G814*各種係数!I104</f>
        <v>0</v>
      </c>
      <c r="J814" s="364">
        <v>1.5842984705154274E-3</v>
      </c>
      <c r="K814" s="46">
        <f>J814*各種係数!G104</f>
        <v>4.5190727422932922E-4</v>
      </c>
      <c r="L814" s="46">
        <f>J814*各種係数!F104</f>
        <v>1.1323911962860982E-3</v>
      </c>
      <c r="M814" s="364">
        <v>9.7258121499269013E-4</v>
      </c>
      <c r="N814" s="46">
        <f>M814*各種係数!H104</f>
        <v>6.5871245759188538E-4</v>
      </c>
      <c r="O814" s="46">
        <f>M814*各種係数!I104</f>
        <v>1.831348607777839E-4</v>
      </c>
      <c r="P814" s="54"/>
      <c r="Q814" s="41"/>
      <c r="R814" s="46">
        <f>Q$825*各種係数!J104</f>
        <v>5.9401159516613228E-4</v>
      </c>
      <c r="S814" s="46">
        <f>R814*各種係数!G104</f>
        <v>1.694366092172079E-4</v>
      </c>
      <c r="T814" s="46">
        <f>R814*各種係数!F104</f>
        <v>4.2457498594892438E-4</v>
      </c>
      <c r="U814" s="364">
        <v>3.854051590042507E-4</v>
      </c>
      <c r="V814" s="46">
        <f>U814*各種係数!H104</f>
        <v>2.6102825711906167E-4</v>
      </c>
      <c r="W814" s="46">
        <f>U814*各種係数!I104</f>
        <v>7.2570926776344949E-5</v>
      </c>
      <c r="X814" s="135">
        <f t="shared" si="75"/>
        <v>1.3579863739969409E-3</v>
      </c>
      <c r="Y814" s="46">
        <f t="shared" si="76"/>
        <v>9.1974071471094705E-4</v>
      </c>
      <c r="Z814" s="47">
        <f t="shared" si="77"/>
        <v>2.5570578755412885E-4</v>
      </c>
      <c r="AA814" s="46">
        <f>G814*各種係数!K104*各種係数!$P$18</f>
        <v>0</v>
      </c>
      <c r="AB814" s="46">
        <f>M814*各種係数!K104*各種係数!$P$18</f>
        <v>5.2325759116356882E-11</v>
      </c>
      <c r="AC814" s="46">
        <f>U814*各種係数!K104*各種係数!$P$18</f>
        <v>2.0735150135928974E-11</v>
      </c>
      <c r="AD814" s="364">
        <f t="shared" si="78"/>
        <v>7.3060909252285853E-11</v>
      </c>
      <c r="AE814" s="46">
        <f>G814*各種係数!L104*各種係数!$P$18</f>
        <v>0</v>
      </c>
      <c r="AF814" s="46">
        <f>M814*各種係数!L104*各種係数!$P$18</f>
        <v>5.063099768748702E-11</v>
      </c>
      <c r="AG814" s="46">
        <f>U814*各種係数!L104*各種係数!$P$18</f>
        <v>2.0063566325858396E-11</v>
      </c>
      <c r="AH814" s="135">
        <f t="shared" si="79"/>
        <v>7.069456401334541E-11</v>
      </c>
    </row>
    <row r="815" spans="2:34" x14ac:dyDescent="0.15">
      <c r="B815" s="155" t="s">
        <v>131</v>
      </c>
      <c r="C815" s="155" t="s">
        <v>321</v>
      </c>
      <c r="D815" s="155" t="s">
        <v>300</v>
      </c>
      <c r="E815" s="41" t="s">
        <v>213</v>
      </c>
      <c r="F815" s="363">
        <f>SUMIF(価格変換【係数】!$D$7:$D$64,E815,価格変換【係数】!$J$409:$J$466)</f>
        <v>0</v>
      </c>
      <c r="G815" s="324">
        <f>SUMIF(価格変換【係数】!$D$7:$D$64,E815,価格変換【係数】!$L$409:$L$466)</f>
        <v>0</v>
      </c>
      <c r="H815" s="325">
        <f>G815*各種係数!H105</f>
        <v>0</v>
      </c>
      <c r="I815" s="324">
        <f>G815*各種係数!I105</f>
        <v>0</v>
      </c>
      <c r="J815" s="364">
        <v>1.0818924687724971E-2</v>
      </c>
      <c r="K815" s="46">
        <f>J815*各種係数!G105</f>
        <v>3.2007963283201002E-4</v>
      </c>
      <c r="L815" s="46">
        <f>J815*各種係数!F105</f>
        <v>1.0498845054892961E-2</v>
      </c>
      <c r="M815" s="364">
        <v>3.7727219590115641E-4</v>
      </c>
      <c r="N815" s="46">
        <f>M815*各種係数!H105</f>
        <v>1.095372606874922E-4</v>
      </c>
      <c r="O815" s="46">
        <f>M815*各種係数!I105</f>
        <v>5.911239355165568E-5</v>
      </c>
      <c r="P815" s="54"/>
      <c r="Q815" s="41"/>
      <c r="R815" s="46">
        <f>Q$825*各種係数!J105</f>
        <v>3.5100429893054048E-6</v>
      </c>
      <c r="S815" s="46">
        <f>R815*各種係数!G105</f>
        <v>1.0384518828531522E-7</v>
      </c>
      <c r="T815" s="46">
        <f>R815*各種係数!F105</f>
        <v>3.4061978010200896E-6</v>
      </c>
      <c r="U815" s="364">
        <v>3.5533949009986162E-5</v>
      </c>
      <c r="V815" s="46">
        <f>U815*各種係数!H105</f>
        <v>1.0316931590110266E-5</v>
      </c>
      <c r="W815" s="46">
        <f>U815*各種係数!I105</f>
        <v>5.5675896637585461E-6</v>
      </c>
      <c r="X815" s="135">
        <f t="shared" si="75"/>
        <v>4.1280614491114259E-4</v>
      </c>
      <c r="Y815" s="46">
        <f t="shared" si="76"/>
        <v>1.1985419227760247E-4</v>
      </c>
      <c r="Z815" s="47">
        <f t="shared" si="77"/>
        <v>6.4679983215414232E-5</v>
      </c>
      <c r="AA815" s="46">
        <f>G815*各種係数!K105*各種係数!$P$18</f>
        <v>0</v>
      </c>
      <c r="AB815" s="46">
        <f>M815*各種係数!K105*各種係数!$P$18</f>
        <v>3.0156110896861143E-11</v>
      </c>
      <c r="AC815" s="46">
        <f>U815*各種係数!K105*各種係数!$P$18</f>
        <v>2.8402986453560367E-12</v>
      </c>
      <c r="AD815" s="364">
        <f t="shared" si="78"/>
        <v>3.299640954221718E-11</v>
      </c>
      <c r="AE815" s="46">
        <f>G815*各種係数!L105*各種係数!$P$18</f>
        <v>0</v>
      </c>
      <c r="AF815" s="46">
        <f>M815*各種係数!L105*各種係数!$P$18</f>
        <v>2.5023155850586906E-11</v>
      </c>
      <c r="AG815" s="46">
        <f>U815*各種係数!L105*各種係数!$P$18</f>
        <v>2.3568435567847962E-12</v>
      </c>
      <c r="AH815" s="135">
        <f t="shared" si="79"/>
        <v>2.7379999407371704E-11</v>
      </c>
    </row>
    <row r="816" spans="2:34" x14ac:dyDescent="0.15">
      <c r="B816" s="155" t="s">
        <v>132</v>
      </c>
      <c r="C816" s="155" t="s">
        <v>321</v>
      </c>
      <c r="D816" s="155" t="s">
        <v>300</v>
      </c>
      <c r="E816" s="41" t="s">
        <v>214</v>
      </c>
      <c r="F816" s="363">
        <f>SUMIF(価格変換【係数】!$D$7:$D$64,E816,価格変換【係数】!$J$409:$J$466)</f>
        <v>0</v>
      </c>
      <c r="G816" s="324">
        <f>SUMIF(価格変換【係数】!$D$7:$D$64,E816,価格変換【係数】!$L$409:$L$466)</f>
        <v>0</v>
      </c>
      <c r="H816" s="325">
        <f>G816*各種係数!H106</f>
        <v>0</v>
      </c>
      <c r="I816" s="324">
        <f>G816*各種係数!I106</f>
        <v>0</v>
      </c>
      <c r="J816" s="364">
        <v>4.2162496684643265E-3</v>
      </c>
      <c r="K816" s="46">
        <f>J816*各種係数!G106</f>
        <v>2.2856969027328926E-3</v>
      </c>
      <c r="L816" s="46">
        <f>J816*各種係数!F106</f>
        <v>1.9305527657314339E-3</v>
      </c>
      <c r="M816" s="364">
        <v>3.5929417159511236E-3</v>
      </c>
      <c r="N816" s="46">
        <f>M816*各種係数!H106</f>
        <v>1.3369206831344313E-3</v>
      </c>
      <c r="O816" s="46">
        <f>M816*各種係数!I106</f>
        <v>9.5812273334039953E-4</v>
      </c>
      <c r="P816" s="54"/>
      <c r="Q816" s="41"/>
      <c r="R816" s="46">
        <f>Q$825*各種係数!J106</f>
        <v>2.0682143341231767E-3</v>
      </c>
      <c r="S816" s="46">
        <f>R816*各種係数!G106</f>
        <v>1.1212123259804331E-3</v>
      </c>
      <c r="T816" s="46">
        <f>R816*各種係数!F106</f>
        <v>9.4700200814274371E-4</v>
      </c>
      <c r="U816" s="364">
        <v>1.5441916126267762E-3</v>
      </c>
      <c r="V816" s="46">
        <f>U816*各種係数!H106</f>
        <v>5.7458814221174879E-4</v>
      </c>
      <c r="W816" s="46">
        <f>U816*各種係数!I106</f>
        <v>4.1178655421067033E-4</v>
      </c>
      <c r="X816" s="135">
        <f t="shared" si="75"/>
        <v>5.1371333285778996E-3</v>
      </c>
      <c r="Y816" s="46">
        <f t="shared" si="76"/>
        <v>1.91150882534618E-3</v>
      </c>
      <c r="Z816" s="47">
        <f t="shared" si="77"/>
        <v>1.3699092875510699E-3</v>
      </c>
      <c r="AA816" s="46">
        <f>G816*各種係数!K106*各種係数!$P$18</f>
        <v>0</v>
      </c>
      <c r="AB816" s="46">
        <f>M816*各種係数!K106*各種係数!$P$18</f>
        <v>2.2018481545837811E-10</v>
      </c>
      <c r="AC816" s="46">
        <f>U816*各種係数!K106*各種係数!$P$18</f>
        <v>9.4632079265052933E-11</v>
      </c>
      <c r="AD816" s="364">
        <f t="shared" si="78"/>
        <v>3.1481689472343105E-10</v>
      </c>
      <c r="AE816" s="46">
        <f>G816*各種係数!L106*各種係数!$P$18</f>
        <v>0</v>
      </c>
      <c r="AF816" s="46">
        <f>M816*各種係数!L106*各種係数!$P$18</f>
        <v>1.9527501815399596E-10</v>
      </c>
      <c r="AG816" s="46">
        <f>U816*各種係数!L106*各種係数!$P$18</f>
        <v>8.3926227873450977E-11</v>
      </c>
      <c r="AH816" s="135">
        <f t="shared" si="79"/>
        <v>2.7920124602744692E-10</v>
      </c>
    </row>
    <row r="817" spans="2:34" x14ac:dyDescent="0.15">
      <c r="B817" s="163" t="s">
        <v>133</v>
      </c>
      <c r="C817" s="163" t="s">
        <v>321</v>
      </c>
      <c r="D817" s="163" t="s">
        <v>300</v>
      </c>
      <c r="E817" s="62" t="s">
        <v>997</v>
      </c>
      <c r="F817" s="365">
        <f>SUMIF(価格変換【係数】!$D$7:$D$64,E817,価格変換【係数】!$J$409:$J$466)</f>
        <v>0</v>
      </c>
      <c r="G817" s="326">
        <f>SUMIF(価格変換【係数】!$D$7:$D$64,E817,価格変換【係数】!$L$409:$L$466)</f>
        <v>0</v>
      </c>
      <c r="H817" s="327">
        <f>G817*各種係数!H107</f>
        <v>0</v>
      </c>
      <c r="I817" s="326">
        <f>G817*各種係数!I107</f>
        <v>0</v>
      </c>
      <c r="J817" s="80">
        <v>1.5119415992017883E-2</v>
      </c>
      <c r="K817" s="67">
        <f>J817*各種係数!G107</f>
        <v>5.6945476875184904E-3</v>
      </c>
      <c r="L817" s="67">
        <f>J817*各種係数!F107</f>
        <v>9.4248683044993939E-3</v>
      </c>
      <c r="M817" s="80">
        <v>9.6019903847686175E-3</v>
      </c>
      <c r="N817" s="67">
        <f>M817*各種係数!H107</f>
        <v>6.9618383406873669E-3</v>
      </c>
      <c r="O817" s="67">
        <f>M817*各種係数!I107</f>
        <v>3.4929952167682956E-3</v>
      </c>
      <c r="P817" s="54"/>
      <c r="Q817" s="41"/>
      <c r="R817" s="67">
        <f>Q$825*各種係数!J107</f>
        <v>6.023999597209378E-4</v>
      </c>
      <c r="S817" s="67">
        <f>R817*各種係数!G107</f>
        <v>2.2688675934316079E-4</v>
      </c>
      <c r="T817" s="67">
        <f>R817*各種係数!F107</f>
        <v>3.7551320037777704E-4</v>
      </c>
      <c r="U817" s="80">
        <v>2.0338650437400807E-3</v>
      </c>
      <c r="V817" s="67">
        <f>U817*各種係数!H107</f>
        <v>1.4746358904664419E-3</v>
      </c>
      <c r="W817" s="67">
        <f>U817*各種係数!I107</f>
        <v>7.3987585746864261E-4</v>
      </c>
      <c r="X817" s="330">
        <f t="shared" si="75"/>
        <v>1.1635855428508698E-2</v>
      </c>
      <c r="Y817" s="67">
        <f t="shared" si="76"/>
        <v>8.436474231153809E-3</v>
      </c>
      <c r="Z817" s="68">
        <f t="shared" si="77"/>
        <v>4.2328710742369387E-3</v>
      </c>
      <c r="AA817" s="67">
        <f>G817*各種係数!K107*各種係数!$P$18</f>
        <v>0</v>
      </c>
      <c r="AB817" s="67">
        <f>M817*各種係数!K107*各種係数!$P$18</f>
        <v>1.656986155630756E-9</v>
      </c>
      <c r="AC817" s="67">
        <f>U817*各種係数!K107*各種係数!$P$18</f>
        <v>3.5097787904938272E-10</v>
      </c>
      <c r="AD817" s="80">
        <f t="shared" si="78"/>
        <v>2.0079640346801388E-9</v>
      </c>
      <c r="AE817" s="67">
        <f>G817*各種係数!L107*各種係数!$P$18</f>
        <v>0</v>
      </c>
      <c r="AF817" s="67">
        <f>M817*各種係数!L107*各種係数!$P$18</f>
        <v>1.5080000184653267E-9</v>
      </c>
      <c r="AG817" s="67">
        <f>U817*各種係数!L107*各種係数!$P$18</f>
        <v>3.1942007861008E-10</v>
      </c>
      <c r="AH817" s="330">
        <f t="shared" si="79"/>
        <v>1.8274200970754067E-9</v>
      </c>
    </row>
    <row r="818" spans="2:34" x14ac:dyDescent="0.15">
      <c r="B818" s="162" t="s">
        <v>134</v>
      </c>
      <c r="C818" s="162" t="s">
        <v>322</v>
      </c>
      <c r="D818" s="162" t="s">
        <v>300</v>
      </c>
      <c r="E818" s="116" t="s">
        <v>998</v>
      </c>
      <c r="F818" s="363">
        <f>SUMIF(価格変換【係数】!$D$7:$D$64,E818,価格変換【係数】!$J$409:$J$466)</f>
        <v>0</v>
      </c>
      <c r="G818" s="324">
        <f>SUMIF(価格変換【係数】!$D$7:$D$64,E818,価格変換【係数】!$L$409:$L$466)</f>
        <v>0</v>
      </c>
      <c r="H818" s="325">
        <f>G818*各種係数!H108</f>
        <v>0</v>
      </c>
      <c r="I818" s="324">
        <f>G818*各種係数!I108</f>
        <v>0</v>
      </c>
      <c r="J818" s="366">
        <v>0</v>
      </c>
      <c r="K818" s="46">
        <f>J818*各種係数!G108</f>
        <v>0</v>
      </c>
      <c r="L818" s="46">
        <f>J818*各種係数!F108</f>
        <v>0</v>
      </c>
      <c r="M818" s="366">
        <v>0</v>
      </c>
      <c r="N818" s="46">
        <f>M818*各種係数!H108</f>
        <v>0</v>
      </c>
      <c r="O818" s="46">
        <f>M818*各種係数!I108</f>
        <v>0</v>
      </c>
      <c r="P818" s="54"/>
      <c r="Q818" s="41"/>
      <c r="R818" s="46">
        <f>Q$825*各種係数!J108</f>
        <v>3.4823532174472266E-3</v>
      </c>
      <c r="S818" s="46">
        <f>R818*各種係数!G108</f>
        <v>1.8613450227749107E-4</v>
      </c>
      <c r="T818" s="46">
        <f>R818*各種係数!F108</f>
        <v>3.2962187151697356E-3</v>
      </c>
      <c r="U818" s="366">
        <v>1.8613450227749107E-4</v>
      </c>
      <c r="V818" s="46">
        <f>U818*各種係数!H108</f>
        <v>9.0018867797048187E-5</v>
      </c>
      <c r="W818" s="46">
        <f>U818*各種係数!I108</f>
        <v>5.2034000647283432E-5</v>
      </c>
      <c r="X818" s="328">
        <f t="shared" si="75"/>
        <v>1.8613450227749107E-4</v>
      </c>
      <c r="Y818" s="136">
        <f t="shared" si="76"/>
        <v>9.0018867797048187E-5</v>
      </c>
      <c r="Z818" s="329">
        <f t="shared" si="77"/>
        <v>5.2034000647283432E-5</v>
      </c>
      <c r="AA818" s="46">
        <f>G818*各種係数!K108*各種係数!$P$18</f>
        <v>0</v>
      </c>
      <c r="AB818" s="46">
        <f>M818*各種係数!K108*各種係数!$P$18</f>
        <v>0</v>
      </c>
      <c r="AC818" s="46">
        <f>U818*各種係数!K108*各種係数!$P$18</f>
        <v>2.0143027734890524E-11</v>
      </c>
      <c r="AD818" s="366">
        <f t="shared" si="78"/>
        <v>2.0143027734890524E-11</v>
      </c>
      <c r="AE818" s="46">
        <f>G818*各種係数!L108*各種係数!$P$18</f>
        <v>0</v>
      </c>
      <c r="AF818" s="46">
        <f>M818*各種係数!L108*各種係数!$P$18</f>
        <v>0</v>
      </c>
      <c r="AG818" s="46">
        <f>U818*各種係数!L108*各種係数!$P$18</f>
        <v>1.9748066406755417E-11</v>
      </c>
      <c r="AH818" s="328">
        <f t="shared" si="79"/>
        <v>1.9748066406755417E-11</v>
      </c>
    </row>
    <row r="819" spans="2:34" x14ac:dyDescent="0.15">
      <c r="B819" s="155" t="s">
        <v>135</v>
      </c>
      <c r="C819" s="155" t="s">
        <v>322</v>
      </c>
      <c r="D819" s="155" t="s">
        <v>300</v>
      </c>
      <c r="E819" s="41" t="s">
        <v>999</v>
      </c>
      <c r="F819" s="363">
        <f>SUMIF(価格変換【係数】!$D$7:$D$64,E819,価格変換【係数】!$J$409:$J$466)</f>
        <v>1</v>
      </c>
      <c r="G819" s="324">
        <f>SUMIF(価格変換【係数】!$D$7:$D$64,E819,価格変換【係数】!$L$409:$L$466)</f>
        <v>1</v>
      </c>
      <c r="H819" s="325">
        <f>G819*各種係数!H109</f>
        <v>0.40352854995768972</v>
      </c>
      <c r="I819" s="324">
        <f>G819*各種係数!I109</f>
        <v>0.30597105219950238</v>
      </c>
      <c r="J819" s="364">
        <v>7.0727610290867299E-3</v>
      </c>
      <c r="K819" s="46">
        <f>J819*各種係数!G109</f>
        <v>4.3293030633990192E-3</v>
      </c>
      <c r="L819" s="46">
        <f>J819*各種係数!F109</f>
        <v>2.7434579656877098E-3</v>
      </c>
      <c r="M819" s="364">
        <v>4.3484018426338195E-3</v>
      </c>
      <c r="N819" s="46">
        <f>M819*各種係数!H109</f>
        <v>1.7547042901913713E-3</v>
      </c>
      <c r="O819" s="46">
        <f>M819*各種係数!I109</f>
        <v>1.3304850871769247E-3</v>
      </c>
      <c r="P819" s="54"/>
      <c r="Q819" s="41"/>
      <c r="R819" s="46">
        <f>Q$825*各種係数!J109</f>
        <v>2.0164221819798156E-2</v>
      </c>
      <c r="S819" s="46">
        <f>R819*各種係数!G109</f>
        <v>1.2342708446743849E-2</v>
      </c>
      <c r="T819" s="46">
        <f>R819*各種係数!F109</f>
        <v>7.8215133730543049E-3</v>
      </c>
      <c r="U819" s="364">
        <v>1.2407583333646824E-2</v>
      </c>
      <c r="V819" s="46">
        <f>U819*各種係数!H109</f>
        <v>5.0068141111057002E-3</v>
      </c>
      <c r="W819" s="46">
        <f>U819*各種係数!I109</f>
        <v>3.796361327848928E-3</v>
      </c>
      <c r="X819" s="135">
        <f t="shared" si="75"/>
        <v>1.0167559851762806</v>
      </c>
      <c r="Y819" s="46">
        <f t="shared" si="76"/>
        <v>0.41029006835898679</v>
      </c>
      <c r="Z819" s="47">
        <f t="shared" si="77"/>
        <v>0.31109789861452825</v>
      </c>
      <c r="AA819" s="46">
        <f>G819*各種係数!K109*各種係数!$P$18</f>
        <v>1.9417255010924889E-7</v>
      </c>
      <c r="AB819" s="46">
        <f>M819*各種係数!K109*各種係数!$P$18</f>
        <v>8.443402746839655E-10</v>
      </c>
      <c r="AC819" s="46">
        <f>U819*各種係数!K109*各種係数!$P$18</f>
        <v>2.4092120965872191E-9</v>
      </c>
      <c r="AD819" s="364">
        <f t="shared" si="78"/>
        <v>1.9742610248052008E-7</v>
      </c>
      <c r="AE819" s="46">
        <f>G819*各種係数!L109*各種係数!$P$18</f>
        <v>1.7926923222653042E-7</v>
      </c>
      <c r="AF819" s="46">
        <f>M819*各種係数!L109*各種係数!$P$18</f>
        <v>7.7953465974139498E-10</v>
      </c>
      <c r="AG819" s="46">
        <f>U819*各種係数!L109*各種係数!$P$18</f>
        <v>2.2242979380095609E-9</v>
      </c>
      <c r="AH819" s="135">
        <f t="shared" si="79"/>
        <v>1.8227306482428138E-7</v>
      </c>
    </row>
    <row r="820" spans="2:34" x14ac:dyDescent="0.15">
      <c r="B820" s="155" t="s">
        <v>136</v>
      </c>
      <c r="C820" s="155" t="s">
        <v>322</v>
      </c>
      <c r="D820" s="155" t="s">
        <v>300</v>
      </c>
      <c r="E820" s="41" t="s">
        <v>1000</v>
      </c>
      <c r="F820" s="363">
        <f>SUMIF(価格変換【係数】!$D$7:$D$64,E820,価格変換【係数】!$J$409:$J$466)</f>
        <v>0</v>
      </c>
      <c r="G820" s="324">
        <f>SUMIF(価格変換【係数】!$D$7:$D$64,E820,価格変換【係数】!$L$409:$L$466)</f>
        <v>0</v>
      </c>
      <c r="H820" s="325">
        <f>G820*各種係数!H110</f>
        <v>0</v>
      </c>
      <c r="I820" s="324">
        <f>G820*各種係数!I110</f>
        <v>0</v>
      </c>
      <c r="J820" s="364">
        <v>2.8484282051605895E-3</v>
      </c>
      <c r="K820" s="46">
        <f>J820*各種係数!G110</f>
        <v>2.3400912136167938E-3</v>
      </c>
      <c r="L820" s="46">
        <f>J820*各種係数!F110</f>
        <v>5.083369915437956E-4</v>
      </c>
      <c r="M820" s="364">
        <v>2.4070896422811691E-3</v>
      </c>
      <c r="N820" s="46">
        <f>M820*各種係数!H110</f>
        <v>1.6485290661340652E-3</v>
      </c>
      <c r="O820" s="46">
        <f>M820*各種係数!I110</f>
        <v>7.1350512082767156E-4</v>
      </c>
      <c r="P820" s="54"/>
      <c r="Q820" s="41"/>
      <c r="R820" s="46">
        <f>Q$825*各種係数!J110</f>
        <v>3.9655470117342774E-3</v>
      </c>
      <c r="S820" s="46">
        <f>R820*各種係数!G110</f>
        <v>3.2578464510817956E-3</v>
      </c>
      <c r="T820" s="46">
        <f>R820*各種係数!F110</f>
        <v>7.077005606524816E-4</v>
      </c>
      <c r="U820" s="364">
        <v>3.3951329474204966E-3</v>
      </c>
      <c r="V820" s="46">
        <f>U820*各種係数!H110</f>
        <v>2.3252043666757349E-3</v>
      </c>
      <c r="W820" s="46">
        <f>U820*各種係数!I110</f>
        <v>1.0063791149795107E-3</v>
      </c>
      <c r="X820" s="135">
        <f t="shared" si="75"/>
        <v>5.8022225897016652E-3</v>
      </c>
      <c r="Y820" s="46">
        <f t="shared" si="76"/>
        <v>3.9737334328098003E-3</v>
      </c>
      <c r="Z820" s="47">
        <f t="shared" si="77"/>
        <v>1.7198842358071822E-3</v>
      </c>
      <c r="AA820" s="46">
        <f>G820*各種係数!K110*各種係数!$P$18</f>
        <v>0</v>
      </c>
      <c r="AB820" s="46">
        <f>M820*各種係数!K110*各種係数!$P$18</f>
        <v>3.4762908037685899E-10</v>
      </c>
      <c r="AC820" s="46">
        <f>U820*各種係数!K110*各種係数!$P$18</f>
        <v>4.903211428181198E-10</v>
      </c>
      <c r="AD820" s="364">
        <f t="shared" si="78"/>
        <v>8.3795022319497884E-10</v>
      </c>
      <c r="AE820" s="46">
        <f>G820*各種係数!L110*各種係数!$P$18</f>
        <v>0</v>
      </c>
      <c r="AF820" s="46">
        <f>M820*各種係数!L110*各種係数!$P$18</f>
        <v>2.6107847486579421E-10</v>
      </c>
      <c r="AG820" s="46">
        <f>U820*各種係数!L110*各種係数!$P$18</f>
        <v>3.682439225815975E-10</v>
      </c>
      <c r="AH820" s="135">
        <f t="shared" si="79"/>
        <v>6.2932239744739176E-10</v>
      </c>
    </row>
    <row r="821" spans="2:34" x14ac:dyDescent="0.15">
      <c r="B821" s="155" t="s">
        <v>137</v>
      </c>
      <c r="C821" s="155" t="s">
        <v>322</v>
      </c>
      <c r="D821" s="155" t="s">
        <v>300</v>
      </c>
      <c r="E821" s="41" t="s">
        <v>1001</v>
      </c>
      <c r="F821" s="363">
        <f>SUMIF(価格変換【係数】!$D$7:$D$64,E821,価格変換【係数】!$J$409:$J$466)</f>
        <v>0</v>
      </c>
      <c r="G821" s="324">
        <f>SUMIF(価格変換【係数】!$D$7:$D$64,E821,価格変換【係数】!$L$409:$L$466)</f>
        <v>0</v>
      </c>
      <c r="H821" s="325">
        <f>G821*各種係数!H111</f>
        <v>0</v>
      </c>
      <c r="I821" s="324">
        <f>G821*各種係数!I111</f>
        <v>0</v>
      </c>
      <c r="J821" s="364">
        <v>2.3036993066168204E-4</v>
      </c>
      <c r="K821" s="46">
        <f>J821*各種係数!G111</f>
        <v>1.5492946907824553E-4</v>
      </c>
      <c r="L821" s="46">
        <f>J821*各種係数!F111</f>
        <v>7.5440461583436508E-5</v>
      </c>
      <c r="M821" s="364">
        <v>2.9108011210027295E-4</v>
      </c>
      <c r="N821" s="46">
        <f>M821*各種係数!H111</f>
        <v>2.0434448573755754E-4</v>
      </c>
      <c r="O821" s="46">
        <f>M821*各種係数!I111</f>
        <v>8.6154750115766379E-5</v>
      </c>
      <c r="P821" s="54"/>
      <c r="Q821" s="41"/>
      <c r="R821" s="46">
        <f>Q$825*各種係数!J111</f>
        <v>7.5135852591144622E-3</v>
      </c>
      <c r="S821" s="46">
        <f>R821*各種係数!G111</f>
        <v>5.0530716909329655E-3</v>
      </c>
      <c r="T821" s="46">
        <f>R821*各種係数!F111</f>
        <v>2.4605135681814976E-3</v>
      </c>
      <c r="U821" s="364">
        <v>5.1374412229811131E-3</v>
      </c>
      <c r="V821" s="46">
        <f>U821*各種係数!H111</f>
        <v>3.6065939962100892E-3</v>
      </c>
      <c r="W821" s="46">
        <f>U821*各種係数!I111</f>
        <v>1.5205950059820662E-3</v>
      </c>
      <c r="X821" s="135">
        <f t="shared" si="75"/>
        <v>5.4285213350813858E-3</v>
      </c>
      <c r="Y821" s="46">
        <f t="shared" si="76"/>
        <v>3.8109384819476465E-3</v>
      </c>
      <c r="Z821" s="47">
        <f t="shared" si="77"/>
        <v>1.6067497560978325E-3</v>
      </c>
      <c r="AA821" s="46">
        <f>G821*各種係数!K111*各種係数!$P$18</f>
        <v>0</v>
      </c>
      <c r="AB821" s="46">
        <f>M821*各種係数!K111*各種係数!$P$18</f>
        <v>2.5346204781857759E-11</v>
      </c>
      <c r="AC821" s="46">
        <f>U821*各種係数!K111*各種係数!$P$18</f>
        <v>4.4734982528651759E-10</v>
      </c>
      <c r="AD821" s="364">
        <f t="shared" si="78"/>
        <v>4.7269603006837529E-10</v>
      </c>
      <c r="AE821" s="46">
        <f>G821*各種係数!L111*各種係数!$P$18</f>
        <v>0</v>
      </c>
      <c r="AF821" s="46">
        <f>M821*各種係数!L111*各種係数!$P$18</f>
        <v>2.3198012072630653E-11</v>
      </c>
      <c r="AG821" s="46">
        <f>U821*各種係数!L111*各種係数!$P$18</f>
        <v>4.0943512991396329E-10</v>
      </c>
      <c r="AH821" s="135">
        <f t="shared" si="79"/>
        <v>4.3263314198659394E-10</v>
      </c>
    </row>
    <row r="822" spans="2:34" x14ac:dyDescent="0.15">
      <c r="B822" s="163" t="s">
        <v>138</v>
      </c>
      <c r="C822" s="163" t="s">
        <v>322</v>
      </c>
      <c r="D822" s="163" t="s">
        <v>300</v>
      </c>
      <c r="E822" s="62" t="s">
        <v>204</v>
      </c>
      <c r="F822" s="365">
        <f>SUMIF(価格変換【係数】!$D$7:$D$64,E822,価格変換【係数】!$J$409:$J$466)</f>
        <v>0</v>
      </c>
      <c r="G822" s="326">
        <f>SUMIF(価格変換【係数】!$D$7:$D$64,E822,価格変換【係数】!$L$409:$L$466)</f>
        <v>0</v>
      </c>
      <c r="H822" s="327">
        <f>G822*各種係数!H112</f>
        <v>0</v>
      </c>
      <c r="I822" s="326">
        <f>G822*各種係数!I112</f>
        <v>0</v>
      </c>
      <c r="J822" s="80">
        <v>3.8256059209113756E-4</v>
      </c>
      <c r="K822" s="67">
        <f>J822*各種係数!G112</f>
        <v>2.3377949690532205E-4</v>
      </c>
      <c r="L822" s="67">
        <f>J822*各種係数!F112</f>
        <v>1.4878109518581551E-4</v>
      </c>
      <c r="M822" s="80">
        <v>2.9510468958031003E-4</v>
      </c>
      <c r="N822" s="67">
        <f>M822*各種係数!H112</f>
        <v>2.1571059223464368E-4</v>
      </c>
      <c r="O822" s="67">
        <f>M822*各種係数!I112</f>
        <v>1.0185322908325547E-4</v>
      </c>
      <c r="P822" s="54"/>
      <c r="Q822" s="41"/>
      <c r="R822" s="67">
        <f>Q$825*各種係数!J112</f>
        <v>6.9624472435886086E-3</v>
      </c>
      <c r="S822" s="67">
        <f>R822*各種係数!G112</f>
        <v>4.254691799118266E-3</v>
      </c>
      <c r="T822" s="67">
        <f>R822*各種係数!F112</f>
        <v>2.7077554444703425E-3</v>
      </c>
      <c r="U822" s="80">
        <v>4.3223983620291817E-3</v>
      </c>
      <c r="V822" s="67">
        <f>U822*各種係数!H112</f>
        <v>3.159513025270403E-3</v>
      </c>
      <c r="W822" s="67">
        <f>U822*各種係数!I112</f>
        <v>1.491844237321198E-3</v>
      </c>
      <c r="X822" s="330">
        <f t="shared" si="75"/>
        <v>4.6175030516094921E-3</v>
      </c>
      <c r="Y822" s="67">
        <f t="shared" si="76"/>
        <v>3.3752236175050468E-3</v>
      </c>
      <c r="Z822" s="68">
        <f t="shared" si="77"/>
        <v>1.5936974664044535E-3</v>
      </c>
      <c r="AA822" s="67">
        <f>G822*各種係数!K112*各種係数!$P$18</f>
        <v>0</v>
      </c>
      <c r="AB822" s="67">
        <f>M822*各種係数!K112*各種係数!$P$18</f>
        <v>5.0158003931432119E-11</v>
      </c>
      <c r="AC822" s="67">
        <f>U822*各種係数!K112*各種係数!$P$18</f>
        <v>7.3466427912144213E-10</v>
      </c>
      <c r="AD822" s="80">
        <f t="shared" si="78"/>
        <v>7.8482228305287425E-10</v>
      </c>
      <c r="AE822" s="67">
        <f>G822*各種係数!L112*各種係数!$P$18</f>
        <v>0</v>
      </c>
      <c r="AF822" s="67">
        <f>M822*各種係数!L112*各種係数!$P$18</f>
        <v>3.2334202989966496E-11</v>
      </c>
      <c r="AG822" s="67">
        <f>U822*各種係数!L112*各種係数!$P$18</f>
        <v>4.7359906831746727E-10</v>
      </c>
      <c r="AH822" s="330">
        <f t="shared" si="79"/>
        <v>5.0593327130743373E-10</v>
      </c>
    </row>
    <row r="823" spans="2:34" x14ac:dyDescent="0.15">
      <c r="B823" s="155" t="s">
        <v>139</v>
      </c>
      <c r="C823" s="155" t="s">
        <v>323</v>
      </c>
      <c r="D823" s="155" t="s">
        <v>290</v>
      </c>
      <c r="E823" s="41" t="s">
        <v>1002</v>
      </c>
      <c r="F823" s="363">
        <f>SUMIF(価格変換【係数】!$D$7:$D$64,E823,価格変換【係数】!$J$409:$J$466)</f>
        <v>0</v>
      </c>
      <c r="G823" s="324">
        <f>SUMIF(価格変換【係数】!$D$7:$D$64,E823,価格変換【係数】!$L$409:$L$466)</f>
        <v>0</v>
      </c>
      <c r="H823" s="325">
        <f>G823*各種係数!H113</f>
        <v>0</v>
      </c>
      <c r="I823" s="324">
        <f>G823*各種係数!I113</f>
        <v>0</v>
      </c>
      <c r="J823" s="364">
        <v>7.9164403804135044E-4</v>
      </c>
      <c r="K823" s="46">
        <f>J823*各種係数!G113</f>
        <v>7.9164403804135044E-4</v>
      </c>
      <c r="L823" s="46">
        <f>J823*各種係数!F113</f>
        <v>0</v>
      </c>
      <c r="M823" s="364">
        <v>1.0746694710175478E-3</v>
      </c>
      <c r="N823" s="46">
        <f>M823*各種係数!H113</f>
        <v>0</v>
      </c>
      <c r="O823" s="46">
        <f>M823*各種係数!I113</f>
        <v>0</v>
      </c>
      <c r="P823" s="54"/>
      <c r="Q823" s="41"/>
      <c r="R823" s="46">
        <f>Q$825*各種係数!J113</f>
        <v>0</v>
      </c>
      <c r="S823" s="46">
        <f>R823*各種係数!G113</f>
        <v>0</v>
      </c>
      <c r="T823" s="46">
        <f>R823*各種係数!F113</f>
        <v>0</v>
      </c>
      <c r="U823" s="364">
        <v>1.8188241122106807E-4</v>
      </c>
      <c r="V823" s="46">
        <f>U823*各種係数!H113</f>
        <v>0</v>
      </c>
      <c r="W823" s="46">
        <f>U823*各種係数!I113</f>
        <v>0</v>
      </c>
      <c r="X823" s="135">
        <f t="shared" si="75"/>
        <v>1.2565518822386158E-3</v>
      </c>
      <c r="Y823" s="46">
        <f t="shared" si="76"/>
        <v>0</v>
      </c>
      <c r="Z823" s="47">
        <f t="shared" si="77"/>
        <v>0</v>
      </c>
      <c r="AA823" s="46">
        <f>G823*各種係数!K113*各種係数!$P$18</f>
        <v>0</v>
      </c>
      <c r="AB823" s="46">
        <f>M823*各種係数!K113*各種係数!$P$18</f>
        <v>0</v>
      </c>
      <c r="AC823" s="46">
        <f>U823*各種係数!K113*各種係数!$P$18</f>
        <v>0</v>
      </c>
      <c r="AD823" s="364">
        <f t="shared" si="78"/>
        <v>0</v>
      </c>
      <c r="AE823" s="46">
        <f>G823*各種係数!L113*各種係数!$P$18</f>
        <v>0</v>
      </c>
      <c r="AF823" s="46">
        <f>M823*各種係数!L113*各種係数!$P$18</f>
        <v>0</v>
      </c>
      <c r="AG823" s="46">
        <f>U823*各種係数!L113*各種係数!$P$18</f>
        <v>0</v>
      </c>
      <c r="AH823" s="135">
        <f t="shared" si="79"/>
        <v>0</v>
      </c>
    </row>
    <row r="824" spans="2:34" x14ac:dyDescent="0.15">
      <c r="B824" s="173" t="s">
        <v>955</v>
      </c>
      <c r="C824" s="173" t="s">
        <v>324</v>
      </c>
      <c r="D824" s="173" t="s">
        <v>301</v>
      </c>
      <c r="E824" s="87" t="s">
        <v>1003</v>
      </c>
      <c r="F824" s="367">
        <f>SUMIF(価格変換【係数】!$D$7:$D$64,E824,価格変換【係数】!$J$409:$J$466)</f>
        <v>0</v>
      </c>
      <c r="G824" s="333">
        <f>SUMIF(価格変換【係数】!$D$7:$D$64,E824,価格変換【係数】!$L$409:$L$466)</f>
        <v>0</v>
      </c>
      <c r="H824" s="334">
        <f>G824*各種係数!H114</f>
        <v>0</v>
      </c>
      <c r="I824" s="333">
        <f>G824*各種係数!I114</f>
        <v>0</v>
      </c>
      <c r="J824" s="368">
        <v>1.6050115563863243E-3</v>
      </c>
      <c r="K824" s="91">
        <f>J824*各種係数!G114</f>
        <v>9.9584898339925604E-4</v>
      </c>
      <c r="L824" s="91">
        <f>J824*各種係数!F114</f>
        <v>6.0916257298706828E-4</v>
      </c>
      <c r="M824" s="368">
        <v>1.7646646806199376E-3</v>
      </c>
      <c r="N824" s="46">
        <f>M824*各種係数!H114</f>
        <v>7.2604126340938629E-4</v>
      </c>
      <c r="O824" s="46">
        <f>M824*各種係数!I114</f>
        <v>1.8892203921638545E-5</v>
      </c>
      <c r="P824" s="95"/>
      <c r="Q824" s="87"/>
      <c r="R824" s="91">
        <f>Q$825*各種係数!J114</f>
        <v>8.4036811060315591E-6</v>
      </c>
      <c r="S824" s="91">
        <f>R824*各種係数!G114</f>
        <v>5.2141663734156347E-6</v>
      </c>
      <c r="T824" s="91">
        <f>R824*各種係数!F114</f>
        <v>3.1895147326159249E-6</v>
      </c>
      <c r="U824" s="368">
        <v>3.2296531257113719E-4</v>
      </c>
      <c r="V824" s="91">
        <f>U824*各種係数!H114</f>
        <v>1.3287858376254198E-4</v>
      </c>
      <c r="W824" s="91">
        <f>U824*各種係数!I114</f>
        <v>3.4576124357893039E-6</v>
      </c>
      <c r="X824" s="335">
        <f t="shared" si="75"/>
        <v>2.0876299931910747E-3</v>
      </c>
      <c r="Y824" s="91">
        <f t="shared" si="76"/>
        <v>8.5891984717192829E-4</v>
      </c>
      <c r="Z824" s="94">
        <f t="shared" si="77"/>
        <v>2.2349816357427851E-5</v>
      </c>
      <c r="AA824" s="91">
        <f>G824*各種係数!K114*各種係数!$P$18</f>
        <v>0</v>
      </c>
      <c r="AB824" s="91">
        <f>M824*各種係数!K114*各種係数!$P$18</f>
        <v>6.0208198933615522E-12</v>
      </c>
      <c r="AC824" s="91">
        <f>U824*各種係数!K114*各種係数!$P$18</f>
        <v>1.101918115180338E-12</v>
      </c>
      <c r="AD824" s="368">
        <f t="shared" si="78"/>
        <v>7.1227380085418903E-12</v>
      </c>
      <c r="AE824" s="91">
        <f>G824*各種係数!L114*各種係数!$P$18</f>
        <v>0</v>
      </c>
      <c r="AF824" s="91">
        <f>M824*各種係数!L114*各種係数!$P$18</f>
        <v>6.0208198933615522E-12</v>
      </c>
      <c r="AG824" s="91">
        <f>U824*各種係数!L114*各種係数!$P$18</f>
        <v>1.101918115180338E-12</v>
      </c>
      <c r="AH824" s="335">
        <f t="shared" si="79"/>
        <v>7.1227380085418903E-12</v>
      </c>
    </row>
    <row r="825" spans="2:34" x14ac:dyDescent="0.15">
      <c r="B825" s="477"/>
      <c r="C825" s="478"/>
      <c r="D825" s="478"/>
      <c r="E825" s="95" t="s">
        <v>272</v>
      </c>
      <c r="F825" s="91">
        <f t="shared" ref="F825:O825" si="80">SUM(F718:F824)</f>
        <v>1</v>
      </c>
      <c r="G825" s="91">
        <f t="shared" si="80"/>
        <v>1</v>
      </c>
      <c r="H825" s="91">
        <f t="shared" si="80"/>
        <v>0.40352854995768972</v>
      </c>
      <c r="I825" s="91">
        <f t="shared" si="80"/>
        <v>0.30597105219950238</v>
      </c>
      <c r="J825" s="91">
        <f t="shared" si="80"/>
        <v>0.59647145004231039</v>
      </c>
      <c r="K825" s="91">
        <f t="shared" si="80"/>
        <v>0.17043186631757129</v>
      </c>
      <c r="L825" s="91">
        <f t="shared" si="80"/>
        <v>0.42603958372473888</v>
      </c>
      <c r="M825" s="91">
        <f t="shared" si="80"/>
        <v>0.19917612940259072</v>
      </c>
      <c r="N825" s="138">
        <f t="shared" si="80"/>
        <v>0.10640783159685803</v>
      </c>
      <c r="O825" s="138">
        <f t="shared" si="80"/>
        <v>5.621572077767837E-2</v>
      </c>
      <c r="P825" s="336">
        <f>各種係数!$P$8</f>
        <v>0.60899999999999999</v>
      </c>
      <c r="Q825" s="91">
        <f>(I825+O825)*P825</f>
        <v>0.22057174474310309</v>
      </c>
      <c r="R825" s="91">
        <f t="shared" ref="R825:AH825" si="81">SUM(R718:R824)</f>
        <v>0.22057174474310315</v>
      </c>
      <c r="S825" s="91">
        <f t="shared" si="81"/>
        <v>8.9363945175706241E-2</v>
      </c>
      <c r="T825" s="91">
        <f t="shared" si="81"/>
        <v>0.13120779956739687</v>
      </c>
      <c r="U825" s="91">
        <f t="shared" si="81"/>
        <v>0.10384532493960252</v>
      </c>
      <c r="V825" s="91">
        <f t="shared" si="81"/>
        <v>6.2173865866904598E-2</v>
      </c>
      <c r="W825" s="91">
        <f t="shared" si="81"/>
        <v>3.2771560465740243E-2</v>
      </c>
      <c r="X825" s="91">
        <f t="shared" si="81"/>
        <v>1.3030214543421934</v>
      </c>
      <c r="Y825" s="91">
        <f t="shared" si="81"/>
        <v>0.57211024742145244</v>
      </c>
      <c r="Z825" s="91">
        <f t="shared" si="81"/>
        <v>0.39495833344292092</v>
      </c>
      <c r="AA825" s="91">
        <f t="shared" si="81"/>
        <v>1.9417255010924889E-7</v>
      </c>
      <c r="AB825" s="91">
        <f t="shared" si="81"/>
        <v>1.6051846548384292E-8</v>
      </c>
      <c r="AC825" s="91">
        <f t="shared" si="81"/>
        <v>9.8538671544729543E-9</v>
      </c>
      <c r="AD825" s="91">
        <f t="shared" si="81"/>
        <v>2.2007826381210615E-7</v>
      </c>
      <c r="AE825" s="91">
        <f t="shared" si="81"/>
        <v>1.7926923222653042E-7</v>
      </c>
      <c r="AF825" s="91">
        <f t="shared" si="81"/>
        <v>1.4651605738013162E-8</v>
      </c>
      <c r="AG825" s="91">
        <f t="shared" si="81"/>
        <v>8.8027597024408502E-9</v>
      </c>
      <c r="AH825" s="91">
        <f t="shared" si="81"/>
        <v>2.0272359766698445E-7</v>
      </c>
    </row>
    <row r="831" spans="2:34" x14ac:dyDescent="0.15">
      <c r="I831" s="10" t="str">
        <f>入力表1【係数】!$E$52</f>
        <v>（単位：円)</v>
      </c>
      <c r="O831" s="10" t="str">
        <f>入力表1【係数】!$E$52</f>
        <v>（単位：円)</v>
      </c>
      <c r="W831" s="10" t="str">
        <f>入力表1【係数】!$E$52</f>
        <v>（単位：円)</v>
      </c>
      <c r="Z831" s="10" t="str">
        <f>入力表1【係数】!$E$52</f>
        <v>（単位：円)</v>
      </c>
      <c r="AD831" s="10" t="s">
        <v>9</v>
      </c>
      <c r="AH831" s="10" t="s">
        <v>9</v>
      </c>
    </row>
    <row r="832" spans="2:34" ht="17.45" customHeight="1" x14ac:dyDescent="0.15">
      <c r="B832" s="460" t="s">
        <v>33</v>
      </c>
      <c r="C832" s="458" t="s">
        <v>325</v>
      </c>
      <c r="D832" s="458" t="s">
        <v>326</v>
      </c>
      <c r="E832" s="460" t="s">
        <v>525</v>
      </c>
      <c r="F832" s="458" t="s">
        <v>498</v>
      </c>
      <c r="G832" s="499" t="s">
        <v>277</v>
      </c>
      <c r="H832" s="500"/>
      <c r="I832" s="501"/>
      <c r="J832" s="463" t="s">
        <v>844</v>
      </c>
      <c r="K832" s="463" t="s">
        <v>243</v>
      </c>
      <c r="L832" s="508" t="s">
        <v>225</v>
      </c>
      <c r="M832" s="510" t="s">
        <v>845</v>
      </c>
      <c r="N832" s="511"/>
      <c r="O832" s="512"/>
      <c r="P832" s="460" t="s">
        <v>237</v>
      </c>
      <c r="Q832" s="460" t="s">
        <v>275</v>
      </c>
      <c r="R832" s="461" t="s">
        <v>241</v>
      </c>
      <c r="S832" s="461" t="s">
        <v>244</v>
      </c>
      <c r="T832" s="461" t="s">
        <v>225</v>
      </c>
      <c r="U832" s="505" t="s">
        <v>847</v>
      </c>
      <c r="V832" s="506"/>
      <c r="W832" s="507"/>
      <c r="X832" s="513" t="s">
        <v>278</v>
      </c>
      <c r="Y832" s="514"/>
      <c r="Z832" s="515"/>
      <c r="AA832" s="373" t="s">
        <v>8</v>
      </c>
      <c r="AB832" s="373" t="s">
        <v>848</v>
      </c>
      <c r="AC832" s="373" t="s">
        <v>849</v>
      </c>
      <c r="AD832" s="460" t="s">
        <v>266</v>
      </c>
      <c r="AE832" s="373" t="s">
        <v>8</v>
      </c>
      <c r="AF832" s="373" t="s">
        <v>848</v>
      </c>
      <c r="AG832" s="373" t="s">
        <v>849</v>
      </c>
      <c r="AH832" s="460" t="s">
        <v>271</v>
      </c>
    </row>
    <row r="833" spans="2:34" x14ac:dyDescent="0.15">
      <c r="B833" s="498"/>
      <c r="C833" s="498"/>
      <c r="D833" s="498"/>
      <c r="E833" s="498"/>
      <c r="F833" s="459"/>
      <c r="G833" s="302" t="s">
        <v>230</v>
      </c>
      <c r="H833" s="302" t="s">
        <v>228</v>
      </c>
      <c r="I833" s="302" t="s">
        <v>286</v>
      </c>
      <c r="J833" s="502"/>
      <c r="K833" s="502"/>
      <c r="L833" s="509"/>
      <c r="M833" s="303" t="s">
        <v>846</v>
      </c>
      <c r="N833" s="304" t="s">
        <v>228</v>
      </c>
      <c r="O833" s="304" t="s">
        <v>229</v>
      </c>
      <c r="P833" s="459"/>
      <c r="Q833" s="459"/>
      <c r="R833" s="462"/>
      <c r="S833" s="462"/>
      <c r="T833" s="462"/>
      <c r="U833" s="305" t="s">
        <v>257</v>
      </c>
      <c r="V833" s="305" t="s">
        <v>249</v>
      </c>
      <c r="W833" s="305" t="s">
        <v>250</v>
      </c>
      <c r="X833" s="306" t="s">
        <v>257</v>
      </c>
      <c r="Y833" s="306" t="s">
        <v>249</v>
      </c>
      <c r="Z833" s="306" t="s">
        <v>250</v>
      </c>
      <c r="AA833" s="182" t="s">
        <v>262</v>
      </c>
      <c r="AB833" s="182" t="s">
        <v>262</v>
      </c>
      <c r="AC833" s="182" t="s">
        <v>262</v>
      </c>
      <c r="AD833" s="498"/>
      <c r="AE833" s="182" t="s">
        <v>267</v>
      </c>
      <c r="AF833" s="182" t="s">
        <v>267</v>
      </c>
      <c r="AG833" s="182" t="s">
        <v>267</v>
      </c>
      <c r="AH833" s="498"/>
    </row>
    <row r="834" spans="2:34" x14ac:dyDescent="0.15">
      <c r="B834" s="498"/>
      <c r="C834" s="498"/>
      <c r="D834" s="498"/>
      <c r="E834" s="498"/>
      <c r="F834" s="379" t="s">
        <v>706</v>
      </c>
      <c r="G834" s="307" t="s">
        <v>216</v>
      </c>
      <c r="H834" s="308" t="s">
        <v>704</v>
      </c>
      <c r="I834" s="307" t="s">
        <v>219</v>
      </c>
      <c r="J834" s="379" t="s">
        <v>222</v>
      </c>
      <c r="K834" s="379" t="s">
        <v>223</v>
      </c>
      <c r="L834" s="377" t="s">
        <v>226</v>
      </c>
      <c r="M834" s="309" t="s">
        <v>231</v>
      </c>
      <c r="N834" s="309" t="s">
        <v>698</v>
      </c>
      <c r="O834" s="309" t="s">
        <v>697</v>
      </c>
      <c r="P834" s="379" t="s">
        <v>238</v>
      </c>
      <c r="Q834" s="379" t="s">
        <v>239</v>
      </c>
      <c r="R834" s="379" t="s">
        <v>242</v>
      </c>
      <c r="S834" s="379" t="s">
        <v>693</v>
      </c>
      <c r="T834" s="379" t="s">
        <v>692</v>
      </c>
      <c r="U834" s="310" t="s">
        <v>251</v>
      </c>
      <c r="V834" s="310" t="s">
        <v>252</v>
      </c>
      <c r="W834" s="310" t="s">
        <v>253</v>
      </c>
      <c r="X834" s="516" t="s">
        <v>688</v>
      </c>
      <c r="Y834" s="516" t="s">
        <v>687</v>
      </c>
      <c r="Z834" s="516" t="s">
        <v>260</v>
      </c>
      <c r="AA834" s="442" t="s">
        <v>263</v>
      </c>
      <c r="AB834" s="442" t="s">
        <v>264</v>
      </c>
      <c r="AC834" s="460" t="s">
        <v>265</v>
      </c>
      <c r="AD834" s="498"/>
      <c r="AE834" s="442" t="s">
        <v>268</v>
      </c>
      <c r="AF834" s="442" t="s">
        <v>269</v>
      </c>
      <c r="AG834" s="460" t="s">
        <v>270</v>
      </c>
      <c r="AH834" s="498"/>
    </row>
    <row r="835" spans="2:34" ht="30" x14ac:dyDescent="0.15">
      <c r="B835" s="459"/>
      <c r="C835" s="459"/>
      <c r="D835" s="459"/>
      <c r="E835" s="459"/>
      <c r="F835" s="311"/>
      <c r="G835" s="312" t="s">
        <v>217</v>
      </c>
      <c r="H835" s="356" t="s">
        <v>220</v>
      </c>
      <c r="I835" s="357" t="s">
        <v>221</v>
      </c>
      <c r="J835" s="315" t="s">
        <v>387</v>
      </c>
      <c r="K835" s="311" t="s">
        <v>224</v>
      </c>
      <c r="L835" s="358" t="s">
        <v>227</v>
      </c>
      <c r="M835" s="318" t="s">
        <v>232</v>
      </c>
      <c r="N835" s="359" t="s">
        <v>235</v>
      </c>
      <c r="O835" s="359" t="s">
        <v>236</v>
      </c>
      <c r="P835" s="311"/>
      <c r="Q835" s="311" t="s">
        <v>240</v>
      </c>
      <c r="R835" s="425" t="s">
        <v>1050</v>
      </c>
      <c r="S835" s="311" t="s">
        <v>246</v>
      </c>
      <c r="T835" s="311" t="s">
        <v>248</v>
      </c>
      <c r="U835" s="319" t="s">
        <v>254</v>
      </c>
      <c r="V835" s="360" t="s">
        <v>255</v>
      </c>
      <c r="W835" s="360" t="s">
        <v>256</v>
      </c>
      <c r="X835" s="517"/>
      <c r="Y835" s="517"/>
      <c r="Z835" s="517"/>
      <c r="AA835" s="553"/>
      <c r="AB835" s="553"/>
      <c r="AC835" s="498"/>
      <c r="AD835" s="459"/>
      <c r="AE835" s="553"/>
      <c r="AF835" s="553"/>
      <c r="AG835" s="498"/>
      <c r="AH835" s="459"/>
    </row>
    <row r="836" spans="2:34" x14ac:dyDescent="0.15">
      <c r="B836" s="320" t="s">
        <v>34</v>
      </c>
      <c r="C836" s="320" t="s">
        <v>288</v>
      </c>
      <c r="D836" s="320" t="s">
        <v>288</v>
      </c>
      <c r="E836" s="101" t="s">
        <v>141</v>
      </c>
      <c r="F836" s="361">
        <f>SUMIF(価格変換【係数】!$D$7:$D$64,E836,価格変換【係数】!$J$476:$J$533)</f>
        <v>2.3194473354951749E-2</v>
      </c>
      <c r="G836" s="321">
        <f>SUMIF(価格変換【係数】!$D$7:$D$64,E836,価格変換【係数】!$L$476:$L$533)</f>
        <v>5.8605289609848154E-4</v>
      </c>
      <c r="H836" s="322">
        <f>G836*各種係数!H8</f>
        <v>3.4027609551290285E-4</v>
      </c>
      <c r="I836" s="321">
        <f>G836*各種係数!I8</f>
        <v>4.7377620077122174E-5</v>
      </c>
      <c r="J836" s="362">
        <f t="array" ref="J836:J942">MMULT(各種係数!$AD$8:$EF$114,G836:G942)</f>
        <v>1.1910807136142171E-2</v>
      </c>
      <c r="K836" s="134">
        <f>J836*各種係数!G8</f>
        <v>3.0094940765345533E-4</v>
      </c>
      <c r="L836" s="134">
        <f>J836*各種係数!F8</f>
        <v>1.1609857728488715E-2</v>
      </c>
      <c r="M836" s="362">
        <f t="array" ref="M836:M942">MMULT(各種係数!$EK$8:$IM$114,K836:K942)</f>
        <v>3.1441086435878457E-4</v>
      </c>
      <c r="N836" s="46">
        <f>M836*各種係数!H8</f>
        <v>1.8255434282994464E-4</v>
      </c>
      <c r="O836" s="46">
        <f>M836*各種係数!I8</f>
        <v>2.5417566535166352E-5</v>
      </c>
      <c r="P836" s="102"/>
      <c r="Q836" s="101"/>
      <c r="R836" s="134">
        <f>Q$943*各種係数!J8</f>
        <v>8.3368708849218532E-4</v>
      </c>
      <c r="S836" s="134">
        <f>R836*各種係数!G8</f>
        <v>2.1064704732623265E-5</v>
      </c>
      <c r="T836" s="134">
        <f>R836*各種係数!F8</f>
        <v>8.1262238375956204E-4</v>
      </c>
      <c r="U836" s="362">
        <f t="array" ref="U836:U942">MMULT(各種係数!$EK$8:$IM$114,S836:S942)</f>
        <v>2.9608054448508987E-5</v>
      </c>
      <c r="V836" s="134">
        <f>U836*各種係数!H8</f>
        <v>1.7191132797983925E-5</v>
      </c>
      <c r="W836" s="134">
        <f>U836*各種係数!I8</f>
        <v>2.393570894748182E-6</v>
      </c>
      <c r="X836" s="323">
        <f t="shared" ref="X836:X899" si="82">G836+M836+U836</f>
        <v>9.3007181490577511E-4</v>
      </c>
      <c r="Y836" s="134">
        <f t="shared" ref="Y836:Y899" si="83">H836+N836+V836</f>
        <v>5.4002157114083136E-4</v>
      </c>
      <c r="Z836" s="52">
        <f t="shared" ref="Z836:Z899" si="84">I836+O836+W836</f>
        <v>7.5188757507036711E-5</v>
      </c>
      <c r="AA836" s="134">
        <f>G836*各種係数!K8*各種係数!$P$18</f>
        <v>3.0158365292518551E-10</v>
      </c>
      <c r="AB836" s="134">
        <f>M836*各種係数!K8*各種係数!$P$18</f>
        <v>1.617962774758702E-10</v>
      </c>
      <c r="AC836" s="134">
        <f>U836*各種係数!K8*各種係数!$P$18</f>
        <v>1.5236346882737062E-11</v>
      </c>
      <c r="AD836" s="362">
        <f t="shared" ref="AD836:AD899" si="85">SUM(AA836:AC836)</f>
        <v>4.7861627728379283E-10</v>
      </c>
      <c r="AE836" s="134">
        <f>G836*各種係数!L8*各種係数!$P$18</f>
        <v>3.9316887267853929E-11</v>
      </c>
      <c r="AF836" s="134">
        <f>M836*各種係数!L8*各種係数!$P$18</f>
        <v>2.1093072983817434E-11</v>
      </c>
      <c r="AG836" s="134">
        <f>U836*各種係数!L8*各種係数!$P$18</f>
        <v>1.9863335660009972E-12</v>
      </c>
      <c r="AH836" s="323">
        <f t="shared" ref="AH836:AH899" si="86">SUM(AE836:AG836)</f>
        <v>6.2396293817672363E-11</v>
      </c>
    </row>
    <row r="837" spans="2:34" x14ac:dyDescent="0.15">
      <c r="B837" s="155" t="s">
        <v>35</v>
      </c>
      <c r="C837" s="155" t="s">
        <v>288</v>
      </c>
      <c r="D837" s="155" t="s">
        <v>288</v>
      </c>
      <c r="E837" s="41" t="s">
        <v>205</v>
      </c>
      <c r="F837" s="363">
        <f>SUMIF(価格変換【係数】!$D$7:$D$64,E837,価格変換【係数】!$J$476:$J$533)</f>
        <v>0</v>
      </c>
      <c r="G837" s="324">
        <f>SUMIF(価格変換【係数】!$D$7:$D$64,E837,価格変換【係数】!$L$476:$L$533)</f>
        <v>0</v>
      </c>
      <c r="H837" s="325">
        <f>G837*各種係数!H9</f>
        <v>0</v>
      </c>
      <c r="I837" s="324">
        <f>G837*各種係数!I9</f>
        <v>0</v>
      </c>
      <c r="J837" s="364">
        <v>4.7678176902213746E-3</v>
      </c>
      <c r="K837" s="46">
        <f>J837*各種係数!G9</f>
        <v>8.3000060571730911E-5</v>
      </c>
      <c r="L837" s="46">
        <f>J837*各種係数!F9</f>
        <v>4.684817629649644E-3</v>
      </c>
      <c r="M837" s="364">
        <v>8.665420665033927E-5</v>
      </c>
      <c r="N837" s="46">
        <f>M837*各種係数!H9</f>
        <v>2.5239563289141073E-5</v>
      </c>
      <c r="O837" s="46">
        <f>M837*各種係数!I9</f>
        <v>8.3786074458391415E-6</v>
      </c>
      <c r="P837" s="54"/>
      <c r="Q837" s="41"/>
      <c r="R837" s="46">
        <f>Q$943*各種係数!J9</f>
        <v>6.1904940740671407E-5</v>
      </c>
      <c r="S837" s="46">
        <f>R837*各種係数!G9</f>
        <v>1.0776657508744996E-6</v>
      </c>
      <c r="T837" s="46">
        <f>R837*各種係数!F9</f>
        <v>6.082727498979691E-5</v>
      </c>
      <c r="U837" s="364">
        <v>3.0582155292309051E-6</v>
      </c>
      <c r="V837" s="46">
        <f>U837*各種係数!H9</f>
        <v>8.9075911471119886E-7</v>
      </c>
      <c r="W837" s="46">
        <f>U837*各種係数!I9</f>
        <v>2.9569929025591782E-7</v>
      </c>
      <c r="X837" s="135">
        <f t="shared" si="82"/>
        <v>8.9712422179570177E-5</v>
      </c>
      <c r="Y837" s="46">
        <f t="shared" si="83"/>
        <v>2.6130322403852271E-5</v>
      </c>
      <c r="Z837" s="47">
        <f t="shared" si="84"/>
        <v>8.6743067360950591E-6</v>
      </c>
      <c r="AA837" s="46">
        <f>G837*各種係数!K9*各種係数!$P$18</f>
        <v>0</v>
      </c>
      <c r="AB837" s="46">
        <f>M837*各種係数!K9*各種係数!$P$18</f>
        <v>1.1594576946172155E-11</v>
      </c>
      <c r="AC837" s="46">
        <f>U837*各種係数!K9*各種係数!$P$18</f>
        <v>4.0919785250272666E-13</v>
      </c>
      <c r="AD837" s="364">
        <f t="shared" si="85"/>
        <v>1.2003774798674881E-11</v>
      </c>
      <c r="AE837" s="46">
        <f>G837*各種係数!L9*各種係数!$P$18</f>
        <v>0</v>
      </c>
      <c r="AF837" s="46">
        <f>M837*各種係数!L9*各種係数!$P$18</f>
        <v>4.8819271352303811E-12</v>
      </c>
      <c r="AG837" s="46">
        <f>U837*各種係数!L9*各種係数!$P$18</f>
        <v>1.7229383263272704E-13</v>
      </c>
      <c r="AH837" s="135">
        <f t="shared" si="86"/>
        <v>5.0542209678631083E-12</v>
      </c>
    </row>
    <row r="838" spans="2:34" x14ac:dyDescent="0.15">
      <c r="B838" s="155" t="s">
        <v>36</v>
      </c>
      <c r="C838" s="155" t="s">
        <v>288</v>
      </c>
      <c r="D838" s="155" t="s">
        <v>288</v>
      </c>
      <c r="E838" s="41" t="s">
        <v>142</v>
      </c>
      <c r="F838" s="363">
        <f>SUMIF(価格変換【係数】!$D$7:$D$64,E838,価格変換【係数】!$J$476:$J$533)</f>
        <v>0</v>
      </c>
      <c r="G838" s="324">
        <f>SUMIF(価格変換【係数】!$D$7:$D$64,E838,価格変換【係数】!$L$476:$L$533)</f>
        <v>0</v>
      </c>
      <c r="H838" s="325">
        <f>G838*各種係数!H10</f>
        <v>0</v>
      </c>
      <c r="I838" s="324">
        <f>G838*各種係数!I10</f>
        <v>0</v>
      </c>
      <c r="J838" s="364">
        <v>1.9545889407630756E-5</v>
      </c>
      <c r="K838" s="46">
        <f>J838*各種係数!G10</f>
        <v>1.682975378831985E-5</v>
      </c>
      <c r="L838" s="46">
        <f>J838*各種係数!F10</f>
        <v>2.7161356193109067E-6</v>
      </c>
      <c r="M838" s="364">
        <v>2.8061909037345894E-5</v>
      </c>
      <c r="N838" s="46">
        <f>M838*各種係数!H10</f>
        <v>1.8473836483669224E-5</v>
      </c>
      <c r="O838" s="46">
        <f>M838*各種係数!I10</f>
        <v>1.271916679686209E-5</v>
      </c>
      <c r="P838" s="54"/>
      <c r="Q838" s="41"/>
      <c r="R838" s="46">
        <f>Q$943*各種係数!J10</f>
        <v>1.6304277304795227E-4</v>
      </c>
      <c r="S838" s="46">
        <f>R838*各種係数!G10</f>
        <v>1.4038602542643553E-4</v>
      </c>
      <c r="T838" s="46">
        <f>R838*各種係数!F10</f>
        <v>2.2656747621516745E-5</v>
      </c>
      <c r="U838" s="364">
        <v>1.4256020906156609E-4</v>
      </c>
      <c r="V838" s="46">
        <f>U838*各種係数!H10</f>
        <v>9.3850849127054319E-5</v>
      </c>
      <c r="W838" s="46">
        <f>U838*各種係数!I10</f>
        <v>6.4615955929315039E-5</v>
      </c>
      <c r="X838" s="135">
        <f t="shared" si="82"/>
        <v>1.7062211809891199E-4</v>
      </c>
      <c r="Y838" s="46">
        <f t="shared" si="83"/>
        <v>1.1232468561072354E-4</v>
      </c>
      <c r="Z838" s="47">
        <f t="shared" si="84"/>
        <v>7.7335122726177125E-5</v>
      </c>
      <c r="AA838" s="46">
        <f>G838*各種係数!K10*各種係数!$P$18</f>
        <v>0</v>
      </c>
      <c r="AB838" s="46">
        <f>M838*各種係数!K10*各種係数!$P$18</f>
        <v>9.4351321058321322E-13</v>
      </c>
      <c r="AC838" s="46">
        <f>U838*各種係数!K10*各種係数!$P$18</f>
        <v>4.7932391333064518E-12</v>
      </c>
      <c r="AD838" s="364">
        <f t="shared" si="85"/>
        <v>5.7367523438896648E-12</v>
      </c>
      <c r="AE838" s="46">
        <f>G838*各種係数!L10*各種係数!$P$18</f>
        <v>0</v>
      </c>
      <c r="AF838" s="46">
        <f>M838*各種係数!L10*各種係数!$P$18</f>
        <v>8.5220548052677331E-13</v>
      </c>
      <c r="AG838" s="46">
        <f>U838*各種係数!L10*各種係数!$P$18</f>
        <v>4.3293772816961494E-12</v>
      </c>
      <c r="AH838" s="135">
        <f t="shared" si="86"/>
        <v>5.1815827622229226E-12</v>
      </c>
    </row>
    <row r="839" spans="2:34" x14ac:dyDescent="0.15">
      <c r="B839" s="155" t="s">
        <v>37</v>
      </c>
      <c r="C839" s="155" t="s">
        <v>288</v>
      </c>
      <c r="D839" s="155" t="s">
        <v>288</v>
      </c>
      <c r="E839" s="41" t="s">
        <v>143</v>
      </c>
      <c r="F839" s="363">
        <f>SUMIF(価格変換【係数】!$D$7:$D$64,E839,価格変換【係数】!$J$476:$J$533)</f>
        <v>0</v>
      </c>
      <c r="G839" s="324">
        <f>SUMIF(価格変換【係数】!$D$7:$D$64,E839,価格変換【係数】!$L$476:$L$533)</f>
        <v>0</v>
      </c>
      <c r="H839" s="325">
        <f>G839*各種係数!H11</f>
        <v>0</v>
      </c>
      <c r="I839" s="324">
        <f>G839*各種係数!I11</f>
        <v>0</v>
      </c>
      <c r="J839" s="364">
        <v>4.3167249426940103E-5</v>
      </c>
      <c r="K839" s="46">
        <f>J839*各種係数!G11</f>
        <v>8.2754515826748867E-8</v>
      </c>
      <c r="L839" s="46">
        <f>J839*各種係数!F11</f>
        <v>4.3084494911113355E-5</v>
      </c>
      <c r="M839" s="364">
        <v>8.7269568588757455E-8</v>
      </c>
      <c r="N839" s="46">
        <f>M839*各種係数!H11</f>
        <v>5.8470610954467492E-8</v>
      </c>
      <c r="O839" s="46">
        <f>M839*各種係数!I11</f>
        <v>3.316243606372783E-8</v>
      </c>
      <c r="P839" s="54"/>
      <c r="Q839" s="41"/>
      <c r="R839" s="46">
        <f>Q$943*各種係数!J11</f>
        <v>4.6406333294625273E-5</v>
      </c>
      <c r="S839" s="46">
        <f>R839*各種係数!G11</f>
        <v>8.8964057105170784E-8</v>
      </c>
      <c r="T839" s="46">
        <f>R839*各種係数!F11</f>
        <v>4.63173692375201E-5</v>
      </c>
      <c r="U839" s="364">
        <v>1.0712462154275628E-7</v>
      </c>
      <c r="V839" s="46">
        <f>U839*各種係数!H11</f>
        <v>7.1773496433646699E-8</v>
      </c>
      <c r="W839" s="46">
        <f>U839*各種係数!I11</f>
        <v>4.0707356186247387E-8</v>
      </c>
      <c r="X839" s="135">
        <f t="shared" si="82"/>
        <v>1.9439419013151374E-7</v>
      </c>
      <c r="Y839" s="46">
        <f t="shared" si="83"/>
        <v>1.302441073881142E-7</v>
      </c>
      <c r="Z839" s="47">
        <f t="shared" si="84"/>
        <v>7.3869792249975224E-8</v>
      </c>
      <c r="AA839" s="46">
        <f>G839*各種係数!K11*各種係数!$P$18</f>
        <v>0</v>
      </c>
      <c r="AB839" s="46">
        <f>M839*各種係数!K11*各種係数!$P$18</f>
        <v>1.3090435288313617E-13</v>
      </c>
      <c r="AC839" s="46">
        <f>U839*各種係数!K11*各種係数!$P$18</f>
        <v>1.6068693231413443E-13</v>
      </c>
      <c r="AD839" s="364">
        <f t="shared" si="85"/>
        <v>2.915912851972706E-13</v>
      </c>
      <c r="AE839" s="46">
        <f>G839*各種係数!L11*各種係数!$P$18</f>
        <v>0</v>
      </c>
      <c r="AF839" s="46">
        <f>M839*各種係数!L11*各種係数!$P$18</f>
        <v>4.3634784294378728E-14</v>
      </c>
      <c r="AG839" s="46">
        <f>U839*各種係数!L11*各種係数!$P$18</f>
        <v>5.356231077137814E-14</v>
      </c>
      <c r="AH839" s="135">
        <f t="shared" si="86"/>
        <v>9.7197095065756874E-14</v>
      </c>
    </row>
    <row r="840" spans="2:34" x14ac:dyDescent="0.15">
      <c r="B840" s="155" t="s">
        <v>38</v>
      </c>
      <c r="C840" s="155" t="s">
        <v>288</v>
      </c>
      <c r="D840" s="155" t="s">
        <v>288</v>
      </c>
      <c r="E840" s="41" t="s">
        <v>144</v>
      </c>
      <c r="F840" s="365">
        <f>SUMIF(価格変換【係数】!$D$7:$D$64,E840,価格変換【係数】!$J$476:$J$533)</f>
        <v>3.1033094603342245E-2</v>
      </c>
      <c r="G840" s="326">
        <f>SUMIF(価格変換【係数】!$D$7:$D$64,E840,価格変換【係数】!$L$476:$L$533)</f>
        <v>1.1695822271766099E-3</v>
      </c>
      <c r="H840" s="327">
        <f>G840*各種係数!H12</f>
        <v>7.4909243277560607E-4</v>
      </c>
      <c r="I840" s="326">
        <f>G840*各種係数!I12</f>
        <v>1.7290459939675663E-4</v>
      </c>
      <c r="J840" s="364">
        <v>1.0278299107019347E-3</v>
      </c>
      <c r="K840" s="67">
        <f>J840*各種係数!G12</f>
        <v>3.8737084118837315E-5</v>
      </c>
      <c r="L840" s="67">
        <f>J840*各種係数!F12</f>
        <v>9.8909282658309733E-4</v>
      </c>
      <c r="M840" s="364">
        <v>4.040898297950456E-5</v>
      </c>
      <c r="N840" s="67">
        <f>M840*各種係数!H12</f>
        <v>2.5881090412238516E-5</v>
      </c>
      <c r="O840" s="67">
        <f>M840*各種係数!I12</f>
        <v>5.9738416434114918E-6</v>
      </c>
      <c r="P840" s="54"/>
      <c r="Q840" s="41"/>
      <c r="R840" s="67">
        <f>Q$943*各種係数!J12</f>
        <v>9.0247910602163028E-5</v>
      </c>
      <c r="S840" s="67">
        <f>R840*各種係数!G12</f>
        <v>3.4012834887805707E-6</v>
      </c>
      <c r="T840" s="67">
        <f>R840*各種係数!F12</f>
        <v>8.6846627113382451E-5</v>
      </c>
      <c r="U840" s="364">
        <v>5.2598799591040005E-6</v>
      </c>
      <c r="V840" s="67">
        <f>U840*各種係数!H12</f>
        <v>3.368840756228335E-6</v>
      </c>
      <c r="W840" s="67">
        <f>U840*各種係数!I12</f>
        <v>7.7759170417572985E-7</v>
      </c>
      <c r="X840" s="135">
        <f t="shared" si="82"/>
        <v>1.2152510901152183E-3</v>
      </c>
      <c r="Y840" s="46">
        <f t="shared" si="83"/>
        <v>7.7834236394407291E-4</v>
      </c>
      <c r="Z840" s="47">
        <f t="shared" si="84"/>
        <v>1.7965603274434387E-4</v>
      </c>
      <c r="AA840" s="67">
        <f>G840*各種係数!K12*各種係数!$P$18</f>
        <v>9.5210207010949399E-11</v>
      </c>
      <c r="AB840" s="67">
        <f>M840*各種係数!K12*各種係数!$P$18</f>
        <v>3.289505898074493E-12</v>
      </c>
      <c r="AC840" s="67">
        <f>U840*各種係数!K12*各種係数!$P$18</f>
        <v>4.2818217319184234E-13</v>
      </c>
      <c r="AD840" s="364">
        <f t="shared" si="85"/>
        <v>9.8927895082215737E-11</v>
      </c>
      <c r="AE840" s="67">
        <f>G840*各種係数!L12*各種係数!$P$18</f>
        <v>3.6366003880873901E-11</v>
      </c>
      <c r="AF840" s="67">
        <f>M840*各種係数!L12*各種係数!$P$18</f>
        <v>1.256442854302137E-12</v>
      </c>
      <c r="AG840" s="67">
        <f>U840*各種係数!L12*各種係数!$P$18</f>
        <v>1.635462736702676E-13</v>
      </c>
      <c r="AH840" s="135">
        <f t="shared" si="86"/>
        <v>3.7785993008846309E-11</v>
      </c>
    </row>
    <row r="841" spans="2:34" x14ac:dyDescent="0.15">
      <c r="B841" s="162" t="s">
        <v>39</v>
      </c>
      <c r="C841" s="162" t="s">
        <v>289</v>
      </c>
      <c r="D841" s="162" t="s">
        <v>289</v>
      </c>
      <c r="E841" s="116" t="s">
        <v>206</v>
      </c>
      <c r="F841" s="363">
        <f>SUMIF(価格変換【係数】!$D$7:$D$64,E841,価格変換【係数】!$J$476:$J$533)</f>
        <v>0</v>
      </c>
      <c r="G841" s="324">
        <f>SUMIF(価格変換【係数】!$D$7:$D$64,E841,価格変換【係数】!$L$476:$L$533)</f>
        <v>0</v>
      </c>
      <c r="H841" s="325">
        <f>G841*各種係数!H13</f>
        <v>0</v>
      </c>
      <c r="I841" s="324">
        <f>G841*各種係数!I13</f>
        <v>0</v>
      </c>
      <c r="J841" s="366">
        <v>2.4159431942493055E-5</v>
      </c>
      <c r="K841" s="46">
        <f>J841*各種係数!G13</f>
        <v>0</v>
      </c>
      <c r="L841" s="46">
        <f>J841*各種係数!F13</f>
        <v>2.4159431942493062E-5</v>
      </c>
      <c r="M841" s="366">
        <v>-3.3153485415066382E-19</v>
      </c>
      <c r="N841" s="46">
        <f>M841*各種係数!H13</f>
        <v>0</v>
      </c>
      <c r="O841" s="46">
        <f>M841*各種係数!I13</f>
        <v>0</v>
      </c>
      <c r="P841" s="54"/>
      <c r="Q841" s="41"/>
      <c r="R841" s="46">
        <f>Q$943*各種係数!J13</f>
        <v>1.7897808702634268E-9</v>
      </c>
      <c r="S841" s="46">
        <f>R841*各種係数!G13</f>
        <v>0</v>
      </c>
      <c r="T841" s="46">
        <f>R841*各種係数!F13</f>
        <v>1.7897808702634272E-9</v>
      </c>
      <c r="U841" s="366">
        <v>-1.2583916350773891E-19</v>
      </c>
      <c r="V841" s="46">
        <f>U841*各種係数!H13</f>
        <v>0</v>
      </c>
      <c r="W841" s="46">
        <f>U841*各種係数!I13</f>
        <v>0</v>
      </c>
      <c r="X841" s="328">
        <f t="shared" si="82"/>
        <v>-4.5737401765840268E-19</v>
      </c>
      <c r="Y841" s="136">
        <f t="shared" si="83"/>
        <v>0</v>
      </c>
      <c r="Z841" s="329">
        <f t="shared" si="84"/>
        <v>0</v>
      </c>
      <c r="AA841" s="46">
        <f>G841*各種係数!K13*各種係数!$P$18</f>
        <v>0</v>
      </c>
      <c r="AB841" s="46">
        <f>M841*各種係数!K13*各種係数!$P$18</f>
        <v>0</v>
      </c>
      <c r="AC841" s="46">
        <f>U841*各種係数!K13*各種係数!$P$18</f>
        <v>0</v>
      </c>
      <c r="AD841" s="366">
        <f t="shared" si="85"/>
        <v>0</v>
      </c>
      <c r="AE841" s="46">
        <f>G841*各種係数!L13*各種係数!$P$18</f>
        <v>0</v>
      </c>
      <c r="AF841" s="46">
        <f>M841*各種係数!L13*各種係数!$P$18</f>
        <v>0</v>
      </c>
      <c r="AG841" s="46">
        <f>U841*各種係数!L13*各種係数!$P$18</f>
        <v>0</v>
      </c>
      <c r="AH841" s="328">
        <f t="shared" si="86"/>
        <v>0</v>
      </c>
    </row>
    <row r="842" spans="2:34" x14ac:dyDescent="0.15">
      <c r="B842" s="155" t="s">
        <v>40</v>
      </c>
      <c r="C842" s="155" t="s">
        <v>289</v>
      </c>
      <c r="D842" s="155" t="s">
        <v>289</v>
      </c>
      <c r="E842" s="41" t="s">
        <v>956</v>
      </c>
      <c r="F842" s="363">
        <f>SUMIF(価格変換【係数】!$D$7:$D$64,E842,価格変換【係数】!$J$476:$J$533)</f>
        <v>0</v>
      </c>
      <c r="G842" s="324">
        <f>SUMIF(価格変換【係数】!$D$7:$D$64,E842,価格変換【係数】!$L$476:$L$533)</f>
        <v>0</v>
      </c>
      <c r="H842" s="325">
        <f>G842*各種係数!H14</f>
        <v>0</v>
      </c>
      <c r="I842" s="324">
        <f>G842*各種係数!I14</f>
        <v>0</v>
      </c>
      <c r="J842" s="364">
        <v>1.084644840011493E-6</v>
      </c>
      <c r="K842" s="46">
        <f>J842*各種係数!G14</f>
        <v>0</v>
      </c>
      <c r="L842" s="46">
        <f>J842*各種係数!F14</f>
        <v>1.084644840011493E-6</v>
      </c>
      <c r="M842" s="364">
        <v>0</v>
      </c>
      <c r="N842" s="46">
        <f>M842*各種係数!H14</f>
        <v>0</v>
      </c>
      <c r="O842" s="46">
        <f>M842*各種係数!I14</f>
        <v>0</v>
      </c>
      <c r="P842" s="54"/>
      <c r="Q842" s="41"/>
      <c r="R842" s="46">
        <f>Q$943*各種係数!J14</f>
        <v>0</v>
      </c>
      <c r="S842" s="46">
        <f>R842*各種係数!G14</f>
        <v>0</v>
      </c>
      <c r="T842" s="46">
        <f>R842*各種係数!F14</f>
        <v>0</v>
      </c>
      <c r="U842" s="364">
        <v>0</v>
      </c>
      <c r="V842" s="46">
        <f>U842*各種係数!H14</f>
        <v>0</v>
      </c>
      <c r="W842" s="46">
        <f>U842*各種係数!I14</f>
        <v>0</v>
      </c>
      <c r="X842" s="135">
        <f t="shared" si="82"/>
        <v>0</v>
      </c>
      <c r="Y842" s="46">
        <f t="shared" si="83"/>
        <v>0</v>
      </c>
      <c r="Z842" s="47">
        <f t="shared" si="84"/>
        <v>0</v>
      </c>
      <c r="AA842" s="46">
        <f>G842*各種係数!K14*各種係数!$P$18</f>
        <v>0</v>
      </c>
      <c r="AB842" s="46">
        <f>M842*各種係数!K14*各種係数!$P$18</f>
        <v>0</v>
      </c>
      <c r="AC842" s="46">
        <f>U842*各種係数!K14*各種係数!$P$18</f>
        <v>0</v>
      </c>
      <c r="AD842" s="364">
        <f t="shared" si="85"/>
        <v>0</v>
      </c>
      <c r="AE842" s="46">
        <f>G842*各種係数!L14*各種係数!$P$18</f>
        <v>0</v>
      </c>
      <c r="AF842" s="46">
        <f>M842*各種係数!L14*各種係数!$P$18</f>
        <v>0</v>
      </c>
      <c r="AG842" s="46">
        <f>U842*各種係数!L14*各種係数!$P$18</f>
        <v>0</v>
      </c>
      <c r="AH842" s="135">
        <f t="shared" si="86"/>
        <v>0</v>
      </c>
    </row>
    <row r="843" spans="2:34" x14ac:dyDescent="0.15">
      <c r="B843" s="155" t="s">
        <v>41</v>
      </c>
      <c r="C843" s="155" t="s">
        <v>290</v>
      </c>
      <c r="D843" s="155" t="s">
        <v>290</v>
      </c>
      <c r="E843" s="41" t="s">
        <v>145</v>
      </c>
      <c r="F843" s="363">
        <f>SUMIF(価格変換【係数】!$D$7:$D$64,E843,価格変換【係数】!$J$476:$J$533)</f>
        <v>0.38091983352056402</v>
      </c>
      <c r="G843" s="324">
        <f>SUMIF(価格変換【係数】!$D$7:$D$64,E843,価格変換【係数】!$L$476:$L$533)</f>
        <v>7.518921568871087E-2</v>
      </c>
      <c r="H843" s="325">
        <f>G843*各種係数!H15</f>
        <v>2.3074835911369499E-2</v>
      </c>
      <c r="I843" s="324">
        <f>G843*各種係数!I15</f>
        <v>1.0025423904276033E-2</v>
      </c>
      <c r="J843" s="364">
        <v>1.5795831861629719E-2</v>
      </c>
      <c r="K843" s="46">
        <f>J843*各種係数!G15</f>
        <v>3.1179164336229597E-3</v>
      </c>
      <c r="L843" s="46">
        <f>J843*各種係数!F15</f>
        <v>1.267791542800676E-2</v>
      </c>
      <c r="M843" s="364">
        <v>3.2533578643403472E-3</v>
      </c>
      <c r="N843" s="46">
        <f>M843*各種係数!H15</f>
        <v>9.9842375256865932E-4</v>
      </c>
      <c r="O843" s="46">
        <f>M843*各種係数!I15</f>
        <v>4.3378949233033754E-4</v>
      </c>
      <c r="P843" s="54"/>
      <c r="Q843" s="41"/>
      <c r="R843" s="46">
        <f>Q$943*各種係数!J15</f>
        <v>5.818278715821067E-3</v>
      </c>
      <c r="S843" s="46">
        <f>R843*各種係数!G15</f>
        <v>1.1484616310410336E-3</v>
      </c>
      <c r="T843" s="46">
        <f>R843*各種係数!F15</f>
        <v>4.6698170847800334E-3</v>
      </c>
      <c r="U843" s="364">
        <v>1.3563188937804052E-3</v>
      </c>
      <c r="V843" s="46">
        <f>U843*各種係数!H15</f>
        <v>4.1624102114649463E-4</v>
      </c>
      <c r="W843" s="46">
        <f>U843*各種係数!I15</f>
        <v>1.8084603935520095E-4</v>
      </c>
      <c r="X843" s="135">
        <f t="shared" si="82"/>
        <v>7.9798892446831624E-2</v>
      </c>
      <c r="Y843" s="46">
        <f t="shared" si="83"/>
        <v>2.4489500685084653E-2</v>
      </c>
      <c r="Z843" s="47">
        <f t="shared" si="84"/>
        <v>1.0640059435961573E-2</v>
      </c>
      <c r="AA843" s="46">
        <f>G843*各種係数!K15*各種係数!$P$18</f>
        <v>3.2062905686979697E-9</v>
      </c>
      <c r="AB843" s="46">
        <f>M843*各種係数!K15*各種係数!$P$18</f>
        <v>1.3873280285592868E-10</v>
      </c>
      <c r="AC843" s="46">
        <f>U843*各種係数!K15*各種係数!$P$18</f>
        <v>5.783744965872694E-11</v>
      </c>
      <c r="AD843" s="364">
        <f t="shared" si="85"/>
        <v>3.4028608212126256E-9</v>
      </c>
      <c r="AE843" s="46">
        <f>G843*各種係数!L15*各種係数!$P$18</f>
        <v>3.0892030999472162E-9</v>
      </c>
      <c r="AF843" s="46">
        <f>M843*各種係数!L15*各種係数!$P$18</f>
        <v>1.3366655188114742E-10</v>
      </c>
      <c r="AG843" s="46">
        <f>U843*各種係数!L15*各種係数!$P$18</f>
        <v>5.5725338970552624E-11</v>
      </c>
      <c r="AH843" s="135">
        <f t="shared" si="86"/>
        <v>3.2785949907989163E-9</v>
      </c>
    </row>
    <row r="844" spans="2:34" x14ac:dyDescent="0.15">
      <c r="B844" s="155" t="s">
        <v>42</v>
      </c>
      <c r="C844" s="155" t="s">
        <v>290</v>
      </c>
      <c r="D844" s="155" t="s">
        <v>290</v>
      </c>
      <c r="E844" s="41" t="s">
        <v>957</v>
      </c>
      <c r="F844" s="363">
        <f>SUMIF(価格変換【係数】!$D$7:$D$64,E844,価格変換【係数】!$J$476:$J$533)</f>
        <v>0</v>
      </c>
      <c r="G844" s="324">
        <f>SUMIF(価格変換【係数】!$D$7:$D$64,E844,価格変換【係数】!$L$476:$L$533)</f>
        <v>0</v>
      </c>
      <c r="H844" s="325">
        <f>G844*各種係数!H16</f>
        <v>0</v>
      </c>
      <c r="I844" s="324">
        <f>G844*各種係数!I16</f>
        <v>0</v>
      </c>
      <c r="J844" s="364">
        <v>1.9018713318760813E-4</v>
      </c>
      <c r="K844" s="46">
        <f>J844*各種係数!G16</f>
        <v>0</v>
      </c>
      <c r="L844" s="46">
        <f>J844*各種係数!F16</f>
        <v>1.9018713318760811E-4</v>
      </c>
      <c r="M844" s="364">
        <v>1.3553822437551449E-21</v>
      </c>
      <c r="N844" s="46">
        <f>M844*各種係数!H16</f>
        <v>0</v>
      </c>
      <c r="O844" s="46">
        <f>M844*各種係数!I16</f>
        <v>0</v>
      </c>
      <c r="P844" s="54"/>
      <c r="Q844" s="41"/>
      <c r="R844" s="46">
        <f>Q$943*各種係数!J16</f>
        <v>1.3919922280525936E-3</v>
      </c>
      <c r="S844" s="46">
        <f>R844*各種係数!G16</f>
        <v>0</v>
      </c>
      <c r="T844" s="46">
        <f>R844*各種係数!F16</f>
        <v>1.3919922280525934E-3</v>
      </c>
      <c r="U844" s="364">
        <v>3.8060217930973128E-20</v>
      </c>
      <c r="V844" s="46">
        <f>U844*各種係数!H16</f>
        <v>0</v>
      </c>
      <c r="W844" s="46">
        <f>U844*各種係数!I16</f>
        <v>0</v>
      </c>
      <c r="X844" s="135">
        <f t="shared" si="82"/>
        <v>3.9415600174728271E-20</v>
      </c>
      <c r="Y844" s="46">
        <f t="shared" si="83"/>
        <v>0</v>
      </c>
      <c r="Z844" s="47">
        <f t="shared" si="84"/>
        <v>0</v>
      </c>
      <c r="AA844" s="46">
        <f>G844*各種係数!K16*各種係数!$P$18</f>
        <v>0</v>
      </c>
      <c r="AB844" s="46">
        <f>M844*各種係数!K16*各種係数!$P$18</f>
        <v>0</v>
      </c>
      <c r="AC844" s="46">
        <f>U844*各種係数!K16*各種係数!$P$18</f>
        <v>0</v>
      </c>
      <c r="AD844" s="364">
        <f t="shared" si="85"/>
        <v>0</v>
      </c>
      <c r="AE844" s="46">
        <f>G844*各種係数!L16*各種係数!$P$18</f>
        <v>0</v>
      </c>
      <c r="AF844" s="46">
        <f>M844*各種係数!L16*各種係数!$P$18</f>
        <v>0</v>
      </c>
      <c r="AG844" s="46">
        <f>U844*各種係数!L16*各種係数!$P$18</f>
        <v>0</v>
      </c>
      <c r="AH844" s="135">
        <f t="shared" si="86"/>
        <v>0</v>
      </c>
    </row>
    <row r="845" spans="2:34" x14ac:dyDescent="0.15">
      <c r="B845" s="163" t="s">
        <v>43</v>
      </c>
      <c r="C845" s="163" t="s">
        <v>290</v>
      </c>
      <c r="D845" s="163" t="s">
        <v>290</v>
      </c>
      <c r="E845" s="62" t="s">
        <v>958</v>
      </c>
      <c r="F845" s="365">
        <f>SUMIF(価格変換【係数】!$D$7:$D$64,E845,価格変換【係数】!$J$476:$J$533)</f>
        <v>0</v>
      </c>
      <c r="G845" s="326">
        <f>SUMIF(価格変換【係数】!$D$7:$D$64,E845,価格変換【係数】!$L$476:$L$533)</f>
        <v>0</v>
      </c>
      <c r="H845" s="327">
        <f>G845*各種係数!H17</f>
        <v>0</v>
      </c>
      <c r="I845" s="326">
        <f>G845*各種係数!I17</f>
        <v>0</v>
      </c>
      <c r="J845" s="80">
        <v>1.7739142747173688E-5</v>
      </c>
      <c r="K845" s="67">
        <f>J845*各種係数!G17</f>
        <v>0</v>
      </c>
      <c r="L845" s="67">
        <f>J845*各種係数!F17</f>
        <v>1.7739142747173688E-5</v>
      </c>
      <c r="M845" s="80">
        <v>0</v>
      </c>
      <c r="N845" s="67">
        <f>M845*各種係数!H17</f>
        <v>0</v>
      </c>
      <c r="O845" s="67">
        <f>M845*各種係数!I17</f>
        <v>0</v>
      </c>
      <c r="P845" s="54"/>
      <c r="Q845" s="41"/>
      <c r="R845" s="67">
        <f>Q$943*各種係数!J17</f>
        <v>4.8124522930078148E-5</v>
      </c>
      <c r="S845" s="67">
        <f>R845*各種係数!G17</f>
        <v>0</v>
      </c>
      <c r="T845" s="67">
        <f>R845*各種係数!F17</f>
        <v>4.8124522930078148E-5</v>
      </c>
      <c r="U845" s="80">
        <v>0</v>
      </c>
      <c r="V845" s="67">
        <f>U845*各種係数!H17</f>
        <v>0</v>
      </c>
      <c r="W845" s="67">
        <f>U845*各種係数!I17</f>
        <v>0</v>
      </c>
      <c r="X845" s="330">
        <f t="shared" si="82"/>
        <v>0</v>
      </c>
      <c r="Y845" s="67">
        <f t="shared" si="83"/>
        <v>0</v>
      </c>
      <c r="Z845" s="68">
        <f t="shared" si="84"/>
        <v>0</v>
      </c>
      <c r="AA845" s="67">
        <f>G845*各種係数!K17*各種係数!$P$18</f>
        <v>0</v>
      </c>
      <c r="AB845" s="67">
        <f>M845*各種係数!K17*各種係数!$P$18</f>
        <v>0</v>
      </c>
      <c r="AC845" s="67">
        <f>U845*各種係数!K17*各種係数!$P$18</f>
        <v>0</v>
      </c>
      <c r="AD845" s="80">
        <f t="shared" si="85"/>
        <v>0</v>
      </c>
      <c r="AE845" s="67">
        <f>G845*各種係数!L17*各種係数!$P$18</f>
        <v>0</v>
      </c>
      <c r="AF845" s="67">
        <f>M845*各種係数!L17*各種係数!$P$18</f>
        <v>0</v>
      </c>
      <c r="AG845" s="67">
        <f>U845*各種係数!L17*各種係数!$P$18</f>
        <v>0</v>
      </c>
      <c r="AH845" s="330">
        <f t="shared" si="86"/>
        <v>0</v>
      </c>
    </row>
    <row r="846" spans="2:34" x14ac:dyDescent="0.15">
      <c r="B846" s="155" t="s">
        <v>44</v>
      </c>
      <c r="C846" s="155" t="s">
        <v>290</v>
      </c>
      <c r="D846" s="155" t="s">
        <v>290</v>
      </c>
      <c r="E846" s="41" t="s">
        <v>207</v>
      </c>
      <c r="F846" s="363">
        <f>SUMIF(価格変換【係数】!$D$7:$D$64,E846,価格変換【係数】!$J$476:$J$533)</f>
        <v>0</v>
      </c>
      <c r="G846" s="324">
        <f>SUMIF(価格変換【係数】!$D$7:$D$64,E846,価格変換【係数】!$L$476:$L$533)</f>
        <v>0</v>
      </c>
      <c r="H846" s="325">
        <f>G846*各種係数!H18</f>
        <v>0</v>
      </c>
      <c r="I846" s="324">
        <f>G846*各種係数!I18</f>
        <v>0</v>
      </c>
      <c r="J846" s="366">
        <v>0</v>
      </c>
      <c r="K846" s="46">
        <f>J846*各種係数!G18</f>
        <v>0</v>
      </c>
      <c r="L846" s="46">
        <f>J846*各種係数!F18</f>
        <v>0</v>
      </c>
      <c r="M846" s="366">
        <v>0</v>
      </c>
      <c r="N846" s="46">
        <f>M846*各種係数!H18</f>
        <v>0</v>
      </c>
      <c r="O846" s="46">
        <f>M846*各種係数!I18</f>
        <v>0</v>
      </c>
      <c r="P846" s="54"/>
      <c r="Q846" s="41"/>
      <c r="R846" s="46">
        <f>Q$943*各種係数!J18</f>
        <v>9.4865903203616726E-4</v>
      </c>
      <c r="S846" s="46">
        <f>R846*各種係数!G18</f>
        <v>0</v>
      </c>
      <c r="T846" s="46">
        <f>R846*各種係数!F18</f>
        <v>9.4865903203616726E-4</v>
      </c>
      <c r="U846" s="366">
        <v>0</v>
      </c>
      <c r="V846" s="46">
        <f>U846*各種係数!H18</f>
        <v>0</v>
      </c>
      <c r="W846" s="46">
        <f>U846*各種係数!I18</f>
        <v>0</v>
      </c>
      <c r="X846" s="328">
        <f t="shared" si="82"/>
        <v>0</v>
      </c>
      <c r="Y846" s="136">
        <f t="shared" si="83"/>
        <v>0</v>
      </c>
      <c r="Z846" s="329">
        <f t="shared" si="84"/>
        <v>0</v>
      </c>
      <c r="AA846" s="46">
        <f>G846*各種係数!K18*各種係数!$P$18</f>
        <v>0</v>
      </c>
      <c r="AB846" s="46">
        <f>M846*各種係数!K18*各種係数!$P$18</f>
        <v>0</v>
      </c>
      <c r="AC846" s="46">
        <f>U846*各種係数!K18*各種係数!$P$18</f>
        <v>0</v>
      </c>
      <c r="AD846" s="366">
        <f t="shared" si="85"/>
        <v>0</v>
      </c>
      <c r="AE846" s="46">
        <f>G846*各種係数!L18*各種係数!$P$18</f>
        <v>0</v>
      </c>
      <c r="AF846" s="46">
        <f>M846*各種係数!L18*各種係数!$P$18</f>
        <v>0</v>
      </c>
      <c r="AG846" s="46">
        <f>U846*各種係数!L18*各種係数!$P$18</f>
        <v>0</v>
      </c>
      <c r="AH846" s="328">
        <f t="shared" si="86"/>
        <v>0</v>
      </c>
    </row>
    <row r="847" spans="2:34" x14ac:dyDescent="0.15">
      <c r="B847" s="155" t="s">
        <v>45</v>
      </c>
      <c r="C847" s="155" t="s">
        <v>291</v>
      </c>
      <c r="D847" s="155" t="s">
        <v>290</v>
      </c>
      <c r="E847" s="41" t="s">
        <v>147</v>
      </c>
      <c r="F847" s="363">
        <f>SUMIF(価格変換【係数】!$D$7:$D$64,E847,価格変換【係数】!$J$476:$J$533)</f>
        <v>0</v>
      </c>
      <c r="G847" s="324">
        <f>SUMIF(価格変換【係数】!$D$7:$D$64,E847,価格変換【係数】!$L$476:$L$533)</f>
        <v>0</v>
      </c>
      <c r="H847" s="325">
        <f>G847*各種係数!H19</f>
        <v>0</v>
      </c>
      <c r="I847" s="324">
        <f>G847*各種係数!I19</f>
        <v>0</v>
      </c>
      <c r="J847" s="364">
        <v>9.2065990976910036E-5</v>
      </c>
      <c r="K847" s="46">
        <f>J847*各種係数!G19</f>
        <v>6.1529913577050394E-7</v>
      </c>
      <c r="L847" s="46">
        <f>J847*各種係数!F19</f>
        <v>9.1450691841139526E-5</v>
      </c>
      <c r="M847" s="364">
        <v>7.4266376770523991E-7</v>
      </c>
      <c r="N847" s="46">
        <f>M847*各種係数!H19</f>
        <v>2.9938633135617483E-7</v>
      </c>
      <c r="O847" s="46">
        <f>M847*各種係数!I19</f>
        <v>2.2465578973083506E-7</v>
      </c>
      <c r="P847" s="54"/>
      <c r="Q847" s="41"/>
      <c r="R847" s="46">
        <f>Q$943*各種係数!J19</f>
        <v>2.1023660992549342E-5</v>
      </c>
      <c r="S847" s="46">
        <f>R847*各種係数!G19</f>
        <v>1.4050617716906937E-7</v>
      </c>
      <c r="T847" s="46">
        <f>R847*各種係数!F19</f>
        <v>2.0883154815380272E-5</v>
      </c>
      <c r="U847" s="364">
        <v>2.1281663737446551E-7</v>
      </c>
      <c r="V847" s="46">
        <f>U847*各種係数!H19</f>
        <v>8.5791706941581409E-8</v>
      </c>
      <c r="W847" s="46">
        <f>U847*各種係数!I19</f>
        <v>6.4377032805775817E-8</v>
      </c>
      <c r="X847" s="135">
        <f t="shared" si="82"/>
        <v>9.5548040507970534E-7</v>
      </c>
      <c r="Y847" s="46">
        <f t="shared" si="83"/>
        <v>3.8517803829775621E-7</v>
      </c>
      <c r="Z847" s="47">
        <f t="shared" si="84"/>
        <v>2.8903282253661089E-7</v>
      </c>
      <c r="AA847" s="46">
        <f>G847*各種係数!K19*各種係数!$P$18</f>
        <v>0</v>
      </c>
      <c r="AB847" s="46">
        <f>M847*各種係数!K19*各種係数!$P$18</f>
        <v>2.0113810375350245E-13</v>
      </c>
      <c r="AC847" s="46">
        <f>U847*各種係数!K19*各種係数!$P$18</f>
        <v>5.7637839288917731E-14</v>
      </c>
      <c r="AD847" s="364">
        <f t="shared" si="85"/>
        <v>2.5877594304242021E-13</v>
      </c>
      <c r="AE847" s="46">
        <f>G847*各種係数!L19*各種係数!$P$18</f>
        <v>0</v>
      </c>
      <c r="AF847" s="46">
        <f>M847*各種係数!L19*各種係数!$P$18</f>
        <v>9.2832970963154979E-14</v>
      </c>
      <c r="AG847" s="46">
        <f>U847*各種係数!L19*各種係数!$P$18</f>
        <v>2.6602079671808187E-14</v>
      </c>
      <c r="AH847" s="135">
        <f t="shared" si="86"/>
        <v>1.1943505063496317E-13</v>
      </c>
    </row>
    <row r="848" spans="2:34" x14ac:dyDescent="0.15">
      <c r="B848" s="155" t="s">
        <v>46</v>
      </c>
      <c r="C848" s="155" t="s">
        <v>291</v>
      </c>
      <c r="D848" s="155" t="s">
        <v>290</v>
      </c>
      <c r="E848" s="41" t="s">
        <v>959</v>
      </c>
      <c r="F848" s="363">
        <f>SUMIF(価格変換【係数】!$D$7:$D$64,E848,価格変換【係数】!$J$476:$J$533)</f>
        <v>3.9460194193781425E-2</v>
      </c>
      <c r="G848" s="324">
        <f>SUMIF(価格変換【係数】!$D$7:$D$64,E848,価格変換【係数】!$L$476:$L$533)</f>
        <v>0</v>
      </c>
      <c r="H848" s="325">
        <f>G848*各種係数!H20</f>
        <v>0</v>
      </c>
      <c r="I848" s="324">
        <f>G848*各種係数!I20</f>
        <v>0</v>
      </c>
      <c r="J848" s="364">
        <v>9.6928386673633834E-4</v>
      </c>
      <c r="K848" s="46">
        <f>J848*各種係数!G20</f>
        <v>0</v>
      </c>
      <c r="L848" s="46">
        <f>J848*各種係数!F20</f>
        <v>9.6928386673633834E-4</v>
      </c>
      <c r="M848" s="364">
        <v>0</v>
      </c>
      <c r="N848" s="46">
        <f>M848*各種係数!H20</f>
        <v>0</v>
      </c>
      <c r="O848" s="46">
        <f>M848*各種係数!I20</f>
        <v>0</v>
      </c>
      <c r="P848" s="54"/>
      <c r="Q848" s="41"/>
      <c r="R848" s="46">
        <f>Q$943*各種係数!J20</f>
        <v>1.3968264261831754E-3</v>
      </c>
      <c r="S848" s="46">
        <f>R848*各種係数!G20</f>
        <v>0</v>
      </c>
      <c r="T848" s="46">
        <f>R848*各種係数!F20</f>
        <v>1.3968264261831754E-3</v>
      </c>
      <c r="U848" s="364">
        <v>0</v>
      </c>
      <c r="V848" s="46">
        <f>U848*各種係数!H20</f>
        <v>0</v>
      </c>
      <c r="W848" s="46">
        <f>U848*各種係数!I20</f>
        <v>0</v>
      </c>
      <c r="X848" s="135">
        <f t="shared" si="82"/>
        <v>0</v>
      </c>
      <c r="Y848" s="46">
        <f t="shared" si="83"/>
        <v>0</v>
      </c>
      <c r="Z848" s="47">
        <f t="shared" si="84"/>
        <v>0</v>
      </c>
      <c r="AA848" s="46">
        <f>G848*各種係数!K20*各種係数!$P$18</f>
        <v>0</v>
      </c>
      <c r="AB848" s="46">
        <f>M848*各種係数!K20*各種係数!$P$18</f>
        <v>0</v>
      </c>
      <c r="AC848" s="46">
        <f>U848*各種係数!K20*各種係数!$P$18</f>
        <v>0</v>
      </c>
      <c r="AD848" s="364">
        <f t="shared" si="85"/>
        <v>0</v>
      </c>
      <c r="AE848" s="46">
        <f>G848*各種係数!L20*各種係数!$P$18</f>
        <v>0</v>
      </c>
      <c r="AF848" s="46">
        <f>M848*各種係数!L20*各種係数!$P$18</f>
        <v>0</v>
      </c>
      <c r="AG848" s="46">
        <f>U848*各種係数!L20*各種係数!$P$18</f>
        <v>0</v>
      </c>
      <c r="AH848" s="135">
        <f t="shared" si="86"/>
        <v>0</v>
      </c>
    </row>
    <row r="849" spans="2:34" x14ac:dyDescent="0.15">
      <c r="B849" s="155" t="s">
        <v>47</v>
      </c>
      <c r="C849" s="155" t="s">
        <v>292</v>
      </c>
      <c r="D849" s="155" t="s">
        <v>290</v>
      </c>
      <c r="E849" s="41" t="s">
        <v>960</v>
      </c>
      <c r="F849" s="363">
        <f>SUMIF(価格変換【係数】!$D$7:$D$64,E849,価格変換【係数】!$J$476:$J$533)</f>
        <v>3.5019355083785263E-5</v>
      </c>
      <c r="G849" s="324">
        <f>SUMIF(価格変換【係数】!$D$7:$D$64,E849,価格変換【係数】!$L$476:$L$533)</f>
        <v>4.3889606525217496E-7</v>
      </c>
      <c r="H849" s="325">
        <f>G849*各種係数!H21</f>
        <v>1.8972442105250522E-7</v>
      </c>
      <c r="I849" s="324">
        <f>G849*各種係数!I21</f>
        <v>9.7128056066375619E-8</v>
      </c>
      <c r="J849" s="364">
        <v>1.9299616949650791E-4</v>
      </c>
      <c r="K849" s="46">
        <f>J849*各種係数!G21</f>
        <v>2.4188126594021593E-6</v>
      </c>
      <c r="L849" s="46">
        <f>J849*各種係数!F21</f>
        <v>1.9057735683710575E-4</v>
      </c>
      <c r="M849" s="364">
        <v>3.0504263850156273E-6</v>
      </c>
      <c r="N849" s="46">
        <f>M849*各種係数!H21</f>
        <v>1.3186274056201699E-6</v>
      </c>
      <c r="O849" s="46">
        <f>M849*各種係数!I21</f>
        <v>6.7506183902540946E-7</v>
      </c>
      <c r="P849" s="54"/>
      <c r="Q849" s="41"/>
      <c r="R849" s="46">
        <f>Q$943*各種係数!J21</f>
        <v>1.2404971211795811E-5</v>
      </c>
      <c r="S849" s="46">
        <f>R849*各種係数!G21</f>
        <v>1.554709685942962E-7</v>
      </c>
      <c r="T849" s="46">
        <f>R849*各種係数!F21</f>
        <v>1.2249500243201515E-5</v>
      </c>
      <c r="U849" s="364">
        <v>5.1360151056517153E-7</v>
      </c>
      <c r="V849" s="46">
        <f>U849*各種係数!H21</f>
        <v>2.22017823713416E-7</v>
      </c>
      <c r="W849" s="46">
        <f>U849*各種係数!I21</f>
        <v>1.1366043185027616E-7</v>
      </c>
      <c r="X849" s="135">
        <f t="shared" si="82"/>
        <v>4.0029239608329738E-6</v>
      </c>
      <c r="Y849" s="46">
        <f t="shared" si="83"/>
        <v>1.7303696503860912E-6</v>
      </c>
      <c r="Z849" s="47">
        <f t="shared" si="84"/>
        <v>8.8585032694206123E-7</v>
      </c>
      <c r="AA849" s="46">
        <f>G849*各種係数!K21*各種係数!$P$18</f>
        <v>3.568260693107113E-14</v>
      </c>
      <c r="AB849" s="46">
        <f>M849*各種係数!K21*各種係数!$P$18</f>
        <v>2.4800214512322173E-13</v>
      </c>
      <c r="AC849" s="46">
        <f>U849*各種係数!K21*各種係数!$P$18</f>
        <v>4.1756220371152154E-14</v>
      </c>
      <c r="AD849" s="364">
        <f t="shared" si="85"/>
        <v>3.2544097242544501E-13</v>
      </c>
      <c r="AE849" s="46">
        <f>G849*各種係数!L21*各種係数!$P$18</f>
        <v>2.4977824851749791E-14</v>
      </c>
      <c r="AF849" s="46">
        <f>M849*各種係数!L21*各種係数!$P$18</f>
        <v>1.7360150158625519E-13</v>
      </c>
      <c r="AG849" s="46">
        <f>U849*各種係数!L21*各種係数!$P$18</f>
        <v>2.9229354259806507E-14</v>
      </c>
      <c r="AH849" s="135">
        <f t="shared" si="86"/>
        <v>2.2780868069781151E-13</v>
      </c>
    </row>
    <row r="850" spans="2:34" x14ac:dyDescent="0.15">
      <c r="B850" s="155" t="s">
        <v>48</v>
      </c>
      <c r="C850" s="155" t="s">
        <v>292</v>
      </c>
      <c r="D850" s="155" t="s">
        <v>290</v>
      </c>
      <c r="E850" s="41" t="s">
        <v>150</v>
      </c>
      <c r="F850" s="365">
        <f>SUMIF(価格変換【係数】!$D$7:$D$64,E850,価格変換【係数】!$J$476:$J$533)</f>
        <v>2.5147764045342661E-3</v>
      </c>
      <c r="G850" s="326">
        <f>SUMIF(価格変換【係数】!$D$7:$D$64,E850,価格変換【係数】!$L$476:$L$533)</f>
        <v>1.3920160086798735E-4</v>
      </c>
      <c r="H850" s="327">
        <f>G850*各種係数!H22</f>
        <v>5.5498430455568857E-5</v>
      </c>
      <c r="I850" s="326">
        <f>G850*各種係数!I22</f>
        <v>2.2701600072390867E-5</v>
      </c>
      <c r="J850" s="80">
        <v>2.9037480819847964E-4</v>
      </c>
      <c r="K850" s="67">
        <f>J850*各種係数!G22</f>
        <v>1.6073253303984694E-5</v>
      </c>
      <c r="L850" s="67">
        <f>J850*各種係数!F22</f>
        <v>2.7430155489449495E-4</v>
      </c>
      <c r="M850" s="80">
        <v>1.9891593783738084E-5</v>
      </c>
      <c r="N850" s="67">
        <f>M850*各種係数!H22</f>
        <v>7.9306001322797529E-6</v>
      </c>
      <c r="O850" s="67">
        <f>M850*各種係数!I22</f>
        <v>3.2440072819933171E-6</v>
      </c>
      <c r="P850" s="54"/>
      <c r="Q850" s="41"/>
      <c r="R850" s="67">
        <f>Q$943*各種係数!J22</f>
        <v>4.3259003634267021E-5</v>
      </c>
      <c r="S850" s="67">
        <f>R850*各種係数!G22</f>
        <v>2.3945359702701954E-6</v>
      </c>
      <c r="T850" s="67">
        <f>R850*各種係数!F22</f>
        <v>4.0864467663996823E-5</v>
      </c>
      <c r="U850" s="80">
        <v>6.9898589460308554E-6</v>
      </c>
      <c r="V850" s="67">
        <f>U850*各種係数!H22</f>
        <v>2.7867941043179621E-6</v>
      </c>
      <c r="W850" s="67">
        <f>U850*各種係数!I22</f>
        <v>1.139936476058936E-6</v>
      </c>
      <c r="X850" s="330">
        <f t="shared" si="82"/>
        <v>1.6608305359775628E-4</v>
      </c>
      <c r="Y850" s="67">
        <f t="shared" si="83"/>
        <v>6.6215824692166569E-5</v>
      </c>
      <c r="Z850" s="68">
        <f t="shared" si="84"/>
        <v>2.708554383044312E-5</v>
      </c>
      <c r="AA850" s="67">
        <f>G850*各種係数!K22*各種係数!$P$18</f>
        <v>9.1104945813038886E-12</v>
      </c>
      <c r="AB850" s="67">
        <f>M850*各種係数!K22*各種係数!$P$18</f>
        <v>1.3018690607740001E-12</v>
      </c>
      <c r="AC850" s="67">
        <f>U850*各種係数!K22*各種係数!$P$18</f>
        <v>4.5747370471899197E-13</v>
      </c>
      <c r="AD850" s="80">
        <f t="shared" si="85"/>
        <v>1.0869837346796881E-11</v>
      </c>
      <c r="AE850" s="67">
        <f>G850*各種係数!L22*各種係数!$P$18</f>
        <v>5.7217706408652467E-12</v>
      </c>
      <c r="AF850" s="67">
        <f>M850*各種係数!L22*各種係数!$P$18</f>
        <v>8.1762807756605807E-13</v>
      </c>
      <c r="AG850" s="67">
        <f>U850*各種係数!L22*各種係数!$P$18</f>
        <v>2.8731257005526499E-13</v>
      </c>
      <c r="AH850" s="330">
        <f t="shared" si="86"/>
        <v>6.8267112884865696E-12</v>
      </c>
    </row>
    <row r="851" spans="2:34" x14ac:dyDescent="0.15">
      <c r="B851" s="162" t="s">
        <v>49</v>
      </c>
      <c r="C851" s="162" t="s">
        <v>292</v>
      </c>
      <c r="D851" s="162" t="s">
        <v>290</v>
      </c>
      <c r="E851" s="116" t="s">
        <v>151</v>
      </c>
      <c r="F851" s="363">
        <f>SUMIF(価格変換【係数】!$D$7:$D$64,E851,価格変換【係数】!$J$476:$J$533)</f>
        <v>0</v>
      </c>
      <c r="G851" s="324">
        <f>SUMIF(価格変換【係数】!$D$7:$D$64,E851,価格変換【係数】!$L$476:$L$533)</f>
        <v>0</v>
      </c>
      <c r="H851" s="325">
        <f>G851*各種係数!H23</f>
        <v>0</v>
      </c>
      <c r="I851" s="324">
        <f>G851*各種係数!I23</f>
        <v>0</v>
      </c>
      <c r="J851" s="366">
        <v>-6.8993709678666224E-5</v>
      </c>
      <c r="K851" s="46">
        <f>J851*各種係数!G23</f>
        <v>0</v>
      </c>
      <c r="L851" s="46">
        <f>J851*各種係数!F23</f>
        <v>-6.899370967866621E-5</v>
      </c>
      <c r="M851" s="366">
        <v>2.5749560624923508E-20</v>
      </c>
      <c r="N851" s="46">
        <f>M851*各種係数!H23</f>
        <v>0</v>
      </c>
      <c r="O851" s="46">
        <f>M851*各種係数!I23</f>
        <v>0</v>
      </c>
      <c r="P851" s="54"/>
      <c r="Q851" s="41"/>
      <c r="R851" s="46">
        <f>Q$943*各種係数!J23</f>
        <v>0</v>
      </c>
      <c r="S851" s="46">
        <f>R851*各種係数!G23</f>
        <v>0</v>
      </c>
      <c r="T851" s="46">
        <f>R851*各種係数!F23</f>
        <v>0</v>
      </c>
      <c r="U851" s="366">
        <v>6.1461101135935266E-21</v>
      </c>
      <c r="V851" s="46">
        <f>U851*各種係数!H23</f>
        <v>0</v>
      </c>
      <c r="W851" s="46">
        <f>U851*各種係数!I23</f>
        <v>0</v>
      </c>
      <c r="X851" s="328">
        <f t="shared" si="82"/>
        <v>3.1895670738517034E-20</v>
      </c>
      <c r="Y851" s="136">
        <f t="shared" si="83"/>
        <v>0</v>
      </c>
      <c r="Z851" s="329">
        <f t="shared" si="84"/>
        <v>0</v>
      </c>
      <c r="AA851" s="46">
        <f>G851*各種係数!K23*各種係数!$P$18</f>
        <v>0</v>
      </c>
      <c r="AB851" s="46">
        <f>M851*各種係数!K23*各種係数!$P$18</f>
        <v>0</v>
      </c>
      <c r="AC851" s="46">
        <f>U851*各種係数!K23*各種係数!$P$18</f>
        <v>0</v>
      </c>
      <c r="AD851" s="366">
        <f t="shared" si="85"/>
        <v>0</v>
      </c>
      <c r="AE851" s="46">
        <f>G851*各種係数!L23*各種係数!$P$18</f>
        <v>0</v>
      </c>
      <c r="AF851" s="46">
        <f>M851*各種係数!L23*各種係数!$P$18</f>
        <v>0</v>
      </c>
      <c r="AG851" s="46">
        <f>U851*各種係数!L23*各種係数!$P$18</f>
        <v>0</v>
      </c>
      <c r="AH851" s="328">
        <f t="shared" si="86"/>
        <v>0</v>
      </c>
    </row>
    <row r="852" spans="2:34" x14ac:dyDescent="0.15">
      <c r="B852" s="155" t="s">
        <v>50</v>
      </c>
      <c r="C852" s="155" t="s">
        <v>292</v>
      </c>
      <c r="D852" s="155" t="s">
        <v>290</v>
      </c>
      <c r="E852" s="41" t="s">
        <v>152</v>
      </c>
      <c r="F852" s="363">
        <f>SUMIF(価格変換【係数】!$D$7:$D$64,E852,価格変換【係数】!$J$476:$J$533)</f>
        <v>0</v>
      </c>
      <c r="G852" s="324">
        <f>SUMIF(価格変換【係数】!$D$7:$D$64,E852,価格変換【係数】!$L$476:$L$533)</f>
        <v>0</v>
      </c>
      <c r="H852" s="325">
        <f>G852*各種係数!H24</f>
        <v>0</v>
      </c>
      <c r="I852" s="324">
        <f>G852*各種係数!I24</f>
        <v>0</v>
      </c>
      <c r="J852" s="364">
        <v>2.398242079835479E-3</v>
      </c>
      <c r="K852" s="46">
        <f>J852*各種係数!G24</f>
        <v>2.4060668577512309E-5</v>
      </c>
      <c r="L852" s="46">
        <f>J852*各種係数!F24</f>
        <v>2.3741814112579669E-3</v>
      </c>
      <c r="M852" s="364">
        <v>2.69951417765264E-5</v>
      </c>
      <c r="N852" s="46">
        <f>M852*各種係数!H24</f>
        <v>1.1717379452212739E-5</v>
      </c>
      <c r="O852" s="46">
        <f>M852*各種係数!I24</f>
        <v>6.1493657605898325E-6</v>
      </c>
      <c r="P852" s="54"/>
      <c r="Q852" s="41"/>
      <c r="R852" s="46">
        <f>Q$943*各種係数!J24</f>
        <v>7.2365315036926006E-5</v>
      </c>
      <c r="S852" s="46">
        <f>R852*各種係数!G24</f>
        <v>7.2601422360589595E-7</v>
      </c>
      <c r="T852" s="46">
        <f>R852*各種係数!F24</f>
        <v>7.1639300813320105E-5</v>
      </c>
      <c r="U852" s="364">
        <v>1.9862046808014657E-6</v>
      </c>
      <c r="V852" s="46">
        <f>U852*各種係数!H24</f>
        <v>8.6212230731638427E-7</v>
      </c>
      <c r="W852" s="46">
        <f>U852*各種係数!I24</f>
        <v>4.5244804264241265E-7</v>
      </c>
      <c r="X852" s="135">
        <f t="shared" si="82"/>
        <v>2.8981346457327866E-5</v>
      </c>
      <c r="Y852" s="46">
        <f t="shared" si="83"/>
        <v>1.2579501759529123E-5</v>
      </c>
      <c r="Z852" s="47">
        <f t="shared" si="84"/>
        <v>6.6018138032322448E-6</v>
      </c>
      <c r="AA852" s="46">
        <f>G852*各種係数!K24*各種係数!$P$18</f>
        <v>0</v>
      </c>
      <c r="AB852" s="46">
        <f>M852*各種係数!K24*各種係数!$P$18</f>
        <v>1.062800857343559E-12</v>
      </c>
      <c r="AC852" s="46">
        <f>U852*各種係数!K24*各種係数!$P$18</f>
        <v>7.8197034677223066E-14</v>
      </c>
      <c r="AD852" s="364">
        <f t="shared" si="85"/>
        <v>1.140997892020782E-12</v>
      </c>
      <c r="AE852" s="46">
        <f>G852*各種係数!L24*各種係数!$P$18</f>
        <v>0</v>
      </c>
      <c r="AF852" s="46">
        <f>M852*各種係数!L24*各種係数!$P$18</f>
        <v>9.5652077160920319E-13</v>
      </c>
      <c r="AG852" s="46">
        <f>U852*各種係数!L24*各種係数!$P$18</f>
        <v>7.037733120950075E-14</v>
      </c>
      <c r="AH852" s="135">
        <f t="shared" si="86"/>
        <v>1.0268981028187039E-12</v>
      </c>
    </row>
    <row r="853" spans="2:34" x14ac:dyDescent="0.15">
      <c r="B853" s="155" t="s">
        <v>51</v>
      </c>
      <c r="C853" s="155" t="s">
        <v>293</v>
      </c>
      <c r="D853" s="155" t="s">
        <v>290</v>
      </c>
      <c r="E853" s="41" t="s">
        <v>961</v>
      </c>
      <c r="F853" s="363">
        <f>SUMIF(価格変換【係数】!$D$7:$D$64,E853,価格変換【係数】!$J$476:$J$533)</f>
        <v>3.6599126903301855E-4</v>
      </c>
      <c r="G853" s="324">
        <f>SUMIF(価格変換【係数】!$D$7:$D$64,E853,価格変換【係数】!$L$476:$L$533)</f>
        <v>4.6463758525884102E-6</v>
      </c>
      <c r="H853" s="325">
        <f>G853*各種係数!H25</f>
        <v>2.491079649866136E-6</v>
      </c>
      <c r="I853" s="324">
        <f>G853*各種係数!I25</f>
        <v>1.2240808608622585E-6</v>
      </c>
      <c r="J853" s="364">
        <v>2.0560436712015605E-3</v>
      </c>
      <c r="K853" s="46">
        <f>J853*各種係数!G25</f>
        <v>2.6102129952385016E-5</v>
      </c>
      <c r="L853" s="46">
        <f>J853*各種係数!F25</f>
        <v>2.0299415412491756E-3</v>
      </c>
      <c r="M853" s="364">
        <v>2.8371101530096E-5</v>
      </c>
      <c r="N853" s="46">
        <f>M853*各種係数!H25</f>
        <v>1.5210709574116048E-5</v>
      </c>
      <c r="O853" s="46">
        <f>M853*各種係数!I25</f>
        <v>7.4743248257077252E-6</v>
      </c>
      <c r="P853" s="54"/>
      <c r="Q853" s="41"/>
      <c r="R853" s="46">
        <f>Q$943*各種係数!J25</f>
        <v>1.2607216450135577E-5</v>
      </c>
      <c r="S853" s="46">
        <f>R853*各種係数!G25</f>
        <v>1.600526325041394E-7</v>
      </c>
      <c r="T853" s="46">
        <f>R853*各種係数!F25</f>
        <v>1.2447163817631438E-5</v>
      </c>
      <c r="U853" s="364">
        <v>2.7796130351923375E-6</v>
      </c>
      <c r="V853" s="46">
        <f>U853*各種係数!H25</f>
        <v>1.4902448028634858E-6</v>
      </c>
      <c r="W853" s="46">
        <f>U853*各種係数!I25</f>
        <v>7.3228495174077182E-7</v>
      </c>
      <c r="X853" s="135">
        <f t="shared" si="82"/>
        <v>3.5797090417876748E-5</v>
      </c>
      <c r="Y853" s="46">
        <f t="shared" si="83"/>
        <v>1.9192034026845667E-5</v>
      </c>
      <c r="Z853" s="47">
        <f t="shared" si="84"/>
        <v>9.4306906383107564E-6</v>
      </c>
      <c r="AA853" s="46">
        <f>G853*各種係数!K25*各種係数!$P$18</f>
        <v>2.8768057834600669E-13</v>
      </c>
      <c r="AB853" s="46">
        <f>M853*各種係数!K25*各種係数!$P$18</f>
        <v>1.7565980788972323E-12</v>
      </c>
      <c r="AC853" s="46">
        <f>U853*各種係数!K25*各種係数!$P$18</f>
        <v>1.7209987114941757E-13</v>
      </c>
      <c r="AD853" s="364">
        <f t="shared" si="85"/>
        <v>2.2163785283926565E-12</v>
      </c>
      <c r="AE853" s="46">
        <f>G853*各種係数!L25*各種係数!$P$18</f>
        <v>2.4753910229772665E-13</v>
      </c>
      <c r="AF853" s="46">
        <f>M853*各種係数!L25*各種係数!$P$18</f>
        <v>1.5114913702138977E-12</v>
      </c>
      <c r="AG853" s="46">
        <f>U853*各種係数!L25*各種係数!$P$18</f>
        <v>1.480859356401965E-13</v>
      </c>
      <c r="AH853" s="135">
        <f t="shared" si="86"/>
        <v>1.9071164081518209E-12</v>
      </c>
    </row>
    <row r="854" spans="2:34" x14ac:dyDescent="0.15">
      <c r="B854" s="155" t="s">
        <v>52</v>
      </c>
      <c r="C854" s="155" t="s">
        <v>294</v>
      </c>
      <c r="D854" s="155" t="s">
        <v>290</v>
      </c>
      <c r="E854" s="41" t="s">
        <v>154</v>
      </c>
      <c r="F854" s="363">
        <f>SUMIF(価格変換【係数】!$D$7:$D$64,E854,価格変換【係数】!$J$476:$J$533)</f>
        <v>0</v>
      </c>
      <c r="G854" s="324">
        <f>SUMIF(価格変換【係数】!$D$7:$D$64,E854,価格変換【係数】!$L$476:$L$533)</f>
        <v>0</v>
      </c>
      <c r="H854" s="325">
        <f>G854*各種係数!H26</f>
        <v>0</v>
      </c>
      <c r="I854" s="324">
        <f>G854*各種係数!I26</f>
        <v>0</v>
      </c>
      <c r="J854" s="364">
        <v>2.5994117072284076E-5</v>
      </c>
      <c r="K854" s="46">
        <f>J854*各種係数!G26</f>
        <v>0</v>
      </c>
      <c r="L854" s="46">
        <f>J854*各種係数!F26</f>
        <v>2.5994117072284076E-5</v>
      </c>
      <c r="M854" s="364">
        <v>0</v>
      </c>
      <c r="N854" s="46">
        <f>M854*各種係数!H26</f>
        <v>0</v>
      </c>
      <c r="O854" s="46">
        <f>M854*各種係数!I26</f>
        <v>0</v>
      </c>
      <c r="P854" s="54"/>
      <c r="Q854" s="41"/>
      <c r="R854" s="46">
        <f>Q$943*各種係数!J26</f>
        <v>1.3119093779030918E-6</v>
      </c>
      <c r="S854" s="46">
        <f>R854*各種係数!G26</f>
        <v>0</v>
      </c>
      <c r="T854" s="46">
        <f>R854*各種係数!F26</f>
        <v>1.3119093779030918E-6</v>
      </c>
      <c r="U854" s="364">
        <v>0</v>
      </c>
      <c r="V854" s="46">
        <f>U854*各種係数!H26</f>
        <v>0</v>
      </c>
      <c r="W854" s="46">
        <f>U854*各種係数!I26</f>
        <v>0</v>
      </c>
      <c r="X854" s="135">
        <f t="shared" si="82"/>
        <v>0</v>
      </c>
      <c r="Y854" s="46">
        <f t="shared" si="83"/>
        <v>0</v>
      </c>
      <c r="Z854" s="47">
        <f t="shared" si="84"/>
        <v>0</v>
      </c>
      <c r="AA854" s="46">
        <f>G854*各種係数!K26*各種係数!$P$18</f>
        <v>0</v>
      </c>
      <c r="AB854" s="46">
        <f>M854*各種係数!K26*各種係数!$P$18</f>
        <v>0</v>
      </c>
      <c r="AC854" s="46">
        <f>U854*各種係数!K26*各種係数!$P$18</f>
        <v>0</v>
      </c>
      <c r="AD854" s="364">
        <f t="shared" si="85"/>
        <v>0</v>
      </c>
      <c r="AE854" s="46">
        <f>G854*各種係数!L26*各種係数!$P$18</f>
        <v>0</v>
      </c>
      <c r="AF854" s="46">
        <f>M854*各種係数!L26*各種係数!$P$18</f>
        <v>0</v>
      </c>
      <c r="AG854" s="46">
        <f>U854*各種係数!L26*各種係数!$P$18</f>
        <v>0</v>
      </c>
      <c r="AH854" s="135">
        <f t="shared" si="86"/>
        <v>0</v>
      </c>
    </row>
    <row r="855" spans="2:34" x14ac:dyDescent="0.15">
      <c r="B855" s="163" t="s">
        <v>53</v>
      </c>
      <c r="C855" s="163" t="s">
        <v>294</v>
      </c>
      <c r="D855" s="163" t="s">
        <v>290</v>
      </c>
      <c r="E855" s="62" t="s">
        <v>962</v>
      </c>
      <c r="F855" s="365">
        <f>SUMIF(価格変換【係数】!$D$7:$D$64,E855,価格変換【係数】!$J$476:$J$533)</f>
        <v>0</v>
      </c>
      <c r="G855" s="326">
        <f>SUMIF(価格変換【係数】!$D$7:$D$64,E855,価格変換【係数】!$L$476:$L$533)</f>
        <v>0</v>
      </c>
      <c r="H855" s="327">
        <f>G855*各種係数!H27</f>
        <v>0</v>
      </c>
      <c r="I855" s="326">
        <f>G855*各種係数!I27</f>
        <v>0</v>
      </c>
      <c r="J855" s="80">
        <v>3.202880270117372E-4</v>
      </c>
      <c r="K855" s="67">
        <f>J855*各種係数!G27</f>
        <v>3.2001941060740966E-6</v>
      </c>
      <c r="L855" s="67">
        <f>J855*各種係数!F27</f>
        <v>3.1708783290566308E-4</v>
      </c>
      <c r="M855" s="80">
        <v>3.47427124219064E-6</v>
      </c>
      <c r="N855" s="67">
        <f>M855*各種係数!H27</f>
        <v>1.3076042566716564E-6</v>
      </c>
      <c r="O855" s="67">
        <f>M855*各種係数!I27</f>
        <v>3.2120620918366296E-7</v>
      </c>
      <c r="P855" s="54"/>
      <c r="Q855" s="41"/>
      <c r="R855" s="67">
        <f>Q$943*各種係数!J27</f>
        <v>2.7106231280139599E-6</v>
      </c>
      <c r="S855" s="67">
        <f>R855*各種係数!G27</f>
        <v>2.7083498059515418E-8</v>
      </c>
      <c r="T855" s="67">
        <f>R855*各種係数!F27</f>
        <v>2.6835396299544447E-6</v>
      </c>
      <c r="U855" s="80">
        <v>2.4080267995743598E-7</v>
      </c>
      <c r="V855" s="67">
        <f>U855*各種係数!H27</f>
        <v>9.0630404876433098E-8</v>
      </c>
      <c r="W855" s="67">
        <f>U855*各種係数!I27</f>
        <v>2.2262889279083704E-8</v>
      </c>
      <c r="X855" s="330">
        <f t="shared" si="82"/>
        <v>3.715073922148076E-6</v>
      </c>
      <c r="Y855" s="67">
        <f t="shared" si="83"/>
        <v>1.3982346615480895E-6</v>
      </c>
      <c r="Z855" s="68">
        <f t="shared" si="84"/>
        <v>3.4346909846274665E-7</v>
      </c>
      <c r="AA855" s="67">
        <f>G855*各種係数!K27*各種係数!$P$18</f>
        <v>0</v>
      </c>
      <c r="AB855" s="67">
        <f>M855*各種係数!K27*各種係数!$P$18</f>
        <v>6.5552287588502637E-14</v>
      </c>
      <c r="AC855" s="67">
        <f>U855*各種係数!K27*各種係数!$P$18</f>
        <v>4.5434467916497352E-15</v>
      </c>
      <c r="AD855" s="80">
        <f t="shared" si="85"/>
        <v>7.009573438015237E-14</v>
      </c>
      <c r="AE855" s="67">
        <f>G855*各種係数!L27*各種係数!$P$18</f>
        <v>0</v>
      </c>
      <c r="AF855" s="67">
        <f>M855*各種係数!L27*各種係数!$P$18</f>
        <v>6.5552287588502637E-14</v>
      </c>
      <c r="AG855" s="67">
        <f>U855*各種係数!L27*各種係数!$P$18</f>
        <v>4.5434467916497352E-15</v>
      </c>
      <c r="AH855" s="330">
        <f t="shared" si="86"/>
        <v>7.009573438015237E-14</v>
      </c>
    </row>
    <row r="856" spans="2:34" x14ac:dyDescent="0.15">
      <c r="B856" s="155" t="s">
        <v>54</v>
      </c>
      <c r="C856" s="155" t="s">
        <v>294</v>
      </c>
      <c r="D856" s="155" t="s">
        <v>290</v>
      </c>
      <c r="E856" s="41" t="s">
        <v>963</v>
      </c>
      <c r="F856" s="363">
        <f>SUMIF(価格変換【係数】!$D$7:$D$64,E856,価格変換【係数】!$J$476:$J$533)</f>
        <v>0</v>
      </c>
      <c r="G856" s="324">
        <f>SUMIF(価格変換【係数】!$D$7:$D$64,E856,価格変換【係数】!$L$476:$L$533)</f>
        <v>0</v>
      </c>
      <c r="H856" s="325">
        <f>G856*各種係数!H28</f>
        <v>0</v>
      </c>
      <c r="I856" s="324">
        <f>G856*各種係数!I28</f>
        <v>0</v>
      </c>
      <c r="J856" s="366">
        <v>4.1982799976115039E-6</v>
      </c>
      <c r="K856" s="46">
        <f>J856*各種係数!G28</f>
        <v>0</v>
      </c>
      <c r="L856" s="46">
        <f>J856*各種係数!F28</f>
        <v>4.1982799976115047E-6</v>
      </c>
      <c r="M856" s="366">
        <v>-1.0057984289200648E-22</v>
      </c>
      <c r="N856" s="46">
        <f>M856*各種係数!H28</f>
        <v>0</v>
      </c>
      <c r="O856" s="46">
        <f>M856*各種係数!I28</f>
        <v>0</v>
      </c>
      <c r="P856" s="54"/>
      <c r="Q856" s="41"/>
      <c r="R856" s="46">
        <f>Q$943*各種係数!J28</f>
        <v>0</v>
      </c>
      <c r="S856" s="46">
        <f>R856*各種係数!G28</f>
        <v>0</v>
      </c>
      <c r="T856" s="46">
        <f>R856*各種係数!F28</f>
        <v>0</v>
      </c>
      <c r="U856" s="366">
        <v>-1.8050601385743972E-22</v>
      </c>
      <c r="V856" s="46">
        <f>U856*各種係数!H28</f>
        <v>0</v>
      </c>
      <c r="W856" s="46">
        <f>U856*各種係数!I28</f>
        <v>0</v>
      </c>
      <c r="X856" s="328">
        <f t="shared" si="82"/>
        <v>-2.8108585674944618E-22</v>
      </c>
      <c r="Y856" s="136">
        <f t="shared" si="83"/>
        <v>0</v>
      </c>
      <c r="Z856" s="329">
        <f t="shared" si="84"/>
        <v>0</v>
      </c>
      <c r="AA856" s="46">
        <f>G856*各種係数!K28*各種係数!$P$18</f>
        <v>0</v>
      </c>
      <c r="AB856" s="46">
        <f>M856*各種係数!K28*各種係数!$P$18</f>
        <v>0</v>
      </c>
      <c r="AC856" s="46">
        <f>U856*各種係数!K28*各種係数!$P$18</f>
        <v>0</v>
      </c>
      <c r="AD856" s="366">
        <f t="shared" si="85"/>
        <v>0</v>
      </c>
      <c r="AE856" s="46">
        <f>G856*各種係数!L28*各種係数!$P$18</f>
        <v>0</v>
      </c>
      <c r="AF856" s="46">
        <f>M856*各種係数!L28*各種係数!$P$18</f>
        <v>0</v>
      </c>
      <c r="AG856" s="46">
        <f>U856*各種係数!L28*各種係数!$P$18</f>
        <v>0</v>
      </c>
      <c r="AH856" s="328">
        <f t="shared" si="86"/>
        <v>0</v>
      </c>
    </row>
    <row r="857" spans="2:34" x14ac:dyDescent="0.15">
      <c r="B857" s="155" t="s">
        <v>55</v>
      </c>
      <c r="C857" s="155" t="s">
        <v>294</v>
      </c>
      <c r="D857" s="155" t="s">
        <v>290</v>
      </c>
      <c r="E857" s="41" t="s">
        <v>964</v>
      </c>
      <c r="F857" s="363">
        <f>SUMIF(価格変換【係数】!$D$7:$D$64,E857,価格変換【係数】!$J$476:$J$533)</f>
        <v>0</v>
      </c>
      <c r="G857" s="324">
        <f>SUMIF(価格変換【係数】!$D$7:$D$64,E857,価格変換【係数】!$L$476:$L$533)</f>
        <v>0</v>
      </c>
      <c r="H857" s="325">
        <f>G857*各種係数!H29</f>
        <v>0</v>
      </c>
      <c r="I857" s="324">
        <f>G857*各種係数!I29</f>
        <v>0</v>
      </c>
      <c r="J857" s="364">
        <v>2.9127150486022791E-4</v>
      </c>
      <c r="K857" s="46">
        <f>J857*各種係数!G29</f>
        <v>0</v>
      </c>
      <c r="L857" s="46">
        <f>J857*各種係数!F29</f>
        <v>2.912715048602278E-4</v>
      </c>
      <c r="M857" s="364">
        <v>7.0476783302194364E-21</v>
      </c>
      <c r="N857" s="46">
        <f>M857*各種係数!H29</f>
        <v>0</v>
      </c>
      <c r="O857" s="46">
        <f>M857*各種係数!I29</f>
        <v>0</v>
      </c>
      <c r="P857" s="54"/>
      <c r="Q857" s="41"/>
      <c r="R857" s="46">
        <f>Q$943*各種係数!J29</f>
        <v>4.6534302626849104E-8</v>
      </c>
      <c r="S857" s="46">
        <f>R857*各種係数!G29</f>
        <v>0</v>
      </c>
      <c r="T857" s="46">
        <f>R857*各種係数!F29</f>
        <v>4.653430262684909E-8</v>
      </c>
      <c r="U857" s="364">
        <v>5.2800546111008107E-21</v>
      </c>
      <c r="V857" s="46">
        <f>U857*各種係数!H29</f>
        <v>0</v>
      </c>
      <c r="W857" s="46">
        <f>U857*各種係数!I29</f>
        <v>0</v>
      </c>
      <c r="X857" s="135">
        <f t="shared" si="82"/>
        <v>1.2327732941320247E-20</v>
      </c>
      <c r="Y857" s="46">
        <f t="shared" si="83"/>
        <v>0</v>
      </c>
      <c r="Z857" s="47">
        <f t="shared" si="84"/>
        <v>0</v>
      </c>
      <c r="AA857" s="46">
        <f>G857*各種係数!K29*各種係数!$P$18</f>
        <v>0</v>
      </c>
      <c r="AB857" s="46">
        <f>M857*各種係数!K29*各種係数!$P$18</f>
        <v>0</v>
      </c>
      <c r="AC857" s="46">
        <f>U857*各種係数!K29*各種係数!$P$18</f>
        <v>0</v>
      </c>
      <c r="AD857" s="364">
        <f t="shared" si="85"/>
        <v>0</v>
      </c>
      <c r="AE857" s="46">
        <f>G857*各種係数!L29*各種係数!$P$18</f>
        <v>0</v>
      </c>
      <c r="AF857" s="46">
        <f>M857*各種係数!L29*各種係数!$P$18</f>
        <v>0</v>
      </c>
      <c r="AG857" s="46">
        <f>U857*各種係数!L29*各種係数!$P$18</f>
        <v>0</v>
      </c>
      <c r="AH857" s="135">
        <f t="shared" si="86"/>
        <v>0</v>
      </c>
    </row>
    <row r="858" spans="2:34" x14ac:dyDescent="0.15">
      <c r="B858" s="155" t="s">
        <v>56</v>
      </c>
      <c r="C858" s="155" t="s">
        <v>294</v>
      </c>
      <c r="D858" s="155" t="s">
        <v>290</v>
      </c>
      <c r="E858" s="41" t="s">
        <v>155</v>
      </c>
      <c r="F858" s="363">
        <f>SUMIF(価格変換【係数】!$D$7:$D$64,E858,価格変換【係数】!$J$476:$J$533)</f>
        <v>0</v>
      </c>
      <c r="G858" s="324">
        <f>SUMIF(価格変換【係数】!$D$7:$D$64,E858,価格変換【係数】!$L$476:$L$533)</f>
        <v>0</v>
      </c>
      <c r="H858" s="325">
        <f>G858*各種係数!H30</f>
        <v>0</v>
      </c>
      <c r="I858" s="324">
        <f>G858*各種係数!I30</f>
        <v>0</v>
      </c>
      <c r="J858" s="364">
        <v>1.2638192780818845E-5</v>
      </c>
      <c r="K858" s="46">
        <f>J858*各種係数!G30</f>
        <v>0</v>
      </c>
      <c r="L858" s="46">
        <f>J858*各種係数!F30</f>
        <v>1.2638192780818842E-5</v>
      </c>
      <c r="M858" s="364">
        <v>5.4111703668932496E-21</v>
      </c>
      <c r="N858" s="46">
        <f>M858*各種係数!H30</f>
        <v>0</v>
      </c>
      <c r="O858" s="46">
        <f>M858*各種係数!I30</f>
        <v>0</v>
      </c>
      <c r="P858" s="54"/>
      <c r="Q858" s="41"/>
      <c r="R858" s="46">
        <f>Q$943*各種係数!J30</f>
        <v>0</v>
      </c>
      <c r="S858" s="46">
        <f>R858*各種係数!G30</f>
        <v>0</v>
      </c>
      <c r="T858" s="46">
        <f>R858*各種係数!F30</f>
        <v>0</v>
      </c>
      <c r="U858" s="364">
        <v>9.6505240705192644E-22</v>
      </c>
      <c r="V858" s="46">
        <f>U858*各種係数!H30</f>
        <v>0</v>
      </c>
      <c r="W858" s="46">
        <f>U858*各種係数!I30</f>
        <v>0</v>
      </c>
      <c r="X858" s="135">
        <f t="shared" si="82"/>
        <v>6.376222773945176E-21</v>
      </c>
      <c r="Y858" s="46">
        <f t="shared" si="83"/>
        <v>0</v>
      </c>
      <c r="Z858" s="47">
        <f t="shared" si="84"/>
        <v>0</v>
      </c>
      <c r="AA858" s="46">
        <f>G858*各種係数!K30*各種係数!$P$18</f>
        <v>0</v>
      </c>
      <c r="AB858" s="46">
        <f>M858*各種係数!K30*各種係数!$P$18</f>
        <v>0</v>
      </c>
      <c r="AC858" s="46">
        <f>U858*各種係数!K30*各種係数!$P$18</f>
        <v>0</v>
      </c>
      <c r="AD858" s="364">
        <f t="shared" si="85"/>
        <v>0</v>
      </c>
      <c r="AE858" s="46">
        <f>G858*各種係数!L30*各種係数!$P$18</f>
        <v>0</v>
      </c>
      <c r="AF858" s="46">
        <f>M858*各種係数!L30*各種係数!$P$18</f>
        <v>0</v>
      </c>
      <c r="AG858" s="46">
        <f>U858*各種係数!L30*各種係数!$P$18</f>
        <v>0</v>
      </c>
      <c r="AH858" s="135">
        <f t="shared" si="86"/>
        <v>0</v>
      </c>
    </row>
    <row r="859" spans="2:34" x14ac:dyDescent="0.15">
      <c r="B859" s="155" t="s">
        <v>57</v>
      </c>
      <c r="C859" s="155" t="s">
        <v>294</v>
      </c>
      <c r="D859" s="155" t="s">
        <v>290</v>
      </c>
      <c r="E859" s="41" t="s">
        <v>156</v>
      </c>
      <c r="F859" s="363">
        <f>SUMIF(価格変換【係数】!$D$7:$D$64,E859,価格変換【係数】!$J$476:$J$533)</f>
        <v>0</v>
      </c>
      <c r="G859" s="324">
        <f>SUMIF(価格変換【係数】!$D$7:$D$64,E859,価格変換【係数】!$L$476:$L$533)</f>
        <v>0</v>
      </c>
      <c r="H859" s="325">
        <f>G859*各種係数!H31</f>
        <v>0</v>
      </c>
      <c r="I859" s="324">
        <f>G859*各種係数!I31</f>
        <v>0</v>
      </c>
      <c r="J859" s="364">
        <v>3.9218619538063475E-6</v>
      </c>
      <c r="K859" s="46">
        <f>J859*各種係数!G31</f>
        <v>0</v>
      </c>
      <c r="L859" s="46">
        <f>J859*各種係数!F31</f>
        <v>3.9218619538063475E-6</v>
      </c>
      <c r="M859" s="364">
        <v>0</v>
      </c>
      <c r="N859" s="46">
        <f>M859*各種係数!H31</f>
        <v>0</v>
      </c>
      <c r="O859" s="46">
        <f>M859*各種係数!I31</f>
        <v>0</v>
      </c>
      <c r="P859" s="54"/>
      <c r="Q859" s="41"/>
      <c r="R859" s="46">
        <f>Q$943*各種係数!J31</f>
        <v>0</v>
      </c>
      <c r="S859" s="46">
        <f>R859*各種係数!G31</f>
        <v>0</v>
      </c>
      <c r="T859" s="46">
        <f>R859*各種係数!F31</f>
        <v>0</v>
      </c>
      <c r="U859" s="364">
        <v>0</v>
      </c>
      <c r="V859" s="46">
        <f>U859*各種係数!H31</f>
        <v>0</v>
      </c>
      <c r="W859" s="46">
        <f>U859*各種係数!I31</f>
        <v>0</v>
      </c>
      <c r="X859" s="135">
        <f t="shared" si="82"/>
        <v>0</v>
      </c>
      <c r="Y859" s="46">
        <f t="shared" si="83"/>
        <v>0</v>
      </c>
      <c r="Z859" s="47">
        <f t="shared" si="84"/>
        <v>0</v>
      </c>
      <c r="AA859" s="46">
        <f>G859*各種係数!K31*各種係数!$P$18</f>
        <v>0</v>
      </c>
      <c r="AB859" s="46">
        <f>M859*各種係数!K31*各種係数!$P$18</f>
        <v>0</v>
      </c>
      <c r="AC859" s="46">
        <f>U859*各種係数!K31*各種係数!$P$18</f>
        <v>0</v>
      </c>
      <c r="AD859" s="364">
        <f t="shared" si="85"/>
        <v>0</v>
      </c>
      <c r="AE859" s="46">
        <f>G859*各種係数!L31*各種係数!$P$18</f>
        <v>0</v>
      </c>
      <c r="AF859" s="46">
        <f>M859*各種係数!L31*各種係数!$P$18</f>
        <v>0</v>
      </c>
      <c r="AG859" s="46">
        <f>U859*各種係数!L31*各種係数!$P$18</f>
        <v>0</v>
      </c>
      <c r="AH859" s="135">
        <f t="shared" si="86"/>
        <v>0</v>
      </c>
    </row>
    <row r="860" spans="2:34" x14ac:dyDescent="0.15">
      <c r="B860" s="155" t="s">
        <v>58</v>
      </c>
      <c r="C860" s="155" t="s">
        <v>294</v>
      </c>
      <c r="D860" s="155" t="s">
        <v>290</v>
      </c>
      <c r="E860" s="41" t="s">
        <v>965</v>
      </c>
      <c r="F860" s="365">
        <f>SUMIF(価格変換【係数】!$D$7:$D$64,E860,価格変換【係数】!$J$476:$J$533)</f>
        <v>2.7320741667076895E-3</v>
      </c>
      <c r="G860" s="326">
        <f>SUMIF(価格変換【係数】!$D$7:$D$64,E860,価格変換【係数】!$L$476:$L$533)</f>
        <v>7.7338598288294595E-5</v>
      </c>
      <c r="H860" s="327">
        <f>G860*各種係数!H32</f>
        <v>4.082428833949837E-5</v>
      </c>
      <c r="I860" s="326">
        <f>G860*各種係数!I32</f>
        <v>1.3668095313707576E-5</v>
      </c>
      <c r="J860" s="80">
        <v>1.7848858804341988E-5</v>
      </c>
      <c r="K860" s="67">
        <f>J860*各種係数!G32</f>
        <v>5.0525924141984968E-7</v>
      </c>
      <c r="L860" s="67">
        <f>J860*各種係数!F32</f>
        <v>1.7343599562922137E-5</v>
      </c>
      <c r="M860" s="80">
        <v>7.4652577154901284E-7</v>
      </c>
      <c r="N860" s="67">
        <f>M860*各種係数!H32</f>
        <v>3.9406433559833563E-7</v>
      </c>
      <c r="O860" s="67">
        <f>M860*各種係数!I32</f>
        <v>1.3193393241541766E-7</v>
      </c>
      <c r="P860" s="54"/>
      <c r="Q860" s="41"/>
      <c r="R860" s="67">
        <f>Q$943*各種係数!J32</f>
        <v>1.7002828778459042E-4</v>
      </c>
      <c r="S860" s="67">
        <f>R860*各種係数!G32</f>
        <v>4.8131011986637274E-6</v>
      </c>
      <c r="T860" s="67">
        <f>R860*各種係数!F32</f>
        <v>1.6521518658592669E-4</v>
      </c>
      <c r="U860" s="80">
        <v>8.6219268296427534E-6</v>
      </c>
      <c r="V860" s="67">
        <f>U860*各種係数!H32</f>
        <v>4.5512077374780469E-6</v>
      </c>
      <c r="W860" s="67">
        <f>U860*各種係数!I32</f>
        <v>1.5237581272947113E-6</v>
      </c>
      <c r="X860" s="330">
        <f t="shared" si="82"/>
        <v>8.6707050889486359E-5</v>
      </c>
      <c r="Y860" s="67">
        <f t="shared" si="83"/>
        <v>4.5769560412574753E-5</v>
      </c>
      <c r="Z860" s="68">
        <f t="shared" si="84"/>
        <v>1.5323787373417705E-5</v>
      </c>
      <c r="AA860" s="67">
        <f>G860*各種係数!K32*各種係数!$P$18</f>
        <v>1.3187710962384451E-12</v>
      </c>
      <c r="AB860" s="67">
        <f>M860*各種係数!K32*各種係数!$P$18</f>
        <v>1.2729692959342773E-14</v>
      </c>
      <c r="AC860" s="67">
        <f>U860*各種係数!K32*各種係数!$P$18</f>
        <v>1.4702035139595449E-13</v>
      </c>
      <c r="AD860" s="80">
        <f t="shared" si="85"/>
        <v>1.4785211405937422E-12</v>
      </c>
      <c r="AE860" s="67">
        <f>G860*各種係数!L32*各種係数!$P$18</f>
        <v>1.3187710962384451E-12</v>
      </c>
      <c r="AF860" s="67">
        <f>M860*各種係数!L32*各種係数!$P$18</f>
        <v>1.2729692959342773E-14</v>
      </c>
      <c r="AG860" s="67">
        <f>U860*各種係数!L32*各種係数!$P$18</f>
        <v>1.4702035139595449E-13</v>
      </c>
      <c r="AH860" s="330">
        <f t="shared" si="86"/>
        <v>1.4785211405937422E-12</v>
      </c>
    </row>
    <row r="861" spans="2:34" x14ac:dyDescent="0.15">
      <c r="B861" s="162" t="s">
        <v>59</v>
      </c>
      <c r="C861" s="162" t="s">
        <v>294</v>
      </c>
      <c r="D861" s="162" t="s">
        <v>290</v>
      </c>
      <c r="E861" s="116" t="s">
        <v>517</v>
      </c>
      <c r="F861" s="363">
        <f>SUMIF(価格変換【係数】!$D$7:$D$64,E861,価格変換【係数】!$J$476:$J$533)</f>
        <v>4.0974179214743299E-3</v>
      </c>
      <c r="G861" s="324">
        <f>SUMIF(価格変換【係数】!$D$7:$D$64,E861,価格変換【係数】!$L$476:$L$533)</f>
        <v>3.0405912951773949E-4</v>
      </c>
      <c r="H861" s="325">
        <f>G861*各種係数!H33</f>
        <v>1.0377141600724625E-4</v>
      </c>
      <c r="I861" s="324">
        <f>G861*各種係数!I33</f>
        <v>3.0502721085791413E-5</v>
      </c>
      <c r="J861" s="366">
        <v>2.8460897214056217E-4</v>
      </c>
      <c r="K861" s="46">
        <f>J861*各種係数!G33</f>
        <v>2.112011954369055E-5</v>
      </c>
      <c r="L861" s="46">
        <f>J861*各種係数!F33</f>
        <v>2.6348885259687161E-4</v>
      </c>
      <c r="M861" s="366">
        <v>2.7639801961115751E-5</v>
      </c>
      <c r="N861" s="46">
        <f>M861*各種係数!H33</f>
        <v>9.4331039893919885E-6</v>
      </c>
      <c r="O861" s="46">
        <f>M861*各種係数!I33</f>
        <v>2.7727803188268896E-6</v>
      </c>
      <c r="P861" s="54"/>
      <c r="Q861" s="41"/>
      <c r="R861" s="46">
        <f>Q$943*各種係数!J33</f>
        <v>5.5774225347671072E-4</v>
      </c>
      <c r="S861" s="46">
        <f>R861*各種係数!G33</f>
        <v>4.1388656792512525E-5</v>
      </c>
      <c r="T861" s="46">
        <f>R861*各種係数!F33</f>
        <v>5.1635359668419825E-4</v>
      </c>
      <c r="U861" s="366">
        <v>4.7924429651464096E-5</v>
      </c>
      <c r="V861" s="46">
        <f>U861*各種係数!H33</f>
        <v>1.6355982910823735E-5</v>
      </c>
      <c r="W861" s="46">
        <f>U861*各種係数!I33</f>
        <v>4.8077014269323389E-6</v>
      </c>
      <c r="X861" s="328">
        <f t="shared" si="82"/>
        <v>3.7962336113031938E-4</v>
      </c>
      <c r="Y861" s="136">
        <f t="shared" si="83"/>
        <v>1.2956050290746196E-4</v>
      </c>
      <c r="Z861" s="329">
        <f t="shared" si="84"/>
        <v>3.8083202831550642E-5</v>
      </c>
      <c r="AA861" s="46">
        <f>G861*各種係数!K33*各種係数!$P$18</f>
        <v>3.2635481159858513E-12</v>
      </c>
      <c r="AB861" s="46">
        <f>M861*各種係数!K33*各種係数!$P$18</f>
        <v>2.9666540109975107E-13</v>
      </c>
      <c r="AC861" s="46">
        <f>U861*各種係数!K33*各種係数!$P$18</f>
        <v>5.1438574578174982E-13</v>
      </c>
      <c r="AD861" s="366">
        <f t="shared" si="85"/>
        <v>4.0745992628673526E-12</v>
      </c>
      <c r="AE861" s="46">
        <f>G861*各種係数!L33*各種係数!$P$18</f>
        <v>3.247857980812842E-12</v>
      </c>
      <c r="AF861" s="46">
        <f>M861*各種係数!L33*各種係数!$P$18</f>
        <v>2.9523912513292532E-13</v>
      </c>
      <c r="AG861" s="46">
        <f>U861*各種係数!L33*各種係数!$P$18</f>
        <v>5.1191273738856836E-13</v>
      </c>
      <c r="AH861" s="328">
        <f t="shared" si="86"/>
        <v>4.0550098433343355E-12</v>
      </c>
    </row>
    <row r="862" spans="2:34" x14ac:dyDescent="0.15">
      <c r="B862" s="155" t="s">
        <v>60</v>
      </c>
      <c r="C862" s="155" t="s">
        <v>295</v>
      </c>
      <c r="D862" s="155" t="s">
        <v>290</v>
      </c>
      <c r="E862" s="41" t="s">
        <v>158</v>
      </c>
      <c r="F862" s="363">
        <f>SUMIF(価格変換【係数】!$D$7:$D$64,E862,価格変換【係数】!$J$476:$J$533)</f>
        <v>0</v>
      </c>
      <c r="G862" s="324">
        <f>SUMIF(価格変換【係数】!$D$7:$D$64,E862,価格変換【係数】!$L$476:$L$533)</f>
        <v>0</v>
      </c>
      <c r="H862" s="325">
        <f>G862*各種係数!H34</f>
        <v>0</v>
      </c>
      <c r="I862" s="324">
        <f>G862*各種係数!I34</f>
        <v>0</v>
      </c>
      <c r="J862" s="364">
        <v>1.9549921025393121E-3</v>
      </c>
      <c r="K862" s="46">
        <f>J862*各種係数!G34</f>
        <v>0</v>
      </c>
      <c r="L862" s="46">
        <f>J862*各種係数!F34</f>
        <v>1.9549921025393126E-3</v>
      </c>
      <c r="M862" s="364">
        <v>-6.5867916541385608E-19</v>
      </c>
      <c r="N862" s="46">
        <f>M862*各種係数!H34</f>
        <v>0</v>
      </c>
      <c r="O862" s="46">
        <f>M862*各種係数!I34</f>
        <v>0</v>
      </c>
      <c r="P862" s="54"/>
      <c r="Q862" s="41"/>
      <c r="R862" s="46">
        <f>Q$943*各種係数!J34</f>
        <v>9.8697466090676665E-4</v>
      </c>
      <c r="S862" s="46">
        <f>R862*各種係数!G34</f>
        <v>0</v>
      </c>
      <c r="T862" s="46">
        <f>R862*各種係数!F34</f>
        <v>9.8697466090676687E-4</v>
      </c>
      <c r="U862" s="364">
        <v>-7.3603198089337793E-20</v>
      </c>
      <c r="V862" s="46">
        <f>U862*各種係数!H34</f>
        <v>0</v>
      </c>
      <c r="W862" s="46">
        <f>U862*各種係数!I34</f>
        <v>0</v>
      </c>
      <c r="X862" s="135">
        <f t="shared" si="82"/>
        <v>-7.3228236350319382E-19</v>
      </c>
      <c r="Y862" s="46">
        <f t="shared" si="83"/>
        <v>0</v>
      </c>
      <c r="Z862" s="47">
        <f t="shared" si="84"/>
        <v>0</v>
      </c>
      <c r="AA862" s="46">
        <f>G862*各種係数!K34*各種係数!$P$18</f>
        <v>0</v>
      </c>
      <c r="AB862" s="46">
        <f>M862*各種係数!K34*各種係数!$P$18</f>
        <v>0</v>
      </c>
      <c r="AC862" s="46">
        <f>U862*各種係数!K34*各種係数!$P$18</f>
        <v>0</v>
      </c>
      <c r="AD862" s="364">
        <f t="shared" si="85"/>
        <v>0</v>
      </c>
      <c r="AE862" s="46">
        <f>G862*各種係数!L34*各種係数!$P$18</f>
        <v>0</v>
      </c>
      <c r="AF862" s="46">
        <f>M862*各種係数!L34*各種係数!$P$18</f>
        <v>0</v>
      </c>
      <c r="AG862" s="46">
        <f>U862*各種係数!L34*各種係数!$P$18</f>
        <v>0</v>
      </c>
      <c r="AH862" s="135">
        <f t="shared" si="86"/>
        <v>0</v>
      </c>
    </row>
    <row r="863" spans="2:34" x14ac:dyDescent="0.15">
      <c r="B863" s="155" t="s">
        <v>61</v>
      </c>
      <c r="C863" s="155" t="s">
        <v>295</v>
      </c>
      <c r="D863" s="155" t="s">
        <v>290</v>
      </c>
      <c r="E863" s="41" t="s">
        <v>159</v>
      </c>
      <c r="F863" s="363">
        <f>SUMIF(価格変換【係数】!$D$7:$D$64,E863,価格変換【係数】!$J$476:$J$533)</f>
        <v>0</v>
      </c>
      <c r="G863" s="324">
        <f>SUMIF(価格変換【係数】!$D$7:$D$64,E863,価格変換【係数】!$L$476:$L$533)</f>
        <v>0</v>
      </c>
      <c r="H863" s="325">
        <f>G863*各種係数!H35</f>
        <v>0</v>
      </c>
      <c r="I863" s="324">
        <f>G863*各種係数!I35</f>
        <v>0</v>
      </c>
      <c r="J863" s="364">
        <v>-1.1148650755051952E-6</v>
      </c>
      <c r="K863" s="46">
        <f>J863*各種係数!G35</f>
        <v>0</v>
      </c>
      <c r="L863" s="46">
        <f>J863*各種係数!F35</f>
        <v>-1.1148650755051954E-6</v>
      </c>
      <c r="M863" s="364">
        <v>-1.9158808044654822E-20</v>
      </c>
      <c r="N863" s="46">
        <f>M863*各種係数!H35</f>
        <v>0</v>
      </c>
      <c r="O863" s="46">
        <f>M863*各種係数!I35</f>
        <v>0</v>
      </c>
      <c r="P863" s="54"/>
      <c r="Q863" s="41"/>
      <c r="R863" s="46">
        <f>Q$943*各種係数!J35</f>
        <v>0</v>
      </c>
      <c r="S863" s="46">
        <f>R863*各種係数!G35</f>
        <v>0</v>
      </c>
      <c r="T863" s="46">
        <f>R863*各種係数!F35</f>
        <v>0</v>
      </c>
      <c r="U863" s="364">
        <v>-6.886076331603682E-21</v>
      </c>
      <c r="V863" s="46">
        <f>U863*各種係数!H35</f>
        <v>0</v>
      </c>
      <c r="W863" s="46">
        <f>U863*各種係数!I35</f>
        <v>0</v>
      </c>
      <c r="X863" s="135">
        <f t="shared" si="82"/>
        <v>-2.6044884376258504E-20</v>
      </c>
      <c r="Y863" s="46">
        <f t="shared" si="83"/>
        <v>0</v>
      </c>
      <c r="Z863" s="47">
        <f t="shared" si="84"/>
        <v>0</v>
      </c>
      <c r="AA863" s="46">
        <f>G863*各種係数!K35*各種係数!$P$18</f>
        <v>0</v>
      </c>
      <c r="AB863" s="46">
        <f>M863*各種係数!K35*各種係数!$P$18</f>
        <v>0</v>
      </c>
      <c r="AC863" s="46">
        <f>U863*各種係数!K35*各種係数!$P$18</f>
        <v>0</v>
      </c>
      <c r="AD863" s="364">
        <f t="shared" si="85"/>
        <v>0</v>
      </c>
      <c r="AE863" s="46">
        <f>G863*各種係数!L35*各種係数!$P$18</f>
        <v>0</v>
      </c>
      <c r="AF863" s="46">
        <f>M863*各種係数!L35*各種係数!$P$18</f>
        <v>0</v>
      </c>
      <c r="AG863" s="46">
        <f>U863*各種係数!L35*各種係数!$P$18</f>
        <v>0</v>
      </c>
      <c r="AH863" s="135">
        <f t="shared" si="86"/>
        <v>0</v>
      </c>
    </row>
    <row r="864" spans="2:34" x14ac:dyDescent="0.15">
      <c r="B864" s="155" t="s">
        <v>62</v>
      </c>
      <c r="C864" s="155" t="s">
        <v>296</v>
      </c>
      <c r="D864" s="155" t="s">
        <v>290</v>
      </c>
      <c r="E864" s="41" t="s">
        <v>160</v>
      </c>
      <c r="F864" s="363">
        <f>SUMIF(価格変換【係数】!$D$7:$D$64,E864,価格変換【係数】!$J$476:$J$533)</f>
        <v>0</v>
      </c>
      <c r="G864" s="324">
        <f>SUMIF(価格変換【係数】!$D$7:$D$64,E864,価格変換【係数】!$L$476:$L$533)</f>
        <v>0</v>
      </c>
      <c r="H864" s="325">
        <f>G864*各種係数!H36</f>
        <v>0</v>
      </c>
      <c r="I864" s="324">
        <f>G864*各種係数!I36</f>
        <v>0</v>
      </c>
      <c r="J864" s="364">
        <v>2.5318231402731324E-3</v>
      </c>
      <c r="K864" s="46">
        <f>J864*各種係数!G36</f>
        <v>7.6914980628479057E-5</v>
      </c>
      <c r="L864" s="46">
        <f>J864*各種係数!F36</f>
        <v>2.4549081596446534E-3</v>
      </c>
      <c r="M864" s="364">
        <v>8.40782716276985E-5</v>
      </c>
      <c r="N864" s="46">
        <f>M864*各種係数!H36</f>
        <v>3.006047974161285E-5</v>
      </c>
      <c r="O864" s="46">
        <f>M864*各種係数!I36</f>
        <v>1.9608009932036838E-5</v>
      </c>
      <c r="P864" s="54"/>
      <c r="Q864" s="41"/>
      <c r="R864" s="46">
        <f>Q$943*各種係数!J36</f>
        <v>1.2003523362595724E-4</v>
      </c>
      <c r="S864" s="46">
        <f>R864*各種係数!G36</f>
        <v>3.6465847563426012E-6</v>
      </c>
      <c r="T864" s="46">
        <f>R864*各種係数!F36</f>
        <v>1.1638864886961464E-4</v>
      </c>
      <c r="U864" s="364">
        <v>8.4860169970835228E-6</v>
      </c>
      <c r="V864" s="46">
        <f>U864*各種係数!H36</f>
        <v>3.0340031626408244E-6</v>
      </c>
      <c r="W864" s="46">
        <f>U864*各種係数!I36</f>
        <v>1.9790357525312262E-6</v>
      </c>
      <c r="X864" s="135">
        <f t="shared" si="82"/>
        <v>9.2564288624782023E-5</v>
      </c>
      <c r="Y864" s="46">
        <f t="shared" si="83"/>
        <v>3.3094482904253672E-5</v>
      </c>
      <c r="Z864" s="47">
        <f t="shared" si="84"/>
        <v>2.1587045684568062E-5</v>
      </c>
      <c r="AA864" s="46">
        <f>G864*各種係数!K36*各種係数!$P$18</f>
        <v>0</v>
      </c>
      <c r="AB864" s="46">
        <f>M864*各種係数!K36*各種係数!$P$18</f>
        <v>4.7498877655005823E-12</v>
      </c>
      <c r="AC864" s="46">
        <f>U864*各種係数!K36*各種係数!$P$18</f>
        <v>4.7940600504682823E-13</v>
      </c>
      <c r="AD864" s="364">
        <f t="shared" si="85"/>
        <v>5.2292937705474107E-12</v>
      </c>
      <c r="AE864" s="46">
        <f>G864*各種係数!L36*各種係数!$P$18</f>
        <v>0</v>
      </c>
      <c r="AF864" s="46">
        <f>M864*各種係数!L36*各種係数!$P$18</f>
        <v>4.4782152180273012E-12</v>
      </c>
      <c r="AG864" s="46">
        <f>U864*各種係数!L36*各種係数!$P$18</f>
        <v>4.519861043891682E-13</v>
      </c>
      <c r="AH864" s="135">
        <f t="shared" si="86"/>
        <v>4.9302013224164695E-12</v>
      </c>
    </row>
    <row r="865" spans="2:34" x14ac:dyDescent="0.15">
      <c r="B865" s="163" t="s">
        <v>63</v>
      </c>
      <c r="C865" s="163" t="s">
        <v>296</v>
      </c>
      <c r="D865" s="163" t="s">
        <v>290</v>
      </c>
      <c r="E865" s="62" t="s">
        <v>161</v>
      </c>
      <c r="F865" s="365">
        <f>SUMIF(価格変換【係数】!$D$7:$D$64,E865,価格変換【係数】!$J$476:$J$533)</f>
        <v>0</v>
      </c>
      <c r="G865" s="326">
        <f>SUMIF(価格変換【係数】!$D$7:$D$64,E865,価格変換【係数】!$L$476:$L$533)</f>
        <v>0</v>
      </c>
      <c r="H865" s="327">
        <f>G865*各種係数!H37</f>
        <v>0</v>
      </c>
      <c r="I865" s="326">
        <f>G865*各種係数!I37</f>
        <v>0</v>
      </c>
      <c r="J865" s="80">
        <v>7.9676536971343286E-5</v>
      </c>
      <c r="K865" s="67">
        <f>J865*各種係数!G37</f>
        <v>3.4164626498355033E-6</v>
      </c>
      <c r="L865" s="67">
        <f>J865*各種係数!F37</f>
        <v>7.6260074321507788E-5</v>
      </c>
      <c r="M865" s="80">
        <v>9.1355155215439526E-6</v>
      </c>
      <c r="N865" s="67">
        <f>M865*各種係数!H37</f>
        <v>4.7126508499196945E-6</v>
      </c>
      <c r="O865" s="67">
        <f>M865*各種係数!I37</f>
        <v>2.9467220495708828E-6</v>
      </c>
      <c r="P865" s="54"/>
      <c r="Q865" s="41"/>
      <c r="R865" s="67">
        <f>Q$943*各種係数!J37</f>
        <v>1.7756147546752919E-4</v>
      </c>
      <c r="S865" s="67">
        <f>R865*各種係数!G37</f>
        <v>7.613686187223219E-6</v>
      </c>
      <c r="T865" s="67">
        <f>R865*各種係数!F37</f>
        <v>1.6994778928030598E-4</v>
      </c>
      <c r="U865" s="80">
        <v>9.820648465655343E-6</v>
      </c>
      <c r="V865" s="67">
        <f>U865*各種係数!H37</f>
        <v>5.0660838164293765E-6</v>
      </c>
      <c r="W865" s="67">
        <f>U865*各種係数!I37</f>
        <v>3.167716294344411E-6</v>
      </c>
      <c r="X865" s="330">
        <f t="shared" si="82"/>
        <v>1.8956163987199294E-5</v>
      </c>
      <c r="Y865" s="67">
        <f t="shared" si="83"/>
        <v>9.778734666349071E-6</v>
      </c>
      <c r="Z865" s="68">
        <f t="shared" si="84"/>
        <v>6.1144383439152938E-6</v>
      </c>
      <c r="AA865" s="67">
        <f>G865*各種係数!K37*各種係数!$P$18</f>
        <v>0</v>
      </c>
      <c r="AB865" s="67">
        <f>M865*各種係数!K37*各種係数!$P$18</f>
        <v>5.0839680402707823E-13</v>
      </c>
      <c r="AC865" s="67">
        <f>U865*各種係数!K37*各種係数!$P$18</f>
        <v>5.4652485474282215E-13</v>
      </c>
      <c r="AD865" s="80">
        <f t="shared" si="85"/>
        <v>1.0549216587699004E-12</v>
      </c>
      <c r="AE865" s="67">
        <f>G865*各種係数!L37*各種係数!$P$18</f>
        <v>0</v>
      </c>
      <c r="AF865" s="67">
        <f>M865*各種係数!L37*各種係数!$P$18</f>
        <v>4.9589524327231392E-13</v>
      </c>
      <c r="AG865" s="67">
        <f>U865*各種係数!L37*各種係数!$P$18</f>
        <v>5.3308571897045762E-13</v>
      </c>
      <c r="AH865" s="330">
        <f t="shared" si="86"/>
        <v>1.0289809622427715E-12</v>
      </c>
    </row>
    <row r="866" spans="2:34" x14ac:dyDescent="0.15">
      <c r="B866" s="155" t="s">
        <v>64</v>
      </c>
      <c r="C866" s="155" t="s">
        <v>293</v>
      </c>
      <c r="D866" s="155" t="s">
        <v>290</v>
      </c>
      <c r="E866" s="41" t="s">
        <v>950</v>
      </c>
      <c r="F866" s="363">
        <f>SUMIF(価格変換【係数】!$D$7:$D$64,E866,価格変換【係数】!$J$476:$J$533)</f>
        <v>2.2368674775683235E-2</v>
      </c>
      <c r="G866" s="324">
        <f>SUMIF(価格変換【係数】!$D$7:$D$64,E866,価格変換【係数】!$L$476:$L$533)</f>
        <v>0</v>
      </c>
      <c r="H866" s="325">
        <f>G866*各種係数!H38</f>
        <v>0</v>
      </c>
      <c r="I866" s="324">
        <f>G866*各種係数!I38</f>
        <v>0</v>
      </c>
      <c r="J866" s="366">
        <v>2.4768348950999431E-5</v>
      </c>
      <c r="K866" s="46">
        <f>J866*各種係数!G38</f>
        <v>0</v>
      </c>
      <c r="L866" s="46">
        <f>J866*各種係数!F38</f>
        <v>2.4768348950999431E-5</v>
      </c>
      <c r="M866" s="366">
        <v>0</v>
      </c>
      <c r="N866" s="46">
        <f>M866*各種係数!H38</f>
        <v>0</v>
      </c>
      <c r="O866" s="46">
        <f>M866*各種係数!I38</f>
        <v>0</v>
      </c>
      <c r="P866" s="54"/>
      <c r="Q866" s="41"/>
      <c r="R866" s="46">
        <f>Q$943*各種係数!J38</f>
        <v>3.7423512595816637E-4</v>
      </c>
      <c r="S866" s="46">
        <f>R866*各種係数!G38</f>
        <v>0</v>
      </c>
      <c r="T866" s="46">
        <f>R866*各種係数!F38</f>
        <v>3.7423512595816637E-4</v>
      </c>
      <c r="U866" s="366">
        <v>0</v>
      </c>
      <c r="V866" s="46">
        <f>U866*各種係数!H38</f>
        <v>0</v>
      </c>
      <c r="W866" s="46">
        <f>U866*各種係数!I38</f>
        <v>0</v>
      </c>
      <c r="X866" s="328">
        <f t="shared" si="82"/>
        <v>0</v>
      </c>
      <c r="Y866" s="136">
        <f t="shared" si="83"/>
        <v>0</v>
      </c>
      <c r="Z866" s="329">
        <f t="shared" si="84"/>
        <v>0</v>
      </c>
      <c r="AA866" s="46">
        <f>G866*各種係数!K38*各種係数!$P$18</f>
        <v>0</v>
      </c>
      <c r="AB866" s="46">
        <f>M866*各種係数!K38*各種係数!$P$18</f>
        <v>0</v>
      </c>
      <c r="AC866" s="46">
        <f>U866*各種係数!K38*各種係数!$P$18</f>
        <v>0</v>
      </c>
      <c r="AD866" s="366">
        <f t="shared" si="85"/>
        <v>0</v>
      </c>
      <c r="AE866" s="46">
        <f>G866*各種係数!L38*各種係数!$P$18</f>
        <v>0</v>
      </c>
      <c r="AF866" s="46">
        <f>M866*各種係数!L38*各種係数!$P$18</f>
        <v>0</v>
      </c>
      <c r="AG866" s="46">
        <f>U866*各種係数!L38*各種係数!$P$18</f>
        <v>0</v>
      </c>
      <c r="AH866" s="328">
        <f t="shared" si="86"/>
        <v>0</v>
      </c>
    </row>
    <row r="867" spans="2:34" x14ac:dyDescent="0.15">
      <c r="B867" s="155" t="s">
        <v>65</v>
      </c>
      <c r="C867" s="155" t="s">
        <v>297</v>
      </c>
      <c r="D867" s="155" t="s">
        <v>290</v>
      </c>
      <c r="E867" s="41" t="s">
        <v>162</v>
      </c>
      <c r="F867" s="363">
        <f>SUMIF(価格変換【係数】!$D$7:$D$64,E867,価格変換【係数】!$J$476:$J$533)</f>
        <v>0</v>
      </c>
      <c r="G867" s="324">
        <f>SUMIF(価格変換【係数】!$D$7:$D$64,E867,価格変換【係数】!$L$476:$L$533)</f>
        <v>0</v>
      </c>
      <c r="H867" s="325">
        <f>G867*各種係数!H39</f>
        <v>0</v>
      </c>
      <c r="I867" s="324">
        <f>G867*各種係数!I39</f>
        <v>0</v>
      </c>
      <c r="J867" s="364">
        <v>8.6681999941104913E-5</v>
      </c>
      <c r="K867" s="46">
        <f>J867*各種係数!G39</f>
        <v>0</v>
      </c>
      <c r="L867" s="46">
        <f>J867*各種係数!F39</f>
        <v>8.6681999941104899E-5</v>
      </c>
      <c r="M867" s="364">
        <v>1.5566942647511274E-21</v>
      </c>
      <c r="N867" s="46">
        <f>M867*各種係数!H39</f>
        <v>0</v>
      </c>
      <c r="O867" s="46">
        <f>M867*各種係数!I39</f>
        <v>0</v>
      </c>
      <c r="P867" s="54"/>
      <c r="Q867" s="41"/>
      <c r="R867" s="46">
        <f>Q$943*各種係数!J39</f>
        <v>3.74144742024218E-5</v>
      </c>
      <c r="S867" s="46">
        <f>R867*各種係数!G39</f>
        <v>0</v>
      </c>
      <c r="T867" s="46">
        <f>R867*各種係数!F39</f>
        <v>3.7414474202421794E-5</v>
      </c>
      <c r="U867" s="364">
        <v>1.5064783226711848E-21</v>
      </c>
      <c r="V867" s="46">
        <f>U867*各種係数!H39</f>
        <v>0</v>
      </c>
      <c r="W867" s="46">
        <f>U867*各種係数!I39</f>
        <v>0</v>
      </c>
      <c r="X867" s="135">
        <f t="shared" si="82"/>
        <v>3.0631725874223122E-21</v>
      </c>
      <c r="Y867" s="46">
        <f t="shared" si="83"/>
        <v>0</v>
      </c>
      <c r="Z867" s="47">
        <f t="shared" si="84"/>
        <v>0</v>
      </c>
      <c r="AA867" s="46">
        <f>G867*各種係数!K39*各種係数!$P$18</f>
        <v>0</v>
      </c>
      <c r="AB867" s="46">
        <f>M867*各種係数!K39*各種係数!$P$18</f>
        <v>0</v>
      </c>
      <c r="AC867" s="46">
        <f>U867*各種係数!K39*各種係数!$P$18</f>
        <v>0</v>
      </c>
      <c r="AD867" s="364">
        <f t="shared" si="85"/>
        <v>0</v>
      </c>
      <c r="AE867" s="46">
        <f>G867*各種係数!L39*各種係数!$P$18</f>
        <v>0</v>
      </c>
      <c r="AF867" s="46">
        <f>M867*各種係数!L39*各種係数!$P$18</f>
        <v>0</v>
      </c>
      <c r="AG867" s="46">
        <f>U867*各種係数!L39*各種係数!$P$18</f>
        <v>0</v>
      </c>
      <c r="AH867" s="135">
        <f t="shared" si="86"/>
        <v>0</v>
      </c>
    </row>
    <row r="868" spans="2:34" x14ac:dyDescent="0.15">
      <c r="B868" s="155" t="s">
        <v>66</v>
      </c>
      <c r="C868" s="155" t="s">
        <v>297</v>
      </c>
      <c r="D868" s="155" t="s">
        <v>290</v>
      </c>
      <c r="E868" s="41" t="s">
        <v>163</v>
      </c>
      <c r="F868" s="363">
        <f>SUMIF(価格変換【係数】!$D$7:$D$64,E868,価格変換【係数】!$J$476:$J$533)</f>
        <v>0</v>
      </c>
      <c r="G868" s="324">
        <f>SUMIF(価格変換【係数】!$D$7:$D$64,E868,価格変換【係数】!$L$476:$L$533)</f>
        <v>0</v>
      </c>
      <c r="H868" s="325">
        <f>G868*各種係数!H40</f>
        <v>0</v>
      </c>
      <c r="I868" s="324">
        <f>G868*各種係数!I40</f>
        <v>0</v>
      </c>
      <c r="J868" s="364">
        <v>2.2422531070626332E-7</v>
      </c>
      <c r="K868" s="46">
        <f>J868*各種係数!G40</f>
        <v>7.2530639860935355E-8</v>
      </c>
      <c r="L868" s="46">
        <f>J868*各種係数!F40</f>
        <v>1.5169467084532795E-7</v>
      </c>
      <c r="M868" s="364">
        <v>1.0022129929789345E-5</v>
      </c>
      <c r="N868" s="46">
        <f>M868*各種係数!H40</f>
        <v>4.6666592668206783E-6</v>
      </c>
      <c r="O868" s="46">
        <f>M868*各種係数!I40</f>
        <v>1.7984546839935665E-6</v>
      </c>
      <c r="P868" s="54"/>
      <c r="Q868" s="41"/>
      <c r="R868" s="46">
        <f>Q$943*各種係数!J40</f>
        <v>2.7562625402056776E-7</v>
      </c>
      <c r="S868" s="46">
        <f>R868*各種係数!G40</f>
        <v>8.9157412709635132E-8</v>
      </c>
      <c r="T868" s="46">
        <f>R868*各種係数!F40</f>
        <v>1.8646884131093265E-7</v>
      </c>
      <c r="U868" s="364">
        <v>1.975175746245261E-6</v>
      </c>
      <c r="V868" s="46">
        <f>U868*各種係数!H40</f>
        <v>9.1971190399530558E-7</v>
      </c>
      <c r="W868" s="46">
        <f>U868*各種係数!I40</f>
        <v>3.5444202953173477E-7</v>
      </c>
      <c r="X868" s="135">
        <f t="shared" si="82"/>
        <v>1.1997305676034605E-5</v>
      </c>
      <c r="Y868" s="46">
        <f t="shared" si="83"/>
        <v>5.5863711708159839E-6</v>
      </c>
      <c r="Z868" s="47">
        <f t="shared" si="84"/>
        <v>2.1528967135253015E-6</v>
      </c>
      <c r="AA868" s="46">
        <f>G868*各種係数!K40*各種係数!$P$18</f>
        <v>0</v>
      </c>
      <c r="AB868" s="46">
        <f>M868*各種係数!K40*各種係数!$P$18</f>
        <v>3.8484111682803867E-13</v>
      </c>
      <c r="AC868" s="46">
        <f>U868*各種係数!K40*各種係数!$P$18</f>
        <v>7.5845039471829916E-14</v>
      </c>
      <c r="AD868" s="364">
        <f t="shared" si="85"/>
        <v>4.6068615629986856E-13</v>
      </c>
      <c r="AE868" s="46">
        <f>G868*各種係数!L40*各種係数!$P$18</f>
        <v>0</v>
      </c>
      <c r="AF868" s="46">
        <f>M868*各種係数!L40*各種係数!$P$18</f>
        <v>3.8484111682803867E-13</v>
      </c>
      <c r="AG868" s="46">
        <f>U868*各種係数!L40*各種係数!$P$18</f>
        <v>7.5845039471829916E-14</v>
      </c>
      <c r="AH868" s="135">
        <f t="shared" si="86"/>
        <v>4.6068615629986856E-13</v>
      </c>
    </row>
    <row r="869" spans="2:34" x14ac:dyDescent="0.15">
      <c r="B869" s="155" t="s">
        <v>67</v>
      </c>
      <c r="C869" s="155" t="s">
        <v>297</v>
      </c>
      <c r="D869" s="155" t="s">
        <v>290</v>
      </c>
      <c r="E869" s="41" t="s">
        <v>164</v>
      </c>
      <c r="F869" s="363">
        <f>SUMIF(価格変換【係数】!$D$7:$D$64,E869,価格変換【係数】!$J$476:$J$533)</f>
        <v>7.06388222998306E-3</v>
      </c>
      <c r="G869" s="324">
        <f>SUMIF(価格変換【係数】!$D$7:$D$64,E869,価格変換【係数】!$L$476:$L$533)</f>
        <v>1.2652886829096766E-5</v>
      </c>
      <c r="H869" s="325">
        <f>G869*各種係数!H41</f>
        <v>6.031209388536125E-6</v>
      </c>
      <c r="I869" s="324">
        <f>G869*各種係数!I41</f>
        <v>4.7659207056264482E-6</v>
      </c>
      <c r="J869" s="364">
        <v>1.4870635151827952E-5</v>
      </c>
      <c r="K869" s="46">
        <f>J869*各種係数!G41</f>
        <v>2.663641005426537E-8</v>
      </c>
      <c r="L869" s="46">
        <f>J869*各種係数!F41</f>
        <v>1.4843998741773688E-5</v>
      </c>
      <c r="M869" s="364">
        <v>3.1975117577410966E-8</v>
      </c>
      <c r="N869" s="46">
        <f>M869*各種係数!H41</f>
        <v>1.5241472711899225E-8</v>
      </c>
      <c r="O869" s="46">
        <f>M869*各種係数!I41</f>
        <v>1.204396095415813E-8</v>
      </c>
      <c r="P869" s="54"/>
      <c r="Q869" s="41"/>
      <c r="R869" s="46">
        <f>Q$943*各種係数!J41</f>
        <v>6.6687235226015278E-6</v>
      </c>
      <c r="S869" s="46">
        <f>R869*各種係数!G41</f>
        <v>1.1945075141239296E-8</v>
      </c>
      <c r="T869" s="46">
        <f>R869*各種係数!F41</f>
        <v>6.6567784474602885E-6</v>
      </c>
      <c r="U869" s="364">
        <v>2.5680943465873844E-8</v>
      </c>
      <c r="V869" s="46">
        <f>U869*各種係数!H41</f>
        <v>1.2241249718733198E-8</v>
      </c>
      <c r="W869" s="46">
        <f>U869*各種係数!I41</f>
        <v>9.6731553721458144E-9</v>
      </c>
      <c r="X869" s="135">
        <f t="shared" si="82"/>
        <v>1.2710542890140051E-5</v>
      </c>
      <c r="Y869" s="46">
        <f t="shared" si="83"/>
        <v>6.0586921109667573E-6</v>
      </c>
      <c r="Z869" s="47">
        <f t="shared" si="84"/>
        <v>4.7876378219527524E-6</v>
      </c>
      <c r="AA869" s="46">
        <f>G869*各種係数!K41*各種係数!$P$18</f>
        <v>0</v>
      </c>
      <c r="AB869" s="46">
        <f>M869*各種係数!K41*各種係数!$P$18</f>
        <v>0</v>
      </c>
      <c r="AC869" s="46">
        <f>U869*各種係数!K41*各種係数!$P$18</f>
        <v>0</v>
      </c>
      <c r="AD869" s="364">
        <f t="shared" si="85"/>
        <v>0</v>
      </c>
      <c r="AE869" s="46">
        <f>G869*各種係数!L41*各種係数!$P$18</f>
        <v>0</v>
      </c>
      <c r="AF869" s="46">
        <f>M869*各種係数!L41*各種係数!$P$18</f>
        <v>0</v>
      </c>
      <c r="AG869" s="46">
        <f>U869*各種係数!L41*各種係数!$P$18</f>
        <v>0</v>
      </c>
      <c r="AH869" s="135">
        <f t="shared" si="86"/>
        <v>0</v>
      </c>
    </row>
    <row r="870" spans="2:34" x14ac:dyDescent="0.15">
      <c r="B870" s="155" t="s">
        <v>68</v>
      </c>
      <c r="C870" s="155" t="s">
        <v>297</v>
      </c>
      <c r="D870" s="155" t="s">
        <v>290</v>
      </c>
      <c r="E870" s="41" t="s">
        <v>208</v>
      </c>
      <c r="F870" s="365">
        <f>SUMIF(価格変換【係数】!$D$7:$D$64,E870,価格変換【係数】!$J$476:$J$533)</f>
        <v>0</v>
      </c>
      <c r="G870" s="326">
        <f>SUMIF(価格変換【係数】!$D$7:$D$64,E870,価格変換【係数】!$L$476:$L$533)</f>
        <v>0</v>
      </c>
      <c r="H870" s="327">
        <f>G870*各種係数!H42</f>
        <v>0</v>
      </c>
      <c r="I870" s="326">
        <f>G870*各種係数!I42</f>
        <v>0</v>
      </c>
      <c r="J870" s="80">
        <v>2.8239526413599118E-5</v>
      </c>
      <c r="K870" s="67">
        <f>J870*各種係数!G42</f>
        <v>3.0324385808928609E-7</v>
      </c>
      <c r="L870" s="67">
        <f>J870*各種係数!F42</f>
        <v>2.7936282555509831E-5</v>
      </c>
      <c r="M870" s="80">
        <v>5.7121462670924794E-7</v>
      </c>
      <c r="N870" s="67">
        <f>M870*各種係数!H42</f>
        <v>2.8049507285987457E-7</v>
      </c>
      <c r="O870" s="67">
        <f>M870*各種係数!I42</f>
        <v>1.595749354432502E-7</v>
      </c>
      <c r="P870" s="54"/>
      <c r="Q870" s="41"/>
      <c r="R870" s="67">
        <f>Q$943*各種係数!J42</f>
        <v>3.0034312783890565E-5</v>
      </c>
      <c r="S870" s="67">
        <f>R870*各種係数!G42</f>
        <v>3.2251677135992616E-7</v>
      </c>
      <c r="T870" s="67">
        <f>R870*各種係数!F42</f>
        <v>2.9711796012530638E-5</v>
      </c>
      <c r="U870" s="80">
        <v>4.4509448223065086E-7</v>
      </c>
      <c r="V870" s="67">
        <f>U870*各種係数!H42</f>
        <v>2.1856374711910591E-7</v>
      </c>
      <c r="W870" s="67">
        <f>U870*各種係数!I42</f>
        <v>1.2434191973913801E-7</v>
      </c>
      <c r="X870" s="330">
        <f t="shared" si="82"/>
        <v>1.0163091089398988E-6</v>
      </c>
      <c r="Y870" s="67">
        <f t="shared" si="83"/>
        <v>4.9905881997898048E-7</v>
      </c>
      <c r="Z870" s="68">
        <f t="shared" si="84"/>
        <v>2.8391685518238821E-7</v>
      </c>
      <c r="AA870" s="67">
        <f>G870*各種係数!K42*各種係数!$P$18</f>
        <v>0</v>
      </c>
      <c r="AB870" s="67">
        <f>M870*各種係数!K42*各種係数!$P$18</f>
        <v>2.6082859667088944E-14</v>
      </c>
      <c r="AC870" s="67">
        <f>U870*各種係数!K42*各種係数!$P$18</f>
        <v>2.032394896030369E-14</v>
      </c>
      <c r="AD870" s="80">
        <f t="shared" si="85"/>
        <v>4.6406808627392635E-14</v>
      </c>
      <c r="AE870" s="67">
        <f>G870*各種係数!L42*各種係数!$P$18</f>
        <v>0</v>
      </c>
      <c r="AF870" s="67">
        <f>M870*各種係数!L42*各種係数!$P$18</f>
        <v>2.3474573700380051E-14</v>
      </c>
      <c r="AG870" s="67">
        <f>U870*各種係数!L42*各種係数!$P$18</f>
        <v>1.8291554064273321E-14</v>
      </c>
      <c r="AH870" s="330">
        <f t="shared" si="86"/>
        <v>4.1766127764653369E-14</v>
      </c>
    </row>
    <row r="871" spans="2:34" x14ac:dyDescent="0.15">
      <c r="B871" s="162" t="s">
        <v>69</v>
      </c>
      <c r="C871" s="162" t="s">
        <v>298</v>
      </c>
      <c r="D871" s="162" t="s">
        <v>290</v>
      </c>
      <c r="E871" s="116" t="s">
        <v>165</v>
      </c>
      <c r="F871" s="363">
        <f>SUMIF(価格変換【係数】!$D$7:$D$64,E871,価格変換【係数】!$J$476:$J$533)</f>
        <v>0</v>
      </c>
      <c r="G871" s="324">
        <f>SUMIF(価格変換【係数】!$D$7:$D$64,E871,価格変換【係数】!$L$476:$L$533)</f>
        <v>0</v>
      </c>
      <c r="H871" s="325">
        <f>G871*各種係数!H43</f>
        <v>0</v>
      </c>
      <c r="I871" s="324">
        <f>G871*各種係数!I43</f>
        <v>0</v>
      </c>
      <c r="J871" s="366">
        <v>-5.5443598238352941E-8</v>
      </c>
      <c r="K871" s="46">
        <f>J871*各種係数!G43</f>
        <v>0</v>
      </c>
      <c r="L871" s="46">
        <f>J871*各種係数!F43</f>
        <v>-5.5443598238352941E-8</v>
      </c>
      <c r="M871" s="366">
        <v>0</v>
      </c>
      <c r="N871" s="46">
        <f>M871*各種係数!H43</f>
        <v>0</v>
      </c>
      <c r="O871" s="46">
        <f>M871*各種係数!I43</f>
        <v>0</v>
      </c>
      <c r="P871" s="54"/>
      <c r="Q871" s="41"/>
      <c r="R871" s="46">
        <f>Q$943*各種係数!J43</f>
        <v>0</v>
      </c>
      <c r="S871" s="46">
        <f>R871*各種係数!G43</f>
        <v>0</v>
      </c>
      <c r="T871" s="46">
        <f>R871*各種係数!F43</f>
        <v>0</v>
      </c>
      <c r="U871" s="366">
        <v>0</v>
      </c>
      <c r="V871" s="46">
        <f>U871*各種係数!H43</f>
        <v>0</v>
      </c>
      <c r="W871" s="46">
        <f>U871*各種係数!I43</f>
        <v>0</v>
      </c>
      <c r="X871" s="328">
        <f t="shared" si="82"/>
        <v>0</v>
      </c>
      <c r="Y871" s="136">
        <f t="shared" si="83"/>
        <v>0</v>
      </c>
      <c r="Z871" s="329">
        <f t="shared" si="84"/>
        <v>0</v>
      </c>
      <c r="AA871" s="46">
        <f>G871*各種係数!K43*各種係数!$P$18</f>
        <v>0</v>
      </c>
      <c r="AB871" s="46">
        <f>M871*各種係数!K43*各種係数!$P$18</f>
        <v>0</v>
      </c>
      <c r="AC871" s="46">
        <f>U871*各種係数!K43*各種係数!$P$18</f>
        <v>0</v>
      </c>
      <c r="AD871" s="366">
        <f t="shared" si="85"/>
        <v>0</v>
      </c>
      <c r="AE871" s="46">
        <f>G871*各種係数!L43*各種係数!$P$18</f>
        <v>0</v>
      </c>
      <c r="AF871" s="46">
        <f>M871*各種係数!L43*各種係数!$P$18</f>
        <v>0</v>
      </c>
      <c r="AG871" s="46">
        <f>U871*各種係数!L43*各種係数!$P$18</f>
        <v>0</v>
      </c>
      <c r="AH871" s="328">
        <f t="shared" si="86"/>
        <v>0</v>
      </c>
    </row>
    <row r="872" spans="2:34" x14ac:dyDescent="0.15">
      <c r="B872" s="155" t="s">
        <v>70</v>
      </c>
      <c r="C872" s="155" t="s">
        <v>298</v>
      </c>
      <c r="D872" s="155" t="s">
        <v>290</v>
      </c>
      <c r="E872" s="41" t="s">
        <v>166</v>
      </c>
      <c r="F872" s="363">
        <f>SUMIF(価格変換【係数】!$D$7:$D$64,E872,価格変換【係数】!$J$476:$J$533)</f>
        <v>0</v>
      </c>
      <c r="G872" s="324">
        <f>SUMIF(価格変換【係数】!$D$7:$D$64,E872,価格変換【係数】!$L$476:$L$533)</f>
        <v>0</v>
      </c>
      <c r="H872" s="325">
        <f>G872*各種係数!H44</f>
        <v>0</v>
      </c>
      <c r="I872" s="324">
        <f>G872*各種係数!I44</f>
        <v>0</v>
      </c>
      <c r="J872" s="364">
        <v>9.8979289950941714E-6</v>
      </c>
      <c r="K872" s="46">
        <f>J872*各種係数!G44</f>
        <v>2.6568557258011764E-6</v>
      </c>
      <c r="L872" s="46">
        <f>J872*各種係数!F44</f>
        <v>7.241073269292995E-6</v>
      </c>
      <c r="M872" s="364">
        <v>1.7350542124146977E-5</v>
      </c>
      <c r="N872" s="46">
        <f>M872*各種係数!H44</f>
        <v>3.7490867685670637E-6</v>
      </c>
      <c r="O872" s="46">
        <f>M872*各種係数!I44</f>
        <v>9.3678729674191007E-7</v>
      </c>
      <c r="P872" s="54"/>
      <c r="Q872" s="41"/>
      <c r="R872" s="46">
        <f>Q$943*各種係数!J44</f>
        <v>0</v>
      </c>
      <c r="S872" s="46">
        <f>R872*各種係数!G44</f>
        <v>0</v>
      </c>
      <c r="T872" s="46">
        <f>R872*各種係数!F44</f>
        <v>0</v>
      </c>
      <c r="U872" s="364">
        <v>7.5031938620258468E-6</v>
      </c>
      <c r="V872" s="46">
        <f>U872*各種係数!H44</f>
        <v>1.6212821840860895E-6</v>
      </c>
      <c r="W872" s="46">
        <f>U872*各種係数!I44</f>
        <v>4.051110705731481E-7</v>
      </c>
      <c r="X872" s="135">
        <f t="shared" si="82"/>
        <v>2.4853735986172825E-5</v>
      </c>
      <c r="Y872" s="46">
        <f t="shared" si="83"/>
        <v>5.3703689526531533E-6</v>
      </c>
      <c r="Z872" s="47">
        <f t="shared" si="84"/>
        <v>1.3418983673150581E-6</v>
      </c>
      <c r="AA872" s="46">
        <f>G872*各種係数!K44*各種係数!$P$18</f>
        <v>0</v>
      </c>
      <c r="AB872" s="46">
        <f>M872*各種係数!K44*各種係数!$P$18</f>
        <v>1.2610983685902256E-13</v>
      </c>
      <c r="AC872" s="46">
        <f>U872*各種係数!K44*各種係数!$P$18</f>
        <v>5.4535849490536837E-14</v>
      </c>
      <c r="AD872" s="364">
        <f t="shared" si="85"/>
        <v>1.8064568634955939E-13</v>
      </c>
      <c r="AE872" s="46">
        <f>G872*各種係数!L44*各種係数!$P$18</f>
        <v>0</v>
      </c>
      <c r="AF872" s="46">
        <f>M872*各種係数!L44*各種係数!$P$18</f>
        <v>1.2610983685902256E-13</v>
      </c>
      <c r="AG872" s="46">
        <f>U872*各種係数!L44*各種係数!$P$18</f>
        <v>5.4535849490536837E-14</v>
      </c>
      <c r="AH872" s="135">
        <f t="shared" si="86"/>
        <v>1.8064568634955939E-13</v>
      </c>
    </row>
    <row r="873" spans="2:34" x14ac:dyDescent="0.15">
      <c r="B873" s="155" t="s">
        <v>71</v>
      </c>
      <c r="C873" s="155" t="s">
        <v>298</v>
      </c>
      <c r="D873" s="155" t="s">
        <v>290</v>
      </c>
      <c r="E873" s="41" t="s">
        <v>966</v>
      </c>
      <c r="F873" s="363">
        <f>SUMIF(価格変換【係数】!$D$7:$D$64,E873,価格変換【係数】!$J$476:$J$533)</f>
        <v>0</v>
      </c>
      <c r="G873" s="324">
        <f>SUMIF(価格変換【係数】!$D$7:$D$64,E873,価格変換【係数】!$L$476:$L$533)</f>
        <v>0</v>
      </c>
      <c r="H873" s="325">
        <f>G873*各種係数!H45</f>
        <v>0</v>
      </c>
      <c r="I873" s="324">
        <f>G873*各種係数!I45</f>
        <v>0</v>
      </c>
      <c r="J873" s="364">
        <v>8.6276675909819646E-7</v>
      </c>
      <c r="K873" s="46">
        <f>J873*各種係数!G45</f>
        <v>9.8701091597533785E-9</v>
      </c>
      <c r="L873" s="46">
        <f>J873*各種係数!F45</f>
        <v>8.5289664993844309E-7</v>
      </c>
      <c r="M873" s="364">
        <v>7.0305791828964044E-8</v>
      </c>
      <c r="N873" s="46">
        <f>M873*各種係数!H45</f>
        <v>2.8208709441883921E-8</v>
      </c>
      <c r="O873" s="46">
        <f>M873*各種係数!I45</f>
        <v>1.3170419732027545E-8</v>
      </c>
      <c r="P873" s="54"/>
      <c r="Q873" s="41"/>
      <c r="R873" s="46">
        <f>Q$943*各種係数!J45</f>
        <v>1.1633575656712276E-8</v>
      </c>
      <c r="S873" s="46">
        <f>R873*各種係数!G45</f>
        <v>1.3308887997727192E-10</v>
      </c>
      <c r="T873" s="46">
        <f>R873*各種係数!F45</f>
        <v>1.1500486776735004E-8</v>
      </c>
      <c r="U873" s="364">
        <v>4.1809841404871268E-8</v>
      </c>
      <c r="V873" s="46">
        <f>U873*各種係数!H45</f>
        <v>1.6775313061979919E-8</v>
      </c>
      <c r="W873" s="46">
        <f>U873*各種係数!I45</f>
        <v>7.8322588496159277E-9</v>
      </c>
      <c r="X873" s="135">
        <f t="shared" si="82"/>
        <v>1.1211563323383532E-7</v>
      </c>
      <c r="Y873" s="46">
        <f t="shared" si="83"/>
        <v>4.4984022503863837E-8</v>
      </c>
      <c r="Z873" s="47">
        <f t="shared" si="84"/>
        <v>2.1002678581643472E-8</v>
      </c>
      <c r="AA873" s="46">
        <f>G873*各種係数!K45*各種係数!$P$18</f>
        <v>0</v>
      </c>
      <c r="AB873" s="46">
        <f>M873*各種係数!K45*各種係数!$P$18</f>
        <v>3.5748707709642739E-15</v>
      </c>
      <c r="AC873" s="46">
        <f>U873*各種係数!K45*各種係数!$P$18</f>
        <v>2.1259241392307424E-15</v>
      </c>
      <c r="AD873" s="364">
        <f t="shared" si="85"/>
        <v>5.7007949101950167E-15</v>
      </c>
      <c r="AE873" s="46">
        <f>G873*各種係数!L45*各種係数!$P$18</f>
        <v>0</v>
      </c>
      <c r="AF873" s="46">
        <f>M873*各種係数!L45*各種係数!$P$18</f>
        <v>3.2769648733839173E-15</v>
      </c>
      <c r="AG873" s="46">
        <f>U873*各種係数!L45*各種係数!$P$18</f>
        <v>1.9487637942948473E-15</v>
      </c>
      <c r="AH873" s="135">
        <f t="shared" si="86"/>
        <v>5.225728667678765E-15</v>
      </c>
    </row>
    <row r="874" spans="2:34" x14ac:dyDescent="0.15">
      <c r="B874" s="155" t="s">
        <v>72</v>
      </c>
      <c r="C874" s="155" t="s">
        <v>298</v>
      </c>
      <c r="D874" s="155" t="s">
        <v>290</v>
      </c>
      <c r="E874" s="41" t="s">
        <v>967</v>
      </c>
      <c r="F874" s="363">
        <f>SUMIF(価格変換【係数】!$D$7:$D$64,E874,価格変換【係数】!$J$476:$J$533)</f>
        <v>0</v>
      </c>
      <c r="G874" s="324">
        <f>SUMIF(価格変換【係数】!$D$7:$D$64,E874,価格変換【係数】!$L$476:$L$533)</f>
        <v>0</v>
      </c>
      <c r="H874" s="325">
        <f>G874*各種係数!H46</f>
        <v>0</v>
      </c>
      <c r="I874" s="324">
        <f>G874*各種係数!I46</f>
        <v>0</v>
      </c>
      <c r="J874" s="364">
        <v>9.5625524705565713E-6</v>
      </c>
      <c r="K874" s="46">
        <f>J874*各種係数!G46</f>
        <v>2.7339837452536082E-6</v>
      </c>
      <c r="L874" s="46">
        <f>J874*各種係数!F46</f>
        <v>6.8285687253029635E-6</v>
      </c>
      <c r="M874" s="364">
        <v>7.3109416438319356E-6</v>
      </c>
      <c r="N874" s="46">
        <f>M874*各種係数!H46</f>
        <v>1.9976342889121118E-6</v>
      </c>
      <c r="O874" s="46">
        <f>M874*各種係数!I46</f>
        <v>7.2581983108406817E-7</v>
      </c>
      <c r="P874" s="54"/>
      <c r="Q874" s="41"/>
      <c r="R874" s="46">
        <f>Q$943*各種係数!J46</f>
        <v>0</v>
      </c>
      <c r="S874" s="46">
        <f>R874*各種係数!G46</f>
        <v>0</v>
      </c>
      <c r="T874" s="46">
        <f>R874*各種係数!F46</f>
        <v>0</v>
      </c>
      <c r="U874" s="364">
        <v>1.7329476077534146E-6</v>
      </c>
      <c r="V874" s="46">
        <f>U874*各種係数!H46</f>
        <v>4.7350884889870112E-7</v>
      </c>
      <c r="W874" s="46">
        <f>U874*各種係数!I46</f>
        <v>1.720445602240999E-7</v>
      </c>
      <c r="X874" s="135">
        <f t="shared" si="82"/>
        <v>9.0438892515853497E-6</v>
      </c>
      <c r="Y874" s="46">
        <f t="shared" si="83"/>
        <v>2.471143137810813E-6</v>
      </c>
      <c r="Z874" s="47">
        <f t="shared" si="84"/>
        <v>8.9786439130816807E-7</v>
      </c>
      <c r="AA874" s="46">
        <f>G874*各種係数!K46*各種係数!$P$18</f>
        <v>0</v>
      </c>
      <c r="AB874" s="46">
        <f>M874*各種係数!K46*各種係数!$P$18</f>
        <v>1.4936165094868392E-13</v>
      </c>
      <c r="AC874" s="46">
        <f>U874*各種係数!K46*各種係数!$P$18</f>
        <v>3.5403909415690105E-14</v>
      </c>
      <c r="AD874" s="364">
        <f t="shared" si="85"/>
        <v>1.8476556036437404E-13</v>
      </c>
      <c r="AE874" s="46">
        <f>G874*各種係数!L46*各種係数!$P$18</f>
        <v>0</v>
      </c>
      <c r="AF874" s="46">
        <f>M874*各種係数!L46*各種係数!$P$18</f>
        <v>1.2757974351866751E-13</v>
      </c>
      <c r="AG874" s="46">
        <f>U874*各種係数!L46*各種係数!$P$18</f>
        <v>3.024083929256863E-14</v>
      </c>
      <c r="AH874" s="135">
        <f t="shared" si="86"/>
        <v>1.5782058281123614E-13</v>
      </c>
    </row>
    <row r="875" spans="2:34" x14ac:dyDescent="0.15">
      <c r="B875" s="163" t="s">
        <v>73</v>
      </c>
      <c r="C875" s="163" t="s">
        <v>299</v>
      </c>
      <c r="D875" s="163" t="s">
        <v>290</v>
      </c>
      <c r="E875" s="62" t="s">
        <v>167</v>
      </c>
      <c r="F875" s="365">
        <f>SUMIF(価格変換【係数】!$D$7:$D$64,E875,価格変換【係数】!$J$476:$J$533)</f>
        <v>0</v>
      </c>
      <c r="G875" s="326">
        <f>SUMIF(価格変換【係数】!$D$7:$D$64,E875,価格変換【係数】!$L$476:$L$533)</f>
        <v>0</v>
      </c>
      <c r="H875" s="327">
        <f>G875*各種係数!H47</f>
        <v>0</v>
      </c>
      <c r="I875" s="326">
        <f>G875*各種係数!I47</f>
        <v>0</v>
      </c>
      <c r="J875" s="80">
        <v>1.4325126048343019E-5</v>
      </c>
      <c r="K875" s="67">
        <f>J875*各種係数!G47</f>
        <v>0</v>
      </c>
      <c r="L875" s="67">
        <f>J875*各種係数!F47</f>
        <v>1.4325126048343014E-5</v>
      </c>
      <c r="M875" s="80">
        <v>2.8362208627860228E-21</v>
      </c>
      <c r="N875" s="67">
        <f>M875*各種係数!H47</f>
        <v>0</v>
      </c>
      <c r="O875" s="67">
        <f>M875*各種係数!I47</f>
        <v>0</v>
      </c>
      <c r="P875" s="54"/>
      <c r="Q875" s="41"/>
      <c r="R875" s="67">
        <f>Q$943*各種係数!J47</f>
        <v>4.5531130449066447E-5</v>
      </c>
      <c r="S875" s="67">
        <f>R875*各種係数!G47</f>
        <v>0</v>
      </c>
      <c r="T875" s="67">
        <f>R875*各種係数!F47</f>
        <v>4.5531130449066434E-5</v>
      </c>
      <c r="U875" s="80">
        <v>8.5049067603049514E-22</v>
      </c>
      <c r="V875" s="67">
        <f>U875*各種係数!H47</f>
        <v>0</v>
      </c>
      <c r="W875" s="67">
        <f>U875*各種係数!I47</f>
        <v>0</v>
      </c>
      <c r="X875" s="330">
        <f t="shared" si="82"/>
        <v>3.6867115388165178E-21</v>
      </c>
      <c r="Y875" s="67">
        <f t="shared" si="83"/>
        <v>0</v>
      </c>
      <c r="Z875" s="68">
        <f t="shared" si="84"/>
        <v>0</v>
      </c>
      <c r="AA875" s="67">
        <f>G875*各種係数!K47*各種係数!$P$18</f>
        <v>0</v>
      </c>
      <c r="AB875" s="67">
        <f>M875*各種係数!K47*各種係数!$P$18</f>
        <v>0</v>
      </c>
      <c r="AC875" s="67">
        <f>U875*各種係数!K47*各種係数!$P$18</f>
        <v>0</v>
      </c>
      <c r="AD875" s="80">
        <f t="shared" si="85"/>
        <v>0</v>
      </c>
      <c r="AE875" s="67">
        <f>G875*各種係数!L47*各種係数!$P$18</f>
        <v>0</v>
      </c>
      <c r="AF875" s="67">
        <f>M875*各種係数!L47*各種係数!$P$18</f>
        <v>0</v>
      </c>
      <c r="AG875" s="67">
        <f>U875*各種係数!L47*各種係数!$P$18</f>
        <v>0</v>
      </c>
      <c r="AH875" s="330">
        <f t="shared" si="86"/>
        <v>0</v>
      </c>
    </row>
    <row r="876" spans="2:34" x14ac:dyDescent="0.15">
      <c r="B876" s="155" t="s">
        <v>74</v>
      </c>
      <c r="C876" s="155" t="s">
        <v>299</v>
      </c>
      <c r="D876" s="155" t="s">
        <v>290</v>
      </c>
      <c r="E876" s="41" t="s">
        <v>168</v>
      </c>
      <c r="F876" s="363">
        <f>SUMIF(価格変換【係数】!$D$7:$D$64,E876,価格変換【係数】!$J$476:$J$533)</f>
        <v>0</v>
      </c>
      <c r="G876" s="324">
        <f>SUMIF(価格変換【係数】!$D$7:$D$64,E876,価格変換【係数】!$L$476:$L$533)</f>
        <v>0</v>
      </c>
      <c r="H876" s="325">
        <f>G876*各種係数!H48</f>
        <v>0</v>
      </c>
      <c r="I876" s="324">
        <f>G876*各種係数!I48</f>
        <v>0</v>
      </c>
      <c r="J876" s="366">
        <v>1.284525330541109E-4</v>
      </c>
      <c r="K876" s="46">
        <f>J876*各種係数!G48</f>
        <v>5.5299410095970348E-6</v>
      </c>
      <c r="L876" s="46">
        <f>J876*各種係数!F48</f>
        <v>1.2292259204451386E-4</v>
      </c>
      <c r="M876" s="366">
        <v>6.9466134789948373E-6</v>
      </c>
      <c r="N876" s="46">
        <f>M876*各種係数!H48</f>
        <v>1.5416931254275045E-6</v>
      </c>
      <c r="O876" s="46">
        <f>M876*各種係数!I48</f>
        <v>7.8418635303574764E-7</v>
      </c>
      <c r="P876" s="54"/>
      <c r="Q876" s="41"/>
      <c r="R876" s="46">
        <f>Q$943*各種係数!J48</f>
        <v>1.7155049641474946E-6</v>
      </c>
      <c r="S876" s="46">
        <f>R876*各種係数!G48</f>
        <v>7.3853282826351536E-8</v>
      </c>
      <c r="T876" s="46">
        <f>R876*各種係数!F48</f>
        <v>1.6416516813211431E-6</v>
      </c>
      <c r="U876" s="366">
        <v>8.8043031276802523E-7</v>
      </c>
      <c r="V876" s="46">
        <f>U876*各種係数!H48</f>
        <v>1.9539785317217026E-7</v>
      </c>
      <c r="W876" s="46">
        <f>U876*各種係数!I48</f>
        <v>9.938964333619195E-8</v>
      </c>
      <c r="X876" s="328">
        <f t="shared" si="82"/>
        <v>7.8270437917628623E-6</v>
      </c>
      <c r="Y876" s="136">
        <f t="shared" si="83"/>
        <v>1.7370909785996747E-6</v>
      </c>
      <c r="Z876" s="329">
        <f t="shared" si="84"/>
        <v>8.8357599637193964E-7</v>
      </c>
      <c r="AA876" s="46">
        <f>G876*各種係数!K48*各種係数!$P$18</f>
        <v>0</v>
      </c>
      <c r="AB876" s="46">
        <f>M876*各種係数!K48*各種係数!$P$18</f>
        <v>1.7706550796108007E-13</v>
      </c>
      <c r="AC876" s="46">
        <f>U876*各種係数!K48*各種係数!$P$18</f>
        <v>2.2441703576281398E-14</v>
      </c>
      <c r="AD876" s="366">
        <f t="shared" si="85"/>
        <v>1.9950721153736148E-13</v>
      </c>
      <c r="AE876" s="46">
        <f>G876*各種係数!L48*各種係数!$P$18</f>
        <v>0</v>
      </c>
      <c r="AF876" s="46">
        <f>M876*各種係数!L48*各種係数!$P$18</f>
        <v>1.7278856332433901E-13</v>
      </c>
      <c r="AG876" s="46">
        <f>U876*各種係数!L48*各種係数!$P$18</f>
        <v>2.1899633441588608E-14</v>
      </c>
      <c r="AH876" s="328">
        <f t="shared" si="86"/>
        <v>1.9468819676592762E-13</v>
      </c>
    </row>
    <row r="877" spans="2:34" x14ac:dyDescent="0.15">
      <c r="B877" s="155" t="s">
        <v>75</v>
      </c>
      <c r="C877" s="155" t="s">
        <v>300</v>
      </c>
      <c r="D877" s="155" t="s">
        <v>290</v>
      </c>
      <c r="E877" s="41" t="s">
        <v>968</v>
      </c>
      <c r="F877" s="363">
        <f>SUMIF(価格変換【係数】!$D$7:$D$64,E877,価格変換【係数】!$J$476:$J$533)</f>
        <v>0</v>
      </c>
      <c r="G877" s="324">
        <f>SUMIF(価格変換【係数】!$D$7:$D$64,E877,価格変換【係数】!$L$476:$L$533)</f>
        <v>0</v>
      </c>
      <c r="H877" s="325">
        <f>G877*各種係数!H49</f>
        <v>0</v>
      </c>
      <c r="I877" s="324">
        <f>G877*各種係数!I49</f>
        <v>0</v>
      </c>
      <c r="J877" s="364">
        <v>4.6966647608902726E-6</v>
      </c>
      <c r="K877" s="46">
        <f>J877*各種係数!G49</f>
        <v>2.6052656281769743E-7</v>
      </c>
      <c r="L877" s="46">
        <f>J877*各種係数!F49</f>
        <v>4.4361381980725751E-6</v>
      </c>
      <c r="M877" s="364">
        <v>4.6806748457830354E-6</v>
      </c>
      <c r="N877" s="46">
        <f>M877*各種係数!H49</f>
        <v>1.8419430131361018E-6</v>
      </c>
      <c r="O877" s="46">
        <f>M877*各種係数!I49</f>
        <v>1.4643246968865315E-6</v>
      </c>
      <c r="P877" s="54"/>
      <c r="Q877" s="41"/>
      <c r="R877" s="46">
        <f>Q$943*各種係数!J49</f>
        <v>8.7636620312448701E-6</v>
      </c>
      <c r="S877" s="46">
        <f>R877*各種係数!G49</f>
        <v>4.8612512558026444E-7</v>
      </c>
      <c r="T877" s="46">
        <f>R877*各種係数!F49</f>
        <v>8.2775369056646052E-6</v>
      </c>
      <c r="U877" s="364">
        <v>1.3494099517135005E-6</v>
      </c>
      <c r="V877" s="46">
        <f>U877*各種係数!H49</f>
        <v>5.3102091350231323E-7</v>
      </c>
      <c r="W877" s="46">
        <f>U877*各種係数!I49</f>
        <v>4.2215586077267408E-7</v>
      </c>
      <c r="X877" s="135">
        <f t="shared" si="82"/>
        <v>6.0300847974965357E-6</v>
      </c>
      <c r="Y877" s="46">
        <f t="shared" si="83"/>
        <v>2.3729639266384153E-6</v>
      </c>
      <c r="Z877" s="47">
        <f t="shared" si="84"/>
        <v>1.8864805576592057E-6</v>
      </c>
      <c r="AA877" s="46">
        <f>G877*各種係数!K49*各種係数!$P$18</f>
        <v>0</v>
      </c>
      <c r="AB877" s="46">
        <f>M877*各種係数!K49*各種係数!$P$18</f>
        <v>1.0632144052076121E-12</v>
      </c>
      <c r="AC877" s="46">
        <f>U877*各種係数!K49*各種係数!$P$18</f>
        <v>3.0651821509987569E-13</v>
      </c>
      <c r="AD877" s="364">
        <f t="shared" si="85"/>
        <v>1.3697326203074878E-12</v>
      </c>
      <c r="AE877" s="46">
        <f>G877*各種係数!L49*各種係数!$P$18</f>
        <v>0</v>
      </c>
      <c r="AF877" s="46">
        <f>M877*各種係数!L49*各種係数!$P$18</f>
        <v>9.8980198199089616E-13</v>
      </c>
      <c r="AG877" s="46">
        <f>U877*各種係数!L49*各種係数!$P$18</f>
        <v>2.8535386215250331E-13</v>
      </c>
      <c r="AH877" s="135">
        <f t="shared" si="86"/>
        <v>1.2751558441433995E-12</v>
      </c>
    </row>
    <row r="878" spans="2:34" x14ac:dyDescent="0.15">
      <c r="B878" s="155" t="s">
        <v>76</v>
      </c>
      <c r="C878" s="155" t="s">
        <v>300</v>
      </c>
      <c r="D878" s="155" t="s">
        <v>290</v>
      </c>
      <c r="E878" s="41" t="s">
        <v>169</v>
      </c>
      <c r="F878" s="363">
        <f>SUMIF(価格変換【係数】!$D$7:$D$64,E878,価格変換【係数】!$J$476:$J$533)</f>
        <v>0</v>
      </c>
      <c r="G878" s="324">
        <f>SUMIF(価格変換【係数】!$D$7:$D$64,E878,価格変換【係数】!$L$476:$L$533)</f>
        <v>0</v>
      </c>
      <c r="H878" s="325">
        <f>G878*各種係数!H50</f>
        <v>0</v>
      </c>
      <c r="I878" s="324">
        <f>G878*各種係数!I50</f>
        <v>0</v>
      </c>
      <c r="J878" s="364">
        <v>8.3450706980970723E-4</v>
      </c>
      <c r="K878" s="46">
        <f>J878*各種係数!G50</f>
        <v>1.1047580390858063E-4</v>
      </c>
      <c r="L878" s="46">
        <f>J878*各種係数!F50</f>
        <v>7.2403126590112662E-4</v>
      </c>
      <c r="M878" s="364">
        <v>1.2819935834152151E-4</v>
      </c>
      <c r="N878" s="46">
        <f>M878*各種係数!H50</f>
        <v>5.8399930901273026E-5</v>
      </c>
      <c r="O878" s="46">
        <f>M878*各種係数!I50</f>
        <v>4.2513285476641666E-5</v>
      </c>
      <c r="P878" s="54"/>
      <c r="Q878" s="41"/>
      <c r="R878" s="46">
        <f>Q$943*各種係数!J50</f>
        <v>6.3013709989799606E-5</v>
      </c>
      <c r="S878" s="46">
        <f>R878*各種係数!G50</f>
        <v>8.3420386959366315E-6</v>
      </c>
      <c r="T878" s="46">
        <f>R878*各種係数!F50</f>
        <v>5.4671671293862971E-5</v>
      </c>
      <c r="U878" s="364">
        <v>1.898479397322753E-5</v>
      </c>
      <c r="V878" s="46">
        <f>U878*各種係数!H50</f>
        <v>8.6483323360932976E-6</v>
      </c>
      <c r="W878" s="46">
        <f>U878*各種係数!I50</f>
        <v>6.2957098720332739E-6</v>
      </c>
      <c r="X878" s="135">
        <f t="shared" si="82"/>
        <v>1.4718415231474905E-4</v>
      </c>
      <c r="Y878" s="46">
        <f t="shared" si="83"/>
        <v>6.7048263237366325E-5</v>
      </c>
      <c r="Z878" s="47">
        <f t="shared" si="84"/>
        <v>4.8808995348674939E-5</v>
      </c>
      <c r="AA878" s="46">
        <f>G878*各種係数!K50*各種係数!$P$18</f>
        <v>0</v>
      </c>
      <c r="AB878" s="46">
        <f>M878*各種係数!K50*各種係数!$P$18</f>
        <v>9.6637848308765207E-12</v>
      </c>
      <c r="AC878" s="46">
        <f>U878*各種係数!K50*各種係数!$P$18</f>
        <v>1.431091125487881E-12</v>
      </c>
      <c r="AD878" s="364">
        <f t="shared" si="85"/>
        <v>1.1094875956364401E-11</v>
      </c>
      <c r="AE878" s="46">
        <f>G878*各種係数!L50*各種係数!$P$18</f>
        <v>0</v>
      </c>
      <c r="AF878" s="46">
        <f>M878*各種係数!L50*各種係数!$P$18</f>
        <v>8.7042600958958723E-12</v>
      </c>
      <c r="AG878" s="46">
        <f>U878*各種係数!L50*各種係数!$P$18</f>
        <v>1.2889969711841198E-12</v>
      </c>
      <c r="AH878" s="135">
        <f t="shared" si="86"/>
        <v>9.9932570670799925E-12</v>
      </c>
    </row>
    <row r="879" spans="2:34" x14ac:dyDescent="0.15">
      <c r="B879" s="155" t="s">
        <v>77</v>
      </c>
      <c r="C879" s="155" t="s">
        <v>301</v>
      </c>
      <c r="D879" s="155" t="s">
        <v>290</v>
      </c>
      <c r="E879" s="41" t="s">
        <v>969</v>
      </c>
      <c r="F879" s="363">
        <f>SUMIF(価格変換【係数】!$D$7:$D$64,E879,価格変換【係数】!$J$476:$J$533)</f>
        <v>0</v>
      </c>
      <c r="G879" s="324">
        <f>SUMIF(価格変換【係数】!$D$7:$D$64,E879,価格変換【係数】!$L$476:$L$533)</f>
        <v>0</v>
      </c>
      <c r="H879" s="325">
        <f>G879*各種係数!H51</f>
        <v>0</v>
      </c>
      <c r="I879" s="324">
        <f>G879*各種係数!I51</f>
        <v>0</v>
      </c>
      <c r="J879" s="364">
        <v>2.3927515255314903E-6</v>
      </c>
      <c r="K879" s="46">
        <f>J879*各種係数!G51</f>
        <v>2.4436362164626227E-7</v>
      </c>
      <c r="L879" s="46">
        <f>J879*各種係数!F51</f>
        <v>2.1483879038852281E-6</v>
      </c>
      <c r="M879" s="364">
        <v>9.6404818424029245E-6</v>
      </c>
      <c r="N879" s="46">
        <f>M879*各種係数!H51</f>
        <v>4.3106738168280077E-6</v>
      </c>
      <c r="O879" s="46">
        <f>M879*各種係数!I51</f>
        <v>2.2683265366068289E-6</v>
      </c>
      <c r="P879" s="54"/>
      <c r="Q879" s="41"/>
      <c r="R879" s="46">
        <f>Q$943*各種係数!J51</f>
        <v>3.8990376258688752E-6</v>
      </c>
      <c r="S879" s="46">
        <f>R879*各種係数!G51</f>
        <v>3.9819552721034229E-7</v>
      </c>
      <c r="T879" s="46">
        <f>R879*各種係数!F51</f>
        <v>3.500842098658533E-6</v>
      </c>
      <c r="U879" s="364">
        <v>3.9355606241884076E-6</v>
      </c>
      <c r="V879" s="46">
        <f>U879*各種係数!H51</f>
        <v>1.7597583206483892E-6</v>
      </c>
      <c r="W879" s="46">
        <f>U879*各種係数!I51</f>
        <v>9.2600522942807385E-7</v>
      </c>
      <c r="X879" s="135">
        <f t="shared" si="82"/>
        <v>1.3576042466591333E-5</v>
      </c>
      <c r="Y879" s="46">
        <f t="shared" si="83"/>
        <v>6.0704321374763971E-6</v>
      </c>
      <c r="Z879" s="47">
        <f t="shared" si="84"/>
        <v>3.1943317660349027E-6</v>
      </c>
      <c r="AA879" s="46">
        <f>G879*各種係数!K51*各種係数!$P$18</f>
        <v>0</v>
      </c>
      <c r="AB879" s="46">
        <f>M879*各種係数!K51*各種係数!$P$18</f>
        <v>4.3781503488649075E-13</v>
      </c>
      <c r="AC879" s="46">
        <f>U879*各種係数!K51*各種係数!$P$18</f>
        <v>1.7873044523545012E-13</v>
      </c>
      <c r="AD879" s="364">
        <f t="shared" si="85"/>
        <v>6.1654548012194087E-13</v>
      </c>
      <c r="AE879" s="46">
        <f>G879*各種係数!L51*各種係数!$P$18</f>
        <v>0</v>
      </c>
      <c r="AF879" s="46">
        <f>M879*各種係数!L51*各種係数!$P$18</f>
        <v>4.2755374500633869E-13</v>
      </c>
      <c r="AG879" s="46">
        <f>U879*各種係数!L51*各種係数!$P$18</f>
        <v>1.7454145042524428E-13</v>
      </c>
      <c r="AH879" s="135">
        <f t="shared" si="86"/>
        <v>6.0209519543158294E-13</v>
      </c>
    </row>
    <row r="880" spans="2:34" x14ac:dyDescent="0.15">
      <c r="B880" s="155" t="s">
        <v>78</v>
      </c>
      <c r="C880" s="155" t="s">
        <v>302</v>
      </c>
      <c r="D880" s="155" t="s">
        <v>290</v>
      </c>
      <c r="E880" s="41" t="s">
        <v>970</v>
      </c>
      <c r="F880" s="365">
        <f>SUMIF(価格変換【係数】!$D$7:$D$64,E880,価格変換【係数】!$J$476:$J$533)</f>
        <v>0</v>
      </c>
      <c r="G880" s="326">
        <f>SUMIF(価格変換【係数】!$D$7:$D$64,E880,価格変換【係数】!$L$476:$L$533)</f>
        <v>0</v>
      </c>
      <c r="H880" s="327">
        <f>G880*各種係数!H52</f>
        <v>0</v>
      </c>
      <c r="I880" s="326">
        <f>G880*各種係数!I52</f>
        <v>0</v>
      </c>
      <c r="J880" s="80">
        <v>1.3663493811639856E-6</v>
      </c>
      <c r="K880" s="67">
        <f>J880*各種係数!G52</f>
        <v>1.2150050543933235E-7</v>
      </c>
      <c r="L880" s="67">
        <f>J880*各種係数!F52</f>
        <v>1.2448488757246533E-6</v>
      </c>
      <c r="M880" s="80">
        <v>1.0600955929087163E-5</v>
      </c>
      <c r="N880" s="67">
        <f>M880*各種係数!H52</f>
        <v>5.0876717993319E-6</v>
      </c>
      <c r="O880" s="67">
        <f>M880*各種係数!I52</f>
        <v>2.7404401478242136E-6</v>
      </c>
      <c r="P880" s="54"/>
      <c r="Q880" s="41"/>
      <c r="R880" s="67">
        <f>Q$943*各種係数!J52</f>
        <v>2.3795136670152258E-6</v>
      </c>
      <c r="S880" s="67">
        <f>R880*各種係数!G52</f>
        <v>2.1159457253594691E-7</v>
      </c>
      <c r="T880" s="67">
        <f>R880*各種係数!F52</f>
        <v>2.1679190944792788E-6</v>
      </c>
      <c r="U880" s="80">
        <v>3.6726797439334272E-6</v>
      </c>
      <c r="V880" s="67">
        <f>U880*各種係数!H52</f>
        <v>1.7626136063747018E-6</v>
      </c>
      <c r="W880" s="67">
        <f>U880*各種係数!I52</f>
        <v>9.4941994738040399E-7</v>
      </c>
      <c r="X880" s="330">
        <f t="shared" si="82"/>
        <v>1.427363567302059E-5</v>
      </c>
      <c r="Y880" s="67">
        <f t="shared" si="83"/>
        <v>6.8502854057066014E-6</v>
      </c>
      <c r="Z880" s="68">
        <f t="shared" si="84"/>
        <v>3.6898600952046175E-6</v>
      </c>
      <c r="AA880" s="67">
        <f>G880*各種係数!K52*各種係数!$P$18</f>
        <v>0</v>
      </c>
      <c r="AB880" s="67">
        <f>M880*各種係数!K52*各種係数!$P$18</f>
        <v>4.6267098317010839E-13</v>
      </c>
      <c r="AC880" s="67">
        <f>U880*各種係数!K52*各種係数!$P$18</f>
        <v>1.6029142648656787E-13</v>
      </c>
      <c r="AD880" s="80">
        <f t="shared" si="85"/>
        <v>6.2296240965667628E-13</v>
      </c>
      <c r="AE880" s="67">
        <f>G880*各種係数!L52*各種係数!$P$18</f>
        <v>0</v>
      </c>
      <c r="AF880" s="67">
        <f>M880*各種係数!L52*各種係数!$P$18</f>
        <v>4.4130828892896126E-13</v>
      </c>
      <c r="AG880" s="67">
        <f>U880*各種係数!L52*各種係数!$P$18</f>
        <v>1.5289036426726098E-13</v>
      </c>
      <c r="AH880" s="330">
        <f t="shared" si="86"/>
        <v>5.9419865319622221E-13</v>
      </c>
    </row>
    <row r="881" spans="2:34" x14ac:dyDescent="0.15">
      <c r="B881" s="162" t="s">
        <v>79</v>
      </c>
      <c r="C881" s="162" t="s">
        <v>303</v>
      </c>
      <c r="D881" s="162" t="s">
        <v>290</v>
      </c>
      <c r="E881" s="116" t="s">
        <v>971</v>
      </c>
      <c r="F881" s="363">
        <f>SUMIF(価格変換【係数】!$D$7:$D$64,E881,価格変換【係数】!$J$476:$J$533)</f>
        <v>2.1388598163652199E-4</v>
      </c>
      <c r="G881" s="324">
        <f>SUMIF(価格変換【係数】!$D$7:$D$64,E881,価格変換【係数】!$L$476:$L$533)</f>
        <v>1.9678920856964768E-5</v>
      </c>
      <c r="H881" s="325">
        <f>G881*各種係数!H53</f>
        <v>8.6772836777974255E-6</v>
      </c>
      <c r="I881" s="324">
        <f>G881*各種係数!I53</f>
        <v>4.8078609538391092E-6</v>
      </c>
      <c r="J881" s="366">
        <v>1.8768396920134783E-4</v>
      </c>
      <c r="K881" s="46">
        <f>J881*各種係数!G53</f>
        <v>1.7268162914533285E-5</v>
      </c>
      <c r="L881" s="46">
        <f>J881*各種係数!F53</f>
        <v>1.7041580628681454E-4</v>
      </c>
      <c r="M881" s="366">
        <v>2.3092779307936462E-5</v>
      </c>
      <c r="N881" s="46">
        <f>M881*各種係数!H53</f>
        <v>1.0182600886512319E-5</v>
      </c>
      <c r="O881" s="46">
        <f>M881*各種係数!I53</f>
        <v>5.64191871887918E-6</v>
      </c>
      <c r="P881" s="54"/>
      <c r="Q881" s="41"/>
      <c r="R881" s="46">
        <f>Q$943*各種係数!J53</f>
        <v>3.7819859569536478E-5</v>
      </c>
      <c r="S881" s="46">
        <f>R881*各種係数!G53</f>
        <v>3.4796764967758184E-6</v>
      </c>
      <c r="T881" s="46">
        <f>R881*各種係数!F53</f>
        <v>3.4340183072760659E-5</v>
      </c>
      <c r="U881" s="366">
        <v>7.314530755870228E-6</v>
      </c>
      <c r="V881" s="46">
        <f>U881*各種係数!H53</f>
        <v>3.2252916102458226E-6</v>
      </c>
      <c r="W881" s="46">
        <f>U881*各種係数!I53</f>
        <v>1.7870515905020946E-6</v>
      </c>
      <c r="X881" s="328">
        <f t="shared" si="82"/>
        <v>5.0086230920771458E-5</v>
      </c>
      <c r="Y881" s="136">
        <f t="shared" si="83"/>
        <v>2.2085176174555565E-5</v>
      </c>
      <c r="Z881" s="329">
        <f t="shared" si="84"/>
        <v>1.2236831263220383E-5</v>
      </c>
      <c r="AA881" s="46">
        <f>G881*各種係数!K53*各種係数!$P$18</f>
        <v>1.0587229806418214E-12</v>
      </c>
      <c r="AB881" s="46">
        <f>M881*各種係数!K53*各種係数!$P$18</f>
        <v>1.2423880515556487E-12</v>
      </c>
      <c r="AC881" s="46">
        <f>U881*各種係数!K53*各種係数!$P$18</f>
        <v>3.9352065390874434E-13</v>
      </c>
      <c r="AD881" s="366">
        <f t="shared" si="85"/>
        <v>2.6946316861062144E-12</v>
      </c>
      <c r="AE881" s="46">
        <f>G881*各種係数!L53*各種係数!$P$18</f>
        <v>1.0439156662272506E-12</v>
      </c>
      <c r="AF881" s="46">
        <f>M881*各種係数!L53*各種係数!$P$18</f>
        <v>1.2250119948905346E-12</v>
      </c>
      <c r="AG881" s="46">
        <f>U881*各種係数!L53*各種係数!$P$18</f>
        <v>3.8801686853939131E-13</v>
      </c>
      <c r="AH881" s="328">
        <f t="shared" si="86"/>
        <v>2.6569445296571767E-12</v>
      </c>
    </row>
    <row r="882" spans="2:34" x14ac:dyDescent="0.15">
      <c r="B882" s="155" t="s">
        <v>80</v>
      </c>
      <c r="C882" s="155" t="s">
        <v>304</v>
      </c>
      <c r="D882" s="155" t="s">
        <v>290</v>
      </c>
      <c r="E882" s="41" t="s">
        <v>972</v>
      </c>
      <c r="F882" s="363">
        <f>SUMIF(価格変換【係数】!$D$7:$D$64,E882,価格変換【係数】!$J$476:$J$533)</f>
        <v>0</v>
      </c>
      <c r="G882" s="324">
        <f>SUMIF(価格変換【係数】!$D$7:$D$64,E882,価格変換【係数】!$L$476:$L$533)</f>
        <v>0</v>
      </c>
      <c r="H882" s="325">
        <f>G882*各種係数!H54</f>
        <v>0</v>
      </c>
      <c r="I882" s="324">
        <f>G882*各種係数!I54</f>
        <v>0</v>
      </c>
      <c r="J882" s="364">
        <v>1.2757605847045041E-5</v>
      </c>
      <c r="K882" s="46">
        <f>J882*各種係数!G54</f>
        <v>0</v>
      </c>
      <c r="L882" s="46">
        <f>J882*各種係数!F54</f>
        <v>1.2757605847045038E-5</v>
      </c>
      <c r="M882" s="364">
        <v>7.7859104569511413E-21</v>
      </c>
      <c r="N882" s="46">
        <f>M882*各種係数!H54</f>
        <v>0</v>
      </c>
      <c r="O882" s="46">
        <f>M882*各種係数!I54</f>
        <v>0</v>
      </c>
      <c r="P882" s="54"/>
      <c r="Q882" s="41"/>
      <c r="R882" s="46">
        <f>Q$943*各種係数!J54</f>
        <v>5.1724667150613045E-7</v>
      </c>
      <c r="S882" s="46">
        <f>R882*各種係数!G54</f>
        <v>0</v>
      </c>
      <c r="T882" s="46">
        <f>R882*各種係数!F54</f>
        <v>5.1724667150613035E-7</v>
      </c>
      <c r="U882" s="364">
        <v>3.3545585125691874E-21</v>
      </c>
      <c r="V882" s="46">
        <f>U882*各種係数!H54</f>
        <v>0</v>
      </c>
      <c r="W882" s="46">
        <f>U882*各種係数!I54</f>
        <v>0</v>
      </c>
      <c r="X882" s="135">
        <f t="shared" si="82"/>
        <v>1.1140468969520329E-20</v>
      </c>
      <c r="Y882" s="46">
        <f t="shared" si="83"/>
        <v>0</v>
      </c>
      <c r="Z882" s="47">
        <f t="shared" si="84"/>
        <v>0</v>
      </c>
      <c r="AA882" s="46">
        <f>G882*各種係数!K54*各種係数!$P$18</f>
        <v>0</v>
      </c>
      <c r="AB882" s="46">
        <f>M882*各種係数!K54*各種係数!$P$18</f>
        <v>0</v>
      </c>
      <c r="AC882" s="46">
        <f>U882*各種係数!K54*各種係数!$P$18</f>
        <v>0</v>
      </c>
      <c r="AD882" s="364">
        <f t="shared" si="85"/>
        <v>0</v>
      </c>
      <c r="AE882" s="46">
        <f>G882*各種係数!L54*各種係数!$P$18</f>
        <v>0</v>
      </c>
      <c r="AF882" s="46">
        <f>M882*各種係数!L54*各種係数!$P$18</f>
        <v>0</v>
      </c>
      <c r="AG882" s="46">
        <f>U882*各種係数!L54*各種係数!$P$18</f>
        <v>0</v>
      </c>
      <c r="AH882" s="135">
        <f t="shared" si="86"/>
        <v>0</v>
      </c>
    </row>
    <row r="883" spans="2:34" x14ac:dyDescent="0.15">
      <c r="B883" s="155" t="s">
        <v>81</v>
      </c>
      <c r="C883" s="155" t="s">
        <v>304</v>
      </c>
      <c r="D883" s="155" t="s">
        <v>290</v>
      </c>
      <c r="E883" s="41" t="s">
        <v>973</v>
      </c>
      <c r="F883" s="363">
        <f>SUMIF(価格変換【係数】!$D$7:$D$64,E883,価格変換【係数】!$J$476:$J$533)</f>
        <v>2.1860719611255469E-4</v>
      </c>
      <c r="G883" s="324">
        <f>SUMIF(価格変換【係数】!$D$7:$D$64,E883,価格変換【係数】!$L$476:$L$533)</f>
        <v>0</v>
      </c>
      <c r="H883" s="325">
        <f>G883*各種係数!H55</f>
        <v>0</v>
      </c>
      <c r="I883" s="324">
        <f>G883*各種係数!I55</f>
        <v>0</v>
      </c>
      <c r="J883" s="364">
        <v>1.3530952339211422E-5</v>
      </c>
      <c r="K883" s="46">
        <f>J883*各種係数!G55</f>
        <v>0</v>
      </c>
      <c r="L883" s="46">
        <f>J883*各種係数!F55</f>
        <v>1.353095233921142E-5</v>
      </c>
      <c r="M883" s="364">
        <v>1.2175139218376071E-20</v>
      </c>
      <c r="N883" s="46">
        <f>M883*各種係数!H55</f>
        <v>4.3708517443985011E-21</v>
      </c>
      <c r="O883" s="46">
        <f>M883*各種係数!I55</f>
        <v>3.7668579581739101E-21</v>
      </c>
      <c r="P883" s="54"/>
      <c r="Q883" s="41"/>
      <c r="R883" s="46">
        <f>Q$943*各種係数!J55</f>
        <v>4.8235489344034479E-5</v>
      </c>
      <c r="S883" s="46">
        <f>R883*各種係数!G55</f>
        <v>0</v>
      </c>
      <c r="T883" s="46">
        <f>R883*各種係数!F55</f>
        <v>4.8235489344034472E-5</v>
      </c>
      <c r="U883" s="364">
        <v>3.9483908441687773E-21</v>
      </c>
      <c r="V883" s="46">
        <f>U883*各種係数!H55</f>
        <v>1.41746477795956E-21</v>
      </c>
      <c r="W883" s="46">
        <f>U883*各種係数!I55</f>
        <v>1.221589930642447E-21</v>
      </c>
      <c r="X883" s="135">
        <f t="shared" si="82"/>
        <v>1.6123530062544848E-20</v>
      </c>
      <c r="Y883" s="46">
        <f t="shared" si="83"/>
        <v>5.7883165223580613E-21</v>
      </c>
      <c r="Z883" s="47">
        <f t="shared" si="84"/>
        <v>4.9884478888163569E-21</v>
      </c>
      <c r="AA883" s="46">
        <f>G883*各種係数!K55*各種係数!$P$18</f>
        <v>0</v>
      </c>
      <c r="AB883" s="46">
        <f>M883*各種係数!K55*各種係数!$P$18</f>
        <v>1.2198374216884421E-27</v>
      </c>
      <c r="AC883" s="46">
        <f>U883*各種係数!K55*各種係数!$P$18</f>
        <v>3.9559259411996338E-28</v>
      </c>
      <c r="AD883" s="364">
        <f t="shared" si="85"/>
        <v>1.6154300158084055E-27</v>
      </c>
      <c r="AE883" s="46">
        <f>G883*各種係数!L55*各種係数!$P$18</f>
        <v>0</v>
      </c>
      <c r="AF883" s="46">
        <f>M883*各種係数!L55*各種係数!$P$18</f>
        <v>1.1966024231800909E-27</v>
      </c>
      <c r="AG883" s="46">
        <f>U883*各種係数!L55*各種係数!$P$18</f>
        <v>3.880574970891069E-28</v>
      </c>
      <c r="AH883" s="135">
        <f t="shared" si="86"/>
        <v>1.5846599202691978E-27</v>
      </c>
    </row>
    <row r="884" spans="2:34" x14ac:dyDescent="0.15">
      <c r="B884" s="155" t="s">
        <v>82</v>
      </c>
      <c r="C884" s="155" t="s">
        <v>305</v>
      </c>
      <c r="D884" s="155" t="s">
        <v>290</v>
      </c>
      <c r="E884" s="41" t="s">
        <v>974</v>
      </c>
      <c r="F884" s="363">
        <f>SUMIF(価格変換【係数】!$D$7:$D$64,E884,価格変換【係数】!$J$476:$J$533)</f>
        <v>0</v>
      </c>
      <c r="G884" s="324">
        <f>SUMIF(価格変換【係数】!$D$7:$D$64,E884,価格変換【係数】!$L$476:$L$533)</f>
        <v>0</v>
      </c>
      <c r="H884" s="325">
        <f>G884*各種係数!H56</f>
        <v>0</v>
      </c>
      <c r="I884" s="324">
        <f>G884*各種係数!I56</f>
        <v>0</v>
      </c>
      <c r="J884" s="364">
        <v>2.035429959259018E-6</v>
      </c>
      <c r="K884" s="46">
        <f>J884*各種係数!G56</f>
        <v>6.3447198905784187E-8</v>
      </c>
      <c r="L884" s="46">
        <f>J884*各種係数!F56</f>
        <v>1.971982760353234E-6</v>
      </c>
      <c r="M884" s="364">
        <v>1.3248551144930077E-6</v>
      </c>
      <c r="N884" s="46">
        <f>M884*各種係数!H56</f>
        <v>5.1281653584221623E-7</v>
      </c>
      <c r="O884" s="46">
        <f>M884*各種係数!I56</f>
        <v>3.8859345157526368E-7</v>
      </c>
      <c r="P884" s="54"/>
      <c r="Q884" s="41"/>
      <c r="R884" s="46">
        <f>Q$943*各種係数!J56</f>
        <v>2.1871122234619076E-6</v>
      </c>
      <c r="S884" s="46">
        <f>R884*各種係数!G56</f>
        <v>6.8175347247898553E-8</v>
      </c>
      <c r="T884" s="46">
        <f>R884*各種係数!F56</f>
        <v>2.1189368762140089E-6</v>
      </c>
      <c r="U884" s="364">
        <v>7.9327368169361487E-7</v>
      </c>
      <c r="V884" s="46">
        <f>U884*各種係数!H56</f>
        <v>3.0705535795632655E-7</v>
      </c>
      <c r="W884" s="46">
        <f>U884*各種係数!I56</f>
        <v>2.3267522209860916E-7</v>
      </c>
      <c r="X884" s="135">
        <f t="shared" si="82"/>
        <v>2.1181287961866225E-6</v>
      </c>
      <c r="Y884" s="46">
        <f t="shared" si="83"/>
        <v>8.1987189379854283E-7</v>
      </c>
      <c r="Z884" s="47">
        <f t="shared" si="84"/>
        <v>6.2126867367387279E-7</v>
      </c>
      <c r="AA884" s="46">
        <f>G884*各種係数!K56*各種係数!$P$18</f>
        <v>0</v>
      </c>
      <c r="AB884" s="46">
        <f>M884*各種係数!K56*各種係数!$P$18</f>
        <v>1.1740086537495998E-13</v>
      </c>
      <c r="AC884" s="46">
        <f>U884*各種係数!K56*各種係数!$P$18</f>
        <v>7.0295246394282196E-14</v>
      </c>
      <c r="AD884" s="364">
        <f t="shared" si="85"/>
        <v>1.8769611176924217E-13</v>
      </c>
      <c r="AE884" s="46">
        <f>G884*各種係数!L56*各種係数!$P$18</f>
        <v>0</v>
      </c>
      <c r="AF884" s="46">
        <f>M884*各種係数!L56*各種係数!$P$18</f>
        <v>1.1467061269182137E-13</v>
      </c>
      <c r="AG884" s="46">
        <f>U884*各種係数!L56*各種係数!$P$18</f>
        <v>6.8660473222322136E-14</v>
      </c>
      <c r="AH884" s="135">
        <f t="shared" si="86"/>
        <v>1.8333108591414352E-13</v>
      </c>
    </row>
    <row r="885" spans="2:34" x14ac:dyDescent="0.15">
      <c r="B885" s="163" t="s">
        <v>83</v>
      </c>
      <c r="C885" s="163" t="s">
        <v>305</v>
      </c>
      <c r="D885" s="163" t="s">
        <v>290</v>
      </c>
      <c r="E885" s="62" t="s">
        <v>975</v>
      </c>
      <c r="F885" s="365">
        <f>SUMIF(価格変換【係数】!$D$7:$D$64,E885,価格変換【係数】!$J$476:$J$533)</f>
        <v>0</v>
      </c>
      <c r="G885" s="326">
        <f>SUMIF(価格変換【係数】!$D$7:$D$64,E885,価格変換【係数】!$L$476:$L$533)</f>
        <v>0</v>
      </c>
      <c r="H885" s="327">
        <f>G885*各種係数!H57</f>
        <v>0</v>
      </c>
      <c r="I885" s="326">
        <f>G885*各種係数!I57</f>
        <v>0</v>
      </c>
      <c r="J885" s="80">
        <v>2.5322970401935866E-6</v>
      </c>
      <c r="K885" s="67">
        <f>J885*各種係数!G57</f>
        <v>0</v>
      </c>
      <c r="L885" s="67">
        <f>J885*各種係数!F57</f>
        <v>2.5322970401935861E-6</v>
      </c>
      <c r="M885" s="80">
        <v>3.1111102050252825E-21</v>
      </c>
      <c r="N885" s="67">
        <f>M885*各種係数!H57</f>
        <v>0</v>
      </c>
      <c r="O885" s="67">
        <f>M885*各種係数!I57</f>
        <v>0</v>
      </c>
      <c r="P885" s="54"/>
      <c r="Q885" s="41"/>
      <c r="R885" s="67">
        <f>Q$943*各種係数!J57</f>
        <v>7.4848188549198947E-4</v>
      </c>
      <c r="S885" s="67">
        <f>R885*各種係数!G57</f>
        <v>0</v>
      </c>
      <c r="T885" s="67">
        <f>R885*各種係数!F57</f>
        <v>7.4848188549198925E-4</v>
      </c>
      <c r="U885" s="80">
        <v>1.1238998765474351E-21</v>
      </c>
      <c r="V885" s="67">
        <f>U885*各種係数!H57</f>
        <v>0</v>
      </c>
      <c r="W885" s="67">
        <f>U885*各種係数!I57</f>
        <v>0</v>
      </c>
      <c r="X885" s="330">
        <f t="shared" si="82"/>
        <v>4.2350100815727172E-21</v>
      </c>
      <c r="Y885" s="67">
        <f t="shared" si="83"/>
        <v>0</v>
      </c>
      <c r="Z885" s="68">
        <f t="shared" si="84"/>
        <v>0</v>
      </c>
      <c r="AA885" s="67">
        <f>G885*各種係数!K57*各種係数!$P$18</f>
        <v>0</v>
      </c>
      <c r="AB885" s="67">
        <f>M885*各種係数!K57*各種係数!$P$18</f>
        <v>0</v>
      </c>
      <c r="AC885" s="67">
        <f>U885*各種係数!K57*各種係数!$P$18</f>
        <v>0</v>
      </c>
      <c r="AD885" s="80">
        <f t="shared" si="85"/>
        <v>0</v>
      </c>
      <c r="AE885" s="67">
        <f>G885*各種係数!L57*各種係数!$P$18</f>
        <v>0</v>
      </c>
      <c r="AF885" s="67">
        <f>M885*各種係数!L57*各種係数!$P$18</f>
        <v>0</v>
      </c>
      <c r="AG885" s="67">
        <f>U885*各種係数!L57*各種係数!$P$18</f>
        <v>0</v>
      </c>
      <c r="AH885" s="330">
        <f t="shared" si="86"/>
        <v>0</v>
      </c>
    </row>
    <row r="886" spans="2:34" x14ac:dyDescent="0.15">
      <c r="B886" s="155" t="s">
        <v>84</v>
      </c>
      <c r="C886" s="155" t="s">
        <v>305</v>
      </c>
      <c r="D886" s="155" t="s">
        <v>290</v>
      </c>
      <c r="E886" s="41" t="s">
        <v>976</v>
      </c>
      <c r="F886" s="363">
        <f>SUMIF(価格変換【係数】!$D$7:$D$64,E886,価格変換【係数】!$J$476:$J$533)</f>
        <v>0</v>
      </c>
      <c r="G886" s="324">
        <f>SUMIF(価格変換【係数】!$D$7:$D$64,E886,価格変換【係数】!$L$476:$L$533)</f>
        <v>0</v>
      </c>
      <c r="H886" s="325">
        <f>G886*各種係数!H58</f>
        <v>0</v>
      </c>
      <c r="I886" s="324">
        <f>G886*各種係数!I58</f>
        <v>0</v>
      </c>
      <c r="J886" s="366">
        <v>8.2681061386630525E-8</v>
      </c>
      <c r="K886" s="46">
        <f>J886*各種係数!G58</f>
        <v>2.8569702568936683E-10</v>
      </c>
      <c r="L886" s="46">
        <f>J886*各種係数!F58</f>
        <v>8.2395364360941161E-8</v>
      </c>
      <c r="M886" s="366">
        <v>2.1962370957562608E-8</v>
      </c>
      <c r="N886" s="46">
        <f>M886*各種係数!H58</f>
        <v>8.5517116335996878E-9</v>
      </c>
      <c r="O886" s="46">
        <f>M886*各種係数!I58</f>
        <v>6.0332992613998438E-9</v>
      </c>
      <c r="P886" s="54"/>
      <c r="Q886" s="41"/>
      <c r="R886" s="46">
        <f>Q$943*各種係数!J58</f>
        <v>2.2372260878292834E-8</v>
      </c>
      <c r="S886" s="46">
        <f>R886*各種係数!G58</f>
        <v>7.7305350024308906E-11</v>
      </c>
      <c r="T886" s="46">
        <f>R886*各種係数!F58</f>
        <v>2.2294955528268526E-8</v>
      </c>
      <c r="U886" s="366">
        <v>7.4966001945797146E-9</v>
      </c>
      <c r="V886" s="46">
        <f>U886*各種係数!H58</f>
        <v>2.9190274228729191E-9</v>
      </c>
      <c r="W886" s="46">
        <f>U886*各種係数!I58</f>
        <v>2.0593966154366091E-9</v>
      </c>
      <c r="X886" s="328">
        <f t="shared" si="82"/>
        <v>2.9458971152142324E-8</v>
      </c>
      <c r="Y886" s="136">
        <f t="shared" si="83"/>
        <v>1.1470739056472607E-8</v>
      </c>
      <c r="Z886" s="329">
        <f t="shared" si="84"/>
        <v>8.0926958768364538E-9</v>
      </c>
      <c r="AA886" s="46">
        <f>G886*各種係数!K58*各種係数!$P$18</f>
        <v>0</v>
      </c>
      <c r="AB886" s="46">
        <f>M886*各種係数!K58*各種係数!$P$18</f>
        <v>7.2602879198554072E-16</v>
      </c>
      <c r="AC886" s="46">
        <f>U886*各種係数!K58*各種係数!$P$18</f>
        <v>2.4782149403569306E-16</v>
      </c>
      <c r="AD886" s="366">
        <f t="shared" si="85"/>
        <v>9.7385028602123387E-16</v>
      </c>
      <c r="AE886" s="46">
        <f>G886*各種係数!L58*各種係数!$P$18</f>
        <v>0</v>
      </c>
      <c r="AF886" s="46">
        <f>M886*各種係数!L58*各種係数!$P$18</f>
        <v>7.2602879198554072E-16</v>
      </c>
      <c r="AG886" s="46">
        <f>U886*各種係数!L58*各種係数!$P$18</f>
        <v>2.4782149403569306E-16</v>
      </c>
      <c r="AH886" s="328">
        <f t="shared" si="86"/>
        <v>9.7385028602123387E-16</v>
      </c>
    </row>
    <row r="887" spans="2:34" x14ac:dyDescent="0.15">
      <c r="B887" s="155" t="s">
        <v>85</v>
      </c>
      <c r="C887" s="155" t="s">
        <v>305</v>
      </c>
      <c r="D887" s="155" t="s">
        <v>290</v>
      </c>
      <c r="E887" s="41" t="s">
        <v>977</v>
      </c>
      <c r="F887" s="363">
        <f>SUMIF(価格変換【係数】!$D$7:$D$64,E887,価格変換【係数】!$J$476:$J$533)</f>
        <v>5.5105473244040854E-3</v>
      </c>
      <c r="G887" s="324">
        <f>SUMIF(価格変換【係数】!$D$7:$D$64,E887,価格変換【係数】!$L$476:$L$533)</f>
        <v>1.1139716452833398E-4</v>
      </c>
      <c r="H887" s="325">
        <f>G887*各種係数!H59</f>
        <v>4.067922619674516E-5</v>
      </c>
      <c r="I887" s="324">
        <f>G887*各種係数!I59</f>
        <v>1.8134086294881254E-5</v>
      </c>
      <c r="J887" s="364">
        <v>5.6786581308747261E-5</v>
      </c>
      <c r="K887" s="46">
        <f>J887*各種係数!G59</f>
        <v>1.1479556872758038E-6</v>
      </c>
      <c r="L887" s="46">
        <f>J887*各種係数!F59</f>
        <v>5.5638625621471456E-5</v>
      </c>
      <c r="M887" s="364">
        <v>1.5491087414477844E-6</v>
      </c>
      <c r="N887" s="46">
        <f>M887*各種係数!H59</f>
        <v>5.6569253951415713E-7</v>
      </c>
      <c r="O887" s="46">
        <f>M887*各種係数!I59</f>
        <v>2.5217582257602138E-7</v>
      </c>
      <c r="P887" s="54"/>
      <c r="Q887" s="41"/>
      <c r="R887" s="46">
        <f>Q$943*各種係数!J59</f>
        <v>2.1029388291334187E-4</v>
      </c>
      <c r="S887" s="46">
        <f>R887*各種係数!G59</f>
        <v>4.2511461920405641E-6</v>
      </c>
      <c r="T887" s="46">
        <f>R887*各種係数!F59</f>
        <v>2.0604273672130132E-4</v>
      </c>
      <c r="U887" s="364">
        <v>4.5660323846348729E-6</v>
      </c>
      <c r="V887" s="46">
        <f>U887*各種係数!H59</f>
        <v>1.6673913109249908E-6</v>
      </c>
      <c r="W887" s="46">
        <f>U887*各種係数!I59</f>
        <v>7.4329383192810756E-7</v>
      </c>
      <c r="X887" s="135">
        <f t="shared" si="82"/>
        <v>1.1751230565441664E-4</v>
      </c>
      <c r="Y887" s="46">
        <f t="shared" si="83"/>
        <v>4.2912310047184309E-5</v>
      </c>
      <c r="Z887" s="47">
        <f t="shared" si="84"/>
        <v>1.9129555949385384E-5</v>
      </c>
      <c r="AA887" s="46">
        <f>G887*各種係数!K59*各種係数!$P$18</f>
        <v>3.4031247218018823E-12</v>
      </c>
      <c r="AB887" s="46">
        <f>M887*各種係数!K59*各種係数!$P$18</f>
        <v>4.7324456390803958E-14</v>
      </c>
      <c r="AC887" s="46">
        <f>U887*各種係数!K59*各種係数!$P$18</f>
        <v>1.3948988517339355E-13</v>
      </c>
      <c r="AD887" s="364">
        <f t="shared" si="85"/>
        <v>3.5899390633660797E-12</v>
      </c>
      <c r="AE887" s="46">
        <f>G887*各種係数!L59*各種係数!$P$18</f>
        <v>3.3527940945169855E-12</v>
      </c>
      <c r="AF887" s="46">
        <f>M887*各種係数!L59*各種係数!$P$18</f>
        <v>4.662454975476249E-14</v>
      </c>
      <c r="AG887" s="46">
        <f>U887*各種係数!L59*各種係数!$P$18</f>
        <v>1.374268948352205E-13</v>
      </c>
      <c r="AH887" s="135">
        <f t="shared" si="86"/>
        <v>3.5368455391069684E-12</v>
      </c>
    </row>
    <row r="888" spans="2:34" x14ac:dyDescent="0.15">
      <c r="B888" s="155" t="s">
        <v>86</v>
      </c>
      <c r="C888" s="155" t="s">
        <v>306</v>
      </c>
      <c r="D888" s="155" t="s">
        <v>290</v>
      </c>
      <c r="E888" s="41" t="s">
        <v>951</v>
      </c>
      <c r="F888" s="363">
        <f>SUMIF(価格変換【係数】!$D$7:$D$64,E888,価格変換【係数】!$J$476:$J$533)</f>
        <v>6.5629700477778871E-6</v>
      </c>
      <c r="G888" s="324">
        <f>SUMIF(価格変換【係数】!$D$7:$D$64,E888,価格変換【係数】!$L$476:$L$533)</f>
        <v>1.4926107179901972E-9</v>
      </c>
      <c r="H888" s="325">
        <f>G888*各種係数!H60</f>
        <v>5.561178642834445E-10</v>
      </c>
      <c r="I888" s="324">
        <f>G888*各種係数!I60</f>
        <v>3.2596692131592368E-10</v>
      </c>
      <c r="J888" s="364">
        <v>6.6834064420153772E-5</v>
      </c>
      <c r="K888" s="46">
        <f>J888*各種係数!G60</f>
        <v>1.5200014651010781E-8</v>
      </c>
      <c r="L888" s="46">
        <f>J888*各種係数!F60</f>
        <v>6.6818864405502766E-5</v>
      </c>
      <c r="M888" s="364">
        <v>1.8028280359803708E-8</v>
      </c>
      <c r="N888" s="46">
        <f>M888*各種係数!H60</f>
        <v>6.7169883276042854E-9</v>
      </c>
      <c r="O888" s="46">
        <f>M888*各種係数!I60</f>
        <v>3.9371438076087451E-9</v>
      </c>
      <c r="P888" s="54"/>
      <c r="Q888" s="41"/>
      <c r="R888" s="46">
        <f>Q$943*各種係数!J60</f>
        <v>8.539366692583457E-4</v>
      </c>
      <c r="S888" s="46">
        <f>R888*各種係数!G60</f>
        <v>1.9421009325669766E-7</v>
      </c>
      <c r="T888" s="46">
        <f>R888*各種係数!F60</f>
        <v>8.5374245916508898E-4</v>
      </c>
      <c r="U888" s="364">
        <v>1.9726963534483637E-7</v>
      </c>
      <c r="V888" s="46">
        <f>U888*各種係数!H60</f>
        <v>7.3498848007511627E-8</v>
      </c>
      <c r="W888" s="46">
        <f>U888*各種係数!I60</f>
        <v>4.3081142944662652E-8</v>
      </c>
      <c r="X888" s="135">
        <f t="shared" si="82"/>
        <v>2.1679052642263027E-7</v>
      </c>
      <c r="Y888" s="46">
        <f t="shared" si="83"/>
        <v>8.077195419939936E-8</v>
      </c>
      <c r="Z888" s="47">
        <f t="shared" si="84"/>
        <v>4.7344253673587322E-8</v>
      </c>
      <c r="AA888" s="46">
        <f>G888*各種係数!K60*各種係数!$P$18</f>
        <v>4.8148732838393451E-17</v>
      </c>
      <c r="AB888" s="46">
        <f>M888*各種係数!K60*各種係数!$P$18</f>
        <v>5.8155743096140993E-16</v>
      </c>
      <c r="AC888" s="46">
        <f>U888*各種係数!K60*各種係数!$P$18</f>
        <v>6.3635366240269786E-15</v>
      </c>
      <c r="AD888" s="364">
        <f t="shared" si="85"/>
        <v>6.9932427878267816E-15</v>
      </c>
      <c r="AE888" s="46">
        <f>G888*各種係数!L60*各種係数!$P$18</f>
        <v>4.8148732838393451E-17</v>
      </c>
      <c r="AF888" s="46">
        <f>M888*各種係数!L60*各種係数!$P$18</f>
        <v>5.8155743096140993E-16</v>
      </c>
      <c r="AG888" s="46">
        <f>U888*各種係数!L60*各種係数!$P$18</f>
        <v>6.3635366240269786E-15</v>
      </c>
      <c r="AH888" s="135">
        <f t="shared" si="86"/>
        <v>6.9932427878267816E-15</v>
      </c>
    </row>
    <row r="889" spans="2:34" x14ac:dyDescent="0.15">
      <c r="B889" s="155" t="s">
        <v>87</v>
      </c>
      <c r="C889" s="155" t="s">
        <v>306</v>
      </c>
      <c r="D889" s="155" t="s">
        <v>290</v>
      </c>
      <c r="E889" s="41" t="s">
        <v>978</v>
      </c>
      <c r="F889" s="363">
        <f>SUMIF(価格変換【係数】!$D$7:$D$64,E889,価格変換【係数】!$J$476:$J$533)</f>
        <v>0</v>
      </c>
      <c r="G889" s="324">
        <f>SUMIF(価格変換【係数】!$D$7:$D$64,E889,価格変換【係数】!$L$476:$L$533)</f>
        <v>0</v>
      </c>
      <c r="H889" s="325">
        <f>G889*各種係数!H61</f>
        <v>0</v>
      </c>
      <c r="I889" s="324">
        <f>G889*各種係数!I61</f>
        <v>0</v>
      </c>
      <c r="J889" s="364">
        <v>0</v>
      </c>
      <c r="K889" s="46">
        <f>J889*各種係数!G61</f>
        <v>0</v>
      </c>
      <c r="L889" s="46">
        <f>J889*各種係数!F61</f>
        <v>0</v>
      </c>
      <c r="M889" s="364">
        <v>2.0291795356978745E-7</v>
      </c>
      <c r="N889" s="46">
        <f>M889*各種係数!H61</f>
        <v>6.4790904346858427E-8</v>
      </c>
      <c r="O889" s="46">
        <f>M889*各種係数!I61</f>
        <v>3.5630376070918584E-8</v>
      </c>
      <c r="P889" s="54"/>
      <c r="Q889" s="41"/>
      <c r="R889" s="46">
        <f>Q$943*各種係数!J61</f>
        <v>2.8768490263396759E-4</v>
      </c>
      <c r="S889" s="46">
        <f>R889*各種係数!G61</f>
        <v>8.6945245081345485E-6</v>
      </c>
      <c r="T889" s="46">
        <f>R889*各種係数!F61</f>
        <v>2.7899037812583306E-4</v>
      </c>
      <c r="U889" s="364">
        <v>8.7587208781535724E-6</v>
      </c>
      <c r="V889" s="46">
        <f>U889*各種係数!H61</f>
        <v>2.7966251217988486E-6</v>
      </c>
      <c r="W889" s="46">
        <f>U889*各種係数!I61</f>
        <v>1.5379443430149162E-6</v>
      </c>
      <c r="X889" s="135">
        <f t="shared" si="82"/>
        <v>8.96163883172336E-6</v>
      </c>
      <c r="Y889" s="46">
        <f t="shared" si="83"/>
        <v>2.8614160261457072E-6</v>
      </c>
      <c r="Z889" s="47">
        <f t="shared" si="84"/>
        <v>1.5735747190858349E-6</v>
      </c>
      <c r="AA889" s="46">
        <f>G889*各種係数!K61*各種係数!$P$18</f>
        <v>0</v>
      </c>
      <c r="AB889" s="46">
        <f>M889*各種係数!K61*各種係数!$P$18</f>
        <v>8.4023997337386101E-15</v>
      </c>
      <c r="AC889" s="46">
        <f>U889*各種係数!K61*各種係数!$P$18</f>
        <v>3.6267995354673175E-13</v>
      </c>
      <c r="AD889" s="364">
        <f t="shared" si="85"/>
        <v>3.7108235328047039E-13</v>
      </c>
      <c r="AE889" s="46">
        <f>G889*各種係数!L61*各種係数!$P$18</f>
        <v>0</v>
      </c>
      <c r="AF889" s="46">
        <f>M889*各種係数!L61*各種係数!$P$18</f>
        <v>8.4023997337386101E-15</v>
      </c>
      <c r="AG889" s="46">
        <f>U889*各種係数!L61*各種係数!$P$18</f>
        <v>3.6267995354673175E-13</v>
      </c>
      <c r="AH889" s="135">
        <f t="shared" si="86"/>
        <v>3.7108235328047039E-13</v>
      </c>
    </row>
    <row r="890" spans="2:34" x14ac:dyDescent="0.15">
      <c r="B890" s="155" t="s">
        <v>88</v>
      </c>
      <c r="C890" s="155" t="s">
        <v>307</v>
      </c>
      <c r="D890" s="155" t="s">
        <v>290</v>
      </c>
      <c r="E890" s="41" t="s">
        <v>979</v>
      </c>
      <c r="F890" s="365">
        <f>SUMIF(価格変換【係数】!$D$7:$D$64,E890,価格変換【係数】!$J$476:$J$533)</f>
        <v>0</v>
      </c>
      <c r="G890" s="326">
        <f>SUMIF(価格変換【係数】!$D$7:$D$64,E890,価格変換【係数】!$L$476:$L$533)</f>
        <v>0</v>
      </c>
      <c r="H890" s="327">
        <f>G890*各種係数!H62</f>
        <v>0</v>
      </c>
      <c r="I890" s="326">
        <f>G890*各種係数!I62</f>
        <v>0</v>
      </c>
      <c r="J890" s="80">
        <v>0</v>
      </c>
      <c r="K890" s="67">
        <f>J890*各種係数!G62</f>
        <v>0</v>
      </c>
      <c r="L890" s="67">
        <f>J890*各種係数!F62</f>
        <v>0</v>
      </c>
      <c r="M890" s="80">
        <v>0</v>
      </c>
      <c r="N890" s="67">
        <f>M890*各種係数!H62</f>
        <v>0</v>
      </c>
      <c r="O890" s="67">
        <f>M890*各種係数!I62</f>
        <v>0</v>
      </c>
      <c r="P890" s="54"/>
      <c r="Q890" s="41"/>
      <c r="R890" s="67">
        <f>Q$943*各種係数!J62</f>
        <v>1.4406859012994159E-3</v>
      </c>
      <c r="S890" s="67">
        <f>R890*各種係数!G62</f>
        <v>3.3758475017391565E-4</v>
      </c>
      <c r="T890" s="67">
        <f>R890*各種係数!F62</f>
        <v>1.1031011511255001E-3</v>
      </c>
      <c r="U890" s="80">
        <v>3.3758475017391565E-4</v>
      </c>
      <c r="V890" s="67">
        <f>U890*各種係数!H62</f>
        <v>5.7626321654869284E-5</v>
      </c>
      <c r="W890" s="67">
        <f>U890*各種係数!I62</f>
        <v>4.4182287881979687E-5</v>
      </c>
      <c r="X890" s="330">
        <f t="shared" si="82"/>
        <v>3.3758475017391565E-4</v>
      </c>
      <c r="Y890" s="67">
        <f t="shared" si="83"/>
        <v>5.7626321654869284E-5</v>
      </c>
      <c r="Z890" s="68">
        <f t="shared" si="84"/>
        <v>4.4182287881979687E-5</v>
      </c>
      <c r="AA890" s="67">
        <f>G890*各種係数!K62*各種係数!$P$18</f>
        <v>0</v>
      </c>
      <c r="AB890" s="67">
        <f>M890*各種係数!K62*各種係数!$P$18</f>
        <v>0</v>
      </c>
      <c r="AC890" s="67">
        <f>U890*各種係数!K62*各種係数!$P$18</f>
        <v>5.8130287752378039E-12</v>
      </c>
      <c r="AD890" s="80">
        <f t="shared" si="85"/>
        <v>5.8130287752378039E-12</v>
      </c>
      <c r="AE890" s="67">
        <f>G890*各種係数!L62*各種係数!$P$18</f>
        <v>0</v>
      </c>
      <c r="AF890" s="67">
        <f>M890*各種係数!L62*各種係数!$P$18</f>
        <v>0</v>
      </c>
      <c r="AG890" s="67">
        <f>U890*各種係数!L62*各種係数!$P$18</f>
        <v>5.8130287752378039E-12</v>
      </c>
      <c r="AH890" s="330">
        <f t="shared" si="86"/>
        <v>5.8130287752378039E-12</v>
      </c>
    </row>
    <row r="891" spans="2:34" x14ac:dyDescent="0.15">
      <c r="B891" s="162" t="s">
        <v>89</v>
      </c>
      <c r="C891" s="162" t="s">
        <v>307</v>
      </c>
      <c r="D891" s="162" t="s">
        <v>290</v>
      </c>
      <c r="E891" s="116" t="s">
        <v>980</v>
      </c>
      <c r="F891" s="363">
        <f>SUMIF(価格変換【係数】!$D$7:$D$64,E891,価格変換【係数】!$J$476:$J$533)</f>
        <v>0</v>
      </c>
      <c r="G891" s="324">
        <f>SUMIF(価格変換【係数】!$D$7:$D$64,E891,価格変換【係数】!$L$476:$L$533)</f>
        <v>0</v>
      </c>
      <c r="H891" s="325">
        <f>G891*各種係数!H63</f>
        <v>0</v>
      </c>
      <c r="I891" s="324">
        <f>G891*各種係数!I63</f>
        <v>0</v>
      </c>
      <c r="J891" s="366">
        <v>0</v>
      </c>
      <c r="K891" s="46">
        <f>J891*各種係数!G63</f>
        <v>0</v>
      </c>
      <c r="L891" s="46">
        <f>J891*各種係数!F63</f>
        <v>0</v>
      </c>
      <c r="M891" s="366">
        <v>4.0768265807010806E-6</v>
      </c>
      <c r="N891" s="46">
        <f>M891*各種係数!H63</f>
        <v>8.0264678143000562E-7</v>
      </c>
      <c r="O891" s="46">
        <f>M891*各種係数!I63</f>
        <v>3.5324846247771366E-7</v>
      </c>
      <c r="P891" s="54"/>
      <c r="Q891" s="41"/>
      <c r="R891" s="46">
        <f>Q$943*各種係数!J63</f>
        <v>5.4829042070084951E-5</v>
      </c>
      <c r="S891" s="46">
        <f>R891*各種係数!G63</f>
        <v>4.0195689888773039E-5</v>
      </c>
      <c r="T891" s="46">
        <f>R891*各種係数!F63</f>
        <v>1.4633352181311912E-5</v>
      </c>
      <c r="U891" s="366">
        <v>4.2970398249737194E-5</v>
      </c>
      <c r="V891" s="46">
        <f>U891*各種係数!H63</f>
        <v>8.4600242784881829E-6</v>
      </c>
      <c r="W891" s="46">
        <f>U891*各種係数!I63</f>
        <v>3.7232947767830664E-6</v>
      </c>
      <c r="X891" s="328">
        <f t="shared" si="82"/>
        <v>4.7047224830438276E-5</v>
      </c>
      <c r="Y891" s="136">
        <f t="shared" si="83"/>
        <v>9.2626710599181884E-6</v>
      </c>
      <c r="Z891" s="329">
        <f t="shared" si="84"/>
        <v>4.0765432392607799E-6</v>
      </c>
      <c r="AA891" s="46">
        <f>G891*各種係数!K63*各種係数!$P$18</f>
        <v>0</v>
      </c>
      <c r="AB891" s="46">
        <f>M891*各種係数!K63*各種係数!$P$18</f>
        <v>7.0224439077264008E-14</v>
      </c>
      <c r="AC891" s="46">
        <f>U891*各種係数!K63*各種係数!$P$18</f>
        <v>7.4017671693445398E-13</v>
      </c>
      <c r="AD891" s="366">
        <f t="shared" si="85"/>
        <v>8.1040115601171798E-13</v>
      </c>
      <c r="AE891" s="46">
        <f>G891*各種係数!L63*各種係数!$P$18</f>
        <v>0</v>
      </c>
      <c r="AF891" s="46">
        <f>M891*各種係数!L63*各種係数!$P$18</f>
        <v>7.0224439077264008E-14</v>
      </c>
      <c r="AG891" s="46">
        <f>U891*各種係数!L63*各種係数!$P$18</f>
        <v>7.4017671693445398E-13</v>
      </c>
      <c r="AH891" s="328">
        <f t="shared" si="86"/>
        <v>8.1040115601171798E-13</v>
      </c>
    </row>
    <row r="892" spans="2:34" x14ac:dyDescent="0.15">
      <c r="B892" s="155" t="s">
        <v>90</v>
      </c>
      <c r="C892" s="155" t="s">
        <v>307</v>
      </c>
      <c r="D892" s="155" t="s">
        <v>290</v>
      </c>
      <c r="E892" s="41" t="s">
        <v>209</v>
      </c>
      <c r="F892" s="363">
        <f>SUMIF(価格変換【係数】!$D$7:$D$64,E892,価格変換【係数】!$J$476:$J$533)</f>
        <v>0</v>
      </c>
      <c r="G892" s="324">
        <f>SUMIF(価格変換【係数】!$D$7:$D$64,E892,価格変換【係数】!$L$476:$L$533)</f>
        <v>0</v>
      </c>
      <c r="H892" s="325">
        <f>G892*各種係数!H64</f>
        <v>0</v>
      </c>
      <c r="I892" s="324">
        <f>G892*各種係数!I64</f>
        <v>0</v>
      </c>
      <c r="J892" s="364">
        <v>0</v>
      </c>
      <c r="K892" s="46">
        <f>J892*各種係数!G64</f>
        <v>0</v>
      </c>
      <c r="L892" s="46">
        <f>J892*各種係数!F64</f>
        <v>0</v>
      </c>
      <c r="M892" s="364">
        <v>7.91563781876802E-5</v>
      </c>
      <c r="N892" s="46">
        <f>M892*各種係数!H64</f>
        <v>2.0750049668172779E-5</v>
      </c>
      <c r="O892" s="46">
        <f>M892*各種係数!I64</f>
        <v>1.3322890473654658E-5</v>
      </c>
      <c r="P892" s="54"/>
      <c r="Q892" s="41"/>
      <c r="R892" s="46">
        <f>Q$943*各種係数!J64</f>
        <v>2.4627384774824753E-6</v>
      </c>
      <c r="S892" s="46">
        <f>R892*各種係数!G64</f>
        <v>7.9493966999093009E-7</v>
      </c>
      <c r="T892" s="46">
        <f>R892*各種係数!F64</f>
        <v>1.6677988074915452E-6</v>
      </c>
      <c r="U892" s="364">
        <v>1.0823605049383794E-4</v>
      </c>
      <c r="V892" s="46">
        <f>U892*各種係数!H64</f>
        <v>2.837299375053448E-5</v>
      </c>
      <c r="W892" s="46">
        <f>U892*各種係数!I64</f>
        <v>1.8217319678413378E-5</v>
      </c>
      <c r="X892" s="135">
        <f t="shared" si="82"/>
        <v>1.8739242868151814E-4</v>
      </c>
      <c r="Y892" s="46">
        <f t="shared" si="83"/>
        <v>4.9123043418707259E-5</v>
      </c>
      <c r="Z892" s="47">
        <f t="shared" si="84"/>
        <v>3.1540210152068036E-5</v>
      </c>
      <c r="AA892" s="46">
        <f>G892*各種係数!K64*各種係数!$P$18</f>
        <v>0</v>
      </c>
      <c r="AB892" s="46">
        <f>M892*各種係数!K64*各種係数!$P$18</f>
        <v>1.3422316618652572E-12</v>
      </c>
      <c r="AC892" s="46">
        <f>U892*各種係数!K64*各種係数!$P$18</f>
        <v>1.835327199832481E-12</v>
      </c>
      <c r="AD892" s="364">
        <f t="shared" si="85"/>
        <v>3.177558861697738E-12</v>
      </c>
      <c r="AE892" s="46">
        <f>G892*各種係数!L64*各種係数!$P$18</f>
        <v>0</v>
      </c>
      <c r="AF892" s="46">
        <f>M892*各種係数!L64*各種係数!$P$18</f>
        <v>1.3270205142919883E-12</v>
      </c>
      <c r="AG892" s="46">
        <f>U892*各種係数!L64*各種係数!$P$18</f>
        <v>1.8145279341952139E-12</v>
      </c>
      <c r="AH892" s="135">
        <f t="shared" si="86"/>
        <v>3.1415484484872022E-12</v>
      </c>
    </row>
    <row r="893" spans="2:34" x14ac:dyDescent="0.15">
      <c r="B893" s="155" t="s">
        <v>91</v>
      </c>
      <c r="C893" s="155" t="s">
        <v>307</v>
      </c>
      <c r="D893" s="155" t="s">
        <v>290</v>
      </c>
      <c r="E893" s="41" t="s">
        <v>173</v>
      </c>
      <c r="F893" s="363">
        <f>SUMIF(価格変換【係数】!$D$7:$D$64,E893,価格変換【係数】!$J$476:$J$533)</f>
        <v>0</v>
      </c>
      <c r="G893" s="324">
        <f>SUMIF(価格変換【係数】!$D$7:$D$64,E893,価格変換【係数】!$L$476:$L$533)</f>
        <v>0</v>
      </c>
      <c r="H893" s="325">
        <f>G893*各種係数!H65</f>
        <v>0</v>
      </c>
      <c r="I893" s="324">
        <f>G893*各種係数!I65</f>
        <v>0</v>
      </c>
      <c r="J893" s="364">
        <v>8.8205428775512247E-5</v>
      </c>
      <c r="K893" s="46">
        <f>J893*各種係数!G65</f>
        <v>2.5693169748933473E-5</v>
      </c>
      <c r="L893" s="46">
        <f>J893*各種係数!F65</f>
        <v>6.2512259026578778E-5</v>
      </c>
      <c r="M893" s="364">
        <v>2.8140358950195947E-5</v>
      </c>
      <c r="N893" s="46">
        <f>M893*各種係数!H65</f>
        <v>9.9786683087503658E-6</v>
      </c>
      <c r="O893" s="46">
        <f>M893*各種係数!I65</f>
        <v>5.3703219291826503E-6</v>
      </c>
      <c r="P893" s="54"/>
      <c r="Q893" s="41"/>
      <c r="R893" s="46">
        <f>Q$943*各種係数!J65</f>
        <v>2.8833369819943805E-6</v>
      </c>
      <c r="S893" s="46">
        <f>R893*各種係数!G65</f>
        <v>8.3988103170273295E-7</v>
      </c>
      <c r="T893" s="46">
        <f>R893*各種係数!F65</f>
        <v>2.0434559502916475E-6</v>
      </c>
      <c r="U893" s="364">
        <v>1.3236554581843143E-6</v>
      </c>
      <c r="V893" s="46">
        <f>U893*各種係数!H65</f>
        <v>4.6937278929756827E-7</v>
      </c>
      <c r="W893" s="46">
        <f>U893*各種係数!I65</f>
        <v>2.5260715211026238E-7</v>
      </c>
      <c r="X893" s="135">
        <f t="shared" si="82"/>
        <v>2.9464014408380262E-5</v>
      </c>
      <c r="Y893" s="46">
        <f t="shared" si="83"/>
        <v>1.0448041098047934E-5</v>
      </c>
      <c r="Z893" s="47">
        <f t="shared" si="84"/>
        <v>5.6229290812929124E-6</v>
      </c>
      <c r="AA893" s="46">
        <f>G893*各種係数!K65*各種係数!$P$18</f>
        <v>0</v>
      </c>
      <c r="AB893" s="46">
        <f>M893*各種係数!K65*各種係数!$P$18</f>
        <v>4.7518651296602643E-13</v>
      </c>
      <c r="AC893" s="46">
        <f>U893*各種係数!K65*各種係数!$P$18</f>
        <v>2.2351641734785783E-14</v>
      </c>
      <c r="AD893" s="364">
        <f t="shared" si="85"/>
        <v>4.9753815470081225E-13</v>
      </c>
      <c r="AE893" s="46">
        <f>G893*各種係数!L65*各種係数!$P$18</f>
        <v>0</v>
      </c>
      <c r="AF893" s="46">
        <f>M893*各種係数!L65*各種係数!$P$18</f>
        <v>4.6338449499693566E-13</v>
      </c>
      <c r="AG893" s="46">
        <f>U893*各種係数!L65*各種係数!$P$18</f>
        <v>2.1796502920457774E-14</v>
      </c>
      <c r="AH893" s="135">
        <f t="shared" si="86"/>
        <v>4.8518099791739341E-13</v>
      </c>
    </row>
    <row r="894" spans="2:34" x14ac:dyDescent="0.15">
      <c r="B894" s="155" t="s">
        <v>92</v>
      </c>
      <c r="C894" s="155" t="s">
        <v>307</v>
      </c>
      <c r="D894" s="155" t="s">
        <v>290</v>
      </c>
      <c r="E894" s="41" t="s">
        <v>174</v>
      </c>
      <c r="F894" s="363">
        <f>SUMIF(価格変換【係数】!$D$7:$D$64,E894,価格変換【係数】!$J$476:$J$533)</f>
        <v>0</v>
      </c>
      <c r="G894" s="324">
        <f>SUMIF(価格変換【係数】!$D$7:$D$64,E894,価格変換【係数】!$L$476:$L$533)</f>
        <v>0</v>
      </c>
      <c r="H894" s="325">
        <f>G894*各種係数!H66</f>
        <v>0</v>
      </c>
      <c r="I894" s="324">
        <f>G894*各種係数!I66</f>
        <v>0</v>
      </c>
      <c r="J894" s="364">
        <v>9.1076993382970223E-6</v>
      </c>
      <c r="K894" s="46">
        <f>J894*各種係数!G66</f>
        <v>3.2838020521028387E-6</v>
      </c>
      <c r="L894" s="46">
        <f>J894*各種係数!F66</f>
        <v>5.8238972861941831E-6</v>
      </c>
      <c r="M894" s="364">
        <v>1.8196944887519674E-5</v>
      </c>
      <c r="N894" s="46">
        <f>M894*各種係数!H66</f>
        <v>6.7243747588288629E-6</v>
      </c>
      <c r="O894" s="46">
        <f>M894*各種係数!I66</f>
        <v>5.2373347960953253E-6</v>
      </c>
      <c r="P894" s="54"/>
      <c r="Q894" s="41"/>
      <c r="R894" s="46">
        <f>Q$943*各種係数!J66</f>
        <v>3.0928308328587149E-5</v>
      </c>
      <c r="S894" s="46">
        <f>R894*各種係数!G66</f>
        <v>1.1151273069634967E-5</v>
      </c>
      <c r="T894" s="46">
        <f>R894*各種係数!F66</f>
        <v>1.9777035258952181E-5</v>
      </c>
      <c r="U894" s="364">
        <v>2.7708032035179742E-5</v>
      </c>
      <c r="V894" s="46">
        <f>U894*各種係数!H66</f>
        <v>1.0239036958449586E-5</v>
      </c>
      <c r="W894" s="46">
        <f>U894*各種係数!I66</f>
        <v>7.9747584666642815E-6</v>
      </c>
      <c r="X894" s="135">
        <f t="shared" si="82"/>
        <v>4.590497692269942E-5</v>
      </c>
      <c r="Y894" s="46">
        <f t="shared" si="83"/>
        <v>1.6963411717278448E-5</v>
      </c>
      <c r="Z894" s="47">
        <f t="shared" si="84"/>
        <v>1.3212093262759608E-5</v>
      </c>
      <c r="AA894" s="46">
        <f>G894*各種係数!K66*各種係数!$P$18</f>
        <v>0</v>
      </c>
      <c r="AB894" s="46">
        <f>M894*各種係数!K66*各種係数!$P$18</f>
        <v>3.0732758124600176E-13</v>
      </c>
      <c r="AC894" s="46">
        <f>U894*各種係数!K66*各種係数!$P$18</f>
        <v>4.679600075229559E-13</v>
      </c>
      <c r="AD894" s="364">
        <f t="shared" si="85"/>
        <v>7.7528758876895771E-13</v>
      </c>
      <c r="AE894" s="46">
        <f>G894*各種係数!L66*各種係数!$P$18</f>
        <v>0</v>
      </c>
      <c r="AF894" s="46">
        <f>M894*各種係数!L66*各種係数!$P$18</f>
        <v>3.0417550348963251E-13</v>
      </c>
      <c r="AG894" s="46">
        <f>U894*各種係数!L66*各種係数!$P$18</f>
        <v>4.6316041770220769E-13</v>
      </c>
      <c r="AH894" s="135">
        <f t="shared" si="86"/>
        <v>7.673359211918402E-13</v>
      </c>
    </row>
    <row r="895" spans="2:34" x14ac:dyDescent="0.15">
      <c r="B895" s="163" t="s">
        <v>93</v>
      </c>
      <c r="C895" s="163" t="s">
        <v>293</v>
      </c>
      <c r="D895" s="163" t="s">
        <v>290</v>
      </c>
      <c r="E895" s="62" t="s">
        <v>175</v>
      </c>
      <c r="F895" s="365">
        <f>SUMIF(価格変換【係数】!$D$7:$D$64,E895,価格変換【係数】!$J$476:$J$533)</f>
        <v>1.2430332544538264E-2</v>
      </c>
      <c r="G895" s="326">
        <f>SUMIF(価格変換【係数】!$D$7:$D$64,E895,価格変換【係数】!$L$476:$L$533)</f>
        <v>5.2378288508959209E-4</v>
      </c>
      <c r="H895" s="327">
        <f>G895*各種係数!H67</f>
        <v>2.2714955359626817E-4</v>
      </c>
      <c r="I895" s="326">
        <f>G895*各種係数!I67</f>
        <v>1.8657347094572867E-4</v>
      </c>
      <c r="J895" s="80">
        <v>1.3538628643803321E-4</v>
      </c>
      <c r="K895" s="67">
        <f>J895*各種係数!G67</f>
        <v>5.7048368945879309E-6</v>
      </c>
      <c r="L895" s="67">
        <f>J895*各種係数!F67</f>
        <v>1.2968144954344528E-4</v>
      </c>
      <c r="M895" s="80">
        <v>1.1104545405610034E-5</v>
      </c>
      <c r="N895" s="67">
        <f>M895*各種係数!H67</f>
        <v>4.8157215586422974E-6</v>
      </c>
      <c r="O895" s="67">
        <f>M895*各種係数!I67</f>
        <v>3.9554816290813489E-6</v>
      </c>
      <c r="P895" s="54"/>
      <c r="Q895" s="41"/>
      <c r="R895" s="67">
        <f>Q$943*各種係数!J67</f>
        <v>5.5604196164996047E-4</v>
      </c>
      <c r="S895" s="67">
        <f>R895*各種係数!G67</f>
        <v>2.3430206863762649E-5</v>
      </c>
      <c r="T895" s="67">
        <f>R895*各種係数!F67</f>
        <v>5.3261175478619784E-4</v>
      </c>
      <c r="U895" s="80">
        <v>2.6489296674858738E-5</v>
      </c>
      <c r="V895" s="67">
        <f>U895*各種係数!H67</f>
        <v>1.1487645140875634E-5</v>
      </c>
      <c r="W895" s="67">
        <f>U895*各種係数!I67</f>
        <v>9.4355889896902417E-6</v>
      </c>
      <c r="X895" s="330">
        <f t="shared" si="82"/>
        <v>5.6137672717006086E-4</v>
      </c>
      <c r="Y895" s="67">
        <f t="shared" si="83"/>
        <v>2.434529202957861E-4</v>
      </c>
      <c r="Z895" s="68">
        <f t="shared" si="84"/>
        <v>1.9996454156450026E-4</v>
      </c>
      <c r="AA895" s="67">
        <f>G895*各種係数!K67*各種係数!$P$18</f>
        <v>7.8981979062385025E-11</v>
      </c>
      <c r="AB895" s="67">
        <f>M895*各種係数!K67*各種係数!$P$18</f>
        <v>1.6744704679939596E-12</v>
      </c>
      <c r="AC895" s="67">
        <f>U895*各種係数!K67*各種係数!$P$18</f>
        <v>3.9943593708548445E-12</v>
      </c>
      <c r="AD895" s="80">
        <f t="shared" si="85"/>
        <v>8.4650808901233829E-11</v>
      </c>
      <c r="AE895" s="67">
        <f>G895*各種係数!L67*各種係数!$P$18</f>
        <v>5.7745572168999737E-11</v>
      </c>
      <c r="AF895" s="67">
        <f>M895*各種係数!L67*各種係数!$P$18</f>
        <v>1.2242445226401509E-12</v>
      </c>
      <c r="AG895" s="67">
        <f>U895*各種係数!L67*各種係数!$P$18</f>
        <v>2.920369558433468E-12</v>
      </c>
      <c r="AH895" s="330">
        <f t="shared" si="86"/>
        <v>6.1890186250073356E-11</v>
      </c>
    </row>
    <row r="896" spans="2:34" x14ac:dyDescent="0.15">
      <c r="B896" s="155" t="s">
        <v>94</v>
      </c>
      <c r="C896" s="155" t="s">
        <v>293</v>
      </c>
      <c r="D896" s="155" t="s">
        <v>290</v>
      </c>
      <c r="E896" s="41" t="s">
        <v>981</v>
      </c>
      <c r="F896" s="363">
        <f>SUMIF(価格変換【係数】!$D$7:$D$64,E896,価格変換【係数】!$J$476:$J$533)</f>
        <v>0</v>
      </c>
      <c r="G896" s="324">
        <f>SUMIF(価格変換【係数】!$D$7:$D$64,E896,価格変換【係数】!$L$476:$L$533)</f>
        <v>0</v>
      </c>
      <c r="H896" s="325">
        <f>G896*各種係数!H68</f>
        <v>0</v>
      </c>
      <c r="I896" s="324">
        <f>G896*各種係数!I68</f>
        <v>0</v>
      </c>
      <c r="J896" s="366">
        <v>1.2486784373935722E-5</v>
      </c>
      <c r="K896" s="46">
        <f>J896*各種係数!G68</f>
        <v>7.9916698830881619E-6</v>
      </c>
      <c r="L896" s="46">
        <f>J896*各種係数!F68</f>
        <v>4.4951144908475609E-6</v>
      </c>
      <c r="M896" s="366">
        <v>2.9850154821695002E-5</v>
      </c>
      <c r="N896" s="46">
        <f>M896*各種係数!H68</f>
        <v>9.7010465755103984E-6</v>
      </c>
      <c r="O896" s="46">
        <f>M896*各種係数!I68</f>
        <v>7.0505639403055586E-6</v>
      </c>
      <c r="P896" s="54"/>
      <c r="Q896" s="41"/>
      <c r="R896" s="46">
        <f>Q$943*各種係数!J68</f>
        <v>3.0544400331915639E-5</v>
      </c>
      <c r="S896" s="46">
        <f>R896*各種係数!G68</f>
        <v>1.9548729033800068E-5</v>
      </c>
      <c r="T896" s="46">
        <f>R896*各種係数!F68</f>
        <v>1.0995671298115573E-5</v>
      </c>
      <c r="U896" s="366">
        <v>2.7485702958870948E-5</v>
      </c>
      <c r="V896" s="46">
        <f>U896*各種係数!H68</f>
        <v>8.9326198191393562E-6</v>
      </c>
      <c r="W896" s="46">
        <f>U896*各種係数!I68</f>
        <v>6.4920837869463758E-6</v>
      </c>
      <c r="X896" s="328">
        <f t="shared" si="82"/>
        <v>5.733585778056595E-5</v>
      </c>
      <c r="Y896" s="136">
        <f t="shared" si="83"/>
        <v>1.8633666394649755E-5</v>
      </c>
      <c r="Z896" s="329">
        <f t="shared" si="84"/>
        <v>1.3542647727251934E-5</v>
      </c>
      <c r="AA896" s="46">
        <f>G896*各種係数!K68*各種係数!$P$18</f>
        <v>0</v>
      </c>
      <c r="AB896" s="46">
        <f>M896*各種係数!K68*各種係数!$P$18</f>
        <v>1.3803539801939884E-12</v>
      </c>
      <c r="AC896" s="46">
        <f>U896*各種係数!K68*各種係数!$P$18</f>
        <v>1.2710151657281362E-12</v>
      </c>
      <c r="AD896" s="366">
        <f t="shared" si="85"/>
        <v>2.6513691459221245E-12</v>
      </c>
      <c r="AE896" s="46">
        <f>G896*各種係数!L68*各種係数!$P$18</f>
        <v>0</v>
      </c>
      <c r="AF896" s="46">
        <f>M896*各種係数!L68*各種係数!$P$18</f>
        <v>1.1164627780980788E-12</v>
      </c>
      <c r="AG896" s="46">
        <f>U896*各種係数!L68*各種係数!$P$18</f>
        <v>1.0280269722801103E-12</v>
      </c>
      <c r="AH896" s="328">
        <f t="shared" si="86"/>
        <v>2.1444897503781893E-12</v>
      </c>
    </row>
    <row r="897" spans="2:34" x14ac:dyDescent="0.15">
      <c r="B897" s="155" t="s">
        <v>95</v>
      </c>
      <c r="C897" s="155" t="s">
        <v>308</v>
      </c>
      <c r="D897" s="155" t="s">
        <v>291</v>
      </c>
      <c r="E897" s="41" t="s">
        <v>210</v>
      </c>
      <c r="F897" s="363">
        <f>SUMIF(価格変換【係数】!$D$7:$D$64,E897,価格変換【係数】!$J$476:$J$533)</f>
        <v>0</v>
      </c>
      <c r="G897" s="324">
        <f>SUMIF(価格変換【係数】!$D$7:$D$64,E897,価格変換【係数】!$L$476:$L$533)</f>
        <v>0</v>
      </c>
      <c r="H897" s="325">
        <f>G897*各種係数!H69</f>
        <v>0</v>
      </c>
      <c r="I897" s="324">
        <f>G897*各種係数!I69</f>
        <v>0</v>
      </c>
      <c r="J897" s="364">
        <v>0</v>
      </c>
      <c r="K897" s="46">
        <f>J897*各種係数!G69</f>
        <v>0</v>
      </c>
      <c r="L897" s="46">
        <f>J897*各種係数!F69</f>
        <v>0</v>
      </c>
      <c r="M897" s="364">
        <v>0</v>
      </c>
      <c r="N897" s="46">
        <f>M897*各種係数!H69</f>
        <v>0</v>
      </c>
      <c r="O897" s="46">
        <f>M897*各種係数!I69</f>
        <v>0</v>
      </c>
      <c r="P897" s="54"/>
      <c r="Q897" s="41"/>
      <c r="R897" s="46">
        <f>Q$943*各種係数!J69</f>
        <v>0</v>
      </c>
      <c r="S897" s="46">
        <f>R897*各種係数!G69</f>
        <v>0</v>
      </c>
      <c r="T897" s="46">
        <f>R897*各種係数!F69</f>
        <v>0</v>
      </c>
      <c r="U897" s="364">
        <v>0</v>
      </c>
      <c r="V897" s="46">
        <f>U897*各種係数!H69</f>
        <v>0</v>
      </c>
      <c r="W897" s="46">
        <f>U897*各種係数!I69</f>
        <v>0</v>
      </c>
      <c r="X897" s="135">
        <f t="shared" si="82"/>
        <v>0</v>
      </c>
      <c r="Y897" s="46">
        <f t="shared" si="83"/>
        <v>0</v>
      </c>
      <c r="Z897" s="47">
        <f t="shared" si="84"/>
        <v>0</v>
      </c>
      <c r="AA897" s="46">
        <f>G897*各種係数!K69*各種係数!$P$18</f>
        <v>0</v>
      </c>
      <c r="AB897" s="46">
        <f>M897*各種係数!K69*各種係数!$P$18</f>
        <v>0</v>
      </c>
      <c r="AC897" s="46">
        <f>U897*各種係数!K69*各種係数!$P$18</f>
        <v>0</v>
      </c>
      <c r="AD897" s="364">
        <f t="shared" si="85"/>
        <v>0</v>
      </c>
      <c r="AE897" s="46">
        <f>G897*各種係数!L69*各種係数!$P$18</f>
        <v>0</v>
      </c>
      <c r="AF897" s="46">
        <f>M897*各種係数!L69*各種係数!$P$18</f>
        <v>0</v>
      </c>
      <c r="AG897" s="46">
        <f>U897*各種係数!L69*各種係数!$P$18</f>
        <v>0</v>
      </c>
      <c r="AH897" s="135">
        <f t="shared" si="86"/>
        <v>0</v>
      </c>
    </row>
    <row r="898" spans="2:34" x14ac:dyDescent="0.15">
      <c r="B898" s="155" t="s">
        <v>96</v>
      </c>
      <c r="C898" s="155" t="s">
        <v>308</v>
      </c>
      <c r="D898" s="155" t="s">
        <v>291</v>
      </c>
      <c r="E898" s="41" t="s">
        <v>176</v>
      </c>
      <c r="F898" s="363">
        <f>SUMIF(価格変換【係数】!$D$7:$D$64,E898,価格変換【係数】!$J$476:$J$533)</f>
        <v>0</v>
      </c>
      <c r="G898" s="324">
        <f>SUMIF(価格変換【係数】!$D$7:$D$64,E898,価格変換【係数】!$L$476:$L$533)</f>
        <v>0</v>
      </c>
      <c r="H898" s="325">
        <f>G898*各種係数!H70</f>
        <v>0</v>
      </c>
      <c r="I898" s="324">
        <f>G898*各種係数!I70</f>
        <v>0</v>
      </c>
      <c r="J898" s="364">
        <v>5.77315474596474E-4</v>
      </c>
      <c r="K898" s="46">
        <f>J898*各種係数!G70</f>
        <v>5.77315474596474E-4</v>
      </c>
      <c r="L898" s="46">
        <f>J898*各種係数!F70</f>
        <v>0</v>
      </c>
      <c r="M898" s="364">
        <v>7.9093628392232055E-4</v>
      </c>
      <c r="N898" s="46">
        <f>M898*各種係数!H70</f>
        <v>3.5090748867817753E-4</v>
      </c>
      <c r="O898" s="46">
        <f>M898*各種係数!I70</f>
        <v>2.6422604630981216E-4</v>
      </c>
      <c r="P898" s="54"/>
      <c r="Q898" s="41"/>
      <c r="R898" s="46">
        <f>Q$943*各種係数!J70</f>
        <v>0</v>
      </c>
      <c r="S898" s="46">
        <f>R898*各種係数!G70</f>
        <v>0</v>
      </c>
      <c r="T898" s="46">
        <f>R898*各種係数!F70</f>
        <v>0</v>
      </c>
      <c r="U898" s="364">
        <v>1.4861753118740247E-4</v>
      </c>
      <c r="V898" s="46">
        <f>U898*各種係数!H70</f>
        <v>6.5935784844641139E-5</v>
      </c>
      <c r="W898" s="46">
        <f>U898*各種係数!I70</f>
        <v>4.9648275690724552E-5</v>
      </c>
      <c r="X898" s="135">
        <f t="shared" si="82"/>
        <v>9.3955381510972308E-4</v>
      </c>
      <c r="Y898" s="46">
        <f t="shared" si="83"/>
        <v>4.1684327352281867E-4</v>
      </c>
      <c r="Z898" s="47">
        <f t="shared" si="84"/>
        <v>3.1387432200053671E-4</v>
      </c>
      <c r="AA898" s="46">
        <f>G898*各種係数!K70*各種係数!$P$18</f>
        <v>0</v>
      </c>
      <c r="AB898" s="46">
        <f>M898*各種係数!K70*各種係数!$P$18</f>
        <v>8.3053589760334452E-11</v>
      </c>
      <c r="AC898" s="46">
        <f>U898*各種係数!K70*各種係数!$P$18</f>
        <v>1.5605832881026974E-11</v>
      </c>
      <c r="AD898" s="364">
        <f t="shared" si="85"/>
        <v>9.8659422641361429E-11</v>
      </c>
      <c r="AE898" s="46">
        <f>G898*各種係数!L70*各種係数!$P$18</f>
        <v>0</v>
      </c>
      <c r="AF898" s="46">
        <f>M898*各種係数!L70*各種係数!$P$18</f>
        <v>7.1332104110751329E-11</v>
      </c>
      <c r="AG898" s="46">
        <f>U898*各種係数!L70*各種係数!$P$18</f>
        <v>1.3403356784658259E-11</v>
      </c>
      <c r="AH898" s="135">
        <f t="shared" si="86"/>
        <v>8.4735460895409584E-11</v>
      </c>
    </row>
    <row r="899" spans="2:34" x14ac:dyDescent="0.15">
      <c r="B899" s="155" t="s">
        <v>97</v>
      </c>
      <c r="C899" s="155" t="s">
        <v>308</v>
      </c>
      <c r="D899" s="155" t="s">
        <v>291</v>
      </c>
      <c r="E899" s="41" t="s">
        <v>982</v>
      </c>
      <c r="F899" s="363">
        <f>SUMIF(価格変換【係数】!$D$7:$D$64,E899,価格変換【係数】!$J$476:$J$533)</f>
        <v>0</v>
      </c>
      <c r="G899" s="324">
        <f>SUMIF(価格変換【係数】!$D$7:$D$64,E899,価格変換【係数】!$L$476:$L$533)</f>
        <v>0</v>
      </c>
      <c r="H899" s="325">
        <f>G899*各種係数!H71</f>
        <v>0</v>
      </c>
      <c r="I899" s="324">
        <f>G899*各種係数!I71</f>
        <v>0</v>
      </c>
      <c r="J899" s="364">
        <v>0</v>
      </c>
      <c r="K899" s="46">
        <f>J899*各種係数!G71</f>
        <v>0</v>
      </c>
      <c r="L899" s="46">
        <f>J899*各種係数!F71</f>
        <v>0</v>
      </c>
      <c r="M899" s="364">
        <v>0</v>
      </c>
      <c r="N899" s="46">
        <f>M899*各種係数!H71</f>
        <v>0</v>
      </c>
      <c r="O899" s="46">
        <f>M899*各種係数!I71</f>
        <v>0</v>
      </c>
      <c r="P899" s="54"/>
      <c r="Q899" s="41"/>
      <c r="R899" s="46">
        <f>Q$943*各種係数!J71</f>
        <v>0</v>
      </c>
      <c r="S899" s="46">
        <f>R899*各種係数!G71</f>
        <v>0</v>
      </c>
      <c r="T899" s="46">
        <f>R899*各種係数!F71</f>
        <v>0</v>
      </c>
      <c r="U899" s="364">
        <v>0</v>
      </c>
      <c r="V899" s="46">
        <f>U899*各種係数!H71</f>
        <v>0</v>
      </c>
      <c r="W899" s="46">
        <f>U899*各種係数!I71</f>
        <v>0</v>
      </c>
      <c r="X899" s="135">
        <f t="shared" si="82"/>
        <v>0</v>
      </c>
      <c r="Y899" s="46">
        <f t="shared" si="83"/>
        <v>0</v>
      </c>
      <c r="Z899" s="47">
        <f t="shared" si="84"/>
        <v>0</v>
      </c>
      <c r="AA899" s="46">
        <f>G899*各種係数!K71*各種係数!$P$18</f>
        <v>0</v>
      </c>
      <c r="AB899" s="46">
        <f>M899*各種係数!K71*各種係数!$P$18</f>
        <v>0</v>
      </c>
      <c r="AC899" s="46">
        <f>U899*各種係数!K71*各種係数!$P$18</f>
        <v>0</v>
      </c>
      <c r="AD899" s="364">
        <f t="shared" si="85"/>
        <v>0</v>
      </c>
      <c r="AE899" s="46">
        <f>G899*各種係数!L71*各種係数!$P$18</f>
        <v>0</v>
      </c>
      <c r="AF899" s="46">
        <f>M899*各種係数!L71*各種係数!$P$18</f>
        <v>0</v>
      </c>
      <c r="AG899" s="46">
        <f>U899*各種係数!L71*各種係数!$P$18</f>
        <v>0</v>
      </c>
      <c r="AH899" s="135">
        <f t="shared" si="86"/>
        <v>0</v>
      </c>
    </row>
    <row r="900" spans="2:34" x14ac:dyDescent="0.15">
      <c r="B900" s="155" t="s">
        <v>98</v>
      </c>
      <c r="C900" s="155" t="s">
        <v>308</v>
      </c>
      <c r="D900" s="155" t="s">
        <v>291</v>
      </c>
      <c r="E900" s="41" t="s">
        <v>983</v>
      </c>
      <c r="F900" s="365">
        <f>SUMIF(価格変換【係数】!$D$7:$D$64,E900,価格変換【係数】!$J$476:$J$533)</f>
        <v>0</v>
      </c>
      <c r="G900" s="326">
        <f>SUMIF(価格変換【係数】!$D$7:$D$64,E900,価格変換【係数】!$L$476:$L$533)</f>
        <v>0</v>
      </c>
      <c r="H900" s="327">
        <f>G900*各種係数!H72</f>
        <v>0</v>
      </c>
      <c r="I900" s="326">
        <f>G900*各種係数!I72</f>
        <v>0</v>
      </c>
      <c r="J900" s="80">
        <v>0</v>
      </c>
      <c r="K900" s="67">
        <f>J900*各種係数!G72</f>
        <v>0</v>
      </c>
      <c r="L900" s="67">
        <f>J900*各種係数!F72</f>
        <v>0</v>
      </c>
      <c r="M900" s="80">
        <v>0</v>
      </c>
      <c r="N900" s="67">
        <f>M900*各種係数!H72</f>
        <v>0</v>
      </c>
      <c r="O900" s="67">
        <f>M900*各種係数!I72</f>
        <v>0</v>
      </c>
      <c r="P900" s="54"/>
      <c r="Q900" s="41"/>
      <c r="R900" s="67">
        <f>Q$943*各種係数!J72</f>
        <v>0</v>
      </c>
      <c r="S900" s="67">
        <f>R900*各種係数!G72</f>
        <v>0</v>
      </c>
      <c r="T900" s="67">
        <f>R900*各種係数!F72</f>
        <v>0</v>
      </c>
      <c r="U900" s="80">
        <v>0</v>
      </c>
      <c r="V900" s="67">
        <f>U900*各種係数!H72</f>
        <v>0</v>
      </c>
      <c r="W900" s="67">
        <f>U900*各種係数!I72</f>
        <v>0</v>
      </c>
      <c r="X900" s="330">
        <f t="shared" ref="X900:X942" si="87">G900+M900+U900</f>
        <v>0</v>
      </c>
      <c r="Y900" s="67">
        <f t="shared" ref="Y900:Y942" si="88">H900+N900+V900</f>
        <v>0</v>
      </c>
      <c r="Z900" s="68">
        <f t="shared" ref="Z900:Z942" si="89">I900+O900+W900</f>
        <v>0</v>
      </c>
      <c r="AA900" s="67">
        <f>G900*各種係数!K72*各種係数!$P$18</f>
        <v>0</v>
      </c>
      <c r="AB900" s="67">
        <f>M900*各種係数!K72*各種係数!$P$18</f>
        <v>0</v>
      </c>
      <c r="AC900" s="67">
        <f>U900*各種係数!K72*各種係数!$P$18</f>
        <v>0</v>
      </c>
      <c r="AD900" s="80">
        <f t="shared" ref="AD900:AD942" si="90">SUM(AA900:AC900)</f>
        <v>0</v>
      </c>
      <c r="AE900" s="67">
        <f>G900*各種係数!L72*各種係数!$P$18</f>
        <v>0</v>
      </c>
      <c r="AF900" s="67">
        <f>M900*各種係数!L72*各種係数!$P$18</f>
        <v>0</v>
      </c>
      <c r="AG900" s="67">
        <f>U900*各種係数!L72*各種係数!$P$18</f>
        <v>0</v>
      </c>
      <c r="AH900" s="330">
        <f t="shared" ref="AH900:AH942" si="91">SUM(AE900:AG900)</f>
        <v>0</v>
      </c>
    </row>
    <row r="901" spans="2:34" x14ac:dyDescent="0.15">
      <c r="B901" s="162" t="s">
        <v>99</v>
      </c>
      <c r="C901" s="162" t="s">
        <v>309</v>
      </c>
      <c r="D901" s="162" t="s">
        <v>292</v>
      </c>
      <c r="E901" s="116" t="s">
        <v>177</v>
      </c>
      <c r="F901" s="363">
        <f>SUMIF(価格変換【係数】!$D$7:$D$64,E901,価格変換【係数】!$J$476:$J$533)</f>
        <v>0</v>
      </c>
      <c r="G901" s="324">
        <f>SUMIF(価格変換【係数】!$D$7:$D$64,E901,価格変換【係数】!$L$476:$L$533)</f>
        <v>0</v>
      </c>
      <c r="H901" s="325">
        <f>G901*各種係数!H73</f>
        <v>0</v>
      </c>
      <c r="I901" s="324">
        <f>G901*各種係数!I73</f>
        <v>0</v>
      </c>
      <c r="J901" s="366">
        <v>5.502898750268311E-3</v>
      </c>
      <c r="K901" s="46">
        <f>J901*各種係数!G73</f>
        <v>3.7605446258429623E-3</v>
      </c>
      <c r="L901" s="46">
        <f>J901*各種係数!F73</f>
        <v>1.7423541244253483E-3</v>
      </c>
      <c r="M901" s="366">
        <v>4.2972965199827044E-3</v>
      </c>
      <c r="N901" s="46">
        <f>M901*各種係数!H73</f>
        <v>1.5727417988630177E-3</v>
      </c>
      <c r="O901" s="46">
        <f>M901*各種係数!I73</f>
        <v>2.7524329974651975E-4</v>
      </c>
      <c r="P901" s="54"/>
      <c r="Q901" s="41"/>
      <c r="R901" s="46">
        <f>Q$943*各種係数!J73</f>
        <v>1.3876448503187238E-3</v>
      </c>
      <c r="S901" s="46">
        <f>R901*各種係数!G73</f>
        <v>9.4828210026402977E-4</v>
      </c>
      <c r="T901" s="46">
        <f>R901*各種係数!F73</f>
        <v>4.3936275005469392E-4</v>
      </c>
      <c r="U901" s="366">
        <v>1.4214658759804603E-3</v>
      </c>
      <c r="V901" s="46">
        <f>U901*各種係数!H73</f>
        <v>5.2023377684463402E-4</v>
      </c>
      <c r="W901" s="46">
        <f>U901*各種係数!I73</f>
        <v>9.104537151732639E-5</v>
      </c>
      <c r="X901" s="328">
        <f t="shared" si="87"/>
        <v>5.7187623959631647E-3</v>
      </c>
      <c r="Y901" s="136">
        <f t="shared" si="88"/>
        <v>2.0929755757076516E-3</v>
      </c>
      <c r="Z901" s="329">
        <f t="shared" si="89"/>
        <v>3.6628867126384614E-4</v>
      </c>
      <c r="AA901" s="46">
        <f>G901*各種係数!K73*各種係数!$P$18</f>
        <v>0</v>
      </c>
      <c r="AB901" s="46">
        <f>M901*各種係数!K73*各種係数!$P$18</f>
        <v>2.6561469657809393E-11</v>
      </c>
      <c r="AC901" s="46">
        <f>U901*各種係数!K73*各種係数!$P$18</f>
        <v>8.7860408419334317E-12</v>
      </c>
      <c r="AD901" s="366">
        <f t="shared" si="90"/>
        <v>3.5347510499742825E-11</v>
      </c>
      <c r="AE901" s="46">
        <f>G901*各種係数!L73*各種係数!$P$18</f>
        <v>0</v>
      </c>
      <c r="AF901" s="46">
        <f>M901*各種係数!L73*各種係数!$P$18</f>
        <v>2.6561469657809393E-11</v>
      </c>
      <c r="AG901" s="46">
        <f>U901*各種係数!L73*各種係数!$P$18</f>
        <v>8.7860408419334317E-12</v>
      </c>
      <c r="AH901" s="328">
        <f t="shared" si="91"/>
        <v>3.5347510499742825E-11</v>
      </c>
    </row>
    <row r="902" spans="2:34" x14ac:dyDescent="0.15">
      <c r="B902" s="155" t="s">
        <v>100</v>
      </c>
      <c r="C902" s="155" t="s">
        <v>309</v>
      </c>
      <c r="D902" s="155" t="s">
        <v>292</v>
      </c>
      <c r="E902" s="41" t="s">
        <v>178</v>
      </c>
      <c r="F902" s="363">
        <f>SUMIF(価格変換【係数】!$D$7:$D$64,E902,価格変換【係数】!$J$476:$J$533)</f>
        <v>0</v>
      </c>
      <c r="G902" s="324">
        <f>SUMIF(価格変換【係数】!$D$7:$D$64,E902,価格変換【係数】!$L$476:$L$533)</f>
        <v>0</v>
      </c>
      <c r="H902" s="325">
        <f>G902*各種係数!H74</f>
        <v>0</v>
      </c>
      <c r="I902" s="324">
        <f>G902*各種係数!I74</f>
        <v>0</v>
      </c>
      <c r="J902" s="364">
        <v>1.414936780836084E-3</v>
      </c>
      <c r="K902" s="46">
        <f>J902*各種係数!G74</f>
        <v>2.9575790068367191E-4</v>
      </c>
      <c r="L902" s="46">
        <f>J902*各種係数!F74</f>
        <v>1.1191788801524121E-3</v>
      </c>
      <c r="M902" s="364">
        <v>3.1519359650434214E-4</v>
      </c>
      <c r="N902" s="46">
        <f>M902*各種係数!H74</f>
        <v>1.0123465926660126E-4</v>
      </c>
      <c r="O902" s="46">
        <f>M902*各種係数!I74</f>
        <v>2.7620045291887218E-5</v>
      </c>
      <c r="P902" s="54"/>
      <c r="Q902" s="41"/>
      <c r="R902" s="46">
        <f>Q$943*各種係数!J74</f>
        <v>1.1242884390542471E-3</v>
      </c>
      <c r="S902" s="46">
        <f>R902*各種係数!G74</f>
        <v>2.3500497902183493E-4</v>
      </c>
      <c r="T902" s="46">
        <f>R902*各種係数!F74</f>
        <v>8.8928346003241227E-4</v>
      </c>
      <c r="U902" s="364">
        <v>2.7184493856952216E-4</v>
      </c>
      <c r="V902" s="46">
        <f>U902*各種係数!H74</f>
        <v>8.7311830045559336E-5</v>
      </c>
      <c r="W902" s="46">
        <f>U902*各種係数!I74</f>
        <v>2.3821453224088787E-5</v>
      </c>
      <c r="X902" s="135">
        <f t="shared" si="87"/>
        <v>5.8703853507386435E-4</v>
      </c>
      <c r="Y902" s="46">
        <f t="shared" si="88"/>
        <v>1.8854648931216061E-4</v>
      </c>
      <c r="Z902" s="47">
        <f t="shared" si="89"/>
        <v>5.1441498515976002E-5</v>
      </c>
      <c r="AA902" s="46">
        <f>G902*各種係数!K74*各種係数!$P$18</f>
        <v>0</v>
      </c>
      <c r="AB902" s="46">
        <f>M902*各種係数!K74*各種係数!$P$18</f>
        <v>2.0008555416631131E-12</v>
      </c>
      <c r="AC902" s="46">
        <f>U902*各種係数!K74*各種係数!$P$18</f>
        <v>1.7256773546235538E-12</v>
      </c>
      <c r="AD902" s="364">
        <f t="shared" si="90"/>
        <v>3.7265328962866666E-12</v>
      </c>
      <c r="AE902" s="46">
        <f>G902*各種係数!L74*各種係数!$P$18</f>
        <v>0</v>
      </c>
      <c r="AF902" s="46">
        <f>M902*各種係数!L74*各種係数!$P$18</f>
        <v>2.0008555416631131E-12</v>
      </c>
      <c r="AG902" s="46">
        <f>U902*各種係数!L74*各種係数!$P$18</f>
        <v>1.7256773546235538E-12</v>
      </c>
      <c r="AH902" s="135">
        <f t="shared" si="91"/>
        <v>3.7265328962866666E-12</v>
      </c>
    </row>
    <row r="903" spans="2:34" x14ac:dyDescent="0.15">
      <c r="B903" s="155" t="s">
        <v>101</v>
      </c>
      <c r="C903" s="155" t="s">
        <v>310</v>
      </c>
      <c r="D903" s="155" t="s">
        <v>292</v>
      </c>
      <c r="E903" s="41" t="s">
        <v>179</v>
      </c>
      <c r="F903" s="363">
        <f>SUMIF(価格変換【係数】!$D$7:$D$64,E903,価格変換【係数】!$J$476:$J$533)</f>
        <v>0</v>
      </c>
      <c r="G903" s="324">
        <f>SUMIF(価格変換【係数】!$D$7:$D$64,E903,価格変換【係数】!$L$476:$L$533)</f>
        <v>0</v>
      </c>
      <c r="H903" s="325">
        <f>G903*各種係数!H75</f>
        <v>0</v>
      </c>
      <c r="I903" s="324">
        <f>G903*各種係数!I75</f>
        <v>0</v>
      </c>
      <c r="J903" s="364">
        <v>7.3917067034694032E-4</v>
      </c>
      <c r="K903" s="46">
        <f>J903*各種係数!G75</f>
        <v>6.4457916887502762E-4</v>
      </c>
      <c r="L903" s="46">
        <f>J903*各種係数!F75</f>
        <v>9.4591501471912636E-5</v>
      </c>
      <c r="M903" s="364">
        <v>8.3221533371960628E-4</v>
      </c>
      <c r="N903" s="46">
        <f>M903*各種係数!H75</f>
        <v>4.2424148743700705E-4</v>
      </c>
      <c r="O903" s="46">
        <f>M903*各種係数!I75</f>
        <v>7.4460867951647229E-5</v>
      </c>
      <c r="P903" s="54"/>
      <c r="Q903" s="41"/>
      <c r="R903" s="46">
        <f>Q$943*各種係数!J75</f>
        <v>5.0370250477041185E-4</v>
      </c>
      <c r="S903" s="46">
        <f>R903*各種係数!G75</f>
        <v>4.3924381054349779E-4</v>
      </c>
      <c r="T903" s="46">
        <f>R903*各種係数!F75</f>
        <v>6.4458694226914032E-5</v>
      </c>
      <c r="U903" s="364">
        <v>6.1258189519651268E-4</v>
      </c>
      <c r="V903" s="46">
        <f>U903*各種係数!H75</f>
        <v>3.1227813747867101E-4</v>
      </c>
      <c r="W903" s="46">
        <f>U903*各種係数!I75</f>
        <v>5.4809588047275272E-5</v>
      </c>
      <c r="X903" s="135">
        <f t="shared" si="87"/>
        <v>1.444797228916119E-3</v>
      </c>
      <c r="Y903" s="46">
        <f t="shared" si="88"/>
        <v>7.3651962491567806E-4</v>
      </c>
      <c r="Z903" s="47">
        <f t="shared" si="89"/>
        <v>1.292704559989225E-4</v>
      </c>
      <c r="AA903" s="46">
        <f>G903*各種係数!K75*各種係数!$P$18</f>
        <v>0</v>
      </c>
      <c r="AB903" s="46">
        <f>M903*各種係数!K75*各種係数!$P$18</f>
        <v>1.4085055990939302E-11</v>
      </c>
      <c r="AC903" s="46">
        <f>U903*各種係数!K75*各種係数!$P$18</f>
        <v>1.0367809800276596E-11</v>
      </c>
      <c r="AD903" s="364">
        <f t="shared" si="90"/>
        <v>2.4452865791215898E-11</v>
      </c>
      <c r="AE903" s="46">
        <f>G903*各種係数!L75*各種係数!$P$18</f>
        <v>0</v>
      </c>
      <c r="AF903" s="46">
        <f>M903*各種係数!L75*各種係数!$P$18</f>
        <v>1.4085055990939302E-11</v>
      </c>
      <c r="AG903" s="46">
        <f>U903*各種係数!L75*各種係数!$P$18</f>
        <v>1.0367809800276596E-11</v>
      </c>
      <c r="AH903" s="135">
        <f t="shared" si="91"/>
        <v>2.4452865791215898E-11</v>
      </c>
    </row>
    <row r="904" spans="2:34" x14ac:dyDescent="0.15">
      <c r="B904" s="155" t="s">
        <v>102</v>
      </c>
      <c r="C904" s="155" t="s">
        <v>311</v>
      </c>
      <c r="D904" s="155" t="s">
        <v>300</v>
      </c>
      <c r="E904" s="41" t="s">
        <v>180</v>
      </c>
      <c r="F904" s="363">
        <f>SUMIF(価格変換【係数】!$D$7:$D$64,E904,価格変換【係数】!$J$476:$J$533)</f>
        <v>0</v>
      </c>
      <c r="G904" s="324">
        <f>SUMIF(価格変換【係数】!$D$7:$D$64,E904,価格変換【係数】!$L$476:$L$533)</f>
        <v>0</v>
      </c>
      <c r="H904" s="325">
        <f>G904*各種係数!H76</f>
        <v>0</v>
      </c>
      <c r="I904" s="324">
        <f>G904*各種係数!I76</f>
        <v>0</v>
      </c>
      <c r="J904" s="364">
        <v>4.3029139030806838E-4</v>
      </c>
      <c r="K904" s="46">
        <f>J904*各種係数!G76</f>
        <v>1.8680845422070118E-4</v>
      </c>
      <c r="L904" s="46">
        <f>J904*各種係数!F76</f>
        <v>2.434829360873672E-4</v>
      </c>
      <c r="M904" s="364">
        <v>2.3684669985841783E-4</v>
      </c>
      <c r="N904" s="46">
        <f>M904*各種係数!H76</f>
        <v>1.4948709395543429E-4</v>
      </c>
      <c r="O904" s="46">
        <f>M904*各種係数!I76</f>
        <v>1.0546382558081143E-4</v>
      </c>
      <c r="P904" s="54"/>
      <c r="Q904" s="41"/>
      <c r="R904" s="46">
        <f>Q$943*各種係数!J76</f>
        <v>3.3434001546955949E-5</v>
      </c>
      <c r="S904" s="46">
        <f>R904*各種係数!G76</f>
        <v>1.4515173410575812E-5</v>
      </c>
      <c r="T904" s="46">
        <f>R904*各種係数!F76</f>
        <v>1.8918828136380137E-5</v>
      </c>
      <c r="U904" s="364">
        <v>1.0693490491260808E-4</v>
      </c>
      <c r="V904" s="46">
        <f>U904*各種係数!H76</f>
        <v>6.7492551879938447E-5</v>
      </c>
      <c r="W904" s="46">
        <f>U904*各種係数!I76</f>
        <v>4.7616302726386195E-5</v>
      </c>
      <c r="X904" s="135">
        <f t="shared" si="87"/>
        <v>3.4378160477102594E-4</v>
      </c>
      <c r="Y904" s="46">
        <f t="shared" si="88"/>
        <v>2.1697964583537274E-4</v>
      </c>
      <c r="Z904" s="47">
        <f t="shared" si="89"/>
        <v>1.5308012830719762E-4</v>
      </c>
      <c r="AA904" s="46">
        <f>G904*各種係数!K76*各種係数!$P$18</f>
        <v>0</v>
      </c>
      <c r="AB904" s="46">
        <f>M904*各種係数!K76*各種係数!$P$18</f>
        <v>1.5607416510719853E-11</v>
      </c>
      <c r="AC904" s="46">
        <f>U904*各種係数!K76*各種係数!$P$18</f>
        <v>7.0466576122993393E-12</v>
      </c>
      <c r="AD904" s="364">
        <f t="shared" si="90"/>
        <v>2.2654074123019193E-11</v>
      </c>
      <c r="AE904" s="46">
        <f>G904*各種係数!L76*各種係数!$P$18</f>
        <v>0</v>
      </c>
      <c r="AF904" s="46">
        <f>M904*各種係数!L76*各種係数!$P$18</f>
        <v>1.5160029469053025E-11</v>
      </c>
      <c r="AG904" s="46">
        <f>U904*各種係数!L76*各種係数!$P$18</f>
        <v>6.8446649698501356E-12</v>
      </c>
      <c r="AH904" s="135">
        <f t="shared" si="91"/>
        <v>2.2004694438903161E-11</v>
      </c>
    </row>
    <row r="905" spans="2:34" x14ac:dyDescent="0.15">
      <c r="B905" s="163" t="s">
        <v>103</v>
      </c>
      <c r="C905" s="163" t="s">
        <v>312</v>
      </c>
      <c r="D905" s="163" t="s">
        <v>294</v>
      </c>
      <c r="E905" s="62" t="s">
        <v>181</v>
      </c>
      <c r="F905" s="365">
        <f>価格変換【係数】!H534</f>
        <v>0.43755538807780153</v>
      </c>
      <c r="G905" s="326">
        <f>F905*各種係数!$G$77</f>
        <v>0.20699266764792607</v>
      </c>
      <c r="H905" s="327">
        <f>G905*各種係数!H77</f>
        <v>0.14288498133568481</v>
      </c>
      <c r="I905" s="326">
        <f>G905*各種係数!I77</f>
        <v>9.4377922376287338E-2</v>
      </c>
      <c r="J905" s="80">
        <v>8.5954785309560067E-3</v>
      </c>
      <c r="K905" s="67">
        <f>J905*各種係数!G77</f>
        <v>4.0662304231909073E-3</v>
      </c>
      <c r="L905" s="67">
        <f>J905*各種係数!F77</f>
        <v>4.5292481077650994E-3</v>
      </c>
      <c r="M905" s="80">
        <v>4.9280049044155925E-3</v>
      </c>
      <c r="N905" s="67">
        <f>M905*各種係数!H77</f>
        <v>3.401752809849543E-3</v>
      </c>
      <c r="O905" s="67">
        <f>M905*各種係数!I77</f>
        <v>2.2469146836156446E-3</v>
      </c>
      <c r="P905" s="54"/>
      <c r="Q905" s="41"/>
      <c r="R905" s="67">
        <f>Q$943*各種係数!J77</f>
        <v>1.3316248880575657E-2</v>
      </c>
      <c r="S905" s="67">
        <f>R905*各種係数!G77</f>
        <v>6.2994673450666233E-3</v>
      </c>
      <c r="T905" s="67">
        <f>R905*各種係数!F77</f>
        <v>7.0167815355090335E-3</v>
      </c>
      <c r="U905" s="80">
        <v>6.8649825840219475E-3</v>
      </c>
      <c r="V905" s="67">
        <f>U905*各種係数!H77</f>
        <v>4.7388292519433368E-3</v>
      </c>
      <c r="W905" s="67">
        <f>U905*各種係数!I77</f>
        <v>3.1300760591742604E-3</v>
      </c>
      <c r="X905" s="330">
        <f t="shared" si="87"/>
        <v>0.21878565513636361</v>
      </c>
      <c r="Y905" s="67">
        <f t="shared" si="88"/>
        <v>0.15102556339747769</v>
      </c>
      <c r="Z905" s="68">
        <f t="shared" si="89"/>
        <v>9.9754913119077235E-2</v>
      </c>
      <c r="AA905" s="67">
        <f>G905*各種係数!K77*各種係数!$P$18</f>
        <v>2.6099374651905922E-8</v>
      </c>
      <c r="AB905" s="67">
        <f>M905*各種係数!K77*各種係数!$P$18</f>
        <v>6.2136426255222987E-10</v>
      </c>
      <c r="AC905" s="67">
        <f>U905*各種係数!K77*各種係数!$P$18</f>
        <v>8.6559468253219173E-10</v>
      </c>
      <c r="AD905" s="80">
        <f t="shared" si="90"/>
        <v>2.7586333596990346E-8</v>
      </c>
      <c r="AE905" s="67">
        <f>G905*各種係数!L77*各種係数!$P$18</f>
        <v>2.4605571944015233E-8</v>
      </c>
      <c r="AF905" s="67">
        <f>M905*各種係数!L77*各種係数!$P$18</f>
        <v>5.8580035995430906E-10</v>
      </c>
      <c r="AG905" s="67">
        <f>U905*各種係数!L77*各種係数!$P$18</f>
        <v>8.1605220506107166E-10</v>
      </c>
      <c r="AH905" s="330">
        <f t="shared" si="91"/>
        <v>2.6007424509030613E-8</v>
      </c>
    </row>
    <row r="906" spans="2:34" x14ac:dyDescent="0.15">
      <c r="B906" s="155" t="s">
        <v>104</v>
      </c>
      <c r="C906" s="155" t="s">
        <v>313</v>
      </c>
      <c r="D906" s="155" t="s">
        <v>295</v>
      </c>
      <c r="E906" s="41" t="s">
        <v>182</v>
      </c>
      <c r="F906" s="363">
        <f>SUMIF(価格変換【係数】!$D$7:$D$64,E906,価格変換【係数】!$J$476:$J$533)</f>
        <v>0</v>
      </c>
      <c r="G906" s="324">
        <f>SUMIF(価格変換【係数】!$D$7:$D$64,E906,価格変換【係数】!$L$476:$L$533)</f>
        <v>0</v>
      </c>
      <c r="H906" s="325">
        <f>G906*各種係数!H78</f>
        <v>0</v>
      </c>
      <c r="I906" s="324">
        <f>G906*各種係数!I78</f>
        <v>0</v>
      </c>
      <c r="J906" s="366">
        <v>4.0036910665493027E-3</v>
      </c>
      <c r="K906" s="46">
        <f>J906*各種係数!G78</f>
        <v>2.4491128027124185E-3</v>
      </c>
      <c r="L906" s="46">
        <f>J906*各種係数!F78</f>
        <v>1.5545782638368842E-3</v>
      </c>
      <c r="M906" s="366">
        <v>3.2125952365426834E-3</v>
      </c>
      <c r="N906" s="46">
        <f>M906*各種係数!H78</f>
        <v>2.1758264616256913E-3</v>
      </c>
      <c r="O906" s="46">
        <f>M906*各種係数!I78</f>
        <v>1.0161003827220193E-3</v>
      </c>
      <c r="P906" s="54"/>
      <c r="Q906" s="41"/>
      <c r="R906" s="46">
        <f>Q$943*各種係数!J78</f>
        <v>5.1312596951947932E-3</v>
      </c>
      <c r="S906" s="46">
        <f>R906*各種係数!G78</f>
        <v>3.1388620162381945E-3</v>
      </c>
      <c r="T906" s="46">
        <f>R906*各種係数!F78</f>
        <v>1.9923976789565988E-3</v>
      </c>
      <c r="U906" s="366">
        <v>3.6320010260796772E-3</v>
      </c>
      <c r="V906" s="46">
        <f>U906*各種係数!H78</f>
        <v>2.4598816095177975E-3</v>
      </c>
      <c r="W906" s="46">
        <f>U906*各種係数!I78</f>
        <v>1.1487527562351518E-3</v>
      </c>
      <c r="X906" s="328">
        <f t="shared" si="87"/>
        <v>6.844596262622361E-3</v>
      </c>
      <c r="Y906" s="136">
        <f t="shared" si="88"/>
        <v>4.6357080711434892E-3</v>
      </c>
      <c r="Z906" s="329">
        <f t="shared" si="89"/>
        <v>2.1648531389571709E-3</v>
      </c>
      <c r="AA906" s="46">
        <f>G906*各種係数!K78*各種係数!$P$18</f>
        <v>0</v>
      </c>
      <c r="AB906" s="46">
        <f>M906*各種係数!K78*各種係数!$P$18</f>
        <v>1.5582281831817828E-10</v>
      </c>
      <c r="AC906" s="46">
        <f>U906*各種係数!K78*各種係数!$P$18</f>
        <v>1.7616555910333437E-10</v>
      </c>
      <c r="AD906" s="366">
        <f t="shared" si="90"/>
        <v>3.3198837742151262E-10</v>
      </c>
      <c r="AE906" s="46">
        <f>G906*各種係数!L78*各種係数!$P$18</f>
        <v>0</v>
      </c>
      <c r="AF906" s="46">
        <f>M906*各種係数!L78*各種係数!$P$18</f>
        <v>1.4908430804441337E-10</v>
      </c>
      <c r="AG906" s="46">
        <f>U906*各種係数!L78*各種係数!$P$18</f>
        <v>1.6854733320603733E-10</v>
      </c>
      <c r="AH906" s="328">
        <f t="shared" si="91"/>
        <v>3.1763164125045072E-10</v>
      </c>
    </row>
    <row r="907" spans="2:34" x14ac:dyDescent="0.15">
      <c r="B907" s="155" t="s">
        <v>105</v>
      </c>
      <c r="C907" s="155" t="s">
        <v>314</v>
      </c>
      <c r="D907" s="155" t="s">
        <v>296</v>
      </c>
      <c r="E907" s="41" t="s">
        <v>183</v>
      </c>
      <c r="F907" s="324">
        <f>SUMIF(価格変換【係数】!$D$7:$D$64,E907,価格変換【係数】!$J$476:$J$533)</f>
        <v>0</v>
      </c>
      <c r="G907" s="324">
        <f>SUMIF(価格変換【係数】!$D$7:$D$64,E907,価格変換【係数】!$L$476:$L$533)</f>
        <v>0</v>
      </c>
      <c r="H907" s="325">
        <f>G907*各種係数!H79</f>
        <v>0</v>
      </c>
      <c r="I907" s="324">
        <f>G907*各種係数!I79</f>
        <v>0</v>
      </c>
      <c r="J907" s="364">
        <v>5.8784819984411115E-3</v>
      </c>
      <c r="K907" s="46">
        <f>J907*各種係数!G79</f>
        <v>3.926599545505222E-3</v>
      </c>
      <c r="L907" s="46">
        <f>J907*各種係数!F79</f>
        <v>1.9518824529358892E-3</v>
      </c>
      <c r="M907" s="364">
        <v>4.4160489984622726E-3</v>
      </c>
      <c r="N907" s="46">
        <f>M907*各種係数!H79</f>
        <v>3.15799151340075E-3</v>
      </c>
      <c r="O907" s="46">
        <f>M907*各種係数!I79</f>
        <v>8.3887316930024035E-4</v>
      </c>
      <c r="P907" s="54"/>
      <c r="Q907" s="41"/>
      <c r="R907" s="46">
        <f>Q$943*各種係数!J79</f>
        <v>1.6386338757696804E-4</v>
      </c>
      <c r="S907" s="46">
        <f>R907*各種係数!G79</f>
        <v>1.0945443115336511E-4</v>
      </c>
      <c r="T907" s="46">
        <f>R907*各種係数!F79</f>
        <v>5.4408956423602925E-5</v>
      </c>
      <c r="U907" s="364">
        <v>6.6387744409624318E-4</v>
      </c>
      <c r="V907" s="46">
        <f>U907*各種係数!H79</f>
        <v>4.7475001638889265E-4</v>
      </c>
      <c r="W907" s="46">
        <f>U907*各種係数!I79</f>
        <v>1.2611023468034023E-4</v>
      </c>
      <c r="X907" s="135">
        <f t="shared" si="87"/>
        <v>5.0799264425585161E-3</v>
      </c>
      <c r="Y907" s="46">
        <f t="shared" si="88"/>
        <v>3.6327415297896428E-3</v>
      </c>
      <c r="Z907" s="47">
        <f t="shared" si="89"/>
        <v>9.6498340398058053E-4</v>
      </c>
      <c r="AA907" s="46">
        <f>G907*各種係数!K79*各種係数!$P$18</f>
        <v>0</v>
      </c>
      <c r="AB907" s="46">
        <f>M907*各種係数!K79*各種係数!$P$18</f>
        <v>1.7449842074102206E-10</v>
      </c>
      <c r="AC907" s="46">
        <f>U907*各種係数!K79*各種係数!$P$18</f>
        <v>2.6232853304100465E-11</v>
      </c>
      <c r="AD907" s="364">
        <f t="shared" si="90"/>
        <v>2.0073127404512253E-10</v>
      </c>
      <c r="AE907" s="46">
        <f>G907*各種係数!L79*各種係数!$P$18</f>
        <v>0</v>
      </c>
      <c r="AF907" s="46">
        <f>M907*各種係数!L79*各種係数!$P$18</f>
        <v>1.5822782376859143E-10</v>
      </c>
      <c r="AG907" s="46">
        <f>U907*各種係数!L79*各種係数!$P$18</f>
        <v>2.3786847307396493E-11</v>
      </c>
      <c r="AH907" s="135">
        <f t="shared" si="91"/>
        <v>1.8201467107598793E-10</v>
      </c>
    </row>
    <row r="908" spans="2:34" x14ac:dyDescent="0.15">
      <c r="B908" s="155" t="s">
        <v>106</v>
      </c>
      <c r="C908" s="155" t="s">
        <v>314</v>
      </c>
      <c r="D908" s="155" t="s">
        <v>296</v>
      </c>
      <c r="E908" s="41" t="s">
        <v>211</v>
      </c>
      <c r="F908" s="363">
        <f>SUMIF(価格変換【係数】!$D$7:$D$64,E908,価格変換【係数】!$J$476:$J$533)</f>
        <v>0</v>
      </c>
      <c r="G908" s="324">
        <f>SUMIF(価格変換【係数】!$D$7:$D$64,E908,価格変換【係数】!$L$476:$L$533)</f>
        <v>0</v>
      </c>
      <c r="H908" s="325">
        <f>G908*各種係数!H80</f>
        <v>0</v>
      </c>
      <c r="I908" s="324">
        <f>G908*各種係数!I80</f>
        <v>0</v>
      </c>
      <c r="J908" s="364">
        <v>0</v>
      </c>
      <c r="K908" s="46">
        <f>J908*各種係数!G80</f>
        <v>0</v>
      </c>
      <c r="L908" s="46">
        <f>J908*各種係数!F80</f>
        <v>0</v>
      </c>
      <c r="M908" s="364">
        <v>0</v>
      </c>
      <c r="N908" s="46">
        <f>M908*各種係数!H80</f>
        <v>0</v>
      </c>
      <c r="O908" s="46">
        <f>M908*各種係数!I80</f>
        <v>0</v>
      </c>
      <c r="P908" s="54"/>
      <c r="Q908" s="41"/>
      <c r="R908" s="46">
        <f>Q$943*各種係数!J80</f>
        <v>4.4546205087256131E-3</v>
      </c>
      <c r="S908" s="46">
        <f>R908*各種係数!G80</f>
        <v>3.3936351652787272E-3</v>
      </c>
      <c r="T908" s="46">
        <f>R908*各種係数!F80</f>
        <v>1.0609853434468857E-3</v>
      </c>
      <c r="U908" s="364">
        <v>3.3936351652787272E-3</v>
      </c>
      <c r="V908" s="46">
        <f>U908*各種係数!H80</f>
        <v>2.5224516857045758E-3</v>
      </c>
      <c r="W908" s="46">
        <f>U908*各種係数!I80</f>
        <v>6.876983962559349E-4</v>
      </c>
      <c r="X908" s="135">
        <f t="shared" si="87"/>
        <v>3.3936351652787272E-3</v>
      </c>
      <c r="Y908" s="46">
        <f t="shared" si="88"/>
        <v>2.5224516857045758E-3</v>
      </c>
      <c r="Z908" s="47">
        <f t="shared" si="89"/>
        <v>6.876983962559349E-4</v>
      </c>
      <c r="AA908" s="46">
        <f>G908*各種係数!K80*各種係数!$P$18</f>
        <v>0</v>
      </c>
      <c r="AB908" s="46">
        <f>M908*各種係数!K80*各種係数!$P$18</f>
        <v>0</v>
      </c>
      <c r="AC908" s="46">
        <f>U908*各種係数!K80*各種係数!$P$18</f>
        <v>1.1332808312584828E-10</v>
      </c>
      <c r="AD908" s="364">
        <f t="shared" si="90"/>
        <v>1.1332808312584828E-10</v>
      </c>
      <c r="AE908" s="46">
        <f>G908*各種係数!L80*各種係数!$P$18</f>
        <v>0</v>
      </c>
      <c r="AF908" s="46">
        <f>M908*各種係数!L80*各種係数!$P$18</f>
        <v>0</v>
      </c>
      <c r="AG908" s="46">
        <f>U908*各種係数!L80*各種係数!$P$18</f>
        <v>7.2625743411635152E-11</v>
      </c>
      <c r="AH908" s="135">
        <f t="shared" si="91"/>
        <v>7.2625743411635152E-11</v>
      </c>
    </row>
    <row r="909" spans="2:34" x14ac:dyDescent="0.15">
      <c r="B909" s="155" t="s">
        <v>107</v>
      </c>
      <c r="C909" s="155" t="s">
        <v>314</v>
      </c>
      <c r="D909" s="155" t="s">
        <v>296</v>
      </c>
      <c r="E909" s="41" t="s">
        <v>984</v>
      </c>
      <c r="F909" s="363">
        <f>SUMIF(価格変換【係数】!$D$7:$D$64,E909,価格変換【係数】!$J$476:$J$533)</f>
        <v>0</v>
      </c>
      <c r="G909" s="324">
        <f>SUMIF(価格変換【係数】!$D$7:$D$64,E909,価格変換【係数】!$L$476:$L$533)</f>
        <v>0</v>
      </c>
      <c r="H909" s="325">
        <f>G909*各種係数!H81</f>
        <v>0</v>
      </c>
      <c r="I909" s="324">
        <f>G909*各種係数!I81</f>
        <v>0</v>
      </c>
      <c r="J909" s="364">
        <v>0</v>
      </c>
      <c r="K909" s="46">
        <f>J909*各種係数!G81</f>
        <v>0</v>
      </c>
      <c r="L909" s="46">
        <f>J909*各種係数!F81</f>
        <v>0</v>
      </c>
      <c r="M909" s="364">
        <v>0</v>
      </c>
      <c r="N909" s="46">
        <f>M909*各種係数!H81</f>
        <v>0</v>
      </c>
      <c r="O909" s="46">
        <f>M909*各種係数!I81</f>
        <v>0</v>
      </c>
      <c r="P909" s="54"/>
      <c r="Q909" s="41"/>
      <c r="R909" s="46">
        <f>Q$943*各種係数!J81</f>
        <v>0</v>
      </c>
      <c r="S909" s="46">
        <f>R909*各種係数!G81</f>
        <v>0</v>
      </c>
      <c r="T909" s="46">
        <f>R909*各種係数!F81</f>
        <v>0</v>
      </c>
      <c r="U909" s="364">
        <v>0</v>
      </c>
      <c r="V909" s="46">
        <f>U909*各種係数!H81</f>
        <v>0</v>
      </c>
      <c r="W909" s="46">
        <f>U909*各種係数!I81</f>
        <v>0</v>
      </c>
      <c r="X909" s="135">
        <f t="shared" si="87"/>
        <v>0</v>
      </c>
      <c r="Y909" s="46">
        <f t="shared" si="88"/>
        <v>0</v>
      </c>
      <c r="Z909" s="47">
        <f t="shared" si="89"/>
        <v>0</v>
      </c>
      <c r="AA909" s="46">
        <f>G909*各種係数!K81*各種係数!$P$18</f>
        <v>0</v>
      </c>
      <c r="AB909" s="46">
        <f>M909*各種係数!K81*各種係数!$P$18</f>
        <v>0</v>
      </c>
      <c r="AC909" s="46">
        <f>U909*各種係数!K81*各種係数!$P$18</f>
        <v>0</v>
      </c>
      <c r="AD909" s="364">
        <f t="shared" si="90"/>
        <v>0</v>
      </c>
      <c r="AE909" s="46">
        <f>G909*各種係数!L81*各種係数!$P$18</f>
        <v>0</v>
      </c>
      <c r="AF909" s="46">
        <f>M909*各種係数!L81*各種係数!$P$18</f>
        <v>0</v>
      </c>
      <c r="AG909" s="46">
        <f>U909*各種係数!L81*各種係数!$P$18</f>
        <v>0</v>
      </c>
      <c r="AH909" s="135">
        <f t="shared" si="91"/>
        <v>0</v>
      </c>
    </row>
    <row r="910" spans="2:34" x14ac:dyDescent="0.15">
      <c r="B910" s="155" t="s">
        <v>108</v>
      </c>
      <c r="C910" s="155" t="s">
        <v>315</v>
      </c>
      <c r="D910" s="155" t="s">
        <v>297</v>
      </c>
      <c r="E910" s="41" t="s">
        <v>184</v>
      </c>
      <c r="F910" s="365">
        <f>SUMIF(価格変換【係数】!$D$7:$D$64,E910,価格変換【係数】!$J$476:$J$533)</f>
        <v>1.8281643574979346E-4</v>
      </c>
      <c r="G910" s="326">
        <f>SUMIF(価格変換【係数】!$D$7:$D$64,E910,価格変換【係数】!$L$476:$L$533)</f>
        <v>1.8281643574979346E-4</v>
      </c>
      <c r="H910" s="327">
        <f>G910*各種係数!H82</f>
        <v>1.2494927637396241E-4</v>
      </c>
      <c r="I910" s="326">
        <f>G910*各種係数!I82</f>
        <v>4.3384465885312415E-5</v>
      </c>
      <c r="J910" s="80">
        <v>1.0741894849312435E-3</v>
      </c>
      <c r="K910" s="67">
        <f>J910*各種係数!G82</f>
        <v>3.4715663921778211E-4</v>
      </c>
      <c r="L910" s="67">
        <f>J910*各種係数!F82</f>
        <v>7.2703284571346146E-4</v>
      </c>
      <c r="M910" s="80">
        <v>3.8733921256620671E-4</v>
      </c>
      <c r="N910" s="67">
        <f>M910*各種係数!H82</f>
        <v>2.6473415326642812E-4</v>
      </c>
      <c r="O910" s="67">
        <f>M910*各種係数!I82</f>
        <v>9.1920098894288579E-5</v>
      </c>
      <c r="P910" s="54"/>
      <c r="Q910" s="41"/>
      <c r="R910" s="67">
        <f>Q$943*各種係数!J82</f>
        <v>1.8250842979293731E-3</v>
      </c>
      <c r="S910" s="67">
        <f>R910*各種係数!G82</f>
        <v>5.8983088183818999E-4</v>
      </c>
      <c r="T910" s="67">
        <f>R910*各種係数!F82</f>
        <v>1.235253416091183E-3</v>
      </c>
      <c r="U910" s="80">
        <v>6.3025506970362387E-4</v>
      </c>
      <c r="V910" s="67">
        <f>U910*各種係数!H82</f>
        <v>4.3075949144018912E-4</v>
      </c>
      <c r="W910" s="67">
        <f>U910*各種係数!I82</f>
        <v>1.49566856275574E-4</v>
      </c>
      <c r="X910" s="330">
        <f t="shared" si="87"/>
        <v>1.2004107180196241E-3</v>
      </c>
      <c r="Y910" s="67">
        <f t="shared" si="88"/>
        <v>8.2044292108057965E-4</v>
      </c>
      <c r="Z910" s="68">
        <f t="shared" si="89"/>
        <v>2.8487142105517501E-4</v>
      </c>
      <c r="AA910" s="67">
        <f>G910*各種係数!K82*各種係数!$P$18</f>
        <v>4.9781092757190906E-12</v>
      </c>
      <c r="AB910" s="67">
        <f>M910*各種係数!K82*各種係数!$P$18</f>
        <v>1.0547284323848003E-11</v>
      </c>
      <c r="AC910" s="67">
        <f>U910*各種係数!K82*各種係数!$P$18</f>
        <v>1.7161906672628785E-11</v>
      </c>
      <c r="AD910" s="80">
        <f t="shared" si="90"/>
        <v>3.2687300272195876E-11</v>
      </c>
      <c r="AE910" s="67">
        <f>G910*各種係数!L82*各種係数!$P$18</f>
        <v>4.9781092757190906E-12</v>
      </c>
      <c r="AF910" s="67">
        <f>M910*各種係数!L82*各種係数!$P$18</f>
        <v>1.0547284323848003E-11</v>
      </c>
      <c r="AG910" s="67">
        <f>U910*各種係数!L82*各種係数!$P$18</f>
        <v>1.7161906672628785E-11</v>
      </c>
      <c r="AH910" s="330">
        <f t="shared" si="91"/>
        <v>3.2687300272195876E-11</v>
      </c>
    </row>
    <row r="911" spans="2:34" x14ac:dyDescent="0.15">
      <c r="B911" s="162" t="s">
        <v>109</v>
      </c>
      <c r="C911" s="162" t="s">
        <v>315</v>
      </c>
      <c r="D911" s="162" t="s">
        <v>297</v>
      </c>
      <c r="E911" s="116" t="s">
        <v>985</v>
      </c>
      <c r="F911" s="363">
        <f>SUMIF(価格変換【係数】!$D$7:$D$64,E911,価格変換【係数】!$J$476:$J$533)</f>
        <v>1.7044179031600555E-2</v>
      </c>
      <c r="G911" s="324">
        <f>SUMIF(価格変換【係数】!$D$7:$D$64,E911,価格変換【係数】!$L$476:$L$533)</f>
        <v>1.7044179031600555E-2</v>
      </c>
      <c r="H911" s="325">
        <f>G911*各種係数!H83</f>
        <v>1.2887591105210669E-2</v>
      </c>
      <c r="I911" s="324">
        <f>G911*各種係数!I83</f>
        <v>1.1030185638079507E-2</v>
      </c>
      <c r="J911" s="366">
        <v>2.5051356849425514E-3</v>
      </c>
      <c r="K911" s="46">
        <f>J911*各種係数!G83</f>
        <v>8.8483884414272858E-4</v>
      </c>
      <c r="L911" s="46">
        <f>J911*各種係数!F83</f>
        <v>1.6202968407998228E-3</v>
      </c>
      <c r="M911" s="366">
        <v>1.0316709006904286E-3</v>
      </c>
      <c r="N911" s="46">
        <f>M911*各種係数!H83</f>
        <v>7.8007586628794597E-4</v>
      </c>
      <c r="O911" s="46">
        <f>M911*各種係数!I83</f>
        <v>6.6764855795764934E-4</v>
      </c>
      <c r="P911" s="54"/>
      <c r="Q911" s="41"/>
      <c r="R911" s="46">
        <f>Q$943*各種係数!J83</f>
        <v>9.1466482907681885E-4</v>
      </c>
      <c r="S911" s="46">
        <f>R911*各種係数!G83</f>
        <v>3.2306871639844879E-4</v>
      </c>
      <c r="T911" s="46">
        <f>R911*各種係数!F83</f>
        <v>5.9159611267837011E-4</v>
      </c>
      <c r="U911" s="366">
        <v>4.2657655007849791E-4</v>
      </c>
      <c r="V911" s="46">
        <f>U911*各種係数!H83</f>
        <v>3.2254672649767685E-4</v>
      </c>
      <c r="W911" s="46">
        <f>U911*各種係数!I83</f>
        <v>2.7606014507907344E-4</v>
      </c>
      <c r="X911" s="328">
        <f t="shared" si="87"/>
        <v>1.8502426482369484E-2</v>
      </c>
      <c r="Y911" s="136">
        <f t="shared" si="88"/>
        <v>1.3990213697996291E-2</v>
      </c>
      <c r="Z911" s="329">
        <f t="shared" si="89"/>
        <v>1.197389434111623E-2</v>
      </c>
      <c r="AA911" s="46">
        <f>G911*各種係数!K83*各種係数!$P$18</f>
        <v>2.8224318609280203E-9</v>
      </c>
      <c r="AB911" s="46">
        <f>M911*各種係数!K83*各種係数!$P$18</f>
        <v>1.7083960539855555E-10</v>
      </c>
      <c r="AC911" s="46">
        <f>U911*各種係数!K83*各種係数!$P$18</f>
        <v>7.0638969693646074E-11</v>
      </c>
      <c r="AD911" s="366">
        <f t="shared" si="90"/>
        <v>3.0639104360202218E-9</v>
      </c>
      <c r="AE911" s="46">
        <f>G911*各種係数!L83*各種係数!$P$18</f>
        <v>2.631560279692723E-9</v>
      </c>
      <c r="AF911" s="46">
        <f>M911*各種係数!L83*各種係数!$P$18</f>
        <v>1.5928629703655497E-10</v>
      </c>
      <c r="AG911" s="46">
        <f>U911*各種係数!L83*各種係数!$P$18</f>
        <v>6.5861893573967773E-11</v>
      </c>
      <c r="AH911" s="328">
        <f t="shared" si="91"/>
        <v>2.8567084703032458E-9</v>
      </c>
    </row>
    <row r="912" spans="2:34" x14ac:dyDescent="0.15">
      <c r="B912" s="155" t="s">
        <v>110</v>
      </c>
      <c r="C912" s="155" t="s">
        <v>315</v>
      </c>
      <c r="D912" s="155" t="s">
        <v>297</v>
      </c>
      <c r="E912" s="41" t="s">
        <v>212</v>
      </c>
      <c r="F912" s="363">
        <f>SUMIF(価格変換【係数】!$D$7:$D$64,E912,価格変換【係数】!$J$476:$J$533)</f>
        <v>0</v>
      </c>
      <c r="G912" s="324">
        <f>SUMIF(価格変換【係数】!$D$7:$D$64,E912,価格変換【係数】!$L$476:$L$533)</f>
        <v>0</v>
      </c>
      <c r="H912" s="325">
        <f>G912*各種係数!H84</f>
        <v>0</v>
      </c>
      <c r="I912" s="324">
        <f>G912*各種係数!I84</f>
        <v>0</v>
      </c>
      <c r="J912" s="364">
        <v>7.5319542872770949E-3</v>
      </c>
      <c r="K912" s="46">
        <f>J912*各種係数!G84</f>
        <v>7.5319542872770949E-3</v>
      </c>
      <c r="L912" s="46">
        <f>J912*各種係数!F84</f>
        <v>0</v>
      </c>
      <c r="M912" s="364">
        <v>7.9334296934120627E-3</v>
      </c>
      <c r="N912" s="46">
        <f>M912*各種係数!H84</f>
        <v>1.5905008680418391E-5</v>
      </c>
      <c r="O912" s="46">
        <f>M912*各種係数!I84</f>
        <v>0</v>
      </c>
      <c r="P912" s="54"/>
      <c r="Q912" s="41"/>
      <c r="R912" s="46">
        <f>Q$943*各種係数!J84</f>
        <v>0</v>
      </c>
      <c r="S912" s="46">
        <f>R912*各種係数!G84</f>
        <v>0</v>
      </c>
      <c r="T912" s="46">
        <f>R912*各種係数!F84</f>
        <v>0</v>
      </c>
      <c r="U912" s="364">
        <v>4.561829948584194E-4</v>
      </c>
      <c r="V912" s="46">
        <f>U912*各種係数!H84</f>
        <v>9.145596259720409E-7</v>
      </c>
      <c r="W912" s="46">
        <f>U912*各種係数!I84</f>
        <v>0</v>
      </c>
      <c r="X912" s="135">
        <f t="shared" si="87"/>
        <v>8.3896126882704817E-3</v>
      </c>
      <c r="Y912" s="46">
        <f t="shared" si="88"/>
        <v>1.6819568306390431E-5</v>
      </c>
      <c r="Z912" s="47">
        <f t="shared" si="89"/>
        <v>0</v>
      </c>
      <c r="AA912" s="46">
        <f>G912*各種係数!K84*各種係数!$P$18</f>
        <v>0</v>
      </c>
      <c r="AB912" s="46">
        <f>M912*各種係数!K84*各種係数!$P$18</f>
        <v>0</v>
      </c>
      <c r="AC912" s="46">
        <f>U912*各種係数!K84*各種係数!$P$18</f>
        <v>0</v>
      </c>
      <c r="AD912" s="364">
        <f t="shared" si="90"/>
        <v>0</v>
      </c>
      <c r="AE912" s="46">
        <f>G912*各種係数!L84*各種係数!$P$18</f>
        <v>0</v>
      </c>
      <c r="AF912" s="46">
        <f>M912*各種係数!L84*各種係数!$P$18</f>
        <v>0</v>
      </c>
      <c r="AG912" s="46">
        <f>U912*各種係数!L84*各種係数!$P$18</f>
        <v>0</v>
      </c>
      <c r="AH912" s="135">
        <f t="shared" si="91"/>
        <v>0</v>
      </c>
    </row>
    <row r="913" spans="2:34" x14ac:dyDescent="0.15">
      <c r="B913" s="155" t="s">
        <v>111</v>
      </c>
      <c r="C913" s="155" t="s">
        <v>315</v>
      </c>
      <c r="D913" s="155" t="s">
        <v>297</v>
      </c>
      <c r="E913" s="41" t="s">
        <v>186</v>
      </c>
      <c r="F913" s="363">
        <f>SUMIF(価格変換【係数】!$D$7:$D$64,E913,価格変換【係数】!$J$476:$J$533)</f>
        <v>2.0700227669147881E-3</v>
      </c>
      <c r="G913" s="324">
        <f>SUMIF(価格変換【係数】!$D$7:$D$64,E913,価格変換【係数】!$L$476:$L$533)</f>
        <v>2.0700227669147881E-3</v>
      </c>
      <c r="H913" s="325">
        <f>G913*各種係数!H85</f>
        <v>5.7608252202595079E-4</v>
      </c>
      <c r="I913" s="324">
        <f>G913*各種係数!I85</f>
        <v>2.2403706322588729E-4</v>
      </c>
      <c r="J913" s="364">
        <v>1.1893914116656941E-3</v>
      </c>
      <c r="K913" s="46">
        <f>J913*各種係数!G85</f>
        <v>9.1984114720128327E-5</v>
      </c>
      <c r="L913" s="46">
        <f>J913*各種係数!F85</f>
        <v>1.0974072969455657E-3</v>
      </c>
      <c r="M913" s="364">
        <v>1.0365745321114248E-4</v>
      </c>
      <c r="N913" s="46">
        <f>M913*各種係数!H85</f>
        <v>2.8847628164816275E-5</v>
      </c>
      <c r="O913" s="46">
        <f>M913*各種係数!I85</f>
        <v>1.1218771005843317E-5</v>
      </c>
      <c r="P913" s="54"/>
      <c r="Q913" s="41"/>
      <c r="R913" s="46">
        <f>Q$943*各種係数!J85</f>
        <v>4.2220035839079106E-5</v>
      </c>
      <c r="S913" s="46">
        <f>R913*各種係数!G85</f>
        <v>3.2651762758829722E-6</v>
      </c>
      <c r="T913" s="46">
        <f>R913*各種係数!F85</f>
        <v>3.8954859563196133E-5</v>
      </c>
      <c r="U913" s="364">
        <v>5.7183138040844378E-6</v>
      </c>
      <c r="V913" s="46">
        <f>U913*各種係数!H85</f>
        <v>1.5913934332725035E-6</v>
      </c>
      <c r="W913" s="46">
        <f>U913*各種係数!I85</f>
        <v>6.1888895704298595E-7</v>
      </c>
      <c r="X913" s="135">
        <f t="shared" si="87"/>
        <v>2.1793985339300147E-3</v>
      </c>
      <c r="Y913" s="46">
        <f t="shared" si="88"/>
        <v>6.0652154362403961E-4</v>
      </c>
      <c r="Z913" s="47">
        <f t="shared" si="89"/>
        <v>2.3587472318877358E-4</v>
      </c>
      <c r="AA913" s="46">
        <f>G913*各種係数!K85*各種係数!$P$18</f>
        <v>1.8916213519823234E-11</v>
      </c>
      <c r="AB913" s="46">
        <f>M913*各種係数!K85*各種係数!$P$18</f>
        <v>9.4723910731933208E-13</v>
      </c>
      <c r="AC913" s="46">
        <f>U913*各種係数!K85*各種係数!$P$18</f>
        <v>5.225490589778938E-14</v>
      </c>
      <c r="AD913" s="364">
        <f t="shared" si="90"/>
        <v>1.9915707533040357E-11</v>
      </c>
      <c r="AE913" s="46">
        <f>G913*各種係数!L85*各種係数!$P$18</f>
        <v>1.8463130561264593E-11</v>
      </c>
      <c r="AF913" s="46">
        <f>M913*各種係数!L85*各種係数!$P$18</f>
        <v>9.2455074546737211E-13</v>
      </c>
      <c r="AG913" s="46">
        <f>U913*各種係数!L85*各種係数!$P$18</f>
        <v>5.100329138526749E-14</v>
      </c>
      <c r="AH913" s="135">
        <f t="shared" si="91"/>
        <v>1.9438684598117233E-11</v>
      </c>
    </row>
    <row r="914" spans="2:34" x14ac:dyDescent="0.15">
      <c r="B914" s="155" t="s">
        <v>112</v>
      </c>
      <c r="C914" s="155" t="s">
        <v>315</v>
      </c>
      <c r="D914" s="155" t="s">
        <v>297</v>
      </c>
      <c r="E914" s="41" t="s">
        <v>187</v>
      </c>
      <c r="F914" s="363">
        <f>SUMIF(価格変換【係数】!$D$7:$D$64,E914,価格変換【係数】!$J$476:$J$533)</f>
        <v>5.3908318786725471E-5</v>
      </c>
      <c r="G914" s="324">
        <f>SUMIF(価格変換【係数】!$D$7:$D$64,E914,価格変換【係数】!$L$476:$L$533)</f>
        <v>0</v>
      </c>
      <c r="H914" s="325">
        <f>G914*各種係数!H86</f>
        <v>0</v>
      </c>
      <c r="I914" s="324">
        <f>G914*各種係数!I86</f>
        <v>0</v>
      </c>
      <c r="J914" s="364">
        <v>6.739727705329043E-4</v>
      </c>
      <c r="K914" s="46">
        <f>J914*各種係数!G86</f>
        <v>0</v>
      </c>
      <c r="L914" s="46">
        <f>J914*各種係数!F86</f>
        <v>6.739727705329043E-4</v>
      </c>
      <c r="M914" s="364">
        <v>0</v>
      </c>
      <c r="N914" s="46">
        <f>M914*各種係数!H86</f>
        <v>0</v>
      </c>
      <c r="O914" s="46">
        <f>M914*各種係数!I86</f>
        <v>0</v>
      </c>
      <c r="P914" s="54"/>
      <c r="Q914" s="41"/>
      <c r="R914" s="46">
        <f>Q$943*各種係数!J86</f>
        <v>8.5715737993438484E-4</v>
      </c>
      <c r="S914" s="46">
        <f>R914*各種係数!G86</f>
        <v>0</v>
      </c>
      <c r="T914" s="46">
        <f>R914*各種係数!F86</f>
        <v>8.5715737993438484E-4</v>
      </c>
      <c r="U914" s="364">
        <v>0</v>
      </c>
      <c r="V914" s="46">
        <f>U914*各種係数!H86</f>
        <v>0</v>
      </c>
      <c r="W914" s="46">
        <f>U914*各種係数!I86</f>
        <v>0</v>
      </c>
      <c r="X914" s="135">
        <f t="shared" si="87"/>
        <v>0</v>
      </c>
      <c r="Y914" s="46">
        <f t="shared" si="88"/>
        <v>0</v>
      </c>
      <c r="Z914" s="47">
        <f t="shared" si="89"/>
        <v>0</v>
      </c>
      <c r="AA914" s="46">
        <f>G914*各種係数!K86*各種係数!$P$18</f>
        <v>0</v>
      </c>
      <c r="AB914" s="46">
        <f>M914*各種係数!K86*各種係数!$P$18</f>
        <v>0</v>
      </c>
      <c r="AC914" s="46">
        <f>U914*各種係数!K86*各種係数!$P$18</f>
        <v>0</v>
      </c>
      <c r="AD914" s="364">
        <f t="shared" si="90"/>
        <v>0</v>
      </c>
      <c r="AE914" s="46">
        <f>G914*各種係数!L86*各種係数!$P$18</f>
        <v>0</v>
      </c>
      <c r="AF914" s="46">
        <f>M914*各種係数!L86*各種係数!$P$18</f>
        <v>0</v>
      </c>
      <c r="AG914" s="46">
        <f>U914*各種係数!L86*各種係数!$P$18</f>
        <v>0</v>
      </c>
      <c r="AH914" s="135">
        <f t="shared" si="91"/>
        <v>0</v>
      </c>
    </row>
    <row r="915" spans="2:34" x14ac:dyDescent="0.15">
      <c r="B915" s="163" t="s">
        <v>113</v>
      </c>
      <c r="C915" s="163" t="s">
        <v>315</v>
      </c>
      <c r="D915" s="163" t="s">
        <v>297</v>
      </c>
      <c r="E915" s="62" t="s">
        <v>986</v>
      </c>
      <c r="F915" s="365">
        <f>SUMIF(価格変換【係数】!$D$7:$D$64,E915,価格変換【係数】!$J$476:$J$533)</f>
        <v>1.4212035871943682E-3</v>
      </c>
      <c r="G915" s="326">
        <f>SUMIF(価格変換【係数】!$D$7:$D$64,E915,価格変換【係数】!$L$476:$L$533)</f>
        <v>1.2692492819905483E-4</v>
      </c>
      <c r="H915" s="327">
        <f>G915*各種係数!H87</f>
        <v>8.7077072909118541E-5</v>
      </c>
      <c r="I915" s="326">
        <f>G915*各種係数!I87</f>
        <v>7.7970517381050438E-5</v>
      </c>
      <c r="J915" s="80">
        <v>1.7936995921145974E-4</v>
      </c>
      <c r="K915" s="67">
        <f>J915*各種係数!G87</f>
        <v>1.6019182191149581E-5</v>
      </c>
      <c r="L915" s="67">
        <f>J915*各種係数!F87</f>
        <v>1.6335077702031017E-4</v>
      </c>
      <c r="M915" s="80">
        <v>1.8579708945454797E-5</v>
      </c>
      <c r="N915" s="67">
        <f>M915*各種係数!H87</f>
        <v>1.2746642392708616E-5</v>
      </c>
      <c r="O915" s="67">
        <f>M915*各種係数!I87</f>
        <v>1.141359337225317E-5</v>
      </c>
      <c r="P915" s="54"/>
      <c r="Q915" s="41"/>
      <c r="R915" s="67">
        <f>Q$943*各種係数!J87</f>
        <v>3.5106551770217114E-5</v>
      </c>
      <c r="S915" s="67">
        <f>R915*各種係数!G87</f>
        <v>3.1352978580272934E-6</v>
      </c>
      <c r="T915" s="67">
        <f>R915*各種係数!F87</f>
        <v>3.197125391218982E-5</v>
      </c>
      <c r="U915" s="80">
        <v>4.6372439027569659E-6</v>
      </c>
      <c r="V915" s="67">
        <f>U915*各種係数!H87</f>
        <v>3.1813894334804179E-6</v>
      </c>
      <c r="W915" s="67">
        <f>U915*各種係数!I87</f>
        <v>2.8486784389039716E-6</v>
      </c>
      <c r="X915" s="330">
        <f t="shared" si="87"/>
        <v>1.5014188104726659E-4</v>
      </c>
      <c r="Y915" s="67">
        <f t="shared" si="88"/>
        <v>1.0300510473530757E-4</v>
      </c>
      <c r="Z915" s="68">
        <f t="shared" si="89"/>
        <v>9.2232789192207577E-5</v>
      </c>
      <c r="AA915" s="67">
        <f>G915*各種係数!K87*各種係数!$P$18</f>
        <v>9.0367262795443557E-12</v>
      </c>
      <c r="AB915" s="67">
        <f>M915*各種係数!K87*各種係数!$P$18</f>
        <v>1.3228271741100503E-12</v>
      </c>
      <c r="AC915" s="67">
        <f>U915*各種係数!K87*各種係数!$P$18</f>
        <v>3.3015976006683898E-13</v>
      </c>
      <c r="AD915" s="80">
        <f t="shared" si="90"/>
        <v>1.0689713213721244E-11</v>
      </c>
      <c r="AE915" s="67">
        <f>G915*各種係数!L87*各種係数!$P$18</f>
        <v>9.0367262795443557E-12</v>
      </c>
      <c r="AF915" s="67">
        <f>M915*各種係数!L87*各種係数!$P$18</f>
        <v>1.3228271741100503E-12</v>
      </c>
      <c r="AG915" s="67">
        <f>U915*各種係数!L87*各種係数!$P$18</f>
        <v>3.3015976006683898E-13</v>
      </c>
      <c r="AH915" s="330">
        <f t="shared" si="91"/>
        <v>1.0689713213721244E-11</v>
      </c>
    </row>
    <row r="916" spans="2:34" x14ac:dyDescent="0.15">
      <c r="B916" s="155" t="s">
        <v>114</v>
      </c>
      <c r="C916" s="155" t="s">
        <v>315</v>
      </c>
      <c r="D916" s="155" t="s">
        <v>297</v>
      </c>
      <c r="E916" s="41" t="s">
        <v>189</v>
      </c>
      <c r="F916" s="363">
        <f>SUMIF(価格変換【係数】!$D$7:$D$64,E916,価格変換【係数】!$J$476:$J$533)</f>
        <v>3.0026609003868656E-3</v>
      </c>
      <c r="G916" s="324">
        <f>SUMIF(価格変換【係数】!$D$7:$D$64,E916,価格変換【係数】!$L$476:$L$533)</f>
        <v>3.2624976838603473E-4</v>
      </c>
      <c r="H916" s="325">
        <f>G916*各種係数!H88</f>
        <v>2.0870950567735533E-4</v>
      </c>
      <c r="I916" s="324">
        <f>G916*各種係数!I88</f>
        <v>6.6437837449279181E-5</v>
      </c>
      <c r="J916" s="366">
        <v>6.4545902673377484E-4</v>
      </c>
      <c r="K916" s="46">
        <f>J916*各種係数!G88</f>
        <v>7.0131415088343143E-5</v>
      </c>
      <c r="L916" s="46">
        <f>J916*各種係数!F88</f>
        <v>5.7532761164543172E-4</v>
      </c>
      <c r="M916" s="366">
        <v>8.101711363641072E-5</v>
      </c>
      <c r="N916" s="46">
        <f>M916*各種係数!H88</f>
        <v>5.182851721891124E-5</v>
      </c>
      <c r="O916" s="46">
        <f>M916*各種係数!I88</f>
        <v>1.6498408115394205E-5</v>
      </c>
      <c r="P916" s="54"/>
      <c r="Q916" s="41"/>
      <c r="R916" s="46">
        <f>Q$943*各種係数!J88</f>
        <v>6.5181134623688606E-5</v>
      </c>
      <c r="S916" s="46">
        <f>R916*各種係数!G88</f>
        <v>7.0821617157560183E-6</v>
      </c>
      <c r="T916" s="46">
        <f>R916*各種係数!F88</f>
        <v>5.8098972907932587E-5</v>
      </c>
      <c r="U916" s="366">
        <v>1.2788906704609717E-5</v>
      </c>
      <c r="V916" s="46">
        <f>U916*各種係数!H88</f>
        <v>8.1813587475550968E-6</v>
      </c>
      <c r="W916" s="46">
        <f>U916*各種係数!I88</f>
        <v>2.6043460781541124E-6</v>
      </c>
      <c r="X916" s="328">
        <f t="shared" si="87"/>
        <v>4.200557887270552E-4</v>
      </c>
      <c r="Y916" s="136">
        <f t="shared" si="88"/>
        <v>2.6871938164382169E-4</v>
      </c>
      <c r="Z916" s="329">
        <f t="shared" si="89"/>
        <v>8.5540591642827501E-5</v>
      </c>
      <c r="AA916" s="46">
        <f>G916*各種係数!K88*各種係数!$P$18</f>
        <v>1.6061527059004784E-11</v>
      </c>
      <c r="AB916" s="46">
        <f>M916*各種係数!K88*各種係数!$P$18</f>
        <v>3.9885348251771432E-12</v>
      </c>
      <c r="AC916" s="46">
        <f>U916*各種係数!K88*各種係数!$P$18</f>
        <v>6.2960771468847844E-13</v>
      </c>
      <c r="AD916" s="366">
        <f t="shared" si="90"/>
        <v>2.0679669598870404E-11</v>
      </c>
      <c r="AE916" s="46">
        <f>G916*各種係数!L88*各種係数!$P$18</f>
        <v>1.6061527059004784E-11</v>
      </c>
      <c r="AF916" s="46">
        <f>M916*各種係数!L88*各種係数!$P$18</f>
        <v>3.9885348251771432E-12</v>
      </c>
      <c r="AG916" s="46">
        <f>U916*各種係数!L88*各種係数!$P$18</f>
        <v>6.2960771468847844E-13</v>
      </c>
      <c r="AH916" s="328">
        <f t="shared" si="91"/>
        <v>2.0679669598870404E-11</v>
      </c>
    </row>
    <row r="917" spans="2:34" x14ac:dyDescent="0.15">
      <c r="B917" s="155" t="s">
        <v>115</v>
      </c>
      <c r="C917" s="155" t="s">
        <v>315</v>
      </c>
      <c r="D917" s="155" t="s">
        <v>297</v>
      </c>
      <c r="E917" s="41" t="s">
        <v>987</v>
      </c>
      <c r="F917" s="363">
        <f>SUMIF(価格変換【係数】!$D$7:$D$64,E917,価格変換【係数】!$J$476:$J$533)</f>
        <v>0</v>
      </c>
      <c r="G917" s="324">
        <f>SUMIF(価格変換【係数】!$D$7:$D$64,E917,価格変換【係数】!$L$476:$L$533)</f>
        <v>0</v>
      </c>
      <c r="H917" s="325">
        <f>G917*各種係数!H89</f>
        <v>0</v>
      </c>
      <c r="I917" s="324">
        <f>G917*各種係数!I89</f>
        <v>0</v>
      </c>
      <c r="J917" s="364">
        <v>1.4671525072164446E-3</v>
      </c>
      <c r="K917" s="46">
        <f>J917*各種係数!G89</f>
        <v>6.2378729499213434E-4</v>
      </c>
      <c r="L917" s="46">
        <f>J917*各種係数!F89</f>
        <v>8.4336521222431028E-4</v>
      </c>
      <c r="M917" s="364">
        <v>1.1051515012793633E-3</v>
      </c>
      <c r="N917" s="46">
        <f>M917*各種係数!H89</f>
        <v>7.2489640930612723E-4</v>
      </c>
      <c r="O917" s="46">
        <f>M917*各種係数!I89</f>
        <v>3.0387817872446594E-4</v>
      </c>
      <c r="P917" s="54"/>
      <c r="Q917" s="41"/>
      <c r="R917" s="46">
        <f>Q$943*各種係数!J89</f>
        <v>1.0952018152411609E-3</v>
      </c>
      <c r="S917" s="46">
        <f>R917*各種係数!G89</f>
        <v>4.656455102243659E-4</v>
      </c>
      <c r="T917" s="46">
        <f>R917*各種係数!F89</f>
        <v>6.29556305016795E-4</v>
      </c>
      <c r="U917" s="364">
        <v>5.3490946543826396E-4</v>
      </c>
      <c r="V917" s="46">
        <f>U917*各種係数!H89</f>
        <v>3.508604479577502E-4</v>
      </c>
      <c r="W917" s="46">
        <f>U917*各種係数!I89</f>
        <v>1.4708147611588697E-4</v>
      </c>
      <c r="X917" s="135">
        <f t="shared" si="87"/>
        <v>1.6400609667176272E-3</v>
      </c>
      <c r="Y917" s="46">
        <f t="shared" si="88"/>
        <v>1.0757568572638775E-3</v>
      </c>
      <c r="Z917" s="47">
        <f t="shared" si="89"/>
        <v>4.5095965484035291E-4</v>
      </c>
      <c r="AA917" s="46">
        <f>G917*各種係数!K89*各種係数!$P$18</f>
        <v>0</v>
      </c>
      <c r="AB917" s="46">
        <f>M917*各種係数!K89*各種係数!$P$18</f>
        <v>9.8556911529075189E-11</v>
      </c>
      <c r="AC917" s="46">
        <f>U917*各種係数!K89*各種係数!$P$18</f>
        <v>4.7702984432663254E-11</v>
      </c>
      <c r="AD917" s="364">
        <f t="shared" si="90"/>
        <v>1.4625989596173844E-10</v>
      </c>
      <c r="AE917" s="46">
        <f>G917*各種係数!L89*各種係数!$P$18</f>
        <v>0</v>
      </c>
      <c r="AF917" s="46">
        <f>M917*各種係数!L89*各種係数!$P$18</f>
        <v>8.7293264497180888E-11</v>
      </c>
      <c r="AG917" s="46">
        <f>U917*各種係数!L89*各種係数!$P$18</f>
        <v>4.2251214783216027E-11</v>
      </c>
      <c r="AH917" s="135">
        <f t="shared" si="91"/>
        <v>1.2954447928039692E-10</v>
      </c>
    </row>
    <row r="918" spans="2:34" x14ac:dyDescent="0.15">
      <c r="B918" s="155" t="s">
        <v>116</v>
      </c>
      <c r="C918" s="155" t="s">
        <v>315</v>
      </c>
      <c r="D918" s="155" t="s">
        <v>297</v>
      </c>
      <c r="E918" s="41" t="s">
        <v>988</v>
      </c>
      <c r="F918" s="363">
        <f>SUMIF(価格変換【係数】!$D$7:$D$64,E918,価格変換【係数】!$J$476:$J$533)</f>
        <v>0</v>
      </c>
      <c r="G918" s="324">
        <f>SUMIF(価格変換【係数】!$D$7:$D$64,E918,価格変換【係数】!$L$476:$L$533)</f>
        <v>0</v>
      </c>
      <c r="H918" s="325">
        <f>G918*各種係数!H90</f>
        <v>0</v>
      </c>
      <c r="I918" s="324">
        <f>G918*各種係数!I90</f>
        <v>0</v>
      </c>
      <c r="J918" s="364">
        <v>2.9019865403630155E-4</v>
      </c>
      <c r="K918" s="46">
        <f>J918*各種係数!G90</f>
        <v>1.7665970444900579E-4</v>
      </c>
      <c r="L918" s="46">
        <f>J918*各種係数!F90</f>
        <v>1.1353894958729574E-4</v>
      </c>
      <c r="M918" s="364">
        <v>2.1039962371402436E-4</v>
      </c>
      <c r="N918" s="46">
        <f>M918*各種係数!H90</f>
        <v>1.6472268181814758E-4</v>
      </c>
      <c r="O918" s="46">
        <f>M918*各種係数!I90</f>
        <v>1.395878507873959E-4</v>
      </c>
      <c r="P918" s="54"/>
      <c r="Q918" s="41"/>
      <c r="R918" s="46">
        <f>Q$943*各種係数!J90</f>
        <v>6.2236050201670137E-5</v>
      </c>
      <c r="S918" s="46">
        <f>R918*各種係数!G90</f>
        <v>3.7886468740565551E-5</v>
      </c>
      <c r="T918" s="46">
        <f>R918*各種係数!F90</f>
        <v>2.434958146110459E-5</v>
      </c>
      <c r="U918" s="364">
        <v>7.9544412182864482E-5</v>
      </c>
      <c r="V918" s="46">
        <f>U918*各種係数!H90</f>
        <v>6.2275628953685217E-5</v>
      </c>
      <c r="W918" s="46">
        <f>U918*各種係数!I90</f>
        <v>5.2773067473944798E-5</v>
      </c>
      <c r="X918" s="135">
        <f t="shared" si="87"/>
        <v>2.8994403589688886E-4</v>
      </c>
      <c r="Y918" s="46">
        <f t="shared" si="88"/>
        <v>2.2699831077183281E-4</v>
      </c>
      <c r="Z918" s="47">
        <f t="shared" si="89"/>
        <v>1.923609182613407E-4</v>
      </c>
      <c r="AA918" s="46">
        <f>G918*各種係数!K90*各種係数!$P$18</f>
        <v>0</v>
      </c>
      <c r="AB918" s="46">
        <f>M918*各種係数!K90*各種係数!$P$18</f>
        <v>3.970005580604467E-11</v>
      </c>
      <c r="AC918" s="46">
        <f>U918*各種係数!K90*各種係数!$P$18</f>
        <v>1.5009140924182393E-11</v>
      </c>
      <c r="AD918" s="364">
        <f t="shared" si="90"/>
        <v>5.4709196730227063E-11</v>
      </c>
      <c r="AE918" s="46">
        <f>G918*各種係数!L90*各種係数!$P$18</f>
        <v>0</v>
      </c>
      <c r="AF918" s="46">
        <f>M918*各種係数!L90*各種係数!$P$18</f>
        <v>3.970005580604467E-11</v>
      </c>
      <c r="AG918" s="46">
        <f>U918*各種係数!L90*各種係数!$P$18</f>
        <v>1.5009140924182393E-11</v>
      </c>
      <c r="AH918" s="135">
        <f t="shared" si="91"/>
        <v>5.4709196730227063E-11</v>
      </c>
    </row>
    <row r="919" spans="2:34" x14ac:dyDescent="0.15">
      <c r="B919" s="155" t="s">
        <v>117</v>
      </c>
      <c r="C919" s="155" t="s">
        <v>316</v>
      </c>
      <c r="D919" s="155" t="s">
        <v>298</v>
      </c>
      <c r="E919" s="41" t="s">
        <v>989</v>
      </c>
      <c r="F919" s="363">
        <f>SUMIF(価格変換【係数】!$D$7:$D$64,E919,価格変換【係数】!$J$476:$J$533)</f>
        <v>0</v>
      </c>
      <c r="G919" s="324">
        <f>SUMIF(価格変換【係数】!$D$7:$D$64,E919,価格変換【係数】!$L$476:$L$533)</f>
        <v>0</v>
      </c>
      <c r="H919" s="325">
        <f>G919*各種係数!H91</f>
        <v>0</v>
      </c>
      <c r="I919" s="324">
        <f>G919*各種係数!I91</f>
        <v>0</v>
      </c>
      <c r="J919" s="364">
        <v>2.6275827484791804E-3</v>
      </c>
      <c r="K919" s="46">
        <f>J919*各種係数!G91</f>
        <v>1.598269314885463E-4</v>
      </c>
      <c r="L919" s="46">
        <f>J919*各種係数!F91</f>
        <v>2.4677558169906339E-3</v>
      </c>
      <c r="M919" s="364">
        <v>1.7718827824438955E-4</v>
      </c>
      <c r="N919" s="46">
        <f>M919*各種係数!H91</f>
        <v>9.5503776044330573E-5</v>
      </c>
      <c r="O919" s="46">
        <f>M919*各種係数!I91</f>
        <v>1.0412458582090622E-5</v>
      </c>
      <c r="P919" s="54"/>
      <c r="Q919" s="41"/>
      <c r="R919" s="46">
        <f>Q$943*各種係数!J91</f>
        <v>2.4169460390263504E-3</v>
      </c>
      <c r="S919" s="46">
        <f>R919*各種係数!G91</f>
        <v>1.4701461608185721E-4</v>
      </c>
      <c r="T919" s="46">
        <f>R919*各種係数!F91</f>
        <v>2.269931422944493E-3</v>
      </c>
      <c r="U919" s="364">
        <v>1.6455345347608536E-4</v>
      </c>
      <c r="V919" s="46">
        <f>U919*各種係数!H91</f>
        <v>8.8693655832161906E-5</v>
      </c>
      <c r="W919" s="46">
        <f>U919*各種係数!I91</f>
        <v>9.6699738596504348E-6</v>
      </c>
      <c r="X919" s="135">
        <f t="shared" si="87"/>
        <v>3.4174173172047491E-4</v>
      </c>
      <c r="Y919" s="46">
        <f t="shared" si="88"/>
        <v>1.8419743187649248E-4</v>
      </c>
      <c r="Z919" s="47">
        <f t="shared" si="89"/>
        <v>2.0082432441741055E-5</v>
      </c>
      <c r="AA919" s="46">
        <f>G919*各種係数!K91*各種係数!$P$18</f>
        <v>0</v>
      </c>
      <c r="AB919" s="46">
        <f>M919*各種係数!K91*各種係数!$P$18</f>
        <v>9.8830115355436419E-13</v>
      </c>
      <c r="AC919" s="46">
        <f>U919*各種係数!K91*各種係数!$P$18</f>
        <v>9.1782802735665131E-13</v>
      </c>
      <c r="AD919" s="364">
        <f t="shared" si="90"/>
        <v>1.9061291809110153E-12</v>
      </c>
      <c r="AE919" s="46">
        <f>G919*各種係数!L91*各種係数!$P$18</f>
        <v>0</v>
      </c>
      <c r="AF919" s="46">
        <f>M919*各種係数!L91*各種係数!$P$18</f>
        <v>9.8830115355436419E-13</v>
      </c>
      <c r="AG919" s="46">
        <f>U919*各種係数!L91*各種係数!$P$18</f>
        <v>9.1782802735665131E-13</v>
      </c>
      <c r="AH919" s="135">
        <f t="shared" si="91"/>
        <v>1.9061291809110153E-12</v>
      </c>
    </row>
    <row r="920" spans="2:34" x14ac:dyDescent="0.15">
      <c r="B920" s="155" t="s">
        <v>118</v>
      </c>
      <c r="C920" s="155" t="s">
        <v>316</v>
      </c>
      <c r="D920" s="155" t="s">
        <v>298</v>
      </c>
      <c r="E920" s="41" t="s">
        <v>193</v>
      </c>
      <c r="F920" s="365">
        <f>SUMIF(価格変換【係数】!$D$7:$D$64,E920,価格変換【係数】!$J$476:$J$533)</f>
        <v>0</v>
      </c>
      <c r="G920" s="326">
        <f>SUMIF(価格変換【係数】!$D$7:$D$64,E920,価格変換【係数】!$L$476:$L$533)</f>
        <v>0</v>
      </c>
      <c r="H920" s="327">
        <f>G920*各種係数!H92</f>
        <v>0</v>
      </c>
      <c r="I920" s="326">
        <f>G920*各種係数!I92</f>
        <v>0</v>
      </c>
      <c r="J920" s="80">
        <v>7.7443133280327039E-5</v>
      </c>
      <c r="K920" s="67">
        <f>J920*各種係数!G92</f>
        <v>6.6715576000277112E-5</v>
      </c>
      <c r="L920" s="67">
        <f>J920*各種係数!F92</f>
        <v>1.0727557280049932E-5</v>
      </c>
      <c r="M920" s="80">
        <v>1.043402550481237E-4</v>
      </c>
      <c r="N920" s="67">
        <f>M920*各種係数!H92</f>
        <v>4.580029408419462E-5</v>
      </c>
      <c r="O920" s="67">
        <f>M920*各種係数!I92</f>
        <v>1.1332952095689531E-5</v>
      </c>
      <c r="P920" s="54"/>
      <c r="Q920" s="41"/>
      <c r="R920" s="67">
        <f>Q$943*各種係数!J92</f>
        <v>4.5625630879016357E-4</v>
      </c>
      <c r="S920" s="67">
        <f>R920*各種係数!G92</f>
        <v>3.930548927367407E-4</v>
      </c>
      <c r="T920" s="67">
        <f>R920*各種係数!F92</f>
        <v>6.3201416053422881E-5</v>
      </c>
      <c r="U920" s="80">
        <v>4.5190971336007632E-4</v>
      </c>
      <c r="V920" s="67">
        <f>U920*各種係数!H92</f>
        <v>1.9836637127108295E-4</v>
      </c>
      <c r="W920" s="67">
        <f>U920*各種係数!I92</f>
        <v>4.908432637743134E-5</v>
      </c>
      <c r="X920" s="330">
        <f t="shared" si="87"/>
        <v>5.5624996840819996E-4</v>
      </c>
      <c r="Y920" s="67">
        <f t="shared" si="88"/>
        <v>2.4416666535527758E-4</v>
      </c>
      <c r="Z920" s="68">
        <f t="shared" si="89"/>
        <v>6.0417278473120873E-5</v>
      </c>
      <c r="AA920" s="67">
        <f>G920*各種係数!K92*各種係数!$P$18</f>
        <v>0</v>
      </c>
      <c r="AB920" s="67">
        <f>M920*各種係数!K92*各種係数!$P$18</f>
        <v>1.3048427254775149E-12</v>
      </c>
      <c r="AC920" s="67">
        <f>U920*各種係数!K92*各種係数!$P$18</f>
        <v>5.6514247715664198E-12</v>
      </c>
      <c r="AD920" s="80">
        <f t="shared" si="90"/>
        <v>6.9562674970439343E-12</v>
      </c>
      <c r="AE920" s="67">
        <f>G920*各種係数!L92*各種係数!$P$18</f>
        <v>0</v>
      </c>
      <c r="AF920" s="67">
        <f>M920*各種係数!L92*各種係数!$P$18</f>
        <v>1.3048427254775149E-12</v>
      </c>
      <c r="AG920" s="67">
        <f>U920*各種係数!L92*各種係数!$P$18</f>
        <v>5.6514247715664198E-12</v>
      </c>
      <c r="AH920" s="330">
        <f t="shared" si="91"/>
        <v>6.9562674970439343E-12</v>
      </c>
    </row>
    <row r="921" spans="2:34" x14ac:dyDescent="0.15">
      <c r="B921" s="162" t="s">
        <v>119</v>
      </c>
      <c r="C921" s="162" t="s">
        <v>316</v>
      </c>
      <c r="D921" s="162" t="s">
        <v>298</v>
      </c>
      <c r="E921" s="116" t="s">
        <v>990</v>
      </c>
      <c r="F921" s="363">
        <f>SUMIF(価格変換【係数】!$D$7:$D$64,E921,価格変換【係数】!$J$476:$J$533)</f>
        <v>0</v>
      </c>
      <c r="G921" s="324">
        <f>SUMIF(価格変換【係数】!$D$7:$D$64,E921,価格変換【係数】!$L$476:$L$533)</f>
        <v>0</v>
      </c>
      <c r="H921" s="325">
        <f>G921*各種係数!H93</f>
        <v>0</v>
      </c>
      <c r="I921" s="324">
        <f>G921*各種係数!I93</f>
        <v>0</v>
      </c>
      <c r="J921" s="366">
        <v>3.9965679902244531E-3</v>
      </c>
      <c r="K921" s="46">
        <f>J921*各種係数!G93</f>
        <v>4.8400431046952949E-4</v>
      </c>
      <c r="L921" s="46">
        <f>J921*各種係数!F93</f>
        <v>3.5125636797549236E-3</v>
      </c>
      <c r="M921" s="366">
        <v>5.4329301892779242E-4</v>
      </c>
      <c r="N921" s="46">
        <f>M921*各種係数!H93</f>
        <v>3.2404827171112019E-4</v>
      </c>
      <c r="O921" s="46">
        <f>M921*各種係数!I93</f>
        <v>1.9535643537004762E-4</v>
      </c>
      <c r="P921" s="54"/>
      <c r="Q921" s="41"/>
      <c r="R921" s="46">
        <f>Q$943*各種係数!J93</f>
        <v>4.6306195054934027E-4</v>
      </c>
      <c r="S921" s="46">
        <f>R921*各種係数!G93</f>
        <v>5.6079111034395704E-5</v>
      </c>
      <c r="T921" s="46">
        <f>R921*各種係数!F93</f>
        <v>4.0698283951494456E-4</v>
      </c>
      <c r="U921" s="366">
        <v>1.0863316706235167E-4</v>
      </c>
      <c r="V921" s="46">
        <f>U921*各種係数!H93</f>
        <v>6.4794482554798112E-5</v>
      </c>
      <c r="W921" s="46">
        <f>U921*各種係数!I93</f>
        <v>3.9062140577735772E-5</v>
      </c>
      <c r="X921" s="328">
        <f t="shared" si="87"/>
        <v>6.5192618599014412E-4</v>
      </c>
      <c r="Y921" s="136">
        <f t="shared" si="88"/>
        <v>3.8884275426591831E-4</v>
      </c>
      <c r="Z921" s="329">
        <f t="shared" si="89"/>
        <v>2.3441857594778341E-4</v>
      </c>
      <c r="AA921" s="46">
        <f>G921*各種係数!K93*各種係数!$P$18</f>
        <v>0</v>
      </c>
      <c r="AB921" s="46">
        <f>M921*各種係数!K93*各種係数!$P$18</f>
        <v>3.5287739857972626E-11</v>
      </c>
      <c r="AC921" s="46">
        <f>U921*各種係数!K93*各種係数!$P$18</f>
        <v>7.055895816238042E-12</v>
      </c>
      <c r="AD921" s="366">
        <f t="shared" si="90"/>
        <v>4.2343635674210668E-11</v>
      </c>
      <c r="AE921" s="46">
        <f>G921*各種係数!L93*各種係数!$P$18</f>
        <v>0</v>
      </c>
      <c r="AF921" s="46">
        <f>M921*各種係数!L93*各種係数!$P$18</f>
        <v>3.3799702635046071E-11</v>
      </c>
      <c r="AG921" s="46">
        <f>U921*各種係数!L93*各種係数!$P$18</f>
        <v>6.7583580408545102E-12</v>
      </c>
      <c r="AH921" s="328">
        <f t="shared" si="91"/>
        <v>4.0558060675900579E-11</v>
      </c>
    </row>
    <row r="922" spans="2:34" x14ac:dyDescent="0.15">
      <c r="B922" s="155" t="s">
        <v>120</v>
      </c>
      <c r="C922" s="155" t="s">
        <v>316</v>
      </c>
      <c r="D922" s="155" t="s">
        <v>298</v>
      </c>
      <c r="E922" s="41" t="s">
        <v>991</v>
      </c>
      <c r="F922" s="363">
        <f>SUMIF(価格変換【係数】!$D$7:$D$64,E922,価格変換【係数】!$J$476:$J$533)</f>
        <v>0</v>
      </c>
      <c r="G922" s="324">
        <f>SUMIF(価格変換【係数】!$D$7:$D$64,E922,価格変換【係数】!$L$476:$L$533)</f>
        <v>0</v>
      </c>
      <c r="H922" s="325">
        <f>G922*各種係数!H94</f>
        <v>0</v>
      </c>
      <c r="I922" s="324">
        <f>G922*各種係数!I94</f>
        <v>0</v>
      </c>
      <c r="J922" s="364">
        <v>1.1964009919619594E-3</v>
      </c>
      <c r="K922" s="46">
        <f>J922*各種係数!G94</f>
        <v>0</v>
      </c>
      <c r="L922" s="46">
        <f>J922*各種係数!F94</f>
        <v>1.1964009919619592E-3</v>
      </c>
      <c r="M922" s="364">
        <v>1.8737172757564694E-20</v>
      </c>
      <c r="N922" s="46">
        <f>M922*各種係数!H94</f>
        <v>4.7300178550064512E-21</v>
      </c>
      <c r="O922" s="46">
        <f>M922*各種係数!I94</f>
        <v>3.0638010998410494E-21</v>
      </c>
      <c r="P922" s="54"/>
      <c r="Q922" s="41"/>
      <c r="R922" s="46">
        <f>Q$943*各種係数!J94</f>
        <v>2.3850440899043397E-4</v>
      </c>
      <c r="S922" s="46">
        <f>R922*各種係数!G94</f>
        <v>0</v>
      </c>
      <c r="T922" s="46">
        <f>R922*各種係数!F94</f>
        <v>2.3850440899043395E-4</v>
      </c>
      <c r="U922" s="364">
        <v>9.468930334813105E-21</v>
      </c>
      <c r="V922" s="46">
        <f>U922*各種係数!H94</f>
        <v>2.3903397877033506E-21</v>
      </c>
      <c r="W922" s="46">
        <f>U922*各種係数!I94</f>
        <v>1.5483082506354213E-21</v>
      </c>
      <c r="X922" s="135">
        <f t="shared" si="87"/>
        <v>2.8206103092377802E-20</v>
      </c>
      <c r="Y922" s="46">
        <f t="shared" si="88"/>
        <v>7.1203576427098018E-21</v>
      </c>
      <c r="Z922" s="47">
        <f t="shared" si="89"/>
        <v>4.6121093504764705E-21</v>
      </c>
      <c r="AA922" s="46">
        <f>G922*各種係数!K94*各種係数!$P$18</f>
        <v>0</v>
      </c>
      <c r="AB922" s="46">
        <f>M922*各種係数!K94*各種係数!$P$18</f>
        <v>6.7095976718069864E-28</v>
      </c>
      <c r="AC922" s="46">
        <f>U922*各種係数!K94*各種係数!$P$18</f>
        <v>3.3907310217500513E-28</v>
      </c>
      <c r="AD922" s="364">
        <f t="shared" si="90"/>
        <v>1.0100328693557038E-27</v>
      </c>
      <c r="AE922" s="46">
        <f>G922*各種係数!L94*各種係数!$P$18</f>
        <v>0</v>
      </c>
      <c r="AF922" s="46">
        <f>M922*各種係数!L94*各種係数!$P$18</f>
        <v>1.4910217048459967E-28</v>
      </c>
      <c r="AG922" s="46">
        <f>U922*各種係数!L94*各種係数!$P$18</f>
        <v>7.5349578261112242E-29</v>
      </c>
      <c r="AH922" s="135">
        <f t="shared" si="91"/>
        <v>2.2445174874571192E-28</v>
      </c>
    </row>
    <row r="923" spans="2:34" x14ac:dyDescent="0.15">
      <c r="B923" s="155" t="s">
        <v>121</v>
      </c>
      <c r="C923" s="155" t="s">
        <v>316</v>
      </c>
      <c r="D923" s="155" t="s">
        <v>298</v>
      </c>
      <c r="E923" s="41" t="s">
        <v>992</v>
      </c>
      <c r="F923" s="363">
        <f>SUMIF(価格変換【係数】!$D$7:$D$64,E923,価格変換【係数】!$J$476:$J$533)</f>
        <v>6.5044530696873586E-3</v>
      </c>
      <c r="G923" s="324">
        <f>SUMIF(価格変換【係数】!$D$7:$D$64,E923,価格変換【係数】!$L$476:$L$533)</f>
        <v>5.2710632648314516E-4</v>
      </c>
      <c r="H923" s="325">
        <f>G923*各種係数!H95</f>
        <v>2.3882669932205592E-4</v>
      </c>
      <c r="I923" s="324">
        <f>G923*各種係数!I95</f>
        <v>2.0540192135322236E-4</v>
      </c>
      <c r="J923" s="364">
        <v>7.457498086103772E-4</v>
      </c>
      <c r="K923" s="46">
        <f>J923*各種係数!G95</f>
        <v>6.0433896267779302E-5</v>
      </c>
      <c r="L923" s="46">
        <f>J923*各種係数!F95</f>
        <v>6.8531591234259788E-4</v>
      </c>
      <c r="M923" s="364">
        <v>7.3188016484596123E-5</v>
      </c>
      <c r="N923" s="46">
        <f>M923*各種係数!H95</f>
        <v>3.3160771420760455E-5</v>
      </c>
      <c r="O923" s="46">
        <f>M923*各種係数!I95</f>
        <v>2.8519785194511511E-5</v>
      </c>
      <c r="P923" s="54"/>
      <c r="Q923" s="41"/>
      <c r="R923" s="46">
        <f>Q$943*各種係数!J95</f>
        <v>4.1439691379644252E-4</v>
      </c>
      <c r="S923" s="46">
        <f>R923*各種係数!G95</f>
        <v>3.3581798899456804E-5</v>
      </c>
      <c r="T923" s="46">
        <f>R923*各種係数!F95</f>
        <v>3.808151148969857E-4</v>
      </c>
      <c r="U923" s="364">
        <v>5.1909186309850232E-5</v>
      </c>
      <c r="V923" s="46">
        <f>U923*各種係数!H95</f>
        <v>2.3519542468006407E-5</v>
      </c>
      <c r="W923" s="46">
        <f>U923*各種係数!I95</f>
        <v>2.0227885851919408E-5</v>
      </c>
      <c r="X923" s="135">
        <f t="shared" si="87"/>
        <v>6.5220352927759144E-4</v>
      </c>
      <c r="Y923" s="46">
        <f t="shared" si="88"/>
        <v>2.9550701321082276E-4</v>
      </c>
      <c r="Z923" s="47">
        <f t="shared" si="89"/>
        <v>2.5414959239965327E-4</v>
      </c>
      <c r="AA923" s="46">
        <f>G923*各種係数!K95*各種係数!$P$18</f>
        <v>3.7542323080936247E-11</v>
      </c>
      <c r="AB923" s="46">
        <f>M923*各種係数!K95*各種係数!$P$18</f>
        <v>5.212701920786857E-12</v>
      </c>
      <c r="AC923" s="46">
        <f>U923*各種係数!K95*各種係数!$P$18</f>
        <v>3.6971505470542384E-12</v>
      </c>
      <c r="AD923" s="364">
        <f t="shared" si="90"/>
        <v>4.6452175548777339E-11</v>
      </c>
      <c r="AE923" s="46">
        <f>G923*各種係数!L95*各種係数!$P$18</f>
        <v>2.6340178290656878E-11</v>
      </c>
      <c r="AF923" s="46">
        <f>M923*各種係数!L95*各種係数!$P$18</f>
        <v>3.6572989282940044E-12</v>
      </c>
      <c r="AG923" s="46">
        <f>U923*各種係数!L95*各種係数!$P$18</f>
        <v>2.5939685289816024E-12</v>
      </c>
      <c r="AH923" s="135">
        <f t="shared" si="91"/>
        <v>3.2591445747932485E-11</v>
      </c>
    </row>
    <row r="924" spans="2:34" x14ac:dyDescent="0.15">
      <c r="B924" s="155" t="s">
        <v>122</v>
      </c>
      <c r="C924" s="155" t="s">
        <v>317</v>
      </c>
      <c r="D924" s="155" t="s">
        <v>299</v>
      </c>
      <c r="E924" s="41" t="s">
        <v>195</v>
      </c>
      <c r="F924" s="363">
        <f>SUMIF(価格変換【係数】!$D$7:$D$64,E924,価格変換【係数】!$J$476:$J$533)</f>
        <v>0</v>
      </c>
      <c r="G924" s="324">
        <f>SUMIF(価格変換【係数】!$D$7:$D$64,E924,価格変換【係数】!$L$476:$L$533)</f>
        <v>0</v>
      </c>
      <c r="H924" s="325">
        <f>G924*各種係数!H96</f>
        <v>0</v>
      </c>
      <c r="I924" s="324">
        <f>G924*各種係数!I96</f>
        <v>0</v>
      </c>
      <c r="J924" s="364">
        <v>0</v>
      </c>
      <c r="K924" s="46">
        <f>J924*各種係数!G96</f>
        <v>0</v>
      </c>
      <c r="L924" s="46">
        <f>J924*各種係数!F96</f>
        <v>0</v>
      </c>
      <c r="M924" s="364">
        <v>3.455554174998892E-4</v>
      </c>
      <c r="N924" s="46">
        <f>M924*各種係数!H96</f>
        <v>2.732672269374145E-4</v>
      </c>
      <c r="O924" s="46">
        <f>M924*各種係数!I96</f>
        <v>1.1832052390290198E-4</v>
      </c>
      <c r="P924" s="54"/>
      <c r="Q924" s="41"/>
      <c r="R924" s="46">
        <f>Q$943*各種係数!J96</f>
        <v>3.1459515290881336E-4</v>
      </c>
      <c r="S924" s="46">
        <f>R924*各種係数!G96</f>
        <v>3.1459515290881336E-4</v>
      </c>
      <c r="T924" s="46">
        <f>R924*各種係数!F96</f>
        <v>0</v>
      </c>
      <c r="U924" s="364">
        <v>3.4223587839070428E-4</v>
      </c>
      <c r="V924" s="46">
        <f>U924*各種係数!H96</f>
        <v>2.7064211617040546E-4</v>
      </c>
      <c r="W924" s="46">
        <f>U924*各種係数!I96</f>
        <v>1.1718389114698504E-4</v>
      </c>
      <c r="X924" s="135">
        <f t="shared" si="87"/>
        <v>6.8779129589059348E-4</v>
      </c>
      <c r="Y924" s="46">
        <f t="shared" si="88"/>
        <v>5.4390934310781991E-4</v>
      </c>
      <c r="Z924" s="47">
        <f t="shared" si="89"/>
        <v>2.3550441504988702E-4</v>
      </c>
      <c r="AA924" s="46">
        <f>G924*各種係数!K96*各種係数!$P$18</f>
        <v>0</v>
      </c>
      <c r="AB924" s="46">
        <f>M924*各種係数!K96*各種係数!$P$18</f>
        <v>1.7938997626396246E-11</v>
      </c>
      <c r="AC924" s="46">
        <f>U924*各種係数!K96*各種係数!$P$18</f>
        <v>1.7766668670794162E-11</v>
      </c>
      <c r="AD924" s="364">
        <f t="shared" si="90"/>
        <v>3.5705666297190411E-11</v>
      </c>
      <c r="AE924" s="46">
        <f>G924*各種係数!L96*各種係数!$P$18</f>
        <v>0</v>
      </c>
      <c r="AF924" s="46">
        <f>M924*各種係数!L96*各種係数!$P$18</f>
        <v>1.7938997626396246E-11</v>
      </c>
      <c r="AG924" s="46">
        <f>U924*各種係数!L96*各種係数!$P$18</f>
        <v>1.7766668670794162E-11</v>
      </c>
      <c r="AH924" s="135">
        <f t="shared" si="91"/>
        <v>3.5705666297190411E-11</v>
      </c>
    </row>
    <row r="925" spans="2:34" x14ac:dyDescent="0.15">
      <c r="B925" s="163" t="s">
        <v>123</v>
      </c>
      <c r="C925" s="163" t="s">
        <v>318</v>
      </c>
      <c r="D925" s="163" t="s">
        <v>300</v>
      </c>
      <c r="E925" s="62" t="s">
        <v>196</v>
      </c>
      <c r="F925" s="365">
        <f>SUMIF(価格変換【係数】!$D$7:$D$64,E925,価格変換【係数】!$J$476:$J$533)</f>
        <v>0</v>
      </c>
      <c r="G925" s="326">
        <f>SUMIF(価格変換【係数】!$D$7:$D$64,E925,価格変換【係数】!$L$476:$L$533)</f>
        <v>0</v>
      </c>
      <c r="H925" s="327">
        <f>G925*各種係数!H97</f>
        <v>0</v>
      </c>
      <c r="I925" s="326">
        <f>G925*各種係数!I97</f>
        <v>0</v>
      </c>
      <c r="J925" s="80">
        <v>7.7078366484260456E-5</v>
      </c>
      <c r="K925" s="67">
        <f>J925*各種係数!G97</f>
        <v>2.9635085960282874E-5</v>
      </c>
      <c r="L925" s="67">
        <f>J925*各種係数!F97</f>
        <v>4.7443280523977582E-5</v>
      </c>
      <c r="M925" s="80">
        <v>3.7329087521080669E-5</v>
      </c>
      <c r="N925" s="67">
        <f>M925*各種係数!H97</f>
        <v>3.0671703792806712E-5</v>
      </c>
      <c r="O925" s="67">
        <f>M925*各種係数!I97</f>
        <v>2.2392408297380818E-5</v>
      </c>
      <c r="P925" s="54"/>
      <c r="Q925" s="41"/>
      <c r="R925" s="67">
        <f>Q$943*各種係数!J97</f>
        <v>2.9920608005202733E-3</v>
      </c>
      <c r="S925" s="67">
        <f>R925*各種係数!G97</f>
        <v>1.150387366342509E-3</v>
      </c>
      <c r="T925" s="67">
        <f>R925*各種係数!F97</f>
        <v>1.8416734341777643E-3</v>
      </c>
      <c r="U925" s="80">
        <v>1.1564803522773424E-3</v>
      </c>
      <c r="V925" s="67">
        <f>U925*各種係数!H97</f>
        <v>9.5023010640750102E-4</v>
      </c>
      <c r="W925" s="67">
        <f>U925*各種係数!I97</f>
        <v>6.9373193816936235E-4</v>
      </c>
      <c r="X925" s="330">
        <f t="shared" si="87"/>
        <v>1.193809439798423E-3</v>
      </c>
      <c r="Y925" s="67">
        <f t="shared" si="88"/>
        <v>9.8090181020030762E-4</v>
      </c>
      <c r="Z925" s="68">
        <f t="shared" si="89"/>
        <v>7.1612434646674316E-4</v>
      </c>
      <c r="AA925" s="67">
        <f>G925*各種係数!K97*各種係数!$P$18</f>
        <v>0</v>
      </c>
      <c r="AB925" s="67">
        <f>M925*各種係数!K97*各種係数!$P$18</f>
        <v>3.7511910722328378E-12</v>
      </c>
      <c r="AC925" s="67">
        <f>U925*各種係数!K97*各種係数!$P$18</f>
        <v>1.1621443385739274E-10</v>
      </c>
      <c r="AD925" s="80">
        <f t="shared" si="90"/>
        <v>1.1996562492962557E-10</v>
      </c>
      <c r="AE925" s="67">
        <f>G925*各種係数!L97*各種係数!$P$18</f>
        <v>0</v>
      </c>
      <c r="AF925" s="67">
        <f>M925*各種係数!L97*各種係数!$P$18</f>
        <v>3.7341402037226886E-12</v>
      </c>
      <c r="AG925" s="67">
        <f>U925*各種係数!L97*各種係数!$P$18</f>
        <v>1.1568618643076821E-10</v>
      </c>
      <c r="AH925" s="330">
        <f t="shared" si="91"/>
        <v>1.1942032663449089E-10</v>
      </c>
    </row>
    <row r="926" spans="2:34" x14ac:dyDescent="0.15">
      <c r="B926" s="155" t="s">
        <v>124</v>
      </c>
      <c r="C926" s="155" t="s">
        <v>318</v>
      </c>
      <c r="D926" s="155" t="s">
        <v>300</v>
      </c>
      <c r="E926" s="41" t="s">
        <v>197</v>
      </c>
      <c r="F926" s="363">
        <f>SUMIF(価格変換【係数】!$D$7:$D$64,E926,価格変換【係数】!$J$476:$J$533)</f>
        <v>0</v>
      </c>
      <c r="G926" s="324">
        <f>SUMIF(価格変換【係数】!$D$7:$D$64,E926,価格変換【係数】!$L$476:$L$533)</f>
        <v>0</v>
      </c>
      <c r="H926" s="325">
        <f>G926*各種係数!H98</f>
        <v>0</v>
      </c>
      <c r="I926" s="324">
        <f>G926*各種係数!I98</f>
        <v>0</v>
      </c>
      <c r="J926" s="366">
        <v>0</v>
      </c>
      <c r="K926" s="46">
        <f>J926*各種係数!G98</f>
        <v>0</v>
      </c>
      <c r="L926" s="46">
        <f>J926*各種係数!F98</f>
        <v>0</v>
      </c>
      <c r="M926" s="366">
        <v>0</v>
      </c>
      <c r="N926" s="46">
        <f>M926*各種係数!H98</f>
        <v>0</v>
      </c>
      <c r="O926" s="46">
        <f>M926*各種係数!I98</f>
        <v>0</v>
      </c>
      <c r="P926" s="54"/>
      <c r="Q926" s="41"/>
      <c r="R926" s="46">
        <f>Q$943*各種係数!J98</f>
        <v>7.6022732245309321E-5</v>
      </c>
      <c r="S926" s="46">
        <f>R926*各種係数!G98</f>
        <v>4.293955354250553E-5</v>
      </c>
      <c r="T926" s="46">
        <f>R926*各種係数!F98</f>
        <v>3.3083178702803791E-5</v>
      </c>
      <c r="U926" s="366">
        <v>4.293955354250553E-5</v>
      </c>
      <c r="V926" s="46">
        <f>U926*各種係数!H98</f>
        <v>2.5465966662773588E-5</v>
      </c>
      <c r="W926" s="46">
        <f>U926*各種係数!I98</f>
        <v>1.8298671532825597E-5</v>
      </c>
      <c r="X926" s="328">
        <f t="shared" si="87"/>
        <v>4.293955354250553E-5</v>
      </c>
      <c r="Y926" s="136">
        <f t="shared" si="88"/>
        <v>2.5465966662773588E-5</v>
      </c>
      <c r="Z926" s="329">
        <f t="shared" si="89"/>
        <v>1.8298671532825597E-5</v>
      </c>
      <c r="AA926" s="46">
        <f>G926*各種係数!K98*各種係数!$P$18</f>
        <v>0</v>
      </c>
      <c r="AB926" s="46">
        <f>M926*各種係数!K98*各種係数!$P$18</f>
        <v>0</v>
      </c>
      <c r="AC926" s="46">
        <f>U926*各種係数!K98*各種係数!$P$18</f>
        <v>3.1514315243151515E-12</v>
      </c>
      <c r="AD926" s="366">
        <f t="shared" si="90"/>
        <v>3.1514315243151515E-12</v>
      </c>
      <c r="AE926" s="46">
        <f>G926*各種係数!L98*各種係数!$P$18</f>
        <v>0</v>
      </c>
      <c r="AF926" s="46">
        <f>M926*各種係数!L98*各種係数!$P$18</f>
        <v>0</v>
      </c>
      <c r="AG926" s="46">
        <f>U926*各種係数!L98*各種係数!$P$18</f>
        <v>3.1514315243151515E-12</v>
      </c>
      <c r="AH926" s="328">
        <f t="shared" si="91"/>
        <v>3.1514315243151515E-12</v>
      </c>
    </row>
    <row r="927" spans="2:34" x14ac:dyDescent="0.15">
      <c r="B927" s="155" t="s">
        <v>125</v>
      </c>
      <c r="C927" s="155" t="s">
        <v>319</v>
      </c>
      <c r="D927" s="155" t="s">
        <v>300</v>
      </c>
      <c r="E927" s="41" t="s">
        <v>993</v>
      </c>
      <c r="F927" s="363">
        <f>SUMIF(価格変換【係数】!$D$7:$D$64,E927,価格変換【係数】!$J$476:$J$533)</f>
        <v>0</v>
      </c>
      <c r="G927" s="324">
        <f>SUMIF(価格変換【係数】!$D$7:$D$64,E927,価格変換【係数】!$L$476:$L$533)</f>
        <v>0</v>
      </c>
      <c r="H927" s="325">
        <f>G927*各種係数!H99</f>
        <v>0</v>
      </c>
      <c r="I927" s="324">
        <f>G927*各種係数!I99</f>
        <v>0</v>
      </c>
      <c r="J927" s="364">
        <v>0</v>
      </c>
      <c r="K927" s="46">
        <f>J927*各種係数!G99</f>
        <v>0</v>
      </c>
      <c r="L927" s="46">
        <f>J927*各種係数!F99</f>
        <v>0</v>
      </c>
      <c r="M927" s="364">
        <v>0</v>
      </c>
      <c r="N927" s="46">
        <f>M927*各種係数!H99</f>
        <v>0</v>
      </c>
      <c r="O927" s="46">
        <f>M927*各種係数!I99</f>
        <v>0</v>
      </c>
      <c r="P927" s="54"/>
      <c r="Q927" s="41"/>
      <c r="R927" s="46">
        <f>Q$943*各種係数!J99</f>
        <v>2.1887328700399312E-3</v>
      </c>
      <c r="S927" s="46">
        <f>R927*各種係数!G99</f>
        <v>5.6833362864884302E-4</v>
      </c>
      <c r="T927" s="46">
        <f>R927*各種係数!F99</f>
        <v>1.6203992413910881E-3</v>
      </c>
      <c r="U927" s="364">
        <v>5.6944126248476695E-4</v>
      </c>
      <c r="V927" s="46">
        <f>U927*各種係数!H99</f>
        <v>3.1681159586201171E-4</v>
      </c>
      <c r="W927" s="46">
        <f>U927*各種係数!I99</f>
        <v>2.4429691039621503E-4</v>
      </c>
      <c r="X927" s="135">
        <f t="shared" si="87"/>
        <v>5.6944126248476695E-4</v>
      </c>
      <c r="Y927" s="46">
        <f t="shared" si="88"/>
        <v>3.1681159586201171E-4</v>
      </c>
      <c r="Z927" s="47">
        <f t="shared" si="89"/>
        <v>2.4429691039621503E-4</v>
      </c>
      <c r="AA927" s="46">
        <f>G927*各種係数!K99*各種係数!$P$18</f>
        <v>0</v>
      </c>
      <c r="AB927" s="46">
        <f>M927*各種係数!K99*各種係数!$P$18</f>
        <v>0</v>
      </c>
      <c r="AC927" s="46">
        <f>U927*各種係数!K99*各種係数!$P$18</f>
        <v>5.116616853933652E-11</v>
      </c>
      <c r="AD927" s="364">
        <f t="shared" si="90"/>
        <v>5.116616853933652E-11</v>
      </c>
      <c r="AE927" s="46">
        <f>G927*各種係数!L99*各種係数!$P$18</f>
        <v>0</v>
      </c>
      <c r="AF927" s="46">
        <f>M927*各種係数!L99*各種係数!$P$18</f>
        <v>0</v>
      </c>
      <c r="AG927" s="46">
        <f>U927*各種係数!L99*各種係数!$P$18</f>
        <v>4.7305268015924188E-11</v>
      </c>
      <c r="AH927" s="135">
        <f t="shared" si="91"/>
        <v>4.7305268015924188E-11</v>
      </c>
    </row>
    <row r="928" spans="2:34" x14ac:dyDescent="0.15">
      <c r="B928" s="155" t="s">
        <v>126</v>
      </c>
      <c r="C928" s="155" t="s">
        <v>319</v>
      </c>
      <c r="D928" s="155" t="s">
        <v>300</v>
      </c>
      <c r="E928" s="41" t="s">
        <v>994</v>
      </c>
      <c r="F928" s="363">
        <f>SUMIF(価格変換【係数】!$D$7:$D$64,E928,価格変換【係数】!$J$476:$J$533)</f>
        <v>0</v>
      </c>
      <c r="G928" s="324">
        <f>SUMIF(価格変換【係数】!$D$7:$D$64,E928,価格変換【係数】!$L$476:$L$533)</f>
        <v>0</v>
      </c>
      <c r="H928" s="325">
        <f>G928*各種係数!H100</f>
        <v>0</v>
      </c>
      <c r="I928" s="324">
        <f>G928*各種係数!I100</f>
        <v>0</v>
      </c>
      <c r="J928" s="364">
        <v>1.4243152437401129E-5</v>
      </c>
      <c r="K928" s="46">
        <f>J928*各種係数!G100</f>
        <v>5.8444353577126373E-6</v>
      </c>
      <c r="L928" s="46">
        <f>J928*各種係数!F100</f>
        <v>8.3987170796884916E-6</v>
      </c>
      <c r="M928" s="364">
        <v>9.8827093836903912E-6</v>
      </c>
      <c r="N928" s="46">
        <f>M928*各種係数!H100</f>
        <v>6.370534579333313E-6</v>
      </c>
      <c r="O928" s="46">
        <f>M928*各種係数!I100</f>
        <v>5.6746088160104529E-6</v>
      </c>
      <c r="P928" s="54"/>
      <c r="Q928" s="41"/>
      <c r="R928" s="46">
        <f>Q$943*各種係数!J100</f>
        <v>8.4910784047037498E-5</v>
      </c>
      <c r="S928" s="46">
        <f>R928*各種係数!G100</f>
        <v>3.4841696086358619E-5</v>
      </c>
      <c r="T928" s="46">
        <f>R928*各種係数!F100</f>
        <v>5.0069087960678879E-5</v>
      </c>
      <c r="U928" s="364">
        <v>4.2163281939972321E-5</v>
      </c>
      <c r="V928" s="46">
        <f>U928*各種係数!H100</f>
        <v>2.7179049302011562E-5</v>
      </c>
      <c r="W928" s="46">
        <f>U928*各種係数!I100</f>
        <v>2.4209973411072519E-5</v>
      </c>
      <c r="X928" s="135">
        <f t="shared" si="87"/>
        <v>5.2045991323662712E-5</v>
      </c>
      <c r="Y928" s="46">
        <f t="shared" si="88"/>
        <v>3.3549583881344871E-5</v>
      </c>
      <c r="Z928" s="47">
        <f t="shared" si="89"/>
        <v>2.9884582227082973E-5</v>
      </c>
      <c r="AA928" s="46">
        <f>G928*各種係数!K100*各種係数!$P$18</f>
        <v>0</v>
      </c>
      <c r="AB928" s="46">
        <f>M928*各種係数!K100*各種係数!$P$18</f>
        <v>1.2977034032468157E-12</v>
      </c>
      <c r="AC928" s="46">
        <f>U928*各種係数!K100*各種係数!$P$18</f>
        <v>5.5364811754815861E-12</v>
      </c>
      <c r="AD928" s="364">
        <f t="shared" si="90"/>
        <v>6.834184578728402E-12</v>
      </c>
      <c r="AE928" s="46">
        <f>G928*各種係数!L100*各種係数!$P$18</f>
        <v>0</v>
      </c>
      <c r="AF928" s="46">
        <f>M928*各種係数!L100*各種係数!$P$18</f>
        <v>1.2666826047628279E-12</v>
      </c>
      <c r="AG928" s="46">
        <f>U928*各種係数!L100*各種係数!$P$18</f>
        <v>5.4041350119242572E-12</v>
      </c>
      <c r="AH928" s="135">
        <f t="shared" si="91"/>
        <v>6.6708176166870851E-12</v>
      </c>
    </row>
    <row r="929" spans="2:34" x14ac:dyDescent="0.15">
      <c r="B929" s="155" t="s">
        <v>127</v>
      </c>
      <c r="C929" s="155" t="s">
        <v>319</v>
      </c>
      <c r="D929" s="155" t="s">
        <v>300</v>
      </c>
      <c r="E929" s="41" t="s">
        <v>995</v>
      </c>
      <c r="F929" s="363">
        <f>SUMIF(価格変換【係数】!$D$7:$D$64,E929,価格変換【係数】!$J$476:$J$533)</f>
        <v>0</v>
      </c>
      <c r="G929" s="324">
        <f>SUMIF(価格変換【係数】!$D$7:$D$64,E929,価格変換【係数】!$L$476:$L$533)</f>
        <v>0</v>
      </c>
      <c r="H929" s="325">
        <f>G929*各種係数!H101</f>
        <v>0</v>
      </c>
      <c r="I929" s="324">
        <f>G929*各種係数!I101</f>
        <v>0</v>
      </c>
      <c r="J929" s="364">
        <v>0</v>
      </c>
      <c r="K929" s="46">
        <f>J929*各種係数!G101</f>
        <v>0</v>
      </c>
      <c r="L929" s="46">
        <f>J929*各種係数!F101</f>
        <v>0</v>
      </c>
      <c r="M929" s="364">
        <v>0</v>
      </c>
      <c r="N929" s="46">
        <f>M929*各種係数!H101</f>
        <v>0</v>
      </c>
      <c r="O929" s="46">
        <f>M929*各種係数!I101</f>
        <v>0</v>
      </c>
      <c r="P929" s="54"/>
      <c r="Q929" s="41"/>
      <c r="R929" s="46">
        <f>Q$943*各種係数!J101</f>
        <v>1.7510052677091696E-3</v>
      </c>
      <c r="S929" s="46">
        <f>R929*各種係数!G101</f>
        <v>7.9958304264162448E-4</v>
      </c>
      <c r="T929" s="46">
        <f>R929*各種係数!F101</f>
        <v>9.5142222506754517E-4</v>
      </c>
      <c r="U929" s="364">
        <v>7.9958304264162448E-4</v>
      </c>
      <c r="V929" s="46">
        <f>U929*各種係数!H101</f>
        <v>5.0471105739881728E-4</v>
      </c>
      <c r="W929" s="46">
        <f>U929*各種係数!I101</f>
        <v>4.3641175749186122E-4</v>
      </c>
      <c r="X929" s="135">
        <f t="shared" si="87"/>
        <v>7.9958304264162448E-4</v>
      </c>
      <c r="Y929" s="46">
        <f t="shared" si="88"/>
        <v>5.0471105739881728E-4</v>
      </c>
      <c r="Z929" s="47">
        <f t="shared" si="89"/>
        <v>4.3641175749186122E-4</v>
      </c>
      <c r="AA929" s="46">
        <f>G929*各種係数!K101*各種係数!$P$18</f>
        <v>0</v>
      </c>
      <c r="AB929" s="46">
        <f>M929*各種係数!K101*各種係数!$P$18</f>
        <v>0</v>
      </c>
      <c r="AC929" s="46">
        <f>U929*各種係数!K101*各種係数!$P$18</f>
        <v>1.2506785543261491E-10</v>
      </c>
      <c r="AD929" s="364">
        <f t="shared" si="90"/>
        <v>1.2506785543261491E-10</v>
      </c>
      <c r="AE929" s="46">
        <f>G929*各種係数!L101*各種係数!$P$18</f>
        <v>0</v>
      </c>
      <c r="AF929" s="46">
        <f>M929*各種係数!L101*各種係数!$P$18</f>
        <v>0</v>
      </c>
      <c r="AG929" s="46">
        <f>U929*各種係数!L101*各種係数!$P$18</f>
        <v>1.2478027701129363E-10</v>
      </c>
      <c r="AH929" s="135">
        <f t="shared" si="91"/>
        <v>1.2478027701129363E-10</v>
      </c>
    </row>
    <row r="930" spans="2:34" x14ac:dyDescent="0.15">
      <c r="B930" s="155" t="s">
        <v>128</v>
      </c>
      <c r="C930" s="155" t="s">
        <v>319</v>
      </c>
      <c r="D930" s="155" t="s">
        <v>300</v>
      </c>
      <c r="E930" s="41" t="s">
        <v>996</v>
      </c>
      <c r="F930" s="365">
        <f>SUMIF(価格変換【係数】!$D$7:$D$64,E930,価格変換【係数】!$J$476:$J$533)</f>
        <v>0</v>
      </c>
      <c r="G930" s="326">
        <f>SUMIF(価格変換【係数】!$D$7:$D$64,E930,価格変換【係数】!$L$476:$L$533)</f>
        <v>0</v>
      </c>
      <c r="H930" s="327">
        <f>G930*各種係数!H102</f>
        <v>0</v>
      </c>
      <c r="I930" s="326">
        <f>G930*各種係数!I102</f>
        <v>0</v>
      </c>
      <c r="J930" s="80">
        <v>0</v>
      </c>
      <c r="K930" s="67">
        <f>J930*各種係数!G102</f>
        <v>0</v>
      </c>
      <c r="L930" s="67">
        <f>J930*各種係数!F102</f>
        <v>0</v>
      </c>
      <c r="M930" s="80">
        <v>0</v>
      </c>
      <c r="N930" s="67">
        <f>M930*各種係数!H102</f>
        <v>0</v>
      </c>
      <c r="O930" s="67">
        <f>M930*各種係数!I102</f>
        <v>0</v>
      </c>
      <c r="P930" s="54"/>
      <c r="Q930" s="41"/>
      <c r="R930" s="67">
        <f>Q$943*各種係数!J102</f>
        <v>2.1461172926285236E-4</v>
      </c>
      <c r="S930" s="67">
        <f>R930*各種係数!G102</f>
        <v>6.3417872327360119E-5</v>
      </c>
      <c r="T930" s="67">
        <f>R930*各種係数!F102</f>
        <v>1.5119385693549223E-4</v>
      </c>
      <c r="U930" s="80">
        <v>6.3417872327360119E-5</v>
      </c>
      <c r="V930" s="67">
        <f>U930*各種係数!H102</f>
        <v>4.8886933605941375E-5</v>
      </c>
      <c r="W930" s="67">
        <f>U930*各種係数!I102</f>
        <v>4.0836429998540172E-5</v>
      </c>
      <c r="X930" s="330">
        <f t="shared" si="87"/>
        <v>6.3417872327360119E-5</v>
      </c>
      <c r="Y930" s="67">
        <f t="shared" si="88"/>
        <v>4.8886933605941375E-5</v>
      </c>
      <c r="Z930" s="68">
        <f t="shared" si="89"/>
        <v>4.0836429998540172E-5</v>
      </c>
      <c r="AA930" s="67">
        <f>G930*各種係数!K102*各種係数!$P$18</f>
        <v>0</v>
      </c>
      <c r="AB930" s="67">
        <f>M930*各種係数!K102*各種係数!$P$18</f>
        <v>0</v>
      </c>
      <c r="AC930" s="67">
        <f>U930*各種係数!K102*各種係数!$P$18</f>
        <v>1.2366728151913962E-11</v>
      </c>
      <c r="AD930" s="80">
        <f t="shared" si="90"/>
        <v>1.2366728151913962E-11</v>
      </c>
      <c r="AE930" s="67">
        <f>G930*各種係数!L102*各種係数!$P$18</f>
        <v>0</v>
      </c>
      <c r="AF930" s="67">
        <f>M930*各種係数!L102*各種係数!$P$18</f>
        <v>0</v>
      </c>
      <c r="AG930" s="67">
        <f>U930*各種係数!L102*各種係数!$P$18</f>
        <v>1.2366728151913962E-11</v>
      </c>
      <c r="AH930" s="330">
        <f t="shared" si="91"/>
        <v>1.2366728151913962E-11</v>
      </c>
    </row>
    <row r="931" spans="2:34" x14ac:dyDescent="0.15">
      <c r="B931" s="162" t="s">
        <v>129</v>
      </c>
      <c r="C931" s="162" t="s">
        <v>320</v>
      </c>
      <c r="D931" s="162" t="s">
        <v>300</v>
      </c>
      <c r="E931" s="116" t="s">
        <v>952</v>
      </c>
      <c r="F931" s="363">
        <f>SUMIF(価格変換【係数】!$D$7:$D$64,E931,価格変換【係数】!$J$476:$J$533)</f>
        <v>0</v>
      </c>
      <c r="G931" s="324">
        <f>SUMIF(価格変換【係数】!$D$7:$D$64,E931,価格変換【係数】!$L$476:$L$533)</f>
        <v>0</v>
      </c>
      <c r="H931" s="325">
        <f>G931*各種係数!H103</f>
        <v>0</v>
      </c>
      <c r="I931" s="324">
        <f>G931*各種係数!I103</f>
        <v>0</v>
      </c>
      <c r="J931" s="366">
        <v>2.1920926742256128E-4</v>
      </c>
      <c r="K931" s="46">
        <f>J931*各種係数!G103</f>
        <v>1.280969243605834E-4</v>
      </c>
      <c r="L931" s="46">
        <f>J931*各種係数!F103</f>
        <v>9.1112343061977891E-5</v>
      </c>
      <c r="M931" s="366">
        <v>1.6597812304083159E-4</v>
      </c>
      <c r="N931" s="46">
        <f>M931*各種係数!H103</f>
        <v>8.4191128740962627E-5</v>
      </c>
      <c r="O931" s="46">
        <f>M931*各種係数!I103</f>
        <v>6.9910333105703475E-5</v>
      </c>
      <c r="P931" s="54"/>
      <c r="Q931" s="41"/>
      <c r="R931" s="46">
        <f>Q$943*各種係数!J103</f>
        <v>9.3850828983046833E-4</v>
      </c>
      <c r="S931" s="46">
        <f>R931*各種係数!G103</f>
        <v>5.4842583449015618E-4</v>
      </c>
      <c r="T931" s="46">
        <f>R931*各種係数!F103</f>
        <v>3.900824553403122E-4</v>
      </c>
      <c r="U931" s="366">
        <v>5.8543238224581366E-4</v>
      </c>
      <c r="V931" s="46">
        <f>U931*各種係数!H103</f>
        <v>2.9695608167987626E-4</v>
      </c>
      <c r="W931" s="46">
        <f>U931*各種係数!I103</f>
        <v>2.4658534573018326E-4</v>
      </c>
      <c r="X931" s="328">
        <f t="shared" si="87"/>
        <v>7.5141050528664531E-4</v>
      </c>
      <c r="Y931" s="136">
        <f t="shared" si="88"/>
        <v>3.8114721042083888E-4</v>
      </c>
      <c r="Z931" s="329">
        <f t="shared" si="89"/>
        <v>3.1649567883588672E-4</v>
      </c>
      <c r="AA931" s="46">
        <f>G931*各種係数!K103*各種係数!$P$18</f>
        <v>0</v>
      </c>
      <c r="AB931" s="46">
        <f>M931*各種係数!K103*各種係数!$P$18</f>
        <v>7.9018387546218328E-12</v>
      </c>
      <c r="AC931" s="46">
        <f>U931*各種係数!K103*各種係数!$P$18</f>
        <v>2.787109651253576E-11</v>
      </c>
      <c r="AD931" s="366">
        <f t="shared" si="90"/>
        <v>3.577293526715759E-11</v>
      </c>
      <c r="AE931" s="46">
        <f>G931*各種係数!L103*各種係数!$P$18</f>
        <v>0</v>
      </c>
      <c r="AF931" s="46">
        <f>M931*各種係数!L103*各種係数!$P$18</f>
        <v>6.9733727009537673E-12</v>
      </c>
      <c r="AG931" s="46">
        <f>U931*各種係数!L103*各種係数!$P$18</f>
        <v>2.4596242672312805E-11</v>
      </c>
      <c r="AH931" s="328">
        <f t="shared" si="91"/>
        <v>3.1569615373266574E-11</v>
      </c>
    </row>
    <row r="932" spans="2:34" x14ac:dyDescent="0.15">
      <c r="B932" s="155" t="s">
        <v>130</v>
      </c>
      <c r="C932" s="155" t="s">
        <v>321</v>
      </c>
      <c r="D932" s="155" t="s">
        <v>300</v>
      </c>
      <c r="E932" s="41" t="s">
        <v>199</v>
      </c>
      <c r="F932" s="363">
        <f>SUMIF(価格変換【係数】!$D$7:$D$64,E932,価格変換【係数】!$J$476:$J$533)</f>
        <v>0</v>
      </c>
      <c r="G932" s="324">
        <f>SUMIF(価格変換【係数】!$D$7:$D$64,E932,価格変換【係数】!$L$476:$L$533)</f>
        <v>0</v>
      </c>
      <c r="H932" s="325">
        <f>G932*各種係数!H104</f>
        <v>0</v>
      </c>
      <c r="I932" s="324">
        <f>G932*各種係数!I104</f>
        <v>0</v>
      </c>
      <c r="J932" s="364">
        <v>2.2370281279319977E-3</v>
      </c>
      <c r="K932" s="46">
        <f>J932*各種係数!G104</f>
        <v>6.3809269685099037E-4</v>
      </c>
      <c r="L932" s="46">
        <f>J932*各種係数!F104</f>
        <v>1.5989354310810074E-3</v>
      </c>
      <c r="M932" s="364">
        <v>9.9455726134242087E-4</v>
      </c>
      <c r="N932" s="46">
        <f>M932*各種係数!H104</f>
        <v>6.7359645419395127E-4</v>
      </c>
      <c r="O932" s="46">
        <f>M932*各種係数!I104</f>
        <v>1.8727290100174022E-4</v>
      </c>
      <c r="P932" s="54"/>
      <c r="Q932" s="41"/>
      <c r="R932" s="46">
        <f>Q$943*各種係数!J104</f>
        <v>2.0823563491253891E-4</v>
      </c>
      <c r="S932" s="46">
        <f>R932*各種係数!G104</f>
        <v>5.9397392550738349E-5</v>
      </c>
      <c r="T932" s="46">
        <f>R932*各種係数!F104</f>
        <v>1.4883824236180056E-4</v>
      </c>
      <c r="U932" s="364">
        <v>1.351069383778149E-4</v>
      </c>
      <c r="V932" s="46">
        <f>U932*各種係数!H104</f>
        <v>9.1505595671241457E-5</v>
      </c>
      <c r="W932" s="46">
        <f>U932*各種係数!I104</f>
        <v>2.5440333381433574E-5</v>
      </c>
      <c r="X932" s="135">
        <f t="shared" si="87"/>
        <v>1.1296641997202359E-3</v>
      </c>
      <c r="Y932" s="46">
        <f t="shared" si="88"/>
        <v>7.6510204986519274E-4</v>
      </c>
      <c r="Z932" s="47">
        <f t="shared" si="89"/>
        <v>2.1271323438317379E-4</v>
      </c>
      <c r="AA932" s="46">
        <f>G932*各種係数!K104*各種係数!$P$18</f>
        <v>0</v>
      </c>
      <c r="AB932" s="46">
        <f>M932*各種係数!K104*各種係数!$P$18</f>
        <v>5.3508090514392934E-11</v>
      </c>
      <c r="AC932" s="46">
        <f>U932*各種係数!K104*各種係数!$P$18</f>
        <v>7.268876885062139E-12</v>
      </c>
      <c r="AD932" s="364">
        <f t="shared" si="90"/>
        <v>6.0776967399455078E-11</v>
      </c>
      <c r="AE932" s="46">
        <f>G932*各種係数!L104*各種係数!$P$18</f>
        <v>0</v>
      </c>
      <c r="AF932" s="46">
        <f>M932*各種係数!L104*各種係数!$P$18</f>
        <v>5.1775034951173723E-11</v>
      </c>
      <c r="AG932" s="46">
        <f>U932*各種係数!L104*各種係数!$P$18</f>
        <v>7.0334476742099225E-12</v>
      </c>
      <c r="AH932" s="135">
        <f t="shared" si="91"/>
        <v>5.8808482625383651E-11</v>
      </c>
    </row>
    <row r="933" spans="2:34" x14ac:dyDescent="0.15">
      <c r="B933" s="155" t="s">
        <v>131</v>
      </c>
      <c r="C933" s="155" t="s">
        <v>321</v>
      </c>
      <c r="D933" s="155" t="s">
        <v>300</v>
      </c>
      <c r="E933" s="41" t="s">
        <v>213</v>
      </c>
      <c r="F933" s="363">
        <f>SUMIF(価格変換【係数】!$D$7:$D$64,E933,価格変換【係数】!$J$476:$J$533)</f>
        <v>0</v>
      </c>
      <c r="G933" s="324">
        <f>SUMIF(価格変換【係数】!$D$7:$D$64,E933,価格変換【係数】!$L$476:$L$533)</f>
        <v>0</v>
      </c>
      <c r="H933" s="325">
        <f>G933*各種係数!H105</f>
        <v>0</v>
      </c>
      <c r="I933" s="324">
        <f>G933*各種係数!I105</f>
        <v>0</v>
      </c>
      <c r="J933" s="364">
        <v>3.2336552015057134E-3</v>
      </c>
      <c r="K933" s="46">
        <f>J933*各種係数!G105</f>
        <v>9.5668210980116915E-5</v>
      </c>
      <c r="L933" s="46">
        <f>J933*各種係数!F105</f>
        <v>3.1379869905255966E-3</v>
      </c>
      <c r="M933" s="364">
        <v>1.0835963072990874E-4</v>
      </c>
      <c r="N933" s="46">
        <f>M933*各種係数!H105</f>
        <v>3.1461149928928602E-5</v>
      </c>
      <c r="O933" s="46">
        <f>M933*各種係数!I105</f>
        <v>1.6978184998548455E-5</v>
      </c>
      <c r="P933" s="54"/>
      <c r="Q933" s="41"/>
      <c r="R933" s="46">
        <f>Q$943*各種係数!J105</f>
        <v>1.2304743483061059E-6</v>
      </c>
      <c r="S933" s="46">
        <f>R933*各種係数!G105</f>
        <v>3.6403782167176249E-8</v>
      </c>
      <c r="T933" s="46">
        <f>R933*各種係数!F105</f>
        <v>1.1940705661389296E-6</v>
      </c>
      <c r="U933" s="364">
        <v>1.2456717163870836E-5</v>
      </c>
      <c r="V933" s="46">
        <f>U933*各種係数!H105</f>
        <v>3.6166849561497089E-6</v>
      </c>
      <c r="W933" s="46">
        <f>U933*各種係数!I105</f>
        <v>1.9517642046044561E-6</v>
      </c>
      <c r="X933" s="135">
        <f t="shared" si="87"/>
        <v>1.2081634789377958E-4</v>
      </c>
      <c r="Y933" s="46">
        <f t="shared" si="88"/>
        <v>3.5077834885078311E-5</v>
      </c>
      <c r="Z933" s="47">
        <f t="shared" si="89"/>
        <v>1.8929949203152911E-5</v>
      </c>
      <c r="AA933" s="46">
        <f>G933*各種係数!K105*各種係数!$P$18</f>
        <v>0</v>
      </c>
      <c r="AB933" s="46">
        <f>M933*各種係数!K105*各種係数!$P$18</f>
        <v>8.6613990549416857E-12</v>
      </c>
      <c r="AC933" s="46">
        <f>U933*各種係数!K105*各種係数!$P$18</f>
        <v>9.9568997738423357E-13</v>
      </c>
      <c r="AD933" s="364">
        <f t="shared" si="90"/>
        <v>9.6570890323259197E-12</v>
      </c>
      <c r="AE933" s="46">
        <f>G933*各種係数!L105*各種係数!$P$18</f>
        <v>0</v>
      </c>
      <c r="AF933" s="46">
        <f>M933*各種係数!L105*各種係数!$P$18</f>
        <v>7.187118364738846E-12</v>
      </c>
      <c r="AG933" s="46">
        <f>U933*各種係数!L105*各種係数!$P$18</f>
        <v>8.2621083229755543E-13</v>
      </c>
      <c r="AH933" s="135">
        <f t="shared" si="91"/>
        <v>8.0133291970364018E-12</v>
      </c>
    </row>
    <row r="934" spans="2:34" x14ac:dyDescent="0.15">
      <c r="B934" s="155" t="s">
        <v>132</v>
      </c>
      <c r="C934" s="155" t="s">
        <v>321</v>
      </c>
      <c r="D934" s="155" t="s">
        <v>300</v>
      </c>
      <c r="E934" s="41" t="s">
        <v>214</v>
      </c>
      <c r="F934" s="363">
        <f>SUMIF(価格変換【係数】!$D$7:$D$64,E934,価格変換【係数】!$J$476:$J$533)</f>
        <v>0</v>
      </c>
      <c r="G934" s="324">
        <f>SUMIF(価格変換【係数】!$D$7:$D$64,E934,価格変換【係数】!$L$476:$L$533)</f>
        <v>0</v>
      </c>
      <c r="H934" s="325">
        <f>G934*各種係数!H106</f>
        <v>0</v>
      </c>
      <c r="I934" s="324">
        <f>G934*各種係数!I106</f>
        <v>0</v>
      </c>
      <c r="J934" s="364">
        <v>1.0800118510190544E-3</v>
      </c>
      <c r="K934" s="46">
        <f>J934*各種係数!G106</f>
        <v>5.8549183205466935E-4</v>
      </c>
      <c r="L934" s="46">
        <f>J934*各種係数!F106</f>
        <v>4.94520018964385E-4</v>
      </c>
      <c r="M934" s="364">
        <v>1.6535618027282465E-3</v>
      </c>
      <c r="N934" s="46">
        <f>M934*各種係数!H106</f>
        <v>6.1528439637469534E-4</v>
      </c>
      <c r="O934" s="46">
        <f>M934*各種係数!I106</f>
        <v>4.409520886864334E-4</v>
      </c>
      <c r="P934" s="54"/>
      <c r="Q934" s="41"/>
      <c r="R934" s="46">
        <f>Q$943*各種係数!J106</f>
        <v>7.2502949185849271E-4</v>
      </c>
      <c r="S934" s="46">
        <f>R934*各種係数!G106</f>
        <v>3.930501735525915E-4</v>
      </c>
      <c r="T934" s="46">
        <f>R934*各種係数!F106</f>
        <v>3.3197931830590126E-4</v>
      </c>
      <c r="U934" s="364">
        <v>5.4132903044093255E-4</v>
      </c>
      <c r="V934" s="46">
        <f>U934*各種係数!H106</f>
        <v>2.014265842289093E-4</v>
      </c>
      <c r="W934" s="46">
        <f>U934*各種係数!I106</f>
        <v>1.4435515276519734E-4</v>
      </c>
      <c r="X934" s="135">
        <f t="shared" si="87"/>
        <v>2.1948908331691792E-3</v>
      </c>
      <c r="Y934" s="46">
        <f t="shared" si="88"/>
        <v>8.1671098060360462E-4</v>
      </c>
      <c r="Z934" s="47">
        <f t="shared" si="89"/>
        <v>5.853072414516308E-4</v>
      </c>
      <c r="AA934" s="46">
        <f>G934*各種係数!K106*各種係数!$P$18</f>
        <v>0</v>
      </c>
      <c r="AB934" s="46">
        <f>M934*各種係数!K106*各種係数!$P$18</f>
        <v>1.0133456904306067E-10</v>
      </c>
      <c r="AC934" s="46">
        <f>U934*各種係数!K106*各種係数!$P$18</f>
        <v>3.3174051262990456E-11</v>
      </c>
      <c r="AD934" s="364">
        <f t="shared" si="90"/>
        <v>1.3450862030605113E-10</v>
      </c>
      <c r="AE934" s="46">
        <f>G934*各種係数!L106*各種係数!$P$18</f>
        <v>0</v>
      </c>
      <c r="AF934" s="46">
        <f>M934*各種係数!L106*各種係数!$P$18</f>
        <v>8.9870456181623492E-11</v>
      </c>
      <c r="AG934" s="46">
        <f>U934*各種係数!L106*各種係数!$P$18</f>
        <v>2.9421027281722852E-11</v>
      </c>
      <c r="AH934" s="135">
        <f t="shared" si="91"/>
        <v>1.1929148346334635E-10</v>
      </c>
    </row>
    <row r="935" spans="2:34" x14ac:dyDescent="0.15">
      <c r="B935" s="163" t="s">
        <v>133</v>
      </c>
      <c r="C935" s="163" t="s">
        <v>321</v>
      </c>
      <c r="D935" s="163" t="s">
        <v>300</v>
      </c>
      <c r="E935" s="62" t="s">
        <v>997</v>
      </c>
      <c r="F935" s="365">
        <f>SUMIF(価格変換【係数】!$D$7:$D$64,E935,価格変換【係数】!$J$476:$J$533)</f>
        <v>0</v>
      </c>
      <c r="G935" s="326">
        <f>SUMIF(価格変換【係数】!$D$7:$D$64,E935,価格変換【係数】!$L$476:$L$533)</f>
        <v>0</v>
      </c>
      <c r="H935" s="327">
        <f>G935*各種係数!H107</f>
        <v>0</v>
      </c>
      <c r="I935" s="326">
        <f>G935*各種係数!I107</f>
        <v>0</v>
      </c>
      <c r="J935" s="80">
        <v>1.5760722039031783E-2</v>
      </c>
      <c r="K935" s="67">
        <f>J935*各種係数!G107</f>
        <v>5.936087960564925E-3</v>
      </c>
      <c r="L935" s="67">
        <f>J935*各種係数!F107</f>
        <v>9.8246340784668585E-3</v>
      </c>
      <c r="M935" s="80">
        <v>6.930816128183733E-3</v>
      </c>
      <c r="N935" s="67">
        <f>M935*各種係数!H107</f>
        <v>5.0251270330350997E-3</v>
      </c>
      <c r="O935" s="67">
        <f>M935*各種係数!I107</f>
        <v>2.5212801319244101E-3</v>
      </c>
      <c r="P935" s="54"/>
      <c r="Q935" s="41"/>
      <c r="R935" s="67">
        <f>Q$943*各種係数!J107</f>
        <v>2.1117624488238175E-4</v>
      </c>
      <c r="S935" s="67">
        <f>R935*各種係数!G107</f>
        <v>7.9537013704013382E-5</v>
      </c>
      <c r="T935" s="67">
        <f>R935*各種係数!F107</f>
        <v>1.3163923117836838E-4</v>
      </c>
      <c r="U935" s="80">
        <v>7.1298806648914667E-4</v>
      </c>
      <c r="V935" s="67">
        <f>U935*各種係数!H107</f>
        <v>5.169457017589283E-4</v>
      </c>
      <c r="W935" s="67">
        <f>U935*各種係数!I107</f>
        <v>2.5936954798559491E-4</v>
      </c>
      <c r="X935" s="330">
        <f t="shared" si="87"/>
        <v>7.6438041946728799E-3</v>
      </c>
      <c r="Y935" s="67">
        <f t="shared" si="88"/>
        <v>5.542072734794028E-3</v>
      </c>
      <c r="Z935" s="68">
        <f t="shared" si="89"/>
        <v>2.7806496799100051E-3</v>
      </c>
      <c r="AA935" s="67">
        <f>G935*各種係数!K107*各種係数!$P$18</f>
        <v>0</v>
      </c>
      <c r="AB935" s="67">
        <f>M935*各種係数!K107*各種係数!$P$18</f>
        <v>1.19602977210225E-9</v>
      </c>
      <c r="AC935" s="67">
        <f>U935*各種係数!K107*各種係数!$P$18</f>
        <v>1.2303817312465741E-10</v>
      </c>
      <c r="AD935" s="80">
        <f t="shared" si="90"/>
        <v>1.3190679452269073E-9</v>
      </c>
      <c r="AE935" s="67">
        <f>G935*各種係数!L107*各種係数!$P$18</f>
        <v>0</v>
      </c>
      <c r="AF935" s="67">
        <f>M935*各種係数!L107*各種係数!$P$18</f>
        <v>1.088490034926515E-9</v>
      </c>
      <c r="AG935" s="67">
        <f>U935*各種係数!L107*各種係数!$P$18</f>
        <v>1.1197532744218634E-10</v>
      </c>
      <c r="AH935" s="330">
        <f t="shared" si="91"/>
        <v>1.2004653623687013E-9</v>
      </c>
    </row>
    <row r="936" spans="2:34" x14ac:dyDescent="0.15">
      <c r="B936" s="162" t="s">
        <v>134</v>
      </c>
      <c r="C936" s="162" t="s">
        <v>322</v>
      </c>
      <c r="D936" s="162" t="s">
        <v>300</v>
      </c>
      <c r="E936" s="116" t="s">
        <v>998</v>
      </c>
      <c r="F936" s="363">
        <f>SUMIF(価格変換【係数】!$D$7:$D$64,E936,価格変換【係数】!$J$476:$J$533)</f>
        <v>0</v>
      </c>
      <c r="G936" s="324">
        <f>SUMIF(価格変換【係数】!$D$7:$D$64,E936,価格変換【係数】!$L$476:$L$533)</f>
        <v>0</v>
      </c>
      <c r="H936" s="325">
        <f>G936*各種係数!H108</f>
        <v>0</v>
      </c>
      <c r="I936" s="324">
        <f>G936*各種係数!I108</f>
        <v>0</v>
      </c>
      <c r="J936" s="366">
        <v>0</v>
      </c>
      <c r="K936" s="46">
        <f>J936*各種係数!G108</f>
        <v>0</v>
      </c>
      <c r="L936" s="46">
        <f>J936*各種係数!F108</f>
        <v>0</v>
      </c>
      <c r="M936" s="366">
        <v>0</v>
      </c>
      <c r="N936" s="46">
        <f>M936*各種係数!H108</f>
        <v>0</v>
      </c>
      <c r="O936" s="46">
        <f>M936*各種係数!I108</f>
        <v>0</v>
      </c>
      <c r="P936" s="54"/>
      <c r="Q936" s="41"/>
      <c r="R936" s="46">
        <f>Q$943*各種係数!J108</f>
        <v>1.2207674717562322E-3</v>
      </c>
      <c r="S936" s="46">
        <f>R936*各種係数!G108</f>
        <v>6.5250975866965144E-5</v>
      </c>
      <c r="T936" s="46">
        <f>R936*各種係数!F108</f>
        <v>1.155516495889267E-3</v>
      </c>
      <c r="U936" s="366">
        <v>6.5250975866965144E-5</v>
      </c>
      <c r="V936" s="46">
        <f>U936*各種係数!H108</f>
        <v>3.1556852159735396E-5</v>
      </c>
      <c r="W936" s="46">
        <f>U936*各種係数!I108</f>
        <v>1.824094554719275E-5</v>
      </c>
      <c r="X936" s="328">
        <f t="shared" si="87"/>
        <v>6.5250975866965144E-5</v>
      </c>
      <c r="Y936" s="136">
        <f t="shared" si="88"/>
        <v>3.1556852159735396E-5</v>
      </c>
      <c r="Z936" s="329">
        <f t="shared" si="89"/>
        <v>1.824094554719275E-5</v>
      </c>
      <c r="AA936" s="46">
        <f>G936*各種係数!K108*各種係数!$P$18</f>
        <v>0</v>
      </c>
      <c r="AB936" s="46">
        <f>M936*各種係数!K108*各種係数!$P$18</f>
        <v>0</v>
      </c>
      <c r="AC936" s="46">
        <f>U936*各種係数!K108*各種係数!$P$18</f>
        <v>7.061303522640325E-12</v>
      </c>
      <c r="AD936" s="366">
        <f t="shared" si="90"/>
        <v>7.061303522640325E-12</v>
      </c>
      <c r="AE936" s="46">
        <f>G936*各種係数!L108*各種係数!$P$18</f>
        <v>0</v>
      </c>
      <c r="AF936" s="46">
        <f>M936*各種係数!L108*各種係数!$P$18</f>
        <v>0</v>
      </c>
      <c r="AG936" s="46">
        <f>U936*各種係数!L108*各種係数!$P$18</f>
        <v>6.9228465908238486E-12</v>
      </c>
      <c r="AH936" s="328">
        <f t="shared" si="91"/>
        <v>6.9228465908238486E-12</v>
      </c>
    </row>
    <row r="937" spans="2:34" x14ac:dyDescent="0.15">
      <c r="B937" s="155" t="s">
        <v>135</v>
      </c>
      <c r="C937" s="155" t="s">
        <v>322</v>
      </c>
      <c r="D937" s="155" t="s">
        <v>300</v>
      </c>
      <c r="E937" s="41" t="s">
        <v>999</v>
      </c>
      <c r="F937" s="363">
        <f>SUMIF(価格変換【係数】!$D$7:$D$64,E937,価格変換【係数】!$J$476:$J$533)</f>
        <v>0</v>
      </c>
      <c r="G937" s="324">
        <f>SUMIF(価格変換【係数】!$D$7:$D$64,E937,価格変換【係数】!$L$476:$L$533)</f>
        <v>0</v>
      </c>
      <c r="H937" s="325">
        <f>G937*各種係数!H109</f>
        <v>0</v>
      </c>
      <c r="I937" s="324">
        <f>G937*各種係数!I109</f>
        <v>0</v>
      </c>
      <c r="J937" s="364">
        <v>0</v>
      </c>
      <c r="K937" s="46">
        <f>J937*各種係数!G109</f>
        <v>0</v>
      </c>
      <c r="L937" s="46">
        <f>J937*各種係数!F109</f>
        <v>0</v>
      </c>
      <c r="M937" s="364">
        <v>5.3506712086881312E-8</v>
      </c>
      <c r="N937" s="46">
        <f>M937*各種係数!H109</f>
        <v>2.1591485941422805E-8</v>
      </c>
      <c r="O937" s="46">
        <f>M937*各種係数!I109</f>
        <v>1.6371504996958907E-8</v>
      </c>
      <c r="P937" s="54"/>
      <c r="Q937" s="41"/>
      <c r="R937" s="46">
        <f>Q$943*各種係数!J109</f>
        <v>7.0687332828723573E-3</v>
      </c>
      <c r="S937" s="46">
        <f>R937*各種係数!G109</f>
        <v>4.3268376423346334E-3</v>
      </c>
      <c r="T937" s="46">
        <f>R937*各種係数!F109</f>
        <v>2.7418956405377234E-3</v>
      </c>
      <c r="U937" s="364">
        <v>4.3495800658395842E-3</v>
      </c>
      <c r="V937" s="46">
        <f>U937*各種係数!H109</f>
        <v>1.75517973689312E-3</v>
      </c>
      <c r="W937" s="46">
        <f>U937*各種係数!I109</f>
        <v>1.3308455893709184E-3</v>
      </c>
      <c r="X937" s="135">
        <f t="shared" si="87"/>
        <v>4.3496335725516713E-3</v>
      </c>
      <c r="Y937" s="46">
        <f t="shared" si="88"/>
        <v>1.7552013283790614E-3</v>
      </c>
      <c r="Z937" s="47">
        <f t="shared" si="89"/>
        <v>1.3308619608759153E-3</v>
      </c>
      <c r="AA937" s="46">
        <f>G937*各種係数!K109*各種係数!$P$18</f>
        <v>0</v>
      </c>
      <c r="AB937" s="46">
        <f>M937*各種係数!K109*各種係数!$P$18</f>
        <v>1.0389534733871115E-14</v>
      </c>
      <c r="AC937" s="46">
        <f>U937*各種係数!K109*各種係数!$P$18</f>
        <v>8.4456905328842666E-10</v>
      </c>
      <c r="AD937" s="364">
        <f t="shared" si="90"/>
        <v>8.4457944282316048E-10</v>
      </c>
      <c r="AE937" s="46">
        <f>G937*各種係数!L109*各種係数!$P$18</f>
        <v>0</v>
      </c>
      <c r="AF937" s="46">
        <f>M937*各種係数!L109*各種係数!$P$18</f>
        <v>9.5921071947812285E-15</v>
      </c>
      <c r="AG937" s="46">
        <f>U937*各種係数!L109*各種係数!$P$18</f>
        <v>7.7974587891088393E-10</v>
      </c>
      <c r="AH937" s="135">
        <f t="shared" si="91"/>
        <v>7.7975547101807869E-10</v>
      </c>
    </row>
    <row r="938" spans="2:34" x14ac:dyDescent="0.15">
      <c r="B938" s="155" t="s">
        <v>136</v>
      </c>
      <c r="C938" s="155" t="s">
        <v>322</v>
      </c>
      <c r="D938" s="155" t="s">
        <v>300</v>
      </c>
      <c r="E938" s="41" t="s">
        <v>1000</v>
      </c>
      <c r="F938" s="363">
        <f>SUMIF(価格変換【係数】!$D$7:$D$64,E938,価格変換【係数】!$J$476:$J$533)</f>
        <v>0</v>
      </c>
      <c r="G938" s="324">
        <f>SUMIF(価格変換【係数】!$D$7:$D$64,E938,価格変換【係数】!$L$476:$L$533)</f>
        <v>0</v>
      </c>
      <c r="H938" s="325">
        <f>G938*各種係数!H110</f>
        <v>0</v>
      </c>
      <c r="I938" s="324">
        <f>G938*各種係数!I110</f>
        <v>0</v>
      </c>
      <c r="J938" s="364">
        <v>2.2353073162407333E-5</v>
      </c>
      <c r="K938" s="46">
        <f>J938*各種係数!G110</f>
        <v>1.8363892763705346E-5</v>
      </c>
      <c r="L938" s="46">
        <f>J938*各種係数!F110</f>
        <v>3.9891803987019854E-6</v>
      </c>
      <c r="M938" s="364">
        <v>2.2706869841028588E-5</v>
      </c>
      <c r="N938" s="46">
        <f>M938*各種係数!H110</f>
        <v>1.5551117946061989E-5</v>
      </c>
      <c r="O938" s="46">
        <f>M938*各種係数!I110</f>
        <v>6.7307289371190107E-6</v>
      </c>
      <c r="P938" s="54"/>
      <c r="Q938" s="41"/>
      <c r="R938" s="46">
        <f>Q$943*各種係数!J110</f>
        <v>1.3901550179892684E-3</v>
      </c>
      <c r="S938" s="46">
        <f>R938*各種係数!G110</f>
        <v>1.142064784103828E-3</v>
      </c>
      <c r="T938" s="46">
        <f>R938*各種係数!F110</f>
        <v>2.4809023388544033E-4</v>
      </c>
      <c r="U938" s="364">
        <v>1.1901916909902363E-3</v>
      </c>
      <c r="V938" s="46">
        <f>U938*各種係数!H110</f>
        <v>8.151194547990464E-4</v>
      </c>
      <c r="W938" s="46">
        <f>U938*各種係数!I110</f>
        <v>3.5279444993303009E-4</v>
      </c>
      <c r="X938" s="135">
        <f t="shared" si="87"/>
        <v>1.2128985608312649E-3</v>
      </c>
      <c r="Y938" s="46">
        <f t="shared" si="88"/>
        <v>8.3067057274510843E-4</v>
      </c>
      <c r="Z938" s="47">
        <f t="shared" si="89"/>
        <v>3.5952517887014913E-4</v>
      </c>
      <c r="AA938" s="46">
        <f>G938*各種係数!K110*各種係数!$P$18</f>
        <v>0</v>
      </c>
      <c r="AB938" s="46">
        <f>M938*各種係数!K110*各種係数!$P$18</f>
        <v>3.2792996747695553E-12</v>
      </c>
      <c r="AC938" s="46">
        <f>U938*各種係数!K110*各種係数!$P$18</f>
        <v>1.718860966968448E-10</v>
      </c>
      <c r="AD938" s="364">
        <f t="shared" si="90"/>
        <v>1.7516539637161436E-10</v>
      </c>
      <c r="AE938" s="46">
        <f>G938*各種係数!L110*各種係数!$P$18</f>
        <v>0</v>
      </c>
      <c r="AF938" s="46">
        <f>M938*各種係数!L110*各種係数!$P$18</f>
        <v>2.4628392906272036E-12</v>
      </c>
      <c r="AG938" s="46">
        <f>U938*各種係数!L110*各種係数!$P$18</f>
        <v>1.2909092624701476E-10</v>
      </c>
      <c r="AH938" s="135">
        <f t="shared" si="91"/>
        <v>1.3155376553764196E-10</v>
      </c>
    </row>
    <row r="939" spans="2:34" x14ac:dyDescent="0.15">
      <c r="B939" s="155" t="s">
        <v>137</v>
      </c>
      <c r="C939" s="155" t="s">
        <v>322</v>
      </c>
      <c r="D939" s="155" t="s">
        <v>300</v>
      </c>
      <c r="E939" s="41" t="s">
        <v>1001</v>
      </c>
      <c r="F939" s="363">
        <f>SUMIF(価格変換【係数】!$D$7:$D$64,E939,価格変換【係数】!$J$476:$J$533)</f>
        <v>0</v>
      </c>
      <c r="G939" s="324">
        <f>SUMIF(価格変換【係数】!$D$7:$D$64,E939,価格変換【係数】!$L$476:$L$533)</f>
        <v>0</v>
      </c>
      <c r="H939" s="325">
        <f>G939*各種係数!H111</f>
        <v>0</v>
      </c>
      <c r="I939" s="324">
        <f>G939*各種係数!I111</f>
        <v>0</v>
      </c>
      <c r="J939" s="364">
        <v>3.0838828954091559E-5</v>
      </c>
      <c r="K939" s="46">
        <f>J939*各種係数!G111</f>
        <v>2.0739874267136468E-5</v>
      </c>
      <c r="L939" s="46">
        <f>J939*各種係数!F111</f>
        <v>1.0098954686955094E-5</v>
      </c>
      <c r="M939" s="364">
        <v>2.6421805329722837E-5</v>
      </c>
      <c r="N939" s="46">
        <f>M939*各種係数!H111</f>
        <v>1.8548674395522217E-5</v>
      </c>
      <c r="O939" s="46">
        <f>M939*各種係数!I111</f>
        <v>7.820403872201068E-6</v>
      </c>
      <c r="P939" s="54"/>
      <c r="Q939" s="41"/>
      <c r="R939" s="46">
        <f>Q$943*各種係数!J111</f>
        <v>2.6339489155318748E-3</v>
      </c>
      <c r="S939" s="46">
        <f>R939*各種係数!G111</f>
        <v>1.7713957107617008E-3</v>
      </c>
      <c r="T939" s="46">
        <f>R939*各種係数!F111</f>
        <v>8.6255320477017419E-4</v>
      </c>
      <c r="U939" s="364">
        <v>1.8009721419564595E-3</v>
      </c>
      <c r="V939" s="46">
        <f>U939*各種係数!H111</f>
        <v>1.2643210953862179E-3</v>
      </c>
      <c r="W939" s="46">
        <f>U939*各種係数!I111</f>
        <v>5.3305704651599177E-4</v>
      </c>
      <c r="X939" s="135">
        <f t="shared" si="87"/>
        <v>1.8273939472861823E-3</v>
      </c>
      <c r="Y939" s="46">
        <f t="shared" si="88"/>
        <v>1.2828697697817402E-3</v>
      </c>
      <c r="Z939" s="47">
        <f t="shared" si="89"/>
        <v>5.4087745038819282E-4</v>
      </c>
      <c r="AA939" s="46">
        <f>G939*各種係数!K111*各種係数!$P$18</f>
        <v>0</v>
      </c>
      <c r="AB939" s="46">
        <f>M939*各種係数!K111*各種係数!$P$18</f>
        <v>2.3007153726903757E-12</v>
      </c>
      <c r="AC939" s="46">
        <f>U939*各種係数!K111*各種係数!$P$18</f>
        <v>1.5682214901966371E-10</v>
      </c>
      <c r="AD939" s="364">
        <f t="shared" si="90"/>
        <v>1.5912286439235409E-10</v>
      </c>
      <c r="AE939" s="46">
        <f>G939*各種係数!L111*各種係数!$P$18</f>
        <v>0</v>
      </c>
      <c r="AF939" s="46">
        <f>M939*各種係数!L111*各種係数!$P$18</f>
        <v>2.1057204994082883E-12</v>
      </c>
      <c r="AG939" s="46">
        <f>U939*各種係数!L111*各種係数!$P$18</f>
        <v>1.4353084169895183E-10</v>
      </c>
      <c r="AH939" s="135">
        <f t="shared" si="91"/>
        <v>1.4563656219836013E-10</v>
      </c>
    </row>
    <row r="940" spans="2:34" x14ac:dyDescent="0.15">
      <c r="B940" s="163" t="s">
        <v>138</v>
      </c>
      <c r="C940" s="163" t="s">
        <v>322</v>
      </c>
      <c r="D940" s="163" t="s">
        <v>300</v>
      </c>
      <c r="E940" s="62" t="s">
        <v>204</v>
      </c>
      <c r="F940" s="365">
        <f>SUMIF(価格変換【係数】!$D$7:$D$64,E940,価格変換【係数】!$J$476:$J$533)</f>
        <v>0</v>
      </c>
      <c r="G940" s="326">
        <f>SUMIF(価格変換【係数】!$D$7:$D$64,E940,価格変換【係数】!$L$476:$L$533)</f>
        <v>0</v>
      </c>
      <c r="H940" s="327">
        <f>G940*各種係数!H112</f>
        <v>0</v>
      </c>
      <c r="I940" s="326">
        <f>G940*各種係数!I112</f>
        <v>0</v>
      </c>
      <c r="J940" s="80">
        <v>1.6571229838393235E-4</v>
      </c>
      <c r="K940" s="67">
        <f>J940*各種係数!G112</f>
        <v>1.0126536435825894E-4</v>
      </c>
      <c r="L940" s="67">
        <f>J940*各種係数!F112</f>
        <v>6.4446934025673414E-5</v>
      </c>
      <c r="M940" s="80">
        <v>1.1570808335096014E-4</v>
      </c>
      <c r="N940" s="67">
        <f>M940*各種係数!H112</f>
        <v>8.4578321074693175E-5</v>
      </c>
      <c r="O940" s="67">
        <f>M940*各種係数!I112</f>
        <v>3.9935800197178894E-5</v>
      </c>
      <c r="P940" s="54"/>
      <c r="Q940" s="41"/>
      <c r="R940" s="67">
        <f>Q$943*各種係数!J112</f>
        <v>2.4407429654773726E-3</v>
      </c>
      <c r="S940" s="67">
        <f>R940*各種係数!G112</f>
        <v>1.4915170938688081E-3</v>
      </c>
      <c r="T940" s="67">
        <f>R940*各種係数!F112</f>
        <v>9.4922587160856467E-4</v>
      </c>
      <c r="U940" s="80">
        <v>1.5152521846149027E-3</v>
      </c>
      <c r="V940" s="67">
        <f>U940*各種係数!H112</f>
        <v>1.1075931954621393E-3</v>
      </c>
      <c r="W940" s="67">
        <f>U940*各種係数!I112</f>
        <v>5.2297822883795489E-4</v>
      </c>
      <c r="X940" s="330">
        <f t="shared" si="87"/>
        <v>1.6309602679658629E-3</v>
      </c>
      <c r="Y940" s="67">
        <f t="shared" si="88"/>
        <v>1.1921715165368325E-3</v>
      </c>
      <c r="Z940" s="68">
        <f t="shared" si="89"/>
        <v>5.6291402903513375E-4</v>
      </c>
      <c r="AA940" s="67">
        <f>G940*各種係数!K112*各種係数!$P$18</f>
        <v>0</v>
      </c>
      <c r="AB940" s="67">
        <f>M940*各種係数!K112*各種係数!$P$18</f>
        <v>1.9666534299640514E-11</v>
      </c>
      <c r="AC940" s="67">
        <f>U940*各種係数!K112*各種係数!$P$18</f>
        <v>2.5754258646690246E-10</v>
      </c>
      <c r="AD940" s="80">
        <f t="shared" si="90"/>
        <v>2.7720912076654298E-10</v>
      </c>
      <c r="AE940" s="67">
        <f>G940*各種係数!L112*各種係数!$P$18</f>
        <v>0</v>
      </c>
      <c r="AF940" s="67">
        <f>M940*各種係数!L112*各種係数!$P$18</f>
        <v>1.2677970858310399E-11</v>
      </c>
      <c r="AG940" s="67">
        <f>U940*各種係数!L112*各種係数!$P$18</f>
        <v>1.6602403637843595E-10</v>
      </c>
      <c r="AH940" s="330">
        <f t="shared" si="91"/>
        <v>1.7870200723674634E-10</v>
      </c>
    </row>
    <row r="941" spans="2:34" x14ac:dyDescent="0.15">
      <c r="B941" s="155" t="s">
        <v>139</v>
      </c>
      <c r="C941" s="155" t="s">
        <v>323</v>
      </c>
      <c r="D941" s="155" t="s">
        <v>290</v>
      </c>
      <c r="E941" s="41" t="s">
        <v>1002</v>
      </c>
      <c r="F941" s="363">
        <f>SUMIF(価格変換【係数】!$D$7:$D$64,E941,価格変換【係数】!$J$476:$J$533)</f>
        <v>0</v>
      </c>
      <c r="G941" s="324">
        <f>SUMIF(価格変換【係数】!$D$7:$D$64,E941,価格変換【係数】!$L$476:$L$533)</f>
        <v>0</v>
      </c>
      <c r="H941" s="325">
        <f>G941*各種係数!H113</f>
        <v>0</v>
      </c>
      <c r="I941" s="324">
        <f>G941*各種係数!I113</f>
        <v>0</v>
      </c>
      <c r="J941" s="364">
        <v>4.9282432533465028E-4</v>
      </c>
      <c r="K941" s="46">
        <f>J941*各種係数!G113</f>
        <v>4.9282432533465028E-4</v>
      </c>
      <c r="L941" s="46">
        <f>J941*各種係数!F113</f>
        <v>0</v>
      </c>
      <c r="M941" s="364">
        <v>5.5066471845586075E-4</v>
      </c>
      <c r="N941" s="46">
        <f>M941*各種係数!H113</f>
        <v>0</v>
      </c>
      <c r="O941" s="46">
        <f>M941*各種係数!I113</f>
        <v>0</v>
      </c>
      <c r="P941" s="54"/>
      <c r="Q941" s="41"/>
      <c r="R941" s="46">
        <f>Q$943*各種係数!J113</f>
        <v>0</v>
      </c>
      <c r="S941" s="46">
        <f>R941*各種係数!G113</f>
        <v>0</v>
      </c>
      <c r="T941" s="46">
        <f>R941*各種係数!F113</f>
        <v>0</v>
      </c>
      <c r="U941" s="364">
        <v>6.3760370484771333E-5</v>
      </c>
      <c r="V941" s="46">
        <f>U941*各種係数!H113</f>
        <v>0</v>
      </c>
      <c r="W941" s="46">
        <f>U941*各種係数!I113</f>
        <v>0</v>
      </c>
      <c r="X941" s="135">
        <f t="shared" si="87"/>
        <v>6.1442508894063203E-4</v>
      </c>
      <c r="Y941" s="46">
        <f t="shared" si="88"/>
        <v>0</v>
      </c>
      <c r="Z941" s="47">
        <f t="shared" si="89"/>
        <v>0</v>
      </c>
      <c r="AA941" s="46">
        <f>G941*各種係数!K113*各種係数!$P$18</f>
        <v>0</v>
      </c>
      <c r="AB941" s="46">
        <f>M941*各種係数!K113*各種係数!$P$18</f>
        <v>0</v>
      </c>
      <c r="AC941" s="46">
        <f>U941*各種係数!K113*各種係数!$P$18</f>
        <v>0</v>
      </c>
      <c r="AD941" s="364">
        <f t="shared" si="90"/>
        <v>0</v>
      </c>
      <c r="AE941" s="46">
        <f>G941*各種係数!L113*各種係数!$P$18</f>
        <v>0</v>
      </c>
      <c r="AF941" s="46">
        <f>M941*各種係数!L113*各種係数!$P$18</f>
        <v>0</v>
      </c>
      <c r="AG941" s="46">
        <f>U941*各種係数!L113*各種係数!$P$18</f>
        <v>0</v>
      </c>
      <c r="AH941" s="135">
        <f t="shared" si="91"/>
        <v>0</v>
      </c>
    </row>
    <row r="942" spans="2:34" x14ac:dyDescent="0.15">
      <c r="B942" s="173" t="s">
        <v>955</v>
      </c>
      <c r="C942" s="173" t="s">
        <v>324</v>
      </c>
      <c r="D942" s="173" t="s">
        <v>301</v>
      </c>
      <c r="E942" s="87" t="s">
        <v>1003</v>
      </c>
      <c r="F942" s="367">
        <f>SUMIF(価格変換【係数】!$D$7:$D$64,E942,価格変換【係数】!$J$476:$J$533)</f>
        <v>0</v>
      </c>
      <c r="G942" s="333">
        <f>SUMIF(価格変換【係数】!$D$7:$D$64,E942,価格変換【係数】!$L$476:$L$533)</f>
        <v>0</v>
      </c>
      <c r="H942" s="334">
        <f>G942*各種係数!H114</f>
        <v>0</v>
      </c>
      <c r="I942" s="333">
        <f>G942*各種係数!I114</f>
        <v>0</v>
      </c>
      <c r="J942" s="368">
        <v>2.0712187785447275E-3</v>
      </c>
      <c r="K942" s="91">
        <f>J942*各種係数!G114</f>
        <v>1.2851129369156676E-3</v>
      </c>
      <c r="L942" s="91">
        <f>J942*各種係数!F114</f>
        <v>7.8610584162906001E-4</v>
      </c>
      <c r="M942" s="368">
        <v>1.4154165767292033E-3</v>
      </c>
      <c r="N942" s="46">
        <f>M942*各種係数!H114</f>
        <v>5.8234907226569475E-4</v>
      </c>
      <c r="O942" s="46">
        <f>M942*各種係数!I114</f>
        <v>1.5153212332805127E-5</v>
      </c>
      <c r="P942" s="95"/>
      <c r="Q942" s="87"/>
      <c r="R942" s="91">
        <f>Q$943*各種係数!J114</f>
        <v>2.9459793124536007E-6</v>
      </c>
      <c r="S942" s="91">
        <f>R942*各種係数!G114</f>
        <v>1.8278687725012289E-6</v>
      </c>
      <c r="T942" s="91">
        <f>R942*各種係数!F114</f>
        <v>1.1181105399523718E-6</v>
      </c>
      <c r="U942" s="368">
        <v>1.1321813827416642E-4</v>
      </c>
      <c r="V942" s="91">
        <f>U942*各種係数!H114</f>
        <v>4.6581676992909865E-5</v>
      </c>
      <c r="W942" s="91">
        <f>U942*各種係数!I114</f>
        <v>1.2120943878994614E-6</v>
      </c>
      <c r="X942" s="335">
        <f t="shared" si="87"/>
        <v>1.5286347150033697E-3</v>
      </c>
      <c r="Y942" s="91">
        <f t="shared" si="88"/>
        <v>6.2893074925860458E-4</v>
      </c>
      <c r="Z942" s="94">
        <f t="shared" si="89"/>
        <v>1.6365306720704587E-5</v>
      </c>
      <c r="AA942" s="91">
        <f>G942*各種係数!K114*各種係数!$P$18</f>
        <v>0</v>
      </c>
      <c r="AB942" s="91">
        <f>M942*各種係数!K114*各種係数!$P$18</f>
        <v>4.8292281112415498E-12</v>
      </c>
      <c r="AC942" s="91">
        <f>U942*各種係数!K114*各種係数!$P$18</f>
        <v>3.8628642976578794E-13</v>
      </c>
      <c r="AD942" s="368">
        <f t="shared" si="90"/>
        <v>5.2155145410073379E-12</v>
      </c>
      <c r="AE942" s="91">
        <f>G942*各種係数!L114*各種係数!$P$18</f>
        <v>0</v>
      </c>
      <c r="AF942" s="91">
        <f>M942*各種係数!L114*各種係数!$P$18</f>
        <v>4.8292281112415498E-12</v>
      </c>
      <c r="AG942" s="91">
        <f>U942*各種係数!L114*各種係数!$P$18</f>
        <v>3.8628642976578794E-13</v>
      </c>
      <c r="AH942" s="335">
        <f t="shared" si="91"/>
        <v>5.2155145410073379E-12</v>
      </c>
    </row>
    <row r="943" spans="2:34" x14ac:dyDescent="0.15">
      <c r="B943" s="477"/>
      <c r="C943" s="478"/>
      <c r="D943" s="478"/>
      <c r="E943" s="95" t="s">
        <v>272</v>
      </c>
      <c r="F943" s="91">
        <f t="shared" ref="F943:O943" si="92">SUM(F836:F942)</f>
        <v>1</v>
      </c>
      <c r="G943" s="91">
        <f t="shared" si="92"/>
        <v>0.30540801566775194</v>
      </c>
      <c r="H943" s="91">
        <f t="shared" si="92"/>
        <v>0.18165773472471239</v>
      </c>
      <c r="I943" s="91">
        <f t="shared" si="92"/>
        <v>0.11655352123366733</v>
      </c>
      <c r="J943" s="91">
        <f t="shared" si="92"/>
        <v>0.1237502809430396</v>
      </c>
      <c r="K943" s="91">
        <f t="shared" si="92"/>
        <v>3.9673230591957674E-2</v>
      </c>
      <c r="L943" s="91">
        <f t="shared" si="92"/>
        <v>8.4077050351081928E-2</v>
      </c>
      <c r="M943" s="91">
        <f t="shared" si="92"/>
        <v>4.7494670534992532E-2</v>
      </c>
      <c r="N943" s="138">
        <f t="shared" si="92"/>
        <v>2.2796520315939449E-2</v>
      </c>
      <c r="O943" s="138">
        <f t="shared" si="92"/>
        <v>1.0414021557704314E-2</v>
      </c>
      <c r="P943" s="336">
        <f>各種係数!$P$8</f>
        <v>0.60899999999999999</v>
      </c>
      <c r="Q943" s="91">
        <f>(I943+O943)*P943</f>
        <v>7.7323233559945331E-2</v>
      </c>
      <c r="R943" s="91">
        <f t="shared" ref="R943:AH943" si="93">SUM(R836:R942)</f>
        <v>7.7323233559945345E-2</v>
      </c>
      <c r="S943" s="91">
        <f t="shared" si="93"/>
        <v>3.1327263665195018E-2</v>
      </c>
      <c r="T943" s="91">
        <f t="shared" si="93"/>
        <v>4.5995969894750348E-2</v>
      </c>
      <c r="U943" s="91">
        <f t="shared" si="93"/>
        <v>3.6403830072457087E-2</v>
      </c>
      <c r="V943" s="91">
        <f t="shared" si="93"/>
        <v>2.1795558435422392E-2</v>
      </c>
      <c r="W943" s="91">
        <f t="shared" si="93"/>
        <v>1.1488339211205961E-2</v>
      </c>
      <c r="X943" s="91">
        <f t="shared" si="93"/>
        <v>0.38930651627520163</v>
      </c>
      <c r="Y943" s="91">
        <f t="shared" si="93"/>
        <v>0.22624981347607431</v>
      </c>
      <c r="Z943" s="91">
        <f t="shared" si="93"/>
        <v>0.13845588200257763</v>
      </c>
      <c r="AA943" s="91">
        <f t="shared" si="93"/>
        <v>3.2708885892575432E-8</v>
      </c>
      <c r="AB943" s="91">
        <f t="shared" si="93"/>
        <v>3.2280520214954103E-9</v>
      </c>
      <c r="AC943" s="91">
        <f t="shared" si="93"/>
        <v>3.4543539216294402E-9</v>
      </c>
      <c r="AD943" s="91">
        <f t="shared" si="93"/>
        <v>3.939129183570031E-8</v>
      </c>
      <c r="AE943" s="91">
        <f t="shared" si="93"/>
        <v>3.054960113299363E-8</v>
      </c>
      <c r="AF943" s="91">
        <f t="shared" si="93"/>
        <v>2.8423822205000053E-9</v>
      </c>
      <c r="AG943" s="91">
        <f t="shared" si="93"/>
        <v>3.085879586420563E-9</v>
      </c>
      <c r="AH943" s="91">
        <f t="shared" si="93"/>
        <v>3.6477862939914193E-8</v>
      </c>
    </row>
    <row r="949" spans="2:34" x14ac:dyDescent="0.15">
      <c r="I949" s="10" t="str">
        <f>入力表1【係数】!$E$52</f>
        <v>（単位：円)</v>
      </c>
      <c r="O949" s="10" t="str">
        <f>入力表1【係数】!$E$52</f>
        <v>（単位：円)</v>
      </c>
      <c r="W949" s="10" t="str">
        <f>入力表1【係数】!$E$52</f>
        <v>（単位：円)</v>
      </c>
      <c r="Z949" s="10" t="str">
        <f>入力表1【係数】!$E$52</f>
        <v>（単位：円)</v>
      </c>
      <c r="AD949" s="10" t="s">
        <v>9</v>
      </c>
      <c r="AH949" s="10" t="s">
        <v>9</v>
      </c>
    </row>
    <row r="950" spans="2:34" ht="17.45" customHeight="1" x14ac:dyDescent="0.15">
      <c r="B950" s="460" t="s">
        <v>33</v>
      </c>
      <c r="C950" s="458" t="s">
        <v>325</v>
      </c>
      <c r="D950" s="458" t="s">
        <v>326</v>
      </c>
      <c r="E950" s="460" t="s">
        <v>525</v>
      </c>
      <c r="F950" s="458" t="s">
        <v>498</v>
      </c>
      <c r="G950" s="499" t="s">
        <v>277</v>
      </c>
      <c r="H950" s="500"/>
      <c r="I950" s="501"/>
      <c r="J950" s="463" t="s">
        <v>844</v>
      </c>
      <c r="K950" s="463" t="s">
        <v>243</v>
      </c>
      <c r="L950" s="508" t="s">
        <v>225</v>
      </c>
      <c r="M950" s="510" t="s">
        <v>845</v>
      </c>
      <c r="N950" s="511"/>
      <c r="O950" s="512"/>
      <c r="P950" s="460" t="s">
        <v>237</v>
      </c>
      <c r="Q950" s="460" t="s">
        <v>275</v>
      </c>
      <c r="R950" s="461" t="s">
        <v>241</v>
      </c>
      <c r="S950" s="461" t="s">
        <v>244</v>
      </c>
      <c r="T950" s="461" t="s">
        <v>225</v>
      </c>
      <c r="U950" s="505" t="s">
        <v>847</v>
      </c>
      <c r="V950" s="506"/>
      <c r="W950" s="507"/>
      <c r="X950" s="513" t="s">
        <v>278</v>
      </c>
      <c r="Y950" s="514"/>
      <c r="Z950" s="515"/>
      <c r="AA950" s="373" t="s">
        <v>8</v>
      </c>
      <c r="AB950" s="373" t="s">
        <v>848</v>
      </c>
      <c r="AC950" s="373" t="s">
        <v>849</v>
      </c>
      <c r="AD950" s="460" t="s">
        <v>266</v>
      </c>
      <c r="AE950" s="373" t="s">
        <v>8</v>
      </c>
      <c r="AF950" s="373" t="s">
        <v>848</v>
      </c>
      <c r="AG950" s="373" t="s">
        <v>849</v>
      </c>
      <c r="AH950" s="460" t="s">
        <v>271</v>
      </c>
    </row>
    <row r="951" spans="2:34" x14ac:dyDescent="0.15">
      <c r="B951" s="498"/>
      <c r="C951" s="498"/>
      <c r="D951" s="498"/>
      <c r="E951" s="498"/>
      <c r="F951" s="459"/>
      <c r="G951" s="302" t="s">
        <v>230</v>
      </c>
      <c r="H951" s="302" t="s">
        <v>228</v>
      </c>
      <c r="I951" s="302" t="s">
        <v>286</v>
      </c>
      <c r="J951" s="502"/>
      <c r="K951" s="502"/>
      <c r="L951" s="509"/>
      <c r="M951" s="303" t="s">
        <v>846</v>
      </c>
      <c r="N951" s="304" t="s">
        <v>228</v>
      </c>
      <c r="O951" s="304" t="s">
        <v>229</v>
      </c>
      <c r="P951" s="459"/>
      <c r="Q951" s="459"/>
      <c r="R951" s="462"/>
      <c r="S951" s="462"/>
      <c r="T951" s="462"/>
      <c r="U951" s="305" t="s">
        <v>257</v>
      </c>
      <c r="V951" s="305" t="s">
        <v>249</v>
      </c>
      <c r="W951" s="305" t="s">
        <v>250</v>
      </c>
      <c r="X951" s="306" t="s">
        <v>257</v>
      </c>
      <c r="Y951" s="306" t="s">
        <v>249</v>
      </c>
      <c r="Z951" s="306" t="s">
        <v>250</v>
      </c>
      <c r="AA951" s="182" t="s">
        <v>262</v>
      </c>
      <c r="AB951" s="182" t="s">
        <v>262</v>
      </c>
      <c r="AC951" s="182" t="s">
        <v>262</v>
      </c>
      <c r="AD951" s="498"/>
      <c r="AE951" s="182" t="s">
        <v>267</v>
      </c>
      <c r="AF951" s="182" t="s">
        <v>267</v>
      </c>
      <c r="AG951" s="182" t="s">
        <v>267</v>
      </c>
      <c r="AH951" s="498"/>
    </row>
    <row r="952" spans="2:34" x14ac:dyDescent="0.15">
      <c r="B952" s="498"/>
      <c r="C952" s="498"/>
      <c r="D952" s="498"/>
      <c r="E952" s="498"/>
      <c r="F952" s="379" t="s">
        <v>706</v>
      </c>
      <c r="G952" s="307" t="s">
        <v>216</v>
      </c>
      <c r="H952" s="308" t="s">
        <v>704</v>
      </c>
      <c r="I952" s="307" t="s">
        <v>219</v>
      </c>
      <c r="J952" s="379" t="s">
        <v>222</v>
      </c>
      <c r="K952" s="379" t="s">
        <v>223</v>
      </c>
      <c r="L952" s="377" t="s">
        <v>226</v>
      </c>
      <c r="M952" s="309" t="s">
        <v>231</v>
      </c>
      <c r="N952" s="309" t="s">
        <v>698</v>
      </c>
      <c r="O952" s="309" t="s">
        <v>697</v>
      </c>
      <c r="P952" s="379" t="s">
        <v>238</v>
      </c>
      <c r="Q952" s="379" t="s">
        <v>239</v>
      </c>
      <c r="R952" s="379" t="s">
        <v>242</v>
      </c>
      <c r="S952" s="379" t="s">
        <v>693</v>
      </c>
      <c r="T952" s="379" t="s">
        <v>692</v>
      </c>
      <c r="U952" s="310" t="s">
        <v>251</v>
      </c>
      <c r="V952" s="310" t="s">
        <v>252</v>
      </c>
      <c r="W952" s="310" t="s">
        <v>253</v>
      </c>
      <c r="X952" s="516" t="s">
        <v>688</v>
      </c>
      <c r="Y952" s="516" t="s">
        <v>687</v>
      </c>
      <c r="Z952" s="516" t="s">
        <v>260</v>
      </c>
      <c r="AA952" s="442" t="s">
        <v>263</v>
      </c>
      <c r="AB952" s="442" t="s">
        <v>264</v>
      </c>
      <c r="AC952" s="460" t="s">
        <v>265</v>
      </c>
      <c r="AD952" s="498"/>
      <c r="AE952" s="442" t="s">
        <v>268</v>
      </c>
      <c r="AF952" s="442" t="s">
        <v>269</v>
      </c>
      <c r="AG952" s="460" t="s">
        <v>270</v>
      </c>
      <c r="AH952" s="498"/>
    </row>
    <row r="953" spans="2:34" ht="30" x14ac:dyDescent="0.15">
      <c r="B953" s="459"/>
      <c r="C953" s="459"/>
      <c r="D953" s="459"/>
      <c r="E953" s="459"/>
      <c r="F953" s="311"/>
      <c r="G953" s="312" t="s">
        <v>217</v>
      </c>
      <c r="H953" s="356" t="s">
        <v>220</v>
      </c>
      <c r="I953" s="357" t="s">
        <v>221</v>
      </c>
      <c r="J953" s="315" t="s">
        <v>387</v>
      </c>
      <c r="K953" s="311" t="s">
        <v>224</v>
      </c>
      <c r="L953" s="358" t="s">
        <v>227</v>
      </c>
      <c r="M953" s="318" t="s">
        <v>232</v>
      </c>
      <c r="N953" s="359" t="s">
        <v>235</v>
      </c>
      <c r="O953" s="359" t="s">
        <v>236</v>
      </c>
      <c r="P953" s="311"/>
      <c r="Q953" s="311" t="s">
        <v>240</v>
      </c>
      <c r="R953" s="425" t="s">
        <v>1050</v>
      </c>
      <c r="S953" s="311" t="s">
        <v>246</v>
      </c>
      <c r="T953" s="311" t="s">
        <v>248</v>
      </c>
      <c r="U953" s="319" t="s">
        <v>254</v>
      </c>
      <c r="V953" s="360" t="s">
        <v>255</v>
      </c>
      <c r="W953" s="360" t="s">
        <v>256</v>
      </c>
      <c r="X953" s="517"/>
      <c r="Y953" s="517"/>
      <c r="Z953" s="517"/>
      <c r="AA953" s="553"/>
      <c r="AB953" s="553"/>
      <c r="AC953" s="498"/>
      <c r="AD953" s="459"/>
      <c r="AE953" s="553"/>
      <c r="AF953" s="553"/>
      <c r="AG953" s="498"/>
      <c r="AH953" s="459"/>
    </row>
    <row r="954" spans="2:34" x14ac:dyDescent="0.15">
      <c r="B954" s="320" t="s">
        <v>34</v>
      </c>
      <c r="C954" s="320" t="s">
        <v>288</v>
      </c>
      <c r="D954" s="320" t="s">
        <v>288</v>
      </c>
      <c r="E954" s="101" t="s">
        <v>141</v>
      </c>
      <c r="F954" s="361">
        <f>SUMIF(価格変換【係数】!$D$7:$D$64,E954,価格変換【係数】!$J$543:$J$600)</f>
        <v>4.9768273953671302E-3</v>
      </c>
      <c r="G954" s="321">
        <f>SUMIF(価格変換【係数】!$D$7:$D$64,E954,価格変換【係数】!$L$543:$L$600)</f>
        <v>4.9768273953671302E-3</v>
      </c>
      <c r="H954" s="322">
        <f>G954*各種係数!H8</f>
        <v>2.8896630413589811E-3</v>
      </c>
      <c r="I954" s="321">
        <f>G954*各種係数!I8</f>
        <v>4.0233610156495961E-4</v>
      </c>
      <c r="J954" s="362">
        <f t="array" ref="J954:J1060">MMULT(各種係数!$AD$8:$EF$114,G954:G1060)</f>
        <v>1.9259300835179349E-3</v>
      </c>
      <c r="K954" s="134">
        <f>J954*各種係数!G8</f>
        <v>4.8662320797549504E-5</v>
      </c>
      <c r="L954" s="134">
        <f>J954*各種係数!F8</f>
        <v>1.8772677627203855E-3</v>
      </c>
      <c r="M954" s="362">
        <f t="array" ref="M954:M1060">MMULT(各種係数!$EK$8:$IM$114,K954:K1060)</f>
        <v>5.0878854098391577E-5</v>
      </c>
      <c r="N954" s="46">
        <f>M954*各種係数!H8</f>
        <v>2.954145936659965E-5</v>
      </c>
      <c r="O954" s="46">
        <f>M954*各種係数!I8</f>
        <v>4.1131424065650518E-6</v>
      </c>
      <c r="P954" s="102"/>
      <c r="Q954" s="101"/>
      <c r="R954" s="134">
        <f>Q$1061*各種係数!J8</f>
        <v>2.5700607182552152E-3</v>
      </c>
      <c r="S954" s="134">
        <f>R954*各種係数!G8</f>
        <v>6.4937517831628562E-5</v>
      </c>
      <c r="T954" s="134">
        <f>R954*各種係数!F8</f>
        <v>2.5051232004235867E-3</v>
      </c>
      <c r="U954" s="362">
        <f t="array" ref="U954:U1060">MMULT(各種係数!$EK$8:$IM$114,S954:S1060)</f>
        <v>9.1274650564277993E-5</v>
      </c>
      <c r="V954" s="134">
        <f>U954*各種係数!H8</f>
        <v>5.2996208908927462E-5</v>
      </c>
      <c r="W954" s="134">
        <f>U954*各種係数!I8</f>
        <v>7.3788146870274498E-6</v>
      </c>
      <c r="X954" s="323">
        <f t="shared" ref="X954:X1017" si="94">G954+M954+U954</f>
        <v>5.1189809000298002E-3</v>
      </c>
      <c r="Y954" s="134">
        <f t="shared" ref="Y954:Y1017" si="95">H954+N954+V954</f>
        <v>2.9722007096345082E-3</v>
      </c>
      <c r="Z954" s="52">
        <f t="shared" ref="Z954:Z1017" si="96">I954+O954+W954</f>
        <v>4.1382805865855212E-4</v>
      </c>
      <c r="AA954" s="134">
        <f>G954*各種係数!K8*各種係数!$P$18</f>
        <v>2.5610824481289414E-9</v>
      </c>
      <c r="AB954" s="134">
        <f>M954*各種係数!K8*各種係数!$P$18</f>
        <v>2.6182330601540102E-11</v>
      </c>
      <c r="AC954" s="134">
        <f>U954*各種係数!K8*各種係数!$P$18</f>
        <v>4.6970064852335639E-11</v>
      </c>
      <c r="AD954" s="362">
        <f t="shared" ref="AD954:AD1017" si="97">SUM(AA954:AC954)</f>
        <v>2.634234843582817E-9</v>
      </c>
      <c r="AE954" s="134">
        <f>G954*各種係数!L8*各種係数!$P$18</f>
        <v>3.3388344799226996E-10</v>
      </c>
      <c r="AF954" s="134">
        <f>M954*各種係数!L8*各種係数!$P$18</f>
        <v>3.4133406459063014E-12</v>
      </c>
      <c r="AG954" s="134">
        <f>U954*各種係数!L8*各種係数!$P$18</f>
        <v>6.1233980252278043E-12</v>
      </c>
      <c r="AH954" s="323">
        <f t="shared" ref="AH954:AH1017" si="98">SUM(AE954:AG954)</f>
        <v>3.4342018666340405E-10</v>
      </c>
    </row>
    <row r="955" spans="2:34" x14ac:dyDescent="0.15">
      <c r="B955" s="155" t="s">
        <v>35</v>
      </c>
      <c r="C955" s="155" t="s">
        <v>288</v>
      </c>
      <c r="D955" s="155" t="s">
        <v>288</v>
      </c>
      <c r="E955" s="41" t="s">
        <v>205</v>
      </c>
      <c r="F955" s="363">
        <f>SUMIF(価格変換【係数】!$D$7:$D$64,E955,価格変換【係数】!$J$543:$J$600)</f>
        <v>0</v>
      </c>
      <c r="G955" s="324">
        <f>SUMIF(価格変換【係数】!$D$7:$D$64,E955,価格変換【係数】!$L$543:$L$600)</f>
        <v>0</v>
      </c>
      <c r="H955" s="325">
        <f>G955*各種係数!H9</f>
        <v>0</v>
      </c>
      <c r="I955" s="324">
        <f>G955*各種係数!I9</f>
        <v>0</v>
      </c>
      <c r="J955" s="364">
        <v>6.8259489740745555E-5</v>
      </c>
      <c r="K955" s="46">
        <f>J955*各種係数!G9</f>
        <v>1.1882882591541098E-6</v>
      </c>
      <c r="L955" s="46">
        <f>J955*各種係数!F9</f>
        <v>6.7071201481591443E-5</v>
      </c>
      <c r="M955" s="364">
        <v>1.560215375783607E-6</v>
      </c>
      <c r="N955" s="46">
        <f>M955*各種係数!H9</f>
        <v>4.5444019677753512E-7</v>
      </c>
      <c r="O955" s="46">
        <f>M955*各種係数!I9</f>
        <v>1.5085744443316143E-7</v>
      </c>
      <c r="P955" s="54"/>
      <c r="Q955" s="41"/>
      <c r="R955" s="46">
        <f>Q$1061*各種係数!J9</f>
        <v>1.9083833570130652E-4</v>
      </c>
      <c r="S955" s="46">
        <f>R955*各種係数!G9</f>
        <v>3.3221894065083918E-6</v>
      </c>
      <c r="T955" s="46">
        <f>R955*各種係数!F9</f>
        <v>1.8751614629479812E-4</v>
      </c>
      <c r="U955" s="364">
        <v>9.4277573781905857E-6</v>
      </c>
      <c r="V955" s="46">
        <f>U955*各種係数!H9</f>
        <v>2.7460003180419905E-6</v>
      </c>
      <c r="W955" s="46">
        <f>U955*各種係数!I9</f>
        <v>9.1157118875039959E-7</v>
      </c>
      <c r="X955" s="135">
        <f t="shared" si="94"/>
        <v>1.0987972753974193E-5</v>
      </c>
      <c r="Y955" s="46">
        <f t="shared" si="95"/>
        <v>3.2004405148195257E-6</v>
      </c>
      <c r="Z955" s="47">
        <f t="shared" si="96"/>
        <v>1.0624286331835611E-6</v>
      </c>
      <c r="AA955" s="46">
        <f>G955*各種係数!K9*各種係数!$P$18</f>
        <v>0</v>
      </c>
      <c r="AB955" s="46">
        <f>M955*各種係数!K9*各種係数!$P$18</f>
        <v>2.0876121225273611E-13</v>
      </c>
      <c r="AC955" s="46">
        <f>U955*各種係数!K9*各種係数!$P$18</f>
        <v>1.2614604942649373E-12</v>
      </c>
      <c r="AD955" s="364">
        <f t="shared" si="97"/>
        <v>1.4702217065176735E-12</v>
      </c>
      <c r="AE955" s="46">
        <f>G955*各種係数!L9*各種係数!$P$18</f>
        <v>0</v>
      </c>
      <c r="AF955" s="46">
        <f>M955*各種係数!L9*各種係数!$P$18</f>
        <v>8.7899457790625744E-14</v>
      </c>
      <c r="AG955" s="46">
        <f>U955*各種係数!L9*各種係数!$P$18</f>
        <v>5.3114126074313161E-13</v>
      </c>
      <c r="AH955" s="135">
        <f t="shared" si="98"/>
        <v>6.1904071853375736E-13</v>
      </c>
    </row>
    <row r="956" spans="2:34" x14ac:dyDescent="0.15">
      <c r="B956" s="155" t="s">
        <v>36</v>
      </c>
      <c r="C956" s="155" t="s">
        <v>288</v>
      </c>
      <c r="D956" s="155" t="s">
        <v>288</v>
      </c>
      <c r="E956" s="41" t="s">
        <v>142</v>
      </c>
      <c r="F956" s="363">
        <f>SUMIF(価格変換【係数】!$D$7:$D$64,E956,価格変換【係数】!$J$543:$J$600)</f>
        <v>0</v>
      </c>
      <c r="G956" s="324">
        <f>SUMIF(価格変換【係数】!$D$7:$D$64,E956,価格変換【係数】!$L$543:$L$600)</f>
        <v>0</v>
      </c>
      <c r="H956" s="325">
        <f>G956*各種係数!H10</f>
        <v>0</v>
      </c>
      <c r="I956" s="324">
        <f>G956*各種係数!I10</f>
        <v>0</v>
      </c>
      <c r="J956" s="364">
        <v>5.3947365965884063E-4</v>
      </c>
      <c r="K956" s="46">
        <f>J956*各種係数!G10</f>
        <v>4.6450732826706795E-4</v>
      </c>
      <c r="L956" s="46">
        <f>J956*各種係数!F10</f>
        <v>7.496633139177268E-5</v>
      </c>
      <c r="M956" s="364">
        <v>4.687429710899145E-4</v>
      </c>
      <c r="N956" s="46">
        <f>M956*各種係数!H10</f>
        <v>3.0858488598405732E-4</v>
      </c>
      <c r="O956" s="46">
        <f>M956*各種係数!I10</f>
        <v>2.12459531039561E-4</v>
      </c>
      <c r="P956" s="54"/>
      <c r="Q956" s="41"/>
      <c r="R956" s="46">
        <f>Q$1061*各種係数!J10</f>
        <v>5.0262242535602144E-4</v>
      </c>
      <c r="S956" s="46">
        <f>R956*各種係数!G10</f>
        <v>4.3277701468665821E-4</v>
      </c>
      <c r="T956" s="46">
        <f>R956*各種係数!F10</f>
        <v>6.9845410669363254E-5</v>
      </c>
      <c r="U956" s="364">
        <v>4.3947951018173426E-4</v>
      </c>
      <c r="V956" s="46">
        <f>U956*各種係数!H10</f>
        <v>2.8932003871210213E-4</v>
      </c>
      <c r="W956" s="46">
        <f>U956*各種係数!I10</f>
        <v>1.9919575629603767E-4</v>
      </c>
      <c r="X956" s="135">
        <f t="shared" si="94"/>
        <v>9.0822248127164881E-4</v>
      </c>
      <c r="Y956" s="46">
        <f t="shared" si="95"/>
        <v>5.979049246961595E-4</v>
      </c>
      <c r="Z956" s="47">
        <f t="shared" si="96"/>
        <v>4.116552873355987E-4</v>
      </c>
      <c r="AA956" s="46">
        <f>G956*各種係数!K10*各種係数!$P$18</f>
        <v>0</v>
      </c>
      <c r="AB956" s="46">
        <f>M956*各種係数!K10*各種係数!$P$18</f>
        <v>1.5760338507361549E-11</v>
      </c>
      <c r="AC956" s="46">
        <f>U956*各種係数!K10*各種係数!$P$18</f>
        <v>1.477642604732512E-11</v>
      </c>
      <c r="AD956" s="364">
        <f t="shared" si="97"/>
        <v>3.053676455468667E-11</v>
      </c>
      <c r="AE956" s="46">
        <f>G956*各種係数!L10*各種係数!$P$18</f>
        <v>0</v>
      </c>
      <c r="AF956" s="46">
        <f>M956*各種係数!L10*各種係数!$P$18</f>
        <v>1.4235144458262044E-11</v>
      </c>
      <c r="AG956" s="46">
        <f>U956*各種係数!L10*各種係数!$P$18</f>
        <v>1.334644933306785E-11</v>
      </c>
      <c r="AH956" s="135">
        <f t="shared" si="98"/>
        <v>2.7581593791329893E-11</v>
      </c>
    </row>
    <row r="957" spans="2:34" x14ac:dyDescent="0.15">
      <c r="B957" s="155" t="s">
        <v>37</v>
      </c>
      <c r="C957" s="155" t="s">
        <v>288</v>
      </c>
      <c r="D957" s="155" t="s">
        <v>288</v>
      </c>
      <c r="E957" s="41" t="s">
        <v>143</v>
      </c>
      <c r="F957" s="363">
        <f>SUMIF(価格変換【係数】!$D$7:$D$64,E957,価格変換【係数】!$J$543:$J$600)</f>
        <v>0</v>
      </c>
      <c r="G957" s="324">
        <f>SUMIF(価格変換【係数】!$D$7:$D$64,E957,価格変換【係数】!$L$543:$L$600)</f>
        <v>0</v>
      </c>
      <c r="H957" s="325">
        <f>G957*各種係数!H11</f>
        <v>0</v>
      </c>
      <c r="I957" s="324">
        <f>G957*各種係数!I11</f>
        <v>0</v>
      </c>
      <c r="J957" s="364">
        <v>2.119848382918159E-5</v>
      </c>
      <c r="K957" s="46">
        <f>J957*各種係数!G11</f>
        <v>4.0638916976032092E-8</v>
      </c>
      <c r="L957" s="46">
        <f>J957*各種係数!F11</f>
        <v>2.1157844912205556E-5</v>
      </c>
      <c r="M957" s="364">
        <v>4.4591743987162538E-8</v>
      </c>
      <c r="N957" s="46">
        <f>M957*各種係数!H11</f>
        <v>2.9876468471398895E-8</v>
      </c>
      <c r="O957" s="46">
        <f>M957*各種係数!I11</f>
        <v>1.6944862715121766E-8</v>
      </c>
      <c r="P957" s="54"/>
      <c r="Q957" s="41"/>
      <c r="R957" s="46">
        <f>Q$1061*各種係数!J11</f>
        <v>1.4305978337086063E-4</v>
      </c>
      <c r="S957" s="46">
        <f>R957*各種係数!G11</f>
        <v>2.7425521116818449E-7</v>
      </c>
      <c r="T957" s="46">
        <f>R957*各種係数!F11</f>
        <v>1.4278552815969245E-4</v>
      </c>
      <c r="U957" s="364">
        <v>3.3023994923915027E-7</v>
      </c>
      <c r="V957" s="46">
        <f>U957*各種係数!H11</f>
        <v>2.2126076599023065E-7</v>
      </c>
      <c r="W957" s="46">
        <f>U957*各種係数!I11</f>
        <v>1.254911807108771E-7</v>
      </c>
      <c r="X957" s="135">
        <f t="shared" si="94"/>
        <v>3.7483169322631283E-7</v>
      </c>
      <c r="Y957" s="46">
        <f t="shared" si="95"/>
        <v>2.5113723446162955E-7</v>
      </c>
      <c r="Z957" s="47">
        <f t="shared" si="96"/>
        <v>1.4243604342599885E-7</v>
      </c>
      <c r="AA957" s="46">
        <f>G957*各種係数!K11*各種係数!$P$18</f>
        <v>0</v>
      </c>
      <c r="AB957" s="46">
        <f>M957*各種係数!K11*各種係数!$P$18</f>
        <v>6.688761598074381E-14</v>
      </c>
      <c r="AC957" s="46">
        <f>U957*各種係数!K11*各種係数!$P$18</f>
        <v>4.953599238587254E-13</v>
      </c>
      <c r="AD957" s="364">
        <f t="shared" si="97"/>
        <v>5.6224753983946917E-13</v>
      </c>
      <c r="AE957" s="46">
        <f>G957*各種係数!L11*各種係数!$P$18</f>
        <v>0</v>
      </c>
      <c r="AF957" s="46">
        <f>M957*各種係数!L11*各種係数!$P$18</f>
        <v>2.2295871993581268E-14</v>
      </c>
      <c r="AG957" s="46">
        <f>U957*各種係数!L11*各種係数!$P$18</f>
        <v>1.6511997461957514E-13</v>
      </c>
      <c r="AH957" s="135">
        <f t="shared" si="98"/>
        <v>1.8741584661315642E-13</v>
      </c>
    </row>
    <row r="958" spans="2:34" x14ac:dyDescent="0.15">
      <c r="B958" s="155" t="s">
        <v>38</v>
      </c>
      <c r="C958" s="155" t="s">
        <v>288</v>
      </c>
      <c r="D958" s="155" t="s">
        <v>288</v>
      </c>
      <c r="E958" s="41" t="s">
        <v>144</v>
      </c>
      <c r="F958" s="365">
        <f>SUMIF(価格変換【係数】!$D$7:$D$64,E958,価格変換【係数】!$J$543:$J$600)</f>
        <v>0</v>
      </c>
      <c r="G958" s="326">
        <f>SUMIF(価格変換【係数】!$D$7:$D$64,E958,価格変換【係数】!$L$543:$L$600)</f>
        <v>0</v>
      </c>
      <c r="H958" s="327">
        <f>G958*各種係数!H12</f>
        <v>0</v>
      </c>
      <c r="I958" s="326">
        <f>G958*各種係数!I12</f>
        <v>0</v>
      </c>
      <c r="J958" s="364">
        <v>7.3713155679131144E-5</v>
      </c>
      <c r="K958" s="67">
        <f>J958*各種係数!G12</f>
        <v>2.7781179380714813E-6</v>
      </c>
      <c r="L958" s="67">
        <f>J958*各種係数!F12</f>
        <v>7.0935037741059665E-5</v>
      </c>
      <c r="M958" s="364">
        <v>3.0966374971183458E-6</v>
      </c>
      <c r="N958" s="67">
        <f>M958*各種係数!H12</f>
        <v>1.9833301688759929E-6</v>
      </c>
      <c r="O958" s="67">
        <f>M958*各種係数!I12</f>
        <v>4.5778984450605236E-7</v>
      </c>
      <c r="P958" s="54"/>
      <c r="Q958" s="41"/>
      <c r="R958" s="67">
        <f>Q$1061*各種係数!J12</f>
        <v>2.7821302877884468E-4</v>
      </c>
      <c r="S958" s="67">
        <f>R958*各種係数!G12</f>
        <v>1.0485355005287381E-5</v>
      </c>
      <c r="T958" s="67">
        <f>R958*各種係数!F12</f>
        <v>2.6772767377355729E-4</v>
      </c>
      <c r="U958" s="364">
        <v>1.6214969683745749E-5</v>
      </c>
      <c r="V958" s="67">
        <f>U958*各種係数!H12</f>
        <v>1.0385341710519724E-5</v>
      </c>
      <c r="W958" s="67">
        <f>U958*各種係数!I12</f>
        <v>2.3971318751710604E-6</v>
      </c>
      <c r="X958" s="135">
        <f t="shared" si="94"/>
        <v>1.9311607180864095E-5</v>
      </c>
      <c r="Y958" s="46">
        <f t="shared" si="95"/>
        <v>1.2368671879395718E-5</v>
      </c>
      <c r="Z958" s="47">
        <f t="shared" si="96"/>
        <v>2.8549217196771127E-6</v>
      </c>
      <c r="AA958" s="67">
        <f>G958*各種係数!K12*各種係数!$P$18</f>
        <v>0</v>
      </c>
      <c r="AB958" s="67">
        <f>M958*各種係数!K12*各種係数!$P$18</f>
        <v>2.5208274398135636E-13</v>
      </c>
      <c r="AC958" s="67">
        <f>U958*各種係数!K12*各種係数!$P$18</f>
        <v>1.3199846786254036E-12</v>
      </c>
      <c r="AD958" s="364">
        <f t="shared" si="97"/>
        <v>1.57206742260676E-12</v>
      </c>
      <c r="AE958" s="67">
        <f>G958*各種係数!L12*各種係数!$P$18</f>
        <v>0</v>
      </c>
      <c r="AF958" s="67">
        <f>M958*各種係数!L12*各種係数!$P$18</f>
        <v>9.6284236047014294E-14</v>
      </c>
      <c r="AG958" s="67">
        <f>U958*各種係数!L12*各種係数!$P$18</f>
        <v>5.0417459905391358E-13</v>
      </c>
      <c r="AH958" s="135">
        <f t="shared" si="98"/>
        <v>6.0045883510092791E-13</v>
      </c>
    </row>
    <row r="959" spans="2:34" x14ac:dyDescent="0.15">
      <c r="B959" s="162" t="s">
        <v>39</v>
      </c>
      <c r="C959" s="162" t="s">
        <v>289</v>
      </c>
      <c r="D959" s="162" t="s">
        <v>289</v>
      </c>
      <c r="E959" s="116" t="s">
        <v>206</v>
      </c>
      <c r="F959" s="363">
        <f>SUMIF(価格変換【係数】!$D$7:$D$64,E959,価格変換【係数】!$J$543:$J$600)</f>
        <v>0</v>
      </c>
      <c r="G959" s="324">
        <f>SUMIF(価格変換【係数】!$D$7:$D$64,E959,価格変換【係数】!$L$543:$L$600)</f>
        <v>0</v>
      </c>
      <c r="H959" s="325">
        <f>G959*各種係数!H13</f>
        <v>0</v>
      </c>
      <c r="I959" s="324">
        <f>G959*各種係数!I13</f>
        <v>0</v>
      </c>
      <c r="J959" s="366">
        <v>2.030896093215725E-5</v>
      </c>
      <c r="K959" s="46">
        <f>J959*各種係数!G13</f>
        <v>0</v>
      </c>
      <c r="L959" s="46">
        <f>J959*各種係数!F13</f>
        <v>2.0308960932157253E-5</v>
      </c>
      <c r="M959" s="366">
        <v>-1.507966220969023E-18</v>
      </c>
      <c r="N959" s="46">
        <f>M959*各種係数!H13</f>
        <v>0</v>
      </c>
      <c r="O959" s="46">
        <f>M959*各種係数!I13</f>
        <v>0</v>
      </c>
      <c r="P959" s="54"/>
      <c r="Q959" s="41"/>
      <c r="R959" s="46">
        <f>Q$1061*各種係数!J13</f>
        <v>5.517472409543961E-9</v>
      </c>
      <c r="S959" s="46">
        <f>R959*各種係数!G13</f>
        <v>0</v>
      </c>
      <c r="T959" s="46">
        <f>R959*各種係数!F13</f>
        <v>5.5174724095439618E-9</v>
      </c>
      <c r="U959" s="366">
        <v>-3.879324694043961E-19</v>
      </c>
      <c r="V959" s="46">
        <f>U959*各種係数!H13</f>
        <v>0</v>
      </c>
      <c r="W959" s="46">
        <f>U959*各種係数!I13</f>
        <v>0</v>
      </c>
      <c r="X959" s="328">
        <f t="shared" si="94"/>
        <v>-1.8958986903734191E-18</v>
      </c>
      <c r="Y959" s="136">
        <f t="shared" si="95"/>
        <v>0</v>
      </c>
      <c r="Z959" s="329">
        <f t="shared" si="96"/>
        <v>0</v>
      </c>
      <c r="AA959" s="46">
        <f>G959*各種係数!K13*各種係数!$P$18</f>
        <v>0</v>
      </c>
      <c r="AB959" s="46">
        <f>M959*各種係数!K13*各種係数!$P$18</f>
        <v>0</v>
      </c>
      <c r="AC959" s="46">
        <f>U959*各種係数!K13*各種係数!$P$18</f>
        <v>0</v>
      </c>
      <c r="AD959" s="366">
        <f t="shared" si="97"/>
        <v>0</v>
      </c>
      <c r="AE959" s="46">
        <f>G959*各種係数!L13*各種係数!$P$18</f>
        <v>0</v>
      </c>
      <c r="AF959" s="46">
        <f>M959*各種係数!L13*各種係数!$P$18</f>
        <v>0</v>
      </c>
      <c r="AG959" s="46">
        <f>U959*各種係数!L13*各種係数!$P$18</f>
        <v>0</v>
      </c>
      <c r="AH959" s="328">
        <f t="shared" si="98"/>
        <v>0</v>
      </c>
    </row>
    <row r="960" spans="2:34" x14ac:dyDescent="0.15">
      <c r="B960" s="155" t="s">
        <v>40</v>
      </c>
      <c r="C960" s="155" t="s">
        <v>289</v>
      </c>
      <c r="D960" s="155" t="s">
        <v>289</v>
      </c>
      <c r="E960" s="41" t="s">
        <v>956</v>
      </c>
      <c r="F960" s="363">
        <f>SUMIF(価格変換【係数】!$D$7:$D$64,E960,価格変換【係数】!$J$543:$J$600)</f>
        <v>0</v>
      </c>
      <c r="G960" s="324">
        <f>SUMIF(価格変換【係数】!$D$7:$D$64,E960,価格変換【係数】!$L$543:$L$600)</f>
        <v>0</v>
      </c>
      <c r="H960" s="325">
        <f>G960*各種係数!H14</f>
        <v>0</v>
      </c>
      <c r="I960" s="324">
        <f>G960*各種係数!I14</f>
        <v>0</v>
      </c>
      <c r="J960" s="364">
        <v>3.2627499068461942E-5</v>
      </c>
      <c r="K960" s="46">
        <f>J960*各種係数!G14</f>
        <v>0</v>
      </c>
      <c r="L960" s="46">
        <f>J960*各種係数!F14</f>
        <v>3.2627499068461942E-5</v>
      </c>
      <c r="M960" s="364">
        <v>0</v>
      </c>
      <c r="N960" s="46">
        <f>M960*各種係数!H14</f>
        <v>0</v>
      </c>
      <c r="O960" s="46">
        <f>M960*各種係数!I14</f>
        <v>0</v>
      </c>
      <c r="P960" s="54"/>
      <c r="Q960" s="41"/>
      <c r="R960" s="46">
        <f>Q$1061*各種係数!J14</f>
        <v>0</v>
      </c>
      <c r="S960" s="46">
        <f>R960*各種係数!G14</f>
        <v>0</v>
      </c>
      <c r="T960" s="46">
        <f>R960*各種係数!F14</f>
        <v>0</v>
      </c>
      <c r="U960" s="364">
        <v>0</v>
      </c>
      <c r="V960" s="46">
        <f>U960*各種係数!H14</f>
        <v>0</v>
      </c>
      <c r="W960" s="46">
        <f>U960*各種係数!I14</f>
        <v>0</v>
      </c>
      <c r="X960" s="135">
        <f t="shared" si="94"/>
        <v>0</v>
      </c>
      <c r="Y960" s="46">
        <f t="shared" si="95"/>
        <v>0</v>
      </c>
      <c r="Z960" s="47">
        <f t="shared" si="96"/>
        <v>0</v>
      </c>
      <c r="AA960" s="46">
        <f>G960*各種係数!K14*各種係数!$P$18</f>
        <v>0</v>
      </c>
      <c r="AB960" s="46">
        <f>M960*各種係数!K14*各種係数!$P$18</f>
        <v>0</v>
      </c>
      <c r="AC960" s="46">
        <f>U960*各種係数!K14*各種係数!$P$18</f>
        <v>0</v>
      </c>
      <c r="AD960" s="364">
        <f t="shared" si="97"/>
        <v>0</v>
      </c>
      <c r="AE960" s="46">
        <f>G960*各種係数!L14*各種係数!$P$18</f>
        <v>0</v>
      </c>
      <c r="AF960" s="46">
        <f>M960*各種係数!L14*各種係数!$P$18</f>
        <v>0</v>
      </c>
      <c r="AG960" s="46">
        <f>U960*各種係数!L14*各種係数!$P$18</f>
        <v>0</v>
      </c>
      <c r="AH960" s="135">
        <f t="shared" si="98"/>
        <v>0</v>
      </c>
    </row>
    <row r="961" spans="2:34" x14ac:dyDescent="0.15">
      <c r="B961" s="155" t="s">
        <v>41</v>
      </c>
      <c r="C961" s="155" t="s">
        <v>290</v>
      </c>
      <c r="D961" s="155" t="s">
        <v>290</v>
      </c>
      <c r="E961" s="41" t="s">
        <v>145</v>
      </c>
      <c r="F961" s="363">
        <f>SUMIF(価格変換【係数】!$D$7:$D$64,E961,価格変換【係数】!$J$543:$J$600)</f>
        <v>0</v>
      </c>
      <c r="G961" s="324">
        <f>SUMIF(価格変換【係数】!$D$7:$D$64,E961,価格変換【係数】!$L$543:$L$600)</f>
        <v>0</v>
      </c>
      <c r="H961" s="325">
        <f>G961*各種係数!H15</f>
        <v>0</v>
      </c>
      <c r="I961" s="324">
        <f>G961*各種係数!I15</f>
        <v>0</v>
      </c>
      <c r="J961" s="364">
        <v>1.3534280479628336E-3</v>
      </c>
      <c r="K961" s="46">
        <f>J961*各種係数!G15</f>
        <v>2.6715120732072551E-4</v>
      </c>
      <c r="L961" s="46">
        <f>J961*各種係数!F15</f>
        <v>1.0862768406421082E-3</v>
      </c>
      <c r="M961" s="364">
        <v>2.9154054010207251E-4</v>
      </c>
      <c r="N961" s="46">
        <f>M961*各種係数!H15</f>
        <v>8.9470944240443941E-5</v>
      </c>
      <c r="O961" s="46">
        <f>M961*各種係数!I15</f>
        <v>3.8872828676728748E-5</v>
      </c>
      <c r="P961" s="54"/>
      <c r="Q961" s="41"/>
      <c r="R961" s="46">
        <f>Q$1061*各種係数!J15</f>
        <v>1.7936381385535025E-2</v>
      </c>
      <c r="S961" s="46">
        <f>R961*各種係数!G15</f>
        <v>3.540436412059826E-3</v>
      </c>
      <c r="T961" s="46">
        <f>R961*各種係数!F15</f>
        <v>1.4395944973475199E-2</v>
      </c>
      <c r="U961" s="364">
        <v>4.1812113422997543E-3</v>
      </c>
      <c r="V961" s="46">
        <f>U961*各種係数!H15</f>
        <v>1.28317292248082E-3</v>
      </c>
      <c r="W961" s="46">
        <f>U961*各種係数!I15</f>
        <v>5.575056975386936E-4</v>
      </c>
      <c r="X961" s="135">
        <f t="shared" si="94"/>
        <v>4.4727518824018266E-3</v>
      </c>
      <c r="Y961" s="46">
        <f t="shared" si="95"/>
        <v>1.372643866721264E-3</v>
      </c>
      <c r="Z961" s="47">
        <f t="shared" si="96"/>
        <v>5.9637852621542231E-4</v>
      </c>
      <c r="AA961" s="46">
        <f>G961*各種係数!K15*各種係数!$P$18</f>
        <v>0</v>
      </c>
      <c r="AB961" s="46">
        <f>M961*各種係数!K15*各種係数!$P$18</f>
        <v>1.2432151014746328E-11</v>
      </c>
      <c r="AC961" s="46">
        <f>U961*各種係数!K15*各種係数!$P$18</f>
        <v>1.7829921977177271E-10</v>
      </c>
      <c r="AD961" s="364">
        <f t="shared" si="97"/>
        <v>1.9073137078651905E-10</v>
      </c>
      <c r="AE961" s="46">
        <f>G961*各種係数!L15*各種係数!$P$18</f>
        <v>0</v>
      </c>
      <c r="AF961" s="46">
        <f>M961*各種係数!L15*各種係数!$P$18</f>
        <v>1.197815314329487E-11</v>
      </c>
      <c r="AG961" s="46">
        <f>U961*各種係数!L15*各種係数!$P$18</f>
        <v>1.7178808053594579E-10</v>
      </c>
      <c r="AH961" s="135">
        <f t="shared" si="98"/>
        <v>1.8376623367924067E-10</v>
      </c>
    </row>
    <row r="962" spans="2:34" x14ac:dyDescent="0.15">
      <c r="B962" s="155" t="s">
        <v>42</v>
      </c>
      <c r="C962" s="155" t="s">
        <v>290</v>
      </c>
      <c r="D962" s="155" t="s">
        <v>290</v>
      </c>
      <c r="E962" s="41" t="s">
        <v>957</v>
      </c>
      <c r="F962" s="363">
        <f>SUMIF(価格変換【係数】!$D$7:$D$64,E962,価格変換【係数】!$J$543:$J$600)</f>
        <v>0</v>
      </c>
      <c r="G962" s="324">
        <f>SUMIF(価格変換【係数】!$D$7:$D$64,E962,価格変換【係数】!$L$543:$L$600)</f>
        <v>0</v>
      </c>
      <c r="H962" s="325">
        <f>G962*各種係数!H16</f>
        <v>0</v>
      </c>
      <c r="I962" s="324">
        <f>G962*各種係数!I16</f>
        <v>0</v>
      </c>
      <c r="J962" s="364">
        <v>1.4197232385121394E-4</v>
      </c>
      <c r="K962" s="46">
        <f>J962*各種係数!G16</f>
        <v>0</v>
      </c>
      <c r="L962" s="46">
        <f>J962*各種係数!F16</f>
        <v>1.4197232385121391E-4</v>
      </c>
      <c r="M962" s="364">
        <v>3.4018027336824124E-21</v>
      </c>
      <c r="N962" s="46">
        <f>M962*各種係数!H16</f>
        <v>0</v>
      </c>
      <c r="O962" s="46">
        <f>M962*各種係数!I16</f>
        <v>0</v>
      </c>
      <c r="P962" s="54"/>
      <c r="Q962" s="41"/>
      <c r="R962" s="46">
        <f>Q$1061*各種係数!J16</f>
        <v>4.291183820424563E-3</v>
      </c>
      <c r="S962" s="46">
        <f>R962*各種係数!G16</f>
        <v>0</v>
      </c>
      <c r="T962" s="46">
        <f>R962*各種係数!F16</f>
        <v>4.2911838204245621E-3</v>
      </c>
      <c r="U962" s="364">
        <v>1.1733067764014405E-19</v>
      </c>
      <c r="V962" s="46">
        <f>U962*各種係数!H16</f>
        <v>0</v>
      </c>
      <c r="W962" s="46">
        <f>U962*各種係数!I16</f>
        <v>0</v>
      </c>
      <c r="X962" s="135">
        <f t="shared" si="94"/>
        <v>1.2073248037382646E-19</v>
      </c>
      <c r="Y962" s="46">
        <f t="shared" si="95"/>
        <v>0</v>
      </c>
      <c r="Z962" s="47">
        <f t="shared" si="96"/>
        <v>0</v>
      </c>
      <c r="AA962" s="46">
        <f>G962*各種係数!K16*各種係数!$P$18</f>
        <v>0</v>
      </c>
      <c r="AB962" s="46">
        <f>M962*各種係数!K16*各種係数!$P$18</f>
        <v>0</v>
      </c>
      <c r="AC962" s="46">
        <f>U962*各種係数!K16*各種係数!$P$18</f>
        <v>0</v>
      </c>
      <c r="AD962" s="364">
        <f t="shared" si="97"/>
        <v>0</v>
      </c>
      <c r="AE962" s="46">
        <f>G962*各種係数!L16*各種係数!$P$18</f>
        <v>0</v>
      </c>
      <c r="AF962" s="46">
        <f>M962*各種係数!L16*各種係数!$P$18</f>
        <v>0</v>
      </c>
      <c r="AG962" s="46">
        <f>U962*各種係数!L16*各種係数!$P$18</f>
        <v>0</v>
      </c>
      <c r="AH962" s="135">
        <f t="shared" si="98"/>
        <v>0</v>
      </c>
    </row>
    <row r="963" spans="2:34" x14ac:dyDescent="0.15">
      <c r="B963" s="163" t="s">
        <v>43</v>
      </c>
      <c r="C963" s="163" t="s">
        <v>290</v>
      </c>
      <c r="D963" s="163" t="s">
        <v>290</v>
      </c>
      <c r="E963" s="62" t="s">
        <v>958</v>
      </c>
      <c r="F963" s="365">
        <f>SUMIF(価格変換【係数】!$D$7:$D$64,E963,価格変換【係数】!$J$543:$J$600)</f>
        <v>0</v>
      </c>
      <c r="G963" s="326">
        <f>SUMIF(価格変換【係数】!$D$7:$D$64,E963,価格変換【係数】!$L$543:$L$600)</f>
        <v>0</v>
      </c>
      <c r="H963" s="327">
        <f>G963*各種係数!H17</f>
        <v>0</v>
      </c>
      <c r="I963" s="326">
        <f>G963*各種係数!I17</f>
        <v>0</v>
      </c>
      <c r="J963" s="80">
        <v>5.6125261970789355E-4</v>
      </c>
      <c r="K963" s="67">
        <f>J963*各種係数!G17</f>
        <v>0</v>
      </c>
      <c r="L963" s="67">
        <f>J963*各種係数!F17</f>
        <v>5.6125261970789355E-4</v>
      </c>
      <c r="M963" s="80">
        <v>0</v>
      </c>
      <c r="N963" s="67">
        <f>M963*各種係数!H17</f>
        <v>0</v>
      </c>
      <c r="O963" s="67">
        <f>M963*各種係数!I17</f>
        <v>0</v>
      </c>
      <c r="P963" s="54"/>
      <c r="Q963" s="41"/>
      <c r="R963" s="67">
        <f>Q$1061*各種係数!J17</f>
        <v>1.483565568840228E-4</v>
      </c>
      <c r="S963" s="67">
        <f>R963*各種係数!G17</f>
        <v>0</v>
      </c>
      <c r="T963" s="67">
        <f>R963*各種係数!F17</f>
        <v>1.483565568840228E-4</v>
      </c>
      <c r="U963" s="80">
        <v>0</v>
      </c>
      <c r="V963" s="67">
        <f>U963*各種係数!H17</f>
        <v>0</v>
      </c>
      <c r="W963" s="67">
        <f>U963*各種係数!I17</f>
        <v>0</v>
      </c>
      <c r="X963" s="330">
        <f t="shared" si="94"/>
        <v>0</v>
      </c>
      <c r="Y963" s="67">
        <f t="shared" si="95"/>
        <v>0</v>
      </c>
      <c r="Z963" s="68">
        <f t="shared" si="96"/>
        <v>0</v>
      </c>
      <c r="AA963" s="67">
        <f>G963*各種係数!K17*各種係数!$P$18</f>
        <v>0</v>
      </c>
      <c r="AB963" s="67">
        <f>M963*各種係数!K17*各種係数!$P$18</f>
        <v>0</v>
      </c>
      <c r="AC963" s="67">
        <f>U963*各種係数!K17*各種係数!$P$18</f>
        <v>0</v>
      </c>
      <c r="AD963" s="80">
        <f t="shared" si="97"/>
        <v>0</v>
      </c>
      <c r="AE963" s="67">
        <f>G963*各種係数!L17*各種係数!$P$18</f>
        <v>0</v>
      </c>
      <c r="AF963" s="67">
        <f>M963*各種係数!L17*各種係数!$P$18</f>
        <v>0</v>
      </c>
      <c r="AG963" s="67">
        <f>U963*各種係数!L17*各種係数!$P$18</f>
        <v>0</v>
      </c>
      <c r="AH963" s="330">
        <f t="shared" si="98"/>
        <v>0</v>
      </c>
    </row>
    <row r="964" spans="2:34" x14ac:dyDescent="0.15">
      <c r="B964" s="155" t="s">
        <v>44</v>
      </c>
      <c r="C964" s="155" t="s">
        <v>290</v>
      </c>
      <c r="D964" s="155" t="s">
        <v>290</v>
      </c>
      <c r="E964" s="41" t="s">
        <v>207</v>
      </c>
      <c r="F964" s="363">
        <f>SUMIF(価格変換【係数】!$D$7:$D$64,E964,価格変換【係数】!$J$543:$J$600)</f>
        <v>0</v>
      </c>
      <c r="G964" s="324">
        <f>SUMIF(価格変換【係数】!$D$7:$D$64,E964,価格変換【係数】!$L$543:$L$600)</f>
        <v>0</v>
      </c>
      <c r="H964" s="325">
        <f>G964*各種係数!H18</f>
        <v>0</v>
      </c>
      <c r="I964" s="324">
        <f>G964*各種係数!I18</f>
        <v>0</v>
      </c>
      <c r="J964" s="366">
        <v>0</v>
      </c>
      <c r="K964" s="46">
        <f>J964*各種係数!G18</f>
        <v>0</v>
      </c>
      <c r="L964" s="46">
        <f>J964*各種係数!F18</f>
        <v>0</v>
      </c>
      <c r="M964" s="366">
        <v>0</v>
      </c>
      <c r="N964" s="46">
        <f>M964*各種係数!H18</f>
        <v>0</v>
      </c>
      <c r="O964" s="46">
        <f>M964*各種係数!I18</f>
        <v>0</v>
      </c>
      <c r="P964" s="54"/>
      <c r="Q964" s="41"/>
      <c r="R964" s="46">
        <f>Q$1061*各種係数!J18</f>
        <v>2.9244921108995E-3</v>
      </c>
      <c r="S964" s="46">
        <f>R964*各種係数!G18</f>
        <v>0</v>
      </c>
      <c r="T964" s="46">
        <f>R964*各種係数!F18</f>
        <v>2.9244921108995E-3</v>
      </c>
      <c r="U964" s="366">
        <v>0</v>
      </c>
      <c r="V964" s="46">
        <f>U964*各種係数!H18</f>
        <v>0</v>
      </c>
      <c r="W964" s="46">
        <f>U964*各種係数!I18</f>
        <v>0</v>
      </c>
      <c r="X964" s="328">
        <f t="shared" si="94"/>
        <v>0</v>
      </c>
      <c r="Y964" s="136">
        <f t="shared" si="95"/>
        <v>0</v>
      </c>
      <c r="Z964" s="329">
        <f t="shared" si="96"/>
        <v>0</v>
      </c>
      <c r="AA964" s="46">
        <f>G964*各種係数!K18*各種係数!$P$18</f>
        <v>0</v>
      </c>
      <c r="AB964" s="46">
        <f>M964*各種係数!K18*各種係数!$P$18</f>
        <v>0</v>
      </c>
      <c r="AC964" s="46">
        <f>U964*各種係数!K18*各種係数!$P$18</f>
        <v>0</v>
      </c>
      <c r="AD964" s="366">
        <f t="shared" si="97"/>
        <v>0</v>
      </c>
      <c r="AE964" s="46">
        <f>G964*各種係数!L18*各種係数!$P$18</f>
        <v>0</v>
      </c>
      <c r="AF964" s="46">
        <f>M964*各種係数!L18*各種係数!$P$18</f>
        <v>0</v>
      </c>
      <c r="AG964" s="46">
        <f>U964*各種係数!L18*各種係数!$P$18</f>
        <v>0</v>
      </c>
      <c r="AH964" s="328">
        <f t="shared" si="98"/>
        <v>0</v>
      </c>
    </row>
    <row r="965" spans="2:34" x14ac:dyDescent="0.15">
      <c r="B965" s="155" t="s">
        <v>45</v>
      </c>
      <c r="C965" s="155" t="s">
        <v>291</v>
      </c>
      <c r="D965" s="155" t="s">
        <v>290</v>
      </c>
      <c r="E965" s="41" t="s">
        <v>147</v>
      </c>
      <c r="F965" s="363">
        <f>SUMIF(価格変換【係数】!$D$7:$D$64,E965,価格変換【係数】!$J$543:$J$600)</f>
        <v>0</v>
      </c>
      <c r="G965" s="324">
        <f>SUMIF(価格変換【係数】!$D$7:$D$64,E965,価格変換【係数】!$L$543:$L$600)</f>
        <v>0</v>
      </c>
      <c r="H965" s="325">
        <f>G965*各種係数!H19</f>
        <v>0</v>
      </c>
      <c r="I965" s="324">
        <f>G965*各種係数!I19</f>
        <v>0</v>
      </c>
      <c r="J965" s="364">
        <v>1.2279227018213588E-3</v>
      </c>
      <c r="K965" s="46">
        <f>J965*各種係数!G19</f>
        <v>8.2065024142644824E-6</v>
      </c>
      <c r="L965" s="46">
        <f>J965*各種係数!F19</f>
        <v>1.2197161994070944E-3</v>
      </c>
      <c r="M965" s="364">
        <v>8.7832649159981353E-6</v>
      </c>
      <c r="N965" s="46">
        <f>M965*各種係数!H19</f>
        <v>3.5407536692617484E-6</v>
      </c>
      <c r="O965" s="46">
        <f>M965*各種係数!I19</f>
        <v>2.6569376370894356E-6</v>
      </c>
      <c r="P965" s="54"/>
      <c r="Q965" s="41"/>
      <c r="R965" s="46">
        <f>Q$1061*各種係数!J19</f>
        <v>6.4810989658708131E-5</v>
      </c>
      <c r="S965" s="46">
        <f>R965*各種係数!G19</f>
        <v>4.331474141785487E-7</v>
      </c>
      <c r="T965" s="46">
        <f>R965*各種係数!F19</f>
        <v>6.4377842244529583E-5</v>
      </c>
      <c r="U965" s="364">
        <v>6.5606351286608107E-7</v>
      </c>
      <c r="V965" s="46">
        <f>U965*各種係数!H19</f>
        <v>2.6447560362413896E-7</v>
      </c>
      <c r="W965" s="46">
        <f>U965*各種係数!I19</f>
        <v>1.9845921264198953E-7</v>
      </c>
      <c r="X965" s="135">
        <f t="shared" si="94"/>
        <v>9.4393284288642156E-6</v>
      </c>
      <c r="Y965" s="46">
        <f t="shared" si="95"/>
        <v>3.8052292728858875E-6</v>
      </c>
      <c r="Z965" s="47">
        <f t="shared" si="96"/>
        <v>2.8553968497314254E-6</v>
      </c>
      <c r="AA965" s="46">
        <f>G965*各種係数!K19*各種係数!$P$18</f>
        <v>0</v>
      </c>
      <c r="AB965" s="46">
        <f>M965*各種係数!K19*各種係数!$P$18</f>
        <v>2.3788009147494947E-12</v>
      </c>
      <c r="AC965" s="46">
        <f>U965*各種係数!K19*各種係数!$P$18</f>
        <v>1.7768386806789693E-13</v>
      </c>
      <c r="AD965" s="364">
        <f t="shared" si="97"/>
        <v>2.5564847828173915E-12</v>
      </c>
      <c r="AE965" s="46">
        <f>G965*各種係数!L19*各種係数!$P$18</f>
        <v>0</v>
      </c>
      <c r="AF965" s="46">
        <f>M965*各種係数!L19*各種係数!$P$18</f>
        <v>1.0979081144997669E-12</v>
      </c>
      <c r="AG965" s="46">
        <f>U965*各種係数!L19*各種係数!$P$18</f>
        <v>8.2007939108260135E-14</v>
      </c>
      <c r="AH965" s="135">
        <f t="shared" si="98"/>
        <v>1.1799160536080272E-12</v>
      </c>
    </row>
    <row r="966" spans="2:34" x14ac:dyDescent="0.15">
      <c r="B966" s="155" t="s">
        <v>46</v>
      </c>
      <c r="C966" s="155" t="s">
        <v>291</v>
      </c>
      <c r="D966" s="155" t="s">
        <v>290</v>
      </c>
      <c r="E966" s="41" t="s">
        <v>959</v>
      </c>
      <c r="F966" s="363">
        <f>SUMIF(価格変換【係数】!$D$7:$D$64,E966,価格変換【係数】!$J$543:$J$600)</f>
        <v>0</v>
      </c>
      <c r="G966" s="324">
        <f>SUMIF(価格変換【係数】!$D$7:$D$64,E966,価格変換【係数】!$L$543:$L$600)</f>
        <v>0</v>
      </c>
      <c r="H966" s="325">
        <f>G966*各種係数!H20</f>
        <v>0</v>
      </c>
      <c r="I966" s="324">
        <f>G966*各種係数!I20</f>
        <v>0</v>
      </c>
      <c r="J966" s="364">
        <v>3.5870957190624084E-3</v>
      </c>
      <c r="K966" s="46">
        <f>J966*各種係数!G20</f>
        <v>0</v>
      </c>
      <c r="L966" s="46">
        <f>J966*各種係数!F20</f>
        <v>3.5870957190624084E-3</v>
      </c>
      <c r="M966" s="364">
        <v>0</v>
      </c>
      <c r="N966" s="46">
        <f>M966*各種係数!H20</f>
        <v>0</v>
      </c>
      <c r="O966" s="46">
        <f>M966*各種係数!I20</f>
        <v>0</v>
      </c>
      <c r="P966" s="54"/>
      <c r="Q966" s="41"/>
      <c r="R966" s="46">
        <f>Q$1061*各種係数!J20</f>
        <v>4.306086513402742E-3</v>
      </c>
      <c r="S966" s="46">
        <f>R966*各種係数!G20</f>
        <v>0</v>
      </c>
      <c r="T966" s="46">
        <f>R966*各種係数!F20</f>
        <v>4.306086513402742E-3</v>
      </c>
      <c r="U966" s="364">
        <v>0</v>
      </c>
      <c r="V966" s="46">
        <f>U966*各種係数!H20</f>
        <v>0</v>
      </c>
      <c r="W966" s="46">
        <f>U966*各種係数!I20</f>
        <v>0</v>
      </c>
      <c r="X966" s="135">
        <f t="shared" si="94"/>
        <v>0</v>
      </c>
      <c r="Y966" s="46">
        <f t="shared" si="95"/>
        <v>0</v>
      </c>
      <c r="Z966" s="47">
        <f t="shared" si="96"/>
        <v>0</v>
      </c>
      <c r="AA966" s="46">
        <f>G966*各種係数!K20*各種係数!$P$18</f>
        <v>0</v>
      </c>
      <c r="AB966" s="46">
        <f>M966*各種係数!K20*各種係数!$P$18</f>
        <v>0</v>
      </c>
      <c r="AC966" s="46">
        <f>U966*各種係数!K20*各種係数!$P$18</f>
        <v>0</v>
      </c>
      <c r="AD966" s="364">
        <f t="shared" si="97"/>
        <v>0</v>
      </c>
      <c r="AE966" s="46">
        <f>G966*各種係数!L20*各種係数!$P$18</f>
        <v>0</v>
      </c>
      <c r="AF966" s="46">
        <f>M966*各種係数!L20*各種係数!$P$18</f>
        <v>0</v>
      </c>
      <c r="AG966" s="46">
        <f>U966*各種係数!L20*各種係数!$P$18</f>
        <v>0</v>
      </c>
      <c r="AH966" s="135">
        <f t="shared" si="98"/>
        <v>0</v>
      </c>
    </row>
    <row r="967" spans="2:34" x14ac:dyDescent="0.15">
      <c r="B967" s="155" t="s">
        <v>47</v>
      </c>
      <c r="C967" s="155" t="s">
        <v>292</v>
      </c>
      <c r="D967" s="155" t="s">
        <v>290</v>
      </c>
      <c r="E967" s="41" t="s">
        <v>960</v>
      </c>
      <c r="F967" s="363">
        <f>SUMIF(価格変換【係数】!$D$7:$D$64,E967,価格変換【係数】!$J$543:$J$600)</f>
        <v>0</v>
      </c>
      <c r="G967" s="324">
        <f>SUMIF(価格変換【係数】!$D$7:$D$64,E967,価格変換【係数】!$L$543:$L$600)</f>
        <v>0</v>
      </c>
      <c r="H967" s="325">
        <f>G967*各種係数!H21</f>
        <v>0</v>
      </c>
      <c r="I967" s="324">
        <f>G967*各種係数!I21</f>
        <v>0</v>
      </c>
      <c r="J967" s="364">
        <v>4.2023535634458587E-4</v>
      </c>
      <c r="K967" s="46">
        <f>J967*各種係数!G21</f>
        <v>5.2667915767781802E-6</v>
      </c>
      <c r="L967" s="46">
        <f>J967*各種係数!F21</f>
        <v>4.149685647678077E-4</v>
      </c>
      <c r="M967" s="364">
        <v>8.0361168646060531E-6</v>
      </c>
      <c r="N967" s="46">
        <f>M967*各種係数!H21</f>
        <v>3.4738238511471854E-6</v>
      </c>
      <c r="O967" s="46">
        <f>M967*各種係数!I21</f>
        <v>1.7783991955656646E-6</v>
      </c>
      <c r="P967" s="54"/>
      <c r="Q967" s="41"/>
      <c r="R967" s="46">
        <f>Q$1061*各種係数!J21</f>
        <v>3.8241601270549194E-5</v>
      </c>
      <c r="S967" s="46">
        <f>R967*各種係数!G21</f>
        <v>4.7928033758560051E-7</v>
      </c>
      <c r="T967" s="46">
        <f>R967*各種係数!F21</f>
        <v>3.776232093296359E-5</v>
      </c>
      <c r="U967" s="364">
        <v>1.5833123546718596E-6</v>
      </c>
      <c r="V967" s="46">
        <f>U967*各種係数!H21</f>
        <v>6.8442860079595744E-7</v>
      </c>
      <c r="W967" s="46">
        <f>U967*各種係数!I21</f>
        <v>3.5038831133469932E-7</v>
      </c>
      <c r="X967" s="135">
        <f t="shared" si="94"/>
        <v>9.6194292192779132E-6</v>
      </c>
      <c r="Y967" s="46">
        <f t="shared" si="95"/>
        <v>4.1582524519431424E-6</v>
      </c>
      <c r="Z967" s="47">
        <f t="shared" si="96"/>
        <v>2.1287875069003639E-6</v>
      </c>
      <c r="AA967" s="46">
        <f>G967*各種係数!K21*各種係数!$P$18</f>
        <v>0</v>
      </c>
      <c r="AB967" s="46">
        <f>M967*各種係数!K21*各種係数!$P$18</f>
        <v>6.5334283452081728E-13</v>
      </c>
      <c r="AC967" s="46">
        <f>U967*各種係数!K21*各種係数!$P$18</f>
        <v>1.2872458168063899E-13</v>
      </c>
      <c r="AD967" s="364">
        <f t="shared" si="97"/>
        <v>7.8206741620145627E-13</v>
      </c>
      <c r="AE967" s="46">
        <f>G967*各種係数!L21*各種係数!$P$18</f>
        <v>0</v>
      </c>
      <c r="AF967" s="46">
        <f>M967*各種係数!L21*各種係数!$P$18</f>
        <v>4.5733998416457204E-13</v>
      </c>
      <c r="AG967" s="46">
        <f>U967*各種係数!L21*各種係数!$P$18</f>
        <v>9.0107207176447294E-14</v>
      </c>
      <c r="AH967" s="135">
        <f t="shared" si="98"/>
        <v>5.4744719134101928E-13</v>
      </c>
    </row>
    <row r="968" spans="2:34" x14ac:dyDescent="0.15">
      <c r="B968" s="155" t="s">
        <v>48</v>
      </c>
      <c r="C968" s="155" t="s">
        <v>292</v>
      </c>
      <c r="D968" s="155" t="s">
        <v>290</v>
      </c>
      <c r="E968" s="41" t="s">
        <v>150</v>
      </c>
      <c r="F968" s="365">
        <f>SUMIF(価格変換【係数】!$D$7:$D$64,E968,価格変換【係数】!$J$543:$J$600)</f>
        <v>0</v>
      </c>
      <c r="G968" s="326">
        <f>SUMIF(価格変換【係数】!$D$7:$D$64,E968,価格変換【係数】!$L$543:$L$600)</f>
        <v>0</v>
      </c>
      <c r="H968" s="327">
        <f>G968*各種係数!H22</f>
        <v>0</v>
      </c>
      <c r="I968" s="326">
        <f>G968*各種係数!I22</f>
        <v>0</v>
      </c>
      <c r="J968" s="80">
        <v>3.6444733764221795E-3</v>
      </c>
      <c r="K968" s="67">
        <f>J968*各種係数!G22</f>
        <v>2.0173424858130915E-4</v>
      </c>
      <c r="L968" s="67">
        <f>J968*各種係数!F22</f>
        <v>3.4427391278408705E-3</v>
      </c>
      <c r="M968" s="80">
        <v>2.1998555842147501E-4</v>
      </c>
      <c r="N968" s="67">
        <f>M968*各種係数!H22</f>
        <v>8.7706270180484841E-5</v>
      </c>
      <c r="O968" s="67">
        <f>M968*各種係数!I22</f>
        <v>3.5876197815584138E-5</v>
      </c>
      <c r="P968" s="54"/>
      <c r="Q968" s="41"/>
      <c r="R968" s="67">
        <f>Q$1061*各種係数!J22</f>
        <v>1.3335730813867751E-4</v>
      </c>
      <c r="S968" s="67">
        <f>R968*各種係数!G22</f>
        <v>7.3817897873060962E-6</v>
      </c>
      <c r="T968" s="67">
        <f>R968*各種係数!F22</f>
        <v>1.2597551835137141E-4</v>
      </c>
      <c r="U968" s="80">
        <v>2.1548086987684106E-5</v>
      </c>
      <c r="V968" s="67">
        <f>U968*各種係数!H22</f>
        <v>8.5910291238005167E-6</v>
      </c>
      <c r="W968" s="67">
        <f>U968*各種係数!I22</f>
        <v>3.5141553694012987E-6</v>
      </c>
      <c r="X968" s="330">
        <f t="shared" si="94"/>
        <v>2.4153364540915911E-4</v>
      </c>
      <c r="Y968" s="67">
        <f t="shared" si="95"/>
        <v>9.6297299304285352E-5</v>
      </c>
      <c r="Z968" s="68">
        <f t="shared" si="96"/>
        <v>3.9390353184985436E-5</v>
      </c>
      <c r="AA968" s="67">
        <f>G968*各種係数!K22*各種係数!$P$18</f>
        <v>0</v>
      </c>
      <c r="AB968" s="67">
        <f>M968*各種係数!K22*各種係数!$P$18</f>
        <v>1.439765940525807E-11</v>
      </c>
      <c r="AC968" s="67">
        <f>U968*各種係数!K22*各種係数!$P$18</f>
        <v>1.4102835636562553E-12</v>
      </c>
      <c r="AD968" s="80">
        <f t="shared" si="97"/>
        <v>1.5807942968914326E-11</v>
      </c>
      <c r="AE968" s="67">
        <f>G968*各種係数!L22*各種係数!$P$18</f>
        <v>0</v>
      </c>
      <c r="AF968" s="67">
        <f>M968*各種係数!L22*各種係数!$P$18</f>
        <v>9.042330704113414E-12</v>
      </c>
      <c r="AG968" s="67">
        <f>U968*各種係数!L22*各種係数!$P$18</f>
        <v>8.8571690788144899E-13</v>
      </c>
      <c r="AH968" s="330">
        <f t="shared" si="98"/>
        <v>9.9280476119948626E-12</v>
      </c>
    </row>
    <row r="969" spans="2:34" x14ac:dyDescent="0.15">
      <c r="B969" s="162" t="s">
        <v>49</v>
      </c>
      <c r="C969" s="162" t="s">
        <v>292</v>
      </c>
      <c r="D969" s="162" t="s">
        <v>290</v>
      </c>
      <c r="E969" s="116" t="s">
        <v>151</v>
      </c>
      <c r="F969" s="363">
        <f>SUMIF(価格変換【係数】!$D$7:$D$64,E969,価格変換【係数】!$J$543:$J$600)</f>
        <v>0</v>
      </c>
      <c r="G969" s="324">
        <f>SUMIF(価格変換【係数】!$D$7:$D$64,E969,価格変換【係数】!$L$543:$L$600)</f>
        <v>0</v>
      </c>
      <c r="H969" s="325">
        <f>G969*各種係数!H23</f>
        <v>0</v>
      </c>
      <c r="I969" s="324">
        <f>G969*各種係数!I23</f>
        <v>0</v>
      </c>
      <c r="J969" s="366">
        <v>6.7467472563251805E-4</v>
      </c>
      <c r="K969" s="46">
        <f>J969*各種係数!G23</f>
        <v>0</v>
      </c>
      <c r="L969" s="46">
        <f>J969*各種係数!F23</f>
        <v>6.7467472563251794E-4</v>
      </c>
      <c r="M969" s="366">
        <v>1.0594030838535342E-19</v>
      </c>
      <c r="N969" s="46">
        <f>M969*各種係数!H23</f>
        <v>0</v>
      </c>
      <c r="O969" s="46">
        <f>M969*各種係数!I23</f>
        <v>0</v>
      </c>
      <c r="P969" s="54"/>
      <c r="Q969" s="41"/>
      <c r="R969" s="46">
        <f>Q$1061*各種係数!J23</f>
        <v>0</v>
      </c>
      <c r="S969" s="46">
        <f>R969*各種係数!G23</f>
        <v>0</v>
      </c>
      <c r="T969" s="46">
        <f>R969*各種係数!F23</f>
        <v>0</v>
      </c>
      <c r="U969" s="366">
        <v>1.8947008285310497E-20</v>
      </c>
      <c r="V969" s="46">
        <f>U969*各種係数!H23</f>
        <v>0</v>
      </c>
      <c r="W969" s="46">
        <f>U969*各種係数!I23</f>
        <v>0</v>
      </c>
      <c r="X969" s="328">
        <f t="shared" si="94"/>
        <v>1.2488731667066392E-19</v>
      </c>
      <c r="Y969" s="136">
        <f t="shared" si="95"/>
        <v>0</v>
      </c>
      <c r="Z969" s="329">
        <f t="shared" si="96"/>
        <v>0</v>
      </c>
      <c r="AA969" s="46">
        <f>G969*各種係数!K23*各種係数!$P$18</f>
        <v>0</v>
      </c>
      <c r="AB969" s="46">
        <f>M969*各種係数!K23*各種係数!$P$18</f>
        <v>0</v>
      </c>
      <c r="AC969" s="46">
        <f>U969*各種係数!K23*各種係数!$P$18</f>
        <v>0</v>
      </c>
      <c r="AD969" s="366">
        <f t="shared" si="97"/>
        <v>0</v>
      </c>
      <c r="AE969" s="46">
        <f>G969*各種係数!L23*各種係数!$P$18</f>
        <v>0</v>
      </c>
      <c r="AF969" s="46">
        <f>M969*各種係数!L23*各種係数!$P$18</f>
        <v>0</v>
      </c>
      <c r="AG969" s="46">
        <f>U969*各種係数!L23*各種係数!$P$18</f>
        <v>0</v>
      </c>
      <c r="AH969" s="328">
        <f t="shared" si="98"/>
        <v>0</v>
      </c>
    </row>
    <row r="970" spans="2:34" x14ac:dyDescent="0.15">
      <c r="B970" s="155" t="s">
        <v>50</v>
      </c>
      <c r="C970" s="155" t="s">
        <v>292</v>
      </c>
      <c r="D970" s="155" t="s">
        <v>290</v>
      </c>
      <c r="E970" s="41" t="s">
        <v>152</v>
      </c>
      <c r="F970" s="363">
        <f>SUMIF(価格変換【係数】!$D$7:$D$64,E970,価格変換【係数】!$J$543:$J$600)</f>
        <v>0</v>
      </c>
      <c r="G970" s="324">
        <f>SUMIF(価格変換【係数】!$D$7:$D$64,E970,価格変換【係数】!$L$543:$L$600)</f>
        <v>0</v>
      </c>
      <c r="H970" s="325">
        <f>G970*各種係数!H24</f>
        <v>0</v>
      </c>
      <c r="I970" s="324">
        <f>G970*各種係数!I24</f>
        <v>0</v>
      </c>
      <c r="J970" s="364">
        <v>8.935002586436077E-4</v>
      </c>
      <c r="K970" s="46">
        <f>J970*各種係数!G24</f>
        <v>8.9641549441164693E-6</v>
      </c>
      <c r="L970" s="46">
        <f>J970*各種係数!F24</f>
        <v>8.8453610369949127E-4</v>
      </c>
      <c r="M970" s="364">
        <v>1.8631253728889128E-5</v>
      </c>
      <c r="N970" s="46">
        <f>M970*各種係数!H24</f>
        <v>8.0869910378347487E-6</v>
      </c>
      <c r="O970" s="46">
        <f>M970*各種係数!I24</f>
        <v>4.2441115777697832E-6</v>
      </c>
      <c r="P970" s="54"/>
      <c r="Q970" s="41"/>
      <c r="R970" s="46">
        <f>Q$1061*各種係数!J24</f>
        <v>2.2308520319888619E-4</v>
      </c>
      <c r="S970" s="46">
        <f>R970*各種係数!G24</f>
        <v>2.2381306640585711E-6</v>
      </c>
      <c r="T970" s="46">
        <f>R970*各種係数!F24</f>
        <v>2.2084707253482763E-4</v>
      </c>
      <c r="U970" s="364">
        <v>6.1230007025475635E-6</v>
      </c>
      <c r="V970" s="46">
        <f>U970*各種係数!H24</f>
        <v>2.6577197931333421E-6</v>
      </c>
      <c r="W970" s="46">
        <f>U970*各種係数!I24</f>
        <v>1.3947906324779607E-6</v>
      </c>
      <c r="X970" s="135">
        <f t="shared" si="94"/>
        <v>2.4754254431436691E-5</v>
      </c>
      <c r="Y970" s="46">
        <f t="shared" si="95"/>
        <v>1.0744710830968091E-5</v>
      </c>
      <c r="Z970" s="47">
        <f t="shared" si="96"/>
        <v>5.6389022102477441E-6</v>
      </c>
      <c r="AA970" s="46">
        <f>G970*各種係数!K24*各種係数!$P$18</f>
        <v>0</v>
      </c>
      <c r="AB970" s="46">
        <f>M970*各種係数!K24*各種係数!$P$18</f>
        <v>7.3351392633421761E-13</v>
      </c>
      <c r="AC970" s="46">
        <f>U970*各種係数!K24*各種係数!$P$18</f>
        <v>2.4106301978533711E-13</v>
      </c>
      <c r="AD970" s="364">
        <f t="shared" si="97"/>
        <v>9.7457694611955472E-13</v>
      </c>
      <c r="AE970" s="46">
        <f>G970*各種係数!L24*各種係数!$P$18</f>
        <v>0</v>
      </c>
      <c r="AF970" s="46">
        <f>M970*各種係数!L24*各種係数!$P$18</f>
        <v>6.6016253370079583E-13</v>
      </c>
      <c r="AG970" s="46">
        <f>U970*各種係数!L24*各種係数!$P$18</f>
        <v>2.1695671780680341E-13</v>
      </c>
      <c r="AH970" s="135">
        <f t="shared" si="98"/>
        <v>8.7711925150759924E-13</v>
      </c>
    </row>
    <row r="971" spans="2:34" x14ac:dyDescent="0.15">
      <c r="B971" s="155" t="s">
        <v>51</v>
      </c>
      <c r="C971" s="155" t="s">
        <v>293</v>
      </c>
      <c r="D971" s="155" t="s">
        <v>290</v>
      </c>
      <c r="E971" s="41" t="s">
        <v>961</v>
      </c>
      <c r="F971" s="363">
        <f>SUMIF(価格変換【係数】!$D$7:$D$64,E971,価格変換【係数】!$J$543:$J$600)</f>
        <v>0</v>
      </c>
      <c r="G971" s="324">
        <f>SUMIF(価格変換【係数】!$D$7:$D$64,E971,価格変換【係数】!$L$543:$L$600)</f>
        <v>0</v>
      </c>
      <c r="H971" s="325">
        <f>G971*各種係数!H25</f>
        <v>0</v>
      </c>
      <c r="I971" s="324">
        <f>G971*各種係数!I25</f>
        <v>0</v>
      </c>
      <c r="J971" s="364">
        <v>5.5963183021472624E-3</v>
      </c>
      <c r="K971" s="46">
        <f>J971*各種係数!G25</f>
        <v>7.1047045169128731E-5</v>
      </c>
      <c r="L971" s="46">
        <f>J971*各種係数!F25</f>
        <v>5.5252712569781332E-3</v>
      </c>
      <c r="M971" s="364">
        <v>7.947988812452465E-5</v>
      </c>
      <c r="N971" s="46">
        <f>M971*各種係数!H25</f>
        <v>4.2611863129915233E-5</v>
      </c>
      <c r="O971" s="46">
        <f>M971*各種係数!I25</f>
        <v>2.0938859223475384E-5</v>
      </c>
      <c r="P971" s="54"/>
      <c r="Q971" s="41"/>
      <c r="R971" s="46">
        <f>Q$1061*各種係数!J25</f>
        <v>3.8865075652827659E-5</v>
      </c>
      <c r="S971" s="46">
        <f>R971*各種係数!G25</f>
        <v>4.9340452710643405E-7</v>
      </c>
      <c r="T971" s="46">
        <f>R971*各種係数!F25</f>
        <v>3.8371671125721222E-5</v>
      </c>
      <c r="U971" s="364">
        <v>8.568891580914703E-6</v>
      </c>
      <c r="V971" s="46">
        <f>U971*各種係数!H25</f>
        <v>4.5940733415344638E-6</v>
      </c>
      <c r="W971" s="46">
        <f>U971*各種係数!I25</f>
        <v>2.2574618403197389E-6</v>
      </c>
      <c r="X971" s="135">
        <f t="shared" si="94"/>
        <v>8.8048779705439354E-5</v>
      </c>
      <c r="Y971" s="46">
        <f t="shared" si="95"/>
        <v>4.7205936471449695E-5</v>
      </c>
      <c r="Z971" s="47">
        <f t="shared" si="96"/>
        <v>2.3196321063795124E-5</v>
      </c>
      <c r="AA971" s="46">
        <f>G971*各種係数!K25*各種係数!$P$18</f>
        <v>0</v>
      </c>
      <c r="AB971" s="46">
        <f>M971*各種係数!K25*各種係数!$P$18</f>
        <v>4.9210009925911584E-12</v>
      </c>
      <c r="AC971" s="46">
        <f>U971*各種係数!K25*各種係数!$P$18</f>
        <v>5.3054332322438046E-13</v>
      </c>
      <c r="AD971" s="364">
        <f t="shared" si="97"/>
        <v>5.4515443158155391E-12</v>
      </c>
      <c r="AE971" s="46">
        <f>G971*各種係数!L25*各種係数!$P$18</f>
        <v>0</v>
      </c>
      <c r="AF971" s="46">
        <f>M971*各種係数!L25*各種係数!$P$18</f>
        <v>4.2343496912993684E-12</v>
      </c>
      <c r="AG971" s="46">
        <f>U971*各種係数!L25*各種係数!$P$18</f>
        <v>4.5651402230935054E-13</v>
      </c>
      <c r="AH971" s="135">
        <f t="shared" si="98"/>
        <v>4.6908637136087187E-12</v>
      </c>
    </row>
    <row r="972" spans="2:34" x14ac:dyDescent="0.15">
      <c r="B972" s="155" t="s">
        <v>52</v>
      </c>
      <c r="C972" s="155" t="s">
        <v>294</v>
      </c>
      <c r="D972" s="155" t="s">
        <v>290</v>
      </c>
      <c r="E972" s="41" t="s">
        <v>154</v>
      </c>
      <c r="F972" s="363">
        <f>SUMIF(価格変換【係数】!$D$7:$D$64,E972,価格変換【係数】!$J$543:$J$600)</f>
        <v>0</v>
      </c>
      <c r="G972" s="324">
        <f>SUMIF(価格変換【係数】!$D$7:$D$64,E972,価格変換【係数】!$L$543:$L$600)</f>
        <v>0</v>
      </c>
      <c r="H972" s="325">
        <f>G972*各種係数!H26</f>
        <v>0</v>
      </c>
      <c r="I972" s="324">
        <f>G972*各種係数!I26</f>
        <v>0</v>
      </c>
      <c r="J972" s="364">
        <v>3.4066700187149966E-4</v>
      </c>
      <c r="K972" s="46">
        <f>J972*各種係数!G26</f>
        <v>0</v>
      </c>
      <c r="L972" s="46">
        <f>J972*各種係数!F26</f>
        <v>3.4066700187149966E-4</v>
      </c>
      <c r="M972" s="364">
        <v>0</v>
      </c>
      <c r="N972" s="46">
        <f>M972*各種係数!H26</f>
        <v>0</v>
      </c>
      <c r="O972" s="46">
        <f>M972*各種係数!I26</f>
        <v>0</v>
      </c>
      <c r="P972" s="54"/>
      <c r="Q972" s="41"/>
      <c r="R972" s="46">
        <f>Q$1061*各種係数!J26</f>
        <v>4.0443072761957232E-6</v>
      </c>
      <c r="S972" s="46">
        <f>R972*各種係数!G26</f>
        <v>0</v>
      </c>
      <c r="T972" s="46">
        <f>R972*各種係数!F26</f>
        <v>4.0443072761957232E-6</v>
      </c>
      <c r="U972" s="364">
        <v>0</v>
      </c>
      <c r="V972" s="46">
        <f>U972*各種係数!H26</f>
        <v>0</v>
      </c>
      <c r="W972" s="46">
        <f>U972*各種係数!I26</f>
        <v>0</v>
      </c>
      <c r="X972" s="135">
        <f t="shared" si="94"/>
        <v>0</v>
      </c>
      <c r="Y972" s="46">
        <f t="shared" si="95"/>
        <v>0</v>
      </c>
      <c r="Z972" s="47">
        <f t="shared" si="96"/>
        <v>0</v>
      </c>
      <c r="AA972" s="46">
        <f>G972*各種係数!K26*各種係数!$P$18</f>
        <v>0</v>
      </c>
      <c r="AB972" s="46">
        <f>M972*各種係数!K26*各種係数!$P$18</f>
        <v>0</v>
      </c>
      <c r="AC972" s="46">
        <f>U972*各種係数!K26*各種係数!$P$18</f>
        <v>0</v>
      </c>
      <c r="AD972" s="364">
        <f t="shared" si="97"/>
        <v>0</v>
      </c>
      <c r="AE972" s="46">
        <f>G972*各種係数!L26*各種係数!$P$18</f>
        <v>0</v>
      </c>
      <c r="AF972" s="46">
        <f>M972*各種係数!L26*各種係数!$P$18</f>
        <v>0</v>
      </c>
      <c r="AG972" s="46">
        <f>U972*各種係数!L26*各種係数!$P$18</f>
        <v>0</v>
      </c>
      <c r="AH972" s="135">
        <f t="shared" si="98"/>
        <v>0</v>
      </c>
    </row>
    <row r="973" spans="2:34" x14ac:dyDescent="0.15">
      <c r="B973" s="163" t="s">
        <v>53</v>
      </c>
      <c r="C973" s="163" t="s">
        <v>294</v>
      </c>
      <c r="D973" s="163" t="s">
        <v>290</v>
      </c>
      <c r="E973" s="62" t="s">
        <v>962</v>
      </c>
      <c r="F973" s="365">
        <f>SUMIF(価格変換【係数】!$D$7:$D$64,E973,価格変換【係数】!$J$543:$J$600)</f>
        <v>0</v>
      </c>
      <c r="G973" s="326">
        <f>SUMIF(価格変換【係数】!$D$7:$D$64,E973,価格変換【係数】!$L$543:$L$600)</f>
        <v>0</v>
      </c>
      <c r="H973" s="327">
        <f>G973*各種係数!H27</f>
        <v>0</v>
      </c>
      <c r="I973" s="326">
        <f>G973*各種係数!I27</f>
        <v>0</v>
      </c>
      <c r="J973" s="80">
        <v>5.7055617893879732E-4</v>
      </c>
      <c r="K973" s="67">
        <f>J973*各種係数!G27</f>
        <v>5.700776697960007E-6</v>
      </c>
      <c r="L973" s="67">
        <f>J973*各種係数!F27</f>
        <v>5.6485540224083728E-4</v>
      </c>
      <c r="M973" s="80">
        <v>7.010366248830023E-6</v>
      </c>
      <c r="N973" s="67">
        <f>M973*各種係数!H27</f>
        <v>2.6384769952554129E-6</v>
      </c>
      <c r="O973" s="67">
        <f>M973*各種係数!I27</f>
        <v>6.4812820036353045E-7</v>
      </c>
      <c r="P973" s="54"/>
      <c r="Q973" s="41"/>
      <c r="R973" s="67">
        <f>Q$1061*各種係数!J27</f>
        <v>8.3562119642543279E-6</v>
      </c>
      <c r="S973" s="67">
        <f>R973*各種係数!G27</f>
        <v>8.3492038483638313E-8</v>
      </c>
      <c r="T973" s="67">
        <f>R973*各種係数!F27</f>
        <v>8.2727199257706888E-6</v>
      </c>
      <c r="U973" s="80">
        <v>7.4233788330403015E-7</v>
      </c>
      <c r="V973" s="67">
        <f>U973*各種係数!H27</f>
        <v>2.793921684378706E-7</v>
      </c>
      <c r="W973" s="67">
        <f>U973*各種係数!I27</f>
        <v>6.8631238267731091E-8</v>
      </c>
      <c r="X973" s="330">
        <f t="shared" si="94"/>
        <v>7.7527041321340536E-6</v>
      </c>
      <c r="Y973" s="67">
        <f t="shared" si="95"/>
        <v>2.9178691636932834E-6</v>
      </c>
      <c r="Z973" s="68">
        <f t="shared" si="96"/>
        <v>7.1675943863126157E-7</v>
      </c>
      <c r="AA973" s="67">
        <f>G973*各種係数!K27*各種係数!$P$18</f>
        <v>0</v>
      </c>
      <c r="AB973" s="67">
        <f>M973*各種係数!K27*各種係数!$P$18</f>
        <v>1.3227106129867966E-13</v>
      </c>
      <c r="AC973" s="67">
        <f>U973*各種係数!K27*各種係数!$P$18</f>
        <v>1.4006375156679813E-14</v>
      </c>
      <c r="AD973" s="80">
        <f t="shared" si="97"/>
        <v>1.4627743645535946E-13</v>
      </c>
      <c r="AE973" s="67">
        <f>G973*各種係数!L27*各種係数!$P$18</f>
        <v>0</v>
      </c>
      <c r="AF973" s="67">
        <f>M973*各種係数!L27*各種係数!$P$18</f>
        <v>1.3227106129867966E-13</v>
      </c>
      <c r="AG973" s="67">
        <f>U973*各種係数!L27*各種係数!$P$18</f>
        <v>1.4006375156679813E-14</v>
      </c>
      <c r="AH973" s="330">
        <f t="shared" si="98"/>
        <v>1.4627743645535946E-13</v>
      </c>
    </row>
    <row r="974" spans="2:34" x14ac:dyDescent="0.15">
      <c r="B974" s="155" t="s">
        <v>54</v>
      </c>
      <c r="C974" s="155" t="s">
        <v>294</v>
      </c>
      <c r="D974" s="155" t="s">
        <v>290</v>
      </c>
      <c r="E974" s="41" t="s">
        <v>963</v>
      </c>
      <c r="F974" s="363">
        <f>SUMIF(価格変換【係数】!$D$7:$D$64,E974,価格変換【係数】!$J$543:$J$600)</f>
        <v>0</v>
      </c>
      <c r="G974" s="324">
        <f>SUMIF(価格変換【係数】!$D$7:$D$64,E974,価格変換【係数】!$L$543:$L$600)</f>
        <v>0</v>
      </c>
      <c r="H974" s="325">
        <f>G974*各種係数!H28</f>
        <v>0</v>
      </c>
      <c r="I974" s="324">
        <f>G974*各種係数!I28</f>
        <v>0</v>
      </c>
      <c r="J974" s="366">
        <v>1.935499360285128E-6</v>
      </c>
      <c r="K974" s="46">
        <f>J974*各種係数!G28</f>
        <v>0</v>
      </c>
      <c r="L974" s="46">
        <f>J974*各種係数!F28</f>
        <v>1.9354993602851284E-6</v>
      </c>
      <c r="M974" s="366">
        <v>-1.144321461458603E-21</v>
      </c>
      <c r="N974" s="46">
        <f>M974*各種係数!H28</f>
        <v>0</v>
      </c>
      <c r="O974" s="46">
        <f>M974*各種係数!I28</f>
        <v>0</v>
      </c>
      <c r="P974" s="54"/>
      <c r="Q974" s="41"/>
      <c r="R974" s="46">
        <f>Q$1061*各種係数!J28</f>
        <v>0</v>
      </c>
      <c r="S974" s="46">
        <f>R974*各種係数!G28</f>
        <v>0</v>
      </c>
      <c r="T974" s="46">
        <f>R974*各種係数!F28</f>
        <v>0</v>
      </c>
      <c r="U974" s="366">
        <v>-5.5645747910390662E-22</v>
      </c>
      <c r="V974" s="46">
        <f>U974*各種係数!H28</f>
        <v>0</v>
      </c>
      <c r="W974" s="46">
        <f>U974*各種係数!I28</f>
        <v>0</v>
      </c>
      <c r="X974" s="328">
        <f t="shared" si="94"/>
        <v>-1.7007789405625095E-21</v>
      </c>
      <c r="Y974" s="136">
        <f t="shared" si="95"/>
        <v>0</v>
      </c>
      <c r="Z974" s="329">
        <f t="shared" si="96"/>
        <v>0</v>
      </c>
      <c r="AA974" s="46">
        <f>G974*各種係数!K28*各種係数!$P$18</f>
        <v>0</v>
      </c>
      <c r="AB974" s="46">
        <f>M974*各種係数!K28*各種係数!$P$18</f>
        <v>0</v>
      </c>
      <c r="AC974" s="46">
        <f>U974*各種係数!K28*各種係数!$P$18</f>
        <v>0</v>
      </c>
      <c r="AD974" s="366">
        <f t="shared" si="97"/>
        <v>0</v>
      </c>
      <c r="AE974" s="46">
        <f>G974*各種係数!L28*各種係数!$P$18</f>
        <v>0</v>
      </c>
      <c r="AF974" s="46">
        <f>M974*各種係数!L28*各種係数!$P$18</f>
        <v>0</v>
      </c>
      <c r="AG974" s="46">
        <f>U974*各種係数!L28*各種係数!$P$18</f>
        <v>0</v>
      </c>
      <c r="AH974" s="328">
        <f t="shared" si="98"/>
        <v>0</v>
      </c>
    </row>
    <row r="975" spans="2:34" x14ac:dyDescent="0.15">
      <c r="B975" s="155" t="s">
        <v>55</v>
      </c>
      <c r="C975" s="155" t="s">
        <v>294</v>
      </c>
      <c r="D975" s="155" t="s">
        <v>290</v>
      </c>
      <c r="E975" s="41" t="s">
        <v>964</v>
      </c>
      <c r="F975" s="363">
        <f>SUMIF(価格変換【係数】!$D$7:$D$64,E975,価格変換【係数】!$J$543:$J$600)</f>
        <v>0</v>
      </c>
      <c r="G975" s="324">
        <f>SUMIF(価格変換【係数】!$D$7:$D$64,E975,価格変換【係数】!$L$543:$L$600)</f>
        <v>0</v>
      </c>
      <c r="H975" s="325">
        <f>G975*各種係数!H29</f>
        <v>0</v>
      </c>
      <c r="I975" s="324">
        <f>G975*各種係数!I29</f>
        <v>0</v>
      </c>
      <c r="J975" s="364">
        <v>1.3987513675140867E-4</v>
      </c>
      <c r="K975" s="46">
        <f>J975*各種係数!G29</f>
        <v>0</v>
      </c>
      <c r="L975" s="46">
        <f>J975*各種係数!F29</f>
        <v>1.3987513675140862E-4</v>
      </c>
      <c r="M975" s="364">
        <v>2.885080180616322E-20</v>
      </c>
      <c r="N975" s="46">
        <f>M975*各種係数!H29</f>
        <v>0</v>
      </c>
      <c r="O975" s="46">
        <f>M975*各種係数!I29</f>
        <v>0</v>
      </c>
      <c r="P975" s="54"/>
      <c r="Q975" s="41"/>
      <c r="R975" s="46">
        <f>Q$1061*各種係数!J29</f>
        <v>1.4345428264814299E-7</v>
      </c>
      <c r="S975" s="46">
        <f>R975*各種係数!G29</f>
        <v>0</v>
      </c>
      <c r="T975" s="46">
        <f>R975*各種係数!F29</f>
        <v>1.4345428264814294E-7</v>
      </c>
      <c r="U975" s="364">
        <v>1.6277163378858917E-20</v>
      </c>
      <c r="V975" s="46">
        <f>U975*各種係数!H29</f>
        <v>0</v>
      </c>
      <c r="W975" s="46">
        <f>U975*各種係数!I29</f>
        <v>0</v>
      </c>
      <c r="X975" s="135">
        <f t="shared" si="94"/>
        <v>4.5127965185022134E-20</v>
      </c>
      <c r="Y975" s="46">
        <f t="shared" si="95"/>
        <v>0</v>
      </c>
      <c r="Z975" s="47">
        <f t="shared" si="96"/>
        <v>0</v>
      </c>
      <c r="AA975" s="46">
        <f>G975*各種係数!K29*各種係数!$P$18</f>
        <v>0</v>
      </c>
      <c r="AB975" s="46">
        <f>M975*各種係数!K29*各種係数!$P$18</f>
        <v>0</v>
      </c>
      <c r="AC975" s="46">
        <f>U975*各種係数!K29*各種係数!$P$18</f>
        <v>0</v>
      </c>
      <c r="AD975" s="364">
        <f t="shared" si="97"/>
        <v>0</v>
      </c>
      <c r="AE975" s="46">
        <f>G975*各種係数!L29*各種係数!$P$18</f>
        <v>0</v>
      </c>
      <c r="AF975" s="46">
        <f>M975*各種係数!L29*各種係数!$P$18</f>
        <v>0</v>
      </c>
      <c r="AG975" s="46">
        <f>U975*各種係数!L29*各種係数!$P$18</f>
        <v>0</v>
      </c>
      <c r="AH975" s="135">
        <f t="shared" si="98"/>
        <v>0</v>
      </c>
    </row>
    <row r="976" spans="2:34" x14ac:dyDescent="0.15">
      <c r="B976" s="155" t="s">
        <v>56</v>
      </c>
      <c r="C976" s="155" t="s">
        <v>294</v>
      </c>
      <c r="D976" s="155" t="s">
        <v>290</v>
      </c>
      <c r="E976" s="41" t="s">
        <v>155</v>
      </c>
      <c r="F976" s="363">
        <f>SUMIF(価格変換【係数】!$D$7:$D$64,E976,価格変換【係数】!$J$543:$J$600)</f>
        <v>0</v>
      </c>
      <c r="G976" s="324">
        <f>SUMIF(価格変換【係数】!$D$7:$D$64,E976,価格変換【係数】!$L$543:$L$600)</f>
        <v>0</v>
      </c>
      <c r="H976" s="325">
        <f>G976*各種係数!H30</f>
        <v>0</v>
      </c>
      <c r="I976" s="324">
        <f>G976*各種係数!I30</f>
        <v>0</v>
      </c>
      <c r="J976" s="364">
        <v>4.2396652653864714E-6</v>
      </c>
      <c r="K976" s="46">
        <f>J976*各種係数!G30</f>
        <v>0</v>
      </c>
      <c r="L976" s="46">
        <f>J976*各種係数!F30</f>
        <v>4.2396652653864697E-6</v>
      </c>
      <c r="M976" s="364">
        <v>1.0987818823052958E-20</v>
      </c>
      <c r="N976" s="46">
        <f>M976*各種係数!H30</f>
        <v>0</v>
      </c>
      <c r="O976" s="46">
        <f>M976*各種係数!I30</f>
        <v>0</v>
      </c>
      <c r="P976" s="54"/>
      <c r="Q976" s="41"/>
      <c r="R976" s="46">
        <f>Q$1061*各種係数!J30</f>
        <v>0</v>
      </c>
      <c r="S976" s="46">
        <f>R976*各種係数!G30</f>
        <v>0</v>
      </c>
      <c r="T976" s="46">
        <f>R976*各種係数!F30</f>
        <v>0</v>
      </c>
      <c r="U976" s="364">
        <v>2.9750290206696015E-21</v>
      </c>
      <c r="V976" s="46">
        <f>U976*各種係数!H30</f>
        <v>0</v>
      </c>
      <c r="W976" s="46">
        <f>U976*各種係数!I30</f>
        <v>0</v>
      </c>
      <c r="X976" s="135">
        <f t="shared" si="94"/>
        <v>1.3962847843722559E-20</v>
      </c>
      <c r="Y976" s="46">
        <f t="shared" si="95"/>
        <v>0</v>
      </c>
      <c r="Z976" s="47">
        <f t="shared" si="96"/>
        <v>0</v>
      </c>
      <c r="AA976" s="46">
        <f>G976*各種係数!K30*各種係数!$P$18</f>
        <v>0</v>
      </c>
      <c r="AB976" s="46">
        <f>M976*各種係数!K30*各種係数!$P$18</f>
        <v>0</v>
      </c>
      <c r="AC976" s="46">
        <f>U976*各種係数!K30*各種係数!$P$18</f>
        <v>0</v>
      </c>
      <c r="AD976" s="364">
        <f t="shared" si="97"/>
        <v>0</v>
      </c>
      <c r="AE976" s="46">
        <f>G976*各種係数!L30*各種係数!$P$18</f>
        <v>0</v>
      </c>
      <c r="AF976" s="46">
        <f>M976*各種係数!L30*各種係数!$P$18</f>
        <v>0</v>
      </c>
      <c r="AG976" s="46">
        <f>U976*各種係数!L30*各種係数!$P$18</f>
        <v>0</v>
      </c>
      <c r="AH976" s="135">
        <f t="shared" si="98"/>
        <v>0</v>
      </c>
    </row>
    <row r="977" spans="2:34" x14ac:dyDescent="0.15">
      <c r="B977" s="155" t="s">
        <v>57</v>
      </c>
      <c r="C977" s="155" t="s">
        <v>294</v>
      </c>
      <c r="D977" s="155" t="s">
        <v>290</v>
      </c>
      <c r="E977" s="41" t="s">
        <v>156</v>
      </c>
      <c r="F977" s="363">
        <f>SUMIF(価格変換【係数】!$D$7:$D$64,E977,価格変換【係数】!$J$543:$J$600)</f>
        <v>0</v>
      </c>
      <c r="G977" s="324">
        <f>SUMIF(価格変換【係数】!$D$7:$D$64,E977,価格変換【係数】!$L$543:$L$600)</f>
        <v>0</v>
      </c>
      <c r="H977" s="325">
        <f>G977*各種係数!H31</f>
        <v>0</v>
      </c>
      <c r="I977" s="324">
        <f>G977*各種係数!I31</f>
        <v>0</v>
      </c>
      <c r="J977" s="364">
        <v>0</v>
      </c>
      <c r="K977" s="46">
        <f>J977*各種係数!G31</f>
        <v>0</v>
      </c>
      <c r="L977" s="46">
        <f>J977*各種係数!F31</f>
        <v>0</v>
      </c>
      <c r="M977" s="364">
        <v>0</v>
      </c>
      <c r="N977" s="46">
        <f>M977*各種係数!H31</f>
        <v>0</v>
      </c>
      <c r="O977" s="46">
        <f>M977*各種係数!I31</f>
        <v>0</v>
      </c>
      <c r="P977" s="54"/>
      <c r="Q977" s="41"/>
      <c r="R977" s="46">
        <f>Q$1061*各種係数!J31</f>
        <v>0</v>
      </c>
      <c r="S977" s="46">
        <f>R977*各種係数!G31</f>
        <v>0</v>
      </c>
      <c r="T977" s="46">
        <f>R977*各種係数!F31</f>
        <v>0</v>
      </c>
      <c r="U977" s="364">
        <v>0</v>
      </c>
      <c r="V977" s="46">
        <f>U977*各種係数!H31</f>
        <v>0</v>
      </c>
      <c r="W977" s="46">
        <f>U977*各種係数!I31</f>
        <v>0</v>
      </c>
      <c r="X977" s="135">
        <f t="shared" si="94"/>
        <v>0</v>
      </c>
      <c r="Y977" s="46">
        <f t="shared" si="95"/>
        <v>0</v>
      </c>
      <c r="Z977" s="47">
        <f t="shared" si="96"/>
        <v>0</v>
      </c>
      <c r="AA977" s="46">
        <f>G977*各種係数!K31*各種係数!$P$18</f>
        <v>0</v>
      </c>
      <c r="AB977" s="46">
        <f>M977*各種係数!K31*各種係数!$P$18</f>
        <v>0</v>
      </c>
      <c r="AC977" s="46">
        <f>U977*各種係数!K31*各種係数!$P$18</f>
        <v>0</v>
      </c>
      <c r="AD977" s="364">
        <f t="shared" si="97"/>
        <v>0</v>
      </c>
      <c r="AE977" s="46">
        <f>G977*各種係数!L31*各種係数!$P$18</f>
        <v>0</v>
      </c>
      <c r="AF977" s="46">
        <f>M977*各種係数!L31*各種係数!$P$18</f>
        <v>0</v>
      </c>
      <c r="AG977" s="46">
        <f>U977*各種係数!L31*各種係数!$P$18</f>
        <v>0</v>
      </c>
      <c r="AH977" s="135">
        <f t="shared" si="98"/>
        <v>0</v>
      </c>
    </row>
    <row r="978" spans="2:34" x14ac:dyDescent="0.15">
      <c r="B978" s="155" t="s">
        <v>58</v>
      </c>
      <c r="C978" s="155" t="s">
        <v>294</v>
      </c>
      <c r="D978" s="155" t="s">
        <v>290</v>
      </c>
      <c r="E978" s="41" t="s">
        <v>965</v>
      </c>
      <c r="F978" s="365">
        <f>SUMIF(価格変換【係数】!$D$7:$D$64,E978,価格変換【係数】!$J$543:$J$600)</f>
        <v>0</v>
      </c>
      <c r="G978" s="326">
        <f>SUMIF(価格変換【係数】!$D$7:$D$64,E978,価格変換【係数】!$L$543:$L$600)</f>
        <v>0</v>
      </c>
      <c r="H978" s="327">
        <f>G978*各種係数!H32</f>
        <v>0</v>
      </c>
      <c r="I978" s="326">
        <f>G978*各種係数!I32</f>
        <v>0</v>
      </c>
      <c r="J978" s="80">
        <v>5.7676344360005375E-3</v>
      </c>
      <c r="K978" s="67">
        <f>J978*各種係数!G32</f>
        <v>1.6326817483769469E-4</v>
      </c>
      <c r="L978" s="67">
        <f>J978*各種係数!F32</f>
        <v>5.6043662611628426E-3</v>
      </c>
      <c r="M978" s="80">
        <v>1.6591131919343422E-4</v>
      </c>
      <c r="N978" s="67">
        <f>M978*各種係数!H32</f>
        <v>8.7578669428308638E-5</v>
      </c>
      <c r="O978" s="67">
        <f>M978*各種係数!I32</f>
        <v>2.9321603630641978E-5</v>
      </c>
      <c r="P978" s="54"/>
      <c r="Q978" s="41"/>
      <c r="R978" s="67">
        <f>Q$1061*各種係数!J32</f>
        <v>5.2415712017047159E-4</v>
      </c>
      <c r="S978" s="67">
        <f>R978*各種係数!G32</f>
        <v>1.4837656111533615E-5</v>
      </c>
      <c r="T978" s="67">
        <f>R978*各種係数!F32</f>
        <v>5.0931946405893792E-4</v>
      </c>
      <c r="U978" s="80">
        <v>2.6579367446618777E-5</v>
      </c>
      <c r="V978" s="67">
        <f>U978*各種係数!H32</f>
        <v>1.4030300322710552E-5</v>
      </c>
      <c r="W978" s="67">
        <f>U978*各種係数!I32</f>
        <v>4.6973870186295668E-6</v>
      </c>
      <c r="X978" s="330">
        <f t="shared" si="94"/>
        <v>1.92490686640053E-4</v>
      </c>
      <c r="Y978" s="67">
        <f t="shared" si="95"/>
        <v>1.0160896975101919E-4</v>
      </c>
      <c r="Z978" s="68">
        <f t="shared" si="96"/>
        <v>3.4018990649271544E-5</v>
      </c>
      <c r="AA978" s="67">
        <f>G978*各種係数!K32*各種係数!$P$18</f>
        <v>0</v>
      </c>
      <c r="AB978" s="67">
        <f>M978*各種係数!K32*各種係数!$P$18</f>
        <v>2.8291054807520044E-12</v>
      </c>
      <c r="AC978" s="67">
        <f>U978*各種係数!K32*各種係数!$P$18</f>
        <v>4.5322907733908487E-13</v>
      </c>
      <c r="AD978" s="80">
        <f t="shared" si="97"/>
        <v>3.2823345580910894E-12</v>
      </c>
      <c r="AE978" s="67">
        <f>G978*各種係数!L32*各種係数!$P$18</f>
        <v>0</v>
      </c>
      <c r="AF978" s="67">
        <f>M978*各種係数!L32*各種係数!$P$18</f>
        <v>2.8291054807520044E-12</v>
      </c>
      <c r="AG978" s="67">
        <f>U978*各種係数!L32*各種係数!$P$18</f>
        <v>4.5322907733908487E-13</v>
      </c>
      <c r="AH978" s="330">
        <f t="shared" si="98"/>
        <v>3.2823345580910894E-12</v>
      </c>
    </row>
    <row r="979" spans="2:34" x14ac:dyDescent="0.15">
      <c r="B979" s="162" t="s">
        <v>59</v>
      </c>
      <c r="C979" s="162" t="s">
        <v>294</v>
      </c>
      <c r="D979" s="162" t="s">
        <v>290</v>
      </c>
      <c r="E979" s="116" t="s">
        <v>517</v>
      </c>
      <c r="F979" s="363">
        <f>SUMIF(価格変換【係数】!$D$7:$D$64,E979,価格変換【係数】!$J$543:$J$600)</f>
        <v>0</v>
      </c>
      <c r="G979" s="324">
        <f>SUMIF(価格変換【係数】!$D$7:$D$64,E979,価格変換【係数】!$L$543:$L$600)</f>
        <v>0</v>
      </c>
      <c r="H979" s="325">
        <f>G979*各種係数!H33</f>
        <v>0</v>
      </c>
      <c r="I979" s="324">
        <f>G979*各種係数!I33</f>
        <v>0</v>
      </c>
      <c r="J979" s="366">
        <v>4.5274641994048556E-3</v>
      </c>
      <c r="K979" s="46">
        <f>J979*各種係数!G33</f>
        <v>3.3597178754429726E-4</v>
      </c>
      <c r="L979" s="46">
        <f>J979*各種係数!F33</f>
        <v>4.1914924118605585E-3</v>
      </c>
      <c r="M979" s="366">
        <v>3.6245484709179402E-4</v>
      </c>
      <c r="N979" s="46">
        <f>M979*各種係数!H33</f>
        <v>1.2370111294162273E-4</v>
      </c>
      <c r="O979" s="46">
        <f>M979*各種係数!I33</f>
        <v>3.6360885215219774E-5</v>
      </c>
      <c r="P979" s="54"/>
      <c r="Q979" s="41"/>
      <c r="R979" s="46">
        <f>Q$1061*各種係数!J33</f>
        <v>1.7193878570965465E-3</v>
      </c>
      <c r="S979" s="46">
        <f>R979*各種係数!G33</f>
        <v>1.2759146983572412E-4</v>
      </c>
      <c r="T979" s="46">
        <f>R979*各種係数!F33</f>
        <v>1.5917963872608223E-3</v>
      </c>
      <c r="U979" s="366">
        <v>1.4773971648616684E-4</v>
      </c>
      <c r="V979" s="46">
        <f>U979*各種係数!H33</f>
        <v>5.042163872729295E-5</v>
      </c>
      <c r="W979" s="46">
        <f>U979*各種係数!I33</f>
        <v>1.4821009888501077E-5</v>
      </c>
      <c r="X979" s="328">
        <f t="shared" si="94"/>
        <v>5.1019456357796083E-4</v>
      </c>
      <c r="Y979" s="136">
        <f t="shared" si="95"/>
        <v>1.7412275166891567E-4</v>
      </c>
      <c r="Z979" s="329">
        <f t="shared" si="96"/>
        <v>5.118189510372085E-5</v>
      </c>
      <c r="AA979" s="46">
        <f>G979*各種係数!K33*各種係数!$P$18</f>
        <v>0</v>
      </c>
      <c r="AB979" s="46">
        <f>M979*各種係数!K33*各種係数!$P$18</f>
        <v>3.8903250010368515E-12</v>
      </c>
      <c r="AC979" s="46">
        <f>U979*各種係数!K33*各種係数!$P$18</f>
        <v>1.5857299669292896E-12</v>
      </c>
      <c r="AD979" s="366">
        <f t="shared" si="97"/>
        <v>5.4760549679661407E-12</v>
      </c>
      <c r="AE979" s="46">
        <f>G979*各種係数!L33*各種係数!$P$18</f>
        <v>0</v>
      </c>
      <c r="AF979" s="46">
        <f>M979*各種係数!L33*各種係数!$P$18</f>
        <v>3.8716215154549433E-12</v>
      </c>
      <c r="AG979" s="46">
        <f>U979*各種係数!L33*各種係数!$P$18</f>
        <v>1.5781062651652063E-12</v>
      </c>
      <c r="AH979" s="328">
        <f t="shared" si="98"/>
        <v>5.4497277806201494E-12</v>
      </c>
    </row>
    <row r="980" spans="2:34" x14ac:dyDescent="0.15">
      <c r="B980" s="155" t="s">
        <v>60</v>
      </c>
      <c r="C980" s="155" t="s">
        <v>295</v>
      </c>
      <c r="D980" s="155" t="s">
        <v>290</v>
      </c>
      <c r="E980" s="41" t="s">
        <v>158</v>
      </c>
      <c r="F980" s="363">
        <f>SUMIF(価格変換【係数】!$D$7:$D$64,E980,価格変換【係数】!$J$543:$J$600)</f>
        <v>0</v>
      </c>
      <c r="G980" s="324">
        <f>SUMIF(価格変換【係数】!$D$7:$D$64,E980,価格変換【係数】!$L$543:$L$600)</f>
        <v>0</v>
      </c>
      <c r="H980" s="325">
        <f>G980*各種係数!H34</f>
        <v>0</v>
      </c>
      <c r="I980" s="324">
        <f>G980*各種係数!I34</f>
        <v>0</v>
      </c>
      <c r="J980" s="364">
        <v>9.1409010553495044E-3</v>
      </c>
      <c r="K980" s="46">
        <f>J980*各種係数!G34</f>
        <v>0</v>
      </c>
      <c r="L980" s="46">
        <f>J980*各種係数!F34</f>
        <v>9.1409010553495061E-3</v>
      </c>
      <c r="M980" s="364">
        <v>-1.7174314354299823E-18</v>
      </c>
      <c r="N980" s="46">
        <f>M980*各種係数!H34</f>
        <v>0</v>
      </c>
      <c r="O980" s="46">
        <f>M980*各種係数!I34</f>
        <v>0</v>
      </c>
      <c r="P980" s="54"/>
      <c r="Q980" s="41"/>
      <c r="R980" s="46">
        <f>Q$1061*各種係数!J34</f>
        <v>3.0426101602430175E-3</v>
      </c>
      <c r="S980" s="46">
        <f>R980*各種係数!G34</f>
        <v>0</v>
      </c>
      <c r="T980" s="46">
        <f>R980*各種係数!F34</f>
        <v>3.0426101602430184E-3</v>
      </c>
      <c r="U980" s="364">
        <v>-2.2690130476830287E-19</v>
      </c>
      <c r="V980" s="46">
        <f>U980*各種係数!H34</f>
        <v>0</v>
      </c>
      <c r="W980" s="46">
        <f>U980*各種係数!I34</f>
        <v>0</v>
      </c>
      <c r="X980" s="135">
        <f t="shared" si="94"/>
        <v>-1.9443327401982853E-18</v>
      </c>
      <c r="Y980" s="46">
        <f t="shared" si="95"/>
        <v>0</v>
      </c>
      <c r="Z980" s="47">
        <f t="shared" si="96"/>
        <v>0</v>
      </c>
      <c r="AA980" s="46">
        <f>G980*各種係数!K34*各種係数!$P$18</f>
        <v>0</v>
      </c>
      <c r="AB980" s="46">
        <f>M980*各種係数!K34*各種係数!$P$18</f>
        <v>0</v>
      </c>
      <c r="AC980" s="46">
        <f>U980*各種係数!K34*各種係数!$P$18</f>
        <v>0</v>
      </c>
      <c r="AD980" s="364">
        <f t="shared" si="97"/>
        <v>0</v>
      </c>
      <c r="AE980" s="46">
        <f>G980*各種係数!L34*各種係数!$P$18</f>
        <v>0</v>
      </c>
      <c r="AF980" s="46">
        <f>M980*各種係数!L34*各種係数!$P$18</f>
        <v>0</v>
      </c>
      <c r="AG980" s="46">
        <f>U980*各種係数!L34*各種係数!$P$18</f>
        <v>0</v>
      </c>
      <c r="AH980" s="135">
        <f t="shared" si="98"/>
        <v>0</v>
      </c>
    </row>
    <row r="981" spans="2:34" x14ac:dyDescent="0.15">
      <c r="B981" s="155" t="s">
        <v>61</v>
      </c>
      <c r="C981" s="155" t="s">
        <v>295</v>
      </c>
      <c r="D981" s="155" t="s">
        <v>290</v>
      </c>
      <c r="E981" s="41" t="s">
        <v>159</v>
      </c>
      <c r="F981" s="363">
        <f>SUMIF(価格変換【係数】!$D$7:$D$64,E981,価格変換【係数】!$J$543:$J$600)</f>
        <v>0</v>
      </c>
      <c r="G981" s="324">
        <f>SUMIF(価格変換【係数】!$D$7:$D$64,E981,価格変換【係数】!$L$543:$L$600)</f>
        <v>0</v>
      </c>
      <c r="H981" s="325">
        <f>G981*各種係数!H35</f>
        <v>0</v>
      </c>
      <c r="I981" s="324">
        <f>G981*各種係数!I35</f>
        <v>0</v>
      </c>
      <c r="J981" s="364">
        <v>1.1732927057820845E-5</v>
      </c>
      <c r="K981" s="46">
        <f>J981*各種係数!G35</f>
        <v>0</v>
      </c>
      <c r="L981" s="46">
        <f>J981*各種係数!F35</f>
        <v>1.1732927057820849E-5</v>
      </c>
      <c r="M981" s="364">
        <v>-9.1838876499310697E-20</v>
      </c>
      <c r="N981" s="46">
        <f>M981*各種係数!H35</f>
        <v>0</v>
      </c>
      <c r="O981" s="46">
        <f>M981*各種係数!I35</f>
        <v>0</v>
      </c>
      <c r="P981" s="54"/>
      <c r="Q981" s="41"/>
      <c r="R981" s="46">
        <f>Q$1061*各種係数!J35</f>
        <v>0</v>
      </c>
      <c r="S981" s="46">
        <f>R981*各種係数!G35</f>
        <v>0</v>
      </c>
      <c r="T981" s="46">
        <f>R981*各種係数!F35</f>
        <v>0</v>
      </c>
      <c r="U981" s="364">
        <v>-2.1228149658368485E-20</v>
      </c>
      <c r="V981" s="46">
        <f>U981*各種係数!H35</f>
        <v>0</v>
      </c>
      <c r="W981" s="46">
        <f>U981*各種係数!I35</f>
        <v>0</v>
      </c>
      <c r="X981" s="135">
        <f t="shared" si="94"/>
        <v>-1.1306702615767917E-19</v>
      </c>
      <c r="Y981" s="46">
        <f t="shared" si="95"/>
        <v>0</v>
      </c>
      <c r="Z981" s="47">
        <f t="shared" si="96"/>
        <v>0</v>
      </c>
      <c r="AA981" s="46">
        <f>G981*各種係数!K35*各種係数!$P$18</f>
        <v>0</v>
      </c>
      <c r="AB981" s="46">
        <f>M981*各種係数!K35*各種係数!$P$18</f>
        <v>0</v>
      </c>
      <c r="AC981" s="46">
        <f>U981*各種係数!K35*各種係数!$P$18</f>
        <v>0</v>
      </c>
      <c r="AD981" s="364">
        <f t="shared" si="97"/>
        <v>0</v>
      </c>
      <c r="AE981" s="46">
        <f>G981*各種係数!L35*各種係数!$P$18</f>
        <v>0</v>
      </c>
      <c r="AF981" s="46">
        <f>M981*各種係数!L35*各種係数!$P$18</f>
        <v>0</v>
      </c>
      <c r="AG981" s="46">
        <f>U981*各種係数!L35*各種係数!$P$18</f>
        <v>0</v>
      </c>
      <c r="AH981" s="135">
        <f t="shared" si="98"/>
        <v>0</v>
      </c>
    </row>
    <row r="982" spans="2:34" x14ac:dyDescent="0.15">
      <c r="B982" s="155" t="s">
        <v>62</v>
      </c>
      <c r="C982" s="155" t="s">
        <v>296</v>
      </c>
      <c r="D982" s="155" t="s">
        <v>290</v>
      </c>
      <c r="E982" s="41" t="s">
        <v>160</v>
      </c>
      <c r="F982" s="363">
        <f>SUMIF(価格変換【係数】!$D$7:$D$64,E982,価格変換【係数】!$J$543:$J$600)</f>
        <v>0</v>
      </c>
      <c r="G982" s="324">
        <f>SUMIF(価格変換【係数】!$D$7:$D$64,E982,価格変換【係数】!$L$543:$L$600)</f>
        <v>0</v>
      </c>
      <c r="H982" s="325">
        <f>G982*各種係数!H36</f>
        <v>0</v>
      </c>
      <c r="I982" s="324">
        <f>G982*各種係数!I36</f>
        <v>0</v>
      </c>
      <c r="J982" s="364">
        <v>3.2569838648965773E-3</v>
      </c>
      <c r="K982" s="46">
        <f>J982*各種係数!G36</f>
        <v>9.8944846064075414E-5</v>
      </c>
      <c r="L982" s="46">
        <f>J982*各種係数!F36</f>
        <v>3.158039018832502E-3</v>
      </c>
      <c r="M982" s="364">
        <v>1.2280235856107832E-4</v>
      </c>
      <c r="N982" s="46">
        <f>M982*各種係数!H36</f>
        <v>4.3905491160589651E-5</v>
      </c>
      <c r="O982" s="46">
        <f>M982*各種係数!I36</f>
        <v>2.8638907766866107E-5</v>
      </c>
      <c r="P982" s="54"/>
      <c r="Q982" s="41"/>
      <c r="R982" s="46">
        <f>Q$1061*各種係数!J36</f>
        <v>3.7004032209088481E-4</v>
      </c>
      <c r="S982" s="46">
        <f>R982*各種係数!G36</f>
        <v>1.1241560973451773E-5</v>
      </c>
      <c r="T982" s="46">
        <f>R982*各種係数!F36</f>
        <v>3.5879876111743304E-4</v>
      </c>
      <c r="U982" s="364">
        <v>2.6160389479097577E-5</v>
      </c>
      <c r="V982" s="46">
        <f>U982*各種係数!H36</f>
        <v>9.3531163610414587E-6</v>
      </c>
      <c r="W982" s="46">
        <f>U982*各種係数!I36</f>
        <v>6.1009005870562108E-6</v>
      </c>
      <c r="X982" s="135">
        <f t="shared" si="94"/>
        <v>1.489627480401759E-4</v>
      </c>
      <c r="Y982" s="46">
        <f t="shared" si="95"/>
        <v>5.325860752163111E-5</v>
      </c>
      <c r="Z982" s="47">
        <f t="shared" si="96"/>
        <v>3.473980835392232E-5</v>
      </c>
      <c r="AA982" s="46">
        <f>G982*各種係数!K36*各種係数!$P$18</f>
        <v>0</v>
      </c>
      <c r="AB982" s="46">
        <f>M982*各種係数!K36*各種係数!$P$18</f>
        <v>6.9375524640509122E-12</v>
      </c>
      <c r="AC982" s="46">
        <f>U982*各種係数!K36*各種係数!$P$18</f>
        <v>1.477895674137053E-12</v>
      </c>
      <c r="AD982" s="364">
        <f t="shared" si="97"/>
        <v>8.4154481381879653E-12</v>
      </c>
      <c r="AE982" s="46">
        <f>G982*各種係数!L36*各種係数!$P$18</f>
        <v>0</v>
      </c>
      <c r="AF982" s="46">
        <f>M982*各種係数!L36*各種係数!$P$18</f>
        <v>6.5407551828967085E-12</v>
      </c>
      <c r="AG982" s="46">
        <f>U982*各種係数!L36*各種係数!$P$18</f>
        <v>1.3933665857639006E-12</v>
      </c>
      <c r="AH982" s="135">
        <f t="shared" si="98"/>
        <v>7.9341217686606097E-12</v>
      </c>
    </row>
    <row r="983" spans="2:34" x14ac:dyDescent="0.15">
      <c r="B983" s="163" t="s">
        <v>63</v>
      </c>
      <c r="C983" s="163" t="s">
        <v>296</v>
      </c>
      <c r="D983" s="163" t="s">
        <v>290</v>
      </c>
      <c r="E983" s="62" t="s">
        <v>161</v>
      </c>
      <c r="F983" s="365">
        <f>SUMIF(価格変換【係数】!$D$7:$D$64,E983,価格変換【係数】!$J$543:$J$600)</f>
        <v>0</v>
      </c>
      <c r="G983" s="326">
        <f>SUMIF(価格変換【係数】!$D$7:$D$64,E983,価格変換【係数】!$L$543:$L$600)</f>
        <v>0</v>
      </c>
      <c r="H983" s="327">
        <f>G983*各種係数!H37</f>
        <v>0</v>
      </c>
      <c r="I983" s="326">
        <f>G983*各種係数!I37</f>
        <v>0</v>
      </c>
      <c r="J983" s="80">
        <v>1.5554253191144419E-3</v>
      </c>
      <c r="K983" s="67">
        <f>J983*各種係数!G37</f>
        <v>6.6695324738752501E-5</v>
      </c>
      <c r="L983" s="67">
        <f>J983*各種係数!F37</f>
        <v>1.4887299943756895E-3</v>
      </c>
      <c r="M983" s="80">
        <v>9.1394869486252785E-5</v>
      </c>
      <c r="N983" s="67">
        <f>M983*各種係数!H37</f>
        <v>4.7146995519514588E-5</v>
      </c>
      <c r="O983" s="67">
        <f>M983*各種係数!I37</f>
        <v>2.9480030601193524E-5</v>
      </c>
      <c r="P983" s="54"/>
      <c r="Q983" s="41"/>
      <c r="R983" s="67">
        <f>Q$1061*各種係数!J37</f>
        <v>5.4738016154224213E-4</v>
      </c>
      <c r="S983" s="67">
        <f>R983*各種係数!G37</f>
        <v>2.3471199279690103E-5</v>
      </c>
      <c r="T983" s="67">
        <f>R983*各種係数!F37</f>
        <v>5.2390896226255199E-4</v>
      </c>
      <c r="U983" s="80">
        <v>3.0274743603169943E-5</v>
      </c>
      <c r="V983" s="67">
        <f>U983*各種係数!H37</f>
        <v>1.5617541871185712E-5</v>
      </c>
      <c r="W983" s="67">
        <f>U983*各種係数!I37</f>
        <v>9.7653224177860853E-6</v>
      </c>
      <c r="X983" s="330">
        <f t="shared" si="94"/>
        <v>1.2166961308942273E-4</v>
      </c>
      <c r="Y983" s="67">
        <f t="shared" si="95"/>
        <v>6.2764537390700296E-5</v>
      </c>
      <c r="Z983" s="68">
        <f t="shared" si="96"/>
        <v>3.924535301897961E-5</v>
      </c>
      <c r="AA983" s="67">
        <f>G983*各種係数!K37*各種係数!$P$18</f>
        <v>0</v>
      </c>
      <c r="AB983" s="67">
        <f>M983*各種係数!K37*各種係数!$P$18</f>
        <v>5.0861781627655789E-12</v>
      </c>
      <c r="AC983" s="67">
        <f>U983*各種係数!K37*各種係数!$P$18</f>
        <v>1.6848072617569771E-12</v>
      </c>
      <c r="AD983" s="80">
        <f t="shared" si="97"/>
        <v>6.7709854245225558E-12</v>
      </c>
      <c r="AE983" s="67">
        <f>G983*各種係数!L37*各種係数!$P$18</f>
        <v>0</v>
      </c>
      <c r="AF983" s="67">
        <f>M983*各種係数!L37*各種係数!$P$18</f>
        <v>4.9611082079434742E-12</v>
      </c>
      <c r="AG983" s="67">
        <f>U983*各種係数!L37*各種係数!$P$18</f>
        <v>1.6433775749924613E-12</v>
      </c>
      <c r="AH983" s="330">
        <f t="shared" si="98"/>
        <v>6.6044857829359359E-12</v>
      </c>
    </row>
    <row r="984" spans="2:34" x14ac:dyDescent="0.15">
      <c r="B984" s="155" t="s">
        <v>64</v>
      </c>
      <c r="C984" s="155" t="s">
        <v>293</v>
      </c>
      <c r="D984" s="155" t="s">
        <v>290</v>
      </c>
      <c r="E984" s="41" t="s">
        <v>950</v>
      </c>
      <c r="F984" s="363">
        <f>SUMIF(価格変換【係数】!$D$7:$D$64,E984,価格変換【係数】!$J$543:$J$600)</f>
        <v>0</v>
      </c>
      <c r="G984" s="324">
        <f>SUMIF(価格変換【係数】!$D$7:$D$64,E984,価格変換【係数】!$L$543:$L$600)</f>
        <v>0</v>
      </c>
      <c r="H984" s="325">
        <f>G984*各種係数!H38</f>
        <v>0</v>
      </c>
      <c r="I984" s="324">
        <f>G984*各種係数!I38</f>
        <v>0</v>
      </c>
      <c r="J984" s="366">
        <v>3.2960456716992349E-4</v>
      </c>
      <c r="K984" s="46">
        <f>J984*各種係数!G38</f>
        <v>0</v>
      </c>
      <c r="L984" s="46">
        <f>J984*各種係数!F38</f>
        <v>3.2960456716992349E-4</v>
      </c>
      <c r="M984" s="366">
        <v>0</v>
      </c>
      <c r="N984" s="46">
        <f>M984*各種係数!H38</f>
        <v>0</v>
      </c>
      <c r="O984" s="46">
        <f>M984*各種係数!I38</f>
        <v>0</v>
      </c>
      <c r="P984" s="54"/>
      <c r="Q984" s="41"/>
      <c r="R984" s="46">
        <f>Q$1061*各種係数!J38</f>
        <v>1.1536786522097994E-3</v>
      </c>
      <c r="S984" s="46">
        <f>R984*各種係数!G38</f>
        <v>0</v>
      </c>
      <c r="T984" s="46">
        <f>R984*各種係数!F38</f>
        <v>1.1536786522097994E-3</v>
      </c>
      <c r="U984" s="366">
        <v>0</v>
      </c>
      <c r="V984" s="46">
        <f>U984*各種係数!H38</f>
        <v>0</v>
      </c>
      <c r="W984" s="46">
        <f>U984*各種係数!I38</f>
        <v>0</v>
      </c>
      <c r="X984" s="328">
        <f t="shared" si="94"/>
        <v>0</v>
      </c>
      <c r="Y984" s="136">
        <f t="shared" si="95"/>
        <v>0</v>
      </c>
      <c r="Z984" s="329">
        <f t="shared" si="96"/>
        <v>0</v>
      </c>
      <c r="AA984" s="46">
        <f>G984*各種係数!K38*各種係数!$P$18</f>
        <v>0</v>
      </c>
      <c r="AB984" s="46">
        <f>M984*各種係数!K38*各種係数!$P$18</f>
        <v>0</v>
      </c>
      <c r="AC984" s="46">
        <f>U984*各種係数!K38*各種係数!$P$18</f>
        <v>0</v>
      </c>
      <c r="AD984" s="366">
        <f t="shared" si="97"/>
        <v>0</v>
      </c>
      <c r="AE984" s="46">
        <f>G984*各種係数!L38*各種係数!$P$18</f>
        <v>0</v>
      </c>
      <c r="AF984" s="46">
        <f>M984*各種係数!L38*各種係数!$P$18</f>
        <v>0</v>
      </c>
      <c r="AG984" s="46">
        <f>U984*各種係数!L38*各種係数!$P$18</f>
        <v>0</v>
      </c>
      <c r="AH984" s="328">
        <f t="shared" si="98"/>
        <v>0</v>
      </c>
    </row>
    <row r="985" spans="2:34" x14ac:dyDescent="0.15">
      <c r="B985" s="155" t="s">
        <v>65</v>
      </c>
      <c r="C985" s="155" t="s">
        <v>297</v>
      </c>
      <c r="D985" s="155" t="s">
        <v>290</v>
      </c>
      <c r="E985" s="41" t="s">
        <v>162</v>
      </c>
      <c r="F985" s="363">
        <f>SUMIF(価格変換【係数】!$D$7:$D$64,E985,価格変換【係数】!$J$543:$J$600)</f>
        <v>0</v>
      </c>
      <c r="G985" s="324">
        <f>SUMIF(価格変換【係数】!$D$7:$D$64,E985,価格変換【係数】!$L$543:$L$600)</f>
        <v>0</v>
      </c>
      <c r="H985" s="325">
        <f>G985*各種係数!H39</f>
        <v>0</v>
      </c>
      <c r="I985" s="324">
        <f>G985*各種係数!I39</f>
        <v>0</v>
      </c>
      <c r="J985" s="364">
        <v>3.6907607835105712E-4</v>
      </c>
      <c r="K985" s="46">
        <f>J985*各種係数!G39</f>
        <v>0</v>
      </c>
      <c r="L985" s="46">
        <f>J985*各種係数!F39</f>
        <v>3.6907607835105706E-4</v>
      </c>
      <c r="M985" s="364">
        <v>7.139997718152703E-21</v>
      </c>
      <c r="N985" s="46">
        <f>M985*各種係数!H39</f>
        <v>0</v>
      </c>
      <c r="O985" s="46">
        <f>M985*各種係数!I39</f>
        <v>0</v>
      </c>
      <c r="P985" s="54"/>
      <c r="Q985" s="41"/>
      <c r="R985" s="46">
        <f>Q$1061*各種係数!J39</f>
        <v>1.1534000198531173E-4</v>
      </c>
      <c r="S985" s="46">
        <f>R985*各種係数!G39</f>
        <v>0</v>
      </c>
      <c r="T985" s="46">
        <f>R985*各種係数!F39</f>
        <v>1.1534000198531171E-4</v>
      </c>
      <c r="U985" s="364">
        <v>4.6441174553904686E-21</v>
      </c>
      <c r="V985" s="46">
        <f>U985*各種係数!H39</f>
        <v>0</v>
      </c>
      <c r="W985" s="46">
        <f>U985*各種係数!I39</f>
        <v>0</v>
      </c>
      <c r="X985" s="135">
        <f t="shared" si="94"/>
        <v>1.1784115173543172E-20</v>
      </c>
      <c r="Y985" s="46">
        <f t="shared" si="95"/>
        <v>0</v>
      </c>
      <c r="Z985" s="47">
        <f t="shared" si="96"/>
        <v>0</v>
      </c>
      <c r="AA985" s="46">
        <f>G985*各種係数!K39*各種係数!$P$18</f>
        <v>0</v>
      </c>
      <c r="AB985" s="46">
        <f>M985*各種係数!K39*各種係数!$P$18</f>
        <v>0</v>
      </c>
      <c r="AC985" s="46">
        <f>U985*各種係数!K39*各種係数!$P$18</f>
        <v>0</v>
      </c>
      <c r="AD985" s="364">
        <f t="shared" si="97"/>
        <v>0</v>
      </c>
      <c r="AE985" s="46">
        <f>G985*各種係数!L39*各種係数!$P$18</f>
        <v>0</v>
      </c>
      <c r="AF985" s="46">
        <f>M985*各種係数!L39*各種係数!$P$18</f>
        <v>0</v>
      </c>
      <c r="AG985" s="46">
        <f>U985*各種係数!L39*各種係数!$P$18</f>
        <v>0</v>
      </c>
      <c r="AH985" s="135">
        <f t="shared" si="98"/>
        <v>0</v>
      </c>
    </row>
    <row r="986" spans="2:34" x14ac:dyDescent="0.15">
      <c r="B986" s="155" t="s">
        <v>66</v>
      </c>
      <c r="C986" s="155" t="s">
        <v>297</v>
      </c>
      <c r="D986" s="155" t="s">
        <v>290</v>
      </c>
      <c r="E986" s="41" t="s">
        <v>163</v>
      </c>
      <c r="F986" s="363">
        <f>SUMIF(価格変換【係数】!$D$7:$D$64,E986,価格変換【係数】!$J$543:$J$600)</f>
        <v>0</v>
      </c>
      <c r="G986" s="324">
        <f>SUMIF(価格変換【係数】!$D$7:$D$64,E986,価格変換【係数】!$L$543:$L$600)</f>
        <v>0</v>
      </c>
      <c r="H986" s="325">
        <f>G986*各種係数!H40</f>
        <v>0</v>
      </c>
      <c r="I986" s="324">
        <f>G986*各種係数!I40</f>
        <v>0</v>
      </c>
      <c r="J986" s="364">
        <v>0</v>
      </c>
      <c r="K986" s="46">
        <f>J986*各種係数!G40</f>
        <v>0</v>
      </c>
      <c r="L986" s="46">
        <f>J986*各種係数!F40</f>
        <v>0</v>
      </c>
      <c r="M986" s="364">
        <v>5.2421949709459097E-5</v>
      </c>
      <c r="N986" s="46">
        <f>M986*各種係数!H40</f>
        <v>2.4409519644054033E-5</v>
      </c>
      <c r="O986" s="46">
        <f>M986*各種係数!I40</f>
        <v>9.4070324032442011E-6</v>
      </c>
      <c r="P986" s="54"/>
      <c r="Q986" s="41"/>
      <c r="R986" s="46">
        <f>Q$1061*各種係数!J40</f>
        <v>8.4969075106977E-7</v>
      </c>
      <c r="S986" s="46">
        <f>R986*各種係数!G40</f>
        <v>2.7485128090531701E-7</v>
      </c>
      <c r="T986" s="46">
        <f>R986*各種係数!F40</f>
        <v>5.7483947016445305E-7</v>
      </c>
      <c r="U986" s="364">
        <v>6.0890010978297125E-6</v>
      </c>
      <c r="V986" s="46">
        <f>U986*各種係数!H40</f>
        <v>2.8352549406097725E-6</v>
      </c>
      <c r="W986" s="46">
        <f>U986*各種係数!I40</f>
        <v>1.0926612029528926E-6</v>
      </c>
      <c r="X986" s="135">
        <f t="shared" si="94"/>
        <v>5.8510950807288812E-5</v>
      </c>
      <c r="Y986" s="46">
        <f t="shared" si="95"/>
        <v>2.7244774584663807E-5</v>
      </c>
      <c r="Z986" s="47">
        <f t="shared" si="96"/>
        <v>1.0499693606197094E-5</v>
      </c>
      <c r="AA986" s="46">
        <f>G986*各種係数!K40*各種係数!$P$18</f>
        <v>0</v>
      </c>
      <c r="AB986" s="46">
        <f>M986*各種係数!K40*各種係数!$P$18</f>
        <v>2.0129575064205494E-12</v>
      </c>
      <c r="AC986" s="46">
        <f>U986*各種係数!K40*各種係数!$P$18</f>
        <v>2.3381237314543516E-13</v>
      </c>
      <c r="AD986" s="364">
        <f t="shared" si="97"/>
        <v>2.2467698795659845E-12</v>
      </c>
      <c r="AE986" s="46">
        <f>G986*各種係数!L40*各種係数!$P$18</f>
        <v>0</v>
      </c>
      <c r="AF986" s="46">
        <f>M986*各種係数!L40*各種係数!$P$18</f>
        <v>2.0129575064205494E-12</v>
      </c>
      <c r="AG986" s="46">
        <f>U986*各種係数!L40*各種係数!$P$18</f>
        <v>2.3381237314543516E-13</v>
      </c>
      <c r="AH986" s="135">
        <f t="shared" si="98"/>
        <v>2.2467698795659845E-12</v>
      </c>
    </row>
    <row r="987" spans="2:34" x14ac:dyDescent="0.15">
      <c r="B987" s="155" t="s">
        <v>67</v>
      </c>
      <c r="C987" s="155" t="s">
        <v>297</v>
      </c>
      <c r="D987" s="155" t="s">
        <v>290</v>
      </c>
      <c r="E987" s="41" t="s">
        <v>164</v>
      </c>
      <c r="F987" s="363">
        <f>SUMIF(価格変換【係数】!$D$7:$D$64,E987,価格変換【係数】!$J$543:$J$600)</f>
        <v>0</v>
      </c>
      <c r="G987" s="324">
        <f>SUMIF(価格変換【係数】!$D$7:$D$64,E987,価格変換【係数】!$L$543:$L$600)</f>
        <v>0</v>
      </c>
      <c r="H987" s="325">
        <f>G987*各種係数!H41</f>
        <v>0</v>
      </c>
      <c r="I987" s="324">
        <f>G987*各種係数!I41</f>
        <v>0</v>
      </c>
      <c r="J987" s="364">
        <v>4.8090931520613001E-5</v>
      </c>
      <c r="K987" s="46">
        <f>J987*各種係数!G41</f>
        <v>8.6140891683243409E-8</v>
      </c>
      <c r="L987" s="46">
        <f>J987*各種係数!F41</f>
        <v>4.800479062892976E-5</v>
      </c>
      <c r="M987" s="364">
        <v>1.0717822201944468E-7</v>
      </c>
      <c r="N987" s="46">
        <f>M987*各種係数!H41</f>
        <v>5.1088285829268624E-8</v>
      </c>
      <c r="O987" s="46">
        <f>M987*各種係数!I41</f>
        <v>4.0370463627324164E-8</v>
      </c>
      <c r="P987" s="54"/>
      <c r="Q987" s="41"/>
      <c r="R987" s="46">
        <f>Q$1061*各種係数!J41</f>
        <v>2.0558102197960796E-5</v>
      </c>
      <c r="S987" s="46">
        <f>R987*各種係数!G41</f>
        <v>3.6823850124186913E-8</v>
      </c>
      <c r="T987" s="46">
        <f>R987*各種係数!F41</f>
        <v>2.052127834783661E-5</v>
      </c>
      <c r="U987" s="364">
        <v>7.9168293380609307E-8</v>
      </c>
      <c r="V987" s="46">
        <f>U987*各種係数!H41</f>
        <v>3.7736886511423769E-8</v>
      </c>
      <c r="W987" s="46">
        <f>U987*各種係数!I41</f>
        <v>2.9820057173362835E-8</v>
      </c>
      <c r="X987" s="135">
        <f t="shared" si="94"/>
        <v>1.8634651540005399E-7</v>
      </c>
      <c r="Y987" s="46">
        <f t="shared" si="95"/>
        <v>8.8825172340692393E-8</v>
      </c>
      <c r="Z987" s="47">
        <f t="shared" si="96"/>
        <v>7.0190520800686999E-8</v>
      </c>
      <c r="AA987" s="46">
        <f>G987*各種係数!K41*各種係数!$P$18</f>
        <v>0</v>
      </c>
      <c r="AB987" s="46">
        <f>M987*各種係数!K41*各種係数!$P$18</f>
        <v>0</v>
      </c>
      <c r="AC987" s="46">
        <f>U987*各種係数!K41*各種係数!$P$18</f>
        <v>0</v>
      </c>
      <c r="AD987" s="364">
        <f t="shared" si="97"/>
        <v>0</v>
      </c>
      <c r="AE987" s="46">
        <f>G987*各種係数!L41*各種係数!$P$18</f>
        <v>0</v>
      </c>
      <c r="AF987" s="46">
        <f>M987*各種係数!L41*各種係数!$P$18</f>
        <v>0</v>
      </c>
      <c r="AG987" s="46">
        <f>U987*各種係数!L41*各種係数!$P$18</f>
        <v>0</v>
      </c>
      <c r="AH987" s="135">
        <f t="shared" si="98"/>
        <v>0</v>
      </c>
    </row>
    <row r="988" spans="2:34" x14ac:dyDescent="0.15">
      <c r="B988" s="155" t="s">
        <v>68</v>
      </c>
      <c r="C988" s="155" t="s">
        <v>297</v>
      </c>
      <c r="D988" s="155" t="s">
        <v>290</v>
      </c>
      <c r="E988" s="41" t="s">
        <v>208</v>
      </c>
      <c r="F988" s="365">
        <f>SUMIF(価格変換【係数】!$D$7:$D$64,E988,価格変換【係数】!$J$543:$J$600)</f>
        <v>0</v>
      </c>
      <c r="G988" s="326">
        <f>SUMIF(価格変換【係数】!$D$7:$D$64,E988,価格変換【係数】!$L$543:$L$600)</f>
        <v>0</v>
      </c>
      <c r="H988" s="327">
        <f>G988*各種係数!H42</f>
        <v>0</v>
      </c>
      <c r="I988" s="326">
        <f>G988*各種係数!I42</f>
        <v>0</v>
      </c>
      <c r="J988" s="80">
        <v>5.5453762079265569E-4</v>
      </c>
      <c r="K988" s="67">
        <f>J988*各種係数!G42</f>
        <v>5.9547786008138822E-6</v>
      </c>
      <c r="L988" s="67">
        <f>J988*各種係数!F42</f>
        <v>5.4858284219184181E-4</v>
      </c>
      <c r="M988" s="80">
        <v>7.3190703209597119E-6</v>
      </c>
      <c r="N988" s="67">
        <f>M988*各種係数!H42</f>
        <v>3.5940311521278882E-6</v>
      </c>
      <c r="O988" s="67">
        <f>M988*各種係数!I42</f>
        <v>2.0446608321292931E-6</v>
      </c>
      <c r="P988" s="54"/>
      <c r="Q988" s="41"/>
      <c r="R988" s="67">
        <f>Q$1061*各種係数!J42</f>
        <v>9.2588704504557206E-5</v>
      </c>
      <c r="S988" s="67">
        <f>R988*各種係数!G42</f>
        <v>9.9424315968450375E-7</v>
      </c>
      <c r="T988" s="67">
        <f>R988*各種係数!F42</f>
        <v>9.1594461344872695E-5</v>
      </c>
      <c r="U988" s="80">
        <v>1.3721213396288105E-6</v>
      </c>
      <c r="V988" s="67">
        <f>U988*各種係数!H42</f>
        <v>6.7378049709443972E-7</v>
      </c>
      <c r="W988" s="67">
        <f>U988*各種係数!I42</f>
        <v>3.8331681990178375E-7</v>
      </c>
      <c r="X988" s="330">
        <f t="shared" si="94"/>
        <v>8.6911916605885216E-6</v>
      </c>
      <c r="Y988" s="67">
        <f t="shared" si="95"/>
        <v>4.2678116492223278E-6</v>
      </c>
      <c r="Z988" s="68">
        <f t="shared" si="96"/>
        <v>2.4279776520310769E-6</v>
      </c>
      <c r="AA988" s="67">
        <f>G988*各種係数!K42*各種係数!$P$18</f>
        <v>0</v>
      </c>
      <c r="AB988" s="67">
        <f>M988*各種係数!K42*各種係数!$P$18</f>
        <v>3.3420412424473567E-13</v>
      </c>
      <c r="AC988" s="67">
        <f>U988*各種係数!K42*各種係数!$P$18</f>
        <v>6.2653942448804123E-14</v>
      </c>
      <c r="AD988" s="80">
        <f t="shared" si="97"/>
        <v>3.9685806669353982E-13</v>
      </c>
      <c r="AE988" s="67">
        <f>G988*各種係数!L42*各種係数!$P$18</f>
        <v>0</v>
      </c>
      <c r="AF988" s="67">
        <f>M988*各種係数!L42*各種係数!$P$18</f>
        <v>3.0078371182026214E-13</v>
      </c>
      <c r="AG988" s="67">
        <f>U988*各種係数!L42*各種係数!$P$18</f>
        <v>5.6388548203923715E-14</v>
      </c>
      <c r="AH988" s="330">
        <f t="shared" si="98"/>
        <v>3.5717226002418585E-13</v>
      </c>
    </row>
    <row r="989" spans="2:34" x14ac:dyDescent="0.15">
      <c r="B989" s="162" t="s">
        <v>69</v>
      </c>
      <c r="C989" s="162" t="s">
        <v>298</v>
      </c>
      <c r="D989" s="162" t="s">
        <v>290</v>
      </c>
      <c r="E989" s="116" t="s">
        <v>165</v>
      </c>
      <c r="F989" s="363">
        <f>SUMIF(価格変換【係数】!$D$7:$D$64,E989,価格変換【係数】!$J$543:$J$600)</f>
        <v>0</v>
      </c>
      <c r="G989" s="324">
        <f>SUMIF(価格変換【係数】!$D$7:$D$64,E989,価格変換【係数】!$L$543:$L$600)</f>
        <v>0</v>
      </c>
      <c r="H989" s="325">
        <f>G989*各種係数!H43</f>
        <v>0</v>
      </c>
      <c r="I989" s="324">
        <f>G989*各種係数!I43</f>
        <v>0</v>
      </c>
      <c r="J989" s="366">
        <v>2.4541405380062127E-7</v>
      </c>
      <c r="K989" s="46">
        <f>J989*各種係数!G43</f>
        <v>0</v>
      </c>
      <c r="L989" s="46">
        <f>J989*各種係数!F43</f>
        <v>2.4541405380062127E-7</v>
      </c>
      <c r="M989" s="366">
        <v>0</v>
      </c>
      <c r="N989" s="46">
        <f>M989*各種係数!H43</f>
        <v>0</v>
      </c>
      <c r="O989" s="46">
        <f>M989*各種係数!I43</f>
        <v>0</v>
      </c>
      <c r="P989" s="54"/>
      <c r="Q989" s="41"/>
      <c r="R989" s="46">
        <f>Q$1061*各種係数!J43</f>
        <v>0</v>
      </c>
      <c r="S989" s="46">
        <f>R989*各種係数!G43</f>
        <v>0</v>
      </c>
      <c r="T989" s="46">
        <f>R989*各種係数!F43</f>
        <v>0</v>
      </c>
      <c r="U989" s="366">
        <v>0</v>
      </c>
      <c r="V989" s="46">
        <f>U989*各種係数!H43</f>
        <v>0</v>
      </c>
      <c r="W989" s="46">
        <f>U989*各種係数!I43</f>
        <v>0</v>
      </c>
      <c r="X989" s="328">
        <f t="shared" si="94"/>
        <v>0</v>
      </c>
      <c r="Y989" s="136">
        <f t="shared" si="95"/>
        <v>0</v>
      </c>
      <c r="Z989" s="329">
        <f t="shared" si="96"/>
        <v>0</v>
      </c>
      <c r="AA989" s="46">
        <f>G989*各種係数!K43*各種係数!$P$18</f>
        <v>0</v>
      </c>
      <c r="AB989" s="46">
        <f>M989*各種係数!K43*各種係数!$P$18</f>
        <v>0</v>
      </c>
      <c r="AC989" s="46">
        <f>U989*各種係数!K43*各種係数!$P$18</f>
        <v>0</v>
      </c>
      <c r="AD989" s="366">
        <f t="shared" si="97"/>
        <v>0</v>
      </c>
      <c r="AE989" s="46">
        <f>G989*各種係数!L43*各種係数!$P$18</f>
        <v>0</v>
      </c>
      <c r="AF989" s="46">
        <f>M989*各種係数!L43*各種係数!$P$18</f>
        <v>0</v>
      </c>
      <c r="AG989" s="46">
        <f>U989*各種係数!L43*各種係数!$P$18</f>
        <v>0</v>
      </c>
      <c r="AH989" s="328">
        <f t="shared" si="98"/>
        <v>0</v>
      </c>
    </row>
    <row r="990" spans="2:34" x14ac:dyDescent="0.15">
      <c r="B990" s="155" t="s">
        <v>70</v>
      </c>
      <c r="C990" s="155" t="s">
        <v>298</v>
      </c>
      <c r="D990" s="155" t="s">
        <v>290</v>
      </c>
      <c r="E990" s="41" t="s">
        <v>166</v>
      </c>
      <c r="F990" s="363">
        <f>SUMIF(価格変換【係数】!$D$7:$D$64,E990,価格変換【係数】!$J$543:$J$600)</f>
        <v>0</v>
      </c>
      <c r="G990" s="324">
        <f>SUMIF(価格変換【係数】!$D$7:$D$64,E990,価格変換【係数】!$L$543:$L$600)</f>
        <v>0</v>
      </c>
      <c r="H990" s="325">
        <f>G990*各種係数!H44</f>
        <v>0</v>
      </c>
      <c r="I990" s="324">
        <f>G990*各種係数!I44</f>
        <v>0</v>
      </c>
      <c r="J990" s="364">
        <v>8.0399201299269026E-6</v>
      </c>
      <c r="K990" s="46">
        <f>J990*各種係数!G44</f>
        <v>2.1581189199041326E-6</v>
      </c>
      <c r="L990" s="46">
        <f>J990*各種係数!F44</f>
        <v>5.88180121002277E-6</v>
      </c>
      <c r="M990" s="364">
        <v>5.230829232527766E-5</v>
      </c>
      <c r="N990" s="46">
        <f>M990*各種係数!H44</f>
        <v>1.1302720412989864E-5</v>
      </c>
      <c r="O990" s="46">
        <f>M990*各種係数!I44</f>
        <v>2.8242197514039688E-6</v>
      </c>
      <c r="P990" s="54"/>
      <c r="Q990" s="41"/>
      <c r="R990" s="46">
        <f>Q$1061*各種係数!J44</f>
        <v>0</v>
      </c>
      <c r="S990" s="46">
        <f>R990*各種係数!G44</f>
        <v>0</v>
      </c>
      <c r="T990" s="46">
        <f>R990*各種係数!F44</f>
        <v>0</v>
      </c>
      <c r="U990" s="364">
        <v>2.3130577494156598E-5</v>
      </c>
      <c r="V990" s="46">
        <f>U990*各種係数!H44</f>
        <v>4.9980306904629954E-6</v>
      </c>
      <c r="W990" s="46">
        <f>U990*各種係数!I44</f>
        <v>1.2488619092007496E-6</v>
      </c>
      <c r="X990" s="135">
        <f t="shared" si="94"/>
        <v>7.5438869819434258E-5</v>
      </c>
      <c r="Y990" s="46">
        <f t="shared" si="95"/>
        <v>1.6300751103452861E-5</v>
      </c>
      <c r="Z990" s="47">
        <f t="shared" si="96"/>
        <v>4.0730816606047188E-6</v>
      </c>
      <c r="AA990" s="46">
        <f>G990*各種係数!K44*各種係数!$P$18</f>
        <v>0</v>
      </c>
      <c r="AB990" s="46">
        <f>M990*各種係数!K44*各種係数!$P$18</f>
        <v>3.8019504891056204E-13</v>
      </c>
      <c r="AC990" s="46">
        <f>U990*各種係数!K44*各種係数!$P$18</f>
        <v>1.6812116493947754E-13</v>
      </c>
      <c r="AD990" s="364">
        <f t="shared" si="97"/>
        <v>5.483162138500396E-13</v>
      </c>
      <c r="AE990" s="46">
        <f>G990*各種係数!L44*各種係数!$P$18</f>
        <v>0</v>
      </c>
      <c r="AF990" s="46">
        <f>M990*各種係数!L44*各種係数!$P$18</f>
        <v>3.8019504891056204E-13</v>
      </c>
      <c r="AG990" s="46">
        <f>U990*各種係数!L44*各種係数!$P$18</f>
        <v>1.6812116493947754E-13</v>
      </c>
      <c r="AH990" s="135">
        <f t="shared" si="98"/>
        <v>5.483162138500396E-13</v>
      </c>
    </row>
    <row r="991" spans="2:34" x14ac:dyDescent="0.15">
      <c r="B991" s="155" t="s">
        <v>71</v>
      </c>
      <c r="C991" s="155" t="s">
        <v>298</v>
      </c>
      <c r="D991" s="155" t="s">
        <v>290</v>
      </c>
      <c r="E991" s="41" t="s">
        <v>966</v>
      </c>
      <c r="F991" s="363">
        <f>SUMIF(価格変換【係数】!$D$7:$D$64,E991,価格変換【係数】!$J$543:$J$600)</f>
        <v>0</v>
      </c>
      <c r="G991" s="324">
        <f>SUMIF(価格変換【係数】!$D$7:$D$64,E991,価格変換【係数】!$L$543:$L$600)</f>
        <v>0</v>
      </c>
      <c r="H991" s="325">
        <f>G991*各種係数!H45</f>
        <v>0</v>
      </c>
      <c r="I991" s="324">
        <f>G991*各種係数!I45</f>
        <v>0</v>
      </c>
      <c r="J991" s="364">
        <v>4.2301926468091176E-6</v>
      </c>
      <c r="K991" s="46">
        <f>J991*各種係数!G45</f>
        <v>4.8393685489730335E-8</v>
      </c>
      <c r="L991" s="46">
        <f>J991*各種係数!F45</f>
        <v>4.1817989613193876E-6</v>
      </c>
      <c r="M991" s="364">
        <v>3.7891631108249796E-7</v>
      </c>
      <c r="N991" s="46">
        <f>M991*各種係数!H45</f>
        <v>1.5203214193390566E-7</v>
      </c>
      <c r="O991" s="46">
        <f>M991*各種係数!I45</f>
        <v>7.0982585224395066E-8</v>
      </c>
      <c r="P991" s="54"/>
      <c r="Q991" s="41"/>
      <c r="R991" s="46">
        <f>Q$1061*各種係数!J45</f>
        <v>3.5863570662035748E-8</v>
      </c>
      <c r="S991" s="46">
        <f>R991*各種係数!G45</f>
        <v>4.1028163586508016E-10</v>
      </c>
      <c r="T991" s="46">
        <f>R991*各種係数!F45</f>
        <v>3.5453289026170667E-8</v>
      </c>
      <c r="U991" s="364">
        <v>1.2888988268426004E-7</v>
      </c>
      <c r="V991" s="46">
        <f>U991*各種係数!H45</f>
        <v>5.171433470920586E-8</v>
      </c>
      <c r="W991" s="46">
        <f>U991*各種係数!I45</f>
        <v>2.4145007260470917E-8</v>
      </c>
      <c r="X991" s="135">
        <f t="shared" si="94"/>
        <v>5.0780619376675799E-7</v>
      </c>
      <c r="Y991" s="46">
        <f t="shared" si="95"/>
        <v>2.0374647664311152E-7</v>
      </c>
      <c r="Z991" s="47">
        <f t="shared" si="96"/>
        <v>9.512759248486599E-8</v>
      </c>
      <c r="AA991" s="46">
        <f>G991*各種係数!K45*各種係数!$P$18</f>
        <v>0</v>
      </c>
      <c r="AB991" s="46">
        <f>M991*各種係数!K45*各種係数!$P$18</f>
        <v>1.9266931071991421E-14</v>
      </c>
      <c r="AC991" s="46">
        <f>U991*各種係数!K45*各種係数!$P$18</f>
        <v>6.5537228483522051E-15</v>
      </c>
      <c r="AD991" s="364">
        <f t="shared" si="97"/>
        <v>2.5820653920343628E-14</v>
      </c>
      <c r="AE991" s="46">
        <f>G991*各種係数!L45*各種係数!$P$18</f>
        <v>0</v>
      </c>
      <c r="AF991" s="46">
        <f>M991*各種係数!L45*各種係数!$P$18</f>
        <v>1.7661353482658802E-14</v>
      </c>
      <c r="AG991" s="46">
        <f>U991*各種係数!L45*各種係数!$P$18</f>
        <v>6.0075792776561876E-15</v>
      </c>
      <c r="AH991" s="135">
        <f t="shared" si="98"/>
        <v>2.366893276031499E-14</v>
      </c>
    </row>
    <row r="992" spans="2:34" x14ac:dyDescent="0.15">
      <c r="B992" s="155" t="s">
        <v>72</v>
      </c>
      <c r="C992" s="155" t="s">
        <v>298</v>
      </c>
      <c r="D992" s="155" t="s">
        <v>290</v>
      </c>
      <c r="E992" s="41" t="s">
        <v>967</v>
      </c>
      <c r="F992" s="363">
        <f>SUMIF(価格変換【係数】!$D$7:$D$64,E992,価格変換【係数】!$J$543:$J$600)</f>
        <v>0</v>
      </c>
      <c r="G992" s="324">
        <f>SUMIF(価格変換【係数】!$D$7:$D$64,E992,価格変換【係数】!$L$543:$L$600)</f>
        <v>0</v>
      </c>
      <c r="H992" s="325">
        <f>G992*各種係数!H46</f>
        <v>0</v>
      </c>
      <c r="I992" s="324">
        <f>G992*各種係数!I46</f>
        <v>0</v>
      </c>
      <c r="J992" s="364">
        <v>0</v>
      </c>
      <c r="K992" s="46">
        <f>J992*各種係数!G46</f>
        <v>0</v>
      </c>
      <c r="L992" s="46">
        <f>J992*各種係数!F46</f>
        <v>0</v>
      </c>
      <c r="M992" s="364">
        <v>1.797070534159364E-5</v>
      </c>
      <c r="N992" s="46">
        <f>M992*各種係数!H46</f>
        <v>4.9102973235452554E-6</v>
      </c>
      <c r="O992" s="46">
        <f>M992*各種係数!I46</f>
        <v>1.7841059265602999E-6</v>
      </c>
      <c r="P992" s="54"/>
      <c r="Q992" s="41"/>
      <c r="R992" s="46">
        <f>Q$1061*各種係数!J46</f>
        <v>0</v>
      </c>
      <c r="S992" s="46">
        <f>R992*各種係数!G46</f>
        <v>0</v>
      </c>
      <c r="T992" s="46">
        <f>R992*各種係数!F46</f>
        <v>0</v>
      </c>
      <c r="U992" s="364">
        <v>5.3422688619738025E-6</v>
      </c>
      <c r="V992" s="46">
        <f>U992*各種係数!H46</f>
        <v>1.4597161322262745E-6</v>
      </c>
      <c r="W992" s="46">
        <f>U992*各種係数!I46</f>
        <v>5.3037281268342174E-7</v>
      </c>
      <c r="X992" s="135">
        <f t="shared" si="94"/>
        <v>2.3312974203567443E-5</v>
      </c>
      <c r="Y992" s="46">
        <f t="shared" si="95"/>
        <v>6.3700134557715295E-6</v>
      </c>
      <c r="Z992" s="47">
        <f t="shared" si="96"/>
        <v>2.3144787392437215E-6</v>
      </c>
      <c r="AA992" s="46">
        <f>G992*各種係数!K46*各種係数!$P$18</f>
        <v>0</v>
      </c>
      <c r="AB992" s="46">
        <f>M992*各種係数!K46*各種係数!$P$18</f>
        <v>3.6713933023898476E-13</v>
      </c>
      <c r="AC992" s="46">
        <f>U992*各種係数!K46*各種係数!$P$18</f>
        <v>1.0914190482006491E-13</v>
      </c>
      <c r="AD992" s="364">
        <f t="shared" si="97"/>
        <v>4.7628123505904966E-13</v>
      </c>
      <c r="AE992" s="46">
        <f>G992*各種係数!L46*各種係数!$P$18</f>
        <v>0</v>
      </c>
      <c r="AF992" s="46">
        <f>M992*各種係数!L46*各種係数!$P$18</f>
        <v>3.1359817791246619E-13</v>
      </c>
      <c r="AG992" s="46">
        <f>U992*各種係数!L46*各種係数!$P$18</f>
        <v>9.3225377033805444E-14</v>
      </c>
      <c r="AH992" s="135">
        <f t="shared" si="98"/>
        <v>4.0682355494627163E-13</v>
      </c>
    </row>
    <row r="993" spans="2:34" x14ac:dyDescent="0.15">
      <c r="B993" s="163" t="s">
        <v>73</v>
      </c>
      <c r="C993" s="163" t="s">
        <v>299</v>
      </c>
      <c r="D993" s="163" t="s">
        <v>290</v>
      </c>
      <c r="E993" s="62" t="s">
        <v>167</v>
      </c>
      <c r="F993" s="365">
        <f>SUMIF(価格変換【係数】!$D$7:$D$64,E993,価格変換【係数】!$J$543:$J$600)</f>
        <v>0</v>
      </c>
      <c r="G993" s="326">
        <f>SUMIF(価格変換【係数】!$D$7:$D$64,E993,価格変換【係数】!$L$543:$L$600)</f>
        <v>0</v>
      </c>
      <c r="H993" s="327">
        <f>G993*各種係数!H47</f>
        <v>0</v>
      </c>
      <c r="I993" s="326">
        <f>G993*各種係数!I47</f>
        <v>0</v>
      </c>
      <c r="J993" s="80">
        <v>4.4174529684111831E-7</v>
      </c>
      <c r="K993" s="67">
        <f>J993*各種係数!G47</f>
        <v>0</v>
      </c>
      <c r="L993" s="67">
        <f>J993*各種係数!F47</f>
        <v>4.4174529684111815E-7</v>
      </c>
      <c r="M993" s="80">
        <v>8.2752302998790034E-21</v>
      </c>
      <c r="N993" s="67">
        <f>M993*各種係数!H47</f>
        <v>0</v>
      </c>
      <c r="O993" s="67">
        <f>M993*各種係数!I47</f>
        <v>0</v>
      </c>
      <c r="P993" s="54"/>
      <c r="Q993" s="41"/>
      <c r="R993" s="67">
        <f>Q$1061*各種係数!J47</f>
        <v>1.4036173936259359E-4</v>
      </c>
      <c r="S993" s="67">
        <f>R993*各種係数!G47</f>
        <v>0</v>
      </c>
      <c r="T993" s="67">
        <f>R993*各種係数!F47</f>
        <v>1.4036173936259354E-4</v>
      </c>
      <c r="U993" s="80">
        <v>2.6218622165080903E-21</v>
      </c>
      <c r="V993" s="67">
        <f>U993*各種係数!H47</f>
        <v>0</v>
      </c>
      <c r="W993" s="67">
        <f>U993*各種係数!I47</f>
        <v>0</v>
      </c>
      <c r="X993" s="330">
        <f t="shared" si="94"/>
        <v>1.0897092516387094E-20</v>
      </c>
      <c r="Y993" s="67">
        <f t="shared" si="95"/>
        <v>0</v>
      </c>
      <c r="Z993" s="68">
        <f t="shared" si="96"/>
        <v>0</v>
      </c>
      <c r="AA993" s="67">
        <f>G993*各種係数!K47*各種係数!$P$18</f>
        <v>0</v>
      </c>
      <c r="AB993" s="67">
        <f>M993*各種係数!K47*各種係数!$P$18</f>
        <v>0</v>
      </c>
      <c r="AC993" s="67">
        <f>U993*各種係数!K47*各種係数!$P$18</f>
        <v>0</v>
      </c>
      <c r="AD993" s="80">
        <f t="shared" si="97"/>
        <v>0</v>
      </c>
      <c r="AE993" s="67">
        <f>G993*各種係数!L47*各種係数!$P$18</f>
        <v>0</v>
      </c>
      <c r="AF993" s="67">
        <f>M993*各種係数!L47*各種係数!$P$18</f>
        <v>0</v>
      </c>
      <c r="AG993" s="67">
        <f>U993*各種係数!L47*各種係数!$P$18</f>
        <v>0</v>
      </c>
      <c r="AH993" s="330">
        <f t="shared" si="98"/>
        <v>0</v>
      </c>
    </row>
    <row r="994" spans="2:34" x14ac:dyDescent="0.15">
      <c r="B994" s="155" t="s">
        <v>74</v>
      </c>
      <c r="C994" s="155" t="s">
        <v>299</v>
      </c>
      <c r="D994" s="155" t="s">
        <v>290</v>
      </c>
      <c r="E994" s="41" t="s">
        <v>168</v>
      </c>
      <c r="F994" s="363">
        <f>SUMIF(価格変換【係数】!$D$7:$D$64,E994,価格変換【係数】!$J$543:$J$600)</f>
        <v>0</v>
      </c>
      <c r="G994" s="324">
        <f>SUMIF(価格変換【係数】!$D$7:$D$64,E994,価格変換【係数】!$L$543:$L$600)</f>
        <v>0</v>
      </c>
      <c r="H994" s="325">
        <f>G994*各種係数!H48</f>
        <v>0</v>
      </c>
      <c r="I994" s="324">
        <f>G994*各種係数!I48</f>
        <v>0</v>
      </c>
      <c r="J994" s="366">
        <v>1.4189743299007981E-4</v>
      </c>
      <c r="K994" s="46">
        <f>J994*各種係数!G48</f>
        <v>6.1087501755830662E-6</v>
      </c>
      <c r="L994" s="46">
        <f>J994*各種係数!F48</f>
        <v>1.3578868281449675E-4</v>
      </c>
      <c r="M994" s="366">
        <v>1.1830599087161336E-5</v>
      </c>
      <c r="N994" s="46">
        <f>M994*各種係数!H48</f>
        <v>2.6256179845786831E-6</v>
      </c>
      <c r="O994" s="46">
        <f>M994*各種係数!I48</f>
        <v>1.3355276467363656E-6</v>
      </c>
      <c r="P994" s="54"/>
      <c r="Q994" s="41"/>
      <c r="R994" s="46">
        <f>Q$1061*各種係数!J48</f>
        <v>5.288497304547887E-6</v>
      </c>
      <c r="S994" s="46">
        <f>R994*各種係数!G48</f>
        <v>2.2767225704488979E-7</v>
      </c>
      <c r="T994" s="46">
        <f>R994*各種係数!F48</f>
        <v>5.0608250475029968E-6</v>
      </c>
      <c r="U994" s="366">
        <v>2.7141590570854404E-6</v>
      </c>
      <c r="V994" s="46">
        <f>U994*各種係数!H48</f>
        <v>6.0236550835571982E-7</v>
      </c>
      <c r="W994" s="46">
        <f>U994*各種係数!I48</f>
        <v>3.0639483526334789E-7</v>
      </c>
      <c r="X994" s="328">
        <f t="shared" si="94"/>
        <v>1.4544758144246775E-5</v>
      </c>
      <c r="Y994" s="136">
        <f t="shared" si="95"/>
        <v>3.2279834929344028E-6</v>
      </c>
      <c r="Z994" s="329">
        <f t="shared" si="96"/>
        <v>1.6419224819997136E-6</v>
      </c>
      <c r="AA994" s="46">
        <f>G994*各種係数!K48*各種係数!$P$18</f>
        <v>0</v>
      </c>
      <c r="AB994" s="46">
        <f>M994*各種係数!K48*各種係数!$P$18</f>
        <v>3.0155572109868199E-13</v>
      </c>
      <c r="AC994" s="46">
        <f>U994*各種係数!K48*各種係数!$P$18</f>
        <v>6.9182480583263909E-14</v>
      </c>
      <c r="AD994" s="366">
        <f t="shared" si="97"/>
        <v>3.7073820168194593E-13</v>
      </c>
      <c r="AE994" s="46">
        <f>G994*各種係数!L48*各種係数!$P$18</f>
        <v>0</v>
      </c>
      <c r="AF994" s="46">
        <f>M994*各種係数!L48*各種係数!$P$18</f>
        <v>2.9427176648277183E-13</v>
      </c>
      <c r="AG994" s="46">
        <f>U994*各種係数!L48*各種係数!$P$18</f>
        <v>6.7511406173040142E-14</v>
      </c>
      <c r="AH994" s="328">
        <f t="shared" si="98"/>
        <v>3.6178317265581196E-13</v>
      </c>
    </row>
    <row r="995" spans="2:34" x14ac:dyDescent="0.15">
      <c r="B995" s="155" t="s">
        <v>75</v>
      </c>
      <c r="C995" s="155" t="s">
        <v>300</v>
      </c>
      <c r="D995" s="155" t="s">
        <v>290</v>
      </c>
      <c r="E995" s="41" t="s">
        <v>968</v>
      </c>
      <c r="F995" s="363">
        <f>SUMIF(価格変換【係数】!$D$7:$D$64,E995,価格変換【係数】!$J$543:$J$600)</f>
        <v>0</v>
      </c>
      <c r="G995" s="324">
        <f>SUMIF(価格変換【係数】!$D$7:$D$64,E995,価格変換【係数】!$L$543:$L$600)</f>
        <v>0</v>
      </c>
      <c r="H995" s="325">
        <f>G995*各種係数!H49</f>
        <v>0</v>
      </c>
      <c r="I995" s="324">
        <f>G995*各種係数!I49</f>
        <v>0</v>
      </c>
      <c r="J995" s="364">
        <v>3.3242511371215049E-6</v>
      </c>
      <c r="K995" s="46">
        <f>J995*各種係数!G49</f>
        <v>1.8439802855610315E-7</v>
      </c>
      <c r="L995" s="46">
        <f>J995*各種係数!F49</f>
        <v>3.1398531085654016E-6</v>
      </c>
      <c r="M995" s="364">
        <v>2.3888965150543327E-5</v>
      </c>
      <c r="N995" s="46">
        <f>M995*各種係数!H49</f>
        <v>9.4008052043473967E-6</v>
      </c>
      <c r="O995" s="46">
        <f>M995*各種係数!I49</f>
        <v>7.4735380699468833E-6</v>
      </c>
      <c r="P995" s="54"/>
      <c r="Q995" s="41"/>
      <c r="R995" s="46">
        <f>Q$1061*各種係数!J49</f>
        <v>2.7016303653332009E-5</v>
      </c>
      <c r="S995" s="46">
        <f>R995*各種係数!G49</f>
        <v>1.4986091384362762E-6</v>
      </c>
      <c r="T995" s="46">
        <f>R995*各種係数!F49</f>
        <v>2.5517694514895731E-5</v>
      </c>
      <c r="U995" s="364">
        <v>4.1599127029709804E-6</v>
      </c>
      <c r="V995" s="46">
        <f>U995*各種係数!H49</f>
        <v>1.6370122665958597E-6</v>
      </c>
      <c r="W995" s="46">
        <f>U995*各種係数!I49</f>
        <v>1.301406978384837E-6</v>
      </c>
      <c r="X995" s="135">
        <f t="shared" si="94"/>
        <v>2.8048877853514307E-5</v>
      </c>
      <c r="Y995" s="46">
        <f t="shared" si="95"/>
        <v>1.1037817470943256E-5</v>
      </c>
      <c r="Z995" s="47">
        <f t="shared" si="96"/>
        <v>8.7749450483317197E-6</v>
      </c>
      <c r="AA995" s="46">
        <f>G995*各種係数!K49*各種係数!$P$18</f>
        <v>0</v>
      </c>
      <c r="AB995" s="46">
        <f>M995*各種係数!K49*各種係数!$P$18</f>
        <v>5.4263739119676562E-12</v>
      </c>
      <c r="AC995" s="46">
        <f>U995*各種係数!K49*各種係数!$P$18</f>
        <v>9.4492338304370573E-13</v>
      </c>
      <c r="AD995" s="364">
        <f t="shared" si="97"/>
        <v>6.3712972950113616E-12</v>
      </c>
      <c r="AE995" s="46">
        <f>G995*各種係数!L49*各種係数!$P$18</f>
        <v>0</v>
      </c>
      <c r="AF995" s="46">
        <f>M995*各種係数!L49*各種係数!$P$18</f>
        <v>5.0516957132841752E-12</v>
      </c>
      <c r="AG995" s="46">
        <f>U995*各種係数!L49*各種係数!$P$18</f>
        <v>8.7967867326211634E-13</v>
      </c>
      <c r="AH995" s="135">
        <f t="shared" si="98"/>
        <v>5.9313743865462912E-12</v>
      </c>
    </row>
    <row r="996" spans="2:34" x14ac:dyDescent="0.15">
      <c r="B996" s="155" t="s">
        <v>76</v>
      </c>
      <c r="C996" s="155" t="s">
        <v>300</v>
      </c>
      <c r="D996" s="155" t="s">
        <v>290</v>
      </c>
      <c r="E996" s="41" t="s">
        <v>169</v>
      </c>
      <c r="F996" s="363">
        <f>SUMIF(価格変換【係数】!$D$7:$D$64,E996,価格変換【係数】!$J$543:$J$600)</f>
        <v>0</v>
      </c>
      <c r="G996" s="324">
        <f>SUMIF(価格変換【係数】!$D$7:$D$64,E996,価格変換【係数】!$L$543:$L$600)</f>
        <v>0</v>
      </c>
      <c r="H996" s="325">
        <f>G996*各種係数!H50</f>
        <v>0</v>
      </c>
      <c r="I996" s="324">
        <f>G996*各種係数!I50</f>
        <v>0</v>
      </c>
      <c r="J996" s="364">
        <v>1.0208808974540968E-3</v>
      </c>
      <c r="K996" s="46">
        <f>J996*各種係数!G50</f>
        <v>1.3514881050303437E-4</v>
      </c>
      <c r="L996" s="46">
        <f>J996*各種係数!F50</f>
        <v>8.8573208695106242E-4</v>
      </c>
      <c r="M996" s="364">
        <v>2.0889758926551203E-4</v>
      </c>
      <c r="N996" s="46">
        <f>M996*各種係数!H50</f>
        <v>9.5161199996405754E-5</v>
      </c>
      <c r="O996" s="46">
        <f>M996*各種係数!I50</f>
        <v>6.927431589921285E-5</v>
      </c>
      <c r="P996" s="54"/>
      <c r="Q996" s="41"/>
      <c r="R996" s="46">
        <f>Q$1061*各種係数!J50</f>
        <v>1.94256409859019E-4</v>
      </c>
      <c r="S996" s="46">
        <f>R996*各種係数!G50</f>
        <v>2.571653832538953E-5</v>
      </c>
      <c r="T996" s="46">
        <f>R996*各種係数!F50</f>
        <v>1.6853987153362947E-4</v>
      </c>
      <c r="U996" s="364">
        <v>5.8525643383785944E-5</v>
      </c>
      <c r="V996" s="46">
        <f>U996*各種係数!H50</f>
        <v>2.6660769396835982E-5</v>
      </c>
      <c r="W996" s="46">
        <f>U996*各種係数!I50</f>
        <v>1.9408189066365704E-5</v>
      </c>
      <c r="X996" s="135">
        <f t="shared" si="94"/>
        <v>2.6742323264929797E-4</v>
      </c>
      <c r="Y996" s="46">
        <f t="shared" si="95"/>
        <v>1.2182196939324174E-4</v>
      </c>
      <c r="Z996" s="47">
        <f t="shared" si="96"/>
        <v>8.868250496557855E-5</v>
      </c>
      <c r="AA996" s="46">
        <f>G996*各種係数!K50*各種係数!$P$18</f>
        <v>0</v>
      </c>
      <c r="AB996" s="46">
        <f>M996*各種係数!K50*各種係数!$P$18</f>
        <v>1.5746891251770752E-11</v>
      </c>
      <c r="AC996" s="46">
        <f>U996*各種係数!K50*各種係数!$P$18</f>
        <v>4.4117165020656603E-12</v>
      </c>
      <c r="AD996" s="364">
        <f t="shared" si="97"/>
        <v>2.0158607753836413E-11</v>
      </c>
      <c r="AE996" s="46">
        <f>G996*各種係数!L50*各種係数!$P$18</f>
        <v>0</v>
      </c>
      <c r="AF996" s="46">
        <f>M996*各種係数!L50*各種係数!$P$18</f>
        <v>1.4183370134573657E-11</v>
      </c>
      <c r="AG996" s="46">
        <f>U996*各種係数!L50*各種係数!$P$18</f>
        <v>3.9736737288109137E-12</v>
      </c>
      <c r="AH996" s="135">
        <f t="shared" si="98"/>
        <v>1.815704386338457E-11</v>
      </c>
    </row>
    <row r="997" spans="2:34" x14ac:dyDescent="0.15">
      <c r="B997" s="155" t="s">
        <v>77</v>
      </c>
      <c r="C997" s="155" t="s">
        <v>301</v>
      </c>
      <c r="D997" s="155" t="s">
        <v>290</v>
      </c>
      <c r="E997" s="41" t="s">
        <v>969</v>
      </c>
      <c r="F997" s="363">
        <f>SUMIF(価格変換【係数】!$D$7:$D$64,E997,価格変換【係数】!$J$543:$J$600)</f>
        <v>0</v>
      </c>
      <c r="G997" s="324">
        <f>SUMIF(価格変換【係数】!$D$7:$D$64,E997,価格変換【係数】!$L$543:$L$600)</f>
        <v>0</v>
      </c>
      <c r="H997" s="325">
        <f>G997*各種係数!H51</f>
        <v>0</v>
      </c>
      <c r="I997" s="324">
        <f>G997*各種係数!I51</f>
        <v>0</v>
      </c>
      <c r="J997" s="364">
        <v>1.6239854779335005E-5</v>
      </c>
      <c r="K997" s="46">
        <f>J997*各種係数!G51</f>
        <v>1.6585214496963596E-6</v>
      </c>
      <c r="L997" s="46">
        <f>J997*各種係数!F51</f>
        <v>1.4581333329638646E-5</v>
      </c>
      <c r="M997" s="364">
        <v>4.6538629198192572E-5</v>
      </c>
      <c r="N997" s="46">
        <f>M997*各種係数!H51</f>
        <v>2.080942152427857E-5</v>
      </c>
      <c r="O997" s="46">
        <f>M997*各種係数!I51</f>
        <v>1.0950158852355993E-5</v>
      </c>
      <c r="P997" s="54"/>
      <c r="Q997" s="41"/>
      <c r="R997" s="46">
        <f>Q$1061*各種係数!J51</f>
        <v>1.201981364419152E-5</v>
      </c>
      <c r="S997" s="46">
        <f>R997*各種係数!G51</f>
        <v>1.2275429196332328E-6</v>
      </c>
      <c r="T997" s="46">
        <f>R997*各種係数!F51</f>
        <v>1.0792270724558286E-5</v>
      </c>
      <c r="U997" s="364">
        <v>1.2132405436231502E-5</v>
      </c>
      <c r="V997" s="46">
        <f>U997*各種係数!H51</f>
        <v>5.4249199681153328E-6</v>
      </c>
      <c r="W997" s="46">
        <f>U997*各種係数!I51</f>
        <v>2.8546557790121144E-6</v>
      </c>
      <c r="X997" s="135">
        <f t="shared" si="94"/>
        <v>5.8671034634424073E-5</v>
      </c>
      <c r="Y997" s="46">
        <f t="shared" si="95"/>
        <v>2.6234341492393902E-5</v>
      </c>
      <c r="Z997" s="47">
        <f t="shared" si="96"/>
        <v>1.3804814631368107E-5</v>
      </c>
      <c r="AA997" s="46">
        <f>G997*各種係数!K51*各種係数!$P$18</f>
        <v>0</v>
      </c>
      <c r="AB997" s="46">
        <f>M997*各種係数!K51*各種係数!$P$18</f>
        <v>2.1135158904980128E-12</v>
      </c>
      <c r="AC997" s="46">
        <f>U997*各種係数!K51*各種係数!$P$18</f>
        <v>5.5098381970467702E-13</v>
      </c>
      <c r="AD997" s="364">
        <f t="shared" si="97"/>
        <v>2.6644997102026897E-12</v>
      </c>
      <c r="AE997" s="46">
        <f>G997*各種係数!L51*各種係数!$P$18</f>
        <v>0</v>
      </c>
      <c r="AF997" s="46">
        <f>M997*各種係数!L51*各種係数!$P$18</f>
        <v>2.0639803618144656E-12</v>
      </c>
      <c r="AG997" s="46">
        <f>U997*各種係数!L51*各種係数!$P$18</f>
        <v>5.3807013643034866E-13</v>
      </c>
      <c r="AH997" s="135">
        <f t="shared" si="98"/>
        <v>2.6020504982448145E-12</v>
      </c>
    </row>
    <row r="998" spans="2:34" x14ac:dyDescent="0.15">
      <c r="B998" s="155" t="s">
        <v>78</v>
      </c>
      <c r="C998" s="155" t="s">
        <v>302</v>
      </c>
      <c r="D998" s="155" t="s">
        <v>290</v>
      </c>
      <c r="E998" s="41" t="s">
        <v>970</v>
      </c>
      <c r="F998" s="365">
        <f>SUMIF(価格変換【係数】!$D$7:$D$64,E998,価格変換【係数】!$J$543:$J$600)</f>
        <v>0</v>
      </c>
      <c r="G998" s="326">
        <f>SUMIF(価格変換【係数】!$D$7:$D$64,E998,価格変換【係数】!$L$543:$L$600)</f>
        <v>0</v>
      </c>
      <c r="H998" s="327">
        <f>G998*各種係数!H52</f>
        <v>0</v>
      </c>
      <c r="I998" s="326">
        <f>G998*各種係数!I52</f>
        <v>0</v>
      </c>
      <c r="J998" s="80">
        <v>1.1932551342454185E-5</v>
      </c>
      <c r="K998" s="67">
        <f>J998*各種係数!G52</f>
        <v>1.0610836725039399E-6</v>
      </c>
      <c r="L998" s="67">
        <f>J998*各種係数!F52</f>
        <v>1.0871467669950244E-5</v>
      </c>
      <c r="M998" s="80">
        <v>4.8080337795156573E-5</v>
      </c>
      <c r="N998" s="67">
        <f>M998*各種係数!H52</f>
        <v>2.307499251379621E-5</v>
      </c>
      <c r="O998" s="67">
        <f>M998*各種係数!I52</f>
        <v>1.242918930105795E-5</v>
      </c>
      <c r="P998" s="54"/>
      <c r="Q998" s="41"/>
      <c r="R998" s="67">
        <f>Q$1061*各種係数!J52</f>
        <v>7.3354795684886964E-6</v>
      </c>
      <c r="S998" s="67">
        <f>R998*各種係数!G52</f>
        <v>6.5229617512031137E-7</v>
      </c>
      <c r="T998" s="67">
        <f>R998*各種係数!F52</f>
        <v>6.6831833933683848E-6</v>
      </c>
      <c r="U998" s="80">
        <v>1.1322005667241903E-5</v>
      </c>
      <c r="V998" s="67">
        <f>U998*各種係数!H52</f>
        <v>5.4337221407600634E-6</v>
      </c>
      <c r="W998" s="67">
        <f>U998*各種係数!I52</f>
        <v>2.9268378334891077E-6</v>
      </c>
      <c r="X998" s="330">
        <f t="shared" si="94"/>
        <v>5.9402343462398474E-5</v>
      </c>
      <c r="Y998" s="67">
        <f t="shared" si="95"/>
        <v>2.8508714654556272E-5</v>
      </c>
      <c r="Z998" s="68">
        <f t="shared" si="96"/>
        <v>1.5356027134547057E-5</v>
      </c>
      <c r="AA998" s="67">
        <f>G998*各種係数!K52*各種係数!$P$18</f>
        <v>0</v>
      </c>
      <c r="AB998" s="67">
        <f>M998*各種係数!K52*各種係数!$P$18</f>
        <v>2.098431245978356E-12</v>
      </c>
      <c r="AC998" s="67">
        <f>U998*各種係数!K52*各種係数!$P$18</f>
        <v>4.9414067264888819E-13</v>
      </c>
      <c r="AD998" s="80">
        <f t="shared" si="97"/>
        <v>2.5925719186272443E-12</v>
      </c>
      <c r="AE998" s="67">
        <f>G998*各種係数!L52*各種係数!$P$18</f>
        <v>0</v>
      </c>
      <c r="AF998" s="67">
        <f>M998*各種係数!L52*各種係数!$P$18</f>
        <v>2.0015413464070586E-12</v>
      </c>
      <c r="AG998" s="67">
        <f>U998*各種係数!L52*各種係数!$P$18</f>
        <v>4.7132494292755435E-13</v>
      </c>
      <c r="AH998" s="330">
        <f t="shared" si="98"/>
        <v>2.4728662893346127E-12</v>
      </c>
    </row>
    <row r="999" spans="2:34" x14ac:dyDescent="0.15">
      <c r="B999" s="162" t="s">
        <v>79</v>
      </c>
      <c r="C999" s="162" t="s">
        <v>303</v>
      </c>
      <c r="D999" s="162" t="s">
        <v>290</v>
      </c>
      <c r="E999" s="116" t="s">
        <v>971</v>
      </c>
      <c r="F999" s="363">
        <f>SUMIF(価格変換【係数】!$D$7:$D$64,E999,価格変換【係数】!$J$543:$J$600)</f>
        <v>0</v>
      </c>
      <c r="G999" s="324">
        <f>SUMIF(価格変換【係数】!$D$7:$D$64,E999,価格変換【係数】!$L$543:$L$600)</f>
        <v>0</v>
      </c>
      <c r="H999" s="325">
        <f>G999*各種係数!H53</f>
        <v>0</v>
      </c>
      <c r="I999" s="324">
        <f>G999*各種係数!I53</f>
        <v>0</v>
      </c>
      <c r="J999" s="366">
        <v>2.4217752579184194E-3</v>
      </c>
      <c r="K999" s="46">
        <f>J999*各種係数!G53</f>
        <v>2.2281929497802209E-4</v>
      </c>
      <c r="L999" s="46">
        <f>J999*各種係数!F53</f>
        <v>2.1989559629403974E-3</v>
      </c>
      <c r="M999" s="366">
        <v>2.5032651595870652E-4</v>
      </c>
      <c r="N999" s="46">
        <f>M999*各種係数!H53</f>
        <v>1.1037974118787168E-4</v>
      </c>
      <c r="O999" s="46">
        <f>M999*各種係数!I53</f>
        <v>6.115859149677368E-5</v>
      </c>
      <c r="P999" s="54"/>
      <c r="Q999" s="41"/>
      <c r="R999" s="46">
        <f>Q$1061*各種係数!J53</f>
        <v>1.1658970948607345E-4</v>
      </c>
      <c r="S999" s="46">
        <f>R999*各種係数!G53</f>
        <v>1.0727022164603524E-5</v>
      </c>
      <c r="T999" s="46">
        <f>R999*各種係数!F53</f>
        <v>1.0586268732146993E-4</v>
      </c>
      <c r="U999" s="366">
        <v>2.2548973622862954E-5</v>
      </c>
      <c r="V999" s="46">
        <f>U999*各種係数!H53</f>
        <v>9.9428135409927229E-6</v>
      </c>
      <c r="W999" s="46">
        <f>U999*各種係数!I53</f>
        <v>5.5090586835782445E-6</v>
      </c>
      <c r="X999" s="328">
        <f t="shared" si="94"/>
        <v>2.7287548958156946E-4</v>
      </c>
      <c r="Y999" s="136">
        <f t="shared" si="95"/>
        <v>1.203225547288644E-4</v>
      </c>
      <c r="Z999" s="329">
        <f t="shared" si="96"/>
        <v>6.6667650180351931E-5</v>
      </c>
      <c r="AA999" s="46">
        <f>G999*各種係数!K53*各種係数!$P$18</f>
        <v>0</v>
      </c>
      <c r="AB999" s="46">
        <f>M999*各種係数!K53*各種係数!$P$18</f>
        <v>1.3467528887168934E-11</v>
      </c>
      <c r="AC999" s="46">
        <f>U999*各種係数!K53*各種係数!$P$18</f>
        <v>1.2131313875355162E-12</v>
      </c>
      <c r="AD999" s="366">
        <f t="shared" si="97"/>
        <v>1.468066027470445E-11</v>
      </c>
      <c r="AE999" s="46">
        <f>G999*各種係数!L53*各種係数!$P$18</f>
        <v>0</v>
      </c>
      <c r="AF999" s="46">
        <f>M999*各種係数!L53*各種係数!$P$18</f>
        <v>1.3279171839795944E-11</v>
      </c>
      <c r="AG999" s="46">
        <f>U999*各種係数!L53*各種係数!$P$18</f>
        <v>1.196164514982572E-12</v>
      </c>
      <c r="AH999" s="328">
        <f t="shared" si="98"/>
        <v>1.4475336354778515E-11</v>
      </c>
    </row>
    <row r="1000" spans="2:34" x14ac:dyDescent="0.15">
      <c r="B1000" s="155" t="s">
        <v>80</v>
      </c>
      <c r="C1000" s="155" t="s">
        <v>304</v>
      </c>
      <c r="D1000" s="155" t="s">
        <v>290</v>
      </c>
      <c r="E1000" s="41" t="s">
        <v>972</v>
      </c>
      <c r="F1000" s="363">
        <f>SUMIF(価格変換【係数】!$D$7:$D$64,E1000,価格変換【係数】!$J$543:$J$600)</f>
        <v>0</v>
      </c>
      <c r="G1000" s="324">
        <f>SUMIF(価格変換【係数】!$D$7:$D$64,E1000,価格変換【係数】!$L$543:$L$600)</f>
        <v>0</v>
      </c>
      <c r="H1000" s="325">
        <f>G1000*各種係数!H54</f>
        <v>0</v>
      </c>
      <c r="I1000" s="324">
        <f>G1000*各種係数!I54</f>
        <v>0</v>
      </c>
      <c r="J1000" s="364">
        <v>0</v>
      </c>
      <c r="K1000" s="46">
        <f>J1000*各種係数!G54</f>
        <v>0</v>
      </c>
      <c r="L1000" s="46">
        <f>J1000*各種係数!F54</f>
        <v>0</v>
      </c>
      <c r="M1000" s="364">
        <v>3.828450120814837E-20</v>
      </c>
      <c r="N1000" s="46">
        <f>M1000*各種係数!H54</f>
        <v>0</v>
      </c>
      <c r="O1000" s="46">
        <f>M1000*各種係数!I54</f>
        <v>0</v>
      </c>
      <c r="P1000" s="54"/>
      <c r="Q1000" s="41"/>
      <c r="R1000" s="46">
        <f>Q$1061*各種係数!J54</f>
        <v>1.594549526358205E-6</v>
      </c>
      <c r="S1000" s="46">
        <f>R1000*各種係数!G54</f>
        <v>0</v>
      </c>
      <c r="T1000" s="46">
        <f>R1000*各種係数!F54</f>
        <v>1.5945495263582045E-6</v>
      </c>
      <c r="U1000" s="364">
        <v>1.0341312920937153E-20</v>
      </c>
      <c r="V1000" s="46">
        <f>U1000*各種係数!H54</f>
        <v>0</v>
      </c>
      <c r="W1000" s="46">
        <f>U1000*各種係数!I54</f>
        <v>0</v>
      </c>
      <c r="X1000" s="135">
        <f t="shared" si="94"/>
        <v>4.8625814129085521E-20</v>
      </c>
      <c r="Y1000" s="46">
        <f t="shared" si="95"/>
        <v>0</v>
      </c>
      <c r="Z1000" s="47">
        <f t="shared" si="96"/>
        <v>0</v>
      </c>
      <c r="AA1000" s="46">
        <f>G1000*各種係数!K54*各種係数!$P$18</f>
        <v>0</v>
      </c>
      <c r="AB1000" s="46">
        <f>M1000*各種係数!K54*各種係数!$P$18</f>
        <v>0</v>
      </c>
      <c r="AC1000" s="46">
        <f>U1000*各種係数!K54*各種係数!$P$18</f>
        <v>0</v>
      </c>
      <c r="AD1000" s="364">
        <f t="shared" si="97"/>
        <v>0</v>
      </c>
      <c r="AE1000" s="46">
        <f>G1000*各種係数!L54*各種係数!$P$18</f>
        <v>0</v>
      </c>
      <c r="AF1000" s="46">
        <f>M1000*各種係数!L54*各種係数!$P$18</f>
        <v>0</v>
      </c>
      <c r="AG1000" s="46">
        <f>U1000*各種係数!L54*各種係数!$P$18</f>
        <v>0</v>
      </c>
      <c r="AH1000" s="135">
        <f t="shared" si="98"/>
        <v>0</v>
      </c>
    </row>
    <row r="1001" spans="2:34" x14ac:dyDescent="0.15">
      <c r="B1001" s="155" t="s">
        <v>81</v>
      </c>
      <c r="C1001" s="155" t="s">
        <v>304</v>
      </c>
      <c r="D1001" s="155" t="s">
        <v>290</v>
      </c>
      <c r="E1001" s="41" t="s">
        <v>973</v>
      </c>
      <c r="F1001" s="363">
        <f>SUMIF(価格変換【係数】!$D$7:$D$64,E1001,価格変換【係数】!$J$543:$J$600)</f>
        <v>0</v>
      </c>
      <c r="G1001" s="324">
        <f>SUMIF(価格変換【係数】!$D$7:$D$64,E1001,価格変換【係数】!$L$543:$L$600)</f>
        <v>0</v>
      </c>
      <c r="H1001" s="325">
        <f>G1001*各種係数!H55</f>
        <v>0</v>
      </c>
      <c r="I1001" s="324">
        <f>G1001*各種係数!I55</f>
        <v>0</v>
      </c>
      <c r="J1001" s="364">
        <v>1.4310101866003587E-5</v>
      </c>
      <c r="K1001" s="46">
        <f>J1001*各種係数!G55</f>
        <v>0</v>
      </c>
      <c r="L1001" s="46">
        <f>J1001*各種係数!F55</f>
        <v>1.4310101866003585E-5</v>
      </c>
      <c r="M1001" s="364">
        <v>5.5204517335733575E-20</v>
      </c>
      <c r="N1001" s="46">
        <f>M1001*各種係数!H55</f>
        <v>1.981831637139603E-20</v>
      </c>
      <c r="O1001" s="46">
        <f>M1001*各種係数!I55</f>
        <v>1.7079687691734977E-20</v>
      </c>
      <c r="P1001" s="54"/>
      <c r="Q1001" s="41"/>
      <c r="R1001" s="46">
        <f>Q$1061*各種係数!J55</f>
        <v>1.486986401734145E-4</v>
      </c>
      <c r="S1001" s="46">
        <f>R1001*各種係数!G55</f>
        <v>0</v>
      </c>
      <c r="T1001" s="46">
        <f>R1001*各種係数!F55</f>
        <v>1.4869864017341447E-4</v>
      </c>
      <c r="U1001" s="364">
        <v>1.2171957979185906E-20</v>
      </c>
      <c r="V1001" s="46">
        <f>U1001*各種係数!H55</f>
        <v>4.3697096856002988E-21</v>
      </c>
      <c r="W1001" s="46">
        <f>U1001*各種係数!I55</f>
        <v>3.765873716766449E-21</v>
      </c>
      <c r="X1001" s="135">
        <f t="shared" si="94"/>
        <v>6.7376475314919475E-20</v>
      </c>
      <c r="Y1001" s="46">
        <f t="shared" si="95"/>
        <v>2.4188026056996329E-20</v>
      </c>
      <c r="Z1001" s="47">
        <f t="shared" si="96"/>
        <v>2.0845561408501427E-20</v>
      </c>
      <c r="AA1001" s="46">
        <f>G1001*各種係数!K55*各種係数!$P$18</f>
        <v>0</v>
      </c>
      <c r="AB1001" s="46">
        <f>M1001*各種係数!K55*各種係数!$P$18</f>
        <v>5.5309869468053672E-27</v>
      </c>
      <c r="AC1001" s="46">
        <f>U1001*各種係数!K55*各種係数!$P$18</f>
        <v>1.2195186906627099E-27</v>
      </c>
      <c r="AD1001" s="364">
        <f t="shared" si="97"/>
        <v>6.7505056374680773E-27</v>
      </c>
      <c r="AE1001" s="46">
        <f>G1001*各種係数!L55*各種係数!$P$18</f>
        <v>0</v>
      </c>
      <c r="AF1001" s="46">
        <f>M1001*各種係数!L55*各種係数!$P$18</f>
        <v>5.4256348144852651E-27</v>
      </c>
      <c r="AG1001" s="46">
        <f>U1001*各種係数!L55*各種係数!$P$18</f>
        <v>1.1962897632215153E-27</v>
      </c>
      <c r="AH1001" s="135">
        <f t="shared" si="98"/>
        <v>6.6219245777067801E-27</v>
      </c>
    </row>
    <row r="1002" spans="2:34" x14ac:dyDescent="0.15">
      <c r="B1002" s="155" t="s">
        <v>82</v>
      </c>
      <c r="C1002" s="155" t="s">
        <v>305</v>
      </c>
      <c r="D1002" s="155" t="s">
        <v>290</v>
      </c>
      <c r="E1002" s="41" t="s">
        <v>974</v>
      </c>
      <c r="F1002" s="363">
        <f>SUMIF(価格変換【係数】!$D$7:$D$64,E1002,価格変換【係数】!$J$543:$J$600)</f>
        <v>0</v>
      </c>
      <c r="G1002" s="324">
        <f>SUMIF(価格変換【係数】!$D$7:$D$64,E1002,価格変換【係数】!$L$543:$L$600)</f>
        <v>0</v>
      </c>
      <c r="H1002" s="325">
        <f>G1002*各種係数!H56</f>
        <v>0</v>
      </c>
      <c r="I1002" s="324">
        <f>G1002*各種係数!I56</f>
        <v>0</v>
      </c>
      <c r="J1002" s="364">
        <v>4.0162509331318294E-6</v>
      </c>
      <c r="K1002" s="46">
        <f>J1002*各種係数!G56</f>
        <v>1.251921593522784E-7</v>
      </c>
      <c r="L1002" s="46">
        <f>J1002*各種係数!F56</f>
        <v>3.8910587737795508E-6</v>
      </c>
      <c r="M1002" s="364">
        <v>5.9638865713729421E-6</v>
      </c>
      <c r="N1002" s="46">
        <f>M1002*各種係数!H56</f>
        <v>2.3084634827090186E-6</v>
      </c>
      <c r="O1002" s="46">
        <f>M1002*各種係数!I56</f>
        <v>1.7492684612989113E-6</v>
      </c>
      <c r="P1002" s="54"/>
      <c r="Q1002" s="41"/>
      <c r="R1002" s="46">
        <f>Q$1061*各種係数!J56</f>
        <v>6.7423512844627213E-6</v>
      </c>
      <c r="S1002" s="46">
        <f>R1002*各種係数!G56</f>
        <v>2.1016852046027015E-7</v>
      </c>
      <c r="T1002" s="46">
        <f>R1002*各種係数!F56</f>
        <v>6.5321827640024509E-6</v>
      </c>
      <c r="U1002" s="364">
        <v>2.4454757141960482E-6</v>
      </c>
      <c r="V1002" s="46">
        <f>U1002*各種係数!H56</f>
        <v>9.4657926781691556E-7</v>
      </c>
      <c r="W1002" s="46">
        <f>U1002*各種係数!I56</f>
        <v>7.1728284710330925E-7</v>
      </c>
      <c r="X1002" s="135">
        <f t="shared" si="94"/>
        <v>8.4093622855689899E-6</v>
      </c>
      <c r="Y1002" s="46">
        <f t="shared" si="95"/>
        <v>3.2550427505259342E-6</v>
      </c>
      <c r="Z1002" s="47">
        <f t="shared" si="96"/>
        <v>2.4665513084022206E-6</v>
      </c>
      <c r="AA1002" s="46">
        <f>G1002*各種係数!K56*各種係数!$P$18</f>
        <v>0</v>
      </c>
      <c r="AB1002" s="46">
        <f>M1002*各種係数!K56*各種係数!$P$18</f>
        <v>5.284845390397454E-13</v>
      </c>
      <c r="AC1002" s="46">
        <f>U1002*各種係数!K56*各種係数!$P$18</f>
        <v>2.167036696763113E-13</v>
      </c>
      <c r="AD1002" s="364">
        <f t="shared" si="97"/>
        <v>7.4518820871605669E-13</v>
      </c>
      <c r="AE1002" s="46">
        <f>G1002*各種係数!L56*各種係数!$P$18</f>
        <v>0</v>
      </c>
      <c r="AF1002" s="46">
        <f>M1002*各種係数!L56*各種係数!$P$18</f>
        <v>5.161942009225421E-13</v>
      </c>
      <c r="AG1002" s="46">
        <f>U1002*各種係数!L56*各種係数!$P$18</f>
        <v>2.1166404945128082E-13</v>
      </c>
      <c r="AH1002" s="135">
        <f t="shared" si="98"/>
        <v>7.2785825037382292E-13</v>
      </c>
    </row>
    <row r="1003" spans="2:34" x14ac:dyDescent="0.15">
      <c r="B1003" s="163" t="s">
        <v>83</v>
      </c>
      <c r="C1003" s="163" t="s">
        <v>305</v>
      </c>
      <c r="D1003" s="163" t="s">
        <v>290</v>
      </c>
      <c r="E1003" s="62" t="s">
        <v>975</v>
      </c>
      <c r="F1003" s="365">
        <f>SUMIF(価格変換【係数】!$D$7:$D$64,E1003,価格変換【係数】!$J$543:$J$600)</f>
        <v>0</v>
      </c>
      <c r="G1003" s="326">
        <f>SUMIF(価格変換【係数】!$D$7:$D$64,E1003,価格変換【係数】!$L$543:$L$600)</f>
        <v>0</v>
      </c>
      <c r="H1003" s="327">
        <f>G1003*各種係数!H57</f>
        <v>0</v>
      </c>
      <c r="I1003" s="326">
        <f>G1003*各種係数!I57</f>
        <v>0</v>
      </c>
      <c r="J1003" s="80">
        <v>1.1244827365261556E-4</v>
      </c>
      <c r="K1003" s="67">
        <f>J1003*各種係数!G57</f>
        <v>0</v>
      </c>
      <c r="L1003" s="67">
        <f>J1003*各種係数!F57</f>
        <v>1.1244827365261553E-4</v>
      </c>
      <c r="M1003" s="80">
        <v>1.4315239245544386E-20</v>
      </c>
      <c r="N1003" s="67">
        <f>M1003*各種係数!H57</f>
        <v>0</v>
      </c>
      <c r="O1003" s="67">
        <f>M1003*各種係数!I57</f>
        <v>0</v>
      </c>
      <c r="P1003" s="54"/>
      <c r="Q1003" s="41"/>
      <c r="R1003" s="67">
        <f>Q$1061*各種係数!J57</f>
        <v>2.3073931679902606E-3</v>
      </c>
      <c r="S1003" s="67">
        <f>R1003*各種係数!G57</f>
        <v>0</v>
      </c>
      <c r="T1003" s="67">
        <f>R1003*各種係数!F57</f>
        <v>2.3073931679902602E-3</v>
      </c>
      <c r="U1003" s="80">
        <v>3.4647183143865185E-21</v>
      </c>
      <c r="V1003" s="67">
        <f>U1003*各種係数!H57</f>
        <v>0</v>
      </c>
      <c r="W1003" s="67">
        <f>U1003*各種係数!I57</f>
        <v>0</v>
      </c>
      <c r="X1003" s="330">
        <f t="shared" si="94"/>
        <v>1.7779957559930905E-20</v>
      </c>
      <c r="Y1003" s="67">
        <f t="shared" si="95"/>
        <v>0</v>
      </c>
      <c r="Z1003" s="68">
        <f t="shared" si="96"/>
        <v>0</v>
      </c>
      <c r="AA1003" s="67">
        <f>G1003*各種係数!K57*各種係数!$P$18</f>
        <v>0</v>
      </c>
      <c r="AB1003" s="67">
        <f>M1003*各種係数!K57*各種係数!$P$18</f>
        <v>0</v>
      </c>
      <c r="AC1003" s="67">
        <f>U1003*各種係数!K57*各種係数!$P$18</f>
        <v>0</v>
      </c>
      <c r="AD1003" s="80">
        <f t="shared" si="97"/>
        <v>0</v>
      </c>
      <c r="AE1003" s="67">
        <f>G1003*各種係数!L57*各種係数!$P$18</f>
        <v>0</v>
      </c>
      <c r="AF1003" s="67">
        <f>M1003*各種係数!L57*各種係数!$P$18</f>
        <v>0</v>
      </c>
      <c r="AG1003" s="67">
        <f>U1003*各種係数!L57*各種係数!$P$18</f>
        <v>0</v>
      </c>
      <c r="AH1003" s="330">
        <f t="shared" si="98"/>
        <v>0</v>
      </c>
    </row>
    <row r="1004" spans="2:34" x14ac:dyDescent="0.15">
      <c r="B1004" s="155" t="s">
        <v>84</v>
      </c>
      <c r="C1004" s="155" t="s">
        <v>305</v>
      </c>
      <c r="D1004" s="155" t="s">
        <v>290</v>
      </c>
      <c r="E1004" s="41" t="s">
        <v>976</v>
      </c>
      <c r="F1004" s="363">
        <f>SUMIF(価格変換【係数】!$D$7:$D$64,E1004,価格変換【係数】!$J$543:$J$600)</f>
        <v>0</v>
      </c>
      <c r="G1004" s="324">
        <f>SUMIF(価格変換【係数】!$D$7:$D$64,E1004,価格変換【係数】!$L$543:$L$600)</f>
        <v>0</v>
      </c>
      <c r="H1004" s="325">
        <f>G1004*各種係数!H58</f>
        <v>0</v>
      </c>
      <c r="I1004" s="324">
        <f>G1004*各種係数!I58</f>
        <v>0</v>
      </c>
      <c r="J1004" s="366">
        <v>2.399073796778734E-6</v>
      </c>
      <c r="K1004" s="46">
        <f>J1004*各種係数!G58</f>
        <v>8.2897853106154101E-9</v>
      </c>
      <c r="L1004" s="46">
        <f>J1004*各種係数!F58</f>
        <v>2.3907840114681184E-6</v>
      </c>
      <c r="M1004" s="366">
        <v>9.9433285059909677E-8</v>
      </c>
      <c r="N1004" s="46">
        <f>M1004*各種係数!H58</f>
        <v>3.8717348971881356E-8</v>
      </c>
      <c r="O1004" s="46">
        <f>M1004*各種係数!I58</f>
        <v>2.7315391697449568E-8</v>
      </c>
      <c r="P1004" s="54"/>
      <c r="Q1004" s="41"/>
      <c r="R1004" s="46">
        <f>Q$1061*各種係数!J58</f>
        <v>6.8968405119299508E-8</v>
      </c>
      <c r="S1004" s="46">
        <f>R1004*各種係数!G58</f>
        <v>2.3831416625124873E-10</v>
      </c>
      <c r="T1004" s="46">
        <f>R1004*各種係数!F58</f>
        <v>6.8730090953048256E-8</v>
      </c>
      <c r="U1004" s="366">
        <v>2.3110250772144862E-8</v>
      </c>
      <c r="V1004" s="46">
        <f>U1004*各種係数!H58</f>
        <v>8.9986732655339268E-9</v>
      </c>
      <c r="W1004" s="46">
        <f>U1004*各種係数!I58</f>
        <v>6.3486341790586377E-9</v>
      </c>
      <c r="X1004" s="328">
        <f t="shared" si="94"/>
        <v>1.2254353583205454E-7</v>
      </c>
      <c r="Y1004" s="136">
        <f t="shared" si="95"/>
        <v>4.7716022237415284E-8</v>
      </c>
      <c r="Z1004" s="329">
        <f t="shared" si="96"/>
        <v>3.3664025876508206E-8</v>
      </c>
      <c r="AA1004" s="46">
        <f>G1004*各種係数!K58*各種係数!$P$18</f>
        <v>0</v>
      </c>
      <c r="AB1004" s="46">
        <f>M1004*各種係数!K58*各種係数!$P$18</f>
        <v>3.2870507457821381E-15</v>
      </c>
      <c r="AC1004" s="46">
        <f>U1004*各種係数!K58*各種係数!$P$18</f>
        <v>7.6397523213702016E-16</v>
      </c>
      <c r="AD1004" s="366">
        <f t="shared" si="97"/>
        <v>4.0510259779191583E-15</v>
      </c>
      <c r="AE1004" s="46">
        <f>G1004*各種係数!L58*各種係数!$P$18</f>
        <v>0</v>
      </c>
      <c r="AF1004" s="46">
        <f>M1004*各種係数!L58*各種係数!$P$18</f>
        <v>3.2870507457821381E-15</v>
      </c>
      <c r="AG1004" s="46">
        <f>U1004*各種係数!L58*各種係数!$P$18</f>
        <v>7.6397523213702016E-16</v>
      </c>
      <c r="AH1004" s="328">
        <f t="shared" si="98"/>
        <v>4.0510259779191583E-15</v>
      </c>
    </row>
    <row r="1005" spans="2:34" x14ac:dyDescent="0.15">
      <c r="B1005" s="155" t="s">
        <v>85</v>
      </c>
      <c r="C1005" s="155" t="s">
        <v>305</v>
      </c>
      <c r="D1005" s="155" t="s">
        <v>290</v>
      </c>
      <c r="E1005" s="41" t="s">
        <v>977</v>
      </c>
      <c r="F1005" s="363">
        <f>SUMIF(価格変換【係数】!$D$7:$D$64,E1005,価格変換【係数】!$J$543:$J$600)</f>
        <v>0</v>
      </c>
      <c r="G1005" s="324">
        <f>SUMIF(価格変換【係数】!$D$7:$D$64,E1005,価格変換【係数】!$L$543:$L$600)</f>
        <v>0</v>
      </c>
      <c r="H1005" s="325">
        <f>G1005*各種係数!H59</f>
        <v>0</v>
      </c>
      <c r="I1005" s="324">
        <f>G1005*各種係数!I59</f>
        <v>0</v>
      </c>
      <c r="J1005" s="364">
        <v>4.0854069018622804E-4</v>
      </c>
      <c r="K1005" s="46">
        <f>J1005*各種係数!G59</f>
        <v>8.2587575792420735E-6</v>
      </c>
      <c r="L1005" s="46">
        <f>J1005*各種係数!F59</f>
        <v>4.0028193260698594E-4</v>
      </c>
      <c r="M1005" s="364">
        <v>1.0053917698312338E-5</v>
      </c>
      <c r="N1005" s="46">
        <f>M1005*各種係数!H59</f>
        <v>3.6714183340733157E-6</v>
      </c>
      <c r="O1005" s="46">
        <f>M1005*各種係数!I59</f>
        <v>1.6366539661470191E-6</v>
      </c>
      <c r="P1005" s="54"/>
      <c r="Q1005" s="41"/>
      <c r="R1005" s="46">
        <f>Q$1061*各種係数!J59</f>
        <v>6.4828645570418682E-4</v>
      </c>
      <c r="S1005" s="46">
        <f>R1005*各種係数!G59</f>
        <v>1.3105281329814082E-5</v>
      </c>
      <c r="T1005" s="46">
        <f>R1005*各種係数!F59</f>
        <v>6.3518117437437276E-4</v>
      </c>
      <c r="U1005" s="364">
        <v>1.4076001214382826E-5</v>
      </c>
      <c r="V1005" s="46">
        <f>U1005*各種係数!H59</f>
        <v>5.1401742564093441E-6</v>
      </c>
      <c r="W1005" s="46">
        <f>U1005*各種係数!I59</f>
        <v>2.2913996221469982E-6</v>
      </c>
      <c r="X1005" s="135">
        <f t="shared" si="94"/>
        <v>2.4129918912695162E-5</v>
      </c>
      <c r="Y1005" s="46">
        <f t="shared" si="95"/>
        <v>8.8115925904826598E-6</v>
      </c>
      <c r="Z1005" s="47">
        <f t="shared" si="96"/>
        <v>3.9280535882940173E-6</v>
      </c>
      <c r="AA1005" s="46">
        <f>G1005*各種係数!K59*各種係数!$P$18</f>
        <v>0</v>
      </c>
      <c r="AB1005" s="46">
        <f>M1005*各種係数!K59*各種係数!$P$18</f>
        <v>3.0714189194093578E-13</v>
      </c>
      <c r="AC1005" s="46">
        <f>U1005*各種係数!K59*各種係数!$P$18</f>
        <v>4.3001442558796455E-13</v>
      </c>
      <c r="AD1005" s="364">
        <f t="shared" si="97"/>
        <v>7.3715631752890033E-13</v>
      </c>
      <c r="AE1005" s="46">
        <f>G1005*各種係数!L59*各種係数!$P$18</f>
        <v>0</v>
      </c>
      <c r="AF1005" s="46">
        <f>M1005*各種係数!L59*各種係数!$P$18</f>
        <v>3.0259940662212783E-13</v>
      </c>
      <c r="AG1005" s="46">
        <f>U1005*各種係数!L59*各種係数!$P$18</f>
        <v>4.2365471280907541E-13</v>
      </c>
      <c r="AH1005" s="135">
        <f t="shared" si="98"/>
        <v>7.2625411943120324E-13</v>
      </c>
    </row>
    <row r="1006" spans="2:34" x14ac:dyDescent="0.15">
      <c r="B1006" s="155" t="s">
        <v>86</v>
      </c>
      <c r="C1006" s="155" t="s">
        <v>306</v>
      </c>
      <c r="D1006" s="155" t="s">
        <v>290</v>
      </c>
      <c r="E1006" s="41" t="s">
        <v>951</v>
      </c>
      <c r="F1006" s="363">
        <f>SUMIF(価格変換【係数】!$D$7:$D$64,E1006,価格変換【係数】!$J$543:$J$600)</f>
        <v>0</v>
      </c>
      <c r="G1006" s="324">
        <f>SUMIF(価格変換【係数】!$D$7:$D$64,E1006,価格変換【係数】!$L$543:$L$600)</f>
        <v>0</v>
      </c>
      <c r="H1006" s="325">
        <f>G1006*各種係数!H60</f>
        <v>0</v>
      </c>
      <c r="I1006" s="324">
        <f>G1006*各種係数!I60</f>
        <v>0</v>
      </c>
      <c r="J1006" s="364">
        <v>1.986712593538373E-4</v>
      </c>
      <c r="K1006" s="46">
        <f>J1006*各種係数!G60</f>
        <v>4.5183636205767979E-8</v>
      </c>
      <c r="L1006" s="46">
        <f>J1006*各種係数!F60</f>
        <v>1.9862607571763152E-4</v>
      </c>
      <c r="M1006" s="364">
        <v>5.3487134845901295E-8</v>
      </c>
      <c r="N1006" s="46">
        <f>M1006*各種係数!H60</f>
        <v>1.9928271208714839E-8</v>
      </c>
      <c r="O1006" s="46">
        <f>M1006*各種係数!I60</f>
        <v>1.1680900093766187E-8</v>
      </c>
      <c r="P1006" s="54"/>
      <c r="Q1006" s="41"/>
      <c r="R1006" s="46">
        <f>Q$1061*各種係数!J60</f>
        <v>2.6324854010967959E-3</v>
      </c>
      <c r="S1006" s="46">
        <f>R1006*各種係数!G60</f>
        <v>5.9870392459892273E-7</v>
      </c>
      <c r="T1006" s="46">
        <f>R1006*各種係数!F60</f>
        <v>2.6318866971721971E-3</v>
      </c>
      <c r="U1006" s="364">
        <v>6.0813577144543621E-7</v>
      </c>
      <c r="V1006" s="46">
        <f>U1006*各種係数!H60</f>
        <v>2.2657961807079964E-7</v>
      </c>
      <c r="W1006" s="46">
        <f>U1006*各種係数!I60</f>
        <v>1.3280900557050332E-7</v>
      </c>
      <c r="X1006" s="135">
        <f t="shared" si="94"/>
        <v>6.6162290629133754E-7</v>
      </c>
      <c r="Y1006" s="46">
        <f t="shared" si="95"/>
        <v>2.4650788927951449E-7</v>
      </c>
      <c r="Z1006" s="47">
        <f t="shared" si="96"/>
        <v>1.4448990566426951E-7</v>
      </c>
      <c r="AA1006" s="46">
        <f>G1006*各種係数!K60*各種係数!$P$18</f>
        <v>0</v>
      </c>
      <c r="AB1006" s="46">
        <f>M1006*各種係数!K60*各種係数!$P$18</f>
        <v>1.7253914466419771E-15</v>
      </c>
      <c r="AC1006" s="46">
        <f>U1006*各種係数!K60*各種係数!$P$18</f>
        <v>1.9617282949852781E-14</v>
      </c>
      <c r="AD1006" s="364">
        <f t="shared" si="97"/>
        <v>2.1342674396494758E-14</v>
      </c>
      <c r="AE1006" s="46">
        <f>G1006*各種係数!L60*各種係数!$P$18</f>
        <v>0</v>
      </c>
      <c r="AF1006" s="46">
        <f>M1006*各種係数!L60*各種係数!$P$18</f>
        <v>1.7253914466419771E-15</v>
      </c>
      <c r="AG1006" s="46">
        <f>U1006*各種係数!L60*各種係数!$P$18</f>
        <v>1.9617282949852781E-14</v>
      </c>
      <c r="AH1006" s="135">
        <f t="shared" si="98"/>
        <v>2.1342674396494758E-14</v>
      </c>
    </row>
    <row r="1007" spans="2:34" x14ac:dyDescent="0.15">
      <c r="B1007" s="155" t="s">
        <v>87</v>
      </c>
      <c r="C1007" s="155" t="s">
        <v>306</v>
      </c>
      <c r="D1007" s="155" t="s">
        <v>290</v>
      </c>
      <c r="E1007" s="41" t="s">
        <v>978</v>
      </c>
      <c r="F1007" s="363">
        <f>SUMIF(価格変換【係数】!$D$7:$D$64,E1007,価格変換【係数】!$J$543:$J$600)</f>
        <v>0</v>
      </c>
      <c r="G1007" s="324">
        <f>SUMIF(価格変換【係数】!$D$7:$D$64,E1007,価格変換【係数】!$L$543:$L$600)</f>
        <v>0</v>
      </c>
      <c r="H1007" s="325">
        <f>G1007*各種係数!H61</f>
        <v>0</v>
      </c>
      <c r="I1007" s="324">
        <f>G1007*各種係数!I61</f>
        <v>0</v>
      </c>
      <c r="J1007" s="364">
        <v>7.4952455247282088E-5</v>
      </c>
      <c r="K1007" s="46">
        <f>J1007*各種係数!G61</f>
        <v>2.265242121243686E-6</v>
      </c>
      <c r="L1007" s="46">
        <f>J1007*各種係数!F61</f>
        <v>7.2687213126038401E-5</v>
      </c>
      <c r="M1007" s="364">
        <v>2.9582065192149155E-6</v>
      </c>
      <c r="N1007" s="46">
        <f>M1007*各種係数!H61</f>
        <v>9.4454370474808335E-7</v>
      </c>
      <c r="O1007" s="46">
        <f>M1007*各種係数!I61</f>
        <v>5.1943166644848239E-7</v>
      </c>
      <c r="P1007" s="54"/>
      <c r="Q1007" s="41"/>
      <c r="R1007" s="46">
        <f>Q$1061*各種係数!J61</f>
        <v>8.8686472142907242E-4</v>
      </c>
      <c r="S1007" s="46">
        <f>R1007*各種係数!G61</f>
        <v>2.6803168971559893E-5</v>
      </c>
      <c r="T1007" s="46">
        <f>R1007*各種係数!F61</f>
        <v>8.6006155245751253E-4</v>
      </c>
      <c r="U1007" s="364">
        <v>2.7001071243428916E-5</v>
      </c>
      <c r="V1007" s="46">
        <f>U1007*各種係数!H61</f>
        <v>8.6213358326327272E-6</v>
      </c>
      <c r="W1007" s="46">
        <f>U1007*各種係数!I61</f>
        <v>4.741119776718854E-6</v>
      </c>
      <c r="X1007" s="135">
        <f t="shared" si="94"/>
        <v>2.9959277762643831E-5</v>
      </c>
      <c r="Y1007" s="46">
        <f t="shared" si="95"/>
        <v>9.5658795373808107E-6</v>
      </c>
      <c r="Z1007" s="47">
        <f t="shared" si="96"/>
        <v>5.2605514431673367E-6</v>
      </c>
      <c r="AA1007" s="46">
        <f>G1007*各種係数!K61*各種係数!$P$18</f>
        <v>0</v>
      </c>
      <c r="AB1007" s="46">
        <f>M1007*各種係数!K61*各種係数!$P$18</f>
        <v>1.2249302356997579E-13</v>
      </c>
      <c r="AC1007" s="46">
        <f>U1007*各種係数!K61*各種係数!$P$18</f>
        <v>1.1180567802662077E-12</v>
      </c>
      <c r="AD1007" s="364">
        <f t="shared" si="97"/>
        <v>1.2405498038361835E-12</v>
      </c>
      <c r="AE1007" s="46">
        <f>G1007*各種係数!L61*各種係数!$P$18</f>
        <v>0</v>
      </c>
      <c r="AF1007" s="46">
        <f>M1007*各種係数!L61*各種係数!$P$18</f>
        <v>1.2249302356997579E-13</v>
      </c>
      <c r="AG1007" s="46">
        <f>U1007*各種係数!L61*各種係数!$P$18</f>
        <v>1.1180567802662077E-12</v>
      </c>
      <c r="AH1007" s="135">
        <f t="shared" si="98"/>
        <v>1.2405498038361835E-12</v>
      </c>
    </row>
    <row r="1008" spans="2:34" x14ac:dyDescent="0.15">
      <c r="B1008" s="155" t="s">
        <v>88</v>
      </c>
      <c r="C1008" s="155" t="s">
        <v>307</v>
      </c>
      <c r="D1008" s="155" t="s">
        <v>290</v>
      </c>
      <c r="E1008" s="41" t="s">
        <v>979</v>
      </c>
      <c r="F1008" s="365">
        <f>SUMIF(価格変換【係数】!$D$7:$D$64,E1008,価格変換【係数】!$J$543:$J$600)</f>
        <v>0</v>
      </c>
      <c r="G1008" s="326">
        <f>SUMIF(価格変換【係数】!$D$7:$D$64,E1008,価格変換【係数】!$L$543:$L$600)</f>
        <v>0</v>
      </c>
      <c r="H1008" s="327">
        <f>G1008*各種係数!H62</f>
        <v>0</v>
      </c>
      <c r="I1008" s="326">
        <f>G1008*各種係数!I62</f>
        <v>0</v>
      </c>
      <c r="J1008" s="80">
        <v>0</v>
      </c>
      <c r="K1008" s="67">
        <f>J1008*各種係数!G62</f>
        <v>0</v>
      </c>
      <c r="L1008" s="67">
        <f>J1008*各種係数!F62</f>
        <v>0</v>
      </c>
      <c r="M1008" s="80">
        <v>0</v>
      </c>
      <c r="N1008" s="67">
        <f>M1008*各種係数!H62</f>
        <v>0</v>
      </c>
      <c r="O1008" s="67">
        <f>M1008*各種係数!I62</f>
        <v>0</v>
      </c>
      <c r="P1008" s="54"/>
      <c r="Q1008" s="41"/>
      <c r="R1008" s="67">
        <f>Q$1061*各種係数!J62</f>
        <v>4.4412949335348216E-3</v>
      </c>
      <c r="S1008" s="67">
        <f>R1008*各種係数!G62</f>
        <v>1.0406941854804962E-3</v>
      </c>
      <c r="T1008" s="67">
        <f>R1008*各種係数!F62</f>
        <v>3.4006007480543252E-3</v>
      </c>
      <c r="U1008" s="80">
        <v>1.0406941854804962E-3</v>
      </c>
      <c r="V1008" s="67">
        <f>U1008*各種係数!H62</f>
        <v>1.7764836191787526E-4</v>
      </c>
      <c r="W1008" s="67">
        <f>U1008*各種係数!I62</f>
        <v>1.3620357577264291E-4</v>
      </c>
      <c r="X1008" s="330">
        <f t="shared" si="94"/>
        <v>1.0406941854804962E-3</v>
      </c>
      <c r="Y1008" s="67">
        <f t="shared" si="95"/>
        <v>1.7764836191787526E-4</v>
      </c>
      <c r="Z1008" s="68">
        <f t="shared" si="96"/>
        <v>1.3620357577264291E-4</v>
      </c>
      <c r="AA1008" s="67">
        <f>G1008*各種係数!K62*各種係数!$P$18</f>
        <v>0</v>
      </c>
      <c r="AB1008" s="67">
        <f>M1008*各種係数!K62*各種係数!$P$18</f>
        <v>0</v>
      </c>
      <c r="AC1008" s="67">
        <f>U1008*各種係数!K62*各種係数!$P$18</f>
        <v>1.792019705660339E-11</v>
      </c>
      <c r="AD1008" s="80">
        <f t="shared" si="97"/>
        <v>1.792019705660339E-11</v>
      </c>
      <c r="AE1008" s="67">
        <f>G1008*各種係数!L62*各種係数!$P$18</f>
        <v>0</v>
      </c>
      <c r="AF1008" s="67">
        <f>M1008*各種係数!L62*各種係数!$P$18</f>
        <v>0</v>
      </c>
      <c r="AG1008" s="67">
        <f>U1008*各種係数!L62*各種係数!$P$18</f>
        <v>1.792019705660339E-11</v>
      </c>
      <c r="AH1008" s="330">
        <f t="shared" si="98"/>
        <v>1.792019705660339E-11</v>
      </c>
    </row>
    <row r="1009" spans="2:34" x14ac:dyDescent="0.15">
      <c r="B1009" s="162" t="s">
        <v>89</v>
      </c>
      <c r="C1009" s="162" t="s">
        <v>307</v>
      </c>
      <c r="D1009" s="162" t="s">
        <v>290</v>
      </c>
      <c r="E1009" s="116" t="s">
        <v>980</v>
      </c>
      <c r="F1009" s="363">
        <f>SUMIF(価格変換【係数】!$D$7:$D$64,E1009,価格変換【係数】!$J$543:$J$600)</f>
        <v>0</v>
      </c>
      <c r="G1009" s="324">
        <f>SUMIF(価格変換【係数】!$D$7:$D$64,E1009,価格変換【係数】!$L$543:$L$600)</f>
        <v>0</v>
      </c>
      <c r="H1009" s="325">
        <f>G1009*各種係数!H63</f>
        <v>0</v>
      </c>
      <c r="I1009" s="324">
        <f>G1009*各種係数!I63</f>
        <v>0</v>
      </c>
      <c r="J1009" s="366">
        <v>0</v>
      </c>
      <c r="K1009" s="46">
        <f>J1009*各種係数!G63</f>
        <v>0</v>
      </c>
      <c r="L1009" s="46">
        <f>J1009*各種係数!F63</f>
        <v>0</v>
      </c>
      <c r="M1009" s="366">
        <v>1.8114159401602503E-5</v>
      </c>
      <c r="N1009" s="46">
        <f>M1009*各種係数!H63</f>
        <v>3.5663208758578213E-6</v>
      </c>
      <c r="O1009" s="46">
        <f>M1009*各種係数!I63</f>
        <v>1.5695538750613036E-6</v>
      </c>
      <c r="P1009" s="54"/>
      <c r="Q1009" s="41"/>
      <c r="R1009" s="46">
        <f>Q$1061*各種係数!J63</f>
        <v>1.6902500853017448E-4</v>
      </c>
      <c r="S1009" s="46">
        <f>R1009*各種係数!G63</f>
        <v>1.2391383416185926E-4</v>
      </c>
      <c r="T1009" s="46">
        <f>R1009*各種係数!F63</f>
        <v>4.5111174368315226E-5</v>
      </c>
      <c r="U1009" s="366">
        <v>1.3246760578860457E-4</v>
      </c>
      <c r="V1009" s="46">
        <f>U1009*各種係数!H63</f>
        <v>2.6080260056506468E-5</v>
      </c>
      <c r="W1009" s="46">
        <f>U1009*各種係数!I63</f>
        <v>1.1478039878969151E-5</v>
      </c>
      <c r="X1009" s="328">
        <f t="shared" si="94"/>
        <v>1.5058176519020707E-4</v>
      </c>
      <c r="Y1009" s="136">
        <f t="shared" si="95"/>
        <v>2.964658093236429E-5</v>
      </c>
      <c r="Z1009" s="329">
        <f t="shared" si="96"/>
        <v>1.3047593754030455E-5</v>
      </c>
      <c r="AA1009" s="46">
        <f>G1009*各種係数!K63*各種係数!$P$18</f>
        <v>0</v>
      </c>
      <c r="AB1009" s="46">
        <f>M1009*各種係数!K63*各種係数!$P$18</f>
        <v>3.120212886550921E-13</v>
      </c>
      <c r="AC1009" s="46">
        <f>U1009*各種係数!K63*各種係数!$P$18</f>
        <v>2.2817902916079319E-12</v>
      </c>
      <c r="AD1009" s="366">
        <f t="shared" si="97"/>
        <v>2.5938115802630238E-12</v>
      </c>
      <c r="AE1009" s="46">
        <f>G1009*各種係数!L63*各種係数!$P$18</f>
        <v>0</v>
      </c>
      <c r="AF1009" s="46">
        <f>M1009*各種係数!L63*各種係数!$P$18</f>
        <v>3.120212886550921E-13</v>
      </c>
      <c r="AG1009" s="46">
        <f>U1009*各種係数!L63*各種係数!$P$18</f>
        <v>2.2817902916079319E-12</v>
      </c>
      <c r="AH1009" s="328">
        <f t="shared" si="98"/>
        <v>2.5938115802630238E-12</v>
      </c>
    </row>
    <row r="1010" spans="2:34" x14ac:dyDescent="0.15">
      <c r="B1010" s="155" t="s">
        <v>90</v>
      </c>
      <c r="C1010" s="155" t="s">
        <v>307</v>
      </c>
      <c r="D1010" s="155" t="s">
        <v>290</v>
      </c>
      <c r="E1010" s="41" t="s">
        <v>209</v>
      </c>
      <c r="F1010" s="363">
        <f>SUMIF(価格変換【係数】!$D$7:$D$64,E1010,価格変換【係数】!$J$543:$J$600)</f>
        <v>0</v>
      </c>
      <c r="G1010" s="324">
        <f>SUMIF(価格変換【係数】!$D$7:$D$64,E1010,価格変換【係数】!$L$543:$L$600)</f>
        <v>0</v>
      </c>
      <c r="H1010" s="325">
        <f>G1010*各種係数!H64</f>
        <v>0</v>
      </c>
      <c r="I1010" s="324">
        <f>G1010*各種係数!I64</f>
        <v>0</v>
      </c>
      <c r="J1010" s="364">
        <v>0</v>
      </c>
      <c r="K1010" s="46">
        <f>J1010*各種係数!G64</f>
        <v>0</v>
      </c>
      <c r="L1010" s="46">
        <f>J1010*各種係数!F64</f>
        <v>0</v>
      </c>
      <c r="M1010" s="364">
        <v>3.6350871165521714E-4</v>
      </c>
      <c r="N1010" s="46">
        <f>M1010*各種係数!H64</f>
        <v>9.5290158473081951E-5</v>
      </c>
      <c r="O1010" s="46">
        <f>M1010*各種係数!I64</f>
        <v>6.1182520758074885E-5</v>
      </c>
      <c r="P1010" s="54"/>
      <c r="Q1010" s="41"/>
      <c r="R1010" s="46">
        <f>Q$1061*各種係数!J64</f>
        <v>7.5920420355324903E-6</v>
      </c>
      <c r="S1010" s="46">
        <f>R1010*各種係数!G64</f>
        <v>2.4506115632923162E-6</v>
      </c>
      <c r="T1010" s="46">
        <f>R1010*各種係数!F64</f>
        <v>5.1414304722401745E-6</v>
      </c>
      <c r="U1010" s="364">
        <v>3.3366622263085265E-4</v>
      </c>
      <c r="V1010" s="46">
        <f>U1010*各種係数!H64</f>
        <v>8.7467249648106923E-5</v>
      </c>
      <c r="W1010" s="46">
        <f>U1010*各種係数!I64</f>
        <v>5.6159701096086746E-5</v>
      </c>
      <c r="X1010" s="135">
        <f t="shared" si="94"/>
        <v>6.9717493428606979E-4</v>
      </c>
      <c r="Y1010" s="46">
        <f t="shared" si="95"/>
        <v>1.8275740812118889E-4</v>
      </c>
      <c r="Z1010" s="47">
        <f t="shared" si="96"/>
        <v>1.1734222185416163E-4</v>
      </c>
      <c r="AA1010" s="46">
        <f>G1010*各種係数!K64*各種係数!$P$18</f>
        <v>0</v>
      </c>
      <c r="AB1010" s="46">
        <f>M1010*各種係数!K64*各種係数!$P$18</f>
        <v>6.1639114032053941E-12</v>
      </c>
      <c r="AC1010" s="46">
        <f>U1010*各種係数!K64*各種係数!$P$18</f>
        <v>5.657881004209667E-12</v>
      </c>
      <c r="AD1010" s="364">
        <f t="shared" si="97"/>
        <v>1.1821792407415062E-11</v>
      </c>
      <c r="AE1010" s="46">
        <f>G1010*各種係数!L64*各種係数!$P$18</f>
        <v>0</v>
      </c>
      <c r="AF1010" s="46">
        <f>M1010*各種係数!L64*各種係数!$P$18</f>
        <v>6.0940574661790418E-12</v>
      </c>
      <c r="AG1010" s="46">
        <f>U1010*各種係数!L64*各種係数!$P$18</f>
        <v>5.5937617725209821E-12</v>
      </c>
      <c r="AH1010" s="135">
        <f t="shared" si="98"/>
        <v>1.1687819238700025E-11</v>
      </c>
    </row>
    <row r="1011" spans="2:34" x14ac:dyDescent="0.15">
      <c r="B1011" s="155" t="s">
        <v>91</v>
      </c>
      <c r="C1011" s="155" t="s">
        <v>307</v>
      </c>
      <c r="D1011" s="155" t="s">
        <v>290</v>
      </c>
      <c r="E1011" s="41" t="s">
        <v>173</v>
      </c>
      <c r="F1011" s="363">
        <f>SUMIF(価格変換【係数】!$D$7:$D$64,E1011,価格変換【係数】!$J$543:$J$600)</f>
        <v>0</v>
      </c>
      <c r="G1011" s="324">
        <f>SUMIF(価格変換【係数】!$D$7:$D$64,E1011,価格変換【係数】!$L$543:$L$600)</f>
        <v>0</v>
      </c>
      <c r="H1011" s="325">
        <f>G1011*各種係数!H65</f>
        <v>0</v>
      </c>
      <c r="I1011" s="324">
        <f>G1011*各種係数!I65</f>
        <v>0</v>
      </c>
      <c r="J1011" s="364">
        <v>2.6204638200691532E-5</v>
      </c>
      <c r="K1011" s="46">
        <f>J1011*各種係数!G65</f>
        <v>7.6330927341591405E-6</v>
      </c>
      <c r="L1011" s="46">
        <f>J1011*各種係数!F65</f>
        <v>1.8571545466532391E-5</v>
      </c>
      <c r="M1011" s="364">
        <v>9.6441659072541429E-6</v>
      </c>
      <c r="N1011" s="46">
        <f>M1011*各種係数!H65</f>
        <v>3.4198544827864577E-6</v>
      </c>
      <c r="O1011" s="46">
        <f>M1011*各種係数!I65</f>
        <v>1.8404980459583644E-6</v>
      </c>
      <c r="P1011" s="54"/>
      <c r="Q1011" s="41"/>
      <c r="R1011" s="46">
        <f>Q$1061*各種係数!J65</f>
        <v>8.8886480517753204E-6</v>
      </c>
      <c r="S1011" s="46">
        <f>R1011*各種係数!G65</f>
        <v>2.5891551846998413E-6</v>
      </c>
      <c r="T1011" s="46">
        <f>R1011*各種係数!F65</f>
        <v>6.2994928670754792E-6</v>
      </c>
      <c r="U1011" s="364">
        <v>4.0805176720875924E-6</v>
      </c>
      <c r="V1011" s="46">
        <f>U1011*各種係数!H65</f>
        <v>1.4469656357198936E-6</v>
      </c>
      <c r="W1011" s="46">
        <f>U1011*各種係数!I65</f>
        <v>7.7872828756780109E-7</v>
      </c>
      <c r="X1011" s="135">
        <f t="shared" si="94"/>
        <v>1.3724683579341734E-5</v>
      </c>
      <c r="Y1011" s="46">
        <f t="shared" si="95"/>
        <v>4.8668201185063513E-6</v>
      </c>
      <c r="Z1011" s="47">
        <f t="shared" si="96"/>
        <v>2.6192263335261654E-6</v>
      </c>
      <c r="AA1011" s="46">
        <f>G1011*各種係数!K65*各種係数!$P$18</f>
        <v>0</v>
      </c>
      <c r="AB1011" s="46">
        <f>M1011*各種係数!K65*各種係数!$P$18</f>
        <v>1.6285426834976535E-13</v>
      </c>
      <c r="AC1011" s="46">
        <f>U1011*各種係数!K65*各種係数!$P$18</f>
        <v>6.8904841161667167E-14</v>
      </c>
      <c r="AD1011" s="364">
        <f t="shared" si="97"/>
        <v>2.317591095114325E-13</v>
      </c>
      <c r="AE1011" s="46">
        <f>G1011*各種係数!L65*各種係数!$P$18</f>
        <v>0</v>
      </c>
      <c r="AF1011" s="46">
        <f>M1011*各種係数!L65*各種係数!$P$18</f>
        <v>1.5880952181558818E-13</v>
      </c>
      <c r="AG1011" s="46">
        <f>U1011*各種係数!L65*各種係数!$P$18</f>
        <v>6.7193479093599622E-14</v>
      </c>
      <c r="AH1011" s="135">
        <f t="shared" si="98"/>
        <v>2.260030009091878E-13</v>
      </c>
    </row>
    <row r="1012" spans="2:34" x14ac:dyDescent="0.15">
      <c r="B1012" s="155" t="s">
        <v>92</v>
      </c>
      <c r="C1012" s="155" t="s">
        <v>307</v>
      </c>
      <c r="D1012" s="155" t="s">
        <v>290</v>
      </c>
      <c r="E1012" s="41" t="s">
        <v>174</v>
      </c>
      <c r="F1012" s="363">
        <f>SUMIF(価格変換【係数】!$D$7:$D$64,E1012,価格変換【係数】!$J$543:$J$600)</f>
        <v>0</v>
      </c>
      <c r="G1012" s="324">
        <f>SUMIF(価格変換【係数】!$D$7:$D$64,E1012,価格変換【係数】!$L$543:$L$600)</f>
        <v>0</v>
      </c>
      <c r="H1012" s="325">
        <f>G1012*各種係数!H66</f>
        <v>0</v>
      </c>
      <c r="I1012" s="324">
        <f>G1012*各種係数!I66</f>
        <v>0</v>
      </c>
      <c r="J1012" s="364">
        <v>1.8064734050918926E-3</v>
      </c>
      <c r="K1012" s="46">
        <f>J1012*各種係数!G66</f>
        <v>6.5132816251037523E-4</v>
      </c>
      <c r="L1012" s="46">
        <f>J1012*各種係数!F66</f>
        <v>1.1551452425815174E-3</v>
      </c>
      <c r="M1012" s="364">
        <v>7.7342475237539949E-4</v>
      </c>
      <c r="N1012" s="46">
        <f>M1012*各種係数!H66</f>
        <v>2.8580610178654512E-4</v>
      </c>
      <c r="O1012" s="46">
        <f>M1012*各種係数!I66</f>
        <v>2.2260244193822017E-4</v>
      </c>
      <c r="P1012" s="54"/>
      <c r="Q1012" s="41"/>
      <c r="R1012" s="46">
        <f>Q$1061*各種係数!J66</f>
        <v>9.5344681973124417E-5</v>
      </c>
      <c r="S1012" s="46">
        <f>R1012*各種係数!G66</f>
        <v>3.4376745508485502E-5</v>
      </c>
      <c r="T1012" s="46">
        <f>R1012*各種係数!F66</f>
        <v>6.0967936464638915E-5</v>
      </c>
      <c r="U1012" s="364">
        <v>8.5417329471380082E-5</v>
      </c>
      <c r="V1012" s="46">
        <f>U1012*各種係数!H66</f>
        <v>3.1564536674387173E-5</v>
      </c>
      <c r="W1012" s="46">
        <f>U1012*各種係数!I66</f>
        <v>2.4584299979762961E-5</v>
      </c>
      <c r="X1012" s="135">
        <f t="shared" si="94"/>
        <v>8.5884208184677953E-4</v>
      </c>
      <c r="Y1012" s="46">
        <f t="shared" si="95"/>
        <v>3.1737063846093227E-4</v>
      </c>
      <c r="Z1012" s="47">
        <f t="shared" si="96"/>
        <v>2.4718674191798315E-4</v>
      </c>
      <c r="AA1012" s="46">
        <f>G1012*各種係数!K66*各種係数!$P$18</f>
        <v>0</v>
      </c>
      <c r="AB1012" s="46">
        <f>M1012*各種係数!K66*各種係数!$P$18</f>
        <v>1.3062344250234099E-11</v>
      </c>
      <c r="AC1012" s="46">
        <f>U1012*各種係数!K66*各種係数!$P$18</f>
        <v>1.4426103626294054E-12</v>
      </c>
      <c r="AD1012" s="364">
        <f t="shared" si="97"/>
        <v>1.4504954612863504E-11</v>
      </c>
      <c r="AE1012" s="46">
        <f>G1012*各種係数!L66*各種係数!$P$18</f>
        <v>0</v>
      </c>
      <c r="AF1012" s="46">
        <f>M1012*各種係数!L66*各種係数!$P$18</f>
        <v>1.2928371488693237E-11</v>
      </c>
      <c r="AG1012" s="46">
        <f>U1012*各種係数!L66*各種係数!$P$18</f>
        <v>1.4278143589101295E-12</v>
      </c>
      <c r="AH1012" s="135">
        <f t="shared" si="98"/>
        <v>1.4356185847603367E-11</v>
      </c>
    </row>
    <row r="1013" spans="2:34" x14ac:dyDescent="0.15">
      <c r="B1013" s="163" t="s">
        <v>93</v>
      </c>
      <c r="C1013" s="163" t="s">
        <v>293</v>
      </c>
      <c r="D1013" s="163" t="s">
        <v>290</v>
      </c>
      <c r="E1013" s="62" t="s">
        <v>175</v>
      </c>
      <c r="F1013" s="365">
        <f>SUMIF(価格変換【係数】!$D$7:$D$64,E1013,価格変換【係数】!$J$543:$J$600)</f>
        <v>0</v>
      </c>
      <c r="G1013" s="326">
        <f>SUMIF(価格変換【係数】!$D$7:$D$64,E1013,価格変換【係数】!$L$543:$L$600)</f>
        <v>0</v>
      </c>
      <c r="H1013" s="327">
        <f>G1013*各種係数!H67</f>
        <v>0</v>
      </c>
      <c r="I1013" s="326">
        <f>G1013*各種係数!I67</f>
        <v>0</v>
      </c>
      <c r="J1013" s="80">
        <v>5.2889581292146753E-3</v>
      </c>
      <c r="K1013" s="67">
        <f>J1013*各種係数!G67</f>
        <v>2.2286336573154155E-4</v>
      </c>
      <c r="L1013" s="67">
        <f>J1013*各種係数!F67</f>
        <v>5.0660947634831336E-3</v>
      </c>
      <c r="M1013" s="80">
        <v>2.4684648167392362E-4</v>
      </c>
      <c r="N1013" s="67">
        <f>M1013*各種係数!H67</f>
        <v>1.0705021052654344E-4</v>
      </c>
      <c r="O1013" s="67">
        <f>M1013*各種係数!I67</f>
        <v>8.7927662754325216E-5</v>
      </c>
      <c r="P1013" s="54"/>
      <c r="Q1013" s="41"/>
      <c r="R1013" s="67">
        <f>Q$1061*各種係数!J67</f>
        <v>1.7141462583074797E-3</v>
      </c>
      <c r="S1013" s="67">
        <f>R1013*各種係数!G67</f>
        <v>7.2229803138800259E-5</v>
      </c>
      <c r="T1013" s="67">
        <f>R1013*各種係数!F67</f>
        <v>1.6419164551686794E-3</v>
      </c>
      <c r="U1013" s="80">
        <v>8.1660255721833751E-5</v>
      </c>
      <c r="V1013" s="67">
        <f>U1013*各種係数!H67</f>
        <v>3.5413701290753043E-5</v>
      </c>
      <c r="W1013" s="67">
        <f>U1013*各種係数!I67</f>
        <v>2.9087696032168548E-5</v>
      </c>
      <c r="X1013" s="330">
        <f t="shared" si="94"/>
        <v>3.2850673739575736E-4</v>
      </c>
      <c r="Y1013" s="67">
        <f t="shared" si="95"/>
        <v>1.4246391181729648E-4</v>
      </c>
      <c r="Z1013" s="68">
        <f t="shared" si="96"/>
        <v>1.1701535878649376E-4</v>
      </c>
      <c r="AA1013" s="67">
        <f>G1013*各種係数!K67*各種係数!$P$18</f>
        <v>0</v>
      </c>
      <c r="AB1013" s="67">
        <f>M1013*各種係数!K67*各種係数!$P$18</f>
        <v>3.7222338114118446E-11</v>
      </c>
      <c r="AC1013" s="67">
        <f>U1013*各種係数!K67*各種係数!$P$18</f>
        <v>1.2313668108013254E-11</v>
      </c>
      <c r="AD1013" s="80">
        <f t="shared" si="97"/>
        <v>4.9536006222131701E-11</v>
      </c>
      <c r="AE1013" s="67">
        <f>G1013*各種係数!L67*各種係数!$P$18</f>
        <v>0</v>
      </c>
      <c r="AF1013" s="67">
        <f>M1013*各種係数!L67*各種係数!$P$18</f>
        <v>2.7214121972937426E-11</v>
      </c>
      <c r="AG1013" s="67">
        <f>U1013*各種係数!L67*各種係数!$P$18</f>
        <v>9.0028107530041634E-12</v>
      </c>
      <c r="AH1013" s="330">
        <f t="shared" si="98"/>
        <v>3.6216932725941588E-11</v>
      </c>
    </row>
    <row r="1014" spans="2:34" x14ac:dyDescent="0.15">
      <c r="B1014" s="155" t="s">
        <v>94</v>
      </c>
      <c r="C1014" s="155" t="s">
        <v>293</v>
      </c>
      <c r="D1014" s="155" t="s">
        <v>290</v>
      </c>
      <c r="E1014" s="41" t="s">
        <v>981</v>
      </c>
      <c r="F1014" s="363">
        <f>SUMIF(価格変換【係数】!$D$7:$D$64,E1014,価格変換【係数】!$J$543:$J$600)</f>
        <v>0</v>
      </c>
      <c r="G1014" s="324">
        <f>SUMIF(価格変換【係数】!$D$7:$D$64,E1014,価格変換【係数】!$L$543:$L$600)</f>
        <v>0</v>
      </c>
      <c r="H1014" s="325">
        <f>G1014*各種係数!H68</f>
        <v>0</v>
      </c>
      <c r="I1014" s="324">
        <f>G1014*各種係数!I68</f>
        <v>0</v>
      </c>
      <c r="J1014" s="366">
        <v>4.0396094051558687E-5</v>
      </c>
      <c r="K1014" s="46">
        <f>J1014*各種係数!G68</f>
        <v>2.5853913910782506E-5</v>
      </c>
      <c r="L1014" s="46">
        <f>J1014*各種係数!F68</f>
        <v>1.4542180140776183E-5</v>
      </c>
      <c r="M1014" s="366">
        <v>1.2448136560604944E-4</v>
      </c>
      <c r="N1014" s="46">
        <f>M1014*各種係数!H68</f>
        <v>4.0455385666869105E-5</v>
      </c>
      <c r="O1014" s="46">
        <f>M1014*各種係数!I68</f>
        <v>2.9402320786092585E-5</v>
      </c>
      <c r="P1014" s="54"/>
      <c r="Q1014" s="41"/>
      <c r="R1014" s="46">
        <f>Q$1061*各種係数!J68</f>
        <v>9.416118414127724E-5</v>
      </c>
      <c r="S1014" s="46">
        <f>R1014*各種係数!G68</f>
        <v>6.0264122204953321E-5</v>
      </c>
      <c r="T1014" s="46">
        <f>R1014*各種係数!F68</f>
        <v>3.3897061936323919E-5</v>
      </c>
      <c r="U1014" s="366">
        <v>8.4731941352222977E-5</v>
      </c>
      <c r="V1014" s="46">
        <f>U1014*各種係数!H68</f>
        <v>2.7537160674755087E-5</v>
      </c>
      <c r="W1014" s="46">
        <f>U1014*各種係数!I68</f>
        <v>2.0013563542922545E-5</v>
      </c>
      <c r="X1014" s="328">
        <f t="shared" si="94"/>
        <v>2.0921330695827242E-4</v>
      </c>
      <c r="Y1014" s="136">
        <f t="shared" si="95"/>
        <v>6.7992546341624186E-5</v>
      </c>
      <c r="Z1014" s="329">
        <f t="shared" si="96"/>
        <v>4.9415884329015127E-5</v>
      </c>
      <c r="AA1014" s="46">
        <f>G1014*各種係数!K68*各種係数!$P$18</f>
        <v>0</v>
      </c>
      <c r="AB1014" s="46">
        <f>M1014*各種係数!K68*各種係数!$P$18</f>
        <v>5.756363727447373E-12</v>
      </c>
      <c r="AC1014" s="46">
        <f>U1014*各種係数!K68*各種係数!$P$18</f>
        <v>3.918240062530542E-12</v>
      </c>
      <c r="AD1014" s="366">
        <f t="shared" si="97"/>
        <v>9.6746037899779142E-12</v>
      </c>
      <c r="AE1014" s="46">
        <f>G1014*各種係数!L68*各種係数!$P$18</f>
        <v>0</v>
      </c>
      <c r="AF1014" s="46">
        <f>M1014*各種係数!L68*各種係数!$P$18</f>
        <v>4.6558824266118458E-12</v>
      </c>
      <c r="AG1014" s="46">
        <f>U1014*各種係数!L68*各種係数!$P$18</f>
        <v>3.169164756458527E-12</v>
      </c>
      <c r="AH1014" s="328">
        <f t="shared" si="98"/>
        <v>7.8250471830703732E-12</v>
      </c>
    </row>
    <row r="1015" spans="2:34" x14ac:dyDescent="0.15">
      <c r="B1015" s="155" t="s">
        <v>95</v>
      </c>
      <c r="C1015" s="155" t="s">
        <v>308</v>
      </c>
      <c r="D1015" s="155" t="s">
        <v>291</v>
      </c>
      <c r="E1015" s="41" t="s">
        <v>210</v>
      </c>
      <c r="F1015" s="363">
        <f>SUMIF(価格変換【係数】!$D$7:$D$64,E1015,価格変換【係数】!$J$543:$J$600)</f>
        <v>0</v>
      </c>
      <c r="G1015" s="324">
        <f>SUMIF(価格変換【係数】!$D$7:$D$64,E1015,価格変換【係数】!$L$543:$L$600)</f>
        <v>0</v>
      </c>
      <c r="H1015" s="325">
        <f>G1015*各種係数!H69</f>
        <v>0</v>
      </c>
      <c r="I1015" s="324">
        <f>G1015*各種係数!I69</f>
        <v>0</v>
      </c>
      <c r="J1015" s="364">
        <v>0</v>
      </c>
      <c r="K1015" s="46">
        <f>J1015*各種係数!G69</f>
        <v>0</v>
      </c>
      <c r="L1015" s="46">
        <f>J1015*各種係数!F69</f>
        <v>0</v>
      </c>
      <c r="M1015" s="364">
        <v>0</v>
      </c>
      <c r="N1015" s="46">
        <f>M1015*各種係数!H69</f>
        <v>0</v>
      </c>
      <c r="O1015" s="46">
        <f>M1015*各種係数!I69</f>
        <v>0</v>
      </c>
      <c r="P1015" s="54"/>
      <c r="Q1015" s="41"/>
      <c r="R1015" s="46">
        <f>Q$1061*各種係数!J69</f>
        <v>0</v>
      </c>
      <c r="S1015" s="46">
        <f>R1015*各種係数!G69</f>
        <v>0</v>
      </c>
      <c r="T1015" s="46">
        <f>R1015*各種係数!F69</f>
        <v>0</v>
      </c>
      <c r="U1015" s="364">
        <v>0</v>
      </c>
      <c r="V1015" s="46">
        <f>U1015*各種係数!H69</f>
        <v>0</v>
      </c>
      <c r="W1015" s="46">
        <f>U1015*各種係数!I69</f>
        <v>0</v>
      </c>
      <c r="X1015" s="135">
        <f t="shared" si="94"/>
        <v>0</v>
      </c>
      <c r="Y1015" s="46">
        <f t="shared" si="95"/>
        <v>0</v>
      </c>
      <c r="Z1015" s="47">
        <f t="shared" si="96"/>
        <v>0</v>
      </c>
      <c r="AA1015" s="46">
        <f>G1015*各種係数!K69*各種係数!$P$18</f>
        <v>0</v>
      </c>
      <c r="AB1015" s="46">
        <f>M1015*各種係数!K69*各種係数!$P$18</f>
        <v>0</v>
      </c>
      <c r="AC1015" s="46">
        <f>U1015*各種係数!K69*各種係数!$P$18</f>
        <v>0</v>
      </c>
      <c r="AD1015" s="364">
        <f t="shared" si="97"/>
        <v>0</v>
      </c>
      <c r="AE1015" s="46">
        <f>G1015*各種係数!L69*各種係数!$P$18</f>
        <v>0</v>
      </c>
      <c r="AF1015" s="46">
        <f>M1015*各種係数!L69*各種係数!$P$18</f>
        <v>0</v>
      </c>
      <c r="AG1015" s="46">
        <f>U1015*各種係数!L69*各種係数!$P$18</f>
        <v>0</v>
      </c>
      <c r="AH1015" s="135">
        <f t="shared" si="98"/>
        <v>0</v>
      </c>
    </row>
    <row r="1016" spans="2:34" x14ac:dyDescent="0.15">
      <c r="B1016" s="155" t="s">
        <v>96</v>
      </c>
      <c r="C1016" s="155" t="s">
        <v>308</v>
      </c>
      <c r="D1016" s="155" t="s">
        <v>291</v>
      </c>
      <c r="E1016" s="41" t="s">
        <v>176</v>
      </c>
      <c r="F1016" s="363">
        <f>SUMIF(価格変換【係数】!$D$7:$D$64,E1016,価格変換【係数】!$J$543:$J$600)</f>
        <v>0</v>
      </c>
      <c r="G1016" s="324">
        <f>SUMIF(価格変換【係数】!$D$7:$D$64,E1016,価格変換【係数】!$L$543:$L$600)</f>
        <v>0</v>
      </c>
      <c r="H1016" s="325">
        <f>G1016*各種係数!H70</f>
        <v>0</v>
      </c>
      <c r="I1016" s="324">
        <f>G1016*各種係数!I70</f>
        <v>0</v>
      </c>
      <c r="J1016" s="364">
        <v>3.4518294835978007E-3</v>
      </c>
      <c r="K1016" s="46">
        <f>J1016*各種係数!G70</f>
        <v>3.4518294835978007E-3</v>
      </c>
      <c r="L1016" s="46">
        <f>J1016*各種係数!F70</f>
        <v>0</v>
      </c>
      <c r="M1016" s="364">
        <v>4.2313774574871373E-3</v>
      </c>
      <c r="N1016" s="46">
        <f>M1016*各種係数!H70</f>
        <v>1.8772966513723507E-3</v>
      </c>
      <c r="O1016" s="46">
        <f>M1016*各種係数!I70</f>
        <v>1.4135653639403608E-3</v>
      </c>
      <c r="P1016" s="54"/>
      <c r="Q1016" s="41"/>
      <c r="R1016" s="46">
        <f>Q$1061*各種係数!J70</f>
        <v>0</v>
      </c>
      <c r="S1016" s="46">
        <f>R1016*各種係数!G70</f>
        <v>0</v>
      </c>
      <c r="T1016" s="46">
        <f>R1016*各種係数!F70</f>
        <v>0</v>
      </c>
      <c r="U1016" s="364">
        <v>4.5815280603616183E-4</v>
      </c>
      <c r="V1016" s="46">
        <f>U1016*各種係数!H70</f>
        <v>2.0326447763875655E-4</v>
      </c>
      <c r="W1016" s="46">
        <f>U1016*各種係数!I70</f>
        <v>1.5305392735854109E-4</v>
      </c>
      <c r="X1016" s="135">
        <f t="shared" si="94"/>
        <v>4.6895302635232994E-3</v>
      </c>
      <c r="Y1016" s="46">
        <f t="shared" si="95"/>
        <v>2.0805611290111072E-3</v>
      </c>
      <c r="Z1016" s="47">
        <f t="shared" si="96"/>
        <v>1.5666192912989019E-3</v>
      </c>
      <c r="AA1016" s="46">
        <f>G1016*各種係数!K70*各種係数!$P$18</f>
        <v>0</v>
      </c>
      <c r="AB1016" s="46">
        <f>M1016*各種係数!K70*各種係数!$P$18</f>
        <v>4.4432287988165995E-10</v>
      </c>
      <c r="AC1016" s="46">
        <f>U1016*各種係数!K70*各種係数!$P$18</f>
        <v>4.8109103063743826E-11</v>
      </c>
      <c r="AD1016" s="364">
        <f t="shared" si="97"/>
        <v>4.9243198294540379E-10</v>
      </c>
      <c r="AE1016" s="46">
        <f>G1016*各種係数!L70*各種係数!$P$18</f>
        <v>0</v>
      </c>
      <c r="AF1016" s="46">
        <f>M1016*各種係数!L70*各種係数!$P$18</f>
        <v>3.8161488284813899E-10</v>
      </c>
      <c r="AG1016" s="46">
        <f>U1016*各種係数!L70*各種係数!$P$18</f>
        <v>4.1319388581765994E-11</v>
      </c>
      <c r="AH1016" s="135">
        <f t="shared" si="98"/>
        <v>4.2293427142990499E-10</v>
      </c>
    </row>
    <row r="1017" spans="2:34" x14ac:dyDescent="0.15">
      <c r="B1017" s="155" t="s">
        <v>97</v>
      </c>
      <c r="C1017" s="155" t="s">
        <v>308</v>
      </c>
      <c r="D1017" s="155" t="s">
        <v>291</v>
      </c>
      <c r="E1017" s="41" t="s">
        <v>982</v>
      </c>
      <c r="F1017" s="363">
        <f>SUMIF(価格変換【係数】!$D$7:$D$64,E1017,価格変換【係数】!$J$543:$J$600)</f>
        <v>0</v>
      </c>
      <c r="G1017" s="324">
        <f>SUMIF(価格変換【係数】!$D$7:$D$64,E1017,価格変換【係数】!$L$543:$L$600)</f>
        <v>0</v>
      </c>
      <c r="H1017" s="325">
        <f>G1017*各種係数!H71</f>
        <v>0</v>
      </c>
      <c r="I1017" s="324">
        <f>G1017*各種係数!I71</f>
        <v>0</v>
      </c>
      <c r="J1017" s="364">
        <v>0</v>
      </c>
      <c r="K1017" s="46">
        <f>J1017*各種係数!G71</f>
        <v>0</v>
      </c>
      <c r="L1017" s="46">
        <f>J1017*各種係数!F71</f>
        <v>0</v>
      </c>
      <c r="M1017" s="364">
        <v>0</v>
      </c>
      <c r="N1017" s="46">
        <f>M1017*各種係数!H71</f>
        <v>0</v>
      </c>
      <c r="O1017" s="46">
        <f>M1017*各種係数!I71</f>
        <v>0</v>
      </c>
      <c r="P1017" s="54"/>
      <c r="Q1017" s="41"/>
      <c r="R1017" s="46">
        <f>Q$1061*各種係数!J71</f>
        <v>0</v>
      </c>
      <c r="S1017" s="46">
        <f>R1017*各種係数!G71</f>
        <v>0</v>
      </c>
      <c r="T1017" s="46">
        <f>R1017*各種係数!F71</f>
        <v>0</v>
      </c>
      <c r="U1017" s="364">
        <v>0</v>
      </c>
      <c r="V1017" s="46">
        <f>U1017*各種係数!H71</f>
        <v>0</v>
      </c>
      <c r="W1017" s="46">
        <f>U1017*各種係数!I71</f>
        <v>0</v>
      </c>
      <c r="X1017" s="135">
        <f t="shared" si="94"/>
        <v>0</v>
      </c>
      <c r="Y1017" s="46">
        <f t="shared" si="95"/>
        <v>0</v>
      </c>
      <c r="Z1017" s="47">
        <f t="shared" si="96"/>
        <v>0</v>
      </c>
      <c r="AA1017" s="46">
        <f>G1017*各種係数!K71*各種係数!$P$18</f>
        <v>0</v>
      </c>
      <c r="AB1017" s="46">
        <f>M1017*各種係数!K71*各種係数!$P$18</f>
        <v>0</v>
      </c>
      <c r="AC1017" s="46">
        <f>U1017*各種係数!K71*各種係数!$P$18</f>
        <v>0</v>
      </c>
      <c r="AD1017" s="364">
        <f t="shared" si="97"/>
        <v>0</v>
      </c>
      <c r="AE1017" s="46">
        <f>G1017*各種係数!L71*各種係数!$P$18</f>
        <v>0</v>
      </c>
      <c r="AF1017" s="46">
        <f>M1017*各種係数!L71*各種係数!$P$18</f>
        <v>0</v>
      </c>
      <c r="AG1017" s="46">
        <f>U1017*各種係数!L71*各種係数!$P$18</f>
        <v>0</v>
      </c>
      <c r="AH1017" s="135">
        <f t="shared" si="98"/>
        <v>0</v>
      </c>
    </row>
    <row r="1018" spans="2:34" x14ac:dyDescent="0.15">
      <c r="B1018" s="155" t="s">
        <v>98</v>
      </c>
      <c r="C1018" s="155" t="s">
        <v>308</v>
      </c>
      <c r="D1018" s="155" t="s">
        <v>291</v>
      </c>
      <c r="E1018" s="41" t="s">
        <v>983</v>
      </c>
      <c r="F1018" s="365">
        <f>SUMIF(価格変換【係数】!$D$7:$D$64,E1018,価格変換【係数】!$J$543:$J$600)</f>
        <v>0</v>
      </c>
      <c r="G1018" s="326">
        <f>SUMIF(価格変換【係数】!$D$7:$D$64,E1018,価格変換【係数】!$L$543:$L$600)</f>
        <v>0</v>
      </c>
      <c r="H1018" s="327">
        <f>G1018*各種係数!H72</f>
        <v>0</v>
      </c>
      <c r="I1018" s="326">
        <f>G1018*各種係数!I72</f>
        <v>0</v>
      </c>
      <c r="J1018" s="80">
        <v>0</v>
      </c>
      <c r="K1018" s="67">
        <f>J1018*各種係数!G72</f>
        <v>0</v>
      </c>
      <c r="L1018" s="67">
        <f>J1018*各種係数!F72</f>
        <v>0</v>
      </c>
      <c r="M1018" s="80">
        <v>0</v>
      </c>
      <c r="N1018" s="67">
        <f>M1018*各種係数!H72</f>
        <v>0</v>
      </c>
      <c r="O1018" s="67">
        <f>M1018*各種係数!I72</f>
        <v>0</v>
      </c>
      <c r="P1018" s="54"/>
      <c r="Q1018" s="41"/>
      <c r="R1018" s="67">
        <f>Q$1061*各種係数!J72</f>
        <v>0</v>
      </c>
      <c r="S1018" s="67">
        <f>R1018*各種係数!G72</f>
        <v>0</v>
      </c>
      <c r="T1018" s="67">
        <f>R1018*各種係数!F72</f>
        <v>0</v>
      </c>
      <c r="U1018" s="80">
        <v>0</v>
      </c>
      <c r="V1018" s="67">
        <f>U1018*各種係数!H72</f>
        <v>0</v>
      </c>
      <c r="W1018" s="67">
        <f>U1018*各種係数!I72</f>
        <v>0</v>
      </c>
      <c r="X1018" s="330">
        <f t="shared" ref="X1018:X1060" si="99">G1018+M1018+U1018</f>
        <v>0</v>
      </c>
      <c r="Y1018" s="67">
        <f t="shared" ref="Y1018:Y1060" si="100">H1018+N1018+V1018</f>
        <v>0</v>
      </c>
      <c r="Z1018" s="68">
        <f t="shared" ref="Z1018:Z1060" si="101">I1018+O1018+W1018</f>
        <v>0</v>
      </c>
      <c r="AA1018" s="67">
        <f>G1018*各種係数!K72*各種係数!$P$18</f>
        <v>0</v>
      </c>
      <c r="AB1018" s="67">
        <f>M1018*各種係数!K72*各種係数!$P$18</f>
        <v>0</v>
      </c>
      <c r="AC1018" s="67">
        <f>U1018*各種係数!K72*各種係数!$P$18</f>
        <v>0</v>
      </c>
      <c r="AD1018" s="80">
        <f t="shared" ref="AD1018:AD1060" si="102">SUM(AA1018:AC1018)</f>
        <v>0</v>
      </c>
      <c r="AE1018" s="67">
        <f>G1018*各種係数!L72*各種係数!$P$18</f>
        <v>0</v>
      </c>
      <c r="AF1018" s="67">
        <f>M1018*各種係数!L72*各種係数!$P$18</f>
        <v>0</v>
      </c>
      <c r="AG1018" s="67">
        <f>U1018*各種係数!L72*各種係数!$P$18</f>
        <v>0</v>
      </c>
      <c r="AH1018" s="330">
        <f t="shared" ref="AH1018:AH1060" si="103">SUM(AE1018:AG1018)</f>
        <v>0</v>
      </c>
    </row>
    <row r="1019" spans="2:34" x14ac:dyDescent="0.15">
      <c r="B1019" s="162" t="s">
        <v>99</v>
      </c>
      <c r="C1019" s="162" t="s">
        <v>309</v>
      </c>
      <c r="D1019" s="162" t="s">
        <v>292</v>
      </c>
      <c r="E1019" s="116" t="s">
        <v>177</v>
      </c>
      <c r="F1019" s="363">
        <f>SUMIF(価格変換【係数】!$D$7:$D$64,E1019,価格変換【係数】!$J$543:$J$600)</f>
        <v>0</v>
      </c>
      <c r="G1019" s="324">
        <f>SUMIF(価格変換【係数】!$D$7:$D$64,E1019,価格変換【係数】!$L$543:$L$600)</f>
        <v>0</v>
      </c>
      <c r="H1019" s="325">
        <f>G1019*各種係数!H73</f>
        <v>0</v>
      </c>
      <c r="I1019" s="324">
        <f>G1019*各種係数!I73</f>
        <v>0</v>
      </c>
      <c r="J1019" s="366">
        <v>2.6513017713609852E-2</v>
      </c>
      <c r="K1019" s="46">
        <f>J1019*各種係数!G73</f>
        <v>1.8118339224928216E-2</v>
      </c>
      <c r="L1019" s="46">
        <f>J1019*各種係数!F73</f>
        <v>8.3946784886816343E-3</v>
      </c>
      <c r="M1019" s="366">
        <v>2.0509037520177232E-2</v>
      </c>
      <c r="N1019" s="46">
        <f>M1019*各種係数!H73</f>
        <v>7.505979727589868E-3</v>
      </c>
      <c r="O1019" s="46">
        <f>M1019*各種係数!I73</f>
        <v>1.313610809826426E-3</v>
      </c>
      <c r="P1019" s="54"/>
      <c r="Q1019" s="41"/>
      <c r="R1019" s="46">
        <f>Q$1061*各種係数!J73</f>
        <v>4.2777818799417805E-3</v>
      </c>
      <c r="S1019" s="46">
        <f>R1019*各種係数!G73</f>
        <v>2.9233301191229633E-3</v>
      </c>
      <c r="T1019" s="46">
        <f>R1019*各種係数!F73</f>
        <v>1.354451760818817E-3</v>
      </c>
      <c r="U1019" s="366">
        <v>4.3820441273774938E-3</v>
      </c>
      <c r="V1019" s="46">
        <f>U1019*各種係数!H73</f>
        <v>1.6037580677854971E-3</v>
      </c>
      <c r="W1019" s="46">
        <f>U1019*各種係数!I73</f>
        <v>2.8067141274651781E-4</v>
      </c>
      <c r="X1019" s="328">
        <f t="shared" si="99"/>
        <v>2.4891081647554728E-2</v>
      </c>
      <c r="Y1019" s="136">
        <f t="shared" si="100"/>
        <v>9.109737795375366E-3</v>
      </c>
      <c r="Z1019" s="329">
        <f t="shared" si="101"/>
        <v>1.5942822225729438E-3</v>
      </c>
      <c r="AA1019" s="46">
        <f>G1019*各種係数!K73*各種係数!$P$18</f>
        <v>0</v>
      </c>
      <c r="AB1019" s="46">
        <f>M1019*各種係数!K73*各種係数!$P$18</f>
        <v>1.2676578757596519E-10</v>
      </c>
      <c r="AC1019" s="46">
        <f>U1019*各種係数!K73*各種係数!$P$18</f>
        <v>2.7085292249971991E-11</v>
      </c>
      <c r="AD1019" s="366">
        <f t="shared" si="102"/>
        <v>1.5385107982593718E-10</v>
      </c>
      <c r="AE1019" s="46">
        <f>G1019*各種係数!L73*各種係数!$P$18</f>
        <v>0</v>
      </c>
      <c r="AF1019" s="46">
        <f>M1019*各種係数!L73*各種係数!$P$18</f>
        <v>1.2676578757596519E-10</v>
      </c>
      <c r="AG1019" s="46">
        <f>U1019*各種係数!L73*各種係数!$P$18</f>
        <v>2.7085292249971991E-11</v>
      </c>
      <c r="AH1019" s="328">
        <f t="shared" si="103"/>
        <v>1.5385107982593718E-10</v>
      </c>
    </row>
    <row r="1020" spans="2:34" x14ac:dyDescent="0.15">
      <c r="B1020" s="155" t="s">
        <v>100</v>
      </c>
      <c r="C1020" s="155" t="s">
        <v>309</v>
      </c>
      <c r="D1020" s="155" t="s">
        <v>292</v>
      </c>
      <c r="E1020" s="41" t="s">
        <v>178</v>
      </c>
      <c r="F1020" s="363">
        <f>SUMIF(価格変換【係数】!$D$7:$D$64,E1020,価格変換【係数】!$J$543:$J$600)</f>
        <v>0</v>
      </c>
      <c r="G1020" s="324">
        <f>SUMIF(価格変換【係数】!$D$7:$D$64,E1020,価格変換【係数】!$L$543:$L$600)</f>
        <v>0</v>
      </c>
      <c r="H1020" s="325">
        <f>G1020*各種係数!H74</f>
        <v>0</v>
      </c>
      <c r="I1020" s="324">
        <f>G1020*各種係数!I74</f>
        <v>0</v>
      </c>
      <c r="J1020" s="364">
        <v>3.2604855370100159E-3</v>
      </c>
      <c r="K1020" s="46">
        <f>J1020*各種係数!G74</f>
        <v>6.8152469473989157E-4</v>
      </c>
      <c r="L1020" s="46">
        <f>J1020*各種係数!F74</f>
        <v>2.5789608422701242E-3</v>
      </c>
      <c r="M1020" s="364">
        <v>7.4126065464680821E-4</v>
      </c>
      <c r="N1020" s="46">
        <f>M1020*各種係数!H74</f>
        <v>2.3807993129668052E-4</v>
      </c>
      <c r="O1020" s="46">
        <f>M1020*各種係数!I74</f>
        <v>6.4955802026126397E-5</v>
      </c>
      <c r="P1020" s="54"/>
      <c r="Q1020" s="41"/>
      <c r="R1020" s="46">
        <f>Q$1061*各種係数!J74</f>
        <v>3.4659161609756394E-3</v>
      </c>
      <c r="S1020" s="46">
        <f>R1020*各種係数!G74</f>
        <v>7.2446493836286665E-4</v>
      </c>
      <c r="T1020" s="46">
        <f>R1020*各種係数!F74</f>
        <v>2.7414512226127726E-3</v>
      </c>
      <c r="U1020" s="364">
        <v>8.3803384713277828E-4</v>
      </c>
      <c r="V1020" s="46">
        <f>U1020*各種係数!H74</f>
        <v>2.6916178472298713E-4</v>
      </c>
      <c r="W1020" s="46">
        <f>U1020*各種係数!I74</f>
        <v>7.3435923415477632E-5</v>
      </c>
      <c r="X1020" s="135">
        <f t="shared" si="99"/>
        <v>1.5792945017795864E-3</v>
      </c>
      <c r="Y1020" s="46">
        <f t="shared" si="100"/>
        <v>5.0724171601966767E-4</v>
      </c>
      <c r="Z1020" s="47">
        <f t="shared" si="101"/>
        <v>1.3839172544160403E-4</v>
      </c>
      <c r="AA1020" s="46">
        <f>G1020*各種係数!K74*各種係数!$P$18</f>
        <v>0</v>
      </c>
      <c r="AB1020" s="46">
        <f>M1020*各種係数!K74*各種係数!$P$18</f>
        <v>4.7055381362941515E-12</v>
      </c>
      <c r="AC1020" s="46">
        <f>U1020*各種係数!K74*各種係数!$P$18</f>
        <v>5.3198563858316767E-12</v>
      </c>
      <c r="AD1020" s="364">
        <f t="shared" si="102"/>
        <v>1.0025394522125828E-11</v>
      </c>
      <c r="AE1020" s="46">
        <f>G1020*各種係数!L74*各種係数!$P$18</f>
        <v>0</v>
      </c>
      <c r="AF1020" s="46">
        <f>M1020*各種係数!L74*各種係数!$P$18</f>
        <v>4.7055381362941515E-12</v>
      </c>
      <c r="AG1020" s="46">
        <f>U1020*各種係数!L74*各種係数!$P$18</f>
        <v>5.3198563858316767E-12</v>
      </c>
      <c r="AH1020" s="135">
        <f t="shared" si="103"/>
        <v>1.0025394522125828E-11</v>
      </c>
    </row>
    <row r="1021" spans="2:34" x14ac:dyDescent="0.15">
      <c r="B1021" s="155" t="s">
        <v>101</v>
      </c>
      <c r="C1021" s="155" t="s">
        <v>310</v>
      </c>
      <c r="D1021" s="155" t="s">
        <v>292</v>
      </c>
      <c r="E1021" s="41" t="s">
        <v>179</v>
      </c>
      <c r="F1021" s="363">
        <f>SUMIF(価格変換【係数】!$D$7:$D$64,E1021,価格変換【係数】!$J$543:$J$600)</f>
        <v>0</v>
      </c>
      <c r="G1021" s="324">
        <f>SUMIF(価格変換【係数】!$D$7:$D$64,E1021,価格変換【係数】!$L$543:$L$600)</f>
        <v>0</v>
      </c>
      <c r="H1021" s="325">
        <f>G1021*各種係数!H75</f>
        <v>0</v>
      </c>
      <c r="I1021" s="324">
        <f>G1021*各種係数!I75</f>
        <v>0</v>
      </c>
      <c r="J1021" s="364">
        <v>5.9657603165794021E-3</v>
      </c>
      <c r="K1021" s="46">
        <f>J1021*各種係数!G75</f>
        <v>5.202323334560173E-3</v>
      </c>
      <c r="L1021" s="46">
        <f>J1021*各種係数!F75</f>
        <v>7.63436982019229E-4</v>
      </c>
      <c r="M1021" s="364">
        <v>6.0839291410351983E-3</v>
      </c>
      <c r="N1021" s="46">
        <f>M1021*各種係数!H75</f>
        <v>3.1014270509989736E-3</v>
      </c>
      <c r="O1021" s="46">
        <f>M1021*各種係数!I75</f>
        <v>5.4434787012760347E-4</v>
      </c>
      <c r="P1021" s="54"/>
      <c r="Q1021" s="41"/>
      <c r="R1021" s="46">
        <f>Q$1061*各種係数!J75</f>
        <v>1.5527960538989805E-3</v>
      </c>
      <c r="S1021" s="46">
        <f>R1021*各種係数!G75</f>
        <v>1.3540850983506159E-3</v>
      </c>
      <c r="T1021" s="46">
        <f>R1021*各種係数!F75</f>
        <v>1.9871095554836437E-4</v>
      </c>
      <c r="U1021" s="364">
        <v>1.8884455418475014E-3</v>
      </c>
      <c r="V1021" s="46">
        <f>U1021*各種係数!H75</f>
        <v>9.6267986560206564E-4</v>
      </c>
      <c r="W1021" s="46">
        <f>U1021*各種係数!I75</f>
        <v>1.6896503636492768E-4</v>
      </c>
      <c r="X1021" s="135">
        <f t="shared" si="99"/>
        <v>7.9723746828826991E-3</v>
      </c>
      <c r="Y1021" s="46">
        <f t="shared" si="100"/>
        <v>4.0641069166010395E-3</v>
      </c>
      <c r="Z1021" s="47">
        <f t="shared" si="101"/>
        <v>7.1331290649253112E-4</v>
      </c>
      <c r="AA1021" s="46">
        <f>G1021*各種係数!K75*各種係数!$P$18</f>
        <v>0</v>
      </c>
      <c r="AB1021" s="46">
        <f>M1021*各種係数!K75*各種係数!$P$18</f>
        <v>1.029691224426056E-10</v>
      </c>
      <c r="AC1021" s="46">
        <f>U1021*各種係数!K75*各種係数!$P$18</f>
        <v>3.1961512982316151E-11</v>
      </c>
      <c r="AD1021" s="364">
        <f t="shared" si="102"/>
        <v>1.3493063542492175E-10</v>
      </c>
      <c r="AE1021" s="46">
        <f>G1021*各種係数!L75*各種係数!$P$18</f>
        <v>0</v>
      </c>
      <c r="AF1021" s="46">
        <f>M1021*各種係数!L75*各種係数!$P$18</f>
        <v>1.029691224426056E-10</v>
      </c>
      <c r="AG1021" s="46">
        <f>U1021*各種係数!L75*各種係数!$P$18</f>
        <v>3.1961512982316151E-11</v>
      </c>
      <c r="AH1021" s="135">
        <f t="shared" si="103"/>
        <v>1.3493063542492175E-10</v>
      </c>
    </row>
    <row r="1022" spans="2:34" x14ac:dyDescent="0.15">
      <c r="B1022" s="155" t="s">
        <v>102</v>
      </c>
      <c r="C1022" s="155" t="s">
        <v>311</v>
      </c>
      <c r="D1022" s="155" t="s">
        <v>300</v>
      </c>
      <c r="E1022" s="41" t="s">
        <v>180</v>
      </c>
      <c r="F1022" s="363">
        <f>SUMIF(価格変換【係数】!$D$7:$D$64,E1022,価格変換【係数】!$J$543:$J$600)</f>
        <v>0</v>
      </c>
      <c r="G1022" s="324">
        <f>SUMIF(価格変換【係数】!$D$7:$D$64,E1022,価格変換【係数】!$L$543:$L$600)</f>
        <v>0</v>
      </c>
      <c r="H1022" s="325">
        <f>G1022*各種係数!H76</f>
        <v>0</v>
      </c>
      <c r="I1022" s="324">
        <f>G1022*各種係数!I76</f>
        <v>0</v>
      </c>
      <c r="J1022" s="364">
        <v>1.0688221975956574E-2</v>
      </c>
      <c r="K1022" s="46">
        <f>J1022*各種係数!G76</f>
        <v>4.6402281585663802E-3</v>
      </c>
      <c r="L1022" s="46">
        <f>J1022*各種係数!F76</f>
        <v>6.0479938173901935E-3</v>
      </c>
      <c r="M1022" s="364">
        <v>4.8557765170381406E-3</v>
      </c>
      <c r="N1022" s="46">
        <f>M1022*各種係数!H76</f>
        <v>3.064749987493961E-3</v>
      </c>
      <c r="O1022" s="46">
        <f>M1022*各種係数!I76</f>
        <v>2.1621950736845342E-3</v>
      </c>
      <c r="P1022" s="54"/>
      <c r="Q1022" s="41"/>
      <c r="R1022" s="46">
        <f>Q$1061*各種係数!J76</f>
        <v>1.0306914334648597E-4</v>
      </c>
      <c r="S1022" s="46">
        <f>R1022*各種係数!G76</f>
        <v>4.4746857083577289E-5</v>
      </c>
      <c r="T1022" s="46">
        <f>R1022*各種係数!F76</f>
        <v>5.8322286262908677E-5</v>
      </c>
      <c r="U1022" s="364">
        <v>3.2965509760179865E-4</v>
      </c>
      <c r="V1022" s="46">
        <f>U1022*各種係数!H76</f>
        <v>2.0806362333756828E-4</v>
      </c>
      <c r="W1022" s="46">
        <f>U1022*各種係数!I76</f>
        <v>1.4678983382957958E-4</v>
      </c>
      <c r="X1022" s="135">
        <f t="shared" si="99"/>
        <v>5.1854316146399395E-3</v>
      </c>
      <c r="Y1022" s="46">
        <f t="shared" si="100"/>
        <v>3.2728136108315293E-3</v>
      </c>
      <c r="Z1022" s="47">
        <f t="shared" si="101"/>
        <v>2.3089849075141138E-3</v>
      </c>
      <c r="AA1022" s="46">
        <f>G1022*各種係数!K76*各種係数!$P$18</f>
        <v>0</v>
      </c>
      <c r="AB1022" s="46">
        <f>M1022*各種係数!K76*各種係数!$P$18</f>
        <v>3.1997966038661393E-10</v>
      </c>
      <c r="AC1022" s="46">
        <f>U1022*各種係数!K76*各種係数!$P$18</f>
        <v>2.1723183883199102E-11</v>
      </c>
      <c r="AD1022" s="364">
        <f t="shared" si="102"/>
        <v>3.4170284426981301E-10</v>
      </c>
      <c r="AE1022" s="46">
        <f>G1022*各種係数!L76*各種係数!$P$18</f>
        <v>0</v>
      </c>
      <c r="AF1022" s="46">
        <f>M1022*各種係数!L76*各種係数!$P$18</f>
        <v>3.1080743424940549E-10</v>
      </c>
      <c r="AG1022" s="46">
        <f>U1022*各種係数!L76*各種係数!$P$18</f>
        <v>2.1100488194491508E-11</v>
      </c>
      <c r="AH1022" s="135">
        <f t="shared" si="103"/>
        <v>3.3190792244389699E-10</v>
      </c>
    </row>
    <row r="1023" spans="2:34" x14ac:dyDescent="0.15">
      <c r="B1023" s="163" t="s">
        <v>103</v>
      </c>
      <c r="C1023" s="163" t="s">
        <v>312</v>
      </c>
      <c r="D1023" s="163" t="s">
        <v>294</v>
      </c>
      <c r="E1023" s="62" t="s">
        <v>181</v>
      </c>
      <c r="F1023" s="365">
        <f>価格変換【係数】!H601</f>
        <v>5.1903555782066724E-3</v>
      </c>
      <c r="G1023" s="326">
        <f>F1023*各種係数!$G$77</f>
        <v>2.4553818246737264E-3</v>
      </c>
      <c r="H1023" s="327">
        <f>G1023*各種係数!H77</f>
        <v>1.6949256714118214E-3</v>
      </c>
      <c r="I1023" s="326">
        <f>G1023*各種係数!I77</f>
        <v>1.119526782694351E-3</v>
      </c>
      <c r="J1023" s="80">
        <v>2.1538690924286709E-2</v>
      </c>
      <c r="K1023" s="67">
        <f>J1023*各種係数!G77</f>
        <v>1.0189226812285403E-2</v>
      </c>
      <c r="L1023" s="67">
        <f>J1023*各種係数!F77</f>
        <v>1.1349464112001306E-2</v>
      </c>
      <c r="M1023" s="80">
        <v>1.2645121257960691E-2</v>
      </c>
      <c r="N1023" s="67">
        <f>M1023*各種係数!H77</f>
        <v>8.7288015341894527E-3</v>
      </c>
      <c r="O1023" s="67">
        <f>M1023*各種係数!I77</f>
        <v>5.7655195523758562E-3</v>
      </c>
      <c r="P1023" s="54"/>
      <c r="Q1023" s="41"/>
      <c r="R1023" s="67">
        <f>Q$1061*各種係数!J77</f>
        <v>4.1050855452702956E-2</v>
      </c>
      <c r="S1023" s="67">
        <f>R1023*各種係数!G77</f>
        <v>1.9419772469750751E-2</v>
      </c>
      <c r="T1023" s="67">
        <f>R1023*各種係数!F77</f>
        <v>2.1631082982952205E-2</v>
      </c>
      <c r="U1023" s="80">
        <v>2.1163122608281085E-2</v>
      </c>
      <c r="V1023" s="67">
        <f>U1023*各種係数!H77</f>
        <v>1.4608693212420412E-2</v>
      </c>
      <c r="W1023" s="67">
        <f>U1023*各種係数!I77</f>
        <v>9.6492864479695781E-3</v>
      </c>
      <c r="X1023" s="330">
        <f t="shared" si="99"/>
        <v>3.6263625690915499E-2</v>
      </c>
      <c r="Y1023" s="67">
        <f t="shared" si="100"/>
        <v>2.5032420418021686E-2</v>
      </c>
      <c r="Z1023" s="68">
        <f t="shared" si="101"/>
        <v>1.6534332783039785E-2</v>
      </c>
      <c r="AA1023" s="67">
        <f>G1023*各種係数!K77*各種係数!$P$18</f>
        <v>3.095951701276702E-10</v>
      </c>
      <c r="AB1023" s="67">
        <f>M1023*各種係数!K77*各種係数!$P$18</f>
        <v>1.5944031302192975E-9</v>
      </c>
      <c r="AC1023" s="67">
        <f>U1023*各種係数!K77*各種係数!$P$18</f>
        <v>2.6684243071702959E-9</v>
      </c>
      <c r="AD1023" s="80">
        <f t="shared" si="102"/>
        <v>4.5724226075172638E-9</v>
      </c>
      <c r="AE1023" s="67">
        <f>G1023*各種係数!L77*各種係数!$P$18</f>
        <v>2.9187543125826325E-10</v>
      </c>
      <c r="AF1023" s="67">
        <f>M1023*各種係数!L77*各種係数!$P$18</f>
        <v>1.5031471616316724E-9</v>
      </c>
      <c r="AG1023" s="67">
        <f>U1023*各種係数!L77*各種係数!$P$18</f>
        <v>2.5156965307765716E-9</v>
      </c>
      <c r="AH1023" s="330">
        <f t="shared" si="103"/>
        <v>4.310719123666507E-9</v>
      </c>
    </row>
    <row r="1024" spans="2:34" x14ac:dyDescent="0.15">
      <c r="B1024" s="155" t="s">
        <v>104</v>
      </c>
      <c r="C1024" s="155" t="s">
        <v>313</v>
      </c>
      <c r="D1024" s="155" t="s">
        <v>295</v>
      </c>
      <c r="E1024" s="41" t="s">
        <v>182</v>
      </c>
      <c r="F1024" s="363">
        <f>SUMIF(価格変換【係数】!$D$7:$D$64,E1024,価格変換【係数】!$J$543:$J$600)</f>
        <v>0</v>
      </c>
      <c r="G1024" s="324">
        <f>SUMIF(価格変換【係数】!$D$7:$D$64,E1024,価格変換【係数】!$L$543:$L$600)</f>
        <v>0</v>
      </c>
      <c r="H1024" s="325">
        <f>G1024*各種係数!H78</f>
        <v>0</v>
      </c>
      <c r="I1024" s="324">
        <f>G1024*各種係数!I78</f>
        <v>0</v>
      </c>
      <c r="J1024" s="366">
        <v>1.0955808372266637E-2</v>
      </c>
      <c r="K1024" s="46">
        <f>J1024*各種係数!G78</f>
        <v>6.7018184226956528E-3</v>
      </c>
      <c r="L1024" s="46">
        <f>J1024*各種係数!F78</f>
        <v>4.253989949570984E-3</v>
      </c>
      <c r="M1024" s="366">
        <v>8.8330833993489136E-3</v>
      </c>
      <c r="N1024" s="46">
        <f>M1024*各種係数!H78</f>
        <v>5.9824706142356347E-3</v>
      </c>
      <c r="O1024" s="46">
        <f>M1024*各種係数!I78</f>
        <v>2.7937847011044394E-3</v>
      </c>
      <c r="P1024" s="54"/>
      <c r="Q1024" s="41"/>
      <c r="R1024" s="46">
        <f>Q$1061*各種係数!J78</f>
        <v>1.581846373756091E-2</v>
      </c>
      <c r="S1024" s="46">
        <f>R1024*各種係数!G78</f>
        <v>9.6763714819517246E-3</v>
      </c>
      <c r="T1024" s="46">
        <f>R1024*各種係数!F78</f>
        <v>6.142092255609184E-3</v>
      </c>
      <c r="U1024" s="366">
        <v>1.1196602771757465E-2</v>
      </c>
      <c r="V1024" s="46">
        <f>U1024*各種係数!H78</f>
        <v>7.5832349852199554E-3</v>
      </c>
      <c r="W1024" s="46">
        <f>U1024*各種係数!I78</f>
        <v>3.5413338823887118E-3</v>
      </c>
      <c r="X1024" s="328">
        <f t="shared" si="99"/>
        <v>2.0029686171106377E-2</v>
      </c>
      <c r="Y1024" s="136">
        <f t="shared" si="100"/>
        <v>1.356570559945559E-2</v>
      </c>
      <c r="Z1024" s="329">
        <f t="shared" si="101"/>
        <v>6.3351185834931512E-3</v>
      </c>
      <c r="AA1024" s="46">
        <f>G1024*各種係数!K78*各種係数!$P$18</f>
        <v>0</v>
      </c>
      <c r="AB1024" s="46">
        <f>M1024*各種係数!K78*各種係数!$P$18</f>
        <v>4.2843739979123731E-10</v>
      </c>
      <c r="AC1024" s="46">
        <f>U1024*各種係数!K78*各種係数!$P$18</f>
        <v>5.4307688053536536E-10</v>
      </c>
      <c r="AD1024" s="366">
        <f t="shared" si="102"/>
        <v>9.7151428032660268E-10</v>
      </c>
      <c r="AE1024" s="46">
        <f>G1024*各種係数!L78*各種係数!$P$18</f>
        <v>0</v>
      </c>
      <c r="AF1024" s="46">
        <f>M1024*各種係数!L78*各種係数!$P$18</f>
        <v>4.0990975505140672E-10</v>
      </c>
      <c r="AG1024" s="46">
        <f>U1024*各種係数!L78*各種係数!$P$18</f>
        <v>5.1959168639993859E-10</v>
      </c>
      <c r="AH1024" s="328">
        <f t="shared" si="103"/>
        <v>9.295014414513453E-10</v>
      </c>
    </row>
    <row r="1025" spans="2:34" x14ac:dyDescent="0.15">
      <c r="B1025" s="155" t="s">
        <v>105</v>
      </c>
      <c r="C1025" s="155" t="s">
        <v>314</v>
      </c>
      <c r="D1025" s="155" t="s">
        <v>296</v>
      </c>
      <c r="E1025" s="41" t="s">
        <v>183</v>
      </c>
      <c r="F1025" s="324">
        <f>SUMIF(価格変換【係数】!$D$7:$D$64,E1025,価格変換【係数】!$J$543:$J$600)</f>
        <v>0</v>
      </c>
      <c r="G1025" s="324">
        <f>SUMIF(価格変換【係数】!$D$7:$D$64,E1025,価格変換【係数】!$L$543:$L$600)</f>
        <v>0</v>
      </c>
      <c r="H1025" s="325">
        <f>G1025*各種係数!H79</f>
        <v>0</v>
      </c>
      <c r="I1025" s="324">
        <f>G1025*各種係数!I79</f>
        <v>0</v>
      </c>
      <c r="J1025" s="364">
        <v>1.0202600461890176E-2</v>
      </c>
      <c r="K1025" s="46">
        <f>J1025*各種係数!G79</f>
        <v>6.8149441211613941E-3</v>
      </c>
      <c r="L1025" s="46">
        <f>J1025*各種係数!F79</f>
        <v>3.3876563407287822E-3</v>
      </c>
      <c r="M1025" s="364">
        <v>8.115469598813152E-3</v>
      </c>
      <c r="N1025" s="46">
        <f>M1025*各種係数!H79</f>
        <v>5.8035099087980994E-3</v>
      </c>
      <c r="O1025" s="46">
        <f>M1025*各種係数!I79</f>
        <v>1.541615526704238E-3</v>
      </c>
      <c r="P1025" s="54"/>
      <c r="Q1025" s="41"/>
      <c r="R1025" s="46">
        <f>Q$1061*各種係数!J79</f>
        <v>5.0515218645579734E-4</v>
      </c>
      <c r="S1025" s="46">
        <f>R1025*各種係数!G79</f>
        <v>3.3742220292148667E-4</v>
      </c>
      <c r="T1025" s="46">
        <f>R1025*各種係数!F79</f>
        <v>1.6772998353431067E-4</v>
      </c>
      <c r="U1025" s="364">
        <v>2.0465776240978953E-3</v>
      </c>
      <c r="V1025" s="46">
        <f>U1025*各種係数!H79</f>
        <v>1.4635423589429268E-3</v>
      </c>
      <c r="W1025" s="46">
        <f>U1025*各種係数!I79</f>
        <v>3.8876811791349613E-4</v>
      </c>
      <c r="X1025" s="135">
        <f t="shared" si="99"/>
        <v>1.0162047222911048E-2</v>
      </c>
      <c r="Y1025" s="46">
        <f t="shared" si="100"/>
        <v>7.2670522677410259E-3</v>
      </c>
      <c r="Z1025" s="47">
        <f t="shared" si="101"/>
        <v>1.9303836446177341E-3</v>
      </c>
      <c r="AA1025" s="46">
        <f>G1025*各種係数!K79*各種係数!$P$18</f>
        <v>0</v>
      </c>
      <c r="AB1025" s="46">
        <f>M1025*各種係数!K79*各種係数!$P$18</f>
        <v>3.2067955519918107E-10</v>
      </c>
      <c r="AC1025" s="46">
        <f>U1025*各種係数!K79*各種係数!$P$18</f>
        <v>8.0869701276718465E-11</v>
      </c>
      <c r="AD1025" s="364">
        <f t="shared" si="102"/>
        <v>4.015492564758995E-10</v>
      </c>
      <c r="AE1025" s="46">
        <f>G1025*各種係数!L79*各種係数!$P$18</f>
        <v>0</v>
      </c>
      <c r="AF1025" s="46">
        <f>M1025*各種係数!L79*各種係数!$P$18</f>
        <v>2.9077872413270491E-10</v>
      </c>
      <c r="AG1025" s="46">
        <f>U1025*各種係数!L79*各種係数!$P$18</f>
        <v>7.3329241534064666E-11</v>
      </c>
      <c r="AH1025" s="135">
        <f t="shared" si="103"/>
        <v>3.6410796566676959E-10</v>
      </c>
    </row>
    <row r="1026" spans="2:34" x14ac:dyDescent="0.15">
      <c r="B1026" s="155" t="s">
        <v>106</v>
      </c>
      <c r="C1026" s="155" t="s">
        <v>314</v>
      </c>
      <c r="D1026" s="155" t="s">
        <v>296</v>
      </c>
      <c r="E1026" s="41" t="s">
        <v>211</v>
      </c>
      <c r="F1026" s="363">
        <f>SUMIF(価格変換【係数】!$D$7:$D$64,E1026,価格変換【係数】!$J$543:$J$600)</f>
        <v>0</v>
      </c>
      <c r="G1026" s="324">
        <f>SUMIF(価格変換【係数】!$D$7:$D$64,E1026,価格変換【係数】!$L$543:$L$600)</f>
        <v>0</v>
      </c>
      <c r="H1026" s="325">
        <f>G1026*各種係数!H80</f>
        <v>0</v>
      </c>
      <c r="I1026" s="324">
        <f>G1026*各種係数!I80</f>
        <v>0</v>
      </c>
      <c r="J1026" s="364">
        <v>0</v>
      </c>
      <c r="K1026" s="46">
        <f>J1026*各種係数!G80</f>
        <v>0</v>
      </c>
      <c r="L1026" s="46">
        <f>J1026*各種係数!F80</f>
        <v>0</v>
      </c>
      <c r="M1026" s="364">
        <v>0</v>
      </c>
      <c r="N1026" s="46">
        <f>M1026*各種係数!H80</f>
        <v>0</v>
      </c>
      <c r="O1026" s="46">
        <f>M1026*各種係数!I80</f>
        <v>0</v>
      </c>
      <c r="P1026" s="54"/>
      <c r="Q1026" s="41"/>
      <c r="R1026" s="46">
        <f>Q$1061*各種係数!J80</f>
        <v>1.3732544670825951E-2</v>
      </c>
      <c r="S1026" s="46">
        <f>R1026*各種係数!G80</f>
        <v>1.046177702733387E-2</v>
      </c>
      <c r="T1026" s="46">
        <f>R1026*各種係数!F80</f>
        <v>3.270767643492082E-3</v>
      </c>
      <c r="U1026" s="364">
        <v>1.046177702733387E-2</v>
      </c>
      <c r="V1026" s="46">
        <f>U1026*各種係数!H80</f>
        <v>7.776123776668936E-3</v>
      </c>
      <c r="W1026" s="46">
        <f>U1026*各種係数!I80</f>
        <v>2.1200120028499821E-3</v>
      </c>
      <c r="X1026" s="135">
        <f t="shared" si="99"/>
        <v>1.046177702733387E-2</v>
      </c>
      <c r="Y1026" s="46">
        <f t="shared" si="100"/>
        <v>7.776123776668936E-3</v>
      </c>
      <c r="Z1026" s="47">
        <f t="shared" si="101"/>
        <v>2.1200120028499821E-3</v>
      </c>
      <c r="AA1026" s="46">
        <f>G1026*各種係数!K80*各種係数!$P$18</f>
        <v>0</v>
      </c>
      <c r="AB1026" s="46">
        <f>M1026*各種係数!K80*各種係数!$P$18</f>
        <v>0</v>
      </c>
      <c r="AC1026" s="46">
        <f>U1026*各種係数!K80*各種係数!$P$18</f>
        <v>3.4936375858198813E-10</v>
      </c>
      <c r="AD1026" s="364">
        <f t="shared" si="102"/>
        <v>3.4936375858198813E-10</v>
      </c>
      <c r="AE1026" s="46">
        <f>G1026*各種係数!L80*各種係数!$P$18</f>
        <v>0</v>
      </c>
      <c r="AF1026" s="46">
        <f>M1026*各種係数!L80*各種係数!$P$18</f>
        <v>0</v>
      </c>
      <c r="AG1026" s="46">
        <f>U1026*各種係数!L80*各種係数!$P$18</f>
        <v>2.2388804247155575E-10</v>
      </c>
      <c r="AH1026" s="135">
        <f t="shared" si="103"/>
        <v>2.2388804247155575E-10</v>
      </c>
    </row>
    <row r="1027" spans="2:34" x14ac:dyDescent="0.15">
      <c r="B1027" s="155" t="s">
        <v>107</v>
      </c>
      <c r="C1027" s="155" t="s">
        <v>314</v>
      </c>
      <c r="D1027" s="155" t="s">
        <v>296</v>
      </c>
      <c r="E1027" s="41" t="s">
        <v>984</v>
      </c>
      <c r="F1027" s="363">
        <f>SUMIF(価格変換【係数】!$D$7:$D$64,E1027,価格変換【係数】!$J$543:$J$600)</f>
        <v>0</v>
      </c>
      <c r="G1027" s="324">
        <f>SUMIF(価格変換【係数】!$D$7:$D$64,E1027,価格変換【係数】!$L$543:$L$600)</f>
        <v>0</v>
      </c>
      <c r="H1027" s="325">
        <f>G1027*各種係数!H81</f>
        <v>0</v>
      </c>
      <c r="I1027" s="324">
        <f>G1027*各種係数!I81</f>
        <v>0</v>
      </c>
      <c r="J1027" s="364">
        <v>0</v>
      </c>
      <c r="K1027" s="46">
        <f>J1027*各種係数!G81</f>
        <v>0</v>
      </c>
      <c r="L1027" s="46">
        <f>J1027*各種係数!F81</f>
        <v>0</v>
      </c>
      <c r="M1027" s="364">
        <v>0</v>
      </c>
      <c r="N1027" s="46">
        <f>M1027*各種係数!H81</f>
        <v>0</v>
      </c>
      <c r="O1027" s="46">
        <f>M1027*各種係数!I81</f>
        <v>0</v>
      </c>
      <c r="P1027" s="54"/>
      <c r="Q1027" s="41"/>
      <c r="R1027" s="46">
        <f>Q$1061*各種係数!J81</f>
        <v>0</v>
      </c>
      <c r="S1027" s="46">
        <f>R1027*各種係数!G81</f>
        <v>0</v>
      </c>
      <c r="T1027" s="46">
        <f>R1027*各種係数!F81</f>
        <v>0</v>
      </c>
      <c r="U1027" s="364">
        <v>0</v>
      </c>
      <c r="V1027" s="46">
        <f>U1027*各種係数!H81</f>
        <v>0</v>
      </c>
      <c r="W1027" s="46">
        <f>U1027*各種係数!I81</f>
        <v>0</v>
      </c>
      <c r="X1027" s="135">
        <f t="shared" si="99"/>
        <v>0</v>
      </c>
      <c r="Y1027" s="46">
        <f t="shared" si="100"/>
        <v>0</v>
      </c>
      <c r="Z1027" s="47">
        <f t="shared" si="101"/>
        <v>0</v>
      </c>
      <c r="AA1027" s="46">
        <f>G1027*各種係数!K81*各種係数!$P$18</f>
        <v>0</v>
      </c>
      <c r="AB1027" s="46">
        <f>M1027*各種係数!K81*各種係数!$P$18</f>
        <v>0</v>
      </c>
      <c r="AC1027" s="46">
        <f>U1027*各種係数!K81*各種係数!$P$18</f>
        <v>0</v>
      </c>
      <c r="AD1027" s="364">
        <f t="shared" si="102"/>
        <v>0</v>
      </c>
      <c r="AE1027" s="46">
        <f>G1027*各種係数!L81*各種係数!$P$18</f>
        <v>0</v>
      </c>
      <c r="AF1027" s="46">
        <f>M1027*各種係数!L81*各種係数!$P$18</f>
        <v>0</v>
      </c>
      <c r="AG1027" s="46">
        <f>U1027*各種係数!L81*各種係数!$P$18</f>
        <v>0</v>
      </c>
      <c r="AH1027" s="135">
        <f t="shared" si="103"/>
        <v>0</v>
      </c>
    </row>
    <row r="1028" spans="2:34" x14ac:dyDescent="0.15">
      <c r="B1028" s="155" t="s">
        <v>108</v>
      </c>
      <c r="C1028" s="155" t="s">
        <v>315</v>
      </c>
      <c r="D1028" s="155" t="s">
        <v>297</v>
      </c>
      <c r="E1028" s="41" t="s">
        <v>184</v>
      </c>
      <c r="F1028" s="365">
        <f>SUMIF(価格変換【係数】!$D$7:$D$64,E1028,価格変換【係数】!$J$543:$J$600)</f>
        <v>3.5764899362013873E-2</v>
      </c>
      <c r="G1028" s="326">
        <f>SUMIF(価格変換【係数】!$D$7:$D$64,E1028,価格変換【係数】!$L$543:$L$600)</f>
        <v>3.5764899362013873E-2</v>
      </c>
      <c r="H1028" s="327">
        <f>G1028*各種係数!H82</f>
        <v>2.4444182365459293E-2</v>
      </c>
      <c r="I1028" s="326">
        <f>G1028*各種係数!I82</f>
        <v>8.4874264718000098E-3</v>
      </c>
      <c r="J1028" s="80">
        <v>2.5684948928705775E-3</v>
      </c>
      <c r="K1028" s="67">
        <f>J1028*各種係数!G82</f>
        <v>8.3008637429927989E-4</v>
      </c>
      <c r="L1028" s="67">
        <f>J1028*各種係数!F82</f>
        <v>1.7384085185712975E-3</v>
      </c>
      <c r="M1028" s="80">
        <v>9.658194459698751E-4</v>
      </c>
      <c r="N1028" s="67">
        <f>M1028*各種係数!H82</f>
        <v>6.6010717464703398E-4</v>
      </c>
      <c r="O1028" s="67">
        <f>M1028*各種係数!I82</f>
        <v>2.2920018450856775E-4</v>
      </c>
      <c r="P1028" s="54"/>
      <c r="Q1028" s="41"/>
      <c r="R1028" s="67">
        <f>Q$1061*各種係数!J82</f>
        <v>5.6263045528222155E-3</v>
      </c>
      <c r="S1028" s="67">
        <f>R1028*各種係数!G82</f>
        <v>1.818309532138538E-3</v>
      </c>
      <c r="T1028" s="67">
        <f>R1028*各種係数!F82</f>
        <v>3.8079950206836772E-3</v>
      </c>
      <c r="U1028" s="80">
        <v>1.9429277716847717E-3</v>
      </c>
      <c r="V1028" s="67">
        <f>U1028*各種係数!H82</f>
        <v>1.3279299430776794E-3</v>
      </c>
      <c r="W1028" s="67">
        <f>U1028*各種係数!I82</f>
        <v>4.6107935144107674E-4</v>
      </c>
      <c r="X1028" s="330">
        <f t="shared" si="99"/>
        <v>3.8673646579668514E-2</v>
      </c>
      <c r="Y1028" s="67">
        <f t="shared" si="100"/>
        <v>2.6432219483184007E-2</v>
      </c>
      <c r="Z1028" s="68">
        <f t="shared" si="101"/>
        <v>9.1777060077496541E-3</v>
      </c>
      <c r="AA1028" s="67">
        <f>G1028*各種係数!K82*各種係数!$P$18</f>
        <v>9.7388167824731367E-10</v>
      </c>
      <c r="AB1028" s="67">
        <f>M1028*各種係数!K82*各種係数!$P$18</f>
        <v>2.6299357182703087E-11</v>
      </c>
      <c r="AC1028" s="67">
        <f>U1028*各種係数!K82*各種係数!$P$18</f>
        <v>5.2906111655702781E-11</v>
      </c>
      <c r="AD1028" s="80">
        <f t="shared" si="102"/>
        <v>1.0530871470857195E-9</v>
      </c>
      <c r="AE1028" s="67">
        <f>G1028*各種係数!L82*各種係数!$P$18</f>
        <v>9.7388167824731367E-10</v>
      </c>
      <c r="AF1028" s="67">
        <f>M1028*各種係数!L82*各種係数!$P$18</f>
        <v>2.6299357182703087E-11</v>
      </c>
      <c r="AG1028" s="67">
        <f>U1028*各種係数!L82*各種係数!$P$18</f>
        <v>5.2906111655702781E-11</v>
      </c>
      <c r="AH1028" s="330">
        <f t="shared" si="103"/>
        <v>1.0530871470857195E-9</v>
      </c>
    </row>
    <row r="1029" spans="2:34" x14ac:dyDescent="0.15">
      <c r="B1029" s="162" t="s">
        <v>109</v>
      </c>
      <c r="C1029" s="162" t="s">
        <v>315</v>
      </c>
      <c r="D1029" s="162" t="s">
        <v>297</v>
      </c>
      <c r="E1029" s="116" t="s">
        <v>985</v>
      </c>
      <c r="F1029" s="363">
        <f>SUMIF(価格変換【係数】!$D$7:$D$64,E1029,価格変換【係数】!$J$543:$J$600)</f>
        <v>5.4613226820131595E-2</v>
      </c>
      <c r="G1029" s="324">
        <f>SUMIF(価格変換【係数】!$D$7:$D$64,E1029,価格変換【係数】!$L$543:$L$600)</f>
        <v>5.4613226820131595E-2</v>
      </c>
      <c r="H1029" s="325">
        <f>G1029*各種係数!H83</f>
        <v>4.1294622339336361E-2</v>
      </c>
      <c r="I1029" s="324">
        <f>G1029*各種係数!I83</f>
        <v>3.5343094495999636E-2</v>
      </c>
      <c r="J1029" s="366">
        <v>4.7340110774802477E-3</v>
      </c>
      <c r="K1029" s="46">
        <f>J1029*各種係数!G83</f>
        <v>1.6720998048664799E-3</v>
      </c>
      <c r="L1029" s="46">
        <f>J1029*各種係数!F83</f>
        <v>3.0619112726137676E-3</v>
      </c>
      <c r="M1029" s="366">
        <v>2.1612273233894818E-3</v>
      </c>
      <c r="N1029" s="46">
        <f>M1029*各種係数!H83</f>
        <v>1.6341657745798141E-3</v>
      </c>
      <c r="O1029" s="46">
        <f>M1029*各種係数!I83</f>
        <v>1.3986439909412915E-3</v>
      </c>
      <c r="P1029" s="54"/>
      <c r="Q1029" s="41"/>
      <c r="R1029" s="46">
        <f>Q$1061*各種係数!J83</f>
        <v>2.8196959986888266E-3</v>
      </c>
      <c r="S1029" s="46">
        <f>R1029*各種係数!G83</f>
        <v>9.9594467609482543E-4</v>
      </c>
      <c r="T1029" s="46">
        <f>R1029*各種係数!F83</f>
        <v>1.8237513225940012E-3</v>
      </c>
      <c r="U1029" s="366">
        <v>1.3150349211577751E-3</v>
      </c>
      <c r="V1029" s="46">
        <f>U1029*各種係数!H83</f>
        <v>9.9433550431104957E-4</v>
      </c>
      <c r="W1029" s="46">
        <f>U1029*各種係数!I83</f>
        <v>8.5102833489571661E-4</v>
      </c>
      <c r="X1029" s="328">
        <f t="shared" si="99"/>
        <v>5.8089489064678854E-2</v>
      </c>
      <c r="Y1029" s="136">
        <f t="shared" si="100"/>
        <v>4.3923123618227228E-2</v>
      </c>
      <c r="Z1029" s="329">
        <f t="shared" si="101"/>
        <v>3.7592766821836647E-2</v>
      </c>
      <c r="AA1029" s="46">
        <f>G1029*各種係数!K83*各種係数!$P$18</f>
        <v>9.0436806090479784E-9</v>
      </c>
      <c r="AB1029" s="46">
        <f>M1029*各種係数!K83*各種係数!$P$18</f>
        <v>3.5788856975353185E-10</v>
      </c>
      <c r="AC1029" s="46">
        <f>U1029*各種係数!K83*各種係数!$P$18</f>
        <v>2.1776328756153236E-10</v>
      </c>
      <c r="AD1029" s="366">
        <f t="shared" si="102"/>
        <v>9.6193324663630429E-9</v>
      </c>
      <c r="AE1029" s="46">
        <f>G1029*各種係数!L83*各種係数!$P$18</f>
        <v>8.4320868831082459E-9</v>
      </c>
      <c r="AF1029" s="46">
        <f>M1029*各種係数!L83*各種係数!$P$18</f>
        <v>3.3368576855909132E-10</v>
      </c>
      <c r="AG1029" s="46">
        <f>U1029*各種係数!L83*各種係数!$P$18</f>
        <v>2.0303668827413635E-10</v>
      </c>
      <c r="AH1029" s="328">
        <f t="shared" si="103"/>
        <v>8.9688093399414726E-9</v>
      </c>
    </row>
    <row r="1030" spans="2:34" x14ac:dyDescent="0.15">
      <c r="B1030" s="155" t="s">
        <v>110</v>
      </c>
      <c r="C1030" s="155" t="s">
        <v>315</v>
      </c>
      <c r="D1030" s="155" t="s">
        <v>297</v>
      </c>
      <c r="E1030" s="41" t="s">
        <v>212</v>
      </c>
      <c r="F1030" s="363">
        <f>SUMIF(価格変換【係数】!$D$7:$D$64,E1030,価格変換【係数】!$J$543:$J$600)</f>
        <v>0</v>
      </c>
      <c r="G1030" s="324">
        <f>SUMIF(価格変換【係数】!$D$7:$D$64,E1030,価格変換【係数】!$L$543:$L$600)</f>
        <v>0</v>
      </c>
      <c r="H1030" s="325">
        <f>G1030*各種係数!H84</f>
        <v>0</v>
      </c>
      <c r="I1030" s="324">
        <f>G1030*各種係数!I84</f>
        <v>0</v>
      </c>
      <c r="J1030" s="364">
        <v>1.8211003462480297E-2</v>
      </c>
      <c r="K1030" s="46">
        <f>J1030*各種係数!G84</f>
        <v>1.8211003462480297E-2</v>
      </c>
      <c r="L1030" s="46">
        <f>J1030*各種係数!F84</f>
        <v>0</v>
      </c>
      <c r="M1030" s="364">
        <v>1.9560712530913793E-2</v>
      </c>
      <c r="N1030" s="46">
        <f>M1030*各種係数!H84</f>
        <v>3.9215486192270895E-5</v>
      </c>
      <c r="O1030" s="46">
        <f>M1030*各種係数!I84</f>
        <v>0</v>
      </c>
      <c r="P1030" s="54"/>
      <c r="Q1030" s="41"/>
      <c r="R1030" s="46">
        <f>Q$1061*各種係数!J84</f>
        <v>0</v>
      </c>
      <c r="S1030" s="46">
        <f>R1030*各種係数!G84</f>
        <v>0</v>
      </c>
      <c r="T1030" s="46">
        <f>R1030*各種係数!F84</f>
        <v>0</v>
      </c>
      <c r="U1030" s="364">
        <v>1.4063046094933422E-3</v>
      </c>
      <c r="V1030" s="46">
        <f>U1030*各種係数!H84</f>
        <v>2.8193716823226967E-6</v>
      </c>
      <c r="W1030" s="46">
        <f>U1030*各種係数!I84</f>
        <v>0</v>
      </c>
      <c r="X1030" s="135">
        <f t="shared" si="99"/>
        <v>2.0967017140407135E-2</v>
      </c>
      <c r="Y1030" s="46">
        <f t="shared" si="100"/>
        <v>4.2034857874593592E-5</v>
      </c>
      <c r="Z1030" s="47">
        <f t="shared" si="101"/>
        <v>0</v>
      </c>
      <c r="AA1030" s="46">
        <f>G1030*各種係数!K84*各種係数!$P$18</f>
        <v>0</v>
      </c>
      <c r="AB1030" s="46">
        <f>M1030*各種係数!K84*各種係数!$P$18</f>
        <v>0</v>
      </c>
      <c r="AC1030" s="46">
        <f>U1030*各種係数!K84*各種係数!$P$18</f>
        <v>0</v>
      </c>
      <c r="AD1030" s="364">
        <f t="shared" si="102"/>
        <v>0</v>
      </c>
      <c r="AE1030" s="46">
        <f>G1030*各種係数!L84*各種係数!$P$18</f>
        <v>0</v>
      </c>
      <c r="AF1030" s="46">
        <f>M1030*各種係数!L84*各種係数!$P$18</f>
        <v>0</v>
      </c>
      <c r="AG1030" s="46">
        <f>U1030*各種係数!L84*各種係数!$P$18</f>
        <v>0</v>
      </c>
      <c r="AH1030" s="135">
        <f t="shared" si="103"/>
        <v>0</v>
      </c>
    </row>
    <row r="1031" spans="2:34" x14ac:dyDescent="0.15">
      <c r="B1031" s="155" t="s">
        <v>111</v>
      </c>
      <c r="C1031" s="155" t="s">
        <v>315</v>
      </c>
      <c r="D1031" s="155" t="s">
        <v>297</v>
      </c>
      <c r="E1031" s="41" t="s">
        <v>186</v>
      </c>
      <c r="F1031" s="363">
        <f>SUMIF(価格変換【係数】!$D$7:$D$64,E1031,価格変換【係数】!$J$543:$J$600)</f>
        <v>3.7478514844529425E-5</v>
      </c>
      <c r="G1031" s="324">
        <f>SUMIF(価格変換【係数】!$D$7:$D$64,E1031,価格変換【係数】!$L$543:$L$600)</f>
        <v>3.7478514844529425E-5</v>
      </c>
      <c r="H1031" s="325">
        <f>G1031*各種係数!H85</f>
        <v>1.043018352189569E-5</v>
      </c>
      <c r="I1031" s="324">
        <f>G1031*各種係数!I85</f>
        <v>4.0562724884184027E-6</v>
      </c>
      <c r="J1031" s="364">
        <v>4.0240436463961118E-4</v>
      </c>
      <c r="K1031" s="46">
        <f>J1031*各種係数!G85</f>
        <v>3.1120797474947813E-5</v>
      </c>
      <c r="L1031" s="46">
        <f>J1031*各種係数!F85</f>
        <v>3.7128356716466335E-4</v>
      </c>
      <c r="M1031" s="364">
        <v>5.8027558087203206E-5</v>
      </c>
      <c r="N1031" s="46">
        <f>M1031*各種係数!H85</f>
        <v>1.6148934467859147E-5</v>
      </c>
      <c r="O1031" s="46">
        <f>M1031*各種係数!I85</f>
        <v>6.2802805398138628E-6</v>
      </c>
      <c r="P1031" s="54"/>
      <c r="Q1031" s="41"/>
      <c r="R1031" s="46">
        <f>Q$1061*各種係数!J85</f>
        <v>1.3015441540493726E-4</v>
      </c>
      <c r="S1031" s="46">
        <f>R1031*各種係数!G85</f>
        <v>1.0065768560723418E-5</v>
      </c>
      <c r="T1031" s="46">
        <f>R1031*各種係数!F85</f>
        <v>1.2008864684421385E-4</v>
      </c>
      <c r="U1031" s="364">
        <v>1.7628213133435998E-5</v>
      </c>
      <c r="V1031" s="46">
        <f>U1031*各種係数!H85</f>
        <v>4.9058907191907415E-6</v>
      </c>
      <c r="W1031" s="46">
        <f>U1031*各種係数!I85</f>
        <v>1.9078887263743762E-6</v>
      </c>
      <c r="X1031" s="135">
        <f t="shared" si="99"/>
        <v>1.1313428606516863E-4</v>
      </c>
      <c r="Y1031" s="46">
        <f t="shared" si="100"/>
        <v>3.148500870894558E-5</v>
      </c>
      <c r="Z1031" s="47">
        <f t="shared" si="101"/>
        <v>1.2244441754606641E-5</v>
      </c>
      <c r="AA1031" s="46">
        <f>G1031*各種係数!K85*各種係数!$P$18</f>
        <v>3.4248492361348362E-13</v>
      </c>
      <c r="AB1031" s="46">
        <f>M1031*各種係数!K85*各種係数!$P$18</f>
        <v>5.3026551029072141E-13</v>
      </c>
      <c r="AC1031" s="46">
        <f>U1031*各種係数!K85*各種係数!$P$18</f>
        <v>1.610895536680608E-13</v>
      </c>
      <c r="AD1031" s="364">
        <f t="shared" si="102"/>
        <v>1.0338399875722658E-12</v>
      </c>
      <c r="AE1031" s="46">
        <f>G1031*各種係数!L85*各種係数!$P$18</f>
        <v>3.3428169191016668E-13</v>
      </c>
      <c r="AF1031" s="46">
        <f>M1031*各種係数!L85*各種係数!$P$18</f>
        <v>5.1756453998435686E-13</v>
      </c>
      <c r="AG1031" s="46">
        <f>U1031*各種係数!L85*各種係数!$P$18</f>
        <v>1.5723112124487376E-13</v>
      </c>
      <c r="AH1031" s="135">
        <f t="shared" si="103"/>
        <v>1.0090773531393973E-12</v>
      </c>
    </row>
    <row r="1032" spans="2:34" x14ac:dyDescent="0.15">
      <c r="B1032" s="155" t="s">
        <v>112</v>
      </c>
      <c r="C1032" s="155" t="s">
        <v>315</v>
      </c>
      <c r="D1032" s="155" t="s">
        <v>297</v>
      </c>
      <c r="E1032" s="41" t="s">
        <v>187</v>
      </c>
      <c r="F1032" s="363">
        <f>SUMIF(価格変換【係数】!$D$7:$D$64,E1032,価格変換【係数】!$J$543:$J$600)</f>
        <v>9.7602971241865773E-7</v>
      </c>
      <c r="G1032" s="324">
        <f>SUMIF(価格変換【係数】!$D$7:$D$64,E1032,価格変換【係数】!$L$543:$L$600)</f>
        <v>0</v>
      </c>
      <c r="H1032" s="325">
        <f>G1032*各種係数!H86</f>
        <v>0</v>
      </c>
      <c r="I1032" s="324">
        <f>G1032*各種係数!I86</f>
        <v>0</v>
      </c>
      <c r="J1032" s="364">
        <v>1.809038016394983E-3</v>
      </c>
      <c r="K1032" s="46">
        <f>J1032*各種係数!G86</f>
        <v>0</v>
      </c>
      <c r="L1032" s="46">
        <f>J1032*各種係数!F86</f>
        <v>1.809038016394983E-3</v>
      </c>
      <c r="M1032" s="364">
        <v>0</v>
      </c>
      <c r="N1032" s="46">
        <f>M1032*各種係数!H86</f>
        <v>0</v>
      </c>
      <c r="O1032" s="46">
        <f>M1032*各種係数!I86</f>
        <v>0</v>
      </c>
      <c r="P1032" s="54"/>
      <c r="Q1032" s="41"/>
      <c r="R1032" s="46">
        <f>Q$1061*各種係数!J86</f>
        <v>2.6424140926977701E-3</v>
      </c>
      <c r="S1032" s="46">
        <f>R1032*各種係数!G86</f>
        <v>0</v>
      </c>
      <c r="T1032" s="46">
        <f>R1032*各種係数!F86</f>
        <v>2.6424140926977701E-3</v>
      </c>
      <c r="U1032" s="364">
        <v>0</v>
      </c>
      <c r="V1032" s="46">
        <f>U1032*各種係数!H86</f>
        <v>0</v>
      </c>
      <c r="W1032" s="46">
        <f>U1032*各種係数!I86</f>
        <v>0</v>
      </c>
      <c r="X1032" s="135">
        <f t="shared" si="99"/>
        <v>0</v>
      </c>
      <c r="Y1032" s="46">
        <f t="shared" si="100"/>
        <v>0</v>
      </c>
      <c r="Z1032" s="47">
        <f t="shared" si="101"/>
        <v>0</v>
      </c>
      <c r="AA1032" s="46">
        <f>G1032*各種係数!K86*各種係数!$P$18</f>
        <v>0</v>
      </c>
      <c r="AB1032" s="46">
        <f>M1032*各種係数!K86*各種係数!$P$18</f>
        <v>0</v>
      </c>
      <c r="AC1032" s="46">
        <f>U1032*各種係数!K86*各種係数!$P$18</f>
        <v>0</v>
      </c>
      <c r="AD1032" s="364">
        <f t="shared" si="102"/>
        <v>0</v>
      </c>
      <c r="AE1032" s="46">
        <f>G1032*各種係数!L86*各種係数!$P$18</f>
        <v>0</v>
      </c>
      <c r="AF1032" s="46">
        <f>M1032*各種係数!L86*各種係数!$P$18</f>
        <v>0</v>
      </c>
      <c r="AG1032" s="46">
        <f>U1032*各種係数!L86*各種係数!$P$18</f>
        <v>0</v>
      </c>
      <c r="AH1032" s="135">
        <f t="shared" si="103"/>
        <v>0</v>
      </c>
    </row>
    <row r="1033" spans="2:34" x14ac:dyDescent="0.15">
      <c r="B1033" s="163" t="s">
        <v>113</v>
      </c>
      <c r="C1033" s="163" t="s">
        <v>315</v>
      </c>
      <c r="D1033" s="163" t="s">
        <v>297</v>
      </c>
      <c r="E1033" s="62" t="s">
        <v>986</v>
      </c>
      <c r="F1033" s="365">
        <f>SUMIF(価格変換【係数】!$D$7:$D$64,E1033,価格変換【係数】!$J$543:$J$600)</f>
        <v>2.5731407688404047E-5</v>
      </c>
      <c r="G1033" s="326">
        <f>SUMIF(価格変換【係数】!$D$7:$D$64,E1033,価格変換【係数】!$L$543:$L$600)</f>
        <v>2.2980219742891971E-6</v>
      </c>
      <c r="H1033" s="327">
        <f>G1033*各種係数!H87</f>
        <v>1.5765620657914784E-6</v>
      </c>
      <c r="I1033" s="326">
        <f>G1033*各種係数!I87</f>
        <v>1.4116845668594673E-6</v>
      </c>
      <c r="J1033" s="80">
        <v>2.584400174034092E-4</v>
      </c>
      <c r="K1033" s="67">
        <f>J1033*各種係数!G87</f>
        <v>2.308077530077612E-5</v>
      </c>
      <c r="L1033" s="67">
        <f>J1033*各種係数!F87</f>
        <v>2.3535924210263309E-4</v>
      </c>
      <c r="M1033" s="80">
        <v>3.0734501634717489E-5</v>
      </c>
      <c r="N1033" s="67">
        <f>M1033*各種係数!H87</f>
        <v>2.1085459551921554E-5</v>
      </c>
      <c r="O1033" s="67">
        <f>M1033*各種係数!I87</f>
        <v>1.8880333657935515E-5</v>
      </c>
      <c r="P1033" s="54"/>
      <c r="Q1033" s="41"/>
      <c r="R1033" s="67">
        <f>Q$1061*各種係数!J87</f>
        <v>1.082252213132048E-4</v>
      </c>
      <c r="S1033" s="67">
        <f>R1033*各種係数!G87</f>
        <v>9.6653840225824695E-6</v>
      </c>
      <c r="T1033" s="67">
        <f>R1033*各種係数!F87</f>
        <v>9.8559837290622323E-5</v>
      </c>
      <c r="U1033" s="80">
        <v>1.4295529533747725E-5</v>
      </c>
      <c r="V1033" s="67">
        <f>U1033*各種係数!H87</f>
        <v>9.8074734817449184E-6</v>
      </c>
      <c r="W1033" s="67">
        <f>U1033*各種係数!I87</f>
        <v>8.7818039355857384E-6</v>
      </c>
      <c r="X1033" s="330">
        <f t="shared" si="99"/>
        <v>4.7328053142754416E-5</v>
      </c>
      <c r="Y1033" s="67">
        <f t="shared" si="100"/>
        <v>3.2469495099457949E-5</v>
      </c>
      <c r="Z1033" s="68">
        <f t="shared" si="101"/>
        <v>2.9073822160380721E-5</v>
      </c>
      <c r="AA1033" s="67">
        <f>G1033*各種係数!K87*各種係数!$P$18</f>
        <v>1.6361321499793637E-13</v>
      </c>
      <c r="AB1033" s="67">
        <f>M1033*各種係数!K87*各種係数!$P$18</f>
        <v>2.1882169448666173E-12</v>
      </c>
      <c r="AC1033" s="67">
        <f>U1033*各種係数!K87*各種係数!$P$18</f>
        <v>1.0178046917231392E-12</v>
      </c>
      <c r="AD1033" s="80">
        <f t="shared" si="102"/>
        <v>3.3696348515876928E-12</v>
      </c>
      <c r="AE1033" s="67">
        <f>G1033*各種係数!L87*各種係数!$P$18</f>
        <v>1.6361321499793637E-13</v>
      </c>
      <c r="AF1033" s="67">
        <f>M1033*各種係数!L87*各種係数!$P$18</f>
        <v>2.1882169448666173E-12</v>
      </c>
      <c r="AG1033" s="67">
        <f>U1033*各種係数!L87*各種係数!$P$18</f>
        <v>1.0178046917231392E-12</v>
      </c>
      <c r="AH1033" s="330">
        <f t="shared" si="103"/>
        <v>3.3696348515876928E-12</v>
      </c>
    </row>
    <row r="1034" spans="2:34" x14ac:dyDescent="0.15">
      <c r="B1034" s="155" t="s">
        <v>114</v>
      </c>
      <c r="C1034" s="155" t="s">
        <v>315</v>
      </c>
      <c r="D1034" s="155" t="s">
        <v>297</v>
      </c>
      <c r="E1034" s="41" t="s">
        <v>189</v>
      </c>
      <c r="F1034" s="363">
        <f>SUMIF(価格変換【係数】!$D$7:$D$64,E1034,価格変換【係数】!$J$543:$J$600)</f>
        <v>5.4364267353427479E-5</v>
      </c>
      <c r="G1034" s="324">
        <f>SUMIF(価格変換【係数】!$D$7:$D$64,E1034,価格変換【係数】!$L$543:$L$600)</f>
        <v>5.9068706793521101E-6</v>
      </c>
      <c r="H1034" s="325">
        <f>G1034*各種係数!H88</f>
        <v>3.7787614859818379E-6</v>
      </c>
      <c r="I1034" s="324">
        <f>G1034*各種係数!I88</f>
        <v>1.2028812034721657E-6</v>
      </c>
      <c r="J1034" s="366">
        <v>3.0424887667011461E-4</v>
      </c>
      <c r="K1034" s="46">
        <f>J1034*各種係数!G88</f>
        <v>3.3057720747803134E-5</v>
      </c>
      <c r="L1034" s="46">
        <f>J1034*各種係数!F88</f>
        <v>2.7119115592231147E-4</v>
      </c>
      <c r="M1034" s="366">
        <v>6.7439493975017699E-5</v>
      </c>
      <c r="N1034" s="46">
        <f>M1034*各種係数!H88</f>
        <v>4.3142600591833632E-5</v>
      </c>
      <c r="O1034" s="46">
        <f>M1034*各種係数!I88</f>
        <v>1.3733447721784374E-5</v>
      </c>
      <c r="P1034" s="54"/>
      <c r="Q1034" s="41"/>
      <c r="R1034" s="46">
        <f>Q$1061*各種係数!J88</f>
        <v>2.0093806894697674E-4</v>
      </c>
      <c r="S1034" s="46">
        <f>R1034*各種係数!G88</f>
        <v>2.1832634662622722E-5</v>
      </c>
      <c r="T1034" s="46">
        <f>R1034*各種係数!F88</f>
        <v>1.7910543428435402E-4</v>
      </c>
      <c r="U1034" s="366">
        <v>3.9425183866520075E-5</v>
      </c>
      <c r="V1034" s="46">
        <f>U1034*各種係数!H88</f>
        <v>2.5221199931348276E-5</v>
      </c>
      <c r="W1034" s="46">
        <f>U1034*各種係数!I88</f>
        <v>8.0285848786641654E-6</v>
      </c>
      <c r="X1034" s="328">
        <f t="shared" si="99"/>
        <v>1.1277154852088988E-4</v>
      </c>
      <c r="Y1034" s="136">
        <f t="shared" si="100"/>
        <v>7.214256200916375E-5</v>
      </c>
      <c r="Z1034" s="329">
        <f t="shared" si="101"/>
        <v>2.2964913803920705E-5</v>
      </c>
      <c r="AA1034" s="46">
        <f>G1034*各種係数!K88*各種係数!$P$18</f>
        <v>2.9079978729118078E-13</v>
      </c>
      <c r="AB1034" s="46">
        <f>M1034*各種係数!K88*各種係数!$P$18</f>
        <v>3.3200981649239479E-12</v>
      </c>
      <c r="AC1034" s="46">
        <f>U1034*各種係数!K88*各種係数!$P$18</f>
        <v>1.9409321288132961E-12</v>
      </c>
      <c r="AD1034" s="366">
        <f t="shared" si="102"/>
        <v>5.5518300810284247E-12</v>
      </c>
      <c r="AE1034" s="46">
        <f>G1034*各種係数!L88*各種係数!$P$18</f>
        <v>2.9079978729118078E-13</v>
      </c>
      <c r="AF1034" s="46">
        <f>M1034*各種係数!L88*各種係数!$P$18</f>
        <v>3.3200981649239479E-12</v>
      </c>
      <c r="AG1034" s="46">
        <f>U1034*各種係数!L88*各種係数!$P$18</f>
        <v>1.9409321288132961E-12</v>
      </c>
      <c r="AH1034" s="328">
        <f t="shared" si="103"/>
        <v>5.5518300810284247E-12</v>
      </c>
    </row>
    <row r="1035" spans="2:34" x14ac:dyDescent="0.15">
      <c r="B1035" s="155" t="s">
        <v>115</v>
      </c>
      <c r="C1035" s="155" t="s">
        <v>315</v>
      </c>
      <c r="D1035" s="155" t="s">
        <v>297</v>
      </c>
      <c r="E1035" s="41" t="s">
        <v>987</v>
      </c>
      <c r="F1035" s="363">
        <f>SUMIF(価格変換【係数】!$D$7:$D$64,E1035,価格変換【係数】!$J$543:$J$600)</f>
        <v>0</v>
      </c>
      <c r="G1035" s="324">
        <f>SUMIF(価格変換【係数】!$D$7:$D$64,E1035,価格変換【係数】!$L$543:$L$600)</f>
        <v>0</v>
      </c>
      <c r="H1035" s="325">
        <f>G1035*各種係数!H89</f>
        <v>0</v>
      </c>
      <c r="I1035" s="324">
        <f>G1035*各種係数!I89</f>
        <v>0</v>
      </c>
      <c r="J1035" s="364">
        <v>5.65049024180235E-3</v>
      </c>
      <c r="K1035" s="46">
        <f>J1035*各種係数!G89</f>
        <v>2.4024114780000507E-3</v>
      </c>
      <c r="L1035" s="46">
        <f>J1035*各種係数!F89</f>
        <v>3.2480787638022993E-3</v>
      </c>
      <c r="M1035" s="364">
        <v>3.590827989118907E-3</v>
      </c>
      <c r="N1035" s="46">
        <f>M1035*各種係数!H89</f>
        <v>2.355313559032346E-3</v>
      </c>
      <c r="O1035" s="46">
        <f>M1035*各種係数!I89</f>
        <v>9.8735265543512104E-4</v>
      </c>
      <c r="P1035" s="54"/>
      <c r="Q1035" s="41"/>
      <c r="R1035" s="46">
        <f>Q$1061*各種係数!J89</f>
        <v>3.3762489581119354E-3</v>
      </c>
      <c r="S1035" s="46">
        <f>R1035*各種係数!G89</f>
        <v>1.4354753131945233E-3</v>
      </c>
      <c r="T1035" s="46">
        <f>R1035*各種係数!F89</f>
        <v>1.940773644917412E-3</v>
      </c>
      <c r="U1035" s="364">
        <v>1.6489997553304611E-3</v>
      </c>
      <c r="V1035" s="46">
        <f>U1035*各種係数!H89</f>
        <v>1.0816200314635132E-3</v>
      </c>
      <c r="W1035" s="46">
        <f>U1035*各種係数!I89</f>
        <v>4.5341751043800308E-4</v>
      </c>
      <c r="X1035" s="135">
        <f t="shared" si="99"/>
        <v>5.2398277444493683E-3</v>
      </c>
      <c r="Y1035" s="46">
        <f t="shared" si="100"/>
        <v>3.4369335904958593E-3</v>
      </c>
      <c r="Z1035" s="47">
        <f t="shared" si="101"/>
        <v>1.4407701658731241E-3</v>
      </c>
      <c r="AA1035" s="46">
        <f>G1035*各種係数!K89*各種係数!$P$18</f>
        <v>0</v>
      </c>
      <c r="AB1035" s="46">
        <f>M1035*各種係数!K89*各種係数!$P$18</f>
        <v>3.2022841757897504E-10</v>
      </c>
      <c r="AC1035" s="46">
        <f>U1035*各種係数!K89*各種係数!$P$18</f>
        <v>1.4705705309130151E-10</v>
      </c>
      <c r="AD1035" s="364">
        <f t="shared" si="102"/>
        <v>4.6728547067027658E-10</v>
      </c>
      <c r="AE1035" s="46">
        <f>G1035*各種係数!L89*各種係数!$P$18</f>
        <v>0</v>
      </c>
      <c r="AF1035" s="46">
        <f>M1035*各種係数!L89*各種係数!$P$18</f>
        <v>2.8363088414137788E-10</v>
      </c>
      <c r="AG1035" s="46">
        <f>U1035*各種係数!L89*各種係数!$P$18</f>
        <v>1.3025053273800991E-10</v>
      </c>
      <c r="AH1035" s="135">
        <f t="shared" si="103"/>
        <v>4.1388141687938777E-10</v>
      </c>
    </row>
    <row r="1036" spans="2:34" x14ac:dyDescent="0.15">
      <c r="B1036" s="155" t="s">
        <v>116</v>
      </c>
      <c r="C1036" s="155" t="s">
        <v>315</v>
      </c>
      <c r="D1036" s="155" t="s">
        <v>297</v>
      </c>
      <c r="E1036" s="41" t="s">
        <v>988</v>
      </c>
      <c r="F1036" s="363">
        <f>SUMIF(価格変換【係数】!$D$7:$D$64,E1036,価格変換【係数】!$J$543:$J$600)</f>
        <v>1.6186321265431243E-3</v>
      </c>
      <c r="G1036" s="324">
        <f>SUMIF(価格変換【係数】!$D$7:$D$64,E1036,価格変換【係数】!$L$543:$L$600)</f>
        <v>1.6186321265431243E-3</v>
      </c>
      <c r="H1036" s="325">
        <f>G1036*各種係数!H90</f>
        <v>1.2672333726394518E-3</v>
      </c>
      <c r="I1036" s="324">
        <f>G1036*各種係数!I90</f>
        <v>1.0738677939209956E-3</v>
      </c>
      <c r="J1036" s="364">
        <v>1.0216923001829467E-3</v>
      </c>
      <c r="K1036" s="46">
        <f>J1036*各種係数!G90</f>
        <v>6.2195967237520743E-4</v>
      </c>
      <c r="L1036" s="46">
        <f>J1036*各種係数!F90</f>
        <v>3.9973262780773925E-4</v>
      </c>
      <c r="M1036" s="364">
        <v>7.4034087687206403E-4</v>
      </c>
      <c r="N1036" s="46">
        <f>M1036*各種係数!H90</f>
        <v>5.7961574524354365E-4</v>
      </c>
      <c r="O1036" s="46">
        <f>M1036*各種係数!I90</f>
        <v>4.9117289293773168E-4</v>
      </c>
      <c r="P1036" s="54"/>
      <c r="Q1036" s="41"/>
      <c r="R1036" s="46">
        <f>Q$1061*各種係数!J90</f>
        <v>1.9185906809707215E-4</v>
      </c>
      <c r="S1036" s="46">
        <f>R1036*各種係数!G90</f>
        <v>1.1679504985454068E-4</v>
      </c>
      <c r="T1036" s="46">
        <f>R1036*各種係数!F90</f>
        <v>7.5064018242531466E-5</v>
      </c>
      <c r="U1036" s="364">
        <v>2.4521666693629968E-4</v>
      </c>
      <c r="V1036" s="46">
        <f>U1036*各種係数!H90</f>
        <v>1.9198108005723754E-4</v>
      </c>
      <c r="W1036" s="46">
        <f>U1036*各種係数!I90</f>
        <v>1.6268692362972689E-4</v>
      </c>
      <c r="X1036" s="135">
        <f t="shared" si="99"/>
        <v>2.6041896703514881E-3</v>
      </c>
      <c r="Y1036" s="46">
        <f t="shared" si="100"/>
        <v>2.0388301979402329E-3</v>
      </c>
      <c r="Z1036" s="47">
        <f t="shared" si="101"/>
        <v>1.7277276104884541E-3</v>
      </c>
      <c r="AA1036" s="46">
        <f>G1036*各種係数!K90*各種係数!$P$18</f>
        <v>3.0541777888614873E-10</v>
      </c>
      <c r="AB1036" s="46">
        <f>M1036*各種係数!K90*各種係数!$P$18</f>
        <v>1.3969404321400346E-10</v>
      </c>
      <c r="AC1036" s="46">
        <f>U1036*各種係数!K90*各種係数!$P$18</f>
        <v>4.6269642455137448E-11</v>
      </c>
      <c r="AD1036" s="364">
        <f t="shared" si="102"/>
        <v>4.9138146455528963E-10</v>
      </c>
      <c r="AE1036" s="46">
        <f>G1036*各種係数!L90*各種係数!$P$18</f>
        <v>3.0541777888614873E-10</v>
      </c>
      <c r="AF1036" s="46">
        <f>M1036*各種係数!L90*各種係数!$P$18</f>
        <v>1.3969404321400346E-10</v>
      </c>
      <c r="AG1036" s="46">
        <f>U1036*各種係数!L90*各種係数!$P$18</f>
        <v>4.6269642455137448E-11</v>
      </c>
      <c r="AH1036" s="135">
        <f t="shared" si="103"/>
        <v>4.9138146455528963E-10</v>
      </c>
    </row>
    <row r="1037" spans="2:34" x14ac:dyDescent="0.15">
      <c r="B1037" s="155" t="s">
        <v>117</v>
      </c>
      <c r="C1037" s="155" t="s">
        <v>316</v>
      </c>
      <c r="D1037" s="155" t="s">
        <v>298</v>
      </c>
      <c r="E1037" s="41" t="s">
        <v>989</v>
      </c>
      <c r="F1037" s="363">
        <f>SUMIF(価格変換【係数】!$D$7:$D$64,E1037,価格変換【係数】!$J$543:$J$600)</f>
        <v>1.0303744959734319E-3</v>
      </c>
      <c r="G1037" s="324">
        <f>SUMIF(価格変換【係数】!$D$7:$D$64,E1037,価格変換【係数】!$L$543:$L$600)</f>
        <v>6.2674179936219804E-5</v>
      </c>
      <c r="H1037" s="325">
        <f>G1037*各種係数!H91</f>
        <v>3.3781133287694447E-5</v>
      </c>
      <c r="I1037" s="324">
        <f>G1037*各種係数!I91</f>
        <v>3.6830444384830364E-6</v>
      </c>
      <c r="J1037" s="364">
        <v>2.6963217431166591E-3</v>
      </c>
      <c r="K1037" s="46">
        <f>J1037*各種係数!G91</f>
        <v>1.6400809099451226E-4</v>
      </c>
      <c r="L1037" s="46">
        <f>J1037*各種係数!F91</f>
        <v>2.5323136521221467E-3</v>
      </c>
      <c r="M1037" s="364">
        <v>2.1645518832388798E-4</v>
      </c>
      <c r="N1037" s="46">
        <f>M1037*各種係数!H91</f>
        <v>1.1666848413530741E-4</v>
      </c>
      <c r="O1037" s="46">
        <f>M1037*各種係数!I91</f>
        <v>1.2719976206284254E-5</v>
      </c>
      <c r="P1037" s="54"/>
      <c r="Q1037" s="41"/>
      <c r="R1037" s="46">
        <f>Q$1061*各種係数!J91</f>
        <v>7.4508747451981026E-3</v>
      </c>
      <c r="S1037" s="46">
        <f>R1037*各種係数!G91</f>
        <v>4.5321139671805573E-4</v>
      </c>
      <c r="T1037" s="46">
        <f>R1037*各種係数!F91</f>
        <v>6.9976633484800472E-3</v>
      </c>
      <c r="U1037" s="364">
        <v>5.0727949691173411E-4</v>
      </c>
      <c r="V1037" s="46">
        <f>U1037*各種係数!H91</f>
        <v>2.7342162780157248E-4</v>
      </c>
      <c r="W1037" s="46">
        <f>U1037*各種係数!I91</f>
        <v>2.9810249320510273E-5</v>
      </c>
      <c r="X1037" s="135">
        <f t="shared" si="99"/>
        <v>7.8640886517184188E-4</v>
      </c>
      <c r="Y1037" s="46">
        <f t="shared" si="100"/>
        <v>4.2387124522457435E-4</v>
      </c>
      <c r="Z1037" s="47">
        <f t="shared" si="101"/>
        <v>4.6213269965277563E-5</v>
      </c>
      <c r="AA1037" s="46">
        <f>G1037*各種係数!K91*各種係数!$P$18</f>
        <v>3.4957709924584751E-13</v>
      </c>
      <c r="AB1037" s="46">
        <f>M1037*各種係数!K91*各種係数!$P$18</f>
        <v>1.2073197755117259E-12</v>
      </c>
      <c r="AC1037" s="46">
        <f>U1037*各種係数!K91*各種係数!$P$18</f>
        <v>2.8294473931331783E-12</v>
      </c>
      <c r="AD1037" s="364">
        <f t="shared" si="102"/>
        <v>4.3863442678907519E-12</v>
      </c>
      <c r="AE1037" s="46">
        <f>G1037*各種係数!L91*各種係数!$P$18</f>
        <v>3.4957709924584751E-13</v>
      </c>
      <c r="AF1037" s="46">
        <f>M1037*各種係数!L91*各種係数!$P$18</f>
        <v>1.2073197755117259E-12</v>
      </c>
      <c r="AG1037" s="46">
        <f>U1037*各種係数!L91*各種係数!$P$18</f>
        <v>2.8294473931331783E-12</v>
      </c>
      <c r="AH1037" s="135">
        <f t="shared" si="103"/>
        <v>4.3863442678907519E-12</v>
      </c>
    </row>
    <row r="1038" spans="2:34" x14ac:dyDescent="0.15">
      <c r="B1038" s="155" t="s">
        <v>118</v>
      </c>
      <c r="C1038" s="155" t="s">
        <v>316</v>
      </c>
      <c r="D1038" s="155" t="s">
        <v>298</v>
      </c>
      <c r="E1038" s="41" t="s">
        <v>193</v>
      </c>
      <c r="F1038" s="365">
        <f>SUMIF(価格変換【係数】!$D$7:$D$64,E1038,価格変換【係数】!$J$543:$J$600)</f>
        <v>0</v>
      </c>
      <c r="G1038" s="326">
        <f>SUMIF(価格変換【係数】!$D$7:$D$64,E1038,価格変換【係数】!$L$543:$L$600)</f>
        <v>0</v>
      </c>
      <c r="H1038" s="327">
        <f>G1038*各種係数!H92</f>
        <v>0</v>
      </c>
      <c r="I1038" s="326">
        <f>G1038*各種係数!I92</f>
        <v>0</v>
      </c>
      <c r="J1038" s="80">
        <v>1.3477286035863849E-3</v>
      </c>
      <c r="K1038" s="67">
        <f>J1038*各種係数!G92</f>
        <v>1.1610388974687298E-3</v>
      </c>
      <c r="L1038" s="67">
        <f>J1038*各種係数!F92</f>
        <v>1.8668970611765515E-4</v>
      </c>
      <c r="M1038" s="80">
        <v>1.3361360803602815E-3</v>
      </c>
      <c r="N1038" s="67">
        <f>M1038*各種係数!H92</f>
        <v>5.8649871412313017E-4</v>
      </c>
      <c r="O1038" s="67">
        <f>M1038*各種係数!I92</f>
        <v>1.4512487232335689E-4</v>
      </c>
      <c r="P1038" s="54"/>
      <c r="Q1038" s="41"/>
      <c r="R1038" s="67">
        <f>Q$1061*各種係数!J92</f>
        <v>1.4065306190581752E-3</v>
      </c>
      <c r="S1038" s="67">
        <f>R1038*各種係数!G92</f>
        <v>1.2116955556643282E-3</v>
      </c>
      <c r="T1038" s="67">
        <f>R1038*各種係数!F92</f>
        <v>1.9483506339384706E-4</v>
      </c>
      <c r="U1038" s="80">
        <v>1.3931310902334949E-3</v>
      </c>
      <c r="V1038" s="67">
        <f>U1038*各種係数!H92</f>
        <v>6.1151674970604864E-4</v>
      </c>
      <c r="W1038" s="67">
        <f>U1038*各種係数!I92</f>
        <v>1.5131540459959646E-4</v>
      </c>
      <c r="X1038" s="330">
        <f t="shared" si="99"/>
        <v>2.7292671705937766E-3</v>
      </c>
      <c r="Y1038" s="67">
        <f t="shared" si="100"/>
        <v>1.1980154638291788E-3</v>
      </c>
      <c r="Z1038" s="68">
        <f t="shared" si="101"/>
        <v>2.9644027692295335E-4</v>
      </c>
      <c r="AA1038" s="67">
        <f>G1038*各種係数!K92*各種係数!$P$18</f>
        <v>0</v>
      </c>
      <c r="AB1038" s="67">
        <f>M1038*各種係数!K92*各種係数!$P$18</f>
        <v>1.6709250364608008E-11</v>
      </c>
      <c r="AC1038" s="67">
        <f>U1038*各種係数!K92*各種係数!$P$18</f>
        <v>1.7422010017987052E-11</v>
      </c>
      <c r="AD1038" s="80">
        <f t="shared" si="102"/>
        <v>3.413126038259506E-11</v>
      </c>
      <c r="AE1038" s="67">
        <f>G1038*各種係数!L92*各種係数!$P$18</f>
        <v>0</v>
      </c>
      <c r="AF1038" s="67">
        <f>M1038*各種係数!L92*各種係数!$P$18</f>
        <v>1.6709250364608008E-11</v>
      </c>
      <c r="AG1038" s="67">
        <f>U1038*各種係数!L92*各種係数!$P$18</f>
        <v>1.7422010017987052E-11</v>
      </c>
      <c r="AH1038" s="330">
        <f t="shared" si="103"/>
        <v>3.413126038259506E-11</v>
      </c>
    </row>
    <row r="1039" spans="2:34" x14ac:dyDescent="0.15">
      <c r="B1039" s="162" t="s">
        <v>119</v>
      </c>
      <c r="C1039" s="162" t="s">
        <v>316</v>
      </c>
      <c r="D1039" s="162" t="s">
        <v>298</v>
      </c>
      <c r="E1039" s="116" t="s">
        <v>990</v>
      </c>
      <c r="F1039" s="363">
        <f>SUMIF(価格変換【係数】!$D$7:$D$64,E1039,価格変換【係数】!$J$543:$J$600)</f>
        <v>0</v>
      </c>
      <c r="G1039" s="324">
        <f>SUMIF(価格変換【係数】!$D$7:$D$64,E1039,価格変換【係数】!$L$543:$L$600)</f>
        <v>0</v>
      </c>
      <c r="H1039" s="325">
        <f>G1039*各種係数!H93</f>
        <v>0</v>
      </c>
      <c r="I1039" s="324">
        <f>G1039*各種係数!I93</f>
        <v>0</v>
      </c>
      <c r="J1039" s="366">
        <v>6.7636775654118467E-3</v>
      </c>
      <c r="K1039" s="46">
        <f>J1039*各種係数!G93</f>
        <v>8.1911507680907335E-4</v>
      </c>
      <c r="L1039" s="46">
        <f>J1039*各種係数!F93</f>
        <v>5.9445624886027733E-3</v>
      </c>
      <c r="M1039" s="366">
        <v>1.0128520883848826E-3</v>
      </c>
      <c r="N1039" s="46">
        <f>M1039*各種係数!H93</f>
        <v>6.0411777310862491E-4</v>
      </c>
      <c r="O1039" s="46">
        <f>M1039*各種係数!I93</f>
        <v>3.6419973504256837E-4</v>
      </c>
      <c r="P1039" s="54"/>
      <c r="Q1039" s="41"/>
      <c r="R1039" s="46">
        <f>Q$1061*各種係数!J93</f>
        <v>1.4275108078954661E-3</v>
      </c>
      <c r="S1039" s="46">
        <f>R1039*各種係数!G93</f>
        <v>1.7287867639265229E-4</v>
      </c>
      <c r="T1039" s="46">
        <f>R1039*各種係数!F93</f>
        <v>1.2546321315028137E-3</v>
      </c>
      <c r="U1039" s="366">
        <v>3.3489043937523245E-4</v>
      </c>
      <c r="V1039" s="46">
        <f>U1039*各種係数!H93</f>
        <v>1.9974611178750473E-4</v>
      </c>
      <c r="W1039" s="46">
        <f>U1039*各種係数!I93</f>
        <v>1.2041936891618635E-4</v>
      </c>
      <c r="X1039" s="328">
        <f t="shared" si="99"/>
        <v>1.347742527760115E-3</v>
      </c>
      <c r="Y1039" s="136">
        <f t="shared" si="100"/>
        <v>8.0386388489612961E-4</v>
      </c>
      <c r="Z1039" s="329">
        <f t="shared" si="101"/>
        <v>4.8461910395875473E-4</v>
      </c>
      <c r="AA1039" s="46">
        <f>G1039*各種係数!K93*各種係数!$P$18</f>
        <v>0</v>
      </c>
      <c r="AB1039" s="46">
        <f>M1039*各種係数!K93*各種係数!$P$18</f>
        <v>6.5786343215060357E-11</v>
      </c>
      <c r="AC1039" s="46">
        <f>U1039*各種係数!K93*各種係数!$P$18</f>
        <v>2.1751663087660601E-11</v>
      </c>
      <c r="AD1039" s="366">
        <f t="shared" si="102"/>
        <v>8.7538006302720951E-11</v>
      </c>
      <c r="AE1039" s="46">
        <f>G1039*各種係数!L93*各種係数!$P$18</f>
        <v>0</v>
      </c>
      <c r="AF1039" s="46">
        <f>M1039*各種係数!L93*各種係数!$P$18</f>
        <v>6.3012220308401185E-11</v>
      </c>
      <c r="AG1039" s="46">
        <f>U1039*各種係数!L93*各種係数!$P$18</f>
        <v>2.0834424282759251E-11</v>
      </c>
      <c r="AH1039" s="328">
        <f t="shared" si="103"/>
        <v>8.3846644591160433E-11</v>
      </c>
    </row>
    <row r="1040" spans="2:34" x14ac:dyDescent="0.15">
      <c r="B1040" s="155" t="s">
        <v>120</v>
      </c>
      <c r="C1040" s="155" t="s">
        <v>316</v>
      </c>
      <c r="D1040" s="155" t="s">
        <v>298</v>
      </c>
      <c r="E1040" s="41" t="s">
        <v>991</v>
      </c>
      <c r="F1040" s="363">
        <f>SUMIF(価格変換【係数】!$D$7:$D$64,E1040,価格変換【係数】!$J$543:$J$600)</f>
        <v>0</v>
      </c>
      <c r="G1040" s="324">
        <f>SUMIF(価格変換【係数】!$D$7:$D$64,E1040,価格変換【係数】!$L$543:$L$600)</f>
        <v>0</v>
      </c>
      <c r="H1040" s="325">
        <f>G1040*各種係数!H94</f>
        <v>0</v>
      </c>
      <c r="I1040" s="324">
        <f>G1040*各種係数!I94</f>
        <v>0</v>
      </c>
      <c r="J1040" s="364">
        <v>1.098310631404369E-3</v>
      </c>
      <c r="K1040" s="46">
        <f>J1040*各種係数!G94</f>
        <v>0</v>
      </c>
      <c r="L1040" s="46">
        <f>J1040*各種係数!F94</f>
        <v>1.0983106314043688E-3</v>
      </c>
      <c r="M1040" s="364">
        <v>4.4512510940071472E-20</v>
      </c>
      <c r="N1040" s="46">
        <f>M1040*各種係数!H94</f>
        <v>1.1236752430150139E-20</v>
      </c>
      <c r="O1040" s="46">
        <f>M1040*各種係数!I94</f>
        <v>7.2784449254660628E-21</v>
      </c>
      <c r="P1040" s="54"/>
      <c r="Q1040" s="41"/>
      <c r="R1040" s="46">
        <f>Q$1061*各種係数!J94</f>
        <v>7.3525285582341868E-4</v>
      </c>
      <c r="S1040" s="46">
        <f>R1040*各種係数!G94</f>
        <v>0</v>
      </c>
      <c r="T1040" s="46">
        <f>R1040*各種係数!F94</f>
        <v>7.3525285582341858E-4</v>
      </c>
      <c r="U1040" s="364">
        <v>2.9190479537607085E-20</v>
      </c>
      <c r="V1040" s="46">
        <f>U1040*各種係数!H94</f>
        <v>7.368853945872855E-21</v>
      </c>
      <c r="W1040" s="46">
        <f>U1040*各種係数!I94</f>
        <v>4.7730692602010313E-21</v>
      </c>
      <c r="X1040" s="135">
        <f t="shared" si="99"/>
        <v>7.3702990477678557E-20</v>
      </c>
      <c r="Y1040" s="46">
        <f t="shared" si="100"/>
        <v>1.8605606376022994E-20</v>
      </c>
      <c r="Z1040" s="47">
        <f t="shared" si="101"/>
        <v>1.2051514185667094E-20</v>
      </c>
      <c r="AA1040" s="46">
        <f>G1040*各種係数!K94*各種係数!$P$18</f>
        <v>0</v>
      </c>
      <c r="AB1040" s="46">
        <f>M1040*各種係数!K94*各種係数!$P$18</f>
        <v>1.5939493307452648E-27</v>
      </c>
      <c r="AC1040" s="46">
        <f>U1040*各種係数!K94*各種係数!$P$18</f>
        <v>1.0452824237604658E-27</v>
      </c>
      <c r="AD1040" s="364">
        <f t="shared" si="102"/>
        <v>2.6392317545057306E-27</v>
      </c>
      <c r="AE1040" s="46">
        <f>G1040*各種係数!L94*各種係数!$P$18</f>
        <v>0</v>
      </c>
      <c r="AF1040" s="46">
        <f>M1040*各種係数!L94*各種係数!$P$18</f>
        <v>3.5421096238783664E-28</v>
      </c>
      <c r="AG1040" s="46">
        <f>U1040*各種係数!L94*各種係数!$P$18</f>
        <v>2.3228498305788132E-28</v>
      </c>
      <c r="AH1040" s="135">
        <f t="shared" si="103"/>
        <v>5.8649594544571791E-28</v>
      </c>
    </row>
    <row r="1041" spans="2:34" x14ac:dyDescent="0.15">
      <c r="B1041" s="155" t="s">
        <v>121</v>
      </c>
      <c r="C1041" s="155" t="s">
        <v>316</v>
      </c>
      <c r="D1041" s="155" t="s">
        <v>298</v>
      </c>
      <c r="E1041" s="41" t="s">
        <v>992</v>
      </c>
      <c r="F1041" s="363">
        <f>SUMIF(価格変換【係数】!$D$7:$D$64,E1041,価格変換【係数】!$J$543:$J$600)</f>
        <v>0</v>
      </c>
      <c r="G1041" s="324">
        <f>SUMIF(価格変換【係数】!$D$7:$D$64,E1041,価格変換【係数】!$L$543:$L$600)</f>
        <v>0</v>
      </c>
      <c r="H1041" s="325">
        <f>G1041*各種係数!H95</f>
        <v>0</v>
      </c>
      <c r="I1041" s="324">
        <f>G1041*各種係数!I95</f>
        <v>0</v>
      </c>
      <c r="J1041" s="364">
        <v>1.3184739428369683E-2</v>
      </c>
      <c r="K1041" s="46">
        <f>J1041*各種係数!G95</f>
        <v>1.0684617893721648E-3</v>
      </c>
      <c r="L1041" s="46">
        <f>J1041*各種係数!F95</f>
        <v>1.2116277638997518E-2</v>
      </c>
      <c r="M1041" s="364">
        <v>1.1361154169114232E-3</v>
      </c>
      <c r="N1041" s="46">
        <f>M1041*各種係数!H95</f>
        <v>5.147627365435025E-4</v>
      </c>
      <c r="O1041" s="46">
        <f>M1041*各種係数!I95</f>
        <v>4.4271957627525375E-4</v>
      </c>
      <c r="P1041" s="54"/>
      <c r="Q1041" s="41"/>
      <c r="R1041" s="46">
        <f>Q$1061*各種係数!J95</f>
        <v>1.2774879743437609E-3</v>
      </c>
      <c r="S1041" s="46">
        <f>R1041*各種係数!G95</f>
        <v>1.0352476773502193E-4</v>
      </c>
      <c r="T1041" s="46">
        <f>R1041*各種係数!F95</f>
        <v>1.1739632066087391E-3</v>
      </c>
      <c r="U1041" s="364">
        <v>1.600237816958683E-4</v>
      </c>
      <c r="V1041" s="46">
        <f>U1041*各種係数!H95</f>
        <v>7.2505203742189418E-5</v>
      </c>
      <c r="W1041" s="46">
        <f>U1041*各種係数!I95</f>
        <v>6.2357802536431895E-5</v>
      </c>
      <c r="X1041" s="135">
        <f t="shared" si="99"/>
        <v>1.2961391986072914E-3</v>
      </c>
      <c r="Y1041" s="46">
        <f t="shared" si="100"/>
        <v>5.8726794028569191E-4</v>
      </c>
      <c r="Z1041" s="47">
        <f t="shared" si="101"/>
        <v>5.0507737881168562E-4</v>
      </c>
      <c r="AA1041" s="46">
        <f>G1041*各種係数!K95*各種係数!$P$18</f>
        <v>0</v>
      </c>
      <c r="AB1041" s="46">
        <f>M1041*各種係数!K95*各種係数!$P$18</f>
        <v>8.0918042330279413E-11</v>
      </c>
      <c r="AC1041" s="46">
        <f>U1041*各種係数!K95*各種係数!$P$18</f>
        <v>1.1397443383278384E-11</v>
      </c>
      <c r="AD1041" s="364">
        <f t="shared" si="102"/>
        <v>9.23154857135578E-11</v>
      </c>
      <c r="AE1041" s="46">
        <f>G1041*各種係数!L95*各種係数!$P$18</f>
        <v>0</v>
      </c>
      <c r="AF1041" s="46">
        <f>M1041*各種係数!L95*各種係数!$P$18</f>
        <v>5.677314260269604E-11</v>
      </c>
      <c r="AG1041" s="46">
        <f>U1041*各種係数!L95*各種係数!$P$18</f>
        <v>7.9965933414937054E-12</v>
      </c>
      <c r="AH1041" s="135">
        <f t="shared" si="103"/>
        <v>6.4769735944189739E-11</v>
      </c>
    </row>
    <row r="1042" spans="2:34" x14ac:dyDescent="0.15">
      <c r="B1042" s="155" t="s">
        <v>122</v>
      </c>
      <c r="C1042" s="155" t="s">
        <v>317</v>
      </c>
      <c r="D1042" s="155" t="s">
        <v>299</v>
      </c>
      <c r="E1042" s="41" t="s">
        <v>195</v>
      </c>
      <c r="F1042" s="363">
        <f>SUMIF(価格変換【係数】!$D$7:$D$64,E1042,価格変換【係数】!$J$543:$J$600)</f>
        <v>0</v>
      </c>
      <c r="G1042" s="324">
        <f>SUMIF(価格変換【係数】!$D$7:$D$64,E1042,価格変換【係数】!$L$543:$L$600)</f>
        <v>0</v>
      </c>
      <c r="H1042" s="325">
        <f>G1042*各種係数!H96</f>
        <v>0</v>
      </c>
      <c r="I1042" s="324">
        <f>G1042*各種係数!I96</f>
        <v>0</v>
      </c>
      <c r="J1042" s="364">
        <v>0</v>
      </c>
      <c r="K1042" s="46">
        <f>J1042*各種係数!G96</f>
        <v>0</v>
      </c>
      <c r="L1042" s="46">
        <f>J1042*各種係数!F96</f>
        <v>0</v>
      </c>
      <c r="M1042" s="364">
        <v>8.0084011060849701E-4</v>
      </c>
      <c r="N1042" s="46">
        <f>M1042*各種係数!H96</f>
        <v>6.3330900099781086E-4</v>
      </c>
      <c r="O1042" s="46">
        <f>M1042*各種係数!I96</f>
        <v>2.7421309767104355E-4</v>
      </c>
      <c r="P1042" s="54"/>
      <c r="Q1042" s="41"/>
      <c r="R1042" s="46">
        <f>Q$1061*各種係数!J96</f>
        <v>9.698226778427708E-4</v>
      </c>
      <c r="S1042" s="46">
        <f>R1042*各種係数!G96</f>
        <v>9.698226778427708E-4</v>
      </c>
      <c r="T1042" s="46">
        <f>R1042*各種係数!F96</f>
        <v>0</v>
      </c>
      <c r="U1042" s="364">
        <v>1.0550325170806134E-3</v>
      </c>
      <c r="V1042" s="46">
        <f>U1042*各種係数!H96</f>
        <v>8.3432582929049881E-4</v>
      </c>
      <c r="W1042" s="46">
        <f>U1042*各種係数!I96</f>
        <v>3.6125030554792444E-4</v>
      </c>
      <c r="X1042" s="135">
        <f t="shared" si="99"/>
        <v>1.8558726276891105E-3</v>
      </c>
      <c r="Y1042" s="46">
        <f t="shared" si="100"/>
        <v>1.4676348302883097E-3</v>
      </c>
      <c r="Z1042" s="47">
        <f t="shared" si="101"/>
        <v>6.3546340321896794E-4</v>
      </c>
      <c r="AA1042" s="46">
        <f>G1042*各種係数!K96*各種係数!$P$18</f>
        <v>0</v>
      </c>
      <c r="AB1042" s="46">
        <f>M1042*各種係数!K96*各種係数!$P$18</f>
        <v>4.1574428053449169E-11</v>
      </c>
      <c r="AC1042" s="46">
        <f>U1042*各種係数!K96*各種係数!$P$18</f>
        <v>5.4770450298861392E-11</v>
      </c>
      <c r="AD1042" s="364">
        <f t="shared" si="102"/>
        <v>9.6344878352310555E-11</v>
      </c>
      <c r="AE1042" s="46">
        <f>G1042*各種係数!L96*各種係数!$P$18</f>
        <v>0</v>
      </c>
      <c r="AF1042" s="46">
        <f>M1042*各種係数!L96*各種係数!$P$18</f>
        <v>4.1574428053449169E-11</v>
      </c>
      <c r="AG1042" s="46">
        <f>U1042*各種係数!L96*各種係数!$P$18</f>
        <v>5.4770450298861392E-11</v>
      </c>
      <c r="AH1042" s="135">
        <f t="shared" si="103"/>
        <v>9.6344878352310555E-11</v>
      </c>
    </row>
    <row r="1043" spans="2:34" x14ac:dyDescent="0.15">
      <c r="B1043" s="163" t="s">
        <v>123</v>
      </c>
      <c r="C1043" s="163" t="s">
        <v>318</v>
      </c>
      <c r="D1043" s="163" t="s">
        <v>300</v>
      </c>
      <c r="E1043" s="62" t="s">
        <v>196</v>
      </c>
      <c r="F1043" s="365">
        <f>SUMIF(価格変換【係数】!$D$7:$D$64,E1043,価格変換【係数】!$J$543:$J$600)</f>
        <v>0.12979971678362234</v>
      </c>
      <c r="G1043" s="326">
        <f>SUMIF(価格変換【係数】!$D$7:$D$64,E1043,価格変換【係数】!$L$543:$L$600)</f>
        <v>0.12979971678362234</v>
      </c>
      <c r="H1043" s="327">
        <f>G1043*各種係数!H97</f>
        <v>0.10665083799139734</v>
      </c>
      <c r="I1043" s="326">
        <f>G1043*各種係数!I97</f>
        <v>7.7862290458128022E-2</v>
      </c>
      <c r="J1043" s="80">
        <v>5.3459393043411309E-4</v>
      </c>
      <c r="K1043" s="67">
        <f>J1043*各種係数!G97</f>
        <v>2.0554064395611628E-4</v>
      </c>
      <c r="L1043" s="67">
        <f>J1043*各種係数!F97</f>
        <v>3.2905328647799681E-4</v>
      </c>
      <c r="M1043" s="80">
        <v>2.2684273537198644E-4</v>
      </c>
      <c r="N1043" s="67">
        <f>M1043*各種係数!H97</f>
        <v>1.8638690760791957E-4</v>
      </c>
      <c r="O1043" s="67">
        <f>M1043*各種係数!I97</f>
        <v>1.3607498835527867E-4</v>
      </c>
      <c r="P1043" s="54"/>
      <c r="Q1043" s="41"/>
      <c r="R1043" s="67">
        <f>Q$1061*各種係数!J97</f>
        <v>9.223817948237888E-3</v>
      </c>
      <c r="S1043" s="67">
        <f>R1043*各種係数!G97</f>
        <v>3.5463729999240202E-3</v>
      </c>
      <c r="T1043" s="67">
        <f>R1043*各種係数!F97</f>
        <v>5.6774449483138678E-3</v>
      </c>
      <c r="U1043" s="80">
        <v>3.565156238892394E-3</v>
      </c>
      <c r="V1043" s="67">
        <f>U1043*各種係数!H97</f>
        <v>2.9293353627417762E-3</v>
      </c>
      <c r="W1043" s="67">
        <f>U1043*各種係数!I97</f>
        <v>2.1386119899167015E-3</v>
      </c>
      <c r="X1043" s="330">
        <f t="shared" si="99"/>
        <v>0.13359171575788673</v>
      </c>
      <c r="Y1043" s="67">
        <f t="shared" si="100"/>
        <v>0.10976656026174703</v>
      </c>
      <c r="Z1043" s="68">
        <f t="shared" si="101"/>
        <v>8.0136977436399998E-2</v>
      </c>
      <c r="AA1043" s="67">
        <f>G1043*各種係数!K97*各種係数!$P$18</f>
        <v>1.3043542478827226E-8</v>
      </c>
      <c r="AB1043" s="67">
        <f>M1043*各種係数!K97*各種係数!$P$18</f>
        <v>2.2795372194611777E-11</v>
      </c>
      <c r="AC1043" s="67">
        <f>U1043*各種係数!K97*各種係数!$P$18</f>
        <v>3.5826169731301238E-10</v>
      </c>
      <c r="AD1043" s="80">
        <f t="shared" si="102"/>
        <v>1.3424599548334851E-8</v>
      </c>
      <c r="AE1043" s="67">
        <f>G1043*各種係数!L97*各種係数!$P$18</f>
        <v>1.2984253649378011E-8</v>
      </c>
      <c r="AF1043" s="67">
        <f>M1043*各種係数!L97*各種係数!$P$18</f>
        <v>2.2691756866454447E-11</v>
      </c>
      <c r="AG1043" s="67">
        <f>U1043*各種係数!L97*各種係数!$P$18</f>
        <v>3.566332350524987E-10</v>
      </c>
      <c r="AH1043" s="330">
        <f t="shared" si="103"/>
        <v>1.3363578641296963E-8</v>
      </c>
    </row>
    <row r="1044" spans="2:34" x14ac:dyDescent="0.15">
      <c r="B1044" s="155" t="s">
        <v>124</v>
      </c>
      <c r="C1044" s="155" t="s">
        <v>318</v>
      </c>
      <c r="D1044" s="155" t="s">
        <v>300</v>
      </c>
      <c r="E1044" s="41" t="s">
        <v>197</v>
      </c>
      <c r="F1044" s="363">
        <f>SUMIF(価格変換【係数】!$D$7:$D$64,E1044,価格変換【係数】!$J$543:$J$600)</f>
        <v>0</v>
      </c>
      <c r="G1044" s="324">
        <f>SUMIF(価格変換【係数】!$D$7:$D$64,E1044,価格変換【係数】!$L$543:$L$600)</f>
        <v>0</v>
      </c>
      <c r="H1044" s="325">
        <f>G1044*各種係数!H98</f>
        <v>0</v>
      </c>
      <c r="I1044" s="324">
        <f>G1044*各種係数!I98</f>
        <v>0</v>
      </c>
      <c r="J1044" s="366">
        <v>0</v>
      </c>
      <c r="K1044" s="46">
        <f>J1044*各種係数!G98</f>
        <v>0</v>
      </c>
      <c r="L1044" s="46">
        <f>J1044*各種係数!F98</f>
        <v>0</v>
      </c>
      <c r="M1044" s="366">
        <v>0</v>
      </c>
      <c r="N1044" s="46">
        <f>M1044*各種係数!H98</f>
        <v>0</v>
      </c>
      <c r="O1044" s="46">
        <f>M1044*各種係数!I98</f>
        <v>0</v>
      </c>
      <c r="P1044" s="54"/>
      <c r="Q1044" s="41"/>
      <c r="R1044" s="46">
        <f>Q$1061*各種係数!J98</f>
        <v>2.343601580677893E-4</v>
      </c>
      <c r="S1044" s="46">
        <f>R1044*各種係数!G98</f>
        <v>1.3237251882910082E-4</v>
      </c>
      <c r="T1044" s="46">
        <f>R1044*各種係数!F98</f>
        <v>1.0198763923868848E-4</v>
      </c>
      <c r="U1044" s="366">
        <v>1.3237251882910082E-4</v>
      </c>
      <c r="V1044" s="46">
        <f>U1044*各種係数!H98</f>
        <v>7.8505570586157337E-5</v>
      </c>
      <c r="W1044" s="46">
        <f>U1044*各種係数!I98</f>
        <v>5.6410489681238291E-5</v>
      </c>
      <c r="X1044" s="328">
        <f t="shared" si="99"/>
        <v>1.3237251882910082E-4</v>
      </c>
      <c r="Y1044" s="136">
        <f t="shared" si="100"/>
        <v>7.8505570586157337E-5</v>
      </c>
      <c r="Z1044" s="329">
        <f t="shared" si="101"/>
        <v>5.6410489681238291E-5</v>
      </c>
      <c r="AA1044" s="46">
        <f>G1044*各種係数!K98*各種係数!$P$18</f>
        <v>0</v>
      </c>
      <c r="AB1044" s="46">
        <f>M1044*各種係数!K98*各種係数!$P$18</f>
        <v>0</v>
      </c>
      <c r="AC1044" s="46">
        <f>U1044*各種係数!K98*各種係数!$P$18</f>
        <v>9.7151203115813239E-12</v>
      </c>
      <c r="AD1044" s="366">
        <f t="shared" si="102"/>
        <v>9.7151203115813239E-12</v>
      </c>
      <c r="AE1044" s="46">
        <f>G1044*各種係数!L98*各種係数!$P$18</f>
        <v>0</v>
      </c>
      <c r="AF1044" s="46">
        <f>M1044*各種係数!L98*各種係数!$P$18</f>
        <v>0</v>
      </c>
      <c r="AG1044" s="46">
        <f>U1044*各種係数!L98*各種係数!$P$18</f>
        <v>9.7151203115813239E-12</v>
      </c>
      <c r="AH1044" s="328">
        <f t="shared" si="103"/>
        <v>9.7151203115813239E-12</v>
      </c>
    </row>
    <row r="1045" spans="2:34" x14ac:dyDescent="0.15">
      <c r="B1045" s="155" t="s">
        <v>125</v>
      </c>
      <c r="C1045" s="155" t="s">
        <v>319</v>
      </c>
      <c r="D1045" s="155" t="s">
        <v>300</v>
      </c>
      <c r="E1045" s="41" t="s">
        <v>993</v>
      </c>
      <c r="F1045" s="363">
        <f>SUMIF(価格変換【係数】!$D$7:$D$64,E1045,価格変換【係数】!$J$543:$J$600)</f>
        <v>2.9139072847682121E-2</v>
      </c>
      <c r="G1045" s="324">
        <f>SUMIF(価格変換【係数】!$D$7:$D$64,E1045,価格変換【係数】!$L$543:$L$600)</f>
        <v>2.9139072847682121E-2</v>
      </c>
      <c r="H1045" s="325">
        <f>G1045*各種係数!H99</f>
        <v>1.6211674107582851E-2</v>
      </c>
      <c r="I1045" s="324">
        <f>G1045*各種係数!I99</f>
        <v>1.2501000432313086E-2</v>
      </c>
      <c r="J1045" s="364">
        <v>2.1660813780910134E-4</v>
      </c>
      <c r="K1045" s="46">
        <f>J1045*各種係数!G99</f>
        <v>5.6245186720145192E-5</v>
      </c>
      <c r="L1045" s="46">
        <f>J1045*各種係数!F99</f>
        <v>1.6036295108895615E-4</v>
      </c>
      <c r="M1045" s="364">
        <v>5.6353962973474589E-5</v>
      </c>
      <c r="N1045" s="46">
        <f>M1045*各種係数!H99</f>
        <v>3.1352819191343382E-5</v>
      </c>
      <c r="O1045" s="46">
        <f>M1045*各種係数!I99</f>
        <v>2.4176504145360949E-5</v>
      </c>
      <c r="P1045" s="54"/>
      <c r="Q1045" s="41"/>
      <c r="R1045" s="46">
        <f>Q$1061*各種係数!J99</f>
        <v>6.7473473557295629E-3</v>
      </c>
      <c r="S1045" s="46">
        <f>R1045*各種係数!G99</f>
        <v>1.7520385694056841E-3</v>
      </c>
      <c r="T1045" s="46">
        <f>R1045*各種係数!F99</f>
        <v>4.9953087863238788E-3</v>
      </c>
      <c r="U1045" s="364">
        <v>1.7554531433522072E-3</v>
      </c>
      <c r="V1045" s="46">
        <f>U1045*各種係数!H99</f>
        <v>9.7665544885110092E-4</v>
      </c>
      <c r="W1045" s="46">
        <f>U1045*各種係数!I99</f>
        <v>7.531097718401471E-4</v>
      </c>
      <c r="X1045" s="135">
        <f t="shared" si="99"/>
        <v>3.09508799540078E-2</v>
      </c>
      <c r="Y1045" s="46">
        <f t="shared" si="100"/>
        <v>1.7219682375625298E-2</v>
      </c>
      <c r="Z1045" s="47">
        <f t="shared" si="101"/>
        <v>1.3278286708298595E-2</v>
      </c>
      <c r="AA1045" s="46">
        <f>G1045*各種係数!K99*各種係数!$P$18</f>
        <v>2.6182414423197718E-9</v>
      </c>
      <c r="AB1045" s="46">
        <f>M1045*各種係数!K99*各種係数!$P$18</f>
        <v>5.0635887444799713E-12</v>
      </c>
      <c r="AC1045" s="46">
        <f>U1045*各種係数!K99*各種係数!$P$18</f>
        <v>1.5773323310596913E-10</v>
      </c>
      <c r="AD1045" s="364">
        <f t="shared" si="102"/>
        <v>2.781038264170221E-9</v>
      </c>
      <c r="AE1045" s="46">
        <f>G1045*各種係数!L99*各種係数!$P$18</f>
        <v>2.4206739862515953E-9</v>
      </c>
      <c r="AF1045" s="46">
        <f>M1045*各種係数!L99*各種係数!$P$18</f>
        <v>4.6815000911371372E-12</v>
      </c>
      <c r="AG1045" s="46">
        <f>U1045*各種係数!L99*各種係数!$P$18</f>
        <v>1.4583098715628144E-10</v>
      </c>
      <c r="AH1045" s="135">
        <f t="shared" si="103"/>
        <v>2.571186473499014E-9</v>
      </c>
    </row>
    <row r="1046" spans="2:34" x14ac:dyDescent="0.15">
      <c r="B1046" s="155" t="s">
        <v>126</v>
      </c>
      <c r="C1046" s="155" t="s">
        <v>319</v>
      </c>
      <c r="D1046" s="155" t="s">
        <v>300</v>
      </c>
      <c r="E1046" s="41" t="s">
        <v>994</v>
      </c>
      <c r="F1046" s="363">
        <f>SUMIF(価格変換【係数】!$D$7:$D$64,E1046,価格変換【係数】!$J$543:$J$600)</f>
        <v>0</v>
      </c>
      <c r="G1046" s="324">
        <f>SUMIF(価格変換【係数】!$D$7:$D$64,E1046,価格変換【係数】!$L$543:$L$600)</f>
        <v>0</v>
      </c>
      <c r="H1046" s="325">
        <f>G1046*各種係数!H100</f>
        <v>0</v>
      </c>
      <c r="I1046" s="324">
        <f>G1046*各種係数!I100</f>
        <v>0</v>
      </c>
      <c r="J1046" s="364">
        <v>4.2965877995760357E-4</v>
      </c>
      <c r="K1046" s="46">
        <f>J1046*各種係数!G100</f>
        <v>1.7630317279635052E-4</v>
      </c>
      <c r="L1046" s="46">
        <f>J1046*各種係数!F100</f>
        <v>2.5335560716125305E-4</v>
      </c>
      <c r="M1046" s="364">
        <v>1.9210673658358259E-4</v>
      </c>
      <c r="N1046" s="46">
        <f>M1046*各種係数!H100</f>
        <v>1.2383472596576449E-4</v>
      </c>
      <c r="O1046" s="46">
        <f>M1046*各種係数!I100</f>
        <v>1.1030685399200924E-4</v>
      </c>
      <c r="P1046" s="54"/>
      <c r="Q1046" s="41"/>
      <c r="R1046" s="46">
        <f>Q$1061*各種係数!J100</f>
        <v>2.6175992605358459E-4</v>
      </c>
      <c r="S1046" s="46">
        <f>R1046*各種係数!G100</f>
        <v>1.0740873369034563E-4</v>
      </c>
      <c r="T1046" s="46">
        <f>R1046*各種係数!F100</f>
        <v>1.5435119236323894E-4</v>
      </c>
      <c r="U1046" s="364">
        <v>1.2997945651602608E-4</v>
      </c>
      <c r="V1046" s="46">
        <f>U1046*各種係数!H100</f>
        <v>8.3786600434170564E-5</v>
      </c>
      <c r="W1046" s="46">
        <f>U1046*各種係数!I100</f>
        <v>7.4633639542546337E-5</v>
      </c>
      <c r="X1046" s="135">
        <f t="shared" si="99"/>
        <v>3.2208619309960864E-4</v>
      </c>
      <c r="Y1046" s="46">
        <f t="shared" si="100"/>
        <v>2.0762132639993506E-4</v>
      </c>
      <c r="Z1046" s="47">
        <f t="shared" si="101"/>
        <v>1.8494049353455559E-4</v>
      </c>
      <c r="AA1046" s="46">
        <f>G1046*各種係数!K100*各種係数!$P$18</f>
        <v>0</v>
      </c>
      <c r="AB1046" s="46">
        <f>M1046*各種係数!K100*各種係数!$P$18</f>
        <v>2.5225629548772808E-11</v>
      </c>
      <c r="AC1046" s="46">
        <f>U1046*各種係数!K100*各種係数!$P$18</f>
        <v>1.7067666013875253E-11</v>
      </c>
      <c r="AD1046" s="364">
        <f t="shared" si="102"/>
        <v>4.2293295562648058E-11</v>
      </c>
      <c r="AE1046" s="46">
        <f>G1046*各種係数!L100*各種係数!$P$18</f>
        <v>0</v>
      </c>
      <c r="AF1046" s="46">
        <f>M1046*各種係数!L100*各種係数!$P$18</f>
        <v>2.4622626451989396E-11</v>
      </c>
      <c r="AG1046" s="46">
        <f>U1046*各種係数!L100*各種係数!$P$18</f>
        <v>1.6659673997607315E-11</v>
      </c>
      <c r="AH1046" s="135">
        <f t="shared" si="103"/>
        <v>4.1282300449596711E-11</v>
      </c>
    </row>
    <row r="1047" spans="2:34" x14ac:dyDescent="0.15">
      <c r="B1047" s="155" t="s">
        <v>127</v>
      </c>
      <c r="C1047" s="155" t="s">
        <v>319</v>
      </c>
      <c r="D1047" s="155" t="s">
        <v>300</v>
      </c>
      <c r="E1047" s="41" t="s">
        <v>995</v>
      </c>
      <c r="F1047" s="363">
        <f>SUMIF(価格変換【係数】!$D$7:$D$64,E1047,価格変換【係数】!$J$543:$J$600)</f>
        <v>0</v>
      </c>
      <c r="G1047" s="324">
        <f>SUMIF(価格変換【係数】!$D$7:$D$64,E1047,価格変換【係数】!$L$543:$L$600)</f>
        <v>0</v>
      </c>
      <c r="H1047" s="325">
        <f>G1047*各種係数!H101</f>
        <v>0</v>
      </c>
      <c r="I1047" s="324">
        <f>G1047*各種係数!I101</f>
        <v>0</v>
      </c>
      <c r="J1047" s="364">
        <v>0</v>
      </c>
      <c r="K1047" s="46">
        <f>J1047*各種係数!G101</f>
        <v>0</v>
      </c>
      <c r="L1047" s="46">
        <f>J1047*各種係数!F101</f>
        <v>0</v>
      </c>
      <c r="M1047" s="364">
        <v>0</v>
      </c>
      <c r="N1047" s="46">
        <f>M1047*各種係数!H101</f>
        <v>0</v>
      </c>
      <c r="O1047" s="46">
        <f>M1047*各種係数!I101</f>
        <v>0</v>
      </c>
      <c r="P1047" s="54"/>
      <c r="Q1047" s="41"/>
      <c r="R1047" s="46">
        <f>Q$1061*各種係数!J101</f>
        <v>5.3979363697911915E-3</v>
      </c>
      <c r="S1047" s="46">
        <f>R1047*各種係数!G101</f>
        <v>2.4649259863108539E-3</v>
      </c>
      <c r="T1047" s="46">
        <f>R1047*各種係数!F101</f>
        <v>2.9330103834803375E-3</v>
      </c>
      <c r="U1047" s="364">
        <v>2.4649259863108539E-3</v>
      </c>
      <c r="V1047" s="46">
        <f>U1047*各種係数!H101</f>
        <v>1.5559051838451407E-3</v>
      </c>
      <c r="W1047" s="46">
        <f>U1047*各種係数!I101</f>
        <v>1.3453545465638662E-3</v>
      </c>
      <c r="X1047" s="135">
        <f t="shared" si="99"/>
        <v>2.4649259863108539E-3</v>
      </c>
      <c r="Y1047" s="46">
        <f t="shared" si="100"/>
        <v>1.5559051838451407E-3</v>
      </c>
      <c r="Z1047" s="47">
        <f t="shared" si="101"/>
        <v>1.3453545465638662E-3</v>
      </c>
      <c r="AA1047" s="46">
        <f>G1047*各種係数!K101*各種係数!$P$18</f>
        <v>0</v>
      </c>
      <c r="AB1047" s="46">
        <f>M1047*各種係数!K101*各種係数!$P$18</f>
        <v>0</v>
      </c>
      <c r="AC1047" s="46">
        <f>U1047*各種係数!K101*各種係数!$P$18</f>
        <v>3.8555470847597118E-10</v>
      </c>
      <c r="AD1047" s="364">
        <f t="shared" si="102"/>
        <v>3.8555470847597118E-10</v>
      </c>
      <c r="AE1047" s="46">
        <f>G1047*各種係数!L101*各種係数!$P$18</f>
        <v>0</v>
      </c>
      <c r="AF1047" s="46">
        <f>M1047*各種係数!L101*各種係数!$P$18</f>
        <v>0</v>
      </c>
      <c r="AG1047" s="46">
        <f>U1047*各種係数!L101*各種係数!$P$18</f>
        <v>3.8466817201132191E-10</v>
      </c>
      <c r="AH1047" s="135">
        <f t="shared" si="103"/>
        <v>3.8466817201132191E-10</v>
      </c>
    </row>
    <row r="1048" spans="2:34" x14ac:dyDescent="0.15">
      <c r="B1048" s="155" t="s">
        <v>128</v>
      </c>
      <c r="C1048" s="155" t="s">
        <v>319</v>
      </c>
      <c r="D1048" s="155" t="s">
        <v>300</v>
      </c>
      <c r="E1048" s="41" t="s">
        <v>996</v>
      </c>
      <c r="F1048" s="365">
        <f>SUMIF(価格変換【係数】!$D$7:$D$64,E1048,価格変換【係数】!$J$543:$J$600)</f>
        <v>0</v>
      </c>
      <c r="G1048" s="326">
        <f>SUMIF(価格変換【係数】!$D$7:$D$64,E1048,価格変換【係数】!$L$543:$L$600)</f>
        <v>0</v>
      </c>
      <c r="H1048" s="327">
        <f>G1048*各種係数!H102</f>
        <v>0</v>
      </c>
      <c r="I1048" s="326">
        <f>G1048*各種係数!I102</f>
        <v>0</v>
      </c>
      <c r="J1048" s="80">
        <v>0</v>
      </c>
      <c r="K1048" s="67">
        <f>J1048*各種係数!G102</f>
        <v>0</v>
      </c>
      <c r="L1048" s="67">
        <f>J1048*各種係数!F102</f>
        <v>0</v>
      </c>
      <c r="M1048" s="80">
        <v>0</v>
      </c>
      <c r="N1048" s="67">
        <f>M1048*各種係数!H102</f>
        <v>0</v>
      </c>
      <c r="O1048" s="67">
        <f>M1048*各種係数!I102</f>
        <v>0</v>
      </c>
      <c r="P1048" s="54"/>
      <c r="Q1048" s="41"/>
      <c r="R1048" s="67">
        <f>Q$1061*各種係数!J102</f>
        <v>6.6159735789221151E-4</v>
      </c>
      <c r="S1048" s="67">
        <f>R1048*各種係数!G102</f>
        <v>1.9550234704804415E-4</v>
      </c>
      <c r="T1048" s="67">
        <f>R1048*各種係数!F102</f>
        <v>4.6609501084416739E-4</v>
      </c>
      <c r="U1048" s="80">
        <v>1.9550234704804415E-4</v>
      </c>
      <c r="V1048" s="67">
        <f>U1048*各種係数!H102</f>
        <v>1.5070688922844995E-4</v>
      </c>
      <c r="W1048" s="67">
        <f>U1048*各種係数!I102</f>
        <v>1.2588908483978612E-4</v>
      </c>
      <c r="X1048" s="330">
        <f t="shared" si="99"/>
        <v>1.9550234704804415E-4</v>
      </c>
      <c r="Y1048" s="67">
        <f t="shared" si="100"/>
        <v>1.5070688922844995E-4</v>
      </c>
      <c r="Z1048" s="68">
        <f t="shared" si="101"/>
        <v>1.2588908483978612E-4</v>
      </c>
      <c r="AA1048" s="67">
        <f>G1048*各種係数!K102*各種係数!$P$18</f>
        <v>0</v>
      </c>
      <c r="AB1048" s="67">
        <f>M1048*各種係数!K102*各種係数!$P$18</f>
        <v>0</v>
      </c>
      <c r="AC1048" s="67">
        <f>U1048*各種係数!K102*各種係数!$P$18</f>
        <v>3.8123706934286912E-11</v>
      </c>
      <c r="AD1048" s="80">
        <f t="shared" si="102"/>
        <v>3.8123706934286912E-11</v>
      </c>
      <c r="AE1048" s="67">
        <f>G1048*各種係数!L102*各種係数!$P$18</f>
        <v>0</v>
      </c>
      <c r="AF1048" s="67">
        <f>M1048*各種係数!L102*各種係数!$P$18</f>
        <v>0</v>
      </c>
      <c r="AG1048" s="67">
        <f>U1048*各種係数!L102*各種係数!$P$18</f>
        <v>3.8123706934286912E-11</v>
      </c>
      <c r="AH1048" s="330">
        <f t="shared" si="103"/>
        <v>3.8123706934286912E-11</v>
      </c>
    </row>
    <row r="1049" spans="2:34" x14ac:dyDescent="0.15">
      <c r="B1049" s="162" t="s">
        <v>129</v>
      </c>
      <c r="C1049" s="162" t="s">
        <v>320</v>
      </c>
      <c r="D1049" s="162" t="s">
        <v>300</v>
      </c>
      <c r="E1049" s="116" t="s">
        <v>952</v>
      </c>
      <c r="F1049" s="363">
        <f>SUMIF(価格変換【係数】!$D$7:$D$64,E1049,価格変換【係数】!$J$543:$J$600)</f>
        <v>1.5894039735099338E-2</v>
      </c>
      <c r="G1049" s="324">
        <f>SUMIF(価格変換【係数】!$D$7:$D$64,E1049,価格変換【係数】!$L$543:$L$600)</f>
        <v>1.5894039735099338E-2</v>
      </c>
      <c r="H1049" s="325">
        <f>G1049*各種係数!H103</f>
        <v>8.0621296411608062E-3</v>
      </c>
      <c r="I1049" s="324">
        <f>G1049*各種係数!I103</f>
        <v>6.6946028302942691E-3</v>
      </c>
      <c r="J1049" s="366">
        <v>4.6101219247570548E-3</v>
      </c>
      <c r="K1049" s="46">
        <f>J1049*各種係数!G103</f>
        <v>2.693966575556797E-3</v>
      </c>
      <c r="L1049" s="46">
        <f>J1049*各種係数!F103</f>
        <v>1.9161553492002578E-3</v>
      </c>
      <c r="M1049" s="366">
        <v>2.8474796449765149E-3</v>
      </c>
      <c r="N1049" s="46">
        <f>M1049*各種係数!H103</f>
        <v>1.4443621905431037E-3</v>
      </c>
      <c r="O1049" s="46">
        <f>M1049*各種係数!I103</f>
        <v>1.1993643911917624E-3</v>
      </c>
      <c r="P1049" s="54"/>
      <c r="Q1049" s="41"/>
      <c r="R1049" s="46">
        <f>Q$1061*各種係数!J103</f>
        <v>2.8931997661287719E-3</v>
      </c>
      <c r="S1049" s="46">
        <f>R1049*各種係数!G103</f>
        <v>1.6906675340848808E-3</v>
      </c>
      <c r="T1049" s="46">
        <f>R1049*各種係数!F103</f>
        <v>1.2025322320438913E-3</v>
      </c>
      <c r="U1049" s="366">
        <v>1.8047499950200334E-3</v>
      </c>
      <c r="V1049" s="46">
        <f>U1049*各種係数!H103</f>
        <v>9.1544558037087926E-4</v>
      </c>
      <c r="W1049" s="46">
        <f>U1049*各種係数!I103</f>
        <v>7.6016447838326553E-4</v>
      </c>
      <c r="X1049" s="328">
        <f t="shared" si="99"/>
        <v>2.0546269375095884E-2</v>
      </c>
      <c r="Y1049" s="136">
        <f t="shared" si="100"/>
        <v>1.0421937412074788E-2</v>
      </c>
      <c r="Z1049" s="329">
        <f t="shared" si="101"/>
        <v>8.6541316998692969E-3</v>
      </c>
      <c r="AA1049" s="46">
        <f>G1049*各種係数!K103*各種係数!$P$18</f>
        <v>7.5667887336821405E-10</v>
      </c>
      <c r="AB1049" s="46">
        <f>M1049*各種係数!K103*各種係数!$P$18</f>
        <v>1.3556199214360937E-10</v>
      </c>
      <c r="AC1049" s="46">
        <f>U1049*各種係数!K103*各種係数!$P$18</f>
        <v>8.5920018806000158E-11</v>
      </c>
      <c r="AD1049" s="366">
        <f t="shared" si="102"/>
        <v>9.781608843178235E-10</v>
      </c>
      <c r="AE1049" s="46">
        <f>G1049*各種係数!L103*各種係数!$P$18</f>
        <v>6.6776910574744889E-10</v>
      </c>
      <c r="AF1049" s="46">
        <f>M1049*各種係数!L103*各種係数!$P$18</f>
        <v>1.1963345806673527E-10</v>
      </c>
      <c r="AG1049" s="46">
        <f>U1049*各種係数!L103*各種係数!$P$18</f>
        <v>7.5824416596295135E-11</v>
      </c>
      <c r="AH1049" s="328">
        <f t="shared" si="103"/>
        <v>8.632269804104794E-10</v>
      </c>
    </row>
    <row r="1050" spans="2:34" x14ac:dyDescent="0.15">
      <c r="B1050" s="155" t="s">
        <v>130</v>
      </c>
      <c r="C1050" s="155" t="s">
        <v>321</v>
      </c>
      <c r="D1050" s="155" t="s">
        <v>300</v>
      </c>
      <c r="E1050" s="41" t="s">
        <v>199</v>
      </c>
      <c r="F1050" s="363">
        <f>SUMIF(価格変換【係数】!$D$7:$D$64,E1050,価格変換【係数】!$J$543:$J$600)</f>
        <v>2.2516556291390728E-2</v>
      </c>
      <c r="G1050" s="324">
        <f>SUMIF(価格変換【係数】!$D$7:$D$64,E1050,価格変換【係数】!$L$543:$L$600)</f>
        <v>2.2516556291390728E-2</v>
      </c>
      <c r="H1050" s="325">
        <f>G1050*各種係数!H104</f>
        <v>1.5250074649364362E-2</v>
      </c>
      <c r="I1050" s="324">
        <f>G1050*各種係数!I104</f>
        <v>4.2398170333260727E-3</v>
      </c>
      <c r="J1050" s="364">
        <v>4.5963454656996784E-3</v>
      </c>
      <c r="K1050" s="46">
        <f>J1050*各種係数!G104</f>
        <v>1.3110673206324049E-3</v>
      </c>
      <c r="L1050" s="46">
        <f>J1050*各種係数!F104</f>
        <v>3.2852781450672737E-3</v>
      </c>
      <c r="M1050" s="364">
        <v>2.2358911332591483E-3</v>
      </c>
      <c r="N1050" s="46">
        <f>M1050*各種係数!H104</f>
        <v>1.514330444175923E-3</v>
      </c>
      <c r="O1050" s="46">
        <f>M1050*各種係数!I104</f>
        <v>4.2101328412637822E-4</v>
      </c>
      <c r="P1050" s="54"/>
      <c r="Q1050" s="41"/>
      <c r="R1050" s="46">
        <f>Q$1061*各種係数!J104</f>
        <v>6.4194136243321119E-4</v>
      </c>
      <c r="S1050" s="46">
        <f>R1050*各種係数!G104</f>
        <v>1.831081558879972E-4</v>
      </c>
      <c r="T1050" s="46">
        <f>R1050*各種係数!F104</f>
        <v>4.58833206545214E-4</v>
      </c>
      <c r="U1050" s="364">
        <v>4.1650283407478349E-4</v>
      </c>
      <c r="V1050" s="46">
        <f>U1050*各種係数!H104</f>
        <v>2.820901752965154E-4</v>
      </c>
      <c r="W1050" s="46">
        <f>U1050*各種係数!I104</f>
        <v>7.8426549223872461E-5</v>
      </c>
      <c r="X1050" s="135">
        <f t="shared" si="99"/>
        <v>2.5168950258724659E-2</v>
      </c>
      <c r="Y1050" s="46">
        <f t="shared" si="100"/>
        <v>1.7046495268836798E-2</v>
      </c>
      <c r="Z1050" s="47">
        <f t="shared" si="101"/>
        <v>4.7392568666763234E-3</v>
      </c>
      <c r="AA1050" s="46">
        <f>G1050*各種係数!K104*各種係数!$P$18</f>
        <v>1.2114113273738856E-9</v>
      </c>
      <c r="AB1050" s="46">
        <f>M1050*各種係数!K104*各種係数!$P$18</f>
        <v>1.2029298843716175E-10</v>
      </c>
      <c r="AC1050" s="46">
        <f>U1050*各種係数!K104*各種係数!$P$18</f>
        <v>2.2408233503914511E-11</v>
      </c>
      <c r="AD1050" s="364">
        <f t="shared" si="102"/>
        <v>1.3541125493149619E-9</v>
      </c>
      <c r="AE1050" s="46">
        <f>G1050*各種係数!L104*各種係数!$P$18</f>
        <v>1.1721753329650147E-9</v>
      </c>
      <c r="AF1050" s="46">
        <f>M1050*各種係数!L104*各種係数!$P$18</f>
        <v>1.1639685925701075E-10</v>
      </c>
      <c r="AG1050" s="46">
        <f>U1050*各種係数!L104*各種係数!$P$18</f>
        <v>2.1682460758848455E-11</v>
      </c>
      <c r="AH1050" s="135">
        <f t="shared" si="103"/>
        <v>1.3102546529808739E-9</v>
      </c>
    </row>
    <row r="1051" spans="2:34" x14ac:dyDescent="0.15">
      <c r="B1051" s="155" t="s">
        <v>131</v>
      </c>
      <c r="C1051" s="155" t="s">
        <v>321</v>
      </c>
      <c r="D1051" s="155" t="s">
        <v>300</v>
      </c>
      <c r="E1051" s="41" t="s">
        <v>213</v>
      </c>
      <c r="F1051" s="363">
        <f>SUMIF(価格変換【係数】!$D$7:$D$64,E1051,価格変換【係数】!$J$543:$J$600)</f>
        <v>0</v>
      </c>
      <c r="G1051" s="324">
        <f>SUMIF(価格変換【係数】!$D$7:$D$64,E1051,価格変換【係数】!$L$543:$L$600)</f>
        <v>0</v>
      </c>
      <c r="H1051" s="325">
        <f>G1051*各種係数!H105</f>
        <v>0</v>
      </c>
      <c r="I1051" s="324">
        <f>G1051*各種係数!I105</f>
        <v>0</v>
      </c>
      <c r="J1051" s="364">
        <v>9.9121220399372677E-3</v>
      </c>
      <c r="K1051" s="46">
        <f>J1051*各種係数!G105</f>
        <v>2.9325173015843877E-4</v>
      </c>
      <c r="L1051" s="46">
        <f>J1051*各種係数!F105</f>
        <v>9.6188703097788292E-3</v>
      </c>
      <c r="M1051" s="364">
        <v>3.2785109338892343E-4</v>
      </c>
      <c r="N1051" s="46">
        <f>M1051*各種係数!H105</f>
        <v>9.5188331060130953E-5</v>
      </c>
      <c r="O1051" s="46">
        <f>M1051*各種係数!I105</f>
        <v>5.1368913663131826E-5</v>
      </c>
      <c r="P1051" s="54"/>
      <c r="Q1051" s="41"/>
      <c r="R1051" s="46">
        <f>Q$1061*各種係数!J105</f>
        <v>3.7932622815614728E-6</v>
      </c>
      <c r="S1051" s="46">
        <f>R1051*各種係数!G105</f>
        <v>1.1222427675231579E-7</v>
      </c>
      <c r="T1051" s="46">
        <f>R1051*各種係数!F105</f>
        <v>3.6810380048091568E-6</v>
      </c>
      <c r="U1051" s="364">
        <v>3.8401121839588183E-5</v>
      </c>
      <c r="V1051" s="46">
        <f>U1051*各種係数!H105</f>
        <v>1.1149386939548458E-5</v>
      </c>
      <c r="W1051" s="46">
        <f>U1051*各種係数!I105</f>
        <v>6.0168288351722097E-6</v>
      </c>
      <c r="X1051" s="135">
        <f t="shared" si="99"/>
        <v>3.6625221522851162E-4</v>
      </c>
      <c r="Y1051" s="46">
        <f t="shared" si="100"/>
        <v>1.0633771799967941E-4</v>
      </c>
      <c r="Z1051" s="47">
        <f t="shared" si="101"/>
        <v>5.7385742498304038E-5</v>
      </c>
      <c r="AA1051" s="46">
        <f>G1051*各種係数!K105*各種係数!$P$18</f>
        <v>0</v>
      </c>
      <c r="AB1051" s="46">
        <f>M1051*各種係数!K105*各種係数!$P$18</f>
        <v>2.6205784675645239E-11</v>
      </c>
      <c r="AC1051" s="46">
        <f>U1051*各種係数!K105*各種係数!$P$18</f>
        <v>3.0694774259534776E-12</v>
      </c>
      <c r="AD1051" s="364">
        <f t="shared" si="102"/>
        <v>2.9275262101598717E-11</v>
      </c>
      <c r="AE1051" s="46">
        <f>G1051*各種係数!L105*各種係数!$P$18</f>
        <v>0</v>
      </c>
      <c r="AF1051" s="46">
        <f>M1051*各種係数!L105*各種係数!$P$18</f>
        <v>2.174522558191839E-11</v>
      </c>
      <c r="AG1051" s="46">
        <f>U1051*各種係数!L105*各種係数!$P$18</f>
        <v>2.5470131832379918E-12</v>
      </c>
      <c r="AH1051" s="135">
        <f t="shared" si="103"/>
        <v>2.4292238765156381E-11</v>
      </c>
    </row>
    <row r="1052" spans="2:34" x14ac:dyDescent="0.15">
      <c r="B1052" s="155" t="s">
        <v>132</v>
      </c>
      <c r="C1052" s="155" t="s">
        <v>321</v>
      </c>
      <c r="D1052" s="155" t="s">
        <v>300</v>
      </c>
      <c r="E1052" s="41" t="s">
        <v>214</v>
      </c>
      <c r="F1052" s="363">
        <f>SUMIF(価格変換【係数】!$D$7:$D$64,E1052,価格変換【係数】!$J$543:$J$600)</f>
        <v>0</v>
      </c>
      <c r="G1052" s="324">
        <f>SUMIF(価格変換【係数】!$D$7:$D$64,E1052,価格変換【係数】!$L$543:$L$600)</f>
        <v>0</v>
      </c>
      <c r="H1052" s="325">
        <f>G1052*各種係数!H106</f>
        <v>0</v>
      </c>
      <c r="I1052" s="324">
        <f>G1052*各種係数!I106</f>
        <v>0</v>
      </c>
      <c r="J1052" s="364">
        <v>8.4069516389593136E-3</v>
      </c>
      <c r="K1052" s="46">
        <f>J1052*各種係数!G106</f>
        <v>4.5575439866191369E-3</v>
      </c>
      <c r="L1052" s="46">
        <f>J1052*各種係数!F106</f>
        <v>3.8494076523401775E-3</v>
      </c>
      <c r="M1052" s="364">
        <v>7.4218923233872582E-3</v>
      </c>
      <c r="N1052" s="46">
        <f>M1052*各種係数!H106</f>
        <v>2.761659425501258E-3</v>
      </c>
      <c r="O1052" s="46">
        <f>M1052*各種係数!I106</f>
        <v>1.9791814957286283E-3</v>
      </c>
      <c r="P1052" s="54"/>
      <c r="Q1052" s="41"/>
      <c r="R1052" s="46">
        <f>Q$1061*各種係数!J106</f>
        <v>2.2350949682718012E-3</v>
      </c>
      <c r="S1052" s="46">
        <f>R1052*各種係数!G106</f>
        <v>1.2116810075323353E-3</v>
      </c>
      <c r="T1052" s="46">
        <f>R1052*各種係数!F106</f>
        <v>1.0234139607394662E-3</v>
      </c>
      <c r="U1052" s="364">
        <v>1.6687897605607018E-3</v>
      </c>
      <c r="V1052" s="46">
        <f>U1052*各種係数!H106</f>
        <v>6.2095066468562425E-4</v>
      </c>
      <c r="W1052" s="46">
        <f>U1052*各種係数!I106</f>
        <v>4.4501289838920428E-4</v>
      </c>
      <c r="X1052" s="135">
        <f t="shared" si="99"/>
        <v>9.0906820839479607E-3</v>
      </c>
      <c r="Y1052" s="46">
        <f t="shared" si="100"/>
        <v>3.3826100901868821E-3</v>
      </c>
      <c r="Z1052" s="47">
        <f t="shared" si="101"/>
        <v>2.4241943941178327E-3</v>
      </c>
      <c r="AA1052" s="46">
        <f>G1052*各種係数!K106*各種係数!$P$18</f>
        <v>0</v>
      </c>
      <c r="AB1052" s="46">
        <f>M1052*各種係数!K106*各種係数!$P$18</f>
        <v>4.5483286976849116E-10</v>
      </c>
      <c r="AC1052" s="46">
        <f>U1052*各種係数!K106*各種係数!$P$18</f>
        <v>1.0226777791484987E-10</v>
      </c>
      <c r="AD1052" s="364">
        <f t="shared" si="102"/>
        <v>5.5710064768334097E-10</v>
      </c>
      <c r="AE1052" s="46">
        <f>G1052*各種係数!L106*各種係数!$P$18</f>
        <v>0</v>
      </c>
      <c r="AF1052" s="46">
        <f>M1052*各種係数!L106*各種係数!$P$18</f>
        <v>4.0337702995629825E-10</v>
      </c>
      <c r="AG1052" s="46">
        <f>U1052*各種係数!L106*各種係数!$P$18</f>
        <v>9.0698089908321405E-11</v>
      </c>
      <c r="AH1052" s="135">
        <f t="shared" si="103"/>
        <v>4.9407511986461968E-10</v>
      </c>
    </row>
    <row r="1053" spans="2:34" x14ac:dyDescent="0.15">
      <c r="B1053" s="163" t="s">
        <v>133</v>
      </c>
      <c r="C1053" s="163" t="s">
        <v>321</v>
      </c>
      <c r="D1053" s="163" t="s">
        <v>300</v>
      </c>
      <c r="E1053" s="62" t="s">
        <v>997</v>
      </c>
      <c r="F1053" s="365">
        <f>SUMIF(価格変換【係数】!$D$7:$D$64,E1053,価格変換【係数】!$J$543:$J$600)</f>
        <v>0</v>
      </c>
      <c r="G1053" s="326">
        <f>SUMIF(価格変換【係数】!$D$7:$D$64,E1053,価格変換【係数】!$L$543:$L$600)</f>
        <v>0</v>
      </c>
      <c r="H1053" s="327">
        <f>G1053*各種係数!H107</f>
        <v>0</v>
      </c>
      <c r="I1053" s="326">
        <f>G1053*各種係数!I107</f>
        <v>0</v>
      </c>
      <c r="J1053" s="80">
        <v>2.6687438982660266E-2</v>
      </c>
      <c r="K1053" s="67">
        <f>J1053*各種係数!G107</f>
        <v>1.0051505562432513E-2</v>
      </c>
      <c r="L1053" s="67">
        <f>J1053*各種係数!F107</f>
        <v>1.6635933420227754E-2</v>
      </c>
      <c r="M1053" s="80">
        <v>1.2747815644665605E-2</v>
      </c>
      <c r="N1053" s="67">
        <f>M1053*各種係数!H107</f>
        <v>9.2426911670132703E-3</v>
      </c>
      <c r="O1053" s="67">
        <f>M1053*各種係数!I107</f>
        <v>4.6373780108856059E-3</v>
      </c>
      <c r="P1053" s="54"/>
      <c r="Q1053" s="41"/>
      <c r="R1053" s="67">
        <f>Q$1061*各種係数!J107</f>
        <v>6.5100656960209193E-4</v>
      </c>
      <c r="S1053" s="67">
        <f>R1053*各種係数!G107</f>
        <v>2.4519385917049332E-4</v>
      </c>
      <c r="T1053" s="67">
        <f>R1053*各種係数!F107</f>
        <v>4.0581271043159861E-4</v>
      </c>
      <c r="U1053" s="80">
        <v>2.1979740931128379E-3</v>
      </c>
      <c r="V1053" s="67">
        <f>U1053*各種係数!H107</f>
        <v>1.5936217075934133E-3</v>
      </c>
      <c r="W1053" s="67">
        <f>U1053*各種係数!I107</f>
        <v>7.9957515954217262E-4</v>
      </c>
      <c r="X1053" s="330">
        <f t="shared" si="99"/>
        <v>1.4945789737778443E-2</v>
      </c>
      <c r="Y1053" s="67">
        <f t="shared" si="100"/>
        <v>1.0836312874606683E-2</v>
      </c>
      <c r="Z1053" s="68">
        <f t="shared" si="101"/>
        <v>5.4369531704277782E-3</v>
      </c>
      <c r="AA1053" s="67">
        <f>G1053*各種係数!K107*各種係数!$P$18</f>
        <v>0</v>
      </c>
      <c r="AB1053" s="67">
        <f>M1053*各種係数!K107*各種係数!$P$18</f>
        <v>2.1998516131874958E-9</v>
      </c>
      <c r="AC1053" s="67">
        <f>U1053*各種係数!K107*各種係数!$P$18</f>
        <v>3.792976765005167E-10</v>
      </c>
      <c r="AD1053" s="80">
        <f t="shared" si="102"/>
        <v>2.5791492896880124E-9</v>
      </c>
      <c r="AE1053" s="67">
        <f>G1053*各種係数!L107*各種係数!$P$18</f>
        <v>0</v>
      </c>
      <c r="AF1053" s="67">
        <f>M1053*各種係数!L107*各種係数!$P$18</f>
        <v>2.002054309285955E-9</v>
      </c>
      <c r="AG1053" s="67">
        <f>U1053*各種係数!L107*各種係数!$P$18</f>
        <v>3.4519353177631213E-10</v>
      </c>
      <c r="AH1053" s="330">
        <f t="shared" si="103"/>
        <v>2.347247841062267E-9</v>
      </c>
    </row>
    <row r="1054" spans="2:34" x14ac:dyDescent="0.15">
      <c r="B1054" s="162" t="s">
        <v>134</v>
      </c>
      <c r="C1054" s="162" t="s">
        <v>322</v>
      </c>
      <c r="D1054" s="162" t="s">
        <v>300</v>
      </c>
      <c r="E1054" s="116" t="s">
        <v>998</v>
      </c>
      <c r="F1054" s="363">
        <f>SUMIF(価格変換【係数】!$D$7:$D$64,E1054,価格変換【係数】!$J$543:$J$600)</f>
        <v>0</v>
      </c>
      <c r="G1054" s="324">
        <f>SUMIF(価格変換【係数】!$D$7:$D$64,E1054,価格変換【係数】!$L$543:$L$600)</f>
        <v>0</v>
      </c>
      <c r="H1054" s="325">
        <f>G1054*各種係数!H108</f>
        <v>0</v>
      </c>
      <c r="I1054" s="324">
        <f>G1054*各種係数!I108</f>
        <v>0</v>
      </c>
      <c r="J1054" s="366">
        <v>0</v>
      </c>
      <c r="K1054" s="46">
        <f>J1054*各種係数!G108</f>
        <v>0</v>
      </c>
      <c r="L1054" s="46">
        <f>J1054*各種係数!F108</f>
        <v>0</v>
      </c>
      <c r="M1054" s="366">
        <v>0</v>
      </c>
      <c r="N1054" s="46">
        <f>M1054*各種係数!H108</f>
        <v>0</v>
      </c>
      <c r="O1054" s="46">
        <f>M1054*各種係数!I108</f>
        <v>0</v>
      </c>
      <c r="P1054" s="54"/>
      <c r="Q1054" s="41"/>
      <c r="R1054" s="46">
        <f>Q$1061*各種係数!J108</f>
        <v>3.7633382699483117E-3</v>
      </c>
      <c r="S1054" s="46">
        <f>R1054*各種係数!G108</f>
        <v>2.0115337303209073E-4</v>
      </c>
      <c r="T1054" s="46">
        <f>R1054*各種係数!F108</f>
        <v>3.5621848969162209E-3</v>
      </c>
      <c r="U1054" s="366">
        <v>2.0115337303209073E-4</v>
      </c>
      <c r="V1054" s="46">
        <f>U1054*各種係数!H108</f>
        <v>9.7282334399836931E-5</v>
      </c>
      <c r="W1054" s="46">
        <f>U1054*各種係数!I108</f>
        <v>5.6232534078776158E-5</v>
      </c>
      <c r="X1054" s="328">
        <f t="shared" si="99"/>
        <v>2.0115337303209073E-4</v>
      </c>
      <c r="Y1054" s="136">
        <f t="shared" si="100"/>
        <v>9.7282334399836931E-5</v>
      </c>
      <c r="Z1054" s="329">
        <f t="shared" si="101"/>
        <v>5.6232534078776158E-5</v>
      </c>
      <c r="AA1054" s="46">
        <f>G1054*各種係数!K108*各種係数!$P$18</f>
        <v>0</v>
      </c>
      <c r="AB1054" s="46">
        <f>M1054*各種係数!K108*各種係数!$P$18</f>
        <v>0</v>
      </c>
      <c r="AC1054" s="46">
        <f>U1054*各種係数!K108*各種係数!$P$18</f>
        <v>2.1768333771412597E-11</v>
      </c>
      <c r="AD1054" s="366">
        <f t="shared" si="102"/>
        <v>2.1768333771412597E-11</v>
      </c>
      <c r="AE1054" s="46">
        <f>G1054*各種係数!L108*各種係数!$P$18</f>
        <v>0</v>
      </c>
      <c r="AF1054" s="46">
        <f>M1054*各種係数!L108*各種係数!$P$18</f>
        <v>0</v>
      </c>
      <c r="AG1054" s="46">
        <f>U1054*各種係数!L108*各種係数!$P$18</f>
        <v>2.1341503697463331E-11</v>
      </c>
      <c r="AH1054" s="328">
        <f t="shared" si="103"/>
        <v>2.1341503697463331E-11</v>
      </c>
    </row>
    <row r="1055" spans="2:34" x14ac:dyDescent="0.15">
      <c r="B1055" s="155" t="s">
        <v>135</v>
      </c>
      <c r="C1055" s="155" t="s">
        <v>322</v>
      </c>
      <c r="D1055" s="155" t="s">
        <v>300</v>
      </c>
      <c r="E1055" s="41" t="s">
        <v>999</v>
      </c>
      <c r="F1055" s="363">
        <f>SUMIF(価格変換【係数】!$D$7:$D$64,E1055,価格変換【係数】!$J$543:$J$600)</f>
        <v>0</v>
      </c>
      <c r="G1055" s="324">
        <f>SUMIF(価格変換【係数】!$D$7:$D$64,E1055,価格変換【係数】!$L$543:$L$600)</f>
        <v>0</v>
      </c>
      <c r="H1055" s="325">
        <f>G1055*各種係数!H109</f>
        <v>0</v>
      </c>
      <c r="I1055" s="324">
        <f>G1055*各種係数!I109</f>
        <v>0</v>
      </c>
      <c r="J1055" s="364">
        <v>3.4504264174185128E-4</v>
      </c>
      <c r="K1055" s="46">
        <f>J1055*各種係数!G109</f>
        <v>2.1120382263066129E-4</v>
      </c>
      <c r="L1055" s="46">
        <f>J1055*各種係数!F109</f>
        <v>1.3383881911118996E-4</v>
      </c>
      <c r="M1055" s="364">
        <v>2.1249773382342316E-4</v>
      </c>
      <c r="N1055" s="46">
        <f>M1055*各種係数!H109</f>
        <v>8.5748902399061068E-5</v>
      </c>
      <c r="O1055" s="46">
        <f>M1055*各種係数!I109</f>
        <v>6.5018155207962578E-5</v>
      </c>
      <c r="P1055" s="54"/>
      <c r="Q1055" s="41"/>
      <c r="R1055" s="46">
        <f>Q$1061*各種係数!J109</f>
        <v>2.1791237970340438E-2</v>
      </c>
      <c r="S1055" s="46">
        <f>R1055*各種係数!G109</f>
        <v>1.3338620223739363E-2</v>
      </c>
      <c r="T1055" s="46">
        <f>R1055*各種係数!F109</f>
        <v>8.4526177466010734E-3</v>
      </c>
      <c r="U1055" s="364">
        <v>1.3408729752955789E-2</v>
      </c>
      <c r="V1055" s="46">
        <f>U1055*各種係数!H109</f>
        <v>5.4108052739847805E-3</v>
      </c>
      <c r="W1055" s="46">
        <f>U1055*各種係数!I109</f>
        <v>4.1026831511706561E-3</v>
      </c>
      <c r="X1055" s="135">
        <f t="shared" si="99"/>
        <v>1.3621227486779212E-2</v>
      </c>
      <c r="Y1055" s="46">
        <f t="shared" si="100"/>
        <v>5.4965541763838414E-3</v>
      </c>
      <c r="Z1055" s="47">
        <f t="shared" si="101"/>
        <v>4.1677013063786189E-3</v>
      </c>
      <c r="AA1055" s="46">
        <f>G1055*各種係数!K109*各種係数!$P$18</f>
        <v>0</v>
      </c>
      <c r="AB1055" s="46">
        <f>M1055*各種係数!K109*各種係数!$P$18</f>
        <v>4.1261226868930465E-11</v>
      </c>
      <c r="AC1055" s="46">
        <f>U1055*各種係数!K109*各種係数!$P$18</f>
        <v>2.6036072498571842E-9</v>
      </c>
      <c r="AD1055" s="364">
        <f t="shared" si="102"/>
        <v>2.6448684767261147E-9</v>
      </c>
      <c r="AE1055" s="46">
        <f>G1055*各種係数!L109*各種係数!$P$18</f>
        <v>0</v>
      </c>
      <c r="AF1055" s="46">
        <f>M1055*各種係数!L109*各種係数!$P$18</f>
        <v>3.80943055924027E-11</v>
      </c>
      <c r="AG1055" s="46">
        <f>U1055*各種係数!L109*各種係数!$P$18</f>
        <v>2.4037726879454195E-9</v>
      </c>
      <c r="AH1055" s="135">
        <f t="shared" si="103"/>
        <v>2.4418669935378221E-9</v>
      </c>
    </row>
    <row r="1056" spans="2:34" x14ac:dyDescent="0.15">
      <c r="B1056" s="155" t="s">
        <v>136</v>
      </c>
      <c r="C1056" s="155" t="s">
        <v>322</v>
      </c>
      <c r="D1056" s="155" t="s">
        <v>300</v>
      </c>
      <c r="E1056" s="41" t="s">
        <v>1000</v>
      </c>
      <c r="F1056" s="363">
        <f>SUMIF(価格変換【係数】!$D$7:$D$64,E1056,価格変換【係数】!$J$543:$J$600)</f>
        <v>8.211920529801324E-2</v>
      </c>
      <c r="G1056" s="324">
        <f>SUMIF(価格変換【係数】!$D$7:$D$64,E1056,価格変換【係数】!$L$543:$L$600)</f>
        <v>8.211920529801324E-2</v>
      </c>
      <c r="H1056" s="325">
        <f>G1056*各種係数!H110</f>
        <v>5.6240488282485096E-2</v>
      </c>
      <c r="I1056" s="324">
        <f>G1056*各種係数!I110</f>
        <v>2.4341625035162354E-2</v>
      </c>
      <c r="J1056" s="364">
        <v>2.2144771130169728E-3</v>
      </c>
      <c r="K1056" s="46">
        <f>J1056*各種係数!G110</f>
        <v>1.8192764787042773E-3</v>
      </c>
      <c r="L1056" s="46">
        <f>J1056*各種係数!F110</f>
        <v>3.9520063431269553E-4</v>
      </c>
      <c r="M1056" s="364">
        <v>1.8642214088487054E-3</v>
      </c>
      <c r="N1056" s="46">
        <f>M1056*各種係数!H110</f>
        <v>1.2767381505925271E-3</v>
      </c>
      <c r="O1056" s="46">
        <f>M1056*各種係数!I110</f>
        <v>5.5258910935679926E-4</v>
      </c>
      <c r="P1056" s="54"/>
      <c r="Q1056" s="41"/>
      <c r="R1056" s="46">
        <f>Q$1061*各種係数!J110</f>
        <v>4.2855201349961663E-3</v>
      </c>
      <c r="S1056" s="46">
        <f>R1056*各種係数!G110</f>
        <v>3.5207164412687014E-3</v>
      </c>
      <c r="T1056" s="46">
        <f>R1056*各種係数!F110</f>
        <v>7.6480369372746479E-4</v>
      </c>
      <c r="U1056" s="364">
        <v>3.6690803473279762E-3</v>
      </c>
      <c r="V1056" s="46">
        <f>U1056*各種係数!H110</f>
        <v>2.5128210816524766E-3</v>
      </c>
      <c r="W1056" s="46">
        <f>U1056*各種係数!I110</f>
        <v>1.0875821035338444E-3</v>
      </c>
      <c r="X1056" s="135">
        <f t="shared" si="99"/>
        <v>8.7652507054189921E-2</v>
      </c>
      <c r="Y1056" s="46">
        <f t="shared" si="100"/>
        <v>6.0030047514730095E-2</v>
      </c>
      <c r="Z1056" s="47">
        <f t="shared" si="101"/>
        <v>2.5981796248053E-2</v>
      </c>
      <c r="AA1056" s="46">
        <f>G1056*各種係数!K110*各種係数!$P$18</f>
        <v>1.1859559909024895E-8</v>
      </c>
      <c r="AB1056" s="46">
        <f>M1056*各種係数!K110*各種係数!$P$18</f>
        <v>2.6922868288476858E-10</v>
      </c>
      <c r="AC1056" s="46">
        <f>U1056*各種係数!K110*各種係数!$P$18</f>
        <v>5.298843069931018E-10</v>
      </c>
      <c r="AD1056" s="364">
        <f t="shared" si="102"/>
        <v>1.2658672898902766E-8</v>
      </c>
      <c r="AE1056" s="46">
        <f>G1056*各種係数!L110*各種係数!$P$18</f>
        <v>8.9068377428928414E-9</v>
      </c>
      <c r="AF1056" s="46">
        <f>M1056*各種係数!L110*各種係数!$P$18</f>
        <v>2.0219773858240488E-10</v>
      </c>
      <c r="AG1056" s="46">
        <f>U1056*各種係数!L110*各種係数!$P$18</f>
        <v>3.979568871945457E-10</v>
      </c>
      <c r="AH1056" s="135">
        <f t="shared" si="103"/>
        <v>9.5069923686697911E-9</v>
      </c>
    </row>
    <row r="1057" spans="2:34" x14ac:dyDescent="0.15">
      <c r="B1057" s="155" t="s">
        <v>137</v>
      </c>
      <c r="C1057" s="155" t="s">
        <v>322</v>
      </c>
      <c r="D1057" s="155" t="s">
        <v>300</v>
      </c>
      <c r="E1057" s="41" t="s">
        <v>1001</v>
      </c>
      <c r="F1057" s="363">
        <f>SUMIF(価格変換【係数】!$D$7:$D$64,E1057,価格変換【係数】!$J$543:$J$600)</f>
        <v>0.52847682119205308</v>
      </c>
      <c r="G1057" s="324">
        <f>SUMIF(価格変換【係数】!$D$7:$D$64,E1057,価格変換【係数】!$L$543:$L$600)</f>
        <v>0.52847682119205308</v>
      </c>
      <c r="H1057" s="325">
        <f>G1057*各種係数!H111</f>
        <v>0.37100207043175715</v>
      </c>
      <c r="I1057" s="324">
        <f>G1057*各種係数!I111</f>
        <v>0.15642012827070501</v>
      </c>
      <c r="J1057" s="364">
        <v>7.0133433531632417E-3</v>
      </c>
      <c r="K1057" s="46">
        <f>J1057*各種係数!G111</f>
        <v>4.7166466519658317E-3</v>
      </c>
      <c r="L1057" s="46">
        <f>J1057*各種係数!F111</f>
        <v>2.2966967011974104E-3</v>
      </c>
      <c r="M1057" s="364">
        <v>4.8283498229662264E-3</v>
      </c>
      <c r="N1057" s="46">
        <f>M1057*各種係数!H111</f>
        <v>3.3896051998055258E-3</v>
      </c>
      <c r="O1057" s="46">
        <f>M1057*各種係数!I111</f>
        <v>1.4291092217453148E-3</v>
      </c>
      <c r="P1057" s="54"/>
      <c r="Q1057" s="41"/>
      <c r="R1057" s="46">
        <f>Q$1061*各種係数!J111</f>
        <v>8.1198434462294664E-3</v>
      </c>
      <c r="S1057" s="46">
        <f>R1057*各種係数!G111</f>
        <v>5.460795297847652E-3</v>
      </c>
      <c r="T1057" s="46">
        <f>R1057*各種係数!F111</f>
        <v>2.6590481483818153E-3</v>
      </c>
      <c r="U1057" s="364">
        <v>5.5519724613770829E-3</v>
      </c>
      <c r="V1057" s="46">
        <f>U1057*各種係数!H111</f>
        <v>3.8976038220651685E-3</v>
      </c>
      <c r="W1057" s="46">
        <f>U1057*各種係数!I111</f>
        <v>1.643289184576037E-3</v>
      </c>
      <c r="X1057" s="135">
        <f t="shared" si="99"/>
        <v>0.53885714347639635</v>
      </c>
      <c r="Y1057" s="46">
        <f t="shared" si="100"/>
        <v>0.37828927945362784</v>
      </c>
      <c r="Z1057" s="47">
        <f t="shared" si="101"/>
        <v>0.15949252667702637</v>
      </c>
      <c r="AA1057" s="46">
        <f>G1057*各種係数!K111*各種係数!$P$18</f>
        <v>4.6017852733905286E-8</v>
      </c>
      <c r="AB1057" s="46">
        <f>M1057*各種係数!K111*各種係数!$P$18</f>
        <v>4.2043526260973247E-10</v>
      </c>
      <c r="AC1057" s="46">
        <f>U1057*各種係数!K111*各種係数!$P$18</f>
        <v>4.8344570824138573E-10</v>
      </c>
      <c r="AD1057" s="364">
        <f t="shared" si="102"/>
        <v>4.6921733704756405E-8</v>
      </c>
      <c r="AE1057" s="46">
        <f>G1057*各種係数!L111*各種係数!$P$18</f>
        <v>4.2117654791528509E-8</v>
      </c>
      <c r="AF1057" s="46">
        <f>M1057*各種係数!L111*各種係数!$P$18</f>
        <v>3.8480168458046145E-10</v>
      </c>
      <c r="AG1057" s="46">
        <f>U1057*各種係数!L111*各種係数!$P$18</f>
        <v>4.4247174173675784E-10</v>
      </c>
      <c r="AH1057" s="135">
        <f t="shared" si="103"/>
        <v>4.2944928217845732E-8</v>
      </c>
    </row>
    <row r="1058" spans="2:34" x14ac:dyDescent="0.15">
      <c r="B1058" s="163" t="s">
        <v>138</v>
      </c>
      <c r="C1058" s="163" t="s">
        <v>322</v>
      </c>
      <c r="D1058" s="163" t="s">
        <v>300</v>
      </c>
      <c r="E1058" s="62" t="s">
        <v>204</v>
      </c>
      <c r="F1058" s="365">
        <f>SUMIF(価格変換【係数】!$D$7:$D$64,E1058,価格変換【係数】!$J$543:$J$600)</f>
        <v>8.874172185430465E-2</v>
      </c>
      <c r="G1058" s="326">
        <f>SUMIF(価格変換【係数】!$D$7:$D$64,E1058,価格変換【係数】!$L$543:$L$600)</f>
        <v>8.874172185430465E-2</v>
      </c>
      <c r="H1058" s="327">
        <f>G1058*各種係数!H112</f>
        <v>6.4866910127175784E-2</v>
      </c>
      <c r="I1058" s="326">
        <f>G1058*各種係数!I112</f>
        <v>3.0628557404911216E-2</v>
      </c>
      <c r="J1058" s="80">
        <v>2.8796169009731865E-3</v>
      </c>
      <c r="K1058" s="67">
        <f>J1058*各種係数!G112</f>
        <v>1.7597091919734338E-3</v>
      </c>
      <c r="L1058" s="67">
        <f>J1058*各種係数!F112</f>
        <v>1.1199077089997526E-3</v>
      </c>
      <c r="M1058" s="80">
        <v>1.8211527235620381E-3</v>
      </c>
      <c r="N1058" s="67">
        <f>M1058*各種係数!H112</f>
        <v>1.3311951535165056E-3</v>
      </c>
      <c r="O1058" s="67">
        <f>M1058*各種係数!I112</f>
        <v>6.2855756651091583E-4</v>
      </c>
      <c r="P1058" s="54"/>
      <c r="Q1058" s="41"/>
      <c r="R1058" s="67">
        <f>Q$1061*各種係数!J112</f>
        <v>7.5242350583553993E-3</v>
      </c>
      <c r="S1058" s="67">
        <f>R1058*各種係数!G112</f>
        <v>4.5979955147096322E-3</v>
      </c>
      <c r="T1058" s="67">
        <f>R1058*各種係数!F112</f>
        <v>2.926239543645767E-3</v>
      </c>
      <c r="U1058" s="80">
        <v>4.6711652029689122E-3</v>
      </c>
      <c r="V1058" s="67">
        <f>U1058*各種係数!H112</f>
        <v>3.4144486615624216E-3</v>
      </c>
      <c r="W1058" s="67">
        <f>U1058*各種係数!I112</f>
        <v>1.6122185661649638E-3</v>
      </c>
      <c r="X1058" s="330">
        <f t="shared" si="99"/>
        <v>9.5234039780835597E-2</v>
      </c>
      <c r="Y1058" s="67">
        <f t="shared" si="100"/>
        <v>6.9612553942254712E-2</v>
      </c>
      <c r="Z1058" s="68">
        <f t="shared" si="101"/>
        <v>3.2869333537587093E-2</v>
      </c>
      <c r="AA1058" s="67">
        <f>G1058*各種係数!K112*各種係数!$P$18</f>
        <v>1.5083147746586183E-8</v>
      </c>
      <c r="AB1058" s="67">
        <f>M1058*各種係数!K112*各種係数!$P$18</f>
        <v>3.0953552652135748E-10</v>
      </c>
      <c r="AC1058" s="67">
        <f>U1058*各種係数!K112*各種係数!$P$18</f>
        <v>7.9394306796036883E-10</v>
      </c>
      <c r="AD1058" s="80">
        <f t="shared" si="102"/>
        <v>1.6186626341067909E-8</v>
      </c>
      <c r="AE1058" s="67">
        <f>G1058*各種係数!L112*各種係数!$P$18</f>
        <v>9.7233048115806146E-9</v>
      </c>
      <c r="AF1058" s="67">
        <f>M1058*各種係数!L112*各種係数!$P$18</f>
        <v>1.995411252973671E-10</v>
      </c>
      <c r="AG1058" s="67">
        <f>U1058*各種係数!L112*各種係数!$P$18</f>
        <v>5.1181295725007824E-10</v>
      </c>
      <c r="AH1058" s="330">
        <f t="shared" si="103"/>
        <v>1.0434658894128059E-8</v>
      </c>
    </row>
    <row r="1059" spans="2:34" x14ac:dyDescent="0.15">
      <c r="B1059" s="155" t="s">
        <v>139</v>
      </c>
      <c r="C1059" s="155" t="s">
        <v>323</v>
      </c>
      <c r="D1059" s="155" t="s">
        <v>290</v>
      </c>
      <c r="E1059" s="41" t="s">
        <v>1002</v>
      </c>
      <c r="F1059" s="363">
        <f>SUMIF(価格変換【係数】!$D$7:$D$64,E1059,価格変換【係数】!$J$543:$J$600)</f>
        <v>0</v>
      </c>
      <c r="G1059" s="324">
        <f>SUMIF(価格変換【係数】!$D$7:$D$64,E1059,価格変換【係数】!$L$543:$L$600)</f>
        <v>0</v>
      </c>
      <c r="H1059" s="325">
        <f>G1059*各種係数!H113</f>
        <v>0</v>
      </c>
      <c r="I1059" s="324">
        <f>G1059*各種係数!I113</f>
        <v>0</v>
      </c>
      <c r="J1059" s="364">
        <v>2.2429760757972043E-3</v>
      </c>
      <c r="K1059" s="46">
        <f>J1059*各種係数!G113</f>
        <v>2.2429760757972043E-3</v>
      </c>
      <c r="L1059" s="46">
        <f>J1059*各種係数!F113</f>
        <v>0</v>
      </c>
      <c r="M1059" s="364">
        <v>2.4381189559279579E-3</v>
      </c>
      <c r="N1059" s="46">
        <f>M1059*各種係数!H113</f>
        <v>0</v>
      </c>
      <c r="O1059" s="46">
        <f>M1059*各種係数!I113</f>
        <v>0</v>
      </c>
      <c r="P1059" s="54"/>
      <c r="Q1059" s="41"/>
      <c r="R1059" s="46">
        <f>Q$1061*各種係数!J113</f>
        <v>0</v>
      </c>
      <c r="S1059" s="46">
        <f>R1059*各種係数!G113</f>
        <v>0</v>
      </c>
      <c r="T1059" s="46">
        <f>R1059*各種係数!F113</f>
        <v>0</v>
      </c>
      <c r="U1059" s="364">
        <v>1.9655818810950204E-4</v>
      </c>
      <c r="V1059" s="46">
        <f>U1059*各種係数!H113</f>
        <v>0</v>
      </c>
      <c r="W1059" s="46">
        <f>U1059*各種係数!I113</f>
        <v>0</v>
      </c>
      <c r="X1059" s="135">
        <f t="shared" si="99"/>
        <v>2.6346771440374601E-3</v>
      </c>
      <c r="Y1059" s="46">
        <f t="shared" si="100"/>
        <v>0</v>
      </c>
      <c r="Z1059" s="47">
        <f t="shared" si="101"/>
        <v>0</v>
      </c>
      <c r="AA1059" s="46">
        <f>G1059*各種係数!K113*各種係数!$P$18</f>
        <v>0</v>
      </c>
      <c r="AB1059" s="46">
        <f>M1059*各種係数!K113*各種係数!$P$18</f>
        <v>0</v>
      </c>
      <c r="AC1059" s="46">
        <f>U1059*各種係数!K113*各種係数!$P$18</f>
        <v>0</v>
      </c>
      <c r="AD1059" s="364">
        <f t="shared" si="102"/>
        <v>0</v>
      </c>
      <c r="AE1059" s="46">
        <f>G1059*各種係数!L113*各種係数!$P$18</f>
        <v>0</v>
      </c>
      <c r="AF1059" s="46">
        <f>M1059*各種係数!L113*各種係数!$P$18</f>
        <v>0</v>
      </c>
      <c r="AG1059" s="46">
        <f>U1059*各種係数!L113*各種係数!$P$18</f>
        <v>0</v>
      </c>
      <c r="AH1059" s="135">
        <f t="shared" si="103"/>
        <v>0</v>
      </c>
    </row>
    <row r="1060" spans="2:34" x14ac:dyDescent="0.15">
      <c r="B1060" s="173" t="s">
        <v>955</v>
      </c>
      <c r="C1060" s="173" t="s">
        <v>324</v>
      </c>
      <c r="D1060" s="173" t="s">
        <v>301</v>
      </c>
      <c r="E1060" s="87" t="s">
        <v>1003</v>
      </c>
      <c r="F1060" s="367">
        <f>SUMIF(価格変換【係数】!$D$7:$D$64,E1060,価格変換【係数】!$J$543:$J$600)</f>
        <v>0</v>
      </c>
      <c r="G1060" s="333">
        <f>SUMIF(価格変換【係数】!$D$7:$D$64,E1060,価格変換【係数】!$L$543:$L$600)</f>
        <v>0</v>
      </c>
      <c r="H1060" s="334">
        <f>G1060*各種係数!H114</f>
        <v>0</v>
      </c>
      <c r="I1060" s="333">
        <f>G1060*各種係数!I114</f>
        <v>0</v>
      </c>
      <c r="J1060" s="368">
        <v>4.576280329709928E-3</v>
      </c>
      <c r="K1060" s="91">
        <f>J1060*各種係数!G114</f>
        <v>2.8394089101466328E-3</v>
      </c>
      <c r="L1060" s="91">
        <f>J1060*各種係数!F114</f>
        <v>1.7368714195632952E-3</v>
      </c>
      <c r="M1060" s="368">
        <v>3.2802911210769213E-3</v>
      </c>
      <c r="N1060" s="46">
        <f>M1060*各種係数!H114</f>
        <v>1.3496199793949521E-3</v>
      </c>
      <c r="O1060" s="46">
        <f>M1060*各種係数!I114</f>
        <v>3.5118246238120658E-5</v>
      </c>
      <c r="P1060" s="95"/>
      <c r="Q1060" s="87"/>
      <c r="R1060" s="91">
        <f>Q$1061*各種係数!J114</f>
        <v>9.0817595861093602E-6</v>
      </c>
      <c r="S1060" s="91">
        <f>R1060*各種係数!G114</f>
        <v>5.6348884313743599E-6</v>
      </c>
      <c r="T1060" s="91">
        <f>R1060*各種係数!F114</f>
        <v>3.4468711547350007E-6</v>
      </c>
      <c r="U1060" s="368">
        <v>3.490248245282139E-4</v>
      </c>
      <c r="V1060" s="91">
        <f>U1060*各種係数!H114</f>
        <v>1.4360032664827887E-4</v>
      </c>
      <c r="W1060" s="91">
        <f>U1060*各種係数!I114</f>
        <v>3.7366011974494034E-6</v>
      </c>
      <c r="X1060" s="335">
        <f t="shared" si="99"/>
        <v>3.6293159456051351E-3</v>
      </c>
      <c r="Y1060" s="91">
        <f t="shared" si="100"/>
        <v>1.4932203060432311E-3</v>
      </c>
      <c r="Z1060" s="94">
        <f t="shared" si="101"/>
        <v>3.8854847435570059E-5</v>
      </c>
      <c r="AA1060" s="91">
        <f>G1060*各種係数!K114*各種係数!$P$18</f>
        <v>0</v>
      </c>
      <c r="AB1060" s="91">
        <f>M1060*各種係数!K114*各種係数!$P$18</f>
        <v>1.119195179384385E-11</v>
      </c>
      <c r="AC1060" s="91">
        <f>U1060*各種係数!K114*各種係数!$P$18</f>
        <v>1.1908299802647238E-12</v>
      </c>
      <c r="AD1060" s="368">
        <f t="shared" si="102"/>
        <v>1.2382781774108573E-11</v>
      </c>
      <c r="AE1060" s="91">
        <f>G1060*各種係数!L114*各種係数!$P$18</f>
        <v>0</v>
      </c>
      <c r="AF1060" s="91">
        <f>M1060*各種係数!L114*各種係数!$P$18</f>
        <v>1.119195179384385E-11</v>
      </c>
      <c r="AG1060" s="91">
        <f>U1060*各種係数!L114*各種係数!$P$18</f>
        <v>1.1908299802647238E-12</v>
      </c>
      <c r="AH1060" s="335">
        <f t="shared" si="103"/>
        <v>1.2382781774108573E-11</v>
      </c>
    </row>
    <row r="1061" spans="2:34" x14ac:dyDescent="0.15">
      <c r="B1061" s="477"/>
      <c r="C1061" s="478"/>
      <c r="D1061" s="478"/>
      <c r="E1061" s="95" t="s">
        <v>272</v>
      </c>
      <c r="F1061" s="91">
        <f t="shared" ref="F1061:O1061" si="104">SUM(F954:F1060)</f>
        <v>1.0000000000000002</v>
      </c>
      <c r="G1061" s="91">
        <f t="shared" si="104"/>
        <v>0.99622445911832924</v>
      </c>
      <c r="H1061" s="91">
        <f t="shared" si="104"/>
        <v>0.70992437866149072</v>
      </c>
      <c r="I1061" s="91">
        <f t="shared" si="104"/>
        <v>0.35912462699351722</v>
      </c>
      <c r="J1061" s="91">
        <f t="shared" si="104"/>
        <v>0.28630008045683869</v>
      </c>
      <c r="K1061" s="91">
        <f t="shared" si="104"/>
        <v>0.1188160605479556</v>
      </c>
      <c r="L1061" s="91">
        <f t="shared" si="104"/>
        <v>0.16748401990888306</v>
      </c>
      <c r="M1061" s="91">
        <f t="shared" si="104"/>
        <v>0.14236902016092715</v>
      </c>
      <c r="N1061" s="138">
        <f t="shared" si="104"/>
        <v>6.8668078200621624E-2</v>
      </c>
      <c r="O1061" s="138">
        <f t="shared" si="104"/>
        <v>3.2286369681107575E-2</v>
      </c>
      <c r="P1061" s="336">
        <f>各種係数!$P$8</f>
        <v>0.60899999999999999</v>
      </c>
      <c r="Q1061" s="91">
        <f>(I1061+O1061)*P1061</f>
        <v>0.23836929697484652</v>
      </c>
      <c r="R1061" s="91">
        <f t="shared" ref="R1061:AH1061" si="105">SUM(R954:R1060)</f>
        <v>0.2383692969748466</v>
      </c>
      <c r="S1061" s="91">
        <f t="shared" si="105"/>
        <v>9.6574567205974307E-2</v>
      </c>
      <c r="T1061" s="91">
        <f t="shared" si="105"/>
        <v>0.14179472976887225</v>
      </c>
      <c r="U1061" s="91">
        <f t="shared" si="105"/>
        <v>0.11222442443300097</v>
      </c>
      <c r="V1061" s="91">
        <f t="shared" si="105"/>
        <v>6.7190567468936271E-2</v>
      </c>
      <c r="W1061" s="91">
        <f t="shared" si="105"/>
        <v>3.5415840945926202E-2</v>
      </c>
      <c r="X1061" s="91">
        <f t="shared" si="105"/>
        <v>1.2508179037122575</v>
      </c>
      <c r="Y1061" s="91">
        <f t="shared" si="105"/>
        <v>0.84578302433104857</v>
      </c>
      <c r="Z1061" s="91">
        <f t="shared" si="105"/>
        <v>0.42682683762055096</v>
      </c>
      <c r="AA1061" s="91">
        <f t="shared" si="105"/>
        <v>1.0378523867086867E-7</v>
      </c>
      <c r="AB1061" s="91">
        <f t="shared" si="105"/>
        <v>8.6428632418372993E-9</v>
      </c>
      <c r="AC1061" s="91">
        <f t="shared" si="105"/>
        <v>1.0648958636252049E-8</v>
      </c>
      <c r="AD1061" s="91">
        <f t="shared" si="105"/>
        <v>1.2307706054895802E-7</v>
      </c>
      <c r="AE1061" s="91">
        <f t="shared" si="105"/>
        <v>8.8330952911629715E-8</v>
      </c>
      <c r="AF1061" s="91">
        <f t="shared" si="105"/>
        <v>7.8062091318123086E-9</v>
      </c>
      <c r="AG1061" s="91">
        <f t="shared" si="105"/>
        <v>9.5130391435820833E-9</v>
      </c>
      <c r="AH1061" s="91">
        <f t="shared" si="105"/>
        <v>1.0565020118702412E-7</v>
      </c>
    </row>
    <row r="1067" spans="2:34" x14ac:dyDescent="0.15">
      <c r="I1067" s="10" t="str">
        <f>入力表1【係数】!$E$52</f>
        <v>（単位：円)</v>
      </c>
      <c r="O1067" s="10" t="str">
        <f>入力表1【係数】!$E$52</f>
        <v>（単位：円)</v>
      </c>
      <c r="W1067" s="10" t="str">
        <f>入力表1【係数】!$E$52</f>
        <v>（単位：円)</v>
      </c>
      <c r="Z1067" s="10" t="str">
        <f>入力表1【係数】!$E$52</f>
        <v>（単位：円)</v>
      </c>
      <c r="AD1067" s="10" t="s">
        <v>9</v>
      </c>
      <c r="AH1067" s="10" t="s">
        <v>9</v>
      </c>
    </row>
    <row r="1068" spans="2:34" ht="17.45" customHeight="1" x14ac:dyDescent="0.15">
      <c r="B1068" s="460" t="s">
        <v>33</v>
      </c>
      <c r="C1068" s="458" t="s">
        <v>325</v>
      </c>
      <c r="D1068" s="458" t="s">
        <v>326</v>
      </c>
      <c r="E1068" s="460" t="s">
        <v>525</v>
      </c>
      <c r="F1068" s="458" t="s">
        <v>498</v>
      </c>
      <c r="G1068" s="499" t="s">
        <v>277</v>
      </c>
      <c r="H1068" s="500"/>
      <c r="I1068" s="501"/>
      <c r="J1068" s="463" t="s">
        <v>844</v>
      </c>
      <c r="K1068" s="463" t="s">
        <v>243</v>
      </c>
      <c r="L1068" s="508" t="s">
        <v>225</v>
      </c>
      <c r="M1068" s="510" t="s">
        <v>845</v>
      </c>
      <c r="N1068" s="511"/>
      <c r="O1068" s="512"/>
      <c r="P1068" s="460" t="s">
        <v>237</v>
      </c>
      <c r="Q1068" s="460" t="s">
        <v>275</v>
      </c>
      <c r="R1068" s="461" t="s">
        <v>241</v>
      </c>
      <c r="S1068" s="461" t="s">
        <v>244</v>
      </c>
      <c r="T1068" s="461" t="s">
        <v>225</v>
      </c>
      <c r="U1068" s="505" t="s">
        <v>847</v>
      </c>
      <c r="V1068" s="506"/>
      <c r="W1068" s="507"/>
      <c r="X1068" s="513" t="s">
        <v>278</v>
      </c>
      <c r="Y1068" s="514"/>
      <c r="Z1068" s="515"/>
      <c r="AA1068" s="373" t="s">
        <v>8</v>
      </c>
      <c r="AB1068" s="373" t="s">
        <v>848</v>
      </c>
      <c r="AC1068" s="373" t="s">
        <v>849</v>
      </c>
      <c r="AD1068" s="460" t="s">
        <v>266</v>
      </c>
      <c r="AE1068" s="373" t="s">
        <v>8</v>
      </c>
      <c r="AF1068" s="373" t="s">
        <v>848</v>
      </c>
      <c r="AG1068" s="373" t="s">
        <v>849</v>
      </c>
      <c r="AH1068" s="460" t="s">
        <v>271</v>
      </c>
    </row>
    <row r="1069" spans="2:34" x14ac:dyDescent="0.15">
      <c r="B1069" s="498"/>
      <c r="C1069" s="498"/>
      <c r="D1069" s="498"/>
      <c r="E1069" s="498"/>
      <c r="F1069" s="459"/>
      <c r="G1069" s="302" t="s">
        <v>230</v>
      </c>
      <c r="H1069" s="302" t="s">
        <v>228</v>
      </c>
      <c r="I1069" s="302" t="s">
        <v>286</v>
      </c>
      <c r="J1069" s="502"/>
      <c r="K1069" s="502"/>
      <c r="L1069" s="509"/>
      <c r="M1069" s="303" t="s">
        <v>846</v>
      </c>
      <c r="N1069" s="304" t="s">
        <v>228</v>
      </c>
      <c r="O1069" s="304" t="s">
        <v>229</v>
      </c>
      <c r="P1069" s="459"/>
      <c r="Q1069" s="459"/>
      <c r="R1069" s="462"/>
      <c r="S1069" s="462"/>
      <c r="T1069" s="462"/>
      <c r="U1069" s="305" t="s">
        <v>257</v>
      </c>
      <c r="V1069" s="305" t="s">
        <v>249</v>
      </c>
      <c r="W1069" s="305" t="s">
        <v>250</v>
      </c>
      <c r="X1069" s="306" t="s">
        <v>257</v>
      </c>
      <c r="Y1069" s="306" t="s">
        <v>249</v>
      </c>
      <c r="Z1069" s="306" t="s">
        <v>250</v>
      </c>
      <c r="AA1069" s="182" t="s">
        <v>262</v>
      </c>
      <c r="AB1069" s="182" t="s">
        <v>262</v>
      </c>
      <c r="AC1069" s="182" t="s">
        <v>262</v>
      </c>
      <c r="AD1069" s="498"/>
      <c r="AE1069" s="182" t="s">
        <v>267</v>
      </c>
      <c r="AF1069" s="182" t="s">
        <v>267</v>
      </c>
      <c r="AG1069" s="182" t="s">
        <v>267</v>
      </c>
      <c r="AH1069" s="498"/>
    </row>
    <row r="1070" spans="2:34" x14ac:dyDescent="0.15">
      <c r="B1070" s="498"/>
      <c r="C1070" s="498"/>
      <c r="D1070" s="498"/>
      <c r="E1070" s="498"/>
      <c r="F1070" s="379" t="s">
        <v>706</v>
      </c>
      <c r="G1070" s="307" t="s">
        <v>216</v>
      </c>
      <c r="H1070" s="308" t="s">
        <v>704</v>
      </c>
      <c r="I1070" s="307" t="s">
        <v>219</v>
      </c>
      <c r="J1070" s="379" t="s">
        <v>222</v>
      </c>
      <c r="K1070" s="379" t="s">
        <v>223</v>
      </c>
      <c r="L1070" s="377" t="s">
        <v>226</v>
      </c>
      <c r="M1070" s="309" t="s">
        <v>231</v>
      </c>
      <c r="N1070" s="309" t="s">
        <v>698</v>
      </c>
      <c r="O1070" s="309" t="s">
        <v>697</v>
      </c>
      <c r="P1070" s="379" t="s">
        <v>238</v>
      </c>
      <c r="Q1070" s="379" t="s">
        <v>239</v>
      </c>
      <c r="R1070" s="379" t="s">
        <v>242</v>
      </c>
      <c r="S1070" s="379" t="s">
        <v>693</v>
      </c>
      <c r="T1070" s="379" t="s">
        <v>692</v>
      </c>
      <c r="U1070" s="310" t="s">
        <v>251</v>
      </c>
      <c r="V1070" s="310" t="s">
        <v>252</v>
      </c>
      <c r="W1070" s="310" t="s">
        <v>253</v>
      </c>
      <c r="X1070" s="516" t="s">
        <v>688</v>
      </c>
      <c r="Y1070" s="516" t="s">
        <v>687</v>
      </c>
      <c r="Z1070" s="516" t="s">
        <v>260</v>
      </c>
      <c r="AA1070" s="442" t="s">
        <v>263</v>
      </c>
      <c r="AB1070" s="442" t="s">
        <v>264</v>
      </c>
      <c r="AC1070" s="460" t="s">
        <v>265</v>
      </c>
      <c r="AD1070" s="498"/>
      <c r="AE1070" s="442" t="s">
        <v>268</v>
      </c>
      <c r="AF1070" s="442" t="s">
        <v>269</v>
      </c>
      <c r="AG1070" s="460" t="s">
        <v>270</v>
      </c>
      <c r="AH1070" s="498"/>
    </row>
    <row r="1071" spans="2:34" ht="30" x14ac:dyDescent="0.15">
      <c r="B1071" s="459"/>
      <c r="C1071" s="459"/>
      <c r="D1071" s="459"/>
      <c r="E1071" s="459"/>
      <c r="F1071" s="311"/>
      <c r="G1071" s="312" t="s">
        <v>217</v>
      </c>
      <c r="H1071" s="356" t="s">
        <v>220</v>
      </c>
      <c r="I1071" s="357" t="s">
        <v>221</v>
      </c>
      <c r="J1071" s="315" t="s">
        <v>387</v>
      </c>
      <c r="K1071" s="311" t="s">
        <v>224</v>
      </c>
      <c r="L1071" s="358" t="s">
        <v>227</v>
      </c>
      <c r="M1071" s="318" t="s">
        <v>232</v>
      </c>
      <c r="N1071" s="359" t="s">
        <v>235</v>
      </c>
      <c r="O1071" s="359" t="s">
        <v>236</v>
      </c>
      <c r="P1071" s="311"/>
      <c r="Q1071" s="311" t="s">
        <v>240</v>
      </c>
      <c r="R1071" s="425" t="s">
        <v>1050</v>
      </c>
      <c r="S1071" s="311" t="s">
        <v>246</v>
      </c>
      <c r="T1071" s="311" t="s">
        <v>248</v>
      </c>
      <c r="U1071" s="319" t="s">
        <v>254</v>
      </c>
      <c r="V1071" s="360" t="s">
        <v>255</v>
      </c>
      <c r="W1071" s="360" t="s">
        <v>256</v>
      </c>
      <c r="X1071" s="517"/>
      <c r="Y1071" s="517"/>
      <c r="Z1071" s="517"/>
      <c r="AA1071" s="553"/>
      <c r="AB1071" s="553"/>
      <c r="AC1071" s="498"/>
      <c r="AD1071" s="459"/>
      <c r="AE1071" s="553"/>
      <c r="AF1071" s="553"/>
      <c r="AG1071" s="498"/>
      <c r="AH1071" s="459"/>
    </row>
    <row r="1072" spans="2:34" x14ac:dyDescent="0.15">
      <c r="B1072" s="320" t="s">
        <v>34</v>
      </c>
      <c r="C1072" s="320" t="s">
        <v>288</v>
      </c>
      <c r="D1072" s="320" t="s">
        <v>288</v>
      </c>
      <c r="E1072" s="101" t="s">
        <v>141</v>
      </c>
      <c r="F1072" s="361">
        <f>SUMIF(価格変換【係数】!$D$7:$D$64,E1072,価格変換【係数】!$J$610:$J$667)</f>
        <v>0</v>
      </c>
      <c r="G1072" s="321">
        <f>SUMIF(価格変換【係数】!$D$7:$D$64,E1072,価格変換【係数】!$L$610:$L$667)</f>
        <v>0</v>
      </c>
      <c r="H1072" s="322">
        <f>G1072*各種係数!H8</f>
        <v>0</v>
      </c>
      <c r="I1072" s="321">
        <f>G1072*各種係数!I8</f>
        <v>0</v>
      </c>
      <c r="J1072" s="362">
        <f t="array" ref="J1072:J1178">MMULT(各種係数!$AD$8:$EF$114,G1072:G1178)</f>
        <v>9.7900560852736758E-6</v>
      </c>
      <c r="K1072" s="134">
        <f>J1072*各種係数!G8</f>
        <v>2.4736456111500001E-7</v>
      </c>
      <c r="L1072" s="134">
        <f>J1072*各種係数!F8</f>
        <v>9.5426915241586767E-6</v>
      </c>
      <c r="M1072" s="362">
        <f t="array" ref="M1072:M1178">MMULT(各種係数!$EK$8:$IM$114,K1072:K1178)</f>
        <v>4.0772349481260336E-7</v>
      </c>
      <c r="N1072" s="46">
        <f>M1072*各種係数!H8</f>
        <v>2.3673385079628383E-7</v>
      </c>
      <c r="O1072" s="46">
        <f>M1072*各種係数!I8</f>
        <v>3.2961135355437186E-8</v>
      </c>
      <c r="P1072" s="102"/>
      <c r="Q1072" s="101"/>
      <c r="R1072" s="134">
        <f>Q$1179*各種係数!J8</f>
        <v>1.8201901916621154E-3</v>
      </c>
      <c r="S1072" s="134">
        <f>R1072*各種係数!G8</f>
        <v>4.5990599439322864E-5</v>
      </c>
      <c r="T1072" s="134">
        <f>R1072*各種係数!F8</f>
        <v>1.7741995922227925E-3</v>
      </c>
      <c r="U1072" s="362">
        <f t="array" ref="U1072:U1178">MMULT(各種係数!$EK$8:$IM$114,S1072:S1178)</f>
        <v>6.4643306877696808E-5</v>
      </c>
      <c r="V1072" s="134">
        <f>U1072*各種係数!H8</f>
        <v>3.7533424391931849E-5</v>
      </c>
      <c r="W1072" s="134">
        <f>U1072*各種係数!I8</f>
        <v>5.2258866975476641E-6</v>
      </c>
      <c r="X1072" s="323">
        <f t="shared" ref="X1072:X1135" si="106">G1072+M1072+U1072</f>
        <v>6.505103037250941E-5</v>
      </c>
      <c r="Y1072" s="134">
        <f t="shared" ref="Y1072:Y1135" si="107">H1072+N1072+V1072</f>
        <v>3.7770158242728131E-5</v>
      </c>
      <c r="Z1072" s="52">
        <f t="shared" ref="Z1072:Z1135" si="108">I1072+O1072+W1072</f>
        <v>5.2588478329031017E-6</v>
      </c>
      <c r="AA1072" s="134">
        <f>G1072*各種係数!K8*各種係数!$P$18</f>
        <v>0</v>
      </c>
      <c r="AB1072" s="134">
        <f>M1072*各種係数!K8*各種係数!$P$18</f>
        <v>2.0981508967467828E-13</v>
      </c>
      <c r="AC1072" s="134">
        <f>U1072*各種係数!K8*各種係数!$P$18</f>
        <v>3.3265537556636402E-11</v>
      </c>
      <c r="AD1072" s="362">
        <f t="shared" ref="AD1072:AD1135" si="109">SUM(AA1072:AC1072)</f>
        <v>3.3475352646311079E-11</v>
      </c>
      <c r="AE1072" s="134">
        <f>G1072*各種係数!L8*各種係数!$P$18</f>
        <v>0</v>
      </c>
      <c r="AF1072" s="134">
        <f>M1072*各種係数!L8*各種係数!$P$18</f>
        <v>2.7353194206054682E-14</v>
      </c>
      <c r="AG1072" s="134">
        <f>U1072*各種係数!L8*各種係数!$P$18</f>
        <v>4.3367648655124134E-12</v>
      </c>
      <c r="AH1072" s="323">
        <f t="shared" ref="AH1072:AH1135" si="110">SUM(AE1072:AG1072)</f>
        <v>4.3641180597184681E-12</v>
      </c>
    </row>
    <row r="1073" spans="2:34" x14ac:dyDescent="0.15">
      <c r="B1073" s="155" t="s">
        <v>35</v>
      </c>
      <c r="C1073" s="155" t="s">
        <v>288</v>
      </c>
      <c r="D1073" s="155" t="s">
        <v>288</v>
      </c>
      <c r="E1073" s="41" t="s">
        <v>205</v>
      </c>
      <c r="F1073" s="363">
        <f>SUMIF(価格変換【係数】!$D$7:$D$64,E1073,価格変換【係数】!$J$610:$J$667)</f>
        <v>0</v>
      </c>
      <c r="G1073" s="324">
        <f>SUMIF(価格変換【係数】!$D$7:$D$64,E1073,価格変換【係数】!$L$610:$L$667)</f>
        <v>0</v>
      </c>
      <c r="H1073" s="325">
        <f>G1073*各種係数!H9</f>
        <v>0</v>
      </c>
      <c r="I1073" s="324">
        <f>G1073*各種係数!I9</f>
        <v>0</v>
      </c>
      <c r="J1073" s="364">
        <v>0</v>
      </c>
      <c r="K1073" s="46">
        <f>J1073*各種係数!G9</f>
        <v>0</v>
      </c>
      <c r="L1073" s="46">
        <f>J1073*各種係数!F9</f>
        <v>0</v>
      </c>
      <c r="M1073" s="364">
        <v>4.7159535760073765E-9</v>
      </c>
      <c r="N1073" s="46">
        <f>M1073*各種係数!H9</f>
        <v>1.3736045063638386E-9</v>
      </c>
      <c r="O1073" s="46">
        <f>M1073*各種係数!I9</f>
        <v>4.5598621548296676E-10</v>
      </c>
      <c r="P1073" s="54"/>
      <c r="Q1073" s="41"/>
      <c r="R1073" s="46">
        <f>Q$1179*各種係数!J9</f>
        <v>1.3515714409753724E-4</v>
      </c>
      <c r="S1073" s="46">
        <f>R1073*各種係数!G9</f>
        <v>2.3528691480392759E-6</v>
      </c>
      <c r="T1073" s="46">
        <f>R1073*各種係数!F9</f>
        <v>1.3280427494949797E-4</v>
      </c>
      <c r="U1073" s="364">
        <v>6.6770062618608459E-6</v>
      </c>
      <c r="V1073" s="46">
        <f>U1073*各種係数!H9</f>
        <v>1.9447956266941168E-6</v>
      </c>
      <c r="W1073" s="46">
        <f>U1073*各種係数!I9</f>
        <v>6.456006758827424E-7</v>
      </c>
      <c r="X1073" s="135">
        <f t="shared" si="106"/>
        <v>6.6817222154368536E-6</v>
      </c>
      <c r="Y1073" s="46">
        <f t="shared" si="107"/>
        <v>1.9461692312004808E-6</v>
      </c>
      <c r="Z1073" s="47">
        <f t="shared" si="108"/>
        <v>6.460566620982254E-7</v>
      </c>
      <c r="AA1073" s="46">
        <f>G1073*各種係数!K9*各種係数!$P$18</f>
        <v>0</v>
      </c>
      <c r="AB1073" s="46">
        <f>M1073*各種係数!K9*各種係数!$P$18</f>
        <v>6.3100787284605736E-16</v>
      </c>
      <c r="AC1073" s="46">
        <f>U1073*各種係数!K9*各種係数!$P$18</f>
        <v>8.9340224630532428E-13</v>
      </c>
      <c r="AD1073" s="364">
        <f t="shared" si="109"/>
        <v>8.9403325417817029E-13</v>
      </c>
      <c r="AE1073" s="46">
        <f>G1073*各種係数!L9*各種係数!$P$18</f>
        <v>0</v>
      </c>
      <c r="AF1073" s="46">
        <f>M1073*各種係数!L9*各種係数!$P$18</f>
        <v>2.656875254088663E-16</v>
      </c>
      <c r="AG1073" s="46">
        <f>U1073*各種係数!L9*各種係数!$P$18</f>
        <v>3.7616936686539978E-13</v>
      </c>
      <c r="AH1073" s="135">
        <f t="shared" si="110"/>
        <v>3.7643505439080866E-13</v>
      </c>
    </row>
    <row r="1074" spans="2:34" x14ac:dyDescent="0.15">
      <c r="B1074" s="155" t="s">
        <v>36</v>
      </c>
      <c r="C1074" s="155" t="s">
        <v>288</v>
      </c>
      <c r="D1074" s="155" t="s">
        <v>288</v>
      </c>
      <c r="E1074" s="41" t="s">
        <v>142</v>
      </c>
      <c r="F1074" s="363">
        <f>SUMIF(価格変換【係数】!$D$7:$D$64,E1074,価格変換【係数】!$J$610:$J$667)</f>
        <v>0</v>
      </c>
      <c r="G1074" s="324">
        <f>SUMIF(価格変換【係数】!$D$7:$D$64,E1074,価格変換【係数】!$L$610:$L$667)</f>
        <v>0</v>
      </c>
      <c r="H1074" s="325">
        <f>G1074*各種係数!H10</f>
        <v>0</v>
      </c>
      <c r="I1074" s="324">
        <f>G1074*各種係数!I10</f>
        <v>0</v>
      </c>
      <c r="J1074" s="364">
        <v>0</v>
      </c>
      <c r="K1074" s="46">
        <f>J1074*各種係数!G10</f>
        <v>0</v>
      </c>
      <c r="L1074" s="46">
        <f>J1074*各種係数!F10</f>
        <v>0</v>
      </c>
      <c r="M1074" s="364">
        <v>1.4753809174538192E-7</v>
      </c>
      <c r="N1074" s="46">
        <f>M1074*各種係数!H10</f>
        <v>9.7127910235524075E-8</v>
      </c>
      <c r="O1074" s="46">
        <f>M1074*各種係数!I10</f>
        <v>6.6872200152272346E-8</v>
      </c>
      <c r="P1074" s="54"/>
      <c r="Q1074" s="41"/>
      <c r="R1074" s="46">
        <f>Q$1179*各種係数!J10</f>
        <v>3.5597151547592525E-4</v>
      </c>
      <c r="S1074" s="46">
        <f>R1074*各種係数!G10</f>
        <v>3.0650500656040987E-4</v>
      </c>
      <c r="T1074" s="46">
        <f>R1074*各種係数!F10</f>
        <v>4.9466508915515378E-5</v>
      </c>
      <c r="U1074" s="364">
        <v>3.1125190474578807E-4</v>
      </c>
      <c r="V1074" s="46">
        <f>U1074*各種係数!H10</f>
        <v>2.0490469076255393E-4</v>
      </c>
      <c r="W1074" s="46">
        <f>U1074*各種係数!I10</f>
        <v>1.4107610736796618E-4</v>
      </c>
      <c r="X1074" s="135">
        <f t="shared" si="106"/>
        <v>3.1139944283753348E-4</v>
      </c>
      <c r="Y1074" s="46">
        <f t="shared" si="107"/>
        <v>2.0500181867278946E-4</v>
      </c>
      <c r="Z1074" s="47">
        <f t="shared" si="108"/>
        <v>1.4114297956811846E-4</v>
      </c>
      <c r="AA1074" s="46">
        <f>G1074*各種係数!K10*各種係数!$P$18</f>
        <v>0</v>
      </c>
      <c r="AB1074" s="46">
        <f>M1074*各種係数!K10*各種係数!$P$18</f>
        <v>4.9606082907883287E-15</v>
      </c>
      <c r="AC1074" s="46">
        <f>U1074*各種係数!K10*各種係数!$P$18</f>
        <v>1.0465085734402853E-11</v>
      </c>
      <c r="AD1074" s="364">
        <f t="shared" si="109"/>
        <v>1.0470046342693641E-11</v>
      </c>
      <c r="AE1074" s="46">
        <f>G1074*各種係数!L10*各種係数!$P$18</f>
        <v>0</v>
      </c>
      <c r="AF1074" s="46">
        <f>M1074*各種係数!L10*各種係数!$P$18</f>
        <v>4.4805494239378452E-15</v>
      </c>
      <c r="AG1074" s="46">
        <f>U1074*各種係数!L10*各種係数!$P$18</f>
        <v>9.4523355020412858E-12</v>
      </c>
      <c r="AH1074" s="135">
        <f t="shared" si="110"/>
        <v>9.4568160514652239E-12</v>
      </c>
    </row>
    <row r="1075" spans="2:34" x14ac:dyDescent="0.15">
      <c r="B1075" s="155" t="s">
        <v>37</v>
      </c>
      <c r="C1075" s="155" t="s">
        <v>288</v>
      </c>
      <c r="D1075" s="155" t="s">
        <v>288</v>
      </c>
      <c r="E1075" s="41" t="s">
        <v>143</v>
      </c>
      <c r="F1075" s="363">
        <f>SUMIF(価格変換【係数】!$D$7:$D$64,E1075,価格変換【係数】!$J$610:$J$667)</f>
        <v>0</v>
      </c>
      <c r="G1075" s="324">
        <f>SUMIF(価格変換【係数】!$D$7:$D$64,E1075,価格変換【係数】!$L$610:$L$667)</f>
        <v>0</v>
      </c>
      <c r="H1075" s="325">
        <f>G1075*各種係数!H11</f>
        <v>0</v>
      </c>
      <c r="I1075" s="324">
        <f>G1075*各種係数!I11</f>
        <v>0</v>
      </c>
      <c r="J1075" s="364">
        <v>0</v>
      </c>
      <c r="K1075" s="46">
        <f>J1075*各種係数!G11</f>
        <v>0</v>
      </c>
      <c r="L1075" s="46">
        <f>J1075*各種係数!F11</f>
        <v>0</v>
      </c>
      <c r="M1075" s="364">
        <v>1.3225264348435797E-8</v>
      </c>
      <c r="N1075" s="46">
        <f>M1075*各種係数!H11</f>
        <v>8.8609271134519824E-9</v>
      </c>
      <c r="O1075" s="46">
        <f>M1075*各種係数!I11</f>
        <v>5.0256004524056024E-9</v>
      </c>
      <c r="P1075" s="54"/>
      <c r="Q1075" s="41"/>
      <c r="R1075" s="46">
        <f>Q$1179*各種係数!J11</f>
        <v>1.0131901268454362E-4</v>
      </c>
      <c r="S1075" s="46">
        <f>R1075*各種係数!G11</f>
        <v>1.94235350875076E-7</v>
      </c>
      <c r="T1075" s="46">
        <f>R1075*各種係数!F11</f>
        <v>1.0112477733366855E-4</v>
      </c>
      <c r="U1075" s="364">
        <v>2.338853367278326E-7</v>
      </c>
      <c r="V1075" s="46">
        <f>U1075*各種係数!H11</f>
        <v>1.5670317560764783E-7</v>
      </c>
      <c r="W1075" s="46">
        <f>U1075*各種係数!I11</f>
        <v>8.8876427956576391E-8</v>
      </c>
      <c r="X1075" s="135">
        <f t="shared" si="106"/>
        <v>2.4711060107626839E-7</v>
      </c>
      <c r="Y1075" s="46">
        <f t="shared" si="107"/>
        <v>1.6556410272109981E-7</v>
      </c>
      <c r="Z1075" s="47">
        <f t="shared" si="108"/>
        <v>9.3902028408981995E-8</v>
      </c>
      <c r="AA1075" s="46">
        <f>G1075*各種係数!K11*各種係数!$P$18</f>
        <v>0</v>
      </c>
      <c r="AB1075" s="46">
        <f>M1075*各種係数!K11*各種係数!$P$18</f>
        <v>1.9837896522653694E-14</v>
      </c>
      <c r="AC1075" s="46">
        <f>U1075*各種係数!K11*各種係数!$P$18</f>
        <v>3.5082800509174887E-13</v>
      </c>
      <c r="AD1075" s="364">
        <f t="shared" si="109"/>
        <v>3.7066590161440259E-13</v>
      </c>
      <c r="AE1075" s="46">
        <f>G1075*各種係数!L11*各種係数!$P$18</f>
        <v>0</v>
      </c>
      <c r="AF1075" s="46">
        <f>M1075*各種係数!L11*各種係数!$P$18</f>
        <v>6.612632174217898E-15</v>
      </c>
      <c r="AG1075" s="46">
        <f>U1075*各種係数!L11*各種係数!$P$18</f>
        <v>1.1694266836391631E-13</v>
      </c>
      <c r="AH1075" s="135">
        <f t="shared" si="110"/>
        <v>1.235553005381342E-13</v>
      </c>
    </row>
    <row r="1076" spans="2:34" x14ac:dyDescent="0.15">
      <c r="B1076" s="155" t="s">
        <v>38</v>
      </c>
      <c r="C1076" s="155" t="s">
        <v>288</v>
      </c>
      <c r="D1076" s="155" t="s">
        <v>288</v>
      </c>
      <c r="E1076" s="41" t="s">
        <v>144</v>
      </c>
      <c r="F1076" s="365">
        <f>SUMIF(価格変換【係数】!$D$7:$D$64,E1076,価格変換【係数】!$J$610:$J$667)</f>
        <v>0</v>
      </c>
      <c r="G1076" s="326">
        <f>SUMIF(価格変換【係数】!$D$7:$D$64,E1076,価格変換【係数】!$L$610:$L$667)</f>
        <v>0</v>
      </c>
      <c r="H1076" s="327">
        <f>G1076*各種係数!H12</f>
        <v>0</v>
      </c>
      <c r="I1076" s="326">
        <f>G1076*各種係数!I12</f>
        <v>0</v>
      </c>
      <c r="J1076" s="364">
        <v>0</v>
      </c>
      <c r="K1076" s="67">
        <f>J1076*各種係数!G12</f>
        <v>0</v>
      </c>
      <c r="L1076" s="67">
        <f>J1076*各種係数!F12</f>
        <v>0</v>
      </c>
      <c r="M1076" s="364">
        <v>1.5105805910750422E-8</v>
      </c>
      <c r="N1076" s="67">
        <f>M1076*各種係数!H12</f>
        <v>9.6749460070339038E-9</v>
      </c>
      <c r="O1076" s="67">
        <f>M1076*各種係数!I12</f>
        <v>2.2331592075133865E-9</v>
      </c>
      <c r="P1076" s="54"/>
      <c r="Q1076" s="41"/>
      <c r="R1076" s="67">
        <f>Q$1179*各種係数!J12</f>
        <v>1.9703839001891459E-4</v>
      </c>
      <c r="S1076" s="67">
        <f>R1076*各種係数!G12</f>
        <v>7.4260270199671299E-6</v>
      </c>
      <c r="T1076" s="67">
        <f>R1076*各種係数!F12</f>
        <v>1.8961236299894747E-4</v>
      </c>
      <c r="U1076" s="364">
        <v>1.1483903305011989E-5</v>
      </c>
      <c r="V1076" s="67">
        <f>U1076*各種係数!H12</f>
        <v>7.3551947564027518E-6</v>
      </c>
      <c r="W1076" s="67">
        <f>U1076*各種係数!I12</f>
        <v>1.697717060268182E-6</v>
      </c>
      <c r="X1076" s="135">
        <f t="shared" si="106"/>
        <v>1.149900911092274E-5</v>
      </c>
      <c r="Y1076" s="46">
        <f t="shared" si="107"/>
        <v>7.3648697024097861E-6</v>
      </c>
      <c r="Z1076" s="47">
        <f t="shared" si="108"/>
        <v>1.6999502194756954E-6</v>
      </c>
      <c r="AA1076" s="67">
        <f>G1076*各種係数!K12*各種係数!$P$18</f>
        <v>0</v>
      </c>
      <c r="AB1076" s="67">
        <f>M1076*各種係数!K12*各種係数!$P$18</f>
        <v>1.2296928547740276E-15</v>
      </c>
      <c r="AC1076" s="67">
        <f>U1076*各種係数!K12*各種係数!$P$18</f>
        <v>9.3485074033945075E-13</v>
      </c>
      <c r="AD1076" s="364">
        <f t="shared" si="109"/>
        <v>9.3608043319422485E-13</v>
      </c>
      <c r="AE1076" s="67">
        <f>G1076*各種係数!L12*各種係数!$P$18</f>
        <v>0</v>
      </c>
      <c r="AF1076" s="67">
        <f>M1076*各種係数!L12*各種係数!$P$18</f>
        <v>4.6968719565804968E-16</v>
      </c>
      <c r="AG1076" s="67">
        <f>U1076*各種係数!L12*各種係数!$P$18</f>
        <v>3.5707080909206084E-13</v>
      </c>
      <c r="AH1076" s="135">
        <f t="shared" si="110"/>
        <v>3.5754049628771887E-13</v>
      </c>
    </row>
    <row r="1077" spans="2:34" x14ac:dyDescent="0.15">
      <c r="B1077" s="162" t="s">
        <v>39</v>
      </c>
      <c r="C1077" s="162" t="s">
        <v>289</v>
      </c>
      <c r="D1077" s="162" t="s">
        <v>289</v>
      </c>
      <c r="E1077" s="116" t="s">
        <v>206</v>
      </c>
      <c r="F1077" s="363">
        <f>SUMIF(価格変換【係数】!$D$7:$D$64,E1077,価格変換【係数】!$J$610:$J$667)</f>
        <v>0</v>
      </c>
      <c r="G1077" s="324">
        <f>SUMIF(価格変換【係数】!$D$7:$D$64,E1077,価格変換【係数】!$L$610:$L$667)</f>
        <v>0</v>
      </c>
      <c r="H1077" s="325">
        <f>G1077*各種係数!H13</f>
        <v>0</v>
      </c>
      <c r="I1077" s="324">
        <f>G1077*各種係数!I13</f>
        <v>0</v>
      </c>
      <c r="J1077" s="366">
        <v>1.2763591708531628E-5</v>
      </c>
      <c r="K1077" s="46">
        <f>J1077*各種係数!G13</f>
        <v>0</v>
      </c>
      <c r="L1077" s="46">
        <f>J1077*各種係数!F13</f>
        <v>1.2763591708531632E-5</v>
      </c>
      <c r="M1077" s="366">
        <v>-8.1084042749253141E-19</v>
      </c>
      <c r="N1077" s="46">
        <f>M1077*各種係数!H13</f>
        <v>0</v>
      </c>
      <c r="O1077" s="46">
        <f>M1077*各種係数!I13</f>
        <v>0</v>
      </c>
      <c r="P1077" s="54"/>
      <c r="Q1077" s="41"/>
      <c r="R1077" s="46">
        <f>Q$1179*各種係数!J13</f>
        <v>3.907631088745728E-9</v>
      </c>
      <c r="S1077" s="46">
        <f>R1077*各種係数!G13</f>
        <v>0</v>
      </c>
      <c r="T1077" s="46">
        <f>R1077*各種係数!F13</f>
        <v>3.9076310887457288E-9</v>
      </c>
      <c r="U1077" s="366">
        <v>-2.7474482249451137E-19</v>
      </c>
      <c r="V1077" s="46">
        <f>U1077*各種係数!H13</f>
        <v>0</v>
      </c>
      <c r="W1077" s="46">
        <f>U1077*各種係数!I13</f>
        <v>0</v>
      </c>
      <c r="X1077" s="328">
        <f t="shared" si="106"/>
        <v>-1.0855852499870428E-18</v>
      </c>
      <c r="Y1077" s="136">
        <f t="shared" si="107"/>
        <v>0</v>
      </c>
      <c r="Z1077" s="329">
        <f t="shared" si="108"/>
        <v>0</v>
      </c>
      <c r="AA1077" s="46">
        <f>G1077*各種係数!K13*各種係数!$P$18</f>
        <v>0</v>
      </c>
      <c r="AB1077" s="46">
        <f>M1077*各種係数!K13*各種係数!$P$18</f>
        <v>0</v>
      </c>
      <c r="AC1077" s="46">
        <f>U1077*各種係数!K13*各種係数!$P$18</f>
        <v>0</v>
      </c>
      <c r="AD1077" s="366">
        <f t="shared" si="109"/>
        <v>0</v>
      </c>
      <c r="AE1077" s="46">
        <f>G1077*各種係数!L13*各種係数!$P$18</f>
        <v>0</v>
      </c>
      <c r="AF1077" s="46">
        <f>M1077*各種係数!L13*各種係数!$P$18</f>
        <v>0</v>
      </c>
      <c r="AG1077" s="46">
        <f>U1077*各種係数!L13*各種係数!$P$18</f>
        <v>0</v>
      </c>
      <c r="AH1077" s="328">
        <f t="shared" si="110"/>
        <v>0</v>
      </c>
    </row>
    <row r="1078" spans="2:34" x14ac:dyDescent="0.15">
      <c r="B1078" s="155" t="s">
        <v>40</v>
      </c>
      <c r="C1078" s="155" t="s">
        <v>289</v>
      </c>
      <c r="D1078" s="155" t="s">
        <v>289</v>
      </c>
      <c r="E1078" s="41" t="s">
        <v>956</v>
      </c>
      <c r="F1078" s="363">
        <f>SUMIF(価格変換【係数】!$D$7:$D$64,E1078,価格変換【係数】!$J$610:$J$667)</f>
        <v>0</v>
      </c>
      <c r="G1078" s="324">
        <f>SUMIF(価格変換【係数】!$D$7:$D$64,E1078,価格変換【係数】!$L$610:$L$667)</f>
        <v>0</v>
      </c>
      <c r="H1078" s="325">
        <f>G1078*各種係数!H14</f>
        <v>0</v>
      </c>
      <c r="I1078" s="324">
        <f>G1078*各種係数!I14</f>
        <v>0</v>
      </c>
      <c r="J1078" s="364">
        <v>0</v>
      </c>
      <c r="K1078" s="46">
        <f>J1078*各種係数!G14</f>
        <v>0</v>
      </c>
      <c r="L1078" s="46">
        <f>J1078*各種係数!F14</f>
        <v>0</v>
      </c>
      <c r="M1078" s="364">
        <v>0</v>
      </c>
      <c r="N1078" s="46">
        <f>M1078*各種係数!H14</f>
        <v>0</v>
      </c>
      <c r="O1078" s="46">
        <f>M1078*各種係数!I14</f>
        <v>0</v>
      </c>
      <c r="P1078" s="54"/>
      <c r="Q1078" s="41"/>
      <c r="R1078" s="46">
        <f>Q$1179*各種係数!J14</f>
        <v>0</v>
      </c>
      <c r="S1078" s="46">
        <f>R1078*各種係数!G14</f>
        <v>0</v>
      </c>
      <c r="T1078" s="46">
        <f>R1078*各種係数!F14</f>
        <v>0</v>
      </c>
      <c r="U1078" s="364">
        <v>0</v>
      </c>
      <c r="V1078" s="46">
        <f>U1078*各種係数!H14</f>
        <v>0</v>
      </c>
      <c r="W1078" s="46">
        <f>U1078*各種係数!I14</f>
        <v>0</v>
      </c>
      <c r="X1078" s="135">
        <f t="shared" si="106"/>
        <v>0</v>
      </c>
      <c r="Y1078" s="46">
        <f t="shared" si="107"/>
        <v>0</v>
      </c>
      <c r="Z1078" s="47">
        <f t="shared" si="108"/>
        <v>0</v>
      </c>
      <c r="AA1078" s="46">
        <f>G1078*各種係数!K14*各種係数!$P$18</f>
        <v>0</v>
      </c>
      <c r="AB1078" s="46">
        <f>M1078*各種係数!K14*各種係数!$P$18</f>
        <v>0</v>
      </c>
      <c r="AC1078" s="46">
        <f>U1078*各種係数!K14*各種係数!$P$18</f>
        <v>0</v>
      </c>
      <c r="AD1078" s="364">
        <f t="shared" si="109"/>
        <v>0</v>
      </c>
      <c r="AE1078" s="46">
        <f>G1078*各種係数!L14*各種係数!$P$18</f>
        <v>0</v>
      </c>
      <c r="AF1078" s="46">
        <f>M1078*各種係数!L14*各種係数!$P$18</f>
        <v>0</v>
      </c>
      <c r="AG1078" s="46">
        <f>U1078*各種係数!L14*各種係数!$P$18</f>
        <v>0</v>
      </c>
      <c r="AH1078" s="135">
        <f t="shared" si="110"/>
        <v>0</v>
      </c>
    </row>
    <row r="1079" spans="2:34" x14ac:dyDescent="0.15">
      <c r="B1079" s="155" t="s">
        <v>41</v>
      </c>
      <c r="C1079" s="155" t="s">
        <v>290</v>
      </c>
      <c r="D1079" s="155" t="s">
        <v>290</v>
      </c>
      <c r="E1079" s="41" t="s">
        <v>145</v>
      </c>
      <c r="F1079" s="363">
        <f>SUMIF(価格変換【係数】!$D$7:$D$64,E1079,価格変換【係数】!$J$610:$J$667)</f>
        <v>0</v>
      </c>
      <c r="G1079" s="324">
        <f>SUMIF(価格変換【係数】!$D$7:$D$64,E1079,価格変換【係数】!$L$610:$L$667)</f>
        <v>0</v>
      </c>
      <c r="H1079" s="325">
        <f>G1079*各種係数!H15</f>
        <v>0</v>
      </c>
      <c r="I1079" s="324">
        <f>G1079*各種係数!I15</f>
        <v>0</v>
      </c>
      <c r="J1079" s="364">
        <v>0</v>
      </c>
      <c r="K1079" s="46">
        <f>J1079*各種係数!G15</f>
        <v>0</v>
      </c>
      <c r="L1079" s="46">
        <f>J1079*各種係数!F15</f>
        <v>0</v>
      </c>
      <c r="M1079" s="364">
        <v>1.5493555053389976E-6</v>
      </c>
      <c r="N1079" s="46">
        <f>M1079*各種係数!H15</f>
        <v>4.7548207181847382E-7</v>
      </c>
      <c r="O1079" s="46">
        <f>M1079*各種係数!I15</f>
        <v>2.065847552361079E-7</v>
      </c>
      <c r="P1079" s="54"/>
      <c r="Q1079" s="41"/>
      <c r="R1079" s="46">
        <f>Q$1179*各種係数!J15</f>
        <v>1.2703056095120544E-2</v>
      </c>
      <c r="S1079" s="46">
        <f>R1079*各種係数!G15</f>
        <v>2.5074378926773552E-3</v>
      </c>
      <c r="T1079" s="46">
        <f>R1079*各種係数!F15</f>
        <v>1.0195618202443189E-2</v>
      </c>
      <c r="U1079" s="364">
        <v>2.9612529464623505E-3</v>
      </c>
      <c r="V1079" s="46">
        <f>U1079*各種係数!H15</f>
        <v>9.0877960630114034E-4</v>
      </c>
      <c r="W1079" s="46">
        <f>U1079*各種係数!I15</f>
        <v>3.948414118187018E-4</v>
      </c>
      <c r="X1079" s="135">
        <f t="shared" si="106"/>
        <v>2.9628023019676896E-3</v>
      </c>
      <c r="Y1079" s="46">
        <f t="shared" si="107"/>
        <v>9.0925508837295878E-4</v>
      </c>
      <c r="Z1079" s="47">
        <f t="shared" si="108"/>
        <v>3.9504799657393789E-4</v>
      </c>
      <c r="AA1079" s="46">
        <f>G1079*各種係数!K15*各種係数!$P$18</f>
        <v>0</v>
      </c>
      <c r="AB1079" s="46">
        <f>M1079*各種係数!K15*各種係数!$P$18</f>
        <v>6.6069101783097431E-14</v>
      </c>
      <c r="AC1079" s="46">
        <f>U1079*各種係数!K15*各種係数!$P$18</f>
        <v>1.2627658510337223E-10</v>
      </c>
      <c r="AD1079" s="364">
        <f t="shared" si="109"/>
        <v>1.2634265420515534E-10</v>
      </c>
      <c r="AE1079" s="46">
        <f>G1079*各種係数!L15*各種係数!$P$18</f>
        <v>0</v>
      </c>
      <c r="AF1079" s="46">
        <f>M1079*各種係数!L15*各種係数!$P$18</f>
        <v>6.3656387238152062E-14</v>
      </c>
      <c r="AG1079" s="46">
        <f>U1079*各種係数!L15*各種係数!$P$18</f>
        <v>1.2166521087029791E-10</v>
      </c>
      <c r="AH1079" s="135">
        <f t="shared" si="110"/>
        <v>1.2172886725753607E-10</v>
      </c>
    </row>
    <row r="1080" spans="2:34" x14ac:dyDescent="0.15">
      <c r="B1080" s="155" t="s">
        <v>42</v>
      </c>
      <c r="C1080" s="155" t="s">
        <v>290</v>
      </c>
      <c r="D1080" s="155" t="s">
        <v>290</v>
      </c>
      <c r="E1080" s="41" t="s">
        <v>957</v>
      </c>
      <c r="F1080" s="363">
        <f>SUMIF(価格変換【係数】!$D$7:$D$64,E1080,価格変換【係数】!$J$610:$J$667)</f>
        <v>0</v>
      </c>
      <c r="G1080" s="324">
        <f>SUMIF(価格変換【係数】!$D$7:$D$64,E1080,価格変換【係数】!$L$610:$L$667)</f>
        <v>0</v>
      </c>
      <c r="H1080" s="325">
        <f>G1080*各種係数!H16</f>
        <v>0</v>
      </c>
      <c r="I1080" s="324">
        <f>G1080*各種係数!I16</f>
        <v>0</v>
      </c>
      <c r="J1080" s="364">
        <v>4.2296530489383984E-6</v>
      </c>
      <c r="K1080" s="46">
        <f>J1080*各種係数!G16</f>
        <v>0</v>
      </c>
      <c r="L1080" s="46">
        <f>J1080*各種係数!F16</f>
        <v>4.2296530489383976E-6</v>
      </c>
      <c r="M1080" s="364">
        <v>1.7435757772782503E-21</v>
      </c>
      <c r="N1080" s="46">
        <f>M1080*各種係数!H16</f>
        <v>0</v>
      </c>
      <c r="O1080" s="46">
        <f>M1080*各種係数!I16</f>
        <v>0</v>
      </c>
      <c r="P1080" s="54"/>
      <c r="Q1080" s="41"/>
      <c r="R1080" s="46">
        <f>Q$1179*各種係数!J16</f>
        <v>3.0391385873010019E-3</v>
      </c>
      <c r="S1080" s="46">
        <f>R1080*各種係数!G16</f>
        <v>0</v>
      </c>
      <c r="T1080" s="46">
        <f>R1080*各種係数!F16</f>
        <v>3.0391385873010015E-3</v>
      </c>
      <c r="U1080" s="364">
        <v>8.3096927284521851E-20</v>
      </c>
      <c r="V1080" s="46">
        <f>U1080*各種係数!H16</f>
        <v>0</v>
      </c>
      <c r="W1080" s="46">
        <f>U1080*各種係数!I16</f>
        <v>0</v>
      </c>
      <c r="X1080" s="135">
        <f t="shared" si="106"/>
        <v>8.4840503061800096E-20</v>
      </c>
      <c r="Y1080" s="46">
        <f t="shared" si="107"/>
        <v>0</v>
      </c>
      <c r="Z1080" s="47">
        <f t="shared" si="108"/>
        <v>0</v>
      </c>
      <c r="AA1080" s="46">
        <f>G1080*各種係数!K16*各種係数!$P$18</f>
        <v>0</v>
      </c>
      <c r="AB1080" s="46">
        <f>M1080*各種係数!K16*各種係数!$P$18</f>
        <v>0</v>
      </c>
      <c r="AC1080" s="46">
        <f>U1080*各種係数!K16*各種係数!$P$18</f>
        <v>0</v>
      </c>
      <c r="AD1080" s="364">
        <f t="shared" si="109"/>
        <v>0</v>
      </c>
      <c r="AE1080" s="46">
        <f>G1080*各種係数!L16*各種係数!$P$18</f>
        <v>0</v>
      </c>
      <c r="AF1080" s="46">
        <f>M1080*各種係数!L16*各種係数!$P$18</f>
        <v>0</v>
      </c>
      <c r="AG1080" s="46">
        <f>U1080*各種係数!L16*各種係数!$P$18</f>
        <v>0</v>
      </c>
      <c r="AH1080" s="135">
        <f t="shared" si="110"/>
        <v>0</v>
      </c>
    </row>
    <row r="1081" spans="2:34" x14ac:dyDescent="0.15">
      <c r="B1081" s="163" t="s">
        <v>43</v>
      </c>
      <c r="C1081" s="163" t="s">
        <v>290</v>
      </c>
      <c r="D1081" s="163" t="s">
        <v>290</v>
      </c>
      <c r="E1081" s="62" t="s">
        <v>958</v>
      </c>
      <c r="F1081" s="365">
        <f>SUMIF(価格変換【係数】!$D$7:$D$64,E1081,価格変換【係数】!$J$610:$J$667)</f>
        <v>0</v>
      </c>
      <c r="G1081" s="326">
        <f>SUMIF(価格変換【係数】!$D$7:$D$64,E1081,価格変換【係数】!$L$610:$L$667)</f>
        <v>0</v>
      </c>
      <c r="H1081" s="327">
        <f>G1081*各種係数!H17</f>
        <v>0</v>
      </c>
      <c r="I1081" s="326">
        <f>G1081*各種係数!I17</f>
        <v>0</v>
      </c>
      <c r="J1081" s="80">
        <v>2.571670118347254E-6</v>
      </c>
      <c r="K1081" s="67">
        <f>J1081*各種係数!G17</f>
        <v>0</v>
      </c>
      <c r="L1081" s="67">
        <f>J1081*各種係数!F17</f>
        <v>2.571670118347254E-6</v>
      </c>
      <c r="M1081" s="80">
        <v>0</v>
      </c>
      <c r="N1081" s="67">
        <f>M1081*各種係数!H17</f>
        <v>0</v>
      </c>
      <c r="O1081" s="67">
        <f>M1081*各種係数!I17</f>
        <v>0</v>
      </c>
      <c r="P1081" s="54"/>
      <c r="Q1081" s="41"/>
      <c r="R1081" s="67">
        <f>Q$1179*各種係数!J17</f>
        <v>1.0507033852973951E-4</v>
      </c>
      <c r="S1081" s="67">
        <f>R1081*各種係数!G17</f>
        <v>0</v>
      </c>
      <c r="T1081" s="67">
        <f>R1081*各種係数!F17</f>
        <v>1.0507033852973951E-4</v>
      </c>
      <c r="U1081" s="80">
        <v>0</v>
      </c>
      <c r="V1081" s="67">
        <f>U1081*各種係数!H17</f>
        <v>0</v>
      </c>
      <c r="W1081" s="67">
        <f>U1081*各種係数!I17</f>
        <v>0</v>
      </c>
      <c r="X1081" s="330">
        <f t="shared" si="106"/>
        <v>0</v>
      </c>
      <c r="Y1081" s="67">
        <f t="shared" si="107"/>
        <v>0</v>
      </c>
      <c r="Z1081" s="68">
        <f t="shared" si="108"/>
        <v>0</v>
      </c>
      <c r="AA1081" s="67">
        <f>G1081*各種係数!K17*各種係数!$P$18</f>
        <v>0</v>
      </c>
      <c r="AB1081" s="67">
        <f>M1081*各種係数!K17*各種係数!$P$18</f>
        <v>0</v>
      </c>
      <c r="AC1081" s="67">
        <f>U1081*各種係数!K17*各種係数!$P$18</f>
        <v>0</v>
      </c>
      <c r="AD1081" s="80">
        <f t="shared" si="109"/>
        <v>0</v>
      </c>
      <c r="AE1081" s="67">
        <f>G1081*各種係数!L17*各種係数!$P$18</f>
        <v>0</v>
      </c>
      <c r="AF1081" s="67">
        <f>M1081*各種係数!L17*各種係数!$P$18</f>
        <v>0</v>
      </c>
      <c r="AG1081" s="67">
        <f>U1081*各種係数!L17*各種係数!$P$18</f>
        <v>0</v>
      </c>
      <c r="AH1081" s="330">
        <f t="shared" si="110"/>
        <v>0</v>
      </c>
    </row>
    <row r="1082" spans="2:34" x14ac:dyDescent="0.15">
      <c r="B1082" s="155" t="s">
        <v>44</v>
      </c>
      <c r="C1082" s="155" t="s">
        <v>290</v>
      </c>
      <c r="D1082" s="155" t="s">
        <v>290</v>
      </c>
      <c r="E1082" s="41" t="s">
        <v>207</v>
      </c>
      <c r="F1082" s="363">
        <f>SUMIF(価格変換【係数】!$D$7:$D$64,E1082,価格変換【係数】!$J$610:$J$667)</f>
        <v>0</v>
      </c>
      <c r="G1082" s="324">
        <f>SUMIF(価格変換【係数】!$D$7:$D$64,E1082,価格変換【係数】!$L$610:$L$667)</f>
        <v>0</v>
      </c>
      <c r="H1082" s="325">
        <f>G1082*各種係数!H18</f>
        <v>0</v>
      </c>
      <c r="I1082" s="324">
        <f>G1082*各種係数!I18</f>
        <v>0</v>
      </c>
      <c r="J1082" s="366">
        <v>0</v>
      </c>
      <c r="K1082" s="46">
        <f>J1082*各種係数!G18</f>
        <v>0</v>
      </c>
      <c r="L1082" s="46">
        <f>J1082*各種係数!F18</f>
        <v>0</v>
      </c>
      <c r="M1082" s="366">
        <v>0</v>
      </c>
      <c r="N1082" s="46">
        <f>M1082*各種係数!H18</f>
        <v>0</v>
      </c>
      <c r="O1082" s="46">
        <f>M1082*各種係数!I18</f>
        <v>0</v>
      </c>
      <c r="P1082" s="54"/>
      <c r="Q1082" s="41"/>
      <c r="R1082" s="46">
        <f>Q$1179*各種係数!J18</f>
        <v>2.0712085975409631E-3</v>
      </c>
      <c r="S1082" s="46">
        <f>R1082*各種係数!G18</f>
        <v>0</v>
      </c>
      <c r="T1082" s="46">
        <f>R1082*各種係数!F18</f>
        <v>2.0712085975409631E-3</v>
      </c>
      <c r="U1082" s="366">
        <v>0</v>
      </c>
      <c r="V1082" s="46">
        <f>U1082*各種係数!H18</f>
        <v>0</v>
      </c>
      <c r="W1082" s="46">
        <f>U1082*各種係数!I18</f>
        <v>0</v>
      </c>
      <c r="X1082" s="328">
        <f t="shared" si="106"/>
        <v>0</v>
      </c>
      <c r="Y1082" s="136">
        <f t="shared" si="107"/>
        <v>0</v>
      </c>
      <c r="Z1082" s="329">
        <f t="shared" si="108"/>
        <v>0</v>
      </c>
      <c r="AA1082" s="46">
        <f>G1082*各種係数!K18*各種係数!$P$18</f>
        <v>0</v>
      </c>
      <c r="AB1082" s="46">
        <f>M1082*各種係数!K18*各種係数!$P$18</f>
        <v>0</v>
      </c>
      <c r="AC1082" s="46">
        <f>U1082*各種係数!K18*各種係数!$P$18</f>
        <v>0</v>
      </c>
      <c r="AD1082" s="366">
        <f t="shared" si="109"/>
        <v>0</v>
      </c>
      <c r="AE1082" s="46">
        <f>G1082*各種係数!L18*各種係数!$P$18</f>
        <v>0</v>
      </c>
      <c r="AF1082" s="46">
        <f>M1082*各種係数!L18*各種係数!$P$18</f>
        <v>0</v>
      </c>
      <c r="AG1082" s="46">
        <f>U1082*各種係数!L18*各種係数!$P$18</f>
        <v>0</v>
      </c>
      <c r="AH1082" s="328">
        <f t="shared" si="110"/>
        <v>0</v>
      </c>
    </row>
    <row r="1083" spans="2:34" x14ac:dyDescent="0.15">
      <c r="B1083" s="155" t="s">
        <v>45</v>
      </c>
      <c r="C1083" s="155" t="s">
        <v>291</v>
      </c>
      <c r="D1083" s="155" t="s">
        <v>290</v>
      </c>
      <c r="E1083" s="41" t="s">
        <v>147</v>
      </c>
      <c r="F1083" s="363">
        <f>SUMIF(価格変換【係数】!$D$7:$D$64,E1083,価格変換【係数】!$J$610:$J$667)</f>
        <v>0</v>
      </c>
      <c r="G1083" s="324">
        <f>SUMIF(価格変換【係数】!$D$7:$D$64,E1083,価格変換【係数】!$L$610:$L$667)</f>
        <v>0</v>
      </c>
      <c r="H1083" s="325">
        <f>G1083*各種係数!H19</f>
        <v>0</v>
      </c>
      <c r="I1083" s="324">
        <f>G1083*各種係数!I19</f>
        <v>0</v>
      </c>
      <c r="J1083" s="364">
        <v>4.7980079427680579E-4</v>
      </c>
      <c r="K1083" s="46">
        <f>J1083*各種係数!G19</f>
        <v>3.2066239762146348E-6</v>
      </c>
      <c r="L1083" s="46">
        <f>J1083*各種係数!F19</f>
        <v>4.7659417030059117E-4</v>
      </c>
      <c r="M1083" s="364">
        <v>3.6283456236997547E-6</v>
      </c>
      <c r="N1083" s="46">
        <f>M1083*各種係数!H19</f>
        <v>1.4626768295539637E-6</v>
      </c>
      <c r="O1083" s="46">
        <f>M1083*各種係数!I19</f>
        <v>1.0975745511691758E-6</v>
      </c>
      <c r="P1083" s="54"/>
      <c r="Q1083" s="41"/>
      <c r="R1083" s="46">
        <f>Q$1179*各種係数!J19</f>
        <v>4.5900988583951697E-5</v>
      </c>
      <c r="S1083" s="46">
        <f>R1083*各種係数!G19</f>
        <v>3.0676733402891946E-7</v>
      </c>
      <c r="T1083" s="46">
        <f>R1083*各種係数!F19</f>
        <v>4.5594221249922779E-5</v>
      </c>
      <c r="U1083" s="364">
        <v>4.6464286339387955E-7</v>
      </c>
      <c r="V1083" s="46">
        <f>U1083*各種係数!H19</f>
        <v>1.8730915430565769E-7</v>
      </c>
      <c r="W1083" s="46">
        <f>U1083*各種係数!I19</f>
        <v>1.4055446617664856E-7</v>
      </c>
      <c r="X1083" s="135">
        <f t="shared" si="106"/>
        <v>4.0929884870936343E-6</v>
      </c>
      <c r="Y1083" s="46">
        <f t="shared" si="107"/>
        <v>1.6499859838596213E-6</v>
      </c>
      <c r="Z1083" s="47">
        <f t="shared" si="108"/>
        <v>1.2381290173458242E-6</v>
      </c>
      <c r="AA1083" s="46">
        <f>G1083*各種係数!K19*各種係数!$P$18</f>
        <v>0</v>
      </c>
      <c r="AB1083" s="46">
        <f>M1083*各種係数!K19*各種係数!$P$18</f>
        <v>9.8267693975201685E-13</v>
      </c>
      <c r="AC1083" s="46">
        <f>U1083*各種係数!K19*各種係数!$P$18</f>
        <v>1.2584077550250903E-13</v>
      </c>
      <c r="AD1083" s="364">
        <f t="shared" si="109"/>
        <v>1.1085177152545259E-12</v>
      </c>
      <c r="AE1083" s="46">
        <f>G1083*各種係数!L19*各種係数!$P$18</f>
        <v>0</v>
      </c>
      <c r="AF1083" s="46">
        <f>M1083*各種係数!L19*各種係数!$P$18</f>
        <v>4.5354320296246934E-13</v>
      </c>
      <c r="AG1083" s="46">
        <f>U1083*各種係数!L19*各種係数!$P$18</f>
        <v>5.8080357924234936E-14</v>
      </c>
      <c r="AH1083" s="135">
        <f t="shared" si="110"/>
        <v>5.1162356088670431E-13</v>
      </c>
    </row>
    <row r="1084" spans="2:34" x14ac:dyDescent="0.15">
      <c r="B1084" s="155" t="s">
        <v>46</v>
      </c>
      <c r="C1084" s="155" t="s">
        <v>291</v>
      </c>
      <c r="D1084" s="155" t="s">
        <v>290</v>
      </c>
      <c r="E1084" s="41" t="s">
        <v>959</v>
      </c>
      <c r="F1084" s="363">
        <f>SUMIF(価格変換【係数】!$D$7:$D$64,E1084,価格変換【係数】!$J$610:$J$667)</f>
        <v>0</v>
      </c>
      <c r="G1084" s="324">
        <f>SUMIF(価格変換【係数】!$D$7:$D$64,E1084,価格変換【係数】!$L$610:$L$667)</f>
        <v>0</v>
      </c>
      <c r="H1084" s="325">
        <f>G1084*各種係数!H20</f>
        <v>0</v>
      </c>
      <c r="I1084" s="324">
        <f>G1084*各種係数!I20</f>
        <v>0</v>
      </c>
      <c r="J1084" s="364">
        <v>1.2540147151628262E-3</v>
      </c>
      <c r="K1084" s="46">
        <f>J1084*各種係数!G20</f>
        <v>0</v>
      </c>
      <c r="L1084" s="46">
        <f>J1084*各種係数!F20</f>
        <v>1.2540147151628262E-3</v>
      </c>
      <c r="M1084" s="364">
        <v>0</v>
      </c>
      <c r="N1084" s="46">
        <f>M1084*各種係数!H20</f>
        <v>0</v>
      </c>
      <c r="O1084" s="46">
        <f>M1084*各種係数!I20</f>
        <v>0</v>
      </c>
      <c r="P1084" s="54"/>
      <c r="Q1084" s="41"/>
      <c r="R1084" s="46">
        <f>Q$1179*各種係数!J20</f>
        <v>3.0496930988717042E-3</v>
      </c>
      <c r="S1084" s="46">
        <f>R1084*各種係数!G20</f>
        <v>0</v>
      </c>
      <c r="T1084" s="46">
        <f>R1084*各種係数!F20</f>
        <v>3.0496930988717042E-3</v>
      </c>
      <c r="U1084" s="364">
        <v>0</v>
      </c>
      <c r="V1084" s="46">
        <f>U1084*各種係数!H20</f>
        <v>0</v>
      </c>
      <c r="W1084" s="46">
        <f>U1084*各種係数!I20</f>
        <v>0</v>
      </c>
      <c r="X1084" s="135">
        <f t="shared" si="106"/>
        <v>0</v>
      </c>
      <c r="Y1084" s="46">
        <f t="shared" si="107"/>
        <v>0</v>
      </c>
      <c r="Z1084" s="47">
        <f t="shared" si="108"/>
        <v>0</v>
      </c>
      <c r="AA1084" s="46">
        <f>G1084*各種係数!K20*各種係数!$P$18</f>
        <v>0</v>
      </c>
      <c r="AB1084" s="46">
        <f>M1084*各種係数!K20*各種係数!$P$18</f>
        <v>0</v>
      </c>
      <c r="AC1084" s="46">
        <f>U1084*各種係数!K20*各種係数!$P$18</f>
        <v>0</v>
      </c>
      <c r="AD1084" s="364">
        <f t="shared" si="109"/>
        <v>0</v>
      </c>
      <c r="AE1084" s="46">
        <f>G1084*各種係数!L20*各種係数!$P$18</f>
        <v>0</v>
      </c>
      <c r="AF1084" s="46">
        <f>M1084*各種係数!L20*各種係数!$P$18</f>
        <v>0</v>
      </c>
      <c r="AG1084" s="46">
        <f>U1084*各種係数!L20*各種係数!$P$18</f>
        <v>0</v>
      </c>
      <c r="AH1084" s="135">
        <f t="shared" si="110"/>
        <v>0</v>
      </c>
    </row>
    <row r="1085" spans="2:34" x14ac:dyDescent="0.15">
      <c r="B1085" s="155" t="s">
        <v>47</v>
      </c>
      <c r="C1085" s="155" t="s">
        <v>292</v>
      </c>
      <c r="D1085" s="155" t="s">
        <v>290</v>
      </c>
      <c r="E1085" s="41" t="s">
        <v>960</v>
      </c>
      <c r="F1085" s="363">
        <f>SUMIF(価格変換【係数】!$D$7:$D$64,E1085,価格変換【係数】!$J$610:$J$667)</f>
        <v>0</v>
      </c>
      <c r="G1085" s="324">
        <f>SUMIF(価格変換【係数】!$D$7:$D$64,E1085,価格変換【係数】!$L$610:$L$667)</f>
        <v>0</v>
      </c>
      <c r="H1085" s="325">
        <f>G1085*各種係数!H21</f>
        <v>0</v>
      </c>
      <c r="I1085" s="324">
        <f>G1085*各種係数!I21</f>
        <v>0</v>
      </c>
      <c r="J1085" s="364">
        <v>5.2764199820833661E-3</v>
      </c>
      <c r="K1085" s="46">
        <f>J1085*各種係数!G21</f>
        <v>6.612914381814552E-5</v>
      </c>
      <c r="L1085" s="46">
        <f>J1085*各種係数!F21</f>
        <v>5.2102908382652205E-3</v>
      </c>
      <c r="M1085" s="364">
        <v>6.9783805199890412E-5</v>
      </c>
      <c r="N1085" s="46">
        <f>M1085*各種係数!H21</f>
        <v>3.0165893678684332E-5</v>
      </c>
      <c r="O1085" s="46">
        <f>M1085*各種係数!I21</f>
        <v>1.5443212825536722E-5</v>
      </c>
      <c r="P1085" s="54"/>
      <c r="Q1085" s="41"/>
      <c r="R1085" s="46">
        <f>Q$1179*各種係数!J21</f>
        <v>2.7083791076096642E-5</v>
      </c>
      <c r="S1085" s="46">
        <f>R1085*各種係数!G21</f>
        <v>3.394399841736296E-7</v>
      </c>
      <c r="T1085" s="46">
        <f>R1085*各種係数!F21</f>
        <v>2.6744351091923014E-5</v>
      </c>
      <c r="U1085" s="364">
        <v>1.1213468996435525E-6</v>
      </c>
      <c r="V1085" s="46">
        <f>U1085*各種係数!H21</f>
        <v>4.8473182645567221E-7</v>
      </c>
      <c r="W1085" s="46">
        <f>U1085*各種係数!I21</f>
        <v>2.4815498055526421E-7</v>
      </c>
      <c r="X1085" s="135">
        <f t="shared" si="106"/>
        <v>7.0905152099533963E-5</v>
      </c>
      <c r="Y1085" s="46">
        <f t="shared" si="107"/>
        <v>3.0650625505140007E-5</v>
      </c>
      <c r="Z1085" s="47">
        <f t="shared" si="108"/>
        <v>1.5691367806091986E-5</v>
      </c>
      <c r="AA1085" s="46">
        <f>G1085*各種係数!K21*各種係数!$P$18</f>
        <v>0</v>
      </c>
      <c r="AB1085" s="46">
        <f>M1085*各種係数!K21*各種係数!$P$18</f>
        <v>5.6734800975520654E-12</v>
      </c>
      <c r="AC1085" s="46">
        <f>U1085*各種係数!K21*各種係数!$P$18</f>
        <v>9.1166414605166862E-14</v>
      </c>
      <c r="AD1085" s="364">
        <f t="shared" si="109"/>
        <v>5.7646465121572327E-12</v>
      </c>
      <c r="AE1085" s="46">
        <f>G1085*各種係数!L21*各種係数!$P$18</f>
        <v>0</v>
      </c>
      <c r="AF1085" s="46">
        <f>M1085*各種係数!L21*各種係数!$P$18</f>
        <v>3.9714360682864459E-12</v>
      </c>
      <c r="AG1085" s="46">
        <f>U1085*各種係数!L21*各種係数!$P$18</f>
        <v>6.3816490223616798E-14</v>
      </c>
      <c r="AH1085" s="135">
        <f t="shared" si="110"/>
        <v>4.0352525585100625E-12</v>
      </c>
    </row>
    <row r="1086" spans="2:34" x14ac:dyDescent="0.15">
      <c r="B1086" s="155" t="s">
        <v>48</v>
      </c>
      <c r="C1086" s="155" t="s">
        <v>292</v>
      </c>
      <c r="D1086" s="155" t="s">
        <v>290</v>
      </c>
      <c r="E1086" s="41" t="s">
        <v>150</v>
      </c>
      <c r="F1086" s="365">
        <f>SUMIF(価格変換【係数】!$D$7:$D$64,E1086,価格変換【係数】!$J$610:$J$667)</f>
        <v>0</v>
      </c>
      <c r="G1086" s="326">
        <f>SUMIF(価格変換【係数】!$D$7:$D$64,E1086,価格変換【係数】!$L$610:$L$667)</f>
        <v>0</v>
      </c>
      <c r="H1086" s="327">
        <f>G1086*各種係数!H22</f>
        <v>0</v>
      </c>
      <c r="I1086" s="326">
        <f>G1086*各種係数!I22</f>
        <v>0</v>
      </c>
      <c r="J1086" s="80">
        <v>7.4507896947350336E-4</v>
      </c>
      <c r="K1086" s="67">
        <f>J1086*各種係数!G22</f>
        <v>4.1242706563007567E-5</v>
      </c>
      <c r="L1086" s="67">
        <f>J1086*各種係数!F22</f>
        <v>7.0383626291049578E-4</v>
      </c>
      <c r="M1086" s="80">
        <v>5.7761435835277913E-5</v>
      </c>
      <c r="N1086" s="67">
        <f>M1086*各種係数!H22</f>
        <v>2.3028966690965639E-5</v>
      </c>
      <c r="O1086" s="67">
        <f>M1086*各種係数!I22</f>
        <v>9.4199851708825022E-6</v>
      </c>
      <c r="P1086" s="54"/>
      <c r="Q1086" s="41"/>
      <c r="R1086" s="67">
        <f>Q$1179*各種係数!J22</f>
        <v>9.444744341498424E-5</v>
      </c>
      <c r="S1086" s="67">
        <f>R1086*各種係数!G22</f>
        <v>5.2279937482908384E-6</v>
      </c>
      <c r="T1086" s="67">
        <f>R1086*各種係数!F22</f>
        <v>8.9219449666693408E-5</v>
      </c>
      <c r="U1086" s="80">
        <v>1.5260968857845419E-5</v>
      </c>
      <c r="V1086" s="67">
        <f>U1086*各種係数!H22</f>
        <v>6.084411483492603E-6</v>
      </c>
      <c r="W1086" s="67">
        <f>U1086*各種係数!I22</f>
        <v>2.4888249098268251E-6</v>
      </c>
      <c r="X1086" s="330">
        <f t="shared" si="106"/>
        <v>7.3022404693123339E-5</v>
      </c>
      <c r="Y1086" s="67">
        <f t="shared" si="107"/>
        <v>2.9113378174458241E-5</v>
      </c>
      <c r="Z1086" s="68">
        <f t="shared" si="108"/>
        <v>1.1908810080709327E-5</v>
      </c>
      <c r="AA1086" s="67">
        <f>G1086*各種係数!K22*各種係数!$P$18</f>
        <v>0</v>
      </c>
      <c r="AB1086" s="67">
        <f>M1086*各種係数!K22*各種係数!$P$18</f>
        <v>3.7803821572762657E-12</v>
      </c>
      <c r="AC1086" s="67">
        <f>U1086*各種係数!K22*各種係数!$P$18</f>
        <v>9.9880298227821907E-13</v>
      </c>
      <c r="AD1086" s="80">
        <f t="shared" si="109"/>
        <v>4.7791851395544844E-12</v>
      </c>
      <c r="AE1086" s="67">
        <f>G1086*各種係数!L22*各種係数!$P$18</f>
        <v>0</v>
      </c>
      <c r="AF1086" s="67">
        <f>M1086*各種係数!L22*各種係数!$P$18</f>
        <v>2.3742376932140628E-12</v>
      </c>
      <c r="AG1086" s="67">
        <f>U1086*各種係数!L22*各種係数!$P$18</f>
        <v>6.2728993788504602E-13</v>
      </c>
      <c r="AH1086" s="330">
        <f t="shared" si="110"/>
        <v>3.0015276310991087E-12</v>
      </c>
    </row>
    <row r="1087" spans="2:34" x14ac:dyDescent="0.15">
      <c r="B1087" s="162" t="s">
        <v>49</v>
      </c>
      <c r="C1087" s="162" t="s">
        <v>292</v>
      </c>
      <c r="D1087" s="162" t="s">
        <v>290</v>
      </c>
      <c r="E1087" s="116" t="s">
        <v>151</v>
      </c>
      <c r="F1087" s="363">
        <f>SUMIF(価格変換【係数】!$D$7:$D$64,E1087,価格変換【係数】!$J$610:$J$667)</f>
        <v>0</v>
      </c>
      <c r="G1087" s="324">
        <f>SUMIF(価格変換【係数】!$D$7:$D$64,E1087,価格変換【係数】!$L$610:$L$667)</f>
        <v>0</v>
      </c>
      <c r="H1087" s="325">
        <f>G1087*各種係数!H23</f>
        <v>0</v>
      </c>
      <c r="I1087" s="324">
        <f>G1087*各種係数!I23</f>
        <v>0</v>
      </c>
      <c r="J1087" s="366">
        <v>5.0077503079035794E-3</v>
      </c>
      <c r="K1087" s="46">
        <f>J1087*各種係数!G23</f>
        <v>0</v>
      </c>
      <c r="L1087" s="46">
        <f>J1087*各種係数!F23</f>
        <v>5.0077503079035786E-3</v>
      </c>
      <c r="M1087" s="366">
        <v>8.265834107392987E-20</v>
      </c>
      <c r="N1087" s="46">
        <f>M1087*各種係数!H23</f>
        <v>0</v>
      </c>
      <c r="O1087" s="46">
        <f>M1087*各種係数!I23</f>
        <v>0</v>
      </c>
      <c r="P1087" s="54"/>
      <c r="Q1087" s="41"/>
      <c r="R1087" s="46">
        <f>Q$1179*各種係数!J23</f>
        <v>0</v>
      </c>
      <c r="S1087" s="46">
        <f>R1087*各種係数!G23</f>
        <v>0</v>
      </c>
      <c r="T1087" s="46">
        <f>R1087*各種係数!F23</f>
        <v>0</v>
      </c>
      <c r="U1087" s="366">
        <v>1.3418810846490794E-20</v>
      </c>
      <c r="V1087" s="46">
        <f>U1087*各種係数!H23</f>
        <v>0</v>
      </c>
      <c r="W1087" s="46">
        <f>U1087*各種係数!I23</f>
        <v>0</v>
      </c>
      <c r="X1087" s="328">
        <f t="shared" si="106"/>
        <v>9.607715192042067E-20</v>
      </c>
      <c r="Y1087" s="136">
        <f t="shared" si="107"/>
        <v>0</v>
      </c>
      <c r="Z1087" s="329">
        <f t="shared" si="108"/>
        <v>0</v>
      </c>
      <c r="AA1087" s="46">
        <f>G1087*各種係数!K23*各種係数!$P$18</f>
        <v>0</v>
      </c>
      <c r="AB1087" s="46">
        <f>M1087*各種係数!K23*各種係数!$P$18</f>
        <v>0</v>
      </c>
      <c r="AC1087" s="46">
        <f>U1087*各種係数!K23*各種係数!$P$18</f>
        <v>0</v>
      </c>
      <c r="AD1087" s="366">
        <f t="shared" si="109"/>
        <v>0</v>
      </c>
      <c r="AE1087" s="46">
        <f>G1087*各種係数!L23*各種係数!$P$18</f>
        <v>0</v>
      </c>
      <c r="AF1087" s="46">
        <f>M1087*各種係数!L23*各種係数!$P$18</f>
        <v>0</v>
      </c>
      <c r="AG1087" s="46">
        <f>U1087*各種係数!L23*各種係数!$P$18</f>
        <v>0</v>
      </c>
      <c r="AH1087" s="328">
        <f t="shared" si="110"/>
        <v>0</v>
      </c>
    </row>
    <row r="1088" spans="2:34" x14ac:dyDescent="0.15">
      <c r="B1088" s="155" t="s">
        <v>50</v>
      </c>
      <c r="C1088" s="155" t="s">
        <v>292</v>
      </c>
      <c r="D1088" s="155" t="s">
        <v>290</v>
      </c>
      <c r="E1088" s="41" t="s">
        <v>152</v>
      </c>
      <c r="F1088" s="363">
        <f>SUMIF(価格変換【係数】!$D$7:$D$64,E1088,価格変換【係数】!$J$610:$J$667)</f>
        <v>0</v>
      </c>
      <c r="G1088" s="324">
        <f>SUMIF(価格変換【係数】!$D$7:$D$64,E1088,価格変換【係数】!$L$610:$L$667)</f>
        <v>0</v>
      </c>
      <c r="H1088" s="325">
        <f>G1088*各種係数!H24</f>
        <v>0</v>
      </c>
      <c r="I1088" s="324">
        <f>G1088*各種係数!I24</f>
        <v>0</v>
      </c>
      <c r="J1088" s="364">
        <v>4.4258280325160182E-3</v>
      </c>
      <c r="K1088" s="46">
        <f>J1088*各種係数!G24</f>
        <v>4.4402682434267211E-5</v>
      </c>
      <c r="L1088" s="46">
        <f>J1088*各種係数!F24</f>
        <v>4.3814253500817513E-3</v>
      </c>
      <c r="M1088" s="364">
        <v>5.0414224841410358E-5</v>
      </c>
      <c r="N1088" s="46">
        <f>M1088*各種係数!H24</f>
        <v>2.1882552317974378E-5</v>
      </c>
      <c r="O1088" s="46">
        <f>M1088*各種係数!I24</f>
        <v>1.1484122241433083E-5</v>
      </c>
      <c r="P1088" s="54"/>
      <c r="Q1088" s="41"/>
      <c r="R1088" s="46">
        <f>Q$1179*各種係数!J24</f>
        <v>1.5799529399571164E-4</v>
      </c>
      <c r="S1088" s="46">
        <f>R1088*各種係数!G24</f>
        <v>1.5851078744720473E-6</v>
      </c>
      <c r="T1088" s="46">
        <f>R1088*各種係数!F24</f>
        <v>1.564101861212396E-4</v>
      </c>
      <c r="U1088" s="364">
        <v>4.3364834702751886E-6</v>
      </c>
      <c r="V1088" s="46">
        <f>U1088*各種係数!H24</f>
        <v>1.8822728448733841E-6</v>
      </c>
      <c r="W1088" s="46">
        <f>U1088*各種係数!I24</f>
        <v>9.8783044720520634E-7</v>
      </c>
      <c r="X1088" s="135">
        <f t="shared" si="106"/>
        <v>5.4750708311685545E-5</v>
      </c>
      <c r="Y1088" s="46">
        <f t="shared" si="107"/>
        <v>2.3764825162847761E-5</v>
      </c>
      <c r="Z1088" s="47">
        <f t="shared" si="108"/>
        <v>1.247195268863829E-5</v>
      </c>
      <c r="AA1088" s="46">
        <f>G1088*各種係数!K24*各種係数!$P$18</f>
        <v>0</v>
      </c>
      <c r="AB1088" s="46">
        <f>M1088*各種係数!K24*各種係数!$P$18</f>
        <v>1.9848120016303292E-12</v>
      </c>
      <c r="AC1088" s="46">
        <f>U1088*各種係数!K24*各種係数!$P$18</f>
        <v>1.7072769568012552E-13</v>
      </c>
      <c r="AD1088" s="364">
        <f t="shared" si="109"/>
        <v>2.1555396973104547E-12</v>
      </c>
      <c r="AE1088" s="46">
        <f>G1088*各種係数!L24*各種係数!$P$18</f>
        <v>0</v>
      </c>
      <c r="AF1088" s="46">
        <f>M1088*各種係数!L24*各種係数!$P$18</f>
        <v>1.7863308014672962E-12</v>
      </c>
      <c r="AG1088" s="46">
        <f>U1088*各種係数!L24*各種係数!$P$18</f>
        <v>1.5365492611211295E-13</v>
      </c>
      <c r="AH1088" s="135">
        <f t="shared" si="110"/>
        <v>1.9399857275794093E-12</v>
      </c>
    </row>
    <row r="1089" spans="2:34" x14ac:dyDescent="0.15">
      <c r="B1089" s="155" t="s">
        <v>51</v>
      </c>
      <c r="C1089" s="155" t="s">
        <v>293</v>
      </c>
      <c r="D1089" s="155" t="s">
        <v>290</v>
      </c>
      <c r="E1089" s="41" t="s">
        <v>961</v>
      </c>
      <c r="F1089" s="363">
        <f>SUMIF(価格変換【係数】!$D$7:$D$64,E1089,価格変換【係数】!$J$610:$J$667)</f>
        <v>0</v>
      </c>
      <c r="G1089" s="324">
        <f>SUMIF(価格変換【係数】!$D$7:$D$64,E1089,価格変換【係数】!$L$610:$L$667)</f>
        <v>0</v>
      </c>
      <c r="H1089" s="325">
        <f>G1089*各種係数!H25</f>
        <v>0</v>
      </c>
      <c r="I1089" s="324">
        <f>G1089*各種係数!I25</f>
        <v>0</v>
      </c>
      <c r="J1089" s="364">
        <v>2.1606308729984255E-3</v>
      </c>
      <c r="K1089" s="46">
        <f>J1089*各種係数!G25</f>
        <v>2.7429897825653336E-5</v>
      </c>
      <c r="L1089" s="46">
        <f>J1089*各種係数!F25</f>
        <v>2.133200975172772E-3</v>
      </c>
      <c r="M1089" s="364">
        <v>3.310634319926016E-5</v>
      </c>
      <c r="N1089" s="46">
        <f>M1089*各種係数!H25</f>
        <v>1.7749433201624945E-5</v>
      </c>
      <c r="O1089" s="46">
        <f>M1089*各種係数!I25</f>
        <v>8.7218172547914119E-6</v>
      </c>
      <c r="P1089" s="54"/>
      <c r="Q1089" s="41"/>
      <c r="R1089" s="46">
        <f>Q$1179*各種係数!J25</f>
        <v>2.7525353389124907E-5</v>
      </c>
      <c r="S1089" s="46">
        <f>R1089*各種係数!G25</f>
        <v>3.4944313742537511E-7</v>
      </c>
      <c r="T1089" s="46">
        <f>R1089*各種係数!F25</f>
        <v>2.7175910251699532E-5</v>
      </c>
      <c r="U1089" s="364">
        <v>6.0687330451809901E-6</v>
      </c>
      <c r="V1089" s="46">
        <f>U1089*各種係数!H25</f>
        <v>3.2536535719336439E-6</v>
      </c>
      <c r="W1089" s="46">
        <f>U1089*各種係数!I25</f>
        <v>1.598798764019496E-6</v>
      </c>
      <c r="X1089" s="135">
        <f t="shared" si="106"/>
        <v>3.917507624444115E-5</v>
      </c>
      <c r="Y1089" s="46">
        <f t="shared" si="107"/>
        <v>2.1003086773558589E-5</v>
      </c>
      <c r="Z1089" s="47">
        <f t="shared" si="108"/>
        <v>1.0320616018810907E-5</v>
      </c>
      <c r="AA1089" s="46">
        <f>G1089*各種係数!K25*各種係数!$P$18</f>
        <v>0</v>
      </c>
      <c r="AB1089" s="46">
        <f>M1089*各種係数!K25*各種係数!$P$18</f>
        <v>2.0497807884351142E-12</v>
      </c>
      <c r="AC1089" s="46">
        <f>U1089*各種係数!K25*各種係数!$P$18</f>
        <v>3.7574589048636797E-13</v>
      </c>
      <c r="AD1089" s="364">
        <f t="shared" si="109"/>
        <v>2.4255266789214821E-12</v>
      </c>
      <c r="AE1089" s="46">
        <f>G1089*各種係数!L25*各種係数!$P$18</f>
        <v>0</v>
      </c>
      <c r="AF1089" s="46">
        <f>M1089*各種係数!L25*各種係数!$P$18</f>
        <v>1.7637648644674238E-12</v>
      </c>
      <c r="AG1089" s="46">
        <f>U1089*各種係数!L25*各種係数!$P$18</f>
        <v>3.2331623134873522E-13</v>
      </c>
      <c r="AH1089" s="135">
        <f t="shared" si="110"/>
        <v>2.0870810958161591E-12</v>
      </c>
    </row>
    <row r="1090" spans="2:34" x14ac:dyDescent="0.15">
      <c r="B1090" s="155" t="s">
        <v>52</v>
      </c>
      <c r="C1090" s="155" t="s">
        <v>294</v>
      </c>
      <c r="D1090" s="155" t="s">
        <v>290</v>
      </c>
      <c r="E1090" s="41" t="s">
        <v>154</v>
      </c>
      <c r="F1090" s="363">
        <f>SUMIF(価格変換【係数】!$D$7:$D$64,E1090,価格変換【係数】!$J$610:$J$667)</f>
        <v>0</v>
      </c>
      <c r="G1090" s="324">
        <f>SUMIF(価格変換【係数】!$D$7:$D$64,E1090,価格変換【係数】!$L$610:$L$667)</f>
        <v>0</v>
      </c>
      <c r="H1090" s="325">
        <f>G1090*各種係数!H26</f>
        <v>0</v>
      </c>
      <c r="I1090" s="324">
        <f>G1090*各種係数!I26</f>
        <v>0</v>
      </c>
      <c r="J1090" s="364">
        <v>6.6020805193306933E-10</v>
      </c>
      <c r="K1090" s="46">
        <f>J1090*各種係数!G26</f>
        <v>0</v>
      </c>
      <c r="L1090" s="46">
        <f>J1090*各種係数!F26</f>
        <v>6.6020805193306933E-10</v>
      </c>
      <c r="M1090" s="364">
        <v>0</v>
      </c>
      <c r="N1090" s="46">
        <f>M1090*各種係数!H26</f>
        <v>0</v>
      </c>
      <c r="O1090" s="46">
        <f>M1090*各種係数!I26</f>
        <v>0</v>
      </c>
      <c r="P1090" s="54"/>
      <c r="Q1090" s="41"/>
      <c r="R1090" s="46">
        <f>Q$1179*各種係数!J26</f>
        <v>2.864293588050619E-6</v>
      </c>
      <c r="S1090" s="46">
        <f>R1090*各種係数!G26</f>
        <v>0</v>
      </c>
      <c r="T1090" s="46">
        <f>R1090*各種係数!F26</f>
        <v>2.864293588050619E-6</v>
      </c>
      <c r="U1090" s="364">
        <v>0</v>
      </c>
      <c r="V1090" s="46">
        <f>U1090*各種係数!H26</f>
        <v>0</v>
      </c>
      <c r="W1090" s="46">
        <f>U1090*各種係数!I26</f>
        <v>0</v>
      </c>
      <c r="X1090" s="135">
        <f t="shared" si="106"/>
        <v>0</v>
      </c>
      <c r="Y1090" s="46">
        <f t="shared" si="107"/>
        <v>0</v>
      </c>
      <c r="Z1090" s="47">
        <f t="shared" si="108"/>
        <v>0</v>
      </c>
      <c r="AA1090" s="46">
        <f>G1090*各種係数!K26*各種係数!$P$18</f>
        <v>0</v>
      </c>
      <c r="AB1090" s="46">
        <f>M1090*各種係数!K26*各種係数!$P$18</f>
        <v>0</v>
      </c>
      <c r="AC1090" s="46">
        <f>U1090*各種係数!K26*各種係数!$P$18</f>
        <v>0</v>
      </c>
      <c r="AD1090" s="364">
        <f t="shared" si="109"/>
        <v>0</v>
      </c>
      <c r="AE1090" s="46">
        <f>G1090*各種係数!L26*各種係数!$P$18</f>
        <v>0</v>
      </c>
      <c r="AF1090" s="46">
        <f>M1090*各種係数!L26*各種係数!$P$18</f>
        <v>0</v>
      </c>
      <c r="AG1090" s="46">
        <f>U1090*各種係数!L26*各種係数!$P$18</f>
        <v>0</v>
      </c>
      <c r="AH1090" s="135">
        <f t="shared" si="110"/>
        <v>0</v>
      </c>
    </row>
    <row r="1091" spans="2:34" x14ac:dyDescent="0.15">
      <c r="B1091" s="163" t="s">
        <v>53</v>
      </c>
      <c r="C1091" s="163" t="s">
        <v>294</v>
      </c>
      <c r="D1091" s="163" t="s">
        <v>290</v>
      </c>
      <c r="E1091" s="62" t="s">
        <v>962</v>
      </c>
      <c r="F1091" s="365">
        <f>SUMIF(価格変換【係数】!$D$7:$D$64,E1091,価格変換【係数】!$J$610:$J$667)</f>
        <v>0</v>
      </c>
      <c r="G1091" s="326">
        <f>SUMIF(価格変換【係数】!$D$7:$D$64,E1091,価格変換【係数】!$L$610:$L$667)</f>
        <v>0</v>
      </c>
      <c r="H1091" s="327">
        <f>G1091*各種係数!H27</f>
        <v>0</v>
      </c>
      <c r="I1091" s="326">
        <f>G1091*各種係数!I27</f>
        <v>0</v>
      </c>
      <c r="J1091" s="80">
        <v>2.0530315290080575E-4</v>
      </c>
      <c r="K1091" s="67">
        <f>J1091*各種係数!G27</f>
        <v>2.0513097102050307E-6</v>
      </c>
      <c r="L1091" s="67">
        <f>J1091*各種係数!F27</f>
        <v>2.0325184319060072E-4</v>
      </c>
      <c r="M1091" s="80">
        <v>2.7840888743448701E-6</v>
      </c>
      <c r="N1091" s="67">
        <f>M1091*各種係数!H27</f>
        <v>1.047841751339515E-6</v>
      </c>
      <c r="O1091" s="67">
        <f>M1091*各種係数!I27</f>
        <v>2.5739689592999747E-7</v>
      </c>
      <c r="P1091" s="54"/>
      <c r="Q1091" s="41"/>
      <c r="R1091" s="67">
        <f>Q$1179*各種係数!J27</f>
        <v>5.9181072839054049E-6</v>
      </c>
      <c r="S1091" s="67">
        <f>R1091*各種係数!G27</f>
        <v>5.9131439366524371E-8</v>
      </c>
      <c r="T1091" s="67">
        <f>R1091*各種係数!F27</f>
        <v>5.8589758445388809E-6</v>
      </c>
      <c r="U1091" s="80">
        <v>5.2574482948656727E-7</v>
      </c>
      <c r="V1091" s="67">
        <f>U1091*各種係数!H27</f>
        <v>1.9787349030534528E-7</v>
      </c>
      <c r="W1091" s="67">
        <f>U1091*各種係数!I27</f>
        <v>4.8606597443097732E-8</v>
      </c>
      <c r="X1091" s="330">
        <f t="shared" si="106"/>
        <v>3.3098337038314374E-6</v>
      </c>
      <c r="Y1091" s="67">
        <f t="shared" si="107"/>
        <v>1.2457152416448603E-6</v>
      </c>
      <c r="Z1091" s="68">
        <f t="shared" si="108"/>
        <v>3.0600349337309523E-7</v>
      </c>
      <c r="AA1091" s="67">
        <f>G1091*各種係数!K27*各種係数!$P$18</f>
        <v>0</v>
      </c>
      <c r="AB1091" s="67">
        <f>M1091*各種係数!K27*各種係数!$P$18</f>
        <v>5.2529978761223961E-14</v>
      </c>
      <c r="AC1091" s="67">
        <f>U1091*各種係数!K27*各種係数!$P$18</f>
        <v>9.9197137638974948E-15</v>
      </c>
      <c r="AD1091" s="80">
        <f t="shared" si="109"/>
        <v>6.2449692525121462E-14</v>
      </c>
      <c r="AE1091" s="67">
        <f>G1091*各種係数!L27*各種係数!$P$18</f>
        <v>0</v>
      </c>
      <c r="AF1091" s="67">
        <f>M1091*各種係数!L27*各種係数!$P$18</f>
        <v>5.2529978761223961E-14</v>
      </c>
      <c r="AG1091" s="67">
        <f>U1091*各種係数!L27*各種係数!$P$18</f>
        <v>9.9197137638974948E-15</v>
      </c>
      <c r="AH1091" s="330">
        <f t="shared" si="110"/>
        <v>6.2449692525121462E-14</v>
      </c>
    </row>
    <row r="1092" spans="2:34" x14ac:dyDescent="0.15">
      <c r="B1092" s="155" t="s">
        <v>54</v>
      </c>
      <c r="C1092" s="155" t="s">
        <v>294</v>
      </c>
      <c r="D1092" s="155" t="s">
        <v>290</v>
      </c>
      <c r="E1092" s="41" t="s">
        <v>963</v>
      </c>
      <c r="F1092" s="363">
        <f>SUMIF(価格変換【係数】!$D$7:$D$64,E1092,価格変換【係数】!$J$610:$J$667)</f>
        <v>0</v>
      </c>
      <c r="G1092" s="324">
        <f>SUMIF(価格変換【係数】!$D$7:$D$64,E1092,価格変換【係数】!$L$610:$L$667)</f>
        <v>0</v>
      </c>
      <c r="H1092" s="325">
        <f>G1092*各種係数!H28</f>
        <v>0</v>
      </c>
      <c r="I1092" s="324">
        <f>G1092*各種係数!I28</f>
        <v>0</v>
      </c>
      <c r="J1092" s="366">
        <v>0</v>
      </c>
      <c r="K1092" s="46">
        <f>J1092*各種係数!G28</f>
        <v>0</v>
      </c>
      <c r="L1092" s="46">
        <f>J1092*各種係数!F28</f>
        <v>0</v>
      </c>
      <c r="M1092" s="366">
        <v>-1.3991594977962314E-22</v>
      </c>
      <c r="N1092" s="46">
        <f>M1092*各種係数!H28</f>
        <v>0</v>
      </c>
      <c r="O1092" s="46">
        <f>M1092*各種係数!I28</f>
        <v>0</v>
      </c>
      <c r="P1092" s="54"/>
      <c r="Q1092" s="41"/>
      <c r="R1092" s="46">
        <f>Q$1179*各種係数!J28</f>
        <v>0</v>
      </c>
      <c r="S1092" s="46">
        <f>R1092*各種係数!G28</f>
        <v>0</v>
      </c>
      <c r="T1092" s="46">
        <f>R1092*各種係数!F28</f>
        <v>0</v>
      </c>
      <c r="U1092" s="366">
        <v>-3.9409903367169305E-22</v>
      </c>
      <c r="V1092" s="46">
        <f>U1092*各種係数!H28</f>
        <v>0</v>
      </c>
      <c r="W1092" s="46">
        <f>U1092*各種係数!I28</f>
        <v>0</v>
      </c>
      <c r="X1092" s="328">
        <f t="shared" si="106"/>
        <v>-5.3401498345131616E-22</v>
      </c>
      <c r="Y1092" s="136">
        <f t="shared" si="107"/>
        <v>0</v>
      </c>
      <c r="Z1092" s="329">
        <f t="shared" si="108"/>
        <v>0</v>
      </c>
      <c r="AA1092" s="46">
        <f>G1092*各種係数!K28*各種係数!$P$18</f>
        <v>0</v>
      </c>
      <c r="AB1092" s="46">
        <f>M1092*各種係数!K28*各種係数!$P$18</f>
        <v>0</v>
      </c>
      <c r="AC1092" s="46">
        <f>U1092*各種係数!K28*各種係数!$P$18</f>
        <v>0</v>
      </c>
      <c r="AD1092" s="366">
        <f t="shared" si="109"/>
        <v>0</v>
      </c>
      <c r="AE1092" s="46">
        <f>G1092*各種係数!L28*各種係数!$P$18</f>
        <v>0</v>
      </c>
      <c r="AF1092" s="46">
        <f>M1092*各種係数!L28*各種係数!$P$18</f>
        <v>0</v>
      </c>
      <c r="AG1092" s="46">
        <f>U1092*各種係数!L28*各種係数!$P$18</f>
        <v>0</v>
      </c>
      <c r="AH1092" s="328">
        <f t="shared" si="110"/>
        <v>0</v>
      </c>
    </row>
    <row r="1093" spans="2:34" x14ac:dyDescent="0.15">
      <c r="B1093" s="155" t="s">
        <v>55</v>
      </c>
      <c r="C1093" s="155" t="s">
        <v>294</v>
      </c>
      <c r="D1093" s="155" t="s">
        <v>290</v>
      </c>
      <c r="E1093" s="41" t="s">
        <v>964</v>
      </c>
      <c r="F1093" s="363">
        <f>SUMIF(価格変換【係数】!$D$7:$D$64,E1093,価格変換【係数】!$J$610:$J$667)</f>
        <v>0</v>
      </c>
      <c r="G1093" s="324">
        <f>SUMIF(価格変換【係数】!$D$7:$D$64,E1093,価格変換【係数】!$L$610:$L$667)</f>
        <v>0</v>
      </c>
      <c r="H1093" s="325">
        <f>G1093*各種係数!H29</f>
        <v>0</v>
      </c>
      <c r="I1093" s="324">
        <f>G1093*各種係数!I29</f>
        <v>0</v>
      </c>
      <c r="J1093" s="364">
        <v>3.565826686604485E-4</v>
      </c>
      <c r="K1093" s="46">
        <f>J1093*各種係数!G29</f>
        <v>0</v>
      </c>
      <c r="L1093" s="46">
        <f>J1093*各種係数!F29</f>
        <v>3.5658266866044839E-4</v>
      </c>
      <c r="M1093" s="364">
        <v>9.5829726554780428E-21</v>
      </c>
      <c r="N1093" s="46">
        <f>M1093*各種係数!H29</f>
        <v>0</v>
      </c>
      <c r="O1093" s="46">
        <f>M1093*各種係数!I29</f>
        <v>0</v>
      </c>
      <c r="P1093" s="54"/>
      <c r="Q1093" s="41"/>
      <c r="R1093" s="46">
        <f>Q$1179*各種係数!J29</f>
        <v>1.0159840830738895E-7</v>
      </c>
      <c r="S1093" s="46">
        <f>R1093*各種係数!G29</f>
        <v>0</v>
      </c>
      <c r="T1093" s="46">
        <f>R1093*各種係数!F29</f>
        <v>1.0159840830738891E-7</v>
      </c>
      <c r="U1093" s="364">
        <v>1.1527950651062662E-20</v>
      </c>
      <c r="V1093" s="46">
        <f>U1093*各種係数!H29</f>
        <v>0</v>
      </c>
      <c r="W1093" s="46">
        <f>U1093*各種係数!I29</f>
        <v>0</v>
      </c>
      <c r="X1093" s="135">
        <f t="shared" si="106"/>
        <v>2.1110923306540703E-20</v>
      </c>
      <c r="Y1093" s="46">
        <f t="shared" si="107"/>
        <v>0</v>
      </c>
      <c r="Z1093" s="47">
        <f t="shared" si="108"/>
        <v>0</v>
      </c>
      <c r="AA1093" s="46">
        <f>G1093*各種係数!K29*各種係数!$P$18</f>
        <v>0</v>
      </c>
      <c r="AB1093" s="46">
        <f>M1093*各種係数!K29*各種係数!$P$18</f>
        <v>0</v>
      </c>
      <c r="AC1093" s="46">
        <f>U1093*各種係数!K29*各種係数!$P$18</f>
        <v>0</v>
      </c>
      <c r="AD1093" s="364">
        <f t="shared" si="109"/>
        <v>0</v>
      </c>
      <c r="AE1093" s="46">
        <f>G1093*各種係数!L29*各種係数!$P$18</f>
        <v>0</v>
      </c>
      <c r="AF1093" s="46">
        <f>M1093*各種係数!L29*各種係数!$P$18</f>
        <v>0</v>
      </c>
      <c r="AG1093" s="46">
        <f>U1093*各種係数!L29*各種係数!$P$18</f>
        <v>0</v>
      </c>
      <c r="AH1093" s="135">
        <f t="shared" si="110"/>
        <v>0</v>
      </c>
    </row>
    <row r="1094" spans="2:34" x14ac:dyDescent="0.15">
      <c r="B1094" s="155" t="s">
        <v>56</v>
      </c>
      <c r="C1094" s="155" t="s">
        <v>294</v>
      </c>
      <c r="D1094" s="155" t="s">
        <v>290</v>
      </c>
      <c r="E1094" s="41" t="s">
        <v>155</v>
      </c>
      <c r="F1094" s="363">
        <f>SUMIF(価格変換【係数】!$D$7:$D$64,E1094,価格変換【係数】!$J$610:$J$667)</f>
        <v>0</v>
      </c>
      <c r="G1094" s="324">
        <f>SUMIF(価格変換【係数】!$D$7:$D$64,E1094,価格変換【係数】!$L$610:$L$667)</f>
        <v>0</v>
      </c>
      <c r="H1094" s="325">
        <f>G1094*各種係数!H30</f>
        <v>0</v>
      </c>
      <c r="I1094" s="324">
        <f>G1094*各種係数!I30</f>
        <v>0</v>
      </c>
      <c r="J1094" s="364">
        <v>0</v>
      </c>
      <c r="K1094" s="46">
        <f>J1094*各種係数!G30</f>
        <v>0</v>
      </c>
      <c r="L1094" s="46">
        <f>J1094*各種係数!F30</f>
        <v>0</v>
      </c>
      <c r="M1094" s="364">
        <v>8.86349430666656E-21</v>
      </c>
      <c r="N1094" s="46">
        <f>M1094*各種係数!H30</f>
        <v>0</v>
      </c>
      <c r="O1094" s="46">
        <f>M1094*各種係数!I30</f>
        <v>0</v>
      </c>
      <c r="P1094" s="54"/>
      <c r="Q1094" s="41"/>
      <c r="R1094" s="46">
        <f>Q$1179*各種係数!J30</f>
        <v>0</v>
      </c>
      <c r="S1094" s="46">
        <f>R1094*各種係数!G30</f>
        <v>0</v>
      </c>
      <c r="T1094" s="46">
        <f>R1094*各種係数!F30</f>
        <v>0</v>
      </c>
      <c r="U1094" s="364">
        <v>2.1070002762460875E-21</v>
      </c>
      <c r="V1094" s="46">
        <f>U1094*各種係数!H30</f>
        <v>0</v>
      </c>
      <c r="W1094" s="46">
        <f>U1094*各種係数!I30</f>
        <v>0</v>
      </c>
      <c r="X1094" s="135">
        <f t="shared" si="106"/>
        <v>1.0970494582912648E-20</v>
      </c>
      <c r="Y1094" s="46">
        <f t="shared" si="107"/>
        <v>0</v>
      </c>
      <c r="Z1094" s="47">
        <f t="shared" si="108"/>
        <v>0</v>
      </c>
      <c r="AA1094" s="46">
        <f>G1094*各種係数!K30*各種係数!$P$18</f>
        <v>0</v>
      </c>
      <c r="AB1094" s="46">
        <f>M1094*各種係数!K30*各種係数!$P$18</f>
        <v>0</v>
      </c>
      <c r="AC1094" s="46">
        <f>U1094*各種係数!K30*各種係数!$P$18</f>
        <v>0</v>
      </c>
      <c r="AD1094" s="364">
        <f t="shared" si="109"/>
        <v>0</v>
      </c>
      <c r="AE1094" s="46">
        <f>G1094*各種係数!L30*各種係数!$P$18</f>
        <v>0</v>
      </c>
      <c r="AF1094" s="46">
        <f>M1094*各種係数!L30*各種係数!$P$18</f>
        <v>0</v>
      </c>
      <c r="AG1094" s="46">
        <f>U1094*各種係数!L30*各種係数!$P$18</f>
        <v>0</v>
      </c>
      <c r="AH1094" s="135">
        <f t="shared" si="110"/>
        <v>0</v>
      </c>
    </row>
    <row r="1095" spans="2:34" x14ac:dyDescent="0.15">
      <c r="B1095" s="155" t="s">
        <v>57</v>
      </c>
      <c r="C1095" s="155" t="s">
        <v>294</v>
      </c>
      <c r="D1095" s="155" t="s">
        <v>290</v>
      </c>
      <c r="E1095" s="41" t="s">
        <v>156</v>
      </c>
      <c r="F1095" s="363">
        <f>SUMIF(価格変換【係数】!$D$7:$D$64,E1095,価格変換【係数】!$J$610:$J$667)</f>
        <v>0</v>
      </c>
      <c r="G1095" s="324">
        <f>SUMIF(価格変換【係数】!$D$7:$D$64,E1095,価格変換【係数】!$L$610:$L$667)</f>
        <v>0</v>
      </c>
      <c r="H1095" s="325">
        <f>G1095*各種係数!H31</f>
        <v>0</v>
      </c>
      <c r="I1095" s="324">
        <f>G1095*各種係数!I31</f>
        <v>0</v>
      </c>
      <c r="J1095" s="364">
        <v>0</v>
      </c>
      <c r="K1095" s="46">
        <f>J1095*各種係数!G31</f>
        <v>0</v>
      </c>
      <c r="L1095" s="46">
        <f>J1095*各種係数!F31</f>
        <v>0</v>
      </c>
      <c r="M1095" s="364">
        <v>0</v>
      </c>
      <c r="N1095" s="46">
        <f>M1095*各種係数!H31</f>
        <v>0</v>
      </c>
      <c r="O1095" s="46">
        <f>M1095*各種係数!I31</f>
        <v>0</v>
      </c>
      <c r="P1095" s="54"/>
      <c r="Q1095" s="41"/>
      <c r="R1095" s="46">
        <f>Q$1179*各種係数!J31</f>
        <v>0</v>
      </c>
      <c r="S1095" s="46">
        <f>R1095*各種係数!G31</f>
        <v>0</v>
      </c>
      <c r="T1095" s="46">
        <f>R1095*各種係数!F31</f>
        <v>0</v>
      </c>
      <c r="U1095" s="364">
        <v>0</v>
      </c>
      <c r="V1095" s="46">
        <f>U1095*各種係数!H31</f>
        <v>0</v>
      </c>
      <c r="W1095" s="46">
        <f>U1095*各種係数!I31</f>
        <v>0</v>
      </c>
      <c r="X1095" s="135">
        <f t="shared" si="106"/>
        <v>0</v>
      </c>
      <c r="Y1095" s="46">
        <f t="shared" si="107"/>
        <v>0</v>
      </c>
      <c r="Z1095" s="47">
        <f t="shared" si="108"/>
        <v>0</v>
      </c>
      <c r="AA1095" s="46">
        <f>G1095*各種係数!K31*各種係数!$P$18</f>
        <v>0</v>
      </c>
      <c r="AB1095" s="46">
        <f>M1095*各種係数!K31*各種係数!$P$18</f>
        <v>0</v>
      </c>
      <c r="AC1095" s="46">
        <f>U1095*各種係数!K31*各種係数!$P$18</f>
        <v>0</v>
      </c>
      <c r="AD1095" s="364">
        <f t="shared" si="109"/>
        <v>0</v>
      </c>
      <c r="AE1095" s="46">
        <f>G1095*各種係数!L31*各種係数!$P$18</f>
        <v>0</v>
      </c>
      <c r="AF1095" s="46">
        <f>M1095*各種係数!L31*各種係数!$P$18</f>
        <v>0</v>
      </c>
      <c r="AG1095" s="46">
        <f>U1095*各種係数!L31*各種係数!$P$18</f>
        <v>0</v>
      </c>
      <c r="AH1095" s="135">
        <f t="shared" si="110"/>
        <v>0</v>
      </c>
    </row>
    <row r="1096" spans="2:34" x14ac:dyDescent="0.15">
      <c r="B1096" s="155" t="s">
        <v>58</v>
      </c>
      <c r="C1096" s="155" t="s">
        <v>294</v>
      </c>
      <c r="D1096" s="155" t="s">
        <v>290</v>
      </c>
      <c r="E1096" s="41" t="s">
        <v>965</v>
      </c>
      <c r="F1096" s="365">
        <f>SUMIF(価格変換【係数】!$D$7:$D$64,E1096,価格変換【係数】!$J$610:$J$667)</f>
        <v>0</v>
      </c>
      <c r="G1096" s="326">
        <f>SUMIF(価格変換【係数】!$D$7:$D$64,E1096,価格変換【係数】!$L$610:$L$667)</f>
        <v>0</v>
      </c>
      <c r="H1096" s="327">
        <f>G1096*各種係数!H32</f>
        <v>0</v>
      </c>
      <c r="I1096" s="326">
        <f>G1096*各種係数!I32</f>
        <v>0</v>
      </c>
      <c r="J1096" s="80">
        <v>1.8537288777602682E-6</v>
      </c>
      <c r="K1096" s="67">
        <f>J1096*各種係数!G32</f>
        <v>5.2474707590122111E-8</v>
      </c>
      <c r="L1096" s="67">
        <f>J1096*各種係数!F32</f>
        <v>1.801254170170146E-6</v>
      </c>
      <c r="M1096" s="80">
        <v>9.2326903107324443E-7</v>
      </c>
      <c r="N1096" s="67">
        <f>M1096*各種係数!H32</f>
        <v>4.8736080008794477E-7</v>
      </c>
      <c r="O1096" s="67">
        <f>M1096*各種係数!I32</f>
        <v>1.6316987114070203E-7</v>
      </c>
      <c r="P1096" s="54"/>
      <c r="Q1096" s="41"/>
      <c r="R1096" s="67">
        <f>Q$1179*各種係数!J32</f>
        <v>3.7122299961529987E-4</v>
      </c>
      <c r="S1096" s="67">
        <f>R1096*各種係数!G32</f>
        <v>1.050845060960424E-5</v>
      </c>
      <c r="T1096" s="67">
        <f>R1096*各種係数!F32</f>
        <v>3.607145490056956E-4</v>
      </c>
      <c r="U1096" s="80">
        <v>1.8824264961243052E-5</v>
      </c>
      <c r="V1096" s="67">
        <f>U1096*各種係数!H32</f>
        <v>9.9366582478288208E-6</v>
      </c>
      <c r="W1096" s="67">
        <f>U1096*各種係数!I32</f>
        <v>3.3268232602516371E-6</v>
      </c>
      <c r="X1096" s="330">
        <f t="shared" si="106"/>
        <v>1.9747533992316296E-5</v>
      </c>
      <c r="Y1096" s="67">
        <f t="shared" si="107"/>
        <v>1.0424019047916765E-5</v>
      </c>
      <c r="Z1096" s="68">
        <f t="shared" si="108"/>
        <v>3.4899931313923391E-6</v>
      </c>
      <c r="AA1096" s="67">
        <f>G1096*各種係数!K32*各種係数!$P$18</f>
        <v>0</v>
      </c>
      <c r="AB1096" s="67">
        <f>M1096*各種係数!K32*各種係数!$P$18</f>
        <v>1.5743503750775295E-14</v>
      </c>
      <c r="AC1096" s="67">
        <f>U1096*各種係数!K32*各種係数!$P$18</f>
        <v>3.209897397711017E-13</v>
      </c>
      <c r="AD1096" s="80">
        <f t="shared" si="109"/>
        <v>3.36733243521877E-13</v>
      </c>
      <c r="AE1096" s="67">
        <f>G1096*各種係数!L32*各種係数!$P$18</f>
        <v>0</v>
      </c>
      <c r="AF1096" s="67">
        <f>M1096*各種係数!L32*各種係数!$P$18</f>
        <v>1.5743503750775295E-14</v>
      </c>
      <c r="AG1096" s="67">
        <f>U1096*各種係数!L32*各種係数!$P$18</f>
        <v>3.209897397711017E-13</v>
      </c>
      <c r="AH1096" s="330">
        <f t="shared" si="110"/>
        <v>3.36733243521877E-13</v>
      </c>
    </row>
    <row r="1097" spans="2:34" x14ac:dyDescent="0.15">
      <c r="B1097" s="162" t="s">
        <v>59</v>
      </c>
      <c r="C1097" s="162" t="s">
        <v>294</v>
      </c>
      <c r="D1097" s="162" t="s">
        <v>290</v>
      </c>
      <c r="E1097" s="116" t="s">
        <v>517</v>
      </c>
      <c r="F1097" s="363">
        <f>SUMIF(価格変換【係数】!$D$7:$D$64,E1097,価格変換【係数】!$J$610:$J$667)</f>
        <v>0</v>
      </c>
      <c r="G1097" s="324">
        <f>SUMIF(価格変換【係数】!$D$7:$D$64,E1097,価格変換【係数】!$L$610:$L$667)</f>
        <v>0</v>
      </c>
      <c r="H1097" s="325">
        <f>G1097*各種係数!H33</f>
        <v>0</v>
      </c>
      <c r="I1097" s="324">
        <f>G1097*各種係数!I33</f>
        <v>0</v>
      </c>
      <c r="J1097" s="366">
        <v>2.9211396412894024E-4</v>
      </c>
      <c r="K1097" s="46">
        <f>J1097*各種係数!G33</f>
        <v>2.1677046216721438E-5</v>
      </c>
      <c r="L1097" s="46">
        <f>J1097*各種係数!F33</f>
        <v>2.7043691791221882E-4</v>
      </c>
      <c r="M1097" s="366">
        <v>4.1065571051579241E-5</v>
      </c>
      <c r="N1097" s="46">
        <f>M1097*各種係数!H33</f>
        <v>1.4015143909434684E-5</v>
      </c>
      <c r="O1097" s="46">
        <f>M1097*各種係数!I33</f>
        <v>4.1196318032015919E-6</v>
      </c>
      <c r="P1097" s="54"/>
      <c r="Q1097" s="41"/>
      <c r="R1097" s="46">
        <f>Q$1179*各種係数!J33</f>
        <v>1.2177194456614764E-3</v>
      </c>
      <c r="S1097" s="46">
        <f>R1097*各種係数!G33</f>
        <v>9.0363912527484269E-5</v>
      </c>
      <c r="T1097" s="46">
        <f>R1097*各種係数!F33</f>
        <v>1.1273555331339921E-3</v>
      </c>
      <c r="U1097" s="366">
        <v>1.0463347459340391E-4</v>
      </c>
      <c r="V1097" s="46">
        <f>U1097*各種係数!H33</f>
        <v>3.5710040469882588E-5</v>
      </c>
      <c r="W1097" s="46">
        <f>U1097*各種係数!I33</f>
        <v>1.0496661280396239E-5</v>
      </c>
      <c r="X1097" s="328">
        <f t="shared" si="106"/>
        <v>1.4569904564498316E-4</v>
      </c>
      <c r="Y1097" s="136">
        <f t="shared" si="107"/>
        <v>4.972518437931727E-5</v>
      </c>
      <c r="Z1097" s="329">
        <f t="shared" si="108"/>
        <v>1.461629308359783E-5</v>
      </c>
      <c r="AA1097" s="46">
        <f>G1097*各種係数!K33*各種係数!$P$18</f>
        <v>0</v>
      </c>
      <c r="AB1097" s="46">
        <f>M1097*各種係数!K33*各種係数!$P$18</f>
        <v>4.4076777845753037E-13</v>
      </c>
      <c r="AC1097" s="46">
        <f>U1097*各種係数!K33*各種係数!$P$18</f>
        <v>1.1230591214937825E-12</v>
      </c>
      <c r="AD1097" s="366">
        <f t="shared" si="109"/>
        <v>1.5638268999513129E-12</v>
      </c>
      <c r="AE1097" s="46">
        <f>G1097*各種係数!L33*各種係数!$P$18</f>
        <v>0</v>
      </c>
      <c r="AF1097" s="46">
        <f>M1097*各種係数!L33*各種係数!$P$18</f>
        <v>4.386487025995615E-13</v>
      </c>
      <c r="AG1097" s="46">
        <f>U1097*各種係数!L33*各種係数!$P$18</f>
        <v>1.1176597987942932E-12</v>
      </c>
      <c r="AH1097" s="328">
        <f t="shared" si="110"/>
        <v>1.5563085013938547E-12</v>
      </c>
    </row>
    <row r="1098" spans="2:34" x14ac:dyDescent="0.15">
      <c r="B1098" s="155" t="s">
        <v>60</v>
      </c>
      <c r="C1098" s="155" t="s">
        <v>295</v>
      </c>
      <c r="D1098" s="155" t="s">
        <v>290</v>
      </c>
      <c r="E1098" s="41" t="s">
        <v>158</v>
      </c>
      <c r="F1098" s="363">
        <f>SUMIF(価格変換【係数】!$D$7:$D$64,E1098,価格変換【係数】!$J$610:$J$667)</f>
        <v>0.19846818474474465</v>
      </c>
      <c r="G1098" s="324">
        <f>SUMIF(価格変換【係数】!$D$7:$D$64,E1098,価格変換【係数】!$L$610:$L$667)</f>
        <v>0</v>
      </c>
      <c r="H1098" s="325">
        <f>G1098*各種係数!H34</f>
        <v>0</v>
      </c>
      <c r="I1098" s="324">
        <f>G1098*各種係数!I34</f>
        <v>0</v>
      </c>
      <c r="J1098" s="364">
        <v>1.0565257835205837E-2</v>
      </c>
      <c r="K1098" s="46">
        <f>J1098*各種係数!G34</f>
        <v>0</v>
      </c>
      <c r="L1098" s="46">
        <f>J1098*各種係数!F34</f>
        <v>1.0565257835205838E-2</v>
      </c>
      <c r="M1098" s="364">
        <v>-5.4918221370579698E-19</v>
      </c>
      <c r="N1098" s="46">
        <f>M1098*各種係数!H34</f>
        <v>0</v>
      </c>
      <c r="O1098" s="46">
        <f>M1098*各種係数!I34</f>
        <v>0</v>
      </c>
      <c r="P1098" s="54"/>
      <c r="Q1098" s="41"/>
      <c r="R1098" s="46">
        <f>Q$1179*各種係数!J34</f>
        <v>2.1548631638888317E-3</v>
      </c>
      <c r="S1098" s="46">
        <f>R1098*各種係数!G34</f>
        <v>0</v>
      </c>
      <c r="T1098" s="46">
        <f>R1098*各種係数!F34</f>
        <v>2.1548631638888321E-3</v>
      </c>
      <c r="U1098" s="364">
        <v>-1.606979658033078E-19</v>
      </c>
      <c r="V1098" s="46">
        <f>U1098*各種係数!H34</f>
        <v>0</v>
      </c>
      <c r="W1098" s="46">
        <f>U1098*各種係数!I34</f>
        <v>0</v>
      </c>
      <c r="X1098" s="135">
        <f t="shared" si="106"/>
        <v>-7.0988017950910473E-19</v>
      </c>
      <c r="Y1098" s="46">
        <f t="shared" si="107"/>
        <v>0</v>
      </c>
      <c r="Z1098" s="47">
        <f t="shared" si="108"/>
        <v>0</v>
      </c>
      <c r="AA1098" s="46">
        <f>G1098*各種係数!K34*各種係数!$P$18</f>
        <v>0</v>
      </c>
      <c r="AB1098" s="46">
        <f>M1098*各種係数!K34*各種係数!$P$18</f>
        <v>0</v>
      </c>
      <c r="AC1098" s="46">
        <f>U1098*各種係数!K34*各種係数!$P$18</f>
        <v>0</v>
      </c>
      <c r="AD1098" s="364">
        <f t="shared" si="109"/>
        <v>0</v>
      </c>
      <c r="AE1098" s="46">
        <f>G1098*各種係数!L34*各種係数!$P$18</f>
        <v>0</v>
      </c>
      <c r="AF1098" s="46">
        <f>M1098*各種係数!L34*各種係数!$P$18</f>
        <v>0</v>
      </c>
      <c r="AG1098" s="46">
        <f>U1098*各種係数!L34*各種係数!$P$18</f>
        <v>0</v>
      </c>
      <c r="AH1098" s="135">
        <f t="shared" si="110"/>
        <v>0</v>
      </c>
    </row>
    <row r="1099" spans="2:34" x14ac:dyDescent="0.15">
      <c r="B1099" s="155" t="s">
        <v>61</v>
      </c>
      <c r="C1099" s="155" t="s">
        <v>295</v>
      </c>
      <c r="D1099" s="155" t="s">
        <v>290</v>
      </c>
      <c r="E1099" s="41" t="s">
        <v>159</v>
      </c>
      <c r="F1099" s="363">
        <f>SUMIF(価格変換【係数】!$D$7:$D$64,E1099,価格変換【係数】!$J$610:$J$667)</f>
        <v>0</v>
      </c>
      <c r="G1099" s="324">
        <f>SUMIF(価格変換【係数】!$D$7:$D$64,E1099,価格変換【係数】!$L$610:$L$667)</f>
        <v>0</v>
      </c>
      <c r="H1099" s="325">
        <f>G1099*各種係数!H35</f>
        <v>0</v>
      </c>
      <c r="I1099" s="324">
        <f>G1099*各種係数!I35</f>
        <v>0</v>
      </c>
      <c r="J1099" s="364">
        <v>3.6327409829717003E-6</v>
      </c>
      <c r="K1099" s="46">
        <f>J1099*各種係数!G35</f>
        <v>0</v>
      </c>
      <c r="L1099" s="46">
        <f>J1099*各種係数!F35</f>
        <v>3.6327409829717011E-6</v>
      </c>
      <c r="M1099" s="364">
        <v>-5.1900570493203946E-20</v>
      </c>
      <c r="N1099" s="46">
        <f>M1099*各種係数!H35</f>
        <v>0</v>
      </c>
      <c r="O1099" s="46">
        <f>M1099*各種係数!I35</f>
        <v>0</v>
      </c>
      <c r="P1099" s="54"/>
      <c r="Q1099" s="41"/>
      <c r="R1099" s="46">
        <f>Q$1179*各種係数!J35</f>
        <v>0</v>
      </c>
      <c r="S1099" s="46">
        <f>R1099*各種係数!G35</f>
        <v>0</v>
      </c>
      <c r="T1099" s="46">
        <f>R1099*各種係数!F35</f>
        <v>0</v>
      </c>
      <c r="U1099" s="364">
        <v>-1.5034380129948666E-20</v>
      </c>
      <c r="V1099" s="46">
        <f>U1099*各種係数!H35</f>
        <v>0</v>
      </c>
      <c r="W1099" s="46">
        <f>U1099*各種係数!I35</f>
        <v>0</v>
      </c>
      <c r="X1099" s="135">
        <f t="shared" si="106"/>
        <v>-6.6934950623152615E-20</v>
      </c>
      <c r="Y1099" s="46">
        <f t="shared" si="107"/>
        <v>0</v>
      </c>
      <c r="Z1099" s="47">
        <f t="shared" si="108"/>
        <v>0</v>
      </c>
      <c r="AA1099" s="46">
        <f>G1099*各種係数!K35*各種係数!$P$18</f>
        <v>0</v>
      </c>
      <c r="AB1099" s="46">
        <f>M1099*各種係数!K35*各種係数!$P$18</f>
        <v>0</v>
      </c>
      <c r="AC1099" s="46">
        <f>U1099*各種係数!K35*各種係数!$P$18</f>
        <v>0</v>
      </c>
      <c r="AD1099" s="364">
        <f t="shared" si="109"/>
        <v>0</v>
      </c>
      <c r="AE1099" s="46">
        <f>G1099*各種係数!L35*各種係数!$P$18</f>
        <v>0</v>
      </c>
      <c r="AF1099" s="46">
        <f>M1099*各種係数!L35*各種係数!$P$18</f>
        <v>0</v>
      </c>
      <c r="AG1099" s="46">
        <f>U1099*各種係数!L35*各種係数!$P$18</f>
        <v>0</v>
      </c>
      <c r="AH1099" s="135">
        <f t="shared" si="110"/>
        <v>0</v>
      </c>
    </row>
    <row r="1100" spans="2:34" x14ac:dyDescent="0.15">
      <c r="B1100" s="155" t="s">
        <v>62</v>
      </c>
      <c r="C1100" s="155" t="s">
        <v>296</v>
      </c>
      <c r="D1100" s="155" t="s">
        <v>290</v>
      </c>
      <c r="E1100" s="41" t="s">
        <v>160</v>
      </c>
      <c r="F1100" s="363">
        <f>SUMIF(価格変換【係数】!$D$7:$D$64,E1100,価格変換【係数】!$J$610:$J$667)</f>
        <v>0</v>
      </c>
      <c r="G1100" s="324">
        <f>SUMIF(価格変換【係数】!$D$7:$D$64,E1100,価格変換【係数】!$L$610:$L$667)</f>
        <v>0</v>
      </c>
      <c r="H1100" s="325">
        <f>G1100*各種係数!H36</f>
        <v>0</v>
      </c>
      <c r="I1100" s="324">
        <f>G1100*各種係数!I36</f>
        <v>0</v>
      </c>
      <c r="J1100" s="364">
        <v>2.8831872563599924E-3</v>
      </c>
      <c r="K1100" s="46">
        <f>J1100*各種係数!G36</f>
        <v>8.7589171788390822E-5</v>
      </c>
      <c r="L1100" s="46">
        <f>J1100*各種係数!F36</f>
        <v>2.7955980845716017E-3</v>
      </c>
      <c r="M1100" s="364">
        <v>1.0558168723127774E-4</v>
      </c>
      <c r="N1100" s="46">
        <f>M1100*各種係数!H36</f>
        <v>3.7748589601781838E-5</v>
      </c>
      <c r="O1100" s="46">
        <f>M1100*各種係数!I36</f>
        <v>2.4622851205115459E-5</v>
      </c>
      <c r="P1100" s="54"/>
      <c r="Q1100" s="41"/>
      <c r="R1100" s="46">
        <f>Q$1179*各種係数!J36</f>
        <v>2.6207309422890976E-4</v>
      </c>
      <c r="S1100" s="46">
        <f>R1100*各種係数!G36</f>
        <v>7.9615936220914669E-6</v>
      </c>
      <c r="T1100" s="46">
        <f>R1100*各種係数!F36</f>
        <v>2.5411150060681827E-4</v>
      </c>
      <c r="U1100" s="364">
        <v>1.8527532832858802E-5</v>
      </c>
      <c r="V1100" s="46">
        <f>U1100*各種係数!H36</f>
        <v>6.6241433678655704E-6</v>
      </c>
      <c r="W1100" s="46">
        <f>U1100*各種係数!I36</f>
        <v>4.320831539110201E-6</v>
      </c>
      <c r="X1100" s="135">
        <f t="shared" si="106"/>
        <v>1.2410922006413652E-4</v>
      </c>
      <c r="Y1100" s="46">
        <f t="shared" si="107"/>
        <v>4.4372732969647408E-5</v>
      </c>
      <c r="Z1100" s="47">
        <f t="shared" si="108"/>
        <v>2.8943682744225661E-5</v>
      </c>
      <c r="AA1100" s="46">
        <f>G1100*各種係数!K36*各種係数!$P$18</f>
        <v>0</v>
      </c>
      <c r="AB1100" s="46">
        <f>M1100*各種係数!K36*各種係数!$P$18</f>
        <v>5.9646940253650758E-12</v>
      </c>
      <c r="AC1100" s="46">
        <f>U1100*各種係数!K36*各種係数!$P$18</f>
        <v>1.0466878043995697E-12</v>
      </c>
      <c r="AD1100" s="364">
        <f t="shared" si="109"/>
        <v>7.0113818297646458E-12</v>
      </c>
      <c r="AE1100" s="46">
        <f>G1100*各種係数!L36*各種係数!$P$18</f>
        <v>0</v>
      </c>
      <c r="AF1100" s="46">
        <f>M1100*各種係数!L36*各種係数!$P$18</f>
        <v>5.6235399390434569E-12</v>
      </c>
      <c r="AG1100" s="46">
        <f>U1100*各種係数!L36*各種係数!$P$18</f>
        <v>9.8682189676785973E-13</v>
      </c>
      <c r="AH1100" s="135">
        <f t="shared" si="110"/>
        <v>6.6103618358113168E-12</v>
      </c>
    </row>
    <row r="1101" spans="2:34" x14ac:dyDescent="0.15">
      <c r="B1101" s="163" t="s">
        <v>63</v>
      </c>
      <c r="C1101" s="163" t="s">
        <v>296</v>
      </c>
      <c r="D1101" s="163" t="s">
        <v>290</v>
      </c>
      <c r="E1101" s="62" t="s">
        <v>161</v>
      </c>
      <c r="F1101" s="365">
        <f>SUMIF(価格変換【係数】!$D$7:$D$64,E1101,価格変換【係数】!$J$610:$J$667)</f>
        <v>0</v>
      </c>
      <c r="G1101" s="326">
        <f>SUMIF(価格変換【係数】!$D$7:$D$64,E1101,価格変換【係数】!$L$610:$L$667)</f>
        <v>0</v>
      </c>
      <c r="H1101" s="327">
        <f>G1101*各種係数!H37</f>
        <v>0</v>
      </c>
      <c r="I1101" s="326">
        <f>G1101*各種係数!I37</f>
        <v>0</v>
      </c>
      <c r="J1101" s="80">
        <v>3.1888103825869219E-4</v>
      </c>
      <c r="K1101" s="67">
        <f>J1101*各種係数!G37</f>
        <v>1.3673349750923806E-5</v>
      </c>
      <c r="L1101" s="67">
        <f>J1101*各種係数!F37</f>
        <v>3.0520768850776837E-4</v>
      </c>
      <c r="M1101" s="80">
        <v>3.2123152518192815E-5</v>
      </c>
      <c r="N1101" s="67">
        <f>M1101*各種係数!H37</f>
        <v>1.6571062865577223E-5</v>
      </c>
      <c r="O1101" s="67">
        <f>M1101*各種係数!I37</f>
        <v>1.0361539160418336E-5</v>
      </c>
      <c r="P1101" s="54"/>
      <c r="Q1101" s="41"/>
      <c r="R1101" s="67">
        <f>Q$1179*各種係数!J37</f>
        <v>3.876702188678306E-4</v>
      </c>
      <c r="S1101" s="67">
        <f>R1101*各種係数!G37</f>
        <v>1.6622971750038006E-5</v>
      </c>
      <c r="T1101" s="67">
        <f>R1101*各種係数!F37</f>
        <v>3.7104724711779259E-4</v>
      </c>
      <c r="U1101" s="80">
        <v>2.1441435593391737E-5</v>
      </c>
      <c r="V1101" s="67">
        <f>U1101*各種係数!H37</f>
        <v>1.1060787914420687E-5</v>
      </c>
      <c r="W1101" s="67">
        <f>U1101*各種係数!I37</f>
        <v>6.9160794361852581E-6</v>
      </c>
      <c r="X1101" s="330">
        <f t="shared" si="106"/>
        <v>5.3564588111584555E-5</v>
      </c>
      <c r="Y1101" s="67">
        <f t="shared" si="107"/>
        <v>2.7631850779997911E-5</v>
      </c>
      <c r="Z1101" s="68">
        <f t="shared" si="108"/>
        <v>1.7277618596603592E-5</v>
      </c>
      <c r="AA1101" s="67">
        <f>G1101*各種係数!K37*各種係数!$P$18</f>
        <v>0</v>
      </c>
      <c r="AB1101" s="67">
        <f>M1101*各種係数!K37*各種係数!$P$18</f>
        <v>1.7876723034414521E-12</v>
      </c>
      <c r="AC1101" s="67">
        <f>U1101*各種係数!K37*各種係数!$P$18</f>
        <v>1.1932284832449729E-12</v>
      </c>
      <c r="AD1101" s="80">
        <f t="shared" si="109"/>
        <v>2.9809007866864251E-12</v>
      </c>
      <c r="AE1101" s="67">
        <f>G1101*各種係数!L37*各種係数!$P$18</f>
        <v>0</v>
      </c>
      <c r="AF1101" s="67">
        <f>M1101*各種係数!L37*各種係数!$P$18</f>
        <v>1.7437131484387934E-12</v>
      </c>
      <c r="AG1101" s="67">
        <f>U1101*各種係数!L37*各種係数!$P$18</f>
        <v>1.1638867992307521E-12</v>
      </c>
      <c r="AH1101" s="330">
        <f t="shared" si="110"/>
        <v>2.9075999476695457E-12</v>
      </c>
    </row>
    <row r="1102" spans="2:34" x14ac:dyDescent="0.15">
      <c r="B1102" s="155" t="s">
        <v>64</v>
      </c>
      <c r="C1102" s="155" t="s">
        <v>293</v>
      </c>
      <c r="D1102" s="155" t="s">
        <v>290</v>
      </c>
      <c r="E1102" s="41" t="s">
        <v>950</v>
      </c>
      <c r="F1102" s="363">
        <f>SUMIF(価格変換【係数】!$D$7:$D$64,E1102,価格変換【係数】!$J$610:$J$667)</f>
        <v>0</v>
      </c>
      <c r="G1102" s="324">
        <f>SUMIF(価格変換【係数】!$D$7:$D$64,E1102,価格変換【係数】!$L$610:$L$667)</f>
        <v>0</v>
      </c>
      <c r="H1102" s="325">
        <f>G1102*各種係数!H38</f>
        <v>0</v>
      </c>
      <c r="I1102" s="324">
        <f>G1102*各種係数!I38</f>
        <v>0</v>
      </c>
      <c r="J1102" s="366">
        <v>9.4085199487218402E-5</v>
      </c>
      <c r="K1102" s="46">
        <f>J1102*各種係数!G38</f>
        <v>0</v>
      </c>
      <c r="L1102" s="46">
        <f>J1102*各種係数!F38</f>
        <v>9.4085199487218402E-5</v>
      </c>
      <c r="M1102" s="366">
        <v>0</v>
      </c>
      <c r="N1102" s="46">
        <f>M1102*各種係数!H38</f>
        <v>0</v>
      </c>
      <c r="O1102" s="46">
        <f>M1102*各種係数!I38</f>
        <v>0</v>
      </c>
      <c r="P1102" s="54"/>
      <c r="Q1102" s="41"/>
      <c r="R1102" s="46">
        <f>Q$1179*各種係数!J38</f>
        <v>8.1706807631683242E-4</v>
      </c>
      <c r="S1102" s="46">
        <f>R1102*各種係数!G38</f>
        <v>0</v>
      </c>
      <c r="T1102" s="46">
        <f>R1102*各種係数!F38</f>
        <v>8.1706807631683242E-4</v>
      </c>
      <c r="U1102" s="366">
        <v>0</v>
      </c>
      <c r="V1102" s="46">
        <f>U1102*各種係数!H38</f>
        <v>0</v>
      </c>
      <c r="W1102" s="46">
        <f>U1102*各種係数!I38</f>
        <v>0</v>
      </c>
      <c r="X1102" s="328">
        <f t="shared" si="106"/>
        <v>0</v>
      </c>
      <c r="Y1102" s="136">
        <f t="shared" si="107"/>
        <v>0</v>
      </c>
      <c r="Z1102" s="329">
        <f t="shared" si="108"/>
        <v>0</v>
      </c>
      <c r="AA1102" s="46">
        <f>G1102*各種係数!K38*各種係数!$P$18</f>
        <v>0</v>
      </c>
      <c r="AB1102" s="46">
        <f>M1102*各種係数!K38*各種係数!$P$18</f>
        <v>0</v>
      </c>
      <c r="AC1102" s="46">
        <f>U1102*各種係数!K38*各種係数!$P$18</f>
        <v>0</v>
      </c>
      <c r="AD1102" s="366">
        <f t="shared" si="109"/>
        <v>0</v>
      </c>
      <c r="AE1102" s="46">
        <f>G1102*各種係数!L38*各種係数!$P$18</f>
        <v>0</v>
      </c>
      <c r="AF1102" s="46">
        <f>M1102*各種係数!L38*各種係数!$P$18</f>
        <v>0</v>
      </c>
      <c r="AG1102" s="46">
        <f>U1102*各種係数!L38*各種係数!$P$18</f>
        <v>0</v>
      </c>
      <c r="AH1102" s="328">
        <f t="shared" si="110"/>
        <v>0</v>
      </c>
    </row>
    <row r="1103" spans="2:34" x14ac:dyDescent="0.15">
      <c r="B1103" s="155" t="s">
        <v>65</v>
      </c>
      <c r="C1103" s="155" t="s">
        <v>297</v>
      </c>
      <c r="D1103" s="155" t="s">
        <v>290</v>
      </c>
      <c r="E1103" s="41" t="s">
        <v>162</v>
      </c>
      <c r="F1103" s="363">
        <f>SUMIF(価格変換【係数】!$D$7:$D$64,E1103,価格変換【係数】!$J$610:$J$667)</f>
        <v>0</v>
      </c>
      <c r="G1103" s="324">
        <f>SUMIF(価格変換【係数】!$D$7:$D$64,E1103,価格変換【係数】!$L$610:$L$667)</f>
        <v>0</v>
      </c>
      <c r="H1103" s="325">
        <f>G1103*各種係数!H39</f>
        <v>0</v>
      </c>
      <c r="I1103" s="324">
        <f>G1103*各種係数!I39</f>
        <v>0</v>
      </c>
      <c r="J1103" s="364">
        <v>7.8520339874012184E-6</v>
      </c>
      <c r="K1103" s="46">
        <f>J1103*各種係数!G39</f>
        <v>0</v>
      </c>
      <c r="L1103" s="46">
        <f>J1103*各種係数!F39</f>
        <v>7.8520339874012167E-6</v>
      </c>
      <c r="M1103" s="364">
        <v>8.4886414244197306E-21</v>
      </c>
      <c r="N1103" s="46">
        <f>M1103*各種係数!H39</f>
        <v>0</v>
      </c>
      <c r="O1103" s="46">
        <f>M1103*各種係数!I39</f>
        <v>0</v>
      </c>
      <c r="P1103" s="54"/>
      <c r="Q1103" s="41"/>
      <c r="R1103" s="46">
        <f>Q$1179*各種係数!J39</f>
        <v>8.1687074094685065E-5</v>
      </c>
      <c r="S1103" s="46">
        <f>R1103*各種係数!G39</f>
        <v>0</v>
      </c>
      <c r="T1103" s="46">
        <f>R1103*各種係数!F39</f>
        <v>8.1687074094685051E-5</v>
      </c>
      <c r="U1103" s="364">
        <v>3.2890962385384098E-21</v>
      </c>
      <c r="V1103" s="46">
        <f>U1103*各種係数!H39</f>
        <v>0</v>
      </c>
      <c r="W1103" s="46">
        <f>U1103*各種係数!I39</f>
        <v>0</v>
      </c>
      <c r="X1103" s="135">
        <f t="shared" si="106"/>
        <v>1.177773766295814E-20</v>
      </c>
      <c r="Y1103" s="46">
        <f t="shared" si="107"/>
        <v>0</v>
      </c>
      <c r="Z1103" s="47">
        <f t="shared" si="108"/>
        <v>0</v>
      </c>
      <c r="AA1103" s="46">
        <f>G1103*各種係数!K39*各種係数!$P$18</f>
        <v>0</v>
      </c>
      <c r="AB1103" s="46">
        <f>M1103*各種係数!K39*各種係数!$P$18</f>
        <v>0</v>
      </c>
      <c r="AC1103" s="46">
        <f>U1103*各種係数!K39*各種係数!$P$18</f>
        <v>0</v>
      </c>
      <c r="AD1103" s="364">
        <f t="shared" si="109"/>
        <v>0</v>
      </c>
      <c r="AE1103" s="46">
        <f>G1103*各種係数!L39*各種係数!$P$18</f>
        <v>0</v>
      </c>
      <c r="AF1103" s="46">
        <f>M1103*各種係数!L39*各種係数!$P$18</f>
        <v>0</v>
      </c>
      <c r="AG1103" s="46">
        <f>U1103*各種係数!L39*各種係数!$P$18</f>
        <v>0</v>
      </c>
      <c r="AH1103" s="135">
        <f t="shared" si="110"/>
        <v>0</v>
      </c>
    </row>
    <row r="1104" spans="2:34" x14ac:dyDescent="0.15">
      <c r="B1104" s="155" t="s">
        <v>66</v>
      </c>
      <c r="C1104" s="155" t="s">
        <v>297</v>
      </c>
      <c r="D1104" s="155" t="s">
        <v>290</v>
      </c>
      <c r="E1104" s="41" t="s">
        <v>163</v>
      </c>
      <c r="F1104" s="363">
        <f>SUMIF(価格変換【係数】!$D$7:$D$64,E1104,価格変換【係数】!$J$610:$J$667)</f>
        <v>0</v>
      </c>
      <c r="G1104" s="324">
        <f>SUMIF(価格変換【係数】!$D$7:$D$64,E1104,価格変換【係数】!$L$610:$L$667)</f>
        <v>0</v>
      </c>
      <c r="H1104" s="325">
        <f>G1104*各種係数!H40</f>
        <v>0</v>
      </c>
      <c r="I1104" s="324">
        <f>G1104*各種係数!I40</f>
        <v>0</v>
      </c>
      <c r="J1104" s="364">
        <v>0</v>
      </c>
      <c r="K1104" s="46">
        <f>J1104*各種係数!G40</f>
        <v>0</v>
      </c>
      <c r="L1104" s="46">
        <f>J1104*各種係数!F40</f>
        <v>0</v>
      </c>
      <c r="M1104" s="364">
        <v>7.4502061000969439E-5</v>
      </c>
      <c r="N1104" s="46">
        <f>M1104*各種係数!H40</f>
        <v>3.4690802833636913E-5</v>
      </c>
      <c r="O1104" s="46">
        <f>M1104*各種係数!I40</f>
        <v>1.3369271952472503E-5</v>
      </c>
      <c r="P1104" s="54"/>
      <c r="Q1104" s="41"/>
      <c r="R1104" s="46">
        <f>Q$1179*各種係数!J40</f>
        <v>6.0177518766684214E-7</v>
      </c>
      <c r="S1104" s="46">
        <f>R1104*各種係数!G40</f>
        <v>1.9465750443797384E-7</v>
      </c>
      <c r="T1104" s="46">
        <f>R1104*各種係数!F40</f>
        <v>4.0711768322886827E-7</v>
      </c>
      <c r="U1104" s="364">
        <v>4.3124039819626203E-6</v>
      </c>
      <c r="V1104" s="46">
        <f>U1104*各種係数!H40</f>
        <v>2.0080082922177054E-6</v>
      </c>
      <c r="W1104" s="46">
        <f>U1104*各種係数!I40</f>
        <v>7.7385378107906837E-7</v>
      </c>
      <c r="X1104" s="135">
        <f t="shared" si="106"/>
        <v>7.8814464982932062E-5</v>
      </c>
      <c r="Y1104" s="46">
        <f t="shared" si="107"/>
        <v>3.669881112585462E-5</v>
      </c>
      <c r="Z1104" s="47">
        <f t="shared" si="108"/>
        <v>1.4143125733551571E-5</v>
      </c>
      <c r="AA1104" s="46">
        <f>G1104*各種係数!K40*各種係数!$P$18</f>
        <v>0</v>
      </c>
      <c r="AB1104" s="46">
        <f>M1104*各種係数!K40*各種係数!$P$18</f>
        <v>2.8608146733741645E-12</v>
      </c>
      <c r="AC1104" s="46">
        <f>U1104*各種係数!K40*各種係数!$P$18</f>
        <v>1.6559258124356194E-13</v>
      </c>
      <c r="AD1104" s="364">
        <f t="shared" si="109"/>
        <v>3.0264072546177263E-12</v>
      </c>
      <c r="AE1104" s="46">
        <f>G1104*各種係数!L40*各種係数!$P$18</f>
        <v>0</v>
      </c>
      <c r="AF1104" s="46">
        <f>M1104*各種係数!L40*各種係数!$P$18</f>
        <v>2.8608146733741645E-12</v>
      </c>
      <c r="AG1104" s="46">
        <f>U1104*各種係数!L40*各種係数!$P$18</f>
        <v>1.6559258124356194E-13</v>
      </c>
      <c r="AH1104" s="135">
        <f t="shared" si="110"/>
        <v>3.0264072546177263E-12</v>
      </c>
    </row>
    <row r="1105" spans="2:34" x14ac:dyDescent="0.15">
      <c r="B1105" s="155" t="s">
        <v>67</v>
      </c>
      <c r="C1105" s="155" t="s">
        <v>297</v>
      </c>
      <c r="D1105" s="155" t="s">
        <v>290</v>
      </c>
      <c r="E1105" s="41" t="s">
        <v>164</v>
      </c>
      <c r="F1105" s="363">
        <f>SUMIF(価格変換【係数】!$D$7:$D$64,E1105,価格変換【係数】!$J$610:$J$667)</f>
        <v>0</v>
      </c>
      <c r="G1105" s="324">
        <f>SUMIF(価格変換【係数】!$D$7:$D$64,E1105,価格変換【係数】!$L$610:$L$667)</f>
        <v>0</v>
      </c>
      <c r="H1105" s="325">
        <f>G1105*各種係数!H41</f>
        <v>0</v>
      </c>
      <c r="I1105" s="324">
        <f>G1105*各種係数!I41</f>
        <v>0</v>
      </c>
      <c r="J1105" s="364">
        <v>7.897089973711501E-6</v>
      </c>
      <c r="K1105" s="46">
        <f>J1105*各種係数!G41</f>
        <v>1.4145335732303962E-8</v>
      </c>
      <c r="L1105" s="46">
        <f>J1105*各種係数!F41</f>
        <v>7.8829446379791976E-6</v>
      </c>
      <c r="M1105" s="364">
        <v>3.7583108298246985E-8</v>
      </c>
      <c r="N1105" s="46">
        <f>M1105*各種係数!H41</f>
        <v>1.7914614955497728E-8</v>
      </c>
      <c r="O1105" s="46">
        <f>M1105*各種係数!I41</f>
        <v>1.415630412567303E-8</v>
      </c>
      <c r="P1105" s="54"/>
      <c r="Q1105" s="41"/>
      <c r="R1105" s="46">
        <f>Q$1179*各種係数!J41</f>
        <v>1.4559833436666582E-5</v>
      </c>
      <c r="S1105" s="46">
        <f>R1105*各種係数!G41</f>
        <v>2.6079699339081856E-8</v>
      </c>
      <c r="T1105" s="46">
        <f>R1105*各種係数!F41</f>
        <v>1.4533753737327499E-5</v>
      </c>
      <c r="U1105" s="364">
        <v>5.6069239951592505E-8</v>
      </c>
      <c r="V1105" s="46">
        <f>U1105*各種係数!H41</f>
        <v>2.6726337710259092E-8</v>
      </c>
      <c r="W1105" s="46">
        <f>U1105*各種係数!I41</f>
        <v>2.1119413715099841E-8</v>
      </c>
      <c r="X1105" s="135">
        <f t="shared" si="106"/>
        <v>9.365234824983949E-8</v>
      </c>
      <c r="Y1105" s="46">
        <f t="shared" si="107"/>
        <v>4.4640952665756819E-8</v>
      </c>
      <c r="Z1105" s="47">
        <f t="shared" si="108"/>
        <v>3.5275717840772868E-8</v>
      </c>
      <c r="AA1105" s="46">
        <f>G1105*各種係数!K41*各種係数!$P$18</f>
        <v>0</v>
      </c>
      <c r="AB1105" s="46">
        <f>M1105*各種係数!K41*各種係数!$P$18</f>
        <v>0</v>
      </c>
      <c r="AC1105" s="46">
        <f>U1105*各種係数!K41*各種係数!$P$18</f>
        <v>0</v>
      </c>
      <c r="AD1105" s="364">
        <f t="shared" si="109"/>
        <v>0</v>
      </c>
      <c r="AE1105" s="46">
        <f>G1105*各種係数!L41*各種係数!$P$18</f>
        <v>0</v>
      </c>
      <c r="AF1105" s="46">
        <f>M1105*各種係数!L41*各種係数!$P$18</f>
        <v>0</v>
      </c>
      <c r="AG1105" s="46">
        <f>U1105*各種係数!L41*各種係数!$P$18</f>
        <v>0</v>
      </c>
      <c r="AH1105" s="135">
        <f t="shared" si="110"/>
        <v>0</v>
      </c>
    </row>
    <row r="1106" spans="2:34" x14ac:dyDescent="0.15">
      <c r="B1106" s="155" t="s">
        <v>68</v>
      </c>
      <c r="C1106" s="155" t="s">
        <v>297</v>
      </c>
      <c r="D1106" s="155" t="s">
        <v>290</v>
      </c>
      <c r="E1106" s="41" t="s">
        <v>208</v>
      </c>
      <c r="F1106" s="365">
        <f>SUMIF(価格変換【係数】!$D$7:$D$64,E1106,価格変換【係数】!$J$610:$J$667)</f>
        <v>0</v>
      </c>
      <c r="G1106" s="326">
        <f>SUMIF(価格変換【係数】!$D$7:$D$64,E1106,価格変換【係数】!$L$610:$L$667)</f>
        <v>0</v>
      </c>
      <c r="H1106" s="327">
        <f>G1106*各種係数!H42</f>
        <v>0</v>
      </c>
      <c r="I1106" s="326">
        <f>G1106*各種係数!I42</f>
        <v>0</v>
      </c>
      <c r="J1106" s="80">
        <v>3.283268956768801E-6</v>
      </c>
      <c r="K1106" s="67">
        <f>J1106*各種係数!G42</f>
        <v>3.5256651652482999E-8</v>
      </c>
      <c r="L1106" s="67">
        <f>J1106*各種係数!F42</f>
        <v>3.2480123051163181E-6</v>
      </c>
      <c r="M1106" s="80">
        <v>1.525475473293162E-6</v>
      </c>
      <c r="N1106" s="67">
        <f>M1106*各種係数!H42</f>
        <v>7.4908507944267883E-7</v>
      </c>
      <c r="O1106" s="67">
        <f>M1106*各種係数!I42</f>
        <v>4.2615794272180669E-7</v>
      </c>
      <c r="P1106" s="54"/>
      <c r="Q1106" s="41"/>
      <c r="R1106" s="67">
        <f>Q$1179*各種係数!J42</f>
        <v>6.5573957300242065E-5</v>
      </c>
      <c r="S1106" s="67">
        <f>R1106*各種係数!G42</f>
        <v>7.0415132005654579E-7</v>
      </c>
      <c r="T1106" s="67">
        <f>R1106*各種係数!F42</f>
        <v>6.4869805980185524E-5</v>
      </c>
      <c r="U1106" s="80">
        <v>9.7177540842621862E-7</v>
      </c>
      <c r="V1106" s="67">
        <f>U1106*各種係数!H42</f>
        <v>4.7719053617422625E-7</v>
      </c>
      <c r="W1106" s="67">
        <f>U1106*各種係数!I42</f>
        <v>2.714758880708496E-7</v>
      </c>
      <c r="X1106" s="330">
        <f t="shared" si="106"/>
        <v>2.4972508817193807E-6</v>
      </c>
      <c r="Y1106" s="67">
        <f t="shared" si="107"/>
        <v>1.2262756156169051E-6</v>
      </c>
      <c r="Z1106" s="68">
        <f t="shared" si="108"/>
        <v>6.9763383079265629E-7</v>
      </c>
      <c r="AA1106" s="67">
        <f>G1106*各種係数!K42*各種係数!$P$18</f>
        <v>0</v>
      </c>
      <c r="AB1106" s="67">
        <f>M1106*各種係数!K42*各種係数!$P$18</f>
        <v>6.9656414305623842E-14</v>
      </c>
      <c r="AC1106" s="67">
        <f>U1106*各種係数!K42*各種係数!$P$18</f>
        <v>4.4373306320831891E-14</v>
      </c>
      <c r="AD1106" s="80">
        <f t="shared" si="109"/>
        <v>1.1402972062645575E-13</v>
      </c>
      <c r="AE1106" s="67">
        <f>G1106*各種係数!L42*各種係数!$P$18</f>
        <v>0</v>
      </c>
      <c r="AF1106" s="67">
        <f>M1106*各種係数!L42*各種係数!$P$18</f>
        <v>6.2690772875061449E-14</v>
      </c>
      <c r="AG1106" s="67">
        <f>U1106*各種係数!L42*各種係数!$P$18</f>
        <v>3.9935975688748711E-14</v>
      </c>
      <c r="AH1106" s="330">
        <f t="shared" si="110"/>
        <v>1.0262674856381017E-13</v>
      </c>
    </row>
    <row r="1107" spans="2:34" x14ac:dyDescent="0.15">
      <c r="B1107" s="162" t="s">
        <v>69</v>
      </c>
      <c r="C1107" s="162" t="s">
        <v>298</v>
      </c>
      <c r="D1107" s="162" t="s">
        <v>290</v>
      </c>
      <c r="E1107" s="116" t="s">
        <v>165</v>
      </c>
      <c r="F1107" s="363">
        <f>SUMIF(価格変換【係数】!$D$7:$D$64,E1107,価格変換【係数】!$J$610:$J$667)</f>
        <v>0</v>
      </c>
      <c r="G1107" s="324">
        <f>SUMIF(価格変換【係数】!$D$7:$D$64,E1107,価格変換【係数】!$L$610:$L$667)</f>
        <v>0</v>
      </c>
      <c r="H1107" s="325">
        <f>G1107*各種係数!H43</f>
        <v>0</v>
      </c>
      <c r="I1107" s="324">
        <f>G1107*各種係数!I43</f>
        <v>0</v>
      </c>
      <c r="J1107" s="366">
        <v>0</v>
      </c>
      <c r="K1107" s="46">
        <f>J1107*各種係数!G43</f>
        <v>0</v>
      </c>
      <c r="L1107" s="46">
        <f>J1107*各種係数!F43</f>
        <v>0</v>
      </c>
      <c r="M1107" s="366">
        <v>0</v>
      </c>
      <c r="N1107" s="46">
        <f>M1107*各種係数!H43</f>
        <v>0</v>
      </c>
      <c r="O1107" s="46">
        <f>M1107*各種係数!I43</f>
        <v>0</v>
      </c>
      <c r="P1107" s="54"/>
      <c r="Q1107" s="41"/>
      <c r="R1107" s="46">
        <f>Q$1179*各種係数!J43</f>
        <v>0</v>
      </c>
      <c r="S1107" s="46">
        <f>R1107*各種係数!G43</f>
        <v>0</v>
      </c>
      <c r="T1107" s="46">
        <f>R1107*各種係数!F43</f>
        <v>0</v>
      </c>
      <c r="U1107" s="366">
        <v>0</v>
      </c>
      <c r="V1107" s="46">
        <f>U1107*各種係数!H43</f>
        <v>0</v>
      </c>
      <c r="W1107" s="46">
        <f>U1107*各種係数!I43</f>
        <v>0</v>
      </c>
      <c r="X1107" s="328">
        <f t="shared" si="106"/>
        <v>0</v>
      </c>
      <c r="Y1107" s="136">
        <f t="shared" si="107"/>
        <v>0</v>
      </c>
      <c r="Z1107" s="329">
        <f t="shared" si="108"/>
        <v>0</v>
      </c>
      <c r="AA1107" s="46">
        <f>G1107*各種係数!K43*各種係数!$P$18</f>
        <v>0</v>
      </c>
      <c r="AB1107" s="46">
        <f>M1107*各種係数!K43*各種係数!$P$18</f>
        <v>0</v>
      </c>
      <c r="AC1107" s="46">
        <f>U1107*各種係数!K43*各種係数!$P$18</f>
        <v>0</v>
      </c>
      <c r="AD1107" s="366">
        <f t="shared" si="109"/>
        <v>0</v>
      </c>
      <c r="AE1107" s="46">
        <f>G1107*各種係数!L43*各種係数!$P$18</f>
        <v>0</v>
      </c>
      <c r="AF1107" s="46">
        <f>M1107*各種係数!L43*各種係数!$P$18</f>
        <v>0</v>
      </c>
      <c r="AG1107" s="46">
        <f>U1107*各種係数!L43*各種係数!$P$18</f>
        <v>0</v>
      </c>
      <c r="AH1107" s="328">
        <f t="shared" si="110"/>
        <v>0</v>
      </c>
    </row>
    <row r="1108" spans="2:34" x14ac:dyDescent="0.15">
      <c r="B1108" s="155" t="s">
        <v>70</v>
      </c>
      <c r="C1108" s="155" t="s">
        <v>298</v>
      </c>
      <c r="D1108" s="155" t="s">
        <v>290</v>
      </c>
      <c r="E1108" s="41" t="s">
        <v>166</v>
      </c>
      <c r="F1108" s="363">
        <f>SUMIF(価格変換【係数】!$D$7:$D$64,E1108,価格変換【係数】!$J$610:$J$667)</f>
        <v>0</v>
      </c>
      <c r="G1108" s="324">
        <f>SUMIF(価格変換【係数】!$D$7:$D$64,E1108,価格変換【係数】!$L$610:$L$667)</f>
        <v>0</v>
      </c>
      <c r="H1108" s="325">
        <f>G1108*各種係数!H44</f>
        <v>0</v>
      </c>
      <c r="I1108" s="324">
        <f>G1108*各種係数!I44</f>
        <v>0</v>
      </c>
      <c r="J1108" s="364">
        <v>1.1138930699642713E-3</v>
      </c>
      <c r="K1108" s="46">
        <f>J1108*各種係数!G44</f>
        <v>2.9899721268273932E-4</v>
      </c>
      <c r="L1108" s="46">
        <f>J1108*各種係数!F44</f>
        <v>8.1489585728153195E-4</v>
      </c>
      <c r="M1108" s="364">
        <v>4.1916461660861191E-4</v>
      </c>
      <c r="N1108" s="46">
        <f>M1108*各種係数!H44</f>
        <v>9.0572646476087763E-5</v>
      </c>
      <c r="O1108" s="46">
        <f>M1108*各種係数!I44</f>
        <v>2.2631459309629258E-5</v>
      </c>
      <c r="P1108" s="54"/>
      <c r="Q1108" s="41"/>
      <c r="R1108" s="46">
        <f>Q$1179*各種係数!J44</f>
        <v>0</v>
      </c>
      <c r="S1108" s="46">
        <f>R1108*各種係数!G44</f>
        <v>0</v>
      </c>
      <c r="T1108" s="46">
        <f>R1108*各種係数!F44</f>
        <v>0</v>
      </c>
      <c r="U1108" s="364">
        <v>1.6381733701189323E-5</v>
      </c>
      <c r="V1108" s="46">
        <f>U1108*各種係数!H44</f>
        <v>3.5397476704686846E-6</v>
      </c>
      <c r="W1108" s="46">
        <f>U1108*各種係数!I44</f>
        <v>8.8447956957641594E-7</v>
      </c>
      <c r="X1108" s="135">
        <f t="shared" si="106"/>
        <v>4.3554635030980122E-4</v>
      </c>
      <c r="Y1108" s="46">
        <f t="shared" si="107"/>
        <v>9.4112394146556453E-5</v>
      </c>
      <c r="Z1108" s="47">
        <f t="shared" si="108"/>
        <v>2.3515938879205675E-5</v>
      </c>
      <c r="AA1108" s="46">
        <f>G1108*各種係数!K44*各種係数!$P$18</f>
        <v>0</v>
      </c>
      <c r="AB1108" s="46">
        <f>M1108*各種係数!K44*各種係数!$P$18</f>
        <v>3.0466357211985748E-12</v>
      </c>
      <c r="AC1108" s="46">
        <f>U1108*各種係数!K44*各種係数!$P$18</f>
        <v>1.1906819681730868E-13</v>
      </c>
      <c r="AD1108" s="364">
        <f t="shared" si="109"/>
        <v>3.1657039180158834E-12</v>
      </c>
      <c r="AE1108" s="46">
        <f>G1108*各種係数!L44*各種係数!$P$18</f>
        <v>0</v>
      </c>
      <c r="AF1108" s="46">
        <f>M1108*各種係数!L44*各種係数!$P$18</f>
        <v>3.0466357211985748E-12</v>
      </c>
      <c r="AG1108" s="46">
        <f>U1108*各種係数!L44*各種係数!$P$18</f>
        <v>1.1906819681730868E-13</v>
      </c>
      <c r="AH1108" s="135">
        <f t="shared" si="110"/>
        <v>3.1657039180158834E-12</v>
      </c>
    </row>
    <row r="1109" spans="2:34" x14ac:dyDescent="0.15">
      <c r="B1109" s="155" t="s">
        <v>71</v>
      </c>
      <c r="C1109" s="155" t="s">
        <v>298</v>
      </c>
      <c r="D1109" s="155" t="s">
        <v>290</v>
      </c>
      <c r="E1109" s="41" t="s">
        <v>966</v>
      </c>
      <c r="F1109" s="363">
        <f>SUMIF(価格変換【係数】!$D$7:$D$64,E1109,価格変換【係数】!$J$610:$J$667)</f>
        <v>0</v>
      </c>
      <c r="G1109" s="324">
        <f>SUMIF(価格変換【係数】!$D$7:$D$64,E1109,価格変換【係数】!$L$610:$L$667)</f>
        <v>0</v>
      </c>
      <c r="H1109" s="325">
        <f>G1109*各種係数!H45</f>
        <v>0</v>
      </c>
      <c r="I1109" s="324">
        <f>G1109*各種係数!I45</f>
        <v>0</v>
      </c>
      <c r="J1109" s="364">
        <v>1.8513797580965659E-8</v>
      </c>
      <c r="K1109" s="46">
        <f>J1109*各種係数!G45</f>
        <v>2.1179907681736631E-10</v>
      </c>
      <c r="L1109" s="46">
        <f>J1109*各種係数!F45</f>
        <v>1.8301998504148293E-8</v>
      </c>
      <c r="M1109" s="364">
        <v>8.5903480759657981E-7</v>
      </c>
      <c r="N1109" s="46">
        <f>M1109*各種係数!H45</f>
        <v>3.446695166581362E-7</v>
      </c>
      <c r="O1109" s="46">
        <f>M1109*各種係数!I45</f>
        <v>1.6092342730442709E-7</v>
      </c>
      <c r="P1109" s="54"/>
      <c r="Q1109" s="41"/>
      <c r="R1109" s="46">
        <f>Q$1179*各種係数!J45</f>
        <v>2.5399602076847238E-8</v>
      </c>
      <c r="S1109" s="46">
        <f>R1109*各種係数!G45</f>
        <v>2.9057313864852738E-10</v>
      </c>
      <c r="T1109" s="46">
        <f>R1109*各種係数!F45</f>
        <v>2.5109028938198709E-8</v>
      </c>
      <c r="U1109" s="364">
        <v>9.128348548342502E-8</v>
      </c>
      <c r="V1109" s="46">
        <f>U1109*各種係数!H45</f>
        <v>3.6625564578074218E-8</v>
      </c>
      <c r="W1109" s="46">
        <f>U1109*各種係数!I45</f>
        <v>1.7100181750941611E-8</v>
      </c>
      <c r="X1109" s="135">
        <f t="shared" si="106"/>
        <v>9.5031829308000481E-7</v>
      </c>
      <c r="Y1109" s="46">
        <f t="shared" si="107"/>
        <v>3.8129508123621044E-7</v>
      </c>
      <c r="Z1109" s="47">
        <f t="shared" si="108"/>
        <v>1.7802360905536871E-7</v>
      </c>
      <c r="AA1109" s="46">
        <f>G1109*各種係数!K45*各種係数!$P$18</f>
        <v>0</v>
      </c>
      <c r="AB1109" s="46">
        <f>M1109*各種係数!K45*各種係数!$P$18</f>
        <v>4.3679735979487111E-14</v>
      </c>
      <c r="AC1109" s="46">
        <f>U1109*各種係数!K45*各種係数!$P$18</f>
        <v>4.6415331601741534E-15</v>
      </c>
      <c r="AD1109" s="364">
        <f t="shared" si="109"/>
        <v>4.8321269139661268E-14</v>
      </c>
      <c r="AE1109" s="46">
        <f>G1109*各種係数!L45*各種係数!$P$18</f>
        <v>0</v>
      </c>
      <c r="AF1109" s="46">
        <f>M1109*各種係数!L45*各種係数!$P$18</f>
        <v>4.0039757981196521E-14</v>
      </c>
      <c r="AG1109" s="46">
        <f>U1109*各種係数!L45*各種係数!$P$18</f>
        <v>4.2547387301596406E-15</v>
      </c>
      <c r="AH1109" s="135">
        <f t="shared" si="110"/>
        <v>4.4294496711356159E-14</v>
      </c>
    </row>
    <row r="1110" spans="2:34" x14ac:dyDescent="0.15">
      <c r="B1110" s="155" t="s">
        <v>72</v>
      </c>
      <c r="C1110" s="155" t="s">
        <v>298</v>
      </c>
      <c r="D1110" s="155" t="s">
        <v>290</v>
      </c>
      <c r="E1110" s="41" t="s">
        <v>967</v>
      </c>
      <c r="F1110" s="363">
        <f>SUMIF(価格変換【係数】!$D$7:$D$64,E1110,価格変換【係数】!$J$610:$J$667)</f>
        <v>0</v>
      </c>
      <c r="G1110" s="324">
        <f>SUMIF(価格変換【係数】!$D$7:$D$64,E1110,価格変換【係数】!$L$610:$L$667)</f>
        <v>0</v>
      </c>
      <c r="H1110" s="325">
        <f>G1110*各種係数!H46</f>
        <v>0</v>
      </c>
      <c r="I1110" s="324">
        <f>G1110*各種係数!I46</f>
        <v>0</v>
      </c>
      <c r="J1110" s="364">
        <v>0</v>
      </c>
      <c r="K1110" s="46">
        <f>J1110*各種係数!G46</f>
        <v>0</v>
      </c>
      <c r="L1110" s="46">
        <f>J1110*各種係数!F46</f>
        <v>0</v>
      </c>
      <c r="M1110" s="364">
        <v>4.3856860389205114E-5</v>
      </c>
      <c r="N1110" s="46">
        <f>M1110*各種係数!H46</f>
        <v>1.1983404106558822E-5</v>
      </c>
      <c r="O1110" s="46">
        <f>M1110*各種係数!I46</f>
        <v>4.3540463801166375E-6</v>
      </c>
      <c r="P1110" s="54"/>
      <c r="Q1110" s="41"/>
      <c r="R1110" s="46">
        <f>Q$1179*各種係数!J46</f>
        <v>0</v>
      </c>
      <c r="S1110" s="46">
        <f>R1110*各種係数!G46</f>
        <v>0</v>
      </c>
      <c r="T1110" s="46">
        <f>R1110*各種係数!F46</f>
        <v>0</v>
      </c>
      <c r="U1110" s="364">
        <v>3.7835469468550621E-6</v>
      </c>
      <c r="V1110" s="46">
        <f>U1110*各種係数!H46</f>
        <v>1.0338125350956707E-6</v>
      </c>
      <c r="W1110" s="46">
        <f>U1110*各種係数!I46</f>
        <v>3.7562513006540862E-7</v>
      </c>
      <c r="X1110" s="135">
        <f t="shared" si="106"/>
        <v>4.7640407336060177E-5</v>
      </c>
      <c r="Y1110" s="46">
        <f t="shared" si="107"/>
        <v>1.3017216641654493E-5</v>
      </c>
      <c r="Z1110" s="47">
        <f t="shared" si="108"/>
        <v>4.729671510182046E-6</v>
      </c>
      <c r="AA1110" s="46">
        <f>G1110*各種係数!K46*各種係数!$P$18</f>
        <v>0</v>
      </c>
      <c r="AB1110" s="46">
        <f>M1110*各種係数!K46*各種係数!$P$18</f>
        <v>8.9599033780882977E-13</v>
      </c>
      <c r="AC1110" s="46">
        <f>U1110*各種係数!K46*各種係数!$P$18</f>
        <v>7.7297405170905708E-14</v>
      </c>
      <c r="AD1110" s="364">
        <f t="shared" si="109"/>
        <v>9.7328774297973541E-13</v>
      </c>
      <c r="AE1110" s="46">
        <f>G1110*各種係数!L46*各種係数!$P$18</f>
        <v>0</v>
      </c>
      <c r="AF1110" s="46">
        <f>M1110*各種係数!L46*各種係数!$P$18</f>
        <v>7.6532508021170882E-13</v>
      </c>
      <c r="AG1110" s="46">
        <f>U1110*各種係数!L46*各種係数!$P$18</f>
        <v>6.6024866916815306E-14</v>
      </c>
      <c r="AH1110" s="135">
        <f t="shared" si="110"/>
        <v>8.3134994712852415E-13</v>
      </c>
    </row>
    <row r="1111" spans="2:34" x14ac:dyDescent="0.15">
      <c r="B1111" s="163" t="s">
        <v>73</v>
      </c>
      <c r="C1111" s="163" t="s">
        <v>299</v>
      </c>
      <c r="D1111" s="163" t="s">
        <v>290</v>
      </c>
      <c r="E1111" s="62" t="s">
        <v>167</v>
      </c>
      <c r="F1111" s="365">
        <f>SUMIF(価格変換【係数】!$D$7:$D$64,E1111,価格変換【係数】!$J$610:$J$667)</f>
        <v>0</v>
      </c>
      <c r="G1111" s="326">
        <f>SUMIF(価格変換【係数】!$D$7:$D$64,E1111,価格変換【係数】!$L$610:$L$667)</f>
        <v>0</v>
      </c>
      <c r="H1111" s="327">
        <f>G1111*各種係数!H47</f>
        <v>0</v>
      </c>
      <c r="I1111" s="326">
        <f>G1111*各種係数!I47</f>
        <v>0</v>
      </c>
      <c r="J1111" s="80">
        <v>0</v>
      </c>
      <c r="K1111" s="67">
        <f>J1111*各種係数!G47</f>
        <v>0</v>
      </c>
      <c r="L1111" s="67">
        <f>J1111*各種係数!F47</f>
        <v>0</v>
      </c>
      <c r="M1111" s="80">
        <v>9.4805634616778585E-21</v>
      </c>
      <c r="N1111" s="67">
        <f>M1111*各種係数!H47</f>
        <v>0</v>
      </c>
      <c r="O1111" s="67">
        <f>M1111*各種係数!I47</f>
        <v>0</v>
      </c>
      <c r="P1111" s="54"/>
      <c r="Q1111" s="41"/>
      <c r="R1111" s="67">
        <f>Q$1179*各種係数!J47</f>
        <v>9.9408181082146966E-5</v>
      </c>
      <c r="S1111" s="67">
        <f>R1111*各種係数!G47</f>
        <v>0</v>
      </c>
      <c r="T1111" s="67">
        <f>R1111*各種係数!F47</f>
        <v>9.9408181082146939E-5</v>
      </c>
      <c r="U1111" s="80">
        <v>1.8568774879440873E-21</v>
      </c>
      <c r="V1111" s="67">
        <f>U1111*各種係数!H47</f>
        <v>0</v>
      </c>
      <c r="W1111" s="67">
        <f>U1111*各種係数!I47</f>
        <v>0</v>
      </c>
      <c r="X1111" s="330">
        <f t="shared" si="106"/>
        <v>1.1337440949621946E-20</v>
      </c>
      <c r="Y1111" s="67">
        <f t="shared" si="107"/>
        <v>0</v>
      </c>
      <c r="Z1111" s="68">
        <f t="shared" si="108"/>
        <v>0</v>
      </c>
      <c r="AA1111" s="67">
        <f>G1111*各種係数!K47*各種係数!$P$18</f>
        <v>0</v>
      </c>
      <c r="AB1111" s="67">
        <f>M1111*各種係数!K47*各種係数!$P$18</f>
        <v>0</v>
      </c>
      <c r="AC1111" s="67">
        <f>U1111*各種係数!K47*各種係数!$P$18</f>
        <v>0</v>
      </c>
      <c r="AD1111" s="80">
        <f t="shared" si="109"/>
        <v>0</v>
      </c>
      <c r="AE1111" s="67">
        <f>G1111*各種係数!L47*各種係数!$P$18</f>
        <v>0</v>
      </c>
      <c r="AF1111" s="67">
        <f>M1111*各種係数!L47*各種係数!$P$18</f>
        <v>0</v>
      </c>
      <c r="AG1111" s="67">
        <f>U1111*各種係数!L47*各種係数!$P$18</f>
        <v>0</v>
      </c>
      <c r="AH1111" s="330">
        <f t="shared" si="110"/>
        <v>0</v>
      </c>
    </row>
    <row r="1112" spans="2:34" x14ac:dyDescent="0.15">
      <c r="B1112" s="155" t="s">
        <v>74</v>
      </c>
      <c r="C1112" s="155" t="s">
        <v>299</v>
      </c>
      <c r="D1112" s="155" t="s">
        <v>290</v>
      </c>
      <c r="E1112" s="41" t="s">
        <v>168</v>
      </c>
      <c r="F1112" s="363">
        <f>SUMIF(価格変換【係数】!$D$7:$D$64,E1112,価格変換【係数】!$J$610:$J$667)</f>
        <v>0</v>
      </c>
      <c r="G1112" s="324">
        <f>SUMIF(価格変換【係数】!$D$7:$D$64,E1112,価格変換【係数】!$L$610:$L$667)</f>
        <v>0</v>
      </c>
      <c r="H1112" s="325">
        <f>G1112*各種係数!H48</f>
        <v>0</v>
      </c>
      <c r="I1112" s="324">
        <f>G1112*各種係数!I48</f>
        <v>0</v>
      </c>
      <c r="J1112" s="366">
        <v>1.7998559130988829E-5</v>
      </c>
      <c r="K1112" s="46">
        <f>J1112*各種係数!G48</f>
        <v>7.7484630225380348E-7</v>
      </c>
      <c r="L1112" s="46">
        <f>J1112*各種係数!F48</f>
        <v>1.7223712828735025E-5</v>
      </c>
      <c r="M1112" s="366">
        <v>9.1144197910704247E-6</v>
      </c>
      <c r="N1112" s="46">
        <f>M1112*各種係数!H48</f>
        <v>2.022804115507937E-6</v>
      </c>
      <c r="O1112" s="46">
        <f>M1112*各種係数!I48</f>
        <v>1.0289047515899178E-6</v>
      </c>
      <c r="P1112" s="54"/>
      <c r="Q1112" s="41"/>
      <c r="R1112" s="46">
        <f>Q$1179*各種係数!J48</f>
        <v>3.7454643985627808E-6</v>
      </c>
      <c r="S1112" s="46">
        <f>R1112*各種係数!G48</f>
        <v>1.6124397616100694E-7</v>
      </c>
      <c r="T1112" s="46">
        <f>R1112*各種係数!F48</f>
        <v>3.5842204224017737E-6</v>
      </c>
      <c r="U1112" s="366">
        <v>1.9222447388992875E-6</v>
      </c>
      <c r="V1112" s="46">
        <f>U1112*各種係数!H48</f>
        <v>4.2661240737105679E-7</v>
      </c>
      <c r="W1112" s="46">
        <f>U1112*各種係数!I48</f>
        <v>2.1699754794154795E-7</v>
      </c>
      <c r="X1112" s="328">
        <f t="shared" si="106"/>
        <v>1.1036664529969711E-5</v>
      </c>
      <c r="Y1112" s="136">
        <f t="shared" si="107"/>
        <v>2.4494165228789938E-6</v>
      </c>
      <c r="Z1112" s="329">
        <f t="shared" si="108"/>
        <v>1.2459022995314657E-6</v>
      </c>
      <c r="AA1112" s="46">
        <f>G1112*各種係数!K48*各種係数!$P$18</f>
        <v>0</v>
      </c>
      <c r="AB1112" s="46">
        <f>M1112*各種係数!K48*各種係数!$P$18</f>
        <v>2.3232174569038024E-13</v>
      </c>
      <c r="AC1112" s="46">
        <f>U1112*各種係数!K48*各種係数!$P$18</f>
        <v>4.8997002949409248E-14</v>
      </c>
      <c r="AD1112" s="366">
        <f t="shared" si="109"/>
        <v>2.8131874863978947E-13</v>
      </c>
      <c r="AE1112" s="46">
        <f>G1112*各種係数!L48*各種係数!$P$18</f>
        <v>0</v>
      </c>
      <c r="AF1112" s="46">
        <f>M1112*各種係数!L48*各種係数!$P$18</f>
        <v>2.2671010932104738E-13</v>
      </c>
      <c r="AG1112" s="46">
        <f>U1112*各種係数!L48*各種係数!$P$18</f>
        <v>4.7813500462708549E-14</v>
      </c>
      <c r="AH1112" s="328">
        <f t="shared" si="110"/>
        <v>2.7452360978375595E-13</v>
      </c>
    </row>
    <row r="1113" spans="2:34" x14ac:dyDescent="0.15">
      <c r="B1113" s="155" t="s">
        <v>75</v>
      </c>
      <c r="C1113" s="155" t="s">
        <v>300</v>
      </c>
      <c r="D1113" s="155" t="s">
        <v>290</v>
      </c>
      <c r="E1113" s="41" t="s">
        <v>968</v>
      </c>
      <c r="F1113" s="363">
        <f>SUMIF(価格変換【係数】!$D$7:$D$64,E1113,価格変換【係数】!$J$610:$J$667)</f>
        <v>0</v>
      </c>
      <c r="G1113" s="324">
        <f>SUMIF(価格変換【係数】!$D$7:$D$64,E1113,価格変換【係数】!$L$610:$L$667)</f>
        <v>0</v>
      </c>
      <c r="H1113" s="325">
        <f>G1113*各種係数!H49</f>
        <v>0</v>
      </c>
      <c r="I1113" s="324">
        <f>G1113*各種係数!I49</f>
        <v>0</v>
      </c>
      <c r="J1113" s="364">
        <v>1.4596769289674633E-5</v>
      </c>
      <c r="K1113" s="46">
        <f>J1113*各種係数!G49</f>
        <v>8.0969077523876964E-7</v>
      </c>
      <c r="L1113" s="46">
        <f>J1113*各種係数!F49</f>
        <v>1.3787078514435864E-5</v>
      </c>
      <c r="M1113" s="364">
        <v>3.5468742521645874E-5</v>
      </c>
      <c r="N1113" s="46">
        <f>M1113*各種係数!H49</f>
        <v>1.3957688714764721E-5</v>
      </c>
      <c r="O1113" s="46">
        <f>M1113*各種係数!I49</f>
        <v>1.1096210985206087E-5</v>
      </c>
      <c r="P1113" s="54"/>
      <c r="Q1113" s="41"/>
      <c r="R1113" s="46">
        <f>Q$1179*各種係数!J49</f>
        <v>1.9133715626043461E-5</v>
      </c>
      <c r="S1113" s="46">
        <f>R1113*各種係数!G49</f>
        <v>1.0613576697008014E-6</v>
      </c>
      <c r="T1113" s="46">
        <f>R1113*各種係数!F49</f>
        <v>1.807235795634266E-5</v>
      </c>
      <c r="U1113" s="364">
        <v>2.946168643540394E-6</v>
      </c>
      <c r="V1113" s="46">
        <f>U1113*各種係数!H49</f>
        <v>1.1593787065510338E-6</v>
      </c>
      <c r="W1113" s="46">
        <f>U1113*各種係数!I49</f>
        <v>9.2169348396751806E-7</v>
      </c>
      <c r="X1113" s="135">
        <f t="shared" si="106"/>
        <v>3.8414911165186265E-5</v>
      </c>
      <c r="Y1113" s="46">
        <f t="shared" si="107"/>
        <v>1.5117067421315754E-5</v>
      </c>
      <c r="Z1113" s="47">
        <f t="shared" si="108"/>
        <v>1.2017904469173606E-5</v>
      </c>
      <c r="AA1113" s="46">
        <f>G1113*各種係数!K49*各種係数!$P$18</f>
        <v>0</v>
      </c>
      <c r="AB1113" s="46">
        <f>M1113*各種係数!K49*各種係数!$P$18</f>
        <v>8.0567181498600689E-12</v>
      </c>
      <c r="AC1113" s="46">
        <f>U1113*各種係数!K49*各種係数!$P$18</f>
        <v>6.6922164969549241E-13</v>
      </c>
      <c r="AD1113" s="364">
        <f t="shared" si="109"/>
        <v>8.7259397995555606E-12</v>
      </c>
      <c r="AE1113" s="46">
        <f>G1113*各種係数!L49*各種係数!$P$18</f>
        <v>0</v>
      </c>
      <c r="AF1113" s="46">
        <f>M1113*各種係数!L49*各種係数!$P$18</f>
        <v>7.5004209442744923E-12</v>
      </c>
      <c r="AG1113" s="46">
        <f>U1113*各種係数!L49*各種係数!$P$18</f>
        <v>6.230134881688988E-13</v>
      </c>
      <c r="AH1113" s="135">
        <f t="shared" si="110"/>
        <v>8.1234344324433908E-12</v>
      </c>
    </row>
    <row r="1114" spans="2:34" x14ac:dyDescent="0.15">
      <c r="B1114" s="155" t="s">
        <v>76</v>
      </c>
      <c r="C1114" s="155" t="s">
        <v>300</v>
      </c>
      <c r="D1114" s="155" t="s">
        <v>290</v>
      </c>
      <c r="E1114" s="41" t="s">
        <v>169</v>
      </c>
      <c r="F1114" s="363">
        <f>SUMIF(価格変換【係数】!$D$7:$D$64,E1114,価格変換【係数】!$J$610:$J$667)</f>
        <v>0</v>
      </c>
      <c r="G1114" s="324">
        <f>SUMIF(価格変換【係数】!$D$7:$D$64,E1114,価格変換【係数】!$L$610:$L$667)</f>
        <v>0</v>
      </c>
      <c r="H1114" s="325">
        <f>G1114*各種係数!H50</f>
        <v>0</v>
      </c>
      <c r="I1114" s="324">
        <f>G1114*各種係数!I50</f>
        <v>0</v>
      </c>
      <c r="J1114" s="364">
        <v>2.7867920901608859E-3</v>
      </c>
      <c r="K1114" s="46">
        <f>J1114*各種係数!G50</f>
        <v>3.6892808656109041E-4</v>
      </c>
      <c r="L1114" s="46">
        <f>J1114*各種係数!F50</f>
        <v>2.4178640035997954E-3</v>
      </c>
      <c r="M1114" s="364">
        <v>4.6318716311623503E-4</v>
      </c>
      <c r="N1114" s="46">
        <f>M1114*各種係数!H50</f>
        <v>2.1100026295204754E-4</v>
      </c>
      <c r="O1114" s="46">
        <f>M1114*各種係数!I50</f>
        <v>1.5360145596219046E-4</v>
      </c>
      <c r="P1114" s="54"/>
      <c r="Q1114" s="41"/>
      <c r="R1114" s="46">
        <f>Q$1179*各種係数!J50</f>
        <v>1.3757792155701524E-4</v>
      </c>
      <c r="S1114" s="46">
        <f>R1114*各種係数!G50</f>
        <v>1.8213184805670658E-5</v>
      </c>
      <c r="T1114" s="46">
        <f>R1114*各種係数!F50</f>
        <v>1.1936473675134459E-4</v>
      </c>
      <c r="U1114" s="364">
        <v>4.1449527355992766E-5</v>
      </c>
      <c r="V1114" s="46">
        <f>U1114*各種係数!H50</f>
        <v>1.8881916140577112E-5</v>
      </c>
      <c r="W1114" s="46">
        <f>U1114*各種係数!I50</f>
        <v>1.3745432209284761E-5</v>
      </c>
      <c r="X1114" s="135">
        <f t="shared" si="106"/>
        <v>5.0463669047222783E-4</v>
      </c>
      <c r="Y1114" s="46">
        <f t="shared" si="107"/>
        <v>2.2988217909262465E-4</v>
      </c>
      <c r="Z1114" s="47">
        <f t="shared" si="108"/>
        <v>1.6734688817147522E-4</v>
      </c>
      <c r="AA1114" s="46">
        <f>G1114*各種係数!K50*各種係数!$P$18</f>
        <v>0</v>
      </c>
      <c r="AB1114" s="46">
        <f>M1114*各種係数!K50*各種係数!$P$18</f>
        <v>3.4915471798657651E-11</v>
      </c>
      <c r="AC1114" s="46">
        <f>U1114*各種係数!K50*各種係数!$P$18</f>
        <v>3.1245032650066716E-12</v>
      </c>
      <c r="AD1114" s="364">
        <f t="shared" si="109"/>
        <v>3.8039975063664321E-11</v>
      </c>
      <c r="AE1114" s="46">
        <f>G1114*各種係数!L50*各種係数!$P$18</f>
        <v>0</v>
      </c>
      <c r="AF1114" s="46">
        <f>M1114*各種係数!L50*各種係数!$P$18</f>
        <v>3.1448687364748377E-11</v>
      </c>
      <c r="AG1114" s="46">
        <f>U1114*各種係数!L50*各種係数!$P$18</f>
        <v>2.8142688982684206E-12</v>
      </c>
      <c r="AH1114" s="135">
        <f t="shared" si="110"/>
        <v>3.4262956263016797E-11</v>
      </c>
    </row>
    <row r="1115" spans="2:34" x14ac:dyDescent="0.15">
      <c r="B1115" s="155" t="s">
        <v>77</v>
      </c>
      <c r="C1115" s="155" t="s">
        <v>301</v>
      </c>
      <c r="D1115" s="155" t="s">
        <v>290</v>
      </c>
      <c r="E1115" s="41" t="s">
        <v>969</v>
      </c>
      <c r="F1115" s="363">
        <f>SUMIF(価格変換【係数】!$D$7:$D$64,E1115,価格変換【係数】!$J$610:$J$667)</f>
        <v>0</v>
      </c>
      <c r="G1115" s="324">
        <f>SUMIF(価格変換【係数】!$D$7:$D$64,E1115,価格変換【係数】!$L$610:$L$667)</f>
        <v>0</v>
      </c>
      <c r="H1115" s="325">
        <f>G1115*各種係数!H51</f>
        <v>0</v>
      </c>
      <c r="I1115" s="324">
        <f>G1115*各種係数!I51</f>
        <v>0</v>
      </c>
      <c r="J1115" s="364">
        <v>1.2734781561993079E-4</v>
      </c>
      <c r="K1115" s="46">
        <f>J1115*各種係数!G51</f>
        <v>1.3005601752448736E-5</v>
      </c>
      <c r="L1115" s="46">
        <f>J1115*各種係数!F51</f>
        <v>1.1434221386748206E-4</v>
      </c>
      <c r="M1115" s="364">
        <v>5.6864635965172346E-5</v>
      </c>
      <c r="N1115" s="46">
        <f>M1115*各種係数!H51</f>
        <v>2.5426623001389982E-5</v>
      </c>
      <c r="O1115" s="46">
        <f>M1115*各種係数!I51</f>
        <v>1.3379783797418252E-5</v>
      </c>
      <c r="P1115" s="54"/>
      <c r="Q1115" s="41"/>
      <c r="R1115" s="46">
        <f>Q$1179*各種係数!J51</f>
        <v>8.5127743268325702E-6</v>
      </c>
      <c r="S1115" s="46">
        <f>R1115*各種係数!G51</f>
        <v>8.6938085403584124E-7</v>
      </c>
      <c r="T1115" s="46">
        <f>R1115*各種係数!F51</f>
        <v>7.6433934727967281E-6</v>
      </c>
      <c r="U1115" s="364">
        <v>8.5925150403795892E-6</v>
      </c>
      <c r="V1115" s="46">
        <f>U1115*各種係数!H51</f>
        <v>3.8420828139885707E-6</v>
      </c>
      <c r="W1115" s="46">
        <f>U1115*各種係数!I51</f>
        <v>2.0217485184773929E-6</v>
      </c>
      <c r="X1115" s="135">
        <f t="shared" si="106"/>
        <v>6.5457151005551942E-5</v>
      </c>
      <c r="Y1115" s="46">
        <f t="shared" si="107"/>
        <v>2.9268705815378554E-5</v>
      </c>
      <c r="Z1115" s="47">
        <f t="shared" si="108"/>
        <v>1.5401532315895644E-5</v>
      </c>
      <c r="AA1115" s="46">
        <f>G1115*各種係数!K51*各種係数!$P$18</f>
        <v>0</v>
      </c>
      <c r="AB1115" s="46">
        <f>M1115*各種係数!K51*各種係数!$P$18</f>
        <v>2.582463510215384E-12</v>
      </c>
      <c r="AC1115" s="46">
        <f>U1115*各種係数!K51*各種係数!$P$18</f>
        <v>3.902224322045724E-13</v>
      </c>
      <c r="AD1115" s="364">
        <f t="shared" si="109"/>
        <v>2.9726859424199564E-12</v>
      </c>
      <c r="AE1115" s="46">
        <f>G1115*各種係数!L51*各種係数!$P$18</f>
        <v>0</v>
      </c>
      <c r="AF1115" s="46">
        <f>M1115*各種係数!L51*各種係数!$P$18</f>
        <v>2.521937021694711E-12</v>
      </c>
      <c r="AG1115" s="46">
        <f>U1115*各種係数!L51*各種係数!$P$18</f>
        <v>3.8107659394977778E-13</v>
      </c>
      <c r="AH1115" s="135">
        <f t="shared" si="110"/>
        <v>2.903013615644489E-12</v>
      </c>
    </row>
    <row r="1116" spans="2:34" x14ac:dyDescent="0.15">
      <c r="B1116" s="155" t="s">
        <v>78</v>
      </c>
      <c r="C1116" s="155" t="s">
        <v>302</v>
      </c>
      <c r="D1116" s="155" t="s">
        <v>290</v>
      </c>
      <c r="E1116" s="41" t="s">
        <v>970</v>
      </c>
      <c r="F1116" s="365">
        <f>SUMIF(価格変換【係数】!$D$7:$D$64,E1116,価格変換【係数】!$J$610:$J$667)</f>
        <v>0</v>
      </c>
      <c r="G1116" s="326">
        <f>SUMIF(価格変換【係数】!$D$7:$D$64,E1116,価格変換【係数】!$L$610:$L$667)</f>
        <v>0</v>
      </c>
      <c r="H1116" s="327">
        <f>G1116*各種係数!H52</f>
        <v>0</v>
      </c>
      <c r="I1116" s="326">
        <f>G1116*各種係数!I52</f>
        <v>0</v>
      </c>
      <c r="J1116" s="80">
        <v>5.1919028340109545E-5</v>
      </c>
      <c r="K1116" s="67">
        <f>J1116*各種係数!G52</f>
        <v>4.6168192939557081E-6</v>
      </c>
      <c r="L1116" s="67">
        <f>J1116*各種係数!F52</f>
        <v>4.7302209046153836E-5</v>
      </c>
      <c r="M1116" s="80">
        <v>4.9450951939613713E-5</v>
      </c>
      <c r="N1116" s="67">
        <f>M1116*各種係数!H52</f>
        <v>2.3732785544647955E-5</v>
      </c>
      <c r="O1116" s="67">
        <f>M1116*各種係数!I52</f>
        <v>1.2783505086707057E-5</v>
      </c>
      <c r="P1116" s="54"/>
      <c r="Q1116" s="41"/>
      <c r="R1116" s="67">
        <f>Q$1179*各種係数!J52</f>
        <v>5.1951955324874456E-6</v>
      </c>
      <c r="S1116" s="67">
        <f>R1116*各種係数!G52</f>
        <v>4.6197472751490116E-7</v>
      </c>
      <c r="T1116" s="67">
        <f>R1116*各種係数!F52</f>
        <v>4.7332208049725441E-6</v>
      </c>
      <c r="U1116" s="80">
        <v>8.0185668451628138E-6</v>
      </c>
      <c r="V1116" s="67">
        <f>U1116*各種係数!H52</f>
        <v>3.8483167633265973E-6</v>
      </c>
      <c r="W1116" s="67">
        <f>U1116*各種係数!I52</f>
        <v>2.0728699050811458E-6</v>
      </c>
      <c r="X1116" s="330">
        <f t="shared" si="106"/>
        <v>5.7469518784776526E-5</v>
      </c>
      <c r="Y1116" s="67">
        <f t="shared" si="107"/>
        <v>2.758110230797455E-5</v>
      </c>
      <c r="Z1116" s="68">
        <f t="shared" si="108"/>
        <v>1.4856374991788202E-5</v>
      </c>
      <c r="AA1116" s="67">
        <f>G1116*各種係数!K52*各種係数!$P$18</f>
        <v>0</v>
      </c>
      <c r="AB1116" s="67">
        <f>M1116*各種係数!K52*各種係数!$P$18</f>
        <v>2.1582506998092E-12</v>
      </c>
      <c r="AC1116" s="67">
        <f>U1116*各種係数!K52*各種係数!$P$18</f>
        <v>3.4996449666272445E-13</v>
      </c>
      <c r="AD1116" s="80">
        <f t="shared" si="109"/>
        <v>2.5082151964719245E-12</v>
      </c>
      <c r="AE1116" s="67">
        <f>G1116*各種係数!L52*各種係数!$P$18</f>
        <v>0</v>
      </c>
      <c r="AF1116" s="67">
        <f>M1116*各種係数!L52*各種係数!$P$18</f>
        <v>2.0585987841436479E-12</v>
      </c>
      <c r="AG1116" s="67">
        <f>U1116*各種係数!L52*各種係数!$P$18</f>
        <v>3.3380574712058165E-13</v>
      </c>
      <c r="AH1116" s="330">
        <f t="shared" si="110"/>
        <v>2.3924045312642295E-12</v>
      </c>
    </row>
    <row r="1117" spans="2:34" x14ac:dyDescent="0.15">
      <c r="B1117" s="162" t="s">
        <v>79</v>
      </c>
      <c r="C1117" s="162" t="s">
        <v>303</v>
      </c>
      <c r="D1117" s="162" t="s">
        <v>290</v>
      </c>
      <c r="E1117" s="116" t="s">
        <v>971</v>
      </c>
      <c r="F1117" s="363">
        <f>SUMIF(価格変換【係数】!$D$7:$D$64,E1117,価格変換【係数】!$J$610:$J$667)</f>
        <v>0</v>
      </c>
      <c r="G1117" s="324">
        <f>SUMIF(価格変換【係数】!$D$7:$D$64,E1117,価格変換【係数】!$L$610:$L$667)</f>
        <v>0</v>
      </c>
      <c r="H1117" s="325">
        <f>G1117*各種係数!H53</f>
        <v>0</v>
      </c>
      <c r="I1117" s="324">
        <f>G1117*各種係数!I53</f>
        <v>0</v>
      </c>
      <c r="J1117" s="366">
        <v>1.1942406765130169E-4</v>
      </c>
      <c r="K1117" s="46">
        <f>J1117*各種係数!G53</f>
        <v>1.0987801807977282E-5</v>
      </c>
      <c r="L1117" s="46">
        <f>J1117*各種係数!F53</f>
        <v>1.0843626584332441E-4</v>
      </c>
      <c r="M1117" s="366">
        <v>3.0839163662949533E-5</v>
      </c>
      <c r="N1117" s="46">
        <f>M1117*各種係数!H53</f>
        <v>1.359831534637868E-5</v>
      </c>
      <c r="O1117" s="46">
        <f>M1117*各種係数!I53</f>
        <v>7.5344787400612481E-6</v>
      </c>
      <c r="P1117" s="54"/>
      <c r="Q1117" s="41"/>
      <c r="R1117" s="46">
        <f>Q$1179*各種係数!J53</f>
        <v>8.2572152536285992E-5</v>
      </c>
      <c r="S1117" s="46">
        <f>R1117*各種係数!G53</f>
        <v>7.597182584467847E-6</v>
      </c>
      <c r="T1117" s="46">
        <f>R1117*各種係数!F53</f>
        <v>7.4974969951818141E-5</v>
      </c>
      <c r="U1117" s="366">
        <v>1.5969825276442026E-5</v>
      </c>
      <c r="V1117" s="46">
        <f>U1117*各種係数!H53</f>
        <v>7.0417837042879703E-6</v>
      </c>
      <c r="W1117" s="46">
        <f>U1117*各種係数!I53</f>
        <v>3.9016722484080839E-6</v>
      </c>
      <c r="X1117" s="328">
        <f t="shared" si="106"/>
        <v>4.6808988939391562E-5</v>
      </c>
      <c r="Y1117" s="136">
        <f t="shared" si="107"/>
        <v>2.0640099050666651E-5</v>
      </c>
      <c r="Z1117" s="329">
        <f t="shared" si="108"/>
        <v>1.1436150988469332E-5</v>
      </c>
      <c r="AA1117" s="46">
        <f>G1117*各種係数!K53*各種係数!$P$18</f>
        <v>0</v>
      </c>
      <c r="AB1117" s="46">
        <f>M1117*各種係数!K53*各種係数!$P$18</f>
        <v>1.6591423641090229E-12</v>
      </c>
      <c r="AC1117" s="46">
        <f>U1117*各種係数!K53*各種係数!$P$18</f>
        <v>8.591741965881149E-13</v>
      </c>
      <c r="AD1117" s="366">
        <f t="shared" si="109"/>
        <v>2.5183165606971378E-12</v>
      </c>
      <c r="AE1117" s="46">
        <f>G1117*各種係数!L53*各種係数!$P$18</f>
        <v>0</v>
      </c>
      <c r="AF1117" s="46">
        <f>M1117*各種係数!L53*各種係数!$P$18</f>
        <v>1.6359375757998059E-12</v>
      </c>
      <c r="AG1117" s="46">
        <f>U1117*各種係数!L53*各種係数!$P$18</f>
        <v>8.4715777425821137E-13</v>
      </c>
      <c r="AH1117" s="328">
        <f t="shared" si="110"/>
        <v>2.4830953500580173E-12</v>
      </c>
    </row>
    <row r="1118" spans="2:34" x14ac:dyDescent="0.15">
      <c r="B1118" s="155" t="s">
        <v>80</v>
      </c>
      <c r="C1118" s="155" t="s">
        <v>304</v>
      </c>
      <c r="D1118" s="155" t="s">
        <v>290</v>
      </c>
      <c r="E1118" s="41" t="s">
        <v>972</v>
      </c>
      <c r="F1118" s="363">
        <f>SUMIF(価格変換【係数】!$D$7:$D$64,E1118,価格変換【係数】!$J$610:$J$667)</f>
        <v>0</v>
      </c>
      <c r="G1118" s="324">
        <f>SUMIF(価格変換【係数】!$D$7:$D$64,E1118,価格変換【係数】!$L$610:$L$667)</f>
        <v>0</v>
      </c>
      <c r="H1118" s="325">
        <f>G1118*各種係数!H54</f>
        <v>0</v>
      </c>
      <c r="I1118" s="324">
        <f>G1118*各種係数!I54</f>
        <v>0</v>
      </c>
      <c r="J1118" s="364">
        <v>0</v>
      </c>
      <c r="K1118" s="46">
        <f>J1118*各種係数!G54</f>
        <v>0</v>
      </c>
      <c r="L1118" s="46">
        <f>J1118*各種係数!F54</f>
        <v>0</v>
      </c>
      <c r="M1118" s="364">
        <v>3.3925091729243648E-20</v>
      </c>
      <c r="N1118" s="46">
        <f>M1118*各種係数!H54</f>
        <v>0</v>
      </c>
      <c r="O1118" s="46">
        <f>M1118*各種係数!I54</f>
        <v>0</v>
      </c>
      <c r="P1118" s="54"/>
      <c r="Q1118" s="41"/>
      <c r="R1118" s="46">
        <f>Q$1179*各種係数!J54</f>
        <v>1.1293053846475156E-6</v>
      </c>
      <c r="S1118" s="46">
        <f>R1118*各種係数!G54</f>
        <v>0</v>
      </c>
      <c r="T1118" s="46">
        <f>R1118*各種係数!F54</f>
        <v>1.1293053846475154E-6</v>
      </c>
      <c r="U1118" s="364">
        <v>7.3240123137547223E-21</v>
      </c>
      <c r="V1118" s="46">
        <f>U1118*各種係数!H54</f>
        <v>0</v>
      </c>
      <c r="W1118" s="46">
        <f>U1118*各種係数!I54</f>
        <v>0</v>
      </c>
      <c r="X1118" s="135">
        <f t="shared" si="106"/>
        <v>4.1249104042998369E-20</v>
      </c>
      <c r="Y1118" s="46">
        <f t="shared" si="107"/>
        <v>0</v>
      </c>
      <c r="Z1118" s="47">
        <f t="shared" si="108"/>
        <v>0</v>
      </c>
      <c r="AA1118" s="46">
        <f>G1118*各種係数!K54*各種係数!$P$18</f>
        <v>0</v>
      </c>
      <c r="AB1118" s="46">
        <f>M1118*各種係数!K54*各種係数!$P$18</f>
        <v>0</v>
      </c>
      <c r="AC1118" s="46">
        <f>U1118*各種係数!K54*各種係数!$P$18</f>
        <v>0</v>
      </c>
      <c r="AD1118" s="364">
        <f t="shared" si="109"/>
        <v>0</v>
      </c>
      <c r="AE1118" s="46">
        <f>G1118*各種係数!L54*各種係数!$P$18</f>
        <v>0</v>
      </c>
      <c r="AF1118" s="46">
        <f>M1118*各種係数!L54*各種係数!$P$18</f>
        <v>0</v>
      </c>
      <c r="AG1118" s="46">
        <f>U1118*各種係数!L54*各種係数!$P$18</f>
        <v>0</v>
      </c>
      <c r="AH1118" s="135">
        <f t="shared" si="110"/>
        <v>0</v>
      </c>
    </row>
    <row r="1119" spans="2:34" x14ac:dyDescent="0.15">
      <c r="B1119" s="155" t="s">
        <v>81</v>
      </c>
      <c r="C1119" s="155" t="s">
        <v>304</v>
      </c>
      <c r="D1119" s="155" t="s">
        <v>290</v>
      </c>
      <c r="E1119" s="41" t="s">
        <v>973</v>
      </c>
      <c r="F1119" s="363">
        <f>SUMIF(価格変換【係数】!$D$7:$D$64,E1119,価格変換【係数】!$J$610:$J$667)</f>
        <v>0</v>
      </c>
      <c r="G1119" s="324">
        <f>SUMIF(価格変換【係数】!$D$7:$D$64,E1119,価格変換【係数】!$L$610:$L$667)</f>
        <v>0</v>
      </c>
      <c r="H1119" s="325">
        <f>G1119*各種係数!H55</f>
        <v>0</v>
      </c>
      <c r="I1119" s="324">
        <f>G1119*各種係数!I55</f>
        <v>0</v>
      </c>
      <c r="J1119" s="364">
        <v>4.7092170141577436E-6</v>
      </c>
      <c r="K1119" s="46">
        <f>J1119*各種係数!G55</f>
        <v>0</v>
      </c>
      <c r="L1119" s="46">
        <f>J1119*各種係数!F55</f>
        <v>4.7092170141577428E-6</v>
      </c>
      <c r="M1119" s="364">
        <v>4.7069859147015856E-20</v>
      </c>
      <c r="N1119" s="46">
        <f>M1119*各種係数!H55</f>
        <v>1.6897989605803218E-20</v>
      </c>
      <c r="O1119" s="46">
        <f>M1119*各種係数!I55</f>
        <v>1.4562911383424066E-20</v>
      </c>
      <c r="P1119" s="54"/>
      <c r="Q1119" s="41"/>
      <c r="R1119" s="46">
        <f>Q$1179*各種係数!J55</f>
        <v>1.0531261165724174E-4</v>
      </c>
      <c r="S1119" s="46">
        <f>R1119*各種係数!G55</f>
        <v>0</v>
      </c>
      <c r="T1119" s="46">
        <f>R1119*各種係数!F55</f>
        <v>1.0531261165724173E-4</v>
      </c>
      <c r="U1119" s="364">
        <v>8.6205272776895985E-21</v>
      </c>
      <c r="V1119" s="46">
        <f>U1119*各種係数!H55</f>
        <v>3.094752841302631E-21</v>
      </c>
      <c r="W1119" s="46">
        <f>U1119*各種係数!I55</f>
        <v>2.6670990119447286E-21</v>
      </c>
      <c r="X1119" s="135">
        <f t="shared" si="106"/>
        <v>5.5690386424705456E-20</v>
      </c>
      <c r="Y1119" s="46">
        <f t="shared" si="107"/>
        <v>1.9992742447105847E-20</v>
      </c>
      <c r="Z1119" s="47">
        <f t="shared" si="108"/>
        <v>1.7230010395368794E-20</v>
      </c>
      <c r="AA1119" s="46">
        <f>G1119*各種係数!K55*各種係数!$P$18</f>
        <v>0</v>
      </c>
      <c r="AB1119" s="46">
        <f>M1119*各種係数!K55*各種係数!$P$18</f>
        <v>4.7159687122487261E-27</v>
      </c>
      <c r="AC1119" s="46">
        <f>U1119*各種係数!K55*各種係数!$P$18</f>
        <v>8.6369786656241199E-28</v>
      </c>
      <c r="AD1119" s="364">
        <f t="shared" si="109"/>
        <v>5.5796665788111379E-27</v>
      </c>
      <c r="AE1119" s="46">
        <f>G1119*各種係数!L55*各種係数!$P$18</f>
        <v>0</v>
      </c>
      <c r="AF1119" s="46">
        <f>M1119*各種係数!L55*各種係数!$P$18</f>
        <v>4.626140736777321E-27</v>
      </c>
      <c r="AG1119" s="46">
        <f>U1119*各種係数!L55*各種係数!$P$18</f>
        <v>8.4724647862788999E-28</v>
      </c>
      <c r="AH1119" s="135">
        <f t="shared" si="110"/>
        <v>5.473387215405211E-27</v>
      </c>
    </row>
    <row r="1120" spans="2:34" x14ac:dyDescent="0.15">
      <c r="B1120" s="155" t="s">
        <v>82</v>
      </c>
      <c r="C1120" s="155" t="s">
        <v>305</v>
      </c>
      <c r="D1120" s="155" t="s">
        <v>290</v>
      </c>
      <c r="E1120" s="41" t="s">
        <v>974</v>
      </c>
      <c r="F1120" s="363">
        <f>SUMIF(価格変換【係数】!$D$7:$D$64,E1120,価格変換【係数】!$J$610:$J$667)</f>
        <v>0</v>
      </c>
      <c r="G1120" s="324">
        <f>SUMIF(価格変換【係数】!$D$7:$D$64,E1120,価格変換【係数】!$L$610:$L$667)</f>
        <v>0</v>
      </c>
      <c r="H1120" s="325">
        <f>G1120*各種係数!H56</f>
        <v>0</v>
      </c>
      <c r="I1120" s="324">
        <f>G1120*各種係数!I56</f>
        <v>0</v>
      </c>
      <c r="J1120" s="364">
        <v>1.2408906137372659E-5</v>
      </c>
      <c r="K1120" s="46">
        <f>J1120*各種係数!G56</f>
        <v>3.8680296136925453E-7</v>
      </c>
      <c r="L1120" s="46">
        <f>J1120*各種係数!F56</f>
        <v>1.2022103176003405E-5</v>
      </c>
      <c r="M1120" s="364">
        <v>6.8005691200037121E-6</v>
      </c>
      <c r="N1120" s="46">
        <f>M1120*各種係数!H56</f>
        <v>2.6323212702472896E-6</v>
      </c>
      <c r="O1120" s="46">
        <f>M1120*各種係数!I56</f>
        <v>1.9946759446444685E-6</v>
      </c>
      <c r="P1120" s="54"/>
      <c r="Q1120" s="41"/>
      <c r="R1120" s="46">
        <f>Q$1179*各種係数!J56</f>
        <v>4.7751251904472803E-6</v>
      </c>
      <c r="S1120" s="46">
        <f>R1120*各種係数!G56</f>
        <v>1.4884733143488876E-7</v>
      </c>
      <c r="T1120" s="46">
        <f>R1120*各種係数!F56</f>
        <v>4.6262778590123916E-6</v>
      </c>
      <c r="U1120" s="364">
        <v>1.7319555438166614E-6</v>
      </c>
      <c r="V1120" s="46">
        <f>U1120*各種係数!H56</f>
        <v>6.7039439444868411E-7</v>
      </c>
      <c r="W1120" s="46">
        <f>U1120*各種係数!I56</f>
        <v>5.0800013932405079E-7</v>
      </c>
      <c r="X1120" s="135">
        <f t="shared" si="106"/>
        <v>8.5325246638203737E-6</v>
      </c>
      <c r="Y1120" s="46">
        <f t="shared" si="107"/>
        <v>3.3027156646959737E-6</v>
      </c>
      <c r="Z1120" s="47">
        <f t="shared" si="108"/>
        <v>2.5026760839685194E-6</v>
      </c>
      <c r="AA1120" s="46">
        <f>G1120*各種係数!K56*各種係数!$P$18</f>
        <v>0</v>
      </c>
      <c r="AB1120" s="46">
        <f>M1120*各種係数!K56*各種係数!$P$18</f>
        <v>6.026264238231006E-13</v>
      </c>
      <c r="AC1120" s="46">
        <f>U1120*各種係数!K56*各種係数!$P$18</f>
        <v>1.5347571021971444E-13</v>
      </c>
      <c r="AD1120" s="364">
        <f t="shared" si="109"/>
        <v>7.5610213404281499E-13</v>
      </c>
      <c r="AE1120" s="46">
        <f>G1120*各種係数!L56*各種係数!$P$18</f>
        <v>0</v>
      </c>
      <c r="AF1120" s="46">
        <f>M1120*各種係数!L56*各種係数!$P$18</f>
        <v>5.8861185582721459E-13</v>
      </c>
      <c r="AG1120" s="46">
        <f>U1120*各種係数!L56*各種係数!$P$18</f>
        <v>1.4990650765646527E-13</v>
      </c>
      <c r="AH1120" s="135">
        <f t="shared" si="110"/>
        <v>7.3851836348367984E-13</v>
      </c>
    </row>
    <row r="1121" spans="2:34" x14ac:dyDescent="0.15">
      <c r="B1121" s="163" t="s">
        <v>83</v>
      </c>
      <c r="C1121" s="163" t="s">
        <v>305</v>
      </c>
      <c r="D1121" s="163" t="s">
        <v>290</v>
      </c>
      <c r="E1121" s="62" t="s">
        <v>975</v>
      </c>
      <c r="F1121" s="365">
        <f>SUMIF(価格変換【係数】!$D$7:$D$64,E1121,価格変換【係数】!$J$610:$J$667)</f>
        <v>0</v>
      </c>
      <c r="G1121" s="326">
        <f>SUMIF(価格変換【係数】!$D$7:$D$64,E1121,価格変換【係数】!$L$610:$L$667)</f>
        <v>0</v>
      </c>
      <c r="H1121" s="327">
        <f>G1121*各種係数!H57</f>
        <v>0</v>
      </c>
      <c r="I1121" s="326">
        <f>G1121*各種係数!I57</f>
        <v>0</v>
      </c>
      <c r="J1121" s="80">
        <v>1.9915544930865068E-5</v>
      </c>
      <c r="K1121" s="67">
        <f>J1121*各種係数!G57</f>
        <v>0</v>
      </c>
      <c r="L1121" s="67">
        <f>J1121*各種係数!F57</f>
        <v>1.9915544930865065E-5</v>
      </c>
      <c r="M1121" s="80">
        <v>1.4302265560192184E-20</v>
      </c>
      <c r="N1121" s="67">
        <f>M1121*各種係数!H57</f>
        <v>0</v>
      </c>
      <c r="O1121" s="67">
        <f>M1121*各種係数!I57</f>
        <v>0</v>
      </c>
      <c r="P1121" s="54"/>
      <c r="Q1121" s="41"/>
      <c r="R1121" s="67">
        <f>Q$1179*各種係数!J57</f>
        <v>1.6341615522357418E-3</v>
      </c>
      <c r="S1121" s="67">
        <f>R1121*各種係数!G57</f>
        <v>0</v>
      </c>
      <c r="T1121" s="67">
        <f>R1121*各種係数!F57</f>
        <v>1.6341615522357414E-3</v>
      </c>
      <c r="U1121" s="80">
        <v>2.4538121795814275E-21</v>
      </c>
      <c r="V1121" s="67">
        <f>U1121*各種係数!H57</f>
        <v>0</v>
      </c>
      <c r="W1121" s="67">
        <f>U1121*各種係数!I57</f>
        <v>0</v>
      </c>
      <c r="X1121" s="330">
        <f t="shared" si="106"/>
        <v>1.6756077739773611E-20</v>
      </c>
      <c r="Y1121" s="67">
        <f t="shared" si="107"/>
        <v>0</v>
      </c>
      <c r="Z1121" s="68">
        <f t="shared" si="108"/>
        <v>0</v>
      </c>
      <c r="AA1121" s="67">
        <f>G1121*各種係数!K57*各種係数!$P$18</f>
        <v>0</v>
      </c>
      <c r="AB1121" s="67">
        <f>M1121*各種係数!K57*各種係数!$P$18</f>
        <v>0</v>
      </c>
      <c r="AC1121" s="67">
        <f>U1121*各種係数!K57*各種係数!$P$18</f>
        <v>0</v>
      </c>
      <c r="AD1121" s="80">
        <f t="shared" si="109"/>
        <v>0</v>
      </c>
      <c r="AE1121" s="67">
        <f>G1121*各種係数!L57*各種係数!$P$18</f>
        <v>0</v>
      </c>
      <c r="AF1121" s="67">
        <f>M1121*各種係数!L57*各種係数!$P$18</f>
        <v>0</v>
      </c>
      <c r="AG1121" s="67">
        <f>U1121*各種係数!L57*各種係数!$P$18</f>
        <v>0</v>
      </c>
      <c r="AH1121" s="330">
        <f t="shared" si="110"/>
        <v>0</v>
      </c>
    </row>
    <row r="1122" spans="2:34" x14ac:dyDescent="0.15">
      <c r="B1122" s="155" t="s">
        <v>84</v>
      </c>
      <c r="C1122" s="155" t="s">
        <v>305</v>
      </c>
      <c r="D1122" s="155" t="s">
        <v>290</v>
      </c>
      <c r="E1122" s="41" t="s">
        <v>976</v>
      </c>
      <c r="F1122" s="363">
        <f>SUMIF(価格変換【係数】!$D$7:$D$64,E1122,価格変換【係数】!$J$610:$J$667)</f>
        <v>0</v>
      </c>
      <c r="G1122" s="324">
        <f>SUMIF(価格変換【係数】!$D$7:$D$64,E1122,価格変換【係数】!$L$610:$L$667)</f>
        <v>0</v>
      </c>
      <c r="H1122" s="325">
        <f>G1122*各種係数!H58</f>
        <v>0</v>
      </c>
      <c r="I1122" s="324">
        <f>G1122*各種係数!I58</f>
        <v>0</v>
      </c>
      <c r="J1122" s="366">
        <v>3.5210352854282991E-6</v>
      </c>
      <c r="K1122" s="46">
        <f>J1122*各種係数!G58</f>
        <v>1.2166623063656476E-8</v>
      </c>
      <c r="L1122" s="46">
        <f>J1122*各種係数!F58</f>
        <v>3.5088686623646426E-6</v>
      </c>
      <c r="M1122" s="366">
        <v>1.0347919697678297E-7</v>
      </c>
      <c r="N1122" s="46">
        <f>M1122*各種係数!H58</f>
        <v>4.0292746822819247E-8</v>
      </c>
      <c r="O1122" s="46">
        <f>M1122*各種係数!I58</f>
        <v>2.8426847169489802E-8</v>
      </c>
      <c r="P1122" s="54"/>
      <c r="Q1122" s="41"/>
      <c r="R1122" s="46">
        <f>Q$1179*各種係数!J58</f>
        <v>4.8845388609321597E-8</v>
      </c>
      <c r="S1122" s="46">
        <f>R1122*各種係数!G58</f>
        <v>1.687808793245725E-10</v>
      </c>
      <c r="T1122" s="46">
        <f>R1122*各種係数!F58</f>
        <v>4.8676607729997025E-8</v>
      </c>
      <c r="U1122" s="366">
        <v>1.6367337737789862E-8</v>
      </c>
      <c r="V1122" s="46">
        <f>U1122*各種係数!H58</f>
        <v>6.3731166736856966E-9</v>
      </c>
      <c r="W1122" s="46">
        <f>U1122*各種係数!I58</f>
        <v>4.4962835240011157E-9</v>
      </c>
      <c r="X1122" s="328">
        <f t="shared" si="106"/>
        <v>1.1984653471457283E-7</v>
      </c>
      <c r="Y1122" s="136">
        <f t="shared" si="107"/>
        <v>4.6665863496504941E-8</v>
      </c>
      <c r="Z1122" s="329">
        <f t="shared" si="108"/>
        <v>3.2923130693490919E-8</v>
      </c>
      <c r="AA1122" s="46">
        <f>G1122*各種係数!K58*各種係数!$P$18</f>
        <v>0</v>
      </c>
      <c r="AB1122" s="46">
        <f>M1122*各種係数!K58*各種係数!$P$18</f>
        <v>3.4207999000589408E-15</v>
      </c>
      <c r="AC1122" s="46">
        <f>U1122*各種係数!K58*各種係数!$P$18</f>
        <v>5.4106901612528475E-16</v>
      </c>
      <c r="AD1122" s="366">
        <f t="shared" si="109"/>
        <v>3.9618689161842254E-15</v>
      </c>
      <c r="AE1122" s="46">
        <f>G1122*各種係数!L58*各種係数!$P$18</f>
        <v>0</v>
      </c>
      <c r="AF1122" s="46">
        <f>M1122*各種係数!L58*各種係数!$P$18</f>
        <v>3.4207999000589408E-15</v>
      </c>
      <c r="AG1122" s="46">
        <f>U1122*各種係数!L58*各種係数!$P$18</f>
        <v>5.4106901612528475E-16</v>
      </c>
      <c r="AH1122" s="328">
        <f t="shared" si="110"/>
        <v>3.9618689161842254E-15</v>
      </c>
    </row>
    <row r="1123" spans="2:34" x14ac:dyDescent="0.15">
      <c r="B1123" s="155" t="s">
        <v>85</v>
      </c>
      <c r="C1123" s="155" t="s">
        <v>305</v>
      </c>
      <c r="D1123" s="155" t="s">
        <v>290</v>
      </c>
      <c r="E1123" s="41" t="s">
        <v>977</v>
      </c>
      <c r="F1123" s="363">
        <f>SUMIF(価格変換【係数】!$D$7:$D$64,E1123,価格変換【係数】!$J$610:$J$667)</f>
        <v>0</v>
      </c>
      <c r="G1123" s="324">
        <f>SUMIF(価格変換【係数】!$D$7:$D$64,E1123,価格変換【係数】!$L$610:$L$667)</f>
        <v>0</v>
      </c>
      <c r="H1123" s="325">
        <f>G1123*各種係数!H59</f>
        <v>0</v>
      </c>
      <c r="I1123" s="324">
        <f>G1123*各種係数!I59</f>
        <v>0</v>
      </c>
      <c r="J1123" s="364">
        <v>1.3663870935719759E-4</v>
      </c>
      <c r="K1123" s="46">
        <f>J1123*各種係数!G59</f>
        <v>2.7621874727024464E-6</v>
      </c>
      <c r="L1123" s="46">
        <f>J1123*各種係数!F59</f>
        <v>1.3387652188449515E-4</v>
      </c>
      <c r="M1123" s="364">
        <v>4.7296992171535144E-6</v>
      </c>
      <c r="N1123" s="46">
        <f>M1123*各種係数!H59</f>
        <v>1.7271580036331988E-6</v>
      </c>
      <c r="O1123" s="46">
        <f>M1123*各種係数!I59</f>
        <v>7.6993677636093485E-7</v>
      </c>
      <c r="P1123" s="54"/>
      <c r="Q1123" s="41"/>
      <c r="R1123" s="46">
        <f>Q$1179*各種係数!J59</f>
        <v>4.5913493003435686E-4</v>
      </c>
      <c r="S1123" s="46">
        <f>R1123*各種係数!G59</f>
        <v>9.2815334540790582E-6</v>
      </c>
      <c r="T1123" s="46">
        <f>R1123*各種係数!F59</f>
        <v>4.4985339658027779E-4</v>
      </c>
      <c r="U1123" s="364">
        <v>9.9690249207954219E-6</v>
      </c>
      <c r="V1123" s="46">
        <f>U1123*各種係数!H59</f>
        <v>3.6404177918808598E-6</v>
      </c>
      <c r="W1123" s="46">
        <f>U1123*各種係数!I59</f>
        <v>1.6228344676003362E-6</v>
      </c>
      <c r="X1123" s="135">
        <f t="shared" si="106"/>
        <v>1.4698724137948935E-5</v>
      </c>
      <c r="Y1123" s="46">
        <f t="shared" si="107"/>
        <v>5.3675757955140588E-6</v>
      </c>
      <c r="Z1123" s="47">
        <f t="shared" si="108"/>
        <v>2.3927712439612712E-6</v>
      </c>
      <c r="AA1123" s="46">
        <f>G1123*各種係数!K59*各種係数!$P$18</f>
        <v>0</v>
      </c>
      <c r="AB1123" s="46">
        <f>M1123*各種係数!K59*各種係数!$P$18</f>
        <v>1.4448982073047437E-13</v>
      </c>
      <c r="AC1123" s="46">
        <f>U1123*各種係数!K59*各種係数!$P$18</f>
        <v>3.0454846228683754E-13</v>
      </c>
      <c r="AD1123" s="364">
        <f t="shared" si="109"/>
        <v>4.4903828301731191E-13</v>
      </c>
      <c r="AE1123" s="46">
        <f>G1123*各種係数!L59*各種係数!$P$18</f>
        <v>0</v>
      </c>
      <c r="AF1123" s="46">
        <f>M1123*各種係数!L59*各種係数!$P$18</f>
        <v>1.4235288367757771E-13</v>
      </c>
      <c r="AG1123" s="46">
        <f>U1123*各種係数!L59*各種係数!$P$18</f>
        <v>3.0004433258293661E-13</v>
      </c>
      <c r="AH1123" s="135">
        <f t="shared" si="110"/>
        <v>4.4239721626051434E-13</v>
      </c>
    </row>
    <row r="1124" spans="2:34" x14ac:dyDescent="0.15">
      <c r="B1124" s="155" t="s">
        <v>86</v>
      </c>
      <c r="C1124" s="155" t="s">
        <v>306</v>
      </c>
      <c r="D1124" s="155" t="s">
        <v>290</v>
      </c>
      <c r="E1124" s="41" t="s">
        <v>951</v>
      </c>
      <c r="F1124" s="363">
        <f>SUMIF(価格変換【係数】!$D$7:$D$64,E1124,価格変換【係数】!$J$610:$J$667)</f>
        <v>0</v>
      </c>
      <c r="G1124" s="324">
        <f>SUMIF(価格変換【係数】!$D$7:$D$64,E1124,価格変換【係数】!$L$610:$L$667)</f>
        <v>0</v>
      </c>
      <c r="H1124" s="325">
        <f>G1124*各種係数!H60</f>
        <v>0</v>
      </c>
      <c r="I1124" s="324">
        <f>G1124*各種係数!I60</f>
        <v>0</v>
      </c>
      <c r="J1124" s="364">
        <v>8.6411876159784993E-5</v>
      </c>
      <c r="K1124" s="46">
        <f>J1124*各種係数!G60</f>
        <v>1.9652579789146979E-8</v>
      </c>
      <c r="L1124" s="46">
        <f>J1124*各種係数!F60</f>
        <v>8.6392223579995848E-5</v>
      </c>
      <c r="M1124" s="364">
        <v>2.9342260013777854E-8</v>
      </c>
      <c r="N1124" s="46">
        <f>M1124*各種係数!H60</f>
        <v>1.0932358166423685E-8</v>
      </c>
      <c r="O1124" s="46">
        <f>M1124*各種係数!I60</f>
        <v>6.407970977202454E-9</v>
      </c>
      <c r="P1124" s="54"/>
      <c r="Q1124" s="41"/>
      <c r="R1124" s="46">
        <f>Q$1179*各種係数!J60</f>
        <v>1.8644011298001846E-3</v>
      </c>
      <c r="S1124" s="46">
        <f>R1124*各種係数!G60</f>
        <v>4.2401916947876468E-7</v>
      </c>
      <c r="T1124" s="46">
        <f>R1124*各種係数!F60</f>
        <v>1.8639771106307059E-3</v>
      </c>
      <c r="U1124" s="364">
        <v>4.3069907201855281E-7</v>
      </c>
      <c r="V1124" s="46">
        <f>U1124*各種係数!H60</f>
        <v>1.6047013812304147E-7</v>
      </c>
      <c r="W1124" s="46">
        <f>U1124*各種係数!I60</f>
        <v>9.4059119921471053E-8</v>
      </c>
      <c r="X1124" s="135">
        <f t="shared" si="106"/>
        <v>4.6004133203233066E-7</v>
      </c>
      <c r="Y1124" s="46">
        <f t="shared" si="107"/>
        <v>1.7140249628946516E-7</v>
      </c>
      <c r="Z1124" s="47">
        <f t="shared" si="108"/>
        <v>1.0046709089867351E-7</v>
      </c>
      <c r="AA1124" s="46">
        <f>G1124*各種係数!K60*各種係数!$P$18</f>
        <v>0</v>
      </c>
      <c r="AB1124" s="46">
        <f>M1124*各種係数!K60*各種係数!$P$18</f>
        <v>9.4652451657347914E-16</v>
      </c>
      <c r="AC1124" s="46">
        <f>U1124*各種係数!K60*各種係数!$P$18</f>
        <v>1.3893518452211381E-14</v>
      </c>
      <c r="AD1124" s="364">
        <f t="shared" si="109"/>
        <v>1.4840042968784861E-14</v>
      </c>
      <c r="AE1124" s="46">
        <f>G1124*各種係数!L60*各種係数!$P$18</f>
        <v>0</v>
      </c>
      <c r="AF1124" s="46">
        <f>M1124*各種係数!L60*各種係数!$P$18</f>
        <v>9.4652451657347914E-16</v>
      </c>
      <c r="AG1124" s="46">
        <f>U1124*各種係数!L60*各種係数!$P$18</f>
        <v>1.3893518452211381E-14</v>
      </c>
      <c r="AH1124" s="135">
        <f t="shared" si="110"/>
        <v>1.4840042968784861E-14</v>
      </c>
    </row>
    <row r="1125" spans="2:34" x14ac:dyDescent="0.15">
      <c r="B1125" s="155" t="s">
        <v>87</v>
      </c>
      <c r="C1125" s="155" t="s">
        <v>306</v>
      </c>
      <c r="D1125" s="155" t="s">
        <v>290</v>
      </c>
      <c r="E1125" s="41" t="s">
        <v>978</v>
      </c>
      <c r="F1125" s="363">
        <f>SUMIF(価格変換【係数】!$D$7:$D$64,E1125,価格変換【係数】!$J$610:$J$667)</f>
        <v>0</v>
      </c>
      <c r="G1125" s="324">
        <f>SUMIF(価格変換【係数】!$D$7:$D$64,E1125,価格変換【係数】!$L$610:$L$667)</f>
        <v>0</v>
      </c>
      <c r="H1125" s="325">
        <f>G1125*各種係数!H61</f>
        <v>0</v>
      </c>
      <c r="I1125" s="324">
        <f>G1125*各種係数!I61</f>
        <v>0</v>
      </c>
      <c r="J1125" s="364">
        <v>1.1111396724079382E-4</v>
      </c>
      <c r="K1125" s="46">
        <f>J1125*各種係数!G61</f>
        <v>3.3581293370835154E-6</v>
      </c>
      <c r="L1125" s="46">
        <f>J1125*各種係数!F61</f>
        <v>1.0775583790371031E-4</v>
      </c>
      <c r="M1125" s="364">
        <v>3.9591243483827739E-6</v>
      </c>
      <c r="N1125" s="46">
        <f>M1125*各種係数!H61</f>
        <v>1.2641328302434605E-6</v>
      </c>
      <c r="O1125" s="46">
        <f>M1125*各種係数!I61</f>
        <v>6.9518289024087596E-7</v>
      </c>
      <c r="P1125" s="54"/>
      <c r="Q1125" s="41"/>
      <c r="R1125" s="46">
        <f>Q$1179*各種係数!J61</f>
        <v>6.2810285212726649E-4</v>
      </c>
      <c r="S1125" s="46">
        <f>R1125*各種係数!G61</f>
        <v>1.8982767574696253E-5</v>
      </c>
      <c r="T1125" s="46">
        <f>R1125*各種係数!F61</f>
        <v>6.0912008455257024E-4</v>
      </c>
      <c r="U1125" s="364">
        <v>1.9122927599556747E-5</v>
      </c>
      <c r="V1125" s="46">
        <f>U1125*各種係数!H61</f>
        <v>6.1058755577715145E-6</v>
      </c>
      <c r="W1125" s="46">
        <f>U1125*各種係数!I61</f>
        <v>3.3577960449656475E-6</v>
      </c>
      <c r="X1125" s="135">
        <f t="shared" si="106"/>
        <v>2.3082051947939521E-5</v>
      </c>
      <c r="Y1125" s="46">
        <f t="shared" si="107"/>
        <v>7.3700083880149748E-6</v>
      </c>
      <c r="Z1125" s="47">
        <f t="shared" si="108"/>
        <v>4.0529789352065239E-6</v>
      </c>
      <c r="AA1125" s="46">
        <f>G1125*各種係数!K61*各種係数!$P$18</f>
        <v>0</v>
      </c>
      <c r="AB1125" s="46">
        <f>M1125*各種係数!K61*各種係数!$P$18</f>
        <v>1.6393889641336536E-13</v>
      </c>
      <c r="AC1125" s="46">
        <f>U1125*各種係数!K61*各種係数!$P$18</f>
        <v>7.9183965215555885E-13</v>
      </c>
      <c r="AD1125" s="364">
        <f t="shared" si="109"/>
        <v>9.5577854856892419E-13</v>
      </c>
      <c r="AE1125" s="46">
        <f>G1125*各種係数!L61*各種係数!$P$18</f>
        <v>0</v>
      </c>
      <c r="AF1125" s="46">
        <f>M1125*各種係数!L61*各種係数!$P$18</f>
        <v>1.6393889641336536E-13</v>
      </c>
      <c r="AG1125" s="46">
        <f>U1125*各種係数!L61*各種係数!$P$18</f>
        <v>7.9183965215555885E-13</v>
      </c>
      <c r="AH1125" s="135">
        <f t="shared" si="110"/>
        <v>9.5577854856892419E-13</v>
      </c>
    </row>
    <row r="1126" spans="2:34" x14ac:dyDescent="0.15">
      <c r="B1126" s="155" t="s">
        <v>88</v>
      </c>
      <c r="C1126" s="155" t="s">
        <v>307</v>
      </c>
      <c r="D1126" s="155" t="s">
        <v>290</v>
      </c>
      <c r="E1126" s="41" t="s">
        <v>979</v>
      </c>
      <c r="F1126" s="365">
        <f>SUMIF(価格変換【係数】!$D$7:$D$64,E1126,価格変換【係数】!$J$610:$J$667)</f>
        <v>0</v>
      </c>
      <c r="G1126" s="326">
        <f>SUMIF(価格変換【係数】!$D$7:$D$64,E1126,価格変換【係数】!$L$610:$L$667)</f>
        <v>0</v>
      </c>
      <c r="H1126" s="327">
        <f>G1126*各種係数!H62</f>
        <v>0</v>
      </c>
      <c r="I1126" s="326">
        <f>G1126*各種係数!I62</f>
        <v>0</v>
      </c>
      <c r="J1126" s="80">
        <v>0</v>
      </c>
      <c r="K1126" s="67">
        <f>J1126*各種係数!G62</f>
        <v>0</v>
      </c>
      <c r="L1126" s="67">
        <f>J1126*各種係数!F62</f>
        <v>0</v>
      </c>
      <c r="M1126" s="80">
        <v>0</v>
      </c>
      <c r="N1126" s="67">
        <f>M1126*各種係数!H62</f>
        <v>0</v>
      </c>
      <c r="O1126" s="67">
        <f>M1126*各種係数!I62</f>
        <v>0</v>
      </c>
      <c r="P1126" s="54"/>
      <c r="Q1126" s="41"/>
      <c r="R1126" s="67">
        <f>Q$1179*各種係数!J62</f>
        <v>3.1454515525169632E-3</v>
      </c>
      <c r="S1126" s="67">
        <f>R1126*各種係数!G62</f>
        <v>7.3704925937212321E-4</v>
      </c>
      <c r="T1126" s="67">
        <f>R1126*各種係数!F62</f>
        <v>2.40840229314484E-3</v>
      </c>
      <c r="U1126" s="80">
        <v>7.3704925937212321E-4</v>
      </c>
      <c r="V1126" s="67">
        <f>U1126*各種係数!H62</f>
        <v>1.2581562903590828E-4</v>
      </c>
      <c r="W1126" s="67">
        <f>U1126*各種係数!I62</f>
        <v>9.6463251210259328E-5</v>
      </c>
      <c r="X1126" s="330">
        <f t="shared" si="106"/>
        <v>7.3704925937212321E-4</v>
      </c>
      <c r="Y1126" s="67">
        <f t="shared" si="107"/>
        <v>1.2581562903590828E-4</v>
      </c>
      <c r="Z1126" s="68">
        <f t="shared" si="108"/>
        <v>9.6463251210259328E-5</v>
      </c>
      <c r="AA1126" s="67">
        <f>G1126*各種係数!K62*各種係数!$P$18</f>
        <v>0</v>
      </c>
      <c r="AB1126" s="67">
        <f>M1126*各種係数!K62*各種係数!$P$18</f>
        <v>0</v>
      </c>
      <c r="AC1126" s="67">
        <f>U1126*各種係数!K62*各種係数!$P$18</f>
        <v>1.2691593892468774E-11</v>
      </c>
      <c r="AD1126" s="80">
        <f t="shared" si="109"/>
        <v>1.2691593892468774E-11</v>
      </c>
      <c r="AE1126" s="67">
        <f>G1126*各種係数!L62*各種係数!$P$18</f>
        <v>0</v>
      </c>
      <c r="AF1126" s="67">
        <f>M1126*各種係数!L62*各種係数!$P$18</f>
        <v>0</v>
      </c>
      <c r="AG1126" s="67">
        <f>U1126*各種係数!L62*各種係数!$P$18</f>
        <v>1.2691593892468774E-11</v>
      </c>
      <c r="AH1126" s="330">
        <f t="shared" si="110"/>
        <v>1.2691593892468774E-11</v>
      </c>
    </row>
    <row r="1127" spans="2:34" x14ac:dyDescent="0.15">
      <c r="B1127" s="162" t="s">
        <v>89</v>
      </c>
      <c r="C1127" s="162" t="s">
        <v>307</v>
      </c>
      <c r="D1127" s="162" t="s">
        <v>290</v>
      </c>
      <c r="E1127" s="116" t="s">
        <v>980</v>
      </c>
      <c r="F1127" s="363">
        <f>SUMIF(価格変換【係数】!$D$7:$D$64,E1127,価格変換【係数】!$J$610:$J$667)</f>
        <v>0</v>
      </c>
      <c r="G1127" s="324">
        <f>SUMIF(価格変換【係数】!$D$7:$D$64,E1127,価格変換【係数】!$L$610:$L$667)</f>
        <v>0</v>
      </c>
      <c r="H1127" s="325">
        <f>G1127*各種係数!H63</f>
        <v>0</v>
      </c>
      <c r="I1127" s="324">
        <f>G1127*各種係数!I63</f>
        <v>0</v>
      </c>
      <c r="J1127" s="366">
        <v>0</v>
      </c>
      <c r="K1127" s="46">
        <f>J1127*各種係数!G63</f>
        <v>0</v>
      </c>
      <c r="L1127" s="46">
        <f>J1127*各種係数!F63</f>
        <v>0</v>
      </c>
      <c r="M1127" s="366">
        <v>1.7206092357550184E-5</v>
      </c>
      <c r="N1127" s="46">
        <f>M1127*各種係数!H63</f>
        <v>3.3875403769076027E-6</v>
      </c>
      <c r="O1127" s="46">
        <f>M1127*各種係数!I63</f>
        <v>1.4908717725022586E-6</v>
      </c>
      <c r="P1127" s="54"/>
      <c r="Q1127" s="41"/>
      <c r="R1127" s="46">
        <f>Q$1179*各種係数!J63</f>
        <v>1.1970832458818101E-4</v>
      </c>
      <c r="S1127" s="46">
        <f>R1127*各種係数!G63</f>
        <v>8.7759306210393058E-5</v>
      </c>
      <c r="T1127" s="46">
        <f>R1127*各種係数!F63</f>
        <v>3.1949018377787954E-5</v>
      </c>
      <c r="U1127" s="366">
        <v>9.3817330873440489E-5</v>
      </c>
      <c r="V1127" s="46">
        <f>U1127*各種係数!H63</f>
        <v>1.8470782893829004E-5</v>
      </c>
      <c r="W1127" s="46">
        <f>U1127*各種係数!I63</f>
        <v>8.1290747174991822E-6</v>
      </c>
      <c r="X1127" s="328">
        <f t="shared" si="106"/>
        <v>1.1102342323099067E-4</v>
      </c>
      <c r="Y1127" s="136">
        <f t="shared" si="107"/>
        <v>2.1858323270736606E-5</v>
      </c>
      <c r="Z1127" s="329">
        <f t="shared" si="108"/>
        <v>9.6199464900014415E-6</v>
      </c>
      <c r="AA1127" s="46">
        <f>G1127*各種係数!K63*各種係数!$P$18</f>
        <v>0</v>
      </c>
      <c r="AB1127" s="46">
        <f>M1127*各種係数!K63*各種係数!$P$18</f>
        <v>2.9637958853593786E-13</v>
      </c>
      <c r="AC1127" s="46">
        <f>U1127*各種係数!K63*各種係数!$P$18</f>
        <v>1.6160288660550469E-12</v>
      </c>
      <c r="AD1127" s="366">
        <f t="shared" si="109"/>
        <v>1.9124084545909847E-12</v>
      </c>
      <c r="AE1127" s="46">
        <f>G1127*各種係数!L63*各種係数!$P$18</f>
        <v>0</v>
      </c>
      <c r="AF1127" s="46">
        <f>M1127*各種係数!L63*各種係数!$P$18</f>
        <v>2.9637958853593786E-13</v>
      </c>
      <c r="AG1127" s="46">
        <f>U1127*各種係数!L63*各種係数!$P$18</f>
        <v>1.6160288660550469E-12</v>
      </c>
      <c r="AH1127" s="328">
        <f t="shared" si="110"/>
        <v>1.9124084545909847E-12</v>
      </c>
    </row>
    <row r="1128" spans="2:34" x14ac:dyDescent="0.15">
      <c r="B1128" s="155" t="s">
        <v>90</v>
      </c>
      <c r="C1128" s="155" t="s">
        <v>307</v>
      </c>
      <c r="D1128" s="155" t="s">
        <v>290</v>
      </c>
      <c r="E1128" s="41" t="s">
        <v>209</v>
      </c>
      <c r="F1128" s="363">
        <f>SUMIF(価格変換【係数】!$D$7:$D$64,E1128,価格変換【係数】!$J$610:$J$667)</f>
        <v>0</v>
      </c>
      <c r="G1128" s="324">
        <f>SUMIF(価格変換【係数】!$D$7:$D$64,E1128,価格変換【係数】!$L$610:$L$667)</f>
        <v>0</v>
      </c>
      <c r="H1128" s="325">
        <f>G1128*各種係数!H64</f>
        <v>0</v>
      </c>
      <c r="I1128" s="324">
        <f>G1128*各種係数!I64</f>
        <v>0</v>
      </c>
      <c r="J1128" s="364">
        <v>0</v>
      </c>
      <c r="K1128" s="46">
        <f>J1128*各種係数!G64</f>
        <v>0</v>
      </c>
      <c r="L1128" s="46">
        <f>J1128*各種係数!F64</f>
        <v>0</v>
      </c>
      <c r="M1128" s="364">
        <v>3.8500574015062601E-4</v>
      </c>
      <c r="N1128" s="46">
        <f>M1128*各種係数!H64</f>
        <v>1.0092538862396427E-4</v>
      </c>
      <c r="O1128" s="46">
        <f>M1128*各種係数!I64</f>
        <v>6.4800707475439644E-5</v>
      </c>
      <c r="P1128" s="54"/>
      <c r="Q1128" s="41"/>
      <c r="R1128" s="46">
        <f>Q$1179*各種係数!J64</f>
        <v>5.376900378114122E-6</v>
      </c>
      <c r="S1128" s="46">
        <f>R1128*各種係数!G64</f>
        <v>1.7355928984069578E-6</v>
      </c>
      <c r="T1128" s="46">
        <f>R1128*各種係数!F64</f>
        <v>3.6413074797071644E-6</v>
      </c>
      <c r="U1128" s="364">
        <v>2.3631192111832252E-4</v>
      </c>
      <c r="V1128" s="46">
        <f>U1128*各種係数!H64</f>
        <v>6.1946797120509146E-5</v>
      </c>
      <c r="W1128" s="46">
        <f>U1128*各種係数!I64</f>
        <v>3.9773899649798994E-5</v>
      </c>
      <c r="X1128" s="135">
        <f t="shared" si="106"/>
        <v>6.2131766126894859E-4</v>
      </c>
      <c r="Y1128" s="46">
        <f t="shared" si="107"/>
        <v>1.628721857444734E-4</v>
      </c>
      <c r="Z1128" s="47">
        <f t="shared" si="108"/>
        <v>1.0457460712523864E-4</v>
      </c>
      <c r="AA1128" s="46">
        <f>G1128*各種係数!K64*各種係数!$P$18</f>
        <v>0</v>
      </c>
      <c r="AB1128" s="46">
        <f>M1128*各種係数!K64*各種係数!$P$18</f>
        <v>6.5284302574428185E-12</v>
      </c>
      <c r="AC1128" s="46">
        <f>U1128*各種係数!K64*各種係数!$P$18</f>
        <v>4.0070724540878999E-12</v>
      </c>
      <c r="AD1128" s="364">
        <f t="shared" si="109"/>
        <v>1.0535502711530718E-11</v>
      </c>
      <c r="AE1128" s="46">
        <f>G1128*各種係数!L64*各種係数!$P$18</f>
        <v>0</v>
      </c>
      <c r="AF1128" s="46">
        <f>M1128*各種係数!L64*各種係数!$P$18</f>
        <v>6.4544453270547546E-12</v>
      </c>
      <c r="AG1128" s="46">
        <f>U1128*各種係数!L64*各種係数!$P$18</f>
        <v>3.9616613881984182E-12</v>
      </c>
      <c r="AH1128" s="135">
        <f t="shared" si="110"/>
        <v>1.0416106715253173E-11</v>
      </c>
    </row>
    <row r="1129" spans="2:34" x14ac:dyDescent="0.15">
      <c r="B1129" s="155" t="s">
        <v>91</v>
      </c>
      <c r="C1129" s="155" t="s">
        <v>307</v>
      </c>
      <c r="D1129" s="155" t="s">
        <v>290</v>
      </c>
      <c r="E1129" s="41" t="s">
        <v>173</v>
      </c>
      <c r="F1129" s="363">
        <f>SUMIF(価格変換【係数】!$D$7:$D$64,E1129,価格変換【係数】!$J$610:$J$667)</f>
        <v>0</v>
      </c>
      <c r="G1129" s="324">
        <f>SUMIF(価格変換【係数】!$D$7:$D$64,E1129,価格変換【係数】!$L$610:$L$667)</f>
        <v>0</v>
      </c>
      <c r="H1129" s="325">
        <f>G1129*各種係数!H65</f>
        <v>0</v>
      </c>
      <c r="I1129" s="324">
        <f>G1129*各種係数!I65</f>
        <v>0</v>
      </c>
      <c r="J1129" s="364">
        <v>4.4703848451351603E-4</v>
      </c>
      <c r="K1129" s="46">
        <f>J1129*各種係数!G65</f>
        <v>1.3021687923703461E-4</v>
      </c>
      <c r="L1129" s="46">
        <f>J1129*各種係数!F65</f>
        <v>3.1682160527648145E-4</v>
      </c>
      <c r="M1129" s="364">
        <v>1.3949566922644781E-4</v>
      </c>
      <c r="N1129" s="46">
        <f>M1129*各種係数!H65</f>
        <v>4.94656452741583E-5</v>
      </c>
      <c r="O1129" s="46">
        <f>M1129*各種係数!I65</f>
        <v>2.6621431972444175E-5</v>
      </c>
      <c r="P1129" s="54"/>
      <c r="Q1129" s="41"/>
      <c r="R1129" s="46">
        <f>Q$1179*各種係数!J65</f>
        <v>6.2951936839693677E-6</v>
      </c>
      <c r="S1129" s="46">
        <f>R1129*各種係数!G65</f>
        <v>1.8337134365763929E-6</v>
      </c>
      <c r="T1129" s="46">
        <f>R1129*各種係数!F65</f>
        <v>4.4614802473929746E-6</v>
      </c>
      <c r="U1129" s="364">
        <v>2.8899388216322315E-6</v>
      </c>
      <c r="V1129" s="46">
        <f>U1129*各種係数!H65</f>
        <v>1.0247822703572202E-6</v>
      </c>
      <c r="W1129" s="46">
        <f>U1129*各種係数!I65</f>
        <v>5.5151755012349514E-7</v>
      </c>
      <c r="X1129" s="135">
        <f t="shared" si="106"/>
        <v>1.4238560804808004E-4</v>
      </c>
      <c r="Y1129" s="46">
        <f t="shared" si="107"/>
        <v>5.0490427544515517E-5</v>
      </c>
      <c r="Z1129" s="47">
        <f t="shared" si="108"/>
        <v>2.7172949522567669E-5</v>
      </c>
      <c r="AA1129" s="46">
        <f>G1129*各種係数!K65*各種係数!$P$18</f>
        <v>0</v>
      </c>
      <c r="AB1129" s="46">
        <f>M1129*各種係数!K65*各種係数!$P$18</f>
        <v>2.3555655686871192E-12</v>
      </c>
      <c r="AC1129" s="46">
        <f>U1129*各種係数!K65*各種係数!$P$18</f>
        <v>4.8800370804332096E-14</v>
      </c>
      <c r="AD1129" s="364">
        <f t="shared" si="109"/>
        <v>2.4043659394914513E-12</v>
      </c>
      <c r="AE1129" s="46">
        <f>G1129*各種係数!L65*各種係数!$P$18</f>
        <v>0</v>
      </c>
      <c r="AF1129" s="46">
        <f>M1129*各種係数!L65*各種係数!$P$18</f>
        <v>2.2970613258046943E-12</v>
      </c>
      <c r="AG1129" s="46">
        <f>U1129*各種係数!L65*各種係数!$P$18</f>
        <v>4.7588335451021894E-14</v>
      </c>
      <c r="AH1129" s="135">
        <f t="shared" si="110"/>
        <v>2.3446496612557163E-12</v>
      </c>
    </row>
    <row r="1130" spans="2:34" x14ac:dyDescent="0.15">
      <c r="B1130" s="155" t="s">
        <v>92</v>
      </c>
      <c r="C1130" s="155" t="s">
        <v>307</v>
      </c>
      <c r="D1130" s="155" t="s">
        <v>290</v>
      </c>
      <c r="E1130" s="41" t="s">
        <v>174</v>
      </c>
      <c r="F1130" s="363">
        <f>SUMIF(価格変換【係数】!$D$7:$D$64,E1130,価格変換【係数】!$J$610:$J$667)</f>
        <v>0</v>
      </c>
      <c r="G1130" s="324">
        <f>SUMIF(価格変換【係数】!$D$7:$D$64,E1130,価格変換【係数】!$L$610:$L$667)</f>
        <v>0</v>
      </c>
      <c r="H1130" s="325">
        <f>G1130*各種係数!H66</f>
        <v>0</v>
      </c>
      <c r="I1130" s="324">
        <f>G1130*各種係数!I66</f>
        <v>0</v>
      </c>
      <c r="J1130" s="364">
        <v>9.8705599769390653E-3</v>
      </c>
      <c r="K1130" s="46">
        <f>J1130*各種係数!G66</f>
        <v>3.5588532189883755E-3</v>
      </c>
      <c r="L1130" s="46">
        <f>J1130*各種係数!F66</f>
        <v>6.3117067579506903E-3</v>
      </c>
      <c r="M1130" s="364">
        <v>3.9972320032078861E-3</v>
      </c>
      <c r="N1130" s="46">
        <f>M1130*各種係数!H66</f>
        <v>1.4771098200109872E-3</v>
      </c>
      <c r="O1130" s="46">
        <f>M1130*各種係数!I66</f>
        <v>1.1504591780582129E-3</v>
      </c>
      <c r="P1130" s="54"/>
      <c r="Q1130" s="41"/>
      <c r="R1130" s="46">
        <f>Q$1179*各種係数!J66</f>
        <v>6.7525819029070559E-5</v>
      </c>
      <c r="S1130" s="46">
        <f>R1130*各種係数!G66</f>
        <v>2.4346590160830731E-5</v>
      </c>
      <c r="T1130" s="46">
        <f>R1130*各種係数!F66</f>
        <v>4.3179228868239831E-5</v>
      </c>
      <c r="U1130" s="364">
        <v>6.0494985273082617E-5</v>
      </c>
      <c r="V1130" s="46">
        <f>U1130*各種係数!H66</f>
        <v>2.2354903777558671E-5</v>
      </c>
      <c r="W1130" s="46">
        <f>U1130*各種係数!I66</f>
        <v>1.7411301365059833E-5</v>
      </c>
      <c r="X1130" s="135">
        <f t="shared" si="106"/>
        <v>4.0577269884809683E-3</v>
      </c>
      <c r="Y1130" s="46">
        <f t="shared" si="107"/>
        <v>1.4994647237885459E-3</v>
      </c>
      <c r="Z1130" s="47">
        <f t="shared" si="108"/>
        <v>1.1678704794232727E-3</v>
      </c>
      <c r="AA1130" s="46">
        <f>G1130*各種係数!K66*各種係数!$P$18</f>
        <v>0</v>
      </c>
      <c r="AB1130" s="46">
        <f>M1130*各種係数!K66*各種係数!$P$18</f>
        <v>6.750911489914583E-11</v>
      </c>
      <c r="AC1130" s="46">
        <f>U1130*各種係数!K66*各種係数!$P$18</f>
        <v>1.0216977419237059E-12</v>
      </c>
      <c r="AD1130" s="364">
        <f t="shared" si="109"/>
        <v>6.8530812641069536E-11</v>
      </c>
      <c r="AE1130" s="46">
        <f>G1130*各種係数!L66*各種係数!$P$18</f>
        <v>0</v>
      </c>
      <c r="AF1130" s="46">
        <f>M1130*各種係数!L66*各種係数!$P$18</f>
        <v>6.6816713720693068E-11</v>
      </c>
      <c r="AG1130" s="46">
        <f>U1130*各種係数!L66*各種係数!$P$18</f>
        <v>1.0112187907244885E-12</v>
      </c>
      <c r="AH1130" s="135">
        <f t="shared" si="110"/>
        <v>6.7827932511417553E-11</v>
      </c>
    </row>
    <row r="1131" spans="2:34" x14ac:dyDescent="0.15">
      <c r="B1131" s="163" t="s">
        <v>93</v>
      </c>
      <c r="C1131" s="163" t="s">
        <v>293</v>
      </c>
      <c r="D1131" s="163" t="s">
        <v>290</v>
      </c>
      <c r="E1131" s="62" t="s">
        <v>175</v>
      </c>
      <c r="F1131" s="365">
        <f>SUMIF(価格変換【係数】!$D$7:$D$64,E1131,価格変換【係数】!$J$610:$J$667)</f>
        <v>0</v>
      </c>
      <c r="G1131" s="326">
        <f>SUMIF(価格変換【係数】!$D$7:$D$64,E1131,価格変換【係数】!$L$610:$L$667)</f>
        <v>0</v>
      </c>
      <c r="H1131" s="327">
        <f>G1131*各種係数!H67</f>
        <v>0</v>
      </c>
      <c r="I1131" s="326">
        <f>G1131*各種係数!I67</f>
        <v>0</v>
      </c>
      <c r="J1131" s="80">
        <v>3.5505639446750052E-4</v>
      </c>
      <c r="K1131" s="67">
        <f>J1131*各種係数!G67</f>
        <v>1.4961181609369715E-5</v>
      </c>
      <c r="L1131" s="67">
        <f>J1131*各種係数!F67</f>
        <v>3.4009521285813081E-4</v>
      </c>
      <c r="M1131" s="80">
        <v>2.9043743652287468E-5</v>
      </c>
      <c r="N1131" s="67">
        <f>M1131*各種係数!H67</f>
        <v>1.2595435233155994E-5</v>
      </c>
      <c r="O1131" s="67">
        <f>M1131*各種係数!I67</f>
        <v>1.0345492792377844E-5</v>
      </c>
      <c r="P1131" s="54"/>
      <c r="Q1131" s="41"/>
      <c r="R1131" s="67">
        <f>Q$1179*各種係数!J67</f>
        <v>1.2140071961271679E-3</v>
      </c>
      <c r="S1131" s="67">
        <f>R1131*各種係数!G67</f>
        <v>5.1155203565845916E-5</v>
      </c>
      <c r="T1131" s="67">
        <f>R1131*各種係数!F67</f>
        <v>1.1628519925613221E-3</v>
      </c>
      <c r="U1131" s="80">
        <v>5.7834118648531384E-5</v>
      </c>
      <c r="V1131" s="67">
        <f>U1131*各種係数!H67</f>
        <v>2.5080991776584019E-5</v>
      </c>
      <c r="W1131" s="67">
        <f>U1131*各種係数!I67</f>
        <v>2.0600734698496176E-5</v>
      </c>
      <c r="X1131" s="330">
        <f t="shared" si="106"/>
        <v>8.6877862300818845E-5</v>
      </c>
      <c r="Y1131" s="67">
        <f t="shared" si="107"/>
        <v>3.7676427009740009E-5</v>
      </c>
      <c r="Z1131" s="68">
        <f t="shared" si="108"/>
        <v>3.0946227490874023E-5</v>
      </c>
      <c r="AA1131" s="67">
        <f>G1131*各種係数!K67*各種係数!$P$18</f>
        <v>0</v>
      </c>
      <c r="AB1131" s="67">
        <f>M1131*各種係数!K67*各種係数!$P$18</f>
        <v>4.3795481264071348E-12</v>
      </c>
      <c r="AC1131" s="67">
        <f>U1131*各種係数!K67*各種係数!$P$18</f>
        <v>8.7208904265905418E-12</v>
      </c>
      <c r="AD1131" s="80">
        <f t="shared" si="109"/>
        <v>1.3100438552997677E-11</v>
      </c>
      <c r="AE1131" s="67">
        <f>G1131*各種係数!L67*各種係数!$P$18</f>
        <v>0</v>
      </c>
      <c r="AF1131" s="67">
        <f>M1131*各種係数!L67*各種係数!$P$18</f>
        <v>3.2019900666365241E-12</v>
      </c>
      <c r="AG1131" s="67">
        <f>U1131*各種係数!L67*各種係数!$P$18</f>
        <v>6.3760469601407819E-12</v>
      </c>
      <c r="AH1131" s="330">
        <f t="shared" si="110"/>
        <v>9.5780370267773051E-12</v>
      </c>
    </row>
    <row r="1132" spans="2:34" x14ac:dyDescent="0.15">
      <c r="B1132" s="155" t="s">
        <v>94</v>
      </c>
      <c r="C1132" s="155" t="s">
        <v>293</v>
      </c>
      <c r="D1132" s="155" t="s">
        <v>290</v>
      </c>
      <c r="E1132" s="41" t="s">
        <v>981</v>
      </c>
      <c r="F1132" s="363">
        <f>SUMIF(価格変換【係数】!$D$7:$D$64,E1132,価格変換【係数】!$J$610:$J$667)</f>
        <v>0</v>
      </c>
      <c r="G1132" s="324">
        <f>SUMIF(価格変換【係数】!$D$7:$D$64,E1132,価格変換【係数】!$L$610:$L$667)</f>
        <v>0</v>
      </c>
      <c r="H1132" s="325">
        <f>G1132*各種係数!H68</f>
        <v>0</v>
      </c>
      <c r="I1132" s="324">
        <f>G1132*各種係数!I68</f>
        <v>0</v>
      </c>
      <c r="J1132" s="366">
        <v>9.7292539024232505E-5</v>
      </c>
      <c r="K1132" s="46">
        <f>J1132*各種係数!G68</f>
        <v>6.2268221399907801E-5</v>
      </c>
      <c r="L1132" s="46">
        <f>J1132*各種係数!F68</f>
        <v>3.5024317624324718E-5</v>
      </c>
      <c r="M1132" s="366">
        <v>1.1760744829840014E-4</v>
      </c>
      <c r="N1132" s="46">
        <f>M1132*各種係数!H68</f>
        <v>3.8221420973686105E-5</v>
      </c>
      <c r="O1132" s="46">
        <f>M1132*各種係数!I68</f>
        <v>2.777871133456873E-5</v>
      </c>
      <c r="P1132" s="54"/>
      <c r="Q1132" s="41"/>
      <c r="R1132" s="46">
        <f>Q$1179*各種係数!J68</f>
        <v>6.6687632160534593E-5</v>
      </c>
      <c r="S1132" s="46">
        <f>R1132*各種係数!G68</f>
        <v>4.2680767566087646E-5</v>
      </c>
      <c r="T1132" s="46">
        <f>R1132*各種係数!F68</f>
        <v>2.400686459444695E-5</v>
      </c>
      <c r="U1132" s="366">
        <v>6.0009573888398108E-5</v>
      </c>
      <c r="V1132" s="46">
        <f>U1132*各種係数!H68</f>
        <v>1.9502601401744611E-5</v>
      </c>
      <c r="W1132" s="46">
        <f>U1132*各種係数!I68</f>
        <v>1.4174175653626191E-5</v>
      </c>
      <c r="X1132" s="328">
        <f t="shared" si="106"/>
        <v>1.7761702218679825E-4</v>
      </c>
      <c r="Y1132" s="136">
        <f t="shared" si="107"/>
        <v>5.7724022375430717E-5</v>
      </c>
      <c r="Z1132" s="329">
        <f t="shared" si="108"/>
        <v>4.1952886988194923E-5</v>
      </c>
      <c r="AA1132" s="46">
        <f>G1132*各種係数!K68*各種係数!$P$18</f>
        <v>0</v>
      </c>
      <c r="AB1132" s="46">
        <f>M1132*各種係数!K68*各種係数!$P$18</f>
        <v>5.4384947190011615E-12</v>
      </c>
      <c r="AC1132" s="46">
        <f>U1132*各種係数!K68*各種係数!$P$18</f>
        <v>2.7750091971513574E-12</v>
      </c>
      <c r="AD1132" s="366">
        <f t="shared" si="109"/>
        <v>8.2135039161525189E-12</v>
      </c>
      <c r="AE1132" s="46">
        <f>G1132*各種係数!L68*各種係数!$P$18</f>
        <v>0</v>
      </c>
      <c r="AF1132" s="46">
        <f>M1132*各種係数!L68*各種係数!$P$18</f>
        <v>4.398782493309763E-12</v>
      </c>
      <c r="AG1132" s="46">
        <f>U1132*各種係数!L68*各種係数!$P$18</f>
        <v>2.2444927329900685E-12</v>
      </c>
      <c r="AH1132" s="328">
        <f t="shared" si="110"/>
        <v>6.6432752262998315E-12</v>
      </c>
    </row>
    <row r="1133" spans="2:34" x14ac:dyDescent="0.15">
      <c r="B1133" s="155" t="s">
        <v>95</v>
      </c>
      <c r="C1133" s="155" t="s">
        <v>308</v>
      </c>
      <c r="D1133" s="155" t="s">
        <v>291</v>
      </c>
      <c r="E1133" s="41" t="s">
        <v>210</v>
      </c>
      <c r="F1133" s="363">
        <f>SUMIF(価格変換【係数】!$D$7:$D$64,E1133,価格変換【係数】!$J$610:$J$667)</f>
        <v>0</v>
      </c>
      <c r="G1133" s="324">
        <f>SUMIF(価格変換【係数】!$D$7:$D$64,E1133,価格変換【係数】!$L$610:$L$667)</f>
        <v>0</v>
      </c>
      <c r="H1133" s="325">
        <f>G1133*各種係数!H69</f>
        <v>0</v>
      </c>
      <c r="I1133" s="324">
        <f>G1133*各種係数!I69</f>
        <v>0</v>
      </c>
      <c r="J1133" s="364">
        <v>0</v>
      </c>
      <c r="K1133" s="46">
        <f>J1133*各種係数!G69</f>
        <v>0</v>
      </c>
      <c r="L1133" s="46">
        <f>J1133*各種係数!F69</f>
        <v>0</v>
      </c>
      <c r="M1133" s="364">
        <v>0</v>
      </c>
      <c r="N1133" s="46">
        <f>M1133*各種係数!H69</f>
        <v>0</v>
      </c>
      <c r="O1133" s="46">
        <f>M1133*各種係数!I69</f>
        <v>0</v>
      </c>
      <c r="P1133" s="54"/>
      <c r="Q1133" s="41"/>
      <c r="R1133" s="46">
        <f>Q$1179*各種係数!J69</f>
        <v>0</v>
      </c>
      <c r="S1133" s="46">
        <f>R1133*各種係数!G69</f>
        <v>0</v>
      </c>
      <c r="T1133" s="46">
        <f>R1133*各種係数!F69</f>
        <v>0</v>
      </c>
      <c r="U1133" s="364">
        <v>0</v>
      </c>
      <c r="V1133" s="46">
        <f>U1133*各種係数!H69</f>
        <v>0</v>
      </c>
      <c r="W1133" s="46">
        <f>U1133*各種係数!I69</f>
        <v>0</v>
      </c>
      <c r="X1133" s="135">
        <f t="shared" si="106"/>
        <v>0</v>
      </c>
      <c r="Y1133" s="46">
        <f t="shared" si="107"/>
        <v>0</v>
      </c>
      <c r="Z1133" s="47">
        <f t="shared" si="108"/>
        <v>0</v>
      </c>
      <c r="AA1133" s="46">
        <f>G1133*各種係数!K69*各種係数!$P$18</f>
        <v>0</v>
      </c>
      <c r="AB1133" s="46">
        <f>M1133*各種係数!K69*各種係数!$P$18</f>
        <v>0</v>
      </c>
      <c r="AC1133" s="46">
        <f>U1133*各種係数!K69*各種係数!$P$18</f>
        <v>0</v>
      </c>
      <c r="AD1133" s="364">
        <f t="shared" si="109"/>
        <v>0</v>
      </c>
      <c r="AE1133" s="46">
        <f>G1133*各種係数!L69*各種係数!$P$18</f>
        <v>0</v>
      </c>
      <c r="AF1133" s="46">
        <f>M1133*各種係数!L69*各種係数!$P$18</f>
        <v>0</v>
      </c>
      <c r="AG1133" s="46">
        <f>U1133*各種係数!L69*各種係数!$P$18</f>
        <v>0</v>
      </c>
      <c r="AH1133" s="135">
        <f t="shared" si="110"/>
        <v>0</v>
      </c>
    </row>
    <row r="1134" spans="2:34" x14ac:dyDescent="0.15">
      <c r="B1134" s="155" t="s">
        <v>96</v>
      </c>
      <c r="C1134" s="155" t="s">
        <v>308</v>
      </c>
      <c r="D1134" s="155" t="s">
        <v>291</v>
      </c>
      <c r="E1134" s="41" t="s">
        <v>176</v>
      </c>
      <c r="F1134" s="363">
        <f>SUMIF(価格変換【係数】!$D$7:$D$64,E1134,価格変換【係数】!$J$610:$J$667)</f>
        <v>0</v>
      </c>
      <c r="G1134" s="324">
        <f>SUMIF(価格変換【係数】!$D$7:$D$64,E1134,価格変換【係数】!$L$610:$L$667)</f>
        <v>0</v>
      </c>
      <c r="H1134" s="325">
        <f>G1134*各種係数!H70</f>
        <v>0</v>
      </c>
      <c r="I1134" s="324">
        <f>G1134*各種係数!I70</f>
        <v>0</v>
      </c>
      <c r="J1134" s="364">
        <v>5.5799559916987684E-3</v>
      </c>
      <c r="K1134" s="46">
        <f>J1134*各種係数!G70</f>
        <v>5.5799559916987684E-3</v>
      </c>
      <c r="L1134" s="46">
        <f>J1134*各種係数!F70</f>
        <v>0</v>
      </c>
      <c r="M1134" s="364">
        <v>6.0313414024498911E-3</v>
      </c>
      <c r="N1134" s="46">
        <f>M1134*各種係数!H70</f>
        <v>2.6758702412775751E-3</v>
      </c>
      <c r="O1134" s="46">
        <f>M1134*各種係数!I70</f>
        <v>2.0148746809427278E-3</v>
      </c>
      <c r="P1134" s="54"/>
      <c r="Q1134" s="41"/>
      <c r="R1134" s="46">
        <f>Q$1179*各種係数!J70</f>
        <v>0</v>
      </c>
      <c r="S1134" s="46">
        <f>R1134*各種係数!G70</f>
        <v>0</v>
      </c>
      <c r="T1134" s="46">
        <f>R1134*各種係数!F70</f>
        <v>0</v>
      </c>
      <c r="U1134" s="364">
        <v>3.2447686465385901E-4</v>
      </c>
      <c r="V1134" s="46">
        <f>U1134*各種係数!H70</f>
        <v>1.4395769169319982E-4</v>
      </c>
      <c r="W1134" s="46">
        <f>U1134*各種係数!I70</f>
        <v>1.0839715007298038E-4</v>
      </c>
      <c r="X1134" s="135">
        <f t="shared" si="106"/>
        <v>6.3558182671037498E-3</v>
      </c>
      <c r="Y1134" s="46">
        <f t="shared" si="107"/>
        <v>2.8198279329707749E-3</v>
      </c>
      <c r="Z1134" s="47">
        <f t="shared" si="108"/>
        <v>2.123271831015708E-3</v>
      </c>
      <c r="AA1134" s="46">
        <f>G1134*各種係数!K70*各種係数!$P$18</f>
        <v>0</v>
      </c>
      <c r="AB1134" s="46">
        <f>M1134*各種係数!K70*各種係数!$P$18</f>
        <v>6.3333110988342306E-10</v>
      </c>
      <c r="AC1134" s="46">
        <f>U1134*各種係数!K70*各種係数!$P$18</f>
        <v>3.4072236855842469E-11</v>
      </c>
      <c r="AD1134" s="364">
        <f t="shared" si="109"/>
        <v>6.6740334673926553E-10</v>
      </c>
      <c r="AE1134" s="46">
        <f>G1134*各種係数!L70*各種係数!$P$18</f>
        <v>0</v>
      </c>
      <c r="AF1134" s="46">
        <f>M1134*各種係数!L70*各種係数!$P$18</f>
        <v>5.4394807975365837E-10</v>
      </c>
      <c r="AG1134" s="46">
        <f>U1134*各種係数!L70*各種係数!$P$18</f>
        <v>2.9263567700091021E-11</v>
      </c>
      <c r="AH1134" s="135">
        <f t="shared" si="110"/>
        <v>5.7321164745374941E-10</v>
      </c>
    </row>
    <row r="1135" spans="2:34" x14ac:dyDescent="0.15">
      <c r="B1135" s="155" t="s">
        <v>97</v>
      </c>
      <c r="C1135" s="155" t="s">
        <v>308</v>
      </c>
      <c r="D1135" s="155" t="s">
        <v>291</v>
      </c>
      <c r="E1135" s="41" t="s">
        <v>982</v>
      </c>
      <c r="F1135" s="363">
        <f>SUMIF(価格変換【係数】!$D$7:$D$64,E1135,価格変換【係数】!$J$610:$J$667)</f>
        <v>0</v>
      </c>
      <c r="G1135" s="324">
        <f>SUMIF(価格変換【係数】!$D$7:$D$64,E1135,価格変換【係数】!$L$610:$L$667)</f>
        <v>0</v>
      </c>
      <c r="H1135" s="325">
        <f>G1135*各種係数!H71</f>
        <v>0</v>
      </c>
      <c r="I1135" s="324">
        <f>G1135*各種係数!I71</f>
        <v>0</v>
      </c>
      <c r="J1135" s="364">
        <v>0</v>
      </c>
      <c r="K1135" s="46">
        <f>J1135*各種係数!G71</f>
        <v>0</v>
      </c>
      <c r="L1135" s="46">
        <f>J1135*各種係数!F71</f>
        <v>0</v>
      </c>
      <c r="M1135" s="364">
        <v>0</v>
      </c>
      <c r="N1135" s="46">
        <f>M1135*各種係数!H71</f>
        <v>0</v>
      </c>
      <c r="O1135" s="46">
        <f>M1135*各種係数!I71</f>
        <v>0</v>
      </c>
      <c r="P1135" s="54"/>
      <c r="Q1135" s="41"/>
      <c r="R1135" s="46">
        <f>Q$1179*各種係数!J71</f>
        <v>0</v>
      </c>
      <c r="S1135" s="46">
        <f>R1135*各種係数!G71</f>
        <v>0</v>
      </c>
      <c r="T1135" s="46">
        <f>R1135*各種係数!F71</f>
        <v>0</v>
      </c>
      <c r="U1135" s="364">
        <v>0</v>
      </c>
      <c r="V1135" s="46">
        <f>U1135*各種係数!H71</f>
        <v>0</v>
      </c>
      <c r="W1135" s="46">
        <f>U1135*各種係数!I71</f>
        <v>0</v>
      </c>
      <c r="X1135" s="135">
        <f t="shared" si="106"/>
        <v>0</v>
      </c>
      <c r="Y1135" s="46">
        <f t="shared" si="107"/>
        <v>0</v>
      </c>
      <c r="Z1135" s="47">
        <f t="shared" si="108"/>
        <v>0</v>
      </c>
      <c r="AA1135" s="46">
        <f>G1135*各種係数!K71*各種係数!$P$18</f>
        <v>0</v>
      </c>
      <c r="AB1135" s="46">
        <f>M1135*各種係数!K71*各種係数!$P$18</f>
        <v>0</v>
      </c>
      <c r="AC1135" s="46">
        <f>U1135*各種係数!K71*各種係数!$P$18</f>
        <v>0</v>
      </c>
      <c r="AD1135" s="364">
        <f t="shared" si="109"/>
        <v>0</v>
      </c>
      <c r="AE1135" s="46">
        <f>G1135*各種係数!L71*各種係数!$P$18</f>
        <v>0</v>
      </c>
      <c r="AF1135" s="46">
        <f>M1135*各種係数!L71*各種係数!$P$18</f>
        <v>0</v>
      </c>
      <c r="AG1135" s="46">
        <f>U1135*各種係数!L71*各種係数!$P$18</f>
        <v>0</v>
      </c>
      <c r="AH1135" s="135">
        <f t="shared" si="110"/>
        <v>0</v>
      </c>
    </row>
    <row r="1136" spans="2:34" x14ac:dyDescent="0.15">
      <c r="B1136" s="155" t="s">
        <v>98</v>
      </c>
      <c r="C1136" s="155" t="s">
        <v>308</v>
      </c>
      <c r="D1136" s="155" t="s">
        <v>291</v>
      </c>
      <c r="E1136" s="41" t="s">
        <v>983</v>
      </c>
      <c r="F1136" s="365">
        <f>SUMIF(価格変換【係数】!$D$7:$D$64,E1136,価格変換【係数】!$J$610:$J$667)</f>
        <v>0</v>
      </c>
      <c r="G1136" s="326">
        <f>SUMIF(価格変換【係数】!$D$7:$D$64,E1136,価格変換【係数】!$L$610:$L$667)</f>
        <v>0</v>
      </c>
      <c r="H1136" s="327">
        <f>G1136*各種係数!H72</f>
        <v>0</v>
      </c>
      <c r="I1136" s="326">
        <f>G1136*各種係数!I72</f>
        <v>0</v>
      </c>
      <c r="J1136" s="80">
        <v>0</v>
      </c>
      <c r="K1136" s="67">
        <f>J1136*各種係数!G72</f>
        <v>0</v>
      </c>
      <c r="L1136" s="67">
        <f>J1136*各種係数!F72</f>
        <v>0</v>
      </c>
      <c r="M1136" s="80">
        <v>0</v>
      </c>
      <c r="N1136" s="67">
        <f>M1136*各種係数!H72</f>
        <v>0</v>
      </c>
      <c r="O1136" s="67">
        <f>M1136*各種係数!I72</f>
        <v>0</v>
      </c>
      <c r="P1136" s="54"/>
      <c r="Q1136" s="41"/>
      <c r="R1136" s="67">
        <f>Q$1179*各種係数!J72</f>
        <v>0</v>
      </c>
      <c r="S1136" s="67">
        <f>R1136*各種係数!G72</f>
        <v>0</v>
      </c>
      <c r="T1136" s="67">
        <f>R1136*各種係数!F72</f>
        <v>0</v>
      </c>
      <c r="U1136" s="80">
        <v>0</v>
      </c>
      <c r="V1136" s="67">
        <f>U1136*各種係数!H72</f>
        <v>0</v>
      </c>
      <c r="W1136" s="67">
        <f>U1136*各種係数!I72</f>
        <v>0</v>
      </c>
      <c r="X1136" s="330">
        <f t="shared" ref="X1136:X1178" si="111">G1136+M1136+U1136</f>
        <v>0</v>
      </c>
      <c r="Y1136" s="67">
        <f t="shared" ref="Y1136:Y1178" si="112">H1136+N1136+V1136</f>
        <v>0</v>
      </c>
      <c r="Z1136" s="68">
        <f t="shared" ref="Z1136:Z1178" si="113">I1136+O1136+W1136</f>
        <v>0</v>
      </c>
      <c r="AA1136" s="67">
        <f>G1136*各種係数!K72*各種係数!$P$18</f>
        <v>0</v>
      </c>
      <c r="AB1136" s="67">
        <f>M1136*各種係数!K72*各種係数!$P$18</f>
        <v>0</v>
      </c>
      <c r="AC1136" s="67">
        <f>U1136*各種係数!K72*各種係数!$P$18</f>
        <v>0</v>
      </c>
      <c r="AD1136" s="80">
        <f t="shared" ref="AD1136:AD1178" si="114">SUM(AA1136:AC1136)</f>
        <v>0</v>
      </c>
      <c r="AE1136" s="67">
        <f>G1136*各種係数!L72*各種係数!$P$18</f>
        <v>0</v>
      </c>
      <c r="AF1136" s="67">
        <f>M1136*各種係数!L72*各種係数!$P$18</f>
        <v>0</v>
      </c>
      <c r="AG1136" s="67">
        <f>U1136*各種係数!L72*各種係数!$P$18</f>
        <v>0</v>
      </c>
      <c r="AH1136" s="330">
        <f t="shared" ref="AH1136:AH1178" si="115">SUM(AE1136:AG1136)</f>
        <v>0</v>
      </c>
    </row>
    <row r="1137" spans="2:34" x14ac:dyDescent="0.15">
      <c r="B1137" s="162" t="s">
        <v>99</v>
      </c>
      <c r="C1137" s="162" t="s">
        <v>309</v>
      </c>
      <c r="D1137" s="162" t="s">
        <v>292</v>
      </c>
      <c r="E1137" s="116" t="s">
        <v>177</v>
      </c>
      <c r="F1137" s="363">
        <f>SUMIF(価格変換【係数】!$D$7:$D$64,E1137,価格変換【係数】!$J$610:$J$667)</f>
        <v>0</v>
      </c>
      <c r="G1137" s="324">
        <f>SUMIF(価格変換【係数】!$D$7:$D$64,E1137,価格変換【係数】!$L$610:$L$667)</f>
        <v>0</v>
      </c>
      <c r="H1137" s="325">
        <f>G1137*各種係数!H73</f>
        <v>0</v>
      </c>
      <c r="I1137" s="324">
        <f>G1137*各種係数!I73</f>
        <v>0</v>
      </c>
      <c r="J1137" s="366">
        <v>1.448761239469851E-2</v>
      </c>
      <c r="K1137" s="46">
        <f>J1137*各種係数!G73</f>
        <v>9.9004752594299451E-3</v>
      </c>
      <c r="L1137" s="46">
        <f>J1137*各種係数!F73</f>
        <v>4.5871371352685653E-3</v>
      </c>
      <c r="M1137" s="366">
        <v>1.1301690353691845E-2</v>
      </c>
      <c r="N1137" s="46">
        <f>M1137*各種係数!H73</f>
        <v>4.1362379194465424E-3</v>
      </c>
      <c r="O1137" s="46">
        <f>M1137*各種係数!I73</f>
        <v>7.2387710068377484E-4</v>
      </c>
      <c r="P1137" s="54"/>
      <c r="Q1137" s="41"/>
      <c r="R1137" s="46">
        <f>Q$1179*各種係数!J73</f>
        <v>3.0296469513864384E-3</v>
      </c>
      <c r="S1137" s="46">
        <f>R1137*各種係数!G73</f>
        <v>2.0703856418732543E-3</v>
      </c>
      <c r="T1137" s="46">
        <f>R1137*各種係数!F73</f>
        <v>9.5926130951318395E-4</v>
      </c>
      <c r="U1137" s="366">
        <v>3.1034884442333343E-3</v>
      </c>
      <c r="V1137" s="46">
        <f>U1137*各種係数!H73</f>
        <v>1.1358271359300492E-3</v>
      </c>
      <c r="W1137" s="46">
        <f>U1137*各種係数!I73</f>
        <v>1.9877948755544892E-4</v>
      </c>
      <c r="X1137" s="328">
        <f t="shared" si="111"/>
        <v>1.4405178797925178E-2</v>
      </c>
      <c r="Y1137" s="136">
        <f t="shared" si="112"/>
        <v>5.2720650553765916E-3</v>
      </c>
      <c r="Z1137" s="329">
        <f t="shared" si="113"/>
        <v>9.2265658823922382E-4</v>
      </c>
      <c r="AA1137" s="46">
        <f>G1137*各種係数!K73*各種係数!$P$18</f>
        <v>0</v>
      </c>
      <c r="AB1137" s="46">
        <f>M1137*各種係数!K73*各種係数!$P$18</f>
        <v>6.9855432134050465E-11</v>
      </c>
      <c r="AC1137" s="46">
        <f>U1137*各種係数!K73*各種係数!$P$18</f>
        <v>1.9182575314862741E-11</v>
      </c>
      <c r="AD1137" s="366">
        <f t="shared" si="114"/>
        <v>8.9038007448913209E-11</v>
      </c>
      <c r="AE1137" s="46">
        <f>G1137*各種係数!L73*各種係数!$P$18</f>
        <v>0</v>
      </c>
      <c r="AF1137" s="46">
        <f>M1137*各種係数!L73*各種係数!$P$18</f>
        <v>6.9855432134050465E-11</v>
      </c>
      <c r="AG1137" s="46">
        <f>U1137*各種係数!L73*各種係数!$P$18</f>
        <v>1.9182575314862741E-11</v>
      </c>
      <c r="AH1137" s="328">
        <f t="shared" si="115"/>
        <v>8.9038007448913209E-11</v>
      </c>
    </row>
    <row r="1138" spans="2:34" x14ac:dyDescent="0.15">
      <c r="B1138" s="155" t="s">
        <v>100</v>
      </c>
      <c r="C1138" s="155" t="s">
        <v>309</v>
      </c>
      <c r="D1138" s="155" t="s">
        <v>292</v>
      </c>
      <c r="E1138" s="41" t="s">
        <v>178</v>
      </c>
      <c r="F1138" s="363">
        <f>SUMIF(価格変換【係数】!$D$7:$D$64,E1138,価格変換【係数】!$J$610:$J$667)</f>
        <v>0</v>
      </c>
      <c r="G1138" s="324">
        <f>SUMIF(価格変換【係数】!$D$7:$D$64,E1138,価格変換【係数】!$L$610:$L$667)</f>
        <v>0</v>
      </c>
      <c r="H1138" s="325">
        <f>G1138*各種係数!H74</f>
        <v>0</v>
      </c>
      <c r="I1138" s="324">
        <f>G1138*各種係数!I74</f>
        <v>0</v>
      </c>
      <c r="J1138" s="364">
        <v>7.2592135578025197E-4</v>
      </c>
      <c r="K1138" s="46">
        <f>J1138*各種係数!G74</f>
        <v>1.5173609107832232E-4</v>
      </c>
      <c r="L1138" s="46">
        <f>J1138*各種係数!F74</f>
        <v>5.741852647019296E-4</v>
      </c>
      <c r="M1138" s="364">
        <v>1.9415050048156955E-4</v>
      </c>
      <c r="N1138" s="46">
        <f>M1138*各種係数!H74</f>
        <v>6.235773816686986E-5</v>
      </c>
      <c r="O1138" s="46">
        <f>M1138*各種係数!I74</f>
        <v>1.7013180712475703E-5</v>
      </c>
      <c r="P1138" s="54"/>
      <c r="Q1138" s="41"/>
      <c r="R1138" s="46">
        <f>Q$1179*各種係数!J74</f>
        <v>2.454660528648493E-3</v>
      </c>
      <c r="S1138" s="46">
        <f>R1138*各種係数!G74</f>
        <v>5.1308670088791319E-4</v>
      </c>
      <c r="T1138" s="46">
        <f>R1138*各種係数!F74</f>
        <v>1.94157382776058E-3</v>
      </c>
      <c r="U1138" s="364">
        <v>5.9351943632970493E-4</v>
      </c>
      <c r="V1138" s="46">
        <f>U1138*各種係数!H74</f>
        <v>1.9062804121439434E-4</v>
      </c>
      <c r="W1138" s="46">
        <f>U1138*各種係数!I74</f>
        <v>5.2009412294059695E-5</v>
      </c>
      <c r="X1138" s="135">
        <f t="shared" si="111"/>
        <v>7.8766993681127445E-4</v>
      </c>
      <c r="Y1138" s="46">
        <f t="shared" si="112"/>
        <v>2.5298577938126423E-4</v>
      </c>
      <c r="Z1138" s="47">
        <f t="shared" si="113"/>
        <v>6.9022593006535401E-5</v>
      </c>
      <c r="AA1138" s="46">
        <f>G1138*各種係数!K74*各種係数!$P$18</f>
        <v>0</v>
      </c>
      <c r="AB1138" s="46">
        <f>M1138*各種係数!K74*各種係数!$P$18</f>
        <v>1.2324714369629135E-12</v>
      </c>
      <c r="AC1138" s="46">
        <f>U1138*各種係数!K74*各種係数!$P$18</f>
        <v>3.7676737929816964E-12</v>
      </c>
      <c r="AD1138" s="364">
        <f t="shared" si="114"/>
        <v>5.0001452299446098E-12</v>
      </c>
      <c r="AE1138" s="46">
        <f>G1138*各種係数!L74*各種係数!$P$18</f>
        <v>0</v>
      </c>
      <c r="AF1138" s="46">
        <f>M1138*各種係数!L74*各種係数!$P$18</f>
        <v>1.2324714369629135E-12</v>
      </c>
      <c r="AG1138" s="46">
        <f>U1138*各種係数!L74*各種係数!$P$18</f>
        <v>3.7676737929816964E-12</v>
      </c>
      <c r="AH1138" s="135">
        <f t="shared" si="115"/>
        <v>5.0001452299446098E-12</v>
      </c>
    </row>
    <row r="1139" spans="2:34" x14ac:dyDescent="0.15">
      <c r="B1139" s="155" t="s">
        <v>101</v>
      </c>
      <c r="C1139" s="155" t="s">
        <v>310</v>
      </c>
      <c r="D1139" s="155" t="s">
        <v>292</v>
      </c>
      <c r="E1139" s="41" t="s">
        <v>179</v>
      </c>
      <c r="F1139" s="363">
        <f>SUMIF(価格変換【係数】!$D$7:$D$64,E1139,価格変換【係数】!$J$610:$J$667)</f>
        <v>0</v>
      </c>
      <c r="G1139" s="324">
        <f>SUMIF(価格変換【係数】!$D$7:$D$64,E1139,価格変換【係数】!$L$610:$L$667)</f>
        <v>0</v>
      </c>
      <c r="H1139" s="325">
        <f>G1139*各種係数!H75</f>
        <v>0</v>
      </c>
      <c r="I1139" s="324">
        <f>G1139*各種係数!I75</f>
        <v>0</v>
      </c>
      <c r="J1139" s="364">
        <v>2.6856775001074524E-3</v>
      </c>
      <c r="K1139" s="46">
        <f>J1139*各種係数!G75</f>
        <v>2.3419919652292107E-3</v>
      </c>
      <c r="L1139" s="46">
        <f>J1139*各種係数!F75</f>
        <v>3.4368553487824184E-4</v>
      </c>
      <c r="M1139" s="364">
        <v>2.7663774682325113E-3</v>
      </c>
      <c r="N1139" s="46">
        <f>M1139*各種係数!H75</f>
        <v>1.4102264695000212E-3</v>
      </c>
      <c r="O1139" s="46">
        <f>M1139*各種係数!I75</f>
        <v>2.4751630860466123E-4</v>
      </c>
      <c r="P1139" s="54"/>
      <c r="Q1139" s="41"/>
      <c r="R1139" s="46">
        <f>Q$1179*各種係数!J75</f>
        <v>1.099734386383432E-3</v>
      </c>
      <c r="S1139" s="46">
        <f>R1139*各種係数!G75</f>
        <v>9.5900162871127555E-4</v>
      </c>
      <c r="T1139" s="46">
        <f>R1139*各種係数!F75</f>
        <v>1.407327576721564E-4</v>
      </c>
      <c r="U1139" s="364">
        <v>1.3374509124797771E-3</v>
      </c>
      <c r="V1139" s="46">
        <f>U1139*各種係数!H75</f>
        <v>6.81797296317992E-4</v>
      </c>
      <c r="W1139" s="46">
        <f>U1139*各種係数!I75</f>
        <v>1.1966585059284708E-4</v>
      </c>
      <c r="X1139" s="135">
        <f t="shared" si="111"/>
        <v>4.1038283807122884E-3</v>
      </c>
      <c r="Y1139" s="46">
        <f t="shared" si="112"/>
        <v>2.0920237658180133E-3</v>
      </c>
      <c r="Z1139" s="47">
        <f t="shared" si="113"/>
        <v>3.6718215919750833E-4</v>
      </c>
      <c r="AA1139" s="46">
        <f>G1139*各種係数!K75*各種係数!$P$18</f>
        <v>0</v>
      </c>
      <c r="AB1139" s="46">
        <f>M1139*各種係数!K75*各種係数!$P$18</f>
        <v>4.6820311947359472E-11</v>
      </c>
      <c r="AC1139" s="46">
        <f>U1139*各種係数!K75*各種係数!$P$18</f>
        <v>2.2636053704049542E-11</v>
      </c>
      <c r="AD1139" s="364">
        <f t="shared" si="114"/>
        <v>6.9456365651409011E-11</v>
      </c>
      <c r="AE1139" s="46">
        <f>G1139*各種係数!L75*各種係数!$P$18</f>
        <v>0</v>
      </c>
      <c r="AF1139" s="46">
        <f>M1139*各種係数!L75*各種係数!$P$18</f>
        <v>4.6820311947359472E-11</v>
      </c>
      <c r="AG1139" s="46">
        <f>U1139*各種係数!L75*各種係数!$P$18</f>
        <v>2.2636053704049542E-11</v>
      </c>
      <c r="AH1139" s="135">
        <f t="shared" si="115"/>
        <v>6.9456365651409011E-11</v>
      </c>
    </row>
    <row r="1140" spans="2:34" x14ac:dyDescent="0.15">
      <c r="B1140" s="155" t="s">
        <v>102</v>
      </c>
      <c r="C1140" s="155" t="s">
        <v>311</v>
      </c>
      <c r="D1140" s="155" t="s">
        <v>300</v>
      </c>
      <c r="E1140" s="41" t="s">
        <v>180</v>
      </c>
      <c r="F1140" s="363">
        <f>SUMIF(価格変換【係数】!$D$7:$D$64,E1140,価格変換【係数】!$J$610:$J$667)</f>
        <v>0</v>
      </c>
      <c r="G1140" s="324">
        <f>SUMIF(価格変換【係数】!$D$7:$D$64,E1140,価格変換【係数】!$L$610:$L$667)</f>
        <v>0</v>
      </c>
      <c r="H1140" s="325">
        <f>G1140*各種係数!H76</f>
        <v>0</v>
      </c>
      <c r="I1140" s="324">
        <f>G1140*各種係数!I76</f>
        <v>0</v>
      </c>
      <c r="J1140" s="364">
        <v>6.9478722602303849E-3</v>
      </c>
      <c r="K1140" s="46">
        <f>J1140*各種係数!G76</f>
        <v>3.0163775206547287E-3</v>
      </c>
      <c r="L1140" s="46">
        <f>J1140*各種係数!F76</f>
        <v>3.9314947395756566E-3</v>
      </c>
      <c r="M1140" s="364">
        <v>3.1762259001349509E-3</v>
      </c>
      <c r="N1140" s="46">
        <f>M1140*各種係数!H76</f>
        <v>2.0046924016293489E-3</v>
      </c>
      <c r="O1140" s="46">
        <f>M1140*各種係数!I76</f>
        <v>1.4143196191347851E-3</v>
      </c>
      <c r="P1140" s="54"/>
      <c r="Q1140" s="41"/>
      <c r="R1140" s="46">
        <f>Q$1179*各種係数!J76</f>
        <v>7.2996502553314573E-5</v>
      </c>
      <c r="S1140" s="46">
        <f>R1140*各種係数!G76</f>
        <v>3.1690998501594852E-5</v>
      </c>
      <c r="T1140" s="46">
        <f>R1140*各種係数!F76</f>
        <v>4.130550405171972E-5</v>
      </c>
      <c r="U1140" s="364">
        <v>2.3347112814267208E-4</v>
      </c>
      <c r="V1140" s="46">
        <f>U1140*各種係数!H76</f>
        <v>1.4735658334867204E-4</v>
      </c>
      <c r="W1140" s="46">
        <f>U1140*各種係数!I76</f>
        <v>1.0396074064495318E-4</v>
      </c>
      <c r="X1140" s="135">
        <f t="shared" si="111"/>
        <v>3.409697028277623E-3</v>
      </c>
      <c r="Y1140" s="46">
        <f t="shared" si="112"/>
        <v>2.1520489849780207E-3</v>
      </c>
      <c r="Z1140" s="47">
        <f t="shared" si="113"/>
        <v>1.5182803597797382E-3</v>
      </c>
      <c r="AA1140" s="46">
        <f>G1140*各種係数!K76*各種係数!$P$18</f>
        <v>0</v>
      </c>
      <c r="AB1140" s="46">
        <f>M1140*各種係数!K76*各種係数!$P$18</f>
        <v>2.093028131072791E-10</v>
      </c>
      <c r="AC1140" s="46">
        <f>U1140*各種係数!K76*各種係数!$P$18</f>
        <v>1.5384977465713348E-11</v>
      </c>
      <c r="AD1140" s="364">
        <f t="shared" si="114"/>
        <v>2.2468779057299246E-10</v>
      </c>
      <c r="AE1140" s="46">
        <f>G1140*各種係数!L76*各種係数!$P$18</f>
        <v>0</v>
      </c>
      <c r="AF1140" s="46">
        <f>M1140*各種係数!L76*各種係数!$P$18</f>
        <v>2.0330314196988781E-10</v>
      </c>
      <c r="AG1140" s="46">
        <f>U1140*各種係数!L76*各種係数!$P$18</f>
        <v>1.4943966645647853E-11</v>
      </c>
      <c r="AH1140" s="135">
        <f t="shared" si="115"/>
        <v>2.1824710861553565E-10</v>
      </c>
    </row>
    <row r="1141" spans="2:34" x14ac:dyDescent="0.15">
      <c r="B1141" s="163" t="s">
        <v>103</v>
      </c>
      <c r="C1141" s="163" t="s">
        <v>312</v>
      </c>
      <c r="D1141" s="163" t="s">
        <v>294</v>
      </c>
      <c r="E1141" s="62" t="s">
        <v>181</v>
      </c>
      <c r="F1141" s="365">
        <f>価格変換【係数】!H668</f>
        <v>0.10118878720251102</v>
      </c>
      <c r="G1141" s="326">
        <f>F1141*各種係数!$G$77</f>
        <v>4.786899571987855E-2</v>
      </c>
      <c r="H1141" s="327">
        <f>G1141*各種係数!H77</f>
        <v>3.3043492012125641E-2</v>
      </c>
      <c r="I1141" s="326">
        <f>G1141*各種係数!I77</f>
        <v>2.1825779693635413E-2</v>
      </c>
      <c r="J1141" s="80">
        <v>8.2721898467798781E-3</v>
      </c>
      <c r="K1141" s="67">
        <f>J1141*各種係数!G77</f>
        <v>3.9132934717069365E-3</v>
      </c>
      <c r="L1141" s="67">
        <f>J1141*各種係数!F77</f>
        <v>4.3588963750729416E-3</v>
      </c>
      <c r="M1141" s="80">
        <v>5.2997380338709885E-3</v>
      </c>
      <c r="N1141" s="67">
        <f>M1141*各種係数!H77</f>
        <v>3.6583564947415769E-3</v>
      </c>
      <c r="O1141" s="67">
        <f>M1141*各種係数!I77</f>
        <v>2.416405713588306E-3</v>
      </c>
      <c r="P1141" s="54"/>
      <c r="Q1141" s="41"/>
      <c r="R1141" s="67">
        <f>Q$1179*各種係数!J77</f>
        <v>2.9073384890718063E-2</v>
      </c>
      <c r="S1141" s="67">
        <f>R1141*各種係数!G77</f>
        <v>1.3753635905437839E-2</v>
      </c>
      <c r="T1141" s="67">
        <f>R1141*各種係数!F77</f>
        <v>1.5319748985280223E-2</v>
      </c>
      <c r="U1141" s="80">
        <v>1.498832612121607E-2</v>
      </c>
      <c r="V1141" s="67">
        <f>U1141*各種係数!H77</f>
        <v>1.0346292563975141E-2</v>
      </c>
      <c r="W1141" s="67">
        <f>U1141*各種係数!I77</f>
        <v>6.8338994578525268E-3</v>
      </c>
      <c r="X1141" s="330">
        <f t="shared" si="111"/>
        <v>6.8157059874965606E-2</v>
      </c>
      <c r="Y1141" s="67">
        <f t="shared" si="112"/>
        <v>4.7048141070842361E-2</v>
      </c>
      <c r="Z1141" s="68">
        <f t="shared" si="113"/>
        <v>3.1076084865076247E-2</v>
      </c>
      <c r="AA1141" s="67">
        <f>G1141*各種係数!K77*各種係数!$P$18</f>
        <v>6.0357251669832715E-9</v>
      </c>
      <c r="AB1141" s="67">
        <f>M1141*各種係数!K77*各種係数!$P$18</f>
        <v>6.6823549874830593E-10</v>
      </c>
      <c r="AC1141" s="67">
        <f>U1141*各種係数!K77*各種係数!$P$18</f>
        <v>1.8898540865608558E-9</v>
      </c>
      <c r="AD1141" s="80">
        <f t="shared" si="114"/>
        <v>8.5938147522924322E-9</v>
      </c>
      <c r="AE1141" s="67">
        <f>G1141*各種係数!L77*各種係数!$P$18</f>
        <v>5.690269280826045E-9</v>
      </c>
      <c r="AF1141" s="67">
        <f>M1141*各種係数!L77*各種係数!$P$18</f>
        <v>6.2998891196788244E-10</v>
      </c>
      <c r="AG1141" s="67">
        <f>U1141*各種係数!L77*各種係数!$P$18</f>
        <v>1.7816879258893877E-9</v>
      </c>
      <c r="AH1141" s="330">
        <f t="shared" si="115"/>
        <v>8.1019461186833148E-9</v>
      </c>
    </row>
    <row r="1142" spans="2:34" x14ac:dyDescent="0.15">
      <c r="B1142" s="155" t="s">
        <v>104</v>
      </c>
      <c r="C1142" s="155" t="s">
        <v>313</v>
      </c>
      <c r="D1142" s="155" t="s">
        <v>295</v>
      </c>
      <c r="E1142" s="41" t="s">
        <v>182</v>
      </c>
      <c r="F1142" s="363">
        <f>SUMIF(価格変換【係数】!$D$7:$D$64,E1142,価格変換【係数】!$J$610:$J$667)</f>
        <v>0</v>
      </c>
      <c r="G1142" s="324">
        <f>SUMIF(価格変換【係数】!$D$7:$D$64,E1142,価格変換【係数】!$L$610:$L$667)</f>
        <v>0</v>
      </c>
      <c r="H1142" s="325">
        <f>G1142*各種係数!H78</f>
        <v>0</v>
      </c>
      <c r="I1142" s="324">
        <f>G1142*各種係数!I78</f>
        <v>0</v>
      </c>
      <c r="J1142" s="366">
        <v>1.6448789399429745E-2</v>
      </c>
      <c r="K1142" s="46">
        <f>J1142*各種係数!G78</f>
        <v>1.0061950344731381E-2</v>
      </c>
      <c r="L1142" s="46">
        <f>J1142*各種係数!F78</f>
        <v>6.3868390546983648E-3</v>
      </c>
      <c r="M1142" s="366">
        <v>1.1617667652159111E-2</v>
      </c>
      <c r="N1142" s="46">
        <f>M1142*各種係数!H78</f>
        <v>7.868413802152122E-3</v>
      </c>
      <c r="O1142" s="46">
        <f>M1142*各種係数!I78</f>
        <v>3.6745110038823455E-3</v>
      </c>
      <c r="P1142" s="54"/>
      <c r="Q1142" s="41"/>
      <c r="R1142" s="46">
        <f>Q$1179*各種係数!J78</f>
        <v>1.1203086502103417E-2</v>
      </c>
      <c r="S1142" s="46">
        <f>R1142*各種係数!G78</f>
        <v>6.8530818502547646E-3</v>
      </c>
      <c r="T1142" s="46">
        <f>R1142*各種係数!F78</f>
        <v>4.3500046518486525E-3</v>
      </c>
      <c r="U1142" s="366">
        <v>7.9297529433178197E-3</v>
      </c>
      <c r="V1142" s="46">
        <f>U1142*各種係数!H78</f>
        <v>5.3706629742728516E-3</v>
      </c>
      <c r="W1142" s="46">
        <f>U1142*各種係数!I78</f>
        <v>2.5080735067227146E-3</v>
      </c>
      <c r="X1142" s="328">
        <f t="shared" si="111"/>
        <v>1.9547420595476931E-2</v>
      </c>
      <c r="Y1142" s="136">
        <f t="shared" si="112"/>
        <v>1.3239076776424974E-2</v>
      </c>
      <c r="Z1142" s="329">
        <f t="shared" si="113"/>
        <v>6.1825845106050596E-3</v>
      </c>
      <c r="AA1142" s="46">
        <f>G1142*各種係数!K78*各種係数!$P$18</f>
        <v>0</v>
      </c>
      <c r="AB1142" s="46">
        <f>M1142*各種係数!K78*各種係数!$P$18</f>
        <v>5.6350009339849611E-10</v>
      </c>
      <c r="AC1142" s="46">
        <f>U1142*各種係数!K78*各種係数!$P$18</f>
        <v>3.8462251270857694E-10</v>
      </c>
      <c r="AD1142" s="366">
        <f t="shared" si="114"/>
        <v>9.4812260610707305E-10</v>
      </c>
      <c r="AE1142" s="46">
        <f>G1142*各種係数!L78*各種係数!$P$18</f>
        <v>0</v>
      </c>
      <c r="AF1142" s="46">
        <f>M1142*各種係数!L78*各種係数!$P$18</f>
        <v>5.3913170364905806E-10</v>
      </c>
      <c r="AG1142" s="46">
        <f>U1142*各種係数!L78*各種係数!$P$18</f>
        <v>3.6798962940315635E-10</v>
      </c>
      <c r="AH1142" s="328">
        <f t="shared" si="115"/>
        <v>9.0712133305221436E-10</v>
      </c>
    </row>
    <row r="1143" spans="2:34" x14ac:dyDescent="0.15">
      <c r="B1143" s="155" t="s">
        <v>105</v>
      </c>
      <c r="C1143" s="155" t="s">
        <v>314</v>
      </c>
      <c r="D1143" s="155" t="s">
        <v>296</v>
      </c>
      <c r="E1143" s="41" t="s">
        <v>183</v>
      </c>
      <c r="F1143" s="324">
        <f>SUMIF(価格変換【係数】!$D$7:$D$64,E1143,価格変換【係数】!$J$610:$J$667)</f>
        <v>0</v>
      </c>
      <c r="G1143" s="324">
        <f>SUMIF(価格変換【係数】!$D$7:$D$64,E1143,価格変換【係数】!$L$610:$L$667)</f>
        <v>0</v>
      </c>
      <c r="H1143" s="325">
        <f>G1143*各種係数!H79</f>
        <v>0</v>
      </c>
      <c r="I1143" s="324">
        <f>G1143*各種係数!I79</f>
        <v>0</v>
      </c>
      <c r="J1143" s="364">
        <v>1.1824692675098197E-2</v>
      </c>
      <c r="K1143" s="46">
        <f>J1143*各種係数!G79</f>
        <v>7.8984392392614788E-3</v>
      </c>
      <c r="L1143" s="46">
        <f>J1143*各種係数!F79</f>
        <v>3.9262534358367185E-3</v>
      </c>
      <c r="M1143" s="364">
        <v>8.9110912245976212E-3</v>
      </c>
      <c r="N1143" s="46">
        <f>M1143*各種係数!H79</f>
        <v>6.3724724232494499E-3</v>
      </c>
      <c r="O1143" s="46">
        <f>M1143*各種係数!I79</f>
        <v>1.6927519011009065E-3</v>
      </c>
      <c r="P1143" s="54"/>
      <c r="Q1143" s="41"/>
      <c r="R1143" s="46">
        <f>Q$1179*各種係数!J79</f>
        <v>3.5776316433011509E-4</v>
      </c>
      <c r="S1143" s="46">
        <f>R1143*各種係数!G79</f>
        <v>2.3897201332413211E-4</v>
      </c>
      <c r="T1143" s="46">
        <f>R1143*各種係数!F79</f>
        <v>1.1879115100598298E-4</v>
      </c>
      <c r="U1143" s="364">
        <v>1.4494445564644533E-3</v>
      </c>
      <c r="V1143" s="46">
        <f>U1143*各種係数!H79</f>
        <v>1.0365223778208861E-3</v>
      </c>
      <c r="W1143" s="46">
        <f>U1143*各種係数!I79</f>
        <v>2.753366525665159E-4</v>
      </c>
      <c r="X1143" s="135">
        <f t="shared" si="111"/>
        <v>1.0360535781062075E-2</v>
      </c>
      <c r="Y1143" s="46">
        <f t="shared" si="112"/>
        <v>7.4089948010703363E-3</v>
      </c>
      <c r="Z1143" s="47">
        <f t="shared" si="113"/>
        <v>1.9680885536674225E-3</v>
      </c>
      <c r="AA1143" s="46">
        <f>G1143*各種係数!K79*各種係数!$P$18</f>
        <v>0</v>
      </c>
      <c r="AB1143" s="46">
        <f>M1143*各種係数!K79*各種係数!$P$18</f>
        <v>3.5211822747277644E-10</v>
      </c>
      <c r="AC1143" s="46">
        <f>U1143*各種係数!K79*各種係数!$P$18</f>
        <v>5.7274225476843757E-11</v>
      </c>
      <c r="AD1143" s="364">
        <f t="shared" si="114"/>
        <v>4.0939245294962021E-10</v>
      </c>
      <c r="AE1143" s="46">
        <f>G1143*各種係数!L79*各種係数!$P$18</f>
        <v>0</v>
      </c>
      <c r="AF1143" s="46">
        <f>M1143*各種係数!L79*各種係数!$P$18</f>
        <v>3.1928598898301371E-10</v>
      </c>
      <c r="AG1143" s="46">
        <f>U1143*各種係数!L79*各種係数!$P$18</f>
        <v>5.1933857147523008E-11</v>
      </c>
      <c r="AH1143" s="135">
        <f t="shared" si="115"/>
        <v>3.7121984613053671E-10</v>
      </c>
    </row>
    <row r="1144" spans="2:34" x14ac:dyDescent="0.15">
      <c r="B1144" s="155" t="s">
        <v>106</v>
      </c>
      <c r="C1144" s="155" t="s">
        <v>314</v>
      </c>
      <c r="D1144" s="155" t="s">
        <v>296</v>
      </c>
      <c r="E1144" s="41" t="s">
        <v>211</v>
      </c>
      <c r="F1144" s="363">
        <f>SUMIF(価格変換【係数】!$D$7:$D$64,E1144,価格変換【係数】!$J$610:$J$667)</f>
        <v>0</v>
      </c>
      <c r="G1144" s="324">
        <f>SUMIF(価格変換【係数】!$D$7:$D$64,E1144,価格変換【係数】!$L$610:$L$667)</f>
        <v>0</v>
      </c>
      <c r="H1144" s="325">
        <f>G1144*各種係数!H80</f>
        <v>0</v>
      </c>
      <c r="I1144" s="324">
        <f>G1144*各種係数!I80</f>
        <v>0</v>
      </c>
      <c r="J1144" s="364">
        <v>0</v>
      </c>
      <c r="K1144" s="46">
        <f>J1144*各種係数!G80</f>
        <v>0</v>
      </c>
      <c r="L1144" s="46">
        <f>J1144*各種係数!F80</f>
        <v>0</v>
      </c>
      <c r="M1144" s="364">
        <v>0</v>
      </c>
      <c r="N1144" s="46">
        <f>M1144*各種係数!H80</f>
        <v>0</v>
      </c>
      <c r="O1144" s="46">
        <f>M1144*各種係数!I80</f>
        <v>0</v>
      </c>
      <c r="P1144" s="54"/>
      <c r="Q1144" s="41"/>
      <c r="R1144" s="46">
        <f>Q$1179*各種係数!J80</f>
        <v>9.7257792155854735E-3</v>
      </c>
      <c r="S1144" s="46">
        <f>R1144*各種係数!G80</f>
        <v>7.4093284245194142E-3</v>
      </c>
      <c r="T1144" s="46">
        <f>R1144*各種係数!F80</f>
        <v>2.3164507910660589E-3</v>
      </c>
      <c r="U1144" s="364">
        <v>7.4093284245194142E-3</v>
      </c>
      <c r="V1144" s="46">
        <f>U1144*各種係数!H80</f>
        <v>5.5072723095244093E-3</v>
      </c>
      <c r="W1144" s="46">
        <f>U1144*各種係数!I80</f>
        <v>1.5014528747839099E-3</v>
      </c>
      <c r="X1144" s="135">
        <f t="shared" si="111"/>
        <v>7.4093284245194142E-3</v>
      </c>
      <c r="Y1144" s="46">
        <f t="shared" si="112"/>
        <v>5.5072723095244093E-3</v>
      </c>
      <c r="Z1144" s="47">
        <f t="shared" si="113"/>
        <v>1.5014528747839099E-3</v>
      </c>
      <c r="AA1144" s="46">
        <f>G1144*各種係数!K80*各種係数!$P$18</f>
        <v>0</v>
      </c>
      <c r="AB1144" s="46">
        <f>M1144*各種係数!K80*各種係数!$P$18</f>
        <v>0</v>
      </c>
      <c r="AC1144" s="46">
        <f>U1144*各種係数!K80*各種係数!$P$18</f>
        <v>2.4742936311826001E-10</v>
      </c>
      <c r="AD1144" s="364">
        <f t="shared" si="114"/>
        <v>2.4742936311826001E-10</v>
      </c>
      <c r="AE1144" s="46">
        <f>G1144*各種係数!L80*各種係数!$P$18</f>
        <v>0</v>
      </c>
      <c r="AF1144" s="46">
        <f>M1144*各種係数!L80*各種係数!$P$18</f>
        <v>0</v>
      </c>
      <c r="AG1144" s="46">
        <f>U1144*各種係数!L80*各種係数!$P$18</f>
        <v>1.5856388763212436E-10</v>
      </c>
      <c r="AH1144" s="135">
        <f t="shared" si="115"/>
        <v>1.5856388763212436E-10</v>
      </c>
    </row>
    <row r="1145" spans="2:34" x14ac:dyDescent="0.15">
      <c r="B1145" s="155" t="s">
        <v>107</v>
      </c>
      <c r="C1145" s="155" t="s">
        <v>314</v>
      </c>
      <c r="D1145" s="155" t="s">
        <v>296</v>
      </c>
      <c r="E1145" s="41" t="s">
        <v>984</v>
      </c>
      <c r="F1145" s="363">
        <f>SUMIF(価格変換【係数】!$D$7:$D$64,E1145,価格変換【係数】!$J$610:$J$667)</f>
        <v>0</v>
      </c>
      <c r="G1145" s="324">
        <f>SUMIF(価格変換【係数】!$D$7:$D$64,E1145,価格変換【係数】!$L$610:$L$667)</f>
        <v>0</v>
      </c>
      <c r="H1145" s="325">
        <f>G1145*各種係数!H81</f>
        <v>0</v>
      </c>
      <c r="I1145" s="324">
        <f>G1145*各種係数!I81</f>
        <v>0</v>
      </c>
      <c r="J1145" s="364">
        <v>0</v>
      </c>
      <c r="K1145" s="46">
        <f>J1145*各種係数!G81</f>
        <v>0</v>
      </c>
      <c r="L1145" s="46">
        <f>J1145*各種係数!F81</f>
        <v>0</v>
      </c>
      <c r="M1145" s="364">
        <v>0</v>
      </c>
      <c r="N1145" s="46">
        <f>M1145*各種係数!H81</f>
        <v>0</v>
      </c>
      <c r="O1145" s="46">
        <f>M1145*各種係数!I81</f>
        <v>0</v>
      </c>
      <c r="P1145" s="54"/>
      <c r="Q1145" s="41"/>
      <c r="R1145" s="46">
        <f>Q$1179*各種係数!J81</f>
        <v>0</v>
      </c>
      <c r="S1145" s="46">
        <f>R1145*各種係数!G81</f>
        <v>0</v>
      </c>
      <c r="T1145" s="46">
        <f>R1145*各種係数!F81</f>
        <v>0</v>
      </c>
      <c r="U1145" s="364">
        <v>0</v>
      </c>
      <c r="V1145" s="46">
        <f>U1145*各種係数!H81</f>
        <v>0</v>
      </c>
      <c r="W1145" s="46">
        <f>U1145*各種係数!I81</f>
        <v>0</v>
      </c>
      <c r="X1145" s="135">
        <f t="shared" si="111"/>
        <v>0</v>
      </c>
      <c r="Y1145" s="46">
        <f t="shared" si="112"/>
        <v>0</v>
      </c>
      <c r="Z1145" s="47">
        <f t="shared" si="113"/>
        <v>0</v>
      </c>
      <c r="AA1145" s="46">
        <f>G1145*各種係数!K81*各種係数!$P$18</f>
        <v>0</v>
      </c>
      <c r="AB1145" s="46">
        <f>M1145*各種係数!K81*各種係数!$P$18</f>
        <v>0</v>
      </c>
      <c r="AC1145" s="46">
        <f>U1145*各種係数!K81*各種係数!$P$18</f>
        <v>0</v>
      </c>
      <c r="AD1145" s="364">
        <f t="shared" si="114"/>
        <v>0</v>
      </c>
      <c r="AE1145" s="46">
        <f>G1145*各種係数!L81*各種係数!$P$18</f>
        <v>0</v>
      </c>
      <c r="AF1145" s="46">
        <f>M1145*各種係数!L81*各種係数!$P$18</f>
        <v>0</v>
      </c>
      <c r="AG1145" s="46">
        <f>U1145*各種係数!L81*各種係数!$P$18</f>
        <v>0</v>
      </c>
      <c r="AH1145" s="135">
        <f t="shared" si="115"/>
        <v>0</v>
      </c>
    </row>
    <row r="1146" spans="2:34" x14ac:dyDescent="0.15">
      <c r="B1146" s="155" t="s">
        <v>108</v>
      </c>
      <c r="C1146" s="155" t="s">
        <v>315</v>
      </c>
      <c r="D1146" s="155" t="s">
        <v>297</v>
      </c>
      <c r="E1146" s="41" t="s">
        <v>184</v>
      </c>
      <c r="F1146" s="365">
        <f>SUMIF(価格変換【係数】!$D$7:$D$64,E1146,価格変換【係数】!$J$610:$J$667)</f>
        <v>0.19724103930252973</v>
      </c>
      <c r="G1146" s="326">
        <f>SUMIF(価格変換【係数】!$D$7:$D$64,E1146,価格変換【係数】!$L$610:$L$667)</f>
        <v>0.19724103930252973</v>
      </c>
      <c r="H1146" s="327">
        <f>G1146*各種係数!H82</f>
        <v>0.13480803862640239</v>
      </c>
      <c r="I1146" s="326">
        <f>G1146*各種係数!I82</f>
        <v>4.6807592029174727E-2</v>
      </c>
      <c r="J1146" s="80">
        <v>1.0149050418482117E-3</v>
      </c>
      <c r="K1146" s="67">
        <f>J1146*各種係数!G82</f>
        <v>3.2799708840545913E-4</v>
      </c>
      <c r="L1146" s="67">
        <f>J1146*各種係数!F82</f>
        <v>6.8690795344275265E-4</v>
      </c>
      <c r="M1146" s="80">
        <v>4.5411814199638627E-4</v>
      </c>
      <c r="N1146" s="67">
        <f>M1146*各種係数!H82</f>
        <v>3.1037544845472609E-4</v>
      </c>
      <c r="O1146" s="67">
        <f>M1146*各種係数!I82</f>
        <v>1.0776751531414723E-4</v>
      </c>
      <c r="P1146" s="54"/>
      <c r="Q1146" s="41"/>
      <c r="R1146" s="67">
        <f>Q$1179*各種係数!J82</f>
        <v>3.9847091119712382E-3</v>
      </c>
      <c r="S1146" s="67">
        <f>R1146*各種係数!G82</f>
        <v>1.2877785930486474E-3</v>
      </c>
      <c r="T1146" s="67">
        <f>R1146*各種係数!F82</f>
        <v>2.6969305189225908E-3</v>
      </c>
      <c r="U1146" s="80">
        <v>1.3760367792125311E-3</v>
      </c>
      <c r="V1146" s="67">
        <f>U1146*各種係数!H82</f>
        <v>9.4047780289228109E-4</v>
      </c>
      <c r="W1146" s="67">
        <f>U1146*各種係数!I82</f>
        <v>3.2654952745269608E-4</v>
      </c>
      <c r="X1146" s="330">
        <f t="shared" si="111"/>
        <v>0.19907119422373865</v>
      </c>
      <c r="Y1146" s="67">
        <f t="shared" si="112"/>
        <v>0.13605889187774939</v>
      </c>
      <c r="Z1146" s="68">
        <f t="shared" si="113"/>
        <v>4.7241909071941569E-2</v>
      </c>
      <c r="AA1146" s="67">
        <f>G1146*各種係数!K82*各種係数!$P$18</f>
        <v>5.3708926294145098E-9</v>
      </c>
      <c r="AB1146" s="67">
        <f>M1146*各種係数!K82*各種係数!$P$18</f>
        <v>1.2365681048713278E-11</v>
      </c>
      <c r="AC1146" s="67">
        <f>U1146*各種係数!K82*各種係数!$P$18</f>
        <v>3.7469614951380332E-11</v>
      </c>
      <c r="AD1146" s="80">
        <f t="shared" si="114"/>
        <v>5.4207279254146035E-9</v>
      </c>
      <c r="AE1146" s="67">
        <f>G1146*各種係数!L82*各種係数!$P$18</f>
        <v>5.3708926294145098E-9</v>
      </c>
      <c r="AF1146" s="67">
        <f>M1146*各種係数!L82*各種係数!$P$18</f>
        <v>1.2365681048713278E-11</v>
      </c>
      <c r="AG1146" s="67">
        <f>U1146*各種係数!L82*各種係数!$P$18</f>
        <v>3.7469614951380332E-11</v>
      </c>
      <c r="AH1146" s="330">
        <f t="shared" si="115"/>
        <v>5.4207279254146035E-9</v>
      </c>
    </row>
    <row r="1147" spans="2:34" x14ac:dyDescent="0.15">
      <c r="B1147" s="162" t="s">
        <v>109</v>
      </c>
      <c r="C1147" s="162" t="s">
        <v>315</v>
      </c>
      <c r="D1147" s="162" t="s">
        <v>297</v>
      </c>
      <c r="E1147" s="116" t="s">
        <v>985</v>
      </c>
      <c r="F1147" s="363">
        <f>SUMIF(価格変換【係数】!$D$7:$D$64,E1147,価格変換【係数】!$J$610:$J$667)</f>
        <v>0.13690325218598562</v>
      </c>
      <c r="G1147" s="324">
        <f>SUMIF(価格変換【係数】!$D$7:$D$64,E1147,価格変換【係数】!$L$610:$L$667)</f>
        <v>0.13690325218598562</v>
      </c>
      <c r="H1147" s="325">
        <f>G1147*各種係数!H83</f>
        <v>0.10351646341401036</v>
      </c>
      <c r="I1147" s="324">
        <f>G1147*各種係数!I83</f>
        <v>8.8597302531762401E-2</v>
      </c>
      <c r="J1147" s="366">
        <v>2.9789333895048299E-3</v>
      </c>
      <c r="K1147" s="46">
        <f>J1147*各種係数!G83</f>
        <v>1.0521889065693785E-3</v>
      </c>
      <c r="L1147" s="46">
        <f>J1147*各種係数!F83</f>
        <v>1.9267444829354514E-3</v>
      </c>
      <c r="M1147" s="366">
        <v>1.4403357388249746E-3</v>
      </c>
      <c r="N1147" s="46">
        <f>M1147*各種係数!H83</f>
        <v>1.0890790352402586E-3</v>
      </c>
      <c r="O1147" s="46">
        <f>M1147*各種係数!I83</f>
        <v>9.32117091174908E-4</v>
      </c>
      <c r="P1147" s="54"/>
      <c r="Q1147" s="41"/>
      <c r="R1147" s="46">
        <f>Q$1179*各種係数!J83</f>
        <v>1.9969890064568713E-3</v>
      </c>
      <c r="S1147" s="46">
        <f>R1147*各種係数!G83</f>
        <v>7.0535638243465271E-4</v>
      </c>
      <c r="T1147" s="46">
        <f>R1147*各種係数!F83</f>
        <v>1.2916326240222185E-3</v>
      </c>
      <c r="U1147" s="366">
        <v>9.3134518114013358E-4</v>
      </c>
      <c r="V1147" s="46">
        <f>U1147*各種係数!H83</f>
        <v>7.0421672115088469E-4</v>
      </c>
      <c r="W1147" s="46">
        <f>U1147*各種係数!I83</f>
        <v>6.0272250262450851E-4</v>
      </c>
      <c r="X1147" s="328">
        <f t="shared" si="111"/>
        <v>0.13927493310595074</v>
      </c>
      <c r="Y1147" s="136">
        <f t="shared" si="112"/>
        <v>0.1053097591704015</v>
      </c>
      <c r="Z1147" s="329">
        <f t="shared" si="113"/>
        <v>9.0132142125561823E-2</v>
      </c>
      <c r="AA1147" s="46">
        <f>G1147*各種係数!K83*各種係数!$P$18</f>
        <v>2.2670502352620741E-8</v>
      </c>
      <c r="AB1147" s="46">
        <f>M1147*各種係数!K83*各種係数!$P$18</f>
        <v>2.3851248406601346E-10</v>
      </c>
      <c r="AC1147" s="46">
        <f>U1147*各種係数!K83*各種係数!$P$18</f>
        <v>1.5422616178215797E-10</v>
      </c>
      <c r="AD1147" s="366">
        <f t="shared" si="114"/>
        <v>2.3063240998468912E-8</v>
      </c>
      <c r="AE1147" s="46">
        <f>G1147*各種係数!L83*各種係数!$P$18</f>
        <v>2.11373724686559E-8</v>
      </c>
      <c r="AF1147" s="46">
        <f>M1147*各種係数!L83*各種係数!$P$18</f>
        <v>2.2238268635211228E-10</v>
      </c>
      <c r="AG1147" s="46">
        <f>U1147*各種係数!L83*各種係数!$P$18</f>
        <v>1.4379636477811896E-10</v>
      </c>
      <c r="AH1147" s="328">
        <f t="shared" si="115"/>
        <v>2.1503551519786133E-8</v>
      </c>
    </row>
    <row r="1148" spans="2:34" x14ac:dyDescent="0.15">
      <c r="B1148" s="155" t="s">
        <v>110</v>
      </c>
      <c r="C1148" s="155" t="s">
        <v>315</v>
      </c>
      <c r="D1148" s="155" t="s">
        <v>297</v>
      </c>
      <c r="E1148" s="41" t="s">
        <v>212</v>
      </c>
      <c r="F1148" s="363">
        <f>SUMIF(価格変換【係数】!$D$7:$D$64,E1148,価格変換【係数】!$J$610:$J$667)</f>
        <v>0</v>
      </c>
      <c r="G1148" s="324">
        <f>SUMIF(価格変換【係数】!$D$7:$D$64,E1148,価格変換【係数】!$L$610:$L$667)</f>
        <v>0</v>
      </c>
      <c r="H1148" s="325">
        <f>G1148*各種係数!H84</f>
        <v>0</v>
      </c>
      <c r="I1148" s="324">
        <f>G1148*各種係数!I84</f>
        <v>0</v>
      </c>
      <c r="J1148" s="364">
        <v>4.0439146638368536E-3</v>
      </c>
      <c r="K1148" s="46">
        <f>J1148*各種係数!G84</f>
        <v>4.0439146638368536E-3</v>
      </c>
      <c r="L1148" s="46">
        <f>J1148*各種係数!F84</f>
        <v>0</v>
      </c>
      <c r="M1148" s="364">
        <v>4.939223248126812E-3</v>
      </c>
      <c r="N1148" s="46">
        <f>M1148*各種係数!H84</f>
        <v>9.9021976209376783E-6</v>
      </c>
      <c r="O1148" s="46">
        <f>M1148*各種係数!I84</f>
        <v>0</v>
      </c>
      <c r="P1148" s="54"/>
      <c r="Q1148" s="41"/>
      <c r="R1148" s="46">
        <f>Q$1179*各種係数!J84</f>
        <v>0</v>
      </c>
      <c r="S1148" s="46">
        <f>R1148*各種係数!G84</f>
        <v>0</v>
      </c>
      <c r="T1148" s="46">
        <f>R1148*各種係数!F84</f>
        <v>0</v>
      </c>
      <c r="U1148" s="364">
        <v>9.9598497362614162E-4</v>
      </c>
      <c r="V1148" s="46">
        <f>U1148*各種係数!H84</f>
        <v>1.9967593163703951E-6</v>
      </c>
      <c r="W1148" s="46">
        <f>U1148*各種係数!I84</f>
        <v>0</v>
      </c>
      <c r="X1148" s="135">
        <f t="shared" si="111"/>
        <v>5.9352082217529537E-3</v>
      </c>
      <c r="Y1148" s="46">
        <f t="shared" si="112"/>
        <v>1.1898956937308074E-5</v>
      </c>
      <c r="Z1148" s="47">
        <f t="shared" si="113"/>
        <v>0</v>
      </c>
      <c r="AA1148" s="46">
        <f>G1148*各種係数!K84*各種係数!$P$18</f>
        <v>0</v>
      </c>
      <c r="AB1148" s="46">
        <f>M1148*各種係数!K84*各種係数!$P$18</f>
        <v>0</v>
      </c>
      <c r="AC1148" s="46">
        <f>U1148*各種係数!K84*各種係数!$P$18</f>
        <v>0</v>
      </c>
      <c r="AD1148" s="364">
        <f t="shared" si="114"/>
        <v>0</v>
      </c>
      <c r="AE1148" s="46">
        <f>G1148*各種係数!L84*各種係数!$P$18</f>
        <v>0</v>
      </c>
      <c r="AF1148" s="46">
        <f>M1148*各種係数!L84*各種係数!$P$18</f>
        <v>0</v>
      </c>
      <c r="AG1148" s="46">
        <f>U1148*各種係数!L84*各種係数!$P$18</f>
        <v>0</v>
      </c>
      <c r="AH1148" s="135">
        <f t="shared" si="115"/>
        <v>0</v>
      </c>
    </row>
    <row r="1149" spans="2:34" x14ac:dyDescent="0.15">
      <c r="B1149" s="155" t="s">
        <v>111</v>
      </c>
      <c r="C1149" s="155" t="s">
        <v>315</v>
      </c>
      <c r="D1149" s="155" t="s">
        <v>297</v>
      </c>
      <c r="E1149" s="41" t="s">
        <v>186</v>
      </c>
      <c r="F1149" s="363">
        <f>SUMIF(価格変換【係数】!$D$7:$D$64,E1149,価格変換【係数】!$J$610:$J$667)</f>
        <v>1.1277988359738247E-2</v>
      </c>
      <c r="G1149" s="324">
        <f>SUMIF(価格変換【係数】!$D$7:$D$64,E1149,価格変換【係数】!$L$610:$L$667)</f>
        <v>1.1277988359738247E-2</v>
      </c>
      <c r="H1149" s="325">
        <f>G1149*各種係数!H85</f>
        <v>3.1386379326352478E-3</v>
      </c>
      <c r="I1149" s="324">
        <f>G1149*各種係数!I85</f>
        <v>1.2206085032472056E-3</v>
      </c>
      <c r="J1149" s="364">
        <v>5.9547361954869656E-3</v>
      </c>
      <c r="K1149" s="46">
        <f>J1149*各種係数!G85</f>
        <v>4.6052218971943346E-4</v>
      </c>
      <c r="L1149" s="46">
        <f>J1149*各種係数!F85</f>
        <v>5.4942140057675322E-3</v>
      </c>
      <c r="M1149" s="364">
        <v>4.9121663296972161E-4</v>
      </c>
      <c r="N1149" s="46">
        <f>M1149*各種係数!H85</f>
        <v>1.3670444659121079E-4</v>
      </c>
      <c r="O1149" s="46">
        <f>M1149*各種係数!I85</f>
        <v>5.3164020037454593E-5</v>
      </c>
      <c r="P1149" s="54"/>
      <c r="Q1149" s="41"/>
      <c r="R1149" s="46">
        <f>Q$1179*各種係数!J85</f>
        <v>9.217906356796735E-5</v>
      </c>
      <c r="S1149" s="46">
        <f>R1149*各種係数!G85</f>
        <v>7.1288639508127979E-6</v>
      </c>
      <c r="T1149" s="46">
        <f>R1149*各種係数!F85</f>
        <v>8.5050199617154546E-5</v>
      </c>
      <c r="U1149" s="364">
        <v>1.2484802562872045E-5</v>
      </c>
      <c r="V1149" s="46">
        <f>U1149*各種係数!H85</f>
        <v>3.4744915188227251E-6</v>
      </c>
      <c r="W1149" s="46">
        <f>U1149*各種係数!I85</f>
        <v>1.3512211294708065E-6</v>
      </c>
      <c r="X1149" s="135">
        <f t="shared" si="111"/>
        <v>1.178168979527084E-2</v>
      </c>
      <c r="Y1149" s="46">
        <f t="shared" si="112"/>
        <v>3.2788168707452814E-3</v>
      </c>
      <c r="Z1149" s="47">
        <f t="shared" si="113"/>
        <v>1.275123744414131E-3</v>
      </c>
      <c r="AA1149" s="46">
        <f>G1149*各種係数!K85*各種係数!$P$18</f>
        <v>1.0306013986737548E-10</v>
      </c>
      <c r="AB1149" s="46">
        <f>M1149*各種係数!K85*各種係数!$P$18</f>
        <v>4.4888195735126404E-12</v>
      </c>
      <c r="AC1149" s="46">
        <f>U1149*各種係数!K85*各種係数!$P$18</f>
        <v>1.1408820946646409E-13</v>
      </c>
      <c r="AD1149" s="364">
        <f t="shared" si="114"/>
        <v>1.0766304765035458E-10</v>
      </c>
      <c r="AE1149" s="46">
        <f>G1149*各種係数!L85*各種係数!$P$18</f>
        <v>1.0059163352324675E-10</v>
      </c>
      <c r="AF1149" s="46">
        <f>M1149*各種係数!L85*各種係数!$P$18</f>
        <v>4.3813029370213201E-12</v>
      </c>
      <c r="AG1149" s="46">
        <f>U1149*各種係数!L85*各種係数!$P$18</f>
        <v>1.1135555774271647E-13</v>
      </c>
      <c r="AH1149" s="135">
        <f t="shared" si="115"/>
        <v>1.0508429201801078E-10</v>
      </c>
    </row>
    <row r="1150" spans="2:34" x14ac:dyDescent="0.15">
      <c r="B1150" s="155" t="s">
        <v>112</v>
      </c>
      <c r="C1150" s="155" t="s">
        <v>315</v>
      </c>
      <c r="D1150" s="155" t="s">
        <v>297</v>
      </c>
      <c r="E1150" s="41" t="s">
        <v>187</v>
      </c>
      <c r="F1150" s="363">
        <f>SUMIF(価格変換【係数】!$D$7:$D$64,E1150,価格変換【係数】!$J$610:$J$667)</f>
        <v>1.063631053214474E-5</v>
      </c>
      <c r="G1150" s="324">
        <f>SUMIF(価格変換【係数】!$D$7:$D$64,E1150,価格変換【係数】!$L$610:$L$667)</f>
        <v>0</v>
      </c>
      <c r="H1150" s="325">
        <f>G1150*各種係数!H86</f>
        <v>0</v>
      </c>
      <c r="I1150" s="324">
        <f>G1150*各種係数!I86</f>
        <v>0</v>
      </c>
      <c r="J1150" s="364">
        <v>3.7724230022022614E-4</v>
      </c>
      <c r="K1150" s="46">
        <f>J1150*各種係数!G86</f>
        <v>0</v>
      </c>
      <c r="L1150" s="46">
        <f>J1150*各種係数!F86</f>
        <v>3.7724230022022614E-4</v>
      </c>
      <c r="M1150" s="364">
        <v>0</v>
      </c>
      <c r="N1150" s="46">
        <f>M1150*各種係数!H86</f>
        <v>0</v>
      </c>
      <c r="O1150" s="46">
        <f>M1150*各種係数!I86</f>
        <v>0</v>
      </c>
      <c r="P1150" s="54"/>
      <c r="Q1150" s="41"/>
      <c r="R1150" s="46">
        <f>Q$1179*各種係数!J86</f>
        <v>1.8714329119443826E-3</v>
      </c>
      <c r="S1150" s="46">
        <f>R1150*各種係数!G86</f>
        <v>0</v>
      </c>
      <c r="T1150" s="46">
        <f>R1150*各種係数!F86</f>
        <v>1.8714329119443826E-3</v>
      </c>
      <c r="U1150" s="364">
        <v>0</v>
      </c>
      <c r="V1150" s="46">
        <f>U1150*各種係数!H86</f>
        <v>0</v>
      </c>
      <c r="W1150" s="46">
        <f>U1150*各種係数!I86</f>
        <v>0</v>
      </c>
      <c r="X1150" s="135">
        <f t="shared" si="111"/>
        <v>0</v>
      </c>
      <c r="Y1150" s="46">
        <f t="shared" si="112"/>
        <v>0</v>
      </c>
      <c r="Z1150" s="47">
        <f t="shared" si="113"/>
        <v>0</v>
      </c>
      <c r="AA1150" s="46">
        <f>G1150*各種係数!K86*各種係数!$P$18</f>
        <v>0</v>
      </c>
      <c r="AB1150" s="46">
        <f>M1150*各種係数!K86*各種係数!$P$18</f>
        <v>0</v>
      </c>
      <c r="AC1150" s="46">
        <f>U1150*各種係数!K86*各種係数!$P$18</f>
        <v>0</v>
      </c>
      <c r="AD1150" s="364">
        <f t="shared" si="114"/>
        <v>0</v>
      </c>
      <c r="AE1150" s="46">
        <f>G1150*各種係数!L86*各種係数!$P$18</f>
        <v>0</v>
      </c>
      <c r="AF1150" s="46">
        <f>M1150*各種係数!L86*各種係数!$P$18</f>
        <v>0</v>
      </c>
      <c r="AG1150" s="46">
        <f>U1150*各種係数!L86*各種係数!$P$18</f>
        <v>0</v>
      </c>
      <c r="AH1150" s="135">
        <f t="shared" si="115"/>
        <v>0</v>
      </c>
    </row>
    <row r="1151" spans="2:34" x14ac:dyDescent="0.15">
      <c r="B1151" s="163" t="s">
        <v>113</v>
      </c>
      <c r="C1151" s="163" t="s">
        <v>315</v>
      </c>
      <c r="D1151" s="163" t="s">
        <v>297</v>
      </c>
      <c r="E1151" s="62" t="s">
        <v>986</v>
      </c>
      <c r="F1151" s="365">
        <f>SUMIF(価格変換【係数】!$D$7:$D$64,E1151,価格変換【係数】!$J$610:$J$667)</f>
        <v>2.8040872026822766E-4</v>
      </c>
      <c r="G1151" s="326">
        <f>SUMIF(価格変換【係数】!$D$7:$D$64,E1151,価格変換【係数】!$L$610:$L$667)</f>
        <v>2.5042757425552523E-5</v>
      </c>
      <c r="H1151" s="327">
        <f>G1151*各種係数!H87</f>
        <v>1.7180628306287635E-5</v>
      </c>
      <c r="I1151" s="326">
        <f>G1151*各種係数!I87</f>
        <v>1.538387124439605E-5</v>
      </c>
      <c r="J1151" s="80">
        <v>3.2842148386783964E-4</v>
      </c>
      <c r="K1151" s="67">
        <f>J1151*各種係数!G87</f>
        <v>2.9330683960095888E-5</v>
      </c>
      <c r="L1151" s="67">
        <f>J1151*各種係数!F87</f>
        <v>2.9909079990774373E-4</v>
      </c>
      <c r="M1151" s="80">
        <v>3.4127775506385258E-5</v>
      </c>
      <c r="N1151" s="67">
        <f>M1151*各種係数!H87</f>
        <v>2.3413421131387088E-5</v>
      </c>
      <c r="O1151" s="67">
        <f>M1151*各種係数!I87</f>
        <v>2.0964836073210516E-5</v>
      </c>
      <c r="P1151" s="54"/>
      <c r="Q1151" s="41"/>
      <c r="R1151" s="67">
        <f>Q$1179*各種係数!J87</f>
        <v>7.6648183805747466E-5</v>
      </c>
      <c r="S1151" s="67">
        <f>R1151*各種係数!G87</f>
        <v>6.8453002186251494E-6</v>
      </c>
      <c r="T1151" s="67">
        <f>R1151*各種係数!F87</f>
        <v>6.9802883587122313E-5</v>
      </c>
      <c r="U1151" s="80">
        <v>1.012450112836586E-5</v>
      </c>
      <c r="V1151" s="67">
        <f>U1151*各種係数!H87</f>
        <v>6.9459320200720981E-6</v>
      </c>
      <c r="W1151" s="67">
        <f>U1151*各種係数!I87</f>
        <v>6.2195236381437134E-6</v>
      </c>
      <c r="X1151" s="330">
        <f t="shared" si="111"/>
        <v>6.9295034060303643E-5</v>
      </c>
      <c r="Y1151" s="67">
        <f t="shared" si="112"/>
        <v>4.753998145774682E-5</v>
      </c>
      <c r="Z1151" s="68">
        <f t="shared" si="113"/>
        <v>4.2568230955750282E-5</v>
      </c>
      <c r="AA1151" s="67">
        <f>G1151*各種係数!K87*各種係数!$P$18</f>
        <v>1.7829794930814093E-12</v>
      </c>
      <c r="AB1151" s="67">
        <f>M1151*各種係数!K87*各種係数!$P$18</f>
        <v>2.4298092593542904E-12</v>
      </c>
      <c r="AC1151" s="67">
        <f>U1151*各種係数!K87*各種係数!$P$18</f>
        <v>7.2083826803899323E-13</v>
      </c>
      <c r="AD1151" s="80">
        <f t="shared" si="114"/>
        <v>4.9336270204746929E-12</v>
      </c>
      <c r="AE1151" s="67">
        <f>G1151*各種係数!L87*各種係数!$P$18</f>
        <v>1.7829794930814093E-12</v>
      </c>
      <c r="AF1151" s="67">
        <f>M1151*各種係数!L87*各種係数!$P$18</f>
        <v>2.4298092593542904E-12</v>
      </c>
      <c r="AG1151" s="67">
        <f>U1151*各種係数!L87*各種係数!$P$18</f>
        <v>7.2083826803899323E-13</v>
      </c>
      <c r="AH1151" s="330">
        <f t="shared" si="115"/>
        <v>4.9336270204746929E-12</v>
      </c>
    </row>
    <row r="1152" spans="2:34" x14ac:dyDescent="0.15">
      <c r="B1152" s="155" t="s">
        <v>114</v>
      </c>
      <c r="C1152" s="155" t="s">
        <v>315</v>
      </c>
      <c r="D1152" s="155" t="s">
        <v>297</v>
      </c>
      <c r="E1152" s="41" t="s">
        <v>189</v>
      </c>
      <c r="F1152" s="363">
        <f>SUMIF(価格変換【係数】!$D$7:$D$64,E1152,価格変換【係数】!$J$610:$J$667)</f>
        <v>5.9243609294505281E-4</v>
      </c>
      <c r="G1152" s="324">
        <f>SUMIF(価格変換【係数】!$D$7:$D$64,E1152,価格変換【係数】!$L$610:$L$667)</f>
        <v>6.4370285063474259E-5</v>
      </c>
      <c r="H1152" s="325">
        <f>G1152*各種係数!H88</f>
        <v>4.1179156823221333E-5</v>
      </c>
      <c r="I1152" s="324">
        <f>G1152*各種係数!I88</f>
        <v>1.3108430871131092E-5</v>
      </c>
      <c r="J1152" s="366">
        <v>3.2570314553116567E-4</v>
      </c>
      <c r="K1152" s="46">
        <f>J1152*各種係数!G88</f>
        <v>3.5388803237306964E-5</v>
      </c>
      <c r="L1152" s="46">
        <f>J1152*各種係数!F88</f>
        <v>2.9031434229385869E-4</v>
      </c>
      <c r="M1152" s="366">
        <v>5.5593921298108456E-5</v>
      </c>
      <c r="N1152" s="46">
        <f>M1152*各種係数!H88</f>
        <v>3.5564714391045323E-5</v>
      </c>
      <c r="O1152" s="46">
        <f>M1152*各種係数!I88</f>
        <v>1.1321203152553266E-5</v>
      </c>
      <c r="P1152" s="54"/>
      <c r="Q1152" s="41"/>
      <c r="R1152" s="46">
        <f>Q$1179*各種係数!J88</f>
        <v>1.423100628054863E-4</v>
      </c>
      <c r="S1152" s="46">
        <f>R1152*各種係数!G88</f>
        <v>1.5462493624674717E-5</v>
      </c>
      <c r="T1152" s="46">
        <f>R1152*各種係数!F88</f>
        <v>1.2684756918081159E-4</v>
      </c>
      <c r="U1152" s="366">
        <v>2.7922037976998931E-5</v>
      </c>
      <c r="V1152" s="46">
        <f>U1152*各種係数!H88</f>
        <v>1.7862372048608761E-5</v>
      </c>
      <c r="W1152" s="46">
        <f>U1152*各種係数!I88</f>
        <v>5.6860724516237311E-6</v>
      </c>
      <c r="X1152" s="328">
        <f t="shared" si="111"/>
        <v>1.4788624433858163E-4</v>
      </c>
      <c r="Y1152" s="136">
        <f t="shared" si="112"/>
        <v>9.4606243262875415E-5</v>
      </c>
      <c r="Z1152" s="329">
        <f t="shared" si="113"/>
        <v>3.0115706475308086E-5</v>
      </c>
      <c r="AA1152" s="46">
        <f>G1152*各種係数!K88*各種係数!$P$18</f>
        <v>3.1689986492787328E-12</v>
      </c>
      <c r="AB1152" s="46">
        <f>M1152*各種係数!K88*各種係数!$P$18</f>
        <v>2.7369315100607237E-12</v>
      </c>
      <c r="AC1152" s="46">
        <f>U1152*各種係数!K88*各種係数!$P$18</f>
        <v>1.3746234080984088E-12</v>
      </c>
      <c r="AD1152" s="366">
        <f t="shared" si="114"/>
        <v>7.2805535674378649E-12</v>
      </c>
      <c r="AE1152" s="46">
        <f>G1152*各種係数!L88*各種係数!$P$18</f>
        <v>3.1689986492787328E-12</v>
      </c>
      <c r="AF1152" s="46">
        <f>M1152*各種係数!L88*各種係数!$P$18</f>
        <v>2.7369315100607237E-12</v>
      </c>
      <c r="AG1152" s="46">
        <f>U1152*各種係数!L88*各種係数!$P$18</f>
        <v>1.3746234080984088E-12</v>
      </c>
      <c r="AH1152" s="328">
        <f t="shared" si="115"/>
        <v>7.2805535674378649E-12</v>
      </c>
    </row>
    <row r="1153" spans="2:34" x14ac:dyDescent="0.15">
      <c r="B1153" s="155" t="s">
        <v>115</v>
      </c>
      <c r="C1153" s="155" t="s">
        <v>315</v>
      </c>
      <c r="D1153" s="155" t="s">
        <v>297</v>
      </c>
      <c r="E1153" s="41" t="s">
        <v>987</v>
      </c>
      <c r="F1153" s="363">
        <f>SUMIF(価格変換【係数】!$D$7:$D$64,E1153,価格変換【係数】!$J$610:$J$667)</f>
        <v>0.32065217391304346</v>
      </c>
      <c r="G1153" s="324">
        <f>SUMIF(価格変換【係数】!$D$7:$D$64,E1153,価格変換【係数】!$L$610:$L$667)</f>
        <v>0.30592435282853581</v>
      </c>
      <c r="H1153" s="325">
        <f>G1153*各種係数!H89</f>
        <v>0.20066340644516611</v>
      </c>
      <c r="I1153" s="324">
        <f>G1153*各種係数!I89</f>
        <v>8.4118543980059024E-2</v>
      </c>
      <c r="J1153" s="364">
        <v>1.7644702335579816E-2</v>
      </c>
      <c r="K1153" s="46">
        <f>J1153*各種係数!G89</f>
        <v>7.5019748026978394E-3</v>
      </c>
      <c r="L1153" s="46">
        <f>J1153*各種係数!F89</f>
        <v>1.0142727532881975E-2</v>
      </c>
      <c r="M1153" s="364">
        <v>7.8992175619388063E-3</v>
      </c>
      <c r="N1153" s="46">
        <f>M1153*各種係数!H89</f>
        <v>5.1812936419564056E-3</v>
      </c>
      <c r="O1153" s="46">
        <f>M1153*各種係数!I89</f>
        <v>2.1720097591067752E-3</v>
      </c>
      <c r="P1153" s="54"/>
      <c r="Q1153" s="41"/>
      <c r="R1153" s="46">
        <f>Q$1179*各種係数!J89</f>
        <v>2.3911556620097416E-3</v>
      </c>
      <c r="S1153" s="46">
        <f>R1153*各種係数!G89</f>
        <v>1.0166444967197508E-3</v>
      </c>
      <c r="T1153" s="46">
        <f>R1153*各種係数!F89</f>
        <v>1.3745111652899908E-3</v>
      </c>
      <c r="U1153" s="364">
        <v>1.1678685874563358E-3</v>
      </c>
      <c r="V1153" s="46">
        <f>U1153*各種係数!H89</f>
        <v>7.6603410899635097E-4</v>
      </c>
      <c r="W1153" s="46">
        <f>U1153*各種係数!I89</f>
        <v>3.2112319345801256E-4</v>
      </c>
      <c r="X1153" s="135">
        <f t="shared" si="111"/>
        <v>0.31499143897793092</v>
      </c>
      <c r="Y1153" s="46">
        <f t="shared" si="112"/>
        <v>0.20661073419611886</v>
      </c>
      <c r="Z1153" s="47">
        <f t="shared" si="113"/>
        <v>8.661167693262381E-2</v>
      </c>
      <c r="AA1153" s="46">
        <f>G1153*各種係数!K89*各種係数!$P$18</f>
        <v>2.7282195555458007E-8</v>
      </c>
      <c r="AB1153" s="46">
        <f>M1153*各種係数!K89*各種係数!$P$18</f>
        <v>7.0444865296719422E-10</v>
      </c>
      <c r="AC1153" s="46">
        <f>U1153*各種係数!K89*各種係数!$P$18</f>
        <v>1.0414999293605847E-10</v>
      </c>
      <c r="AD1153" s="364">
        <f t="shared" si="114"/>
        <v>2.8090794201361262E-8</v>
      </c>
      <c r="AE1153" s="46">
        <f>G1153*各種係数!L89*各種係数!$P$18</f>
        <v>2.416423034911995E-8</v>
      </c>
      <c r="AF1153" s="46">
        <f>M1153*各種係数!L89*各種係数!$P$18</f>
        <v>6.2394023548522925E-10</v>
      </c>
      <c r="AG1153" s="46">
        <f>U1153*各種係数!L89*各種係数!$P$18</f>
        <v>9.2247136600508935E-11</v>
      </c>
      <c r="AH1153" s="135">
        <f t="shared" si="115"/>
        <v>2.4880417721205686E-8</v>
      </c>
    </row>
    <row r="1154" spans="2:34" x14ac:dyDescent="0.15">
      <c r="B1154" s="155" t="s">
        <v>116</v>
      </c>
      <c r="C1154" s="155" t="s">
        <v>315</v>
      </c>
      <c r="D1154" s="155" t="s">
        <v>297</v>
      </c>
      <c r="E1154" s="41" t="s">
        <v>988</v>
      </c>
      <c r="F1154" s="363">
        <f>SUMIF(価格変換【係数】!$D$7:$D$64,E1154,価格変換【係数】!$J$610:$J$667)</f>
        <v>0</v>
      </c>
      <c r="G1154" s="324">
        <f>SUMIF(価格変換【係数】!$D$7:$D$64,E1154,価格変換【係数】!$L$610:$L$667)</f>
        <v>0</v>
      </c>
      <c r="H1154" s="325">
        <f>G1154*各種係数!H90</f>
        <v>0</v>
      </c>
      <c r="I1154" s="324">
        <f>G1154*各種係数!I90</f>
        <v>0</v>
      </c>
      <c r="J1154" s="364">
        <v>4.3142925755045838E-4</v>
      </c>
      <c r="K1154" s="46">
        <f>J1154*各種係数!G90</f>
        <v>2.6263445425899168E-4</v>
      </c>
      <c r="L1154" s="46">
        <f>J1154*各種係数!F90</f>
        <v>1.6879480329146673E-4</v>
      </c>
      <c r="M1154" s="364">
        <v>3.6346752958397451E-4</v>
      </c>
      <c r="N1154" s="46">
        <f>M1154*各種係数!H90</f>
        <v>2.8456013927223773E-4</v>
      </c>
      <c r="O1154" s="46">
        <f>M1154*各種係数!I90</f>
        <v>2.4113945828435154E-4</v>
      </c>
      <c r="P1154" s="54"/>
      <c r="Q1154" s="41"/>
      <c r="R1154" s="46">
        <f>Q$1179*各種係数!J90</f>
        <v>1.3588005584895521E-4</v>
      </c>
      <c r="S1154" s="46">
        <f>R1154*各種係数!G90</f>
        <v>8.271758043298179E-5</v>
      </c>
      <c r="T1154" s="46">
        <f>R1154*各種係数!F90</f>
        <v>5.3162475415973418E-5</v>
      </c>
      <c r="U1154" s="364">
        <v>1.7366942688130113E-4</v>
      </c>
      <c r="V1154" s="46">
        <f>U1154*各種係数!H90</f>
        <v>1.3596646819383915E-4</v>
      </c>
      <c r="W1154" s="46">
        <f>U1154*各種係数!I90</f>
        <v>1.152195123637179E-4</v>
      </c>
      <c r="X1154" s="135">
        <f t="shared" si="111"/>
        <v>5.3713695646527559E-4</v>
      </c>
      <c r="Y1154" s="46">
        <f t="shared" si="112"/>
        <v>4.2052660746607685E-4</v>
      </c>
      <c r="Z1154" s="47">
        <f t="shared" si="113"/>
        <v>3.5635897064806944E-4</v>
      </c>
      <c r="AA1154" s="46">
        <f>G1154*各種係数!K90*各種係数!$P$18</f>
        <v>0</v>
      </c>
      <c r="AB1154" s="46">
        <f>M1154*各種係数!K90*各種係数!$P$18</f>
        <v>6.8582257674480617E-11</v>
      </c>
      <c r="AC1154" s="46">
        <f>U1154*各種係数!K90*各種係数!$P$18</f>
        <v>3.2769478468092322E-11</v>
      </c>
      <c r="AD1154" s="364">
        <f t="shared" si="114"/>
        <v>1.0135173614257294E-10</v>
      </c>
      <c r="AE1154" s="46">
        <f>G1154*各種係数!L90*各種係数!$P$18</f>
        <v>0</v>
      </c>
      <c r="AF1154" s="46">
        <f>M1154*各種係数!L90*各種係数!$P$18</f>
        <v>6.8582257674480617E-11</v>
      </c>
      <c r="AG1154" s="46">
        <f>U1154*各種係数!L90*各種係数!$P$18</f>
        <v>3.2769478468092322E-11</v>
      </c>
      <c r="AH1154" s="135">
        <f t="shared" si="115"/>
        <v>1.0135173614257294E-10</v>
      </c>
    </row>
    <row r="1155" spans="2:34" x14ac:dyDescent="0.15">
      <c r="B1155" s="155" t="s">
        <v>117</v>
      </c>
      <c r="C1155" s="155" t="s">
        <v>316</v>
      </c>
      <c r="D1155" s="155" t="s">
        <v>298</v>
      </c>
      <c r="E1155" s="41" t="s">
        <v>989</v>
      </c>
      <c r="F1155" s="363">
        <f>SUMIF(価格変換【係数】!$D$7:$D$64,E1155,価格変換【係数】!$J$610:$J$667)</f>
        <v>0</v>
      </c>
      <c r="G1155" s="324">
        <f>SUMIF(価格変換【係数】!$D$7:$D$64,E1155,価格変換【係数】!$L$610:$L$667)</f>
        <v>0</v>
      </c>
      <c r="H1155" s="325">
        <f>G1155*各種係数!H91</f>
        <v>0</v>
      </c>
      <c r="I1155" s="324">
        <f>G1155*各種係数!I91</f>
        <v>0</v>
      </c>
      <c r="J1155" s="364">
        <v>1.9483123246286525E-3</v>
      </c>
      <c r="K1155" s="46">
        <f>J1155*各種係数!G91</f>
        <v>1.1850921939830256E-4</v>
      </c>
      <c r="L1155" s="46">
        <f>J1155*各種係数!F91</f>
        <v>1.8298031052303499E-3</v>
      </c>
      <c r="M1155" s="364">
        <v>1.6457118586606122E-4</v>
      </c>
      <c r="N1155" s="46">
        <f>M1155*各種係数!H91</f>
        <v>8.8703213519711915E-5</v>
      </c>
      <c r="O1155" s="46">
        <f>M1155*各種係数!I91</f>
        <v>9.6710159024876628E-6</v>
      </c>
      <c r="P1155" s="54"/>
      <c r="Q1155" s="41"/>
      <c r="R1155" s="46">
        <f>Q$1179*各種係数!J91</f>
        <v>5.2769216828930177E-3</v>
      </c>
      <c r="S1155" s="46">
        <f>R1155*各種係数!G91</f>
        <v>3.2097721785177472E-4</v>
      </c>
      <c r="T1155" s="46">
        <f>R1155*各種係数!F91</f>
        <v>4.9559444650412428E-3</v>
      </c>
      <c r="U1155" s="364">
        <v>3.5926978617722277E-4</v>
      </c>
      <c r="V1155" s="46">
        <f>U1155*各種係数!H91</f>
        <v>1.936449833957933E-4</v>
      </c>
      <c r="W1155" s="46">
        <f>U1155*各種係数!I91</f>
        <v>2.111246751439855E-5</v>
      </c>
      <c r="X1155" s="135">
        <f t="shared" si="111"/>
        <v>5.23840972043284E-4</v>
      </c>
      <c r="Y1155" s="46">
        <f t="shared" si="112"/>
        <v>2.823481969155052E-4</v>
      </c>
      <c r="Z1155" s="47">
        <f t="shared" si="113"/>
        <v>3.0783483416886213E-5</v>
      </c>
      <c r="AA1155" s="46">
        <f>G1155*各種係数!K91*各種係数!$P$18</f>
        <v>0</v>
      </c>
      <c r="AB1155" s="46">
        <f>M1155*各種係数!K91*各種係数!$P$18</f>
        <v>9.1792693311747287E-13</v>
      </c>
      <c r="AC1155" s="46">
        <f>U1155*各種係数!K91*各種係数!$P$18</f>
        <v>2.0038952217056252E-12</v>
      </c>
      <c r="AD1155" s="364">
        <f t="shared" si="114"/>
        <v>2.9218221548230981E-12</v>
      </c>
      <c r="AE1155" s="46">
        <f>G1155*各種係数!L91*各種係数!$P$18</f>
        <v>0</v>
      </c>
      <c r="AF1155" s="46">
        <f>M1155*各種係数!L91*各種係数!$P$18</f>
        <v>9.1792693311747287E-13</v>
      </c>
      <c r="AG1155" s="46">
        <f>U1155*各種係数!L91*各種係数!$P$18</f>
        <v>2.0038952217056252E-12</v>
      </c>
      <c r="AH1155" s="135">
        <f t="shared" si="115"/>
        <v>2.9218221548230981E-12</v>
      </c>
    </row>
    <row r="1156" spans="2:34" x14ac:dyDescent="0.15">
      <c r="B1156" s="155" t="s">
        <v>118</v>
      </c>
      <c r="C1156" s="155" t="s">
        <v>316</v>
      </c>
      <c r="D1156" s="155" t="s">
        <v>298</v>
      </c>
      <c r="E1156" s="41" t="s">
        <v>193</v>
      </c>
      <c r="F1156" s="365">
        <f>SUMIF(価格変換【係数】!$D$7:$D$64,E1156,価格変換【係数】!$J$610:$J$667)</f>
        <v>0</v>
      </c>
      <c r="G1156" s="326">
        <f>SUMIF(価格変換【係数】!$D$7:$D$64,E1156,価格変換【係数】!$L$610:$L$667)</f>
        <v>0</v>
      </c>
      <c r="H1156" s="327">
        <f>G1156*各種係数!H92</f>
        <v>0</v>
      </c>
      <c r="I1156" s="326">
        <f>G1156*各種係数!I92</f>
        <v>0</v>
      </c>
      <c r="J1156" s="80">
        <v>1.2932985147301446E-4</v>
      </c>
      <c r="K1156" s="67">
        <f>J1156*各種係数!G92</f>
        <v>1.1141485590232836E-4</v>
      </c>
      <c r="L1156" s="67">
        <f>J1156*各種係数!F92</f>
        <v>1.7914995570686107E-5</v>
      </c>
      <c r="M1156" s="80">
        <v>1.7773243001615701E-4</v>
      </c>
      <c r="N1156" s="67">
        <f>M1156*各種係数!H92</f>
        <v>7.8015887150018152E-5</v>
      </c>
      <c r="O1156" s="67">
        <f>M1156*各種係数!I92</f>
        <v>1.9304468005129917E-5</v>
      </c>
      <c r="P1156" s="54"/>
      <c r="Q1156" s="41"/>
      <c r="R1156" s="67">
        <f>Q$1179*各種係数!J92</f>
        <v>9.9614504003632726E-4</v>
      </c>
      <c r="S1156" s="67">
        <f>R1156*各種係数!G92</f>
        <v>8.5815729956687035E-4</v>
      </c>
      <c r="T1156" s="67">
        <f>R1156*各種係数!F92</f>
        <v>1.37987740469457E-4</v>
      </c>
      <c r="U1156" s="80">
        <v>9.8665511212671147E-4</v>
      </c>
      <c r="V1156" s="67">
        <f>U1156*各種係数!H92</f>
        <v>4.3309357710727598E-4</v>
      </c>
      <c r="W1156" s="67">
        <f>U1156*各種係数!I92</f>
        <v>1.0716587874490037E-4</v>
      </c>
      <c r="X1156" s="330">
        <f t="shared" si="111"/>
        <v>1.1643875421428686E-3</v>
      </c>
      <c r="Y1156" s="67">
        <f t="shared" si="112"/>
        <v>5.1110946425729411E-4</v>
      </c>
      <c r="Z1156" s="68">
        <f t="shared" si="113"/>
        <v>1.2647034675003027E-4</v>
      </c>
      <c r="AA1156" s="67">
        <f>G1156*各種係数!K92*各種係数!$P$18</f>
        <v>0</v>
      </c>
      <c r="AB1156" s="67">
        <f>M1156*各種係数!K92*各種係数!$P$18</f>
        <v>2.2226595888716334E-12</v>
      </c>
      <c r="AC1156" s="67">
        <f>U1156*各種係数!K92*各種係数!$P$18</f>
        <v>1.2338763644194221E-11</v>
      </c>
      <c r="AD1156" s="80">
        <f t="shared" si="114"/>
        <v>1.4561423233065854E-11</v>
      </c>
      <c r="AE1156" s="67">
        <f>G1156*各種係数!L92*各種係数!$P$18</f>
        <v>0</v>
      </c>
      <c r="AF1156" s="67">
        <f>M1156*各種係数!L92*各種係数!$P$18</f>
        <v>2.2226595888716334E-12</v>
      </c>
      <c r="AG1156" s="67">
        <f>U1156*各種係数!L92*各種係数!$P$18</f>
        <v>1.2338763644194221E-11</v>
      </c>
      <c r="AH1156" s="330">
        <f t="shared" si="115"/>
        <v>1.4561423233065854E-11</v>
      </c>
    </row>
    <row r="1157" spans="2:34" x14ac:dyDescent="0.15">
      <c r="B1157" s="162" t="s">
        <v>119</v>
      </c>
      <c r="C1157" s="162" t="s">
        <v>316</v>
      </c>
      <c r="D1157" s="162" t="s">
        <v>298</v>
      </c>
      <c r="E1157" s="116" t="s">
        <v>990</v>
      </c>
      <c r="F1157" s="363">
        <f>SUMIF(価格変換【係数】!$D$7:$D$64,E1157,価格変換【係数】!$J$610:$J$667)</f>
        <v>0</v>
      </c>
      <c r="G1157" s="324">
        <f>SUMIF(価格変換【係数】!$D$7:$D$64,E1157,価格変換【係数】!$L$610:$L$667)</f>
        <v>0</v>
      </c>
      <c r="H1157" s="325">
        <f>G1157*各種係数!H93</f>
        <v>0</v>
      </c>
      <c r="I1157" s="324">
        <f>G1157*各種係数!I93</f>
        <v>0</v>
      </c>
      <c r="J1157" s="366">
        <v>5.8731255222062972E-3</v>
      </c>
      <c r="K1157" s="46">
        <f>J1157*各種係数!G93</f>
        <v>7.112647840921151E-4</v>
      </c>
      <c r="L1157" s="46">
        <f>J1157*各種係数!F93</f>
        <v>5.1618607381141816E-3</v>
      </c>
      <c r="M1157" s="366">
        <v>8.7439574084679247E-4</v>
      </c>
      <c r="N1157" s="46">
        <f>M1157*各種係数!H93</f>
        <v>5.2153519140032696E-4</v>
      </c>
      <c r="O1157" s="46">
        <f>M1157*各種係数!I93</f>
        <v>3.1441382289744532E-4</v>
      </c>
      <c r="P1157" s="54"/>
      <c r="Q1157" s="41"/>
      <c r="R1157" s="46">
        <f>Q$1179*各種係数!J93</f>
        <v>1.0110038072512831E-3</v>
      </c>
      <c r="S1157" s="46">
        <f>R1157*各種係数!G93</f>
        <v>1.2243760191434772E-4</v>
      </c>
      <c r="T1157" s="46">
        <f>R1157*各種係数!F93</f>
        <v>8.8856620533693531E-4</v>
      </c>
      <c r="U1157" s="366">
        <v>2.3717894628032011E-4</v>
      </c>
      <c r="V1157" s="46">
        <f>U1157*各種係数!H93</f>
        <v>1.4146588480021911E-4</v>
      </c>
      <c r="W1157" s="46">
        <f>U1157*各種係数!I93</f>
        <v>8.528442640693223E-5</v>
      </c>
      <c r="X1157" s="328">
        <f t="shared" si="111"/>
        <v>1.1115746871271125E-3</v>
      </c>
      <c r="Y1157" s="136">
        <f t="shared" si="112"/>
        <v>6.6300107620054607E-4</v>
      </c>
      <c r="Z1157" s="329">
        <f t="shared" si="113"/>
        <v>3.9969824930437758E-4</v>
      </c>
      <c r="AA1157" s="46">
        <f>G1157*各種係数!K93*各種係数!$P$18</f>
        <v>0</v>
      </c>
      <c r="AB1157" s="46">
        <f>M1157*各種係数!K93*各種係数!$P$18</f>
        <v>5.6793384713124342E-11</v>
      </c>
      <c r="AC1157" s="46">
        <f>U1157*各種係数!K93*各種係数!$P$18</f>
        <v>1.5405147249352689E-11</v>
      </c>
      <c r="AD1157" s="366">
        <f t="shared" si="114"/>
        <v>7.2198531962477032E-11</v>
      </c>
      <c r="AE1157" s="46">
        <f>G1157*各種係数!L93*各種係数!$P$18</f>
        <v>0</v>
      </c>
      <c r="AF1157" s="46">
        <f>M1157*各種係数!L93*各種係数!$P$18</f>
        <v>5.4398482948113077E-11</v>
      </c>
      <c r="AG1157" s="46">
        <f>U1157*各種係数!L93*各種係数!$P$18</f>
        <v>1.4755532606307697E-11</v>
      </c>
      <c r="AH1157" s="328">
        <f t="shared" si="115"/>
        <v>6.9154015554420778E-11</v>
      </c>
    </row>
    <row r="1158" spans="2:34" x14ac:dyDescent="0.15">
      <c r="B1158" s="155" t="s">
        <v>120</v>
      </c>
      <c r="C1158" s="155" t="s">
        <v>316</v>
      </c>
      <c r="D1158" s="155" t="s">
        <v>298</v>
      </c>
      <c r="E1158" s="41" t="s">
        <v>991</v>
      </c>
      <c r="F1158" s="363">
        <f>SUMIF(価格変換【係数】!$D$7:$D$64,E1158,価格変換【係数】!$J$610:$J$667)</f>
        <v>0</v>
      </c>
      <c r="G1158" s="324">
        <f>SUMIF(価格変換【係数】!$D$7:$D$64,E1158,価格変換【係数】!$L$610:$L$667)</f>
        <v>0</v>
      </c>
      <c r="H1158" s="325">
        <f>G1158*各種係数!H94</f>
        <v>0</v>
      </c>
      <c r="I1158" s="324">
        <f>G1158*各種係数!I94</f>
        <v>0</v>
      </c>
      <c r="J1158" s="364">
        <v>8.4261044186792445E-4</v>
      </c>
      <c r="K1158" s="46">
        <f>J1158*各種係数!G94</f>
        <v>0</v>
      </c>
      <c r="L1158" s="46">
        <f>J1158*各種係数!F94</f>
        <v>8.4261044186792434E-4</v>
      </c>
      <c r="M1158" s="364">
        <v>4.7038178659537855E-20</v>
      </c>
      <c r="N1158" s="46">
        <f>M1158*各種係数!H94</f>
        <v>1.1874332793178297E-20</v>
      </c>
      <c r="O1158" s="46">
        <f>M1158*各種係数!I94</f>
        <v>7.6914284442101084E-21</v>
      </c>
      <c r="P1158" s="54"/>
      <c r="Q1158" s="41"/>
      <c r="R1158" s="46">
        <f>Q$1179*各種係数!J94</f>
        <v>5.2072701125516695E-4</v>
      </c>
      <c r="S1158" s="46">
        <f>R1158*各種係数!G94</f>
        <v>0</v>
      </c>
      <c r="T1158" s="46">
        <f>R1158*各種係数!F94</f>
        <v>5.2072701125516685E-4</v>
      </c>
      <c r="U1158" s="364">
        <v>2.0673528904148597E-20</v>
      </c>
      <c r="V1158" s="46">
        <f>U1158*各種係数!H94</f>
        <v>5.2188322169968755E-21</v>
      </c>
      <c r="W1158" s="46">
        <f>U1158*各種係数!I94</f>
        <v>3.3804235790351202E-21</v>
      </c>
      <c r="X1158" s="135">
        <f t="shared" si="111"/>
        <v>6.7711707563686458E-20</v>
      </c>
      <c r="Y1158" s="46">
        <f t="shared" si="112"/>
        <v>1.7093165010175173E-20</v>
      </c>
      <c r="Z1158" s="47">
        <f t="shared" si="113"/>
        <v>1.1071852023245228E-20</v>
      </c>
      <c r="AA1158" s="46">
        <f>G1158*各種係数!K94*各種係数!$P$18</f>
        <v>0</v>
      </c>
      <c r="AB1158" s="46">
        <f>M1158*各種係数!K94*各種係数!$P$18</f>
        <v>1.6843910130073238E-27</v>
      </c>
      <c r="AC1158" s="46">
        <f>U1158*各種係数!K94*各種係数!$P$18</f>
        <v>7.40298780387284E-28</v>
      </c>
      <c r="AD1158" s="364">
        <f t="shared" si="114"/>
        <v>2.4246897933946078E-27</v>
      </c>
      <c r="AE1158" s="46">
        <f>G1158*各種係数!L94*各種係数!$P$18</f>
        <v>0</v>
      </c>
      <c r="AF1158" s="46">
        <f>M1158*各種係数!L94*各種係数!$P$18</f>
        <v>3.7430911400162749E-28</v>
      </c>
      <c r="AG1158" s="46">
        <f>U1158*各種係数!L94*各種係数!$P$18</f>
        <v>1.6451084008606311E-28</v>
      </c>
      <c r="AH1158" s="135">
        <f t="shared" si="115"/>
        <v>5.3881995408769056E-28</v>
      </c>
    </row>
    <row r="1159" spans="2:34" x14ac:dyDescent="0.15">
      <c r="B1159" s="155" t="s">
        <v>121</v>
      </c>
      <c r="C1159" s="155" t="s">
        <v>316</v>
      </c>
      <c r="D1159" s="155" t="s">
        <v>298</v>
      </c>
      <c r="E1159" s="41" t="s">
        <v>992</v>
      </c>
      <c r="F1159" s="363">
        <f>SUMIF(価格変換【係数】!$D$7:$D$64,E1159,価格変換【係数】!$J$610:$J$667)</f>
        <v>0</v>
      </c>
      <c r="G1159" s="324">
        <f>SUMIF(価格変換【係数】!$D$7:$D$64,E1159,価格変換【係数】!$L$610:$L$667)</f>
        <v>0</v>
      </c>
      <c r="H1159" s="325">
        <f>G1159*各種係数!H95</f>
        <v>0</v>
      </c>
      <c r="I1159" s="324">
        <f>G1159*各種係数!I95</f>
        <v>0</v>
      </c>
      <c r="J1159" s="364">
        <v>1.5358514069224879E-3</v>
      </c>
      <c r="K1159" s="46">
        <f>J1159*各種係数!G95</f>
        <v>1.2446196235924178E-4</v>
      </c>
      <c r="L1159" s="46">
        <f>J1159*各種係数!F95</f>
        <v>1.4113894445632461E-3</v>
      </c>
      <c r="M1159" s="364">
        <v>1.5584949691416547E-4</v>
      </c>
      <c r="N1159" s="46">
        <f>M1159*各種係数!H95</f>
        <v>7.0613876307180435E-5</v>
      </c>
      <c r="O1159" s="46">
        <f>M1159*各種係数!I95</f>
        <v>6.0731174147890449E-5</v>
      </c>
      <c r="P1159" s="54"/>
      <c r="Q1159" s="41"/>
      <c r="R1159" s="46">
        <f>Q$1179*各種係数!J95</f>
        <v>9.0475336413274219E-4</v>
      </c>
      <c r="S1159" s="46">
        <f>R1159*各種係数!G95</f>
        <v>7.3319188720689731E-5</v>
      </c>
      <c r="T1159" s="46">
        <f>R1159*各種係数!F95</f>
        <v>8.3143417541205243E-4</v>
      </c>
      <c r="U1159" s="364">
        <v>1.133333994043695E-4</v>
      </c>
      <c r="V1159" s="46">
        <f>U1159*各種係数!H95</f>
        <v>5.1350250116110733E-5</v>
      </c>
      <c r="W1159" s="46">
        <f>U1159*各種係数!I95</f>
        <v>4.4163571601324755E-5</v>
      </c>
      <c r="X1159" s="135">
        <f t="shared" si="111"/>
        <v>2.6918289631853499E-4</v>
      </c>
      <c r="Y1159" s="46">
        <f t="shared" si="112"/>
        <v>1.2196412642329117E-4</v>
      </c>
      <c r="Z1159" s="47">
        <f t="shared" si="113"/>
        <v>1.048947457492152E-4</v>
      </c>
      <c r="AA1159" s="46">
        <f>G1159*各種係数!K95*各種係数!$P$18</f>
        <v>0</v>
      </c>
      <c r="AB1159" s="46">
        <f>M1159*各種係数!K95*各種係数!$P$18</f>
        <v>1.1100136483260493E-11</v>
      </c>
      <c r="AC1159" s="46">
        <f>U1159*各種係数!K95*各種係数!$P$18</f>
        <v>8.0719939839987469E-12</v>
      </c>
      <c r="AD1159" s="364">
        <f t="shared" si="114"/>
        <v>1.917213046725924E-11</v>
      </c>
      <c r="AE1159" s="46">
        <f>G1159*各種係数!L95*各種係数!$P$18</f>
        <v>0</v>
      </c>
      <c r="AF1159" s="46">
        <f>M1159*各種係数!L95*各種係数!$P$18</f>
        <v>7.787998984223087E-12</v>
      </c>
      <c r="AG1159" s="46">
        <f>U1159*各種係数!L95*各種係数!$P$18</f>
        <v>5.6634151339346041E-12</v>
      </c>
      <c r="AH1159" s="135">
        <f t="shared" si="115"/>
        <v>1.3451414118157692E-11</v>
      </c>
    </row>
    <row r="1160" spans="2:34" x14ac:dyDescent="0.15">
      <c r="B1160" s="155" t="s">
        <v>122</v>
      </c>
      <c r="C1160" s="155" t="s">
        <v>317</v>
      </c>
      <c r="D1160" s="155" t="s">
        <v>299</v>
      </c>
      <c r="E1160" s="41" t="s">
        <v>195</v>
      </c>
      <c r="F1160" s="363">
        <f>SUMIF(価格変換【係数】!$D$7:$D$64,E1160,価格変換【係数】!$J$610:$J$667)</f>
        <v>0</v>
      </c>
      <c r="G1160" s="324">
        <f>SUMIF(価格変換【係数】!$D$7:$D$64,E1160,価格変換【係数】!$L$610:$L$667)</f>
        <v>0</v>
      </c>
      <c r="H1160" s="325">
        <f>G1160*各種係数!H96</f>
        <v>0</v>
      </c>
      <c r="I1160" s="324">
        <f>G1160*各種係数!I96</f>
        <v>0</v>
      </c>
      <c r="J1160" s="364">
        <v>0</v>
      </c>
      <c r="K1160" s="46">
        <f>J1160*各種係数!G96</f>
        <v>0</v>
      </c>
      <c r="L1160" s="46">
        <f>J1160*各種係数!F96</f>
        <v>0</v>
      </c>
      <c r="M1160" s="364">
        <v>1.1807172834667552E-3</v>
      </c>
      <c r="N1160" s="46">
        <f>M1160*各種係数!H96</f>
        <v>9.3371807099548894E-4</v>
      </c>
      <c r="O1160" s="46">
        <f>M1160*各種係数!I96</f>
        <v>4.0428562391455635E-4</v>
      </c>
      <c r="P1160" s="54"/>
      <c r="Q1160" s="41"/>
      <c r="R1160" s="46">
        <f>Q$1179*各種係数!J96</f>
        <v>6.86856039362103E-4</v>
      </c>
      <c r="S1160" s="46">
        <f>R1160*各種係数!G96</f>
        <v>6.86856039362103E-4</v>
      </c>
      <c r="T1160" s="46">
        <f>R1160*各種係数!F96</f>
        <v>0</v>
      </c>
      <c r="U1160" s="364">
        <v>7.4720407414282221E-4</v>
      </c>
      <c r="V1160" s="46">
        <f>U1160*各種係数!H96</f>
        <v>5.9089331249570921E-4</v>
      </c>
      <c r="W1160" s="46">
        <f>U1160*各種係数!I96</f>
        <v>2.5584775418834201E-4</v>
      </c>
      <c r="X1160" s="135">
        <f t="shared" si="111"/>
        <v>1.9279213576095773E-3</v>
      </c>
      <c r="Y1160" s="46">
        <f t="shared" si="112"/>
        <v>1.5246113834911982E-3</v>
      </c>
      <c r="Z1160" s="47">
        <f t="shared" si="113"/>
        <v>6.6013337810289841E-4</v>
      </c>
      <c r="AA1160" s="46">
        <f>G1160*各種係数!K96*各種係数!$P$18</f>
        <v>0</v>
      </c>
      <c r="AB1160" s="46">
        <f>M1160*各種係数!K96*各種係数!$P$18</f>
        <v>6.1295188768273151E-11</v>
      </c>
      <c r="AC1160" s="46">
        <f>U1160*各種係数!K96*各種係数!$P$18</f>
        <v>3.8789992671684827E-11</v>
      </c>
      <c r="AD1160" s="364">
        <f t="shared" si="114"/>
        <v>1.0008518143995797E-10</v>
      </c>
      <c r="AE1160" s="46">
        <f>G1160*各種係数!L96*各種係数!$P$18</f>
        <v>0</v>
      </c>
      <c r="AF1160" s="46">
        <f>M1160*各種係数!L96*各種係数!$P$18</f>
        <v>6.1295188768273151E-11</v>
      </c>
      <c r="AG1160" s="46">
        <f>U1160*各種係数!L96*各種係数!$P$18</f>
        <v>3.8789992671684827E-11</v>
      </c>
      <c r="AH1160" s="135">
        <f t="shared" si="115"/>
        <v>1.0008518143995797E-10</v>
      </c>
    </row>
    <row r="1161" spans="2:34" x14ac:dyDescent="0.15">
      <c r="B1161" s="163" t="s">
        <v>123</v>
      </c>
      <c r="C1161" s="163" t="s">
        <v>318</v>
      </c>
      <c r="D1161" s="163" t="s">
        <v>300</v>
      </c>
      <c r="E1161" s="62" t="s">
        <v>196</v>
      </c>
      <c r="F1161" s="365">
        <f>SUMIF(価格変換【係数】!$D$7:$D$64,E1161,価格変換【係数】!$J$610:$J$667)</f>
        <v>0</v>
      </c>
      <c r="G1161" s="326">
        <f>SUMIF(価格変換【係数】!$D$7:$D$64,E1161,価格変換【係数】!$L$610:$L$667)</f>
        <v>0</v>
      </c>
      <c r="H1161" s="327">
        <f>G1161*各種係数!H97</f>
        <v>0</v>
      </c>
      <c r="I1161" s="326">
        <f>G1161*各種係数!I97</f>
        <v>0</v>
      </c>
      <c r="J1161" s="80">
        <v>1.5505399302947378E-3</v>
      </c>
      <c r="K1161" s="67">
        <f>J1161*各種係数!G97</f>
        <v>5.9615150417748834E-4</v>
      </c>
      <c r="L1161" s="67">
        <f>J1161*各種係数!F97</f>
        <v>9.5438842611724947E-4</v>
      </c>
      <c r="M1161" s="80">
        <v>6.1073508823007109E-4</v>
      </c>
      <c r="N1161" s="67">
        <f>M1161*各種係数!H97</f>
        <v>5.0181472320982455E-4</v>
      </c>
      <c r="O1161" s="67">
        <f>M1161*各種係数!I97</f>
        <v>3.6635852535804863E-4</v>
      </c>
      <c r="P1161" s="54"/>
      <c r="Q1161" s="41"/>
      <c r="R1161" s="67">
        <f>Q$1179*各種係数!J97</f>
        <v>6.5325705497174058E-3</v>
      </c>
      <c r="S1161" s="67">
        <f>R1161*各種係数!G97</f>
        <v>2.5116423532667857E-3</v>
      </c>
      <c r="T1161" s="67">
        <f>R1161*各種係数!F97</f>
        <v>4.0209281964506205E-3</v>
      </c>
      <c r="U1161" s="80">
        <v>2.5249451780191491E-3</v>
      </c>
      <c r="V1161" s="67">
        <f>U1161*各種係数!H97</f>
        <v>2.0746387264233067E-3</v>
      </c>
      <c r="W1161" s="67">
        <f>U1161*各種係数!I97</f>
        <v>1.5146259153208167E-3</v>
      </c>
      <c r="X1161" s="330">
        <f t="shared" si="111"/>
        <v>3.1356802662492202E-3</v>
      </c>
      <c r="Y1161" s="67">
        <f t="shared" si="112"/>
        <v>2.5764534496331313E-3</v>
      </c>
      <c r="Z1161" s="68">
        <f t="shared" si="113"/>
        <v>1.8809844406788654E-3</v>
      </c>
      <c r="AA1161" s="67">
        <f>G1161*各種係数!K97*各種係数!$P$18</f>
        <v>0</v>
      </c>
      <c r="AB1161" s="67">
        <f>M1161*各種係数!K97*各種係数!$P$18</f>
        <v>6.1372622868807099E-11</v>
      </c>
      <c r="AC1161" s="67">
        <f>U1161*各種係数!K97*各種係数!$P$18</f>
        <v>2.5373113672585657E-10</v>
      </c>
      <c r="AD1161" s="80">
        <f t="shared" si="114"/>
        <v>3.1510375959466369E-10</v>
      </c>
      <c r="AE1161" s="67">
        <f>G1161*各種係数!L97*各種係数!$P$18</f>
        <v>0</v>
      </c>
      <c r="AF1161" s="67">
        <f>M1161*各種係数!L97*各種係数!$P$18</f>
        <v>6.1093656401221613E-11</v>
      </c>
      <c r="AG1161" s="67">
        <f>U1161*各種係数!L97*各種係数!$P$18</f>
        <v>2.5257781337710266E-10</v>
      </c>
      <c r="AH1161" s="330">
        <f t="shared" si="115"/>
        <v>3.1367146977832428E-10</v>
      </c>
    </row>
    <row r="1162" spans="2:34" x14ac:dyDescent="0.15">
      <c r="B1162" s="155" t="s">
        <v>124</v>
      </c>
      <c r="C1162" s="155" t="s">
        <v>318</v>
      </c>
      <c r="D1162" s="155" t="s">
        <v>300</v>
      </c>
      <c r="E1162" s="41" t="s">
        <v>197</v>
      </c>
      <c r="F1162" s="363">
        <f>SUMIF(価格変換【係数】!$D$7:$D$64,E1162,価格変換【係数】!$J$610:$J$667)</f>
        <v>0</v>
      </c>
      <c r="G1162" s="324">
        <f>SUMIF(価格変換【係数】!$D$7:$D$64,E1162,価格変換【係数】!$L$610:$L$667)</f>
        <v>0</v>
      </c>
      <c r="H1162" s="325">
        <f>G1162*各種係数!H98</f>
        <v>0</v>
      </c>
      <c r="I1162" s="324">
        <f>G1162*各種係数!I98</f>
        <v>0</v>
      </c>
      <c r="J1162" s="366">
        <v>0</v>
      </c>
      <c r="K1162" s="46">
        <f>J1162*各種係数!G98</f>
        <v>0</v>
      </c>
      <c r="L1162" s="46">
        <f>J1162*各種係数!F98</f>
        <v>0</v>
      </c>
      <c r="M1162" s="366">
        <v>0</v>
      </c>
      <c r="N1162" s="46">
        <f>M1162*各種係数!H98</f>
        <v>0</v>
      </c>
      <c r="O1162" s="46">
        <f>M1162*各種係数!I98</f>
        <v>0</v>
      </c>
      <c r="P1162" s="54"/>
      <c r="Q1162" s="41"/>
      <c r="R1162" s="46">
        <f>Q$1179*各種係数!J98</f>
        <v>1.6598053812556357E-4</v>
      </c>
      <c r="S1162" s="46">
        <f>R1162*各種係数!G98</f>
        <v>9.3749987580803742E-5</v>
      </c>
      <c r="T1162" s="46">
        <f>R1162*各種係数!F98</f>
        <v>7.2230550544759824E-5</v>
      </c>
      <c r="U1162" s="366">
        <v>9.3749987580803742E-5</v>
      </c>
      <c r="V1162" s="46">
        <f>U1162*各種係数!H98</f>
        <v>5.5599880795334388E-5</v>
      </c>
      <c r="W1162" s="46">
        <f>U1162*各種係数!I98</f>
        <v>3.9951515267839156E-5</v>
      </c>
      <c r="X1162" s="328">
        <f t="shared" si="111"/>
        <v>9.3749987580803742E-5</v>
      </c>
      <c r="Y1162" s="136">
        <f t="shared" si="112"/>
        <v>5.5599880795334388E-5</v>
      </c>
      <c r="Z1162" s="329">
        <f t="shared" si="113"/>
        <v>3.9951515267839156E-5</v>
      </c>
      <c r="AA1162" s="46">
        <f>G1162*各種係数!K98*各種係数!$P$18</f>
        <v>0</v>
      </c>
      <c r="AB1162" s="46">
        <f>M1162*各種係数!K98*各種係数!$P$18</f>
        <v>0</v>
      </c>
      <c r="AC1162" s="46">
        <f>U1162*各種係数!K98*各種係数!$P$18</f>
        <v>6.8805248748997478E-12</v>
      </c>
      <c r="AD1162" s="366">
        <f t="shared" si="114"/>
        <v>6.8805248748997478E-12</v>
      </c>
      <c r="AE1162" s="46">
        <f>G1162*各種係数!L98*各種係数!$P$18</f>
        <v>0</v>
      </c>
      <c r="AF1162" s="46">
        <f>M1162*各種係数!L98*各種係数!$P$18</f>
        <v>0</v>
      </c>
      <c r="AG1162" s="46">
        <f>U1162*各種係数!L98*各種係数!$P$18</f>
        <v>6.8805248748997478E-12</v>
      </c>
      <c r="AH1162" s="328">
        <f t="shared" si="115"/>
        <v>6.8805248748997478E-12</v>
      </c>
    </row>
    <row r="1163" spans="2:34" x14ac:dyDescent="0.15">
      <c r="B1163" s="155" t="s">
        <v>125</v>
      </c>
      <c r="C1163" s="155" t="s">
        <v>319</v>
      </c>
      <c r="D1163" s="155" t="s">
        <v>300</v>
      </c>
      <c r="E1163" s="41" t="s">
        <v>993</v>
      </c>
      <c r="F1163" s="363">
        <f>SUMIF(価格変換【係数】!$D$7:$D$64,E1163,価格変換【係数】!$J$610:$J$667)</f>
        <v>0</v>
      </c>
      <c r="G1163" s="324">
        <f>SUMIF(価格変換【係数】!$D$7:$D$64,E1163,価格変換【係数】!$L$610:$L$667)</f>
        <v>0</v>
      </c>
      <c r="H1163" s="325">
        <f>G1163*各種係数!H99</f>
        <v>0</v>
      </c>
      <c r="I1163" s="324">
        <f>G1163*各種係数!I99</f>
        <v>0</v>
      </c>
      <c r="J1163" s="364">
        <v>0</v>
      </c>
      <c r="K1163" s="46">
        <f>J1163*各種係数!G99</f>
        <v>0</v>
      </c>
      <c r="L1163" s="46">
        <f>J1163*各種係数!F99</f>
        <v>0</v>
      </c>
      <c r="M1163" s="364">
        <v>0</v>
      </c>
      <c r="N1163" s="46">
        <f>M1163*各種係数!H99</f>
        <v>0</v>
      </c>
      <c r="O1163" s="46">
        <f>M1163*各種係数!I99</f>
        <v>0</v>
      </c>
      <c r="P1163" s="54"/>
      <c r="Q1163" s="41"/>
      <c r="R1163" s="46">
        <f>Q$1179*各種係数!J99</f>
        <v>4.7786635503981392E-3</v>
      </c>
      <c r="S1163" s="46">
        <f>R1163*各種係数!G99</f>
        <v>1.2408436099560151E-3</v>
      </c>
      <c r="T1163" s="46">
        <f>R1163*各種係数!F99</f>
        <v>3.5378199404421241E-3</v>
      </c>
      <c r="U1163" s="364">
        <v>1.2432619084662489E-3</v>
      </c>
      <c r="V1163" s="46">
        <f>U1163*各種係数!H99</f>
        <v>6.9169520237599453E-4</v>
      </c>
      <c r="W1163" s="46">
        <f>U1163*各種係数!I99</f>
        <v>5.3337378771305913E-4</v>
      </c>
      <c r="X1163" s="135">
        <f t="shared" si="111"/>
        <v>1.2432619084662489E-3</v>
      </c>
      <c r="Y1163" s="46">
        <f t="shared" si="112"/>
        <v>6.9169520237599453E-4</v>
      </c>
      <c r="Z1163" s="47">
        <f t="shared" si="113"/>
        <v>5.3337378771305913E-4</v>
      </c>
      <c r="AA1163" s="46">
        <f>G1163*各種係数!K99*各種係数!$P$18</f>
        <v>0</v>
      </c>
      <c r="AB1163" s="46">
        <f>M1163*各種係数!K99*各種係数!$P$18</f>
        <v>0</v>
      </c>
      <c r="AC1163" s="46">
        <f>U1163*各種係数!K99*各種係数!$P$18</f>
        <v>1.1171116766204304E-10</v>
      </c>
      <c r="AD1163" s="364">
        <f t="shared" si="114"/>
        <v>1.1171116766204304E-10</v>
      </c>
      <c r="AE1163" s="46">
        <f>G1163*各種係数!L99*各種係数!$P$18</f>
        <v>0</v>
      </c>
      <c r="AF1163" s="46">
        <f>M1163*各種係数!L99*各種係数!$P$18</f>
        <v>0</v>
      </c>
      <c r="AG1163" s="46">
        <f>U1163*各種係数!L99*各種係数!$P$18</f>
        <v>1.0328165812458769E-10</v>
      </c>
      <c r="AH1163" s="135">
        <f t="shared" si="115"/>
        <v>1.0328165812458769E-10</v>
      </c>
    </row>
    <row r="1164" spans="2:34" x14ac:dyDescent="0.15">
      <c r="B1164" s="155" t="s">
        <v>126</v>
      </c>
      <c r="C1164" s="155" t="s">
        <v>319</v>
      </c>
      <c r="D1164" s="155" t="s">
        <v>300</v>
      </c>
      <c r="E1164" s="41" t="s">
        <v>994</v>
      </c>
      <c r="F1164" s="363">
        <f>SUMIF(価格変換【係数】!$D$7:$D$64,E1164,価格変換【係数】!$J$610:$J$667)</f>
        <v>0</v>
      </c>
      <c r="G1164" s="324">
        <f>SUMIF(価格変換【係数】!$D$7:$D$64,E1164,価格変換【係数】!$L$610:$L$667)</f>
        <v>0</v>
      </c>
      <c r="H1164" s="325">
        <f>G1164*各種係数!H100</f>
        <v>0</v>
      </c>
      <c r="I1164" s="324">
        <f>G1164*各種係数!I100</f>
        <v>0</v>
      </c>
      <c r="J1164" s="364">
        <v>4.804518152701949E-4</v>
      </c>
      <c r="K1164" s="46">
        <f>J1164*各種係数!G100</f>
        <v>1.971452309580633E-4</v>
      </c>
      <c r="L1164" s="46">
        <f>J1164*各種係数!F100</f>
        <v>2.833065843121316E-4</v>
      </c>
      <c r="M1164" s="364">
        <v>2.1435044125096625E-4</v>
      </c>
      <c r="N1164" s="46">
        <f>M1164*各種係数!H100</f>
        <v>1.381733333510937E-4</v>
      </c>
      <c r="O1164" s="46">
        <f>M1164*各種係数!I100</f>
        <v>1.2307909262674824E-4</v>
      </c>
      <c r="P1164" s="54"/>
      <c r="Q1164" s="41"/>
      <c r="R1164" s="46">
        <f>Q$1179*各種係数!J100</f>
        <v>1.8538583411227484E-4</v>
      </c>
      <c r="S1164" s="46">
        <f>R1164*各種係数!G100</f>
        <v>7.6069924019048457E-5</v>
      </c>
      <c r="T1164" s="46">
        <f>R1164*各種係数!F100</f>
        <v>1.0931591009322639E-4</v>
      </c>
      <c r="U1164" s="364">
        <v>9.2055152700306432E-5</v>
      </c>
      <c r="V1164" s="46">
        <f>U1164*各種係数!H100</f>
        <v>5.9340056528518748E-5</v>
      </c>
      <c r="W1164" s="46">
        <f>U1164*各種係数!I100</f>
        <v>5.2857668964184583E-5</v>
      </c>
      <c r="X1164" s="135">
        <f t="shared" si="111"/>
        <v>3.0640559395127265E-4</v>
      </c>
      <c r="Y1164" s="46">
        <f t="shared" si="112"/>
        <v>1.9751338987961245E-4</v>
      </c>
      <c r="Z1164" s="47">
        <f t="shared" si="113"/>
        <v>1.7593676159093281E-4</v>
      </c>
      <c r="AA1164" s="46">
        <f>G1164*各種係数!K100*各種係数!$P$18</f>
        <v>0</v>
      </c>
      <c r="AB1164" s="46">
        <f>M1164*各種係数!K100*各種係数!$P$18</f>
        <v>2.8146461289036109E-11</v>
      </c>
      <c r="AC1164" s="46">
        <f>U1164*各種係数!K100*各種係数!$P$18</f>
        <v>1.2087807129362758E-11</v>
      </c>
      <c r="AD1164" s="364">
        <f t="shared" si="114"/>
        <v>4.023426841839887E-11</v>
      </c>
      <c r="AE1164" s="46">
        <f>G1164*各種係数!L100*各種係数!$P$18</f>
        <v>0</v>
      </c>
      <c r="AF1164" s="46">
        <f>M1164*各種係数!L100*各種係数!$P$18</f>
        <v>2.7473637513202577E-11</v>
      </c>
      <c r="AG1164" s="46">
        <f>U1164*各種係数!L100*各種係数!$P$18</f>
        <v>1.1798855564517432E-11</v>
      </c>
      <c r="AH1164" s="135">
        <f t="shared" si="115"/>
        <v>3.9272493077720012E-11</v>
      </c>
    </row>
    <row r="1165" spans="2:34" x14ac:dyDescent="0.15">
      <c r="B1165" s="155" t="s">
        <v>127</v>
      </c>
      <c r="C1165" s="155" t="s">
        <v>319</v>
      </c>
      <c r="D1165" s="155" t="s">
        <v>300</v>
      </c>
      <c r="E1165" s="41" t="s">
        <v>995</v>
      </c>
      <c r="F1165" s="363">
        <f>SUMIF(価格変換【係数】!$D$7:$D$64,E1165,価格変換【係数】!$J$610:$J$667)</f>
        <v>0</v>
      </c>
      <c r="G1165" s="324">
        <f>SUMIF(価格変換【係数】!$D$7:$D$64,E1165,価格変換【係数】!$L$610:$L$667)</f>
        <v>0</v>
      </c>
      <c r="H1165" s="325">
        <f>G1165*各種係数!H101</f>
        <v>0</v>
      </c>
      <c r="I1165" s="324">
        <f>G1165*各種係数!I101</f>
        <v>0</v>
      </c>
      <c r="J1165" s="364">
        <v>0</v>
      </c>
      <c r="K1165" s="46">
        <f>J1165*各種係数!G101</f>
        <v>0</v>
      </c>
      <c r="L1165" s="46">
        <f>J1165*各種係数!F101</f>
        <v>0</v>
      </c>
      <c r="M1165" s="364">
        <v>0</v>
      </c>
      <c r="N1165" s="46">
        <f>M1165*各種係数!H101</f>
        <v>0</v>
      </c>
      <c r="O1165" s="46">
        <f>M1165*各種係数!I101</f>
        <v>0</v>
      </c>
      <c r="P1165" s="54"/>
      <c r="Q1165" s="41"/>
      <c r="R1165" s="46">
        <f>Q$1179*各種係数!J101</f>
        <v>3.8229722612080522E-3</v>
      </c>
      <c r="S1165" s="46">
        <f>R1165*各種係数!G101</f>
        <v>1.7457307804393065E-3</v>
      </c>
      <c r="T1165" s="46">
        <f>R1165*各種係数!F101</f>
        <v>2.0772414807687456E-3</v>
      </c>
      <c r="U1165" s="364">
        <v>1.7457307804393065E-3</v>
      </c>
      <c r="V1165" s="46">
        <f>U1165*各種係数!H101</f>
        <v>1.1019363607540785E-3</v>
      </c>
      <c r="W1165" s="46">
        <f>U1165*各種係数!I101</f>
        <v>9.528184033045121E-4</v>
      </c>
      <c r="X1165" s="135">
        <f t="shared" si="111"/>
        <v>1.7457307804393065E-3</v>
      </c>
      <c r="Y1165" s="46">
        <f t="shared" si="112"/>
        <v>1.1019363607540785E-3</v>
      </c>
      <c r="Z1165" s="47">
        <f t="shared" si="113"/>
        <v>9.528184033045121E-4</v>
      </c>
      <c r="AA1165" s="46">
        <f>G1165*各種係数!K101*各種係数!$P$18</f>
        <v>0</v>
      </c>
      <c r="AB1165" s="46">
        <f>M1165*各種係数!K101*各種係数!$P$18</f>
        <v>0</v>
      </c>
      <c r="AC1165" s="46">
        <f>U1165*各種係数!K101*各種係数!$P$18</f>
        <v>2.7306082449038068E-10</v>
      </c>
      <c r="AD1165" s="364">
        <f t="shared" si="114"/>
        <v>2.7306082449038068E-10</v>
      </c>
      <c r="AE1165" s="46">
        <f>G1165*各種係数!L101*各種係数!$P$18</f>
        <v>0</v>
      </c>
      <c r="AF1165" s="46">
        <f>M1165*各種係数!L101*各種係数!$P$18</f>
        <v>0</v>
      </c>
      <c r="AG1165" s="46">
        <f>U1165*各種係数!L101*各種係数!$P$18</f>
        <v>2.7243295411905305E-10</v>
      </c>
      <c r="AH1165" s="135">
        <f t="shared" si="115"/>
        <v>2.7243295411905305E-10</v>
      </c>
    </row>
    <row r="1166" spans="2:34" x14ac:dyDescent="0.15">
      <c r="B1166" s="155" t="s">
        <v>128</v>
      </c>
      <c r="C1166" s="155" t="s">
        <v>319</v>
      </c>
      <c r="D1166" s="155" t="s">
        <v>300</v>
      </c>
      <c r="E1166" s="41" t="s">
        <v>996</v>
      </c>
      <c r="F1166" s="365">
        <f>SUMIF(価格変換【係数】!$D$7:$D$64,E1166,価格変換【係数】!$J$610:$J$667)</f>
        <v>0</v>
      </c>
      <c r="G1166" s="326">
        <f>SUMIF(価格変換【係数】!$D$7:$D$64,E1166,価格変換【係数】!$L$610:$L$667)</f>
        <v>0</v>
      </c>
      <c r="H1166" s="327">
        <f>G1166*各種係数!H102</f>
        <v>0</v>
      </c>
      <c r="I1166" s="326">
        <f>G1166*各種係数!I102</f>
        <v>0</v>
      </c>
      <c r="J1166" s="80">
        <v>0</v>
      </c>
      <c r="K1166" s="67">
        <f>J1166*各種係数!G102</f>
        <v>0</v>
      </c>
      <c r="L1166" s="67">
        <f>J1166*各種係数!F102</f>
        <v>0</v>
      </c>
      <c r="M1166" s="80">
        <v>0</v>
      </c>
      <c r="N1166" s="67">
        <f>M1166*各種係数!H102</f>
        <v>0</v>
      </c>
      <c r="O1166" s="67">
        <f>M1166*各種係数!I102</f>
        <v>0</v>
      </c>
      <c r="P1166" s="54"/>
      <c r="Q1166" s="41"/>
      <c r="R1166" s="67">
        <f>Q$1179*各種係数!J102</f>
        <v>4.6856209003595591E-4</v>
      </c>
      <c r="S1166" s="67">
        <f>R1166*各種係数!G102</f>
        <v>1.3846032975647218E-4</v>
      </c>
      <c r="T1166" s="67">
        <f>R1166*各種係数!F102</f>
        <v>3.301017602794837E-4</v>
      </c>
      <c r="U1166" s="80">
        <v>1.3846032975647218E-4</v>
      </c>
      <c r="V1166" s="67">
        <f>U1166*各種係数!H102</f>
        <v>1.0673491082956318E-4</v>
      </c>
      <c r="W1166" s="67">
        <f>U1166*各種係数!I102</f>
        <v>8.9158234992308072E-5</v>
      </c>
      <c r="X1166" s="330">
        <f t="shared" si="111"/>
        <v>1.3846032975647218E-4</v>
      </c>
      <c r="Y1166" s="67">
        <f t="shared" si="112"/>
        <v>1.0673491082956318E-4</v>
      </c>
      <c r="Z1166" s="68">
        <f t="shared" si="113"/>
        <v>8.9158234992308072E-5</v>
      </c>
      <c r="AA1166" s="67">
        <f>G1166*各種係数!K102*各種係数!$P$18</f>
        <v>0</v>
      </c>
      <c r="AB1166" s="67">
        <f>M1166*各種係数!K102*各種係数!$P$18</f>
        <v>0</v>
      </c>
      <c r="AC1166" s="67">
        <f>U1166*各種係数!K102*各種係数!$P$18</f>
        <v>2.7000294949723878E-11</v>
      </c>
      <c r="AD1166" s="80">
        <f t="shared" si="114"/>
        <v>2.7000294949723878E-11</v>
      </c>
      <c r="AE1166" s="67">
        <f>G1166*各種係数!L102*各種係数!$P$18</f>
        <v>0</v>
      </c>
      <c r="AF1166" s="67">
        <f>M1166*各種係数!L102*各種係数!$P$18</f>
        <v>0</v>
      </c>
      <c r="AG1166" s="67">
        <f>U1166*各種係数!L102*各種係数!$P$18</f>
        <v>2.7000294949723878E-11</v>
      </c>
      <c r="AH1166" s="330">
        <f t="shared" si="115"/>
        <v>2.7000294949723878E-11</v>
      </c>
    </row>
    <row r="1167" spans="2:34" x14ac:dyDescent="0.15">
      <c r="B1167" s="162" t="s">
        <v>129</v>
      </c>
      <c r="C1167" s="162" t="s">
        <v>320</v>
      </c>
      <c r="D1167" s="162" t="s">
        <v>300</v>
      </c>
      <c r="E1167" s="116" t="s">
        <v>952</v>
      </c>
      <c r="F1167" s="363">
        <f>SUMIF(価格変換【係数】!$D$7:$D$64,E1167,価格変換【係数】!$J$610:$J$667)</f>
        <v>0</v>
      </c>
      <c r="G1167" s="324">
        <f>SUMIF(価格変換【係数】!$D$7:$D$64,E1167,価格変換【係数】!$L$610:$L$667)</f>
        <v>0</v>
      </c>
      <c r="H1167" s="325">
        <f>G1167*各種係数!H103</f>
        <v>0</v>
      </c>
      <c r="I1167" s="324">
        <f>G1167*各種係数!I103</f>
        <v>0</v>
      </c>
      <c r="J1167" s="366">
        <v>1.2039886806960464E-3</v>
      </c>
      <c r="K1167" s="46">
        <f>J1167*各種係数!G103</f>
        <v>7.0356170966450122E-4</v>
      </c>
      <c r="L1167" s="46">
        <f>J1167*各種係数!F103</f>
        <v>5.0042697103154531E-4</v>
      </c>
      <c r="M1167" s="366">
        <v>8.2135799648686047E-4</v>
      </c>
      <c r="N1167" s="46">
        <f>M1167*各種係数!H103</f>
        <v>4.1662753836319038E-4</v>
      </c>
      <c r="O1167" s="46">
        <f>M1167*各種係数!I103</f>
        <v>3.4595770865117949E-4</v>
      </c>
      <c r="P1167" s="54"/>
      <c r="Q1167" s="41"/>
      <c r="R1167" s="46">
        <f>Q$1179*各種係数!J103</f>
        <v>2.0490464678211422E-3</v>
      </c>
      <c r="S1167" s="46">
        <f>R1167*各種係数!G103</f>
        <v>1.1973788949982643E-3</v>
      </c>
      <c r="T1167" s="46">
        <f>R1167*各種係数!F103</f>
        <v>8.5166757282287807E-4</v>
      </c>
      <c r="U1167" s="366">
        <v>1.2781753427085788E-3</v>
      </c>
      <c r="V1167" s="46">
        <f>U1167*各種係数!H103</f>
        <v>6.4834463036450313E-4</v>
      </c>
      <c r="W1167" s="46">
        <f>U1167*各種係数!I103</f>
        <v>5.3837013179303713E-4</v>
      </c>
      <c r="X1167" s="328">
        <f t="shared" si="111"/>
        <v>2.0995333391954393E-3</v>
      </c>
      <c r="Y1167" s="136">
        <f t="shared" si="112"/>
        <v>1.0649721687276935E-3</v>
      </c>
      <c r="Z1167" s="329">
        <f t="shared" si="113"/>
        <v>8.8432784044421668E-4</v>
      </c>
      <c r="AA1167" s="46">
        <f>G1167*各種係数!K103*各種係数!$P$18</f>
        <v>0</v>
      </c>
      <c r="AB1167" s="46">
        <f>M1167*各種係数!K103*各種係数!$P$18</f>
        <v>3.9102975314775547E-11</v>
      </c>
      <c r="AC1167" s="46">
        <f>U1167*各種係数!K103*各種係数!$P$18</f>
        <v>6.0851004175604796E-11</v>
      </c>
      <c r="AD1167" s="366">
        <f t="shared" si="114"/>
        <v>9.9953979490380343E-11</v>
      </c>
      <c r="AE1167" s="46">
        <f>G1167*各種係数!L103*各種係数!$P$18</f>
        <v>0</v>
      </c>
      <c r="AF1167" s="46">
        <f>M1167*各種係数!L103*各種係数!$P$18</f>
        <v>3.4508375715289421E-11</v>
      </c>
      <c r="AG1167" s="46">
        <f>U1167*各種係数!L103*各種係数!$P$18</f>
        <v>5.3701011184971235E-11</v>
      </c>
      <c r="AH1167" s="328">
        <f t="shared" si="115"/>
        <v>8.8209386900260655E-11</v>
      </c>
    </row>
    <row r="1168" spans="2:34" x14ac:dyDescent="0.15">
      <c r="B1168" s="155" t="s">
        <v>130</v>
      </c>
      <c r="C1168" s="155" t="s">
        <v>321</v>
      </c>
      <c r="D1168" s="155" t="s">
        <v>300</v>
      </c>
      <c r="E1168" s="41" t="s">
        <v>199</v>
      </c>
      <c r="F1168" s="363">
        <f>SUMIF(価格変換【係数】!$D$7:$D$64,E1168,価格変換【係数】!$J$610:$J$667)</f>
        <v>3.3385093167701864E-2</v>
      </c>
      <c r="G1168" s="324">
        <f>SUMIF(価格変換【係数】!$D$7:$D$64,E1168,価格変換【係数】!$L$610:$L$667)</f>
        <v>3.3385093167701864E-2</v>
      </c>
      <c r="H1168" s="325">
        <f>G1168*各種係数!H104</f>
        <v>2.2611146944264433E-2</v>
      </c>
      <c r="I1168" s="324">
        <f>G1168*各種係数!I104</f>
        <v>6.2863381433563648E-3</v>
      </c>
      <c r="J1168" s="364">
        <v>4.2664477698865014E-3</v>
      </c>
      <c r="K1168" s="46">
        <f>J1168*各種係数!G104</f>
        <v>1.216966889896669E-3</v>
      </c>
      <c r="L1168" s="46">
        <f>J1168*各種係数!F104</f>
        <v>3.0494808799898326E-3</v>
      </c>
      <c r="M1168" s="364">
        <v>1.6099212157454736E-3</v>
      </c>
      <c r="N1168" s="46">
        <f>M1168*各種係数!H104</f>
        <v>1.0903718313755291E-3</v>
      </c>
      <c r="O1168" s="46">
        <f>M1168*各種係数!I104</f>
        <v>3.0314455303453899E-4</v>
      </c>
      <c r="P1168" s="54"/>
      <c r="Q1168" s="41"/>
      <c r="R1168" s="46">
        <f>Q$1179*各種係数!J104</f>
        <v>4.5464115428229922E-4</v>
      </c>
      <c r="S1168" s="46">
        <f>R1168*各種係数!G104</f>
        <v>1.2968241061127068E-4</v>
      </c>
      <c r="T1168" s="46">
        <f>R1168*各種係数!F104</f>
        <v>3.2495874367102854E-4</v>
      </c>
      <c r="U1168" s="364">
        <v>2.949791683898696E-4</v>
      </c>
      <c r="V1168" s="46">
        <f>U1168*各種係数!H104</f>
        <v>1.9978429559732138E-4</v>
      </c>
      <c r="W1168" s="46">
        <f>U1168*各種係数!I104</f>
        <v>5.5543915616169147E-5</v>
      </c>
      <c r="X1168" s="135">
        <f t="shared" si="111"/>
        <v>3.5289993551837207E-2</v>
      </c>
      <c r="Y1168" s="46">
        <f t="shared" si="112"/>
        <v>2.3901303071237286E-2</v>
      </c>
      <c r="Z1168" s="47">
        <f t="shared" si="113"/>
        <v>6.6450266120070727E-3</v>
      </c>
      <c r="AA1168" s="46">
        <f>G1168*各種係数!K104*各種係数!$P$18</f>
        <v>1.7961485542196383E-9</v>
      </c>
      <c r="AB1168" s="46">
        <f>M1168*各種係数!K104*各種係数!$P$18</f>
        <v>8.6615234216757118E-11</v>
      </c>
      <c r="AC1168" s="46">
        <f>U1168*各種係数!K104*各種係数!$P$18</f>
        <v>1.5870149116161576E-11</v>
      </c>
      <c r="AD1168" s="364">
        <f t="shared" si="114"/>
        <v>1.8986339375525569E-9</v>
      </c>
      <c r="AE1168" s="46">
        <f>G1168*各種係数!L104*各種係数!$P$18</f>
        <v>1.7379737022611076E-9</v>
      </c>
      <c r="AF1168" s="46">
        <f>M1168*各種係数!L104*各種係数!$P$18</f>
        <v>8.3809882501234631E-11</v>
      </c>
      <c r="AG1168" s="46">
        <f>U1168*各種係数!L104*各種係数!$P$18</f>
        <v>1.5356136189322331E-11</v>
      </c>
      <c r="AH1168" s="135">
        <f t="shared" si="115"/>
        <v>1.8371397209516644E-9</v>
      </c>
    </row>
    <row r="1169" spans="2:34" x14ac:dyDescent="0.15">
      <c r="B1169" s="155" t="s">
        <v>131</v>
      </c>
      <c r="C1169" s="155" t="s">
        <v>321</v>
      </c>
      <c r="D1169" s="155" t="s">
        <v>300</v>
      </c>
      <c r="E1169" s="41" t="s">
        <v>213</v>
      </c>
      <c r="F1169" s="363">
        <f>SUMIF(価格変換【係数】!$D$7:$D$64,E1169,価格変換【係数】!$J$610:$J$667)</f>
        <v>0</v>
      </c>
      <c r="G1169" s="324">
        <f>SUMIF(価格変換【係数】!$D$7:$D$64,E1169,価格変換【係数】!$L$610:$L$667)</f>
        <v>0</v>
      </c>
      <c r="H1169" s="325">
        <f>G1169*各種係数!H105</f>
        <v>0</v>
      </c>
      <c r="I1169" s="324">
        <f>G1169*各種係数!I105</f>
        <v>0</v>
      </c>
      <c r="J1169" s="364">
        <v>4.4268616388152566E-3</v>
      </c>
      <c r="K1169" s="46">
        <f>J1169*各種係数!G105</f>
        <v>1.3096941598620711E-4</v>
      </c>
      <c r="L1169" s="46">
        <f>J1169*各種係数!F105</f>
        <v>4.2958922228290494E-3</v>
      </c>
      <c r="M1169" s="364">
        <v>1.6222766284691492E-4</v>
      </c>
      <c r="N1169" s="46">
        <f>M1169*各種係数!H105</f>
        <v>4.7101201702764132E-5</v>
      </c>
      <c r="O1169" s="46">
        <f>M1169*各種係数!I105</f>
        <v>2.5418426153207943E-5</v>
      </c>
      <c r="P1169" s="54"/>
      <c r="Q1169" s="41"/>
      <c r="R1169" s="46">
        <f>Q$1179*各種係数!J105</f>
        <v>2.6864963735126882E-6</v>
      </c>
      <c r="S1169" s="46">
        <f>R1169*各種係数!G105</f>
        <v>7.948042875407869E-8</v>
      </c>
      <c r="T1169" s="46">
        <f>R1169*各種係数!F105</f>
        <v>2.6070159447586095E-6</v>
      </c>
      <c r="U1169" s="364">
        <v>2.7196768085966756E-5</v>
      </c>
      <c r="V1169" s="46">
        <f>U1169*各種係数!H105</f>
        <v>7.8963133463201421E-6</v>
      </c>
      <c r="W1169" s="46">
        <f>U1169*各種係数!I105</f>
        <v>4.2612895302042807E-6</v>
      </c>
      <c r="X1169" s="135">
        <f t="shared" si="111"/>
        <v>1.8942443093288169E-4</v>
      </c>
      <c r="Y1169" s="46">
        <f t="shared" si="112"/>
        <v>5.4997515049084276E-5</v>
      </c>
      <c r="Z1169" s="47">
        <f t="shared" si="113"/>
        <v>2.9679715683412224E-5</v>
      </c>
      <c r="AA1169" s="46">
        <f>G1169*各種係数!K105*各種係数!$P$18</f>
        <v>0</v>
      </c>
      <c r="AB1169" s="46">
        <f>M1169*各種係数!K105*各種係数!$P$18</f>
        <v>1.296717713232143E-11</v>
      </c>
      <c r="AC1169" s="46">
        <f>U1169*各種係数!K105*各種係数!$P$18</f>
        <v>2.1738913265993833E-12</v>
      </c>
      <c r="AD1169" s="364">
        <f t="shared" si="114"/>
        <v>1.5141068458920813E-11</v>
      </c>
      <c r="AE1169" s="46">
        <f>G1169*各種係数!L105*各種係数!$P$18</f>
        <v>0</v>
      </c>
      <c r="AF1169" s="46">
        <f>M1169*各種係数!L105*各種係数!$P$18</f>
        <v>1.0759998045968847E-11</v>
      </c>
      <c r="AG1169" s="46">
        <f>U1169*各種係数!L105*各種係数!$P$18</f>
        <v>1.803867271007999E-12</v>
      </c>
      <c r="AH1169" s="135">
        <f t="shared" si="115"/>
        <v>1.2563865316976846E-11</v>
      </c>
    </row>
    <row r="1170" spans="2:34" x14ac:dyDescent="0.15">
      <c r="B1170" s="155" t="s">
        <v>132</v>
      </c>
      <c r="C1170" s="155" t="s">
        <v>321</v>
      </c>
      <c r="D1170" s="155" t="s">
        <v>300</v>
      </c>
      <c r="E1170" s="41" t="s">
        <v>214</v>
      </c>
      <c r="F1170" s="363">
        <f>SUMIF(価格変換【係数】!$D$7:$D$64,E1170,価格変換【係数】!$J$610:$J$667)</f>
        <v>0</v>
      </c>
      <c r="G1170" s="324">
        <f>SUMIF(価格変換【係数】!$D$7:$D$64,E1170,価格変換【係数】!$L$610:$L$667)</f>
        <v>0</v>
      </c>
      <c r="H1170" s="325">
        <f>G1170*各種係数!H106</f>
        <v>0</v>
      </c>
      <c r="I1170" s="324">
        <f>G1170*各種係数!I106</f>
        <v>0</v>
      </c>
      <c r="J1170" s="364">
        <v>1.0978635697137504E-2</v>
      </c>
      <c r="K1170" s="46">
        <f>J1170*各種係数!G106</f>
        <v>5.9516953649283834E-3</v>
      </c>
      <c r="L1170" s="46">
        <f>J1170*各種係数!F106</f>
        <v>5.026940332209121E-3</v>
      </c>
      <c r="M1170" s="364">
        <v>7.0070671750188801E-3</v>
      </c>
      <c r="N1170" s="46">
        <f>M1170*各種係数!H106</f>
        <v>2.6073044805613337E-3</v>
      </c>
      <c r="O1170" s="46">
        <f>M1170*各種係数!I106</f>
        <v>1.8685608855337774E-3</v>
      </c>
      <c r="P1170" s="54"/>
      <c r="Q1170" s="41"/>
      <c r="R1170" s="46">
        <f>Q$1179*各種係数!J106</f>
        <v>1.5829579082643622E-3</v>
      </c>
      <c r="S1170" s="46">
        <f>R1170*各種係数!G106</f>
        <v>8.5814699616548675E-4</v>
      </c>
      <c r="T1170" s="46">
        <f>R1170*各種係数!F106</f>
        <v>7.2481091209887548E-4</v>
      </c>
      <c r="U1170" s="364">
        <v>1.1818844327463566E-3</v>
      </c>
      <c r="V1170" s="46">
        <f>U1170*各種係数!H106</f>
        <v>4.3977494435779583E-4</v>
      </c>
      <c r="W1170" s="46">
        <f>U1170*各種係数!I106</f>
        <v>3.1517080785587983E-4</v>
      </c>
      <c r="X1170" s="135">
        <f t="shared" si="111"/>
        <v>8.1889516077652373E-3</v>
      </c>
      <c r="Y1170" s="46">
        <f t="shared" si="112"/>
        <v>3.0470794249191297E-3</v>
      </c>
      <c r="Z1170" s="47">
        <f t="shared" si="113"/>
        <v>2.1837316933896573E-3</v>
      </c>
      <c r="AA1170" s="46">
        <f>G1170*各種係数!K106*各種係数!$P$18</f>
        <v>0</v>
      </c>
      <c r="AB1170" s="46">
        <f>M1170*各種係数!K106*各種係数!$P$18</f>
        <v>4.2941130550111573E-10</v>
      </c>
      <c r="AC1170" s="46">
        <f>U1170*各種係数!K106*各種係数!$P$18</f>
        <v>7.2428952733094225E-11</v>
      </c>
      <c r="AD1170" s="364">
        <f t="shared" si="114"/>
        <v>5.0184025823420991E-10</v>
      </c>
      <c r="AE1170" s="46">
        <f>G1170*各種係数!L106*各種係数!$P$18</f>
        <v>0</v>
      </c>
      <c r="AF1170" s="46">
        <f>M1170*各種係数!L106*各種係数!$P$18</f>
        <v>3.8083144063634304E-10</v>
      </c>
      <c r="AG1170" s="46">
        <f>U1170*各種係数!L106*各種係数!$P$18</f>
        <v>6.4234970201673465E-11</v>
      </c>
      <c r="AH1170" s="135">
        <f t="shared" si="115"/>
        <v>4.450664108380165E-10</v>
      </c>
    </row>
    <row r="1171" spans="2:34" x14ac:dyDescent="0.15">
      <c r="B1171" s="163" t="s">
        <v>133</v>
      </c>
      <c r="C1171" s="163" t="s">
        <v>321</v>
      </c>
      <c r="D1171" s="163" t="s">
        <v>300</v>
      </c>
      <c r="E1171" s="62" t="s">
        <v>997</v>
      </c>
      <c r="F1171" s="365">
        <f>SUMIF(価格変換【係数】!$D$7:$D$64,E1171,価格変換【係数】!$J$610:$J$667)</f>
        <v>0</v>
      </c>
      <c r="G1171" s="326">
        <f>SUMIF(価格変換【係数】!$D$7:$D$64,E1171,価格変換【係数】!$L$610:$L$667)</f>
        <v>0</v>
      </c>
      <c r="H1171" s="327">
        <f>G1171*各種係数!H107</f>
        <v>0</v>
      </c>
      <c r="I1171" s="326">
        <f>G1171*各種係数!I107</f>
        <v>0</v>
      </c>
      <c r="J1171" s="80">
        <v>4.2859427468003475E-2</v>
      </c>
      <c r="K1171" s="67">
        <f>J1171*各種係数!G107</f>
        <v>1.6142492124374175E-2</v>
      </c>
      <c r="L1171" s="67">
        <f>J1171*各種係数!F107</f>
        <v>2.6716935343629299E-2</v>
      </c>
      <c r="M1171" s="80">
        <v>1.8827761792648817E-2</v>
      </c>
      <c r="N1171" s="67">
        <f>M1171*各種係数!H107</f>
        <v>1.3650902434282101E-2</v>
      </c>
      <c r="O1171" s="67">
        <f>M1171*各種係数!I107</f>
        <v>6.8491301541498007E-3</v>
      </c>
      <c r="P1171" s="54"/>
      <c r="Q1171" s="41"/>
      <c r="R1171" s="67">
        <f>Q$1179*各種係数!J107</f>
        <v>4.6106139216110851E-4</v>
      </c>
      <c r="S1171" s="67">
        <f>R1171*各種係数!G107</f>
        <v>1.7365327377203042E-4</v>
      </c>
      <c r="T1171" s="67">
        <f>R1171*各種係数!F107</f>
        <v>2.8740811838907812E-4</v>
      </c>
      <c r="U1171" s="80">
        <v>1.5566678473368796E-3</v>
      </c>
      <c r="V1171" s="67">
        <f>U1171*各種係数!H107</f>
        <v>1.1286482769755769E-3</v>
      </c>
      <c r="W1171" s="67">
        <f>U1171*各種係数!I107</f>
        <v>5.6628189853949191E-4</v>
      </c>
      <c r="X1171" s="330">
        <f t="shared" si="111"/>
        <v>2.0384429639985695E-2</v>
      </c>
      <c r="Y1171" s="67">
        <f t="shared" si="112"/>
        <v>1.4779550711257678E-2</v>
      </c>
      <c r="Z1171" s="68">
        <f t="shared" si="113"/>
        <v>7.4154120526892927E-3</v>
      </c>
      <c r="AA1171" s="67">
        <f>G1171*各種係数!K107*各種係数!$P$18</f>
        <v>0</v>
      </c>
      <c r="AB1171" s="67">
        <f>M1171*各種係数!K107*各種係数!$P$18</f>
        <v>3.249049351415755E-9</v>
      </c>
      <c r="AC1171" s="67">
        <f>U1171*各種係数!K107*各種係数!$P$18</f>
        <v>2.6862941625564819E-10</v>
      </c>
      <c r="AD1171" s="80">
        <f t="shared" si="114"/>
        <v>3.5176787676714033E-9</v>
      </c>
      <c r="AE1171" s="67">
        <f>G1171*各種係数!L107*各種係数!$P$18</f>
        <v>0</v>
      </c>
      <c r="AF1171" s="67">
        <f>M1171*各種係数!L107*各種係数!$P$18</f>
        <v>2.9569145555501789E-9</v>
      </c>
      <c r="AG1171" s="67">
        <f>U1171*各種係数!L107*各種係数!$P$18</f>
        <v>2.4447588973345574E-10</v>
      </c>
      <c r="AH1171" s="330">
        <f t="shared" si="115"/>
        <v>3.2013904452836345E-9</v>
      </c>
    </row>
    <row r="1172" spans="2:34" x14ac:dyDescent="0.15">
      <c r="B1172" s="162" t="s">
        <v>134</v>
      </c>
      <c r="C1172" s="162" t="s">
        <v>322</v>
      </c>
      <c r="D1172" s="162" t="s">
        <v>300</v>
      </c>
      <c r="E1172" s="116" t="s">
        <v>998</v>
      </c>
      <c r="F1172" s="363">
        <f>SUMIF(価格変換【係数】!$D$7:$D$64,E1172,価格変換【係数】!$J$610:$J$667)</f>
        <v>0</v>
      </c>
      <c r="G1172" s="324">
        <f>SUMIF(価格変換【係数】!$D$7:$D$64,E1172,価格変換【係数】!$L$610:$L$667)</f>
        <v>0</v>
      </c>
      <c r="H1172" s="325">
        <f>G1172*各種係数!H108</f>
        <v>0</v>
      </c>
      <c r="I1172" s="324">
        <f>G1172*各種係数!I108</f>
        <v>0</v>
      </c>
      <c r="J1172" s="366">
        <v>0</v>
      </c>
      <c r="K1172" s="46">
        <f>J1172*各種係数!G108</f>
        <v>0</v>
      </c>
      <c r="L1172" s="46">
        <f>J1172*各種係数!F108</f>
        <v>0</v>
      </c>
      <c r="M1172" s="366">
        <v>0</v>
      </c>
      <c r="N1172" s="46">
        <f>M1172*各種係数!H108</f>
        <v>0</v>
      </c>
      <c r="O1172" s="46">
        <f>M1172*各種係数!I108</f>
        <v>0</v>
      </c>
      <c r="P1172" s="54"/>
      <c r="Q1172" s="41"/>
      <c r="R1172" s="46">
        <f>Q$1179*各種係数!J108</f>
        <v>2.6653033363028757E-3</v>
      </c>
      <c r="S1172" s="46">
        <f>R1172*各種係数!G108</f>
        <v>1.4246254729006116E-4</v>
      </c>
      <c r="T1172" s="46">
        <f>R1172*各種係数!F108</f>
        <v>2.5228407890128144E-3</v>
      </c>
      <c r="U1172" s="366">
        <v>1.4246254729006116E-4</v>
      </c>
      <c r="V1172" s="46">
        <f>U1172*各種係数!H108</f>
        <v>6.8898119658740805E-5</v>
      </c>
      <c r="W1172" s="46">
        <f>U1172*各種係数!I108</f>
        <v>3.9825482042300105E-5</v>
      </c>
      <c r="X1172" s="328">
        <f t="shared" si="111"/>
        <v>1.4246254729006116E-4</v>
      </c>
      <c r="Y1172" s="136">
        <f t="shared" si="112"/>
        <v>6.8898119658740805E-5</v>
      </c>
      <c r="Z1172" s="329">
        <f t="shared" si="113"/>
        <v>3.9825482042300105E-5</v>
      </c>
      <c r="AA1172" s="46">
        <f>G1172*各種係数!K108*各種係数!$P$18</f>
        <v>0</v>
      </c>
      <c r="AB1172" s="46">
        <f>M1172*各種係数!K108*各種係数!$P$18</f>
        <v>0</v>
      </c>
      <c r="AC1172" s="46">
        <f>U1172*各種係数!K108*各種係数!$P$18</f>
        <v>1.5416953902338795E-11</v>
      </c>
      <c r="AD1172" s="366">
        <f t="shared" si="114"/>
        <v>1.5416953902338795E-11</v>
      </c>
      <c r="AE1172" s="46">
        <f>G1172*各種係数!L108*各種係数!$P$18</f>
        <v>0</v>
      </c>
      <c r="AF1172" s="46">
        <f>M1172*各種係数!L108*各種係数!$P$18</f>
        <v>0</v>
      </c>
      <c r="AG1172" s="46">
        <f>U1172*各種係数!L108*各種係数!$P$18</f>
        <v>1.5114660688567445E-11</v>
      </c>
      <c r="AH1172" s="328">
        <f t="shared" si="115"/>
        <v>1.5114660688567445E-11</v>
      </c>
    </row>
    <row r="1173" spans="2:34" x14ac:dyDescent="0.15">
      <c r="B1173" s="155" t="s">
        <v>135</v>
      </c>
      <c r="C1173" s="155" t="s">
        <v>322</v>
      </c>
      <c r="D1173" s="155" t="s">
        <v>300</v>
      </c>
      <c r="E1173" s="41" t="s">
        <v>999</v>
      </c>
      <c r="F1173" s="363">
        <f>SUMIF(価格変換【係数】!$D$7:$D$64,E1173,価格変換【係数】!$J$610:$J$667)</f>
        <v>0</v>
      </c>
      <c r="G1173" s="324">
        <f>SUMIF(価格変換【係数】!$D$7:$D$64,E1173,価格変換【係数】!$L$610:$L$667)</f>
        <v>0</v>
      </c>
      <c r="H1173" s="325">
        <f>G1173*各種係数!H109</f>
        <v>0</v>
      </c>
      <c r="I1173" s="324">
        <f>G1173*各種係数!I109</f>
        <v>0</v>
      </c>
      <c r="J1173" s="364">
        <v>0</v>
      </c>
      <c r="K1173" s="46">
        <f>J1173*各種係数!G109</f>
        <v>0</v>
      </c>
      <c r="L1173" s="46">
        <f>J1173*各種係数!F109</f>
        <v>0</v>
      </c>
      <c r="M1173" s="364">
        <v>8.7541455463726924E-7</v>
      </c>
      <c r="N1173" s="46">
        <f>M1173*各種係数!H109</f>
        <v>3.5325476584463398E-7</v>
      </c>
      <c r="O1173" s="46">
        <f>M1173*各種係数!I109</f>
        <v>2.6785151239312402E-7</v>
      </c>
      <c r="P1173" s="54"/>
      <c r="Q1173" s="41"/>
      <c r="R1173" s="46">
        <f>Q$1179*各種係数!J109</f>
        <v>1.5433175308292442E-2</v>
      </c>
      <c r="S1173" s="46">
        <f>R1173*各種係数!G109</f>
        <v>9.4467907038550195E-3</v>
      </c>
      <c r="T1173" s="46">
        <f>R1173*各種係数!F109</f>
        <v>5.9863846044374228E-3</v>
      </c>
      <c r="U1173" s="364">
        <v>9.496444269047213E-3</v>
      </c>
      <c r="V1173" s="46">
        <f>U1173*各種係数!H109</f>
        <v>3.8320863856426348E-3</v>
      </c>
      <c r="W1173" s="46">
        <f>U1173*各種係数!I109</f>
        <v>2.90563704515431E-3</v>
      </c>
      <c r="X1173" s="135">
        <f t="shared" si="111"/>
        <v>9.4973196836018511E-3</v>
      </c>
      <c r="Y1173" s="46">
        <f t="shared" si="112"/>
        <v>3.8324396404084793E-3</v>
      </c>
      <c r="Z1173" s="47">
        <f t="shared" si="113"/>
        <v>2.9059048966667031E-3</v>
      </c>
      <c r="AA1173" s="46">
        <f>G1173*各種係数!K109*各種係数!$P$18</f>
        <v>0</v>
      </c>
      <c r="AB1173" s="46">
        <f>M1173*各種係数!K109*各種係数!$P$18</f>
        <v>1.6998147647667097E-13</v>
      </c>
      <c r="AC1173" s="46">
        <f>U1173*各種係数!K109*各種係数!$P$18</f>
        <v>1.8439488006912594E-9</v>
      </c>
      <c r="AD1173" s="364">
        <f t="shared" si="114"/>
        <v>1.844118782167736E-9</v>
      </c>
      <c r="AE1173" s="46">
        <f>G1173*各種係数!L109*各種係数!$P$18</f>
        <v>0</v>
      </c>
      <c r="AF1173" s="46">
        <f>M1173*各種係数!L109*各種係数!$P$18</f>
        <v>1.5693489508975334E-13</v>
      </c>
      <c r="AG1173" s="46">
        <f>U1173*各種係数!L109*各種係数!$P$18</f>
        <v>1.7024202729941289E-9</v>
      </c>
      <c r="AH1173" s="135">
        <f t="shared" si="115"/>
        <v>1.7025772078892186E-9</v>
      </c>
    </row>
    <row r="1174" spans="2:34" x14ac:dyDescent="0.15">
      <c r="B1174" s="155" t="s">
        <v>136</v>
      </c>
      <c r="C1174" s="155" t="s">
        <v>322</v>
      </c>
      <c r="D1174" s="155" t="s">
        <v>300</v>
      </c>
      <c r="E1174" s="41" t="s">
        <v>1000</v>
      </c>
      <c r="F1174" s="363">
        <f>SUMIF(価格変換【係数】!$D$7:$D$64,E1174,価格変換【係数】!$J$610:$J$667)</f>
        <v>0</v>
      </c>
      <c r="G1174" s="324">
        <f>SUMIF(価格変換【係数】!$D$7:$D$64,E1174,価格変換【係数】!$L$610:$L$667)</f>
        <v>0</v>
      </c>
      <c r="H1174" s="325">
        <f>G1174*各種係数!H110</f>
        <v>0</v>
      </c>
      <c r="I1174" s="324">
        <f>G1174*各種係数!I110</f>
        <v>0</v>
      </c>
      <c r="J1174" s="364">
        <v>6.450514986870064E-4</v>
      </c>
      <c r="K1174" s="46">
        <f>J1174*各種係数!G110</f>
        <v>5.299341375966703E-4</v>
      </c>
      <c r="L1174" s="46">
        <f>J1174*各種係数!F110</f>
        <v>1.1511736109033606E-4</v>
      </c>
      <c r="M1174" s="364">
        <v>5.4901705315143037E-4</v>
      </c>
      <c r="N1174" s="46">
        <f>M1174*各種係数!H110</f>
        <v>3.7600202087433672E-4</v>
      </c>
      <c r="O1174" s="46">
        <f>M1174*各種係数!I110</f>
        <v>1.6273863339548466E-4</v>
      </c>
      <c r="P1174" s="54"/>
      <c r="Q1174" s="41"/>
      <c r="R1174" s="46">
        <f>Q$1179*各種係数!J110</f>
        <v>3.0351274039884047E-3</v>
      </c>
      <c r="S1174" s="46">
        <f>R1174*各種係数!G110</f>
        <v>2.4934716477715783E-3</v>
      </c>
      <c r="T1174" s="46">
        <f>R1174*各種係数!F110</f>
        <v>5.4165575621682618E-4</v>
      </c>
      <c r="U1174" s="364">
        <v>2.5985471911965227E-3</v>
      </c>
      <c r="V1174" s="46">
        <f>U1174*各種係数!H110</f>
        <v>1.7796514509317632E-3</v>
      </c>
      <c r="W1174" s="46">
        <f>U1174*各種係数!I110</f>
        <v>7.7025661822631409E-4</v>
      </c>
      <c r="X1174" s="135">
        <f t="shared" si="111"/>
        <v>3.1475642443479532E-3</v>
      </c>
      <c r="Y1174" s="46">
        <f t="shared" si="112"/>
        <v>2.1556534718060998E-3</v>
      </c>
      <c r="Z1174" s="47">
        <f t="shared" si="113"/>
        <v>9.3299525162179875E-4</v>
      </c>
      <c r="AA1174" s="46">
        <f>G1174*各種係数!K110*各種係数!$P$18</f>
        <v>0</v>
      </c>
      <c r="AB1174" s="46">
        <f>M1174*各種係数!K110*各種係数!$P$18</f>
        <v>7.9288402868691922E-11</v>
      </c>
      <c r="AC1174" s="46">
        <f>U1174*各種係数!K110*各種係数!$P$18</f>
        <v>3.7527915642370592E-10</v>
      </c>
      <c r="AD1174" s="364">
        <f t="shared" si="114"/>
        <v>4.5456755929239786E-10</v>
      </c>
      <c r="AE1174" s="46">
        <f>G1174*各種係数!L110*各種係数!$P$18</f>
        <v>0</v>
      </c>
      <c r="AF1174" s="46">
        <f>M1174*各種係数!L110*各種係数!$P$18</f>
        <v>5.9547651402068209E-11</v>
      </c>
      <c r="AG1174" s="46">
        <f>U1174*各種係数!L110*各種係数!$P$18</f>
        <v>2.8184440065200349E-10</v>
      </c>
      <c r="AH1174" s="135">
        <f t="shared" si="115"/>
        <v>3.4139205205407168E-10</v>
      </c>
    </row>
    <row r="1175" spans="2:34" x14ac:dyDescent="0.15">
      <c r="B1175" s="155" t="s">
        <v>137</v>
      </c>
      <c r="C1175" s="155" t="s">
        <v>322</v>
      </c>
      <c r="D1175" s="155" t="s">
        <v>300</v>
      </c>
      <c r="E1175" s="41" t="s">
        <v>1001</v>
      </c>
      <c r="F1175" s="363">
        <f>SUMIF(価格変換【係数】!$D$7:$D$64,E1175,価格変換【係数】!$J$610:$J$667)</f>
        <v>0</v>
      </c>
      <c r="G1175" s="324">
        <f>SUMIF(価格変換【係数】!$D$7:$D$64,E1175,価格変換【係数】!$L$610:$L$667)</f>
        <v>0</v>
      </c>
      <c r="H1175" s="325">
        <f>G1175*各種係数!H111</f>
        <v>0</v>
      </c>
      <c r="I1175" s="324">
        <f>G1175*各種係数!I111</f>
        <v>0</v>
      </c>
      <c r="J1175" s="364">
        <v>9.7271753977406128E-7</v>
      </c>
      <c r="K1175" s="46">
        <f>J1175*各種係数!G111</f>
        <v>6.5417657403219081E-7</v>
      </c>
      <c r="L1175" s="46">
        <f>J1175*各種係数!F111</f>
        <v>3.1854096574187052E-7</v>
      </c>
      <c r="M1175" s="364">
        <v>1.1743665422109266E-5</v>
      </c>
      <c r="N1175" s="46">
        <f>M1175*各種係数!H111</f>
        <v>8.2443051640991999E-6</v>
      </c>
      <c r="O1175" s="46">
        <f>M1175*各種係数!I111</f>
        <v>3.4759247293970008E-6</v>
      </c>
      <c r="P1175" s="54"/>
      <c r="Q1175" s="41"/>
      <c r="R1175" s="46">
        <f>Q$1179*各種係数!J111</f>
        <v>5.7507043680635386E-3</v>
      </c>
      <c r="S1175" s="46">
        <f>R1175*各種係数!G111</f>
        <v>3.8674907441738704E-3</v>
      </c>
      <c r="T1175" s="46">
        <f>R1175*各種係数!F111</f>
        <v>1.8832136238896686E-3</v>
      </c>
      <c r="U1175" s="364">
        <v>3.932065007957221E-3</v>
      </c>
      <c r="V1175" s="46">
        <f>U1175*各種係数!H111</f>
        <v>2.760394023968462E-3</v>
      </c>
      <c r="W1175" s="46">
        <f>U1175*各種係数!I111</f>
        <v>1.1638241986206301E-3</v>
      </c>
      <c r="X1175" s="135">
        <f t="shared" si="111"/>
        <v>3.9438086733793306E-3</v>
      </c>
      <c r="Y1175" s="46">
        <f t="shared" si="112"/>
        <v>2.768638329132561E-3</v>
      </c>
      <c r="Z1175" s="47">
        <f t="shared" si="113"/>
        <v>1.167300123350027E-3</v>
      </c>
      <c r="AA1175" s="46">
        <f>G1175*各種係数!K111*各種係数!$P$18</f>
        <v>0</v>
      </c>
      <c r="AB1175" s="46">
        <f>M1175*各種係数!K111*各種係数!$P$18</f>
        <v>1.0225959668995346E-12</v>
      </c>
      <c r="AC1175" s="46">
        <f>U1175*各種係数!K111*各種係数!$P$18</f>
        <v>3.4239001829478622E-10</v>
      </c>
      <c r="AD1175" s="364">
        <f t="shared" si="114"/>
        <v>3.4341261426168575E-10</v>
      </c>
      <c r="AE1175" s="46">
        <f>G1175*各種係数!L111*各種係数!$P$18</f>
        <v>0</v>
      </c>
      <c r="AF1175" s="46">
        <f>M1175*各種係数!L111*各種係数!$P$18</f>
        <v>9.3592684939319298E-13</v>
      </c>
      <c r="AG1175" s="46">
        <f>U1175*各種係数!L111*各種係数!$P$18</f>
        <v>3.1337108834676247E-10</v>
      </c>
      <c r="AH1175" s="135">
        <f t="shared" si="115"/>
        <v>3.1430701519615566E-10</v>
      </c>
    </row>
    <row r="1176" spans="2:34" x14ac:dyDescent="0.15">
      <c r="B1176" s="163" t="s">
        <v>138</v>
      </c>
      <c r="C1176" s="163" t="s">
        <v>322</v>
      </c>
      <c r="D1176" s="163" t="s">
        <v>300</v>
      </c>
      <c r="E1176" s="62" t="s">
        <v>204</v>
      </c>
      <c r="F1176" s="365">
        <f>SUMIF(価格変換【係数】!$D$7:$D$64,E1176,価格変換【係数】!$J$610:$J$667)</f>
        <v>0</v>
      </c>
      <c r="G1176" s="326">
        <f>SUMIF(価格変換【係数】!$D$7:$D$64,E1176,価格変換【係数】!$L$610:$L$667)</f>
        <v>0</v>
      </c>
      <c r="H1176" s="327">
        <f>G1176*各種係数!H112</f>
        <v>0</v>
      </c>
      <c r="I1176" s="326">
        <f>G1176*各種係数!I112</f>
        <v>0</v>
      </c>
      <c r="J1176" s="80">
        <v>2.4925540030209782E-4</v>
      </c>
      <c r="K1176" s="67">
        <f>J1176*各種係数!G112</f>
        <v>1.5231783745691508E-4</v>
      </c>
      <c r="L1176" s="67">
        <f>J1176*各種係数!F112</f>
        <v>9.6937562845182744E-5</v>
      </c>
      <c r="M1176" s="80">
        <v>1.8633682454814924E-4</v>
      </c>
      <c r="N1176" s="67">
        <f>M1176*各種係数!H112</f>
        <v>1.3620531356369893E-4</v>
      </c>
      <c r="O1176" s="67">
        <f>M1176*各種係数!I112</f>
        <v>6.431279456907467E-5</v>
      </c>
      <c r="P1176" s="54"/>
      <c r="Q1176" s="41"/>
      <c r="R1176" s="67">
        <f>Q$1179*各種係数!J112</f>
        <v>5.3288775458489816E-3</v>
      </c>
      <c r="S1176" s="67">
        <f>R1176*各種係数!G112</f>
        <v>3.2564313666731751E-3</v>
      </c>
      <c r="T1176" s="67">
        <f>R1176*各種係数!F112</f>
        <v>2.0724461791758065E-3</v>
      </c>
      <c r="U1176" s="80">
        <v>3.3082522236476879E-3</v>
      </c>
      <c r="V1176" s="67">
        <f>U1176*各種係数!H112</f>
        <v>2.4182097798564907E-3</v>
      </c>
      <c r="W1176" s="67">
        <f>U1176*各種係数!I112</f>
        <v>1.1418191018231099E-3</v>
      </c>
      <c r="X1176" s="330">
        <f t="shared" si="111"/>
        <v>3.4945890481958373E-3</v>
      </c>
      <c r="Y1176" s="67">
        <f t="shared" si="112"/>
        <v>2.5544150934201895E-3</v>
      </c>
      <c r="Z1176" s="68">
        <f t="shared" si="113"/>
        <v>1.2061318963921845E-3</v>
      </c>
      <c r="AA1176" s="67">
        <f>G1176*各種係数!K112*各種係数!$P$18</f>
        <v>0</v>
      </c>
      <c r="AB1176" s="67">
        <f>M1176*各種係数!K112*各種係数!$P$18</f>
        <v>3.1671076429007893E-11</v>
      </c>
      <c r="AC1176" s="67">
        <f>U1176*各種係数!K112*各種係数!$P$18</f>
        <v>5.6229309088879124E-10</v>
      </c>
      <c r="AD1176" s="80">
        <f t="shared" si="114"/>
        <v>5.9396416731779909E-10</v>
      </c>
      <c r="AE1176" s="67">
        <f>G1176*各種係数!L112*各種係数!$P$18</f>
        <v>0</v>
      </c>
      <c r="AF1176" s="67">
        <f>M1176*各種係数!L112*各種係数!$P$18</f>
        <v>2.0416662025989137E-11</v>
      </c>
      <c r="AG1176" s="67">
        <f>U1176*各種係数!L112*各種係数!$P$18</f>
        <v>3.6248051189414105E-10</v>
      </c>
      <c r="AH1176" s="330">
        <f t="shared" si="115"/>
        <v>3.8289717392013021E-10</v>
      </c>
    </row>
    <row r="1177" spans="2:34" x14ac:dyDescent="0.15">
      <c r="B1177" s="155" t="s">
        <v>139</v>
      </c>
      <c r="C1177" s="155" t="s">
        <v>323</v>
      </c>
      <c r="D1177" s="155" t="s">
        <v>290</v>
      </c>
      <c r="E1177" s="41" t="s">
        <v>1002</v>
      </c>
      <c r="F1177" s="363">
        <f>SUMIF(価格変換【係数】!$D$7:$D$64,E1177,価格変換【係数】!$J$610:$J$667)</f>
        <v>0</v>
      </c>
      <c r="G1177" s="324">
        <f>SUMIF(価格変換【係数】!$D$7:$D$64,E1177,価格変換【係数】!$L$610:$L$667)</f>
        <v>0</v>
      </c>
      <c r="H1177" s="325">
        <f>G1177*各種係数!H113</f>
        <v>0</v>
      </c>
      <c r="I1177" s="324">
        <f>G1177*各種係数!I113</f>
        <v>0</v>
      </c>
      <c r="J1177" s="364">
        <v>1.1580811449603283E-3</v>
      </c>
      <c r="K1177" s="46">
        <f>J1177*各種係数!G113</f>
        <v>1.1580811449603283E-3</v>
      </c>
      <c r="L1177" s="46">
        <f>J1177*各種係数!F113</f>
        <v>0</v>
      </c>
      <c r="M1177" s="364">
        <v>1.3082774530837468E-3</v>
      </c>
      <c r="N1177" s="46">
        <f>M1177*各種係数!H113</f>
        <v>0</v>
      </c>
      <c r="O1177" s="46">
        <f>M1177*各種係数!I113</f>
        <v>0</v>
      </c>
      <c r="P1177" s="54"/>
      <c r="Q1177" s="41"/>
      <c r="R1177" s="46">
        <f>Q$1179*各種係数!J113</f>
        <v>0</v>
      </c>
      <c r="S1177" s="46">
        <f>R1177*各種係数!G113</f>
        <v>0</v>
      </c>
      <c r="T1177" s="46">
        <f>R1177*各種係数!F113</f>
        <v>0</v>
      </c>
      <c r="U1177" s="364">
        <v>1.3920810646476901E-4</v>
      </c>
      <c r="V1177" s="46">
        <f>U1177*各種係数!H113</f>
        <v>0</v>
      </c>
      <c r="W1177" s="46">
        <f>U1177*各種係数!I113</f>
        <v>0</v>
      </c>
      <c r="X1177" s="135">
        <f t="shared" si="111"/>
        <v>1.4474855595485157E-3</v>
      </c>
      <c r="Y1177" s="46">
        <f t="shared" si="112"/>
        <v>0</v>
      </c>
      <c r="Z1177" s="47">
        <f t="shared" si="113"/>
        <v>0</v>
      </c>
      <c r="AA1177" s="46">
        <f>G1177*各種係数!K113*各種係数!$P$18</f>
        <v>0</v>
      </c>
      <c r="AB1177" s="46">
        <f>M1177*各種係数!K113*各種係数!$P$18</f>
        <v>0</v>
      </c>
      <c r="AC1177" s="46">
        <f>U1177*各種係数!K113*各種係数!$P$18</f>
        <v>0</v>
      </c>
      <c r="AD1177" s="364">
        <f t="shared" si="114"/>
        <v>0</v>
      </c>
      <c r="AE1177" s="46">
        <f>G1177*各種係数!L113*各種係数!$P$18</f>
        <v>0</v>
      </c>
      <c r="AF1177" s="46">
        <f>M1177*各種係数!L113*各種係数!$P$18</f>
        <v>0</v>
      </c>
      <c r="AG1177" s="46">
        <f>U1177*各種係数!L113*各種係数!$P$18</f>
        <v>0</v>
      </c>
      <c r="AH1177" s="135">
        <f t="shared" si="115"/>
        <v>0</v>
      </c>
    </row>
    <row r="1178" spans="2:34" x14ac:dyDescent="0.15">
      <c r="B1178" s="173" t="s">
        <v>955</v>
      </c>
      <c r="C1178" s="173" t="s">
        <v>324</v>
      </c>
      <c r="D1178" s="173" t="s">
        <v>301</v>
      </c>
      <c r="E1178" s="87" t="s">
        <v>1003</v>
      </c>
      <c r="F1178" s="367">
        <f>SUMIF(価格変換【係数】!$D$7:$D$64,E1178,価格変換【係数】!$J$610:$J$667)</f>
        <v>0</v>
      </c>
      <c r="G1178" s="333">
        <f>SUMIF(価格変換【係数】!$D$7:$D$64,E1178,価格変換【係数】!$L$610:$L$667)</f>
        <v>0</v>
      </c>
      <c r="H1178" s="334">
        <f>G1178*各種係数!H114</f>
        <v>0</v>
      </c>
      <c r="I1178" s="333">
        <f>G1178*各種係数!I114</f>
        <v>0</v>
      </c>
      <c r="J1178" s="368">
        <v>7.1334810527954205E-3</v>
      </c>
      <c r="K1178" s="91">
        <f>J1178*各種係数!G114</f>
        <v>4.4260552681119024E-3</v>
      </c>
      <c r="L1178" s="91">
        <f>J1178*各種係数!F114</f>
        <v>2.7074257846835185E-3</v>
      </c>
      <c r="M1178" s="368">
        <v>4.8362917518144678E-3</v>
      </c>
      <c r="N1178" s="46">
        <f>M1178*各種係数!H114</f>
        <v>1.9898099691496134E-3</v>
      </c>
      <c r="O1178" s="46">
        <f>M1178*各種係数!I114</f>
        <v>5.1776527860080035E-5</v>
      </c>
      <c r="P1178" s="95"/>
      <c r="Q1178" s="87"/>
      <c r="R1178" s="91">
        <f>Q$1179*各種係数!J114</f>
        <v>6.4319607720754689E-6</v>
      </c>
      <c r="S1178" s="91">
        <f>R1178*各種係数!G114</f>
        <v>3.9907884592162472E-6</v>
      </c>
      <c r="T1178" s="91">
        <f>R1178*各種係数!F114</f>
        <v>2.4411723128592221E-6</v>
      </c>
      <c r="U1178" s="368">
        <v>2.4718932036910704E-4</v>
      </c>
      <c r="V1178" s="91">
        <f>U1178*各種係数!H114</f>
        <v>1.0170184082737193E-4</v>
      </c>
      <c r="W1178" s="91">
        <f>U1178*各種係数!I114</f>
        <v>2.6463673801324273E-6</v>
      </c>
      <c r="X1178" s="335">
        <f t="shared" si="111"/>
        <v>5.083481072183575E-3</v>
      </c>
      <c r="Y1178" s="91">
        <f t="shared" si="112"/>
        <v>2.0915118099769851E-3</v>
      </c>
      <c r="Z1178" s="94">
        <f t="shared" si="113"/>
        <v>5.4422895240212462E-5</v>
      </c>
      <c r="AA1178" s="91">
        <f>G1178*各種係数!K114*各種係数!$P$18</f>
        <v>0</v>
      </c>
      <c r="AB1178" s="91">
        <f>M1178*各種係数!K114*各種係数!$P$18</f>
        <v>1.6500835489717769E-11</v>
      </c>
      <c r="AC1178" s="91">
        <f>U1178*各種係数!K114*各種係数!$P$18</f>
        <v>8.4337970485248161E-13</v>
      </c>
      <c r="AD1178" s="368">
        <f t="shared" si="114"/>
        <v>1.7344215194570249E-11</v>
      </c>
      <c r="AE1178" s="91">
        <f>G1178*各種係数!L114*各種係数!$P$18</f>
        <v>0</v>
      </c>
      <c r="AF1178" s="91">
        <f>M1178*各種係数!L114*各種係数!$P$18</f>
        <v>1.6500835489717769E-11</v>
      </c>
      <c r="AG1178" s="91">
        <f>U1178*各種係数!L114*各種係数!$P$18</f>
        <v>8.4337970485248161E-13</v>
      </c>
      <c r="AH1178" s="335">
        <f t="shared" si="115"/>
        <v>1.7344215194570249E-11</v>
      </c>
    </row>
    <row r="1179" spans="2:34" x14ac:dyDescent="0.15">
      <c r="B1179" s="477"/>
      <c r="C1179" s="478"/>
      <c r="D1179" s="478"/>
      <c r="E1179" s="95" t="s">
        <v>272</v>
      </c>
      <c r="F1179" s="91">
        <f t="shared" ref="F1179:O1179" si="116">SUM(F1072:F1178)</f>
        <v>1</v>
      </c>
      <c r="G1179" s="91">
        <f t="shared" si="116"/>
        <v>0.73269013460685883</v>
      </c>
      <c r="H1179" s="91">
        <f t="shared" si="116"/>
        <v>0.49783954515973372</v>
      </c>
      <c r="I1179" s="91">
        <f t="shared" si="116"/>
        <v>0.24888465718335065</v>
      </c>
      <c r="J1179" s="91">
        <f t="shared" si="116"/>
        <v>0.2348505894471252</v>
      </c>
      <c r="K1179" s="91">
        <f t="shared" si="116"/>
        <v>9.3628556987436551E-2</v>
      </c>
      <c r="L1179" s="91">
        <f t="shared" si="116"/>
        <v>0.14122203245968862</v>
      </c>
      <c r="M1179" s="91">
        <f t="shared" si="116"/>
        <v>0.10996020596471827</v>
      </c>
      <c r="N1179" s="138">
        <f t="shared" si="116"/>
        <v>6.019548304551943E-2</v>
      </c>
      <c r="O1179" s="138">
        <f t="shared" si="116"/>
        <v>2.8323757386525348E-2</v>
      </c>
      <c r="P1179" s="336">
        <f>各種係数!$P$8</f>
        <v>0.60899999999999999</v>
      </c>
      <c r="Q1179" s="91">
        <f>(I1179+O1179)*P1179</f>
        <v>0.16881992447305447</v>
      </c>
      <c r="R1179" s="91">
        <f t="shared" ref="R1179:AH1179" si="117">SUM(R1072:R1178)</f>
        <v>0.16881992447305449</v>
      </c>
      <c r="S1179" s="91">
        <f t="shared" si="117"/>
        <v>6.8396858776031563E-2</v>
      </c>
      <c r="T1179" s="91">
        <f t="shared" si="117"/>
        <v>0.10042306569702296</v>
      </c>
      <c r="U1179" s="91">
        <f t="shared" si="117"/>
        <v>7.9480533345745633E-2</v>
      </c>
      <c r="V1179" s="91">
        <f t="shared" si="117"/>
        <v>4.7586273355517135E-2</v>
      </c>
      <c r="W1179" s="91">
        <f t="shared" si="117"/>
        <v>2.5082507141311439E-2</v>
      </c>
      <c r="X1179" s="91">
        <f t="shared" si="117"/>
        <v>0.92213087391732274</v>
      </c>
      <c r="Y1179" s="91">
        <f t="shared" si="117"/>
        <v>0.6056213015607701</v>
      </c>
      <c r="Z1179" s="91">
        <f t="shared" si="117"/>
        <v>0.30229092171118743</v>
      </c>
      <c r="AA1179" s="91">
        <f t="shared" si="117"/>
        <v>6.3263476376705907E-8</v>
      </c>
      <c r="AB1179" s="91">
        <f t="shared" si="117"/>
        <v>7.9125870944310233E-9</v>
      </c>
      <c r="AC1179" s="91">
        <f t="shared" si="117"/>
        <v>7.54189577057173E-9</v>
      </c>
      <c r="AD1179" s="91">
        <f t="shared" si="117"/>
        <v>7.8717959241708621E-8</v>
      </c>
      <c r="AE1179" s="91">
        <f t="shared" si="117"/>
        <v>5.8206282041943122E-8</v>
      </c>
      <c r="AF1179" s="91">
        <f t="shared" si="117"/>
        <v>7.2248155276858899E-9</v>
      </c>
      <c r="AG1179" s="91">
        <f t="shared" si="117"/>
        <v>6.7374052367919137E-9</v>
      </c>
      <c r="AH1179" s="91">
        <f t="shared" si="117"/>
        <v>7.2168502806420903E-8</v>
      </c>
    </row>
    <row r="1185" spans="2:34" x14ac:dyDescent="0.15">
      <c r="I1185" s="10" t="str">
        <f>入力表1【係数】!$E$52</f>
        <v>（単位：円)</v>
      </c>
      <c r="O1185" s="10" t="str">
        <f>入力表1【係数】!$E$52</f>
        <v>（単位：円)</v>
      </c>
      <c r="W1185" s="10" t="str">
        <f>入力表1【係数】!$E$52</f>
        <v>（単位：円)</v>
      </c>
      <c r="Z1185" s="10" t="str">
        <f>入力表1【係数】!$E$52</f>
        <v>（単位：円)</v>
      </c>
      <c r="AD1185" s="10" t="s">
        <v>9</v>
      </c>
      <c r="AH1185" s="10" t="s">
        <v>9</v>
      </c>
    </row>
    <row r="1186" spans="2:34" ht="17.45" customHeight="1" x14ac:dyDescent="0.15">
      <c r="B1186" s="460" t="s">
        <v>33</v>
      </c>
      <c r="C1186" s="458" t="s">
        <v>325</v>
      </c>
      <c r="D1186" s="458" t="s">
        <v>326</v>
      </c>
      <c r="E1186" s="460" t="s">
        <v>525</v>
      </c>
      <c r="F1186" s="458" t="s">
        <v>498</v>
      </c>
      <c r="G1186" s="499" t="s">
        <v>277</v>
      </c>
      <c r="H1186" s="500"/>
      <c r="I1186" s="501"/>
      <c r="J1186" s="463" t="s">
        <v>844</v>
      </c>
      <c r="K1186" s="463" t="s">
        <v>243</v>
      </c>
      <c r="L1186" s="508" t="s">
        <v>225</v>
      </c>
      <c r="M1186" s="510" t="s">
        <v>845</v>
      </c>
      <c r="N1186" s="511"/>
      <c r="O1186" s="512"/>
      <c r="P1186" s="460" t="s">
        <v>237</v>
      </c>
      <c r="Q1186" s="460" t="s">
        <v>275</v>
      </c>
      <c r="R1186" s="461" t="s">
        <v>241</v>
      </c>
      <c r="S1186" s="461" t="s">
        <v>244</v>
      </c>
      <c r="T1186" s="461" t="s">
        <v>225</v>
      </c>
      <c r="U1186" s="505" t="s">
        <v>847</v>
      </c>
      <c r="V1186" s="506"/>
      <c r="W1186" s="507"/>
      <c r="X1186" s="513" t="s">
        <v>278</v>
      </c>
      <c r="Y1186" s="514"/>
      <c r="Z1186" s="515"/>
      <c r="AA1186" s="373" t="s">
        <v>8</v>
      </c>
      <c r="AB1186" s="373" t="s">
        <v>848</v>
      </c>
      <c r="AC1186" s="373" t="s">
        <v>849</v>
      </c>
      <c r="AD1186" s="460" t="s">
        <v>266</v>
      </c>
      <c r="AE1186" s="373" t="s">
        <v>8</v>
      </c>
      <c r="AF1186" s="373" t="s">
        <v>848</v>
      </c>
      <c r="AG1186" s="373" t="s">
        <v>849</v>
      </c>
      <c r="AH1186" s="460" t="s">
        <v>271</v>
      </c>
    </row>
    <row r="1187" spans="2:34" x14ac:dyDescent="0.15">
      <c r="B1187" s="498"/>
      <c r="C1187" s="498"/>
      <c r="D1187" s="498"/>
      <c r="E1187" s="498"/>
      <c r="F1187" s="459"/>
      <c r="G1187" s="302" t="s">
        <v>230</v>
      </c>
      <c r="H1187" s="302" t="s">
        <v>228</v>
      </c>
      <c r="I1187" s="302" t="s">
        <v>286</v>
      </c>
      <c r="J1187" s="502"/>
      <c r="K1187" s="502"/>
      <c r="L1187" s="509"/>
      <c r="M1187" s="303" t="s">
        <v>846</v>
      </c>
      <c r="N1187" s="304" t="s">
        <v>228</v>
      </c>
      <c r="O1187" s="304" t="s">
        <v>229</v>
      </c>
      <c r="P1187" s="459"/>
      <c r="Q1187" s="459"/>
      <c r="R1187" s="462"/>
      <c r="S1187" s="462"/>
      <c r="T1187" s="462"/>
      <c r="U1187" s="305" t="s">
        <v>257</v>
      </c>
      <c r="V1187" s="305" t="s">
        <v>249</v>
      </c>
      <c r="W1187" s="305" t="s">
        <v>250</v>
      </c>
      <c r="X1187" s="306" t="s">
        <v>257</v>
      </c>
      <c r="Y1187" s="306" t="s">
        <v>249</v>
      </c>
      <c r="Z1187" s="306" t="s">
        <v>250</v>
      </c>
      <c r="AA1187" s="182" t="s">
        <v>262</v>
      </c>
      <c r="AB1187" s="182" t="s">
        <v>262</v>
      </c>
      <c r="AC1187" s="182" t="s">
        <v>262</v>
      </c>
      <c r="AD1187" s="498"/>
      <c r="AE1187" s="182" t="s">
        <v>267</v>
      </c>
      <c r="AF1187" s="182" t="s">
        <v>267</v>
      </c>
      <c r="AG1187" s="182" t="s">
        <v>267</v>
      </c>
      <c r="AH1187" s="498"/>
    </row>
    <row r="1188" spans="2:34" x14ac:dyDescent="0.15">
      <c r="B1188" s="498"/>
      <c r="C1188" s="498"/>
      <c r="D1188" s="498"/>
      <c r="E1188" s="498"/>
      <c r="F1188" s="379" t="s">
        <v>706</v>
      </c>
      <c r="G1188" s="307" t="s">
        <v>216</v>
      </c>
      <c r="H1188" s="308" t="s">
        <v>704</v>
      </c>
      <c r="I1188" s="307" t="s">
        <v>219</v>
      </c>
      <c r="J1188" s="379" t="s">
        <v>222</v>
      </c>
      <c r="K1188" s="379" t="s">
        <v>223</v>
      </c>
      <c r="L1188" s="377" t="s">
        <v>226</v>
      </c>
      <c r="M1188" s="309" t="s">
        <v>231</v>
      </c>
      <c r="N1188" s="309" t="s">
        <v>698</v>
      </c>
      <c r="O1188" s="309" t="s">
        <v>697</v>
      </c>
      <c r="P1188" s="379" t="s">
        <v>238</v>
      </c>
      <c r="Q1188" s="379" t="s">
        <v>239</v>
      </c>
      <c r="R1188" s="379" t="s">
        <v>242</v>
      </c>
      <c r="S1188" s="379" t="s">
        <v>693</v>
      </c>
      <c r="T1188" s="379" t="s">
        <v>692</v>
      </c>
      <c r="U1188" s="310" t="s">
        <v>251</v>
      </c>
      <c r="V1188" s="310" t="s">
        <v>252</v>
      </c>
      <c r="W1188" s="310" t="s">
        <v>253</v>
      </c>
      <c r="X1188" s="516" t="s">
        <v>688</v>
      </c>
      <c r="Y1188" s="516" t="s">
        <v>687</v>
      </c>
      <c r="Z1188" s="516" t="s">
        <v>260</v>
      </c>
      <c r="AA1188" s="442" t="s">
        <v>263</v>
      </c>
      <c r="AB1188" s="442" t="s">
        <v>264</v>
      </c>
      <c r="AC1188" s="460" t="s">
        <v>265</v>
      </c>
      <c r="AD1188" s="498"/>
      <c r="AE1188" s="442" t="s">
        <v>268</v>
      </c>
      <c r="AF1188" s="442" t="s">
        <v>269</v>
      </c>
      <c r="AG1188" s="460" t="s">
        <v>270</v>
      </c>
      <c r="AH1188" s="498"/>
    </row>
    <row r="1189" spans="2:34" ht="30" x14ac:dyDescent="0.15">
      <c r="B1189" s="459"/>
      <c r="C1189" s="459"/>
      <c r="D1189" s="459"/>
      <c r="E1189" s="459"/>
      <c r="F1189" s="311"/>
      <c r="G1189" s="312" t="s">
        <v>217</v>
      </c>
      <c r="H1189" s="356" t="s">
        <v>220</v>
      </c>
      <c r="I1189" s="357" t="s">
        <v>221</v>
      </c>
      <c r="J1189" s="315" t="s">
        <v>387</v>
      </c>
      <c r="K1189" s="311" t="s">
        <v>224</v>
      </c>
      <c r="L1189" s="358" t="s">
        <v>227</v>
      </c>
      <c r="M1189" s="318" t="s">
        <v>232</v>
      </c>
      <c r="N1189" s="359" t="s">
        <v>235</v>
      </c>
      <c r="O1189" s="359" t="s">
        <v>236</v>
      </c>
      <c r="P1189" s="311"/>
      <c r="Q1189" s="311" t="s">
        <v>240</v>
      </c>
      <c r="R1189" s="425" t="s">
        <v>1050</v>
      </c>
      <c r="S1189" s="311" t="s">
        <v>246</v>
      </c>
      <c r="T1189" s="311" t="s">
        <v>248</v>
      </c>
      <c r="U1189" s="319" t="s">
        <v>254</v>
      </c>
      <c r="V1189" s="360" t="s">
        <v>255</v>
      </c>
      <c r="W1189" s="360" t="s">
        <v>256</v>
      </c>
      <c r="X1189" s="517"/>
      <c r="Y1189" s="517"/>
      <c r="Z1189" s="517"/>
      <c r="AA1189" s="553"/>
      <c r="AB1189" s="553"/>
      <c r="AC1189" s="498"/>
      <c r="AD1189" s="459"/>
      <c r="AE1189" s="553"/>
      <c r="AF1189" s="553"/>
      <c r="AG1189" s="498"/>
      <c r="AH1189" s="459"/>
    </row>
    <row r="1190" spans="2:34" x14ac:dyDescent="0.15">
      <c r="B1190" s="320" t="s">
        <v>34</v>
      </c>
      <c r="C1190" s="320" t="s">
        <v>288</v>
      </c>
      <c r="D1190" s="320" t="s">
        <v>288</v>
      </c>
      <c r="E1190" s="101" t="s">
        <v>141</v>
      </c>
      <c r="F1190" s="361">
        <f>SUMIF(価格変換【係数】!$D$7:$D$64,E1190,価格変換【係数】!$J$677:$J$734)</f>
        <v>0</v>
      </c>
      <c r="G1190" s="321">
        <f>SUMIF(価格変換【係数】!$D$7:$D$64,E1190,価格変換【係数】!$L$677:$L$734)</f>
        <v>0</v>
      </c>
      <c r="H1190" s="322">
        <f>G1190*各種係数!H8</f>
        <v>0</v>
      </c>
      <c r="I1190" s="321">
        <f>G1190*各種係数!I8</f>
        <v>0</v>
      </c>
      <c r="J1190" s="362">
        <f t="array" ref="J1190:J1296">MMULT(各種係数!$AD$8:$EF$114,G1190:G1296)</f>
        <v>2.3306136883185773E-2</v>
      </c>
      <c r="K1190" s="134">
        <f>J1190*各種係数!G8</f>
        <v>5.8887428950149903E-4</v>
      </c>
      <c r="L1190" s="134">
        <f>J1190*各種係数!F8</f>
        <v>2.2717262593684274E-2</v>
      </c>
      <c r="M1190" s="362">
        <f t="array" ref="M1190:M1296">MMULT(各種係数!$EK$8:$IM$114,K1190:K1296)</f>
        <v>7.3181184014086667E-4</v>
      </c>
      <c r="N1190" s="46">
        <f>M1190*各種係数!H8</f>
        <v>4.2490716669268231E-4</v>
      </c>
      <c r="O1190" s="46">
        <f>M1190*各種係数!I8</f>
        <v>5.9161047681790446E-5</v>
      </c>
      <c r="P1190" s="102"/>
      <c r="Q1190" s="101"/>
      <c r="R1190" s="134">
        <f>Q$1297*各種係数!J8</f>
        <v>2.3781702757678762E-3</v>
      </c>
      <c r="S1190" s="134">
        <f>R1190*各種係数!G8</f>
        <v>6.0089037427165493E-5</v>
      </c>
      <c r="T1190" s="134">
        <f>R1190*各種係数!F8</f>
        <v>2.3180812383407105E-3</v>
      </c>
      <c r="U1190" s="362">
        <f t="array" ref="U1190:U1296">MMULT(各種係数!$EK$8:$IM$114,S1190:S1296)</f>
        <v>8.4459740332683449E-5</v>
      </c>
      <c r="V1190" s="134">
        <f>U1190*各種係数!H8</f>
        <v>4.9039311740914423E-5</v>
      </c>
      <c r="W1190" s="134">
        <f>U1190*各種係数!I8</f>
        <v>6.8278845065580022E-6</v>
      </c>
      <c r="X1190" s="323">
        <f t="shared" ref="X1190:X1253" si="118">G1190+M1190+U1190</f>
        <v>8.1627158047355012E-4</v>
      </c>
      <c r="Y1190" s="134">
        <f t="shared" ref="Y1190:Y1253" si="119">H1190+N1190+V1190</f>
        <v>4.7394647843359671E-4</v>
      </c>
      <c r="Z1190" s="52">
        <f t="shared" ref="Z1190:Z1253" si="120">I1190+O1190+W1190</f>
        <v>6.598893218834845E-5</v>
      </c>
      <c r="AA1190" s="134">
        <f>G1190*各種係数!K8*各種係数!$P$18</f>
        <v>0</v>
      </c>
      <c r="AB1190" s="134">
        <f>M1190*各種係数!K8*各種係数!$P$18</f>
        <v>3.7659141260603403E-10</v>
      </c>
      <c r="AC1190" s="134">
        <f>U1190*各種係数!K8*各種係数!$P$18</f>
        <v>4.3463102365358812E-11</v>
      </c>
      <c r="AD1190" s="362">
        <f t="shared" ref="AD1190:AD1253" si="121">SUM(AA1190:AC1190)</f>
        <v>4.2005451497139285E-10</v>
      </c>
      <c r="AE1190" s="134">
        <f>G1190*各種係数!L8*各種係数!$P$18</f>
        <v>0</v>
      </c>
      <c r="AF1190" s="134">
        <f>M1190*各種係数!L8*各種係数!$P$18</f>
        <v>4.9095506244651669E-11</v>
      </c>
      <c r="AG1190" s="134">
        <f>U1190*各種係数!L8*各種係数!$P$18</f>
        <v>5.6662019954838933E-12</v>
      </c>
      <c r="AH1190" s="323">
        <f t="shared" ref="AH1190:AH1253" si="122">SUM(AE1190:AG1190)</f>
        <v>5.4761708240135563E-11</v>
      </c>
    </row>
    <row r="1191" spans="2:34" x14ac:dyDescent="0.15">
      <c r="B1191" s="155" t="s">
        <v>35</v>
      </c>
      <c r="C1191" s="155" t="s">
        <v>288</v>
      </c>
      <c r="D1191" s="155" t="s">
        <v>288</v>
      </c>
      <c r="E1191" s="41" t="s">
        <v>205</v>
      </c>
      <c r="F1191" s="363">
        <f>SUMIF(価格変換【係数】!$D$7:$D$64,E1191,価格変換【係数】!$J$677:$J$734)</f>
        <v>0</v>
      </c>
      <c r="G1191" s="324">
        <f>SUMIF(価格変換【係数】!$D$7:$D$64,E1191,価格変換【係数】!$L$677:$L$734)</f>
        <v>0</v>
      </c>
      <c r="H1191" s="325">
        <f>G1191*各種係数!H9</f>
        <v>0</v>
      </c>
      <c r="I1191" s="324">
        <f>G1191*各種係数!I9</f>
        <v>0</v>
      </c>
      <c r="J1191" s="364">
        <v>5.9822928375664651E-3</v>
      </c>
      <c r="K1191" s="46">
        <f>J1191*各種係数!G9</f>
        <v>1.0414212542023481E-4</v>
      </c>
      <c r="L1191" s="46">
        <f>J1191*各種係数!F9</f>
        <v>5.8781507121462304E-3</v>
      </c>
      <c r="M1191" s="364">
        <v>1.4322392878098682E-4</v>
      </c>
      <c r="N1191" s="46">
        <f>M1191*各種係数!H9</f>
        <v>4.171649080550433E-5</v>
      </c>
      <c r="O1191" s="46">
        <f>M1191*各種係数!I9</f>
        <v>1.384834184621795E-5</v>
      </c>
      <c r="P1191" s="54"/>
      <c r="Q1191" s="41"/>
      <c r="R1191" s="46">
        <f>Q$1297*各種係数!J9</f>
        <v>1.7658962460232049E-4</v>
      </c>
      <c r="S1191" s="46">
        <f>R1191*各種係数!G9</f>
        <v>3.0741421947388447E-6</v>
      </c>
      <c r="T1191" s="46">
        <f>R1191*各種係数!F9</f>
        <v>1.7351548240758164E-4</v>
      </c>
      <c r="U1191" s="364">
        <v>8.723845395833825E-6</v>
      </c>
      <c r="V1191" s="46">
        <f>U1191*各種係数!H9</f>
        <v>2.5409735603639931E-6</v>
      </c>
      <c r="W1191" s="46">
        <f>U1191*各種係数!I9</f>
        <v>8.4350984003379171E-7</v>
      </c>
      <c r="X1191" s="135">
        <f t="shared" si="118"/>
        <v>1.5194777417682065E-4</v>
      </c>
      <c r="Y1191" s="46">
        <f t="shared" si="119"/>
        <v>4.4257464365868322E-5</v>
      </c>
      <c r="Z1191" s="47">
        <f t="shared" si="120"/>
        <v>1.4691851686251742E-5</v>
      </c>
      <c r="AA1191" s="46">
        <f>G1191*各種係数!K9*各種係数!$P$18</f>
        <v>0</v>
      </c>
      <c r="AB1191" s="46">
        <f>M1191*各種係数!K9*各種係数!$P$18</f>
        <v>1.9163765118582739E-11</v>
      </c>
      <c r="AC1191" s="46">
        <f>U1191*各種係数!K9*各種係数!$P$18</f>
        <v>1.1672750881749483E-12</v>
      </c>
      <c r="AD1191" s="364">
        <f t="shared" si="121"/>
        <v>2.0331040206757686E-11</v>
      </c>
      <c r="AE1191" s="46">
        <f>G1191*各種係数!L9*各種係数!$P$18</f>
        <v>0</v>
      </c>
      <c r="AF1191" s="46">
        <f>M1191*各種係数!L9*各種係数!$P$18</f>
        <v>8.0689537341401022E-12</v>
      </c>
      <c r="AG1191" s="46">
        <f>U1191*各種係数!L9*各種係数!$P$18</f>
        <v>4.9148424765260983E-13</v>
      </c>
      <c r="AH1191" s="135">
        <f t="shared" si="122"/>
        <v>8.5604379817927125E-12</v>
      </c>
    </row>
    <row r="1192" spans="2:34" x14ac:dyDescent="0.15">
      <c r="B1192" s="155" t="s">
        <v>36</v>
      </c>
      <c r="C1192" s="155" t="s">
        <v>288</v>
      </c>
      <c r="D1192" s="155" t="s">
        <v>288</v>
      </c>
      <c r="E1192" s="41" t="s">
        <v>142</v>
      </c>
      <c r="F1192" s="363">
        <f>SUMIF(価格変換【係数】!$D$7:$D$64,E1192,価格変換【係数】!$J$677:$J$734)</f>
        <v>0</v>
      </c>
      <c r="G1192" s="324">
        <f>SUMIF(価格変換【係数】!$D$7:$D$64,E1192,価格変換【係数】!$L$677:$L$734)</f>
        <v>0</v>
      </c>
      <c r="H1192" s="325">
        <f>G1192*各種係数!H10</f>
        <v>0</v>
      </c>
      <c r="I1192" s="324">
        <f>G1192*各種係数!I10</f>
        <v>0</v>
      </c>
      <c r="J1192" s="364">
        <v>0</v>
      </c>
      <c r="K1192" s="46">
        <f>J1192*各種係数!G10</f>
        <v>0</v>
      </c>
      <c r="L1192" s="46">
        <f>J1192*各種係数!F10</f>
        <v>0</v>
      </c>
      <c r="M1192" s="364">
        <v>2.482213703321066E-5</v>
      </c>
      <c r="N1192" s="46">
        <f>M1192*各種係数!H10</f>
        <v>1.6341015863051021E-5</v>
      </c>
      <c r="O1192" s="46">
        <f>M1192*各種係数!I10</f>
        <v>1.125072783750405E-5</v>
      </c>
      <c r="P1192" s="54"/>
      <c r="Q1192" s="41"/>
      <c r="R1192" s="46">
        <f>Q$1297*各種係数!J10</f>
        <v>4.6509473625492339E-4</v>
      </c>
      <c r="S1192" s="46">
        <f>R1192*各種係数!G10</f>
        <v>4.0046424781049224E-4</v>
      </c>
      <c r="T1192" s="46">
        <f>R1192*各種係数!F10</f>
        <v>6.4630488444431179E-5</v>
      </c>
      <c r="U1192" s="364">
        <v>4.066663096709914E-4</v>
      </c>
      <c r="V1192" s="46">
        <f>U1192*各種係数!H10</f>
        <v>2.6771831161881779E-4</v>
      </c>
      <c r="W1192" s="46">
        <f>U1192*各種係数!I10</f>
        <v>1.8432304860250249E-4</v>
      </c>
      <c r="X1192" s="135">
        <f t="shared" si="118"/>
        <v>4.3148844670420206E-4</v>
      </c>
      <c r="Y1192" s="46">
        <f t="shared" si="119"/>
        <v>2.840593274818688E-4</v>
      </c>
      <c r="Z1192" s="47">
        <f t="shared" si="120"/>
        <v>1.9557377644000655E-4</v>
      </c>
      <c r="AA1192" s="46">
        <f>G1192*各種係数!K10*各種係数!$P$18</f>
        <v>0</v>
      </c>
      <c r="AB1192" s="46">
        <f>M1192*各種係数!K10*各種係数!$P$18</f>
        <v>8.3458378311228893E-13</v>
      </c>
      <c r="AC1192" s="46">
        <f>U1192*各種係数!K10*各種係数!$P$18</f>
        <v>1.3673162255749168E-11</v>
      </c>
      <c r="AD1192" s="364">
        <f t="shared" si="121"/>
        <v>1.4507746038861457E-11</v>
      </c>
      <c r="AE1192" s="46">
        <f>G1192*各種係数!L10*各種係数!$P$18</f>
        <v>0</v>
      </c>
      <c r="AF1192" s="46">
        <f>M1192*各種係数!L10*各種係数!$P$18</f>
        <v>7.5381761055303509E-13</v>
      </c>
      <c r="AG1192" s="46">
        <f>U1192*各種係数!L10*各種係数!$P$18</f>
        <v>1.2349953005192796E-11</v>
      </c>
      <c r="AH1192" s="135">
        <f t="shared" si="122"/>
        <v>1.3103770615745831E-11</v>
      </c>
    </row>
    <row r="1193" spans="2:34" x14ac:dyDescent="0.15">
      <c r="B1193" s="155" t="s">
        <v>37</v>
      </c>
      <c r="C1193" s="155" t="s">
        <v>288</v>
      </c>
      <c r="D1193" s="155" t="s">
        <v>288</v>
      </c>
      <c r="E1193" s="41" t="s">
        <v>143</v>
      </c>
      <c r="F1193" s="363">
        <f>SUMIF(価格変換【係数】!$D$7:$D$64,E1193,価格変換【係数】!$J$677:$J$734)</f>
        <v>0</v>
      </c>
      <c r="G1193" s="324">
        <f>SUMIF(価格変換【係数】!$D$7:$D$64,E1193,価格変換【係数】!$L$677:$L$734)</f>
        <v>0</v>
      </c>
      <c r="H1193" s="325">
        <f>G1193*各種係数!H11</f>
        <v>0</v>
      </c>
      <c r="I1193" s="324">
        <f>G1193*各種係数!I11</f>
        <v>0</v>
      </c>
      <c r="J1193" s="364">
        <v>1.8679667075034417E-3</v>
      </c>
      <c r="K1193" s="46">
        <f>J1193*各種係数!G11</f>
        <v>3.5810176120107514E-6</v>
      </c>
      <c r="L1193" s="46">
        <f>J1193*各種係数!F11</f>
        <v>1.864385689891431E-3</v>
      </c>
      <c r="M1193" s="364">
        <v>3.638992242604102E-6</v>
      </c>
      <c r="N1193" s="46">
        <f>M1193*各種係数!H11</f>
        <v>2.438124802544748E-6</v>
      </c>
      <c r="O1193" s="46">
        <f>M1193*各種係数!I11</f>
        <v>1.3828170521895587E-6</v>
      </c>
      <c r="P1193" s="54"/>
      <c r="Q1193" s="41"/>
      <c r="R1193" s="46">
        <f>Q$1297*各種係数!J11</f>
        <v>1.3237839948829848E-4</v>
      </c>
      <c r="S1193" s="46">
        <f>R1193*各種係数!G11</f>
        <v>2.5377828101174469E-7</v>
      </c>
      <c r="T1193" s="46">
        <f>R1193*各種係数!F11</f>
        <v>1.3212462120728674E-4</v>
      </c>
      <c r="U1193" s="364">
        <v>3.0558298703729337E-7</v>
      </c>
      <c r="V1193" s="46">
        <f>U1193*各種係数!H11</f>
        <v>2.0474060131498654E-7</v>
      </c>
      <c r="W1193" s="46">
        <f>U1193*各種係数!I11</f>
        <v>1.1612153507417148E-7</v>
      </c>
      <c r="X1193" s="135">
        <f t="shared" si="118"/>
        <v>3.9445752296413955E-6</v>
      </c>
      <c r="Y1193" s="46">
        <f t="shared" si="119"/>
        <v>2.6428654038597347E-6</v>
      </c>
      <c r="Z1193" s="47">
        <f t="shared" si="120"/>
        <v>1.4989385872637301E-6</v>
      </c>
      <c r="AA1193" s="46">
        <f>G1193*各種係数!K11*各種係数!$P$18</f>
        <v>0</v>
      </c>
      <c r="AB1193" s="46">
        <f>M1193*各種係数!K11*各種係数!$P$18</f>
        <v>5.4584883639061529E-12</v>
      </c>
      <c r="AC1193" s="46">
        <f>U1193*各種係数!K11*各種係数!$P$18</f>
        <v>4.5837448055594009E-13</v>
      </c>
      <c r="AD1193" s="364">
        <f t="shared" si="121"/>
        <v>5.9168628444620928E-12</v>
      </c>
      <c r="AE1193" s="46">
        <f>G1193*各種係数!L11*各種係数!$P$18</f>
        <v>0</v>
      </c>
      <c r="AF1193" s="46">
        <f>M1193*各種係数!L11*各種係数!$P$18</f>
        <v>1.819496121302051E-12</v>
      </c>
      <c r="AG1193" s="46">
        <f>U1193*各種係数!L11*各種係数!$P$18</f>
        <v>1.5279149351864669E-13</v>
      </c>
      <c r="AH1193" s="135">
        <f t="shared" si="122"/>
        <v>1.9722876148206977E-12</v>
      </c>
    </row>
    <row r="1194" spans="2:34" x14ac:dyDescent="0.15">
      <c r="B1194" s="155" t="s">
        <v>38</v>
      </c>
      <c r="C1194" s="155" t="s">
        <v>288</v>
      </c>
      <c r="D1194" s="155" t="s">
        <v>288</v>
      </c>
      <c r="E1194" s="41" t="s">
        <v>144</v>
      </c>
      <c r="F1194" s="365">
        <f>SUMIF(価格変換【係数】!$D$7:$D$64,E1194,価格変換【係数】!$J$677:$J$734)</f>
        <v>0</v>
      </c>
      <c r="G1194" s="326">
        <f>SUMIF(価格変換【係数】!$D$7:$D$64,E1194,価格変換【係数】!$L$677:$L$734)</f>
        <v>0</v>
      </c>
      <c r="H1194" s="327">
        <f>G1194*各種係数!H12</f>
        <v>0</v>
      </c>
      <c r="I1194" s="326">
        <f>G1194*各種係数!I12</f>
        <v>0</v>
      </c>
      <c r="J1194" s="364">
        <v>6.6063376990792783E-3</v>
      </c>
      <c r="K1194" s="67">
        <f>J1194*各種係数!G12</f>
        <v>2.4898113637490042E-4</v>
      </c>
      <c r="L1194" s="67">
        <f>J1194*各種係数!F12</f>
        <v>6.3573565627043777E-3</v>
      </c>
      <c r="M1194" s="364">
        <v>2.6793961401572213E-4</v>
      </c>
      <c r="N1194" s="67">
        <f>M1194*各種係数!H12</f>
        <v>1.7160959925367113E-4</v>
      </c>
      <c r="O1194" s="67">
        <f>M1194*各種係数!I12</f>
        <v>3.9610717867820664E-5</v>
      </c>
      <c r="P1194" s="54"/>
      <c r="Q1194" s="41"/>
      <c r="R1194" s="67">
        <f>Q$1297*各種係数!J12</f>
        <v>2.5744059300761562E-4</v>
      </c>
      <c r="S1194" s="67">
        <f>R1194*各種係数!G12</f>
        <v>9.7024787886634483E-6</v>
      </c>
      <c r="T1194" s="67">
        <f>R1194*各種係数!F12</f>
        <v>2.4773811421895217E-4</v>
      </c>
      <c r="U1194" s="364">
        <v>1.500429878969577E-5</v>
      </c>
      <c r="V1194" s="67">
        <f>U1194*各種係数!H12</f>
        <v>9.6099328643167529E-6</v>
      </c>
      <c r="W1194" s="67">
        <f>U1194*各種係数!I12</f>
        <v>2.2181529534048226E-6</v>
      </c>
      <c r="X1194" s="135">
        <f t="shared" si="118"/>
        <v>2.8294391280541791E-4</v>
      </c>
      <c r="Y1194" s="46">
        <f t="shared" si="119"/>
        <v>1.8121953211798787E-4</v>
      </c>
      <c r="Z1194" s="47">
        <f t="shared" si="120"/>
        <v>4.1828870821225486E-5</v>
      </c>
      <c r="AA1194" s="67">
        <f>G1194*各種係数!K12*各種係数!$P$18</f>
        <v>0</v>
      </c>
      <c r="AB1194" s="67">
        <f>M1194*各種係数!K12*各種係数!$P$18</f>
        <v>2.181170808182828E-11</v>
      </c>
      <c r="AC1194" s="67">
        <f>U1194*各種係数!K12*各種係数!$P$18</f>
        <v>1.2214296358364166E-12</v>
      </c>
      <c r="AD1194" s="364">
        <f t="shared" si="121"/>
        <v>2.3033137717664696E-11</v>
      </c>
      <c r="AE1194" s="67">
        <f>G1194*各種係数!L12*各種係数!$P$18</f>
        <v>0</v>
      </c>
      <c r="AF1194" s="67">
        <f>M1194*各種係数!L12*各種係数!$P$18</f>
        <v>8.3310885004276444E-12</v>
      </c>
      <c r="AG1194" s="67">
        <f>U1194*各種係数!L12*各種係数!$P$18</f>
        <v>4.6653101880067634E-13</v>
      </c>
      <c r="AH1194" s="135">
        <f t="shared" si="122"/>
        <v>8.797619519228321E-12</v>
      </c>
    </row>
    <row r="1195" spans="2:34" x14ac:dyDescent="0.15">
      <c r="B1195" s="162" t="s">
        <v>39</v>
      </c>
      <c r="C1195" s="162" t="s">
        <v>289</v>
      </c>
      <c r="D1195" s="162" t="s">
        <v>289</v>
      </c>
      <c r="E1195" s="116" t="s">
        <v>206</v>
      </c>
      <c r="F1195" s="363">
        <f>SUMIF(価格変換【係数】!$D$7:$D$64,E1195,価格変換【係数】!$J$677:$J$734)</f>
        <v>0</v>
      </c>
      <c r="G1195" s="324">
        <f>SUMIF(価格変換【係数】!$D$7:$D$64,E1195,価格変換【係数】!$L$677:$L$734)</f>
        <v>0</v>
      </c>
      <c r="H1195" s="325">
        <f>G1195*各種係数!H13</f>
        <v>0</v>
      </c>
      <c r="I1195" s="324">
        <f>G1195*各種係数!I13</f>
        <v>0</v>
      </c>
      <c r="J1195" s="366">
        <v>8.8409512863584131E-7</v>
      </c>
      <c r="K1195" s="46">
        <f>J1195*各種係数!G13</f>
        <v>0</v>
      </c>
      <c r="L1195" s="46">
        <f>J1195*各種係数!F13</f>
        <v>8.8409512863584153E-7</v>
      </c>
      <c r="M1195" s="366">
        <v>-1.500147357106805E-18</v>
      </c>
      <c r="N1195" s="46">
        <f>M1195*各種係数!H13</f>
        <v>0</v>
      </c>
      <c r="O1195" s="46">
        <f>M1195*各種係数!I13</f>
        <v>0</v>
      </c>
      <c r="P1195" s="54"/>
      <c r="Q1195" s="41"/>
      <c r="R1195" s="46">
        <f>Q$1297*各種係数!J13</f>
        <v>5.105517075353316E-9</v>
      </c>
      <c r="S1195" s="46">
        <f>R1195*各種係数!G13</f>
        <v>0</v>
      </c>
      <c r="T1195" s="46">
        <f>R1195*各種係数!F13</f>
        <v>5.1055170753533168E-9</v>
      </c>
      <c r="U1195" s="366">
        <v>-3.5896796569424542E-19</v>
      </c>
      <c r="V1195" s="46">
        <f>U1195*各種係数!H13</f>
        <v>0</v>
      </c>
      <c r="W1195" s="46">
        <f>U1195*各種係数!I13</f>
        <v>0</v>
      </c>
      <c r="X1195" s="328">
        <f t="shared" si="118"/>
        <v>-1.8591153228010504E-18</v>
      </c>
      <c r="Y1195" s="136">
        <f t="shared" si="119"/>
        <v>0</v>
      </c>
      <c r="Z1195" s="329">
        <f t="shared" si="120"/>
        <v>0</v>
      </c>
      <c r="AA1195" s="46">
        <f>G1195*各種係数!K13*各種係数!$P$18</f>
        <v>0</v>
      </c>
      <c r="AB1195" s="46">
        <f>M1195*各種係数!K13*各種係数!$P$18</f>
        <v>0</v>
      </c>
      <c r="AC1195" s="46">
        <f>U1195*各種係数!K13*各種係数!$P$18</f>
        <v>0</v>
      </c>
      <c r="AD1195" s="366">
        <f t="shared" si="121"/>
        <v>0</v>
      </c>
      <c r="AE1195" s="46">
        <f>G1195*各種係数!L13*各種係数!$P$18</f>
        <v>0</v>
      </c>
      <c r="AF1195" s="46">
        <f>M1195*各種係数!L13*各種係数!$P$18</f>
        <v>0</v>
      </c>
      <c r="AG1195" s="46">
        <f>U1195*各種係数!L13*各種係数!$P$18</f>
        <v>0</v>
      </c>
      <c r="AH1195" s="328">
        <f t="shared" si="122"/>
        <v>0</v>
      </c>
    </row>
    <row r="1196" spans="2:34" x14ac:dyDescent="0.15">
      <c r="B1196" s="155" t="s">
        <v>40</v>
      </c>
      <c r="C1196" s="155" t="s">
        <v>289</v>
      </c>
      <c r="D1196" s="155" t="s">
        <v>289</v>
      </c>
      <c r="E1196" s="41" t="s">
        <v>956</v>
      </c>
      <c r="F1196" s="363">
        <f>SUMIF(価格変換【係数】!$D$7:$D$64,E1196,価格変換【係数】!$J$677:$J$734)</f>
        <v>0</v>
      </c>
      <c r="G1196" s="324">
        <f>SUMIF(価格変換【係数】!$D$7:$D$64,E1196,価格変換【係数】!$L$677:$L$734)</f>
        <v>0</v>
      </c>
      <c r="H1196" s="325">
        <f>G1196*各種係数!H14</f>
        <v>0</v>
      </c>
      <c r="I1196" s="324">
        <f>G1196*各種係数!I14</f>
        <v>0</v>
      </c>
      <c r="J1196" s="364">
        <v>-2.8417343420437754E-5</v>
      </c>
      <c r="K1196" s="46">
        <f>J1196*各種係数!G14</f>
        <v>0</v>
      </c>
      <c r="L1196" s="46">
        <f>J1196*各種係数!F14</f>
        <v>-2.8417343420437754E-5</v>
      </c>
      <c r="M1196" s="364">
        <v>0</v>
      </c>
      <c r="N1196" s="46">
        <f>M1196*各種係数!H14</f>
        <v>0</v>
      </c>
      <c r="O1196" s="46">
        <f>M1196*各種係数!I14</f>
        <v>0</v>
      </c>
      <c r="P1196" s="54"/>
      <c r="Q1196" s="41"/>
      <c r="R1196" s="46">
        <f>Q$1297*各種係数!J14</f>
        <v>0</v>
      </c>
      <c r="S1196" s="46">
        <f>R1196*各種係数!G14</f>
        <v>0</v>
      </c>
      <c r="T1196" s="46">
        <f>R1196*各種係数!F14</f>
        <v>0</v>
      </c>
      <c r="U1196" s="364">
        <v>0</v>
      </c>
      <c r="V1196" s="46">
        <f>U1196*各種係数!H14</f>
        <v>0</v>
      </c>
      <c r="W1196" s="46">
        <f>U1196*各種係数!I14</f>
        <v>0</v>
      </c>
      <c r="X1196" s="135">
        <f t="shared" si="118"/>
        <v>0</v>
      </c>
      <c r="Y1196" s="46">
        <f t="shared" si="119"/>
        <v>0</v>
      </c>
      <c r="Z1196" s="47">
        <f t="shared" si="120"/>
        <v>0</v>
      </c>
      <c r="AA1196" s="46">
        <f>G1196*各種係数!K14*各種係数!$P$18</f>
        <v>0</v>
      </c>
      <c r="AB1196" s="46">
        <f>M1196*各種係数!K14*各種係数!$P$18</f>
        <v>0</v>
      </c>
      <c r="AC1196" s="46">
        <f>U1196*各種係数!K14*各種係数!$P$18</f>
        <v>0</v>
      </c>
      <c r="AD1196" s="364">
        <f t="shared" si="121"/>
        <v>0</v>
      </c>
      <c r="AE1196" s="46">
        <f>G1196*各種係数!L14*各種係数!$P$18</f>
        <v>0</v>
      </c>
      <c r="AF1196" s="46">
        <f>M1196*各種係数!L14*各種係数!$P$18</f>
        <v>0</v>
      </c>
      <c r="AG1196" s="46">
        <f>U1196*各種係数!L14*各種係数!$P$18</f>
        <v>0</v>
      </c>
      <c r="AH1196" s="135">
        <f t="shared" si="122"/>
        <v>0</v>
      </c>
    </row>
    <row r="1197" spans="2:34" x14ac:dyDescent="0.15">
      <c r="B1197" s="155" t="s">
        <v>41</v>
      </c>
      <c r="C1197" s="155" t="s">
        <v>290</v>
      </c>
      <c r="D1197" s="155" t="s">
        <v>290</v>
      </c>
      <c r="E1197" s="41" t="s">
        <v>145</v>
      </c>
      <c r="F1197" s="363">
        <f>SUMIF(価格変換【係数】!$D$7:$D$64,E1197,価格変換【係数】!$J$677:$J$734)</f>
        <v>0</v>
      </c>
      <c r="G1197" s="324">
        <f>SUMIF(価格変換【係数】!$D$7:$D$64,E1197,価格変換【係数】!$L$677:$L$734)</f>
        <v>0</v>
      </c>
      <c r="H1197" s="325">
        <f>G1197*各種係数!H15</f>
        <v>0</v>
      </c>
      <c r="I1197" s="324">
        <f>G1197*各種係数!I15</f>
        <v>0</v>
      </c>
      <c r="J1197" s="364">
        <v>0.16874496381524937</v>
      </c>
      <c r="K1197" s="46">
        <f>J1197*各種係数!G15</f>
        <v>3.3308324650424236E-2</v>
      </c>
      <c r="L1197" s="46">
        <f>J1197*各種係数!F15</f>
        <v>0.13543663916482512</v>
      </c>
      <c r="M1197" s="364">
        <v>3.4901046205963293E-2</v>
      </c>
      <c r="N1197" s="46">
        <f>M1197*各種係数!H15</f>
        <v>1.0710790197252231E-2</v>
      </c>
      <c r="O1197" s="46">
        <f>M1197*各種係数!I15</f>
        <v>4.6535634094935965E-3</v>
      </c>
      <c r="P1197" s="54"/>
      <c r="Q1197" s="41"/>
      <c r="R1197" s="46">
        <f>Q$1297*各種係数!J15</f>
        <v>1.659718339062205E-2</v>
      </c>
      <c r="S1197" s="46">
        <f>R1197*各種係数!G15</f>
        <v>3.2760940543548815E-3</v>
      </c>
      <c r="T1197" s="46">
        <f>R1197*各種係数!F15</f>
        <v>1.3321089336267168E-2</v>
      </c>
      <c r="U1197" s="364">
        <v>3.8690263075618681E-3</v>
      </c>
      <c r="V1197" s="46">
        <f>U1197*各種係数!H15</f>
        <v>1.1873663844742866E-3</v>
      </c>
      <c r="W1197" s="46">
        <f>U1197*各種係数!I15</f>
        <v>5.1588021599655314E-4</v>
      </c>
      <c r="X1197" s="135">
        <f t="shared" si="118"/>
        <v>3.8770072513525163E-2</v>
      </c>
      <c r="Y1197" s="46">
        <f t="shared" si="119"/>
        <v>1.1898156581726518E-2</v>
      </c>
      <c r="Z1197" s="47">
        <f t="shared" si="120"/>
        <v>5.1694436254901494E-3</v>
      </c>
      <c r="AA1197" s="46">
        <f>G1197*各種係数!K15*各種係数!$P$18</f>
        <v>0</v>
      </c>
      <c r="AB1197" s="46">
        <f>M1197*各種係数!K15*各種係数!$P$18</f>
        <v>1.4882838484598475E-9</v>
      </c>
      <c r="AC1197" s="46">
        <f>U1197*各種係数!K15*各種係数!$P$18</f>
        <v>1.6498672643878243E-10</v>
      </c>
      <c r="AD1197" s="364">
        <f t="shared" si="121"/>
        <v>1.65327057489863E-9</v>
      </c>
      <c r="AE1197" s="46">
        <f>G1197*各種係数!L15*各種係数!$P$18</f>
        <v>0</v>
      </c>
      <c r="AF1197" s="46">
        <f>M1197*各種係数!L15*各種係数!$P$18</f>
        <v>1.4339346293653479E-9</v>
      </c>
      <c r="AG1197" s="46">
        <f>U1197*各種係数!L15*各種係数!$P$18</f>
        <v>1.5896173345630462E-10</v>
      </c>
      <c r="AH1197" s="135">
        <f t="shared" si="122"/>
        <v>1.5928963628216525E-9</v>
      </c>
    </row>
    <row r="1198" spans="2:34" x14ac:dyDescent="0.15">
      <c r="B1198" s="155" t="s">
        <v>42</v>
      </c>
      <c r="C1198" s="155" t="s">
        <v>290</v>
      </c>
      <c r="D1198" s="155" t="s">
        <v>290</v>
      </c>
      <c r="E1198" s="41" t="s">
        <v>957</v>
      </c>
      <c r="F1198" s="363">
        <f>SUMIF(価格変換【係数】!$D$7:$D$64,E1198,価格変換【係数】!$J$677:$J$734)</f>
        <v>0</v>
      </c>
      <c r="G1198" s="324">
        <f>SUMIF(価格変換【係数】!$D$7:$D$64,E1198,価格変換【係数】!$L$677:$L$734)</f>
        <v>0</v>
      </c>
      <c r="H1198" s="325">
        <f>G1198*各種係数!H16</f>
        <v>0</v>
      </c>
      <c r="I1198" s="324">
        <f>G1198*各種係数!I16</f>
        <v>0</v>
      </c>
      <c r="J1198" s="364">
        <v>7.6738446771158292E-2</v>
      </c>
      <c r="K1198" s="46">
        <f>J1198*各種係数!G16</f>
        <v>0</v>
      </c>
      <c r="L1198" s="46">
        <f>J1198*各種係数!F16</f>
        <v>7.6738446771158278E-2</v>
      </c>
      <c r="M1198" s="364">
        <v>4.6568644809594179E-20</v>
      </c>
      <c r="N1198" s="46">
        <f>M1198*各種係数!H16</f>
        <v>0</v>
      </c>
      <c r="O1198" s="46">
        <f>M1198*各種係数!I16</f>
        <v>0</v>
      </c>
      <c r="P1198" s="54"/>
      <c r="Q1198" s="41"/>
      <c r="R1198" s="46">
        <f>Q$1297*各種係数!J16</f>
        <v>3.9707878250121271E-3</v>
      </c>
      <c r="S1198" s="46">
        <f>R1198*各種係数!G16</f>
        <v>0</v>
      </c>
      <c r="T1198" s="46">
        <f>R1198*各種係数!F16</f>
        <v>3.9707878250121263E-3</v>
      </c>
      <c r="U1198" s="364">
        <v>1.0857032599172404E-19</v>
      </c>
      <c r="V1198" s="46">
        <f>U1198*各種係数!H16</f>
        <v>0</v>
      </c>
      <c r="W1198" s="46">
        <f>U1198*各種係数!I16</f>
        <v>0</v>
      </c>
      <c r="X1198" s="135">
        <f t="shared" si="118"/>
        <v>1.5513897080131823E-19</v>
      </c>
      <c r="Y1198" s="46">
        <f t="shared" si="119"/>
        <v>0</v>
      </c>
      <c r="Z1198" s="47">
        <f t="shared" si="120"/>
        <v>0</v>
      </c>
      <c r="AA1198" s="46">
        <f>G1198*各種係数!K16*各種係数!$P$18</f>
        <v>0</v>
      </c>
      <c r="AB1198" s="46">
        <f>M1198*各種係数!K16*各種係数!$P$18</f>
        <v>0</v>
      </c>
      <c r="AC1198" s="46">
        <f>U1198*各種係数!K16*各種係数!$P$18</f>
        <v>0</v>
      </c>
      <c r="AD1198" s="364">
        <f t="shared" si="121"/>
        <v>0</v>
      </c>
      <c r="AE1198" s="46">
        <f>G1198*各種係数!L16*各種係数!$P$18</f>
        <v>0</v>
      </c>
      <c r="AF1198" s="46">
        <f>M1198*各種係数!L16*各種係数!$P$18</f>
        <v>0</v>
      </c>
      <c r="AG1198" s="46">
        <f>U1198*各種係数!L16*各種係数!$P$18</f>
        <v>0</v>
      </c>
      <c r="AH1198" s="135">
        <f t="shared" si="122"/>
        <v>0</v>
      </c>
    </row>
    <row r="1199" spans="2:34" x14ac:dyDescent="0.15">
      <c r="B1199" s="163" t="s">
        <v>43</v>
      </c>
      <c r="C1199" s="163" t="s">
        <v>290</v>
      </c>
      <c r="D1199" s="163" t="s">
        <v>290</v>
      </c>
      <c r="E1199" s="62" t="s">
        <v>958</v>
      </c>
      <c r="F1199" s="365">
        <f>SUMIF(価格変換【係数】!$D$7:$D$64,E1199,価格変換【係数】!$J$677:$J$734)</f>
        <v>0</v>
      </c>
      <c r="G1199" s="326">
        <f>SUMIF(価格変換【係数】!$D$7:$D$64,E1199,価格変換【係数】!$L$677:$L$734)</f>
        <v>0</v>
      </c>
      <c r="H1199" s="327">
        <f>G1199*各種係数!H17</f>
        <v>0</v>
      </c>
      <c r="I1199" s="326">
        <f>G1199*各種係数!I17</f>
        <v>0</v>
      </c>
      <c r="J1199" s="80">
        <v>0</v>
      </c>
      <c r="K1199" s="67">
        <f>J1199*各種係数!G17</f>
        <v>0</v>
      </c>
      <c r="L1199" s="67">
        <f>J1199*各種係数!F17</f>
        <v>0</v>
      </c>
      <c r="M1199" s="80">
        <v>0</v>
      </c>
      <c r="N1199" s="67">
        <f>M1199*各種係数!H17</f>
        <v>0</v>
      </c>
      <c r="O1199" s="67">
        <f>M1199*各種係数!I17</f>
        <v>0</v>
      </c>
      <c r="P1199" s="54"/>
      <c r="Q1199" s="41"/>
      <c r="R1199" s="67">
        <f>Q$1297*各種係数!J17</f>
        <v>1.3727969588063764E-4</v>
      </c>
      <c r="S1199" s="67">
        <f>R1199*各種係数!G17</f>
        <v>0</v>
      </c>
      <c r="T1199" s="67">
        <f>R1199*各種係数!F17</f>
        <v>1.3727969588063764E-4</v>
      </c>
      <c r="U1199" s="80">
        <v>0</v>
      </c>
      <c r="V1199" s="67">
        <f>U1199*各種係数!H17</f>
        <v>0</v>
      </c>
      <c r="W1199" s="67">
        <f>U1199*各種係数!I17</f>
        <v>0</v>
      </c>
      <c r="X1199" s="330">
        <f t="shared" si="118"/>
        <v>0</v>
      </c>
      <c r="Y1199" s="67">
        <f t="shared" si="119"/>
        <v>0</v>
      </c>
      <c r="Z1199" s="68">
        <f t="shared" si="120"/>
        <v>0</v>
      </c>
      <c r="AA1199" s="67">
        <f>G1199*各種係数!K17*各種係数!$P$18</f>
        <v>0</v>
      </c>
      <c r="AB1199" s="67">
        <f>M1199*各種係数!K17*各種係数!$P$18</f>
        <v>0</v>
      </c>
      <c r="AC1199" s="67">
        <f>U1199*各種係数!K17*各種係数!$P$18</f>
        <v>0</v>
      </c>
      <c r="AD1199" s="80">
        <f t="shared" si="121"/>
        <v>0</v>
      </c>
      <c r="AE1199" s="67">
        <f>G1199*各種係数!L17*各種係数!$P$18</f>
        <v>0</v>
      </c>
      <c r="AF1199" s="67">
        <f>M1199*各種係数!L17*各種係数!$P$18</f>
        <v>0</v>
      </c>
      <c r="AG1199" s="67">
        <f>U1199*各種係数!L17*各種係数!$P$18</f>
        <v>0</v>
      </c>
      <c r="AH1199" s="330">
        <f t="shared" si="122"/>
        <v>0</v>
      </c>
    </row>
    <row r="1200" spans="2:34" x14ac:dyDescent="0.15">
      <c r="B1200" s="155" t="s">
        <v>44</v>
      </c>
      <c r="C1200" s="155" t="s">
        <v>290</v>
      </c>
      <c r="D1200" s="155" t="s">
        <v>290</v>
      </c>
      <c r="E1200" s="41" t="s">
        <v>207</v>
      </c>
      <c r="F1200" s="363">
        <f>SUMIF(価格変換【係数】!$D$7:$D$64,E1200,価格変換【係数】!$J$677:$J$734)</f>
        <v>0</v>
      </c>
      <c r="G1200" s="324">
        <f>SUMIF(価格変換【係数】!$D$7:$D$64,E1200,価格変換【係数】!$L$677:$L$734)</f>
        <v>0</v>
      </c>
      <c r="H1200" s="325">
        <f>G1200*各種係数!H18</f>
        <v>0</v>
      </c>
      <c r="I1200" s="324">
        <f>G1200*各種係数!I18</f>
        <v>0</v>
      </c>
      <c r="J1200" s="366">
        <v>0</v>
      </c>
      <c r="K1200" s="46">
        <f>J1200*各種係数!G18</f>
        <v>0</v>
      </c>
      <c r="L1200" s="46">
        <f>J1200*各種係数!F18</f>
        <v>0</v>
      </c>
      <c r="M1200" s="366">
        <v>0</v>
      </c>
      <c r="N1200" s="46">
        <f>M1200*各種係数!H18</f>
        <v>0</v>
      </c>
      <c r="O1200" s="46">
        <f>M1200*各種係数!I18</f>
        <v>0</v>
      </c>
      <c r="P1200" s="54"/>
      <c r="Q1200" s="41"/>
      <c r="R1200" s="46">
        <f>Q$1297*各種係数!J18</f>
        <v>2.7061384816544224E-3</v>
      </c>
      <c r="S1200" s="46">
        <f>R1200*各種係数!G18</f>
        <v>0</v>
      </c>
      <c r="T1200" s="46">
        <f>R1200*各種係数!F18</f>
        <v>2.7061384816544224E-3</v>
      </c>
      <c r="U1200" s="366">
        <v>0</v>
      </c>
      <c r="V1200" s="46">
        <f>U1200*各種係数!H18</f>
        <v>0</v>
      </c>
      <c r="W1200" s="46">
        <f>U1200*各種係数!I18</f>
        <v>0</v>
      </c>
      <c r="X1200" s="328">
        <f t="shared" si="118"/>
        <v>0</v>
      </c>
      <c r="Y1200" s="136">
        <f t="shared" si="119"/>
        <v>0</v>
      </c>
      <c r="Z1200" s="329">
        <f t="shared" si="120"/>
        <v>0</v>
      </c>
      <c r="AA1200" s="46">
        <f>G1200*各種係数!K18*各種係数!$P$18</f>
        <v>0</v>
      </c>
      <c r="AB1200" s="46">
        <f>M1200*各種係数!K18*各種係数!$P$18</f>
        <v>0</v>
      </c>
      <c r="AC1200" s="46">
        <f>U1200*各種係数!K18*各種係数!$P$18</f>
        <v>0</v>
      </c>
      <c r="AD1200" s="366">
        <f t="shared" si="121"/>
        <v>0</v>
      </c>
      <c r="AE1200" s="46">
        <f>G1200*各種係数!L18*各種係数!$P$18</f>
        <v>0</v>
      </c>
      <c r="AF1200" s="46">
        <f>M1200*各種係数!L18*各種係数!$P$18</f>
        <v>0</v>
      </c>
      <c r="AG1200" s="46">
        <f>U1200*各種係数!L18*各種係数!$P$18</f>
        <v>0</v>
      </c>
      <c r="AH1200" s="328">
        <f t="shared" si="122"/>
        <v>0</v>
      </c>
    </row>
    <row r="1201" spans="2:34" x14ac:dyDescent="0.15">
      <c r="B1201" s="155" t="s">
        <v>45</v>
      </c>
      <c r="C1201" s="155" t="s">
        <v>291</v>
      </c>
      <c r="D1201" s="155" t="s">
        <v>290</v>
      </c>
      <c r="E1201" s="41" t="s">
        <v>147</v>
      </c>
      <c r="F1201" s="363">
        <f>SUMIF(価格変換【係数】!$D$7:$D$64,E1201,価格変換【係数】!$J$677:$J$734)</f>
        <v>0</v>
      </c>
      <c r="G1201" s="324">
        <f>SUMIF(価格変換【係数】!$D$7:$D$64,E1201,価格変換【係数】!$L$677:$L$734)</f>
        <v>0</v>
      </c>
      <c r="H1201" s="325">
        <f>G1201*各種係数!H19</f>
        <v>0</v>
      </c>
      <c r="I1201" s="324">
        <f>G1201*各種係数!I19</f>
        <v>0</v>
      </c>
      <c r="J1201" s="364">
        <v>6.3149652045417238E-7</v>
      </c>
      <c r="K1201" s="46">
        <f>J1201*各種係数!G19</f>
        <v>4.2204429578668463E-9</v>
      </c>
      <c r="L1201" s="46">
        <f>J1201*各種係数!F19</f>
        <v>6.2727607749630556E-7</v>
      </c>
      <c r="M1201" s="364">
        <v>3.9830441780060225E-7</v>
      </c>
      <c r="N1201" s="46">
        <f>M1201*各種係数!H19</f>
        <v>1.605664684258678E-7</v>
      </c>
      <c r="O1201" s="46">
        <f>M1201*各種係数!I19</f>
        <v>1.2048708638468219E-7</v>
      </c>
      <c r="P1201" s="54"/>
      <c r="Q1201" s="41"/>
      <c r="R1201" s="46">
        <f>Q$1297*各種係数!J19</f>
        <v>5.9971956325637731E-5</v>
      </c>
      <c r="S1201" s="46">
        <f>R1201*各種係数!G19</f>
        <v>4.0080699187701049E-7</v>
      </c>
      <c r="T1201" s="46">
        <f>R1201*各種係数!F19</f>
        <v>5.9571149333760719E-5</v>
      </c>
      <c r="U1201" s="364">
        <v>6.0707933249654635E-7</v>
      </c>
      <c r="V1201" s="46">
        <f>U1201*各種係数!H19</f>
        <v>2.4472885591267024E-7</v>
      </c>
      <c r="W1201" s="46">
        <f>U1201*各種係数!I19</f>
        <v>1.8364149808020526E-7</v>
      </c>
      <c r="X1201" s="135">
        <f t="shared" si="118"/>
        <v>1.0053837502971485E-6</v>
      </c>
      <c r="Y1201" s="46">
        <f t="shared" si="119"/>
        <v>4.0529532433853804E-7</v>
      </c>
      <c r="Z1201" s="47">
        <f t="shared" si="120"/>
        <v>3.0412858446488748E-7</v>
      </c>
      <c r="AA1201" s="46">
        <f>G1201*各種係数!K19*各種係数!$P$18</f>
        <v>0</v>
      </c>
      <c r="AB1201" s="46">
        <f>M1201*各種係数!K19*各種係数!$P$18</f>
        <v>1.0787411315432975E-13</v>
      </c>
      <c r="AC1201" s="46">
        <f>U1201*各種係数!K19*各種係数!$P$18</f>
        <v>1.6441731921781462E-13</v>
      </c>
      <c r="AD1201" s="364">
        <f t="shared" si="121"/>
        <v>2.7229143237214438E-13</v>
      </c>
      <c r="AE1201" s="46">
        <f>G1201*各種係数!L19*各種係数!$P$18</f>
        <v>0</v>
      </c>
      <c r="AF1201" s="46">
        <f>M1201*各種係数!L19*各種係数!$P$18</f>
        <v>4.9788052225075281E-14</v>
      </c>
      <c r="AG1201" s="46">
        <f>U1201*各種係数!L19*各種係数!$P$18</f>
        <v>7.5884916562068291E-14</v>
      </c>
      <c r="AH1201" s="135">
        <f t="shared" si="122"/>
        <v>1.2567296878714357E-13</v>
      </c>
    </row>
    <row r="1202" spans="2:34" x14ac:dyDescent="0.15">
      <c r="B1202" s="155" t="s">
        <v>46</v>
      </c>
      <c r="C1202" s="155" t="s">
        <v>291</v>
      </c>
      <c r="D1202" s="155" t="s">
        <v>290</v>
      </c>
      <c r="E1202" s="41" t="s">
        <v>959</v>
      </c>
      <c r="F1202" s="363">
        <f>SUMIF(価格変換【係数】!$D$7:$D$64,E1202,価格変換【係数】!$J$677:$J$734)</f>
        <v>0</v>
      </c>
      <c r="G1202" s="324">
        <f>SUMIF(価格変換【係数】!$D$7:$D$64,E1202,価格変換【係数】!$L$677:$L$734)</f>
        <v>0</v>
      </c>
      <c r="H1202" s="325">
        <f>G1202*各種係数!H20</f>
        <v>0</v>
      </c>
      <c r="I1202" s="324">
        <f>G1202*各種係数!I20</f>
        <v>0</v>
      </c>
      <c r="J1202" s="364">
        <v>6.741856852368744E-4</v>
      </c>
      <c r="K1202" s="46">
        <f>J1202*各種係数!G20</f>
        <v>0</v>
      </c>
      <c r="L1202" s="46">
        <f>J1202*各種係数!F20</f>
        <v>6.741856852368744E-4</v>
      </c>
      <c r="M1202" s="364">
        <v>0</v>
      </c>
      <c r="N1202" s="46">
        <f>M1202*各種係数!H20</f>
        <v>0</v>
      </c>
      <c r="O1202" s="46">
        <f>M1202*各種係数!I20</f>
        <v>0</v>
      </c>
      <c r="P1202" s="54"/>
      <c r="Q1202" s="41"/>
      <c r="R1202" s="46">
        <f>Q$1297*各種係数!J20</f>
        <v>3.9845778266326569E-3</v>
      </c>
      <c r="S1202" s="46">
        <f>R1202*各種係数!G20</f>
        <v>0</v>
      </c>
      <c r="T1202" s="46">
        <f>R1202*各種係数!F20</f>
        <v>3.9845778266326569E-3</v>
      </c>
      <c r="U1202" s="364">
        <v>0</v>
      </c>
      <c r="V1202" s="46">
        <f>U1202*各種係数!H20</f>
        <v>0</v>
      </c>
      <c r="W1202" s="46">
        <f>U1202*各種係数!I20</f>
        <v>0</v>
      </c>
      <c r="X1202" s="135">
        <f t="shared" si="118"/>
        <v>0</v>
      </c>
      <c r="Y1202" s="46">
        <f t="shared" si="119"/>
        <v>0</v>
      </c>
      <c r="Z1202" s="47">
        <f t="shared" si="120"/>
        <v>0</v>
      </c>
      <c r="AA1202" s="46">
        <f>G1202*各種係数!K20*各種係数!$P$18</f>
        <v>0</v>
      </c>
      <c r="AB1202" s="46">
        <f>M1202*各種係数!K20*各種係数!$P$18</f>
        <v>0</v>
      </c>
      <c r="AC1202" s="46">
        <f>U1202*各種係数!K20*各種係数!$P$18</f>
        <v>0</v>
      </c>
      <c r="AD1202" s="364">
        <f t="shared" si="121"/>
        <v>0</v>
      </c>
      <c r="AE1202" s="46">
        <f>G1202*各種係数!L20*各種係数!$P$18</f>
        <v>0</v>
      </c>
      <c r="AF1202" s="46">
        <f>M1202*各種係数!L20*各種係数!$P$18</f>
        <v>0</v>
      </c>
      <c r="AG1202" s="46">
        <f>U1202*各種係数!L20*各種係数!$P$18</f>
        <v>0</v>
      </c>
      <c r="AH1202" s="135">
        <f t="shared" si="122"/>
        <v>0</v>
      </c>
    </row>
    <row r="1203" spans="2:34" x14ac:dyDescent="0.15">
      <c r="B1203" s="155" t="s">
        <v>47</v>
      </c>
      <c r="C1203" s="155" t="s">
        <v>292</v>
      </c>
      <c r="D1203" s="155" t="s">
        <v>290</v>
      </c>
      <c r="E1203" s="41" t="s">
        <v>960</v>
      </c>
      <c r="F1203" s="363">
        <f>SUMIF(価格変換【係数】!$D$7:$D$64,E1203,価格変換【係数】!$J$677:$J$734)</f>
        <v>0</v>
      </c>
      <c r="G1203" s="324">
        <f>SUMIF(価格変換【係数】!$D$7:$D$64,E1203,価格変換【係数】!$L$677:$L$734)</f>
        <v>0</v>
      </c>
      <c r="H1203" s="325">
        <f>G1203*各種係数!H21</f>
        <v>0</v>
      </c>
      <c r="I1203" s="324">
        <f>G1203*各種係数!I21</f>
        <v>0</v>
      </c>
      <c r="J1203" s="364">
        <v>8.9078899175265547E-4</v>
      </c>
      <c r="K1203" s="46">
        <f>J1203*各種係数!G21</f>
        <v>1.1164219972492226E-5</v>
      </c>
      <c r="L1203" s="46">
        <f>J1203*各種係数!F21</f>
        <v>8.7962477178016329E-4</v>
      </c>
      <c r="M1203" s="364">
        <v>1.3419699531145744E-5</v>
      </c>
      <c r="N1203" s="46">
        <f>M1203*各種係数!H21</f>
        <v>5.8010197078944647E-6</v>
      </c>
      <c r="O1203" s="46">
        <f>M1203*各種係数!I21</f>
        <v>2.9697904165673747E-6</v>
      </c>
      <c r="P1203" s="54"/>
      <c r="Q1203" s="41"/>
      <c r="R1203" s="46">
        <f>Q$1297*各種係数!J21</f>
        <v>3.5386338849273831E-5</v>
      </c>
      <c r="S1203" s="46">
        <f>R1203*各種係数!G21</f>
        <v>4.4349545693997157E-7</v>
      </c>
      <c r="T1203" s="46">
        <f>R1203*各種係数!F21</f>
        <v>3.4942843392333862E-5</v>
      </c>
      <c r="U1203" s="364">
        <v>1.4650962727810334E-6</v>
      </c>
      <c r="V1203" s="46">
        <f>U1203*各種係数!H21</f>
        <v>6.3332657580298817E-7</v>
      </c>
      <c r="W1203" s="46">
        <f>U1203*各種係数!I21</f>
        <v>3.2422699630162377E-7</v>
      </c>
      <c r="X1203" s="135">
        <f t="shared" si="118"/>
        <v>1.4884795803926776E-5</v>
      </c>
      <c r="Y1203" s="46">
        <f t="shared" si="119"/>
        <v>6.4343462836974527E-6</v>
      </c>
      <c r="Z1203" s="47">
        <f t="shared" si="120"/>
        <v>3.2940174128689984E-6</v>
      </c>
      <c r="AA1203" s="46">
        <f>G1203*各種係数!K21*各種係数!$P$18</f>
        <v>0</v>
      </c>
      <c r="AB1203" s="46">
        <f>M1203*各種係数!K21*各種係数!$P$18</f>
        <v>1.0910324822069709E-12</v>
      </c>
      <c r="AC1203" s="46">
        <f>U1203*各種係数!K21*各種係数!$P$18</f>
        <v>1.1911351811227914E-13</v>
      </c>
      <c r="AD1203" s="364">
        <f t="shared" si="121"/>
        <v>1.2101460003192501E-12</v>
      </c>
      <c r="AE1203" s="46">
        <f>G1203*各種係数!L21*各種係数!$P$18</f>
        <v>0</v>
      </c>
      <c r="AF1203" s="46">
        <f>M1203*各種係数!L21*各種係数!$P$18</f>
        <v>7.6372273754487966E-13</v>
      </c>
      <c r="AG1203" s="46">
        <f>U1203*各種係数!L21*各種係数!$P$18</f>
        <v>8.3379462678595395E-14</v>
      </c>
      <c r="AH1203" s="135">
        <f t="shared" si="122"/>
        <v>8.4710220022347503E-13</v>
      </c>
    </row>
    <row r="1204" spans="2:34" x14ac:dyDescent="0.15">
      <c r="B1204" s="155" t="s">
        <v>48</v>
      </c>
      <c r="C1204" s="155" t="s">
        <v>292</v>
      </c>
      <c r="D1204" s="155" t="s">
        <v>290</v>
      </c>
      <c r="E1204" s="41" t="s">
        <v>150</v>
      </c>
      <c r="F1204" s="365">
        <f>SUMIF(価格変換【係数】!$D$7:$D$64,E1204,価格変換【係数】!$J$677:$J$734)</f>
        <v>0</v>
      </c>
      <c r="G1204" s="326">
        <f>SUMIF(価格変換【係数】!$D$7:$D$64,E1204,価格変換【係数】!$L$677:$L$734)</f>
        <v>0</v>
      </c>
      <c r="H1204" s="327">
        <f>G1204*各種係数!H22</f>
        <v>0</v>
      </c>
      <c r="I1204" s="326">
        <f>G1204*各種係数!I22</f>
        <v>0</v>
      </c>
      <c r="J1204" s="80">
        <v>2.5868623463884714E-3</v>
      </c>
      <c r="K1204" s="67">
        <f>J1204*各種係数!G22</f>
        <v>1.4319180790511773E-4</v>
      </c>
      <c r="L1204" s="67">
        <f>J1204*各種係数!F22</f>
        <v>2.4436705384833536E-3</v>
      </c>
      <c r="M1204" s="80">
        <v>1.5912170634384216E-4</v>
      </c>
      <c r="N1204" s="67">
        <f>M1204*各種係数!H22</f>
        <v>6.3440397943915236E-5</v>
      </c>
      <c r="O1204" s="67">
        <f>M1204*各種係数!I22</f>
        <v>2.5950257164643446E-5</v>
      </c>
      <c r="P1204" s="54"/>
      <c r="Q1204" s="41"/>
      <c r="R1204" s="67">
        <f>Q$1297*各種係数!J22</f>
        <v>1.2340034771128966E-4</v>
      </c>
      <c r="S1204" s="67">
        <f>R1204*各種係数!G22</f>
        <v>6.8306374746104156E-6</v>
      </c>
      <c r="T1204" s="67">
        <f>R1204*各種係数!F22</f>
        <v>1.1656971023667924E-4</v>
      </c>
      <c r="U1204" s="80">
        <v>1.9939225408090969E-5</v>
      </c>
      <c r="V1204" s="67">
        <f>U1204*各種係数!H22</f>
        <v>7.9495904339368527E-6</v>
      </c>
      <c r="W1204" s="67">
        <f>U1204*各種係数!I22</f>
        <v>3.2517752536266539E-6</v>
      </c>
      <c r="X1204" s="330">
        <f t="shared" si="118"/>
        <v>1.7906093175193313E-4</v>
      </c>
      <c r="Y1204" s="67">
        <f t="shared" si="119"/>
        <v>7.1389988377852087E-5</v>
      </c>
      <c r="Z1204" s="68">
        <f t="shared" si="120"/>
        <v>2.9202032418270101E-5</v>
      </c>
      <c r="AA1204" s="67">
        <f>G1204*各種係数!K22*各種係数!$P$18</f>
        <v>0</v>
      </c>
      <c r="AB1204" s="67">
        <f>M1204*各種係数!K22*各種係数!$P$18</f>
        <v>1.0414229681081131E-11</v>
      </c>
      <c r="AC1204" s="67">
        <f>U1204*各種係数!K22*各種係数!$P$18</f>
        <v>1.3049864649766802E-12</v>
      </c>
      <c r="AD1204" s="80">
        <f t="shared" si="121"/>
        <v>1.171921614605781E-11</v>
      </c>
      <c r="AE1204" s="67">
        <f>G1204*各種係数!L22*各種係数!$P$18</f>
        <v>0</v>
      </c>
      <c r="AF1204" s="67">
        <f>M1204*各種係数!L22*各種係数!$P$18</f>
        <v>6.5405706687670607E-12</v>
      </c>
      <c r="AG1204" s="67">
        <f>U1204*各種係数!L22*各種係数!$P$18</f>
        <v>8.1958593744769498E-13</v>
      </c>
      <c r="AH1204" s="330">
        <f t="shared" si="122"/>
        <v>7.3601566062147558E-12</v>
      </c>
    </row>
    <row r="1205" spans="2:34" x14ac:dyDescent="0.15">
      <c r="B1205" s="162" t="s">
        <v>49</v>
      </c>
      <c r="C1205" s="162" t="s">
        <v>292</v>
      </c>
      <c r="D1205" s="162" t="s">
        <v>290</v>
      </c>
      <c r="E1205" s="116" t="s">
        <v>151</v>
      </c>
      <c r="F1205" s="363">
        <f>SUMIF(価格変換【係数】!$D$7:$D$64,E1205,価格変換【係数】!$J$677:$J$734)</f>
        <v>0</v>
      </c>
      <c r="G1205" s="324">
        <f>SUMIF(価格変換【係数】!$D$7:$D$64,E1205,価格変換【係数】!$L$677:$L$734)</f>
        <v>0</v>
      </c>
      <c r="H1205" s="325">
        <f>G1205*各種係数!H23</f>
        <v>0</v>
      </c>
      <c r="I1205" s="324">
        <f>G1205*各種係数!I23</f>
        <v>0</v>
      </c>
      <c r="J1205" s="366">
        <v>1.2629930409083447E-7</v>
      </c>
      <c r="K1205" s="46">
        <f>J1205*各種係数!G23</f>
        <v>0</v>
      </c>
      <c r="L1205" s="46">
        <f>J1205*各種係数!F23</f>
        <v>1.2629930409083444E-7</v>
      </c>
      <c r="M1205" s="366">
        <v>4.3882770165741408E-20</v>
      </c>
      <c r="N1205" s="46">
        <f>M1205*各種係数!H23</f>
        <v>0</v>
      </c>
      <c r="O1205" s="46">
        <f>M1205*各種係数!I23</f>
        <v>0</v>
      </c>
      <c r="P1205" s="54"/>
      <c r="Q1205" s="41"/>
      <c r="R1205" s="46">
        <f>Q$1297*各種係数!J23</f>
        <v>0</v>
      </c>
      <c r="S1205" s="46">
        <f>R1205*各種係数!G23</f>
        <v>0</v>
      </c>
      <c r="T1205" s="46">
        <f>R1205*各種係数!F23</f>
        <v>0</v>
      </c>
      <c r="U1205" s="366">
        <v>1.7532353068079766E-20</v>
      </c>
      <c r="V1205" s="46">
        <f>U1205*各種係数!H23</f>
        <v>0</v>
      </c>
      <c r="W1205" s="46">
        <f>U1205*各種係数!I23</f>
        <v>0</v>
      </c>
      <c r="X1205" s="328">
        <f t="shared" si="118"/>
        <v>6.1415123233821177E-20</v>
      </c>
      <c r="Y1205" s="136">
        <f t="shared" si="119"/>
        <v>0</v>
      </c>
      <c r="Z1205" s="329">
        <f t="shared" si="120"/>
        <v>0</v>
      </c>
      <c r="AA1205" s="46">
        <f>G1205*各種係数!K23*各種係数!$P$18</f>
        <v>0</v>
      </c>
      <c r="AB1205" s="46">
        <f>M1205*各種係数!K23*各種係数!$P$18</f>
        <v>0</v>
      </c>
      <c r="AC1205" s="46">
        <f>U1205*各種係数!K23*各種係数!$P$18</f>
        <v>0</v>
      </c>
      <c r="AD1205" s="366">
        <f t="shared" si="121"/>
        <v>0</v>
      </c>
      <c r="AE1205" s="46">
        <f>G1205*各種係数!L23*各種係数!$P$18</f>
        <v>0</v>
      </c>
      <c r="AF1205" s="46">
        <f>M1205*各種係数!L23*各種係数!$P$18</f>
        <v>0</v>
      </c>
      <c r="AG1205" s="46">
        <f>U1205*各種係数!L23*各種係数!$P$18</f>
        <v>0</v>
      </c>
      <c r="AH1205" s="328">
        <f t="shared" si="122"/>
        <v>0</v>
      </c>
    </row>
    <row r="1206" spans="2:34" x14ac:dyDescent="0.15">
      <c r="B1206" s="155" t="s">
        <v>50</v>
      </c>
      <c r="C1206" s="155" t="s">
        <v>292</v>
      </c>
      <c r="D1206" s="155" t="s">
        <v>290</v>
      </c>
      <c r="E1206" s="41" t="s">
        <v>152</v>
      </c>
      <c r="F1206" s="363">
        <f>SUMIF(価格変換【係数】!$D$7:$D$64,E1206,価格変換【係数】!$J$677:$J$734)</f>
        <v>0</v>
      </c>
      <c r="G1206" s="324">
        <f>SUMIF(価格変換【係数】!$D$7:$D$64,E1206,価格変換【係数】!$L$677:$L$734)</f>
        <v>0</v>
      </c>
      <c r="H1206" s="325">
        <f>G1206*各種係数!H24</f>
        <v>0</v>
      </c>
      <c r="I1206" s="324">
        <f>G1206*各種係数!I24</f>
        <v>0</v>
      </c>
      <c r="J1206" s="364">
        <v>2.9399952006264446E-3</v>
      </c>
      <c r="K1206" s="46">
        <f>J1206*各種係数!G24</f>
        <v>2.9495875640128197E-5</v>
      </c>
      <c r="L1206" s="46">
        <f>J1206*各種係数!F24</f>
        <v>2.9104993249863165E-3</v>
      </c>
      <c r="M1206" s="364">
        <v>4.2659488332310447E-5</v>
      </c>
      <c r="N1206" s="46">
        <f>M1206*各種係数!H24</f>
        <v>1.8516569246603255E-5</v>
      </c>
      <c r="O1206" s="46">
        <f>M1206*各種係数!I24</f>
        <v>9.7176299012105612E-6</v>
      </c>
      <c r="P1206" s="54"/>
      <c r="Q1206" s="41"/>
      <c r="R1206" s="46">
        <f>Q$1297*各種係数!J24</f>
        <v>2.0642881914922296E-4</v>
      </c>
      <c r="S1206" s="46">
        <f>R1206*各種係数!G24</f>
        <v>2.0710233733941517E-6</v>
      </c>
      <c r="T1206" s="46">
        <f>R1206*各種係数!F24</f>
        <v>2.0435779577582881E-4</v>
      </c>
      <c r="U1206" s="364">
        <v>5.6658343384159845E-6</v>
      </c>
      <c r="V1206" s="46">
        <f>U1206*各種係数!H24</f>
        <v>2.4592843929541822E-6</v>
      </c>
      <c r="W1206" s="46">
        <f>U1206*各種係数!I24</f>
        <v>1.2906502945698775E-6</v>
      </c>
      <c r="X1206" s="135">
        <f t="shared" si="118"/>
        <v>4.8325322670726431E-5</v>
      </c>
      <c r="Y1206" s="46">
        <f t="shared" si="119"/>
        <v>2.0975853639557436E-5</v>
      </c>
      <c r="Z1206" s="47">
        <f t="shared" si="120"/>
        <v>1.1008280195780439E-5</v>
      </c>
      <c r="AA1206" s="46">
        <f>G1206*各種係数!K24*各種係数!$P$18</f>
        <v>0</v>
      </c>
      <c r="AB1206" s="46">
        <f>M1206*各種係数!K24*各種係数!$P$18</f>
        <v>1.6795074146578914E-12</v>
      </c>
      <c r="AC1206" s="46">
        <f>U1206*各種係数!K24*各種係数!$P$18</f>
        <v>2.2306434403212536E-13</v>
      </c>
      <c r="AD1206" s="364">
        <f t="shared" si="121"/>
        <v>1.9025717586900169E-12</v>
      </c>
      <c r="AE1206" s="46">
        <f>G1206*各種係数!L24*各種係数!$P$18</f>
        <v>0</v>
      </c>
      <c r="AF1206" s="46">
        <f>M1206*各種係数!L24*各種係数!$P$18</f>
        <v>1.5115566731921022E-12</v>
      </c>
      <c r="AG1206" s="46">
        <f>U1206*各種係数!L24*各種係数!$P$18</f>
        <v>2.0075790962891282E-13</v>
      </c>
      <c r="AH1206" s="135">
        <f t="shared" si="122"/>
        <v>1.7123145828210151E-12</v>
      </c>
    </row>
    <row r="1207" spans="2:34" x14ac:dyDescent="0.15">
      <c r="B1207" s="155" t="s">
        <v>51</v>
      </c>
      <c r="C1207" s="155" t="s">
        <v>293</v>
      </c>
      <c r="D1207" s="155" t="s">
        <v>290</v>
      </c>
      <c r="E1207" s="41" t="s">
        <v>961</v>
      </c>
      <c r="F1207" s="363">
        <f>SUMIF(価格変換【係数】!$D$7:$D$64,E1207,価格変換【係数】!$J$677:$J$734)</f>
        <v>0</v>
      </c>
      <c r="G1207" s="324">
        <f>SUMIF(価格変換【係数】!$D$7:$D$64,E1207,価格変換【係数】!$L$677:$L$734)</f>
        <v>0</v>
      </c>
      <c r="H1207" s="325">
        <f>G1207*各種係数!H25</f>
        <v>0</v>
      </c>
      <c r="I1207" s="324">
        <f>G1207*各種係数!I25</f>
        <v>0</v>
      </c>
      <c r="J1207" s="364">
        <v>4.9471437412379861E-4</v>
      </c>
      <c r="K1207" s="46">
        <f>J1207*各種係数!G25</f>
        <v>6.2805567136352422E-6</v>
      </c>
      <c r="L1207" s="46">
        <f>J1207*各種係数!F25</f>
        <v>4.8843381741016335E-4</v>
      </c>
      <c r="M1207" s="364">
        <v>1.98740642764609E-5</v>
      </c>
      <c r="N1207" s="46">
        <f>M1207*各種係数!H25</f>
        <v>1.0655159773965204E-5</v>
      </c>
      <c r="O1207" s="46">
        <f>M1207*各種係数!I25</f>
        <v>5.2357929018612939E-6</v>
      </c>
      <c r="P1207" s="54"/>
      <c r="Q1207" s="41"/>
      <c r="R1207" s="46">
        <f>Q$1297*各種係数!J25</f>
        <v>3.5963262278788756E-5</v>
      </c>
      <c r="S1207" s="46">
        <f>R1207*各種係数!G25</f>
        <v>4.5656508111233829E-7</v>
      </c>
      <c r="T1207" s="46">
        <f>R1207*各種係数!F25</f>
        <v>3.5506697197676418E-5</v>
      </c>
      <c r="U1207" s="364">
        <v>7.9291057636348494E-6</v>
      </c>
      <c r="V1207" s="46">
        <f>U1207*各種係数!H25</f>
        <v>4.2510624702096731E-6</v>
      </c>
      <c r="W1207" s="46">
        <f>U1207*各種係数!I25</f>
        <v>2.088911211005688E-6</v>
      </c>
      <c r="X1207" s="135">
        <f t="shared" si="118"/>
        <v>2.7803170040095751E-5</v>
      </c>
      <c r="Y1207" s="46">
        <f t="shared" si="119"/>
        <v>1.4906222244174877E-5</v>
      </c>
      <c r="Z1207" s="47">
        <f t="shared" si="120"/>
        <v>7.3247041128669815E-6</v>
      </c>
      <c r="AA1207" s="46">
        <f>G1207*各種係数!K25*各種係数!$P$18</f>
        <v>0</v>
      </c>
      <c r="AB1207" s="46">
        <f>M1207*各種係数!K25*各種係数!$P$18</f>
        <v>1.230503619708882E-12</v>
      </c>
      <c r="AC1207" s="46">
        <f>U1207*各種係数!K25*各種係数!$P$18</f>
        <v>4.909309544079172E-13</v>
      </c>
      <c r="AD1207" s="364">
        <f t="shared" si="121"/>
        <v>1.7214345741167992E-12</v>
      </c>
      <c r="AE1207" s="46">
        <f>G1207*各種係数!L25*各種係数!$P$18</f>
        <v>0</v>
      </c>
      <c r="AF1207" s="46">
        <f>M1207*各種係数!L25*各種係数!$P$18</f>
        <v>1.0588054402146194E-12</v>
      </c>
      <c r="AG1207" s="46">
        <f>U1207*各種係数!L25*各種係数!$P$18</f>
        <v>4.2242896076960314E-13</v>
      </c>
      <c r="AH1207" s="135">
        <f t="shared" si="122"/>
        <v>1.4812344009842224E-12</v>
      </c>
    </row>
    <row r="1208" spans="2:34" x14ac:dyDescent="0.15">
      <c r="B1208" s="155" t="s">
        <v>52</v>
      </c>
      <c r="C1208" s="155" t="s">
        <v>294</v>
      </c>
      <c r="D1208" s="155" t="s">
        <v>290</v>
      </c>
      <c r="E1208" s="41" t="s">
        <v>154</v>
      </c>
      <c r="F1208" s="363">
        <f>SUMIF(価格変換【係数】!$D$7:$D$64,E1208,価格変換【係数】!$J$677:$J$734)</f>
        <v>0</v>
      </c>
      <c r="G1208" s="324">
        <f>SUMIF(価格変換【係数】!$D$7:$D$64,E1208,価格変換【係数】!$L$677:$L$734)</f>
        <v>0</v>
      </c>
      <c r="H1208" s="325">
        <f>G1208*各種係数!H26</f>
        <v>0</v>
      </c>
      <c r="I1208" s="324">
        <f>G1208*各種係数!I26</f>
        <v>0</v>
      </c>
      <c r="J1208" s="364">
        <v>0</v>
      </c>
      <c r="K1208" s="46">
        <f>J1208*各種係数!G26</f>
        <v>0</v>
      </c>
      <c r="L1208" s="46">
        <f>J1208*各種係数!F26</f>
        <v>0</v>
      </c>
      <c r="M1208" s="364">
        <v>0</v>
      </c>
      <c r="N1208" s="46">
        <f>M1208*各種係数!H26</f>
        <v>0</v>
      </c>
      <c r="O1208" s="46">
        <f>M1208*各種係数!I26</f>
        <v>0</v>
      </c>
      <c r="P1208" s="54"/>
      <c r="Q1208" s="41"/>
      <c r="R1208" s="46">
        <f>Q$1297*各種係数!J26</f>
        <v>3.7423440162339811E-6</v>
      </c>
      <c r="S1208" s="46">
        <f>R1208*各種係数!G26</f>
        <v>0</v>
      </c>
      <c r="T1208" s="46">
        <f>R1208*各種係数!F26</f>
        <v>3.7423440162339811E-6</v>
      </c>
      <c r="U1208" s="364">
        <v>0</v>
      </c>
      <c r="V1208" s="46">
        <f>U1208*各種係数!H26</f>
        <v>0</v>
      </c>
      <c r="W1208" s="46">
        <f>U1208*各種係数!I26</f>
        <v>0</v>
      </c>
      <c r="X1208" s="135">
        <f t="shared" si="118"/>
        <v>0</v>
      </c>
      <c r="Y1208" s="46">
        <f t="shared" si="119"/>
        <v>0</v>
      </c>
      <c r="Z1208" s="47">
        <f t="shared" si="120"/>
        <v>0</v>
      </c>
      <c r="AA1208" s="46">
        <f>G1208*各種係数!K26*各種係数!$P$18</f>
        <v>0</v>
      </c>
      <c r="AB1208" s="46">
        <f>M1208*各種係数!K26*各種係数!$P$18</f>
        <v>0</v>
      </c>
      <c r="AC1208" s="46">
        <f>U1208*各種係数!K26*各種係数!$P$18</f>
        <v>0</v>
      </c>
      <c r="AD1208" s="364">
        <f t="shared" si="121"/>
        <v>0</v>
      </c>
      <c r="AE1208" s="46">
        <f>G1208*各種係数!L26*各種係数!$P$18</f>
        <v>0</v>
      </c>
      <c r="AF1208" s="46">
        <f>M1208*各種係数!L26*各種係数!$P$18</f>
        <v>0</v>
      </c>
      <c r="AG1208" s="46">
        <f>U1208*各種係数!L26*各種係数!$P$18</f>
        <v>0</v>
      </c>
      <c r="AH1208" s="135">
        <f t="shared" si="122"/>
        <v>0</v>
      </c>
    </row>
    <row r="1209" spans="2:34" x14ac:dyDescent="0.15">
      <c r="B1209" s="163" t="s">
        <v>53</v>
      </c>
      <c r="C1209" s="163" t="s">
        <v>294</v>
      </c>
      <c r="D1209" s="163" t="s">
        <v>290</v>
      </c>
      <c r="E1209" s="62" t="s">
        <v>962</v>
      </c>
      <c r="F1209" s="365">
        <f>SUMIF(価格変換【係数】!$D$7:$D$64,E1209,価格変換【係数】!$J$677:$J$734)</f>
        <v>0</v>
      </c>
      <c r="G1209" s="326">
        <f>SUMIF(価格変換【係数】!$D$7:$D$64,E1209,価格変換【係数】!$L$677:$L$734)</f>
        <v>0</v>
      </c>
      <c r="H1209" s="327">
        <f>G1209*各種係数!H27</f>
        <v>0</v>
      </c>
      <c r="I1209" s="326">
        <f>G1209*各種係数!I27</f>
        <v>0</v>
      </c>
      <c r="J1209" s="80">
        <v>3.1107518597572528E-4</v>
      </c>
      <c r="K1209" s="67">
        <f>J1209*各種係数!G27</f>
        <v>3.1081429611758125E-6</v>
      </c>
      <c r="L1209" s="67">
        <f>J1209*各種係数!F27</f>
        <v>3.0796704301454947E-4</v>
      </c>
      <c r="M1209" s="80">
        <v>5.9833912141061043E-6</v>
      </c>
      <c r="N1209" s="67">
        <f>M1209*各種係数!H27</f>
        <v>2.2519565328939908E-6</v>
      </c>
      <c r="O1209" s="67">
        <f>M1209*各種係数!I27</f>
        <v>5.5318145187018702E-7</v>
      </c>
      <c r="P1209" s="54"/>
      <c r="Q1209" s="41"/>
      <c r="R1209" s="67">
        <f>Q$1297*各種係数!J27</f>
        <v>7.7323056106225966E-6</v>
      </c>
      <c r="S1209" s="67">
        <f>R1209*各種係数!G27</f>
        <v>7.7258207471399814E-8</v>
      </c>
      <c r="T1209" s="67">
        <f>R1209*各種係数!F27</f>
        <v>7.6550474031511967E-6</v>
      </c>
      <c r="U1209" s="80">
        <v>6.8691213250736057E-7</v>
      </c>
      <c r="V1209" s="67">
        <f>U1209*各種係数!H27</f>
        <v>2.5853169364510519E-7</v>
      </c>
      <c r="W1209" s="67">
        <f>U1209*各種係数!I27</f>
        <v>6.350697074124655E-8</v>
      </c>
      <c r="X1209" s="330">
        <f t="shared" si="118"/>
        <v>6.6703033466134649E-6</v>
      </c>
      <c r="Y1209" s="67">
        <f t="shared" si="119"/>
        <v>2.510488226539096E-6</v>
      </c>
      <c r="Z1209" s="68">
        <f t="shared" si="120"/>
        <v>6.1668842261143358E-7</v>
      </c>
      <c r="AA1209" s="67">
        <f>G1209*各種係数!K27*各種係数!$P$18</f>
        <v>0</v>
      </c>
      <c r="AB1209" s="67">
        <f>M1209*各種係数!K27*各種係数!$P$18</f>
        <v>1.1289417385105856E-13</v>
      </c>
      <c r="AC1209" s="67">
        <f>U1209*各種係数!K27*各種係数!$P$18</f>
        <v>1.2960606273723784E-14</v>
      </c>
      <c r="AD1209" s="80">
        <f t="shared" si="121"/>
        <v>1.2585478012478233E-13</v>
      </c>
      <c r="AE1209" s="67">
        <f>G1209*各種係数!L27*各種係数!$P$18</f>
        <v>0</v>
      </c>
      <c r="AF1209" s="67">
        <f>M1209*各種係数!L27*各種係数!$P$18</f>
        <v>1.1289417385105856E-13</v>
      </c>
      <c r="AG1209" s="67">
        <f>U1209*各種係数!L27*各種係数!$P$18</f>
        <v>1.2960606273723784E-14</v>
      </c>
      <c r="AH1209" s="330">
        <f t="shared" si="122"/>
        <v>1.2585478012478233E-13</v>
      </c>
    </row>
    <row r="1210" spans="2:34" x14ac:dyDescent="0.15">
      <c r="B1210" s="155" t="s">
        <v>54</v>
      </c>
      <c r="C1210" s="155" t="s">
        <v>294</v>
      </c>
      <c r="D1210" s="155" t="s">
        <v>290</v>
      </c>
      <c r="E1210" s="41" t="s">
        <v>963</v>
      </c>
      <c r="F1210" s="363">
        <f>SUMIF(価格変換【係数】!$D$7:$D$64,E1210,価格変換【係数】!$J$677:$J$734)</f>
        <v>0</v>
      </c>
      <c r="G1210" s="324">
        <f>SUMIF(価格変換【係数】!$D$7:$D$64,E1210,価格変換【係数】!$L$677:$L$734)</f>
        <v>0</v>
      </c>
      <c r="H1210" s="325">
        <f>G1210*各種係数!H28</f>
        <v>0</v>
      </c>
      <c r="I1210" s="324">
        <f>G1210*各種係数!I28</f>
        <v>0</v>
      </c>
      <c r="J1210" s="366">
        <v>0</v>
      </c>
      <c r="K1210" s="46">
        <f>J1210*各種係数!G28</f>
        <v>0</v>
      </c>
      <c r="L1210" s="46">
        <f>J1210*各種係数!F28</f>
        <v>0</v>
      </c>
      <c r="M1210" s="366">
        <v>-7.8002778001208415E-22</v>
      </c>
      <c r="N1210" s="46">
        <f>M1210*各種係数!H28</f>
        <v>0</v>
      </c>
      <c r="O1210" s="46">
        <f>M1210*各種係数!I28</f>
        <v>0</v>
      </c>
      <c r="P1210" s="54"/>
      <c r="Q1210" s="41"/>
      <c r="R1210" s="46">
        <f>Q$1297*各種係数!J28</f>
        <v>0</v>
      </c>
      <c r="S1210" s="46">
        <f>R1210*各種係数!G28</f>
        <v>0</v>
      </c>
      <c r="T1210" s="46">
        <f>R1210*各種係数!F28</f>
        <v>0</v>
      </c>
      <c r="U1210" s="366">
        <v>-5.1491026151010272E-22</v>
      </c>
      <c r="V1210" s="46">
        <f>U1210*各種係数!H28</f>
        <v>0</v>
      </c>
      <c r="W1210" s="46">
        <f>U1210*各種係数!I28</f>
        <v>0</v>
      </c>
      <c r="X1210" s="328">
        <f t="shared" si="118"/>
        <v>-1.2949380415221868E-21</v>
      </c>
      <c r="Y1210" s="136">
        <f t="shared" si="119"/>
        <v>0</v>
      </c>
      <c r="Z1210" s="329">
        <f t="shared" si="120"/>
        <v>0</v>
      </c>
      <c r="AA1210" s="46">
        <f>G1210*各種係数!K28*各種係数!$P$18</f>
        <v>0</v>
      </c>
      <c r="AB1210" s="46">
        <f>M1210*各種係数!K28*各種係数!$P$18</f>
        <v>0</v>
      </c>
      <c r="AC1210" s="46">
        <f>U1210*各種係数!K28*各種係数!$P$18</f>
        <v>0</v>
      </c>
      <c r="AD1210" s="366">
        <f t="shared" si="121"/>
        <v>0</v>
      </c>
      <c r="AE1210" s="46">
        <f>G1210*各種係数!L28*各種係数!$P$18</f>
        <v>0</v>
      </c>
      <c r="AF1210" s="46">
        <f>M1210*各種係数!L28*各種係数!$P$18</f>
        <v>0</v>
      </c>
      <c r="AG1210" s="46">
        <f>U1210*各種係数!L28*各種係数!$P$18</f>
        <v>0</v>
      </c>
      <c r="AH1210" s="328">
        <f t="shared" si="122"/>
        <v>0</v>
      </c>
    </row>
    <row r="1211" spans="2:34" x14ac:dyDescent="0.15">
      <c r="B1211" s="155" t="s">
        <v>55</v>
      </c>
      <c r="C1211" s="155" t="s">
        <v>294</v>
      </c>
      <c r="D1211" s="155" t="s">
        <v>290</v>
      </c>
      <c r="E1211" s="41" t="s">
        <v>964</v>
      </c>
      <c r="F1211" s="363">
        <f>SUMIF(価格変換【係数】!$D$7:$D$64,E1211,価格変換【係数】!$J$677:$J$734)</f>
        <v>0</v>
      </c>
      <c r="G1211" s="324">
        <f>SUMIF(価格変換【係数】!$D$7:$D$64,E1211,価格変換【係数】!$L$677:$L$734)</f>
        <v>0</v>
      </c>
      <c r="H1211" s="325">
        <f>G1211*各種係数!H29</f>
        <v>0</v>
      </c>
      <c r="I1211" s="324">
        <f>G1211*各種係数!I29</f>
        <v>0</v>
      </c>
      <c r="J1211" s="364">
        <v>0</v>
      </c>
      <c r="K1211" s="46">
        <f>J1211*各種係数!G29</f>
        <v>0</v>
      </c>
      <c r="L1211" s="46">
        <f>J1211*各種係数!F29</f>
        <v>0</v>
      </c>
      <c r="M1211" s="364">
        <v>5.0631288990429499E-20</v>
      </c>
      <c r="N1211" s="46">
        <f>M1211*各種係数!H29</f>
        <v>0</v>
      </c>
      <c r="O1211" s="46">
        <f>M1211*各種係数!I29</f>
        <v>0</v>
      </c>
      <c r="P1211" s="54"/>
      <c r="Q1211" s="41"/>
      <c r="R1211" s="46">
        <f>Q$1297*各種係数!J29</f>
        <v>1.3274344395918623E-7</v>
      </c>
      <c r="S1211" s="46">
        <f>R1211*各種係数!G29</f>
        <v>0</v>
      </c>
      <c r="T1211" s="46">
        <f>R1211*各種係数!F29</f>
        <v>1.3274344395918618E-7</v>
      </c>
      <c r="U1211" s="364">
        <v>1.5061848868574351E-20</v>
      </c>
      <c r="V1211" s="46">
        <f>U1211*各種係数!H29</f>
        <v>0</v>
      </c>
      <c r="W1211" s="46">
        <f>U1211*各種係数!I29</f>
        <v>0</v>
      </c>
      <c r="X1211" s="135">
        <f t="shared" si="118"/>
        <v>6.5693137859003854E-20</v>
      </c>
      <c r="Y1211" s="46">
        <f t="shared" si="119"/>
        <v>0</v>
      </c>
      <c r="Z1211" s="47">
        <f t="shared" si="120"/>
        <v>0</v>
      </c>
      <c r="AA1211" s="46">
        <f>G1211*各種係数!K29*各種係数!$P$18</f>
        <v>0</v>
      </c>
      <c r="AB1211" s="46">
        <f>M1211*各種係数!K29*各種係数!$P$18</f>
        <v>0</v>
      </c>
      <c r="AC1211" s="46">
        <f>U1211*各種係数!K29*各種係数!$P$18</f>
        <v>0</v>
      </c>
      <c r="AD1211" s="364">
        <f t="shared" si="121"/>
        <v>0</v>
      </c>
      <c r="AE1211" s="46">
        <f>G1211*各種係数!L29*各種係数!$P$18</f>
        <v>0</v>
      </c>
      <c r="AF1211" s="46">
        <f>M1211*各種係数!L29*各種係数!$P$18</f>
        <v>0</v>
      </c>
      <c r="AG1211" s="46">
        <f>U1211*各種係数!L29*各種係数!$P$18</f>
        <v>0</v>
      </c>
      <c r="AH1211" s="135">
        <f t="shared" si="122"/>
        <v>0</v>
      </c>
    </row>
    <row r="1212" spans="2:34" x14ac:dyDescent="0.15">
      <c r="B1212" s="155" t="s">
        <v>56</v>
      </c>
      <c r="C1212" s="155" t="s">
        <v>294</v>
      </c>
      <c r="D1212" s="155" t="s">
        <v>290</v>
      </c>
      <c r="E1212" s="41" t="s">
        <v>155</v>
      </c>
      <c r="F1212" s="363">
        <f>SUMIF(価格変換【係数】!$D$7:$D$64,E1212,価格変換【係数】!$J$677:$J$734)</f>
        <v>0</v>
      </c>
      <c r="G1212" s="324">
        <f>SUMIF(価格変換【係数】!$D$7:$D$64,E1212,価格変換【係数】!$L$677:$L$734)</f>
        <v>0</v>
      </c>
      <c r="H1212" s="325">
        <f>G1212*各種係数!H30</f>
        <v>0</v>
      </c>
      <c r="I1212" s="324">
        <f>G1212*各種係数!I30</f>
        <v>0</v>
      </c>
      <c r="J1212" s="364">
        <v>0</v>
      </c>
      <c r="K1212" s="46">
        <f>J1212*各種係数!G30</f>
        <v>0</v>
      </c>
      <c r="L1212" s="46">
        <f>J1212*各種係数!F30</f>
        <v>0</v>
      </c>
      <c r="M1212" s="364">
        <v>7.1429438567754119E-21</v>
      </c>
      <c r="N1212" s="46">
        <f>M1212*各種係数!H30</f>
        <v>0</v>
      </c>
      <c r="O1212" s="46">
        <f>M1212*各種係数!I30</f>
        <v>0</v>
      </c>
      <c r="P1212" s="54"/>
      <c r="Q1212" s="41"/>
      <c r="R1212" s="46">
        <f>Q$1297*各種係数!J30</f>
        <v>0</v>
      </c>
      <c r="S1212" s="46">
        <f>R1212*各種係数!G30</f>
        <v>0</v>
      </c>
      <c r="T1212" s="46">
        <f>R1212*各種係数!F30</f>
        <v>0</v>
      </c>
      <c r="U1212" s="364">
        <v>2.7529021148210405E-21</v>
      </c>
      <c r="V1212" s="46">
        <f>U1212*各種係数!H30</f>
        <v>0</v>
      </c>
      <c r="W1212" s="46">
        <f>U1212*各種係数!I30</f>
        <v>0</v>
      </c>
      <c r="X1212" s="135">
        <f t="shared" si="118"/>
        <v>9.8958459715964524E-21</v>
      </c>
      <c r="Y1212" s="46">
        <f t="shared" si="119"/>
        <v>0</v>
      </c>
      <c r="Z1212" s="47">
        <f t="shared" si="120"/>
        <v>0</v>
      </c>
      <c r="AA1212" s="46">
        <f>G1212*各種係数!K30*各種係数!$P$18</f>
        <v>0</v>
      </c>
      <c r="AB1212" s="46">
        <f>M1212*各種係数!K30*各種係数!$P$18</f>
        <v>0</v>
      </c>
      <c r="AC1212" s="46">
        <f>U1212*各種係数!K30*各種係数!$P$18</f>
        <v>0</v>
      </c>
      <c r="AD1212" s="364">
        <f t="shared" si="121"/>
        <v>0</v>
      </c>
      <c r="AE1212" s="46">
        <f>G1212*各種係数!L30*各種係数!$P$18</f>
        <v>0</v>
      </c>
      <c r="AF1212" s="46">
        <f>M1212*各種係数!L30*各種係数!$P$18</f>
        <v>0</v>
      </c>
      <c r="AG1212" s="46">
        <f>U1212*各種係数!L30*各種係数!$P$18</f>
        <v>0</v>
      </c>
      <c r="AH1212" s="135">
        <f t="shared" si="122"/>
        <v>0</v>
      </c>
    </row>
    <row r="1213" spans="2:34" x14ac:dyDescent="0.15">
      <c r="B1213" s="155" t="s">
        <v>57</v>
      </c>
      <c r="C1213" s="155" t="s">
        <v>294</v>
      </c>
      <c r="D1213" s="155" t="s">
        <v>290</v>
      </c>
      <c r="E1213" s="41" t="s">
        <v>156</v>
      </c>
      <c r="F1213" s="363">
        <f>SUMIF(価格変換【係数】!$D$7:$D$64,E1213,価格変換【係数】!$J$677:$J$734)</f>
        <v>0</v>
      </c>
      <c r="G1213" s="324">
        <f>SUMIF(価格変換【係数】!$D$7:$D$64,E1213,価格変換【係数】!$L$677:$L$734)</f>
        <v>0</v>
      </c>
      <c r="H1213" s="325">
        <f>G1213*各種係数!H31</f>
        <v>0</v>
      </c>
      <c r="I1213" s="324">
        <f>G1213*各種係数!I31</f>
        <v>0</v>
      </c>
      <c r="J1213" s="364">
        <v>0</v>
      </c>
      <c r="K1213" s="46">
        <f>J1213*各種係数!G31</f>
        <v>0</v>
      </c>
      <c r="L1213" s="46">
        <f>J1213*各種係数!F31</f>
        <v>0</v>
      </c>
      <c r="M1213" s="364">
        <v>0</v>
      </c>
      <c r="N1213" s="46">
        <f>M1213*各種係数!H31</f>
        <v>0</v>
      </c>
      <c r="O1213" s="46">
        <f>M1213*各種係数!I31</f>
        <v>0</v>
      </c>
      <c r="P1213" s="54"/>
      <c r="Q1213" s="41"/>
      <c r="R1213" s="46">
        <f>Q$1297*各種係数!J31</f>
        <v>0</v>
      </c>
      <c r="S1213" s="46">
        <f>R1213*各種係数!G31</f>
        <v>0</v>
      </c>
      <c r="T1213" s="46">
        <f>R1213*各種係数!F31</f>
        <v>0</v>
      </c>
      <c r="U1213" s="364">
        <v>0</v>
      </c>
      <c r="V1213" s="46">
        <f>U1213*各種係数!H31</f>
        <v>0</v>
      </c>
      <c r="W1213" s="46">
        <f>U1213*各種係数!I31</f>
        <v>0</v>
      </c>
      <c r="X1213" s="135">
        <f t="shared" si="118"/>
        <v>0</v>
      </c>
      <c r="Y1213" s="46">
        <f t="shared" si="119"/>
        <v>0</v>
      </c>
      <c r="Z1213" s="47">
        <f t="shared" si="120"/>
        <v>0</v>
      </c>
      <c r="AA1213" s="46">
        <f>G1213*各種係数!K31*各種係数!$P$18</f>
        <v>0</v>
      </c>
      <c r="AB1213" s="46">
        <f>M1213*各種係数!K31*各種係数!$P$18</f>
        <v>0</v>
      </c>
      <c r="AC1213" s="46">
        <f>U1213*各種係数!K31*各種係数!$P$18</f>
        <v>0</v>
      </c>
      <c r="AD1213" s="364">
        <f t="shared" si="121"/>
        <v>0</v>
      </c>
      <c r="AE1213" s="46">
        <f>G1213*各種係数!L31*各種係数!$P$18</f>
        <v>0</v>
      </c>
      <c r="AF1213" s="46">
        <f>M1213*各種係数!L31*各種係数!$P$18</f>
        <v>0</v>
      </c>
      <c r="AG1213" s="46">
        <f>U1213*各種係数!L31*各種係数!$P$18</f>
        <v>0</v>
      </c>
      <c r="AH1213" s="135">
        <f t="shared" si="122"/>
        <v>0</v>
      </c>
    </row>
    <row r="1214" spans="2:34" x14ac:dyDescent="0.15">
      <c r="B1214" s="155" t="s">
        <v>58</v>
      </c>
      <c r="C1214" s="155" t="s">
        <v>294</v>
      </c>
      <c r="D1214" s="155" t="s">
        <v>290</v>
      </c>
      <c r="E1214" s="41" t="s">
        <v>965</v>
      </c>
      <c r="F1214" s="365">
        <f>SUMIF(価格変換【係数】!$D$7:$D$64,E1214,価格変換【係数】!$J$677:$J$734)</f>
        <v>0</v>
      </c>
      <c r="G1214" s="326">
        <f>SUMIF(価格変換【係数】!$D$7:$D$64,E1214,価格変換【係数】!$L$677:$L$734)</f>
        <v>0</v>
      </c>
      <c r="H1214" s="327">
        <f>G1214*各種係数!H32</f>
        <v>0</v>
      </c>
      <c r="I1214" s="326">
        <f>G1214*各種係数!I32</f>
        <v>0</v>
      </c>
      <c r="J1214" s="80">
        <v>0</v>
      </c>
      <c r="K1214" s="67">
        <f>J1214*各種係数!G32</f>
        <v>0</v>
      </c>
      <c r="L1214" s="67">
        <f>J1214*各種係数!F32</f>
        <v>0</v>
      </c>
      <c r="M1214" s="80">
        <v>1.5680385574247818E-6</v>
      </c>
      <c r="N1214" s="67">
        <f>M1214*各種係数!H32</f>
        <v>8.2771164221435166E-7</v>
      </c>
      <c r="O1214" s="67">
        <f>M1214*各種係数!I32</f>
        <v>2.7712036334765401E-7</v>
      </c>
      <c r="P1214" s="54"/>
      <c r="Q1214" s="41"/>
      <c r="R1214" s="67">
        <f>Q$1297*各種係数!J32</f>
        <v>4.8502156940002743E-4</v>
      </c>
      <c r="S1214" s="67">
        <f>R1214*各種係数!G32</f>
        <v>1.3729820652046849E-5</v>
      </c>
      <c r="T1214" s="67">
        <f>R1214*各種係数!F32</f>
        <v>4.7129174874798059E-4</v>
      </c>
      <c r="U1214" s="80">
        <v>2.4594851460619878E-5</v>
      </c>
      <c r="V1214" s="67">
        <f>U1214*各種係数!H32</f>
        <v>1.2982745096473344E-5</v>
      </c>
      <c r="W1214" s="67">
        <f>U1214*各種係数!I32</f>
        <v>4.3466623578709463E-6</v>
      </c>
      <c r="X1214" s="330">
        <f t="shared" si="118"/>
        <v>2.616289001804466E-5</v>
      </c>
      <c r="Y1214" s="67">
        <f t="shared" si="119"/>
        <v>1.3810456738687696E-5</v>
      </c>
      <c r="Z1214" s="68">
        <f t="shared" si="120"/>
        <v>4.6237827212186006E-6</v>
      </c>
      <c r="AA1214" s="67">
        <f>G1214*各種係数!K32*各種係数!$P$18</f>
        <v>0</v>
      </c>
      <c r="AB1214" s="67">
        <f>M1214*各種係数!K32*各種係数!$P$18</f>
        <v>2.6738058008380136E-14</v>
      </c>
      <c r="AC1214" s="67">
        <f>U1214*各種係数!K32*各種係数!$P$18</f>
        <v>4.1938928220079366E-13</v>
      </c>
      <c r="AD1214" s="80">
        <f t="shared" si="121"/>
        <v>4.4612734020917379E-13</v>
      </c>
      <c r="AE1214" s="67">
        <f>G1214*各種係数!L32*各種係数!$P$18</f>
        <v>0</v>
      </c>
      <c r="AF1214" s="67">
        <f>M1214*各種係数!L32*各種係数!$P$18</f>
        <v>2.6738058008380136E-14</v>
      </c>
      <c r="AG1214" s="67">
        <f>U1214*各種係数!L32*各種係数!$P$18</f>
        <v>4.1938928220079366E-13</v>
      </c>
      <c r="AH1214" s="330">
        <f t="shared" si="122"/>
        <v>4.4612734020917379E-13</v>
      </c>
    </row>
    <row r="1215" spans="2:34" x14ac:dyDescent="0.15">
      <c r="B1215" s="162" t="s">
        <v>59</v>
      </c>
      <c r="C1215" s="162" t="s">
        <v>294</v>
      </c>
      <c r="D1215" s="162" t="s">
        <v>290</v>
      </c>
      <c r="E1215" s="116" t="s">
        <v>517</v>
      </c>
      <c r="F1215" s="363">
        <f>SUMIF(価格変換【係数】!$D$7:$D$64,E1215,価格変換【係数】!$J$677:$J$734)</f>
        <v>0</v>
      </c>
      <c r="G1215" s="324">
        <f>SUMIF(価格変換【係数】!$D$7:$D$64,E1215,価格変換【係数】!$L$677:$L$734)</f>
        <v>0</v>
      </c>
      <c r="H1215" s="325">
        <f>G1215*各種係数!H33</f>
        <v>0</v>
      </c>
      <c r="I1215" s="324">
        <f>G1215*各種係数!I33</f>
        <v>0</v>
      </c>
      <c r="J1215" s="366">
        <v>2.2277934248582289E-3</v>
      </c>
      <c r="K1215" s="46">
        <f>J1215*各種係数!G33</f>
        <v>1.6531897465416512E-4</v>
      </c>
      <c r="L1215" s="46">
        <f>J1215*各種係数!F33</f>
        <v>2.062474450204064E-3</v>
      </c>
      <c r="M1215" s="366">
        <v>1.9264186914241726E-4</v>
      </c>
      <c r="N1215" s="46">
        <f>M1215*各種係数!H33</f>
        <v>6.5746157909805407E-5</v>
      </c>
      <c r="O1215" s="46">
        <f>M1215*各種係数!I33</f>
        <v>1.9325521365586414E-5</v>
      </c>
      <c r="P1215" s="54"/>
      <c r="Q1215" s="41"/>
      <c r="R1215" s="46">
        <f>Q$1297*各種係数!J33</f>
        <v>1.5910118641240527E-3</v>
      </c>
      <c r="S1215" s="46">
        <f>R1215*各種係数!G33</f>
        <v>1.1806500867841392E-4</v>
      </c>
      <c r="T1215" s="46">
        <f>R1215*各種係数!F33</f>
        <v>1.4729468554456387E-3</v>
      </c>
      <c r="U1215" s="366">
        <v>1.3670891111720621E-4</v>
      </c>
      <c r="V1215" s="46">
        <f>U1215*各種係数!H33</f>
        <v>4.6656968695339196E-5</v>
      </c>
      <c r="W1215" s="46">
        <f>U1215*各種係数!I33</f>
        <v>1.3714417298912589E-5</v>
      </c>
      <c r="X1215" s="328">
        <f t="shared" si="118"/>
        <v>3.2935078025962347E-4</v>
      </c>
      <c r="Y1215" s="136">
        <f t="shared" si="119"/>
        <v>1.124031266051446E-4</v>
      </c>
      <c r="Z1215" s="329">
        <f t="shared" si="120"/>
        <v>3.3039938664499E-5</v>
      </c>
      <c r="AA1215" s="46">
        <f>G1215*各種係数!K33*各種係数!$P$18</f>
        <v>0</v>
      </c>
      <c r="AB1215" s="46">
        <f>M1215*各種係数!K33*各種係数!$P$18</f>
        <v>2.0676768038403832E-12</v>
      </c>
      <c r="AC1215" s="46">
        <f>U1215*各種係数!K33*各種係数!$P$18</f>
        <v>1.4673333769739867E-12</v>
      </c>
      <c r="AD1215" s="366">
        <f t="shared" si="121"/>
        <v>3.5350101808143697E-12</v>
      </c>
      <c r="AE1215" s="46">
        <f>G1215*各種係数!L33*各種係数!$P$18</f>
        <v>0</v>
      </c>
      <c r="AF1215" s="46">
        <f>M1215*各種係数!L33*各種係数!$P$18</f>
        <v>2.0577360499757656E-12</v>
      </c>
      <c r="AG1215" s="46">
        <f>U1215*各種係数!L33*各種係数!$P$18</f>
        <v>1.4602788895846887E-12</v>
      </c>
      <c r="AH1215" s="328">
        <f t="shared" si="122"/>
        <v>3.5180149395604543E-12</v>
      </c>
    </row>
    <row r="1216" spans="2:34" x14ac:dyDescent="0.15">
      <c r="B1216" s="155" t="s">
        <v>60</v>
      </c>
      <c r="C1216" s="155" t="s">
        <v>295</v>
      </c>
      <c r="D1216" s="155" t="s">
        <v>290</v>
      </c>
      <c r="E1216" s="41" t="s">
        <v>158</v>
      </c>
      <c r="F1216" s="363">
        <f>SUMIF(価格変換【係数】!$D$7:$D$64,E1216,価格変換【係数】!$J$677:$J$734)</f>
        <v>0</v>
      </c>
      <c r="G1216" s="324">
        <f>SUMIF(価格変換【係数】!$D$7:$D$64,E1216,価格変換【係数】!$L$677:$L$734)</f>
        <v>0</v>
      </c>
      <c r="H1216" s="325">
        <f>G1216*各種係数!H34</f>
        <v>0</v>
      </c>
      <c r="I1216" s="324">
        <f>G1216*各種係数!I34</f>
        <v>0</v>
      </c>
      <c r="J1216" s="364">
        <v>3.7870846331636717E-3</v>
      </c>
      <c r="K1216" s="46">
        <f>J1216*各種係数!G34</f>
        <v>0</v>
      </c>
      <c r="L1216" s="46">
        <f>J1216*各種係数!F34</f>
        <v>3.7870846331636726E-3</v>
      </c>
      <c r="M1216" s="364">
        <v>-6.9452137779336649E-19</v>
      </c>
      <c r="N1216" s="46">
        <f>M1216*各種係数!H34</f>
        <v>0</v>
      </c>
      <c r="O1216" s="46">
        <f>M1216*各種係数!I34</f>
        <v>0</v>
      </c>
      <c r="P1216" s="54"/>
      <c r="Q1216" s="41"/>
      <c r="R1216" s="46">
        <f>Q$1297*各種係数!J34</f>
        <v>2.8154373912035865E-3</v>
      </c>
      <c r="S1216" s="46">
        <f>R1216*各種係数!G34</f>
        <v>0</v>
      </c>
      <c r="T1216" s="46">
        <f>R1216*各種係数!F34</f>
        <v>2.8154373912035869E-3</v>
      </c>
      <c r="U1216" s="364">
        <v>-2.0995999615886934E-19</v>
      </c>
      <c r="V1216" s="46">
        <f>U1216*各種係数!H34</f>
        <v>0</v>
      </c>
      <c r="W1216" s="46">
        <f>U1216*各種係数!I34</f>
        <v>0</v>
      </c>
      <c r="X1216" s="135">
        <f t="shared" si="118"/>
        <v>-9.0448137395223587E-19</v>
      </c>
      <c r="Y1216" s="46">
        <f t="shared" si="119"/>
        <v>0</v>
      </c>
      <c r="Z1216" s="47">
        <f t="shared" si="120"/>
        <v>0</v>
      </c>
      <c r="AA1216" s="46">
        <f>G1216*各種係数!K34*各種係数!$P$18</f>
        <v>0</v>
      </c>
      <c r="AB1216" s="46">
        <f>M1216*各種係数!K34*各種係数!$P$18</f>
        <v>0</v>
      </c>
      <c r="AC1216" s="46">
        <f>U1216*各種係数!K34*各種係数!$P$18</f>
        <v>0</v>
      </c>
      <c r="AD1216" s="364">
        <f t="shared" si="121"/>
        <v>0</v>
      </c>
      <c r="AE1216" s="46">
        <f>G1216*各種係数!L34*各種係数!$P$18</f>
        <v>0</v>
      </c>
      <c r="AF1216" s="46">
        <f>M1216*各種係数!L34*各種係数!$P$18</f>
        <v>0</v>
      </c>
      <c r="AG1216" s="46">
        <f>U1216*各種係数!L34*各種係数!$P$18</f>
        <v>0</v>
      </c>
      <c r="AH1216" s="135">
        <f t="shared" si="122"/>
        <v>0</v>
      </c>
    </row>
    <row r="1217" spans="2:34" x14ac:dyDescent="0.15">
      <c r="B1217" s="155" t="s">
        <v>61</v>
      </c>
      <c r="C1217" s="155" t="s">
        <v>295</v>
      </c>
      <c r="D1217" s="155" t="s">
        <v>290</v>
      </c>
      <c r="E1217" s="41" t="s">
        <v>159</v>
      </c>
      <c r="F1217" s="363">
        <f>SUMIF(価格変換【係数】!$D$7:$D$64,E1217,価格変換【係数】!$J$677:$J$734)</f>
        <v>0</v>
      </c>
      <c r="G1217" s="324">
        <f>SUMIF(価格変換【係数】!$D$7:$D$64,E1217,価格変換【係数】!$L$677:$L$734)</f>
        <v>0</v>
      </c>
      <c r="H1217" s="325">
        <f>G1217*各種係数!H35</f>
        <v>0</v>
      </c>
      <c r="I1217" s="324">
        <f>G1217*各種係数!I35</f>
        <v>0</v>
      </c>
      <c r="J1217" s="364">
        <v>4.9951374767925026E-4</v>
      </c>
      <c r="K1217" s="46">
        <f>J1217*各種係数!G35</f>
        <v>0</v>
      </c>
      <c r="L1217" s="46">
        <f>J1217*各種係数!F35</f>
        <v>4.9951374767925037E-4</v>
      </c>
      <c r="M1217" s="364">
        <v>-7.315436150867855E-20</v>
      </c>
      <c r="N1217" s="46">
        <f>M1217*各種係数!H35</f>
        <v>0</v>
      </c>
      <c r="O1217" s="46">
        <f>M1217*各種係数!I35</f>
        <v>0</v>
      </c>
      <c r="P1217" s="54"/>
      <c r="Q1217" s="41"/>
      <c r="R1217" s="46">
        <f>Q$1297*各種係数!J35</f>
        <v>0</v>
      </c>
      <c r="S1217" s="46">
        <f>R1217*各種係数!G35</f>
        <v>0</v>
      </c>
      <c r="T1217" s="46">
        <f>R1217*各種係数!F35</f>
        <v>0</v>
      </c>
      <c r="U1217" s="364">
        <v>-1.964317580845212E-20</v>
      </c>
      <c r="V1217" s="46">
        <f>U1217*各種係数!H35</f>
        <v>0</v>
      </c>
      <c r="W1217" s="46">
        <f>U1217*各種係数!I35</f>
        <v>0</v>
      </c>
      <c r="X1217" s="135">
        <f t="shared" si="118"/>
        <v>-9.2797537317130667E-20</v>
      </c>
      <c r="Y1217" s="46">
        <f t="shared" si="119"/>
        <v>0</v>
      </c>
      <c r="Z1217" s="47">
        <f t="shared" si="120"/>
        <v>0</v>
      </c>
      <c r="AA1217" s="46">
        <f>G1217*各種係数!K35*各種係数!$P$18</f>
        <v>0</v>
      </c>
      <c r="AB1217" s="46">
        <f>M1217*各種係数!K35*各種係数!$P$18</f>
        <v>0</v>
      </c>
      <c r="AC1217" s="46">
        <f>U1217*各種係数!K35*各種係数!$P$18</f>
        <v>0</v>
      </c>
      <c r="AD1217" s="364">
        <f t="shared" si="121"/>
        <v>0</v>
      </c>
      <c r="AE1217" s="46">
        <f>G1217*各種係数!L35*各種係数!$P$18</f>
        <v>0</v>
      </c>
      <c r="AF1217" s="46">
        <f>M1217*各種係数!L35*各種係数!$P$18</f>
        <v>0</v>
      </c>
      <c r="AG1217" s="46">
        <f>U1217*各種係数!L35*各種係数!$P$18</f>
        <v>0</v>
      </c>
      <c r="AH1217" s="135">
        <f t="shared" si="122"/>
        <v>0</v>
      </c>
    </row>
    <row r="1218" spans="2:34" x14ac:dyDescent="0.15">
      <c r="B1218" s="155" t="s">
        <v>62</v>
      </c>
      <c r="C1218" s="155" t="s">
        <v>296</v>
      </c>
      <c r="D1218" s="155" t="s">
        <v>290</v>
      </c>
      <c r="E1218" s="41" t="s">
        <v>160</v>
      </c>
      <c r="F1218" s="363">
        <f>SUMIF(価格変換【係数】!$D$7:$D$64,E1218,価格変換【係数】!$J$677:$J$734)</f>
        <v>0</v>
      </c>
      <c r="G1218" s="324">
        <f>SUMIF(価格変換【係数】!$D$7:$D$64,E1218,価格変換【係数】!$L$677:$L$734)</f>
        <v>0</v>
      </c>
      <c r="H1218" s="325">
        <f>G1218*各種係数!H36</f>
        <v>0</v>
      </c>
      <c r="I1218" s="324">
        <f>G1218*各種係数!I36</f>
        <v>0</v>
      </c>
      <c r="J1218" s="364">
        <v>1.1513444560920468E-3</v>
      </c>
      <c r="K1218" s="46">
        <f>J1218*各種係数!G36</f>
        <v>3.4977023129456501E-5</v>
      </c>
      <c r="L1218" s="46">
        <f>J1218*各種係数!F36</f>
        <v>1.1163674329625903E-3</v>
      </c>
      <c r="M1218" s="364">
        <v>8.0942048848784418E-5</v>
      </c>
      <c r="N1218" s="46">
        <f>M1218*各種係数!H36</f>
        <v>2.8939186933309291E-5</v>
      </c>
      <c r="O1218" s="46">
        <f>M1218*各種係数!I36</f>
        <v>1.8876607083149437E-5</v>
      </c>
      <c r="P1218" s="54"/>
      <c r="Q1218" s="41"/>
      <c r="R1218" s="46">
        <f>Q$1297*各種係数!J36</f>
        <v>3.4241171369272085E-4</v>
      </c>
      <c r="S1218" s="46">
        <f>R1218*各種係数!G36</f>
        <v>1.0402223562424174E-5</v>
      </c>
      <c r="T1218" s="46">
        <f>R1218*各種係数!F36</f>
        <v>3.3200949013029667E-4</v>
      </c>
      <c r="U1218" s="364">
        <v>2.4207155970982962E-5</v>
      </c>
      <c r="V1218" s="46">
        <f>U1218*各種係数!H36</f>
        <v>8.6547773590064081E-6</v>
      </c>
      <c r="W1218" s="46">
        <f>U1218*各種係数!I36</f>
        <v>5.6453843010377742E-6</v>
      </c>
      <c r="X1218" s="135">
        <f t="shared" si="118"/>
        <v>1.0514920481976738E-4</v>
      </c>
      <c r="Y1218" s="46">
        <f t="shared" si="119"/>
        <v>3.7593964292315699E-5</v>
      </c>
      <c r="Z1218" s="47">
        <f t="shared" si="120"/>
        <v>2.4521991384187211E-5</v>
      </c>
      <c r="AA1218" s="46">
        <f>G1218*各種係数!K36*各種係数!$P$18</f>
        <v>0</v>
      </c>
      <c r="AB1218" s="46">
        <f>M1218*各種係数!K36*各種係数!$P$18</f>
        <v>4.5727111190370178E-12</v>
      </c>
      <c r="AC1218" s="46">
        <f>U1218*各種係数!K36*各種係数!$P$18</f>
        <v>1.3675503998616599E-12</v>
      </c>
      <c r="AD1218" s="364">
        <f t="shared" si="121"/>
        <v>5.9402615188986779E-12</v>
      </c>
      <c r="AE1218" s="46">
        <f>G1218*各種係数!L36*各種係数!$P$18</f>
        <v>0</v>
      </c>
      <c r="AF1218" s="46">
        <f>M1218*各種係数!L36*各種係数!$P$18</f>
        <v>4.3111722911954167E-12</v>
      </c>
      <c r="AG1218" s="46">
        <f>U1218*各種係数!L36*各種係数!$P$18</f>
        <v>1.2893325725632992E-12</v>
      </c>
      <c r="AH1218" s="135">
        <f t="shared" si="122"/>
        <v>5.6005048637587158E-12</v>
      </c>
    </row>
    <row r="1219" spans="2:34" x14ac:dyDescent="0.15">
      <c r="B1219" s="163" t="s">
        <v>63</v>
      </c>
      <c r="C1219" s="163" t="s">
        <v>296</v>
      </c>
      <c r="D1219" s="163" t="s">
        <v>290</v>
      </c>
      <c r="E1219" s="62" t="s">
        <v>161</v>
      </c>
      <c r="F1219" s="365">
        <f>SUMIF(価格変換【係数】!$D$7:$D$64,E1219,価格変換【係数】!$J$677:$J$734)</f>
        <v>0</v>
      </c>
      <c r="G1219" s="326">
        <f>SUMIF(価格変換【係数】!$D$7:$D$64,E1219,価格変換【係数】!$L$677:$L$734)</f>
        <v>0</v>
      </c>
      <c r="H1219" s="327">
        <f>G1219*各種係数!H37</f>
        <v>0</v>
      </c>
      <c r="I1219" s="326">
        <f>G1219*各種係数!I37</f>
        <v>0</v>
      </c>
      <c r="J1219" s="80">
        <v>1.4675979135354963E-4</v>
      </c>
      <c r="K1219" s="67">
        <f>J1219*各種係数!G37</f>
        <v>6.2929359723225501E-6</v>
      </c>
      <c r="L1219" s="67">
        <f>J1219*各種係数!F37</f>
        <v>1.4046685538122709E-4</v>
      </c>
      <c r="M1219" s="80">
        <v>2.0657961828521778E-5</v>
      </c>
      <c r="N1219" s="67">
        <f>M1219*各種係数!H37</f>
        <v>1.0656624811069058E-5</v>
      </c>
      <c r="O1219" s="67">
        <f>M1219*各種係数!I37</f>
        <v>6.6633646974539688E-6</v>
      </c>
      <c r="P1219" s="54"/>
      <c r="Q1219" s="41"/>
      <c r="R1219" s="67">
        <f>Q$1297*各種係数!J37</f>
        <v>5.0651069077018958E-4</v>
      </c>
      <c r="S1219" s="67">
        <f>R1219*各種係数!G37</f>
        <v>2.1718750871177058E-5</v>
      </c>
      <c r="T1219" s="67">
        <f>R1219*各種係数!F37</f>
        <v>4.847919398990125E-4</v>
      </c>
      <c r="U1219" s="80">
        <v>2.8014316872805775E-5</v>
      </c>
      <c r="V1219" s="67">
        <f>U1219*各種係数!H37</f>
        <v>1.4451477194604489E-5</v>
      </c>
      <c r="W1219" s="67">
        <f>U1219*各種係数!I37</f>
        <v>9.0362065543084892E-6</v>
      </c>
      <c r="X1219" s="330">
        <f t="shared" si="118"/>
        <v>4.8672278701327557E-5</v>
      </c>
      <c r="Y1219" s="67">
        <f t="shared" si="119"/>
        <v>2.5108102005673545E-5</v>
      </c>
      <c r="Z1219" s="68">
        <f t="shared" si="120"/>
        <v>1.569957125176246E-5</v>
      </c>
      <c r="AA1219" s="67">
        <f>G1219*各種係数!K37*各種係数!$P$18</f>
        <v>0</v>
      </c>
      <c r="AB1219" s="67">
        <f>M1219*各種係数!K37*各種係数!$P$18</f>
        <v>1.1496277080988288E-12</v>
      </c>
      <c r="AC1219" s="67">
        <f>U1219*各種係数!K37*各種係数!$P$18</f>
        <v>1.5590131866722794E-12</v>
      </c>
      <c r="AD1219" s="80">
        <f t="shared" si="121"/>
        <v>2.708640894771108E-12</v>
      </c>
      <c r="AE1219" s="67">
        <f>G1219*各種係数!L37*各種係数!$P$18</f>
        <v>0</v>
      </c>
      <c r="AF1219" s="67">
        <f>M1219*各種係数!L37*各種係数!$P$18</f>
        <v>1.1213581742931196E-12</v>
      </c>
      <c r="AG1219" s="67">
        <f>U1219*各種係数!L37*各種係数!$P$18</f>
        <v>1.5206767968360757E-12</v>
      </c>
      <c r="AH1219" s="330">
        <f t="shared" si="122"/>
        <v>2.6420349711291952E-12</v>
      </c>
    </row>
    <row r="1220" spans="2:34" x14ac:dyDescent="0.15">
      <c r="B1220" s="155" t="s">
        <v>64</v>
      </c>
      <c r="C1220" s="155" t="s">
        <v>293</v>
      </c>
      <c r="D1220" s="155" t="s">
        <v>290</v>
      </c>
      <c r="E1220" s="41" t="s">
        <v>950</v>
      </c>
      <c r="F1220" s="363">
        <f>SUMIF(価格変換【係数】!$D$7:$D$64,E1220,価格変換【係数】!$J$677:$J$734)</f>
        <v>0</v>
      </c>
      <c r="G1220" s="324">
        <f>SUMIF(価格変換【係数】!$D$7:$D$64,E1220,価格変換【係数】!$L$677:$L$734)</f>
        <v>0</v>
      </c>
      <c r="H1220" s="325">
        <f>G1220*各種係数!H38</f>
        <v>0</v>
      </c>
      <c r="I1220" s="324">
        <f>G1220*各種係数!I38</f>
        <v>0</v>
      </c>
      <c r="J1220" s="366">
        <v>1.3766624145900958E-5</v>
      </c>
      <c r="K1220" s="46">
        <f>J1220*各種係数!G38</f>
        <v>0</v>
      </c>
      <c r="L1220" s="46">
        <f>J1220*各種係数!F38</f>
        <v>1.3766624145900958E-5</v>
      </c>
      <c r="M1220" s="366">
        <v>0</v>
      </c>
      <c r="N1220" s="46">
        <f>M1220*各種係数!H38</f>
        <v>0</v>
      </c>
      <c r="O1220" s="46">
        <f>M1220*各種係数!I38</f>
        <v>0</v>
      </c>
      <c r="P1220" s="54"/>
      <c r="Q1220" s="41"/>
      <c r="R1220" s="46">
        <f>Q$1297*各種係数!J38</f>
        <v>1.0675406456295395E-3</v>
      </c>
      <c r="S1220" s="46">
        <f>R1220*各種係数!G38</f>
        <v>0</v>
      </c>
      <c r="T1220" s="46">
        <f>R1220*各種係数!F38</f>
        <v>1.0675406456295395E-3</v>
      </c>
      <c r="U1220" s="366">
        <v>0</v>
      </c>
      <c r="V1220" s="46">
        <f>U1220*各種係数!H38</f>
        <v>0</v>
      </c>
      <c r="W1220" s="46">
        <f>U1220*各種係数!I38</f>
        <v>0</v>
      </c>
      <c r="X1220" s="328">
        <f t="shared" si="118"/>
        <v>0</v>
      </c>
      <c r="Y1220" s="136">
        <f t="shared" si="119"/>
        <v>0</v>
      </c>
      <c r="Z1220" s="329">
        <f t="shared" si="120"/>
        <v>0</v>
      </c>
      <c r="AA1220" s="46">
        <f>G1220*各種係数!K38*各種係数!$P$18</f>
        <v>0</v>
      </c>
      <c r="AB1220" s="46">
        <f>M1220*各種係数!K38*各種係数!$P$18</f>
        <v>0</v>
      </c>
      <c r="AC1220" s="46">
        <f>U1220*各種係数!K38*各種係数!$P$18</f>
        <v>0</v>
      </c>
      <c r="AD1220" s="366">
        <f t="shared" si="121"/>
        <v>0</v>
      </c>
      <c r="AE1220" s="46">
        <f>G1220*各種係数!L38*各種係数!$P$18</f>
        <v>0</v>
      </c>
      <c r="AF1220" s="46">
        <f>M1220*各種係数!L38*各種係数!$P$18</f>
        <v>0</v>
      </c>
      <c r="AG1220" s="46">
        <f>U1220*各種係数!L38*各種係数!$P$18</f>
        <v>0</v>
      </c>
      <c r="AH1220" s="328">
        <f t="shared" si="122"/>
        <v>0</v>
      </c>
    </row>
    <row r="1221" spans="2:34" x14ac:dyDescent="0.15">
      <c r="B1221" s="155" t="s">
        <v>65</v>
      </c>
      <c r="C1221" s="155" t="s">
        <v>297</v>
      </c>
      <c r="D1221" s="155" t="s">
        <v>290</v>
      </c>
      <c r="E1221" s="41" t="s">
        <v>162</v>
      </c>
      <c r="F1221" s="363">
        <f>SUMIF(価格変換【係数】!$D$7:$D$64,E1221,価格変換【係数】!$J$677:$J$734)</f>
        <v>0</v>
      </c>
      <c r="G1221" s="324">
        <f>SUMIF(価格変換【係数】!$D$7:$D$64,E1221,価格変換【係数】!$L$677:$L$734)</f>
        <v>0</v>
      </c>
      <c r="H1221" s="325">
        <f>G1221*各種係数!H39</f>
        <v>0</v>
      </c>
      <c r="I1221" s="324">
        <f>G1221*各種係数!I39</f>
        <v>0</v>
      </c>
      <c r="J1221" s="364">
        <v>4.3724819076246886E-4</v>
      </c>
      <c r="K1221" s="46">
        <f>J1221*各種係数!G39</f>
        <v>0</v>
      </c>
      <c r="L1221" s="46">
        <f>J1221*各種係数!F39</f>
        <v>4.3724819076246881E-4</v>
      </c>
      <c r="M1221" s="364">
        <v>6.7841398037615714E-21</v>
      </c>
      <c r="N1221" s="46">
        <f>M1221*各種係数!H39</f>
        <v>0</v>
      </c>
      <c r="O1221" s="46">
        <f>M1221*各種係数!I39</f>
        <v>0</v>
      </c>
      <c r="P1221" s="54"/>
      <c r="Q1221" s="41"/>
      <c r="R1221" s="46">
        <f>Q$1297*各種係数!J39</f>
        <v>1.0672828170172339E-4</v>
      </c>
      <c r="S1221" s="46">
        <f>R1221*各種係数!G39</f>
        <v>0</v>
      </c>
      <c r="T1221" s="46">
        <f>R1221*各種係数!F39</f>
        <v>1.0672828170172338E-4</v>
      </c>
      <c r="U1221" s="364">
        <v>4.2973701014668413E-21</v>
      </c>
      <c r="V1221" s="46">
        <f>U1221*各種係数!H39</f>
        <v>0</v>
      </c>
      <c r="W1221" s="46">
        <f>U1221*各種係数!I39</f>
        <v>0</v>
      </c>
      <c r="X1221" s="135">
        <f t="shared" si="118"/>
        <v>1.1081509905228413E-20</v>
      </c>
      <c r="Y1221" s="46">
        <f t="shared" si="119"/>
        <v>0</v>
      </c>
      <c r="Z1221" s="47">
        <f t="shared" si="120"/>
        <v>0</v>
      </c>
      <c r="AA1221" s="46">
        <f>G1221*各種係数!K39*各種係数!$P$18</f>
        <v>0</v>
      </c>
      <c r="AB1221" s="46">
        <f>M1221*各種係数!K39*各種係数!$P$18</f>
        <v>0</v>
      </c>
      <c r="AC1221" s="46">
        <f>U1221*各種係数!K39*各種係数!$P$18</f>
        <v>0</v>
      </c>
      <c r="AD1221" s="364">
        <f t="shared" si="121"/>
        <v>0</v>
      </c>
      <c r="AE1221" s="46">
        <f>G1221*各種係数!L39*各種係数!$P$18</f>
        <v>0</v>
      </c>
      <c r="AF1221" s="46">
        <f>M1221*各種係数!L39*各種係数!$P$18</f>
        <v>0</v>
      </c>
      <c r="AG1221" s="46">
        <f>U1221*各種係数!L39*各種係数!$P$18</f>
        <v>0</v>
      </c>
      <c r="AH1221" s="135">
        <f t="shared" si="122"/>
        <v>0</v>
      </c>
    </row>
    <row r="1222" spans="2:34" x14ac:dyDescent="0.15">
      <c r="B1222" s="155" t="s">
        <v>66</v>
      </c>
      <c r="C1222" s="155" t="s">
        <v>297</v>
      </c>
      <c r="D1222" s="155" t="s">
        <v>290</v>
      </c>
      <c r="E1222" s="41" t="s">
        <v>163</v>
      </c>
      <c r="F1222" s="363">
        <f>SUMIF(価格変換【係数】!$D$7:$D$64,E1222,価格変換【係数】!$J$677:$J$734)</f>
        <v>0</v>
      </c>
      <c r="G1222" s="324">
        <f>SUMIF(価格変換【係数】!$D$7:$D$64,E1222,価格変換【係数】!$L$677:$L$734)</f>
        <v>0</v>
      </c>
      <c r="H1222" s="325">
        <f>G1222*各種係数!H40</f>
        <v>0</v>
      </c>
      <c r="I1222" s="324">
        <f>G1222*各種係数!I40</f>
        <v>0</v>
      </c>
      <c r="J1222" s="364">
        <v>0</v>
      </c>
      <c r="K1222" s="46">
        <f>J1222*各種係数!G40</f>
        <v>0</v>
      </c>
      <c r="L1222" s="46">
        <f>J1222*各種係数!F40</f>
        <v>0</v>
      </c>
      <c r="M1222" s="364">
        <v>2.426007930828598E-5</v>
      </c>
      <c r="N1222" s="46">
        <f>M1222*各種係数!H40</f>
        <v>1.1296353640487775E-5</v>
      </c>
      <c r="O1222" s="46">
        <f>M1222*各種係数!I40</f>
        <v>4.3534312138936114E-6</v>
      </c>
      <c r="P1222" s="54"/>
      <c r="Q1222" s="41"/>
      <c r="R1222" s="46">
        <f>Q$1297*各種係数!J40</f>
        <v>7.8624962960441076E-7</v>
      </c>
      <c r="S1222" s="46">
        <f>R1222*各種係数!G40</f>
        <v>2.5432984593045049E-7</v>
      </c>
      <c r="T1222" s="46">
        <f>R1222*各種係数!F40</f>
        <v>5.3191978367396031E-7</v>
      </c>
      <c r="U1222" s="364">
        <v>5.6343732726312253E-6</v>
      </c>
      <c r="V1222" s="46">
        <f>U1222*各種係数!H40</f>
        <v>2.6235640956217307E-6</v>
      </c>
      <c r="W1222" s="46">
        <f>U1222*各種係数!I40</f>
        <v>1.0110789896479396E-6</v>
      </c>
      <c r="X1222" s="135">
        <f t="shared" si="118"/>
        <v>2.9894452580917206E-5</v>
      </c>
      <c r="Y1222" s="46">
        <f t="shared" si="119"/>
        <v>1.3919917736109506E-5</v>
      </c>
      <c r="Z1222" s="47">
        <f t="shared" si="120"/>
        <v>5.3645102035415513E-6</v>
      </c>
      <c r="AA1222" s="46">
        <f>G1222*各種係数!K40*各種係数!$P$18</f>
        <v>0</v>
      </c>
      <c r="AB1222" s="46">
        <f>M1222*各種係数!K40*各種係数!$P$18</f>
        <v>9.3156605240038118E-13</v>
      </c>
      <c r="AC1222" s="46">
        <f>U1222*各種係数!K40*各種係数!$P$18</f>
        <v>2.163550580620968E-13</v>
      </c>
      <c r="AD1222" s="364">
        <f t="shared" si="121"/>
        <v>1.1479211104624779E-12</v>
      </c>
      <c r="AE1222" s="46">
        <f>G1222*各種係数!L40*各種係数!$P$18</f>
        <v>0</v>
      </c>
      <c r="AF1222" s="46">
        <f>M1222*各種係数!L40*各種係数!$P$18</f>
        <v>9.3156605240038118E-13</v>
      </c>
      <c r="AG1222" s="46">
        <f>U1222*各種係数!L40*各種係数!$P$18</f>
        <v>2.163550580620968E-13</v>
      </c>
      <c r="AH1222" s="135">
        <f t="shared" si="122"/>
        <v>1.1479211104624779E-12</v>
      </c>
    </row>
    <row r="1223" spans="2:34" x14ac:dyDescent="0.15">
      <c r="B1223" s="155" t="s">
        <v>67</v>
      </c>
      <c r="C1223" s="155" t="s">
        <v>297</v>
      </c>
      <c r="D1223" s="155" t="s">
        <v>290</v>
      </c>
      <c r="E1223" s="41" t="s">
        <v>164</v>
      </c>
      <c r="F1223" s="363">
        <f>SUMIF(価格変換【係数】!$D$7:$D$64,E1223,価格変換【係数】!$J$677:$J$734)</f>
        <v>0</v>
      </c>
      <c r="G1223" s="324">
        <f>SUMIF(価格変換【係数】!$D$7:$D$64,E1223,価格変換【係数】!$L$677:$L$734)</f>
        <v>0</v>
      </c>
      <c r="H1223" s="325">
        <f>G1223*各種係数!H41</f>
        <v>0</v>
      </c>
      <c r="I1223" s="324">
        <f>G1223*各種係数!I41</f>
        <v>0</v>
      </c>
      <c r="J1223" s="364">
        <v>1.1712997461383987E-3</v>
      </c>
      <c r="K1223" s="46">
        <f>J1223*各種係数!G41</f>
        <v>2.098042216492965E-6</v>
      </c>
      <c r="L1223" s="46">
        <f>J1223*各種係数!F41</f>
        <v>1.1692017039219057E-3</v>
      </c>
      <c r="M1223" s="364">
        <v>2.1265128303161543E-6</v>
      </c>
      <c r="N1223" s="46">
        <f>M1223*各種係数!H41</f>
        <v>1.0136377824507001E-6</v>
      </c>
      <c r="O1223" s="46">
        <f>M1223*各種係数!I41</f>
        <v>8.0098649941908478E-7</v>
      </c>
      <c r="P1223" s="54"/>
      <c r="Q1223" s="41"/>
      <c r="R1223" s="46">
        <f>Q$1297*各種係数!J41</f>
        <v>1.9023156622766454E-5</v>
      </c>
      <c r="S1223" s="46">
        <f>R1223*各種係数!G41</f>
        <v>3.4074442359527244E-8</v>
      </c>
      <c r="T1223" s="46">
        <f>R1223*各種係数!F41</f>
        <v>1.8989082180406927E-5</v>
      </c>
      <c r="U1223" s="364">
        <v>7.3257289512153623E-8</v>
      </c>
      <c r="V1223" s="46">
        <f>U1223*各種係数!H41</f>
        <v>3.4919308000793222E-8</v>
      </c>
      <c r="W1223" s="46">
        <f>U1223*各種係数!I41</f>
        <v>2.7593579049577864E-8</v>
      </c>
      <c r="X1223" s="135">
        <f t="shared" si="118"/>
        <v>2.1997701198283078E-6</v>
      </c>
      <c r="Y1223" s="46">
        <f t="shared" si="119"/>
        <v>1.0485570904514933E-6</v>
      </c>
      <c r="Z1223" s="47">
        <f t="shared" si="120"/>
        <v>8.2858007846866263E-7</v>
      </c>
      <c r="AA1223" s="46">
        <f>G1223*各種係数!K41*各種係数!$P$18</f>
        <v>0</v>
      </c>
      <c r="AB1223" s="46">
        <f>M1223*各種係数!K41*各種係数!$P$18</f>
        <v>0</v>
      </c>
      <c r="AC1223" s="46">
        <f>U1223*各種係数!K41*各種係数!$P$18</f>
        <v>0</v>
      </c>
      <c r="AD1223" s="364">
        <f t="shared" si="121"/>
        <v>0</v>
      </c>
      <c r="AE1223" s="46">
        <f>G1223*各種係数!L41*各種係数!$P$18</f>
        <v>0</v>
      </c>
      <c r="AF1223" s="46">
        <f>M1223*各種係数!L41*各種係数!$P$18</f>
        <v>0</v>
      </c>
      <c r="AG1223" s="46">
        <f>U1223*各種係数!L41*各種係数!$P$18</f>
        <v>0</v>
      </c>
      <c r="AH1223" s="135">
        <f t="shared" si="122"/>
        <v>0</v>
      </c>
    </row>
    <row r="1224" spans="2:34" x14ac:dyDescent="0.15">
      <c r="B1224" s="155" t="s">
        <v>68</v>
      </c>
      <c r="C1224" s="155" t="s">
        <v>297</v>
      </c>
      <c r="D1224" s="155" t="s">
        <v>290</v>
      </c>
      <c r="E1224" s="41" t="s">
        <v>208</v>
      </c>
      <c r="F1224" s="365">
        <f>SUMIF(価格変換【係数】!$D$7:$D$64,E1224,価格変換【係数】!$J$677:$J$734)</f>
        <v>0</v>
      </c>
      <c r="G1224" s="326">
        <f>SUMIF(価格変換【係数】!$D$7:$D$64,E1224,価格変換【係数】!$L$677:$L$734)</f>
        <v>0</v>
      </c>
      <c r="H1224" s="327">
        <f>G1224*各種係数!H42</f>
        <v>0</v>
      </c>
      <c r="I1224" s="326">
        <f>G1224*各種係数!I42</f>
        <v>0</v>
      </c>
      <c r="J1224" s="80">
        <v>7.8810765752680706E-5</v>
      </c>
      <c r="K1224" s="67">
        <f>J1224*各種係数!G42</f>
        <v>8.462918363356496E-7</v>
      </c>
      <c r="L1224" s="67">
        <f>J1224*各種係数!F42</f>
        <v>7.7964473916345052E-5</v>
      </c>
      <c r="M1224" s="80">
        <v>1.881871209281472E-6</v>
      </c>
      <c r="N1224" s="67">
        <f>M1224*各種係数!H42</f>
        <v>9.2409328696862788E-7</v>
      </c>
      <c r="O1224" s="67">
        <f>M1224*各種係数!I42</f>
        <v>5.2572091590794738E-7</v>
      </c>
      <c r="P1224" s="54"/>
      <c r="Q1224" s="41"/>
      <c r="R1224" s="67">
        <f>Q$1297*各種係数!J42</f>
        <v>8.5675682041503999E-5</v>
      </c>
      <c r="S1224" s="67">
        <f>R1224*各種係数!G42</f>
        <v>9.2000920929698461E-7</v>
      </c>
      <c r="T1224" s="67">
        <f>R1224*各種係数!F42</f>
        <v>8.475567283220702E-5</v>
      </c>
      <c r="U1224" s="80">
        <v>1.2696735767656663E-6</v>
      </c>
      <c r="V1224" s="67">
        <f>U1224*各種係数!H42</f>
        <v>6.2347349975059258E-7</v>
      </c>
      <c r="W1224" s="67">
        <f>U1224*各種係数!I42</f>
        <v>3.5469693802065514E-7</v>
      </c>
      <c r="X1224" s="330">
        <f t="shared" si="118"/>
        <v>3.1515447860471381E-6</v>
      </c>
      <c r="Y1224" s="67">
        <f t="shared" si="119"/>
        <v>1.5475667867192206E-6</v>
      </c>
      <c r="Z1224" s="68">
        <f t="shared" si="120"/>
        <v>8.8041785392860258E-7</v>
      </c>
      <c r="AA1224" s="67">
        <f>G1224*各種係数!K42*各種係数!$P$18</f>
        <v>0</v>
      </c>
      <c r="AB1224" s="67">
        <f>M1224*各種係数!K42*各種係数!$P$18</f>
        <v>8.5930192204633418E-14</v>
      </c>
      <c r="AC1224" s="67">
        <f>U1224*各種係数!K42*各種係数!$P$18</f>
        <v>5.7975962409391147E-14</v>
      </c>
      <c r="AD1224" s="80">
        <f t="shared" si="121"/>
        <v>1.4390615461402455E-13</v>
      </c>
      <c r="AE1224" s="67">
        <f>G1224*各種係数!L42*各種係数!$P$18</f>
        <v>0</v>
      </c>
      <c r="AF1224" s="67">
        <f>M1224*各種係数!L42*各種係数!$P$18</f>
        <v>7.7337172984170085E-14</v>
      </c>
      <c r="AG1224" s="67">
        <f>U1224*各種係数!L42*各種係数!$P$18</f>
        <v>5.2178366168452035E-14</v>
      </c>
      <c r="AH1224" s="330">
        <f t="shared" si="122"/>
        <v>1.2951553915262213E-13</v>
      </c>
    </row>
    <row r="1225" spans="2:34" x14ac:dyDescent="0.15">
      <c r="B1225" s="162" t="s">
        <v>69</v>
      </c>
      <c r="C1225" s="162" t="s">
        <v>298</v>
      </c>
      <c r="D1225" s="162" t="s">
        <v>290</v>
      </c>
      <c r="E1225" s="116" t="s">
        <v>165</v>
      </c>
      <c r="F1225" s="363">
        <f>SUMIF(価格変換【係数】!$D$7:$D$64,E1225,価格変換【係数】!$J$677:$J$734)</f>
        <v>0</v>
      </c>
      <c r="G1225" s="324">
        <f>SUMIF(価格変換【係数】!$D$7:$D$64,E1225,価格変換【係数】!$L$677:$L$734)</f>
        <v>0</v>
      </c>
      <c r="H1225" s="325">
        <f>G1225*各種係数!H43</f>
        <v>0</v>
      </c>
      <c r="I1225" s="324">
        <f>G1225*各種係数!I43</f>
        <v>0</v>
      </c>
      <c r="J1225" s="366">
        <v>0</v>
      </c>
      <c r="K1225" s="46">
        <f>J1225*各種係数!G43</f>
        <v>0</v>
      </c>
      <c r="L1225" s="46">
        <f>J1225*各種係数!F43</f>
        <v>0</v>
      </c>
      <c r="M1225" s="366">
        <v>0</v>
      </c>
      <c r="N1225" s="46">
        <f>M1225*各種係数!H43</f>
        <v>0</v>
      </c>
      <c r="O1225" s="46">
        <f>M1225*各種係数!I43</f>
        <v>0</v>
      </c>
      <c r="P1225" s="54"/>
      <c r="Q1225" s="41"/>
      <c r="R1225" s="46">
        <f>Q$1297*各種係数!J43</f>
        <v>0</v>
      </c>
      <c r="S1225" s="46">
        <f>R1225*各種係数!G43</f>
        <v>0</v>
      </c>
      <c r="T1225" s="46">
        <f>R1225*各種係数!F43</f>
        <v>0</v>
      </c>
      <c r="U1225" s="366">
        <v>0</v>
      </c>
      <c r="V1225" s="46">
        <f>U1225*各種係数!H43</f>
        <v>0</v>
      </c>
      <c r="W1225" s="46">
        <f>U1225*各種係数!I43</f>
        <v>0</v>
      </c>
      <c r="X1225" s="328">
        <f t="shared" si="118"/>
        <v>0</v>
      </c>
      <c r="Y1225" s="136">
        <f t="shared" si="119"/>
        <v>0</v>
      </c>
      <c r="Z1225" s="329">
        <f t="shared" si="120"/>
        <v>0</v>
      </c>
      <c r="AA1225" s="46">
        <f>G1225*各種係数!K43*各種係数!$P$18</f>
        <v>0</v>
      </c>
      <c r="AB1225" s="46">
        <f>M1225*各種係数!K43*各種係数!$P$18</f>
        <v>0</v>
      </c>
      <c r="AC1225" s="46">
        <f>U1225*各種係数!K43*各種係数!$P$18</f>
        <v>0</v>
      </c>
      <c r="AD1225" s="366">
        <f t="shared" si="121"/>
        <v>0</v>
      </c>
      <c r="AE1225" s="46">
        <f>G1225*各種係数!L43*各種係数!$P$18</f>
        <v>0</v>
      </c>
      <c r="AF1225" s="46">
        <f>M1225*各種係数!L43*各種係数!$P$18</f>
        <v>0</v>
      </c>
      <c r="AG1225" s="46">
        <f>U1225*各種係数!L43*各種係数!$P$18</f>
        <v>0</v>
      </c>
      <c r="AH1225" s="328">
        <f t="shared" si="122"/>
        <v>0</v>
      </c>
    </row>
    <row r="1226" spans="2:34" x14ac:dyDescent="0.15">
      <c r="B1226" s="155" t="s">
        <v>70</v>
      </c>
      <c r="C1226" s="155" t="s">
        <v>298</v>
      </c>
      <c r="D1226" s="155" t="s">
        <v>290</v>
      </c>
      <c r="E1226" s="41" t="s">
        <v>166</v>
      </c>
      <c r="F1226" s="363">
        <f>SUMIF(価格変換【係数】!$D$7:$D$64,E1226,価格変換【係数】!$J$677:$J$734)</f>
        <v>0</v>
      </c>
      <c r="G1226" s="324">
        <f>SUMIF(価格変換【係数】!$D$7:$D$64,E1226,価格変換【係数】!$L$677:$L$734)</f>
        <v>0</v>
      </c>
      <c r="H1226" s="325">
        <f>G1226*各種係数!H44</f>
        <v>0</v>
      </c>
      <c r="I1226" s="324">
        <f>G1226*各種係数!I44</f>
        <v>0</v>
      </c>
      <c r="J1226" s="364">
        <v>0</v>
      </c>
      <c r="K1226" s="46">
        <f>J1226*各種係数!G44</f>
        <v>0</v>
      </c>
      <c r="L1226" s="46">
        <f>J1226*各種係数!F44</f>
        <v>0</v>
      </c>
      <c r="M1226" s="364">
        <v>3.5296433451352843E-5</v>
      </c>
      <c r="N1226" s="46">
        <f>M1226*各種係数!H44</f>
        <v>7.6268159624770622E-6</v>
      </c>
      <c r="O1226" s="46">
        <f>M1226*各種係数!I44</f>
        <v>1.9057185787587705E-6</v>
      </c>
      <c r="P1226" s="54"/>
      <c r="Q1226" s="41"/>
      <c r="R1226" s="46">
        <f>Q$1297*各種係数!J44</f>
        <v>0</v>
      </c>
      <c r="S1226" s="46">
        <f>R1226*各種係数!G44</f>
        <v>0</v>
      </c>
      <c r="T1226" s="46">
        <f>R1226*各種係数!F44</f>
        <v>0</v>
      </c>
      <c r="U1226" s="364">
        <v>2.1403561194963989E-5</v>
      </c>
      <c r="V1226" s="46">
        <f>U1226*各種係数!H44</f>
        <v>4.6248588373834485E-6</v>
      </c>
      <c r="W1226" s="46">
        <f>U1226*各種係数!I44</f>
        <v>1.1556171610670135E-6</v>
      </c>
      <c r="X1226" s="135">
        <f t="shared" si="118"/>
        <v>5.6699994646316828E-5</v>
      </c>
      <c r="Y1226" s="46">
        <f t="shared" si="119"/>
        <v>1.2251674799860511E-5</v>
      </c>
      <c r="Z1226" s="47">
        <f t="shared" si="120"/>
        <v>3.0613357398257842E-6</v>
      </c>
      <c r="AA1226" s="46">
        <f>G1226*各種係数!K44*各種係数!$P$18</f>
        <v>0</v>
      </c>
      <c r="AB1226" s="46">
        <f>M1226*各種係数!K44*各種係数!$P$18</f>
        <v>2.5654688092198696E-13</v>
      </c>
      <c r="AC1226" s="46">
        <f>U1226*各種係数!K44*各種係数!$P$18</f>
        <v>1.5556860363126653E-13</v>
      </c>
      <c r="AD1226" s="364">
        <f t="shared" si="121"/>
        <v>4.1211548455325347E-13</v>
      </c>
      <c r="AE1226" s="46">
        <f>G1226*各種係数!L44*各種係数!$P$18</f>
        <v>0</v>
      </c>
      <c r="AF1226" s="46">
        <f>M1226*各種係数!L44*各種係数!$P$18</f>
        <v>2.5654688092198696E-13</v>
      </c>
      <c r="AG1226" s="46">
        <f>U1226*各種係数!L44*各種係数!$P$18</f>
        <v>1.5556860363126653E-13</v>
      </c>
      <c r="AH1226" s="135">
        <f t="shared" si="122"/>
        <v>4.1211548455325347E-13</v>
      </c>
    </row>
    <row r="1227" spans="2:34" x14ac:dyDescent="0.15">
      <c r="B1227" s="155" t="s">
        <v>71</v>
      </c>
      <c r="C1227" s="155" t="s">
        <v>298</v>
      </c>
      <c r="D1227" s="155" t="s">
        <v>290</v>
      </c>
      <c r="E1227" s="41" t="s">
        <v>966</v>
      </c>
      <c r="F1227" s="363">
        <f>SUMIF(価格変換【係数】!$D$7:$D$64,E1227,価格変換【係数】!$J$677:$J$734)</f>
        <v>0</v>
      </c>
      <c r="G1227" s="324">
        <f>SUMIF(価格変換【係数】!$D$7:$D$64,E1227,価格変換【係数】!$L$677:$L$734)</f>
        <v>0</v>
      </c>
      <c r="H1227" s="325">
        <f>G1227*各種係数!H45</f>
        <v>0</v>
      </c>
      <c r="I1227" s="324">
        <f>G1227*各種係数!I45</f>
        <v>0</v>
      </c>
      <c r="J1227" s="364">
        <v>2.4502064993621884E-5</v>
      </c>
      <c r="K1227" s="46">
        <f>J1227*各種係数!G45</f>
        <v>2.8030525466604698E-7</v>
      </c>
      <c r="L1227" s="46">
        <f>J1227*各種係数!F45</f>
        <v>2.4221759738955836E-5</v>
      </c>
      <c r="M1227" s="364">
        <v>3.9716237102842512E-7</v>
      </c>
      <c r="N1227" s="46">
        <f>M1227*各種係数!H45</f>
        <v>1.5935298691814228E-7</v>
      </c>
      <c r="O1227" s="46">
        <f>M1227*各種係数!I45</f>
        <v>7.4400628911723202E-8</v>
      </c>
      <c r="P1227" s="54"/>
      <c r="Q1227" s="41"/>
      <c r="R1227" s="46">
        <f>Q$1297*各種係数!J45</f>
        <v>3.3185860989796557E-8</v>
      </c>
      <c r="S1227" s="46">
        <f>R1227*各種係数!G45</f>
        <v>3.7964845895553697E-10</v>
      </c>
      <c r="T1227" s="46">
        <f>R1227*各種係数!F45</f>
        <v>3.2806212530841018E-8</v>
      </c>
      <c r="U1227" s="364">
        <v>1.1926647711849005E-7</v>
      </c>
      <c r="V1227" s="46">
        <f>U1227*各種係数!H45</f>
        <v>4.7853147111651796E-8</v>
      </c>
      <c r="W1227" s="46">
        <f>U1227*各種係数!I45</f>
        <v>2.2342249802578156E-8</v>
      </c>
      <c r="X1227" s="135">
        <f t="shared" si="118"/>
        <v>5.1642884814691519E-7</v>
      </c>
      <c r="Y1227" s="46">
        <f t="shared" si="119"/>
        <v>2.0720613402979409E-7</v>
      </c>
      <c r="Z1227" s="47">
        <f t="shared" si="120"/>
        <v>9.6742878714301365E-8</v>
      </c>
      <c r="AA1227" s="46">
        <f>G1227*各種係数!K45*各種係数!$P$18</f>
        <v>0</v>
      </c>
      <c r="AB1227" s="46">
        <f>M1227*各種係数!K45*各種係数!$P$18</f>
        <v>2.0194696831953821E-14</v>
      </c>
      <c r="AC1227" s="46">
        <f>U1227*各種係数!K45*各種係数!$P$18</f>
        <v>6.0643971416181385E-15</v>
      </c>
      <c r="AD1227" s="364">
        <f t="shared" si="121"/>
        <v>2.625909397357196E-14</v>
      </c>
      <c r="AE1227" s="46">
        <f>G1227*各種係数!L45*各種係数!$P$18</f>
        <v>0</v>
      </c>
      <c r="AF1227" s="46">
        <f>M1227*各種係数!L45*各種係数!$P$18</f>
        <v>1.8511805429291003E-14</v>
      </c>
      <c r="AG1227" s="46">
        <f>U1227*各種係数!L45*各種係数!$P$18</f>
        <v>5.5590307131499601E-15</v>
      </c>
      <c r="AH1227" s="135">
        <f t="shared" si="122"/>
        <v>2.4070836142440962E-14</v>
      </c>
    </row>
    <row r="1228" spans="2:34" x14ac:dyDescent="0.15">
      <c r="B1228" s="155" t="s">
        <v>72</v>
      </c>
      <c r="C1228" s="155" t="s">
        <v>298</v>
      </c>
      <c r="D1228" s="155" t="s">
        <v>290</v>
      </c>
      <c r="E1228" s="41" t="s">
        <v>967</v>
      </c>
      <c r="F1228" s="363">
        <f>SUMIF(価格変換【係数】!$D$7:$D$64,E1228,価格変換【係数】!$J$677:$J$734)</f>
        <v>0</v>
      </c>
      <c r="G1228" s="324">
        <f>SUMIF(価格変換【係数】!$D$7:$D$64,E1228,価格変換【係数】!$L$677:$L$734)</f>
        <v>0</v>
      </c>
      <c r="H1228" s="325">
        <f>G1228*各種係数!H46</f>
        <v>0</v>
      </c>
      <c r="I1228" s="324">
        <f>G1228*各種係数!I46</f>
        <v>0</v>
      </c>
      <c r="J1228" s="364">
        <v>0</v>
      </c>
      <c r="K1228" s="46">
        <f>J1228*各種係数!G46</f>
        <v>0</v>
      </c>
      <c r="L1228" s="46">
        <f>J1228*各種係数!F46</f>
        <v>0</v>
      </c>
      <c r="M1228" s="364">
        <v>1.3953215775437187E-5</v>
      </c>
      <c r="N1228" s="46">
        <f>M1228*各種係数!H46</f>
        <v>3.8125625441312145E-6</v>
      </c>
      <c r="O1228" s="46">
        <f>M1228*各種係数!I46</f>
        <v>1.3852553078100027E-6</v>
      </c>
      <c r="P1228" s="54"/>
      <c r="Q1228" s="41"/>
      <c r="R1228" s="46">
        <f>Q$1297*各種係数!J46</f>
        <v>0</v>
      </c>
      <c r="S1228" s="46">
        <f>R1228*各種係数!G46</f>
        <v>0</v>
      </c>
      <c r="T1228" s="46">
        <f>R1228*各種係数!F46</f>
        <v>0</v>
      </c>
      <c r="U1228" s="364">
        <v>4.9433948865346398E-6</v>
      </c>
      <c r="V1228" s="46">
        <f>U1228*各種係数!H46</f>
        <v>1.3507282112292298E-6</v>
      </c>
      <c r="W1228" s="46">
        <f>U1228*各種係数!I46</f>
        <v>4.9077317482810697E-7</v>
      </c>
      <c r="X1228" s="135">
        <f t="shared" si="118"/>
        <v>1.8896610661971826E-5</v>
      </c>
      <c r="Y1228" s="46">
        <f t="shared" si="119"/>
        <v>5.1632907553604445E-6</v>
      </c>
      <c r="Z1228" s="47">
        <f t="shared" si="120"/>
        <v>1.8760284826381096E-6</v>
      </c>
      <c r="AA1228" s="46">
        <f>G1228*各種係数!K46*各種係数!$P$18</f>
        <v>0</v>
      </c>
      <c r="AB1228" s="46">
        <f>M1228*各種係数!K46*各種係数!$P$18</f>
        <v>2.8506250573355393E-13</v>
      </c>
      <c r="AC1228" s="46">
        <f>U1228*各種係数!K46*各種係数!$P$18</f>
        <v>1.0099295788621524E-13</v>
      </c>
      <c r="AD1228" s="364">
        <f t="shared" si="121"/>
        <v>3.8605546361976918E-13</v>
      </c>
      <c r="AE1228" s="46">
        <f>G1228*各種係数!L46*各種係数!$P$18</f>
        <v>0</v>
      </c>
      <c r="AF1228" s="46">
        <f>M1228*各種係数!L46*各種係数!$P$18</f>
        <v>2.4349089031407734E-13</v>
      </c>
      <c r="AG1228" s="46">
        <f>U1228*各種係数!L46*各種係数!$P$18</f>
        <v>8.6264818194475513E-14</v>
      </c>
      <c r="AH1228" s="135">
        <f t="shared" si="122"/>
        <v>3.2975570850855284E-13</v>
      </c>
    </row>
    <row r="1229" spans="2:34" x14ac:dyDescent="0.15">
      <c r="B1229" s="163" t="s">
        <v>73</v>
      </c>
      <c r="C1229" s="163" t="s">
        <v>299</v>
      </c>
      <c r="D1229" s="163" t="s">
        <v>290</v>
      </c>
      <c r="E1229" s="62" t="s">
        <v>167</v>
      </c>
      <c r="F1229" s="365">
        <f>SUMIF(価格変換【係数】!$D$7:$D$64,E1229,価格変換【係数】!$J$677:$J$734)</f>
        <v>0</v>
      </c>
      <c r="G1229" s="326">
        <f>SUMIF(価格変換【係数】!$D$7:$D$64,E1229,価格変換【係数】!$L$677:$L$734)</f>
        <v>0</v>
      </c>
      <c r="H1229" s="327">
        <f>G1229*各種係数!H47</f>
        <v>0</v>
      </c>
      <c r="I1229" s="326">
        <f>G1229*各種係数!I47</f>
        <v>0</v>
      </c>
      <c r="J1229" s="80">
        <v>0</v>
      </c>
      <c r="K1229" s="67">
        <f>J1229*各種係数!G47</f>
        <v>0</v>
      </c>
      <c r="L1229" s="67">
        <f>J1229*各種係数!F47</f>
        <v>0</v>
      </c>
      <c r="M1229" s="80">
        <v>7.3615321096982693E-21</v>
      </c>
      <c r="N1229" s="67">
        <f>M1229*各種係数!H47</f>
        <v>0</v>
      </c>
      <c r="O1229" s="67">
        <f>M1229*各種係数!I47</f>
        <v>0</v>
      </c>
      <c r="P1229" s="54"/>
      <c r="Q1229" s="41"/>
      <c r="R1229" s="67">
        <f>Q$1297*各種係数!J47</f>
        <v>1.298818016384507E-4</v>
      </c>
      <c r="S1229" s="67">
        <f>R1229*各種係数!G47</f>
        <v>0</v>
      </c>
      <c r="T1229" s="67">
        <f>R1229*各種係数!F47</f>
        <v>1.2988180163845065E-4</v>
      </c>
      <c r="U1229" s="80">
        <v>2.4261040784637374E-21</v>
      </c>
      <c r="V1229" s="67">
        <f>U1229*各種係数!H47</f>
        <v>0</v>
      </c>
      <c r="W1229" s="67">
        <f>U1229*各種係数!I47</f>
        <v>0</v>
      </c>
      <c r="X1229" s="330">
        <f t="shared" si="118"/>
        <v>9.7876361881620068E-21</v>
      </c>
      <c r="Y1229" s="67">
        <f t="shared" si="119"/>
        <v>0</v>
      </c>
      <c r="Z1229" s="68">
        <f t="shared" si="120"/>
        <v>0</v>
      </c>
      <c r="AA1229" s="67">
        <f>G1229*各種係数!K47*各種係数!$P$18</f>
        <v>0</v>
      </c>
      <c r="AB1229" s="67">
        <f>M1229*各種係数!K47*各種係数!$P$18</f>
        <v>0</v>
      </c>
      <c r="AC1229" s="67">
        <f>U1229*各種係数!K47*各種係数!$P$18</f>
        <v>0</v>
      </c>
      <c r="AD1229" s="80">
        <f t="shared" si="121"/>
        <v>0</v>
      </c>
      <c r="AE1229" s="67">
        <f>G1229*各種係数!L47*各種係数!$P$18</f>
        <v>0</v>
      </c>
      <c r="AF1229" s="67">
        <f>M1229*各種係数!L47*各種係数!$P$18</f>
        <v>0</v>
      </c>
      <c r="AG1229" s="67">
        <f>U1229*各種係数!L47*各種係数!$P$18</f>
        <v>0</v>
      </c>
      <c r="AH1229" s="330">
        <f t="shared" si="122"/>
        <v>0</v>
      </c>
    </row>
    <row r="1230" spans="2:34" x14ac:dyDescent="0.15">
      <c r="B1230" s="155" t="s">
        <v>74</v>
      </c>
      <c r="C1230" s="155" t="s">
        <v>299</v>
      </c>
      <c r="D1230" s="155" t="s">
        <v>290</v>
      </c>
      <c r="E1230" s="41" t="s">
        <v>168</v>
      </c>
      <c r="F1230" s="363">
        <f>SUMIF(価格変換【係数】!$D$7:$D$64,E1230,価格変換【係数】!$J$677:$J$734)</f>
        <v>0</v>
      </c>
      <c r="G1230" s="324">
        <f>SUMIF(価格変換【係数】!$D$7:$D$64,E1230,価格変換【係数】!$L$677:$L$734)</f>
        <v>0</v>
      </c>
      <c r="H1230" s="325">
        <f>G1230*各種係数!H48</f>
        <v>0</v>
      </c>
      <c r="I1230" s="324">
        <f>G1230*各種係数!I48</f>
        <v>0</v>
      </c>
      <c r="J1230" s="366">
        <v>3.3267236697525796E-4</v>
      </c>
      <c r="K1230" s="46">
        <f>J1230*各種係数!G48</f>
        <v>1.4321699394758009E-5</v>
      </c>
      <c r="L1230" s="46">
        <f>J1230*各種係数!F48</f>
        <v>3.1835066758049995E-4</v>
      </c>
      <c r="M1230" s="366">
        <v>1.9714876830468541E-5</v>
      </c>
      <c r="N1230" s="46">
        <f>M1230*各種係数!H48</f>
        <v>4.3754111510723264E-6</v>
      </c>
      <c r="O1230" s="46">
        <f>M1230*各種係数!I48</f>
        <v>2.2255646451299517E-6</v>
      </c>
      <c r="P1230" s="54"/>
      <c r="Q1230" s="41"/>
      <c r="R1230" s="46">
        <f>Q$1297*各種係数!J48</f>
        <v>4.8936381167261544E-6</v>
      </c>
      <c r="S1230" s="46">
        <f>R1230*各種係数!G48</f>
        <v>2.1067338622595659E-7</v>
      </c>
      <c r="T1230" s="46">
        <f>R1230*各種係数!F48</f>
        <v>4.682964730500198E-6</v>
      </c>
      <c r="U1230" s="366">
        <v>2.5115096882414527E-6</v>
      </c>
      <c r="V1230" s="46">
        <f>U1230*各種係数!H48</f>
        <v>5.5739062386506789E-7</v>
      </c>
      <c r="W1230" s="46">
        <f>U1230*各種係数!I48</f>
        <v>2.8351823935380297E-7</v>
      </c>
      <c r="X1230" s="328">
        <f t="shared" si="118"/>
        <v>2.2226386518709993E-5</v>
      </c>
      <c r="Y1230" s="136">
        <f t="shared" si="119"/>
        <v>4.9328017749373947E-6</v>
      </c>
      <c r="Z1230" s="329">
        <f t="shared" si="120"/>
        <v>2.5090828844837545E-6</v>
      </c>
      <c r="AA1230" s="46">
        <f>G1230*各種係数!K48*各種係数!$P$18</f>
        <v>0</v>
      </c>
      <c r="AB1230" s="46">
        <f>M1230*各種係数!K48*各種係数!$P$18</f>
        <v>5.0252179582649767E-13</v>
      </c>
      <c r="AC1230" s="46">
        <f>U1230*各種係数!K48*各種係数!$P$18</f>
        <v>6.4017055222999727E-14</v>
      </c>
      <c r="AD1230" s="366">
        <f t="shared" si="121"/>
        <v>5.6653885104949739E-13</v>
      </c>
      <c r="AE1230" s="46">
        <f>G1230*各種係数!L48*各種係数!$P$18</f>
        <v>0</v>
      </c>
      <c r="AF1230" s="46">
        <f>M1230*各種係数!L48*各種係数!$P$18</f>
        <v>4.9038358819783835E-13</v>
      </c>
      <c r="AG1230" s="46">
        <f>U1230*各種係数!L48*各種係数!$P$18</f>
        <v>6.2470749541284744E-14</v>
      </c>
      <c r="AH1230" s="328">
        <f t="shared" si="122"/>
        <v>5.5285433773912314E-13</v>
      </c>
    </row>
    <row r="1231" spans="2:34" x14ac:dyDescent="0.15">
      <c r="B1231" s="155" t="s">
        <v>75</v>
      </c>
      <c r="C1231" s="155" t="s">
        <v>300</v>
      </c>
      <c r="D1231" s="155" t="s">
        <v>290</v>
      </c>
      <c r="E1231" s="41" t="s">
        <v>968</v>
      </c>
      <c r="F1231" s="363">
        <f>SUMIF(価格変換【係数】!$D$7:$D$64,E1231,価格変換【係数】!$J$677:$J$734)</f>
        <v>0</v>
      </c>
      <c r="G1231" s="324">
        <f>SUMIF(価格変換【係数】!$D$7:$D$64,E1231,価格変換【係数】!$L$677:$L$734)</f>
        <v>0</v>
      </c>
      <c r="H1231" s="325">
        <f>G1231*各種係数!H49</f>
        <v>0</v>
      </c>
      <c r="I1231" s="324">
        <f>G1231*各種係数!I49</f>
        <v>0</v>
      </c>
      <c r="J1231" s="364">
        <v>0</v>
      </c>
      <c r="K1231" s="46">
        <f>J1231*各種係数!G49</f>
        <v>0</v>
      </c>
      <c r="L1231" s="46">
        <f>J1231*各種係数!F49</f>
        <v>0</v>
      </c>
      <c r="M1231" s="364">
        <v>1.0736477904962977E-5</v>
      </c>
      <c r="N1231" s="46">
        <f>M1231*各種係数!H49</f>
        <v>4.225027611254279E-6</v>
      </c>
      <c r="O1231" s="46">
        <f>M1231*各種係数!I49</f>
        <v>3.3588510784888235E-6</v>
      </c>
      <c r="P1231" s="54"/>
      <c r="Q1231" s="41"/>
      <c r="R1231" s="46">
        <f>Q$1297*各種係数!J49</f>
        <v>2.4999164359467516E-5</v>
      </c>
      <c r="S1231" s="46">
        <f>R1231*各種係数!G49</f>
        <v>1.386717318664277E-6</v>
      </c>
      <c r="T1231" s="46">
        <f>R1231*各種係数!F49</f>
        <v>2.361244704080324E-5</v>
      </c>
      <c r="U1231" s="364">
        <v>3.8493179051081032E-6</v>
      </c>
      <c r="V1231" s="46">
        <f>U1231*各種係数!H49</f>
        <v>1.5147867464114429E-6</v>
      </c>
      <c r="W1231" s="46">
        <f>U1231*各種係数!I49</f>
        <v>1.2042390168792764E-6</v>
      </c>
      <c r="X1231" s="135">
        <f t="shared" si="118"/>
        <v>1.458579581007108E-5</v>
      </c>
      <c r="Y1231" s="46">
        <f t="shared" si="119"/>
        <v>5.7398143576657221E-6</v>
      </c>
      <c r="Z1231" s="47">
        <f t="shared" si="120"/>
        <v>4.5630900953680999E-6</v>
      </c>
      <c r="AA1231" s="46">
        <f>G1231*各種係数!K49*各種係数!$P$18</f>
        <v>0</v>
      </c>
      <c r="AB1231" s="46">
        <f>M1231*各種係数!K49*各種係数!$P$18</f>
        <v>2.4387889237882371E-12</v>
      </c>
      <c r="AC1231" s="46">
        <f>U1231*各種係数!K49*各種係数!$P$18</f>
        <v>8.7437183350211108E-13</v>
      </c>
      <c r="AD1231" s="364">
        <f t="shared" si="121"/>
        <v>3.3131607572903483E-12</v>
      </c>
      <c r="AE1231" s="46">
        <f>G1231*各種係数!L49*各種係数!$P$18</f>
        <v>0</v>
      </c>
      <c r="AF1231" s="46">
        <f>M1231*各種係数!L49*各種係数!$P$18</f>
        <v>2.2703963552409542E-12</v>
      </c>
      <c r="AG1231" s="46">
        <f>U1231*各種係数!L49*各種係数!$P$18</f>
        <v>8.1399854023648899E-13</v>
      </c>
      <c r="AH1231" s="135">
        <f t="shared" si="122"/>
        <v>3.0843948954774433E-12</v>
      </c>
    </row>
    <row r="1232" spans="2:34" x14ac:dyDescent="0.15">
      <c r="B1232" s="155" t="s">
        <v>76</v>
      </c>
      <c r="C1232" s="155" t="s">
        <v>300</v>
      </c>
      <c r="D1232" s="155" t="s">
        <v>290</v>
      </c>
      <c r="E1232" s="41" t="s">
        <v>169</v>
      </c>
      <c r="F1232" s="363">
        <f>SUMIF(価格変換【係数】!$D$7:$D$64,E1232,価格変換【係数】!$J$677:$J$734)</f>
        <v>0</v>
      </c>
      <c r="G1232" s="324">
        <f>SUMIF(価格変換【係数】!$D$7:$D$64,E1232,価格変換【係数】!$L$677:$L$734)</f>
        <v>0</v>
      </c>
      <c r="H1232" s="325">
        <f>G1232*各種係数!H50</f>
        <v>0</v>
      </c>
      <c r="I1232" s="324">
        <f>G1232*各種係数!I50</f>
        <v>0</v>
      </c>
      <c r="J1232" s="364">
        <v>2.623868042487086E-3</v>
      </c>
      <c r="K1232" s="46">
        <f>J1232*各種係数!G50</f>
        <v>3.4735946743973616E-4</v>
      </c>
      <c r="L1232" s="46">
        <f>J1232*各種係数!F50</f>
        <v>2.27650857504735E-3</v>
      </c>
      <c r="M1232" s="364">
        <v>4.2313665726292872E-4</v>
      </c>
      <c r="N1232" s="46">
        <f>M1232*各種係数!H50</f>
        <v>1.927556570144484E-4</v>
      </c>
      <c r="O1232" s="46">
        <f>M1232*各種係数!I50</f>
        <v>1.4031996523670957E-4</v>
      </c>
      <c r="P1232" s="54"/>
      <c r="Q1232" s="41"/>
      <c r="R1232" s="46">
        <f>Q$1297*各種係数!J50</f>
        <v>1.797524924305019E-4</v>
      </c>
      <c r="S1232" s="46">
        <f>R1232*各種係数!G50</f>
        <v>2.3796444421206694E-5</v>
      </c>
      <c r="T1232" s="46">
        <f>R1232*各種係数!F50</f>
        <v>1.559560480092952E-4</v>
      </c>
      <c r="U1232" s="364">
        <v>5.4155897748595216E-5</v>
      </c>
      <c r="V1232" s="46">
        <f>U1232*各種係数!H50</f>
        <v>2.4670175633710838E-5</v>
      </c>
      <c r="W1232" s="46">
        <f>U1232*各種係数!I50</f>
        <v>1.7959100349757016E-5</v>
      </c>
      <c r="X1232" s="135">
        <f t="shared" si="118"/>
        <v>4.7729255501152392E-4</v>
      </c>
      <c r="Y1232" s="46">
        <f t="shared" si="119"/>
        <v>2.1742583264815923E-4</v>
      </c>
      <c r="Z1232" s="47">
        <f t="shared" si="120"/>
        <v>1.5827906558646659E-4</v>
      </c>
      <c r="AA1232" s="46">
        <f>G1232*各種係数!K50*各種係数!$P$18</f>
        <v>0</v>
      </c>
      <c r="AB1232" s="46">
        <f>M1232*各種係数!K50*各種係数!$P$18</f>
        <v>3.189642805350064E-11</v>
      </c>
      <c r="AC1232" s="46">
        <f>U1232*各種係数!K50*各種係数!$P$18</f>
        <v>4.082321081289455E-12</v>
      </c>
      <c r="AD1232" s="364">
        <f t="shared" si="121"/>
        <v>3.5978749134790098E-11</v>
      </c>
      <c r="AE1232" s="46">
        <f>G1232*各種係数!L50*各種係数!$P$18</f>
        <v>0</v>
      </c>
      <c r="AF1232" s="46">
        <f>M1232*各種係数!L50*各種係数!$P$18</f>
        <v>2.8729406828330365E-11</v>
      </c>
      <c r="AG1232" s="46">
        <f>U1232*各種係数!L50*各種係数!$P$18</f>
        <v>3.6769842363387289E-12</v>
      </c>
      <c r="AH1232" s="135">
        <f t="shared" si="122"/>
        <v>3.2406391064669095E-11</v>
      </c>
    </row>
    <row r="1233" spans="2:34" x14ac:dyDescent="0.15">
      <c r="B1233" s="155" t="s">
        <v>77</v>
      </c>
      <c r="C1233" s="155" t="s">
        <v>301</v>
      </c>
      <c r="D1233" s="155" t="s">
        <v>290</v>
      </c>
      <c r="E1233" s="41" t="s">
        <v>969</v>
      </c>
      <c r="F1233" s="363">
        <f>SUMIF(価格変換【係数】!$D$7:$D$64,E1233,価格変換【係数】!$J$677:$J$734)</f>
        <v>0</v>
      </c>
      <c r="G1233" s="324">
        <f>SUMIF(価格変換【係数】!$D$7:$D$64,E1233,価格変換【係数】!$L$677:$L$734)</f>
        <v>0</v>
      </c>
      <c r="H1233" s="325">
        <f>G1233*各種係数!H51</f>
        <v>0</v>
      </c>
      <c r="I1233" s="324">
        <f>G1233*各種係数!I51</f>
        <v>0</v>
      </c>
      <c r="J1233" s="364">
        <v>0</v>
      </c>
      <c r="K1233" s="46">
        <f>J1233*各種係数!G51</f>
        <v>0</v>
      </c>
      <c r="L1233" s="46">
        <f>J1233*各種係数!F51</f>
        <v>0</v>
      </c>
      <c r="M1233" s="364">
        <v>2.7743446528201027E-5</v>
      </c>
      <c r="N1233" s="46">
        <f>M1233*各種係数!H51</f>
        <v>1.240528746308754E-5</v>
      </c>
      <c r="O1233" s="46">
        <f>M1233*各種係数!I51</f>
        <v>6.5278060791580895E-6</v>
      </c>
      <c r="P1233" s="54"/>
      <c r="Q1233" s="41"/>
      <c r="R1233" s="46">
        <f>Q$1297*各種係数!J51</f>
        <v>1.11223689486572E-5</v>
      </c>
      <c r="S1233" s="46">
        <f>R1233*各種係数!G51</f>
        <v>1.1358899278002087E-6</v>
      </c>
      <c r="T1233" s="46">
        <f>R1233*各種係数!F51</f>
        <v>9.9864790208569912E-6</v>
      </c>
      <c r="U1233" s="364">
        <v>1.1226554212150397E-5</v>
      </c>
      <c r="V1233" s="46">
        <f>U1233*各種係数!H51</f>
        <v>5.0198749488494988E-6</v>
      </c>
      <c r="W1233" s="46">
        <f>U1233*各種係数!I51</f>
        <v>2.6415163941358095E-6</v>
      </c>
      <c r="X1233" s="135">
        <f t="shared" si="118"/>
        <v>3.8970000740351426E-5</v>
      </c>
      <c r="Y1233" s="46">
        <f t="shared" si="119"/>
        <v>1.7425162411937038E-5</v>
      </c>
      <c r="Z1233" s="47">
        <f t="shared" si="120"/>
        <v>9.1693224732938985E-6</v>
      </c>
      <c r="AA1233" s="46">
        <f>G1233*各種係数!K51*各種係数!$P$18</f>
        <v>0</v>
      </c>
      <c r="AB1233" s="46">
        <f>M1233*各種係数!K51*各種係数!$P$18</f>
        <v>1.2599471902110098E-12</v>
      </c>
      <c r="AC1233" s="46">
        <f>U1233*各種係数!K51*各種係数!$P$18</f>
        <v>5.0984528620019543E-13</v>
      </c>
      <c r="AD1233" s="364">
        <f t="shared" si="121"/>
        <v>1.7697924764112054E-12</v>
      </c>
      <c r="AE1233" s="46">
        <f>G1233*各種係数!L51*各種係数!$P$18</f>
        <v>0</v>
      </c>
      <c r="AF1233" s="46">
        <f>M1233*各種係数!L51*各種係数!$P$18</f>
        <v>1.2304171779404394E-12</v>
      </c>
      <c r="AG1233" s="46">
        <f>U1233*各種係数!L51*各種係数!$P$18</f>
        <v>4.9789578730487839E-13</v>
      </c>
      <c r="AH1233" s="135">
        <f t="shared" si="122"/>
        <v>1.7283129652453178E-12</v>
      </c>
    </row>
    <row r="1234" spans="2:34" x14ac:dyDescent="0.15">
      <c r="B1234" s="155" t="s">
        <v>78</v>
      </c>
      <c r="C1234" s="155" t="s">
        <v>302</v>
      </c>
      <c r="D1234" s="155" t="s">
        <v>290</v>
      </c>
      <c r="E1234" s="41" t="s">
        <v>970</v>
      </c>
      <c r="F1234" s="365">
        <f>SUMIF(価格変換【係数】!$D$7:$D$64,E1234,価格変換【係数】!$J$677:$J$734)</f>
        <v>0</v>
      </c>
      <c r="G1234" s="326">
        <f>SUMIF(価格変換【係数】!$D$7:$D$64,E1234,価格変換【係数】!$L$677:$L$734)</f>
        <v>0</v>
      </c>
      <c r="H1234" s="327">
        <f>G1234*各種係数!H52</f>
        <v>0</v>
      </c>
      <c r="I1234" s="326">
        <f>G1234*各種係数!I52</f>
        <v>0</v>
      </c>
      <c r="J1234" s="80">
        <v>0</v>
      </c>
      <c r="K1234" s="67">
        <f>J1234*各種係数!G52</f>
        <v>0</v>
      </c>
      <c r="L1234" s="67">
        <f>J1234*各種係数!F52</f>
        <v>0</v>
      </c>
      <c r="M1234" s="80">
        <v>2.289354788740238E-5</v>
      </c>
      <c r="N1234" s="67">
        <f>M1234*各種係数!H52</f>
        <v>1.0987203300582066E-5</v>
      </c>
      <c r="O1234" s="67">
        <f>M1234*各種係数!I52</f>
        <v>5.9181830559855961E-6</v>
      </c>
      <c r="P1234" s="54"/>
      <c r="Q1234" s="41"/>
      <c r="R1234" s="67">
        <f>Q$1297*各種係数!J52</f>
        <v>6.787784951682234E-6</v>
      </c>
      <c r="S1234" s="67">
        <f>R1234*各種係数!G52</f>
        <v>6.0359327841925156E-7</v>
      </c>
      <c r="T1234" s="67">
        <f>R1234*各種係数!F52</f>
        <v>6.1841916732629823E-6</v>
      </c>
      <c r="U1234" s="80">
        <v>1.0476661951469246E-5</v>
      </c>
      <c r="V1234" s="67">
        <f>U1234*各種係数!H52</f>
        <v>5.0280199180314262E-6</v>
      </c>
      <c r="W1234" s="67">
        <f>U1234*各種係数!I52</f>
        <v>2.7083090637337401E-6</v>
      </c>
      <c r="X1234" s="330">
        <f t="shared" si="118"/>
        <v>3.3370209838871628E-5</v>
      </c>
      <c r="Y1234" s="67">
        <f t="shared" si="119"/>
        <v>1.6015223218613493E-5</v>
      </c>
      <c r="Z1234" s="68">
        <f t="shared" si="120"/>
        <v>8.6264921197193362E-6</v>
      </c>
      <c r="AA1234" s="67">
        <f>G1234*各種係数!K52*各種係数!$P$18</f>
        <v>0</v>
      </c>
      <c r="AB1234" s="67">
        <f>M1234*各種係数!K52*各種係数!$P$18</f>
        <v>9.9917218599629603E-13</v>
      </c>
      <c r="AC1234" s="67">
        <f>U1234*各種係数!K52*各種係数!$P$18</f>
        <v>4.5724626324755727E-13</v>
      </c>
      <c r="AD1234" s="80">
        <f t="shared" si="121"/>
        <v>1.4564184492438534E-12</v>
      </c>
      <c r="AE1234" s="67">
        <f>G1234*各種係数!L52*各種係数!$P$18</f>
        <v>0</v>
      </c>
      <c r="AF1234" s="67">
        <f>M1234*各種係数!L52*各種係数!$P$18</f>
        <v>9.5303786878140048E-13</v>
      </c>
      <c r="AG1234" s="67">
        <f>U1234*各種係数!L52*各種係数!$P$18</f>
        <v>4.3613404210125455E-13</v>
      </c>
      <c r="AH1234" s="330">
        <f t="shared" si="122"/>
        <v>1.389171910882655E-12</v>
      </c>
    </row>
    <row r="1235" spans="2:34" x14ac:dyDescent="0.15">
      <c r="B1235" s="162" t="s">
        <v>79</v>
      </c>
      <c r="C1235" s="162" t="s">
        <v>303</v>
      </c>
      <c r="D1235" s="162" t="s">
        <v>290</v>
      </c>
      <c r="E1235" s="116" t="s">
        <v>971</v>
      </c>
      <c r="F1235" s="363">
        <f>SUMIF(価格変換【係数】!$D$7:$D$64,E1235,価格変換【係数】!$J$677:$J$734)</f>
        <v>0</v>
      </c>
      <c r="G1235" s="324">
        <f>SUMIF(価格変換【係数】!$D$7:$D$64,E1235,価格変換【係数】!$L$677:$L$734)</f>
        <v>0</v>
      </c>
      <c r="H1235" s="325">
        <f>G1235*各種係数!H53</f>
        <v>0</v>
      </c>
      <c r="I1235" s="324">
        <f>G1235*各種係数!I53</f>
        <v>0</v>
      </c>
      <c r="J1235" s="366">
        <v>0</v>
      </c>
      <c r="K1235" s="46">
        <f>J1235*各種係数!G53</f>
        <v>0</v>
      </c>
      <c r="L1235" s="46">
        <f>J1235*各種係数!F53</f>
        <v>0</v>
      </c>
      <c r="M1235" s="366">
        <v>1.603861954555519E-5</v>
      </c>
      <c r="N1235" s="46">
        <f>M1235*各種係数!H53</f>
        <v>7.0721180601624892E-6</v>
      </c>
      <c r="O1235" s="46">
        <f>M1235*各種係数!I53</f>
        <v>3.9184797391603028E-6</v>
      </c>
      <c r="P1235" s="54"/>
      <c r="Q1235" s="41"/>
      <c r="R1235" s="46">
        <f>Q$1297*各種係数!J53</f>
        <v>1.0788468131929094E-4</v>
      </c>
      <c r="S1235" s="46">
        <f>R1235*各種係数!G53</f>
        <v>9.9261021648866711E-6</v>
      </c>
      <c r="T1235" s="46">
        <f>R1235*各種係数!F53</f>
        <v>9.7958579154404271E-5</v>
      </c>
      <c r="U1235" s="366">
        <v>2.086538206590394E-5</v>
      </c>
      <c r="V1235" s="46">
        <f>U1235*各種係数!H53</f>
        <v>9.2004455197245449E-6</v>
      </c>
      <c r="W1235" s="46">
        <f>U1235*各種係数!I53</f>
        <v>5.0977315499538602E-6</v>
      </c>
      <c r="X1235" s="328">
        <f t="shared" si="118"/>
        <v>3.6904001611459133E-5</v>
      </c>
      <c r="Y1235" s="136">
        <f t="shared" si="119"/>
        <v>1.6272563579887032E-5</v>
      </c>
      <c r="Z1235" s="329">
        <f t="shared" si="120"/>
        <v>9.016211289114163E-6</v>
      </c>
      <c r="AA1235" s="46">
        <f>G1235*各種係数!K53*各種係数!$P$18</f>
        <v>0</v>
      </c>
      <c r="AB1235" s="46">
        <f>M1235*各種係数!K53*各種係数!$P$18</f>
        <v>8.6287531791361617E-13</v>
      </c>
      <c r="AC1235" s="46">
        <f>U1235*各種係数!K53*各種係数!$P$18</f>
        <v>1.1225544151332818E-12</v>
      </c>
      <c r="AD1235" s="366">
        <f t="shared" si="121"/>
        <v>1.985429733046898E-12</v>
      </c>
      <c r="AE1235" s="46">
        <f>G1235*各種係数!L53*各種係数!$P$18</f>
        <v>0</v>
      </c>
      <c r="AF1235" s="46">
        <f>M1235*各種係数!L53*各種係数!$P$18</f>
        <v>8.5080713164909016E-13</v>
      </c>
      <c r="AG1235" s="46">
        <f>U1235*各種係数!L53*各種係数!$P$18</f>
        <v>1.1068543533831662E-12</v>
      </c>
      <c r="AH1235" s="328">
        <f t="shared" si="122"/>
        <v>1.9576614850322565E-12</v>
      </c>
    </row>
    <row r="1236" spans="2:34" x14ac:dyDescent="0.15">
      <c r="B1236" s="155" t="s">
        <v>80</v>
      </c>
      <c r="C1236" s="155" t="s">
        <v>304</v>
      </c>
      <c r="D1236" s="155" t="s">
        <v>290</v>
      </c>
      <c r="E1236" s="41" t="s">
        <v>972</v>
      </c>
      <c r="F1236" s="363">
        <f>SUMIF(価格変換【係数】!$D$7:$D$64,E1236,価格変換【係数】!$J$677:$J$734)</f>
        <v>0</v>
      </c>
      <c r="G1236" s="324">
        <f>SUMIF(価格変換【係数】!$D$7:$D$64,E1236,価格変換【係数】!$L$677:$L$734)</f>
        <v>0</v>
      </c>
      <c r="H1236" s="325">
        <f>G1236*各種係数!H54</f>
        <v>0</v>
      </c>
      <c r="I1236" s="324">
        <f>G1236*各種係数!I54</f>
        <v>0</v>
      </c>
      <c r="J1236" s="364">
        <v>0</v>
      </c>
      <c r="K1236" s="46">
        <f>J1236*各種係数!G54</f>
        <v>0</v>
      </c>
      <c r="L1236" s="46">
        <f>J1236*各種係数!F54</f>
        <v>0</v>
      </c>
      <c r="M1236" s="364">
        <v>1.6362978956473006E-20</v>
      </c>
      <c r="N1236" s="46">
        <f>M1236*各種係数!H54</f>
        <v>0</v>
      </c>
      <c r="O1236" s="46">
        <f>M1236*各種係数!I54</f>
        <v>0</v>
      </c>
      <c r="P1236" s="54"/>
      <c r="Q1236" s="41"/>
      <c r="R1236" s="46">
        <f>Q$1297*各種係数!J54</f>
        <v>1.4754944347771085E-6</v>
      </c>
      <c r="S1236" s="46">
        <f>R1236*各種係数!G54</f>
        <v>0</v>
      </c>
      <c r="T1236" s="46">
        <f>R1236*各種係数!F54</f>
        <v>1.4754944347771081E-6</v>
      </c>
      <c r="U1236" s="364">
        <v>9.5691914304978746E-21</v>
      </c>
      <c r="V1236" s="46">
        <f>U1236*各種係数!H54</f>
        <v>0</v>
      </c>
      <c r="W1236" s="46">
        <f>U1236*各種係数!I54</f>
        <v>0</v>
      </c>
      <c r="X1236" s="135">
        <f t="shared" si="118"/>
        <v>2.5932170386970879E-20</v>
      </c>
      <c r="Y1236" s="46">
        <f t="shared" si="119"/>
        <v>0</v>
      </c>
      <c r="Z1236" s="47">
        <f t="shared" si="120"/>
        <v>0</v>
      </c>
      <c r="AA1236" s="46">
        <f>G1236*各種係数!K54*各種係数!$P$18</f>
        <v>0</v>
      </c>
      <c r="AB1236" s="46">
        <f>M1236*各種係数!K54*各種係数!$P$18</f>
        <v>0</v>
      </c>
      <c r="AC1236" s="46">
        <f>U1236*各種係数!K54*各種係数!$P$18</f>
        <v>0</v>
      </c>
      <c r="AD1236" s="364">
        <f t="shared" si="121"/>
        <v>0</v>
      </c>
      <c r="AE1236" s="46">
        <f>G1236*各種係数!L54*各種係数!$P$18</f>
        <v>0</v>
      </c>
      <c r="AF1236" s="46">
        <f>M1236*各種係数!L54*各種係数!$P$18</f>
        <v>0</v>
      </c>
      <c r="AG1236" s="46">
        <f>U1236*各種係数!L54*各種係数!$P$18</f>
        <v>0</v>
      </c>
      <c r="AH1236" s="135">
        <f t="shared" si="122"/>
        <v>0</v>
      </c>
    </row>
    <row r="1237" spans="2:34" x14ac:dyDescent="0.15">
      <c r="B1237" s="155" t="s">
        <v>81</v>
      </c>
      <c r="C1237" s="155" t="s">
        <v>304</v>
      </c>
      <c r="D1237" s="155" t="s">
        <v>290</v>
      </c>
      <c r="E1237" s="41" t="s">
        <v>973</v>
      </c>
      <c r="F1237" s="363">
        <f>SUMIF(価格変換【係数】!$D$7:$D$64,E1237,価格変換【係数】!$J$677:$J$734)</f>
        <v>0</v>
      </c>
      <c r="G1237" s="324">
        <f>SUMIF(価格変換【係数】!$D$7:$D$64,E1237,価格変換【係数】!$L$677:$L$734)</f>
        <v>0</v>
      </c>
      <c r="H1237" s="325">
        <f>G1237*各種係数!H55</f>
        <v>0</v>
      </c>
      <c r="I1237" s="324">
        <f>G1237*各種係数!I55</f>
        <v>0</v>
      </c>
      <c r="J1237" s="364">
        <v>0</v>
      </c>
      <c r="K1237" s="46">
        <f>J1237*各種係数!G55</f>
        <v>0</v>
      </c>
      <c r="L1237" s="46">
        <f>J1237*各種係数!F55</f>
        <v>0</v>
      </c>
      <c r="M1237" s="364">
        <v>2.7533031017776257E-20</v>
      </c>
      <c r="N1237" s="46">
        <f>M1237*各種係数!H55</f>
        <v>9.8843055914293512E-21</v>
      </c>
      <c r="O1237" s="46">
        <f>M1237*各種係数!I55</f>
        <v>8.5184255507669597E-21</v>
      </c>
      <c r="P1237" s="54"/>
      <c r="Q1237" s="41"/>
      <c r="R1237" s="46">
        <f>Q$1297*各種係数!J55</f>
        <v>1.3759623793930956E-4</v>
      </c>
      <c r="S1237" s="46">
        <f>R1237*各種係数!G55</f>
        <v>0</v>
      </c>
      <c r="T1237" s="46">
        <f>R1237*各種係数!F55</f>
        <v>1.3759623793930953E-4</v>
      </c>
      <c r="U1237" s="364">
        <v>1.1263153612824888E-20</v>
      </c>
      <c r="V1237" s="46">
        <f>U1237*各種係数!H55</f>
        <v>4.043450652436171E-21</v>
      </c>
      <c r="W1237" s="46">
        <f>U1237*各種係数!I55</f>
        <v>3.4846993582274252E-21</v>
      </c>
      <c r="X1237" s="135">
        <f t="shared" si="118"/>
        <v>3.8796184630601147E-20</v>
      </c>
      <c r="Y1237" s="46">
        <f t="shared" si="119"/>
        <v>1.3927756243865522E-20</v>
      </c>
      <c r="Z1237" s="47">
        <f t="shared" si="120"/>
        <v>1.2003124908994386E-20</v>
      </c>
      <c r="AA1237" s="46">
        <f>G1237*各種係数!K55*各種係数!$P$18</f>
        <v>0</v>
      </c>
      <c r="AB1237" s="46">
        <f>M1237*各種係数!K55*各種係数!$P$18</f>
        <v>2.7585574970100257E-27</v>
      </c>
      <c r="AC1237" s="46">
        <f>U1237*各種係数!K55*各種係数!$P$18</f>
        <v>1.1284648180788292E-27</v>
      </c>
      <c r="AD1237" s="364">
        <f t="shared" si="121"/>
        <v>3.8870223150888549E-27</v>
      </c>
      <c r="AE1237" s="46">
        <f>G1237*各種係数!L55*各種係数!$P$18</f>
        <v>0</v>
      </c>
      <c r="AF1237" s="46">
        <f>M1237*各種係数!L55*各種係数!$P$18</f>
        <v>2.706013544686025E-27</v>
      </c>
      <c r="AG1237" s="46">
        <f>U1237*各種係数!L55*各種係数!$P$18</f>
        <v>1.1069702501154231E-27</v>
      </c>
      <c r="AH1237" s="135">
        <f t="shared" si="122"/>
        <v>3.8129837948014483E-27</v>
      </c>
    </row>
    <row r="1238" spans="2:34" x14ac:dyDescent="0.15">
      <c r="B1238" s="155" t="s">
        <v>82</v>
      </c>
      <c r="C1238" s="155" t="s">
        <v>305</v>
      </c>
      <c r="D1238" s="155" t="s">
        <v>290</v>
      </c>
      <c r="E1238" s="41" t="s">
        <v>974</v>
      </c>
      <c r="F1238" s="363">
        <f>SUMIF(価格変換【係数】!$D$7:$D$64,E1238,価格変換【係数】!$J$677:$J$734)</f>
        <v>0</v>
      </c>
      <c r="G1238" s="324">
        <f>SUMIF(価格変換【係数】!$D$7:$D$64,E1238,価格変換【係数】!$L$677:$L$734)</f>
        <v>0</v>
      </c>
      <c r="H1238" s="325">
        <f>G1238*各種係数!H56</f>
        <v>0</v>
      </c>
      <c r="I1238" s="324">
        <f>G1238*各種係数!I56</f>
        <v>0</v>
      </c>
      <c r="J1238" s="364">
        <v>0</v>
      </c>
      <c r="K1238" s="46">
        <f>J1238*各種係数!G56</f>
        <v>0</v>
      </c>
      <c r="L1238" s="46">
        <f>J1238*各種係数!F56</f>
        <v>0</v>
      </c>
      <c r="M1238" s="364">
        <v>2.7319312190867407E-6</v>
      </c>
      <c r="N1238" s="46">
        <f>M1238*各種係数!H56</f>
        <v>1.0574586523503654E-6</v>
      </c>
      <c r="O1238" s="46">
        <f>M1238*各種係数!I56</f>
        <v>8.0130315404140547E-7</v>
      </c>
      <c r="P1238" s="54"/>
      <c r="Q1238" s="41"/>
      <c r="R1238" s="46">
        <f>Q$1297*各種係数!J56</f>
        <v>6.2389418660817536E-6</v>
      </c>
      <c r="S1238" s="46">
        <f>R1238*各種係数!G56</f>
        <v>1.9447654474095341E-7</v>
      </c>
      <c r="T1238" s="46">
        <f>R1238*各種係数!F56</f>
        <v>6.0444653213408005E-6</v>
      </c>
      <c r="U1238" s="364">
        <v>2.2628872587732125E-6</v>
      </c>
      <c r="V1238" s="46">
        <f>U1238*各種係数!H56</f>
        <v>8.7590408366249479E-7</v>
      </c>
      <c r="W1238" s="46">
        <f>U1238*各種係数!I56</f>
        <v>6.6372779996314871E-7</v>
      </c>
      <c r="X1238" s="135">
        <f t="shared" si="118"/>
        <v>4.9948184778599536E-6</v>
      </c>
      <c r="Y1238" s="46">
        <f t="shared" si="119"/>
        <v>1.93336273601286E-6</v>
      </c>
      <c r="Z1238" s="47">
        <f t="shared" si="120"/>
        <v>1.4650309540045543E-6</v>
      </c>
      <c r="AA1238" s="46">
        <f>G1238*各種係数!K56*各種係数!$P$18</f>
        <v>0</v>
      </c>
      <c r="AB1238" s="46">
        <f>M1238*各種係数!K56*各種係数!$P$18</f>
        <v>2.4208767114009238E-13</v>
      </c>
      <c r="AC1238" s="46">
        <f>U1238*各種係数!K56*各種係数!$P$18</f>
        <v>2.0052375502781685E-13</v>
      </c>
      <c r="AD1238" s="364">
        <f t="shared" si="121"/>
        <v>4.4261142616790924E-13</v>
      </c>
      <c r="AE1238" s="46">
        <f>G1238*各種係数!L56*各種係数!$P$18</f>
        <v>0</v>
      </c>
      <c r="AF1238" s="46">
        <f>M1238*各種係数!L56*各種係数!$P$18</f>
        <v>2.3645772529962516E-13</v>
      </c>
      <c r="AG1238" s="46">
        <f>U1238*各種係数!L56*各種係数!$P$18</f>
        <v>1.9586041188763504E-13</v>
      </c>
      <c r="AH1238" s="135">
        <f t="shared" si="122"/>
        <v>4.323181371872602E-13</v>
      </c>
    </row>
    <row r="1239" spans="2:34" x14ac:dyDescent="0.15">
      <c r="B1239" s="163" t="s">
        <v>83</v>
      </c>
      <c r="C1239" s="163" t="s">
        <v>305</v>
      </c>
      <c r="D1239" s="163" t="s">
        <v>290</v>
      </c>
      <c r="E1239" s="62" t="s">
        <v>975</v>
      </c>
      <c r="F1239" s="365">
        <f>SUMIF(価格変換【係数】!$D$7:$D$64,E1239,価格変換【係数】!$J$677:$J$734)</f>
        <v>0</v>
      </c>
      <c r="G1239" s="326">
        <f>SUMIF(価格変換【係数】!$D$7:$D$64,E1239,価格変換【係数】!$L$677:$L$734)</f>
        <v>0</v>
      </c>
      <c r="H1239" s="327">
        <f>G1239*各種係数!H57</f>
        <v>0</v>
      </c>
      <c r="I1239" s="326">
        <f>G1239*各種係数!I57</f>
        <v>0</v>
      </c>
      <c r="J1239" s="80">
        <v>0</v>
      </c>
      <c r="K1239" s="67">
        <f>J1239*各種係数!G57</f>
        <v>0</v>
      </c>
      <c r="L1239" s="67">
        <f>J1239*各種係数!F57</f>
        <v>0</v>
      </c>
      <c r="M1239" s="80">
        <v>6.8141760286144899E-21</v>
      </c>
      <c r="N1239" s="67">
        <f>M1239*各種係数!H57</f>
        <v>0</v>
      </c>
      <c r="O1239" s="67">
        <f>M1239*各種係数!I57</f>
        <v>0</v>
      </c>
      <c r="P1239" s="54"/>
      <c r="Q1239" s="41"/>
      <c r="R1239" s="67">
        <f>Q$1297*各種係数!J57</f>
        <v>2.1351144771200687E-3</v>
      </c>
      <c r="S1239" s="67">
        <f>R1239*各種係数!G57</f>
        <v>0</v>
      </c>
      <c r="T1239" s="67">
        <f>R1239*各種係数!F57</f>
        <v>2.1351144771200683E-3</v>
      </c>
      <c r="U1239" s="80">
        <v>3.2060293559042572E-21</v>
      </c>
      <c r="V1239" s="67">
        <f>U1239*各種係数!H57</f>
        <v>0</v>
      </c>
      <c r="W1239" s="67">
        <f>U1239*各種係数!I57</f>
        <v>0</v>
      </c>
      <c r="X1239" s="330">
        <f t="shared" si="118"/>
        <v>1.0020205384518747E-20</v>
      </c>
      <c r="Y1239" s="67">
        <f t="shared" si="119"/>
        <v>0</v>
      </c>
      <c r="Z1239" s="68">
        <f t="shared" si="120"/>
        <v>0</v>
      </c>
      <c r="AA1239" s="67">
        <f>G1239*各種係数!K57*各種係数!$P$18</f>
        <v>0</v>
      </c>
      <c r="AB1239" s="67">
        <f>M1239*各種係数!K57*各種係数!$P$18</f>
        <v>0</v>
      </c>
      <c r="AC1239" s="67">
        <f>U1239*各種係数!K57*各種係数!$P$18</f>
        <v>0</v>
      </c>
      <c r="AD1239" s="80">
        <f t="shared" si="121"/>
        <v>0</v>
      </c>
      <c r="AE1239" s="67">
        <f>G1239*各種係数!L57*各種係数!$P$18</f>
        <v>0</v>
      </c>
      <c r="AF1239" s="67">
        <f>M1239*各種係数!L57*各種係数!$P$18</f>
        <v>0</v>
      </c>
      <c r="AG1239" s="67">
        <f>U1239*各種係数!L57*各種係数!$P$18</f>
        <v>0</v>
      </c>
      <c r="AH1239" s="330">
        <f t="shared" si="122"/>
        <v>0</v>
      </c>
    </row>
    <row r="1240" spans="2:34" x14ac:dyDescent="0.15">
      <c r="B1240" s="155" t="s">
        <v>84</v>
      </c>
      <c r="C1240" s="155" t="s">
        <v>305</v>
      </c>
      <c r="D1240" s="155" t="s">
        <v>290</v>
      </c>
      <c r="E1240" s="41" t="s">
        <v>976</v>
      </c>
      <c r="F1240" s="363">
        <f>SUMIF(価格変換【係数】!$D$7:$D$64,E1240,価格変換【係数】!$J$677:$J$734)</f>
        <v>0</v>
      </c>
      <c r="G1240" s="324">
        <f>SUMIF(価格変換【係数】!$D$7:$D$64,E1240,価格変換【係数】!$L$677:$L$734)</f>
        <v>0</v>
      </c>
      <c r="H1240" s="325">
        <f>G1240*各種係数!H58</f>
        <v>0</v>
      </c>
      <c r="I1240" s="324">
        <f>G1240*各種係数!I58</f>
        <v>0</v>
      </c>
      <c r="J1240" s="366">
        <v>0</v>
      </c>
      <c r="K1240" s="46">
        <f>J1240*各種係数!G58</f>
        <v>0</v>
      </c>
      <c r="L1240" s="46">
        <f>J1240*各種係数!F58</f>
        <v>0</v>
      </c>
      <c r="M1240" s="366">
        <v>4.3459289773942741E-8</v>
      </c>
      <c r="N1240" s="46">
        <f>M1240*各種係数!H58</f>
        <v>1.6922185435531504E-8</v>
      </c>
      <c r="O1240" s="46">
        <f>M1240*各種係数!I58</f>
        <v>1.1938733818891377E-8</v>
      </c>
      <c r="P1240" s="54"/>
      <c r="Q1240" s="41"/>
      <c r="R1240" s="46">
        <f>Q$1297*各種係数!J58</f>
        <v>6.3818963441916447E-8</v>
      </c>
      <c r="S1240" s="46">
        <f>R1240*各種係数!G58</f>
        <v>2.2052073028760382E-10</v>
      </c>
      <c r="T1240" s="46">
        <f>R1240*各種係数!F58</f>
        <v>6.3598442711628841E-8</v>
      </c>
      <c r="U1240" s="366">
        <v>2.1384752142808639E-8</v>
      </c>
      <c r="V1240" s="46">
        <f>U1240*各種係数!H58</f>
        <v>8.326798324036604E-9</v>
      </c>
      <c r="W1240" s="46">
        <f>U1240*各種係数!I58</f>
        <v>5.8746211671649519E-9</v>
      </c>
      <c r="X1240" s="328">
        <f t="shared" si="118"/>
        <v>6.484404191675138E-8</v>
      </c>
      <c r="Y1240" s="136">
        <f t="shared" si="119"/>
        <v>2.5248983759568108E-8</v>
      </c>
      <c r="Z1240" s="329">
        <f t="shared" si="120"/>
        <v>1.7813354986056328E-8</v>
      </c>
      <c r="AA1240" s="46">
        <f>G1240*各種係数!K58*各種係数!$P$18</f>
        <v>0</v>
      </c>
      <c r="AB1240" s="46">
        <f>M1240*各種係数!K58*各種係数!$P$18</f>
        <v>1.4366707363286857E-15</v>
      </c>
      <c r="AC1240" s="46">
        <f>U1240*各種係数!K58*各種係数!$P$18</f>
        <v>7.0693395513416987E-16</v>
      </c>
      <c r="AD1240" s="366">
        <f t="shared" si="121"/>
        <v>2.1436046914628557E-15</v>
      </c>
      <c r="AE1240" s="46">
        <f>G1240*各種係数!L58*各種係数!$P$18</f>
        <v>0</v>
      </c>
      <c r="AF1240" s="46">
        <f>M1240*各種係数!L58*各種係数!$P$18</f>
        <v>1.4366707363286857E-15</v>
      </c>
      <c r="AG1240" s="46">
        <f>U1240*各種係数!L58*各種係数!$P$18</f>
        <v>7.0693395513416987E-16</v>
      </c>
      <c r="AH1240" s="328">
        <f t="shared" si="122"/>
        <v>2.1436046914628557E-15</v>
      </c>
    </row>
    <row r="1241" spans="2:34" x14ac:dyDescent="0.15">
      <c r="B1241" s="155" t="s">
        <v>85</v>
      </c>
      <c r="C1241" s="155" t="s">
        <v>305</v>
      </c>
      <c r="D1241" s="155" t="s">
        <v>290</v>
      </c>
      <c r="E1241" s="41" t="s">
        <v>977</v>
      </c>
      <c r="F1241" s="363">
        <f>SUMIF(価格変換【係数】!$D$7:$D$64,E1241,価格変換【係数】!$J$677:$J$734)</f>
        <v>0</v>
      </c>
      <c r="G1241" s="324">
        <f>SUMIF(価格変換【係数】!$D$7:$D$64,E1241,価格変換【係数】!$L$677:$L$734)</f>
        <v>0</v>
      </c>
      <c r="H1241" s="325">
        <f>G1241*各種係数!H59</f>
        <v>0</v>
      </c>
      <c r="I1241" s="324">
        <f>G1241*各種係数!I59</f>
        <v>0</v>
      </c>
      <c r="J1241" s="364">
        <v>4.2436566174520378E-5</v>
      </c>
      <c r="K1241" s="46">
        <f>J1241*各種係数!G59</f>
        <v>8.5786635444089844E-7</v>
      </c>
      <c r="L1241" s="46">
        <f>J1241*各種係数!F59</f>
        <v>4.1578699820079477E-5</v>
      </c>
      <c r="M1241" s="364">
        <v>1.9855274565418609E-6</v>
      </c>
      <c r="N1241" s="46">
        <f>M1241*各種係数!H59</f>
        <v>7.2506082956869691E-7</v>
      </c>
      <c r="O1241" s="46">
        <f>M1241*各種係数!I59</f>
        <v>3.2321941397914218E-7</v>
      </c>
      <c r="P1241" s="54"/>
      <c r="Q1241" s="41"/>
      <c r="R1241" s="46">
        <f>Q$1297*各種係数!J59</f>
        <v>5.9988293980278869E-4</v>
      </c>
      <c r="S1241" s="46">
        <f>R1241*各種係数!G59</f>
        <v>1.2126791516154606E-5</v>
      </c>
      <c r="T1241" s="46">
        <f>R1241*各種係数!F59</f>
        <v>5.877561482866341E-4</v>
      </c>
      <c r="U1241" s="364">
        <v>1.3025033786923002E-5</v>
      </c>
      <c r="V1241" s="46">
        <f>U1241*各種係数!H59</f>
        <v>4.7563894277014701E-6</v>
      </c>
      <c r="W1241" s="46">
        <f>U1241*各種係数!I59</f>
        <v>2.1203150698304241E-6</v>
      </c>
      <c r="X1241" s="135">
        <f t="shared" si="118"/>
        <v>1.5010561243464864E-5</v>
      </c>
      <c r="Y1241" s="46">
        <f t="shared" si="119"/>
        <v>5.4814502572701673E-6</v>
      </c>
      <c r="Z1241" s="47">
        <f t="shared" si="120"/>
        <v>2.4435344838095664E-6</v>
      </c>
      <c r="AA1241" s="46">
        <f>G1241*各種係数!K59*各種係数!$P$18</f>
        <v>0</v>
      </c>
      <c r="AB1241" s="46">
        <f>M1241*各種係数!K59*各種係数!$P$18</f>
        <v>6.0656818347071758E-14</v>
      </c>
      <c r="AC1241" s="46">
        <f>U1241*各種係数!K59*各種係数!$P$18</f>
        <v>3.9790792405050983E-13</v>
      </c>
      <c r="AD1241" s="364">
        <f t="shared" si="121"/>
        <v>4.5856474239758164E-13</v>
      </c>
      <c r="AE1241" s="46">
        <f>G1241*各種係数!L59*各種係数!$P$18</f>
        <v>0</v>
      </c>
      <c r="AF1241" s="46">
        <f>M1241*各種係数!L59*各種係数!$P$18</f>
        <v>5.9759732296432471E-14</v>
      </c>
      <c r="AG1241" s="46">
        <f>U1241*各種係数!L59*各種係数!$P$18</f>
        <v>3.9202305145363081E-13</v>
      </c>
      <c r="AH1241" s="135">
        <f t="shared" si="122"/>
        <v>4.5178278375006329E-13</v>
      </c>
    </row>
    <row r="1242" spans="2:34" x14ac:dyDescent="0.15">
      <c r="B1242" s="155" t="s">
        <v>86</v>
      </c>
      <c r="C1242" s="155" t="s">
        <v>306</v>
      </c>
      <c r="D1242" s="155" t="s">
        <v>290</v>
      </c>
      <c r="E1242" s="41" t="s">
        <v>951</v>
      </c>
      <c r="F1242" s="363">
        <f>SUMIF(価格変換【係数】!$D$7:$D$64,E1242,価格変換【係数】!$J$677:$J$734)</f>
        <v>0</v>
      </c>
      <c r="G1242" s="324">
        <f>SUMIF(価格変換【係数】!$D$7:$D$64,E1242,価格変換【係数】!$L$677:$L$734)</f>
        <v>0</v>
      </c>
      <c r="H1242" s="325">
        <f>G1242*各種係数!H60</f>
        <v>0</v>
      </c>
      <c r="I1242" s="324">
        <f>G1242*各種係数!I60</f>
        <v>0</v>
      </c>
      <c r="J1242" s="364">
        <v>1.7075665913080819E-4</v>
      </c>
      <c r="K1242" s="46">
        <f>J1242*各種係数!G60</f>
        <v>3.8835042325560942E-8</v>
      </c>
      <c r="L1242" s="46">
        <f>J1242*各種係数!F60</f>
        <v>1.7071782408848262E-4</v>
      </c>
      <c r="M1242" s="364">
        <v>4.8015549062341324E-8</v>
      </c>
      <c r="N1242" s="46">
        <f>M1242*各種係数!H60</f>
        <v>1.7889664247420722E-8</v>
      </c>
      <c r="O1242" s="46">
        <f>M1242*各種係数!I60</f>
        <v>1.0485976359743572E-8</v>
      </c>
      <c r="P1242" s="54"/>
      <c r="Q1242" s="41"/>
      <c r="R1242" s="46">
        <f>Q$1297*各種係数!J60</f>
        <v>2.4359340959584238E-3</v>
      </c>
      <c r="S1242" s="46">
        <f>R1242*各種係数!G60</f>
        <v>5.5400242778440844E-7</v>
      </c>
      <c r="T1242" s="46">
        <f>R1242*各種係数!F60</f>
        <v>2.4353800935306394E-3</v>
      </c>
      <c r="U1242" s="364">
        <v>5.6273005731341109E-7</v>
      </c>
      <c r="V1242" s="46">
        <f>U1242*各種係数!H60</f>
        <v>2.0966232780548059E-7</v>
      </c>
      <c r="W1242" s="46">
        <f>U1242*各種係数!I60</f>
        <v>1.2289298348425139E-7</v>
      </c>
      <c r="X1242" s="135">
        <f t="shared" si="118"/>
        <v>6.1074560637575237E-7</v>
      </c>
      <c r="Y1242" s="46">
        <f t="shared" si="119"/>
        <v>2.2755199205290131E-7</v>
      </c>
      <c r="Z1242" s="47">
        <f t="shared" si="120"/>
        <v>1.3337895984399496E-7</v>
      </c>
      <c r="AA1242" s="46">
        <f>G1242*各種係数!K60*各種係数!$P$18</f>
        <v>0</v>
      </c>
      <c r="AB1242" s="46">
        <f>M1242*各種係数!K60*各種係数!$P$18</f>
        <v>1.5488886794303652E-15</v>
      </c>
      <c r="AC1242" s="46">
        <f>U1242*各種係数!K60*各種係数!$P$18</f>
        <v>1.8152582493981E-14</v>
      </c>
      <c r="AD1242" s="364">
        <f t="shared" si="121"/>
        <v>1.9701471173411365E-14</v>
      </c>
      <c r="AE1242" s="46">
        <f>G1242*各種係数!L60*各種係数!$P$18</f>
        <v>0</v>
      </c>
      <c r="AF1242" s="46">
        <f>M1242*各種係数!L60*各種係数!$P$18</f>
        <v>1.5488886794303652E-15</v>
      </c>
      <c r="AG1242" s="46">
        <f>U1242*各種係数!L60*各種係数!$P$18</f>
        <v>1.8152582493981E-14</v>
      </c>
      <c r="AH1242" s="135">
        <f t="shared" si="122"/>
        <v>1.9701471173411365E-14</v>
      </c>
    </row>
    <row r="1243" spans="2:34" x14ac:dyDescent="0.15">
      <c r="B1243" s="155" t="s">
        <v>87</v>
      </c>
      <c r="C1243" s="155" t="s">
        <v>306</v>
      </c>
      <c r="D1243" s="155" t="s">
        <v>290</v>
      </c>
      <c r="E1243" s="41" t="s">
        <v>978</v>
      </c>
      <c r="F1243" s="363">
        <f>SUMIF(価格変換【係数】!$D$7:$D$64,E1243,価格変換【係数】!$J$677:$J$734)</f>
        <v>0</v>
      </c>
      <c r="G1243" s="324">
        <f>SUMIF(価格変換【係数】!$D$7:$D$64,E1243,価格変換【係数】!$L$677:$L$734)</f>
        <v>0</v>
      </c>
      <c r="H1243" s="325">
        <f>G1243*各種係数!H61</f>
        <v>0</v>
      </c>
      <c r="I1243" s="324">
        <f>G1243*各種係数!I61</f>
        <v>0</v>
      </c>
      <c r="J1243" s="364">
        <v>0</v>
      </c>
      <c r="K1243" s="46">
        <f>J1243*各種係数!G61</f>
        <v>0</v>
      </c>
      <c r="L1243" s="46">
        <f>J1243*各種係数!F61</f>
        <v>0</v>
      </c>
      <c r="M1243" s="364">
        <v>3.4478601637776701E-7</v>
      </c>
      <c r="N1243" s="46">
        <f>M1243*各種係数!H61</f>
        <v>1.1008881872832139E-7</v>
      </c>
      <c r="O1243" s="46">
        <f>M1243*各種係数!I61</f>
        <v>6.054099803105263E-8</v>
      </c>
      <c r="P1243" s="54"/>
      <c r="Q1243" s="41"/>
      <c r="R1243" s="46">
        <f>Q$1297*各種係数!J61</f>
        <v>8.2064805089960375E-4</v>
      </c>
      <c r="S1243" s="46">
        <f>R1243*各種係数!G61</f>
        <v>2.4801943118223927E-5</v>
      </c>
      <c r="T1243" s="46">
        <f>R1243*各種係数!F61</f>
        <v>7.9584610778137986E-4</v>
      </c>
      <c r="U1243" s="364">
        <v>2.49850692588333E-5</v>
      </c>
      <c r="V1243" s="46">
        <f>U1243*各種係数!H61</f>
        <v>7.9776343293939364E-6</v>
      </c>
      <c r="W1243" s="46">
        <f>U1243*各種係数!I61</f>
        <v>4.3871298630261957E-6</v>
      </c>
      <c r="X1243" s="135">
        <f t="shared" si="118"/>
        <v>2.5329855275211067E-5</v>
      </c>
      <c r="Y1243" s="46">
        <f t="shared" si="119"/>
        <v>8.0877231481222575E-6</v>
      </c>
      <c r="Z1243" s="47">
        <f t="shared" si="120"/>
        <v>4.4476708610572483E-6</v>
      </c>
      <c r="AA1243" s="46">
        <f>G1243*各種係数!K61*各種係数!$P$18</f>
        <v>0</v>
      </c>
      <c r="AB1243" s="46">
        <f>M1243*各種係数!K61*各種係数!$P$18</f>
        <v>1.4276853680238799E-14</v>
      </c>
      <c r="AC1243" s="46">
        <f>U1243*各種係数!K61*各種係数!$P$18</f>
        <v>1.0345784372187702E-12</v>
      </c>
      <c r="AD1243" s="364">
        <f t="shared" si="121"/>
        <v>1.0488552908990091E-12</v>
      </c>
      <c r="AE1243" s="46">
        <f>G1243*各種係数!L61*各種係数!$P$18</f>
        <v>0</v>
      </c>
      <c r="AF1243" s="46">
        <f>M1243*各種係数!L61*各種係数!$P$18</f>
        <v>1.4276853680238799E-14</v>
      </c>
      <c r="AG1243" s="46">
        <f>U1243*各種係数!L61*各種係数!$P$18</f>
        <v>1.0345784372187702E-12</v>
      </c>
      <c r="AH1243" s="135">
        <f t="shared" si="122"/>
        <v>1.0488552908990091E-12</v>
      </c>
    </row>
    <row r="1244" spans="2:34" x14ac:dyDescent="0.15">
      <c r="B1244" s="155" t="s">
        <v>88</v>
      </c>
      <c r="C1244" s="155" t="s">
        <v>307</v>
      </c>
      <c r="D1244" s="155" t="s">
        <v>290</v>
      </c>
      <c r="E1244" s="41" t="s">
        <v>979</v>
      </c>
      <c r="F1244" s="365">
        <f>SUMIF(価格変換【係数】!$D$7:$D$64,E1244,価格変換【係数】!$J$677:$J$734)</f>
        <v>0</v>
      </c>
      <c r="G1244" s="326">
        <f>SUMIF(価格変換【係数】!$D$7:$D$64,E1244,価格変換【係数】!$L$677:$L$734)</f>
        <v>0</v>
      </c>
      <c r="H1244" s="327">
        <f>G1244*各種係数!H62</f>
        <v>0</v>
      </c>
      <c r="I1244" s="326">
        <f>G1244*各種係数!I62</f>
        <v>0</v>
      </c>
      <c r="J1244" s="80">
        <v>0</v>
      </c>
      <c r="K1244" s="67">
        <f>J1244*各種係数!G62</f>
        <v>0</v>
      </c>
      <c r="L1244" s="67">
        <f>J1244*各種係数!F62</f>
        <v>0</v>
      </c>
      <c r="M1244" s="80">
        <v>0</v>
      </c>
      <c r="N1244" s="67">
        <f>M1244*各種係数!H62</f>
        <v>0</v>
      </c>
      <c r="O1244" s="67">
        <f>M1244*各種係数!I62</f>
        <v>0</v>
      </c>
      <c r="P1244" s="54"/>
      <c r="Q1244" s="41"/>
      <c r="R1244" s="67">
        <f>Q$1297*各種係数!J62</f>
        <v>4.1096910753227276E-3</v>
      </c>
      <c r="S1244" s="67">
        <f>R1244*各種係数!G62</f>
        <v>9.6299202602279001E-4</v>
      </c>
      <c r="T1244" s="67">
        <f>R1244*各種係数!F62</f>
        <v>3.1466990492999376E-3</v>
      </c>
      <c r="U1244" s="80">
        <v>9.6299202602279001E-4</v>
      </c>
      <c r="V1244" s="67">
        <f>U1244*各種係数!H62</f>
        <v>1.6438446409108975E-4</v>
      </c>
      <c r="W1244" s="67">
        <f>U1244*各種係数!I62</f>
        <v>1.2603410225097691E-4</v>
      </c>
      <c r="X1244" s="330">
        <f t="shared" si="118"/>
        <v>9.6299202602279001E-4</v>
      </c>
      <c r="Y1244" s="67">
        <f t="shared" si="119"/>
        <v>1.6438446409108975E-4</v>
      </c>
      <c r="Z1244" s="68">
        <f t="shared" si="120"/>
        <v>1.2603410225097691E-4</v>
      </c>
      <c r="AA1244" s="67">
        <f>G1244*各種係数!K62*各種係数!$P$18</f>
        <v>0</v>
      </c>
      <c r="AB1244" s="67">
        <f>M1244*各種係数!K62*各種係数!$P$18</f>
        <v>0</v>
      </c>
      <c r="AC1244" s="67">
        <f>U1244*各種係数!K62*各種係数!$P$18</f>
        <v>1.6582207444830149E-11</v>
      </c>
      <c r="AD1244" s="80">
        <f t="shared" si="121"/>
        <v>1.6582207444830149E-11</v>
      </c>
      <c r="AE1244" s="67">
        <f>G1244*各種係数!L62*各種係数!$P$18</f>
        <v>0</v>
      </c>
      <c r="AF1244" s="67">
        <f>M1244*各種係数!L62*各種係数!$P$18</f>
        <v>0</v>
      </c>
      <c r="AG1244" s="67">
        <f>U1244*各種係数!L62*各種係数!$P$18</f>
        <v>1.6582207444830149E-11</v>
      </c>
      <c r="AH1244" s="330">
        <f t="shared" si="122"/>
        <v>1.6582207444830149E-11</v>
      </c>
    </row>
    <row r="1245" spans="2:34" x14ac:dyDescent="0.15">
      <c r="B1245" s="162" t="s">
        <v>89</v>
      </c>
      <c r="C1245" s="162" t="s">
        <v>307</v>
      </c>
      <c r="D1245" s="162" t="s">
        <v>290</v>
      </c>
      <c r="E1245" s="116" t="s">
        <v>980</v>
      </c>
      <c r="F1245" s="363">
        <f>SUMIF(価格変換【係数】!$D$7:$D$64,E1245,価格変換【係数】!$J$677:$J$734)</f>
        <v>0</v>
      </c>
      <c r="G1245" s="324">
        <f>SUMIF(価格変換【係数】!$D$7:$D$64,E1245,価格変換【係数】!$L$677:$L$734)</f>
        <v>0</v>
      </c>
      <c r="H1245" s="325">
        <f>G1245*各種係数!H63</f>
        <v>0</v>
      </c>
      <c r="I1245" s="324">
        <f>G1245*各種係数!I63</f>
        <v>0</v>
      </c>
      <c r="J1245" s="366">
        <v>0</v>
      </c>
      <c r="K1245" s="46">
        <f>J1245*各種係数!G63</f>
        <v>0</v>
      </c>
      <c r="L1245" s="46">
        <f>J1245*各種係数!F63</f>
        <v>0</v>
      </c>
      <c r="M1245" s="366">
        <v>8.7796749995782758E-6</v>
      </c>
      <c r="N1245" s="46">
        <f>M1245*各種係数!H63</f>
        <v>1.7285449211335202E-6</v>
      </c>
      <c r="O1245" s="46">
        <f>M1245*各種係数!I63</f>
        <v>7.607404026790139E-7</v>
      </c>
      <c r="P1245" s="54"/>
      <c r="Q1245" s="41"/>
      <c r="R1245" s="46">
        <f>Q$1297*各種係数!J63</f>
        <v>1.5640496284491118E-4</v>
      </c>
      <c r="S1245" s="46">
        <f>R1245*各種係数!G63</f>
        <v>1.1466195917745639E-4</v>
      </c>
      <c r="T1245" s="46">
        <f>R1245*各種係数!F63</f>
        <v>4.1743003667454805E-5</v>
      </c>
      <c r="U1245" s="366">
        <v>1.2257707389982077E-4</v>
      </c>
      <c r="V1245" s="46">
        <f>U1245*各種係数!H63</f>
        <v>2.413300931379816E-5</v>
      </c>
      <c r="W1245" s="46">
        <f>U1245*各種係数!I63</f>
        <v>1.0621046059477605E-5</v>
      </c>
      <c r="X1245" s="328">
        <f t="shared" si="118"/>
        <v>1.3135674889939904E-4</v>
      </c>
      <c r="Y1245" s="136">
        <f t="shared" si="119"/>
        <v>2.586155423493168E-5</v>
      </c>
      <c r="Z1245" s="329">
        <f t="shared" si="120"/>
        <v>1.1381786462156619E-5</v>
      </c>
      <c r="AA1245" s="46">
        <f>G1245*各種係数!K63*各種係数!$P$18</f>
        <v>0</v>
      </c>
      <c r="AB1245" s="46">
        <f>M1245*各種係数!K63*各種係数!$P$18</f>
        <v>1.5123227341694691E-13</v>
      </c>
      <c r="AC1245" s="46">
        <f>U1245*各種係数!K63*各種係数!$P$18</f>
        <v>2.1114232082118575E-12</v>
      </c>
      <c r="AD1245" s="366">
        <f t="shared" si="121"/>
        <v>2.2626554816288043E-12</v>
      </c>
      <c r="AE1245" s="46">
        <f>G1245*各種係数!L63*各種係数!$P$18</f>
        <v>0</v>
      </c>
      <c r="AF1245" s="46">
        <f>M1245*各種係数!L63*各種係数!$P$18</f>
        <v>1.5123227341694691E-13</v>
      </c>
      <c r="AG1245" s="46">
        <f>U1245*各種係数!L63*各種係数!$P$18</f>
        <v>2.1114232082118575E-12</v>
      </c>
      <c r="AH1245" s="328">
        <f t="shared" si="122"/>
        <v>2.2626554816288043E-12</v>
      </c>
    </row>
    <row r="1246" spans="2:34" x14ac:dyDescent="0.15">
      <c r="B1246" s="155" t="s">
        <v>90</v>
      </c>
      <c r="C1246" s="155" t="s">
        <v>307</v>
      </c>
      <c r="D1246" s="155" t="s">
        <v>290</v>
      </c>
      <c r="E1246" s="41" t="s">
        <v>209</v>
      </c>
      <c r="F1246" s="363">
        <f>SUMIF(価格変換【係数】!$D$7:$D$64,E1246,価格変換【係数】!$J$677:$J$734)</f>
        <v>0</v>
      </c>
      <c r="G1246" s="324">
        <f>SUMIF(価格変換【係数】!$D$7:$D$64,E1246,価格変換【係数】!$L$677:$L$734)</f>
        <v>0</v>
      </c>
      <c r="H1246" s="325">
        <f>G1246*各種係数!H64</f>
        <v>0</v>
      </c>
      <c r="I1246" s="324">
        <f>G1246*各種係数!I64</f>
        <v>0</v>
      </c>
      <c r="J1246" s="364">
        <v>0</v>
      </c>
      <c r="K1246" s="46">
        <f>J1246*各種係数!G64</f>
        <v>0</v>
      </c>
      <c r="L1246" s="46">
        <f>J1246*各種係数!F64</f>
        <v>0</v>
      </c>
      <c r="M1246" s="364">
        <v>1.713270787155544E-4</v>
      </c>
      <c r="N1246" s="46">
        <f>M1246*各種係数!H64</f>
        <v>4.4911673250406553E-5</v>
      </c>
      <c r="O1246" s="46">
        <f>M1246*各種係数!I64</f>
        <v>2.8836234769187533E-5</v>
      </c>
      <c r="P1246" s="54"/>
      <c r="Q1246" s="41"/>
      <c r="R1246" s="46">
        <f>Q$1297*各種係数!J64</f>
        <v>7.025191495686163E-6</v>
      </c>
      <c r="S1246" s="46">
        <f>R1246*各種係数!G64</f>
        <v>2.2676396459735693E-6</v>
      </c>
      <c r="T1246" s="46">
        <f>R1246*各種係数!F64</f>
        <v>4.7575518497125937E-6</v>
      </c>
      <c r="U1246" s="364">
        <v>3.087534419136793E-4</v>
      </c>
      <c r="V1246" s="46">
        <f>U1246*各種係数!H64</f>
        <v>8.0936614352641864E-5</v>
      </c>
      <c r="W1246" s="46">
        <f>U1246*各種係数!I64</f>
        <v>5.1966605650232531E-5</v>
      </c>
      <c r="X1246" s="135">
        <f t="shared" si="118"/>
        <v>4.8008052062923371E-4</v>
      </c>
      <c r="Y1246" s="46">
        <f t="shared" si="119"/>
        <v>1.2584828760304841E-4</v>
      </c>
      <c r="Z1246" s="47">
        <f t="shared" si="120"/>
        <v>8.0802840419420067E-5</v>
      </c>
      <c r="AA1246" s="46">
        <f>G1246*各種係数!K64*各種係数!$P$18</f>
        <v>0</v>
      </c>
      <c r="AB1246" s="46">
        <f>M1246*各種係数!K64*各種係数!$P$18</f>
        <v>2.9051433990784726E-12</v>
      </c>
      <c r="AC1246" s="46">
        <f>U1246*各種係数!K64*各種係数!$P$18</f>
        <v>5.2354422339009378E-12</v>
      </c>
      <c r="AD1246" s="364">
        <f t="shared" si="121"/>
        <v>8.1405856329794108E-12</v>
      </c>
      <c r="AE1246" s="46">
        <f>G1246*各種係数!L64*各種係数!$P$18</f>
        <v>0</v>
      </c>
      <c r="AF1246" s="46">
        <f>M1246*各種係数!L64*各種係数!$P$18</f>
        <v>2.8722201964597233E-12</v>
      </c>
      <c r="AG1246" s="46">
        <f>U1246*各種係数!L64*各種係数!$P$18</f>
        <v>5.1761103862819346E-12</v>
      </c>
      <c r="AH1246" s="135">
        <f t="shared" si="122"/>
        <v>8.0483305827416583E-12</v>
      </c>
    </row>
    <row r="1247" spans="2:34" x14ac:dyDescent="0.15">
      <c r="B1247" s="155" t="s">
        <v>91</v>
      </c>
      <c r="C1247" s="155" t="s">
        <v>307</v>
      </c>
      <c r="D1247" s="155" t="s">
        <v>290</v>
      </c>
      <c r="E1247" s="41" t="s">
        <v>173</v>
      </c>
      <c r="F1247" s="363">
        <f>SUMIF(価格変換【係数】!$D$7:$D$64,E1247,価格変換【係数】!$J$677:$J$734)</f>
        <v>0</v>
      </c>
      <c r="G1247" s="324">
        <f>SUMIF(価格変換【係数】!$D$7:$D$64,E1247,価格変換【係数】!$L$677:$L$734)</f>
        <v>0</v>
      </c>
      <c r="H1247" s="325">
        <f>G1247*各種係数!H65</f>
        <v>0</v>
      </c>
      <c r="I1247" s="324">
        <f>G1247*各種係数!I65</f>
        <v>0</v>
      </c>
      <c r="J1247" s="364">
        <v>0</v>
      </c>
      <c r="K1247" s="46">
        <f>J1247*各種係数!G65</f>
        <v>0</v>
      </c>
      <c r="L1247" s="46">
        <f>J1247*各種係数!F65</f>
        <v>0</v>
      </c>
      <c r="M1247" s="364">
        <v>5.6800360759696938E-6</v>
      </c>
      <c r="N1247" s="46">
        <f>M1247*各種係数!H65</f>
        <v>2.0141603767084465E-6</v>
      </c>
      <c r="O1247" s="46">
        <f>M1247*各種係数!I65</f>
        <v>1.0839812793900488E-6</v>
      </c>
      <c r="P1247" s="54"/>
      <c r="Q1247" s="41"/>
      <c r="R1247" s="46">
        <f>Q$1297*各種係数!J65</f>
        <v>8.2249880083941919E-6</v>
      </c>
      <c r="S1247" s="46">
        <f>R1247*各種係数!G65</f>
        <v>2.3958390772120244E-6</v>
      </c>
      <c r="T1247" s="46">
        <f>R1247*各種係数!F65</f>
        <v>5.8291489311821675E-6</v>
      </c>
      <c r="U1247" s="364">
        <v>3.7758508071717038E-6</v>
      </c>
      <c r="V1247" s="46">
        <f>U1247*各種係数!H65</f>
        <v>1.3389297149612729E-6</v>
      </c>
      <c r="W1247" s="46">
        <f>U1247*各種係数!I65</f>
        <v>7.2058549171189638E-7</v>
      </c>
      <c r="X1247" s="135">
        <f t="shared" si="118"/>
        <v>9.4558868831413981E-6</v>
      </c>
      <c r="Y1247" s="46">
        <f t="shared" si="119"/>
        <v>3.3530900916697192E-6</v>
      </c>
      <c r="Z1247" s="47">
        <f t="shared" si="120"/>
        <v>1.8045667711019452E-6</v>
      </c>
      <c r="AA1247" s="46">
        <f>G1247*各種係数!K65*各種係数!$P$18</f>
        <v>0</v>
      </c>
      <c r="AB1247" s="46">
        <f>M1247*各種係数!K65*各種係数!$P$18</f>
        <v>9.5914787058623392E-14</v>
      </c>
      <c r="AC1247" s="46">
        <f>U1247*各種係数!K65*各種係数!$P$18</f>
        <v>6.3760145409495023E-14</v>
      </c>
      <c r="AD1247" s="364">
        <f t="shared" si="121"/>
        <v>1.596749324681184E-13</v>
      </c>
      <c r="AE1247" s="46">
        <f>G1247*各種係数!L65*各種係数!$P$18</f>
        <v>0</v>
      </c>
      <c r="AF1247" s="46">
        <f>M1247*各種係数!L65*各種係数!$P$18</f>
        <v>9.3532589732984386E-14</v>
      </c>
      <c r="AG1247" s="46">
        <f>U1247*各種係数!L65*各種係数!$P$18</f>
        <v>6.2176560098670982E-14</v>
      </c>
      <c r="AH1247" s="135">
        <f t="shared" si="122"/>
        <v>1.5570914983165538E-13</v>
      </c>
    </row>
    <row r="1248" spans="2:34" x14ac:dyDescent="0.15">
      <c r="B1248" s="155" t="s">
        <v>92</v>
      </c>
      <c r="C1248" s="155" t="s">
        <v>307</v>
      </c>
      <c r="D1248" s="155" t="s">
        <v>290</v>
      </c>
      <c r="E1248" s="41" t="s">
        <v>174</v>
      </c>
      <c r="F1248" s="363">
        <f>SUMIF(価格変換【係数】!$D$7:$D$64,E1248,価格変換【係数】!$J$677:$J$734)</f>
        <v>0</v>
      </c>
      <c r="G1248" s="324">
        <f>SUMIF(価格変換【係数】!$D$7:$D$64,E1248,価格変換【係数】!$L$677:$L$734)</f>
        <v>0</v>
      </c>
      <c r="H1248" s="325">
        <f>G1248*各種係数!H66</f>
        <v>0</v>
      </c>
      <c r="I1248" s="324">
        <f>G1248*各種係数!I66</f>
        <v>0</v>
      </c>
      <c r="J1248" s="364">
        <v>0</v>
      </c>
      <c r="K1248" s="46">
        <f>J1248*各種係数!G66</f>
        <v>0</v>
      </c>
      <c r="L1248" s="46">
        <f>J1248*各種係数!F66</f>
        <v>0</v>
      </c>
      <c r="M1248" s="364">
        <v>3.3141291260070099E-5</v>
      </c>
      <c r="N1248" s="46">
        <f>M1248*各種係数!H66</f>
        <v>1.224680647228069E-5</v>
      </c>
      <c r="O1248" s="46">
        <f>M1248*各種係数!I66</f>
        <v>9.5385263282815639E-6</v>
      </c>
      <c r="P1248" s="54"/>
      <c r="Q1248" s="41"/>
      <c r="R1248" s="46">
        <f>Q$1297*各種係数!J66</f>
        <v>8.8225887820642988E-5</v>
      </c>
      <c r="S1248" s="46">
        <f>R1248*各種係数!G66</f>
        <v>3.1810047819188783E-5</v>
      </c>
      <c r="T1248" s="46">
        <f>R1248*各種係数!F66</f>
        <v>5.6415840001454205E-5</v>
      </c>
      <c r="U1248" s="364">
        <v>7.9039748960567298E-5</v>
      </c>
      <c r="V1248" s="46">
        <f>U1248*各種係数!H66</f>
        <v>2.9207809120701988E-5</v>
      </c>
      <c r="W1248" s="46">
        <f>U1248*各種係数!I66</f>
        <v>2.2748743267872959E-5</v>
      </c>
      <c r="X1248" s="135">
        <f t="shared" si="118"/>
        <v>1.121810402206374E-4</v>
      </c>
      <c r="Y1248" s="46">
        <f t="shared" si="119"/>
        <v>4.1454615592982676E-5</v>
      </c>
      <c r="Z1248" s="47">
        <f t="shared" si="120"/>
        <v>3.2287269596154521E-5</v>
      </c>
      <c r="AA1248" s="46">
        <f>G1248*各種係数!K66*各種係数!$P$18</f>
        <v>0</v>
      </c>
      <c r="AB1248" s="46">
        <f>M1248*各種係数!K66*各種係数!$P$18</f>
        <v>5.5972213716556981E-13</v>
      </c>
      <c r="AC1248" s="46">
        <f>U1248*各種係数!K66*各種係数!$P$18</f>
        <v>1.3348996230132187E-12</v>
      </c>
      <c r="AD1248" s="364">
        <f t="shared" si="121"/>
        <v>1.8946217601787887E-12</v>
      </c>
      <c r="AE1248" s="46">
        <f>G1248*各種係数!L66*各種係数!$P$18</f>
        <v>0</v>
      </c>
      <c r="AF1248" s="46">
        <f>M1248*各種係数!L66*各種係数!$P$18</f>
        <v>5.5398139729720505E-13</v>
      </c>
      <c r="AG1248" s="46">
        <f>U1248*各種係数!L66*各種係数!$P$18</f>
        <v>1.3212083448284679E-12</v>
      </c>
      <c r="AH1248" s="135">
        <f t="shared" si="122"/>
        <v>1.8751897421256728E-12</v>
      </c>
    </row>
    <row r="1249" spans="2:34" x14ac:dyDescent="0.15">
      <c r="B1249" s="163" t="s">
        <v>93</v>
      </c>
      <c r="C1249" s="163" t="s">
        <v>293</v>
      </c>
      <c r="D1249" s="163" t="s">
        <v>290</v>
      </c>
      <c r="E1249" s="62" t="s">
        <v>175</v>
      </c>
      <c r="F1249" s="365">
        <f>SUMIF(価格変換【係数】!$D$7:$D$64,E1249,価格変換【係数】!$J$677:$J$734)</f>
        <v>0</v>
      </c>
      <c r="G1249" s="326">
        <f>SUMIF(価格変換【係数】!$D$7:$D$64,E1249,価格変換【係数】!$L$677:$L$734)</f>
        <v>0</v>
      </c>
      <c r="H1249" s="327">
        <f>G1249*各種係数!H67</f>
        <v>0</v>
      </c>
      <c r="I1249" s="326">
        <f>G1249*各種係数!I67</f>
        <v>0</v>
      </c>
      <c r="J1249" s="80">
        <v>2.0983366381651237E-3</v>
      </c>
      <c r="K1249" s="67">
        <f>J1249*各種係数!G67</f>
        <v>8.8418617465728483E-5</v>
      </c>
      <c r="L1249" s="67">
        <f>J1249*各種係数!F67</f>
        <v>2.0099180206993952E-3</v>
      </c>
      <c r="M1249" s="80">
        <v>1.0154369579443842E-4</v>
      </c>
      <c r="N1249" s="67">
        <f>M1249*各種係数!H67</f>
        <v>4.4036576655758067E-5</v>
      </c>
      <c r="O1249" s="67">
        <f>M1249*各種係数!I67</f>
        <v>3.6170253584717645E-5</v>
      </c>
      <c r="P1249" s="54"/>
      <c r="Q1249" s="41"/>
      <c r="R1249" s="67">
        <f>Q$1297*各種係数!J67</f>
        <v>1.586161622902467E-3</v>
      </c>
      <c r="S1249" s="67">
        <f>R1249*各種係数!G67</f>
        <v>6.6836853164261415E-5</v>
      </c>
      <c r="T1249" s="67">
        <f>R1249*各種係数!F67</f>
        <v>1.5193247697382055E-3</v>
      </c>
      <c r="U1249" s="80">
        <v>7.55631925307625E-5</v>
      </c>
      <c r="V1249" s="67">
        <f>U1249*各種係数!H67</f>
        <v>3.2769580565305551E-5</v>
      </c>
      <c r="W1249" s="67">
        <f>U1249*各種係数!I67</f>
        <v>2.6915898757923843E-5</v>
      </c>
      <c r="X1249" s="330">
        <f t="shared" si="118"/>
        <v>1.7710688832520092E-4</v>
      </c>
      <c r="Y1249" s="67">
        <f t="shared" si="119"/>
        <v>7.6806157221063625E-5</v>
      </c>
      <c r="Z1249" s="68">
        <f t="shared" si="120"/>
        <v>6.3086152342641484E-5</v>
      </c>
      <c r="AA1249" s="67">
        <f>G1249*各種係数!K67*各種係数!$P$18</f>
        <v>0</v>
      </c>
      <c r="AB1249" s="67">
        <f>M1249*各種係数!K67*各種係数!$P$18</f>
        <v>1.5311920804326591E-11</v>
      </c>
      <c r="AC1249" s="67">
        <f>U1249*各種係数!K67*各種係数!$P$18</f>
        <v>1.1394283128076655E-11</v>
      </c>
      <c r="AD1249" s="80">
        <f t="shared" si="121"/>
        <v>2.6706203932403246E-11</v>
      </c>
      <c r="AE1249" s="67">
        <f>G1249*各種係数!L67*各種係数!$P$18</f>
        <v>0</v>
      </c>
      <c r="AF1249" s="67">
        <f>M1249*各種係数!L67*各種係数!$P$18</f>
        <v>1.1194903424157749E-11</v>
      </c>
      <c r="AG1249" s="67">
        <f>U1249*各種係数!L67*各種係数!$P$18</f>
        <v>8.3306268910615689E-12</v>
      </c>
      <c r="AH1249" s="330">
        <f t="shared" si="122"/>
        <v>1.952553031521932E-11</v>
      </c>
    </row>
    <row r="1250" spans="2:34" x14ac:dyDescent="0.15">
      <c r="B1250" s="155" t="s">
        <v>94</v>
      </c>
      <c r="C1250" s="155" t="s">
        <v>293</v>
      </c>
      <c r="D1250" s="155" t="s">
        <v>290</v>
      </c>
      <c r="E1250" s="41" t="s">
        <v>981</v>
      </c>
      <c r="F1250" s="363">
        <f>SUMIF(価格変換【係数】!$D$7:$D$64,E1250,価格変換【係数】!$J$677:$J$734)</f>
        <v>0</v>
      </c>
      <c r="G1250" s="324">
        <f>SUMIF(価格変換【係数】!$D$7:$D$64,E1250,価格変換【係数】!$L$677:$L$734)</f>
        <v>0</v>
      </c>
      <c r="H1250" s="325">
        <f>G1250*各種係数!H68</f>
        <v>0</v>
      </c>
      <c r="I1250" s="324">
        <f>G1250*各種係数!I68</f>
        <v>0</v>
      </c>
      <c r="J1250" s="366">
        <v>6.6812331864051427E-5</v>
      </c>
      <c r="K1250" s="46">
        <f>J1250*各種係数!G68</f>
        <v>4.2760576653454104E-5</v>
      </c>
      <c r="L1250" s="46">
        <f>J1250*各種係数!F68</f>
        <v>2.405175521059733E-5</v>
      </c>
      <c r="M1250" s="366">
        <v>1.3427886128804085E-4</v>
      </c>
      <c r="N1250" s="46">
        <f>M1250*各種係数!H68</f>
        <v>4.3639488479805996E-5</v>
      </c>
      <c r="O1250" s="46">
        <f>M1250*各種係数!I68</f>
        <v>3.1716475274515625E-5</v>
      </c>
      <c r="P1250" s="54"/>
      <c r="Q1250" s="41"/>
      <c r="R1250" s="46">
        <f>Q$1297*各種係数!J68</f>
        <v>8.7130754407979691E-5</v>
      </c>
      <c r="S1250" s="46">
        <f>R1250*各種係数!G68</f>
        <v>5.5764575173290069E-5</v>
      </c>
      <c r="T1250" s="46">
        <f>R1250*各種係数!F68</f>
        <v>3.1366179234689622E-5</v>
      </c>
      <c r="U1250" s="366">
        <v>7.8405534507668939E-5</v>
      </c>
      <c r="V1250" s="46">
        <f>U1250*各種係数!H68</f>
        <v>2.5481132227959866E-5</v>
      </c>
      <c r="W1250" s="46">
        <f>U1250*各種係数!I68</f>
        <v>1.8519275280889934E-5</v>
      </c>
      <c r="X1250" s="328">
        <f t="shared" si="118"/>
        <v>2.1268439579570978E-4</v>
      </c>
      <c r="Y1250" s="136">
        <f t="shared" si="119"/>
        <v>6.9120620707765855E-5</v>
      </c>
      <c r="Z1250" s="329">
        <f t="shared" si="120"/>
        <v>5.0235750555405556E-5</v>
      </c>
      <c r="AA1250" s="46">
        <f>G1250*各種係数!K68*各種係数!$P$18</f>
        <v>0</v>
      </c>
      <c r="AB1250" s="46">
        <f>M1250*各種係数!K68*各種係数!$P$18</f>
        <v>6.2094271115857034E-12</v>
      </c>
      <c r="AC1250" s="46">
        <f>U1250*各種係数!K68*各種係数!$P$18</f>
        <v>3.6256894570020315E-12</v>
      </c>
      <c r="AD1250" s="366">
        <f t="shared" si="121"/>
        <v>9.8351165685877357E-12</v>
      </c>
      <c r="AE1250" s="46">
        <f>G1250*各種係数!L68*各種係数!$P$18</f>
        <v>0</v>
      </c>
      <c r="AF1250" s="46">
        <f>M1250*各種係数!L68*各種係数!$P$18</f>
        <v>5.0223307520178486E-12</v>
      </c>
      <c r="AG1250" s="46">
        <f>U1250*各種係数!L68*各種係数!$P$18</f>
        <v>2.932542943163408E-12</v>
      </c>
      <c r="AH1250" s="328">
        <f t="shared" si="122"/>
        <v>7.9548736951812574E-12</v>
      </c>
    </row>
    <row r="1251" spans="2:34" x14ac:dyDescent="0.15">
      <c r="B1251" s="155" t="s">
        <v>95</v>
      </c>
      <c r="C1251" s="155" t="s">
        <v>308</v>
      </c>
      <c r="D1251" s="155" t="s">
        <v>291</v>
      </c>
      <c r="E1251" s="41" t="s">
        <v>210</v>
      </c>
      <c r="F1251" s="363">
        <f>SUMIF(価格変換【係数】!$D$7:$D$64,E1251,価格変換【係数】!$J$677:$J$734)</f>
        <v>0</v>
      </c>
      <c r="G1251" s="324">
        <f>SUMIF(価格変換【係数】!$D$7:$D$64,E1251,価格変換【係数】!$L$677:$L$734)</f>
        <v>0</v>
      </c>
      <c r="H1251" s="325">
        <f>G1251*各種係数!H69</f>
        <v>0</v>
      </c>
      <c r="I1251" s="324">
        <f>G1251*各種係数!I69</f>
        <v>0</v>
      </c>
      <c r="J1251" s="364">
        <v>0</v>
      </c>
      <c r="K1251" s="46">
        <f>J1251*各種係数!G69</f>
        <v>0</v>
      </c>
      <c r="L1251" s="46">
        <f>J1251*各種係数!F69</f>
        <v>0</v>
      </c>
      <c r="M1251" s="364">
        <v>0</v>
      </c>
      <c r="N1251" s="46">
        <f>M1251*各種係数!H69</f>
        <v>0</v>
      </c>
      <c r="O1251" s="46">
        <f>M1251*各種係数!I69</f>
        <v>0</v>
      </c>
      <c r="P1251" s="54"/>
      <c r="Q1251" s="41"/>
      <c r="R1251" s="46">
        <f>Q$1297*各種係数!J69</f>
        <v>0</v>
      </c>
      <c r="S1251" s="46">
        <f>R1251*各種係数!G69</f>
        <v>0</v>
      </c>
      <c r="T1251" s="46">
        <f>R1251*各種係数!F69</f>
        <v>0</v>
      </c>
      <c r="U1251" s="364">
        <v>0</v>
      </c>
      <c r="V1251" s="46">
        <f>U1251*各種係数!H69</f>
        <v>0</v>
      </c>
      <c r="W1251" s="46">
        <f>U1251*各種係数!I69</f>
        <v>0</v>
      </c>
      <c r="X1251" s="135">
        <f t="shared" si="118"/>
        <v>0</v>
      </c>
      <c r="Y1251" s="46">
        <f t="shared" si="119"/>
        <v>0</v>
      </c>
      <c r="Z1251" s="47">
        <f t="shared" si="120"/>
        <v>0</v>
      </c>
      <c r="AA1251" s="46">
        <f>G1251*各種係数!K69*各種係数!$P$18</f>
        <v>0</v>
      </c>
      <c r="AB1251" s="46">
        <f>M1251*各種係数!K69*各種係数!$P$18</f>
        <v>0</v>
      </c>
      <c r="AC1251" s="46">
        <f>U1251*各種係数!K69*各種係数!$P$18</f>
        <v>0</v>
      </c>
      <c r="AD1251" s="364">
        <f t="shared" si="121"/>
        <v>0</v>
      </c>
      <c r="AE1251" s="46">
        <f>G1251*各種係数!L69*各種係数!$P$18</f>
        <v>0</v>
      </c>
      <c r="AF1251" s="46">
        <f>M1251*各種係数!L69*各種係数!$P$18</f>
        <v>0</v>
      </c>
      <c r="AG1251" s="46">
        <f>U1251*各種係数!L69*各種係数!$P$18</f>
        <v>0</v>
      </c>
      <c r="AH1251" s="135">
        <f t="shared" si="122"/>
        <v>0</v>
      </c>
    </row>
    <row r="1252" spans="2:34" x14ac:dyDescent="0.15">
      <c r="B1252" s="155" t="s">
        <v>96</v>
      </c>
      <c r="C1252" s="155" t="s">
        <v>308</v>
      </c>
      <c r="D1252" s="155" t="s">
        <v>291</v>
      </c>
      <c r="E1252" s="41" t="s">
        <v>176</v>
      </c>
      <c r="F1252" s="363">
        <f>SUMIF(価格変換【係数】!$D$7:$D$64,E1252,価格変換【係数】!$J$677:$J$734)</f>
        <v>0</v>
      </c>
      <c r="G1252" s="324">
        <f>SUMIF(価格変換【係数】!$D$7:$D$64,E1252,価格変換【係数】!$L$677:$L$734)</f>
        <v>0</v>
      </c>
      <c r="H1252" s="325">
        <f>G1252*各種係数!H70</f>
        <v>0</v>
      </c>
      <c r="I1252" s="324">
        <f>G1252*各種係数!I70</f>
        <v>0</v>
      </c>
      <c r="J1252" s="364">
        <v>1.0302234234689366E-3</v>
      </c>
      <c r="K1252" s="46">
        <f>J1252*各種係数!G70</f>
        <v>1.0302234234689366E-3</v>
      </c>
      <c r="L1252" s="46">
        <f>J1252*各種係数!F70</f>
        <v>0</v>
      </c>
      <c r="M1252" s="364">
        <v>1.929279689626331E-3</v>
      </c>
      <c r="N1252" s="46">
        <f>M1252*各種係数!H70</f>
        <v>8.5594592713245533E-4</v>
      </c>
      <c r="O1252" s="46">
        <f>M1252*各種係数!I70</f>
        <v>6.4450949460532288E-4</v>
      </c>
      <c r="P1252" s="54"/>
      <c r="Q1252" s="41"/>
      <c r="R1252" s="46">
        <f>Q$1297*各種係数!J70</f>
        <v>0</v>
      </c>
      <c r="S1252" s="46">
        <f>R1252*各種係数!G70</f>
        <v>0</v>
      </c>
      <c r="T1252" s="46">
        <f>R1252*各種係数!F70</f>
        <v>0</v>
      </c>
      <c r="U1252" s="364">
        <v>4.2394538671231799E-4</v>
      </c>
      <c r="V1252" s="46">
        <f>U1252*各種係数!H70</f>
        <v>1.8808798383882069E-4</v>
      </c>
      <c r="W1252" s="46">
        <f>U1252*各種係数!I70</f>
        <v>1.4162634292964313E-4</v>
      </c>
      <c r="X1252" s="135">
        <f t="shared" si="118"/>
        <v>2.353225076338649E-3</v>
      </c>
      <c r="Y1252" s="46">
        <f t="shared" si="119"/>
        <v>1.044033910971276E-3</v>
      </c>
      <c r="Z1252" s="47">
        <f t="shared" si="120"/>
        <v>7.8613583753496595E-4</v>
      </c>
      <c r="AA1252" s="46">
        <f>G1252*各種係数!K70*各種係数!$P$18</f>
        <v>0</v>
      </c>
      <c r="AB1252" s="46">
        <f>M1252*各種係数!K70*各種係数!$P$18</f>
        <v>2.0258724644741111E-10</v>
      </c>
      <c r="AC1252" s="46">
        <f>U1252*各種係数!K70*各種係数!$P$18</f>
        <v>4.4517095680806152E-11</v>
      </c>
      <c r="AD1252" s="364">
        <f t="shared" si="121"/>
        <v>2.4710434212821728E-10</v>
      </c>
      <c r="AE1252" s="46">
        <f>G1252*各種係数!L70*各種係数!$P$18</f>
        <v>0</v>
      </c>
      <c r="AF1252" s="46">
        <f>M1252*各種係数!L70*各種係数!$P$18</f>
        <v>1.7399578509246815E-10</v>
      </c>
      <c r="AG1252" s="46">
        <f>U1252*各種係数!L70*各種係数!$P$18</f>
        <v>3.8234326932466064E-11</v>
      </c>
      <c r="AH1252" s="135">
        <f t="shared" si="122"/>
        <v>2.1223011202493421E-10</v>
      </c>
    </row>
    <row r="1253" spans="2:34" x14ac:dyDescent="0.15">
      <c r="B1253" s="155" t="s">
        <v>97</v>
      </c>
      <c r="C1253" s="155" t="s">
        <v>308</v>
      </c>
      <c r="D1253" s="155" t="s">
        <v>291</v>
      </c>
      <c r="E1253" s="41" t="s">
        <v>982</v>
      </c>
      <c r="F1253" s="363">
        <f>SUMIF(価格変換【係数】!$D$7:$D$64,E1253,価格変換【係数】!$J$677:$J$734)</f>
        <v>0</v>
      </c>
      <c r="G1253" s="324">
        <f>SUMIF(価格変換【係数】!$D$7:$D$64,E1253,価格変換【係数】!$L$677:$L$734)</f>
        <v>0</v>
      </c>
      <c r="H1253" s="325">
        <f>G1253*各種係数!H71</f>
        <v>0</v>
      </c>
      <c r="I1253" s="324">
        <f>G1253*各種係数!I71</f>
        <v>0</v>
      </c>
      <c r="J1253" s="364">
        <v>0</v>
      </c>
      <c r="K1253" s="46">
        <f>J1253*各種係数!G71</f>
        <v>0</v>
      </c>
      <c r="L1253" s="46">
        <f>J1253*各種係数!F71</f>
        <v>0</v>
      </c>
      <c r="M1253" s="364">
        <v>0</v>
      </c>
      <c r="N1253" s="46">
        <f>M1253*各種係数!H71</f>
        <v>0</v>
      </c>
      <c r="O1253" s="46">
        <f>M1253*各種係数!I71</f>
        <v>0</v>
      </c>
      <c r="P1253" s="54"/>
      <c r="Q1253" s="41"/>
      <c r="R1253" s="46">
        <f>Q$1297*各種係数!J71</f>
        <v>0</v>
      </c>
      <c r="S1253" s="46">
        <f>R1253*各種係数!G71</f>
        <v>0</v>
      </c>
      <c r="T1253" s="46">
        <f>R1253*各種係数!F71</f>
        <v>0</v>
      </c>
      <c r="U1253" s="364">
        <v>0</v>
      </c>
      <c r="V1253" s="46">
        <f>U1253*各種係数!H71</f>
        <v>0</v>
      </c>
      <c r="W1253" s="46">
        <f>U1253*各種係数!I71</f>
        <v>0</v>
      </c>
      <c r="X1253" s="135">
        <f t="shared" si="118"/>
        <v>0</v>
      </c>
      <c r="Y1253" s="46">
        <f t="shared" si="119"/>
        <v>0</v>
      </c>
      <c r="Z1253" s="47">
        <f t="shared" si="120"/>
        <v>0</v>
      </c>
      <c r="AA1253" s="46">
        <f>G1253*各種係数!K71*各種係数!$P$18</f>
        <v>0</v>
      </c>
      <c r="AB1253" s="46">
        <f>M1253*各種係数!K71*各種係数!$P$18</f>
        <v>0</v>
      </c>
      <c r="AC1253" s="46">
        <f>U1253*各種係数!K71*各種係数!$P$18</f>
        <v>0</v>
      </c>
      <c r="AD1253" s="364">
        <f t="shared" si="121"/>
        <v>0</v>
      </c>
      <c r="AE1253" s="46">
        <f>G1253*各種係数!L71*各種係数!$P$18</f>
        <v>0</v>
      </c>
      <c r="AF1253" s="46">
        <f>M1253*各種係数!L71*各種係数!$P$18</f>
        <v>0</v>
      </c>
      <c r="AG1253" s="46">
        <f>U1253*各種係数!L71*各種係数!$P$18</f>
        <v>0</v>
      </c>
      <c r="AH1253" s="135">
        <f t="shared" si="122"/>
        <v>0</v>
      </c>
    </row>
    <row r="1254" spans="2:34" x14ac:dyDescent="0.15">
      <c r="B1254" s="155" t="s">
        <v>98</v>
      </c>
      <c r="C1254" s="155" t="s">
        <v>308</v>
      </c>
      <c r="D1254" s="155" t="s">
        <v>291</v>
      </c>
      <c r="E1254" s="41" t="s">
        <v>983</v>
      </c>
      <c r="F1254" s="365">
        <f>SUMIF(価格変換【係数】!$D$7:$D$64,E1254,価格変換【係数】!$J$677:$J$734)</f>
        <v>0</v>
      </c>
      <c r="G1254" s="326">
        <f>SUMIF(価格変換【係数】!$D$7:$D$64,E1254,価格変換【係数】!$L$677:$L$734)</f>
        <v>0</v>
      </c>
      <c r="H1254" s="327">
        <f>G1254*各種係数!H72</f>
        <v>0</v>
      </c>
      <c r="I1254" s="326">
        <f>G1254*各種係数!I72</f>
        <v>0</v>
      </c>
      <c r="J1254" s="80">
        <v>0</v>
      </c>
      <c r="K1254" s="67">
        <f>J1254*各種係数!G72</f>
        <v>0</v>
      </c>
      <c r="L1254" s="67">
        <f>J1254*各種係数!F72</f>
        <v>0</v>
      </c>
      <c r="M1254" s="80">
        <v>0</v>
      </c>
      <c r="N1254" s="67">
        <f>M1254*各種係数!H72</f>
        <v>0</v>
      </c>
      <c r="O1254" s="67">
        <f>M1254*各種係数!I72</f>
        <v>0</v>
      </c>
      <c r="P1254" s="54"/>
      <c r="Q1254" s="41"/>
      <c r="R1254" s="67">
        <f>Q$1297*各種係数!J72</f>
        <v>0</v>
      </c>
      <c r="S1254" s="67">
        <f>R1254*各種係数!G72</f>
        <v>0</v>
      </c>
      <c r="T1254" s="67">
        <f>R1254*各種係数!F72</f>
        <v>0</v>
      </c>
      <c r="U1254" s="80">
        <v>0</v>
      </c>
      <c r="V1254" s="67">
        <f>U1254*各種係数!H72</f>
        <v>0</v>
      </c>
      <c r="W1254" s="67">
        <f>U1254*各種係数!I72</f>
        <v>0</v>
      </c>
      <c r="X1254" s="330">
        <f t="shared" ref="X1254:X1296" si="123">G1254+M1254+U1254</f>
        <v>0</v>
      </c>
      <c r="Y1254" s="67">
        <f t="shared" ref="Y1254:Y1296" si="124">H1254+N1254+V1254</f>
        <v>0</v>
      </c>
      <c r="Z1254" s="68">
        <f t="shared" ref="Z1254:Z1296" si="125">I1254+O1254+W1254</f>
        <v>0</v>
      </c>
      <c r="AA1254" s="67">
        <f>G1254*各種係数!K72*各種係数!$P$18</f>
        <v>0</v>
      </c>
      <c r="AB1254" s="67">
        <f>M1254*各種係数!K72*各種係数!$P$18</f>
        <v>0</v>
      </c>
      <c r="AC1254" s="67">
        <f>U1254*各種係数!K72*各種係数!$P$18</f>
        <v>0</v>
      </c>
      <c r="AD1254" s="80">
        <f t="shared" ref="AD1254:AD1296" si="126">SUM(AA1254:AC1254)</f>
        <v>0</v>
      </c>
      <c r="AE1254" s="67">
        <f>G1254*各種係数!L72*各種係数!$P$18</f>
        <v>0</v>
      </c>
      <c r="AF1254" s="67">
        <f>M1254*各種係数!L72*各種係数!$P$18</f>
        <v>0</v>
      </c>
      <c r="AG1254" s="67">
        <f>U1254*各種係数!L72*各種係数!$P$18</f>
        <v>0</v>
      </c>
      <c r="AH1254" s="330">
        <f t="shared" ref="AH1254:AH1296" si="127">SUM(AE1254:AG1254)</f>
        <v>0</v>
      </c>
    </row>
    <row r="1255" spans="2:34" x14ac:dyDescent="0.15">
      <c r="B1255" s="162" t="s">
        <v>99</v>
      </c>
      <c r="C1255" s="162" t="s">
        <v>309</v>
      </c>
      <c r="D1255" s="162" t="s">
        <v>292</v>
      </c>
      <c r="E1255" s="116" t="s">
        <v>177</v>
      </c>
      <c r="F1255" s="363">
        <f>SUMIF(価格変換【係数】!$D$7:$D$64,E1255,価格変換【係数】!$J$677:$J$734)</f>
        <v>0</v>
      </c>
      <c r="G1255" s="324">
        <f>SUMIF(価格変換【係数】!$D$7:$D$64,E1255,価格変換【係数】!$L$677:$L$734)</f>
        <v>0</v>
      </c>
      <c r="H1255" s="325">
        <f>G1255*各種係数!H73</f>
        <v>0</v>
      </c>
      <c r="I1255" s="324">
        <f>G1255*各種係数!I73</f>
        <v>0</v>
      </c>
      <c r="J1255" s="366">
        <v>1.9048208444371471E-2</v>
      </c>
      <c r="K1255" s="46">
        <f>J1255*各種係数!G73</f>
        <v>1.3017073573073653E-2</v>
      </c>
      <c r="L1255" s="46">
        <f>J1255*各種係数!F73</f>
        <v>6.0311348712978156E-3</v>
      </c>
      <c r="M1255" s="366">
        <v>1.6261854949971146E-2</v>
      </c>
      <c r="N1255" s="46">
        <f>M1255*各種係数!H73</f>
        <v>5.9515788328635107E-3</v>
      </c>
      <c r="O1255" s="46">
        <f>M1255*各種係数!I73</f>
        <v>1.0415773255617346E-3</v>
      </c>
      <c r="P1255" s="54"/>
      <c r="Q1255" s="41"/>
      <c r="R1255" s="46">
        <f>Q$1297*各種係数!J73</f>
        <v>3.9583865240360944E-3</v>
      </c>
      <c r="S1255" s="46">
        <f>R1255*各種係数!G73</f>
        <v>2.7050632485737343E-3</v>
      </c>
      <c r="T1255" s="46">
        <f>R1255*各種係数!F73</f>
        <v>1.2533232754623602E-3</v>
      </c>
      <c r="U1255" s="366">
        <v>4.0548641581928078E-3</v>
      </c>
      <c r="V1255" s="46">
        <f>U1255*各種係数!H73</f>
        <v>1.4840154317130995E-3</v>
      </c>
      <c r="W1255" s="46">
        <f>U1255*各種係数!I73</f>
        <v>2.5971542474089604E-4</v>
      </c>
      <c r="X1255" s="328">
        <f t="shared" si="123"/>
        <v>2.0316719108163954E-2</v>
      </c>
      <c r="Y1255" s="136">
        <f t="shared" si="124"/>
        <v>7.43559426457661E-3</v>
      </c>
      <c r="Z1255" s="329">
        <f t="shared" si="125"/>
        <v>1.3012927503026307E-3</v>
      </c>
      <c r="AA1255" s="46">
        <f>G1255*各種係数!K73*各種係数!$P$18</f>
        <v>0</v>
      </c>
      <c r="AB1255" s="46">
        <f>M1255*各種係数!K73*各種係数!$P$18</f>
        <v>1.005140708407747E-10</v>
      </c>
      <c r="AC1255" s="46">
        <f>U1255*各種係数!K73*各種係数!$P$18</f>
        <v>2.50630020068549E-11</v>
      </c>
      <c r="AD1255" s="366">
        <f t="shared" si="126"/>
        <v>1.2557707284762961E-10</v>
      </c>
      <c r="AE1255" s="46">
        <f>G1255*各種係数!L73*各種係数!$P$18</f>
        <v>0</v>
      </c>
      <c r="AF1255" s="46">
        <f>M1255*各種係数!L73*各種係数!$P$18</f>
        <v>1.005140708407747E-10</v>
      </c>
      <c r="AG1255" s="46">
        <f>U1255*各種係数!L73*各種係数!$P$18</f>
        <v>2.50630020068549E-11</v>
      </c>
      <c r="AH1255" s="328">
        <f t="shared" si="127"/>
        <v>1.2557707284762961E-10</v>
      </c>
    </row>
    <row r="1256" spans="2:34" x14ac:dyDescent="0.15">
      <c r="B1256" s="155" t="s">
        <v>100</v>
      </c>
      <c r="C1256" s="155" t="s">
        <v>309</v>
      </c>
      <c r="D1256" s="155" t="s">
        <v>292</v>
      </c>
      <c r="E1256" s="41" t="s">
        <v>178</v>
      </c>
      <c r="F1256" s="363">
        <f>SUMIF(価格変換【係数】!$D$7:$D$64,E1256,価格変換【係数】!$J$677:$J$734)</f>
        <v>0</v>
      </c>
      <c r="G1256" s="324">
        <f>SUMIF(価格変換【係数】!$D$7:$D$64,E1256,価格変換【係数】!$L$677:$L$734)</f>
        <v>0</v>
      </c>
      <c r="H1256" s="325">
        <f>G1256*各種係数!H74</f>
        <v>0</v>
      </c>
      <c r="I1256" s="324">
        <f>G1256*各種係数!I74</f>
        <v>0</v>
      </c>
      <c r="J1256" s="364">
        <v>1.7119870669512611E-2</v>
      </c>
      <c r="K1256" s="46">
        <f>J1256*各種係数!G74</f>
        <v>3.5784899210826227E-3</v>
      </c>
      <c r="L1256" s="46">
        <f>J1256*各種係数!F74</f>
        <v>1.3541380748429989E-2</v>
      </c>
      <c r="M1256" s="364">
        <v>3.7339962055158416E-3</v>
      </c>
      <c r="N1256" s="46">
        <f>M1256*各種係数!H74</f>
        <v>1.1992941409993737E-3</v>
      </c>
      <c r="O1256" s="46">
        <f>M1256*各種係数!I74</f>
        <v>3.2720570931605772E-4</v>
      </c>
      <c r="P1256" s="54"/>
      <c r="Q1256" s="41"/>
      <c r="R1256" s="46">
        <f>Q$1297*各種係数!J74</f>
        <v>3.2071377667417683E-3</v>
      </c>
      <c r="S1256" s="46">
        <f>R1256*各種係数!G74</f>
        <v>6.7037364915652035E-4</v>
      </c>
      <c r="T1256" s="46">
        <f>R1256*各種係数!F74</f>
        <v>2.5367641175852479E-3</v>
      </c>
      <c r="U1256" s="364">
        <v>7.7546307415320094E-4</v>
      </c>
      <c r="V1256" s="46">
        <f>U1256*各種係数!H74</f>
        <v>2.4906514902706459E-4</v>
      </c>
      <c r="W1256" s="46">
        <f>U1256*各種係数!I74</f>
        <v>6.7952919944559999E-5</v>
      </c>
      <c r="X1256" s="135">
        <f t="shared" si="123"/>
        <v>4.5094592796690426E-3</v>
      </c>
      <c r="Y1256" s="46">
        <f t="shared" si="124"/>
        <v>1.4483592900264384E-3</v>
      </c>
      <c r="Z1256" s="47">
        <f t="shared" si="125"/>
        <v>3.9515862926061773E-4</v>
      </c>
      <c r="AA1256" s="46">
        <f>G1256*各種係数!K74*各種係数!$P$18</f>
        <v>0</v>
      </c>
      <c r="AB1256" s="46">
        <f>M1256*各種係数!K74*各種係数!$P$18</f>
        <v>2.3703485994686071E-11</v>
      </c>
      <c r="AC1256" s="46">
        <f>U1256*各種係数!K74*各種係数!$P$18</f>
        <v>4.9226558105318953E-12</v>
      </c>
      <c r="AD1256" s="364">
        <f t="shared" si="126"/>
        <v>2.8626141805217966E-11</v>
      </c>
      <c r="AE1256" s="46">
        <f>G1256*各種係数!L74*各種係数!$P$18</f>
        <v>0</v>
      </c>
      <c r="AF1256" s="46">
        <f>M1256*各種係数!L74*各種係数!$P$18</f>
        <v>2.3703485994686071E-11</v>
      </c>
      <c r="AG1256" s="46">
        <f>U1256*各種係数!L74*各種係数!$P$18</f>
        <v>4.9226558105318953E-12</v>
      </c>
      <c r="AH1256" s="135">
        <f t="shared" si="127"/>
        <v>2.8626141805217966E-11</v>
      </c>
    </row>
    <row r="1257" spans="2:34" x14ac:dyDescent="0.15">
      <c r="B1257" s="155" t="s">
        <v>101</v>
      </c>
      <c r="C1257" s="155" t="s">
        <v>310</v>
      </c>
      <c r="D1257" s="155" t="s">
        <v>292</v>
      </c>
      <c r="E1257" s="41" t="s">
        <v>179</v>
      </c>
      <c r="F1257" s="363">
        <f>SUMIF(価格変換【係数】!$D$7:$D$64,E1257,価格変換【係数】!$J$677:$J$734)</f>
        <v>0</v>
      </c>
      <c r="G1257" s="324">
        <f>SUMIF(価格変換【係数】!$D$7:$D$64,E1257,価格変換【係数】!$L$677:$L$734)</f>
        <v>0</v>
      </c>
      <c r="H1257" s="325">
        <f>G1257*各種係数!H75</f>
        <v>0</v>
      </c>
      <c r="I1257" s="324">
        <f>G1257*各種係数!I75</f>
        <v>0</v>
      </c>
      <c r="J1257" s="364">
        <v>9.2173232125490976E-3</v>
      </c>
      <c r="K1257" s="46">
        <f>J1257*各種係数!G75</f>
        <v>8.0377844710867192E-3</v>
      </c>
      <c r="L1257" s="46">
        <f>J1257*各種係数!F75</f>
        <v>1.1795387414623782E-3</v>
      </c>
      <c r="M1257" s="364">
        <v>9.239915060123555E-3</v>
      </c>
      <c r="N1257" s="46">
        <f>M1257*各種係数!H75</f>
        <v>4.7102656609054362E-3</v>
      </c>
      <c r="O1257" s="46">
        <f>M1257*各種係数!I75</f>
        <v>8.2672364627218553E-4</v>
      </c>
      <c r="P1257" s="54"/>
      <c r="Q1257" s="41"/>
      <c r="R1257" s="46">
        <f>Q$1297*各種係数!J75</f>
        <v>1.4368584343093719E-3</v>
      </c>
      <c r="S1257" s="46">
        <f>R1257*各種係数!G75</f>
        <v>1.2529839893992247E-3</v>
      </c>
      <c r="T1257" s="46">
        <f>R1257*各種係数!F75</f>
        <v>1.8387444491014718E-4</v>
      </c>
      <c r="U1257" s="364">
        <v>1.7474470634596547E-3</v>
      </c>
      <c r="V1257" s="46">
        <f>U1257*各種係数!H75</f>
        <v>8.9080254999162202E-4</v>
      </c>
      <c r="W1257" s="46">
        <f>U1257*各種係数!I75</f>
        <v>1.5634946842808651E-4</v>
      </c>
      <c r="X1257" s="135">
        <f t="shared" si="123"/>
        <v>1.098736212358321E-2</v>
      </c>
      <c r="Y1257" s="46">
        <f t="shared" si="124"/>
        <v>5.6010682108970583E-3</v>
      </c>
      <c r="Z1257" s="47">
        <f t="shared" si="125"/>
        <v>9.8307311470027196E-4</v>
      </c>
      <c r="AA1257" s="46">
        <f>G1257*各種係数!K75*各種係数!$P$18</f>
        <v>0</v>
      </c>
      <c r="AB1257" s="46">
        <f>M1257*各種係数!K75*各種係数!$P$18</f>
        <v>1.5638346915777029E-10</v>
      </c>
      <c r="AC1257" s="46">
        <f>U1257*各種係数!K75*各種係数!$P$18</f>
        <v>2.9575145677770441E-11</v>
      </c>
      <c r="AD1257" s="364">
        <f t="shared" si="126"/>
        <v>1.8595861483554073E-10</v>
      </c>
      <c r="AE1257" s="46">
        <f>G1257*各種係数!L75*各種係数!$P$18</f>
        <v>0</v>
      </c>
      <c r="AF1257" s="46">
        <f>M1257*各種係数!L75*各種係数!$P$18</f>
        <v>1.5638346915777029E-10</v>
      </c>
      <c r="AG1257" s="46">
        <f>U1257*各種係数!L75*各種係数!$P$18</f>
        <v>2.9575145677770441E-11</v>
      </c>
      <c r="AH1257" s="135">
        <f t="shared" si="127"/>
        <v>1.8595861483554073E-10</v>
      </c>
    </row>
    <row r="1258" spans="2:34" x14ac:dyDescent="0.15">
      <c r="B1258" s="155" t="s">
        <v>102</v>
      </c>
      <c r="C1258" s="155" t="s">
        <v>311</v>
      </c>
      <c r="D1258" s="155" t="s">
        <v>300</v>
      </c>
      <c r="E1258" s="41" t="s">
        <v>180</v>
      </c>
      <c r="F1258" s="363">
        <f>SUMIF(価格変換【係数】!$D$7:$D$64,E1258,価格変換【係数】!$J$677:$J$734)</f>
        <v>0</v>
      </c>
      <c r="G1258" s="324">
        <f>SUMIF(価格変換【係数】!$D$7:$D$64,E1258,価格変換【係数】!$L$677:$L$734)</f>
        <v>0</v>
      </c>
      <c r="H1258" s="325">
        <f>G1258*各種係数!H76</f>
        <v>0</v>
      </c>
      <c r="I1258" s="324">
        <f>G1258*各種係数!I76</f>
        <v>0</v>
      </c>
      <c r="J1258" s="364">
        <v>1.6036854136933707E-2</v>
      </c>
      <c r="K1258" s="46">
        <f>J1258*各種係数!G76</f>
        <v>6.9623050782832924E-3</v>
      </c>
      <c r="L1258" s="46">
        <f>J1258*各種係数!F76</f>
        <v>9.0745490586504156E-3</v>
      </c>
      <c r="M1258" s="364">
        <v>7.199137698590252E-3</v>
      </c>
      <c r="N1258" s="46">
        <f>M1258*各種係数!H76</f>
        <v>4.5437752528981303E-3</v>
      </c>
      <c r="O1258" s="46">
        <f>M1258*各種係数!I76</f>
        <v>3.2056541342152119E-3</v>
      </c>
      <c r="P1258" s="54"/>
      <c r="Q1258" s="41"/>
      <c r="R1258" s="46">
        <f>Q$1297*各種係数!J76</f>
        <v>9.5373611726137637E-5</v>
      </c>
      <c r="S1258" s="46">
        <f>R1258*各種係数!G76</f>
        <v>4.1405887687525578E-5</v>
      </c>
      <c r="T1258" s="46">
        <f>R1258*各種係数!F76</f>
        <v>5.3967724038612059E-5</v>
      </c>
      <c r="U1258" s="364">
        <v>3.0504180263265845E-4</v>
      </c>
      <c r="V1258" s="46">
        <f>U1258*各種係数!H76</f>
        <v>1.9252880718938412E-4</v>
      </c>
      <c r="W1258" s="46">
        <f>U1258*各種係数!I76</f>
        <v>1.3582995028825858E-4</v>
      </c>
      <c r="X1258" s="135">
        <f t="shared" si="123"/>
        <v>7.5041795012229101E-3</v>
      </c>
      <c r="Y1258" s="46">
        <f t="shared" si="124"/>
        <v>4.7363040600875142E-3</v>
      </c>
      <c r="Z1258" s="47">
        <f t="shared" si="125"/>
        <v>3.3414840845034707E-3</v>
      </c>
      <c r="AA1258" s="46">
        <f>G1258*各種係数!K76*各種係数!$P$18</f>
        <v>0</v>
      </c>
      <c r="AB1258" s="46">
        <f>M1258*各種係数!K76*各種係数!$P$18</f>
        <v>4.7439943493867438E-10</v>
      </c>
      <c r="AC1258" s="46">
        <f>U1258*各種係数!K76*各種係数!$P$18</f>
        <v>2.0101248907899831E-11</v>
      </c>
      <c r="AD1258" s="364">
        <f t="shared" si="126"/>
        <v>4.9450068384657424E-10</v>
      </c>
      <c r="AE1258" s="46">
        <f>G1258*各種係数!L76*各種係数!$P$18</f>
        <v>0</v>
      </c>
      <c r="AF1258" s="46">
        <f>M1258*各種係数!L76*各種係数!$P$18</f>
        <v>4.6080076153748384E-10</v>
      </c>
      <c r="AG1258" s="46">
        <f>U1258*各種係数!L76*各種係数!$P$18</f>
        <v>1.9525046031752006E-11</v>
      </c>
      <c r="AH1258" s="135">
        <f t="shared" si="127"/>
        <v>4.8032580756923587E-10</v>
      </c>
    </row>
    <row r="1259" spans="2:34" x14ac:dyDescent="0.15">
      <c r="B1259" s="163" t="s">
        <v>103</v>
      </c>
      <c r="C1259" s="163" t="s">
        <v>312</v>
      </c>
      <c r="D1259" s="163" t="s">
        <v>294</v>
      </c>
      <c r="E1259" s="62" t="s">
        <v>181</v>
      </c>
      <c r="F1259" s="365">
        <f>価格変換【係数】!H735</f>
        <v>0</v>
      </c>
      <c r="G1259" s="326">
        <f>F1259*各種係数!$G$77</f>
        <v>0</v>
      </c>
      <c r="H1259" s="327">
        <f>G1259*各種係数!H77</f>
        <v>0</v>
      </c>
      <c r="I1259" s="326">
        <f>G1259*各種係数!I77</f>
        <v>0</v>
      </c>
      <c r="J1259" s="80">
        <v>0.12303231999191684</v>
      </c>
      <c r="K1259" s="67">
        <f>J1259*各種係数!G77</f>
        <v>5.8202432916931411E-2</v>
      </c>
      <c r="L1259" s="67">
        <f>J1259*各種係数!F77</f>
        <v>6.4829887074985437E-2</v>
      </c>
      <c r="M1259" s="80">
        <v>6.1207712907088624E-2</v>
      </c>
      <c r="N1259" s="67">
        <f>M1259*各種係数!H77</f>
        <v>4.2251075923156925E-2</v>
      </c>
      <c r="O1259" s="67">
        <f>M1259*各種係数!I77</f>
        <v>2.7907543021769298E-2</v>
      </c>
      <c r="P1259" s="54"/>
      <c r="Q1259" s="41"/>
      <c r="R1259" s="67">
        <f>Q$1297*各種係数!J77</f>
        <v>3.7985843501292429E-2</v>
      </c>
      <c r="S1259" s="67">
        <f>R1259*各種係数!G77</f>
        <v>1.7969818892485164E-2</v>
      </c>
      <c r="T1259" s="67">
        <f>R1259*各種係数!F77</f>
        <v>2.0016024608807265E-2</v>
      </c>
      <c r="U1259" s="80">
        <v>1.958300392358563E-2</v>
      </c>
      <c r="V1259" s="67">
        <f>U1259*各種係数!H77</f>
        <v>1.3517952987965225E-2</v>
      </c>
      <c r="W1259" s="67">
        <f>U1259*各種係数!I77</f>
        <v>8.928834268363094E-3</v>
      </c>
      <c r="X1259" s="330">
        <f t="shared" si="123"/>
        <v>8.079071683067425E-2</v>
      </c>
      <c r="Y1259" s="67">
        <f t="shared" si="124"/>
        <v>5.5769028911122148E-2</v>
      </c>
      <c r="Z1259" s="68">
        <f t="shared" si="125"/>
        <v>3.6836377290132394E-2</v>
      </c>
      <c r="AA1259" s="67">
        <f>G1259*各種係数!K77*各種係数!$P$18</f>
        <v>0</v>
      </c>
      <c r="AB1259" s="67">
        <f>M1259*各種係数!K77*各種係数!$P$18</f>
        <v>7.7175826994295442E-9</v>
      </c>
      <c r="AC1259" s="67">
        <f>U1259*各種係数!K77*各種係数!$P$18</f>
        <v>2.4691896675332595E-9</v>
      </c>
      <c r="AD1259" s="80">
        <f t="shared" si="126"/>
        <v>1.0186772366962804E-8</v>
      </c>
      <c r="AE1259" s="67">
        <f>G1259*各種係数!L77*各種係数!$P$18</f>
        <v>0</v>
      </c>
      <c r="AF1259" s="67">
        <f>M1259*各種係数!L77*各種係数!$P$18</f>
        <v>7.2758653752201572E-9</v>
      </c>
      <c r="AG1259" s="67">
        <f>U1259*各種係数!L77*各種係数!$P$18</f>
        <v>2.3278651239052552E-9</v>
      </c>
      <c r="AH1259" s="330">
        <f t="shared" si="127"/>
        <v>9.6037304991254116E-9</v>
      </c>
    </row>
    <row r="1260" spans="2:34" x14ac:dyDescent="0.15">
      <c r="B1260" s="155" t="s">
        <v>104</v>
      </c>
      <c r="C1260" s="155" t="s">
        <v>313</v>
      </c>
      <c r="D1260" s="155" t="s">
        <v>295</v>
      </c>
      <c r="E1260" s="41" t="s">
        <v>182</v>
      </c>
      <c r="F1260" s="363">
        <f>SUMIF(価格変換【係数】!$D$7:$D$64,E1260,価格変換【係数】!$J$677:$J$734)</f>
        <v>0</v>
      </c>
      <c r="G1260" s="324">
        <f>SUMIF(価格変換【係数】!$D$7:$D$64,E1260,価格変換【係数】!$L$677:$L$734)</f>
        <v>0</v>
      </c>
      <c r="H1260" s="325">
        <f>G1260*各種係数!H78</f>
        <v>0</v>
      </c>
      <c r="I1260" s="324">
        <f>G1260*各種係数!I78</f>
        <v>0</v>
      </c>
      <c r="J1260" s="366">
        <v>5.6683127675966503E-3</v>
      </c>
      <c r="K1260" s="46">
        <f>J1260*各種係数!G78</f>
        <v>3.4673847552538846E-3</v>
      </c>
      <c r="L1260" s="46">
        <f>J1260*各種係数!F78</f>
        <v>2.2009280123427657E-3</v>
      </c>
      <c r="M1260" s="366">
        <v>5.6916445115160362E-3</v>
      </c>
      <c r="N1260" s="46">
        <f>M1260*各種係数!H78</f>
        <v>3.854836923574168E-3</v>
      </c>
      <c r="O1260" s="46">
        <f>M1260*各種係数!I78</f>
        <v>1.8001901081983027E-3</v>
      </c>
      <c r="P1260" s="54"/>
      <c r="Q1260" s="41"/>
      <c r="R1260" s="46">
        <f>Q$1297*各種係数!J78</f>
        <v>1.4637397475386687E-2</v>
      </c>
      <c r="S1260" s="46">
        <f>R1260*各種係数!G78</f>
        <v>8.9538970313853793E-3</v>
      </c>
      <c r="T1260" s="46">
        <f>R1260*各種係数!F78</f>
        <v>5.6835004440013064E-3</v>
      </c>
      <c r="U1260" s="366">
        <v>1.0360622109912981E-2</v>
      </c>
      <c r="V1260" s="46">
        <f>U1260*各種係数!H78</f>
        <v>7.0170420130215355E-3</v>
      </c>
      <c r="W1260" s="46">
        <f>U1260*各種係数!I78</f>
        <v>3.2769245161585192E-3</v>
      </c>
      <c r="X1260" s="328">
        <f t="shared" si="123"/>
        <v>1.6052266621429018E-2</v>
      </c>
      <c r="Y1260" s="136">
        <f t="shared" si="124"/>
        <v>1.0871878936595704E-2</v>
      </c>
      <c r="Z1260" s="329">
        <f t="shared" si="125"/>
        <v>5.0771146243568221E-3</v>
      </c>
      <c r="AA1260" s="46">
        <f>G1260*各種係数!K78*各種係数!$P$18</f>
        <v>0</v>
      </c>
      <c r="AB1260" s="46">
        <f>M1260*各種係数!K78*各種係数!$P$18</f>
        <v>2.7606592905369155E-10</v>
      </c>
      <c r="AC1260" s="46">
        <f>U1260*各種係数!K78*各種係数!$P$18</f>
        <v>5.0252870898036689E-10</v>
      </c>
      <c r="AD1260" s="366">
        <f t="shared" si="126"/>
        <v>7.7859463803405844E-10</v>
      </c>
      <c r="AE1260" s="46">
        <f>G1260*各種係数!L78*各種係数!$P$18</f>
        <v>0</v>
      </c>
      <c r="AF1260" s="46">
        <f>M1260*各種係数!L78*各種係数!$P$18</f>
        <v>2.64127542113685E-10</v>
      </c>
      <c r="AG1260" s="46">
        <f>U1260*各種係数!L78*各種係数!$P$18</f>
        <v>4.8079700816225278E-10</v>
      </c>
      <c r="AH1260" s="328">
        <f t="shared" si="127"/>
        <v>7.4492455027593779E-10</v>
      </c>
    </row>
    <row r="1261" spans="2:34" x14ac:dyDescent="0.15">
      <c r="B1261" s="155" t="s">
        <v>105</v>
      </c>
      <c r="C1261" s="155" t="s">
        <v>314</v>
      </c>
      <c r="D1261" s="155" t="s">
        <v>296</v>
      </c>
      <c r="E1261" s="41" t="s">
        <v>183</v>
      </c>
      <c r="F1261" s="324">
        <f>SUMIF(価格変換【係数】!$D$7:$D$64,E1261,価格変換【係数】!$J$677:$J$734)</f>
        <v>0</v>
      </c>
      <c r="G1261" s="324">
        <f>SUMIF(価格変換【係数】!$D$7:$D$64,E1261,価格変換【係数】!$L$677:$L$734)</f>
        <v>0</v>
      </c>
      <c r="H1261" s="325">
        <f>G1261*各種係数!H79</f>
        <v>0</v>
      </c>
      <c r="I1261" s="324">
        <f>G1261*各種係数!I79</f>
        <v>0</v>
      </c>
      <c r="J1261" s="364">
        <v>1.0035742703057706E-2</v>
      </c>
      <c r="K1261" s="46">
        <f>J1261*各種係数!G79</f>
        <v>6.7034895653476072E-3</v>
      </c>
      <c r="L1261" s="46">
        <f>J1261*各種係数!F79</f>
        <v>3.3322531377100988E-3</v>
      </c>
      <c r="M1261" s="364">
        <v>8.628639694725106E-3</v>
      </c>
      <c r="N1261" s="46">
        <f>M1261*各種係数!H79</f>
        <v>6.1704865452406098E-3</v>
      </c>
      <c r="O1261" s="46">
        <f>M1261*各種係数!I79</f>
        <v>1.639097376406918E-3</v>
      </c>
      <c r="P1261" s="54"/>
      <c r="Q1261" s="41"/>
      <c r="R1261" s="46">
        <f>Q$1297*各種係数!J79</f>
        <v>4.6743561583397283E-4</v>
      </c>
      <c r="S1261" s="46">
        <f>R1261*各種係数!G79</f>
        <v>3.12228986526345E-4</v>
      </c>
      <c r="T1261" s="46">
        <f>R1261*各種係数!F79</f>
        <v>1.5520662930762784E-4</v>
      </c>
      <c r="U1261" s="364">
        <v>1.8937724070525002E-3</v>
      </c>
      <c r="V1261" s="46">
        <f>U1261*各種係数!H79</f>
        <v>1.354268757404368E-3</v>
      </c>
      <c r="W1261" s="46">
        <f>U1261*各種係数!I79</f>
        <v>3.5974122152871482E-4</v>
      </c>
      <c r="X1261" s="135">
        <f t="shared" si="123"/>
        <v>1.0522412101777606E-2</v>
      </c>
      <c r="Y1261" s="46">
        <f t="shared" si="124"/>
        <v>7.5247553026449778E-3</v>
      </c>
      <c r="Z1261" s="47">
        <f t="shared" si="125"/>
        <v>1.9988385979356326E-3</v>
      </c>
      <c r="AA1261" s="46">
        <f>G1261*各種係数!K79*各種係数!$P$18</f>
        <v>0</v>
      </c>
      <c r="AB1261" s="46">
        <f>M1261*各種係数!K79*各種係数!$P$18</f>
        <v>3.4095726754778421E-10</v>
      </c>
      <c r="AC1261" s="46">
        <f>U1261*各種係数!K79*各種係数!$P$18</f>
        <v>7.4831663867102907E-11</v>
      </c>
      <c r="AD1261" s="364">
        <f t="shared" si="126"/>
        <v>4.1578893141488712E-10</v>
      </c>
      <c r="AE1261" s="46">
        <f>G1261*各種係数!L79*各種係数!$P$18</f>
        <v>0</v>
      </c>
      <c r="AF1261" s="46">
        <f>M1261*各種係数!L79*各種係数!$P$18</f>
        <v>3.0916570025718674E-10</v>
      </c>
      <c r="AG1261" s="46">
        <f>U1261*各種係数!L79*各種係数!$P$18</f>
        <v>6.7854203335439775E-11</v>
      </c>
      <c r="AH1261" s="135">
        <f t="shared" si="127"/>
        <v>3.7701990359262653E-10</v>
      </c>
    </row>
    <row r="1262" spans="2:34" x14ac:dyDescent="0.15">
      <c r="B1262" s="155" t="s">
        <v>106</v>
      </c>
      <c r="C1262" s="155" t="s">
        <v>314</v>
      </c>
      <c r="D1262" s="155" t="s">
        <v>296</v>
      </c>
      <c r="E1262" s="41" t="s">
        <v>211</v>
      </c>
      <c r="F1262" s="363">
        <f>SUMIF(価格変換【係数】!$D$7:$D$64,E1262,価格変換【係数】!$J$677:$J$734)</f>
        <v>0</v>
      </c>
      <c r="G1262" s="324">
        <f>SUMIF(価格変換【係数】!$D$7:$D$64,E1262,価格変換【係数】!$L$677:$L$734)</f>
        <v>0</v>
      </c>
      <c r="H1262" s="325">
        <f>G1262*各種係数!H80</f>
        <v>0</v>
      </c>
      <c r="I1262" s="324">
        <f>G1262*各種係数!I80</f>
        <v>0</v>
      </c>
      <c r="J1262" s="364">
        <v>0</v>
      </c>
      <c r="K1262" s="46">
        <f>J1262*各種係数!G80</f>
        <v>0</v>
      </c>
      <c r="L1262" s="46">
        <f>J1262*各種係数!F80</f>
        <v>0</v>
      </c>
      <c r="M1262" s="364">
        <v>0</v>
      </c>
      <c r="N1262" s="46">
        <f>M1262*各種係数!H80</f>
        <v>0</v>
      </c>
      <c r="O1262" s="46">
        <f>M1262*各種係数!I80</f>
        <v>0</v>
      </c>
      <c r="P1262" s="54"/>
      <c r="Q1262" s="41"/>
      <c r="R1262" s="46">
        <f>Q$1297*各種係数!J80</f>
        <v>1.2707221006429839E-2</v>
      </c>
      <c r="S1262" s="46">
        <f>R1262*各種係数!G80</f>
        <v>9.680661231617628E-3</v>
      </c>
      <c r="T1262" s="46">
        <f>R1262*各種係数!F80</f>
        <v>3.0265597748122099E-3</v>
      </c>
      <c r="U1262" s="364">
        <v>9.680661231617628E-3</v>
      </c>
      <c r="V1262" s="46">
        <f>U1262*各種係数!H80</f>
        <v>7.1955289985991266E-3</v>
      </c>
      <c r="W1262" s="46">
        <f>U1262*各種係数!I80</f>
        <v>1.9617238976640731E-3</v>
      </c>
      <c r="X1262" s="135">
        <f t="shared" si="123"/>
        <v>9.680661231617628E-3</v>
      </c>
      <c r="Y1262" s="46">
        <f t="shared" si="124"/>
        <v>7.1955289985991266E-3</v>
      </c>
      <c r="Z1262" s="47">
        <f t="shared" si="125"/>
        <v>1.9617238976640731E-3</v>
      </c>
      <c r="AA1262" s="46">
        <f>G1262*各種係数!K80*各種係数!$P$18</f>
        <v>0</v>
      </c>
      <c r="AB1262" s="46">
        <f>M1262*各種係数!K80*各種係数!$P$18</f>
        <v>0</v>
      </c>
      <c r="AC1262" s="46">
        <f>U1262*各種係数!K80*各種係数!$P$18</f>
        <v>3.2327894052802007E-10</v>
      </c>
      <c r="AD1262" s="364">
        <f t="shared" si="126"/>
        <v>3.2327894052802007E-10</v>
      </c>
      <c r="AE1262" s="46">
        <f>G1262*各種係数!L80*各種係数!$P$18</f>
        <v>0</v>
      </c>
      <c r="AF1262" s="46">
        <f>M1262*各種係数!L80*各種係数!$P$18</f>
        <v>0</v>
      </c>
      <c r="AG1262" s="46">
        <f>U1262*各種係数!L80*各種係数!$P$18</f>
        <v>2.0717171540880158E-10</v>
      </c>
      <c r="AH1262" s="135">
        <f t="shared" si="127"/>
        <v>2.0717171540880158E-10</v>
      </c>
    </row>
    <row r="1263" spans="2:34" x14ac:dyDescent="0.15">
      <c r="B1263" s="155" t="s">
        <v>107</v>
      </c>
      <c r="C1263" s="155" t="s">
        <v>314</v>
      </c>
      <c r="D1263" s="155" t="s">
        <v>296</v>
      </c>
      <c r="E1263" s="41" t="s">
        <v>984</v>
      </c>
      <c r="F1263" s="363">
        <f>SUMIF(価格変換【係数】!$D$7:$D$64,E1263,価格変換【係数】!$J$677:$J$734)</f>
        <v>0</v>
      </c>
      <c r="G1263" s="324">
        <f>SUMIF(価格変換【係数】!$D$7:$D$64,E1263,価格変換【係数】!$L$677:$L$734)</f>
        <v>0</v>
      </c>
      <c r="H1263" s="325">
        <f>G1263*各種係数!H81</f>
        <v>0</v>
      </c>
      <c r="I1263" s="324">
        <f>G1263*各種係数!I81</f>
        <v>0</v>
      </c>
      <c r="J1263" s="364">
        <v>0</v>
      </c>
      <c r="K1263" s="46">
        <f>J1263*各種係数!G81</f>
        <v>0</v>
      </c>
      <c r="L1263" s="46">
        <f>J1263*各種係数!F81</f>
        <v>0</v>
      </c>
      <c r="M1263" s="364">
        <v>0</v>
      </c>
      <c r="N1263" s="46">
        <f>M1263*各種係数!H81</f>
        <v>0</v>
      </c>
      <c r="O1263" s="46">
        <f>M1263*各種係数!I81</f>
        <v>0</v>
      </c>
      <c r="P1263" s="54"/>
      <c r="Q1263" s="41"/>
      <c r="R1263" s="46">
        <f>Q$1297*各種係数!J81</f>
        <v>0</v>
      </c>
      <c r="S1263" s="46">
        <f>R1263*各種係数!G81</f>
        <v>0</v>
      </c>
      <c r="T1263" s="46">
        <f>R1263*各種係数!F81</f>
        <v>0</v>
      </c>
      <c r="U1263" s="364">
        <v>0</v>
      </c>
      <c r="V1263" s="46">
        <f>U1263*各種係数!H81</f>
        <v>0</v>
      </c>
      <c r="W1263" s="46">
        <f>U1263*各種係数!I81</f>
        <v>0</v>
      </c>
      <c r="X1263" s="135">
        <f t="shared" si="123"/>
        <v>0</v>
      </c>
      <c r="Y1263" s="46">
        <f t="shared" si="124"/>
        <v>0</v>
      </c>
      <c r="Z1263" s="47">
        <f t="shared" si="125"/>
        <v>0</v>
      </c>
      <c r="AA1263" s="46">
        <f>G1263*各種係数!K81*各種係数!$P$18</f>
        <v>0</v>
      </c>
      <c r="AB1263" s="46">
        <f>M1263*各種係数!K81*各種係数!$P$18</f>
        <v>0</v>
      </c>
      <c r="AC1263" s="46">
        <f>U1263*各種係数!K81*各種係数!$P$18</f>
        <v>0</v>
      </c>
      <c r="AD1263" s="364">
        <f t="shared" si="126"/>
        <v>0</v>
      </c>
      <c r="AE1263" s="46">
        <f>G1263*各種係数!L81*各種係数!$P$18</f>
        <v>0</v>
      </c>
      <c r="AF1263" s="46">
        <f>M1263*各種係数!L81*各種係数!$P$18</f>
        <v>0</v>
      </c>
      <c r="AG1263" s="46">
        <f>U1263*各種係数!L81*各種係数!$P$18</f>
        <v>0</v>
      </c>
      <c r="AH1263" s="135">
        <f t="shared" si="127"/>
        <v>0</v>
      </c>
    </row>
    <row r="1264" spans="2:34" x14ac:dyDescent="0.15">
      <c r="B1264" s="155" t="s">
        <v>108</v>
      </c>
      <c r="C1264" s="155" t="s">
        <v>315</v>
      </c>
      <c r="D1264" s="155" t="s">
        <v>297</v>
      </c>
      <c r="E1264" s="41" t="s">
        <v>184</v>
      </c>
      <c r="F1264" s="365">
        <f>SUMIF(価格変換【係数】!$D$7:$D$64,E1264,価格変換【係数】!$J$677:$J$734)</f>
        <v>0</v>
      </c>
      <c r="G1264" s="326">
        <f>SUMIF(価格変換【係数】!$D$7:$D$64,E1264,価格変換【係数】!$L$677:$L$734)</f>
        <v>0</v>
      </c>
      <c r="H1264" s="327">
        <f>G1264*各種係数!H82</f>
        <v>0</v>
      </c>
      <c r="I1264" s="326">
        <f>G1264*各種係数!I82</f>
        <v>0</v>
      </c>
      <c r="J1264" s="80">
        <v>2.2828599214418329E-3</v>
      </c>
      <c r="K1264" s="67">
        <f>J1264*各種係数!G82</f>
        <v>7.377748425674112E-4</v>
      </c>
      <c r="L1264" s="67">
        <f>J1264*各種係数!F82</f>
        <v>1.5450850788744216E-3</v>
      </c>
      <c r="M1264" s="80">
        <v>9.4385312098374942E-4</v>
      </c>
      <c r="N1264" s="67">
        <f>M1264*各種係数!H82</f>
        <v>6.4509388330725461E-4</v>
      </c>
      <c r="O1264" s="67">
        <f>M1264*各種係数!I82</f>
        <v>2.2398732017786529E-4</v>
      </c>
      <c r="P1264" s="54"/>
      <c r="Q1264" s="41"/>
      <c r="R1264" s="67">
        <f>Q$1297*各種係数!J82</f>
        <v>5.206223399664661E-3</v>
      </c>
      <c r="S1264" s="67">
        <f>R1264*各種係数!G82</f>
        <v>1.682547673197756E-3</v>
      </c>
      <c r="T1264" s="67">
        <f>R1264*各種係数!F82</f>
        <v>3.5236757264669053E-3</v>
      </c>
      <c r="U1264" s="80">
        <v>1.7978614441924632E-3</v>
      </c>
      <c r="V1264" s="67">
        <f>U1264*各種係数!H82</f>
        <v>1.2287816768287972E-3</v>
      </c>
      <c r="W1264" s="67">
        <f>U1264*各種係数!I82</f>
        <v>4.2665342518129993E-4</v>
      </c>
      <c r="X1264" s="330">
        <f t="shared" si="123"/>
        <v>2.7417145651762124E-3</v>
      </c>
      <c r="Y1264" s="67">
        <f t="shared" si="124"/>
        <v>1.8738755601360518E-3</v>
      </c>
      <c r="Z1264" s="68">
        <f t="shared" si="125"/>
        <v>6.5064074535916519E-4</v>
      </c>
      <c r="AA1264" s="67">
        <f>G1264*各種係数!K82*各種係数!$P$18</f>
        <v>0</v>
      </c>
      <c r="AB1264" s="67">
        <f>M1264*各種係数!K82*各種係数!$P$18</f>
        <v>2.5701212022950864E-11</v>
      </c>
      <c r="AC1264" s="67">
        <f>U1264*各種係数!K82*各種係数!$P$18</f>
        <v>4.8955941488987994E-11</v>
      </c>
      <c r="AD1264" s="80">
        <f t="shared" si="126"/>
        <v>7.4657153511938858E-11</v>
      </c>
      <c r="AE1264" s="67">
        <f>G1264*各種係数!L82*各種係数!$P$18</f>
        <v>0</v>
      </c>
      <c r="AF1264" s="67">
        <f>M1264*各種係数!L82*各種係数!$P$18</f>
        <v>2.5701212022950864E-11</v>
      </c>
      <c r="AG1264" s="67">
        <f>U1264*各種係数!L82*各種係数!$P$18</f>
        <v>4.8955941488987994E-11</v>
      </c>
      <c r="AH1264" s="330">
        <f t="shared" si="127"/>
        <v>7.4657153511938858E-11</v>
      </c>
    </row>
    <row r="1265" spans="2:34" x14ac:dyDescent="0.15">
      <c r="B1265" s="162" t="s">
        <v>109</v>
      </c>
      <c r="C1265" s="162" t="s">
        <v>315</v>
      </c>
      <c r="D1265" s="162" t="s">
        <v>297</v>
      </c>
      <c r="E1265" s="116" t="s">
        <v>985</v>
      </c>
      <c r="F1265" s="363">
        <f>SUMIF(価格変換【係数】!$D$7:$D$64,E1265,価格変換【係数】!$J$677:$J$734)</f>
        <v>0</v>
      </c>
      <c r="G1265" s="324">
        <f>SUMIF(価格変換【係数】!$D$7:$D$64,E1265,価格変換【係数】!$L$677:$L$734)</f>
        <v>0</v>
      </c>
      <c r="H1265" s="325">
        <f>G1265*各種係数!H83</f>
        <v>0</v>
      </c>
      <c r="I1265" s="324">
        <f>G1265*各種係数!I83</f>
        <v>0</v>
      </c>
      <c r="J1265" s="366">
        <v>1.397943847329401E-2</v>
      </c>
      <c r="K1265" s="46">
        <f>J1265*各種係数!G83</f>
        <v>4.9376767313733449E-3</v>
      </c>
      <c r="L1265" s="46">
        <f>J1265*各種係数!F83</f>
        <v>9.0417617419206644E-3</v>
      </c>
      <c r="M1265" s="366">
        <v>5.679667823018199E-3</v>
      </c>
      <c r="N1265" s="46">
        <f>M1265*各種係数!H83</f>
        <v>4.2945592381287553E-3</v>
      </c>
      <c r="O1265" s="46">
        <f>M1265*各種係数!I83</f>
        <v>3.675612086353133E-3</v>
      </c>
      <c r="P1265" s="54"/>
      <c r="Q1265" s="41"/>
      <c r="R1265" s="46">
        <f>Q$1297*各種係数!J83</f>
        <v>2.6091668430836992E-3</v>
      </c>
      <c r="S1265" s="46">
        <f>R1265*各種係数!G83</f>
        <v>9.215836840640655E-4</v>
      </c>
      <c r="T1265" s="46">
        <f>R1265*各種係数!F83</f>
        <v>1.6875831590196337E-3</v>
      </c>
      <c r="U1265" s="366">
        <v>1.2168494459606832E-3</v>
      </c>
      <c r="V1265" s="46">
        <f>U1265*各種係数!H83</f>
        <v>9.2009465912485007E-4</v>
      </c>
      <c r="W1265" s="46">
        <f>U1265*各種係数!I83</f>
        <v>7.8748734436874285E-4</v>
      </c>
      <c r="X1265" s="328">
        <f t="shared" si="123"/>
        <v>6.8965172689788821E-3</v>
      </c>
      <c r="Y1265" s="136">
        <f t="shared" si="124"/>
        <v>5.2146538972536053E-3</v>
      </c>
      <c r="Z1265" s="329">
        <f t="shared" si="125"/>
        <v>4.4630994307218756E-3</v>
      </c>
      <c r="AA1265" s="46">
        <f>G1265*各種係数!K83*各種係数!$P$18</f>
        <v>0</v>
      </c>
      <c r="AB1265" s="46">
        <f>M1265*各種係数!K83*各種係数!$P$18</f>
        <v>9.4052493777806162E-10</v>
      </c>
      <c r="AC1265" s="46">
        <f>U1265*各種係数!K83*各種係数!$P$18</f>
        <v>2.015042578386671E-10</v>
      </c>
      <c r="AD1265" s="366">
        <f t="shared" si="126"/>
        <v>1.1420291956167288E-9</v>
      </c>
      <c r="AE1265" s="46">
        <f>G1265*各種係数!L83*各種係数!$P$18</f>
        <v>0</v>
      </c>
      <c r="AF1265" s="46">
        <f>M1265*各種係数!L83*各種係数!$P$18</f>
        <v>8.769203971157754E-10</v>
      </c>
      <c r="AG1265" s="46">
        <f>U1265*各種係数!L83*各種係数!$P$18</f>
        <v>1.8787720208871352E-10</v>
      </c>
      <c r="AH1265" s="328">
        <f t="shared" si="127"/>
        <v>1.064797599204489E-9</v>
      </c>
    </row>
    <row r="1266" spans="2:34" x14ac:dyDescent="0.15">
      <c r="B1266" s="155" t="s">
        <v>110</v>
      </c>
      <c r="C1266" s="155" t="s">
        <v>315</v>
      </c>
      <c r="D1266" s="155" t="s">
        <v>297</v>
      </c>
      <c r="E1266" s="41" t="s">
        <v>212</v>
      </c>
      <c r="F1266" s="363">
        <f>SUMIF(価格変換【係数】!$D$7:$D$64,E1266,価格変換【係数】!$J$677:$J$734)</f>
        <v>0</v>
      </c>
      <c r="G1266" s="324">
        <f>SUMIF(価格変換【係数】!$D$7:$D$64,E1266,価格変換【係数】!$L$677:$L$734)</f>
        <v>0</v>
      </c>
      <c r="H1266" s="325">
        <f>G1266*各種係数!H84</f>
        <v>0</v>
      </c>
      <c r="I1266" s="324">
        <f>G1266*各種係数!I84</f>
        <v>0</v>
      </c>
      <c r="J1266" s="364">
        <v>1.5711633428899807E-3</v>
      </c>
      <c r="K1266" s="46">
        <f>J1266*各種係数!G84</f>
        <v>1.5711633428899807E-3</v>
      </c>
      <c r="L1266" s="46">
        <f>J1266*各種係数!F84</f>
        <v>0</v>
      </c>
      <c r="M1266" s="364">
        <v>4.5664174781979462E-3</v>
      </c>
      <c r="N1266" s="46">
        <f>M1266*各種係数!H84</f>
        <v>9.1547933788918303E-6</v>
      </c>
      <c r="O1266" s="46">
        <f>M1266*各種係数!I84</f>
        <v>0</v>
      </c>
      <c r="P1266" s="54"/>
      <c r="Q1266" s="41"/>
      <c r="R1266" s="46">
        <f>Q$1297*各種係数!J84</f>
        <v>0</v>
      </c>
      <c r="S1266" s="46">
        <f>R1266*各種係数!G84</f>
        <v>0</v>
      </c>
      <c r="T1266" s="46">
        <f>R1266*各種係数!F84</f>
        <v>0</v>
      </c>
      <c r="U1266" s="364">
        <v>1.3013045945633982E-3</v>
      </c>
      <c r="V1266" s="46">
        <f>U1266*各種係数!H84</f>
        <v>2.6088667414026791E-6</v>
      </c>
      <c r="W1266" s="46">
        <f>U1266*各種係数!I84</f>
        <v>0</v>
      </c>
      <c r="X1266" s="135">
        <f t="shared" si="123"/>
        <v>5.8677220727613444E-3</v>
      </c>
      <c r="Y1266" s="46">
        <f t="shared" si="124"/>
        <v>1.1763660120294509E-5</v>
      </c>
      <c r="Z1266" s="47">
        <f t="shared" si="125"/>
        <v>0</v>
      </c>
      <c r="AA1266" s="46">
        <f>G1266*各種係数!K84*各種係数!$P$18</f>
        <v>0</v>
      </c>
      <c r="AB1266" s="46">
        <f>M1266*各種係数!K84*各種係数!$P$18</f>
        <v>0</v>
      </c>
      <c r="AC1266" s="46">
        <f>U1266*各種係数!K84*各種係数!$P$18</f>
        <v>0</v>
      </c>
      <c r="AD1266" s="364">
        <f t="shared" si="126"/>
        <v>0</v>
      </c>
      <c r="AE1266" s="46">
        <f>G1266*各種係数!L84*各種係数!$P$18</f>
        <v>0</v>
      </c>
      <c r="AF1266" s="46">
        <f>M1266*各種係数!L84*各種係数!$P$18</f>
        <v>0</v>
      </c>
      <c r="AG1266" s="46">
        <f>U1266*各種係数!L84*各種係数!$P$18</f>
        <v>0</v>
      </c>
      <c r="AH1266" s="135">
        <f t="shared" si="127"/>
        <v>0</v>
      </c>
    </row>
    <row r="1267" spans="2:34" x14ac:dyDescent="0.15">
      <c r="B1267" s="155" t="s">
        <v>111</v>
      </c>
      <c r="C1267" s="155" t="s">
        <v>315</v>
      </c>
      <c r="D1267" s="155" t="s">
        <v>297</v>
      </c>
      <c r="E1267" s="41" t="s">
        <v>186</v>
      </c>
      <c r="F1267" s="363">
        <f>SUMIF(価格変換【係数】!$D$7:$D$64,E1267,価格変換【係数】!$J$677:$J$734)</f>
        <v>0</v>
      </c>
      <c r="G1267" s="324">
        <f>SUMIF(価格変換【係数】!$D$7:$D$64,E1267,価格変換【係数】!$L$677:$L$734)</f>
        <v>0</v>
      </c>
      <c r="H1267" s="325">
        <f>G1267*各種係数!H85</f>
        <v>0</v>
      </c>
      <c r="I1267" s="324">
        <f>G1267*各種係数!I85</f>
        <v>0</v>
      </c>
      <c r="J1267" s="364">
        <v>4.8170554580244265E-4</v>
      </c>
      <c r="K1267" s="46">
        <f>J1267*各種係数!G85</f>
        <v>3.7253722998016786E-5</v>
      </c>
      <c r="L1267" s="46">
        <f>J1267*各種係数!F85</f>
        <v>4.4445182280442589E-4</v>
      </c>
      <c r="M1267" s="364">
        <v>6.0700729122405747E-5</v>
      </c>
      <c r="N1267" s="46">
        <f>M1267*各種係数!H85</f>
        <v>1.6892871750279189E-5</v>
      </c>
      <c r="O1267" s="46">
        <f>M1267*各種係数!I85</f>
        <v>6.569595902813412E-6</v>
      </c>
      <c r="P1267" s="54"/>
      <c r="Q1267" s="41"/>
      <c r="R1267" s="46">
        <f>Q$1297*各種係数!J85</f>
        <v>1.2043659504904706E-4</v>
      </c>
      <c r="S1267" s="46">
        <f>R1267*各種係数!G85</f>
        <v>9.3142202531785082E-6</v>
      </c>
      <c r="T1267" s="46">
        <f>R1267*各種係数!F85</f>
        <v>1.1112237479586855E-4</v>
      </c>
      <c r="U1267" s="364">
        <v>1.631202414443319E-5</v>
      </c>
      <c r="V1267" s="46">
        <f>U1267*各種係数!H85</f>
        <v>4.5395983844558856E-6</v>
      </c>
      <c r="W1267" s="46">
        <f>U1267*各種係数!I85</f>
        <v>1.7654385463766327E-6</v>
      </c>
      <c r="X1267" s="135">
        <f t="shared" si="123"/>
        <v>7.7012753266838933E-5</v>
      </c>
      <c r="Y1267" s="46">
        <f t="shared" si="124"/>
        <v>2.1432470134735074E-5</v>
      </c>
      <c r="Z1267" s="47">
        <f t="shared" si="125"/>
        <v>8.3350344491900443E-6</v>
      </c>
      <c r="AA1267" s="46">
        <f>G1267*各種係数!K85*各種係数!$P$18</f>
        <v>0</v>
      </c>
      <c r="AB1267" s="46">
        <f>M1267*各種係数!K85*各種係数!$P$18</f>
        <v>5.5469339334838622E-13</v>
      </c>
      <c r="AC1267" s="46">
        <f>U1267*各種係数!K85*各種係数!$P$18</f>
        <v>1.4906199902163296E-13</v>
      </c>
      <c r="AD1267" s="364">
        <f t="shared" si="126"/>
        <v>7.0375539237001918E-13</v>
      </c>
      <c r="AE1267" s="46">
        <f>G1267*各種係数!L85*各種係数!$P$18</f>
        <v>0</v>
      </c>
      <c r="AF1267" s="46">
        <f>M1267*各種係数!L85*各種係数!$P$18</f>
        <v>5.4140732404662848E-13</v>
      </c>
      <c r="AG1267" s="46">
        <f>U1267*各種係数!L85*各種係数!$P$18</f>
        <v>1.4549165173967769E-13</v>
      </c>
      <c r="AH1267" s="135">
        <f t="shared" si="127"/>
        <v>6.868989757863062E-13</v>
      </c>
    </row>
    <row r="1268" spans="2:34" x14ac:dyDescent="0.15">
      <c r="B1268" s="155" t="s">
        <v>112</v>
      </c>
      <c r="C1268" s="155" t="s">
        <v>315</v>
      </c>
      <c r="D1268" s="155" t="s">
        <v>297</v>
      </c>
      <c r="E1268" s="41" t="s">
        <v>187</v>
      </c>
      <c r="F1268" s="363">
        <f>SUMIF(価格変換【係数】!$D$7:$D$64,E1268,価格変換【係数】!$J$677:$J$734)</f>
        <v>0</v>
      </c>
      <c r="G1268" s="324">
        <f>SUMIF(価格変換【係数】!$D$7:$D$64,E1268,価格変換【係数】!$L$677:$L$734)</f>
        <v>0</v>
      </c>
      <c r="H1268" s="325">
        <f>G1268*各種係数!H86</f>
        <v>0</v>
      </c>
      <c r="I1268" s="324">
        <f>G1268*各種係数!I86</f>
        <v>0</v>
      </c>
      <c r="J1268" s="364">
        <v>3.8129759905022924E-4</v>
      </c>
      <c r="K1268" s="46">
        <f>J1268*各種係数!G86</f>
        <v>0</v>
      </c>
      <c r="L1268" s="46">
        <f>J1268*各種係数!F86</f>
        <v>3.8129759905022924E-4</v>
      </c>
      <c r="M1268" s="364">
        <v>0</v>
      </c>
      <c r="N1268" s="46">
        <f>M1268*各種係数!H86</f>
        <v>0</v>
      </c>
      <c r="O1268" s="46">
        <f>M1268*各種係数!I86</f>
        <v>0</v>
      </c>
      <c r="P1268" s="54"/>
      <c r="Q1268" s="41"/>
      <c r="R1268" s="46">
        <f>Q$1297*各種係数!J86</f>
        <v>2.4451214739355221E-3</v>
      </c>
      <c r="S1268" s="46">
        <f>R1268*各種係数!G86</f>
        <v>0</v>
      </c>
      <c r="T1268" s="46">
        <f>R1268*各種係数!F86</f>
        <v>2.4451214739355221E-3</v>
      </c>
      <c r="U1268" s="364">
        <v>0</v>
      </c>
      <c r="V1268" s="46">
        <f>U1268*各種係数!H86</f>
        <v>0</v>
      </c>
      <c r="W1268" s="46">
        <f>U1268*各種係数!I86</f>
        <v>0</v>
      </c>
      <c r="X1268" s="135">
        <f t="shared" si="123"/>
        <v>0</v>
      </c>
      <c r="Y1268" s="46">
        <f t="shared" si="124"/>
        <v>0</v>
      </c>
      <c r="Z1268" s="47">
        <f t="shared" si="125"/>
        <v>0</v>
      </c>
      <c r="AA1268" s="46">
        <f>G1268*各種係数!K86*各種係数!$P$18</f>
        <v>0</v>
      </c>
      <c r="AB1268" s="46">
        <f>M1268*各種係数!K86*各種係数!$P$18</f>
        <v>0</v>
      </c>
      <c r="AC1268" s="46">
        <f>U1268*各種係数!K86*各種係数!$P$18</f>
        <v>0</v>
      </c>
      <c r="AD1268" s="364">
        <f t="shared" si="126"/>
        <v>0</v>
      </c>
      <c r="AE1268" s="46">
        <f>G1268*各種係数!L86*各種係数!$P$18</f>
        <v>0</v>
      </c>
      <c r="AF1268" s="46">
        <f>M1268*各種係数!L86*各種係数!$P$18</f>
        <v>0</v>
      </c>
      <c r="AG1268" s="46">
        <f>U1268*各種係数!L86*各種係数!$P$18</f>
        <v>0</v>
      </c>
      <c r="AH1268" s="135">
        <f t="shared" si="127"/>
        <v>0</v>
      </c>
    </row>
    <row r="1269" spans="2:34" x14ac:dyDescent="0.15">
      <c r="B1269" s="163" t="s">
        <v>113</v>
      </c>
      <c r="C1269" s="163" t="s">
        <v>315</v>
      </c>
      <c r="D1269" s="163" t="s">
        <v>297</v>
      </c>
      <c r="E1269" s="62" t="s">
        <v>986</v>
      </c>
      <c r="F1269" s="365">
        <f>SUMIF(価格変換【係数】!$D$7:$D$64,E1269,価格変換【係数】!$J$677:$J$734)</f>
        <v>0</v>
      </c>
      <c r="G1269" s="326">
        <f>SUMIF(価格変換【係数】!$D$7:$D$64,E1269,価格変換【係数】!$L$677:$L$734)</f>
        <v>0</v>
      </c>
      <c r="H1269" s="327">
        <f>G1269*各種係数!H87</f>
        <v>0</v>
      </c>
      <c r="I1269" s="326">
        <f>G1269*各種係数!I87</f>
        <v>0</v>
      </c>
      <c r="J1269" s="80">
        <v>1.0890788991752655E-3</v>
      </c>
      <c r="K1269" s="67">
        <f>J1269*各種係数!G87</f>
        <v>9.7263518278765316E-5</v>
      </c>
      <c r="L1269" s="67">
        <f>J1269*各種係数!F87</f>
        <v>9.9181538089650016E-4</v>
      </c>
      <c r="M1269" s="80">
        <v>1.0957834220261676E-4</v>
      </c>
      <c r="N1269" s="67">
        <f>M1269*各種係数!H87</f>
        <v>7.5176416710461886E-5</v>
      </c>
      <c r="O1269" s="67">
        <f>M1269*各種係数!I87</f>
        <v>6.7314436624274157E-5</v>
      </c>
      <c r="P1269" s="54"/>
      <c r="Q1269" s="41"/>
      <c r="R1269" s="67">
        <f>Q$1297*各種係数!J87</f>
        <v>1.001447174330553E-4</v>
      </c>
      <c r="S1269" s="67">
        <f>R1269*各種係数!G87</f>
        <v>8.9437299372414274E-6</v>
      </c>
      <c r="T1269" s="67">
        <f>R1269*各種係数!F87</f>
        <v>9.1200987495813874E-5</v>
      </c>
      <c r="U1269" s="80">
        <v>1.3228171292622594E-5</v>
      </c>
      <c r="V1269" s="67">
        <f>U1269*各種係数!H87</f>
        <v>9.0752104605924388E-6</v>
      </c>
      <c r="W1269" s="67">
        <f>U1269*各種係数!I87</f>
        <v>8.1261212775586436E-6</v>
      </c>
      <c r="X1269" s="330">
        <f t="shared" si="123"/>
        <v>1.2280651349523935E-4</v>
      </c>
      <c r="Y1269" s="67">
        <f t="shared" si="124"/>
        <v>8.4251627171054325E-5</v>
      </c>
      <c r="Z1269" s="68">
        <f t="shared" si="125"/>
        <v>7.5440557901832801E-5</v>
      </c>
      <c r="AA1269" s="67">
        <f>G1269*各種係数!K87*各種係数!$P$18</f>
        <v>0</v>
      </c>
      <c r="AB1269" s="67">
        <f>M1269*各種係数!K87*各種係数!$P$18</f>
        <v>7.8016942668529734E-12</v>
      </c>
      <c r="AC1269" s="67">
        <f>U1269*各種係数!K87*各種係数!$P$18</f>
        <v>9.4181154834206175E-13</v>
      </c>
      <c r="AD1269" s="80">
        <f t="shared" si="126"/>
        <v>8.7435058151950346E-12</v>
      </c>
      <c r="AE1269" s="67">
        <f>G1269*各種係数!L87*各種係数!$P$18</f>
        <v>0</v>
      </c>
      <c r="AF1269" s="67">
        <f>M1269*各種係数!L87*各種係数!$P$18</f>
        <v>7.8016942668529734E-12</v>
      </c>
      <c r="AG1269" s="67">
        <f>U1269*各種係数!L87*各種係数!$P$18</f>
        <v>9.4181154834206175E-13</v>
      </c>
      <c r="AH1269" s="330">
        <f t="shared" si="127"/>
        <v>8.7435058151950346E-12</v>
      </c>
    </row>
    <row r="1270" spans="2:34" x14ac:dyDescent="0.15">
      <c r="B1270" s="155" t="s">
        <v>114</v>
      </c>
      <c r="C1270" s="155" t="s">
        <v>315</v>
      </c>
      <c r="D1270" s="155" t="s">
        <v>297</v>
      </c>
      <c r="E1270" s="41" t="s">
        <v>189</v>
      </c>
      <c r="F1270" s="363">
        <f>SUMIF(価格変換【係数】!$D$7:$D$64,E1270,価格変換【係数】!$J$677:$J$734)</f>
        <v>0</v>
      </c>
      <c r="G1270" s="324">
        <f>SUMIF(価格変換【係数】!$D$7:$D$64,E1270,価格変換【係数】!$L$677:$L$734)</f>
        <v>0</v>
      </c>
      <c r="H1270" s="325">
        <f>G1270*各種係数!H88</f>
        <v>0</v>
      </c>
      <c r="I1270" s="324">
        <f>G1270*各種係数!I88</f>
        <v>0</v>
      </c>
      <c r="J1270" s="366">
        <v>2.0633517309319627E-3</v>
      </c>
      <c r="K1270" s="46">
        <f>J1270*各種係数!G88</f>
        <v>2.2419049191626836E-4</v>
      </c>
      <c r="L1270" s="46">
        <f>J1270*各種係数!F88</f>
        <v>1.8391612390156944E-3</v>
      </c>
      <c r="M1270" s="366">
        <v>2.8764386169577265E-4</v>
      </c>
      <c r="N1270" s="46">
        <f>M1270*各種係数!H88</f>
        <v>1.8401241626205567E-4</v>
      </c>
      <c r="O1270" s="46">
        <f>M1270*各種係数!I88</f>
        <v>5.8576091015072475E-5</v>
      </c>
      <c r="P1270" s="54"/>
      <c r="Q1270" s="41"/>
      <c r="R1270" s="46">
        <f>Q$1297*各種係数!J88</f>
        <v>1.8593527360875477E-4</v>
      </c>
      <c r="S1270" s="46">
        <f>R1270*各種係数!G88</f>
        <v>2.0202527678644822E-5</v>
      </c>
      <c r="T1270" s="46">
        <f>R1270*各種係数!F88</f>
        <v>1.6573274593010995E-4</v>
      </c>
      <c r="U1270" s="366">
        <v>3.6481550697251118E-5</v>
      </c>
      <c r="V1270" s="46">
        <f>U1270*各種係数!H88</f>
        <v>2.3338089862970708E-5</v>
      </c>
      <c r="W1270" s="46">
        <f>U1270*各種係数!I88</f>
        <v>7.4291404009632922E-6</v>
      </c>
      <c r="X1270" s="328">
        <f t="shared" si="123"/>
        <v>3.2412541239302379E-4</v>
      </c>
      <c r="Y1270" s="136">
        <f t="shared" si="124"/>
        <v>2.0735050612502638E-4</v>
      </c>
      <c r="Z1270" s="329">
        <f t="shared" si="125"/>
        <v>6.6005231416035764E-5</v>
      </c>
      <c r="AA1270" s="46">
        <f>G1270*各種係数!K88*各種係数!$P$18</f>
        <v>0</v>
      </c>
      <c r="AB1270" s="46">
        <f>M1270*各種係数!K88*各種係数!$P$18</f>
        <v>1.4160928575791883E-11</v>
      </c>
      <c r="AC1270" s="46">
        <f>U1270*各種係数!K88*各種係数!$P$18</f>
        <v>1.7960148035569781E-12</v>
      </c>
      <c r="AD1270" s="366">
        <f t="shared" si="126"/>
        <v>1.5956943379348863E-11</v>
      </c>
      <c r="AE1270" s="46">
        <f>G1270*各種係数!L88*各種係数!$P$18</f>
        <v>0</v>
      </c>
      <c r="AF1270" s="46">
        <f>M1270*各種係数!L88*各種係数!$P$18</f>
        <v>1.4160928575791883E-11</v>
      </c>
      <c r="AG1270" s="46">
        <f>U1270*各種係数!L88*各種係数!$P$18</f>
        <v>1.7960148035569781E-12</v>
      </c>
      <c r="AH1270" s="328">
        <f t="shared" si="127"/>
        <v>1.5956943379348863E-11</v>
      </c>
    </row>
    <row r="1271" spans="2:34" x14ac:dyDescent="0.15">
      <c r="B1271" s="155" t="s">
        <v>115</v>
      </c>
      <c r="C1271" s="155" t="s">
        <v>315</v>
      </c>
      <c r="D1271" s="155" t="s">
        <v>297</v>
      </c>
      <c r="E1271" s="41" t="s">
        <v>987</v>
      </c>
      <c r="F1271" s="363">
        <f>SUMIF(価格変換【係数】!$D$7:$D$64,E1271,価格変換【係数】!$J$677:$J$734)</f>
        <v>0</v>
      </c>
      <c r="G1271" s="324">
        <f>SUMIF(価格変換【係数】!$D$7:$D$64,E1271,価格変換【係数】!$L$677:$L$734)</f>
        <v>0</v>
      </c>
      <c r="H1271" s="325">
        <f>G1271*各種係数!H89</f>
        <v>0</v>
      </c>
      <c r="I1271" s="324">
        <f>G1271*各種係数!I89</f>
        <v>0</v>
      </c>
      <c r="J1271" s="364">
        <v>3.2978011291157788E-3</v>
      </c>
      <c r="K1271" s="46">
        <f>J1271*各種係数!G89</f>
        <v>1.4021217532838638E-3</v>
      </c>
      <c r="L1271" s="46">
        <f>J1271*各種係数!F89</f>
        <v>1.895679375831915E-3</v>
      </c>
      <c r="M1271" s="364">
        <v>1.8892859746046208E-3</v>
      </c>
      <c r="N1271" s="46">
        <f>M1271*各種係数!H89</f>
        <v>1.2392297504531205E-3</v>
      </c>
      <c r="O1271" s="46">
        <f>M1271*各種係数!I89</f>
        <v>5.1948785337387331E-4</v>
      </c>
      <c r="P1271" s="54"/>
      <c r="Q1271" s="41"/>
      <c r="R1271" s="46">
        <f>Q$1297*各種係数!J89</f>
        <v>3.1241654559916636E-3</v>
      </c>
      <c r="S1271" s="46">
        <f>R1271*各種係数!G89</f>
        <v>1.3282973033241765E-3</v>
      </c>
      <c r="T1271" s="46">
        <f>R1271*各種係数!F89</f>
        <v>1.7958681526674871E-3</v>
      </c>
      <c r="U1271" s="364">
        <v>1.5258792039503776E-3</v>
      </c>
      <c r="V1271" s="46">
        <f>U1271*各種係数!H89</f>
        <v>1.0008621937336684E-3</v>
      </c>
      <c r="W1271" s="46">
        <f>U1271*各種係数!I89</f>
        <v>4.1956364617267799E-4</v>
      </c>
      <c r="X1271" s="135">
        <f t="shared" si="123"/>
        <v>3.4151651785549984E-3</v>
      </c>
      <c r="Y1271" s="46">
        <f t="shared" si="124"/>
        <v>2.2400919441867891E-3</v>
      </c>
      <c r="Z1271" s="47">
        <f t="shared" si="125"/>
        <v>9.3905149954655125E-4</v>
      </c>
      <c r="AA1271" s="46">
        <f>G1271*各種係数!K89*各種係数!$P$18</f>
        <v>0</v>
      </c>
      <c r="AB1271" s="46">
        <f>M1271*各種係数!K89*各種係数!$P$18</f>
        <v>1.6848566955451433E-10</v>
      </c>
      <c r="AC1271" s="46">
        <f>U1271*各種係数!K89*各種係数!$P$18</f>
        <v>1.3607721795039038E-10</v>
      </c>
      <c r="AD1271" s="364">
        <f t="shared" si="126"/>
        <v>3.0456288750490469E-10</v>
      </c>
      <c r="AE1271" s="46">
        <f>G1271*各種係数!L89*各種係数!$P$18</f>
        <v>0</v>
      </c>
      <c r="AF1271" s="46">
        <f>M1271*各種係数!L89*各種係数!$P$18</f>
        <v>1.4923016446256984E-10</v>
      </c>
      <c r="AG1271" s="46">
        <f>U1271*各種係数!L89*各種係数!$P$18</f>
        <v>1.2052553589891719E-10</v>
      </c>
      <c r="AH1271" s="135">
        <f t="shared" si="127"/>
        <v>2.6975570036148701E-10</v>
      </c>
    </row>
    <row r="1272" spans="2:34" x14ac:dyDescent="0.15">
      <c r="B1272" s="155" t="s">
        <v>116</v>
      </c>
      <c r="C1272" s="155" t="s">
        <v>315</v>
      </c>
      <c r="D1272" s="155" t="s">
        <v>297</v>
      </c>
      <c r="E1272" s="41" t="s">
        <v>988</v>
      </c>
      <c r="F1272" s="363">
        <f>SUMIF(価格変換【係数】!$D$7:$D$64,E1272,価格変換【係数】!$J$677:$J$734)</f>
        <v>0</v>
      </c>
      <c r="G1272" s="324">
        <f>SUMIF(価格変換【係数】!$D$7:$D$64,E1272,価格変換【係数】!$L$677:$L$734)</f>
        <v>0</v>
      </c>
      <c r="H1272" s="325">
        <f>G1272*各種係数!H90</f>
        <v>0</v>
      </c>
      <c r="I1272" s="324">
        <f>G1272*各種係数!I90</f>
        <v>0</v>
      </c>
      <c r="J1272" s="364">
        <v>1.0246662540889398E-3</v>
      </c>
      <c r="K1272" s="46">
        <f>J1272*各種係数!G90</f>
        <v>6.2377007986941994E-4</v>
      </c>
      <c r="L1272" s="46">
        <f>J1272*各種係数!F90</f>
        <v>4.0089617421951981E-4</v>
      </c>
      <c r="M1272" s="364">
        <v>7.6513317507440873E-4</v>
      </c>
      <c r="N1272" s="46">
        <f>M1272*各種係数!H90</f>
        <v>5.9902573170757007E-4</v>
      </c>
      <c r="O1272" s="46">
        <f>M1272*各種係数!I90</f>
        <v>5.0762113348615256E-4</v>
      </c>
      <c r="P1272" s="54"/>
      <c r="Q1272" s="41"/>
      <c r="R1272" s="46">
        <f>Q$1297*各種係数!J90</f>
        <v>1.7753414526126086E-4</v>
      </c>
      <c r="S1272" s="46">
        <f>R1272*各種係数!G90</f>
        <v>1.0807469020010662E-4</v>
      </c>
      <c r="T1272" s="46">
        <f>R1272*各種係数!F90</f>
        <v>6.9459455061154246E-5</v>
      </c>
      <c r="U1272" s="364">
        <v>2.2690786419500797E-4</v>
      </c>
      <c r="V1272" s="46">
        <f>U1272*各種係数!H90</f>
        <v>1.7764704734753932E-4</v>
      </c>
      <c r="W1272" s="46">
        <f>U1272*各種係数!I90</f>
        <v>1.505401033073627E-4</v>
      </c>
      <c r="X1272" s="135">
        <f t="shared" si="123"/>
        <v>9.9204103926941664E-4</v>
      </c>
      <c r="Y1272" s="46">
        <f t="shared" si="124"/>
        <v>7.7667277905510944E-4</v>
      </c>
      <c r="Z1272" s="47">
        <f t="shared" si="125"/>
        <v>6.5816123679351523E-4</v>
      </c>
      <c r="AA1272" s="46">
        <f>G1272*各種係数!K90*各種係数!$P$18</f>
        <v>0</v>
      </c>
      <c r="AB1272" s="46">
        <f>M1272*各種係数!K90*各種係数!$P$18</f>
        <v>1.4437207259836673E-10</v>
      </c>
      <c r="AC1272" s="46">
        <f>U1272*各種係数!K90*各種係数!$P$18</f>
        <v>4.2814976150414893E-11</v>
      </c>
      <c r="AD1272" s="364">
        <f t="shared" si="126"/>
        <v>1.8718704874878163E-10</v>
      </c>
      <c r="AE1272" s="46">
        <f>G1272*各種係数!L90*各種係数!$P$18</f>
        <v>0</v>
      </c>
      <c r="AF1272" s="46">
        <f>M1272*各種係数!L90*各種係数!$P$18</f>
        <v>1.4437207259836673E-10</v>
      </c>
      <c r="AG1272" s="46">
        <f>U1272*各種係数!L90*各種係数!$P$18</f>
        <v>4.2814976150414893E-11</v>
      </c>
      <c r="AH1272" s="135">
        <f t="shared" si="127"/>
        <v>1.8718704874878163E-10</v>
      </c>
    </row>
    <row r="1273" spans="2:34" x14ac:dyDescent="0.15">
      <c r="B1273" s="155" t="s">
        <v>117</v>
      </c>
      <c r="C1273" s="155" t="s">
        <v>316</v>
      </c>
      <c r="D1273" s="155" t="s">
        <v>298</v>
      </c>
      <c r="E1273" s="41" t="s">
        <v>989</v>
      </c>
      <c r="F1273" s="363">
        <f>SUMIF(価格変換【係数】!$D$7:$D$64,E1273,価格変換【係数】!$J$677:$J$734)</f>
        <v>0</v>
      </c>
      <c r="G1273" s="324">
        <f>SUMIF(価格変換【係数】!$D$7:$D$64,E1273,価格変換【係数】!$L$677:$L$734)</f>
        <v>0</v>
      </c>
      <c r="H1273" s="325">
        <f>G1273*各種係数!H91</f>
        <v>0</v>
      </c>
      <c r="I1273" s="324">
        <f>G1273*各種係数!I91</f>
        <v>0</v>
      </c>
      <c r="J1273" s="364">
        <v>6.1769200651704409E-3</v>
      </c>
      <c r="K1273" s="46">
        <f>J1273*各種係数!G91</f>
        <v>3.7572106173920764E-4</v>
      </c>
      <c r="L1273" s="46">
        <f>J1273*各種係数!F91</f>
        <v>5.8011990034312335E-3</v>
      </c>
      <c r="M1273" s="364">
        <v>4.7279629947415862E-4</v>
      </c>
      <c r="N1273" s="46">
        <f>M1273*各種係数!H91</f>
        <v>2.5483532176597597E-4</v>
      </c>
      <c r="O1273" s="46">
        <f>M1273*各種係数!I91</f>
        <v>2.7783846283840001E-5</v>
      </c>
      <c r="P1273" s="54"/>
      <c r="Q1273" s="41"/>
      <c r="R1273" s="46">
        <f>Q$1297*各種係数!J91</f>
        <v>6.8945642885547111E-3</v>
      </c>
      <c r="S1273" s="46">
        <f>R1273*各種係数!G91</f>
        <v>4.1937292168172529E-4</v>
      </c>
      <c r="T1273" s="46">
        <f>R1273*各種係数!F91</f>
        <v>6.4751913668729859E-3</v>
      </c>
      <c r="U1273" s="364">
        <v>4.6940409325464406E-4</v>
      </c>
      <c r="V1273" s="46">
        <f>U1273*各種係数!H91</f>
        <v>2.5300693612842349E-4</v>
      </c>
      <c r="W1273" s="46">
        <f>U1273*各種係数!I91</f>
        <v>2.7584503488071716E-5</v>
      </c>
      <c r="X1273" s="135">
        <f t="shared" si="123"/>
        <v>9.4220039272880263E-4</v>
      </c>
      <c r="Y1273" s="46">
        <f t="shared" si="124"/>
        <v>5.0784225789439951E-4</v>
      </c>
      <c r="Z1273" s="47">
        <f t="shared" si="125"/>
        <v>5.5368349771911713E-5</v>
      </c>
      <c r="AA1273" s="46">
        <f>G1273*各種係数!K91*各種係数!$P$18</f>
        <v>0</v>
      </c>
      <c r="AB1273" s="46">
        <f>M1273*各種係数!K91*各種係数!$P$18</f>
        <v>2.6371108337204069E-12</v>
      </c>
      <c r="AC1273" s="46">
        <f>U1273*各種係数!K91*各種係数!$P$18</f>
        <v>2.6181901615796879E-12</v>
      </c>
      <c r="AD1273" s="364">
        <f t="shared" si="126"/>
        <v>5.2553009953000953E-12</v>
      </c>
      <c r="AE1273" s="46">
        <f>G1273*各種係数!L91*各種係数!$P$18</f>
        <v>0</v>
      </c>
      <c r="AF1273" s="46">
        <f>M1273*各種係数!L91*各種係数!$P$18</f>
        <v>2.6371108337204069E-12</v>
      </c>
      <c r="AG1273" s="46">
        <f>U1273*各種係数!L91*各種係数!$P$18</f>
        <v>2.6181901615796879E-12</v>
      </c>
      <c r="AH1273" s="135">
        <f t="shared" si="127"/>
        <v>5.2553009953000953E-12</v>
      </c>
    </row>
    <row r="1274" spans="2:34" x14ac:dyDescent="0.15">
      <c r="B1274" s="155" t="s">
        <v>118</v>
      </c>
      <c r="C1274" s="155" t="s">
        <v>316</v>
      </c>
      <c r="D1274" s="155" t="s">
        <v>298</v>
      </c>
      <c r="E1274" s="41" t="s">
        <v>193</v>
      </c>
      <c r="F1274" s="365">
        <f>SUMIF(価格変換【係数】!$D$7:$D$64,E1274,価格変換【係数】!$J$677:$J$734)</f>
        <v>0</v>
      </c>
      <c r="G1274" s="326">
        <f>SUMIF(価格変換【係数】!$D$7:$D$64,E1274,価格変換【係数】!$L$677:$L$734)</f>
        <v>0</v>
      </c>
      <c r="H1274" s="327">
        <f>G1274*各種係数!H92</f>
        <v>0</v>
      </c>
      <c r="I1274" s="326">
        <f>G1274*各種係数!I92</f>
        <v>0</v>
      </c>
      <c r="J1274" s="80">
        <v>6.0163936496709907E-3</v>
      </c>
      <c r="K1274" s="67">
        <f>J1274*各種係数!G92</f>
        <v>5.1829923555556136E-3</v>
      </c>
      <c r="L1274" s="67">
        <f>J1274*各種係数!F92</f>
        <v>8.3340129411537756E-4</v>
      </c>
      <c r="M1274" s="80">
        <v>5.5769855264062957E-3</v>
      </c>
      <c r="N1274" s="67">
        <f>M1274*各種係数!H92</f>
        <v>2.4480252333569366E-3</v>
      </c>
      <c r="O1274" s="67">
        <f>M1274*各種係数!I92</f>
        <v>6.057461693951741E-4</v>
      </c>
      <c r="P1274" s="54"/>
      <c r="Q1274" s="41"/>
      <c r="R1274" s="67">
        <f>Q$1297*各種係数!J92</f>
        <v>1.3015137294002934E-3</v>
      </c>
      <c r="S1274" s="67">
        <f>R1274*各種係数!G92</f>
        <v>1.1212257878939307E-3</v>
      </c>
      <c r="T1274" s="67">
        <f>R1274*各種係数!F92</f>
        <v>1.8028794150636276E-4</v>
      </c>
      <c r="U1274" s="80">
        <v>1.2891146600188571E-3</v>
      </c>
      <c r="V1274" s="67">
        <f>U1274*各種係数!H92</f>
        <v>5.6585859896431166E-4</v>
      </c>
      <c r="W1274" s="67">
        <f>U1274*各種係数!I92</f>
        <v>1.4001762484773146E-4</v>
      </c>
      <c r="X1274" s="330">
        <f t="shared" si="123"/>
        <v>6.8661001864251531E-3</v>
      </c>
      <c r="Y1274" s="67">
        <f t="shared" si="124"/>
        <v>3.0138838323212481E-3</v>
      </c>
      <c r="Z1274" s="68">
        <f t="shared" si="125"/>
        <v>7.4576379424290558E-4</v>
      </c>
      <c r="AA1274" s="67">
        <f>G1274*各種係数!K92*各種係数!$P$18</f>
        <v>0</v>
      </c>
      <c r="AB1274" s="67">
        <f>M1274*各種係数!K92*各種係数!$P$18</f>
        <v>6.9743829846575636E-11</v>
      </c>
      <c r="AC1274" s="67">
        <f>U1274*各種係数!K92*各種係数!$P$18</f>
        <v>1.6121216932584773E-11</v>
      </c>
      <c r="AD1274" s="80">
        <f t="shared" si="126"/>
        <v>8.5865046779160406E-11</v>
      </c>
      <c r="AE1274" s="67">
        <f>G1274*各種係数!L92*各種係数!$P$18</f>
        <v>0</v>
      </c>
      <c r="AF1274" s="67">
        <f>M1274*各種係数!L92*各種係数!$P$18</f>
        <v>6.9743829846575636E-11</v>
      </c>
      <c r="AG1274" s="67">
        <f>U1274*各種係数!L92*各種係数!$P$18</f>
        <v>1.6121216932584773E-11</v>
      </c>
      <c r="AH1274" s="330">
        <f t="shared" si="127"/>
        <v>8.5865046779160406E-11</v>
      </c>
    </row>
    <row r="1275" spans="2:34" x14ac:dyDescent="0.15">
      <c r="B1275" s="162" t="s">
        <v>119</v>
      </c>
      <c r="C1275" s="162" t="s">
        <v>316</v>
      </c>
      <c r="D1275" s="162" t="s">
        <v>298</v>
      </c>
      <c r="E1275" s="116" t="s">
        <v>990</v>
      </c>
      <c r="F1275" s="363">
        <f>SUMIF(価格変換【係数】!$D$7:$D$64,E1275,価格変換【係数】!$J$677:$J$734)</f>
        <v>0</v>
      </c>
      <c r="G1275" s="324">
        <f>SUMIF(価格変換【係数】!$D$7:$D$64,E1275,価格変換【係数】!$L$677:$L$734)</f>
        <v>0</v>
      </c>
      <c r="H1275" s="325">
        <f>G1275*各種係数!H93</f>
        <v>0</v>
      </c>
      <c r="I1275" s="324">
        <f>G1275*各種係数!I93</f>
        <v>0</v>
      </c>
      <c r="J1275" s="366">
        <v>1.8381600717380046E-3</v>
      </c>
      <c r="K1275" s="46">
        <f>J1275*各種係数!G93</f>
        <v>2.226103497376528E-4</v>
      </c>
      <c r="L1275" s="46">
        <f>J1275*各種係数!F93</f>
        <v>1.6155497220003518E-3</v>
      </c>
      <c r="M1275" s="366">
        <v>5.0427637624439708E-4</v>
      </c>
      <c r="N1275" s="46">
        <f>M1275*各種係数!H93</f>
        <v>3.0077671255419137E-4</v>
      </c>
      <c r="O1275" s="46">
        <f>M1275*各種係数!I93</f>
        <v>1.813268933564625E-4</v>
      </c>
      <c r="P1275" s="54"/>
      <c r="Q1275" s="41"/>
      <c r="R1275" s="46">
        <f>Q$1297*各種係数!J93</f>
        <v>1.3209274580793246E-3</v>
      </c>
      <c r="S1275" s="46">
        <f>R1275*各種係数!G93</f>
        <v>1.5997090130625947E-4</v>
      </c>
      <c r="T1275" s="46">
        <f>R1275*各種係数!F93</f>
        <v>1.1609565567730652E-3</v>
      </c>
      <c r="U1275" s="366">
        <v>3.0988625401103627E-4</v>
      </c>
      <c r="V1275" s="46">
        <f>U1275*各種係数!H93</f>
        <v>1.8483231247382509E-4</v>
      </c>
      <c r="W1275" s="46">
        <f>U1275*各種係数!I93</f>
        <v>1.1142840390853457E-4</v>
      </c>
      <c r="X1275" s="328">
        <f t="shared" si="123"/>
        <v>8.1416263025543335E-4</v>
      </c>
      <c r="Y1275" s="136">
        <f t="shared" si="124"/>
        <v>4.8560902502801646E-4</v>
      </c>
      <c r="Z1275" s="329">
        <f t="shared" si="125"/>
        <v>2.9275529726499708E-4</v>
      </c>
      <c r="AA1275" s="46">
        <f>G1275*各種係数!K93*各種係数!$P$18</f>
        <v>0</v>
      </c>
      <c r="AB1275" s="46">
        <f>M1275*各種係数!K93*各種係数!$P$18</f>
        <v>3.2753547278321398E-11</v>
      </c>
      <c r="AC1275" s="46">
        <f>U1275*各種係数!K93*各種係数!$P$18</f>
        <v>2.0127601747366534E-11</v>
      </c>
      <c r="AD1275" s="366">
        <f t="shared" si="126"/>
        <v>5.2881149025687932E-11</v>
      </c>
      <c r="AE1275" s="46">
        <f>G1275*各種係数!L93*各種係数!$P$18</f>
        <v>0</v>
      </c>
      <c r="AF1275" s="46">
        <f>M1275*各種係数!L93*各種係数!$P$18</f>
        <v>3.1372373597910255E-11</v>
      </c>
      <c r="AG1275" s="46">
        <f>U1275*各種係数!L93*各種係数!$P$18</f>
        <v>1.927884745681493E-11</v>
      </c>
      <c r="AH1275" s="328">
        <f t="shared" si="127"/>
        <v>5.0651221054725185E-11</v>
      </c>
    </row>
    <row r="1276" spans="2:34" x14ac:dyDescent="0.15">
      <c r="B1276" s="155" t="s">
        <v>120</v>
      </c>
      <c r="C1276" s="155" t="s">
        <v>316</v>
      </c>
      <c r="D1276" s="155" t="s">
        <v>298</v>
      </c>
      <c r="E1276" s="41" t="s">
        <v>991</v>
      </c>
      <c r="F1276" s="363">
        <f>SUMIF(価格変換【係数】!$D$7:$D$64,E1276,価格変換【係数】!$J$677:$J$734)</f>
        <v>0</v>
      </c>
      <c r="G1276" s="324">
        <f>SUMIF(価格変換【係数】!$D$7:$D$64,E1276,価格変換【係数】!$L$677:$L$734)</f>
        <v>0</v>
      </c>
      <c r="H1276" s="325">
        <f>G1276*各種係数!H94</f>
        <v>0</v>
      </c>
      <c r="I1276" s="324">
        <f>G1276*各種係数!I94</f>
        <v>0</v>
      </c>
      <c r="J1276" s="364">
        <v>2.2367606754486783E-4</v>
      </c>
      <c r="K1276" s="46">
        <f>J1276*各種係数!G94</f>
        <v>0</v>
      </c>
      <c r="L1276" s="46">
        <f>J1276*各種係数!F94</f>
        <v>2.236760675448678E-4</v>
      </c>
      <c r="M1276" s="364">
        <v>7.1043439398056804E-20</v>
      </c>
      <c r="N1276" s="46">
        <f>M1276*各種係数!H94</f>
        <v>1.793422845494182E-20</v>
      </c>
      <c r="O1276" s="46">
        <f>M1276*各種係数!I94</f>
        <v>1.1616638784332126E-20</v>
      </c>
      <c r="P1276" s="54"/>
      <c r="Q1276" s="41"/>
      <c r="R1276" s="46">
        <f>Q$1297*各種係数!J94</f>
        <v>6.8035609994450755E-4</v>
      </c>
      <c r="S1276" s="46">
        <f>R1276*各種係数!G94</f>
        <v>0</v>
      </c>
      <c r="T1276" s="46">
        <f>R1276*各種係数!F94</f>
        <v>6.8035609994450744E-4</v>
      </c>
      <c r="U1276" s="364">
        <v>2.7011008058547346E-20</v>
      </c>
      <c r="V1276" s="46">
        <f>U1276*各種係数!H94</f>
        <v>6.8186674719680394E-21</v>
      </c>
      <c r="W1276" s="46">
        <f>U1276*各種係数!I94</f>
        <v>4.4166938773717536E-21</v>
      </c>
      <c r="X1276" s="135">
        <f t="shared" si="123"/>
        <v>9.8054447456604153E-20</v>
      </c>
      <c r="Y1276" s="46">
        <f t="shared" si="124"/>
        <v>2.4752895926909859E-20</v>
      </c>
      <c r="Z1276" s="47">
        <f t="shared" si="125"/>
        <v>1.6033332661703881E-20</v>
      </c>
      <c r="AA1276" s="46">
        <f>G1276*各種係数!K94*各種係数!$P$18</f>
        <v>0</v>
      </c>
      <c r="AB1276" s="46">
        <f>M1276*各種係数!K94*各種係数!$P$18</f>
        <v>2.5439958405139703E-27</v>
      </c>
      <c r="AC1276" s="46">
        <f>U1276*各種係数!K94*各種係数!$P$18</f>
        <v>9.672376890991756E-28</v>
      </c>
      <c r="AD1276" s="364">
        <f t="shared" si="126"/>
        <v>3.5112335296131459E-27</v>
      </c>
      <c r="AE1276" s="46">
        <f>G1276*各種係数!L94*各種係数!$P$18</f>
        <v>0</v>
      </c>
      <c r="AF1276" s="46">
        <f>M1276*各種係数!L94*各種係数!$P$18</f>
        <v>5.6533240900310454E-28</v>
      </c>
      <c r="AG1276" s="46">
        <f>U1276*各種係数!L94*各種係数!$P$18</f>
        <v>2.1494170868870567E-28</v>
      </c>
      <c r="AH1276" s="135">
        <f t="shared" si="127"/>
        <v>7.8027411769181026E-28</v>
      </c>
    </row>
    <row r="1277" spans="2:34" x14ac:dyDescent="0.15">
      <c r="B1277" s="155" t="s">
        <v>121</v>
      </c>
      <c r="C1277" s="155" t="s">
        <v>316</v>
      </c>
      <c r="D1277" s="155" t="s">
        <v>298</v>
      </c>
      <c r="E1277" s="41" t="s">
        <v>992</v>
      </c>
      <c r="F1277" s="363">
        <f>SUMIF(価格変換【係数】!$D$7:$D$64,E1277,価格変換【係数】!$J$677:$J$734)</f>
        <v>0</v>
      </c>
      <c r="G1277" s="324">
        <f>SUMIF(価格変換【係数】!$D$7:$D$64,E1277,価格変換【係数】!$L$677:$L$734)</f>
        <v>0</v>
      </c>
      <c r="H1277" s="325">
        <f>G1277*各種係数!H95</f>
        <v>0</v>
      </c>
      <c r="I1277" s="324">
        <f>G1277*各種係数!I95</f>
        <v>0</v>
      </c>
      <c r="J1277" s="364">
        <v>2.1421624966846435E-3</v>
      </c>
      <c r="K1277" s="46">
        <f>J1277*各種係数!G95</f>
        <v>1.7359605677217657E-4</v>
      </c>
      <c r="L1277" s="46">
        <f>J1277*各種係数!F95</f>
        <v>1.9685664399124668E-3</v>
      </c>
      <c r="M1277" s="364">
        <v>2.914523979389686E-4</v>
      </c>
      <c r="N1277" s="46">
        <f>M1277*各種係数!H95</f>
        <v>1.3205421887776944E-4</v>
      </c>
      <c r="O1277" s="46">
        <f>M1277*各種係数!I95</f>
        <v>1.1357268830197269E-4</v>
      </c>
      <c r="P1277" s="54"/>
      <c r="Q1277" s="41"/>
      <c r="R1277" s="46">
        <f>Q$1297*各種係数!J95</f>
        <v>1.1821058960419302E-3</v>
      </c>
      <c r="S1277" s="46">
        <f>R1277*各種係数!G95</f>
        <v>9.579521747655227E-5</v>
      </c>
      <c r="T1277" s="46">
        <f>R1277*各種係数!F95</f>
        <v>1.086310678565378E-3</v>
      </c>
      <c r="U1277" s="364">
        <v>1.480758016111938E-4</v>
      </c>
      <c r="V1277" s="46">
        <f>U1277*各種係数!H95</f>
        <v>6.7091691318183795E-5</v>
      </c>
      <c r="W1277" s="46">
        <f>U1277*各種係数!I95</f>
        <v>5.7701933421643996E-5</v>
      </c>
      <c r="X1277" s="135">
        <f t="shared" si="123"/>
        <v>4.3952819955016243E-4</v>
      </c>
      <c r="Y1277" s="46">
        <f t="shared" si="124"/>
        <v>1.9914591019595324E-4</v>
      </c>
      <c r="Z1277" s="47">
        <f t="shared" si="125"/>
        <v>1.7127462172361667E-4</v>
      </c>
      <c r="AA1277" s="46">
        <f>G1277*各種係数!K95*各種係数!$P$18</f>
        <v>0</v>
      </c>
      <c r="AB1277" s="46">
        <f>M1277*各種係数!K95*各種係数!$P$18</f>
        <v>2.0758240864119532E-11</v>
      </c>
      <c r="AC1277" s="46">
        <f>U1277*各種係数!K95*各種係数!$P$18</f>
        <v>1.0546467202635284E-11</v>
      </c>
      <c r="AD1277" s="364">
        <f t="shared" si="126"/>
        <v>3.1304708066754815E-11</v>
      </c>
      <c r="AE1277" s="46">
        <f>G1277*各種係数!L95*各種係数!$P$18</f>
        <v>0</v>
      </c>
      <c r="AF1277" s="46">
        <f>M1277*各種係数!L95*各種係数!$P$18</f>
        <v>1.4564249638535479E-11</v>
      </c>
      <c r="AG1277" s="46">
        <f>U1277*各種係数!L95*各種係数!$P$18</f>
        <v>7.3995374728166911E-12</v>
      </c>
      <c r="AH1277" s="135">
        <f t="shared" si="127"/>
        <v>2.1963787111352168E-11</v>
      </c>
    </row>
    <row r="1278" spans="2:34" x14ac:dyDescent="0.15">
      <c r="B1278" s="155" t="s">
        <v>122</v>
      </c>
      <c r="C1278" s="155" t="s">
        <v>317</v>
      </c>
      <c r="D1278" s="155" t="s">
        <v>299</v>
      </c>
      <c r="E1278" s="41" t="s">
        <v>195</v>
      </c>
      <c r="F1278" s="363">
        <f>SUMIF(価格変換【係数】!$D$7:$D$64,E1278,価格変換【係数】!$J$677:$J$734)</f>
        <v>0</v>
      </c>
      <c r="G1278" s="324">
        <f>SUMIF(価格変換【係数】!$D$7:$D$64,E1278,価格変換【係数】!$L$677:$L$734)</f>
        <v>0</v>
      </c>
      <c r="H1278" s="325">
        <f>G1278*各種係数!H96</f>
        <v>0</v>
      </c>
      <c r="I1278" s="324">
        <f>G1278*各種係数!I96</f>
        <v>0</v>
      </c>
      <c r="J1278" s="364">
        <v>0</v>
      </c>
      <c r="K1278" s="46">
        <f>J1278*各種係数!G96</f>
        <v>0</v>
      </c>
      <c r="L1278" s="46">
        <f>J1278*各種係数!F96</f>
        <v>0</v>
      </c>
      <c r="M1278" s="364">
        <v>4.3081976746948589E-4</v>
      </c>
      <c r="N1278" s="46">
        <f>M1278*各種係数!H96</f>
        <v>3.4069476907056711E-4</v>
      </c>
      <c r="O1278" s="46">
        <f>M1278*各種係数!I96</f>
        <v>1.4751561692628455E-4</v>
      </c>
      <c r="P1278" s="54"/>
      <c r="Q1278" s="41"/>
      <c r="R1278" s="46">
        <f>Q$1297*各種係数!J96</f>
        <v>8.9741205288607854E-4</v>
      </c>
      <c r="S1278" s="46">
        <f>R1278*各種係数!G96</f>
        <v>8.9741205288607854E-4</v>
      </c>
      <c r="T1278" s="46">
        <f>R1278*各種係数!F96</f>
        <v>0</v>
      </c>
      <c r="U1278" s="364">
        <v>9.7625980361780765E-4</v>
      </c>
      <c r="V1278" s="46">
        <f>U1278*各種係数!H96</f>
        <v>7.7203191093130148E-4</v>
      </c>
      <c r="W1278" s="46">
        <f>U1278*各種係数!I96</f>
        <v>3.342779929920799E-4</v>
      </c>
      <c r="X1278" s="135">
        <f t="shared" si="123"/>
        <v>1.4070795710872937E-3</v>
      </c>
      <c r="Y1278" s="46">
        <f t="shared" si="124"/>
        <v>1.1127266800018687E-3</v>
      </c>
      <c r="Z1278" s="47">
        <f t="shared" si="125"/>
        <v>4.8179360991836446E-4</v>
      </c>
      <c r="AA1278" s="46">
        <f>G1278*各種係数!K96*各種係数!$P$18</f>
        <v>0</v>
      </c>
      <c r="AB1278" s="46">
        <f>M1278*各種係数!K96*各種係数!$P$18</f>
        <v>2.2365370052524695E-11</v>
      </c>
      <c r="AC1278" s="46">
        <f>U1278*各種係数!K96*各種係数!$P$18</f>
        <v>5.0681081565886694E-11</v>
      </c>
      <c r="AD1278" s="364">
        <f t="shared" si="126"/>
        <v>7.3046451618411389E-11</v>
      </c>
      <c r="AE1278" s="46">
        <f>G1278*各種係数!L96*各種係数!$P$18</f>
        <v>0</v>
      </c>
      <c r="AF1278" s="46">
        <f>M1278*各種係数!L96*各種係数!$P$18</f>
        <v>2.2365370052524695E-11</v>
      </c>
      <c r="AG1278" s="46">
        <f>U1278*各種係数!L96*各種係数!$P$18</f>
        <v>5.0681081565886694E-11</v>
      </c>
      <c r="AH1278" s="135">
        <f t="shared" si="127"/>
        <v>7.3046451618411389E-11</v>
      </c>
    </row>
    <row r="1279" spans="2:34" x14ac:dyDescent="0.15">
      <c r="B1279" s="163" t="s">
        <v>123</v>
      </c>
      <c r="C1279" s="163" t="s">
        <v>318</v>
      </c>
      <c r="D1279" s="163" t="s">
        <v>300</v>
      </c>
      <c r="E1279" s="62" t="s">
        <v>196</v>
      </c>
      <c r="F1279" s="365">
        <f>SUMIF(価格変換【係数】!$D$7:$D$64,E1279,価格変換【係数】!$J$677:$J$734)</f>
        <v>0</v>
      </c>
      <c r="G1279" s="326">
        <f>SUMIF(価格変換【係数】!$D$7:$D$64,E1279,価格変換【係数】!$L$677:$L$734)</f>
        <v>0</v>
      </c>
      <c r="H1279" s="327">
        <f>G1279*各種係数!H97</f>
        <v>0</v>
      </c>
      <c r="I1279" s="326">
        <f>G1279*各種係数!I97</f>
        <v>0</v>
      </c>
      <c r="J1279" s="80">
        <v>4.258812533942938E-4</v>
      </c>
      <c r="K1279" s="67">
        <f>J1279*各種係数!G97</f>
        <v>1.6374280007335322E-4</v>
      </c>
      <c r="L1279" s="67">
        <f>J1279*各種係数!F97</f>
        <v>2.621384533209406E-4</v>
      </c>
      <c r="M1279" s="80">
        <v>1.9144828217317595E-4</v>
      </c>
      <c r="N1279" s="67">
        <f>M1279*各種係数!H97</f>
        <v>1.5730480953067067E-4</v>
      </c>
      <c r="O1279" s="67">
        <f>M1279*各種係数!I97</f>
        <v>1.1484309922745794E-4</v>
      </c>
      <c r="P1279" s="54"/>
      <c r="Q1279" s="41"/>
      <c r="R1279" s="67">
        <f>Q$1297*各種係数!J97</f>
        <v>8.5351328541706812E-3</v>
      </c>
      <c r="S1279" s="67">
        <f>R1279*各種係数!G97</f>
        <v>3.2815873941416927E-3</v>
      </c>
      <c r="T1279" s="67">
        <f>R1279*各種係数!F97</f>
        <v>5.2535454600289881E-3</v>
      </c>
      <c r="U1279" s="80">
        <v>3.2989682055287327E-3</v>
      </c>
      <c r="V1279" s="67">
        <f>U1279*各種係数!H97</f>
        <v>2.7106201180171546E-3</v>
      </c>
      <c r="W1279" s="67">
        <f>U1279*各種係数!I97</f>
        <v>1.9789351394287318E-3</v>
      </c>
      <c r="X1279" s="330">
        <f t="shared" si="123"/>
        <v>3.4904164877019085E-3</v>
      </c>
      <c r="Y1279" s="67">
        <f t="shared" si="124"/>
        <v>2.8679249275478254E-3</v>
      </c>
      <c r="Z1279" s="68">
        <f t="shared" si="125"/>
        <v>2.0937782386561896E-3</v>
      </c>
      <c r="AA1279" s="67">
        <f>G1279*各種係数!K97*各種係数!$P$18</f>
        <v>0</v>
      </c>
      <c r="AB1279" s="67">
        <f>M1279*各種係数!K97*各種係数!$P$18</f>
        <v>1.9238592062470542E-11</v>
      </c>
      <c r="AC1279" s="67">
        <f>U1279*各種係数!K97*各種係数!$P$18</f>
        <v>3.3151252553845209E-10</v>
      </c>
      <c r="AD1279" s="80">
        <f t="shared" si="126"/>
        <v>3.5075111760092262E-10</v>
      </c>
      <c r="AE1279" s="67">
        <f>G1279*各種係数!L97*各種係数!$P$18</f>
        <v>0</v>
      </c>
      <c r="AF1279" s="67">
        <f>M1279*各種係数!L97*各種係数!$P$18</f>
        <v>1.9151143916732039E-11</v>
      </c>
      <c r="AG1279" s="67">
        <f>U1279*各種係数!L97*各種係数!$P$18</f>
        <v>3.3000565042236823E-10</v>
      </c>
      <c r="AH1279" s="330">
        <f t="shared" si="127"/>
        <v>3.4915679433910027E-10</v>
      </c>
    </row>
    <row r="1280" spans="2:34" x14ac:dyDescent="0.15">
      <c r="B1280" s="155" t="s">
        <v>124</v>
      </c>
      <c r="C1280" s="155" t="s">
        <v>318</v>
      </c>
      <c r="D1280" s="155" t="s">
        <v>300</v>
      </c>
      <c r="E1280" s="41" t="s">
        <v>197</v>
      </c>
      <c r="F1280" s="363">
        <f>SUMIF(価格変換【係数】!$D$7:$D$64,E1280,価格変換【係数】!$J$677:$J$734)</f>
        <v>0</v>
      </c>
      <c r="G1280" s="324">
        <f>SUMIF(価格変換【係数】!$D$7:$D$64,E1280,価格変換【係数】!$L$677:$L$734)</f>
        <v>0</v>
      </c>
      <c r="H1280" s="325">
        <f>G1280*各種係数!H98</f>
        <v>0</v>
      </c>
      <c r="I1280" s="324">
        <f>G1280*各種係数!I98</f>
        <v>0</v>
      </c>
      <c r="J1280" s="366">
        <v>0</v>
      </c>
      <c r="K1280" s="46">
        <f>J1280*各種係数!G98</f>
        <v>0</v>
      </c>
      <c r="L1280" s="46">
        <f>J1280*各種係数!F98</f>
        <v>0</v>
      </c>
      <c r="M1280" s="366">
        <v>0</v>
      </c>
      <c r="N1280" s="46">
        <f>M1280*各種係数!H98</f>
        <v>0</v>
      </c>
      <c r="O1280" s="46">
        <f>M1280*各種係数!I98</f>
        <v>0</v>
      </c>
      <c r="P1280" s="54"/>
      <c r="Q1280" s="41"/>
      <c r="R1280" s="46">
        <f>Q$1297*各種係数!J98</f>
        <v>2.1686194329270748E-4</v>
      </c>
      <c r="S1280" s="46">
        <f>R1280*各種係数!G98</f>
        <v>1.2248908649193632E-4</v>
      </c>
      <c r="T1280" s="46">
        <f>R1280*各種係数!F98</f>
        <v>9.4372856800771144E-5</v>
      </c>
      <c r="U1280" s="366">
        <v>1.2248908649193632E-4</v>
      </c>
      <c r="V1280" s="46">
        <f>U1280*各種係数!H98</f>
        <v>7.2644048105192035E-5</v>
      </c>
      <c r="W1280" s="46">
        <f>U1280*各種係数!I98</f>
        <v>5.219866941217904E-5</v>
      </c>
      <c r="X1280" s="328">
        <f t="shared" si="123"/>
        <v>1.2248908649193632E-4</v>
      </c>
      <c r="Y1280" s="136">
        <f t="shared" si="124"/>
        <v>7.2644048105192035E-5</v>
      </c>
      <c r="Z1280" s="329">
        <f t="shared" si="125"/>
        <v>5.219866941217904E-5</v>
      </c>
      <c r="AA1280" s="46">
        <f>G1280*各種係数!K98*各種係数!$P$18</f>
        <v>0</v>
      </c>
      <c r="AB1280" s="46">
        <f>M1280*各種係数!K98*各種係数!$P$18</f>
        <v>0</v>
      </c>
      <c r="AC1280" s="46">
        <f>U1280*各種係数!K98*各種係数!$P$18</f>
        <v>8.9897527270081907E-12</v>
      </c>
      <c r="AD1280" s="366">
        <f t="shared" si="126"/>
        <v>8.9897527270081907E-12</v>
      </c>
      <c r="AE1280" s="46">
        <f>G1280*各種係数!L98*各種係数!$P$18</f>
        <v>0</v>
      </c>
      <c r="AF1280" s="46">
        <f>M1280*各種係数!L98*各種係数!$P$18</f>
        <v>0</v>
      </c>
      <c r="AG1280" s="46">
        <f>U1280*各種係数!L98*各種係数!$P$18</f>
        <v>8.9897527270081907E-12</v>
      </c>
      <c r="AH1280" s="328">
        <f t="shared" si="127"/>
        <v>8.9897527270081907E-12</v>
      </c>
    </row>
    <row r="1281" spans="2:34" x14ac:dyDescent="0.15">
      <c r="B1281" s="155" t="s">
        <v>125</v>
      </c>
      <c r="C1281" s="155" t="s">
        <v>319</v>
      </c>
      <c r="D1281" s="155" t="s">
        <v>300</v>
      </c>
      <c r="E1281" s="41" t="s">
        <v>993</v>
      </c>
      <c r="F1281" s="363">
        <f>SUMIF(価格変換【係数】!$D$7:$D$64,E1281,価格変換【係数】!$J$677:$J$734)</f>
        <v>0</v>
      </c>
      <c r="G1281" s="324">
        <f>SUMIF(価格変換【係数】!$D$7:$D$64,E1281,価格変換【係数】!$L$677:$L$734)</f>
        <v>0</v>
      </c>
      <c r="H1281" s="325">
        <f>G1281*各種係数!H99</f>
        <v>0</v>
      </c>
      <c r="I1281" s="324">
        <f>G1281*各種係数!I99</f>
        <v>0</v>
      </c>
      <c r="J1281" s="364">
        <v>0</v>
      </c>
      <c r="K1281" s="46">
        <f>J1281*各種係数!G99</f>
        <v>0</v>
      </c>
      <c r="L1281" s="46">
        <f>J1281*各種係数!F99</f>
        <v>0</v>
      </c>
      <c r="M1281" s="364">
        <v>0</v>
      </c>
      <c r="N1281" s="46">
        <f>M1281*各種係数!H99</f>
        <v>0</v>
      </c>
      <c r="O1281" s="46">
        <f>M1281*各種係数!I99</f>
        <v>0</v>
      </c>
      <c r="P1281" s="54"/>
      <c r="Q1281" s="41"/>
      <c r="R1281" s="46">
        <f>Q$1297*各種係数!J99</f>
        <v>6.2435649117934854E-3</v>
      </c>
      <c r="S1281" s="46">
        <f>R1281*各種係数!G99</f>
        <v>1.6212247509032236E-3</v>
      </c>
      <c r="T1281" s="46">
        <f>R1281*各種係数!F99</f>
        <v>4.622340160890262E-3</v>
      </c>
      <c r="U1281" s="364">
        <v>1.6243843798592064E-3</v>
      </c>
      <c r="V1281" s="46">
        <f>U1281*各種係数!H99</f>
        <v>9.0373466339785315E-4</v>
      </c>
      <c r="W1281" s="46">
        <f>U1281*各種係数!I99</f>
        <v>6.9687975115096518E-4</v>
      </c>
      <c r="X1281" s="135">
        <f t="shared" si="123"/>
        <v>1.6243843798592064E-3</v>
      </c>
      <c r="Y1281" s="46">
        <f t="shared" si="124"/>
        <v>9.0373466339785315E-4</v>
      </c>
      <c r="Z1281" s="47">
        <f t="shared" si="125"/>
        <v>6.9687975115096518E-4</v>
      </c>
      <c r="AA1281" s="46">
        <f>G1281*各種係数!K99*各種係数!$P$18</f>
        <v>0</v>
      </c>
      <c r="AB1281" s="46">
        <f>M1281*各種係数!K99*各種係数!$P$18</f>
        <v>0</v>
      </c>
      <c r="AC1281" s="46">
        <f>U1281*各種係数!K99*各種係数!$P$18</f>
        <v>1.4595627403232856E-10</v>
      </c>
      <c r="AD1281" s="364">
        <f t="shared" si="126"/>
        <v>1.4595627403232856E-10</v>
      </c>
      <c r="AE1281" s="46">
        <f>G1281*各種係数!L99*各種係数!$P$18</f>
        <v>0</v>
      </c>
      <c r="AF1281" s="46">
        <f>M1281*各種係数!L99*各種係数!$P$18</f>
        <v>0</v>
      </c>
      <c r="AG1281" s="46">
        <f>U1281*各種係数!L99*各種係数!$P$18</f>
        <v>1.349426947299523E-10</v>
      </c>
      <c r="AH1281" s="135">
        <f t="shared" si="127"/>
        <v>1.349426947299523E-10</v>
      </c>
    </row>
    <row r="1282" spans="2:34" x14ac:dyDescent="0.15">
      <c r="B1282" s="155" t="s">
        <v>126</v>
      </c>
      <c r="C1282" s="155" t="s">
        <v>319</v>
      </c>
      <c r="D1282" s="155" t="s">
        <v>300</v>
      </c>
      <c r="E1282" s="41" t="s">
        <v>994</v>
      </c>
      <c r="F1282" s="363">
        <f>SUMIF(価格変換【係数】!$D$7:$D$64,E1282,価格変換【係数】!$J$677:$J$734)</f>
        <v>0</v>
      </c>
      <c r="G1282" s="324">
        <f>SUMIF(価格変換【係数】!$D$7:$D$64,E1282,価格変換【係数】!$L$677:$L$734)</f>
        <v>0</v>
      </c>
      <c r="H1282" s="325">
        <f>G1282*各種係数!H100</f>
        <v>0</v>
      </c>
      <c r="I1282" s="324">
        <f>G1282*各種係数!I100</f>
        <v>0</v>
      </c>
      <c r="J1282" s="364">
        <v>9.939755231948672E-5</v>
      </c>
      <c r="K1282" s="46">
        <f>J1282*各種係数!G100</f>
        <v>4.0786095058608932E-5</v>
      </c>
      <c r="L1282" s="46">
        <f>J1282*各種係数!F100</f>
        <v>5.8611457260877788E-5</v>
      </c>
      <c r="M1282" s="364">
        <v>5.2396746974329136E-5</v>
      </c>
      <c r="N1282" s="46">
        <f>M1282*各種係数!H100</f>
        <v>3.3775685946549244E-5</v>
      </c>
      <c r="O1282" s="46">
        <f>M1282*各種係数!I100</f>
        <v>3.0085984598665603E-5</v>
      </c>
      <c r="P1282" s="54"/>
      <c r="Q1282" s="41"/>
      <c r="R1282" s="46">
        <f>Q$1297*各種係数!J100</f>
        <v>2.4221594108891204E-4</v>
      </c>
      <c r="S1282" s="46">
        <f>R1282*各種係数!G100</f>
        <v>9.9389191860673406E-5</v>
      </c>
      <c r="T1282" s="46">
        <f>R1282*各種係数!F100</f>
        <v>1.4282674922823865E-4</v>
      </c>
      <c r="U1282" s="364">
        <v>1.202746992517476E-4</v>
      </c>
      <c r="V1282" s="46">
        <f>U1282*各種係数!H100</f>
        <v>7.753077631389923E-5</v>
      </c>
      <c r="W1282" s="46">
        <f>U1282*各種係数!I100</f>
        <v>6.906121006080925E-5</v>
      </c>
      <c r="X1282" s="135">
        <f t="shared" si="123"/>
        <v>1.7267144622607673E-4</v>
      </c>
      <c r="Y1282" s="46">
        <f t="shared" si="124"/>
        <v>1.1130646226044847E-4</v>
      </c>
      <c r="Z1282" s="47">
        <f t="shared" si="125"/>
        <v>9.914719465947485E-5</v>
      </c>
      <c r="AA1282" s="46">
        <f>G1282*各種係数!K100*各種係数!$P$18</f>
        <v>0</v>
      </c>
      <c r="AB1282" s="46">
        <f>M1282*各種係数!K100*各種係数!$P$18</f>
        <v>6.8802424747876601E-12</v>
      </c>
      <c r="AC1282" s="46">
        <f>U1282*各種係数!K100*各種係数!$P$18</f>
        <v>1.5793329590472741E-11</v>
      </c>
      <c r="AD1282" s="364">
        <f t="shared" si="126"/>
        <v>2.26735720652604E-11</v>
      </c>
      <c r="AE1282" s="46">
        <f>G1282*各種係数!L100*各種係数!$P$18</f>
        <v>0</v>
      </c>
      <c r="AF1282" s="46">
        <f>M1282*各種係数!L100*各種係数!$P$18</f>
        <v>6.7157745271831735E-12</v>
      </c>
      <c r="AG1282" s="46">
        <f>U1282*各種係数!L100*各種係数!$P$18</f>
        <v>1.5415799799465427E-11</v>
      </c>
      <c r="AH1282" s="135">
        <f t="shared" si="127"/>
        <v>2.2131574326648599E-11</v>
      </c>
    </row>
    <row r="1283" spans="2:34" x14ac:dyDescent="0.15">
      <c r="B1283" s="155" t="s">
        <v>127</v>
      </c>
      <c r="C1283" s="155" t="s">
        <v>319</v>
      </c>
      <c r="D1283" s="155" t="s">
        <v>300</v>
      </c>
      <c r="E1283" s="41" t="s">
        <v>995</v>
      </c>
      <c r="F1283" s="363">
        <f>SUMIF(価格変換【係数】!$D$7:$D$64,E1283,価格変換【係数】!$J$677:$J$734)</f>
        <v>0</v>
      </c>
      <c r="G1283" s="324">
        <f>SUMIF(価格変換【係数】!$D$7:$D$64,E1283,価格変換【係数】!$L$677:$L$734)</f>
        <v>0</v>
      </c>
      <c r="H1283" s="325">
        <f>G1283*各種係数!H101</f>
        <v>0</v>
      </c>
      <c r="I1283" s="324">
        <f>G1283*各種係数!I101</f>
        <v>0</v>
      </c>
      <c r="J1283" s="364">
        <v>0</v>
      </c>
      <c r="K1283" s="46">
        <f>J1283*各種係数!G101</f>
        <v>0</v>
      </c>
      <c r="L1283" s="46">
        <f>J1283*各種係数!F101</f>
        <v>0</v>
      </c>
      <c r="M1283" s="364">
        <v>0</v>
      </c>
      <c r="N1283" s="46">
        <f>M1283*各種係数!H101</f>
        <v>0</v>
      </c>
      <c r="O1283" s="46">
        <f>M1283*各種係数!I101</f>
        <v>0</v>
      </c>
      <c r="P1283" s="54"/>
      <c r="Q1283" s="41"/>
      <c r="R1283" s="46">
        <f>Q$1297*各種係数!J101</f>
        <v>4.9949060479157871E-3</v>
      </c>
      <c r="S1283" s="46">
        <f>R1283*各種係数!G101</f>
        <v>2.2808853000920314E-3</v>
      </c>
      <c r="T1283" s="46">
        <f>R1283*各種係数!F101</f>
        <v>2.7140207478237558E-3</v>
      </c>
      <c r="U1283" s="364">
        <v>2.2808853000920314E-3</v>
      </c>
      <c r="V1283" s="46">
        <f>U1283*各種係数!H101</f>
        <v>1.4397354248679756E-3</v>
      </c>
      <c r="W1283" s="46">
        <f>U1283*各種係数!I101</f>
        <v>1.2449052935914477E-3</v>
      </c>
      <c r="X1283" s="135">
        <f t="shared" si="123"/>
        <v>2.2808853000920314E-3</v>
      </c>
      <c r="Y1283" s="46">
        <f t="shared" si="124"/>
        <v>1.4397354248679756E-3</v>
      </c>
      <c r="Z1283" s="47">
        <f t="shared" si="125"/>
        <v>1.2449052935914477E-3</v>
      </c>
      <c r="AA1283" s="46">
        <f>G1283*各種係数!K101*各種係数!$P$18</f>
        <v>0</v>
      </c>
      <c r="AB1283" s="46">
        <f>M1283*各種係数!K101*各種係数!$P$18</f>
        <v>0</v>
      </c>
      <c r="AC1283" s="46">
        <f>U1283*各種係数!K101*各種係数!$P$18</f>
        <v>3.5676773737952254E-10</v>
      </c>
      <c r="AD1283" s="364">
        <f t="shared" si="126"/>
        <v>3.5676773737952254E-10</v>
      </c>
      <c r="AE1283" s="46">
        <f>G1283*各種係数!L101*各種係数!$P$18</f>
        <v>0</v>
      </c>
      <c r="AF1283" s="46">
        <f>M1283*各種係数!L101*各種係数!$P$18</f>
        <v>0</v>
      </c>
      <c r="AG1283" s="46">
        <f>U1283*各種係数!L101*各種係数!$P$18</f>
        <v>3.559473930765114E-10</v>
      </c>
      <c r="AH1283" s="135">
        <f t="shared" si="127"/>
        <v>3.559473930765114E-10</v>
      </c>
    </row>
    <row r="1284" spans="2:34" x14ac:dyDescent="0.15">
      <c r="B1284" s="155" t="s">
        <v>128</v>
      </c>
      <c r="C1284" s="155" t="s">
        <v>319</v>
      </c>
      <c r="D1284" s="155" t="s">
        <v>300</v>
      </c>
      <c r="E1284" s="41" t="s">
        <v>996</v>
      </c>
      <c r="F1284" s="365">
        <f>SUMIF(価格変換【係数】!$D$7:$D$64,E1284,価格変換【係数】!$J$677:$J$734)</f>
        <v>0</v>
      </c>
      <c r="G1284" s="326">
        <f>SUMIF(価格変換【係数】!$D$7:$D$64,E1284,価格変換【係数】!$L$677:$L$734)</f>
        <v>0</v>
      </c>
      <c r="H1284" s="327">
        <f>G1284*各種係数!H102</f>
        <v>0</v>
      </c>
      <c r="I1284" s="326">
        <f>G1284*各種係数!I102</f>
        <v>0</v>
      </c>
      <c r="J1284" s="80">
        <v>0</v>
      </c>
      <c r="K1284" s="67">
        <f>J1284*各種係数!G102</f>
        <v>0</v>
      </c>
      <c r="L1284" s="67">
        <f>J1284*各種係数!F102</f>
        <v>0</v>
      </c>
      <c r="M1284" s="80">
        <v>0</v>
      </c>
      <c r="N1284" s="67">
        <f>M1284*各種係数!H102</f>
        <v>0</v>
      </c>
      <c r="O1284" s="67">
        <f>M1284*各種係数!I102</f>
        <v>0</v>
      </c>
      <c r="P1284" s="54"/>
      <c r="Q1284" s="41"/>
      <c r="R1284" s="67">
        <f>Q$1297*各種係数!J102</f>
        <v>6.1219999974707843E-4</v>
      </c>
      <c r="S1284" s="67">
        <f>R1284*各種係数!G102</f>
        <v>1.809054032420507E-4</v>
      </c>
      <c r="T1284" s="67">
        <f>R1284*各種係数!F102</f>
        <v>4.312945965050277E-4</v>
      </c>
      <c r="U1284" s="80">
        <v>1.809054032420507E-4</v>
      </c>
      <c r="V1284" s="67">
        <f>U1284*各種係数!H102</f>
        <v>1.3945454353306476E-4</v>
      </c>
      <c r="W1284" s="67">
        <f>U1284*各種係数!I102</f>
        <v>1.1648973017760031E-4</v>
      </c>
      <c r="X1284" s="330">
        <f t="shared" si="123"/>
        <v>1.809054032420507E-4</v>
      </c>
      <c r="Y1284" s="67">
        <f t="shared" si="124"/>
        <v>1.3945454353306476E-4</v>
      </c>
      <c r="Z1284" s="68">
        <f t="shared" si="125"/>
        <v>1.1648973017760031E-4</v>
      </c>
      <c r="AA1284" s="67">
        <f>G1284*各種係数!K102*各種係数!$P$18</f>
        <v>0</v>
      </c>
      <c r="AB1284" s="67">
        <f>M1284*各種係数!K102*各種係数!$P$18</f>
        <v>0</v>
      </c>
      <c r="AC1284" s="67">
        <f>U1284*各種係数!K102*各種係数!$P$18</f>
        <v>3.5277246949542112E-11</v>
      </c>
      <c r="AD1284" s="80">
        <f t="shared" si="126"/>
        <v>3.5277246949542112E-11</v>
      </c>
      <c r="AE1284" s="67">
        <f>G1284*各種係数!L102*各種係数!$P$18</f>
        <v>0</v>
      </c>
      <c r="AF1284" s="67">
        <f>M1284*各種係数!L102*各種係数!$P$18</f>
        <v>0</v>
      </c>
      <c r="AG1284" s="67">
        <f>U1284*各種係数!L102*各種係数!$P$18</f>
        <v>3.5277246949542112E-11</v>
      </c>
      <c r="AH1284" s="330">
        <f t="shared" si="127"/>
        <v>3.5277246949542112E-11</v>
      </c>
    </row>
    <row r="1285" spans="2:34" x14ac:dyDescent="0.15">
      <c r="B1285" s="162" t="s">
        <v>129</v>
      </c>
      <c r="C1285" s="162" t="s">
        <v>320</v>
      </c>
      <c r="D1285" s="162" t="s">
        <v>300</v>
      </c>
      <c r="E1285" s="116" t="s">
        <v>952</v>
      </c>
      <c r="F1285" s="363">
        <f>SUMIF(価格変換【係数】!$D$7:$D$64,E1285,価格変換【係数】!$J$677:$J$734)</f>
        <v>0</v>
      </c>
      <c r="G1285" s="324">
        <f>SUMIF(価格変換【係数】!$D$7:$D$64,E1285,価格変換【係数】!$L$677:$L$734)</f>
        <v>0</v>
      </c>
      <c r="H1285" s="325">
        <f>G1285*各種係数!H103</f>
        <v>0</v>
      </c>
      <c r="I1285" s="324">
        <f>G1285*各種係数!I103</f>
        <v>0</v>
      </c>
      <c r="J1285" s="366">
        <v>1.5289793753236419E-3</v>
      </c>
      <c r="K1285" s="46">
        <f>J1285*各種係数!G103</f>
        <v>8.9347297079451268E-4</v>
      </c>
      <c r="L1285" s="46">
        <f>J1285*各種係数!F103</f>
        <v>6.3550640452912936E-4</v>
      </c>
      <c r="M1285" s="366">
        <v>1.0678642847674392E-3</v>
      </c>
      <c r="N1285" s="46">
        <f>M1285*各種係数!H103</f>
        <v>5.4166596072793502E-4</v>
      </c>
      <c r="O1285" s="46">
        <f>M1285*各種係数!I103</f>
        <v>4.4978667364138078E-4</v>
      </c>
      <c r="P1285" s="54"/>
      <c r="Q1285" s="41"/>
      <c r="R1285" s="46">
        <f>Q$1297*各種係数!J103</f>
        <v>2.6771825415615562E-3</v>
      </c>
      <c r="S1285" s="46">
        <f>R1285*各種係数!G103</f>
        <v>1.5644359089290465E-3</v>
      </c>
      <c r="T1285" s="46">
        <f>R1285*各種係数!F103</f>
        <v>1.1127466326325099E-3</v>
      </c>
      <c r="U1285" s="366">
        <v>1.6700005423461966E-3</v>
      </c>
      <c r="V1285" s="46">
        <f>U1285*各種係数!H103</f>
        <v>8.4709495493907839E-4</v>
      </c>
      <c r="W1285" s="46">
        <f>U1285*各種係数!I103</f>
        <v>7.0340772665206488E-4</v>
      </c>
      <c r="X1285" s="328">
        <f t="shared" si="123"/>
        <v>2.7378648271136358E-3</v>
      </c>
      <c r="Y1285" s="136">
        <f t="shared" si="124"/>
        <v>1.3887609156670133E-3</v>
      </c>
      <c r="Z1285" s="329">
        <f t="shared" si="125"/>
        <v>1.1531944002934457E-3</v>
      </c>
      <c r="AA1285" s="46">
        <f>G1285*各種係数!K103*各種係数!$P$18</f>
        <v>0</v>
      </c>
      <c r="AB1285" s="46">
        <f>M1285*各種係数!K103*各種係数!$P$18</f>
        <v>5.0838575804210382E-11</v>
      </c>
      <c r="AC1285" s="46">
        <f>U1285*各種係数!K103*各種係数!$P$18</f>
        <v>7.9504905610387836E-11</v>
      </c>
      <c r="AD1285" s="366">
        <f t="shared" si="126"/>
        <v>1.3034348141459822E-10</v>
      </c>
      <c r="AE1285" s="46">
        <f>G1285*各種係数!L103*各種係数!$P$18</f>
        <v>0</v>
      </c>
      <c r="AF1285" s="46">
        <f>M1285*各種係数!L103*各種係数!$P$18</f>
        <v>4.4865043147215664E-11</v>
      </c>
      <c r="AG1285" s="46">
        <f>U1285*各種係数!L103*各種係数!$P$18</f>
        <v>7.0163079201167268E-11</v>
      </c>
      <c r="AH1285" s="328">
        <f t="shared" si="127"/>
        <v>1.1502812234838294E-10</v>
      </c>
    </row>
    <row r="1286" spans="2:34" x14ac:dyDescent="0.15">
      <c r="B1286" s="155" t="s">
        <v>130</v>
      </c>
      <c r="C1286" s="155" t="s">
        <v>321</v>
      </c>
      <c r="D1286" s="155" t="s">
        <v>300</v>
      </c>
      <c r="E1286" s="41" t="s">
        <v>199</v>
      </c>
      <c r="F1286" s="363">
        <f>SUMIF(価格変換【係数】!$D$7:$D$64,E1286,価格変換【係数】!$J$677:$J$734)</f>
        <v>0</v>
      </c>
      <c r="G1286" s="324">
        <f>SUMIF(価格変換【係数】!$D$7:$D$64,E1286,価格変換【係数】!$L$677:$L$734)</f>
        <v>0</v>
      </c>
      <c r="H1286" s="325">
        <f>G1286*各種係数!H104</f>
        <v>0</v>
      </c>
      <c r="I1286" s="324">
        <f>G1286*各種係数!I104</f>
        <v>0</v>
      </c>
      <c r="J1286" s="364">
        <v>1.5842984705154274E-3</v>
      </c>
      <c r="K1286" s="46">
        <f>J1286*各種係数!G104</f>
        <v>4.5190727422932922E-4</v>
      </c>
      <c r="L1286" s="46">
        <f>J1286*各種係数!F104</f>
        <v>1.1323911962860982E-3</v>
      </c>
      <c r="M1286" s="364">
        <v>9.7258121499269013E-4</v>
      </c>
      <c r="N1286" s="46">
        <f>M1286*各種係数!H104</f>
        <v>6.5871245759188538E-4</v>
      </c>
      <c r="O1286" s="46">
        <f>M1286*各種係数!I104</f>
        <v>1.831348607777839E-4</v>
      </c>
      <c r="P1286" s="54"/>
      <c r="Q1286" s="41"/>
      <c r="R1286" s="46">
        <f>Q$1297*各種係数!J104</f>
        <v>5.9401159516613228E-4</v>
      </c>
      <c r="S1286" s="46">
        <f>R1286*各種係数!G104</f>
        <v>1.694366092172079E-4</v>
      </c>
      <c r="T1286" s="46">
        <f>R1286*各種係数!F104</f>
        <v>4.2457498594892438E-4</v>
      </c>
      <c r="U1286" s="364">
        <v>3.854051590042507E-4</v>
      </c>
      <c r="V1286" s="46">
        <f>U1286*各種係数!H104</f>
        <v>2.6102825711906167E-4</v>
      </c>
      <c r="W1286" s="46">
        <f>U1286*各種係数!I104</f>
        <v>7.2570926776344949E-5</v>
      </c>
      <c r="X1286" s="135">
        <f t="shared" si="123"/>
        <v>1.3579863739969409E-3</v>
      </c>
      <c r="Y1286" s="46">
        <f t="shared" si="124"/>
        <v>9.1974071471094705E-4</v>
      </c>
      <c r="Z1286" s="47">
        <f t="shared" si="125"/>
        <v>2.5570578755412885E-4</v>
      </c>
      <c r="AA1286" s="46">
        <f>G1286*各種係数!K104*各種係数!$P$18</f>
        <v>0</v>
      </c>
      <c r="AB1286" s="46">
        <f>M1286*各種係数!K104*各種係数!$P$18</f>
        <v>5.2325759116356882E-11</v>
      </c>
      <c r="AC1286" s="46">
        <f>U1286*各種係数!K104*各種係数!$P$18</f>
        <v>2.0735150135928974E-11</v>
      </c>
      <c r="AD1286" s="364">
        <f t="shared" si="126"/>
        <v>7.3060909252285853E-11</v>
      </c>
      <c r="AE1286" s="46">
        <f>G1286*各種係数!L104*各種係数!$P$18</f>
        <v>0</v>
      </c>
      <c r="AF1286" s="46">
        <f>M1286*各種係数!L104*各種係数!$P$18</f>
        <v>5.063099768748702E-11</v>
      </c>
      <c r="AG1286" s="46">
        <f>U1286*各種係数!L104*各種係数!$P$18</f>
        <v>2.0063566325858396E-11</v>
      </c>
      <c r="AH1286" s="135">
        <f t="shared" si="127"/>
        <v>7.069456401334541E-11</v>
      </c>
    </row>
    <row r="1287" spans="2:34" x14ac:dyDescent="0.15">
      <c r="B1287" s="155" t="s">
        <v>131</v>
      </c>
      <c r="C1287" s="155" t="s">
        <v>321</v>
      </c>
      <c r="D1287" s="155" t="s">
        <v>300</v>
      </c>
      <c r="E1287" s="41" t="s">
        <v>213</v>
      </c>
      <c r="F1287" s="363">
        <f>SUMIF(価格変換【係数】!$D$7:$D$64,E1287,価格変換【係数】!$J$677:$J$734)</f>
        <v>0</v>
      </c>
      <c r="G1287" s="324">
        <f>SUMIF(価格変換【係数】!$D$7:$D$64,E1287,価格変換【係数】!$L$677:$L$734)</f>
        <v>0</v>
      </c>
      <c r="H1287" s="325">
        <f>G1287*各種係数!H105</f>
        <v>0</v>
      </c>
      <c r="I1287" s="324">
        <f>G1287*各種係数!I105</f>
        <v>0</v>
      </c>
      <c r="J1287" s="364">
        <v>1.0818924687724971E-2</v>
      </c>
      <c r="K1287" s="46">
        <f>J1287*各種係数!G105</f>
        <v>3.2007963283201002E-4</v>
      </c>
      <c r="L1287" s="46">
        <f>J1287*各種係数!F105</f>
        <v>1.0498845054892961E-2</v>
      </c>
      <c r="M1287" s="364">
        <v>3.7727219590115641E-4</v>
      </c>
      <c r="N1287" s="46">
        <f>M1287*各種係数!H105</f>
        <v>1.095372606874922E-4</v>
      </c>
      <c r="O1287" s="46">
        <f>M1287*各種係数!I105</f>
        <v>5.911239355165568E-5</v>
      </c>
      <c r="P1287" s="54"/>
      <c r="Q1287" s="41"/>
      <c r="R1287" s="46">
        <f>Q$1297*各種係数!J105</f>
        <v>3.5100429893054048E-6</v>
      </c>
      <c r="S1287" s="46">
        <f>R1287*各種係数!G105</f>
        <v>1.0384518828531522E-7</v>
      </c>
      <c r="T1287" s="46">
        <f>R1287*各種係数!F105</f>
        <v>3.4061978010200896E-6</v>
      </c>
      <c r="U1287" s="364">
        <v>3.5533949009986162E-5</v>
      </c>
      <c r="V1287" s="46">
        <f>U1287*各種係数!H105</f>
        <v>1.0316931590110266E-5</v>
      </c>
      <c r="W1287" s="46">
        <f>U1287*各種係数!I105</f>
        <v>5.5675896637585461E-6</v>
      </c>
      <c r="X1287" s="135">
        <f t="shared" si="123"/>
        <v>4.1280614491114259E-4</v>
      </c>
      <c r="Y1287" s="46">
        <f t="shared" si="124"/>
        <v>1.1985419227760247E-4</v>
      </c>
      <c r="Z1287" s="47">
        <f t="shared" si="125"/>
        <v>6.4679983215414232E-5</v>
      </c>
      <c r="AA1287" s="46">
        <f>G1287*各種係数!K105*各種係数!$P$18</f>
        <v>0</v>
      </c>
      <c r="AB1287" s="46">
        <f>M1287*各種係数!K105*各種係数!$P$18</f>
        <v>3.0156110896861143E-11</v>
      </c>
      <c r="AC1287" s="46">
        <f>U1287*各種係数!K105*各種係数!$P$18</f>
        <v>2.8402986453560367E-12</v>
      </c>
      <c r="AD1287" s="364">
        <f t="shared" si="126"/>
        <v>3.299640954221718E-11</v>
      </c>
      <c r="AE1287" s="46">
        <f>G1287*各種係数!L105*各種係数!$P$18</f>
        <v>0</v>
      </c>
      <c r="AF1287" s="46">
        <f>M1287*各種係数!L105*各種係数!$P$18</f>
        <v>2.5023155850586906E-11</v>
      </c>
      <c r="AG1287" s="46">
        <f>U1287*各種係数!L105*各種係数!$P$18</f>
        <v>2.3568435567847962E-12</v>
      </c>
      <c r="AH1287" s="135">
        <f t="shared" si="127"/>
        <v>2.7379999407371704E-11</v>
      </c>
    </row>
    <row r="1288" spans="2:34" x14ac:dyDescent="0.15">
      <c r="B1288" s="155" t="s">
        <v>132</v>
      </c>
      <c r="C1288" s="155" t="s">
        <v>321</v>
      </c>
      <c r="D1288" s="155" t="s">
        <v>300</v>
      </c>
      <c r="E1288" s="41" t="s">
        <v>214</v>
      </c>
      <c r="F1288" s="363">
        <f>SUMIF(価格変換【係数】!$D$7:$D$64,E1288,価格変換【係数】!$J$677:$J$734)</f>
        <v>0</v>
      </c>
      <c r="G1288" s="324">
        <f>SUMIF(価格変換【係数】!$D$7:$D$64,E1288,価格変換【係数】!$L$677:$L$734)</f>
        <v>0</v>
      </c>
      <c r="H1288" s="325">
        <f>G1288*各種係数!H106</f>
        <v>0</v>
      </c>
      <c r="I1288" s="324">
        <f>G1288*各種係数!I106</f>
        <v>0</v>
      </c>
      <c r="J1288" s="364">
        <v>4.2162496684643265E-3</v>
      </c>
      <c r="K1288" s="46">
        <f>J1288*各種係数!G106</f>
        <v>2.2856969027328926E-3</v>
      </c>
      <c r="L1288" s="46">
        <f>J1288*各種係数!F106</f>
        <v>1.9305527657314339E-3</v>
      </c>
      <c r="M1288" s="364">
        <v>3.5929417159511236E-3</v>
      </c>
      <c r="N1288" s="46">
        <f>M1288*各種係数!H106</f>
        <v>1.3369206831344313E-3</v>
      </c>
      <c r="O1288" s="46">
        <f>M1288*各種係数!I106</f>
        <v>9.5812273334039953E-4</v>
      </c>
      <c r="P1288" s="54"/>
      <c r="Q1288" s="41"/>
      <c r="R1288" s="46">
        <f>Q$1297*各種係数!J106</f>
        <v>2.0682143341231767E-3</v>
      </c>
      <c r="S1288" s="46">
        <f>R1288*各種係数!G106</f>
        <v>1.1212123259804331E-3</v>
      </c>
      <c r="T1288" s="46">
        <f>R1288*各種係数!F106</f>
        <v>9.4700200814274371E-4</v>
      </c>
      <c r="U1288" s="364">
        <v>1.5441916126267762E-3</v>
      </c>
      <c r="V1288" s="46">
        <f>U1288*各種係数!H106</f>
        <v>5.7458814221174879E-4</v>
      </c>
      <c r="W1288" s="46">
        <f>U1288*各種係数!I106</f>
        <v>4.1178655421067033E-4</v>
      </c>
      <c r="X1288" s="135">
        <f t="shared" si="123"/>
        <v>5.1371333285778996E-3</v>
      </c>
      <c r="Y1288" s="46">
        <f t="shared" si="124"/>
        <v>1.91150882534618E-3</v>
      </c>
      <c r="Z1288" s="47">
        <f t="shared" si="125"/>
        <v>1.3699092875510699E-3</v>
      </c>
      <c r="AA1288" s="46">
        <f>G1288*各種係数!K106*各種係数!$P$18</f>
        <v>0</v>
      </c>
      <c r="AB1288" s="46">
        <f>M1288*各種係数!K106*各種係数!$P$18</f>
        <v>2.2018481545837811E-10</v>
      </c>
      <c r="AC1288" s="46">
        <f>U1288*各種係数!K106*各種係数!$P$18</f>
        <v>9.4632079265052933E-11</v>
      </c>
      <c r="AD1288" s="364">
        <f t="shared" si="126"/>
        <v>3.1481689472343105E-10</v>
      </c>
      <c r="AE1288" s="46">
        <f>G1288*各種係数!L106*各種係数!$P$18</f>
        <v>0</v>
      </c>
      <c r="AF1288" s="46">
        <f>M1288*各種係数!L106*各種係数!$P$18</f>
        <v>1.9527501815399596E-10</v>
      </c>
      <c r="AG1288" s="46">
        <f>U1288*各種係数!L106*各種係数!$P$18</f>
        <v>8.3926227873450977E-11</v>
      </c>
      <c r="AH1288" s="135">
        <f t="shared" si="127"/>
        <v>2.7920124602744692E-10</v>
      </c>
    </row>
    <row r="1289" spans="2:34" x14ac:dyDescent="0.15">
      <c r="B1289" s="163" t="s">
        <v>133</v>
      </c>
      <c r="C1289" s="163" t="s">
        <v>321</v>
      </c>
      <c r="D1289" s="163" t="s">
        <v>300</v>
      </c>
      <c r="E1289" s="62" t="s">
        <v>997</v>
      </c>
      <c r="F1289" s="365">
        <f>SUMIF(価格変換【係数】!$D$7:$D$64,E1289,価格変換【係数】!$J$677:$J$734)</f>
        <v>0</v>
      </c>
      <c r="G1289" s="326">
        <f>SUMIF(価格変換【係数】!$D$7:$D$64,E1289,価格変換【係数】!$L$677:$L$734)</f>
        <v>0</v>
      </c>
      <c r="H1289" s="327">
        <f>G1289*各種係数!H107</f>
        <v>0</v>
      </c>
      <c r="I1289" s="326">
        <f>G1289*各種係数!I107</f>
        <v>0</v>
      </c>
      <c r="J1289" s="80">
        <v>1.5119415992017883E-2</v>
      </c>
      <c r="K1289" s="67">
        <f>J1289*各種係数!G107</f>
        <v>5.6945476875184904E-3</v>
      </c>
      <c r="L1289" s="67">
        <f>J1289*各種係数!F107</f>
        <v>9.4248683044993939E-3</v>
      </c>
      <c r="M1289" s="80">
        <v>9.6019903847686175E-3</v>
      </c>
      <c r="N1289" s="67">
        <f>M1289*各種係数!H107</f>
        <v>6.9618383406873669E-3</v>
      </c>
      <c r="O1289" s="67">
        <f>M1289*各種係数!I107</f>
        <v>3.4929952167682956E-3</v>
      </c>
      <c r="P1289" s="54"/>
      <c r="Q1289" s="41"/>
      <c r="R1289" s="67">
        <f>Q$1297*各種係数!J107</f>
        <v>6.023999597209378E-4</v>
      </c>
      <c r="S1289" s="67">
        <f>R1289*各種係数!G107</f>
        <v>2.2688675934316079E-4</v>
      </c>
      <c r="T1289" s="67">
        <f>R1289*各種係数!F107</f>
        <v>3.7551320037777704E-4</v>
      </c>
      <c r="U1289" s="80">
        <v>2.0338650437400807E-3</v>
      </c>
      <c r="V1289" s="67">
        <f>U1289*各種係数!H107</f>
        <v>1.4746358904664419E-3</v>
      </c>
      <c r="W1289" s="67">
        <f>U1289*各種係数!I107</f>
        <v>7.3987585746864261E-4</v>
      </c>
      <c r="X1289" s="330">
        <f t="shared" si="123"/>
        <v>1.1635855428508698E-2</v>
      </c>
      <c r="Y1289" s="67">
        <f t="shared" si="124"/>
        <v>8.436474231153809E-3</v>
      </c>
      <c r="Z1289" s="68">
        <f t="shared" si="125"/>
        <v>4.2328710742369387E-3</v>
      </c>
      <c r="AA1289" s="67">
        <f>G1289*各種係数!K107*各種係数!$P$18</f>
        <v>0</v>
      </c>
      <c r="AB1289" s="67">
        <f>M1289*各種係数!K107*各種係数!$P$18</f>
        <v>1.656986155630756E-9</v>
      </c>
      <c r="AC1289" s="67">
        <f>U1289*各種係数!K107*各種係数!$P$18</f>
        <v>3.5097787904938272E-10</v>
      </c>
      <c r="AD1289" s="80">
        <f t="shared" si="126"/>
        <v>2.0079640346801388E-9</v>
      </c>
      <c r="AE1289" s="67">
        <f>G1289*各種係数!L107*各種係数!$P$18</f>
        <v>0</v>
      </c>
      <c r="AF1289" s="67">
        <f>M1289*各種係数!L107*各種係数!$P$18</f>
        <v>1.5080000184653267E-9</v>
      </c>
      <c r="AG1289" s="67">
        <f>U1289*各種係数!L107*各種係数!$P$18</f>
        <v>3.1942007861008E-10</v>
      </c>
      <c r="AH1289" s="330">
        <f t="shared" si="127"/>
        <v>1.8274200970754067E-9</v>
      </c>
    </row>
    <row r="1290" spans="2:34" x14ac:dyDescent="0.15">
      <c r="B1290" s="162" t="s">
        <v>134</v>
      </c>
      <c r="C1290" s="162" t="s">
        <v>322</v>
      </c>
      <c r="D1290" s="162" t="s">
        <v>300</v>
      </c>
      <c r="E1290" s="116" t="s">
        <v>998</v>
      </c>
      <c r="F1290" s="363">
        <f>SUMIF(価格変換【係数】!$D$7:$D$64,E1290,価格変換【係数】!$J$677:$J$734)</f>
        <v>0</v>
      </c>
      <c r="G1290" s="324">
        <f>SUMIF(価格変換【係数】!$D$7:$D$64,E1290,価格変換【係数】!$L$677:$L$734)</f>
        <v>0</v>
      </c>
      <c r="H1290" s="325">
        <f>G1290*各種係数!H108</f>
        <v>0</v>
      </c>
      <c r="I1290" s="324">
        <f>G1290*各種係数!I108</f>
        <v>0</v>
      </c>
      <c r="J1290" s="366">
        <v>0</v>
      </c>
      <c r="K1290" s="46">
        <f>J1290*各種係数!G108</f>
        <v>0</v>
      </c>
      <c r="L1290" s="46">
        <f>J1290*各種係数!F108</f>
        <v>0</v>
      </c>
      <c r="M1290" s="366">
        <v>0</v>
      </c>
      <c r="N1290" s="46">
        <f>M1290*各種係数!H108</f>
        <v>0</v>
      </c>
      <c r="O1290" s="46">
        <f>M1290*各種係数!I108</f>
        <v>0</v>
      </c>
      <c r="P1290" s="54"/>
      <c r="Q1290" s="41"/>
      <c r="R1290" s="46">
        <f>Q$1297*各種係数!J108</f>
        <v>3.4823532174472266E-3</v>
      </c>
      <c r="S1290" s="46">
        <f>R1290*各種係数!G108</f>
        <v>1.8613450227749107E-4</v>
      </c>
      <c r="T1290" s="46">
        <f>R1290*各種係数!F108</f>
        <v>3.2962187151697356E-3</v>
      </c>
      <c r="U1290" s="366">
        <v>1.8613450227749107E-4</v>
      </c>
      <c r="V1290" s="46">
        <f>U1290*各種係数!H108</f>
        <v>9.0018867797048187E-5</v>
      </c>
      <c r="W1290" s="46">
        <f>U1290*各種係数!I108</f>
        <v>5.2034000647283432E-5</v>
      </c>
      <c r="X1290" s="328">
        <f t="shared" si="123"/>
        <v>1.8613450227749107E-4</v>
      </c>
      <c r="Y1290" s="136">
        <f t="shared" si="124"/>
        <v>9.0018867797048187E-5</v>
      </c>
      <c r="Z1290" s="329">
        <f t="shared" si="125"/>
        <v>5.2034000647283432E-5</v>
      </c>
      <c r="AA1290" s="46">
        <f>G1290*各種係数!K108*各種係数!$P$18</f>
        <v>0</v>
      </c>
      <c r="AB1290" s="46">
        <f>M1290*各種係数!K108*各種係数!$P$18</f>
        <v>0</v>
      </c>
      <c r="AC1290" s="46">
        <f>U1290*各種係数!K108*各種係数!$P$18</f>
        <v>2.0143027734890524E-11</v>
      </c>
      <c r="AD1290" s="366">
        <f t="shared" si="126"/>
        <v>2.0143027734890524E-11</v>
      </c>
      <c r="AE1290" s="46">
        <f>G1290*各種係数!L108*各種係数!$P$18</f>
        <v>0</v>
      </c>
      <c r="AF1290" s="46">
        <f>M1290*各種係数!L108*各種係数!$P$18</f>
        <v>0</v>
      </c>
      <c r="AG1290" s="46">
        <f>U1290*各種係数!L108*各種係数!$P$18</f>
        <v>1.9748066406755417E-11</v>
      </c>
      <c r="AH1290" s="328">
        <f t="shared" si="127"/>
        <v>1.9748066406755417E-11</v>
      </c>
    </row>
    <row r="1291" spans="2:34" x14ac:dyDescent="0.15">
      <c r="B1291" s="155" t="s">
        <v>135</v>
      </c>
      <c r="C1291" s="155" t="s">
        <v>322</v>
      </c>
      <c r="D1291" s="155" t="s">
        <v>300</v>
      </c>
      <c r="E1291" s="41" t="s">
        <v>999</v>
      </c>
      <c r="F1291" s="363">
        <f>SUMIF(価格変換【係数】!$D$7:$D$64,E1291,価格変換【係数】!$J$677:$J$734)</f>
        <v>1</v>
      </c>
      <c r="G1291" s="324">
        <f>SUMIF(価格変換【係数】!$D$7:$D$64,E1291,価格変換【係数】!$L$677:$L$734)</f>
        <v>1</v>
      </c>
      <c r="H1291" s="325">
        <f>G1291*各種係数!H109</f>
        <v>0.40352854995768972</v>
      </c>
      <c r="I1291" s="324">
        <f>G1291*各種係数!I109</f>
        <v>0.30597105219950238</v>
      </c>
      <c r="J1291" s="364">
        <v>7.0727610290867299E-3</v>
      </c>
      <c r="K1291" s="46">
        <f>J1291*各種係数!G109</f>
        <v>4.3293030633990192E-3</v>
      </c>
      <c r="L1291" s="46">
        <f>J1291*各種係数!F109</f>
        <v>2.7434579656877098E-3</v>
      </c>
      <c r="M1291" s="364">
        <v>4.3484018426338195E-3</v>
      </c>
      <c r="N1291" s="46">
        <f>M1291*各種係数!H109</f>
        <v>1.7547042901913713E-3</v>
      </c>
      <c r="O1291" s="46">
        <f>M1291*各種係数!I109</f>
        <v>1.3304850871769247E-3</v>
      </c>
      <c r="P1291" s="54"/>
      <c r="Q1291" s="41"/>
      <c r="R1291" s="46">
        <f>Q$1297*各種係数!J109</f>
        <v>2.0164221819798156E-2</v>
      </c>
      <c r="S1291" s="46">
        <f>R1291*各種係数!G109</f>
        <v>1.2342708446743849E-2</v>
      </c>
      <c r="T1291" s="46">
        <f>R1291*各種係数!F109</f>
        <v>7.8215133730543049E-3</v>
      </c>
      <c r="U1291" s="364">
        <v>1.2407583333646824E-2</v>
      </c>
      <c r="V1291" s="46">
        <f>U1291*各種係数!H109</f>
        <v>5.0068141111057002E-3</v>
      </c>
      <c r="W1291" s="46">
        <f>U1291*各種係数!I109</f>
        <v>3.796361327848928E-3</v>
      </c>
      <c r="X1291" s="135">
        <f t="shared" si="123"/>
        <v>1.0167559851762806</v>
      </c>
      <c r="Y1291" s="46">
        <f t="shared" si="124"/>
        <v>0.41029006835898679</v>
      </c>
      <c r="Z1291" s="47">
        <f t="shared" si="125"/>
        <v>0.31109789861452825</v>
      </c>
      <c r="AA1291" s="46">
        <f>G1291*各種係数!K109*各種係数!$P$18</f>
        <v>1.9417255010924889E-7</v>
      </c>
      <c r="AB1291" s="46">
        <f>M1291*各種係数!K109*各種係数!$P$18</f>
        <v>8.443402746839655E-10</v>
      </c>
      <c r="AC1291" s="46">
        <f>U1291*各種係数!K109*各種係数!$P$18</f>
        <v>2.4092120965872191E-9</v>
      </c>
      <c r="AD1291" s="364">
        <f t="shared" si="126"/>
        <v>1.9742610248052008E-7</v>
      </c>
      <c r="AE1291" s="46">
        <f>G1291*各種係数!L109*各種係数!$P$18</f>
        <v>1.7926923222653042E-7</v>
      </c>
      <c r="AF1291" s="46">
        <f>M1291*各種係数!L109*各種係数!$P$18</f>
        <v>7.7953465974139498E-10</v>
      </c>
      <c r="AG1291" s="46">
        <f>U1291*各種係数!L109*各種係数!$P$18</f>
        <v>2.2242979380095609E-9</v>
      </c>
      <c r="AH1291" s="135">
        <f t="shared" si="127"/>
        <v>1.8227306482428138E-7</v>
      </c>
    </row>
    <row r="1292" spans="2:34" x14ac:dyDescent="0.15">
      <c r="B1292" s="155" t="s">
        <v>136</v>
      </c>
      <c r="C1292" s="155" t="s">
        <v>322</v>
      </c>
      <c r="D1292" s="155" t="s">
        <v>300</v>
      </c>
      <c r="E1292" s="41" t="s">
        <v>1000</v>
      </c>
      <c r="F1292" s="363">
        <f>SUMIF(価格変換【係数】!$D$7:$D$64,E1292,価格変換【係数】!$J$677:$J$734)</f>
        <v>0</v>
      </c>
      <c r="G1292" s="324">
        <f>SUMIF(価格変換【係数】!$D$7:$D$64,E1292,価格変換【係数】!$L$677:$L$734)</f>
        <v>0</v>
      </c>
      <c r="H1292" s="325">
        <f>G1292*各種係数!H110</f>
        <v>0</v>
      </c>
      <c r="I1292" s="324">
        <f>G1292*各種係数!I110</f>
        <v>0</v>
      </c>
      <c r="J1292" s="364">
        <v>2.8484282051605895E-3</v>
      </c>
      <c r="K1292" s="46">
        <f>J1292*各種係数!G110</f>
        <v>2.3400912136167938E-3</v>
      </c>
      <c r="L1292" s="46">
        <f>J1292*各種係数!F110</f>
        <v>5.083369915437956E-4</v>
      </c>
      <c r="M1292" s="364">
        <v>2.4070896422811691E-3</v>
      </c>
      <c r="N1292" s="46">
        <f>M1292*各種係数!H110</f>
        <v>1.6485290661340652E-3</v>
      </c>
      <c r="O1292" s="46">
        <f>M1292*各種係数!I110</f>
        <v>7.1350512082767156E-4</v>
      </c>
      <c r="P1292" s="54"/>
      <c r="Q1292" s="41"/>
      <c r="R1292" s="46">
        <f>Q$1297*各種係数!J110</f>
        <v>3.9655470117342774E-3</v>
      </c>
      <c r="S1292" s="46">
        <f>R1292*各種係数!G110</f>
        <v>3.2578464510817956E-3</v>
      </c>
      <c r="T1292" s="46">
        <f>R1292*各種係数!F110</f>
        <v>7.077005606524816E-4</v>
      </c>
      <c r="U1292" s="364">
        <v>3.3951329474204966E-3</v>
      </c>
      <c r="V1292" s="46">
        <f>U1292*各種係数!H110</f>
        <v>2.3252043666757349E-3</v>
      </c>
      <c r="W1292" s="46">
        <f>U1292*各種係数!I110</f>
        <v>1.0063791149795107E-3</v>
      </c>
      <c r="X1292" s="135">
        <f t="shared" si="123"/>
        <v>5.8022225897016652E-3</v>
      </c>
      <c r="Y1292" s="46">
        <f t="shared" si="124"/>
        <v>3.9737334328098003E-3</v>
      </c>
      <c r="Z1292" s="47">
        <f t="shared" si="125"/>
        <v>1.7198842358071822E-3</v>
      </c>
      <c r="AA1292" s="46">
        <f>G1292*各種係数!K110*各種係数!$P$18</f>
        <v>0</v>
      </c>
      <c r="AB1292" s="46">
        <f>M1292*各種係数!K110*各種係数!$P$18</f>
        <v>3.4762908037685899E-10</v>
      </c>
      <c r="AC1292" s="46">
        <f>U1292*各種係数!K110*各種係数!$P$18</f>
        <v>4.903211428181198E-10</v>
      </c>
      <c r="AD1292" s="364">
        <f t="shared" si="126"/>
        <v>8.3795022319497884E-10</v>
      </c>
      <c r="AE1292" s="46">
        <f>G1292*各種係数!L110*各種係数!$P$18</f>
        <v>0</v>
      </c>
      <c r="AF1292" s="46">
        <f>M1292*各種係数!L110*各種係数!$P$18</f>
        <v>2.6107847486579421E-10</v>
      </c>
      <c r="AG1292" s="46">
        <f>U1292*各種係数!L110*各種係数!$P$18</f>
        <v>3.682439225815975E-10</v>
      </c>
      <c r="AH1292" s="135">
        <f t="shared" si="127"/>
        <v>6.2932239744739176E-10</v>
      </c>
    </row>
    <row r="1293" spans="2:34" x14ac:dyDescent="0.15">
      <c r="B1293" s="155" t="s">
        <v>137</v>
      </c>
      <c r="C1293" s="155" t="s">
        <v>322</v>
      </c>
      <c r="D1293" s="155" t="s">
        <v>300</v>
      </c>
      <c r="E1293" s="41" t="s">
        <v>1001</v>
      </c>
      <c r="F1293" s="363">
        <f>SUMIF(価格変換【係数】!$D$7:$D$64,E1293,価格変換【係数】!$J$677:$J$734)</f>
        <v>0</v>
      </c>
      <c r="G1293" s="324">
        <f>SUMIF(価格変換【係数】!$D$7:$D$64,E1293,価格変換【係数】!$L$677:$L$734)</f>
        <v>0</v>
      </c>
      <c r="H1293" s="325">
        <f>G1293*各種係数!H111</f>
        <v>0</v>
      </c>
      <c r="I1293" s="324">
        <f>G1293*各種係数!I111</f>
        <v>0</v>
      </c>
      <c r="J1293" s="364">
        <v>2.3036993066168204E-4</v>
      </c>
      <c r="K1293" s="46">
        <f>J1293*各種係数!G111</f>
        <v>1.5492946907824553E-4</v>
      </c>
      <c r="L1293" s="46">
        <f>J1293*各種係数!F111</f>
        <v>7.5440461583436508E-5</v>
      </c>
      <c r="M1293" s="364">
        <v>2.9108011210027295E-4</v>
      </c>
      <c r="N1293" s="46">
        <f>M1293*各種係数!H111</f>
        <v>2.0434448573755754E-4</v>
      </c>
      <c r="O1293" s="46">
        <f>M1293*各種係数!I111</f>
        <v>8.6154750115766379E-5</v>
      </c>
      <c r="P1293" s="54"/>
      <c r="Q1293" s="41"/>
      <c r="R1293" s="46">
        <f>Q$1297*各種係数!J111</f>
        <v>7.5135852591144622E-3</v>
      </c>
      <c r="S1293" s="46">
        <f>R1293*各種係数!G111</f>
        <v>5.0530716909329655E-3</v>
      </c>
      <c r="T1293" s="46">
        <f>R1293*各種係数!F111</f>
        <v>2.4605135681814976E-3</v>
      </c>
      <c r="U1293" s="364">
        <v>5.1374412229811131E-3</v>
      </c>
      <c r="V1293" s="46">
        <f>U1293*各種係数!H111</f>
        <v>3.6065939962100892E-3</v>
      </c>
      <c r="W1293" s="46">
        <f>U1293*各種係数!I111</f>
        <v>1.5205950059820662E-3</v>
      </c>
      <c r="X1293" s="135">
        <f t="shared" si="123"/>
        <v>5.4285213350813858E-3</v>
      </c>
      <c r="Y1293" s="46">
        <f t="shared" si="124"/>
        <v>3.8109384819476465E-3</v>
      </c>
      <c r="Z1293" s="47">
        <f t="shared" si="125"/>
        <v>1.6067497560978325E-3</v>
      </c>
      <c r="AA1293" s="46">
        <f>G1293*各種係数!K111*各種係数!$P$18</f>
        <v>0</v>
      </c>
      <c r="AB1293" s="46">
        <f>M1293*各種係数!K111*各種係数!$P$18</f>
        <v>2.5346204781857759E-11</v>
      </c>
      <c r="AC1293" s="46">
        <f>U1293*各種係数!K111*各種係数!$P$18</f>
        <v>4.4734982528651759E-10</v>
      </c>
      <c r="AD1293" s="364">
        <f t="shared" si="126"/>
        <v>4.7269603006837529E-10</v>
      </c>
      <c r="AE1293" s="46">
        <f>G1293*各種係数!L111*各種係数!$P$18</f>
        <v>0</v>
      </c>
      <c r="AF1293" s="46">
        <f>M1293*各種係数!L111*各種係数!$P$18</f>
        <v>2.3198012072630653E-11</v>
      </c>
      <c r="AG1293" s="46">
        <f>U1293*各種係数!L111*各種係数!$P$18</f>
        <v>4.0943512991396329E-10</v>
      </c>
      <c r="AH1293" s="135">
        <f t="shared" si="127"/>
        <v>4.3263314198659394E-10</v>
      </c>
    </row>
    <row r="1294" spans="2:34" x14ac:dyDescent="0.15">
      <c r="B1294" s="163" t="s">
        <v>138</v>
      </c>
      <c r="C1294" s="163" t="s">
        <v>322</v>
      </c>
      <c r="D1294" s="163" t="s">
        <v>300</v>
      </c>
      <c r="E1294" s="62" t="s">
        <v>204</v>
      </c>
      <c r="F1294" s="365">
        <f>SUMIF(価格変換【係数】!$D$7:$D$64,E1294,価格変換【係数】!$J$677:$J$734)</f>
        <v>0</v>
      </c>
      <c r="G1294" s="326">
        <f>SUMIF(価格変換【係数】!$D$7:$D$64,E1294,価格変換【係数】!$L$677:$L$734)</f>
        <v>0</v>
      </c>
      <c r="H1294" s="327">
        <f>G1294*各種係数!H112</f>
        <v>0</v>
      </c>
      <c r="I1294" s="326">
        <f>G1294*各種係数!I112</f>
        <v>0</v>
      </c>
      <c r="J1294" s="80">
        <v>3.8256059209113756E-4</v>
      </c>
      <c r="K1294" s="67">
        <f>J1294*各種係数!G112</f>
        <v>2.3377949690532205E-4</v>
      </c>
      <c r="L1294" s="67">
        <f>J1294*各種係数!F112</f>
        <v>1.4878109518581551E-4</v>
      </c>
      <c r="M1294" s="80">
        <v>2.9510468958031003E-4</v>
      </c>
      <c r="N1294" s="67">
        <f>M1294*各種係数!H112</f>
        <v>2.1571059223464368E-4</v>
      </c>
      <c r="O1294" s="67">
        <f>M1294*各種係数!I112</f>
        <v>1.0185322908325547E-4</v>
      </c>
      <c r="P1294" s="54"/>
      <c r="Q1294" s="41"/>
      <c r="R1294" s="67">
        <f>Q$1297*各種係数!J112</f>
        <v>6.9624472435886086E-3</v>
      </c>
      <c r="S1294" s="67">
        <f>R1294*各種係数!G112</f>
        <v>4.254691799118266E-3</v>
      </c>
      <c r="T1294" s="67">
        <f>R1294*各種係数!F112</f>
        <v>2.7077554444703425E-3</v>
      </c>
      <c r="U1294" s="80">
        <v>4.3223983620291817E-3</v>
      </c>
      <c r="V1294" s="67">
        <f>U1294*各種係数!H112</f>
        <v>3.159513025270403E-3</v>
      </c>
      <c r="W1294" s="67">
        <f>U1294*各種係数!I112</f>
        <v>1.491844237321198E-3</v>
      </c>
      <c r="X1294" s="330">
        <f t="shared" si="123"/>
        <v>4.6175030516094921E-3</v>
      </c>
      <c r="Y1294" s="67">
        <f t="shared" si="124"/>
        <v>3.3752236175050468E-3</v>
      </c>
      <c r="Z1294" s="68">
        <f t="shared" si="125"/>
        <v>1.5936974664044535E-3</v>
      </c>
      <c r="AA1294" s="67">
        <f>G1294*各種係数!K112*各種係数!$P$18</f>
        <v>0</v>
      </c>
      <c r="AB1294" s="67">
        <f>M1294*各種係数!K112*各種係数!$P$18</f>
        <v>5.0158003931432119E-11</v>
      </c>
      <c r="AC1294" s="67">
        <f>U1294*各種係数!K112*各種係数!$P$18</f>
        <v>7.3466427912144213E-10</v>
      </c>
      <c r="AD1294" s="80">
        <f t="shared" si="126"/>
        <v>7.8482228305287425E-10</v>
      </c>
      <c r="AE1294" s="67">
        <f>G1294*各種係数!L112*各種係数!$P$18</f>
        <v>0</v>
      </c>
      <c r="AF1294" s="67">
        <f>M1294*各種係数!L112*各種係数!$P$18</f>
        <v>3.2334202989966496E-11</v>
      </c>
      <c r="AG1294" s="67">
        <f>U1294*各種係数!L112*各種係数!$P$18</f>
        <v>4.7359906831746727E-10</v>
      </c>
      <c r="AH1294" s="330">
        <f t="shared" si="127"/>
        <v>5.0593327130743373E-10</v>
      </c>
    </row>
    <row r="1295" spans="2:34" x14ac:dyDescent="0.15">
      <c r="B1295" s="155" t="s">
        <v>139</v>
      </c>
      <c r="C1295" s="155" t="s">
        <v>323</v>
      </c>
      <c r="D1295" s="155" t="s">
        <v>290</v>
      </c>
      <c r="E1295" s="41" t="s">
        <v>1002</v>
      </c>
      <c r="F1295" s="363">
        <f>SUMIF(価格変換【係数】!$D$7:$D$64,E1295,価格変換【係数】!$J$677:$J$734)</f>
        <v>0</v>
      </c>
      <c r="G1295" s="324">
        <f>SUMIF(価格変換【係数】!$D$7:$D$64,E1295,価格変換【係数】!$L$677:$L$734)</f>
        <v>0</v>
      </c>
      <c r="H1295" s="325">
        <f>G1295*各種係数!H113</f>
        <v>0</v>
      </c>
      <c r="I1295" s="324">
        <f>G1295*各種係数!I113</f>
        <v>0</v>
      </c>
      <c r="J1295" s="364">
        <v>7.9164403804135044E-4</v>
      </c>
      <c r="K1295" s="46">
        <f>J1295*各種係数!G113</f>
        <v>7.9164403804135044E-4</v>
      </c>
      <c r="L1295" s="46">
        <f>J1295*各種係数!F113</f>
        <v>0</v>
      </c>
      <c r="M1295" s="364">
        <v>1.0746694710175478E-3</v>
      </c>
      <c r="N1295" s="46">
        <f>M1295*各種係数!H113</f>
        <v>0</v>
      </c>
      <c r="O1295" s="46">
        <f>M1295*各種係数!I113</f>
        <v>0</v>
      </c>
      <c r="P1295" s="54"/>
      <c r="Q1295" s="41"/>
      <c r="R1295" s="46">
        <f>Q$1297*各種係数!J113</f>
        <v>0</v>
      </c>
      <c r="S1295" s="46">
        <f>R1295*各種係数!G113</f>
        <v>0</v>
      </c>
      <c r="T1295" s="46">
        <f>R1295*各種係数!F113</f>
        <v>0</v>
      </c>
      <c r="U1295" s="364">
        <v>1.8188241122106807E-4</v>
      </c>
      <c r="V1295" s="46">
        <f>U1295*各種係数!H113</f>
        <v>0</v>
      </c>
      <c r="W1295" s="46">
        <f>U1295*各種係数!I113</f>
        <v>0</v>
      </c>
      <c r="X1295" s="135">
        <f t="shared" si="123"/>
        <v>1.2565518822386158E-3</v>
      </c>
      <c r="Y1295" s="46">
        <f t="shared" si="124"/>
        <v>0</v>
      </c>
      <c r="Z1295" s="47">
        <f t="shared" si="125"/>
        <v>0</v>
      </c>
      <c r="AA1295" s="46">
        <f>G1295*各種係数!K113*各種係数!$P$18</f>
        <v>0</v>
      </c>
      <c r="AB1295" s="46">
        <f>M1295*各種係数!K113*各種係数!$P$18</f>
        <v>0</v>
      </c>
      <c r="AC1295" s="46">
        <f>U1295*各種係数!K113*各種係数!$P$18</f>
        <v>0</v>
      </c>
      <c r="AD1295" s="364">
        <f t="shared" si="126"/>
        <v>0</v>
      </c>
      <c r="AE1295" s="46">
        <f>G1295*各種係数!L113*各種係数!$P$18</f>
        <v>0</v>
      </c>
      <c r="AF1295" s="46">
        <f>M1295*各種係数!L113*各種係数!$P$18</f>
        <v>0</v>
      </c>
      <c r="AG1295" s="46">
        <f>U1295*各種係数!L113*各種係数!$P$18</f>
        <v>0</v>
      </c>
      <c r="AH1295" s="135">
        <f t="shared" si="127"/>
        <v>0</v>
      </c>
    </row>
    <row r="1296" spans="2:34" x14ac:dyDescent="0.15">
      <c r="B1296" s="173" t="s">
        <v>955</v>
      </c>
      <c r="C1296" s="173" t="s">
        <v>324</v>
      </c>
      <c r="D1296" s="173" t="s">
        <v>301</v>
      </c>
      <c r="E1296" s="87" t="s">
        <v>1003</v>
      </c>
      <c r="F1296" s="367">
        <f>SUMIF(価格変換【係数】!$D$7:$D$64,E1296,価格変換【係数】!$J$677:$J$734)</f>
        <v>0</v>
      </c>
      <c r="G1296" s="333">
        <f>SUMIF(価格変換【係数】!$D$7:$D$64,E1296,価格変換【係数】!$L$677:$L$734)</f>
        <v>0</v>
      </c>
      <c r="H1296" s="334">
        <f>G1296*各種係数!H114</f>
        <v>0</v>
      </c>
      <c r="I1296" s="333">
        <f>G1296*各種係数!I114</f>
        <v>0</v>
      </c>
      <c r="J1296" s="368">
        <v>1.6050115563863243E-3</v>
      </c>
      <c r="K1296" s="91">
        <f>J1296*各種係数!G114</f>
        <v>9.9584898339925604E-4</v>
      </c>
      <c r="L1296" s="91">
        <f>J1296*各種係数!F114</f>
        <v>6.0916257298706828E-4</v>
      </c>
      <c r="M1296" s="368">
        <v>1.7646646806199376E-3</v>
      </c>
      <c r="N1296" s="46">
        <f>M1296*各種係数!H114</f>
        <v>7.2604126340938629E-4</v>
      </c>
      <c r="O1296" s="46">
        <f>M1296*各種係数!I114</f>
        <v>1.8892203921638545E-5</v>
      </c>
      <c r="P1296" s="95"/>
      <c r="Q1296" s="87"/>
      <c r="R1296" s="91">
        <f>Q$1297*各種係数!J114</f>
        <v>8.4036811060315591E-6</v>
      </c>
      <c r="S1296" s="91">
        <f>R1296*各種係数!G114</f>
        <v>5.2141663734156347E-6</v>
      </c>
      <c r="T1296" s="91">
        <f>R1296*各種係数!F114</f>
        <v>3.1895147326159249E-6</v>
      </c>
      <c r="U1296" s="368">
        <v>3.2296531257113719E-4</v>
      </c>
      <c r="V1296" s="91">
        <f>U1296*各種係数!H114</f>
        <v>1.3287858376254198E-4</v>
      </c>
      <c r="W1296" s="91">
        <f>U1296*各種係数!I114</f>
        <v>3.4576124357893039E-6</v>
      </c>
      <c r="X1296" s="335">
        <f t="shared" si="123"/>
        <v>2.0876299931910747E-3</v>
      </c>
      <c r="Y1296" s="91">
        <f t="shared" si="124"/>
        <v>8.5891984717192829E-4</v>
      </c>
      <c r="Z1296" s="94">
        <f t="shared" si="125"/>
        <v>2.2349816357427851E-5</v>
      </c>
      <c r="AA1296" s="91">
        <f>G1296*各種係数!K114*各種係数!$P$18</f>
        <v>0</v>
      </c>
      <c r="AB1296" s="91">
        <f>M1296*各種係数!K114*各種係数!$P$18</f>
        <v>6.0208198933615522E-12</v>
      </c>
      <c r="AC1296" s="91">
        <f>U1296*各種係数!K114*各種係数!$P$18</f>
        <v>1.101918115180338E-12</v>
      </c>
      <c r="AD1296" s="368">
        <f t="shared" si="126"/>
        <v>7.1227380085418903E-12</v>
      </c>
      <c r="AE1296" s="91">
        <f>G1296*各種係数!L114*各種係数!$P$18</f>
        <v>0</v>
      </c>
      <c r="AF1296" s="91">
        <f>M1296*各種係数!L114*各種係数!$P$18</f>
        <v>6.0208198933615522E-12</v>
      </c>
      <c r="AG1296" s="91">
        <f>U1296*各種係数!L114*各種係数!$P$18</f>
        <v>1.101918115180338E-12</v>
      </c>
      <c r="AH1296" s="335">
        <f t="shared" si="127"/>
        <v>7.1227380085418903E-12</v>
      </c>
    </row>
    <row r="1297" spans="2:34" x14ac:dyDescent="0.15">
      <c r="B1297" s="477"/>
      <c r="C1297" s="478"/>
      <c r="D1297" s="478"/>
      <c r="E1297" s="95" t="s">
        <v>272</v>
      </c>
      <c r="F1297" s="91">
        <f t="shared" ref="F1297:O1297" si="128">SUM(F1190:F1296)</f>
        <v>1</v>
      </c>
      <c r="G1297" s="91">
        <f t="shared" si="128"/>
        <v>1</v>
      </c>
      <c r="H1297" s="91">
        <f t="shared" si="128"/>
        <v>0.40352854995768972</v>
      </c>
      <c r="I1297" s="91">
        <f t="shared" si="128"/>
        <v>0.30597105219950238</v>
      </c>
      <c r="J1297" s="91">
        <f t="shared" si="128"/>
        <v>0.59647145004231039</v>
      </c>
      <c r="K1297" s="91">
        <f t="shared" si="128"/>
        <v>0.17043186631757129</v>
      </c>
      <c r="L1297" s="91">
        <f t="shared" si="128"/>
        <v>0.42603958372473888</v>
      </c>
      <c r="M1297" s="91">
        <f t="shared" si="128"/>
        <v>0.19917612940259072</v>
      </c>
      <c r="N1297" s="138">
        <f t="shared" si="128"/>
        <v>0.10640783159685803</v>
      </c>
      <c r="O1297" s="138">
        <f t="shared" si="128"/>
        <v>5.621572077767837E-2</v>
      </c>
      <c r="P1297" s="336">
        <f>各種係数!$P$8</f>
        <v>0.60899999999999999</v>
      </c>
      <c r="Q1297" s="91">
        <f>(I1297+O1297)*P1297</f>
        <v>0.22057174474310309</v>
      </c>
      <c r="R1297" s="91">
        <f t="shared" ref="R1297:AH1297" si="129">SUM(R1190:R1296)</f>
        <v>0.22057174474310315</v>
      </c>
      <c r="S1297" s="91">
        <f t="shared" si="129"/>
        <v>8.9363945175706241E-2</v>
      </c>
      <c r="T1297" s="91">
        <f t="shared" si="129"/>
        <v>0.13120779956739687</v>
      </c>
      <c r="U1297" s="91">
        <f t="shared" si="129"/>
        <v>0.10384532493960252</v>
      </c>
      <c r="V1297" s="91">
        <f t="shared" si="129"/>
        <v>6.2173865866904598E-2</v>
      </c>
      <c r="W1297" s="91">
        <f t="shared" si="129"/>
        <v>3.2771560465740243E-2</v>
      </c>
      <c r="X1297" s="91">
        <f t="shared" si="129"/>
        <v>1.3030214543421934</v>
      </c>
      <c r="Y1297" s="91">
        <f t="shared" si="129"/>
        <v>0.57211024742145244</v>
      </c>
      <c r="Z1297" s="91">
        <f t="shared" si="129"/>
        <v>0.39495833344292092</v>
      </c>
      <c r="AA1297" s="91">
        <f t="shared" si="129"/>
        <v>1.9417255010924889E-7</v>
      </c>
      <c r="AB1297" s="91">
        <f t="shared" si="129"/>
        <v>1.6051846548384292E-8</v>
      </c>
      <c r="AC1297" s="91">
        <f t="shared" si="129"/>
        <v>9.8538671544729543E-9</v>
      </c>
      <c r="AD1297" s="91">
        <f t="shared" si="129"/>
        <v>2.2007826381210615E-7</v>
      </c>
      <c r="AE1297" s="91">
        <f t="shared" si="129"/>
        <v>1.7926923222653042E-7</v>
      </c>
      <c r="AF1297" s="91">
        <f t="shared" si="129"/>
        <v>1.4651605738013162E-8</v>
      </c>
      <c r="AG1297" s="91">
        <f t="shared" si="129"/>
        <v>8.8027597024408502E-9</v>
      </c>
      <c r="AH1297" s="91">
        <f t="shared" si="129"/>
        <v>2.0272359766698445E-7</v>
      </c>
    </row>
    <row r="1303" spans="2:34" x14ac:dyDescent="0.15">
      <c r="I1303" s="10" t="str">
        <f>入力表1【係数】!$E$52</f>
        <v>（単位：円)</v>
      </c>
      <c r="O1303" s="10" t="str">
        <f>入力表1【係数】!$E$52</f>
        <v>（単位：円)</v>
      </c>
      <c r="W1303" s="10" t="str">
        <f>入力表1【係数】!$E$52</f>
        <v>（単位：円)</v>
      </c>
      <c r="Z1303" s="10" t="str">
        <f>入力表1【係数】!$E$52</f>
        <v>（単位：円)</v>
      </c>
      <c r="AD1303" s="10" t="s">
        <v>9</v>
      </c>
      <c r="AH1303" s="10" t="s">
        <v>9</v>
      </c>
    </row>
    <row r="1304" spans="2:34" ht="17.45" customHeight="1" x14ac:dyDescent="0.15">
      <c r="B1304" s="460" t="s">
        <v>33</v>
      </c>
      <c r="C1304" s="458" t="s">
        <v>325</v>
      </c>
      <c r="D1304" s="458" t="s">
        <v>326</v>
      </c>
      <c r="E1304" s="460" t="s">
        <v>525</v>
      </c>
      <c r="F1304" s="458" t="s">
        <v>498</v>
      </c>
      <c r="G1304" s="499" t="s">
        <v>277</v>
      </c>
      <c r="H1304" s="500"/>
      <c r="I1304" s="501"/>
      <c r="J1304" s="463" t="s">
        <v>844</v>
      </c>
      <c r="K1304" s="463" t="s">
        <v>243</v>
      </c>
      <c r="L1304" s="508" t="s">
        <v>225</v>
      </c>
      <c r="M1304" s="510" t="s">
        <v>845</v>
      </c>
      <c r="N1304" s="511"/>
      <c r="O1304" s="512"/>
      <c r="P1304" s="460" t="s">
        <v>237</v>
      </c>
      <c r="Q1304" s="460" t="s">
        <v>275</v>
      </c>
      <c r="R1304" s="461" t="s">
        <v>241</v>
      </c>
      <c r="S1304" s="461" t="s">
        <v>244</v>
      </c>
      <c r="T1304" s="461" t="s">
        <v>225</v>
      </c>
      <c r="U1304" s="505" t="s">
        <v>847</v>
      </c>
      <c r="V1304" s="506"/>
      <c r="W1304" s="507"/>
      <c r="X1304" s="513" t="s">
        <v>278</v>
      </c>
      <c r="Y1304" s="514"/>
      <c r="Z1304" s="515"/>
      <c r="AA1304" s="373" t="s">
        <v>8</v>
      </c>
      <c r="AB1304" s="373" t="s">
        <v>848</v>
      </c>
      <c r="AC1304" s="373" t="s">
        <v>849</v>
      </c>
      <c r="AD1304" s="460" t="s">
        <v>266</v>
      </c>
      <c r="AE1304" s="373" t="s">
        <v>8</v>
      </c>
      <c r="AF1304" s="373" t="s">
        <v>848</v>
      </c>
      <c r="AG1304" s="373" t="s">
        <v>849</v>
      </c>
      <c r="AH1304" s="460" t="s">
        <v>271</v>
      </c>
    </row>
    <row r="1305" spans="2:34" x14ac:dyDescent="0.15">
      <c r="B1305" s="498"/>
      <c r="C1305" s="498"/>
      <c r="D1305" s="498"/>
      <c r="E1305" s="498"/>
      <c r="F1305" s="459"/>
      <c r="G1305" s="302" t="s">
        <v>230</v>
      </c>
      <c r="H1305" s="302" t="s">
        <v>228</v>
      </c>
      <c r="I1305" s="302" t="s">
        <v>286</v>
      </c>
      <c r="J1305" s="502"/>
      <c r="K1305" s="502"/>
      <c r="L1305" s="509"/>
      <c r="M1305" s="303" t="s">
        <v>846</v>
      </c>
      <c r="N1305" s="304" t="s">
        <v>228</v>
      </c>
      <c r="O1305" s="304" t="s">
        <v>229</v>
      </c>
      <c r="P1305" s="459"/>
      <c r="Q1305" s="459"/>
      <c r="R1305" s="462"/>
      <c r="S1305" s="462"/>
      <c r="T1305" s="462"/>
      <c r="U1305" s="305" t="s">
        <v>257</v>
      </c>
      <c r="V1305" s="305" t="s">
        <v>249</v>
      </c>
      <c r="W1305" s="305" t="s">
        <v>250</v>
      </c>
      <c r="X1305" s="306" t="s">
        <v>257</v>
      </c>
      <c r="Y1305" s="306" t="s">
        <v>249</v>
      </c>
      <c r="Z1305" s="306" t="s">
        <v>250</v>
      </c>
      <c r="AA1305" s="182" t="s">
        <v>262</v>
      </c>
      <c r="AB1305" s="182" t="s">
        <v>262</v>
      </c>
      <c r="AC1305" s="182" t="s">
        <v>262</v>
      </c>
      <c r="AD1305" s="498"/>
      <c r="AE1305" s="182" t="s">
        <v>267</v>
      </c>
      <c r="AF1305" s="182" t="s">
        <v>267</v>
      </c>
      <c r="AG1305" s="182" t="s">
        <v>267</v>
      </c>
      <c r="AH1305" s="498"/>
    </row>
    <row r="1306" spans="2:34" x14ac:dyDescent="0.15">
      <c r="B1306" s="498"/>
      <c r="C1306" s="498"/>
      <c r="D1306" s="498"/>
      <c r="E1306" s="498"/>
      <c r="F1306" s="379" t="s">
        <v>706</v>
      </c>
      <c r="G1306" s="307" t="s">
        <v>216</v>
      </c>
      <c r="H1306" s="308" t="s">
        <v>704</v>
      </c>
      <c r="I1306" s="307" t="s">
        <v>219</v>
      </c>
      <c r="J1306" s="379" t="s">
        <v>222</v>
      </c>
      <c r="K1306" s="379" t="s">
        <v>223</v>
      </c>
      <c r="L1306" s="377" t="s">
        <v>226</v>
      </c>
      <c r="M1306" s="309" t="s">
        <v>231</v>
      </c>
      <c r="N1306" s="309" t="s">
        <v>698</v>
      </c>
      <c r="O1306" s="309" t="s">
        <v>697</v>
      </c>
      <c r="P1306" s="379" t="s">
        <v>238</v>
      </c>
      <c r="Q1306" s="379" t="s">
        <v>239</v>
      </c>
      <c r="R1306" s="379" t="s">
        <v>242</v>
      </c>
      <c r="S1306" s="379" t="s">
        <v>693</v>
      </c>
      <c r="T1306" s="379" t="s">
        <v>692</v>
      </c>
      <c r="U1306" s="310" t="s">
        <v>251</v>
      </c>
      <c r="V1306" s="310" t="s">
        <v>252</v>
      </c>
      <c r="W1306" s="310" t="s">
        <v>253</v>
      </c>
      <c r="X1306" s="516" t="s">
        <v>688</v>
      </c>
      <c r="Y1306" s="516" t="s">
        <v>687</v>
      </c>
      <c r="Z1306" s="516" t="s">
        <v>260</v>
      </c>
      <c r="AA1306" s="442" t="s">
        <v>263</v>
      </c>
      <c r="AB1306" s="442" t="s">
        <v>264</v>
      </c>
      <c r="AC1306" s="460" t="s">
        <v>265</v>
      </c>
      <c r="AD1306" s="498"/>
      <c r="AE1306" s="442" t="s">
        <v>268</v>
      </c>
      <c r="AF1306" s="442" t="s">
        <v>269</v>
      </c>
      <c r="AG1306" s="460" t="s">
        <v>270</v>
      </c>
      <c r="AH1306" s="498"/>
    </row>
    <row r="1307" spans="2:34" ht="30" x14ac:dyDescent="0.15">
      <c r="B1307" s="459"/>
      <c r="C1307" s="459"/>
      <c r="D1307" s="459"/>
      <c r="E1307" s="459"/>
      <c r="F1307" s="311"/>
      <c r="G1307" s="312" t="s">
        <v>217</v>
      </c>
      <c r="H1307" s="356" t="s">
        <v>220</v>
      </c>
      <c r="I1307" s="357" t="s">
        <v>221</v>
      </c>
      <c r="J1307" s="315" t="s">
        <v>387</v>
      </c>
      <c r="K1307" s="311" t="s">
        <v>224</v>
      </c>
      <c r="L1307" s="358" t="s">
        <v>227</v>
      </c>
      <c r="M1307" s="318" t="s">
        <v>232</v>
      </c>
      <c r="N1307" s="359" t="s">
        <v>235</v>
      </c>
      <c r="O1307" s="359" t="s">
        <v>236</v>
      </c>
      <c r="P1307" s="311"/>
      <c r="Q1307" s="311" t="s">
        <v>240</v>
      </c>
      <c r="R1307" s="425" t="s">
        <v>1050</v>
      </c>
      <c r="S1307" s="311" t="s">
        <v>246</v>
      </c>
      <c r="T1307" s="311" t="s">
        <v>248</v>
      </c>
      <c r="U1307" s="319" t="s">
        <v>254</v>
      </c>
      <c r="V1307" s="360" t="s">
        <v>255</v>
      </c>
      <c r="W1307" s="360" t="s">
        <v>256</v>
      </c>
      <c r="X1307" s="517"/>
      <c r="Y1307" s="517"/>
      <c r="Z1307" s="517"/>
      <c r="AA1307" s="553"/>
      <c r="AB1307" s="553"/>
      <c r="AC1307" s="498"/>
      <c r="AD1307" s="459"/>
      <c r="AE1307" s="553"/>
      <c r="AF1307" s="553"/>
      <c r="AG1307" s="498"/>
      <c r="AH1307" s="459"/>
    </row>
    <row r="1308" spans="2:34" x14ac:dyDescent="0.15">
      <c r="B1308" s="320" t="s">
        <v>34</v>
      </c>
      <c r="C1308" s="320" t="s">
        <v>288</v>
      </c>
      <c r="D1308" s="320" t="s">
        <v>288</v>
      </c>
      <c r="E1308" s="101" t="s">
        <v>141</v>
      </c>
      <c r="F1308" s="361">
        <f>SUMIF(価格変換【係数】!$D$7:$D$64,E1308,価格変換【係数】!$J$744:$J$801)</f>
        <v>3.587511815917184E-2</v>
      </c>
      <c r="G1308" s="321">
        <f>SUMIF(価格変換【係数】!$D$7:$D$64,E1308,価格変換【係数】!$L$744:$L$801)</f>
        <v>9.0645373030508376E-4</v>
      </c>
      <c r="H1308" s="322">
        <f>G1308*各種係数!H8</f>
        <v>5.2630835572133766E-4</v>
      </c>
      <c r="I1308" s="321">
        <f>G1308*各種係数!I8</f>
        <v>7.3279427058181029E-5</v>
      </c>
      <c r="J1308" s="362">
        <f t="array" ref="J1308:J1414">MMULT(各種係数!$AD$8:$EF$114,G1308:G1414)</f>
        <v>1.0484444946770302E-2</v>
      </c>
      <c r="K1308" s="134">
        <f>J1308*各種係数!G8</f>
        <v>2.6490962872964134E-4</v>
      </c>
      <c r="L1308" s="134">
        <f>J1308*各種係数!F8</f>
        <v>1.021953531804066E-2</v>
      </c>
      <c r="M1308" s="362">
        <f t="array" ref="M1308:M1414">MMULT(各種係数!$EK$8:$IM$114,K1308:K1414)</f>
        <v>2.7674478797041401E-4</v>
      </c>
      <c r="N1308" s="46">
        <f>M1308*各種係数!H8</f>
        <v>1.6068453296798346E-4</v>
      </c>
      <c r="O1308" s="46">
        <f>M1308*各種係数!I8</f>
        <v>2.2372569967784479E-5</v>
      </c>
      <c r="P1308" s="102"/>
      <c r="Q1308" s="101"/>
      <c r="R1308" s="134">
        <f>Q$1415*各種係数!J8</f>
        <v>8.4428661579127526E-4</v>
      </c>
      <c r="S1308" s="134">
        <f>R1308*各種係数!G8</f>
        <v>2.1332522137909615E-5</v>
      </c>
      <c r="T1308" s="134">
        <f>R1308*各種係数!F8</f>
        <v>8.2295409365336564E-4</v>
      </c>
      <c r="U1308" s="362">
        <f t="array" ref="U1308:U1414">MMULT(各種係数!$EK$8:$IM$114,S1308:S1414)</f>
        <v>2.9984492305987984E-5</v>
      </c>
      <c r="V1308" s="134">
        <f>U1308*各種係数!H8</f>
        <v>1.7409701471902177E-5</v>
      </c>
      <c r="W1308" s="134">
        <f>U1308*各種係数!I8</f>
        <v>2.4240028402483523E-6</v>
      </c>
      <c r="X1308" s="323">
        <f t="shared" ref="X1308:X1371" si="130">G1308+M1308+U1308</f>
        <v>1.2131830105814856E-3</v>
      </c>
      <c r="Y1308" s="134">
        <f t="shared" ref="Y1308:Y1371" si="131">H1308+N1308+V1308</f>
        <v>7.044025901612233E-4</v>
      </c>
      <c r="Z1308" s="52">
        <f t="shared" ref="Z1308:Z1371" si="132">I1308+O1308+W1308</f>
        <v>9.8075999866213871E-5</v>
      </c>
      <c r="AA1308" s="134">
        <f>G1308*各種係数!K8*各種係数!$P$18</f>
        <v>4.6646237739456565E-10</v>
      </c>
      <c r="AB1308" s="134">
        <f>M1308*各種係数!K8*各種係数!$P$18</f>
        <v>1.424132610550197E-10</v>
      </c>
      <c r="AC1308" s="134">
        <f>U1308*各種係数!K8*各種係数!$P$18</f>
        <v>1.5430062338993028E-11</v>
      </c>
      <c r="AD1308" s="362">
        <f t="shared" ref="AD1308:AD1371" si="133">SUM(AA1308:AC1308)</f>
        <v>6.2430570078857843E-10</v>
      </c>
      <c r="AE1308" s="134">
        <f>G1308*各種係数!L8*各種係数!$P$18</f>
        <v>6.0811813003892752E-11</v>
      </c>
      <c r="AF1308" s="134">
        <f>M1308*各種係数!L8*各種係数!$P$18</f>
        <v>1.8566145996436614E-11</v>
      </c>
      <c r="AG1308" s="134">
        <f>U1308*各種係数!L8*各種係数!$P$18</f>
        <v>2.0115878816171891E-12</v>
      </c>
      <c r="AH1308" s="323">
        <f t="shared" ref="AH1308:AH1371" si="134">SUM(AE1308:AG1308)</f>
        <v>8.138954688194656E-11</v>
      </c>
    </row>
    <row r="1309" spans="2:34" x14ac:dyDescent="0.15">
      <c r="B1309" s="155" t="s">
        <v>35</v>
      </c>
      <c r="C1309" s="155" t="s">
        <v>288</v>
      </c>
      <c r="D1309" s="155" t="s">
        <v>288</v>
      </c>
      <c r="E1309" s="41" t="s">
        <v>205</v>
      </c>
      <c r="F1309" s="363">
        <f>SUMIF(価格変換【係数】!$D$7:$D$64,E1309,価格変換【係数】!$J$744:$J$801)</f>
        <v>0</v>
      </c>
      <c r="G1309" s="324">
        <f>SUMIF(価格変換【係数】!$D$7:$D$64,E1309,価格変換【係数】!$L$744:$L$801)</f>
        <v>0</v>
      </c>
      <c r="H1309" s="325">
        <f>G1309*各種係数!H9</f>
        <v>0</v>
      </c>
      <c r="I1309" s="324">
        <f>G1309*各種係数!I9</f>
        <v>0</v>
      </c>
      <c r="J1309" s="364">
        <v>4.1904641546952693E-3</v>
      </c>
      <c r="K1309" s="46">
        <f>J1309*各種係数!G9</f>
        <v>7.2949261331178427E-5</v>
      </c>
      <c r="L1309" s="46">
        <f>J1309*各種係数!F9</f>
        <v>4.1175148933640911E-3</v>
      </c>
      <c r="M1309" s="364">
        <v>7.6160404040947851E-5</v>
      </c>
      <c r="N1309" s="46">
        <f>M1309*各種係数!H9</f>
        <v>2.2183058529109881E-5</v>
      </c>
      <c r="O1309" s="46">
        <f>M1309*各種係数!I9</f>
        <v>7.3639601935367182E-6</v>
      </c>
      <c r="P1309" s="54"/>
      <c r="Q1309" s="41"/>
      <c r="R1309" s="46">
        <f>Q$1415*各種係数!J9</f>
        <v>6.2692002359337025E-5</v>
      </c>
      <c r="S1309" s="46">
        <f>R1309*各種係数!G9</f>
        <v>1.0913672315659515E-6</v>
      </c>
      <c r="T1309" s="46">
        <f>R1309*各種係数!F9</f>
        <v>6.1600635127771075E-5</v>
      </c>
      <c r="U1309" s="364">
        <v>3.0970977902566935E-6</v>
      </c>
      <c r="V1309" s="46">
        <f>U1309*各種係数!H9</f>
        <v>9.0208425778180884E-7</v>
      </c>
      <c r="W1309" s="46">
        <f>U1309*各種係数!I9</f>
        <v>2.994588215508761E-7</v>
      </c>
      <c r="X1309" s="135">
        <f t="shared" si="130"/>
        <v>7.9257501831204538E-5</v>
      </c>
      <c r="Y1309" s="46">
        <f t="shared" si="131"/>
        <v>2.3085142786891689E-5</v>
      </c>
      <c r="Z1309" s="47">
        <f t="shared" si="132"/>
        <v>7.6634190150875936E-6</v>
      </c>
      <c r="AA1309" s="46">
        <f>G1309*各種係数!K9*各種係数!$P$18</f>
        <v>0</v>
      </c>
      <c r="AB1309" s="46">
        <f>M1309*各種係数!K9*各種係数!$P$18</f>
        <v>1.0190476597028232E-11</v>
      </c>
      <c r="AC1309" s="46">
        <f>U1309*各種係数!K9*各種係数!$P$18</f>
        <v>4.1440040855547304E-13</v>
      </c>
      <c r="AD1309" s="364">
        <f t="shared" si="133"/>
        <v>1.0604877005583705E-11</v>
      </c>
      <c r="AE1309" s="46">
        <f>G1309*各種係数!L9*各種係数!$P$18</f>
        <v>0</v>
      </c>
      <c r="AF1309" s="46">
        <f>M1309*各種係数!L9*各種係数!$P$18</f>
        <v>4.2907269882224143E-12</v>
      </c>
      <c r="AG1309" s="46">
        <f>U1309*各種係数!L9*各種係数!$P$18</f>
        <v>1.7448438254967286E-13</v>
      </c>
      <c r="AH1309" s="135">
        <f t="shared" si="134"/>
        <v>4.4652113707720869E-12</v>
      </c>
    </row>
    <row r="1310" spans="2:34" x14ac:dyDescent="0.15">
      <c r="B1310" s="155" t="s">
        <v>36</v>
      </c>
      <c r="C1310" s="155" t="s">
        <v>288</v>
      </c>
      <c r="D1310" s="155" t="s">
        <v>288</v>
      </c>
      <c r="E1310" s="41" t="s">
        <v>142</v>
      </c>
      <c r="F1310" s="363">
        <f>SUMIF(価格変換【係数】!$D$7:$D$64,E1310,価格変換【係数】!$J$744:$J$801)</f>
        <v>0</v>
      </c>
      <c r="G1310" s="324">
        <f>SUMIF(価格変換【係数】!$D$7:$D$64,E1310,価格変換【係数】!$L$744:$L$801)</f>
        <v>0</v>
      </c>
      <c r="H1310" s="325">
        <f>G1310*各種係数!H10</f>
        <v>0</v>
      </c>
      <c r="I1310" s="324">
        <f>G1310*各種係数!I10</f>
        <v>0</v>
      </c>
      <c r="J1310" s="364">
        <v>3.0231817782366604E-5</v>
      </c>
      <c r="K1310" s="46">
        <f>J1310*各種係数!G10</f>
        <v>2.6030744328878965E-5</v>
      </c>
      <c r="L1310" s="46">
        <f>J1310*各種係数!F10</f>
        <v>4.201073453487639E-6</v>
      </c>
      <c r="M1310" s="364">
        <v>3.5914695255617836E-5</v>
      </c>
      <c r="N1310" s="46">
        <f>M1310*各種係数!H10</f>
        <v>2.3643516434683988E-5</v>
      </c>
      <c r="O1310" s="46">
        <f>M1310*各種係数!I10</f>
        <v>1.627847196021984E-5</v>
      </c>
      <c r="P1310" s="54"/>
      <c r="Q1310" s="41"/>
      <c r="R1310" s="46">
        <f>Q$1415*各種係数!J10</f>
        <v>1.6511570466425771E-4</v>
      </c>
      <c r="S1310" s="46">
        <f>R1310*各種係数!G10</f>
        <v>1.4217089834753292E-4</v>
      </c>
      <c r="T1310" s="46">
        <f>R1310*各種係数!F10</f>
        <v>2.2944806316724793E-5</v>
      </c>
      <c r="U1310" s="364">
        <v>1.4437272463074075E-4</v>
      </c>
      <c r="V1310" s="46">
        <f>U1310*各種係数!H10</f>
        <v>9.5044072161327403E-5</v>
      </c>
      <c r="W1310" s="46">
        <f>U1310*各種係数!I10</f>
        <v>6.5437485491525552E-5</v>
      </c>
      <c r="X1310" s="135">
        <f t="shared" si="130"/>
        <v>1.802874198863586E-4</v>
      </c>
      <c r="Y1310" s="46">
        <f t="shared" si="131"/>
        <v>1.1868758859601139E-4</v>
      </c>
      <c r="Z1310" s="47">
        <f t="shared" si="132"/>
        <v>8.1715957451745396E-5</v>
      </c>
      <c r="AA1310" s="46">
        <f>G1310*各種係数!K10*各種係数!$P$18</f>
        <v>0</v>
      </c>
      <c r="AB1310" s="46">
        <f>M1310*各種係数!K10*各種係数!$P$18</f>
        <v>1.2075439836487559E-12</v>
      </c>
      <c r="AC1310" s="46">
        <f>U1310*各種係数!K10*各種係数!$P$18</f>
        <v>4.8541805461528881E-12</v>
      </c>
      <c r="AD1310" s="364">
        <f t="shared" si="133"/>
        <v>6.0617245298016436E-12</v>
      </c>
      <c r="AE1310" s="46">
        <f>G1310*各種係数!L10*各種係数!$P$18</f>
        <v>0</v>
      </c>
      <c r="AF1310" s="46">
        <f>M1310*各種係数!L10*各種係数!$P$18</f>
        <v>1.0906848884569409E-12</v>
      </c>
      <c r="AG1310" s="46">
        <f>U1310*各種係数!L10*各種係数!$P$18</f>
        <v>4.3844211384606728E-12</v>
      </c>
      <c r="AH1310" s="135">
        <f t="shared" si="134"/>
        <v>5.4751060269176137E-12</v>
      </c>
    </row>
    <row r="1311" spans="2:34" x14ac:dyDescent="0.15">
      <c r="B1311" s="155" t="s">
        <v>37</v>
      </c>
      <c r="C1311" s="155" t="s">
        <v>288</v>
      </c>
      <c r="D1311" s="155" t="s">
        <v>288</v>
      </c>
      <c r="E1311" s="41" t="s">
        <v>143</v>
      </c>
      <c r="F1311" s="363">
        <f>SUMIF(価格変換【係数】!$D$7:$D$64,E1311,価格変換【係数】!$J$744:$J$801)</f>
        <v>0</v>
      </c>
      <c r="G1311" s="324">
        <f>SUMIF(価格変換【係数】!$D$7:$D$64,E1311,価格変換【係数】!$L$744:$L$801)</f>
        <v>0</v>
      </c>
      <c r="H1311" s="325">
        <f>G1311*各種係数!H11</f>
        <v>0</v>
      </c>
      <c r="I1311" s="324">
        <f>G1311*各種係数!I11</f>
        <v>0</v>
      </c>
      <c r="J1311" s="364">
        <v>3.8278200561439976E-5</v>
      </c>
      <c r="K1311" s="46">
        <f>J1311*各種係数!G11</f>
        <v>7.3381880852576079E-8</v>
      </c>
      <c r="L1311" s="46">
        <f>J1311*各種係数!F11</f>
        <v>3.8204818680587402E-5</v>
      </c>
      <c r="M1311" s="364">
        <v>7.7490914477217788E-8</v>
      </c>
      <c r="N1311" s="46">
        <f>M1311*各種係数!H11</f>
        <v>5.1918912699735911E-8</v>
      </c>
      <c r="O1311" s="46">
        <f>M1311*各種係数!I11</f>
        <v>2.9446547501342761E-8</v>
      </c>
      <c r="P1311" s="54"/>
      <c r="Q1311" s="41"/>
      <c r="R1311" s="46">
        <f>Q$1415*各種係数!J11</f>
        <v>4.6996345066903852E-5</v>
      </c>
      <c r="S1311" s="46">
        <f>R1311*各種係数!G11</f>
        <v>9.0095149291844221E-8</v>
      </c>
      <c r="T1311" s="46">
        <f>R1311*各種係数!F11</f>
        <v>4.6906249917612011E-5</v>
      </c>
      <c r="U1311" s="364">
        <v>1.0848660779169859E-7</v>
      </c>
      <c r="V1311" s="46">
        <f>U1311*各種係数!H11</f>
        <v>7.2686027220438047E-8</v>
      </c>
      <c r="W1311" s="46">
        <f>U1311*各種係数!I11</f>
        <v>4.1224910960845467E-8</v>
      </c>
      <c r="X1311" s="135">
        <f t="shared" si="130"/>
        <v>1.8597752226891638E-7</v>
      </c>
      <c r="Y1311" s="46">
        <f t="shared" si="131"/>
        <v>1.2460493992017396E-7</v>
      </c>
      <c r="Z1311" s="47">
        <f t="shared" si="132"/>
        <v>7.0671458462188231E-8</v>
      </c>
      <c r="AA1311" s="46">
        <f>G1311*各種係数!K11*各種係数!$P$18</f>
        <v>0</v>
      </c>
      <c r="AB1311" s="46">
        <f>M1311*各種係数!K11*各種係数!$P$18</f>
        <v>1.1623637171582667E-13</v>
      </c>
      <c r="AC1311" s="46">
        <f>U1311*各種係数!K11*各種係数!$P$18</f>
        <v>1.6272991168754789E-13</v>
      </c>
      <c r="AD1311" s="364">
        <f t="shared" si="133"/>
        <v>2.7896628340337454E-13</v>
      </c>
      <c r="AE1311" s="46">
        <f>G1311*各種係数!L11*各種係数!$P$18</f>
        <v>0</v>
      </c>
      <c r="AF1311" s="46">
        <f>M1311*各種係数!L11*各種係数!$P$18</f>
        <v>3.8745457238608894E-14</v>
      </c>
      <c r="AG1311" s="46">
        <f>U1311*各種係数!L11*各種係数!$P$18</f>
        <v>5.4243303895849291E-14</v>
      </c>
      <c r="AH1311" s="135">
        <f t="shared" si="134"/>
        <v>9.2988761134458179E-14</v>
      </c>
    </row>
    <row r="1312" spans="2:34" x14ac:dyDescent="0.15">
      <c r="B1312" s="155" t="s">
        <v>38</v>
      </c>
      <c r="C1312" s="155" t="s">
        <v>288</v>
      </c>
      <c r="D1312" s="155" t="s">
        <v>288</v>
      </c>
      <c r="E1312" s="41" t="s">
        <v>144</v>
      </c>
      <c r="F1312" s="365">
        <f>SUMIF(価格変換【係数】!$D$7:$D$64,E1312,価格変換【係数】!$J$744:$J$801)</f>
        <v>2.7655898228187807E-2</v>
      </c>
      <c r="G1312" s="326">
        <f>SUMIF(価格変換【係数】!$D$7:$D$64,E1312,価格変換【係数】!$L$744:$L$801)</f>
        <v>1.0423016930064695E-3</v>
      </c>
      <c r="H1312" s="327">
        <f>G1312*各種係数!H12</f>
        <v>6.6757196951014312E-4</v>
      </c>
      <c r="I1312" s="326">
        <f>G1312*各種係数!I12</f>
        <v>1.5408814574319904E-4</v>
      </c>
      <c r="J1312" s="364">
        <v>9.0801792744073999E-4</v>
      </c>
      <c r="K1312" s="67">
        <f>J1312*各種係数!G12</f>
        <v>3.4221583231278942E-5</v>
      </c>
      <c r="L1312" s="67">
        <f>J1312*各種係数!F12</f>
        <v>8.737963442094611E-4</v>
      </c>
      <c r="M1312" s="364">
        <v>3.5691510776845001E-5</v>
      </c>
      <c r="N1312" s="67">
        <f>M1312*各種係数!H12</f>
        <v>2.2859650237508561E-5</v>
      </c>
      <c r="O1312" s="67">
        <f>M1312*各種係数!I12</f>
        <v>5.2764365166806993E-6</v>
      </c>
      <c r="P1312" s="54"/>
      <c r="Q1312" s="41"/>
      <c r="R1312" s="67">
        <f>Q$1415*各種係数!J12</f>
        <v>9.1395325747866616E-5</v>
      </c>
      <c r="S1312" s="67">
        <f>R1312*各種係数!G12</f>
        <v>3.4445275280477228E-6</v>
      </c>
      <c r="T1312" s="67">
        <f>R1312*各種係数!F12</f>
        <v>8.7950798219818893E-5</v>
      </c>
      <c r="U1312" s="364">
        <v>5.3267542600090269E-6</v>
      </c>
      <c r="V1312" s="67">
        <f>U1312*各種係数!H12</f>
        <v>3.411672317439764E-6</v>
      </c>
      <c r="W1312" s="67">
        <f>U1312*各種係数!I12</f>
        <v>7.8747803276319036E-7</v>
      </c>
      <c r="X1312" s="135">
        <f t="shared" si="130"/>
        <v>1.0833199580433236E-3</v>
      </c>
      <c r="Y1312" s="46">
        <f t="shared" si="131"/>
        <v>6.9384329206509138E-4</v>
      </c>
      <c r="Z1312" s="47">
        <f t="shared" si="132"/>
        <v>1.6015206029264294E-4</v>
      </c>
      <c r="AA1312" s="67">
        <f>G1312*各種係数!K12*各種係数!$P$18</f>
        <v>8.4848895317578921E-11</v>
      </c>
      <c r="AB1312" s="67">
        <f>M1312*各種係数!K12*各種係数!$P$18</f>
        <v>2.9054785979436805E-12</v>
      </c>
      <c r="AC1312" s="67">
        <f>U1312*各種係数!K12*各種係数!$P$18</f>
        <v>4.3362609657314275E-13</v>
      </c>
      <c r="AD1312" s="364">
        <f t="shared" si="133"/>
        <v>8.8188000012095749E-11</v>
      </c>
      <c r="AE1312" s="67">
        <f>G1312*各種係数!L12*各種係数!$P$18</f>
        <v>3.2408450241601574E-11</v>
      </c>
      <c r="AF1312" s="67">
        <f>M1312*各種係数!L12*各種係数!$P$18</f>
        <v>1.1097617501920221E-12</v>
      </c>
      <c r="AG1312" s="67">
        <f>U1312*各種係数!L12*各種係数!$P$18</f>
        <v>1.6562560681139586E-13</v>
      </c>
      <c r="AH1312" s="135">
        <f t="shared" si="134"/>
        <v>3.3683837598604998E-11</v>
      </c>
    </row>
    <row r="1313" spans="2:34" x14ac:dyDescent="0.15">
      <c r="B1313" s="162" t="s">
        <v>39</v>
      </c>
      <c r="C1313" s="162" t="s">
        <v>289</v>
      </c>
      <c r="D1313" s="162" t="s">
        <v>289</v>
      </c>
      <c r="E1313" s="116" t="s">
        <v>206</v>
      </c>
      <c r="F1313" s="363">
        <f>SUMIF(価格変換【係数】!$D$7:$D$64,E1313,価格変換【係数】!$J$744:$J$801)</f>
        <v>0</v>
      </c>
      <c r="G1313" s="324">
        <f>SUMIF(価格変換【係数】!$D$7:$D$64,E1313,価格変換【係数】!$L$744:$L$801)</f>
        <v>0</v>
      </c>
      <c r="H1313" s="325">
        <f>G1313*各種係数!H13</f>
        <v>0</v>
      </c>
      <c r="I1313" s="324">
        <f>G1313*各種係数!I13</f>
        <v>0</v>
      </c>
      <c r="J1313" s="366">
        <v>2.1291314757337415E-5</v>
      </c>
      <c r="K1313" s="46">
        <f>J1313*各種係数!G13</f>
        <v>0</v>
      </c>
      <c r="L1313" s="46">
        <f>J1313*各種係数!F13</f>
        <v>2.1291314757337419E-5</v>
      </c>
      <c r="M1313" s="366">
        <v>-3.33266365719098E-19</v>
      </c>
      <c r="N1313" s="46">
        <f>M1313*各種係数!H13</f>
        <v>0</v>
      </c>
      <c r="O1313" s="46">
        <f>M1313*各種係数!I13</f>
        <v>0</v>
      </c>
      <c r="P1313" s="54"/>
      <c r="Q1313" s="41"/>
      <c r="R1313" s="46">
        <f>Q$1415*各種係数!J13</f>
        <v>1.8125362079142197E-9</v>
      </c>
      <c r="S1313" s="46">
        <f>R1313*各種係数!G13</f>
        <v>0</v>
      </c>
      <c r="T1313" s="46">
        <f>R1313*各種係数!F13</f>
        <v>1.8125362079142201E-9</v>
      </c>
      <c r="U1313" s="366">
        <v>-1.2743908710893961E-19</v>
      </c>
      <c r="V1313" s="46">
        <f>U1313*各種係数!H13</f>
        <v>0</v>
      </c>
      <c r="W1313" s="46">
        <f>U1313*各種係数!I13</f>
        <v>0</v>
      </c>
      <c r="X1313" s="328">
        <f t="shared" si="130"/>
        <v>-4.6070545282803763E-19</v>
      </c>
      <c r="Y1313" s="136">
        <f t="shared" si="131"/>
        <v>0</v>
      </c>
      <c r="Z1313" s="329">
        <f t="shared" si="132"/>
        <v>0</v>
      </c>
      <c r="AA1313" s="46">
        <f>G1313*各種係数!K13*各種係数!$P$18</f>
        <v>0</v>
      </c>
      <c r="AB1313" s="46">
        <f>M1313*各種係数!K13*各種係数!$P$18</f>
        <v>0</v>
      </c>
      <c r="AC1313" s="46">
        <f>U1313*各種係数!K13*各種係数!$P$18</f>
        <v>0</v>
      </c>
      <c r="AD1313" s="366">
        <f t="shared" si="133"/>
        <v>0</v>
      </c>
      <c r="AE1313" s="46">
        <f>G1313*各種係数!L13*各種係数!$P$18</f>
        <v>0</v>
      </c>
      <c r="AF1313" s="46">
        <f>M1313*各種係数!L13*各種係数!$P$18</f>
        <v>0</v>
      </c>
      <c r="AG1313" s="46">
        <f>U1313*各種係数!L13*各種係数!$P$18</f>
        <v>0</v>
      </c>
      <c r="AH1313" s="328">
        <f t="shared" si="134"/>
        <v>0</v>
      </c>
    </row>
    <row r="1314" spans="2:34" x14ac:dyDescent="0.15">
      <c r="B1314" s="155" t="s">
        <v>40</v>
      </c>
      <c r="C1314" s="155" t="s">
        <v>289</v>
      </c>
      <c r="D1314" s="155" t="s">
        <v>289</v>
      </c>
      <c r="E1314" s="41" t="s">
        <v>956</v>
      </c>
      <c r="F1314" s="363">
        <f>SUMIF(価格変換【係数】!$D$7:$D$64,E1314,価格変換【係数】!$J$744:$J$801)</f>
        <v>0</v>
      </c>
      <c r="G1314" s="324">
        <f>SUMIF(価格変換【係数】!$D$7:$D$64,E1314,価格変換【係数】!$L$744:$L$801)</f>
        <v>0</v>
      </c>
      <c r="H1314" s="325">
        <f>G1314*各種係数!H14</f>
        <v>0</v>
      </c>
      <c r="I1314" s="324">
        <f>G1314*各種係数!I14</f>
        <v>0</v>
      </c>
      <c r="J1314" s="364">
        <v>1.4642625810982834E-6</v>
      </c>
      <c r="K1314" s="46">
        <f>J1314*各種係数!G14</f>
        <v>0</v>
      </c>
      <c r="L1314" s="46">
        <f>J1314*各種係数!F14</f>
        <v>1.4642625810982834E-6</v>
      </c>
      <c r="M1314" s="364">
        <v>0</v>
      </c>
      <c r="N1314" s="46">
        <f>M1314*各種係数!H14</f>
        <v>0</v>
      </c>
      <c r="O1314" s="46">
        <f>M1314*各種係数!I14</f>
        <v>0</v>
      </c>
      <c r="P1314" s="54"/>
      <c r="Q1314" s="41"/>
      <c r="R1314" s="46">
        <f>Q$1415*各種係数!J14</f>
        <v>0</v>
      </c>
      <c r="S1314" s="46">
        <f>R1314*各種係数!G14</f>
        <v>0</v>
      </c>
      <c r="T1314" s="46">
        <f>R1314*各種係数!F14</f>
        <v>0</v>
      </c>
      <c r="U1314" s="364">
        <v>0</v>
      </c>
      <c r="V1314" s="46">
        <f>U1314*各種係数!H14</f>
        <v>0</v>
      </c>
      <c r="W1314" s="46">
        <f>U1314*各種係数!I14</f>
        <v>0</v>
      </c>
      <c r="X1314" s="135">
        <f t="shared" si="130"/>
        <v>0</v>
      </c>
      <c r="Y1314" s="46">
        <f t="shared" si="131"/>
        <v>0</v>
      </c>
      <c r="Z1314" s="47">
        <f t="shared" si="132"/>
        <v>0</v>
      </c>
      <c r="AA1314" s="46">
        <f>G1314*各種係数!K14*各種係数!$P$18</f>
        <v>0</v>
      </c>
      <c r="AB1314" s="46">
        <f>M1314*各種係数!K14*各種係数!$P$18</f>
        <v>0</v>
      </c>
      <c r="AC1314" s="46">
        <f>U1314*各種係数!K14*各種係数!$P$18</f>
        <v>0</v>
      </c>
      <c r="AD1314" s="364">
        <f t="shared" si="133"/>
        <v>0</v>
      </c>
      <c r="AE1314" s="46">
        <f>G1314*各種係数!L14*各種係数!$P$18</f>
        <v>0</v>
      </c>
      <c r="AF1314" s="46">
        <f>M1314*各種係数!L14*各種係数!$P$18</f>
        <v>0</v>
      </c>
      <c r="AG1314" s="46">
        <f>U1314*各種係数!L14*各種係数!$P$18</f>
        <v>0</v>
      </c>
      <c r="AH1314" s="135">
        <f t="shared" si="134"/>
        <v>0</v>
      </c>
    </row>
    <row r="1315" spans="2:34" x14ac:dyDescent="0.15">
      <c r="B1315" s="155" t="s">
        <v>41</v>
      </c>
      <c r="C1315" s="155" t="s">
        <v>290</v>
      </c>
      <c r="D1315" s="155" t="s">
        <v>290</v>
      </c>
      <c r="E1315" s="41" t="s">
        <v>145</v>
      </c>
      <c r="F1315" s="363">
        <f>SUMIF(価格変換【係数】!$D$7:$D$64,E1315,価格変換【係数】!$J$744:$J$801)</f>
        <v>0.33465498356312245</v>
      </c>
      <c r="G1315" s="324">
        <f>SUMIF(価格変換【係数】!$D$7:$D$64,E1315,価格変換【係数】!$L$744:$L$801)</f>
        <v>6.6057063786549214E-2</v>
      </c>
      <c r="H1315" s="325">
        <f>G1315*各種係数!H15</f>
        <v>2.0272267687590041E-2</v>
      </c>
      <c r="I1315" s="324">
        <f>G1315*各種係数!I15</f>
        <v>8.8077799491049803E-3</v>
      </c>
      <c r="J1315" s="364">
        <v>1.3878475942799744E-2</v>
      </c>
      <c r="K1315" s="46">
        <f>J1315*各種係数!G15</f>
        <v>2.7394523184821797E-3</v>
      </c>
      <c r="L1315" s="46">
        <f>J1315*各種係数!F15</f>
        <v>1.1139023624317564E-2</v>
      </c>
      <c r="M1315" s="364">
        <v>2.8584989537337553E-3</v>
      </c>
      <c r="N1315" s="46">
        <f>M1315*各種係数!H15</f>
        <v>8.7724540954523E-4</v>
      </c>
      <c r="O1315" s="46">
        <f>M1315*各種係数!I15</f>
        <v>3.811406127675989E-4</v>
      </c>
      <c r="P1315" s="54"/>
      <c r="Q1315" s="41"/>
      <c r="R1315" s="46">
        <f>Q$1415*各種係数!J15</f>
        <v>5.892252518382407E-3</v>
      </c>
      <c r="S1315" s="46">
        <f>R1315*各種係数!G15</f>
        <v>1.1630632130712811E-3</v>
      </c>
      <c r="T1315" s="46">
        <f>R1315*各種係数!F15</f>
        <v>4.7291893053111262E-3</v>
      </c>
      <c r="U1315" s="364">
        <v>1.3735631804430385E-3</v>
      </c>
      <c r="V1315" s="46">
        <f>U1315*各種係数!H15</f>
        <v>4.2153312429591777E-4</v>
      </c>
      <c r="W1315" s="46">
        <f>U1315*各種係数!I15</f>
        <v>1.8314532233263612E-4</v>
      </c>
      <c r="X1315" s="135">
        <f t="shared" si="130"/>
        <v>7.0289125920726017E-2</v>
      </c>
      <c r="Y1315" s="46">
        <f t="shared" si="131"/>
        <v>2.1571046221431189E-2</v>
      </c>
      <c r="Z1315" s="47">
        <f t="shared" si="132"/>
        <v>9.3720658842052149E-3</v>
      </c>
      <c r="AA1315" s="46">
        <f>G1315*各種係数!K15*各種係数!$P$18</f>
        <v>2.816868598437754E-9</v>
      </c>
      <c r="AB1315" s="46">
        <f>M1315*各種係数!K15*各種係数!$P$18</f>
        <v>1.2189485090433842E-10</v>
      </c>
      <c r="AC1315" s="46">
        <f>U1315*各種係数!K15*各種係数!$P$18</f>
        <v>5.8572797051087453E-11</v>
      </c>
      <c r="AD1315" s="364">
        <f t="shared" si="133"/>
        <v>2.9973362463931798E-9</v>
      </c>
      <c r="AE1315" s="46">
        <f>G1315*各種係数!L15*各種係数!$P$18</f>
        <v>2.714002059386524E-9</v>
      </c>
      <c r="AF1315" s="46">
        <f>M1315*各種係数!L15*各種係数!$P$18</f>
        <v>1.1744348904541142E-10</v>
      </c>
      <c r="AG1315" s="46">
        <f>U1315*各種係数!L15*各種係数!$P$18</f>
        <v>5.6433832912491479E-11</v>
      </c>
      <c r="AH1315" s="135">
        <f t="shared" si="134"/>
        <v>2.8878793813444269E-9</v>
      </c>
    </row>
    <row r="1316" spans="2:34" x14ac:dyDescent="0.15">
      <c r="B1316" s="155" t="s">
        <v>42</v>
      </c>
      <c r="C1316" s="155" t="s">
        <v>290</v>
      </c>
      <c r="D1316" s="155" t="s">
        <v>290</v>
      </c>
      <c r="E1316" s="41" t="s">
        <v>957</v>
      </c>
      <c r="F1316" s="363">
        <f>SUMIF(価格変換【係数】!$D$7:$D$64,E1316,価格変換【係数】!$J$744:$J$801)</f>
        <v>0</v>
      </c>
      <c r="G1316" s="324">
        <f>SUMIF(価格変換【係数】!$D$7:$D$64,E1316,価格変換【係数】!$L$744:$L$801)</f>
        <v>0</v>
      </c>
      <c r="H1316" s="325">
        <f>G1316*各種係数!H16</f>
        <v>0</v>
      </c>
      <c r="I1316" s="324">
        <f>G1316*各種係数!I16</f>
        <v>0</v>
      </c>
      <c r="J1316" s="364">
        <v>1.7013460089451709E-4</v>
      </c>
      <c r="K1316" s="46">
        <f>J1316*各種係数!G16</f>
        <v>0</v>
      </c>
      <c r="L1316" s="46">
        <f>J1316*各種係数!F16</f>
        <v>1.7013460089451707E-4</v>
      </c>
      <c r="M1316" s="364">
        <v>1.2558806413434438E-21</v>
      </c>
      <c r="N1316" s="46">
        <f>M1316*各種係数!H16</f>
        <v>0</v>
      </c>
      <c r="O1316" s="46">
        <f>M1316*各種係数!I16</f>
        <v>0</v>
      </c>
      <c r="P1316" s="54"/>
      <c r="Q1316" s="41"/>
      <c r="R1316" s="46">
        <f>Q$1415*各種係数!J16</f>
        <v>1.4096900667561407E-3</v>
      </c>
      <c r="S1316" s="46">
        <f>R1316*各種係数!G16</f>
        <v>0</v>
      </c>
      <c r="T1316" s="46">
        <f>R1316*各種係数!F16</f>
        <v>1.4096900667561404E-3</v>
      </c>
      <c r="U1316" s="364">
        <v>3.8544116895629396E-20</v>
      </c>
      <c r="V1316" s="46">
        <f>U1316*各種係数!H16</f>
        <v>0</v>
      </c>
      <c r="W1316" s="46">
        <f>U1316*各種係数!I16</f>
        <v>0</v>
      </c>
      <c r="X1316" s="135">
        <f t="shared" si="130"/>
        <v>3.9799997536972843E-20</v>
      </c>
      <c r="Y1316" s="46">
        <f t="shared" si="131"/>
        <v>0</v>
      </c>
      <c r="Z1316" s="47">
        <f t="shared" si="132"/>
        <v>0</v>
      </c>
      <c r="AA1316" s="46">
        <f>G1316*各種係数!K16*各種係数!$P$18</f>
        <v>0</v>
      </c>
      <c r="AB1316" s="46">
        <f>M1316*各種係数!K16*各種係数!$P$18</f>
        <v>0</v>
      </c>
      <c r="AC1316" s="46">
        <f>U1316*各種係数!K16*各種係数!$P$18</f>
        <v>0</v>
      </c>
      <c r="AD1316" s="364">
        <f t="shared" si="133"/>
        <v>0</v>
      </c>
      <c r="AE1316" s="46">
        <f>G1316*各種係数!L16*各種係数!$P$18</f>
        <v>0</v>
      </c>
      <c r="AF1316" s="46">
        <f>M1316*各種係数!L16*各種係数!$P$18</f>
        <v>0</v>
      </c>
      <c r="AG1316" s="46">
        <f>U1316*各種係数!L16*各種係数!$P$18</f>
        <v>0</v>
      </c>
      <c r="AH1316" s="135">
        <f t="shared" si="134"/>
        <v>0</v>
      </c>
    </row>
    <row r="1317" spans="2:34" x14ac:dyDescent="0.15">
      <c r="B1317" s="163" t="s">
        <v>43</v>
      </c>
      <c r="C1317" s="163" t="s">
        <v>290</v>
      </c>
      <c r="D1317" s="163" t="s">
        <v>290</v>
      </c>
      <c r="E1317" s="62" t="s">
        <v>958</v>
      </c>
      <c r="F1317" s="365">
        <f>SUMIF(価格変換【係数】!$D$7:$D$64,E1317,価格変換【係数】!$J$744:$J$801)</f>
        <v>0</v>
      </c>
      <c r="G1317" s="326">
        <f>SUMIF(価格変換【係数】!$D$7:$D$64,E1317,価格変換【係数】!$L$744:$L$801)</f>
        <v>0</v>
      </c>
      <c r="H1317" s="327">
        <f>G1317*各種係数!H17</f>
        <v>0</v>
      </c>
      <c r="I1317" s="326">
        <f>G1317*各種係数!I17</f>
        <v>0</v>
      </c>
      <c r="J1317" s="80">
        <v>1.9565684224933693E-5</v>
      </c>
      <c r="K1317" s="67">
        <f>J1317*各種係数!G17</f>
        <v>0</v>
      </c>
      <c r="L1317" s="67">
        <f>J1317*各種係数!F17</f>
        <v>1.9565684224933693E-5</v>
      </c>
      <c r="M1317" s="80">
        <v>0</v>
      </c>
      <c r="N1317" s="67">
        <f>M1317*各種係数!H17</f>
        <v>0</v>
      </c>
      <c r="O1317" s="67">
        <f>M1317*各種係数!I17</f>
        <v>0</v>
      </c>
      <c r="P1317" s="54"/>
      <c r="Q1317" s="41"/>
      <c r="R1317" s="67">
        <f>Q$1415*各種係数!J17</f>
        <v>4.8736379826501491E-5</v>
      </c>
      <c r="S1317" s="67">
        <f>R1317*各種係数!G17</f>
        <v>0</v>
      </c>
      <c r="T1317" s="67">
        <f>R1317*各種係数!F17</f>
        <v>4.8736379826501491E-5</v>
      </c>
      <c r="U1317" s="80">
        <v>0</v>
      </c>
      <c r="V1317" s="67">
        <f>U1317*各種係数!H17</f>
        <v>0</v>
      </c>
      <c r="W1317" s="67">
        <f>U1317*各種係数!I17</f>
        <v>0</v>
      </c>
      <c r="X1317" s="330">
        <f t="shared" si="130"/>
        <v>0</v>
      </c>
      <c r="Y1317" s="67">
        <f t="shared" si="131"/>
        <v>0</v>
      </c>
      <c r="Z1317" s="68">
        <f t="shared" si="132"/>
        <v>0</v>
      </c>
      <c r="AA1317" s="67">
        <f>G1317*各種係数!K17*各種係数!$P$18</f>
        <v>0</v>
      </c>
      <c r="AB1317" s="67">
        <f>M1317*各種係数!K17*各種係数!$P$18</f>
        <v>0</v>
      </c>
      <c r="AC1317" s="67">
        <f>U1317*各種係数!K17*各種係数!$P$18</f>
        <v>0</v>
      </c>
      <c r="AD1317" s="80">
        <f t="shared" si="133"/>
        <v>0</v>
      </c>
      <c r="AE1317" s="67">
        <f>G1317*各種係数!L17*各種係数!$P$18</f>
        <v>0</v>
      </c>
      <c r="AF1317" s="67">
        <f>M1317*各種係数!L17*各種係数!$P$18</f>
        <v>0</v>
      </c>
      <c r="AG1317" s="67">
        <f>U1317*各種係数!L17*各種係数!$P$18</f>
        <v>0</v>
      </c>
      <c r="AH1317" s="330">
        <f t="shared" si="134"/>
        <v>0</v>
      </c>
    </row>
    <row r="1318" spans="2:34" x14ac:dyDescent="0.15">
      <c r="B1318" s="155" t="s">
        <v>44</v>
      </c>
      <c r="C1318" s="155" t="s">
        <v>290</v>
      </c>
      <c r="D1318" s="155" t="s">
        <v>290</v>
      </c>
      <c r="E1318" s="41" t="s">
        <v>207</v>
      </c>
      <c r="F1318" s="363">
        <f>SUMIF(価格変換【係数】!$D$7:$D$64,E1318,価格変換【係数】!$J$744:$J$801)</f>
        <v>0</v>
      </c>
      <c r="G1318" s="324">
        <f>SUMIF(価格変換【係数】!$D$7:$D$64,E1318,価格変換【係数】!$L$744:$L$801)</f>
        <v>0</v>
      </c>
      <c r="H1318" s="325">
        <f>G1318*各種係数!H18</f>
        <v>0</v>
      </c>
      <c r="I1318" s="324">
        <f>G1318*各種係数!I18</f>
        <v>0</v>
      </c>
      <c r="J1318" s="366">
        <v>0</v>
      </c>
      <c r="K1318" s="46">
        <f>J1318*各種係数!G18</f>
        <v>0</v>
      </c>
      <c r="L1318" s="46">
        <f>J1318*各種係数!F18</f>
        <v>0</v>
      </c>
      <c r="M1318" s="366">
        <v>0</v>
      </c>
      <c r="N1318" s="46">
        <f>M1318*各種係数!H18</f>
        <v>0</v>
      </c>
      <c r="O1318" s="46">
        <f>M1318*各種係数!I18</f>
        <v>0</v>
      </c>
      <c r="P1318" s="54"/>
      <c r="Q1318" s="41"/>
      <c r="R1318" s="46">
        <f>Q$1415*各種係数!J18</f>
        <v>9.6072031671526879E-4</v>
      </c>
      <c r="S1318" s="46">
        <f>R1318*各種係数!G18</f>
        <v>0</v>
      </c>
      <c r="T1318" s="46">
        <f>R1318*各種係数!F18</f>
        <v>9.6072031671526879E-4</v>
      </c>
      <c r="U1318" s="366">
        <v>0</v>
      </c>
      <c r="V1318" s="46">
        <f>U1318*各種係数!H18</f>
        <v>0</v>
      </c>
      <c r="W1318" s="46">
        <f>U1318*各種係数!I18</f>
        <v>0</v>
      </c>
      <c r="X1318" s="328">
        <f t="shared" si="130"/>
        <v>0</v>
      </c>
      <c r="Y1318" s="136">
        <f t="shared" si="131"/>
        <v>0</v>
      </c>
      <c r="Z1318" s="329">
        <f t="shared" si="132"/>
        <v>0</v>
      </c>
      <c r="AA1318" s="46">
        <f>G1318*各種係数!K18*各種係数!$P$18</f>
        <v>0</v>
      </c>
      <c r="AB1318" s="46">
        <f>M1318*各種係数!K18*各種係数!$P$18</f>
        <v>0</v>
      </c>
      <c r="AC1318" s="46">
        <f>U1318*各種係数!K18*各種係数!$P$18</f>
        <v>0</v>
      </c>
      <c r="AD1318" s="366">
        <f t="shared" si="133"/>
        <v>0</v>
      </c>
      <c r="AE1318" s="46">
        <f>G1318*各種係数!L18*各種係数!$P$18</f>
        <v>0</v>
      </c>
      <c r="AF1318" s="46">
        <f>M1318*各種係数!L18*各種係数!$P$18</f>
        <v>0</v>
      </c>
      <c r="AG1318" s="46">
        <f>U1318*各種係数!L18*各種係数!$P$18</f>
        <v>0</v>
      </c>
      <c r="AH1318" s="328">
        <f t="shared" si="134"/>
        <v>0</v>
      </c>
    </row>
    <row r="1319" spans="2:34" x14ac:dyDescent="0.15">
      <c r="B1319" s="155" t="s">
        <v>45</v>
      </c>
      <c r="C1319" s="155" t="s">
        <v>291</v>
      </c>
      <c r="D1319" s="155" t="s">
        <v>290</v>
      </c>
      <c r="E1319" s="41" t="s">
        <v>147</v>
      </c>
      <c r="F1319" s="363">
        <f>SUMIF(価格変換【係数】!$D$7:$D$64,E1319,価格変換【係数】!$J$744:$J$801)</f>
        <v>0</v>
      </c>
      <c r="G1319" s="324">
        <f>SUMIF(価格変換【係数】!$D$7:$D$64,E1319,価格変換【係数】!$L$744:$L$801)</f>
        <v>0</v>
      </c>
      <c r="H1319" s="325">
        <f>G1319*各種係数!H19</f>
        <v>0</v>
      </c>
      <c r="I1319" s="324">
        <f>G1319*各種係数!I19</f>
        <v>0</v>
      </c>
      <c r="J1319" s="364">
        <v>9.3733844401706399E-5</v>
      </c>
      <c r="K1319" s="46">
        <f>J1319*各種係数!G19</f>
        <v>6.264458008960273E-7</v>
      </c>
      <c r="L1319" s="46">
        <f>J1319*各種係数!F19</f>
        <v>9.3107398600810373E-5</v>
      </c>
      <c r="M1319" s="364">
        <v>7.5374197062092976E-7</v>
      </c>
      <c r="N1319" s="46">
        <f>M1319*各種係数!H19</f>
        <v>3.0385223190656232E-7</v>
      </c>
      <c r="O1319" s="46">
        <f>M1319*各種係数!I19</f>
        <v>2.2800694611283125E-7</v>
      </c>
      <c r="P1319" s="54"/>
      <c r="Q1319" s="41"/>
      <c r="R1319" s="46">
        <f>Q$1415*各種係数!J19</f>
        <v>2.1290956566264381E-5</v>
      </c>
      <c r="S1319" s="46">
        <f>R1319*各種係数!G19</f>
        <v>1.4229257770369667E-7</v>
      </c>
      <c r="T1319" s="46">
        <f>R1319*各種係数!F19</f>
        <v>2.1148663988560686E-5</v>
      </c>
      <c r="U1319" s="364">
        <v>2.1552239567237922E-7</v>
      </c>
      <c r="V1319" s="46">
        <f>U1319*各種係数!H19</f>
        <v>8.6882465755427872E-8</v>
      </c>
      <c r="W1319" s="46">
        <f>U1319*各種係数!I19</f>
        <v>6.5195524690894709E-8</v>
      </c>
      <c r="X1319" s="135">
        <f t="shared" si="130"/>
        <v>9.6926436629330897E-7</v>
      </c>
      <c r="Y1319" s="46">
        <f t="shared" si="131"/>
        <v>3.9073469766199018E-7</v>
      </c>
      <c r="Z1319" s="47">
        <f t="shared" si="132"/>
        <v>2.9320247080372597E-7</v>
      </c>
      <c r="AA1319" s="46">
        <f>G1319*各種係数!K19*各種係数!$P$18</f>
        <v>0</v>
      </c>
      <c r="AB1319" s="46">
        <f>M1319*各種係数!K19*各種係数!$P$18</f>
        <v>2.0413845037650179E-13</v>
      </c>
      <c r="AC1319" s="46">
        <f>U1319*各種係数!K19*各種係数!$P$18</f>
        <v>5.837064882793603E-14</v>
      </c>
      <c r="AD1319" s="364">
        <f t="shared" si="133"/>
        <v>2.6250909920443784E-13</v>
      </c>
      <c r="AE1319" s="46">
        <f>G1319*各種係数!L19*各種係数!$P$18</f>
        <v>0</v>
      </c>
      <c r="AF1319" s="46">
        <f>M1319*各種係数!L19*各種係数!$P$18</f>
        <v>9.4217746327616209E-14</v>
      </c>
      <c r="AG1319" s="46">
        <f>U1319*各種係数!L19*各種係数!$P$18</f>
        <v>2.6940299459047403E-14</v>
      </c>
      <c r="AH1319" s="135">
        <f t="shared" si="134"/>
        <v>1.2115804578666361E-13</v>
      </c>
    </row>
    <row r="1320" spans="2:34" x14ac:dyDescent="0.15">
      <c r="B1320" s="155" t="s">
        <v>46</v>
      </c>
      <c r="C1320" s="155" t="s">
        <v>291</v>
      </c>
      <c r="D1320" s="155" t="s">
        <v>290</v>
      </c>
      <c r="E1320" s="41" t="s">
        <v>959</v>
      </c>
      <c r="F1320" s="363">
        <f>SUMIF(価格変換【係数】!$D$7:$D$64,E1320,価格変換【係数】!$J$744:$J$801)</f>
        <v>4.6401531828795646E-2</v>
      </c>
      <c r="G1320" s="324">
        <f>SUMIF(価格変換【係数】!$D$7:$D$64,E1320,価格変換【係数】!$L$744:$L$801)</f>
        <v>0</v>
      </c>
      <c r="H1320" s="325">
        <f>G1320*各種係数!H20</f>
        <v>0</v>
      </c>
      <c r="I1320" s="324">
        <f>G1320*各種係数!I20</f>
        <v>0</v>
      </c>
      <c r="J1320" s="364">
        <v>9.8500969285341658E-4</v>
      </c>
      <c r="K1320" s="46">
        <f>J1320*各種係数!G20</f>
        <v>0</v>
      </c>
      <c r="L1320" s="46">
        <f>J1320*各種係数!F20</f>
        <v>9.8500969285341658E-4</v>
      </c>
      <c r="M1320" s="364">
        <v>0</v>
      </c>
      <c r="N1320" s="46">
        <f>M1320*各種係数!H20</f>
        <v>0</v>
      </c>
      <c r="O1320" s="46">
        <f>M1320*各種係数!I20</f>
        <v>0</v>
      </c>
      <c r="P1320" s="54"/>
      <c r="Q1320" s="41"/>
      <c r="R1320" s="46">
        <f>Q$1415*各種係数!J20</f>
        <v>1.4145857270537172E-3</v>
      </c>
      <c r="S1320" s="46">
        <f>R1320*各種係数!G20</f>
        <v>0</v>
      </c>
      <c r="T1320" s="46">
        <f>R1320*各種係数!F20</f>
        <v>1.4145857270537172E-3</v>
      </c>
      <c r="U1320" s="364">
        <v>0</v>
      </c>
      <c r="V1320" s="46">
        <f>U1320*各種係数!H20</f>
        <v>0</v>
      </c>
      <c r="W1320" s="46">
        <f>U1320*各種係数!I20</f>
        <v>0</v>
      </c>
      <c r="X1320" s="135">
        <f t="shared" si="130"/>
        <v>0</v>
      </c>
      <c r="Y1320" s="46">
        <f t="shared" si="131"/>
        <v>0</v>
      </c>
      <c r="Z1320" s="47">
        <f t="shared" si="132"/>
        <v>0</v>
      </c>
      <c r="AA1320" s="46">
        <f>G1320*各種係数!K20*各種係数!$P$18</f>
        <v>0</v>
      </c>
      <c r="AB1320" s="46">
        <f>M1320*各種係数!K20*各種係数!$P$18</f>
        <v>0</v>
      </c>
      <c r="AC1320" s="46">
        <f>U1320*各種係数!K20*各種係数!$P$18</f>
        <v>0</v>
      </c>
      <c r="AD1320" s="364">
        <f t="shared" si="133"/>
        <v>0</v>
      </c>
      <c r="AE1320" s="46">
        <f>G1320*各種係数!L20*各種係数!$P$18</f>
        <v>0</v>
      </c>
      <c r="AF1320" s="46">
        <f>M1320*各種係数!L20*各種係数!$P$18</f>
        <v>0</v>
      </c>
      <c r="AG1320" s="46">
        <f>U1320*各種係数!L20*各種係数!$P$18</f>
        <v>0</v>
      </c>
      <c r="AH1320" s="135">
        <f t="shared" si="134"/>
        <v>0</v>
      </c>
    </row>
    <row r="1321" spans="2:34" x14ac:dyDescent="0.15">
      <c r="B1321" s="155" t="s">
        <v>47</v>
      </c>
      <c r="C1321" s="155" t="s">
        <v>292</v>
      </c>
      <c r="D1321" s="155" t="s">
        <v>290</v>
      </c>
      <c r="E1321" s="41" t="s">
        <v>960</v>
      </c>
      <c r="F1321" s="363">
        <f>SUMIF(価格変換【係数】!$D$7:$D$64,E1321,価格変換【係数】!$J$744:$J$801)</f>
        <v>6.0524205443526461E-5</v>
      </c>
      <c r="G1321" s="324">
        <f>SUMIF(価格変換【係数】!$D$7:$D$64,E1321,価格変換【係数】!$L$744:$L$801)</f>
        <v>7.5854725360084305E-7</v>
      </c>
      <c r="H1321" s="325">
        <f>G1321*各種係数!H21</f>
        <v>3.2790209328420183E-7</v>
      </c>
      <c r="I1321" s="324">
        <f>G1321*各種係数!I21</f>
        <v>1.6786712392695077E-7</v>
      </c>
      <c r="J1321" s="364">
        <v>2.1783414150991175E-4</v>
      </c>
      <c r="K1321" s="46">
        <f>J1321*各種係数!G21</f>
        <v>2.7301058902296487E-6</v>
      </c>
      <c r="L1321" s="46">
        <f>J1321*各種係数!F21</f>
        <v>2.151040356196821E-4</v>
      </c>
      <c r="M1321" s="364">
        <v>3.3659159226571241E-6</v>
      </c>
      <c r="N1321" s="46">
        <f>M1321*各種係数!H21</f>
        <v>1.4550060943713762E-6</v>
      </c>
      <c r="O1321" s="46">
        <f>M1321*各種係数!I21</f>
        <v>7.4487993020103183E-7</v>
      </c>
      <c r="P1321" s="54"/>
      <c r="Q1321" s="41"/>
      <c r="R1321" s="46">
        <f>Q$1415*各種係数!J21</f>
        <v>1.2562688457053457E-5</v>
      </c>
      <c r="S1321" s="46">
        <f>R1321*各種係数!G21</f>
        <v>1.574476320194329E-7</v>
      </c>
      <c r="T1321" s="46">
        <f>R1321*各種係数!F21</f>
        <v>1.2405240825034025E-5</v>
      </c>
      <c r="U1321" s="364">
        <v>5.201314584403813E-7</v>
      </c>
      <c r="V1321" s="46">
        <f>U1321*各種係数!H21</f>
        <v>2.2484056622174855E-7</v>
      </c>
      <c r="W1321" s="46">
        <f>U1321*各種係数!I21</f>
        <v>1.1510551462396079E-7</v>
      </c>
      <c r="X1321" s="135">
        <f t="shared" si="130"/>
        <v>4.6445946346983492E-6</v>
      </c>
      <c r="Y1321" s="46">
        <f t="shared" si="131"/>
        <v>2.0077487538773266E-6</v>
      </c>
      <c r="Z1321" s="47">
        <f t="shared" si="132"/>
        <v>1.0278525687519434E-6</v>
      </c>
      <c r="AA1321" s="46">
        <f>G1321*各種係数!K21*各種係数!$P$18</f>
        <v>6.1670508422832765E-14</v>
      </c>
      <c r="AB1321" s="46">
        <f>M1321*各種係数!K21*各種係数!$P$18</f>
        <v>2.7365170102903446E-13</v>
      </c>
      <c r="AC1321" s="46">
        <f>U1321*各種係数!K21*各種係数!$P$18</f>
        <v>4.2287110442307423E-14</v>
      </c>
      <c r="AD1321" s="364">
        <f t="shared" si="133"/>
        <v>3.7760931989417461E-13</v>
      </c>
      <c r="AE1321" s="46">
        <f>G1321*各種係数!L21*各種係数!$P$18</f>
        <v>4.3169355895982931E-14</v>
      </c>
      <c r="AF1321" s="46">
        <f>M1321*各種係数!L21*各種係数!$P$18</f>
        <v>1.9155619072032412E-13</v>
      </c>
      <c r="AG1321" s="46">
        <f>U1321*各種係数!L21*各種係数!$P$18</f>
        <v>2.9600977309615197E-14</v>
      </c>
      <c r="AH1321" s="135">
        <f t="shared" si="134"/>
        <v>2.6432652392592224E-13</v>
      </c>
    </row>
    <row r="1322" spans="2:34" x14ac:dyDescent="0.15">
      <c r="B1322" s="155" t="s">
        <v>48</v>
      </c>
      <c r="C1322" s="155" t="s">
        <v>292</v>
      </c>
      <c r="D1322" s="155" t="s">
        <v>290</v>
      </c>
      <c r="E1322" s="41" t="s">
        <v>150</v>
      </c>
      <c r="F1322" s="365">
        <f>SUMIF(価格変換【係数】!$D$7:$D$64,E1322,価格変換【係数】!$J$744:$J$801)</f>
        <v>4.346306303711427E-3</v>
      </c>
      <c r="G1322" s="326">
        <f>SUMIF(価格変換【係数】!$D$7:$D$64,E1322,価格変換【係数】!$L$744:$L$801)</f>
        <v>2.4058313663528395E-4</v>
      </c>
      <c r="H1322" s="327">
        <f>G1322*各種係数!H22</f>
        <v>9.5918339976552145E-5</v>
      </c>
      <c r="I1322" s="326">
        <f>G1322*各種係数!I22</f>
        <v>3.9235340096664155E-5</v>
      </c>
      <c r="J1322" s="80">
        <v>2.9745158617752114E-4</v>
      </c>
      <c r="K1322" s="67">
        <f>J1322*各種係数!G22</f>
        <v>1.6464977523240813E-5</v>
      </c>
      <c r="L1322" s="67">
        <f>J1322*各種係数!F22</f>
        <v>2.8098660865428035E-4</v>
      </c>
      <c r="M1322" s="80">
        <v>2.0298860322022723E-5</v>
      </c>
      <c r="N1322" s="67">
        <f>M1322*各種係数!H22</f>
        <v>8.0929736503350932E-6</v>
      </c>
      <c r="O1322" s="67">
        <f>M1322*各種係数!I22</f>
        <v>3.3104260732813074E-6</v>
      </c>
      <c r="P1322" s="54"/>
      <c r="Q1322" s="41"/>
      <c r="R1322" s="67">
        <f>Q$1415*各種係数!J22</f>
        <v>4.3809000145286689E-5</v>
      </c>
      <c r="S1322" s="67">
        <f>R1322*各種係数!G22</f>
        <v>2.4249801857748832E-6</v>
      </c>
      <c r="T1322" s="67">
        <f>R1322*各種係数!F22</f>
        <v>4.1384019959511808E-5</v>
      </c>
      <c r="U1322" s="80">
        <v>7.078728261314652E-6</v>
      </c>
      <c r="V1322" s="67">
        <f>U1322*各種係数!H22</f>
        <v>2.8222255036923788E-6</v>
      </c>
      <c r="W1322" s="67">
        <f>U1322*各種係数!I22</f>
        <v>1.1544296689654835E-6</v>
      </c>
      <c r="X1322" s="330">
        <f t="shared" si="130"/>
        <v>2.679607252186213E-4</v>
      </c>
      <c r="Y1322" s="67">
        <f t="shared" si="131"/>
        <v>1.0683353913057962E-4</v>
      </c>
      <c r="Z1322" s="68">
        <f t="shared" si="132"/>
        <v>4.3700195838910943E-5</v>
      </c>
      <c r="AA1322" s="67">
        <f>G1322*各種係数!K22*各種係数!$P$18</f>
        <v>1.5745733878071442E-11</v>
      </c>
      <c r="AB1322" s="67">
        <f>M1322*各種係数!K22*各種係数!$P$18</f>
        <v>1.3285239236998035E-12</v>
      </c>
      <c r="AC1322" s="67">
        <f>U1322*各種係数!K22*各種係数!$P$18</f>
        <v>4.6329004167408954E-13</v>
      </c>
      <c r="AD1322" s="80">
        <f t="shared" si="133"/>
        <v>1.7537547843445337E-11</v>
      </c>
      <c r="AE1322" s="67">
        <f>G1322*各種係数!L22*各種係数!$P$18</f>
        <v>9.8889777078965509E-12</v>
      </c>
      <c r="AF1322" s="67">
        <f>M1322*各種係数!L22*各種係数!$P$18</f>
        <v>8.3436844338967966E-13</v>
      </c>
      <c r="AG1322" s="67">
        <f>U1322*各種係数!L22*各種係数!$P$18</f>
        <v>2.9096547229125904E-13</v>
      </c>
      <c r="AH1322" s="330">
        <f t="shared" si="134"/>
        <v>1.101431162357749E-11</v>
      </c>
    </row>
    <row r="1323" spans="2:34" x14ac:dyDescent="0.15">
      <c r="B1323" s="162" t="s">
        <v>49</v>
      </c>
      <c r="C1323" s="162" t="s">
        <v>292</v>
      </c>
      <c r="D1323" s="162" t="s">
        <v>290</v>
      </c>
      <c r="E1323" s="116" t="s">
        <v>151</v>
      </c>
      <c r="F1323" s="363">
        <f>SUMIF(価格変換【係数】!$D$7:$D$64,E1323,価格変換【係数】!$J$744:$J$801)</f>
        <v>0</v>
      </c>
      <c r="G1323" s="324">
        <f>SUMIF(価格変換【係数】!$D$7:$D$64,E1323,価格変換【係数】!$L$744:$L$801)</f>
        <v>0</v>
      </c>
      <c r="H1323" s="325">
        <f>G1323*各種係数!H23</f>
        <v>0</v>
      </c>
      <c r="I1323" s="324">
        <f>G1323*各種係数!I23</f>
        <v>0</v>
      </c>
      <c r="J1323" s="366">
        <v>-7.470352190693582E-5</v>
      </c>
      <c r="K1323" s="46">
        <f>J1323*各種係数!G23</f>
        <v>0</v>
      </c>
      <c r="L1323" s="46">
        <f>J1323*各種係数!F23</f>
        <v>-7.4703521906935806E-5</v>
      </c>
      <c r="M1323" s="366">
        <v>2.594128207073989E-20</v>
      </c>
      <c r="N1323" s="46">
        <f>M1323*各種係数!H23</f>
        <v>0</v>
      </c>
      <c r="O1323" s="46">
        <f>M1323*各種係数!I23</f>
        <v>0</v>
      </c>
      <c r="P1323" s="54"/>
      <c r="Q1323" s="41"/>
      <c r="R1323" s="46">
        <f>Q$1415*各種係数!J23</f>
        <v>0</v>
      </c>
      <c r="S1323" s="46">
        <f>R1323*各種係数!G23</f>
        <v>0</v>
      </c>
      <c r="T1323" s="46">
        <f>R1323*各種係数!F23</f>
        <v>0</v>
      </c>
      <c r="U1323" s="366">
        <v>6.2242519762077941E-21</v>
      </c>
      <c r="V1323" s="46">
        <f>U1323*各種係数!H23</f>
        <v>0</v>
      </c>
      <c r="W1323" s="46">
        <f>U1323*各種係数!I23</f>
        <v>0</v>
      </c>
      <c r="X1323" s="328">
        <f t="shared" si="130"/>
        <v>3.2165534046947684E-20</v>
      </c>
      <c r="Y1323" s="136">
        <f t="shared" si="131"/>
        <v>0</v>
      </c>
      <c r="Z1323" s="329">
        <f t="shared" si="132"/>
        <v>0</v>
      </c>
      <c r="AA1323" s="46">
        <f>G1323*各種係数!K23*各種係数!$P$18</f>
        <v>0</v>
      </c>
      <c r="AB1323" s="46">
        <f>M1323*各種係数!K23*各種係数!$P$18</f>
        <v>0</v>
      </c>
      <c r="AC1323" s="46">
        <f>U1323*各種係数!K23*各種係数!$P$18</f>
        <v>0</v>
      </c>
      <c r="AD1323" s="366">
        <f t="shared" si="133"/>
        <v>0</v>
      </c>
      <c r="AE1323" s="46">
        <f>G1323*各種係数!L23*各種係数!$P$18</f>
        <v>0</v>
      </c>
      <c r="AF1323" s="46">
        <f>M1323*各種係数!L23*各種係数!$P$18</f>
        <v>0</v>
      </c>
      <c r="AG1323" s="46">
        <f>U1323*各種係数!L23*各種係数!$P$18</f>
        <v>0</v>
      </c>
      <c r="AH1323" s="328">
        <f t="shared" si="134"/>
        <v>0</v>
      </c>
    </row>
    <row r="1324" spans="2:34" x14ac:dyDescent="0.15">
      <c r="B1324" s="155" t="s">
        <v>50</v>
      </c>
      <c r="C1324" s="155" t="s">
        <v>292</v>
      </c>
      <c r="D1324" s="155" t="s">
        <v>290</v>
      </c>
      <c r="E1324" s="41" t="s">
        <v>152</v>
      </c>
      <c r="F1324" s="363">
        <f>SUMIF(価格変換【係数】!$D$7:$D$64,E1324,価格変換【係数】!$J$744:$J$801)</f>
        <v>0</v>
      </c>
      <c r="G1324" s="324">
        <f>SUMIF(価格変換【係数】!$D$7:$D$64,E1324,価格変換【係数】!$L$744:$L$801)</f>
        <v>0</v>
      </c>
      <c r="H1324" s="325">
        <f>G1324*各種係数!H24</f>
        <v>0</v>
      </c>
      <c r="I1324" s="324">
        <f>G1324*各種係数!I24</f>
        <v>0</v>
      </c>
      <c r="J1324" s="364">
        <v>2.3390084716026702E-3</v>
      </c>
      <c r="K1324" s="46">
        <f>J1324*各種係数!G24</f>
        <v>2.3466399871978799E-5</v>
      </c>
      <c r="L1324" s="46">
        <f>J1324*各種係数!F24</f>
        <v>2.3155420717306916E-3</v>
      </c>
      <c r="M1324" s="364">
        <v>2.6329027158047639E-5</v>
      </c>
      <c r="N1324" s="46">
        <f>M1324*各種係数!H24</f>
        <v>1.1428248992813985E-5</v>
      </c>
      <c r="O1324" s="46">
        <f>M1324*各種係数!I24</f>
        <v>5.9976279974985685E-6</v>
      </c>
      <c r="P1324" s="54"/>
      <c r="Q1324" s="41"/>
      <c r="R1324" s="46">
        <f>Q$1415*各種係数!J24</f>
        <v>7.328537022649169E-5</v>
      </c>
      <c r="S1324" s="46">
        <f>R1324*各種係数!G24</f>
        <v>7.3524479427067174E-7</v>
      </c>
      <c r="T1324" s="46">
        <f>R1324*各種係数!F24</f>
        <v>7.2550125432221021E-5</v>
      </c>
      <c r="U1324" s="364">
        <v>2.0114573577666465E-6</v>
      </c>
      <c r="V1324" s="46">
        <f>U1324*各種係数!H24</f>
        <v>8.7308336099910548E-7</v>
      </c>
      <c r="W1324" s="46">
        <f>U1324*各種係数!I24</f>
        <v>4.5820048315109513E-7</v>
      </c>
      <c r="X1324" s="135">
        <f t="shared" si="130"/>
        <v>2.8340484515814286E-5</v>
      </c>
      <c r="Y1324" s="46">
        <f t="shared" si="131"/>
        <v>1.230133235381309E-5</v>
      </c>
      <c r="Z1324" s="47">
        <f t="shared" si="132"/>
        <v>6.4558284806496633E-6</v>
      </c>
      <c r="AA1324" s="46">
        <f>G1324*各種係数!K24*各種係数!$P$18</f>
        <v>0</v>
      </c>
      <c r="AB1324" s="46">
        <f>M1324*各種係数!K24*各種係数!$P$18</f>
        <v>1.0365758723640802E-12</v>
      </c>
      <c r="AC1324" s="46">
        <f>U1324*各種係数!K24*各種係数!$P$18</f>
        <v>7.9191234557741983E-14</v>
      </c>
      <c r="AD1324" s="364">
        <f t="shared" si="133"/>
        <v>1.1157671069218221E-12</v>
      </c>
      <c r="AE1324" s="46">
        <f>G1324*各種係数!L24*各種係数!$P$18</f>
        <v>0</v>
      </c>
      <c r="AF1324" s="46">
        <f>M1324*各種係数!L24*各種係数!$P$18</f>
        <v>9.3291828512767231E-13</v>
      </c>
      <c r="AG1324" s="46">
        <f>U1324*各種係数!L24*各種係数!$P$18</f>
        <v>7.1272111101967783E-14</v>
      </c>
      <c r="AH1324" s="135">
        <f t="shared" si="134"/>
        <v>1.0041903962296401E-12</v>
      </c>
    </row>
    <row r="1325" spans="2:34" x14ac:dyDescent="0.15">
      <c r="B1325" s="155" t="s">
        <v>51</v>
      </c>
      <c r="C1325" s="155" t="s">
        <v>293</v>
      </c>
      <c r="D1325" s="155" t="s">
        <v>290</v>
      </c>
      <c r="E1325" s="41" t="s">
        <v>961</v>
      </c>
      <c r="F1325" s="363">
        <f>SUMIF(価格変換【係数】!$D$7:$D$64,E1325,価格変換【係数】!$J$744:$J$801)</f>
        <v>6.3254536539846017E-4</v>
      </c>
      <c r="G1325" s="324">
        <f>SUMIF(価格変換【係数】!$D$7:$D$64,E1325,価格変換【係数】!$L$744:$L$801)</f>
        <v>8.0303650937338818E-6</v>
      </c>
      <c r="H1325" s="325">
        <f>G1325*各種係数!H25</f>
        <v>4.3053510307074757E-6</v>
      </c>
      <c r="I1325" s="324">
        <f>G1325*各種係数!I25</f>
        <v>2.1155878320734628E-6</v>
      </c>
      <c r="J1325" s="364">
        <v>2.0039967297099406E-3</v>
      </c>
      <c r="K1325" s="46">
        <f>J1325*各種係数!G25</f>
        <v>2.5441377435564928E-5</v>
      </c>
      <c r="L1325" s="46">
        <f>J1325*各種係数!F25</f>
        <v>1.9785553522743758E-3</v>
      </c>
      <c r="M1325" s="364">
        <v>2.7654210689796864E-5</v>
      </c>
      <c r="N1325" s="46">
        <f>M1325*各種係数!H25</f>
        <v>1.4826360085374245E-5</v>
      </c>
      <c r="O1325" s="46">
        <f>M1325*各種係数!I25</f>
        <v>7.2854609918771539E-6</v>
      </c>
      <c r="P1325" s="54"/>
      <c r="Q1325" s="41"/>
      <c r="R1325" s="46">
        <f>Q$1415*各種係数!J25</f>
        <v>1.2767505048547762E-5</v>
      </c>
      <c r="S1325" s="46">
        <f>R1325*各種係数!G25</f>
        <v>1.6208754736720523E-7</v>
      </c>
      <c r="T1325" s="46">
        <f>R1325*各種係数!F25</f>
        <v>1.2605417501180558E-5</v>
      </c>
      <c r="U1325" s="364">
        <v>2.8149531341984448E-6</v>
      </c>
      <c r="V1325" s="46">
        <f>U1325*各種係数!H25</f>
        <v>1.5091918282982288E-6</v>
      </c>
      <c r="W1325" s="46">
        <f>U1325*各種係数!I25</f>
        <v>7.4159524866611734E-7</v>
      </c>
      <c r="X1325" s="135">
        <f t="shared" si="130"/>
        <v>3.8499528917729186E-5</v>
      </c>
      <c r="Y1325" s="46">
        <f t="shared" si="131"/>
        <v>2.064090294437995E-5</v>
      </c>
      <c r="Z1325" s="47">
        <f t="shared" si="132"/>
        <v>1.0142644072616735E-5</v>
      </c>
      <c r="AA1325" s="46">
        <f>G1325*各種係数!K25*各種係数!$P$18</f>
        <v>4.9720043056955629E-13</v>
      </c>
      <c r="AB1325" s="46">
        <f>M1325*各種係数!K25*各種係数!$P$18</f>
        <v>1.7122117489723039E-12</v>
      </c>
      <c r="AC1325" s="46">
        <f>U1325*各種係数!K25*各種係数!$P$18</f>
        <v>1.7428795503316503E-13</v>
      </c>
      <c r="AD1325" s="364">
        <f t="shared" si="133"/>
        <v>2.3837001345750252E-12</v>
      </c>
      <c r="AE1325" s="46">
        <f>G1325*各種係数!L25*各種係数!$P$18</f>
        <v>4.2782362630403687E-13</v>
      </c>
      <c r="AF1325" s="46">
        <f>M1325*各種係数!L25*各種係数!$P$18</f>
        <v>1.4732984816738427E-12</v>
      </c>
      <c r="AG1325" s="46">
        <f>U1325*各種係数!L25*各種係数!$P$18</f>
        <v>1.4996870549365362E-13</v>
      </c>
      <c r="AH1325" s="135">
        <f t="shared" si="134"/>
        <v>2.0510908134715329E-12</v>
      </c>
    </row>
    <row r="1326" spans="2:34" x14ac:dyDescent="0.15">
      <c r="B1326" s="155" t="s">
        <v>52</v>
      </c>
      <c r="C1326" s="155" t="s">
        <v>294</v>
      </c>
      <c r="D1326" s="155" t="s">
        <v>290</v>
      </c>
      <c r="E1326" s="41" t="s">
        <v>154</v>
      </c>
      <c r="F1326" s="363">
        <f>SUMIF(価格変換【係数】!$D$7:$D$64,E1326,価格変換【係数】!$J$744:$J$801)</f>
        <v>0</v>
      </c>
      <c r="G1326" s="324">
        <f>SUMIF(価格変換【係数】!$D$7:$D$64,E1326,価格変換【係数】!$L$744:$L$801)</f>
        <v>0</v>
      </c>
      <c r="H1326" s="325">
        <f>G1326*各種係数!H26</f>
        <v>0</v>
      </c>
      <c r="I1326" s="324">
        <f>G1326*各種係数!I26</f>
        <v>0</v>
      </c>
      <c r="J1326" s="364">
        <v>3.9367612316885751E-5</v>
      </c>
      <c r="K1326" s="46">
        <f>J1326*各種係数!G26</f>
        <v>0</v>
      </c>
      <c r="L1326" s="46">
        <f>J1326*各種係数!F26</f>
        <v>3.9367612316885751E-5</v>
      </c>
      <c r="M1326" s="364">
        <v>0</v>
      </c>
      <c r="N1326" s="46">
        <f>M1326*各種係数!H26</f>
        <v>0</v>
      </c>
      <c r="O1326" s="46">
        <f>M1326*各種係数!I26</f>
        <v>0</v>
      </c>
      <c r="P1326" s="54"/>
      <c r="Q1326" s="41"/>
      <c r="R1326" s="46">
        <f>Q$1415*各種係数!J26</f>
        <v>1.3285890404011232E-6</v>
      </c>
      <c r="S1326" s="46">
        <f>R1326*各種係数!G26</f>
        <v>0</v>
      </c>
      <c r="T1326" s="46">
        <f>R1326*各種係数!F26</f>
        <v>1.3285890404011232E-6</v>
      </c>
      <c r="U1326" s="364">
        <v>0</v>
      </c>
      <c r="V1326" s="46">
        <f>U1326*各種係数!H26</f>
        <v>0</v>
      </c>
      <c r="W1326" s="46">
        <f>U1326*各種係数!I26</f>
        <v>0</v>
      </c>
      <c r="X1326" s="135">
        <f t="shared" si="130"/>
        <v>0</v>
      </c>
      <c r="Y1326" s="46">
        <f t="shared" si="131"/>
        <v>0</v>
      </c>
      <c r="Z1326" s="47">
        <f t="shared" si="132"/>
        <v>0</v>
      </c>
      <c r="AA1326" s="46">
        <f>G1326*各種係数!K26*各種係数!$P$18</f>
        <v>0</v>
      </c>
      <c r="AB1326" s="46">
        <f>M1326*各種係数!K26*各種係数!$P$18</f>
        <v>0</v>
      </c>
      <c r="AC1326" s="46">
        <f>U1326*各種係数!K26*各種係数!$P$18</f>
        <v>0</v>
      </c>
      <c r="AD1326" s="364">
        <f t="shared" si="133"/>
        <v>0</v>
      </c>
      <c r="AE1326" s="46">
        <f>G1326*各種係数!L26*各種係数!$P$18</f>
        <v>0</v>
      </c>
      <c r="AF1326" s="46">
        <f>M1326*各種係数!L26*各種係数!$P$18</f>
        <v>0</v>
      </c>
      <c r="AG1326" s="46">
        <f>U1326*各種係数!L26*各種係数!$P$18</f>
        <v>0</v>
      </c>
      <c r="AH1326" s="135">
        <f t="shared" si="134"/>
        <v>0</v>
      </c>
    </row>
    <row r="1327" spans="2:34" x14ac:dyDescent="0.15">
      <c r="B1327" s="163" t="s">
        <v>53</v>
      </c>
      <c r="C1327" s="163" t="s">
        <v>294</v>
      </c>
      <c r="D1327" s="163" t="s">
        <v>290</v>
      </c>
      <c r="E1327" s="62" t="s">
        <v>962</v>
      </c>
      <c r="F1327" s="365">
        <f>SUMIF(価格変換【係数】!$D$7:$D$64,E1327,価格変換【係数】!$J$744:$J$801)</f>
        <v>0</v>
      </c>
      <c r="G1327" s="326">
        <f>SUMIF(価格変換【係数】!$D$7:$D$64,E1327,価格変換【係数】!$L$744:$L$801)</f>
        <v>0</v>
      </c>
      <c r="H1327" s="327">
        <f>G1327*各種係数!H27</f>
        <v>0</v>
      </c>
      <c r="I1327" s="326">
        <f>G1327*各種係数!I27</f>
        <v>0</v>
      </c>
      <c r="J1327" s="80">
        <v>2.8101691815078189E-4</v>
      </c>
      <c r="K1327" s="67">
        <f>J1327*各種係数!G27</f>
        <v>2.8078123730184991E-6</v>
      </c>
      <c r="L1327" s="67">
        <f>J1327*各種係数!F27</f>
        <v>2.7820910577776341E-4</v>
      </c>
      <c r="M1327" s="80">
        <v>3.0653592331885281E-6</v>
      </c>
      <c r="N1327" s="67">
        <f>M1327*各種係数!H27</f>
        <v>1.1537028925288331E-6</v>
      </c>
      <c r="O1327" s="67">
        <f>M1327*各種係数!I27</f>
        <v>2.8340113665327903E-7</v>
      </c>
      <c r="P1327" s="54"/>
      <c r="Q1327" s="41"/>
      <c r="R1327" s="67">
        <f>Q$1415*各種係数!J27</f>
        <v>2.7450860868860857E-6</v>
      </c>
      <c r="S1327" s="67">
        <f>R1327*各種係数!G27</f>
        <v>2.742783861726099E-8</v>
      </c>
      <c r="T1327" s="67">
        <f>R1327*各種係数!F27</f>
        <v>2.7176582482688245E-6</v>
      </c>
      <c r="U1327" s="80">
        <v>2.4386425379627183E-7</v>
      </c>
      <c r="V1327" s="67">
        <f>U1327*各種係数!H27</f>
        <v>9.1782683067945896E-8</v>
      </c>
      <c r="W1327" s="67">
        <f>U1327*各種係数!I27</f>
        <v>2.25459404453157E-8</v>
      </c>
      <c r="X1327" s="330">
        <f t="shared" si="130"/>
        <v>3.3092234869847998E-6</v>
      </c>
      <c r="Y1327" s="67">
        <f t="shared" si="131"/>
        <v>1.245485575596779E-6</v>
      </c>
      <c r="Z1327" s="68">
        <f t="shared" si="132"/>
        <v>3.0594707709859474E-7</v>
      </c>
      <c r="AA1327" s="67">
        <f>G1327*各種係数!K27*各種係数!$P$18</f>
        <v>0</v>
      </c>
      <c r="AB1327" s="67">
        <f>M1327*各種係数!K27*各種係数!$P$18</f>
        <v>5.7836966663934494E-14</v>
      </c>
      <c r="AC1327" s="67">
        <f>U1327*各種係数!K27*各種係数!$P$18</f>
        <v>4.6012123357787138E-15</v>
      </c>
      <c r="AD1327" s="80">
        <f t="shared" si="133"/>
        <v>6.2438178999713211E-14</v>
      </c>
      <c r="AE1327" s="67">
        <f>G1327*各種係数!L27*各種係数!$P$18</f>
        <v>0</v>
      </c>
      <c r="AF1327" s="67">
        <f>M1327*各種係数!L27*各種係数!$P$18</f>
        <v>5.7836966663934494E-14</v>
      </c>
      <c r="AG1327" s="67">
        <f>U1327*各種係数!L27*各種係数!$P$18</f>
        <v>4.6012123357787138E-15</v>
      </c>
      <c r="AH1327" s="330">
        <f t="shared" si="134"/>
        <v>6.2438178999713211E-14</v>
      </c>
    </row>
    <row r="1328" spans="2:34" x14ac:dyDescent="0.15">
      <c r="B1328" s="155" t="s">
        <v>54</v>
      </c>
      <c r="C1328" s="155" t="s">
        <v>294</v>
      </c>
      <c r="D1328" s="155" t="s">
        <v>290</v>
      </c>
      <c r="E1328" s="41" t="s">
        <v>963</v>
      </c>
      <c r="F1328" s="363">
        <f>SUMIF(価格変換【係数】!$D$7:$D$64,E1328,価格変換【係数】!$J$744:$J$801)</f>
        <v>0</v>
      </c>
      <c r="G1328" s="324">
        <f>SUMIF(価格変換【係数】!$D$7:$D$64,E1328,価格変換【係数】!$L$744:$L$801)</f>
        <v>0</v>
      </c>
      <c r="H1328" s="325">
        <f>G1328*各種係数!H28</f>
        <v>0</v>
      </c>
      <c r="I1328" s="324">
        <f>G1328*各種係数!I28</f>
        <v>0</v>
      </c>
      <c r="J1328" s="366">
        <v>3.2302830546722426E-6</v>
      </c>
      <c r="K1328" s="46">
        <f>J1328*各種係数!G28</f>
        <v>0</v>
      </c>
      <c r="L1328" s="46">
        <f>J1328*各種係数!F28</f>
        <v>3.2302830546722434E-6</v>
      </c>
      <c r="M1328" s="366">
        <v>-9.9454878941605245E-23</v>
      </c>
      <c r="N1328" s="46">
        <f>M1328*各種係数!H28</f>
        <v>0</v>
      </c>
      <c r="O1328" s="46">
        <f>M1328*各種係数!I28</f>
        <v>0</v>
      </c>
      <c r="P1328" s="54"/>
      <c r="Q1328" s="41"/>
      <c r="R1328" s="46">
        <f>Q$1415*各種係数!J28</f>
        <v>0</v>
      </c>
      <c r="S1328" s="46">
        <f>R1328*各種係数!G28</f>
        <v>0</v>
      </c>
      <c r="T1328" s="46">
        <f>R1328*各種係数!F28</f>
        <v>0</v>
      </c>
      <c r="U1328" s="366">
        <v>-1.8280097373860101E-22</v>
      </c>
      <c r="V1328" s="46">
        <f>U1328*各種係数!H28</f>
        <v>0</v>
      </c>
      <c r="W1328" s="46">
        <f>U1328*各種係数!I28</f>
        <v>0</v>
      </c>
      <c r="X1328" s="328">
        <f t="shared" si="130"/>
        <v>-2.8225585268020623E-22</v>
      </c>
      <c r="Y1328" s="136">
        <f t="shared" si="131"/>
        <v>0</v>
      </c>
      <c r="Z1328" s="329">
        <f t="shared" si="132"/>
        <v>0</v>
      </c>
      <c r="AA1328" s="46">
        <f>G1328*各種係数!K28*各種係数!$P$18</f>
        <v>0</v>
      </c>
      <c r="AB1328" s="46">
        <f>M1328*各種係数!K28*各種係数!$P$18</f>
        <v>0</v>
      </c>
      <c r="AC1328" s="46">
        <f>U1328*各種係数!K28*各種係数!$P$18</f>
        <v>0</v>
      </c>
      <c r="AD1328" s="366">
        <f t="shared" si="133"/>
        <v>0</v>
      </c>
      <c r="AE1328" s="46">
        <f>G1328*各種係数!L28*各種係数!$P$18</f>
        <v>0</v>
      </c>
      <c r="AF1328" s="46">
        <f>M1328*各種係数!L28*各種係数!$P$18</f>
        <v>0</v>
      </c>
      <c r="AG1328" s="46">
        <f>U1328*各種係数!L28*各種係数!$P$18</f>
        <v>0</v>
      </c>
      <c r="AH1328" s="328">
        <f t="shared" si="134"/>
        <v>0</v>
      </c>
    </row>
    <row r="1329" spans="2:34" x14ac:dyDescent="0.15">
      <c r="B1329" s="155" t="s">
        <v>55</v>
      </c>
      <c r="C1329" s="155" t="s">
        <v>294</v>
      </c>
      <c r="D1329" s="155" t="s">
        <v>290</v>
      </c>
      <c r="E1329" s="41" t="s">
        <v>964</v>
      </c>
      <c r="F1329" s="363">
        <f>SUMIF(価格変換【係数】!$D$7:$D$64,E1329,価格変換【係数】!$J$744:$J$801)</f>
        <v>0</v>
      </c>
      <c r="G1329" s="324">
        <f>SUMIF(価格変換【係数】!$D$7:$D$64,E1329,価格変換【係数】!$L$744:$L$801)</f>
        <v>0</v>
      </c>
      <c r="H1329" s="325">
        <f>G1329*各種係数!H29</f>
        <v>0</v>
      </c>
      <c r="I1329" s="324">
        <f>G1329*各種係数!I29</f>
        <v>0</v>
      </c>
      <c r="J1329" s="364">
        <v>2.4859253715178085E-4</v>
      </c>
      <c r="K1329" s="46">
        <f>J1329*各種係数!G29</f>
        <v>0</v>
      </c>
      <c r="L1329" s="46">
        <f>J1329*各種係数!F29</f>
        <v>2.4859253715178075E-4</v>
      </c>
      <c r="M1329" s="364">
        <v>6.5913145791314812E-21</v>
      </c>
      <c r="N1329" s="46">
        <f>M1329*各種係数!H29</f>
        <v>0</v>
      </c>
      <c r="O1329" s="46">
        <f>M1329*各種係数!I29</f>
        <v>0</v>
      </c>
      <c r="P1329" s="54"/>
      <c r="Q1329" s="41"/>
      <c r="R1329" s="46">
        <f>Q$1415*各種係数!J29</f>
        <v>4.7125941405769716E-8</v>
      </c>
      <c r="S1329" s="46">
        <f>R1329*各種係数!G29</f>
        <v>0</v>
      </c>
      <c r="T1329" s="46">
        <f>R1329*各種係数!F29</f>
        <v>4.7125941405769703E-8</v>
      </c>
      <c r="U1329" s="364">
        <v>5.3471854132489786E-21</v>
      </c>
      <c r="V1329" s="46">
        <f>U1329*各種係数!H29</f>
        <v>0</v>
      </c>
      <c r="W1329" s="46">
        <f>U1329*各種係数!I29</f>
        <v>0</v>
      </c>
      <c r="X1329" s="135">
        <f t="shared" si="130"/>
        <v>1.193849999238046E-20</v>
      </c>
      <c r="Y1329" s="46">
        <f t="shared" si="131"/>
        <v>0</v>
      </c>
      <c r="Z1329" s="47">
        <f t="shared" si="132"/>
        <v>0</v>
      </c>
      <c r="AA1329" s="46">
        <f>G1329*各種係数!K29*各種係数!$P$18</f>
        <v>0</v>
      </c>
      <c r="AB1329" s="46">
        <f>M1329*各種係数!K29*各種係数!$P$18</f>
        <v>0</v>
      </c>
      <c r="AC1329" s="46">
        <f>U1329*各種係数!K29*各種係数!$P$18</f>
        <v>0</v>
      </c>
      <c r="AD1329" s="364">
        <f t="shared" si="133"/>
        <v>0</v>
      </c>
      <c r="AE1329" s="46">
        <f>G1329*各種係数!L29*各種係数!$P$18</f>
        <v>0</v>
      </c>
      <c r="AF1329" s="46">
        <f>M1329*各種係数!L29*各種係数!$P$18</f>
        <v>0</v>
      </c>
      <c r="AG1329" s="46">
        <f>U1329*各種係数!L29*各種係数!$P$18</f>
        <v>0</v>
      </c>
      <c r="AH1329" s="135">
        <f t="shared" si="134"/>
        <v>0</v>
      </c>
    </row>
    <row r="1330" spans="2:34" x14ac:dyDescent="0.15">
      <c r="B1330" s="155" t="s">
        <v>56</v>
      </c>
      <c r="C1330" s="155" t="s">
        <v>294</v>
      </c>
      <c r="D1330" s="155" t="s">
        <v>290</v>
      </c>
      <c r="E1330" s="41" t="s">
        <v>155</v>
      </c>
      <c r="F1330" s="363">
        <f>SUMIF(価格変換【係数】!$D$7:$D$64,E1330,価格変換【係数】!$J$744:$J$801)</f>
        <v>0</v>
      </c>
      <c r="G1330" s="324">
        <f>SUMIF(価格変換【係数】!$D$7:$D$64,E1330,価格変換【係数】!$L$744:$L$801)</f>
        <v>0</v>
      </c>
      <c r="H1330" s="325">
        <f>G1330*各種係数!H30</f>
        <v>0</v>
      </c>
      <c r="I1330" s="324">
        <f>G1330*各種係数!I30</f>
        <v>0</v>
      </c>
      <c r="J1330" s="364">
        <v>1.5489881212506126E-5</v>
      </c>
      <c r="K1330" s="46">
        <f>J1330*各種係数!G30</f>
        <v>0</v>
      </c>
      <c r="L1330" s="46">
        <f>J1330*各種係数!F30</f>
        <v>1.548988121250612E-5</v>
      </c>
      <c r="M1330" s="364">
        <v>5.3011744069663008E-21</v>
      </c>
      <c r="N1330" s="46">
        <f>M1330*各種係数!H30</f>
        <v>0</v>
      </c>
      <c r="O1330" s="46">
        <f>M1330*各種係数!I30</f>
        <v>0</v>
      </c>
      <c r="P1330" s="54"/>
      <c r="Q1330" s="41"/>
      <c r="R1330" s="46">
        <f>Q$1415*各種係数!J30</f>
        <v>0</v>
      </c>
      <c r="S1330" s="46">
        <f>R1330*各種係数!G30</f>
        <v>0</v>
      </c>
      <c r="T1330" s="46">
        <f>R1330*各種係数!F30</f>
        <v>0</v>
      </c>
      <c r="U1330" s="364">
        <v>9.7732211768412469E-22</v>
      </c>
      <c r="V1330" s="46">
        <f>U1330*各種係数!H30</f>
        <v>0</v>
      </c>
      <c r="W1330" s="46">
        <f>U1330*各種係数!I30</f>
        <v>0</v>
      </c>
      <c r="X1330" s="135">
        <f t="shared" si="130"/>
        <v>6.2784965246504257E-21</v>
      </c>
      <c r="Y1330" s="46">
        <f t="shared" si="131"/>
        <v>0</v>
      </c>
      <c r="Z1330" s="47">
        <f t="shared" si="132"/>
        <v>0</v>
      </c>
      <c r="AA1330" s="46">
        <f>G1330*各種係数!K30*各種係数!$P$18</f>
        <v>0</v>
      </c>
      <c r="AB1330" s="46">
        <f>M1330*各種係数!K30*各種係数!$P$18</f>
        <v>0</v>
      </c>
      <c r="AC1330" s="46">
        <f>U1330*各種係数!K30*各種係数!$P$18</f>
        <v>0</v>
      </c>
      <c r="AD1330" s="364">
        <f t="shared" si="133"/>
        <v>0</v>
      </c>
      <c r="AE1330" s="46">
        <f>G1330*各種係数!L30*各種係数!$P$18</f>
        <v>0</v>
      </c>
      <c r="AF1330" s="46">
        <f>M1330*各種係数!L30*各種係数!$P$18</f>
        <v>0</v>
      </c>
      <c r="AG1330" s="46">
        <f>U1330*各種係数!L30*各種係数!$P$18</f>
        <v>0</v>
      </c>
      <c r="AH1330" s="135">
        <f t="shared" si="134"/>
        <v>0</v>
      </c>
    </row>
    <row r="1331" spans="2:34" x14ac:dyDescent="0.15">
      <c r="B1331" s="155" t="s">
        <v>57</v>
      </c>
      <c r="C1331" s="155" t="s">
        <v>294</v>
      </c>
      <c r="D1331" s="155" t="s">
        <v>290</v>
      </c>
      <c r="E1331" s="41" t="s">
        <v>156</v>
      </c>
      <c r="F1331" s="363">
        <f>SUMIF(価格変換【係数】!$D$7:$D$64,E1331,価格変換【係数】!$J$744:$J$801)</f>
        <v>0</v>
      </c>
      <c r="G1331" s="324">
        <f>SUMIF(価格変換【係数】!$D$7:$D$64,E1331,価格変換【係数】!$L$744:$L$801)</f>
        <v>0</v>
      </c>
      <c r="H1331" s="325">
        <f>G1331*各種係数!H31</f>
        <v>0</v>
      </c>
      <c r="I1331" s="324">
        <f>G1331*各種係数!I31</f>
        <v>0</v>
      </c>
      <c r="J1331" s="364">
        <v>7.7487944922326445E-6</v>
      </c>
      <c r="K1331" s="46">
        <f>J1331*各種係数!G31</f>
        <v>0</v>
      </c>
      <c r="L1331" s="46">
        <f>J1331*各種係数!F31</f>
        <v>7.7487944922326445E-6</v>
      </c>
      <c r="M1331" s="364">
        <v>0</v>
      </c>
      <c r="N1331" s="46">
        <f>M1331*各種係数!H31</f>
        <v>0</v>
      </c>
      <c r="O1331" s="46">
        <f>M1331*各種係数!I31</f>
        <v>0</v>
      </c>
      <c r="P1331" s="54"/>
      <c r="Q1331" s="41"/>
      <c r="R1331" s="46">
        <f>Q$1415*各種係数!J31</f>
        <v>0</v>
      </c>
      <c r="S1331" s="46">
        <f>R1331*各種係数!G31</f>
        <v>0</v>
      </c>
      <c r="T1331" s="46">
        <f>R1331*各種係数!F31</f>
        <v>0</v>
      </c>
      <c r="U1331" s="364">
        <v>0</v>
      </c>
      <c r="V1331" s="46">
        <f>U1331*各種係数!H31</f>
        <v>0</v>
      </c>
      <c r="W1331" s="46">
        <f>U1331*各種係数!I31</f>
        <v>0</v>
      </c>
      <c r="X1331" s="135">
        <f t="shared" si="130"/>
        <v>0</v>
      </c>
      <c r="Y1331" s="46">
        <f t="shared" si="131"/>
        <v>0</v>
      </c>
      <c r="Z1331" s="47">
        <f t="shared" si="132"/>
        <v>0</v>
      </c>
      <c r="AA1331" s="46">
        <f>G1331*各種係数!K31*各種係数!$P$18</f>
        <v>0</v>
      </c>
      <c r="AB1331" s="46">
        <f>M1331*各種係数!K31*各種係数!$P$18</f>
        <v>0</v>
      </c>
      <c r="AC1331" s="46">
        <f>U1331*各種係数!K31*各種係数!$P$18</f>
        <v>0</v>
      </c>
      <c r="AD1331" s="364">
        <f t="shared" si="133"/>
        <v>0</v>
      </c>
      <c r="AE1331" s="46">
        <f>G1331*各種係数!L31*各種係数!$P$18</f>
        <v>0</v>
      </c>
      <c r="AF1331" s="46">
        <f>M1331*各種係数!L31*各種係数!$P$18</f>
        <v>0</v>
      </c>
      <c r="AG1331" s="46">
        <f>U1331*各種係数!L31*各種係数!$P$18</f>
        <v>0</v>
      </c>
      <c r="AH1331" s="135">
        <f t="shared" si="134"/>
        <v>0</v>
      </c>
    </row>
    <row r="1332" spans="2:34" x14ac:dyDescent="0.15">
      <c r="B1332" s="155" t="s">
        <v>58</v>
      </c>
      <c r="C1332" s="155" t="s">
        <v>294</v>
      </c>
      <c r="D1332" s="155" t="s">
        <v>290</v>
      </c>
      <c r="E1332" s="41" t="s">
        <v>965</v>
      </c>
      <c r="F1332" s="365">
        <f>SUMIF(価格変換【係数】!$D$7:$D$64,E1332,価格変換【係数】!$J$744:$J$801)</f>
        <v>1.7088649228055816E-3</v>
      </c>
      <c r="G1332" s="326">
        <f>SUMIF(価格変換【係数】!$D$7:$D$64,E1332,価格変換【係数】!$L$744:$L$801)</f>
        <v>4.8373949508508581E-5</v>
      </c>
      <c r="H1332" s="327">
        <f>G1332*各種係数!H32</f>
        <v>2.5534883054049168E-5</v>
      </c>
      <c r="I1332" s="326">
        <f>G1332*各種係数!I32</f>
        <v>8.5491561421645842E-6</v>
      </c>
      <c r="J1332" s="80">
        <v>1.4894426588928397E-5</v>
      </c>
      <c r="K1332" s="67">
        <f>J1332*各種係数!G32</f>
        <v>4.2162620939524184E-7</v>
      </c>
      <c r="L1332" s="67">
        <f>J1332*各種係数!F32</f>
        <v>1.4472800379533154E-5</v>
      </c>
      <c r="M1332" s="80">
        <v>6.7538451744123278E-7</v>
      </c>
      <c r="N1332" s="67">
        <f>M1332*各種係数!H32</f>
        <v>3.5651140427026541E-7</v>
      </c>
      <c r="O1332" s="67">
        <f>M1332*各種係数!I32</f>
        <v>1.1936109733173607E-7</v>
      </c>
      <c r="P1332" s="54"/>
      <c r="Q1332" s="41"/>
      <c r="R1332" s="67">
        <f>Q$1415*各種係数!J32</f>
        <v>1.7219003348374693E-4</v>
      </c>
      <c r="S1332" s="67">
        <f>R1332*各種係数!G32</f>
        <v>4.874295138515655E-6</v>
      </c>
      <c r="T1332" s="67">
        <f>R1332*各種係数!F32</f>
        <v>1.6731573834523127E-4</v>
      </c>
      <c r="U1332" s="80">
        <v>8.7315463140548736E-6</v>
      </c>
      <c r="V1332" s="67">
        <f>U1332*各種係数!H32</f>
        <v>4.6090719545483591E-6</v>
      </c>
      <c r="W1332" s="67">
        <f>U1332*各種係数!I32</f>
        <v>1.5431312423284126E-6</v>
      </c>
      <c r="X1332" s="330">
        <f t="shared" si="130"/>
        <v>5.778088034000469E-5</v>
      </c>
      <c r="Y1332" s="67">
        <f t="shared" si="131"/>
        <v>3.050046641286779E-5</v>
      </c>
      <c r="Z1332" s="68">
        <f t="shared" si="132"/>
        <v>1.0211648481824731E-5</v>
      </c>
      <c r="AA1332" s="67">
        <f>G1332*各種係数!K32*各種係数!$P$18</f>
        <v>8.2486840768582276E-13</v>
      </c>
      <c r="AB1332" s="67">
        <f>M1332*各種係数!K32*各種係数!$P$18</f>
        <v>1.1516598440642469E-14</v>
      </c>
      <c r="AC1332" s="67">
        <f>U1332*各種係数!K32*各種係数!$P$18</f>
        <v>1.4888957337342527E-13</v>
      </c>
      <c r="AD1332" s="80">
        <f t="shared" si="133"/>
        <v>9.8527457949989052E-13</v>
      </c>
      <c r="AE1332" s="67">
        <f>G1332*各種係数!L32*各種係数!$P$18</f>
        <v>8.2486840768582276E-13</v>
      </c>
      <c r="AF1332" s="67">
        <f>M1332*各種係数!L32*各種係数!$P$18</f>
        <v>1.1516598440642469E-14</v>
      </c>
      <c r="AG1332" s="67">
        <f>U1332*各種係数!L32*各種係数!$P$18</f>
        <v>1.4888957337342527E-13</v>
      </c>
      <c r="AH1332" s="330">
        <f t="shared" si="134"/>
        <v>9.8527457949989052E-13</v>
      </c>
    </row>
    <row r="1333" spans="2:34" x14ac:dyDescent="0.15">
      <c r="B1333" s="162" t="s">
        <v>59</v>
      </c>
      <c r="C1333" s="162" t="s">
        <v>294</v>
      </c>
      <c r="D1333" s="162" t="s">
        <v>290</v>
      </c>
      <c r="E1333" s="116" t="s">
        <v>517</v>
      </c>
      <c r="F1333" s="363">
        <f>SUMIF(価格変換【係数】!$D$7:$D$64,E1333,価格変換【係数】!$J$744:$J$801)</f>
        <v>2.9257147047740024E-3</v>
      </c>
      <c r="G1333" s="324">
        <f>SUMIF(価格変換【係数】!$D$7:$D$64,E1333,価格変換【係数】!$L$744:$L$801)</f>
        <v>2.171099661785883E-4</v>
      </c>
      <c r="H1333" s="325">
        <f>G1333*各種係数!H33</f>
        <v>7.4096800366992479E-5</v>
      </c>
      <c r="I1333" s="324">
        <f>G1333*各種係数!I33</f>
        <v>2.1780121365850053E-5</v>
      </c>
      <c r="J1333" s="366">
        <v>2.8134846993753447E-4</v>
      </c>
      <c r="K1333" s="46">
        <f>J1333*各種係数!G33</f>
        <v>2.0878165835125094E-5</v>
      </c>
      <c r="L1333" s="46">
        <f>J1333*各種係数!F33</f>
        <v>2.6047030410240938E-4</v>
      </c>
      <c r="M1333" s="366">
        <v>2.7259568568905683E-5</v>
      </c>
      <c r="N1333" s="46">
        <f>M1333*各種係数!H33</f>
        <v>9.3033352908317443E-6</v>
      </c>
      <c r="O1333" s="46">
        <f>M1333*各種係数!I33</f>
        <v>2.7346359186620809E-6</v>
      </c>
      <c r="P1333" s="54"/>
      <c r="Q1333" s="41"/>
      <c r="R1333" s="46">
        <f>Q$1415*各種係数!J33</f>
        <v>5.6483340832747669E-4</v>
      </c>
      <c r="S1333" s="46">
        <f>R1333*各種係数!G33</f>
        <v>4.1914873647253959E-5</v>
      </c>
      <c r="T1333" s="46">
        <f>R1333*各種係数!F33</f>
        <v>5.2291853468022277E-4</v>
      </c>
      <c r="U1333" s="366">
        <v>4.8533742554825406E-5</v>
      </c>
      <c r="V1333" s="46">
        <f>U1333*各種係数!H33</f>
        <v>1.6563933459368606E-5</v>
      </c>
      <c r="W1333" s="46">
        <f>U1333*各種係数!I33</f>
        <v>4.8688267138943919E-6</v>
      </c>
      <c r="X1333" s="328">
        <f t="shared" si="130"/>
        <v>2.9290327730231941E-4</v>
      </c>
      <c r="Y1333" s="136">
        <f t="shared" si="131"/>
        <v>9.9964069117192838E-5</v>
      </c>
      <c r="Z1333" s="329">
        <f t="shared" si="132"/>
        <v>2.9383583998406525E-5</v>
      </c>
      <c r="AA1333" s="46">
        <f>G1333*各種係数!K33*各種係数!$P$18</f>
        <v>2.3302994460574007E-12</v>
      </c>
      <c r="AB1333" s="46">
        <f>M1333*各種係数!K33*各種係数!$P$18</f>
        <v>2.9258425420983443E-13</v>
      </c>
      <c r="AC1333" s="46">
        <f>U1333*各種係数!K33*各種係数!$P$18</f>
        <v>5.2092566445140015E-13</v>
      </c>
      <c r="AD1333" s="366">
        <f t="shared" si="133"/>
        <v>3.1438093647186351E-12</v>
      </c>
      <c r="AE1333" s="46">
        <f>G1333*各種係数!L33*各種係数!$P$18</f>
        <v>2.3190960833359706E-12</v>
      </c>
      <c r="AF1333" s="46">
        <f>M1333*各種係数!L33*各種係数!$P$18</f>
        <v>2.9117759914151795E-13</v>
      </c>
      <c r="AG1333" s="46">
        <f>U1333*各種係数!L33*各種係数!$P$18</f>
        <v>5.1842121414153762E-13</v>
      </c>
      <c r="AH1333" s="328">
        <f t="shared" si="134"/>
        <v>3.1286948966190261E-12</v>
      </c>
    </row>
    <row r="1334" spans="2:34" x14ac:dyDescent="0.15">
      <c r="B1334" s="155" t="s">
        <v>60</v>
      </c>
      <c r="C1334" s="155" t="s">
        <v>295</v>
      </c>
      <c r="D1334" s="155" t="s">
        <v>290</v>
      </c>
      <c r="E1334" s="41" t="s">
        <v>158</v>
      </c>
      <c r="F1334" s="363">
        <f>SUMIF(価格変換【係数】!$D$7:$D$64,E1334,価格変換【係数】!$J$744:$J$801)</f>
        <v>0</v>
      </c>
      <c r="G1334" s="324">
        <f>SUMIF(価格変換【係数】!$D$7:$D$64,E1334,価格変換【係数】!$L$744:$L$801)</f>
        <v>0</v>
      </c>
      <c r="H1334" s="325">
        <f>G1334*各種係数!H34</f>
        <v>0</v>
      </c>
      <c r="I1334" s="324">
        <f>G1334*各種係数!I34</f>
        <v>0</v>
      </c>
      <c r="J1334" s="364">
        <v>1.9242073164706241E-3</v>
      </c>
      <c r="K1334" s="46">
        <f>J1334*各種係数!G34</f>
        <v>0</v>
      </c>
      <c r="L1334" s="46">
        <f>J1334*各種係数!F34</f>
        <v>1.9242073164706245E-3</v>
      </c>
      <c r="M1334" s="364">
        <v>-6.7019934682510806E-19</v>
      </c>
      <c r="N1334" s="46">
        <f>M1334*各種係数!H34</f>
        <v>0</v>
      </c>
      <c r="O1334" s="46">
        <f>M1334*各種係数!I34</f>
        <v>0</v>
      </c>
      <c r="P1334" s="54"/>
      <c r="Q1334" s="41"/>
      <c r="R1334" s="46">
        <f>Q$1415*各種係数!J34</f>
        <v>9.9952309185429651E-4</v>
      </c>
      <c r="S1334" s="46">
        <f>R1334*各種係数!G34</f>
        <v>0</v>
      </c>
      <c r="T1334" s="46">
        <f>R1334*各種係数!F34</f>
        <v>9.9952309185429673E-4</v>
      </c>
      <c r="U1334" s="364">
        <v>-7.4538991768065934E-20</v>
      </c>
      <c r="V1334" s="46">
        <f>U1334*各種係数!H34</f>
        <v>0</v>
      </c>
      <c r="W1334" s="46">
        <f>U1334*各種係数!I34</f>
        <v>0</v>
      </c>
      <c r="X1334" s="135">
        <f t="shared" si="130"/>
        <v>-7.4473833859317397E-19</v>
      </c>
      <c r="Y1334" s="46">
        <f t="shared" si="131"/>
        <v>0</v>
      </c>
      <c r="Z1334" s="47">
        <f t="shared" si="132"/>
        <v>0</v>
      </c>
      <c r="AA1334" s="46">
        <f>G1334*各種係数!K34*各種係数!$P$18</f>
        <v>0</v>
      </c>
      <c r="AB1334" s="46">
        <f>M1334*各種係数!K34*各種係数!$P$18</f>
        <v>0</v>
      </c>
      <c r="AC1334" s="46">
        <f>U1334*各種係数!K34*各種係数!$P$18</f>
        <v>0</v>
      </c>
      <c r="AD1334" s="364">
        <f t="shared" si="133"/>
        <v>0</v>
      </c>
      <c r="AE1334" s="46">
        <f>G1334*各種係数!L34*各種係数!$P$18</f>
        <v>0</v>
      </c>
      <c r="AF1334" s="46">
        <f>M1334*各種係数!L34*各種係数!$P$18</f>
        <v>0</v>
      </c>
      <c r="AG1334" s="46">
        <f>U1334*各種係数!L34*各種係数!$P$18</f>
        <v>0</v>
      </c>
      <c r="AH1334" s="135">
        <f t="shared" si="134"/>
        <v>0</v>
      </c>
    </row>
    <row r="1335" spans="2:34" x14ac:dyDescent="0.15">
      <c r="B1335" s="155" t="s">
        <v>61</v>
      </c>
      <c r="C1335" s="155" t="s">
        <v>295</v>
      </c>
      <c r="D1335" s="155" t="s">
        <v>290</v>
      </c>
      <c r="E1335" s="41" t="s">
        <v>159</v>
      </c>
      <c r="F1335" s="363">
        <f>SUMIF(価格変換【係数】!$D$7:$D$64,E1335,価格変換【係数】!$J$744:$J$801)</f>
        <v>0</v>
      </c>
      <c r="G1335" s="324">
        <f>SUMIF(価格変換【係数】!$D$7:$D$64,E1335,価格変換【係数】!$L$744:$L$801)</f>
        <v>0</v>
      </c>
      <c r="H1335" s="325">
        <f>G1335*各種係数!H35</f>
        <v>0</v>
      </c>
      <c r="I1335" s="324">
        <f>G1335*各種係数!I35</f>
        <v>0</v>
      </c>
      <c r="J1335" s="364">
        <v>-1.1579471109042781E-6</v>
      </c>
      <c r="K1335" s="46">
        <f>J1335*各種係数!G35</f>
        <v>0</v>
      </c>
      <c r="L1335" s="46">
        <f>J1335*各種係数!F35</f>
        <v>-1.1579471109042784E-6</v>
      </c>
      <c r="M1335" s="364">
        <v>-1.928297902628875E-20</v>
      </c>
      <c r="N1335" s="46">
        <f>M1335*各種係数!H35</f>
        <v>0</v>
      </c>
      <c r="O1335" s="46">
        <f>M1335*各種係数!I35</f>
        <v>0</v>
      </c>
      <c r="P1335" s="54"/>
      <c r="Q1335" s="41"/>
      <c r="R1335" s="46">
        <f>Q$1415*各種係数!J35</f>
        <v>0</v>
      </c>
      <c r="S1335" s="46">
        <f>R1335*各種係数!G35</f>
        <v>0</v>
      </c>
      <c r="T1335" s="46">
        <f>R1335*各種係数!F35</f>
        <v>0</v>
      </c>
      <c r="U1335" s="364">
        <v>-6.9736261510358892E-21</v>
      </c>
      <c r="V1335" s="46">
        <f>U1335*各種係数!H35</f>
        <v>0</v>
      </c>
      <c r="W1335" s="46">
        <f>U1335*各種係数!I35</f>
        <v>0</v>
      </c>
      <c r="X1335" s="135">
        <f t="shared" si="130"/>
        <v>-2.6256605177324639E-20</v>
      </c>
      <c r="Y1335" s="46">
        <f t="shared" si="131"/>
        <v>0</v>
      </c>
      <c r="Z1335" s="47">
        <f t="shared" si="132"/>
        <v>0</v>
      </c>
      <c r="AA1335" s="46">
        <f>G1335*各種係数!K35*各種係数!$P$18</f>
        <v>0</v>
      </c>
      <c r="AB1335" s="46">
        <f>M1335*各種係数!K35*各種係数!$P$18</f>
        <v>0</v>
      </c>
      <c r="AC1335" s="46">
        <f>U1335*各種係数!K35*各種係数!$P$18</f>
        <v>0</v>
      </c>
      <c r="AD1335" s="364">
        <f t="shared" si="133"/>
        <v>0</v>
      </c>
      <c r="AE1335" s="46">
        <f>G1335*各種係数!L35*各種係数!$P$18</f>
        <v>0</v>
      </c>
      <c r="AF1335" s="46">
        <f>M1335*各種係数!L35*各種係数!$P$18</f>
        <v>0</v>
      </c>
      <c r="AG1335" s="46">
        <f>U1335*各種係数!L35*各種係数!$P$18</f>
        <v>0</v>
      </c>
      <c r="AH1335" s="135">
        <f t="shared" si="134"/>
        <v>0</v>
      </c>
    </row>
    <row r="1336" spans="2:34" x14ac:dyDescent="0.15">
      <c r="B1336" s="155" t="s">
        <v>62</v>
      </c>
      <c r="C1336" s="155" t="s">
        <v>296</v>
      </c>
      <c r="D1336" s="155" t="s">
        <v>290</v>
      </c>
      <c r="E1336" s="41" t="s">
        <v>160</v>
      </c>
      <c r="F1336" s="363">
        <f>SUMIF(価格変換【係数】!$D$7:$D$64,E1336,価格変換【係数】!$J$744:$J$801)</f>
        <v>0</v>
      </c>
      <c r="G1336" s="324">
        <f>SUMIF(価格変換【係数】!$D$7:$D$64,E1336,価格変換【係数】!$L$744:$L$801)</f>
        <v>0</v>
      </c>
      <c r="H1336" s="325">
        <f>G1336*各種係数!H36</f>
        <v>0</v>
      </c>
      <c r="I1336" s="324">
        <f>G1336*各種係数!I36</f>
        <v>0</v>
      </c>
      <c r="J1336" s="364">
        <v>2.4729314957797903E-3</v>
      </c>
      <c r="K1336" s="46">
        <f>J1336*各種係数!G36</f>
        <v>7.512589448603389E-5</v>
      </c>
      <c r="L1336" s="46">
        <f>J1336*各種係数!F36</f>
        <v>2.3978056012937564E-3</v>
      </c>
      <c r="M1336" s="364">
        <v>8.2048430771424402E-5</v>
      </c>
      <c r="N1336" s="46">
        <f>M1336*各種係数!H36</f>
        <v>2.9334751336907821E-5</v>
      </c>
      <c r="O1336" s="46">
        <f>M1336*各種係数!I36</f>
        <v>1.9134627940474056E-5</v>
      </c>
      <c r="P1336" s="54"/>
      <c r="Q1336" s="41"/>
      <c r="R1336" s="46">
        <f>Q$1415*各種係数!J36</f>
        <v>1.2156136585618297E-4</v>
      </c>
      <c r="S1336" s="46">
        <f>R1336*各種係数!G36</f>
        <v>3.6929475646514175E-6</v>
      </c>
      <c r="T1336" s="46">
        <f>R1336*各種係数!F36</f>
        <v>1.1786841829153154E-4</v>
      </c>
      <c r="U1336" s="364">
        <v>8.5939085190498869E-6</v>
      </c>
      <c r="V1336" s="46">
        <f>U1336*各種係数!H36</f>
        <v>3.0725775867765033E-6</v>
      </c>
      <c r="W1336" s="46">
        <f>U1336*各種係数!I36</f>
        <v>2.0041972834873656E-6</v>
      </c>
      <c r="X1336" s="135">
        <f t="shared" si="130"/>
        <v>9.0642339290474287E-5</v>
      </c>
      <c r="Y1336" s="46">
        <f t="shared" si="131"/>
        <v>3.2407328923684327E-5</v>
      </c>
      <c r="Z1336" s="47">
        <f t="shared" si="132"/>
        <v>2.1138825223961424E-5</v>
      </c>
      <c r="AA1336" s="46">
        <f>G1336*各種係数!K36*各種係数!$P$18</f>
        <v>0</v>
      </c>
      <c r="AB1336" s="46">
        <f>M1336*各種係数!K36*各種係数!$P$18</f>
        <v>4.6352146631344615E-12</v>
      </c>
      <c r="AC1336" s="46">
        <f>U1336*各種係数!K36*各種係数!$P$18</f>
        <v>4.8550119004847176E-13</v>
      </c>
      <c r="AD1336" s="364">
        <f t="shared" si="133"/>
        <v>5.1207158531829333E-12</v>
      </c>
      <c r="AE1336" s="46">
        <f>G1336*各種係数!L36*各種係数!$P$18</f>
        <v>0</v>
      </c>
      <c r="AF1336" s="46">
        <f>M1336*各種係数!L36*各種係数!$P$18</f>
        <v>4.3701009093389485E-12</v>
      </c>
      <c r="AG1336" s="46">
        <f>U1336*各種係数!L36*各種係数!$P$18</f>
        <v>4.5773267179846695E-13</v>
      </c>
      <c r="AH1336" s="135">
        <f t="shared" si="134"/>
        <v>4.8278335811374153E-12</v>
      </c>
    </row>
    <row r="1337" spans="2:34" x14ac:dyDescent="0.15">
      <c r="B1337" s="163" t="s">
        <v>63</v>
      </c>
      <c r="C1337" s="163" t="s">
        <v>296</v>
      </c>
      <c r="D1337" s="163" t="s">
        <v>290</v>
      </c>
      <c r="E1337" s="62" t="s">
        <v>161</v>
      </c>
      <c r="F1337" s="365">
        <f>SUMIF(価格変換【係数】!$D$7:$D$64,E1337,価格変換【係数】!$J$744:$J$801)</f>
        <v>0</v>
      </c>
      <c r="G1337" s="326">
        <f>SUMIF(価格変換【係数】!$D$7:$D$64,E1337,価格変換【係数】!$L$744:$L$801)</f>
        <v>0</v>
      </c>
      <c r="H1337" s="327">
        <f>G1337*各種係数!H37</f>
        <v>0</v>
      </c>
      <c r="I1337" s="326">
        <f>G1337*各種係数!I37</f>
        <v>0</v>
      </c>
      <c r="J1337" s="80">
        <v>8.2952367689143985E-5</v>
      </c>
      <c r="K1337" s="67">
        <f>J1337*各種係数!G37</f>
        <v>3.5569275058642636E-6</v>
      </c>
      <c r="L1337" s="67">
        <f>J1337*各種係数!F37</f>
        <v>7.9395440183279727E-5</v>
      </c>
      <c r="M1337" s="80">
        <v>9.315016636966293E-6</v>
      </c>
      <c r="N1337" s="67">
        <f>M1337*各種係数!H37</f>
        <v>4.8052483702415315E-6</v>
      </c>
      <c r="O1337" s="67">
        <f>M1337*各種係数!I37</f>
        <v>3.0046213431017405E-6</v>
      </c>
      <c r="P1337" s="54"/>
      <c r="Q1337" s="41"/>
      <c r="R1337" s="67">
        <f>Q$1415*各種係数!J37</f>
        <v>1.7981899838285788E-4</v>
      </c>
      <c r="S1337" s="67">
        <f>R1337*各種係数!G37</f>
        <v>7.7104868642423801E-6</v>
      </c>
      <c r="T1337" s="67">
        <f>R1337*各種係数!F37</f>
        <v>1.721085115186155E-4</v>
      </c>
      <c r="U1337" s="80">
        <v>9.9455085395887697E-6</v>
      </c>
      <c r="V1337" s="67">
        <f>U1337*各種係数!H37</f>
        <v>5.1304941862826974E-6</v>
      </c>
      <c r="W1337" s="67">
        <f>U1337*各種係数!I37</f>
        <v>3.2079907519930251E-6</v>
      </c>
      <c r="X1337" s="330">
        <f t="shared" si="130"/>
        <v>1.9260525176555064E-5</v>
      </c>
      <c r="Y1337" s="67">
        <f t="shared" si="131"/>
        <v>9.9357425565242298E-6</v>
      </c>
      <c r="Z1337" s="68">
        <f t="shared" si="132"/>
        <v>6.212612095094766E-6</v>
      </c>
      <c r="AA1337" s="67">
        <f>G1337*各種係数!K37*各種係数!$P$18</f>
        <v>0</v>
      </c>
      <c r="AB1337" s="67">
        <f>M1337*各種係数!K37*各種係数!$P$18</f>
        <v>5.1838614652064668E-13</v>
      </c>
      <c r="AC1337" s="67">
        <f>U1337*各種係数!K37*各種係数!$P$18</f>
        <v>5.5347339118705893E-13</v>
      </c>
      <c r="AD1337" s="80">
        <f t="shared" si="133"/>
        <v>1.0718595377077055E-12</v>
      </c>
      <c r="AE1337" s="67">
        <f>G1337*各種係数!L37*各種係数!$P$18</f>
        <v>0</v>
      </c>
      <c r="AF1337" s="67">
        <f>M1337*各種係数!L37*各種係数!$P$18</f>
        <v>5.0563894619636844E-13</v>
      </c>
      <c r="AG1337" s="67">
        <f>U1337*各種係数!L37*各種係数!$P$18</f>
        <v>5.3986338976442633E-13</v>
      </c>
      <c r="AH1337" s="330">
        <f t="shared" si="134"/>
        <v>1.0455023359607947E-12</v>
      </c>
    </row>
    <row r="1338" spans="2:34" x14ac:dyDescent="0.15">
      <c r="B1338" s="155" t="s">
        <v>64</v>
      </c>
      <c r="C1338" s="155" t="s">
        <v>293</v>
      </c>
      <c r="D1338" s="155" t="s">
        <v>290</v>
      </c>
      <c r="E1338" s="41" t="s">
        <v>950</v>
      </c>
      <c r="F1338" s="363">
        <f>SUMIF(価格変換【係数】!$D$7:$D$64,E1338,価格変換【係数】!$J$744:$J$801)</f>
        <v>3.052629256857017E-2</v>
      </c>
      <c r="G1338" s="324">
        <f>SUMIF(価格変換【係数】!$D$7:$D$64,E1338,価格変換【係数】!$L$744:$L$801)</f>
        <v>0</v>
      </c>
      <c r="H1338" s="325">
        <f>G1338*各種係数!H38</f>
        <v>0</v>
      </c>
      <c r="I1338" s="324">
        <f>G1338*各種係数!I38</f>
        <v>0</v>
      </c>
      <c r="J1338" s="366">
        <v>2.5949595045993899E-5</v>
      </c>
      <c r="K1338" s="46">
        <f>J1338*各種係数!G38</f>
        <v>0</v>
      </c>
      <c r="L1338" s="46">
        <f>J1338*各種係数!F38</f>
        <v>2.5949595045993899E-5</v>
      </c>
      <c r="M1338" s="366">
        <v>0</v>
      </c>
      <c r="N1338" s="46">
        <f>M1338*各種係数!H38</f>
        <v>0</v>
      </c>
      <c r="O1338" s="46">
        <f>M1338*各種係数!I38</f>
        <v>0</v>
      </c>
      <c r="P1338" s="54"/>
      <c r="Q1338" s="41"/>
      <c r="R1338" s="46">
        <f>Q$1415*各種係数!J38</f>
        <v>3.7899316466192775E-4</v>
      </c>
      <c r="S1338" s="46">
        <f>R1338*各種係数!G38</f>
        <v>0</v>
      </c>
      <c r="T1338" s="46">
        <f>R1338*各種係数!F38</f>
        <v>3.7899316466192775E-4</v>
      </c>
      <c r="U1338" s="366">
        <v>0</v>
      </c>
      <c r="V1338" s="46">
        <f>U1338*各種係数!H38</f>
        <v>0</v>
      </c>
      <c r="W1338" s="46">
        <f>U1338*各種係数!I38</f>
        <v>0</v>
      </c>
      <c r="X1338" s="328">
        <f t="shared" si="130"/>
        <v>0</v>
      </c>
      <c r="Y1338" s="136">
        <f t="shared" si="131"/>
        <v>0</v>
      </c>
      <c r="Z1338" s="329">
        <f t="shared" si="132"/>
        <v>0</v>
      </c>
      <c r="AA1338" s="46">
        <f>G1338*各種係数!K38*各種係数!$P$18</f>
        <v>0</v>
      </c>
      <c r="AB1338" s="46">
        <f>M1338*各種係数!K38*各種係数!$P$18</f>
        <v>0</v>
      </c>
      <c r="AC1338" s="46">
        <f>U1338*各種係数!K38*各種係数!$P$18</f>
        <v>0</v>
      </c>
      <c r="AD1338" s="366">
        <f t="shared" si="133"/>
        <v>0</v>
      </c>
      <c r="AE1338" s="46">
        <f>G1338*各種係数!L38*各種係数!$P$18</f>
        <v>0</v>
      </c>
      <c r="AF1338" s="46">
        <f>M1338*各種係数!L38*各種係数!$P$18</f>
        <v>0</v>
      </c>
      <c r="AG1338" s="46">
        <f>U1338*各種係数!L38*各種係数!$P$18</f>
        <v>0</v>
      </c>
      <c r="AH1338" s="328">
        <f t="shared" si="134"/>
        <v>0</v>
      </c>
    </row>
    <row r="1339" spans="2:34" x14ac:dyDescent="0.15">
      <c r="B1339" s="155" t="s">
        <v>65</v>
      </c>
      <c r="C1339" s="155" t="s">
        <v>297</v>
      </c>
      <c r="D1339" s="155" t="s">
        <v>290</v>
      </c>
      <c r="E1339" s="41" t="s">
        <v>162</v>
      </c>
      <c r="F1339" s="363">
        <f>SUMIF(価格変換【係数】!$D$7:$D$64,E1339,価格変換【係数】!$J$744:$J$801)</f>
        <v>0</v>
      </c>
      <c r="G1339" s="324">
        <f>SUMIF(価格変換【係数】!$D$7:$D$64,E1339,価格変換【係数】!$L$744:$L$801)</f>
        <v>0</v>
      </c>
      <c r="H1339" s="325">
        <f>G1339*各種係数!H39</f>
        <v>0</v>
      </c>
      <c r="I1339" s="324">
        <f>G1339*各種係数!I39</f>
        <v>0</v>
      </c>
      <c r="J1339" s="364">
        <v>8.6114902608784287E-5</v>
      </c>
      <c r="K1339" s="46">
        <f>J1339*各種係数!G39</f>
        <v>0</v>
      </c>
      <c r="L1339" s="46">
        <f>J1339*各種係数!F39</f>
        <v>8.6114902608784273E-5</v>
      </c>
      <c r="M1339" s="364">
        <v>1.5252046401075751E-21</v>
      </c>
      <c r="N1339" s="46">
        <f>M1339*各種係数!H39</f>
        <v>0</v>
      </c>
      <c r="O1339" s="46">
        <f>M1339*各種係数!I39</f>
        <v>0</v>
      </c>
      <c r="P1339" s="54"/>
      <c r="Q1339" s="41"/>
      <c r="R1339" s="46">
        <f>Q$1415*各種係数!J39</f>
        <v>3.7890163158342805E-5</v>
      </c>
      <c r="S1339" s="46">
        <f>R1339*各種係数!G39</f>
        <v>0</v>
      </c>
      <c r="T1339" s="46">
        <f>R1339*各種係数!F39</f>
        <v>3.7890163158342798E-5</v>
      </c>
      <c r="U1339" s="364">
        <v>1.5256317416542227E-21</v>
      </c>
      <c r="V1339" s="46">
        <f>U1339*各種係数!H39</f>
        <v>0</v>
      </c>
      <c r="W1339" s="46">
        <f>U1339*各種係数!I39</f>
        <v>0</v>
      </c>
      <c r="X1339" s="135">
        <f t="shared" si="130"/>
        <v>3.0508363817617978E-21</v>
      </c>
      <c r="Y1339" s="46">
        <f t="shared" si="131"/>
        <v>0</v>
      </c>
      <c r="Z1339" s="47">
        <f t="shared" si="132"/>
        <v>0</v>
      </c>
      <c r="AA1339" s="46">
        <f>G1339*各種係数!K39*各種係数!$P$18</f>
        <v>0</v>
      </c>
      <c r="AB1339" s="46">
        <f>M1339*各種係数!K39*各種係数!$P$18</f>
        <v>0</v>
      </c>
      <c r="AC1339" s="46">
        <f>U1339*各種係数!K39*各種係数!$P$18</f>
        <v>0</v>
      </c>
      <c r="AD1339" s="364">
        <f t="shared" si="133"/>
        <v>0</v>
      </c>
      <c r="AE1339" s="46">
        <f>G1339*各種係数!L39*各種係数!$P$18</f>
        <v>0</v>
      </c>
      <c r="AF1339" s="46">
        <f>M1339*各種係数!L39*各種係数!$P$18</f>
        <v>0</v>
      </c>
      <c r="AG1339" s="46">
        <f>U1339*各種係数!L39*各種係数!$P$18</f>
        <v>0</v>
      </c>
      <c r="AH1339" s="135">
        <f t="shared" si="134"/>
        <v>0</v>
      </c>
    </row>
    <row r="1340" spans="2:34" x14ac:dyDescent="0.15">
      <c r="B1340" s="155" t="s">
        <v>66</v>
      </c>
      <c r="C1340" s="155" t="s">
        <v>297</v>
      </c>
      <c r="D1340" s="155" t="s">
        <v>290</v>
      </c>
      <c r="E1340" s="41" t="s">
        <v>163</v>
      </c>
      <c r="F1340" s="363">
        <f>SUMIF(価格変換【係数】!$D$7:$D$64,E1340,価格変換【係数】!$J$744:$J$801)</f>
        <v>0</v>
      </c>
      <c r="G1340" s="324">
        <f>SUMIF(価格変換【係数】!$D$7:$D$64,E1340,価格変換【係数】!$L$744:$L$801)</f>
        <v>0</v>
      </c>
      <c r="H1340" s="325">
        <f>G1340*各種係数!H40</f>
        <v>0</v>
      </c>
      <c r="I1340" s="324">
        <f>G1340*各種係数!I40</f>
        <v>0</v>
      </c>
      <c r="J1340" s="364">
        <v>4.3960037003575745E-7</v>
      </c>
      <c r="K1340" s="46">
        <f>J1340*各種係数!G40</f>
        <v>1.421984700182503E-7</v>
      </c>
      <c r="L1340" s="46">
        <f>J1340*各種係数!F40</f>
        <v>2.9740190001750713E-7</v>
      </c>
      <c r="M1340" s="364">
        <v>1.0267786459510592E-5</v>
      </c>
      <c r="N1340" s="46">
        <f>M1340*各種係数!H40</f>
        <v>4.7810456626177609E-6</v>
      </c>
      <c r="O1340" s="46">
        <f>M1340*各種係数!I40</f>
        <v>1.8425373430317006E-6</v>
      </c>
      <c r="P1340" s="54"/>
      <c r="Q1340" s="41"/>
      <c r="R1340" s="46">
        <f>Q$1415*各種係数!J40</f>
        <v>2.7913057601878985E-7</v>
      </c>
      <c r="S1340" s="46">
        <f>R1340*各種係数!G40</f>
        <v>9.0290963226341797E-8</v>
      </c>
      <c r="T1340" s="46">
        <f>R1340*各種係数!F40</f>
        <v>1.8883961279244804E-7</v>
      </c>
      <c r="U1340" s="364">
        <v>2.0002882009441712E-6</v>
      </c>
      <c r="V1340" s="46">
        <f>U1340*各種係数!H40</f>
        <v>9.3140515385878515E-7</v>
      </c>
      <c r="W1340" s="46">
        <f>U1340*各種係数!I40</f>
        <v>3.5894841810344835E-7</v>
      </c>
      <c r="X1340" s="135">
        <f t="shared" si="130"/>
        <v>1.2268074660454763E-5</v>
      </c>
      <c r="Y1340" s="46">
        <f t="shared" si="131"/>
        <v>5.7124508164765461E-6</v>
      </c>
      <c r="Z1340" s="47">
        <f t="shared" si="132"/>
        <v>2.2014857611351491E-6</v>
      </c>
      <c r="AA1340" s="46">
        <f>G1340*各種係数!K40*各種係数!$P$18</f>
        <v>0</v>
      </c>
      <c r="AB1340" s="46">
        <f>M1340*各種係数!K40*各種係数!$P$18</f>
        <v>3.94274114994728E-13</v>
      </c>
      <c r="AC1340" s="46">
        <f>U1340*各種係数!K40*各種係数!$P$18</f>
        <v>7.6809336001642051E-14</v>
      </c>
      <c r="AD1340" s="364">
        <f t="shared" si="133"/>
        <v>4.7108345099637007E-13</v>
      </c>
      <c r="AE1340" s="46">
        <f>G1340*各種係数!L40*各種係数!$P$18</f>
        <v>0</v>
      </c>
      <c r="AF1340" s="46">
        <f>M1340*各種係数!L40*各種係数!$P$18</f>
        <v>3.94274114994728E-13</v>
      </c>
      <c r="AG1340" s="46">
        <f>U1340*各種係数!L40*各種係数!$P$18</f>
        <v>7.6809336001642051E-14</v>
      </c>
      <c r="AH1340" s="135">
        <f t="shared" si="134"/>
        <v>4.7108345099637007E-13</v>
      </c>
    </row>
    <row r="1341" spans="2:34" x14ac:dyDescent="0.15">
      <c r="B1341" s="155" t="s">
        <v>67</v>
      </c>
      <c r="C1341" s="155" t="s">
        <v>297</v>
      </c>
      <c r="D1341" s="155" t="s">
        <v>290</v>
      </c>
      <c r="E1341" s="41" t="s">
        <v>164</v>
      </c>
      <c r="F1341" s="363">
        <f>SUMIF(価格変換【係数】!$D$7:$D$64,E1341,価格変換【係数】!$J$744:$J$801)</f>
        <v>4.8834235615530111E-3</v>
      </c>
      <c r="G1341" s="324">
        <f>SUMIF(価格変換【係数】!$D$7:$D$64,E1341,価格変換【係数】!$L$744:$L$801)</f>
        <v>8.7472304394609205E-6</v>
      </c>
      <c r="H1341" s="325">
        <f>G1341*各種係数!H41</f>
        <v>4.1695131761430385E-6</v>
      </c>
      <c r="I1341" s="324">
        <f>G1341*各種係数!I41</f>
        <v>3.2947901321969466E-6</v>
      </c>
      <c r="J1341" s="364">
        <v>1.5642136344686386E-5</v>
      </c>
      <c r="K1341" s="46">
        <f>J1341*各種係数!G41</f>
        <v>2.8018329650874264E-8</v>
      </c>
      <c r="L1341" s="46">
        <f>J1341*各種係数!F41</f>
        <v>1.5614118015035512E-5</v>
      </c>
      <c r="M1341" s="364">
        <v>3.3337797180883167E-8</v>
      </c>
      <c r="N1341" s="46">
        <f>M1341*各種係数!H41</f>
        <v>1.5891016656220973E-8</v>
      </c>
      <c r="O1341" s="46">
        <f>M1341*各種係数!I41</f>
        <v>1.255723693813266E-8</v>
      </c>
      <c r="P1341" s="54"/>
      <c r="Q1341" s="41"/>
      <c r="R1341" s="46">
        <f>Q$1415*各種係数!J41</f>
        <v>6.7535099106883815E-6</v>
      </c>
      <c r="S1341" s="46">
        <f>R1341*各種係数!G41</f>
        <v>1.2096945251496417E-8</v>
      </c>
      <c r="T1341" s="46">
        <f>R1341*各種係数!F41</f>
        <v>6.7414129654368851E-6</v>
      </c>
      <c r="U1341" s="364">
        <v>2.6007451894624053E-8</v>
      </c>
      <c r="V1341" s="46">
        <f>U1341*各種係数!H41</f>
        <v>1.2396885403104131E-8</v>
      </c>
      <c r="W1341" s="46">
        <f>U1341*各種係数!I41</f>
        <v>9.7961402136417259E-9</v>
      </c>
      <c r="X1341" s="135">
        <f t="shared" si="130"/>
        <v>8.8065756885364281E-6</v>
      </c>
      <c r="Y1341" s="46">
        <f t="shared" si="131"/>
        <v>4.1978010782023635E-6</v>
      </c>
      <c r="Z1341" s="47">
        <f t="shared" si="132"/>
        <v>3.3171435093487211E-6</v>
      </c>
      <c r="AA1341" s="46">
        <f>G1341*各種係数!K41*各種係数!$P$18</f>
        <v>0</v>
      </c>
      <c r="AB1341" s="46">
        <f>M1341*各種係数!K41*各種係数!$P$18</f>
        <v>0</v>
      </c>
      <c r="AC1341" s="46">
        <f>U1341*各種係数!K41*各種係数!$P$18</f>
        <v>0</v>
      </c>
      <c r="AD1341" s="364">
        <f t="shared" si="133"/>
        <v>0</v>
      </c>
      <c r="AE1341" s="46">
        <f>G1341*各種係数!L41*各種係数!$P$18</f>
        <v>0</v>
      </c>
      <c r="AF1341" s="46">
        <f>M1341*各種係数!L41*各種係数!$P$18</f>
        <v>0</v>
      </c>
      <c r="AG1341" s="46">
        <f>U1341*各種係数!L41*各種係数!$P$18</f>
        <v>0</v>
      </c>
      <c r="AH1341" s="135">
        <f t="shared" si="134"/>
        <v>0</v>
      </c>
    </row>
    <row r="1342" spans="2:34" x14ac:dyDescent="0.15">
      <c r="B1342" s="155" t="s">
        <v>68</v>
      </c>
      <c r="C1342" s="155" t="s">
        <v>297</v>
      </c>
      <c r="D1342" s="155" t="s">
        <v>290</v>
      </c>
      <c r="E1342" s="41" t="s">
        <v>208</v>
      </c>
      <c r="F1342" s="365">
        <f>SUMIF(価格変換【係数】!$D$7:$D$64,E1342,価格変換【係数】!$J$744:$J$801)</f>
        <v>0</v>
      </c>
      <c r="G1342" s="326">
        <f>SUMIF(価格変換【係数】!$D$7:$D$64,E1342,価格変換【係数】!$L$744:$L$801)</f>
        <v>0</v>
      </c>
      <c r="H1342" s="327">
        <f>G1342*各種係数!H42</f>
        <v>0</v>
      </c>
      <c r="I1342" s="326">
        <f>G1342*各種係数!I42</f>
        <v>0</v>
      </c>
      <c r="J1342" s="80">
        <v>2.9491847317698026E-5</v>
      </c>
      <c r="K1342" s="67">
        <f>J1342*各種係数!G42</f>
        <v>3.166916268996702E-7</v>
      </c>
      <c r="L1342" s="67">
        <f>J1342*各種係数!F42</f>
        <v>2.9175155690798355E-5</v>
      </c>
      <c r="M1342" s="80">
        <v>5.8540333591072026E-7</v>
      </c>
      <c r="N1342" s="67">
        <f>M1342*各種係数!H42</f>
        <v>2.8746244175268885E-7</v>
      </c>
      <c r="O1342" s="67">
        <f>M1342*各種係数!I42</f>
        <v>1.6353870361195375E-7</v>
      </c>
      <c r="P1342" s="54"/>
      <c r="Q1342" s="41"/>
      <c r="R1342" s="67">
        <f>Q$1415*各種係数!J42</f>
        <v>3.0416170105008521E-5</v>
      </c>
      <c r="S1342" s="67">
        <f>R1342*各種係数!G42</f>
        <v>3.2661726106359503E-7</v>
      </c>
      <c r="T1342" s="67">
        <f>R1342*各種係数!F42</f>
        <v>3.0089552843944925E-5</v>
      </c>
      <c r="U1342" s="80">
        <v>4.5075342931067679E-7</v>
      </c>
      <c r="V1342" s="67">
        <f>U1342*各種係数!H42</f>
        <v>2.2134257437474971E-7</v>
      </c>
      <c r="W1342" s="67">
        <f>U1342*各種係数!I42</f>
        <v>1.2592280732980461E-7</v>
      </c>
      <c r="X1342" s="330">
        <f t="shared" si="130"/>
        <v>1.0361567652213972E-6</v>
      </c>
      <c r="Y1342" s="67">
        <f t="shared" si="131"/>
        <v>5.0880501612743853E-7</v>
      </c>
      <c r="Z1342" s="68">
        <f t="shared" si="132"/>
        <v>2.8946151094175836E-7</v>
      </c>
      <c r="AA1342" s="67">
        <f>G1342*各種係数!K42*各種係数!$P$18</f>
        <v>0</v>
      </c>
      <c r="AB1342" s="67">
        <f>M1342*各種係数!K42*各種係数!$P$18</f>
        <v>2.6730745931996358E-14</v>
      </c>
      <c r="AC1342" s="67">
        <f>U1342*各種係数!K42*各種係数!$P$18</f>
        <v>2.0582348370350539E-14</v>
      </c>
      <c r="AD1342" s="80">
        <f t="shared" si="133"/>
        <v>4.7313094302346897E-14</v>
      </c>
      <c r="AE1342" s="67">
        <f>G1342*各種係数!L42*各種係数!$P$18</f>
        <v>0</v>
      </c>
      <c r="AF1342" s="67">
        <f>M1342*各種係数!L42*各種係数!$P$18</f>
        <v>2.4057671338796722E-14</v>
      </c>
      <c r="AG1342" s="67">
        <f>U1342*各種係数!L42*各種係数!$P$18</f>
        <v>1.852411353331548E-14</v>
      </c>
      <c r="AH1342" s="330">
        <f t="shared" si="134"/>
        <v>4.2581784872112199E-14</v>
      </c>
    </row>
    <row r="1343" spans="2:34" x14ac:dyDescent="0.15">
      <c r="B1343" s="162" t="s">
        <v>69</v>
      </c>
      <c r="C1343" s="162" t="s">
        <v>298</v>
      </c>
      <c r="D1343" s="162" t="s">
        <v>290</v>
      </c>
      <c r="E1343" s="116" t="s">
        <v>165</v>
      </c>
      <c r="F1343" s="363">
        <f>SUMIF(価格変換【係数】!$D$7:$D$64,E1343,価格変換【係数】!$J$744:$J$801)</f>
        <v>0</v>
      </c>
      <c r="G1343" s="324">
        <f>SUMIF(価格変換【係数】!$D$7:$D$64,E1343,価格変換【係数】!$L$744:$L$801)</f>
        <v>0</v>
      </c>
      <c r="H1343" s="325">
        <f>G1343*各種係数!H43</f>
        <v>0</v>
      </c>
      <c r="I1343" s="324">
        <f>G1343*各種係数!I43</f>
        <v>0</v>
      </c>
      <c r="J1343" s="366">
        <v>-1.0927389623553903E-7</v>
      </c>
      <c r="K1343" s="46">
        <f>J1343*各種係数!G43</f>
        <v>0</v>
      </c>
      <c r="L1343" s="46">
        <f>J1343*各種係数!F43</f>
        <v>-1.0927389623553903E-7</v>
      </c>
      <c r="M1343" s="366">
        <v>0</v>
      </c>
      <c r="N1343" s="46">
        <f>M1343*各種係数!H43</f>
        <v>0</v>
      </c>
      <c r="O1343" s="46">
        <f>M1343*各種係数!I43</f>
        <v>0</v>
      </c>
      <c r="P1343" s="54"/>
      <c r="Q1343" s="41"/>
      <c r="R1343" s="46">
        <f>Q$1415*各種係数!J43</f>
        <v>0</v>
      </c>
      <c r="S1343" s="46">
        <f>R1343*各種係数!G43</f>
        <v>0</v>
      </c>
      <c r="T1343" s="46">
        <f>R1343*各種係数!F43</f>
        <v>0</v>
      </c>
      <c r="U1343" s="366">
        <v>0</v>
      </c>
      <c r="V1343" s="46">
        <f>U1343*各種係数!H43</f>
        <v>0</v>
      </c>
      <c r="W1343" s="46">
        <f>U1343*各種係数!I43</f>
        <v>0</v>
      </c>
      <c r="X1343" s="328">
        <f t="shared" si="130"/>
        <v>0</v>
      </c>
      <c r="Y1343" s="136">
        <f t="shared" si="131"/>
        <v>0</v>
      </c>
      <c r="Z1343" s="329">
        <f t="shared" si="132"/>
        <v>0</v>
      </c>
      <c r="AA1343" s="46">
        <f>G1343*各種係数!K43*各種係数!$P$18</f>
        <v>0</v>
      </c>
      <c r="AB1343" s="46">
        <f>M1343*各種係数!K43*各種係数!$P$18</f>
        <v>0</v>
      </c>
      <c r="AC1343" s="46">
        <f>U1343*各種係数!K43*各種係数!$P$18</f>
        <v>0</v>
      </c>
      <c r="AD1343" s="366">
        <f t="shared" si="133"/>
        <v>0</v>
      </c>
      <c r="AE1343" s="46">
        <f>G1343*各種係数!L43*各種係数!$P$18</f>
        <v>0</v>
      </c>
      <c r="AF1343" s="46">
        <f>M1343*各種係数!L43*各種係数!$P$18</f>
        <v>0</v>
      </c>
      <c r="AG1343" s="46">
        <f>U1343*各種係数!L43*各種係数!$P$18</f>
        <v>0</v>
      </c>
      <c r="AH1343" s="328">
        <f t="shared" si="134"/>
        <v>0</v>
      </c>
    </row>
    <row r="1344" spans="2:34" x14ac:dyDescent="0.15">
      <c r="B1344" s="155" t="s">
        <v>70</v>
      </c>
      <c r="C1344" s="155" t="s">
        <v>298</v>
      </c>
      <c r="D1344" s="155" t="s">
        <v>290</v>
      </c>
      <c r="E1344" s="41" t="s">
        <v>166</v>
      </c>
      <c r="F1344" s="363">
        <f>SUMIF(価格変換【係数】!$D$7:$D$64,E1344,価格変換【係数】!$J$744:$J$801)</f>
        <v>0</v>
      </c>
      <c r="G1344" s="324">
        <f>SUMIF(価格変換【係数】!$D$7:$D$64,E1344,価格変換【係数】!$L$744:$L$801)</f>
        <v>0</v>
      </c>
      <c r="H1344" s="325">
        <f>G1344*各種係数!H44</f>
        <v>0</v>
      </c>
      <c r="I1344" s="324">
        <f>G1344*各種係数!I44</f>
        <v>0</v>
      </c>
      <c r="J1344" s="364">
        <v>1.6694084856913525E-5</v>
      </c>
      <c r="K1344" s="46">
        <f>J1344*各種係数!G44</f>
        <v>4.4811167024015834E-6</v>
      </c>
      <c r="L1344" s="46">
        <f>J1344*各種係数!F44</f>
        <v>1.2212968154511943E-5</v>
      </c>
      <c r="M1344" s="364">
        <v>1.9657160620618021E-5</v>
      </c>
      <c r="N1344" s="46">
        <f>M1344*各種係数!H44</f>
        <v>4.2474984506560351E-6</v>
      </c>
      <c r="O1344" s="46">
        <f>M1344*各種係数!I44</f>
        <v>1.0613258206948171E-6</v>
      </c>
      <c r="P1344" s="54"/>
      <c r="Q1344" s="41"/>
      <c r="R1344" s="46">
        <f>Q$1415*各種係数!J44</f>
        <v>0</v>
      </c>
      <c r="S1344" s="46">
        <f>R1344*各種係数!G44</f>
        <v>0</v>
      </c>
      <c r="T1344" s="46">
        <f>R1344*各種係数!F44</f>
        <v>0</v>
      </c>
      <c r="U1344" s="364">
        <v>7.5985897356920057E-6</v>
      </c>
      <c r="V1344" s="46">
        <f>U1344*各種係数!H44</f>
        <v>1.6418952234469719E-6</v>
      </c>
      <c r="W1344" s="46">
        <f>U1344*各種係数!I44</f>
        <v>4.1026166713506664E-7</v>
      </c>
      <c r="X1344" s="135">
        <f t="shared" si="130"/>
        <v>2.7255750356310028E-5</v>
      </c>
      <c r="Y1344" s="46">
        <f t="shared" si="131"/>
        <v>5.8893936741030073E-6</v>
      </c>
      <c r="Z1344" s="47">
        <f t="shared" si="132"/>
        <v>1.4715874878298838E-6</v>
      </c>
      <c r="AA1344" s="46">
        <f>G1344*各種係数!K44*各種係数!$P$18</f>
        <v>0</v>
      </c>
      <c r="AB1344" s="46">
        <f>M1344*各種係数!K44*各種係数!$P$18</f>
        <v>1.4287515059991917E-13</v>
      </c>
      <c r="AC1344" s="46">
        <f>U1344*各種係数!K44*各種係数!$P$18</f>
        <v>5.5229220220914214E-14</v>
      </c>
      <c r="AD1344" s="364">
        <f t="shared" si="133"/>
        <v>1.9810437082083339E-13</v>
      </c>
      <c r="AE1344" s="46">
        <f>G1344*各種係数!L44*各種係数!$P$18</f>
        <v>0</v>
      </c>
      <c r="AF1344" s="46">
        <f>M1344*各種係数!L44*各種係数!$P$18</f>
        <v>1.4287515059991917E-13</v>
      </c>
      <c r="AG1344" s="46">
        <f>U1344*各種係数!L44*各種係数!$P$18</f>
        <v>5.5229220220914214E-14</v>
      </c>
      <c r="AH1344" s="135">
        <f t="shared" si="134"/>
        <v>1.9810437082083339E-13</v>
      </c>
    </row>
    <row r="1345" spans="2:34" x14ac:dyDescent="0.15">
      <c r="B1345" s="155" t="s">
        <v>71</v>
      </c>
      <c r="C1345" s="155" t="s">
        <v>298</v>
      </c>
      <c r="D1345" s="155" t="s">
        <v>290</v>
      </c>
      <c r="E1345" s="41" t="s">
        <v>966</v>
      </c>
      <c r="F1345" s="363">
        <f>SUMIF(価格変換【係数】!$D$7:$D$64,E1345,価格変換【係数】!$J$744:$J$801)</f>
        <v>0</v>
      </c>
      <c r="G1345" s="324">
        <f>SUMIF(価格変換【係数】!$D$7:$D$64,E1345,価格変換【係数】!$L$744:$L$801)</f>
        <v>0</v>
      </c>
      <c r="H1345" s="325">
        <f>G1345*各種係数!H45</f>
        <v>0</v>
      </c>
      <c r="I1345" s="324">
        <f>G1345*各種係数!I45</f>
        <v>0</v>
      </c>
      <c r="J1345" s="364">
        <v>2.1719867952153219E-6</v>
      </c>
      <c r="K1345" s="46">
        <f>J1345*各種係数!G45</f>
        <v>2.484767352966386E-8</v>
      </c>
      <c r="L1345" s="46">
        <f>J1345*各種係数!F45</f>
        <v>2.147139121685658E-6</v>
      </c>
      <c r="M1345" s="364">
        <v>8.5179883747473434E-8</v>
      </c>
      <c r="N1345" s="46">
        <f>M1345*各種係数!H45</f>
        <v>3.4176623695119743E-8</v>
      </c>
      <c r="O1345" s="46">
        <f>M1345*各種係数!I45</f>
        <v>1.5956790934219496E-8</v>
      </c>
      <c r="P1345" s="54"/>
      <c r="Q1345" s="41"/>
      <c r="R1345" s="46">
        <f>Q$1415*各種係数!J45</f>
        <v>1.1781485351442429E-8</v>
      </c>
      <c r="S1345" s="46">
        <f>R1345*各種係数!G45</f>
        <v>1.3478097673155387E-10</v>
      </c>
      <c r="T1345" s="46">
        <f>R1345*各種係数!F45</f>
        <v>1.1646704374710875E-8</v>
      </c>
      <c r="U1345" s="364">
        <v>4.234141321575666E-8</v>
      </c>
      <c r="V1345" s="46">
        <f>U1345*各種係数!H45</f>
        <v>1.6988594988983044E-8</v>
      </c>
      <c r="W1345" s="46">
        <f>U1345*各種係数!I45</f>
        <v>7.9318384672398387E-9</v>
      </c>
      <c r="X1345" s="135">
        <f t="shared" si="130"/>
        <v>1.275212969632301E-7</v>
      </c>
      <c r="Y1345" s="46">
        <f t="shared" si="131"/>
        <v>5.116521868410279E-8</v>
      </c>
      <c r="Z1345" s="47">
        <f t="shared" si="132"/>
        <v>2.3888629401459333E-8</v>
      </c>
      <c r="AA1345" s="46">
        <f>G1345*各種係数!K45*各種係数!$P$18</f>
        <v>0</v>
      </c>
      <c r="AB1345" s="46">
        <f>M1345*各種係数!K45*各種係数!$P$18</f>
        <v>4.3311805295325473E-15</v>
      </c>
      <c r="AC1345" s="46">
        <f>U1345*各種係数!K45*各種係数!$P$18</f>
        <v>2.1529532143605082E-15</v>
      </c>
      <c r="AD1345" s="364">
        <f t="shared" si="133"/>
        <v>6.4841337438930554E-15</v>
      </c>
      <c r="AE1345" s="46">
        <f>G1345*各種係数!L45*各種係数!$P$18</f>
        <v>0</v>
      </c>
      <c r="AF1345" s="46">
        <f>M1345*各種係数!L45*各種係数!$P$18</f>
        <v>3.9702488187381685E-15</v>
      </c>
      <c r="AG1345" s="46">
        <f>U1345*各種係数!L45*各種係数!$P$18</f>
        <v>1.9735404464971322E-15</v>
      </c>
      <c r="AH1345" s="135">
        <f t="shared" si="134"/>
        <v>5.9437892652353011E-15</v>
      </c>
    </row>
    <row r="1346" spans="2:34" x14ac:dyDescent="0.15">
      <c r="B1346" s="155" t="s">
        <v>72</v>
      </c>
      <c r="C1346" s="155" t="s">
        <v>298</v>
      </c>
      <c r="D1346" s="155" t="s">
        <v>290</v>
      </c>
      <c r="E1346" s="41" t="s">
        <v>967</v>
      </c>
      <c r="F1346" s="363">
        <f>SUMIF(価格変換【係数】!$D$7:$D$64,E1346,価格変換【係数】!$J$744:$J$801)</f>
        <v>0</v>
      </c>
      <c r="G1346" s="324">
        <f>SUMIF(価格変換【係数】!$D$7:$D$64,E1346,価格変換【係数】!$L$744:$L$801)</f>
        <v>0</v>
      </c>
      <c r="H1346" s="325">
        <f>G1346*各種係数!H46</f>
        <v>0</v>
      </c>
      <c r="I1346" s="324">
        <f>G1346*各種係数!I46</f>
        <v>0</v>
      </c>
      <c r="J1346" s="364">
        <v>1.6454523592081247E-5</v>
      </c>
      <c r="K1346" s="46">
        <f>J1346*各種係数!G46</f>
        <v>4.7044343207691485E-6</v>
      </c>
      <c r="L1346" s="46">
        <f>J1346*各種係数!F46</f>
        <v>1.17500892713121E-5</v>
      </c>
      <c r="M1346" s="364">
        <v>9.296318879072289E-6</v>
      </c>
      <c r="N1346" s="46">
        <f>M1346*各種係数!H46</f>
        <v>2.5401167535188049E-6</v>
      </c>
      <c r="O1346" s="46">
        <f>M1346*各種係数!I46</f>
        <v>9.2292524372760445E-7</v>
      </c>
      <c r="P1346" s="54"/>
      <c r="Q1346" s="41"/>
      <c r="R1346" s="46">
        <f>Q$1415*各種係数!J46</f>
        <v>0</v>
      </c>
      <c r="S1346" s="46">
        <f>R1346*各種係数!G46</f>
        <v>0</v>
      </c>
      <c r="T1346" s="46">
        <f>R1346*各種係数!F46</f>
        <v>0</v>
      </c>
      <c r="U1346" s="364">
        <v>1.7549803652829774E-6</v>
      </c>
      <c r="V1346" s="46">
        <f>U1346*各種係数!H46</f>
        <v>4.7952905724730342E-7</v>
      </c>
      <c r="W1346" s="46">
        <f>U1346*各種係数!I46</f>
        <v>1.7423194088277542E-7</v>
      </c>
      <c r="X1346" s="135">
        <f t="shared" si="130"/>
        <v>1.1051299244355266E-5</v>
      </c>
      <c r="Y1346" s="46">
        <f t="shared" si="131"/>
        <v>3.0196458107661081E-6</v>
      </c>
      <c r="Z1346" s="47">
        <f t="shared" si="132"/>
        <v>1.09715718461038E-6</v>
      </c>
      <c r="AA1346" s="46">
        <f>G1346*各種係数!K46*各種係数!$P$18</f>
        <v>0</v>
      </c>
      <c r="AB1346" s="46">
        <f>M1346*各種係数!K46*各種係数!$P$18</f>
        <v>1.8992266703361135E-13</v>
      </c>
      <c r="AC1346" s="46">
        <f>U1346*各種係数!K46*各種係数!$P$18</f>
        <v>3.5854035979392598E-14</v>
      </c>
      <c r="AD1346" s="364">
        <f t="shared" si="133"/>
        <v>2.2577670301300395E-13</v>
      </c>
      <c r="AE1346" s="46">
        <f>G1346*各種係数!L46*各種係数!$P$18</f>
        <v>0</v>
      </c>
      <c r="AF1346" s="46">
        <f>M1346*各種係数!L46*各種係数!$P$18</f>
        <v>1.6222561142454302E-13</v>
      </c>
      <c r="AG1346" s="46">
        <f>U1346*各種係数!L46*各種係数!$P$18</f>
        <v>3.0625322399064513E-14</v>
      </c>
      <c r="AH1346" s="135">
        <f t="shared" si="134"/>
        <v>1.9285093382360755E-13</v>
      </c>
    </row>
    <row r="1347" spans="2:34" x14ac:dyDescent="0.15">
      <c r="B1347" s="163" t="s">
        <v>73</v>
      </c>
      <c r="C1347" s="163" t="s">
        <v>299</v>
      </c>
      <c r="D1347" s="163" t="s">
        <v>290</v>
      </c>
      <c r="E1347" s="62" t="s">
        <v>167</v>
      </c>
      <c r="F1347" s="365">
        <f>SUMIF(価格変換【係数】!$D$7:$D$64,E1347,価格変換【係数】!$J$744:$J$801)</f>
        <v>0</v>
      </c>
      <c r="G1347" s="326">
        <f>SUMIF(価格変換【係数】!$D$7:$D$64,E1347,価格変換【係数】!$L$744:$L$801)</f>
        <v>0</v>
      </c>
      <c r="H1347" s="327">
        <f>G1347*各種係数!H47</f>
        <v>0</v>
      </c>
      <c r="I1347" s="326">
        <f>G1347*各種係数!I47</f>
        <v>0</v>
      </c>
      <c r="J1347" s="80">
        <v>2.1113955460286233E-5</v>
      </c>
      <c r="K1347" s="67">
        <f>J1347*各種係数!G47</f>
        <v>0</v>
      </c>
      <c r="L1347" s="67">
        <f>J1347*各種係数!F47</f>
        <v>2.1113955460286226E-5</v>
      </c>
      <c r="M1347" s="80">
        <v>2.8393986136301218E-21</v>
      </c>
      <c r="N1347" s="67">
        <f>M1347*各種係数!H47</f>
        <v>0</v>
      </c>
      <c r="O1347" s="67">
        <f>M1347*各種係数!I47</f>
        <v>0</v>
      </c>
      <c r="P1347" s="54"/>
      <c r="Q1347" s="41"/>
      <c r="R1347" s="67">
        <f>Q$1415*各種係数!J47</f>
        <v>4.6110014861233796E-5</v>
      </c>
      <c r="S1347" s="67">
        <f>R1347*各種係数!G47</f>
        <v>0</v>
      </c>
      <c r="T1347" s="67">
        <f>R1347*各種係数!F47</f>
        <v>4.6110014861233782E-5</v>
      </c>
      <c r="U1347" s="80">
        <v>8.6130384473928582E-22</v>
      </c>
      <c r="V1347" s="67">
        <f>U1347*各種係数!H47</f>
        <v>0</v>
      </c>
      <c r="W1347" s="67">
        <f>U1347*各種係数!I47</f>
        <v>0</v>
      </c>
      <c r="X1347" s="330">
        <f t="shared" si="130"/>
        <v>3.7007024583694078E-21</v>
      </c>
      <c r="Y1347" s="67">
        <f t="shared" si="131"/>
        <v>0</v>
      </c>
      <c r="Z1347" s="68">
        <f t="shared" si="132"/>
        <v>0</v>
      </c>
      <c r="AA1347" s="67">
        <f>G1347*各種係数!K47*各種係数!$P$18</f>
        <v>0</v>
      </c>
      <c r="AB1347" s="67">
        <f>M1347*各種係数!K47*各種係数!$P$18</f>
        <v>0</v>
      </c>
      <c r="AC1347" s="67">
        <f>U1347*各種係数!K47*各種係数!$P$18</f>
        <v>0</v>
      </c>
      <c r="AD1347" s="80">
        <f t="shared" si="133"/>
        <v>0</v>
      </c>
      <c r="AE1347" s="67">
        <f>G1347*各種係数!L47*各種係数!$P$18</f>
        <v>0</v>
      </c>
      <c r="AF1347" s="67">
        <f>M1347*各種係数!L47*各種係数!$P$18</f>
        <v>0</v>
      </c>
      <c r="AG1347" s="67">
        <f>U1347*各種係数!L47*各種係数!$P$18</f>
        <v>0</v>
      </c>
      <c r="AH1347" s="330">
        <f t="shared" si="134"/>
        <v>0</v>
      </c>
    </row>
    <row r="1348" spans="2:34" x14ac:dyDescent="0.15">
      <c r="B1348" s="155" t="s">
        <v>74</v>
      </c>
      <c r="C1348" s="155" t="s">
        <v>299</v>
      </c>
      <c r="D1348" s="155" t="s">
        <v>290</v>
      </c>
      <c r="E1348" s="41" t="s">
        <v>168</v>
      </c>
      <c r="F1348" s="363">
        <f>SUMIF(価格変換【係数】!$D$7:$D$64,E1348,価格変換【係数】!$J$744:$J$801)</f>
        <v>0</v>
      </c>
      <c r="G1348" s="324">
        <f>SUMIF(価格変換【係数】!$D$7:$D$64,E1348,価格変換【係数】!$L$744:$L$801)</f>
        <v>0</v>
      </c>
      <c r="H1348" s="325">
        <f>G1348*各種係数!H48</f>
        <v>0</v>
      </c>
      <c r="I1348" s="324">
        <f>G1348*各種係数!I48</f>
        <v>0</v>
      </c>
      <c r="J1348" s="366">
        <v>1.2758442011489654E-4</v>
      </c>
      <c r="K1348" s="46">
        <f>J1348*各種係数!G48</f>
        <v>5.4925683457080242E-6</v>
      </c>
      <c r="L1348" s="46">
        <f>J1348*各種係数!F48</f>
        <v>1.2209185176918853E-4</v>
      </c>
      <c r="M1348" s="366">
        <v>6.8945072333985613E-6</v>
      </c>
      <c r="N1348" s="46">
        <f>M1348*各種係数!H48</f>
        <v>1.5301289523422271E-6</v>
      </c>
      <c r="O1348" s="46">
        <f>M1348*各種係数!I48</f>
        <v>7.78304205306054E-7</v>
      </c>
      <c r="P1348" s="54"/>
      <c r="Q1348" s="41"/>
      <c r="R1348" s="46">
        <f>Q$1415*各種係数!J48</f>
        <v>1.7373159552857796E-6</v>
      </c>
      <c r="S1348" s="46">
        <f>R1348*各種係数!G48</f>
        <v>7.4792256091322117E-8</v>
      </c>
      <c r="T1348" s="46">
        <f>R1348*各種係数!F48</f>
        <v>1.6625236991944574E-6</v>
      </c>
      <c r="U1348" s="366">
        <v>8.9162413508331316E-7</v>
      </c>
      <c r="V1348" s="46">
        <f>U1348*各種係数!H48</f>
        <v>1.9788214842811322E-7</v>
      </c>
      <c r="W1348" s="46">
        <f>U1348*各種係数!I48</f>
        <v>1.0065328679706663E-7</v>
      </c>
      <c r="X1348" s="328">
        <f t="shared" si="130"/>
        <v>7.7861313684818747E-6</v>
      </c>
      <c r="Y1348" s="136">
        <f t="shared" si="131"/>
        <v>1.7280111007703403E-6</v>
      </c>
      <c r="Z1348" s="329">
        <f t="shared" si="132"/>
        <v>8.7895749210312069E-7</v>
      </c>
      <c r="AA1348" s="46">
        <f>G1348*各種係数!K48*各種係数!$P$18</f>
        <v>0</v>
      </c>
      <c r="AB1348" s="46">
        <f>M1348*各種係数!K48*各種係数!$P$18</f>
        <v>1.7573734728647977E-13</v>
      </c>
      <c r="AC1348" s="46">
        <f>U1348*各種係数!K48*各種係数!$P$18</f>
        <v>2.2727028193848766E-14</v>
      </c>
      <c r="AD1348" s="366">
        <f t="shared" si="133"/>
        <v>1.9846437548032854E-13</v>
      </c>
      <c r="AE1348" s="46">
        <f>G1348*各種係数!L48*各種係数!$P$18</f>
        <v>0</v>
      </c>
      <c r="AF1348" s="46">
        <f>M1348*各種係数!L48*各種係数!$P$18</f>
        <v>1.7149248382545367E-13</v>
      </c>
      <c r="AG1348" s="46">
        <f>U1348*各種係数!L48*各種係数!$P$18</f>
        <v>2.2178066160180921E-14</v>
      </c>
      <c r="AH1348" s="328">
        <f t="shared" si="134"/>
        <v>1.9367054998563459E-13</v>
      </c>
    </row>
    <row r="1349" spans="2:34" x14ac:dyDescent="0.15">
      <c r="B1349" s="155" t="s">
        <v>75</v>
      </c>
      <c r="C1349" s="155" t="s">
        <v>300</v>
      </c>
      <c r="D1349" s="155" t="s">
        <v>290</v>
      </c>
      <c r="E1349" s="41" t="s">
        <v>968</v>
      </c>
      <c r="F1349" s="363">
        <f>SUMIF(価格変換【係数】!$D$7:$D$64,E1349,価格変換【係数】!$J$744:$J$801)</f>
        <v>0</v>
      </c>
      <c r="G1349" s="324">
        <f>SUMIF(価格変換【係数】!$D$7:$D$64,E1349,価格変換【係数】!$L$744:$L$801)</f>
        <v>0</v>
      </c>
      <c r="H1349" s="325">
        <f>G1349*各種係数!H49</f>
        <v>0</v>
      </c>
      <c r="I1349" s="324">
        <f>G1349*各種係数!I49</f>
        <v>0</v>
      </c>
      <c r="J1349" s="364">
        <v>8.5362408858474028E-6</v>
      </c>
      <c r="K1349" s="46">
        <f>J1349*各種係数!G49</f>
        <v>4.735099502720666E-7</v>
      </c>
      <c r="L1349" s="46">
        <f>J1349*各種係数!F49</f>
        <v>8.0627309355753361E-6</v>
      </c>
      <c r="M1349" s="364">
        <v>4.9708871489633184E-6</v>
      </c>
      <c r="N1349" s="46">
        <f>M1349*各種係数!H49</f>
        <v>1.9561475972572684E-6</v>
      </c>
      <c r="O1349" s="46">
        <f>M1349*各種係数!I49</f>
        <v>1.5551161013076428E-6</v>
      </c>
      <c r="P1349" s="54"/>
      <c r="Q1349" s="41"/>
      <c r="R1349" s="46">
        <f>Q$1415*各種係数!J49</f>
        <v>8.8750835420519779E-6</v>
      </c>
      <c r="S1349" s="46">
        <f>R1349*各種係数!G49</f>
        <v>4.9230573771938348E-7</v>
      </c>
      <c r="T1349" s="46">
        <f>R1349*各種係数!F49</f>
        <v>8.3827778043325942E-6</v>
      </c>
      <c r="U1349" s="364">
        <v>1.3665663978409309E-6</v>
      </c>
      <c r="V1349" s="46">
        <f>U1349*各種係数!H49</f>
        <v>5.3777233228611033E-7</v>
      </c>
      <c r="W1349" s="46">
        <f>U1349*各種係数!I49</f>
        <v>4.2752316540350807E-7</v>
      </c>
      <c r="X1349" s="135">
        <f t="shared" si="130"/>
        <v>6.337453546804249E-6</v>
      </c>
      <c r="Y1349" s="46">
        <f t="shared" si="131"/>
        <v>2.493919929543379E-6</v>
      </c>
      <c r="Z1349" s="47">
        <f t="shared" si="132"/>
        <v>1.9826392667111509E-6</v>
      </c>
      <c r="AA1349" s="46">
        <f>G1349*各種係数!K49*各種係数!$P$18</f>
        <v>0</v>
      </c>
      <c r="AB1349" s="46">
        <f>M1349*各種係数!K49*各種係数!$P$18</f>
        <v>1.1291360749402886E-12</v>
      </c>
      <c r="AC1349" s="46">
        <f>U1349*各種係数!K49*各種係数!$P$18</f>
        <v>3.1041529859015195E-13</v>
      </c>
      <c r="AD1349" s="364">
        <f t="shared" si="133"/>
        <v>1.4395513735304406E-12</v>
      </c>
      <c r="AE1349" s="46">
        <f>G1349*各種係数!L49*各種係数!$P$18</f>
        <v>0</v>
      </c>
      <c r="AF1349" s="46">
        <f>M1349*各種係数!L49*各種係数!$P$18</f>
        <v>1.0511719173848876E-12</v>
      </c>
      <c r="AG1349" s="46">
        <f>U1349*各種係数!L49*各種係数!$P$18</f>
        <v>2.8898186130654621E-13</v>
      </c>
      <c r="AH1349" s="135">
        <f t="shared" si="134"/>
        <v>1.3401537786914339E-12</v>
      </c>
    </row>
    <row r="1350" spans="2:34" x14ac:dyDescent="0.15">
      <c r="B1350" s="155" t="s">
        <v>76</v>
      </c>
      <c r="C1350" s="155" t="s">
        <v>300</v>
      </c>
      <c r="D1350" s="155" t="s">
        <v>290</v>
      </c>
      <c r="E1350" s="41" t="s">
        <v>169</v>
      </c>
      <c r="F1350" s="363">
        <f>SUMIF(価格変換【係数】!$D$7:$D$64,E1350,価格変換【係数】!$J$744:$J$801)</f>
        <v>0</v>
      </c>
      <c r="G1350" s="324">
        <f>SUMIF(価格変換【係数】!$D$7:$D$64,E1350,価格変換【係数】!$L$744:$L$801)</f>
        <v>0</v>
      </c>
      <c r="H1350" s="325">
        <f>G1350*各種係数!H50</f>
        <v>0</v>
      </c>
      <c r="I1350" s="324">
        <f>G1350*各種係数!I50</f>
        <v>0</v>
      </c>
      <c r="J1350" s="364">
        <v>8.4237583381681542E-4</v>
      </c>
      <c r="K1350" s="46">
        <f>J1350*各種係数!G50</f>
        <v>1.1151750632297768E-4</v>
      </c>
      <c r="L1350" s="46">
        <f>J1350*各種係数!F50</f>
        <v>7.3085832749383774E-4</v>
      </c>
      <c r="M1350" s="364">
        <v>1.2913702264639326E-4</v>
      </c>
      <c r="N1350" s="46">
        <f>M1350*各種係数!H50</f>
        <v>5.8827074463623958E-5</v>
      </c>
      <c r="O1350" s="46">
        <f>M1350*各種係数!I50</f>
        <v>4.2824232354925368E-5</v>
      </c>
      <c r="P1350" s="54"/>
      <c r="Q1350" s="41"/>
      <c r="R1350" s="46">
        <f>Q$1415*各種係数!J50</f>
        <v>6.3814868540139897E-5</v>
      </c>
      <c r="S1350" s="46">
        <f>R1350*各種係数!G50</f>
        <v>8.448099672660602E-6</v>
      </c>
      <c r="T1350" s="46">
        <f>R1350*各種係数!F50</f>
        <v>5.5366768867479292E-5</v>
      </c>
      <c r="U1350" s="364">
        <v>1.922616731913213E-5</v>
      </c>
      <c r="V1350" s="46">
        <f>U1350*各種係数!H50</f>
        <v>8.7582875410537282E-6</v>
      </c>
      <c r="W1350" s="46">
        <f>U1350*各種係数!I50</f>
        <v>6.3757537512979248E-6</v>
      </c>
      <c r="X1350" s="135">
        <f t="shared" si="130"/>
        <v>1.483631899655254E-4</v>
      </c>
      <c r="Y1350" s="46">
        <f t="shared" si="131"/>
        <v>6.7585362004677683E-5</v>
      </c>
      <c r="Z1350" s="47">
        <f t="shared" si="132"/>
        <v>4.919998610622329E-5</v>
      </c>
      <c r="AA1350" s="46">
        <f>G1350*各種係数!K50*各種係数!$P$18</f>
        <v>0</v>
      </c>
      <c r="AB1350" s="46">
        <f>M1350*各種係数!K50*各種係数!$P$18</f>
        <v>9.7344668233848967E-12</v>
      </c>
      <c r="AC1350" s="46">
        <f>U1350*各種係数!K50*各種係数!$P$18</f>
        <v>1.4492860689642502E-12</v>
      </c>
      <c r="AD1350" s="364">
        <f t="shared" si="133"/>
        <v>1.1183752892349147E-11</v>
      </c>
      <c r="AE1350" s="46">
        <f>G1350*各種係数!L50*各種係数!$P$18</f>
        <v>0</v>
      </c>
      <c r="AF1350" s="46">
        <f>M1350*各種係数!L50*各種係数!$P$18</f>
        <v>8.7679240182261133E-12</v>
      </c>
      <c r="AG1350" s="46">
        <f>U1350*各種係数!L50*各種係数!$P$18</f>
        <v>1.3053853245280836E-12</v>
      </c>
      <c r="AH1350" s="135">
        <f t="shared" si="134"/>
        <v>1.0073309342754196E-11</v>
      </c>
    </row>
    <row r="1351" spans="2:34" x14ac:dyDescent="0.15">
      <c r="B1351" s="155" t="s">
        <v>77</v>
      </c>
      <c r="C1351" s="155" t="s">
        <v>301</v>
      </c>
      <c r="D1351" s="155" t="s">
        <v>290</v>
      </c>
      <c r="E1351" s="41" t="s">
        <v>969</v>
      </c>
      <c r="F1351" s="363">
        <f>SUMIF(価格変換【係数】!$D$7:$D$64,E1351,価格変換【係数】!$J$744:$J$801)</f>
        <v>0</v>
      </c>
      <c r="G1351" s="324">
        <f>SUMIF(価格変換【係数】!$D$7:$D$64,E1351,価格変換【係数】!$L$744:$L$801)</f>
        <v>0</v>
      </c>
      <c r="H1351" s="325">
        <f>G1351*各種係数!H51</f>
        <v>0</v>
      </c>
      <c r="I1351" s="324">
        <f>G1351*各種係数!I51</f>
        <v>0</v>
      </c>
      <c r="J1351" s="364">
        <v>4.3397399574544155E-6</v>
      </c>
      <c r="K1351" s="46">
        <f>J1351*各種係数!G51</f>
        <v>4.4320296599581064E-7</v>
      </c>
      <c r="L1351" s="46">
        <f>J1351*各種係数!F51</f>
        <v>3.8965369914586047E-6</v>
      </c>
      <c r="M1351" s="364">
        <v>9.8388699687193794E-6</v>
      </c>
      <c r="N1351" s="46">
        <f>M1351*各種係数!H51</f>
        <v>4.3993816755908795E-6</v>
      </c>
      <c r="O1351" s="46">
        <f>M1351*各種係数!I51</f>
        <v>2.3150056402893846E-6</v>
      </c>
      <c r="P1351" s="54"/>
      <c r="Q1351" s="41"/>
      <c r="R1351" s="46">
        <f>Q$1415*各種係数!J51</f>
        <v>3.9486101289411282E-6</v>
      </c>
      <c r="S1351" s="46">
        <f>R1351*各種係数!G51</f>
        <v>4.0325819930794566E-7</v>
      </c>
      <c r="T1351" s="46">
        <f>R1351*各種係数!F51</f>
        <v>3.5453519296331825E-6</v>
      </c>
      <c r="U1351" s="364">
        <v>3.9855974819604948E-6</v>
      </c>
      <c r="V1351" s="46">
        <f>U1351*各種係数!H51</f>
        <v>1.7821319505354116E-6</v>
      </c>
      <c r="W1351" s="46">
        <f>U1351*各種係数!I51</f>
        <v>9.3777849285497299E-7</v>
      </c>
      <c r="X1351" s="135">
        <f t="shared" si="130"/>
        <v>1.3824467450679874E-5</v>
      </c>
      <c r="Y1351" s="46">
        <f t="shared" si="131"/>
        <v>6.181513626126291E-6</v>
      </c>
      <c r="Z1351" s="47">
        <f t="shared" si="132"/>
        <v>3.2527841331443577E-6</v>
      </c>
      <c r="AA1351" s="46">
        <f>G1351*各種係数!K51*各種係数!$P$18</f>
        <v>0</v>
      </c>
      <c r="AB1351" s="46">
        <f>M1351*各種係数!K51*各種係数!$P$18</f>
        <v>4.4682467837363157E-13</v>
      </c>
      <c r="AC1351" s="46">
        <f>U1351*各種係数!K51*各種係数!$P$18</f>
        <v>1.8100283047399089E-13</v>
      </c>
      <c r="AD1351" s="364">
        <f t="shared" si="133"/>
        <v>6.2782750884762252E-13</v>
      </c>
      <c r="AE1351" s="46">
        <f>G1351*各種係数!L51*各種係数!$P$18</f>
        <v>0</v>
      </c>
      <c r="AF1351" s="46">
        <f>M1351*各種係数!L51*各種係数!$P$18</f>
        <v>4.3635222497424959E-13</v>
      </c>
      <c r="AG1351" s="46">
        <f>U1351*各種係数!L51*各種係数!$P$18</f>
        <v>1.7676057663475673E-13</v>
      </c>
      <c r="AH1351" s="135">
        <f t="shared" si="134"/>
        <v>6.1311280160900634E-13</v>
      </c>
    </row>
    <row r="1352" spans="2:34" x14ac:dyDescent="0.15">
      <c r="B1352" s="155" t="s">
        <v>78</v>
      </c>
      <c r="C1352" s="155" t="s">
        <v>302</v>
      </c>
      <c r="D1352" s="155" t="s">
        <v>290</v>
      </c>
      <c r="E1352" s="41" t="s">
        <v>970</v>
      </c>
      <c r="F1352" s="365">
        <f>SUMIF(価格変換【係数】!$D$7:$D$64,E1352,価格変換【係数】!$J$744:$J$801)</f>
        <v>0</v>
      </c>
      <c r="G1352" s="326">
        <f>SUMIF(価格変換【係数】!$D$7:$D$64,E1352,価格変換【係数】!$L$744:$L$801)</f>
        <v>0</v>
      </c>
      <c r="H1352" s="327">
        <f>G1352*各種係数!H52</f>
        <v>0</v>
      </c>
      <c r="I1352" s="326">
        <f>G1352*各種係数!I52</f>
        <v>0</v>
      </c>
      <c r="J1352" s="80">
        <v>1.7953754358793576E-6</v>
      </c>
      <c r="K1352" s="67">
        <f>J1352*各種係数!G52</f>
        <v>1.596509837965983E-7</v>
      </c>
      <c r="L1352" s="67">
        <f>J1352*各種係数!F52</f>
        <v>1.6357244520827592E-6</v>
      </c>
      <c r="M1352" s="80">
        <v>1.0639622421748632E-5</v>
      </c>
      <c r="N1352" s="67">
        <f>M1352*各種係数!H52</f>
        <v>5.1062288450935055E-6</v>
      </c>
      <c r="O1352" s="67">
        <f>M1352*各種係数!I52</f>
        <v>2.7504357755368328E-6</v>
      </c>
      <c r="P1352" s="54"/>
      <c r="Q1352" s="41"/>
      <c r="R1352" s="67">
        <f>Q$1415*各種係数!J52</f>
        <v>2.4097668884219549E-6</v>
      </c>
      <c r="S1352" s="67">
        <f>R1352*各種係数!G52</f>
        <v>2.1428479345803217E-7</v>
      </c>
      <c r="T1352" s="67">
        <f>R1352*各種係数!F52</f>
        <v>2.1954820949639227E-6</v>
      </c>
      <c r="U1352" s="80">
        <v>3.719374324842727E-6</v>
      </c>
      <c r="V1352" s="67">
        <f>U1352*各種係数!H52</f>
        <v>1.7850235384660169E-6</v>
      </c>
      <c r="W1352" s="67">
        <f>U1352*各種係数!I52</f>
        <v>9.614909063642596E-7</v>
      </c>
      <c r="X1352" s="330">
        <f t="shared" si="130"/>
        <v>1.4358996746591359E-5</v>
      </c>
      <c r="Y1352" s="67">
        <f t="shared" si="131"/>
        <v>6.8912523835595222E-6</v>
      </c>
      <c r="Z1352" s="68">
        <f t="shared" si="132"/>
        <v>3.7119266819010924E-6</v>
      </c>
      <c r="AA1352" s="67">
        <f>G1352*各種係数!K52*各種係数!$P$18</f>
        <v>0</v>
      </c>
      <c r="AB1352" s="67">
        <f>M1352*各種係数!K52*各種係数!$P$18</f>
        <v>4.643585540170294E-13</v>
      </c>
      <c r="AC1352" s="67">
        <f>U1352*各種係数!K52*各種係数!$P$18</f>
        <v>1.6232937738482072E-13</v>
      </c>
      <c r="AD1352" s="80">
        <f t="shared" si="133"/>
        <v>6.2668793140185009E-13</v>
      </c>
      <c r="AE1352" s="67">
        <f>G1352*各種係数!L52*各種係数!$P$18</f>
        <v>0</v>
      </c>
      <c r="AF1352" s="67">
        <f>M1352*各種係数!L52*各種係数!$P$18</f>
        <v>4.4291794034431114E-13</v>
      </c>
      <c r="AG1352" s="67">
        <f>U1352*各種係数!L52*各種係数!$P$18</f>
        <v>1.548342177971862E-13</v>
      </c>
      <c r="AH1352" s="330">
        <f t="shared" si="134"/>
        <v>5.9775215814149729E-13</v>
      </c>
    </row>
    <row r="1353" spans="2:34" x14ac:dyDescent="0.15">
      <c r="B1353" s="162" t="s">
        <v>79</v>
      </c>
      <c r="C1353" s="162" t="s">
        <v>303</v>
      </c>
      <c r="D1353" s="162" t="s">
        <v>290</v>
      </c>
      <c r="E1353" s="116" t="s">
        <v>971</v>
      </c>
      <c r="F1353" s="363">
        <f>SUMIF(価格変換【係数】!$D$7:$D$64,E1353,価格変換【係数】!$J$744:$J$801)</f>
        <v>1.4047106361533737E-3</v>
      </c>
      <c r="G1353" s="324">
        <f>SUMIF(価格変換【係数】!$D$7:$D$64,E1353,価格変換【係数】!$L$744:$L$801)</f>
        <v>1.2924264238493071E-4</v>
      </c>
      <c r="H1353" s="325">
        <f>G1353*各種係数!H53</f>
        <v>5.6988646856885774E-5</v>
      </c>
      <c r="I1353" s="324">
        <f>G1353*各種係数!I53</f>
        <v>3.1575951669808186E-5</v>
      </c>
      <c r="J1353" s="366">
        <v>2.0182640472309556E-4</v>
      </c>
      <c r="K1353" s="46">
        <f>J1353*各種係数!G53</f>
        <v>1.8569360249803988E-5</v>
      </c>
      <c r="L1353" s="46">
        <f>J1353*各種係数!F53</f>
        <v>1.8325704447329157E-4</v>
      </c>
      <c r="M1353" s="366">
        <v>2.4400940278081077E-5</v>
      </c>
      <c r="N1353" s="46">
        <f>M1353*各種係数!H53</f>
        <v>1.0759425394150403E-5</v>
      </c>
      <c r="O1353" s="46">
        <f>M1353*各種係数!I53</f>
        <v>5.961522425576776E-6</v>
      </c>
      <c r="P1353" s="54"/>
      <c r="Q1353" s="41"/>
      <c r="R1353" s="46">
        <f>Q$1415*各種係数!J53</f>
        <v>3.8300702609435384E-5</v>
      </c>
      <c r="S1353" s="46">
        <f>R1353*各種係数!G53</f>
        <v>3.5239172275352259E-6</v>
      </c>
      <c r="T1353" s="46">
        <f>R1353*各種係数!F53</f>
        <v>3.477678538190016E-5</v>
      </c>
      <c r="U1353" s="366">
        <v>7.407527960093584E-6</v>
      </c>
      <c r="V1353" s="46">
        <f>U1353*各種係数!H53</f>
        <v>3.2662980825088847E-6</v>
      </c>
      <c r="W1353" s="46">
        <f>U1353*各種係数!I53</f>
        <v>1.8097722279929168E-6</v>
      </c>
      <c r="X1353" s="328">
        <f t="shared" si="130"/>
        <v>1.6105111062310538E-4</v>
      </c>
      <c r="Y1353" s="136">
        <f t="shared" si="131"/>
        <v>7.1014370333545061E-5</v>
      </c>
      <c r="Z1353" s="329">
        <f t="shared" si="132"/>
        <v>3.9347246323377881E-5</v>
      </c>
      <c r="AA1353" s="46">
        <f>G1353*各種係数!K53*各種係数!$P$18</f>
        <v>6.9532347107016893E-12</v>
      </c>
      <c r="AB1353" s="46">
        <f>M1353*各種係数!K53*各種係数!$P$18</f>
        <v>1.3127669148854755E-12</v>
      </c>
      <c r="AC1353" s="46">
        <f>U1353*各種係数!K53*各種係数!$P$18</f>
        <v>3.9852388950089631E-13</v>
      </c>
      <c r="AD1353" s="366">
        <f t="shared" si="133"/>
        <v>8.664525515088061E-12</v>
      </c>
      <c r="AE1353" s="46">
        <f>G1353*各種係数!L53*各種係数!$P$18</f>
        <v>6.8559866727897785E-12</v>
      </c>
      <c r="AF1353" s="46">
        <f>M1353*各種係数!L53*各種係数!$P$18</f>
        <v>1.294406538453511E-12</v>
      </c>
      <c r="AG1353" s="46">
        <f>U1353*各種係数!L53*各種係数!$P$18</f>
        <v>3.929501288085761E-13</v>
      </c>
      <c r="AH1353" s="328">
        <f t="shared" si="134"/>
        <v>8.5433433400518652E-12</v>
      </c>
    </row>
    <row r="1354" spans="2:34" x14ac:dyDescent="0.15">
      <c r="B1354" s="155" t="s">
        <v>80</v>
      </c>
      <c r="C1354" s="155" t="s">
        <v>304</v>
      </c>
      <c r="D1354" s="155" t="s">
        <v>290</v>
      </c>
      <c r="E1354" s="41" t="s">
        <v>972</v>
      </c>
      <c r="F1354" s="363">
        <f>SUMIF(価格変換【係数】!$D$7:$D$64,E1354,価格変換【係数】!$J$744:$J$801)</f>
        <v>0</v>
      </c>
      <c r="G1354" s="324">
        <f>SUMIF(価格変換【係数】!$D$7:$D$64,E1354,価格変換【係数】!$L$744:$L$801)</f>
        <v>0</v>
      </c>
      <c r="H1354" s="325">
        <f>G1354*各種係数!H54</f>
        <v>0</v>
      </c>
      <c r="I1354" s="324">
        <f>G1354*各種係数!I54</f>
        <v>0</v>
      </c>
      <c r="J1354" s="364">
        <v>2.3720754978857978E-5</v>
      </c>
      <c r="K1354" s="46">
        <f>J1354*各種係数!G54</f>
        <v>0</v>
      </c>
      <c r="L1354" s="46">
        <f>J1354*各種係数!F54</f>
        <v>2.3720754978857971E-5</v>
      </c>
      <c r="M1354" s="364">
        <v>7.8124552751238676E-21</v>
      </c>
      <c r="N1354" s="46">
        <f>M1354*各種係数!H54</f>
        <v>0</v>
      </c>
      <c r="O1354" s="46">
        <f>M1354*各種係数!I54</f>
        <v>0</v>
      </c>
      <c r="P1354" s="54"/>
      <c r="Q1354" s="41"/>
      <c r="R1354" s="46">
        <f>Q$1415*各種係数!J54</f>
        <v>5.238229640872095E-7</v>
      </c>
      <c r="S1354" s="46">
        <f>R1354*各種係数!G54</f>
        <v>0</v>
      </c>
      <c r="T1354" s="46">
        <f>R1354*各種係数!F54</f>
        <v>5.2382296408720939E-7</v>
      </c>
      <c r="U1354" s="364">
        <v>3.3972084888266818E-21</v>
      </c>
      <c r="V1354" s="46">
        <f>U1354*各種係数!H54</f>
        <v>0</v>
      </c>
      <c r="W1354" s="46">
        <f>U1354*各種係数!I54</f>
        <v>0</v>
      </c>
      <c r="X1354" s="135">
        <f t="shared" si="130"/>
        <v>1.1209663763950549E-20</v>
      </c>
      <c r="Y1354" s="46">
        <f t="shared" si="131"/>
        <v>0</v>
      </c>
      <c r="Z1354" s="47">
        <f t="shared" si="132"/>
        <v>0</v>
      </c>
      <c r="AA1354" s="46">
        <f>G1354*各種係数!K54*各種係数!$P$18</f>
        <v>0</v>
      </c>
      <c r="AB1354" s="46">
        <f>M1354*各種係数!K54*各種係数!$P$18</f>
        <v>0</v>
      </c>
      <c r="AC1354" s="46">
        <f>U1354*各種係数!K54*各種係数!$P$18</f>
        <v>0</v>
      </c>
      <c r="AD1354" s="364">
        <f t="shared" si="133"/>
        <v>0</v>
      </c>
      <c r="AE1354" s="46">
        <f>G1354*各種係数!L54*各種係数!$P$18</f>
        <v>0</v>
      </c>
      <c r="AF1354" s="46">
        <f>M1354*各種係数!L54*各種係数!$P$18</f>
        <v>0</v>
      </c>
      <c r="AG1354" s="46">
        <f>U1354*各種係数!L54*各種係数!$P$18</f>
        <v>0</v>
      </c>
      <c r="AH1354" s="135">
        <f t="shared" si="134"/>
        <v>0</v>
      </c>
    </row>
    <row r="1355" spans="2:34" x14ac:dyDescent="0.15">
      <c r="B1355" s="155" t="s">
        <v>81</v>
      </c>
      <c r="C1355" s="155" t="s">
        <v>304</v>
      </c>
      <c r="D1355" s="155" t="s">
        <v>290</v>
      </c>
      <c r="E1355" s="41" t="s">
        <v>973</v>
      </c>
      <c r="F1355" s="363">
        <f>SUMIF(価格変換【係数】!$D$7:$D$64,E1355,価格変換【係数】!$J$744:$J$801)</f>
        <v>2.0937547330374744E-4</v>
      </c>
      <c r="G1355" s="324">
        <f>SUMIF(価格変換【係数】!$D$7:$D$64,E1355,価格変換【係数】!$L$744:$L$801)</f>
        <v>0</v>
      </c>
      <c r="H1355" s="325">
        <f>G1355*各種係数!H55</f>
        <v>0</v>
      </c>
      <c r="I1355" s="324">
        <f>G1355*各種係数!I55</f>
        <v>0</v>
      </c>
      <c r="J1355" s="364">
        <v>1.6727357838836217E-5</v>
      </c>
      <c r="K1355" s="46">
        <f>J1355*各種係数!G55</f>
        <v>0</v>
      </c>
      <c r="L1355" s="46">
        <f>J1355*各種係数!F55</f>
        <v>1.6727357838836214E-5</v>
      </c>
      <c r="M1355" s="364">
        <v>1.2203371672825035E-20</v>
      </c>
      <c r="N1355" s="46">
        <f>M1355*各種係数!H55</f>
        <v>4.3809871416669491E-21</v>
      </c>
      <c r="O1355" s="46">
        <f>M1355*各種係数!I55</f>
        <v>3.7755927778595321E-21</v>
      </c>
      <c r="P1355" s="54"/>
      <c r="Q1355" s="41"/>
      <c r="R1355" s="46">
        <f>Q$1415*各種係数!J55</f>
        <v>4.8848757071392173E-5</v>
      </c>
      <c r="S1355" s="46">
        <f>R1355*各種係数!G55</f>
        <v>0</v>
      </c>
      <c r="T1355" s="46">
        <f>R1355*各種係数!F55</f>
        <v>4.8848757071392167E-5</v>
      </c>
      <c r="U1355" s="364">
        <v>3.9985908258140919E-21</v>
      </c>
      <c r="V1355" s="46">
        <f>U1355*各種係数!H55</f>
        <v>1.4354864755687363E-21</v>
      </c>
      <c r="W1355" s="46">
        <f>U1355*各種係数!I55</f>
        <v>1.2371212684751538E-21</v>
      </c>
      <c r="X1355" s="135">
        <f t="shared" si="130"/>
        <v>1.6201962498639128E-20</v>
      </c>
      <c r="Y1355" s="46">
        <f t="shared" si="131"/>
        <v>5.8164736172356854E-21</v>
      </c>
      <c r="Z1355" s="47">
        <f t="shared" si="132"/>
        <v>5.0127140463346856E-21</v>
      </c>
      <c r="AA1355" s="46">
        <f>G1355*各種係数!K55*各種係数!$P$18</f>
        <v>0</v>
      </c>
      <c r="AB1355" s="46">
        <f>M1355*各種係数!K55*各種係数!$P$18</f>
        <v>1.2226660550063251E-27</v>
      </c>
      <c r="AC1355" s="46">
        <f>U1355*各種係数!K55*各種係数!$P$18</f>
        <v>4.0062217243366374E-28</v>
      </c>
      <c r="AD1355" s="364">
        <f t="shared" si="133"/>
        <v>1.6232882274399888E-27</v>
      </c>
      <c r="AE1355" s="46">
        <f>G1355*各種係数!L55*各種係数!$P$18</f>
        <v>0</v>
      </c>
      <c r="AF1355" s="46">
        <f>M1355*各種係数!L55*各種係数!$P$18</f>
        <v>1.1993771777681092E-27</v>
      </c>
      <c r="AG1355" s="46">
        <f>U1355*各種係数!L55*各種係数!$P$18</f>
        <v>3.9299127391111779E-28</v>
      </c>
      <c r="AH1355" s="135">
        <f t="shared" si="134"/>
        <v>1.592368451679227E-27</v>
      </c>
    </row>
    <row r="1356" spans="2:34" x14ac:dyDescent="0.15">
      <c r="B1356" s="155" t="s">
        <v>82</v>
      </c>
      <c r="C1356" s="155" t="s">
        <v>305</v>
      </c>
      <c r="D1356" s="155" t="s">
        <v>290</v>
      </c>
      <c r="E1356" s="41" t="s">
        <v>974</v>
      </c>
      <c r="F1356" s="363">
        <f>SUMIF(価格変換【係数】!$D$7:$D$64,E1356,価格変換【係数】!$J$744:$J$801)</f>
        <v>0</v>
      </c>
      <c r="G1356" s="324">
        <f>SUMIF(価格変換【係数】!$D$7:$D$64,E1356,価格変換【係数】!$L$744:$L$801)</f>
        <v>0</v>
      </c>
      <c r="H1356" s="325">
        <f>G1356*各種係数!H56</f>
        <v>0</v>
      </c>
      <c r="I1356" s="324">
        <f>G1356*各種係数!I56</f>
        <v>0</v>
      </c>
      <c r="J1356" s="364">
        <v>2.8394015817203096E-6</v>
      </c>
      <c r="K1356" s="46">
        <f>J1356*各種係数!G56</f>
        <v>8.8508118940329264E-8</v>
      </c>
      <c r="L1356" s="46">
        <f>J1356*各種係数!F56</f>
        <v>2.7508934627799805E-6</v>
      </c>
      <c r="M1356" s="364">
        <v>1.3509280090065094E-6</v>
      </c>
      <c r="N1356" s="46">
        <f>M1356*各種係数!H56</f>
        <v>5.2290866689679581E-7</v>
      </c>
      <c r="O1356" s="46">
        <f>M1356*各種係数!I56</f>
        <v>3.9624089616050536E-7</v>
      </c>
      <c r="P1356" s="54"/>
      <c r="Q1356" s="41"/>
      <c r="R1356" s="46">
        <f>Q$1415*各種係数!J56</f>
        <v>2.2149192460711765E-6</v>
      </c>
      <c r="S1356" s="46">
        <f>R1356*各種係数!G56</f>
        <v>6.9042131037948587E-8</v>
      </c>
      <c r="T1356" s="46">
        <f>R1356*各種係数!F56</f>
        <v>2.145877115033228E-6</v>
      </c>
      <c r="U1356" s="364">
        <v>8.033593915010782E-7</v>
      </c>
      <c r="V1356" s="46">
        <f>U1356*各種係数!H56</f>
        <v>3.1095927069998715E-7</v>
      </c>
      <c r="W1356" s="46">
        <f>U1356*各種係数!I56</f>
        <v>2.3563346314911715E-7</v>
      </c>
      <c r="X1356" s="135">
        <f t="shared" si="130"/>
        <v>2.1542874005075878E-6</v>
      </c>
      <c r="Y1356" s="46">
        <f t="shared" si="131"/>
        <v>8.3386793759678301E-7</v>
      </c>
      <c r="Z1356" s="47">
        <f t="shared" si="132"/>
        <v>6.3187435930962251E-7</v>
      </c>
      <c r="AA1356" s="46">
        <f>G1356*各種係数!K56*各種係数!$P$18</f>
        <v>0</v>
      </c>
      <c r="AB1356" s="46">
        <f>M1356*各種係数!K56*各種係数!$P$18</f>
        <v>1.1971129188517237E-13</v>
      </c>
      <c r="AC1356" s="46">
        <f>U1356*各種係数!K56*各種係数!$P$18</f>
        <v>7.1188982657488621E-14</v>
      </c>
      <c r="AD1356" s="364">
        <f t="shared" si="133"/>
        <v>1.9090027454266099E-13</v>
      </c>
      <c r="AE1356" s="46">
        <f>G1356*各種係数!L56*各種係数!$P$18</f>
        <v>0</v>
      </c>
      <c r="AF1356" s="46">
        <f>M1356*各種係数!L56*各種係数!$P$18</f>
        <v>1.1692730835295906E-13</v>
      </c>
      <c r="AG1356" s="46">
        <f>U1356*各種係数!L56*各種係数!$P$18</f>
        <v>6.9533424921267961E-14</v>
      </c>
      <c r="AH1356" s="135">
        <f t="shared" si="134"/>
        <v>1.8646073327422702E-13</v>
      </c>
    </row>
    <row r="1357" spans="2:34" x14ac:dyDescent="0.15">
      <c r="B1357" s="163" t="s">
        <v>83</v>
      </c>
      <c r="C1357" s="163" t="s">
        <v>305</v>
      </c>
      <c r="D1357" s="163" t="s">
        <v>290</v>
      </c>
      <c r="E1357" s="62" t="s">
        <v>975</v>
      </c>
      <c r="F1357" s="365">
        <f>SUMIF(価格変換【係数】!$D$7:$D$64,E1357,価格変換【係数】!$J$744:$J$801)</f>
        <v>0</v>
      </c>
      <c r="G1357" s="326">
        <f>SUMIF(価格変換【係数】!$D$7:$D$64,E1357,価格変換【係数】!$L$744:$L$801)</f>
        <v>0</v>
      </c>
      <c r="H1357" s="327">
        <f>G1357*各種係数!H57</f>
        <v>0</v>
      </c>
      <c r="I1357" s="326">
        <f>G1357*各種係数!I57</f>
        <v>0</v>
      </c>
      <c r="J1357" s="80">
        <v>2.4038491100047318E-6</v>
      </c>
      <c r="K1357" s="67">
        <f>J1357*各種係数!G57</f>
        <v>0</v>
      </c>
      <c r="L1357" s="67">
        <f>J1357*各種係数!F57</f>
        <v>2.4038491100047313E-6</v>
      </c>
      <c r="M1357" s="80">
        <v>3.1101594386281275E-21</v>
      </c>
      <c r="N1357" s="67">
        <f>M1357*各種係数!H57</f>
        <v>0</v>
      </c>
      <c r="O1357" s="67">
        <f>M1357*各種係数!I57</f>
        <v>0</v>
      </c>
      <c r="P1357" s="54"/>
      <c r="Q1357" s="41"/>
      <c r="R1357" s="67">
        <f>Q$1415*各種係数!J57</f>
        <v>7.5799811080920693E-4</v>
      </c>
      <c r="S1357" s="67">
        <f>R1357*各種係数!G57</f>
        <v>0</v>
      </c>
      <c r="T1357" s="67">
        <f>R1357*各種係数!F57</f>
        <v>7.5799811080920672E-4</v>
      </c>
      <c r="U1357" s="80">
        <v>1.1381891795573379E-21</v>
      </c>
      <c r="V1357" s="67">
        <f>U1357*各種係数!H57</f>
        <v>0</v>
      </c>
      <c r="W1357" s="67">
        <f>U1357*各種係数!I57</f>
        <v>0</v>
      </c>
      <c r="X1357" s="330">
        <f t="shared" si="130"/>
        <v>4.2483486181854654E-21</v>
      </c>
      <c r="Y1357" s="67">
        <f t="shared" si="131"/>
        <v>0</v>
      </c>
      <c r="Z1357" s="68">
        <f t="shared" si="132"/>
        <v>0</v>
      </c>
      <c r="AA1357" s="67">
        <f>G1357*各種係数!K57*各種係数!$P$18</f>
        <v>0</v>
      </c>
      <c r="AB1357" s="67">
        <f>M1357*各種係数!K57*各種係数!$P$18</f>
        <v>0</v>
      </c>
      <c r="AC1357" s="67">
        <f>U1357*各種係数!K57*各種係数!$P$18</f>
        <v>0</v>
      </c>
      <c r="AD1357" s="80">
        <f t="shared" si="133"/>
        <v>0</v>
      </c>
      <c r="AE1357" s="67">
        <f>G1357*各種係数!L57*各種係数!$P$18</f>
        <v>0</v>
      </c>
      <c r="AF1357" s="67">
        <f>M1357*各種係数!L57*各種係数!$P$18</f>
        <v>0</v>
      </c>
      <c r="AG1357" s="67">
        <f>U1357*各種係数!L57*各種係数!$P$18</f>
        <v>0</v>
      </c>
      <c r="AH1357" s="330">
        <f t="shared" si="134"/>
        <v>0</v>
      </c>
    </row>
    <row r="1358" spans="2:34" x14ac:dyDescent="0.15">
      <c r="B1358" s="155" t="s">
        <v>84</v>
      </c>
      <c r="C1358" s="155" t="s">
        <v>305</v>
      </c>
      <c r="D1358" s="155" t="s">
        <v>290</v>
      </c>
      <c r="E1358" s="41" t="s">
        <v>976</v>
      </c>
      <c r="F1358" s="363">
        <f>SUMIF(価格変換【係数】!$D$7:$D$64,E1358,価格変換【係数】!$J$744:$J$801)</f>
        <v>0</v>
      </c>
      <c r="G1358" s="324">
        <f>SUMIF(価格変換【係数】!$D$7:$D$64,E1358,価格変換【係数】!$L$744:$L$801)</f>
        <v>0</v>
      </c>
      <c r="H1358" s="325">
        <f>G1358*各種係数!H58</f>
        <v>0</v>
      </c>
      <c r="I1358" s="324">
        <f>G1358*各種係数!I58</f>
        <v>0</v>
      </c>
      <c r="J1358" s="366">
        <v>5.248411117019435E-7</v>
      </c>
      <c r="K1358" s="46">
        <f>J1358*各種係数!G58</f>
        <v>1.8135416026116967E-9</v>
      </c>
      <c r="L1358" s="46">
        <f>J1358*各種係数!F58</f>
        <v>5.2302757009933184E-7</v>
      </c>
      <c r="M1358" s="366">
        <v>2.3511586580950702E-8</v>
      </c>
      <c r="N1358" s="46">
        <f>M1358*各種係数!H58</f>
        <v>9.1549454691032415E-9</v>
      </c>
      <c r="O1358" s="46">
        <f>M1358*各種係数!I58</f>
        <v>6.458885437609928E-9</v>
      </c>
      <c r="P1358" s="54"/>
      <c r="Q1358" s="41"/>
      <c r="R1358" s="46">
        <f>Q$1415*各種係数!J58</f>
        <v>2.2656702598927746E-8</v>
      </c>
      <c r="S1358" s="46">
        <f>R1358*各種係数!G58</f>
        <v>7.8288212994431592E-11</v>
      </c>
      <c r="T1358" s="46">
        <f>R1358*各種係数!F58</f>
        <v>2.2578414385933316E-8</v>
      </c>
      <c r="U1358" s="366">
        <v>7.591912236123412E-9</v>
      </c>
      <c r="V1358" s="46">
        <f>U1358*各種係数!H58</f>
        <v>2.9561400413632605E-9</v>
      </c>
      <c r="W1358" s="46">
        <f>U1358*各種係数!I58</f>
        <v>2.0855798572623324E-9</v>
      </c>
      <c r="X1358" s="328">
        <f t="shared" si="130"/>
        <v>3.110349881707411E-8</v>
      </c>
      <c r="Y1358" s="136">
        <f t="shared" si="131"/>
        <v>1.2111085510466502E-8</v>
      </c>
      <c r="Z1358" s="329">
        <f t="shared" si="132"/>
        <v>8.5444652948722608E-9</v>
      </c>
      <c r="AA1358" s="46">
        <f>G1358*各種係数!K58*各種係数!$P$18</f>
        <v>0</v>
      </c>
      <c r="AB1358" s="46">
        <f>M1358*各種係数!K58*各種係数!$P$18</f>
        <v>7.7724253160167609E-16</v>
      </c>
      <c r="AC1358" s="46">
        <f>U1358*各種係数!K58*各種係数!$P$18</f>
        <v>2.5097230532639376E-16</v>
      </c>
      <c r="AD1358" s="366">
        <f t="shared" si="133"/>
        <v>1.0282148369280698E-15</v>
      </c>
      <c r="AE1358" s="46">
        <f>G1358*各種係数!L58*各種係数!$P$18</f>
        <v>0</v>
      </c>
      <c r="AF1358" s="46">
        <f>M1358*各種係数!L58*各種係数!$P$18</f>
        <v>7.7724253160167609E-16</v>
      </c>
      <c r="AG1358" s="46">
        <f>U1358*各種係数!L58*各種係数!$P$18</f>
        <v>2.5097230532639376E-16</v>
      </c>
      <c r="AH1358" s="328">
        <f t="shared" si="134"/>
        <v>1.0282148369280698E-15</v>
      </c>
    </row>
    <row r="1359" spans="2:34" x14ac:dyDescent="0.15">
      <c r="B1359" s="155" t="s">
        <v>85</v>
      </c>
      <c r="C1359" s="155" t="s">
        <v>305</v>
      </c>
      <c r="D1359" s="155" t="s">
        <v>290</v>
      </c>
      <c r="E1359" s="41" t="s">
        <v>977</v>
      </c>
      <c r="F1359" s="363">
        <f>SUMIF(価格変換【係数】!$D$7:$D$64,E1359,価格変換【係数】!$J$744:$J$801)</f>
        <v>5.2778384002316161E-3</v>
      </c>
      <c r="G1359" s="324">
        <f>SUMIF(価格変換【係数】!$D$7:$D$64,E1359,価格変換【係数】!$L$744:$L$801)</f>
        <v>1.0669289237764422E-4</v>
      </c>
      <c r="H1359" s="325">
        <f>G1359*各種係数!H59</f>
        <v>3.8961353468842075E-5</v>
      </c>
      <c r="I1359" s="324">
        <f>G1359*各種係数!I59</f>
        <v>1.7368288731752825E-5</v>
      </c>
      <c r="J1359" s="364">
        <v>5.8804536342390973E-5</v>
      </c>
      <c r="K1359" s="46">
        <f>J1359*各種係数!G59</f>
        <v>1.1887491794028128E-6</v>
      </c>
      <c r="L1359" s="46">
        <f>J1359*各種係数!F59</f>
        <v>5.7615787162988163E-5</v>
      </c>
      <c r="M1359" s="364">
        <v>1.5905974870395488E-6</v>
      </c>
      <c r="N1359" s="46">
        <f>M1359*各種係数!H59</f>
        <v>5.8084310527310268E-7</v>
      </c>
      <c r="O1359" s="46">
        <f>M1359*各種係数!I59</f>
        <v>2.5892967933721451E-7</v>
      </c>
      <c r="P1359" s="54"/>
      <c r="Q1359" s="41"/>
      <c r="R1359" s="46">
        <f>Q$1415*各種係数!J59</f>
        <v>2.1296756682129709E-4</v>
      </c>
      <c r="S1359" s="46">
        <f>R1359*各種係数!G59</f>
        <v>4.3051954159483642E-6</v>
      </c>
      <c r="T1359" s="46">
        <f>R1359*各種係数!F59</f>
        <v>2.0866237140534873E-4</v>
      </c>
      <c r="U1359" s="364">
        <v>4.6240850827964831E-6</v>
      </c>
      <c r="V1359" s="46">
        <f>U1359*各種係数!H59</f>
        <v>1.6885905833647024E-6</v>
      </c>
      <c r="W1359" s="46">
        <f>U1359*各種係数!I59</f>
        <v>7.5274409614776435E-7</v>
      </c>
      <c r="X1359" s="135">
        <f t="shared" si="130"/>
        <v>1.1290757494748025E-4</v>
      </c>
      <c r="Y1359" s="46">
        <f t="shared" si="131"/>
        <v>4.1230787157479881E-5</v>
      </c>
      <c r="Z1359" s="47">
        <f t="shared" si="132"/>
        <v>1.8379962507237803E-5</v>
      </c>
      <c r="AA1359" s="46">
        <f>G1359*各種係数!K59*各種係数!$P$18</f>
        <v>3.2594116845636279E-12</v>
      </c>
      <c r="AB1359" s="46">
        <f>M1359*各種係数!K59*各種係数!$P$18</f>
        <v>4.8591915723343527E-14</v>
      </c>
      <c r="AC1359" s="46">
        <f>U1359*各種係数!K59*各種係数!$P$18</f>
        <v>1.4126336453543629E-13</v>
      </c>
      <c r="AD1359" s="364">
        <f t="shared" si="133"/>
        <v>3.4492669648224079E-12</v>
      </c>
      <c r="AE1359" s="46">
        <f>G1359*各種係数!L59*各種係数!$P$18</f>
        <v>3.2112065060660995E-12</v>
      </c>
      <c r="AF1359" s="46">
        <f>M1359*各種係数!L59*各種係数!$P$18</f>
        <v>4.7873263954966431E-14</v>
      </c>
      <c r="AG1359" s="46">
        <f>U1359*各種係数!L59*各種係数!$P$18</f>
        <v>1.3917414526471881E-13</v>
      </c>
      <c r="AH1359" s="135">
        <f t="shared" si="134"/>
        <v>3.3982539152857846E-12</v>
      </c>
    </row>
    <row r="1360" spans="2:34" x14ac:dyDescent="0.15">
      <c r="B1360" s="155" t="s">
        <v>86</v>
      </c>
      <c r="C1360" s="155" t="s">
        <v>306</v>
      </c>
      <c r="D1360" s="155" t="s">
        <v>290</v>
      </c>
      <c r="E1360" s="41" t="s">
        <v>951</v>
      </c>
      <c r="F1360" s="363">
        <f>SUMIF(価格変換【係数】!$D$7:$D$64,E1360,価格変換【係数】!$J$744:$J$801)</f>
        <v>6.2858175964359169E-6</v>
      </c>
      <c r="G1360" s="324">
        <f>SUMIF(価格変換【係数】!$D$7:$D$64,E1360,価格変換【係数】!$L$744:$L$801)</f>
        <v>1.4295781707777736E-9</v>
      </c>
      <c r="H1360" s="325">
        <f>G1360*各種係数!H60</f>
        <v>5.326331571768802E-10</v>
      </c>
      <c r="I1360" s="324">
        <f>G1360*各種係数!I60</f>
        <v>3.1220142632792025E-10</v>
      </c>
      <c r="J1360" s="364">
        <v>6.8477851435170742E-5</v>
      </c>
      <c r="K1360" s="46">
        <f>J1360*各種係数!G60</f>
        <v>1.5573859739262886E-8</v>
      </c>
      <c r="L1360" s="46">
        <f>J1360*各種係数!F60</f>
        <v>6.8462277575431481E-5</v>
      </c>
      <c r="M1360" s="364">
        <v>1.8402076027301532E-8</v>
      </c>
      <c r="N1360" s="46">
        <f>M1360*各種係数!H60</f>
        <v>6.8562573585591203E-9</v>
      </c>
      <c r="O1360" s="46">
        <f>M1360*各種係数!I60</f>
        <v>4.0187759582203671E-9</v>
      </c>
      <c r="P1360" s="54"/>
      <c r="Q1360" s="41"/>
      <c r="R1360" s="46">
        <f>Q$1415*各種係数!J60</f>
        <v>8.6479365044761676E-4</v>
      </c>
      <c r="S1360" s="46">
        <f>R1360*各種係数!G60</f>
        <v>1.9667928729082412E-7</v>
      </c>
      <c r="T1360" s="46">
        <f>R1360*各種係数!F60</f>
        <v>8.6459697116032591E-4</v>
      </c>
      <c r="U1360" s="364">
        <v>1.997777285059058E-7</v>
      </c>
      <c r="V1360" s="46">
        <f>U1360*各種係数!H60</f>
        <v>7.4433314975587498E-8</v>
      </c>
      <c r="W1360" s="46">
        <f>U1360*各種係数!I60</f>
        <v>4.3628878128547818E-8</v>
      </c>
      <c r="X1360" s="135">
        <f t="shared" si="130"/>
        <v>2.196093827039851E-7</v>
      </c>
      <c r="Y1360" s="46">
        <f t="shared" si="131"/>
        <v>8.1822205491323505E-8</v>
      </c>
      <c r="Z1360" s="47">
        <f t="shared" si="132"/>
        <v>4.7959855513096108E-8</v>
      </c>
      <c r="AA1360" s="46">
        <f>G1360*各種係数!K60*各種係数!$P$18</f>
        <v>4.6115424863799148E-17</v>
      </c>
      <c r="AB1360" s="46">
        <f>M1360*各種係数!K60*各種係数!$P$18</f>
        <v>5.9361535571940419E-16</v>
      </c>
      <c r="AC1360" s="46">
        <f>U1360*各種係数!K60*各種係数!$P$18</f>
        <v>6.4444428550292191E-15</v>
      </c>
      <c r="AD1360" s="364">
        <f t="shared" si="133"/>
        <v>7.0841736356124221E-15</v>
      </c>
      <c r="AE1360" s="46">
        <f>G1360*各種係数!L60*各種係数!$P$18</f>
        <v>4.6115424863799148E-17</v>
      </c>
      <c r="AF1360" s="46">
        <f>M1360*各種係数!L60*各種係数!$P$18</f>
        <v>5.9361535571940419E-16</v>
      </c>
      <c r="AG1360" s="46">
        <f>U1360*各種係数!L60*各種係数!$P$18</f>
        <v>6.4444428550292191E-15</v>
      </c>
      <c r="AH1360" s="135">
        <f t="shared" si="134"/>
        <v>7.0841736356124221E-15</v>
      </c>
    </row>
    <row r="1361" spans="2:34" x14ac:dyDescent="0.15">
      <c r="B1361" s="155" t="s">
        <v>87</v>
      </c>
      <c r="C1361" s="155" t="s">
        <v>306</v>
      </c>
      <c r="D1361" s="155" t="s">
        <v>290</v>
      </c>
      <c r="E1361" s="41" t="s">
        <v>978</v>
      </c>
      <c r="F1361" s="363">
        <f>SUMIF(価格変換【係数】!$D$7:$D$64,E1361,価格変換【係数】!$J$744:$J$801)</f>
        <v>0</v>
      </c>
      <c r="G1361" s="324">
        <f>SUMIF(価格変換【係数】!$D$7:$D$64,E1361,価格変換【係数】!$L$744:$L$801)</f>
        <v>0</v>
      </c>
      <c r="H1361" s="325">
        <f>G1361*各種係数!H61</f>
        <v>0</v>
      </c>
      <c r="I1361" s="324">
        <f>G1361*各種係数!I61</f>
        <v>0</v>
      </c>
      <c r="J1361" s="364">
        <v>0</v>
      </c>
      <c r="K1361" s="46">
        <f>J1361*各種係数!G61</f>
        <v>0</v>
      </c>
      <c r="L1361" s="46">
        <f>J1361*各種係数!F61</f>
        <v>0</v>
      </c>
      <c r="M1361" s="364">
        <v>2.044981972260307E-7</v>
      </c>
      <c r="N1361" s="46">
        <f>M1361*各種係数!H61</f>
        <v>6.5295469930017504E-8</v>
      </c>
      <c r="O1361" s="46">
        <f>M1361*各種係数!I61</f>
        <v>3.5907851152670114E-8</v>
      </c>
      <c r="P1361" s="54"/>
      <c r="Q1361" s="41"/>
      <c r="R1361" s="46">
        <f>Q$1415*各種係数!J61</f>
        <v>2.9134253871961188E-4</v>
      </c>
      <c r="S1361" s="46">
        <f>R1361*各種係数!G61</f>
        <v>8.8050670020134629E-6</v>
      </c>
      <c r="T1361" s="46">
        <f>R1361*各種係数!F61</f>
        <v>2.8253747171759844E-4</v>
      </c>
      <c r="U1361" s="364">
        <v>8.8700795669645026E-6</v>
      </c>
      <c r="V1361" s="46">
        <f>U1361*各種係数!H61</f>
        <v>2.832181513079225E-6</v>
      </c>
      <c r="W1361" s="46">
        <f>U1361*各種係数!I61</f>
        <v>1.5574978220999163E-6</v>
      </c>
      <c r="X1361" s="135">
        <f t="shared" si="130"/>
        <v>9.074577764190533E-6</v>
      </c>
      <c r="Y1361" s="46">
        <f t="shared" si="131"/>
        <v>2.8974769830092427E-6</v>
      </c>
      <c r="Z1361" s="47">
        <f t="shared" si="132"/>
        <v>1.5934056732525865E-6</v>
      </c>
      <c r="AA1361" s="46">
        <f>G1361*各種係数!K61*各種係数!$P$18</f>
        <v>0</v>
      </c>
      <c r="AB1361" s="46">
        <f>M1361*各種係数!K61*各種係数!$P$18</f>
        <v>8.467834253665866E-15</v>
      </c>
      <c r="AC1361" s="46">
        <f>U1361*各種係数!K61*各種係数!$P$18</f>
        <v>3.6729107937741209E-13</v>
      </c>
      <c r="AD1361" s="364">
        <f t="shared" si="133"/>
        <v>3.7575891363107794E-13</v>
      </c>
      <c r="AE1361" s="46">
        <f>G1361*各種係数!L61*各種係数!$P$18</f>
        <v>0</v>
      </c>
      <c r="AF1361" s="46">
        <f>M1361*各種係数!L61*各種係数!$P$18</f>
        <v>8.467834253665866E-15</v>
      </c>
      <c r="AG1361" s="46">
        <f>U1361*各種係数!L61*各種係数!$P$18</f>
        <v>3.6729107937741209E-13</v>
      </c>
      <c r="AH1361" s="135">
        <f t="shared" si="134"/>
        <v>3.7575891363107794E-13</v>
      </c>
    </row>
    <row r="1362" spans="2:34" x14ac:dyDescent="0.15">
      <c r="B1362" s="155" t="s">
        <v>88</v>
      </c>
      <c r="C1362" s="155" t="s">
        <v>307</v>
      </c>
      <c r="D1362" s="155" t="s">
        <v>290</v>
      </c>
      <c r="E1362" s="41" t="s">
        <v>979</v>
      </c>
      <c r="F1362" s="365">
        <f>SUMIF(価格変換【係数】!$D$7:$D$64,E1362,価格変換【係数】!$J$744:$J$801)</f>
        <v>0</v>
      </c>
      <c r="G1362" s="326">
        <f>SUMIF(価格変換【係数】!$D$7:$D$64,E1362,価格変換【係数】!$L$744:$L$801)</f>
        <v>0</v>
      </c>
      <c r="H1362" s="327">
        <f>G1362*各種係数!H62</f>
        <v>0</v>
      </c>
      <c r="I1362" s="326">
        <f>G1362*各種係数!I62</f>
        <v>0</v>
      </c>
      <c r="J1362" s="80">
        <v>0</v>
      </c>
      <c r="K1362" s="67">
        <f>J1362*各種係数!G62</f>
        <v>0</v>
      </c>
      <c r="L1362" s="67">
        <f>J1362*各種係数!F62</f>
        <v>0</v>
      </c>
      <c r="M1362" s="80">
        <v>0</v>
      </c>
      <c r="N1362" s="67">
        <f>M1362*各種係数!H62</f>
        <v>0</v>
      </c>
      <c r="O1362" s="67">
        <f>M1362*各種係数!I62</f>
        <v>0</v>
      </c>
      <c r="P1362" s="54"/>
      <c r="Q1362" s="41"/>
      <c r="R1362" s="67">
        <f>Q$1415*各種係数!J62</f>
        <v>1.4590028330967592E-3</v>
      </c>
      <c r="S1362" s="67">
        <f>R1362*各種係数!G62</f>
        <v>3.4187681469622521E-4</v>
      </c>
      <c r="T1362" s="67">
        <f>R1362*各種係数!F62</f>
        <v>1.1171260184005339E-3</v>
      </c>
      <c r="U1362" s="80">
        <v>3.4187681469622521E-4</v>
      </c>
      <c r="V1362" s="67">
        <f>U1362*各種係数!H62</f>
        <v>5.8358984758278549E-5</v>
      </c>
      <c r="W1362" s="67">
        <f>U1362*各種係数!I62</f>
        <v>4.4744023061767926E-5</v>
      </c>
      <c r="X1362" s="330">
        <f t="shared" si="130"/>
        <v>3.4187681469622521E-4</v>
      </c>
      <c r="Y1362" s="67">
        <f t="shared" si="131"/>
        <v>5.8358984758278549E-5</v>
      </c>
      <c r="Z1362" s="68">
        <f t="shared" si="132"/>
        <v>4.4744023061767926E-5</v>
      </c>
      <c r="AA1362" s="67">
        <f>G1362*各種係数!K62*各種係数!$P$18</f>
        <v>0</v>
      </c>
      <c r="AB1362" s="67">
        <f>M1362*各種係数!K62*各種係数!$P$18</f>
        <v>0</v>
      </c>
      <c r="AC1362" s="67">
        <f>U1362*各種係数!K62*各種係数!$P$18</f>
        <v>5.8869358298678169E-12</v>
      </c>
      <c r="AD1362" s="80">
        <f t="shared" si="133"/>
        <v>5.8869358298678169E-12</v>
      </c>
      <c r="AE1362" s="67">
        <f>G1362*各種係数!L62*各種係数!$P$18</f>
        <v>0</v>
      </c>
      <c r="AF1362" s="67">
        <f>M1362*各種係数!L62*各種係数!$P$18</f>
        <v>0</v>
      </c>
      <c r="AG1362" s="67">
        <f>U1362*各種係数!L62*各種係数!$P$18</f>
        <v>5.8869358298678169E-12</v>
      </c>
      <c r="AH1362" s="330">
        <f t="shared" si="134"/>
        <v>5.8869358298678169E-12</v>
      </c>
    </row>
    <row r="1363" spans="2:34" x14ac:dyDescent="0.15">
      <c r="B1363" s="162" t="s">
        <v>89</v>
      </c>
      <c r="C1363" s="162" t="s">
        <v>307</v>
      </c>
      <c r="D1363" s="162" t="s">
        <v>290</v>
      </c>
      <c r="E1363" s="116" t="s">
        <v>980</v>
      </c>
      <c r="F1363" s="363">
        <f>SUMIF(価格変換【係数】!$D$7:$D$64,E1363,価格変換【係数】!$J$744:$J$801)</f>
        <v>0</v>
      </c>
      <c r="G1363" s="324">
        <f>SUMIF(価格変換【係数】!$D$7:$D$64,E1363,価格変換【係数】!$L$744:$L$801)</f>
        <v>0</v>
      </c>
      <c r="H1363" s="325">
        <f>G1363*各種係数!H63</f>
        <v>0</v>
      </c>
      <c r="I1363" s="324">
        <f>G1363*各種係数!I63</f>
        <v>0</v>
      </c>
      <c r="J1363" s="366">
        <v>0</v>
      </c>
      <c r="K1363" s="46">
        <f>J1363*各種係数!G63</f>
        <v>0</v>
      </c>
      <c r="L1363" s="46">
        <f>J1363*各種係数!F63</f>
        <v>0</v>
      </c>
      <c r="M1363" s="366">
        <v>4.0771572751402719E-6</v>
      </c>
      <c r="N1363" s="46">
        <f>M1363*各種係数!H63</f>
        <v>8.027118886456301E-7</v>
      </c>
      <c r="O1363" s="46">
        <f>M1363*各種係数!I63</f>
        <v>3.5327711645645961E-7</v>
      </c>
      <c r="P1363" s="54"/>
      <c r="Q1363" s="41"/>
      <c r="R1363" s="46">
        <f>Q$1415*各種係数!J63</f>
        <v>5.5526140461348163E-5</v>
      </c>
      <c r="S1363" s="46">
        <f>R1363*各種係数!G63</f>
        <v>4.0706739319863989E-5</v>
      </c>
      <c r="T1363" s="46">
        <f>R1363*各種係数!F63</f>
        <v>1.4819401141484176E-5</v>
      </c>
      <c r="U1363" s="366">
        <v>4.3516725421631681E-5</v>
      </c>
      <c r="V1363" s="46">
        <f>U1363*各種係数!H63</f>
        <v>8.5675853281057149E-6</v>
      </c>
      <c r="W1363" s="46">
        <f>U1363*各種係数!I63</f>
        <v>3.7706328790205027E-6</v>
      </c>
      <c r="X1363" s="328">
        <f t="shared" si="130"/>
        <v>4.7593882696771955E-5</v>
      </c>
      <c r="Y1363" s="136">
        <f t="shared" si="131"/>
        <v>9.3702972167513444E-6</v>
      </c>
      <c r="Z1363" s="329">
        <f t="shared" si="132"/>
        <v>4.1239099954769621E-6</v>
      </c>
      <c r="AA1363" s="46">
        <f>G1363*各種係数!K63*各種係数!$P$18</f>
        <v>0</v>
      </c>
      <c r="AB1363" s="46">
        <f>M1363*各種係数!K63*各種係数!$P$18</f>
        <v>7.0230135378305633E-14</v>
      </c>
      <c r="AC1363" s="46">
        <f>U1363*各種係数!K63*各種係数!$P$18</f>
        <v>7.4958735004319921E-13</v>
      </c>
      <c r="AD1363" s="366">
        <f t="shared" si="133"/>
        <v>8.1981748542150484E-13</v>
      </c>
      <c r="AE1363" s="46">
        <f>G1363*各種係数!L63*各種係数!$P$18</f>
        <v>0</v>
      </c>
      <c r="AF1363" s="46">
        <f>M1363*各種係数!L63*各種係数!$P$18</f>
        <v>7.0230135378305633E-14</v>
      </c>
      <c r="AG1363" s="46">
        <f>U1363*各種係数!L63*各種係数!$P$18</f>
        <v>7.4958735004319921E-13</v>
      </c>
      <c r="AH1363" s="328">
        <f t="shared" si="134"/>
        <v>8.1981748542150484E-13</v>
      </c>
    </row>
    <row r="1364" spans="2:34" x14ac:dyDescent="0.15">
      <c r="B1364" s="155" t="s">
        <v>90</v>
      </c>
      <c r="C1364" s="155" t="s">
        <v>307</v>
      </c>
      <c r="D1364" s="155" t="s">
        <v>290</v>
      </c>
      <c r="E1364" s="41" t="s">
        <v>209</v>
      </c>
      <c r="F1364" s="363">
        <f>SUMIF(価格変換【係数】!$D$7:$D$64,E1364,価格変換【係数】!$J$744:$J$801)</f>
        <v>0</v>
      </c>
      <c r="G1364" s="324">
        <f>SUMIF(価格変換【係数】!$D$7:$D$64,E1364,価格変換【係数】!$L$744:$L$801)</f>
        <v>0</v>
      </c>
      <c r="H1364" s="325">
        <f>G1364*各種係数!H64</f>
        <v>0</v>
      </c>
      <c r="I1364" s="324">
        <f>G1364*各種係数!I64</f>
        <v>0</v>
      </c>
      <c r="J1364" s="364">
        <v>0</v>
      </c>
      <c r="K1364" s="46">
        <f>J1364*各種係数!G64</f>
        <v>0</v>
      </c>
      <c r="L1364" s="46">
        <f>J1364*各種係数!F64</f>
        <v>0</v>
      </c>
      <c r="M1364" s="364">
        <v>7.9171260718333754E-5</v>
      </c>
      <c r="N1364" s="46">
        <f>M1364*各種係数!H64</f>
        <v>2.0753950974135985E-5</v>
      </c>
      <c r="O1364" s="46">
        <f>M1364*各種係数!I64</f>
        <v>1.3325395367516755E-5</v>
      </c>
      <c r="P1364" s="54"/>
      <c r="Q1364" s="41"/>
      <c r="R1364" s="46">
        <f>Q$1415*各種係数!J64</f>
        <v>2.4940498220899662E-6</v>
      </c>
      <c r="S1364" s="46">
        <f>R1364*各種係数!G64</f>
        <v>8.0504656123286804E-7</v>
      </c>
      <c r="T1364" s="46">
        <f>R1364*各種係数!F64</f>
        <v>1.6890032608570983E-6</v>
      </c>
      <c r="U1364" s="364">
        <v>1.0961216749000015E-4</v>
      </c>
      <c r="V1364" s="46">
        <f>U1364*各種係数!H64</f>
        <v>2.8733729002365731E-5</v>
      </c>
      <c r="W1364" s="46">
        <f>U1364*各種係数!I64</f>
        <v>1.8448935328833035E-5</v>
      </c>
      <c r="X1364" s="135">
        <f t="shared" si="130"/>
        <v>1.887834282083339E-4</v>
      </c>
      <c r="Y1364" s="46">
        <f t="shared" si="131"/>
        <v>4.9487679976501716E-5</v>
      </c>
      <c r="Z1364" s="47">
        <f t="shared" si="132"/>
        <v>3.1774330696349791E-5</v>
      </c>
      <c r="AA1364" s="46">
        <f>G1364*各種係数!K64*各種係数!$P$18</f>
        <v>0</v>
      </c>
      <c r="AB1364" s="46">
        <f>M1364*各種係数!K64*各種係数!$P$18</f>
        <v>1.3424840206051242E-12</v>
      </c>
      <c r="AC1364" s="46">
        <f>U1364*各種係数!K64*各種係数!$P$18</f>
        <v>1.8586616151375932E-12</v>
      </c>
      <c r="AD1364" s="364">
        <f t="shared" si="133"/>
        <v>3.2011456357427172E-12</v>
      </c>
      <c r="AE1364" s="46">
        <f>G1364*各種係数!L64*各種係数!$P$18</f>
        <v>0</v>
      </c>
      <c r="AF1364" s="46">
        <f>M1364*各種係数!L64*各種係数!$P$18</f>
        <v>1.3272700131186655E-12</v>
      </c>
      <c r="AG1364" s="46">
        <f>U1364*各種係数!L64*各種係数!$P$18</f>
        <v>1.83759790689714E-12</v>
      </c>
      <c r="AH1364" s="135">
        <f t="shared" si="134"/>
        <v>3.1648679200158055E-12</v>
      </c>
    </row>
    <row r="1365" spans="2:34" x14ac:dyDescent="0.15">
      <c r="B1365" s="155" t="s">
        <v>91</v>
      </c>
      <c r="C1365" s="155" t="s">
        <v>307</v>
      </c>
      <c r="D1365" s="155" t="s">
        <v>290</v>
      </c>
      <c r="E1365" s="41" t="s">
        <v>173</v>
      </c>
      <c r="F1365" s="363">
        <f>SUMIF(価格変換【係数】!$D$7:$D$64,E1365,価格変換【係数】!$J$744:$J$801)</f>
        <v>0</v>
      </c>
      <c r="G1365" s="324">
        <f>SUMIF(価格変換【係数】!$D$7:$D$64,E1365,価格変換【係数】!$L$744:$L$801)</f>
        <v>0</v>
      </c>
      <c r="H1365" s="325">
        <f>G1365*各種係数!H65</f>
        <v>0</v>
      </c>
      <c r="I1365" s="324">
        <f>G1365*各種係数!I65</f>
        <v>0</v>
      </c>
      <c r="J1365" s="364">
        <v>8.0803640595029949E-5</v>
      </c>
      <c r="K1365" s="46">
        <f>J1365*各種係数!G65</f>
        <v>2.3537118780111721E-5</v>
      </c>
      <c r="L1365" s="46">
        <f>J1365*各種係数!F65</f>
        <v>5.7266521814918224E-5</v>
      </c>
      <c r="M1365" s="364">
        <v>2.5824985337977042E-5</v>
      </c>
      <c r="N1365" s="46">
        <f>M1365*各種係数!H65</f>
        <v>9.1576288426917866E-6</v>
      </c>
      <c r="O1365" s="46">
        <f>M1365*各種係数!I65</f>
        <v>4.9284547267792684E-6</v>
      </c>
      <c r="P1365" s="54"/>
      <c r="Q1365" s="41"/>
      <c r="R1365" s="46">
        <f>Q$1415*各種係数!J65</f>
        <v>2.9199958309498076E-6</v>
      </c>
      <c r="S1365" s="46">
        <f>R1365*各種係数!G65</f>
        <v>8.5055930901613327E-7</v>
      </c>
      <c r="T1365" s="46">
        <f>R1365*各種係数!F65</f>
        <v>2.0694365219336745E-6</v>
      </c>
      <c r="U1365" s="364">
        <v>1.3404844607648742E-6</v>
      </c>
      <c r="V1365" s="46">
        <f>U1365*各種係数!H65</f>
        <v>4.7534041163727342E-7</v>
      </c>
      <c r="W1365" s="46">
        <f>U1365*各種係数!I65</f>
        <v>2.558188084279592E-7</v>
      </c>
      <c r="X1365" s="135">
        <f t="shared" si="130"/>
        <v>2.7165469798741916E-5</v>
      </c>
      <c r="Y1365" s="46">
        <f t="shared" si="131"/>
        <v>9.63296925432906E-6</v>
      </c>
      <c r="Z1365" s="47">
        <f t="shared" si="132"/>
        <v>5.1842735352072273E-6</v>
      </c>
      <c r="AA1365" s="46">
        <f>G1365*各種係数!K65*各種係数!$P$18</f>
        <v>0</v>
      </c>
      <c r="AB1365" s="46">
        <f>M1365*各種係数!K65*各種係数!$P$18</f>
        <v>4.3608842203722566E-13</v>
      </c>
      <c r="AC1365" s="46">
        <f>U1365*各種係数!K65*各種係数!$P$18</f>
        <v>2.2635821302896688E-14</v>
      </c>
      <c r="AD1365" s="364">
        <f t="shared" si="133"/>
        <v>4.5872424334012233E-13</v>
      </c>
      <c r="AE1365" s="46">
        <f>G1365*各種係数!L65*各種係数!$P$18</f>
        <v>0</v>
      </c>
      <c r="AF1365" s="46">
        <f>M1365*各種係数!L65*各種係数!$P$18</f>
        <v>4.2525746776440577E-13</v>
      </c>
      <c r="AG1365" s="46">
        <f>U1365*各種係数!L65*各種係数!$P$18</f>
        <v>2.207362443393586E-14</v>
      </c>
      <c r="AH1365" s="135">
        <f t="shared" si="134"/>
        <v>4.4733109219834165E-13</v>
      </c>
    </row>
    <row r="1366" spans="2:34" x14ac:dyDescent="0.15">
      <c r="B1366" s="155" t="s">
        <v>92</v>
      </c>
      <c r="C1366" s="155" t="s">
        <v>307</v>
      </c>
      <c r="D1366" s="155" t="s">
        <v>290</v>
      </c>
      <c r="E1366" s="41" t="s">
        <v>174</v>
      </c>
      <c r="F1366" s="363">
        <f>SUMIF(価格変換【係数】!$D$7:$D$64,E1366,価格変換【係数】!$J$744:$J$801)</f>
        <v>0</v>
      </c>
      <c r="G1366" s="324">
        <f>SUMIF(価格変換【係数】!$D$7:$D$64,E1366,価格変換【係数】!$L$744:$L$801)</f>
        <v>0</v>
      </c>
      <c r="H1366" s="325">
        <f>G1366*各種係数!H66</f>
        <v>0</v>
      </c>
      <c r="I1366" s="324">
        <f>G1366*各種係数!I66</f>
        <v>0</v>
      </c>
      <c r="J1366" s="364">
        <v>9.1161012261808109E-6</v>
      </c>
      <c r="K1366" s="46">
        <f>J1366*各種係数!G66</f>
        <v>3.2868313722032848E-6</v>
      </c>
      <c r="L1366" s="46">
        <f>J1366*各種係数!F66</f>
        <v>5.829269853977526E-6</v>
      </c>
      <c r="M1366" s="364">
        <v>1.8333656974003091E-5</v>
      </c>
      <c r="N1366" s="46">
        <f>M1366*各種係数!H66</f>
        <v>6.7748944097514974E-6</v>
      </c>
      <c r="O1366" s="46">
        <f>M1366*各種係数!I66</f>
        <v>5.2766824432972168E-6</v>
      </c>
      <c r="P1366" s="54"/>
      <c r="Q1366" s="41"/>
      <c r="R1366" s="46">
        <f>Q$1415*各種係数!J66</f>
        <v>3.1321531940861673E-5</v>
      </c>
      <c r="S1366" s="46">
        <f>R1366*各種係数!G66</f>
        <v>1.1293050752116504E-5</v>
      </c>
      <c r="T1366" s="46">
        <f>R1366*各種係数!F66</f>
        <v>2.0028481188745169E-5</v>
      </c>
      <c r="U1366" s="364">
        <v>2.8060312940107901E-5</v>
      </c>
      <c r="V1366" s="46">
        <f>U1366*各種係数!H66</f>
        <v>1.0369216438563359E-5</v>
      </c>
      <c r="W1366" s="46">
        <f>U1366*各種係数!I66</f>
        <v>8.0761498294883567E-6</v>
      </c>
      <c r="X1366" s="135">
        <f t="shared" si="130"/>
        <v>4.6393969914110996E-5</v>
      </c>
      <c r="Y1366" s="46">
        <f t="shared" si="131"/>
        <v>1.7144110848314859E-5</v>
      </c>
      <c r="Z1366" s="47">
        <f t="shared" si="132"/>
        <v>1.3352832272785574E-5</v>
      </c>
      <c r="AA1366" s="46">
        <f>G1366*各種係数!K66*各種係数!$P$18</f>
        <v>0</v>
      </c>
      <c r="AB1366" s="46">
        <f>M1366*各種係数!K66*各種係数!$P$18</f>
        <v>3.0963650700940606E-13</v>
      </c>
      <c r="AC1366" s="46">
        <f>U1366*各種係数!K66*各種係数!$P$18</f>
        <v>4.7390966770492299E-13</v>
      </c>
      <c r="AD1366" s="364">
        <f t="shared" si="133"/>
        <v>7.835461747143291E-13</v>
      </c>
      <c r="AE1366" s="46">
        <f>G1366*各種係数!L66*各種係数!$P$18</f>
        <v>0</v>
      </c>
      <c r="AF1366" s="46">
        <f>M1366*各種係数!L66*各種係数!$P$18</f>
        <v>3.0646074796315576E-13</v>
      </c>
      <c r="AG1366" s="46">
        <f>U1366*各種係数!L66*各種係数!$P$18</f>
        <v>4.6904905572846229E-13</v>
      </c>
      <c r="AH1366" s="135">
        <f t="shared" si="134"/>
        <v>7.755098036916181E-13</v>
      </c>
    </row>
    <row r="1367" spans="2:34" x14ac:dyDescent="0.15">
      <c r="B1367" s="163" t="s">
        <v>93</v>
      </c>
      <c r="C1367" s="163" t="s">
        <v>293</v>
      </c>
      <c r="D1367" s="163" t="s">
        <v>290</v>
      </c>
      <c r="E1367" s="62" t="s">
        <v>175</v>
      </c>
      <c r="F1367" s="365">
        <f>SUMIF(価格変換【係数】!$D$7:$D$64,E1367,価格変換【係数】!$J$744:$J$801)</f>
        <v>2.458542161803845E-2</v>
      </c>
      <c r="G1367" s="326">
        <f>SUMIF(価格変換【係数】!$D$7:$D$64,E1367,価格変換【係数】!$L$744:$L$801)</f>
        <v>1.0359677040095269E-3</v>
      </c>
      <c r="H1367" s="327">
        <f>G1367*各種係数!H67</f>
        <v>4.4926935989071871E-4</v>
      </c>
      <c r="I1367" s="326">
        <f>G1367*各種係数!I67</f>
        <v>3.6901566627491815E-4</v>
      </c>
      <c r="J1367" s="80">
        <v>1.5020565442524809E-4</v>
      </c>
      <c r="K1367" s="67">
        <f>J1367*各種係数!G67</f>
        <v>6.329287712113189E-6</v>
      </c>
      <c r="L1367" s="67">
        <f>J1367*各種係数!F67</f>
        <v>1.438763667131349E-4</v>
      </c>
      <c r="M1367" s="80">
        <v>1.1773315175144735E-5</v>
      </c>
      <c r="N1367" s="67">
        <f>M1367*各種係数!H67</f>
        <v>5.1057477487544515E-6</v>
      </c>
      <c r="O1367" s="67">
        <f>M1367*各種係数!I67</f>
        <v>4.1936999838951408E-6</v>
      </c>
      <c r="P1367" s="54"/>
      <c r="Q1367" s="41"/>
      <c r="R1367" s="67">
        <f>Q$1415*各種係数!J67</f>
        <v>5.6311149892995815E-4</v>
      </c>
      <c r="S1367" s="67">
        <f>R1367*各種係数!G67</f>
        <v>2.3728099347290181E-5</v>
      </c>
      <c r="T1367" s="67">
        <f>R1367*各種係数!F67</f>
        <v>5.39383399582668E-4</v>
      </c>
      <c r="U1367" s="80">
        <v>2.6826082535062772E-5</v>
      </c>
      <c r="V1367" s="67">
        <f>U1367*各種係数!H67</f>
        <v>1.1633699469836376E-5</v>
      </c>
      <c r="W1367" s="67">
        <f>U1367*各種係数!I67</f>
        <v>9.5555534037488679E-6</v>
      </c>
      <c r="X1367" s="330">
        <f t="shared" si="130"/>
        <v>1.0745671017197344E-3</v>
      </c>
      <c r="Y1367" s="67">
        <f t="shared" si="131"/>
        <v>4.6600880710930952E-4</v>
      </c>
      <c r="Z1367" s="68">
        <f t="shared" si="132"/>
        <v>3.8276491966256221E-4</v>
      </c>
      <c r="AA1367" s="67">
        <f>G1367*各種係数!K67*各種係数!$P$18</f>
        <v>1.5621506894672956E-10</v>
      </c>
      <c r="AB1367" s="67">
        <f>M1367*各種係数!K67*各種係数!$P$18</f>
        <v>1.7753152291317942E-12</v>
      </c>
      <c r="AC1367" s="67">
        <f>U1367*各種係数!K67*各種係数!$P$18</f>
        <v>4.0451437979836395E-12</v>
      </c>
      <c r="AD1367" s="80">
        <f t="shared" si="133"/>
        <v>1.6203552797384501E-10</v>
      </c>
      <c r="AE1367" s="67">
        <f>G1367*各種係数!L67*各種係数!$P$18</f>
        <v>1.1421249055589619E-10</v>
      </c>
      <c r="AF1367" s="67">
        <f>M1367*各種係数!L67*各種係数!$P$18</f>
        <v>1.2979744861239822E-12</v>
      </c>
      <c r="AG1367" s="67">
        <f>U1367*各種係数!L67*各種係数!$P$18</f>
        <v>2.9574992408830659E-12</v>
      </c>
      <c r="AH1367" s="330">
        <f t="shared" si="134"/>
        <v>1.1846796428290323E-10</v>
      </c>
    </row>
    <row r="1368" spans="2:34" x14ac:dyDescent="0.15">
      <c r="B1368" s="155" t="s">
        <v>94</v>
      </c>
      <c r="C1368" s="155" t="s">
        <v>293</v>
      </c>
      <c r="D1368" s="155" t="s">
        <v>290</v>
      </c>
      <c r="E1368" s="41" t="s">
        <v>981</v>
      </c>
      <c r="F1368" s="363">
        <f>SUMIF(価格変換【係数】!$D$7:$D$64,E1368,価格変換【係数】!$J$744:$J$801)</f>
        <v>0</v>
      </c>
      <c r="G1368" s="324">
        <f>SUMIF(価格変換【係数】!$D$7:$D$64,E1368,価格変換【係数】!$L$744:$L$801)</f>
        <v>0</v>
      </c>
      <c r="H1368" s="325">
        <f>G1368*各種係数!H68</f>
        <v>0</v>
      </c>
      <c r="I1368" s="324">
        <f>G1368*各種係数!I68</f>
        <v>0</v>
      </c>
      <c r="J1368" s="366">
        <v>1.2557740992804503E-5</v>
      </c>
      <c r="K1368" s="46">
        <f>J1368*各種係数!G68</f>
        <v>8.037082845868479E-6</v>
      </c>
      <c r="L1368" s="46">
        <f>J1368*各種係数!F68</f>
        <v>4.5206581469360241E-6</v>
      </c>
      <c r="M1368" s="366">
        <v>2.9969895452411944E-5</v>
      </c>
      <c r="N1368" s="46">
        <f>M1368*各種係数!H68</f>
        <v>9.7399612626369715E-6</v>
      </c>
      <c r="O1368" s="46">
        <f>M1368*各種係数!I68</f>
        <v>7.0788465062810199E-6</v>
      </c>
      <c r="P1368" s="54"/>
      <c r="Q1368" s="41"/>
      <c r="R1368" s="46">
        <f>Q$1415*各種係数!J68</f>
        <v>3.0932742924264074E-5</v>
      </c>
      <c r="S1368" s="46">
        <f>R1368*各種係数!G68</f>
        <v>1.9797272270125144E-5</v>
      </c>
      <c r="T1368" s="46">
        <f>R1368*各種係数!F68</f>
        <v>1.1135470654138932E-5</v>
      </c>
      <c r="U1368" s="366">
        <v>2.7835157164014215E-5</v>
      </c>
      <c r="V1368" s="46">
        <f>U1368*各種係数!H68</f>
        <v>9.0461894652719434E-6</v>
      </c>
      <c r="W1368" s="46">
        <f>U1368*各種係数!I68</f>
        <v>6.5746243711506678E-6</v>
      </c>
      <c r="X1368" s="328">
        <f t="shared" si="130"/>
        <v>5.7805052616426156E-5</v>
      </c>
      <c r="Y1368" s="136">
        <f t="shared" si="131"/>
        <v>1.8786150727908913E-5</v>
      </c>
      <c r="Z1368" s="329">
        <f t="shared" si="132"/>
        <v>1.3653470877431688E-5</v>
      </c>
      <c r="AA1368" s="46">
        <f>G1368*各種係数!K68*各種係数!$P$18</f>
        <v>0</v>
      </c>
      <c r="AB1368" s="46">
        <f>M1368*各種係数!K68*各種係数!$P$18</f>
        <v>1.3858911191866794E-12</v>
      </c>
      <c r="AC1368" s="46">
        <f>U1368*各種係数!K68*各種係数!$P$18</f>
        <v>1.2871748977578828E-12</v>
      </c>
      <c r="AD1368" s="366">
        <f t="shared" si="133"/>
        <v>2.673066016944562E-12</v>
      </c>
      <c r="AE1368" s="46">
        <f>G1368*各種係数!L68*各種係数!$P$18</f>
        <v>0</v>
      </c>
      <c r="AF1368" s="46">
        <f>M1368*各種係数!L68*各種係数!$P$18</f>
        <v>1.1209413464009907E-12</v>
      </c>
      <c r="AG1368" s="46">
        <f>U1368*各種係数!L68*各種係数!$P$18</f>
        <v>1.041097343774758E-12</v>
      </c>
      <c r="AH1368" s="328">
        <f t="shared" si="134"/>
        <v>2.1620386901757487E-12</v>
      </c>
    </row>
    <row r="1369" spans="2:34" x14ac:dyDescent="0.15">
      <c r="B1369" s="155" t="s">
        <v>95</v>
      </c>
      <c r="C1369" s="155" t="s">
        <v>308</v>
      </c>
      <c r="D1369" s="155" t="s">
        <v>291</v>
      </c>
      <c r="E1369" s="41" t="s">
        <v>210</v>
      </c>
      <c r="F1369" s="363">
        <f>SUMIF(価格変換【係数】!$D$7:$D$64,E1369,価格変換【係数】!$J$744:$J$801)</f>
        <v>0</v>
      </c>
      <c r="G1369" s="324">
        <f>SUMIF(価格変換【係数】!$D$7:$D$64,E1369,価格変換【係数】!$L$744:$L$801)</f>
        <v>0</v>
      </c>
      <c r="H1369" s="325">
        <f>G1369*各種係数!H69</f>
        <v>0</v>
      </c>
      <c r="I1369" s="324">
        <f>G1369*各種係数!I69</f>
        <v>0</v>
      </c>
      <c r="J1369" s="364">
        <v>0</v>
      </c>
      <c r="K1369" s="46">
        <f>J1369*各種係数!G69</f>
        <v>0</v>
      </c>
      <c r="L1369" s="46">
        <f>J1369*各種係数!F69</f>
        <v>0</v>
      </c>
      <c r="M1369" s="364">
        <v>0</v>
      </c>
      <c r="N1369" s="46">
        <f>M1369*各種係数!H69</f>
        <v>0</v>
      </c>
      <c r="O1369" s="46">
        <f>M1369*各種係数!I69</f>
        <v>0</v>
      </c>
      <c r="P1369" s="54"/>
      <c r="Q1369" s="41"/>
      <c r="R1369" s="46">
        <f>Q$1415*各種係数!J69</f>
        <v>0</v>
      </c>
      <c r="S1369" s="46">
        <f>R1369*各種係数!G69</f>
        <v>0</v>
      </c>
      <c r="T1369" s="46">
        <f>R1369*各種係数!F69</f>
        <v>0</v>
      </c>
      <c r="U1369" s="364">
        <v>0</v>
      </c>
      <c r="V1369" s="46">
        <f>U1369*各種係数!H69</f>
        <v>0</v>
      </c>
      <c r="W1369" s="46">
        <f>U1369*各種係数!I69</f>
        <v>0</v>
      </c>
      <c r="X1369" s="135">
        <f t="shared" si="130"/>
        <v>0</v>
      </c>
      <c r="Y1369" s="46">
        <f t="shared" si="131"/>
        <v>0</v>
      </c>
      <c r="Z1369" s="47">
        <f t="shared" si="132"/>
        <v>0</v>
      </c>
      <c r="AA1369" s="46">
        <f>G1369*各種係数!K69*各種係数!$P$18</f>
        <v>0</v>
      </c>
      <c r="AB1369" s="46">
        <f>M1369*各種係数!K69*各種係数!$P$18</f>
        <v>0</v>
      </c>
      <c r="AC1369" s="46">
        <f>U1369*各種係数!K69*各種係数!$P$18</f>
        <v>0</v>
      </c>
      <c r="AD1369" s="364">
        <f t="shared" si="133"/>
        <v>0</v>
      </c>
      <c r="AE1369" s="46">
        <f>G1369*各種係数!L69*各種係数!$P$18</f>
        <v>0</v>
      </c>
      <c r="AF1369" s="46">
        <f>M1369*各種係数!L69*各種係数!$P$18</f>
        <v>0</v>
      </c>
      <c r="AG1369" s="46">
        <f>U1369*各種係数!L69*各種係数!$P$18</f>
        <v>0</v>
      </c>
      <c r="AH1369" s="135">
        <f t="shared" si="134"/>
        <v>0</v>
      </c>
    </row>
    <row r="1370" spans="2:34" x14ac:dyDescent="0.15">
      <c r="B1370" s="155" t="s">
        <v>96</v>
      </c>
      <c r="C1370" s="155" t="s">
        <v>308</v>
      </c>
      <c r="D1370" s="155" t="s">
        <v>291</v>
      </c>
      <c r="E1370" s="41" t="s">
        <v>176</v>
      </c>
      <c r="F1370" s="363">
        <f>SUMIF(価格変換【係数】!$D$7:$D$64,E1370,価格変換【係数】!$J$744:$J$801)</f>
        <v>0</v>
      </c>
      <c r="G1370" s="324">
        <f>SUMIF(価格変換【係数】!$D$7:$D$64,E1370,価格変換【係数】!$L$744:$L$801)</f>
        <v>0</v>
      </c>
      <c r="H1370" s="325">
        <f>G1370*各種係数!H70</f>
        <v>0</v>
      </c>
      <c r="I1370" s="324">
        <f>G1370*各種係数!I70</f>
        <v>0</v>
      </c>
      <c r="J1370" s="364">
        <v>5.9004907788185715E-4</v>
      </c>
      <c r="K1370" s="46">
        <f>J1370*各種係数!G70</f>
        <v>5.9004907788185715E-4</v>
      </c>
      <c r="L1370" s="46">
        <f>J1370*各種係数!F70</f>
        <v>0</v>
      </c>
      <c r="M1370" s="364">
        <v>8.0514557934960188E-4</v>
      </c>
      <c r="N1370" s="46">
        <f>M1370*各種係数!H70</f>
        <v>3.5721159720831965E-4</v>
      </c>
      <c r="O1370" s="46">
        <f>M1370*各種係数!I70</f>
        <v>2.6897290901913169E-4</v>
      </c>
      <c r="P1370" s="54"/>
      <c r="Q1370" s="41"/>
      <c r="R1370" s="46">
        <f>Q$1415*各種係数!J70</f>
        <v>0</v>
      </c>
      <c r="S1370" s="46">
        <f>R1370*各種係数!G70</f>
        <v>0</v>
      </c>
      <c r="T1370" s="46">
        <f>R1370*各種係数!F70</f>
        <v>0</v>
      </c>
      <c r="U1370" s="364">
        <v>1.5050705976555679E-4</v>
      </c>
      <c r="V1370" s="46">
        <f>U1370*各種係数!H70</f>
        <v>6.6774094758630245E-5</v>
      </c>
      <c r="W1370" s="46">
        <f>U1370*各種係数!I70</f>
        <v>5.0279505633949848E-5</v>
      </c>
      <c r="X1370" s="135">
        <f t="shared" si="130"/>
        <v>9.5565263911515867E-4</v>
      </c>
      <c r="Y1370" s="46">
        <f t="shared" si="131"/>
        <v>4.2398569196694987E-4</v>
      </c>
      <c r="Z1370" s="47">
        <f t="shared" si="132"/>
        <v>3.1925241465308152E-4</v>
      </c>
      <c r="AA1370" s="46">
        <f>G1370*各種係数!K70*各種係数!$P$18</f>
        <v>0</v>
      </c>
      <c r="AB1370" s="46">
        <f>M1370*各種係数!K70*各種係数!$P$18</f>
        <v>8.4545660635308661E-11</v>
      </c>
      <c r="AC1370" s="46">
        <f>U1370*各種係数!K70*各種係数!$P$18</f>
        <v>1.58042459954086E-11</v>
      </c>
      <c r="AD1370" s="364">
        <f t="shared" si="133"/>
        <v>1.0034990663071726E-10</v>
      </c>
      <c r="AE1370" s="46">
        <f>G1370*各種係数!L70*各種係数!$P$18</f>
        <v>0</v>
      </c>
      <c r="AF1370" s="46">
        <f>M1370*各種係数!L70*各種係数!$P$18</f>
        <v>7.2613596642277172E-11</v>
      </c>
      <c r="AG1370" s="46">
        <f>U1370*各種係数!L70*各種係数!$P$18</f>
        <v>1.3573767539603954E-11</v>
      </c>
      <c r="AH1370" s="135">
        <f t="shared" si="134"/>
        <v>8.6187364181881124E-11</v>
      </c>
    </row>
    <row r="1371" spans="2:34" x14ac:dyDescent="0.15">
      <c r="B1371" s="155" t="s">
        <v>97</v>
      </c>
      <c r="C1371" s="155" t="s">
        <v>308</v>
      </c>
      <c r="D1371" s="155" t="s">
        <v>291</v>
      </c>
      <c r="E1371" s="41" t="s">
        <v>982</v>
      </c>
      <c r="F1371" s="363">
        <f>SUMIF(価格変換【係数】!$D$7:$D$64,E1371,価格変換【係数】!$J$744:$J$801)</f>
        <v>0</v>
      </c>
      <c r="G1371" s="324">
        <f>SUMIF(価格変換【係数】!$D$7:$D$64,E1371,価格変換【係数】!$L$744:$L$801)</f>
        <v>0</v>
      </c>
      <c r="H1371" s="325">
        <f>G1371*各種係数!H71</f>
        <v>0</v>
      </c>
      <c r="I1371" s="324">
        <f>G1371*各種係数!I71</f>
        <v>0</v>
      </c>
      <c r="J1371" s="364">
        <v>0</v>
      </c>
      <c r="K1371" s="46">
        <f>J1371*各種係数!G71</f>
        <v>0</v>
      </c>
      <c r="L1371" s="46">
        <f>J1371*各種係数!F71</f>
        <v>0</v>
      </c>
      <c r="M1371" s="364">
        <v>0</v>
      </c>
      <c r="N1371" s="46">
        <f>M1371*各種係数!H71</f>
        <v>0</v>
      </c>
      <c r="O1371" s="46">
        <f>M1371*各種係数!I71</f>
        <v>0</v>
      </c>
      <c r="P1371" s="54"/>
      <c r="Q1371" s="41"/>
      <c r="R1371" s="46">
        <f>Q$1415*各種係数!J71</f>
        <v>0</v>
      </c>
      <c r="S1371" s="46">
        <f>R1371*各種係数!G71</f>
        <v>0</v>
      </c>
      <c r="T1371" s="46">
        <f>R1371*各種係数!F71</f>
        <v>0</v>
      </c>
      <c r="U1371" s="364">
        <v>0</v>
      </c>
      <c r="V1371" s="46">
        <f>U1371*各種係数!H71</f>
        <v>0</v>
      </c>
      <c r="W1371" s="46">
        <f>U1371*各種係数!I71</f>
        <v>0</v>
      </c>
      <c r="X1371" s="135">
        <f t="shared" si="130"/>
        <v>0</v>
      </c>
      <c r="Y1371" s="46">
        <f t="shared" si="131"/>
        <v>0</v>
      </c>
      <c r="Z1371" s="47">
        <f t="shared" si="132"/>
        <v>0</v>
      </c>
      <c r="AA1371" s="46">
        <f>G1371*各種係数!K71*各種係数!$P$18</f>
        <v>0</v>
      </c>
      <c r="AB1371" s="46">
        <f>M1371*各種係数!K71*各種係数!$P$18</f>
        <v>0</v>
      </c>
      <c r="AC1371" s="46">
        <f>U1371*各種係数!K71*各種係数!$P$18</f>
        <v>0</v>
      </c>
      <c r="AD1371" s="364">
        <f t="shared" si="133"/>
        <v>0</v>
      </c>
      <c r="AE1371" s="46">
        <f>G1371*各種係数!L71*各種係数!$P$18</f>
        <v>0</v>
      </c>
      <c r="AF1371" s="46">
        <f>M1371*各種係数!L71*各種係数!$P$18</f>
        <v>0</v>
      </c>
      <c r="AG1371" s="46">
        <f>U1371*各種係数!L71*各種係数!$P$18</f>
        <v>0</v>
      </c>
      <c r="AH1371" s="135">
        <f t="shared" si="134"/>
        <v>0</v>
      </c>
    </row>
    <row r="1372" spans="2:34" x14ac:dyDescent="0.15">
      <c r="B1372" s="155" t="s">
        <v>98</v>
      </c>
      <c r="C1372" s="155" t="s">
        <v>308</v>
      </c>
      <c r="D1372" s="155" t="s">
        <v>291</v>
      </c>
      <c r="E1372" s="41" t="s">
        <v>983</v>
      </c>
      <c r="F1372" s="365">
        <f>SUMIF(価格変換【係数】!$D$7:$D$64,E1372,価格変換【係数】!$J$744:$J$801)</f>
        <v>0</v>
      </c>
      <c r="G1372" s="326">
        <f>SUMIF(価格変換【係数】!$D$7:$D$64,E1372,価格変換【係数】!$L$744:$L$801)</f>
        <v>0</v>
      </c>
      <c r="H1372" s="327">
        <f>G1372*各種係数!H72</f>
        <v>0</v>
      </c>
      <c r="I1372" s="326">
        <f>G1372*各種係数!I72</f>
        <v>0</v>
      </c>
      <c r="J1372" s="80">
        <v>0</v>
      </c>
      <c r="K1372" s="67">
        <f>J1372*各種係数!G72</f>
        <v>0</v>
      </c>
      <c r="L1372" s="67">
        <f>J1372*各種係数!F72</f>
        <v>0</v>
      </c>
      <c r="M1372" s="80">
        <v>0</v>
      </c>
      <c r="N1372" s="67">
        <f>M1372*各種係数!H72</f>
        <v>0</v>
      </c>
      <c r="O1372" s="67">
        <f>M1372*各種係数!I72</f>
        <v>0</v>
      </c>
      <c r="P1372" s="54"/>
      <c r="Q1372" s="41"/>
      <c r="R1372" s="67">
        <f>Q$1415*各種係数!J72</f>
        <v>0</v>
      </c>
      <c r="S1372" s="67">
        <f>R1372*各種係数!G72</f>
        <v>0</v>
      </c>
      <c r="T1372" s="67">
        <f>R1372*各種係数!F72</f>
        <v>0</v>
      </c>
      <c r="U1372" s="80">
        <v>0</v>
      </c>
      <c r="V1372" s="67">
        <f>U1372*各種係数!H72</f>
        <v>0</v>
      </c>
      <c r="W1372" s="67">
        <f>U1372*各種係数!I72</f>
        <v>0</v>
      </c>
      <c r="X1372" s="330">
        <f t="shared" ref="X1372:X1414" si="135">G1372+M1372+U1372</f>
        <v>0</v>
      </c>
      <c r="Y1372" s="67">
        <f t="shared" ref="Y1372:Y1414" si="136">H1372+N1372+V1372</f>
        <v>0</v>
      </c>
      <c r="Z1372" s="68">
        <f t="shared" ref="Z1372:Z1414" si="137">I1372+O1372+W1372</f>
        <v>0</v>
      </c>
      <c r="AA1372" s="67">
        <f>G1372*各種係数!K72*各種係数!$P$18</f>
        <v>0</v>
      </c>
      <c r="AB1372" s="67">
        <f>M1372*各種係数!K72*各種係数!$P$18</f>
        <v>0</v>
      </c>
      <c r="AC1372" s="67">
        <f>U1372*各種係数!K72*各種係数!$P$18</f>
        <v>0</v>
      </c>
      <c r="AD1372" s="80">
        <f t="shared" ref="AD1372:AD1414" si="138">SUM(AA1372:AC1372)</f>
        <v>0</v>
      </c>
      <c r="AE1372" s="67">
        <f>G1372*各種係数!L72*各種係数!$P$18</f>
        <v>0</v>
      </c>
      <c r="AF1372" s="67">
        <f>M1372*各種係数!L72*各種係数!$P$18</f>
        <v>0</v>
      </c>
      <c r="AG1372" s="67">
        <f>U1372*各種係数!L72*各種係数!$P$18</f>
        <v>0</v>
      </c>
      <c r="AH1372" s="330">
        <f t="shared" ref="AH1372:AH1414" si="139">SUM(AE1372:AG1372)</f>
        <v>0</v>
      </c>
    </row>
    <row r="1373" spans="2:34" x14ac:dyDescent="0.15">
      <c r="B1373" s="162" t="s">
        <v>99</v>
      </c>
      <c r="C1373" s="162" t="s">
        <v>309</v>
      </c>
      <c r="D1373" s="162" t="s">
        <v>292</v>
      </c>
      <c r="E1373" s="116" t="s">
        <v>177</v>
      </c>
      <c r="F1373" s="363">
        <f>SUMIF(価格変換【係数】!$D$7:$D$64,E1373,価格変換【係数】!$J$744:$J$801)</f>
        <v>0</v>
      </c>
      <c r="G1373" s="324">
        <f>SUMIF(価格変換【係数】!$D$7:$D$64,E1373,価格変換【係数】!$L$744:$L$801)</f>
        <v>0</v>
      </c>
      <c r="H1373" s="325">
        <f>G1373*各種係数!H73</f>
        <v>0</v>
      </c>
      <c r="I1373" s="324">
        <f>G1373*各種係数!I73</f>
        <v>0</v>
      </c>
      <c r="J1373" s="366">
        <v>5.5485470384286284E-3</v>
      </c>
      <c r="K1373" s="46">
        <f>J1373*各種係数!G73</f>
        <v>3.7917395346556753E-3</v>
      </c>
      <c r="L1373" s="46">
        <f>J1373*各種係数!F73</f>
        <v>1.7568075037729526E-3</v>
      </c>
      <c r="M1373" s="366">
        <v>4.3241017509717157E-3</v>
      </c>
      <c r="N1373" s="46">
        <f>M1373*各種係数!H73</f>
        <v>1.5825520847040251E-3</v>
      </c>
      <c r="O1373" s="46">
        <f>M1373*各種係数!I73</f>
        <v>2.7696018388369183E-4</v>
      </c>
      <c r="P1373" s="54"/>
      <c r="Q1373" s="41"/>
      <c r="R1373" s="46">
        <f>Q$1415*各種係数!J73</f>
        <v>1.4052874163071171E-3</v>
      </c>
      <c r="S1373" s="46">
        <f>R1373*各種係数!G73</f>
        <v>9.6033859261917219E-4</v>
      </c>
      <c r="T1373" s="46">
        <f>R1373*各種係数!F73</f>
        <v>4.4494882368794491E-4</v>
      </c>
      <c r="U1373" s="366">
        <v>1.4395384436922019E-3</v>
      </c>
      <c r="V1373" s="46">
        <f>U1373*各種係数!H73</f>
        <v>5.2684804758924451E-4</v>
      </c>
      <c r="W1373" s="46">
        <f>U1373*各種係数!I73</f>
        <v>9.2202925609472718E-5</v>
      </c>
      <c r="X1373" s="328">
        <f t="shared" si="135"/>
        <v>5.7636401946639174E-3</v>
      </c>
      <c r="Y1373" s="136">
        <f t="shared" si="136"/>
        <v>2.1094001322932696E-3</v>
      </c>
      <c r="Z1373" s="329">
        <f t="shared" si="137"/>
        <v>3.6916310949316458E-4</v>
      </c>
      <c r="AA1373" s="46">
        <f>G1373*各種係数!K73*各種係数!$P$18</f>
        <v>0</v>
      </c>
      <c r="AB1373" s="46">
        <f>M1373*各種係数!K73*各種係数!$P$18</f>
        <v>2.6727152041204259E-11</v>
      </c>
      <c r="AC1373" s="46">
        <f>U1373*各種係数!K73*各種係数!$P$18</f>
        <v>8.8977468777356967E-12</v>
      </c>
      <c r="AD1373" s="366">
        <f t="shared" si="138"/>
        <v>3.5624898918939957E-11</v>
      </c>
      <c r="AE1373" s="46">
        <f>G1373*各種係数!L73*各種係数!$P$18</f>
        <v>0</v>
      </c>
      <c r="AF1373" s="46">
        <f>M1373*各種係数!L73*各種係数!$P$18</f>
        <v>2.6727152041204259E-11</v>
      </c>
      <c r="AG1373" s="46">
        <f>U1373*各種係数!L73*各種係数!$P$18</f>
        <v>8.8977468777356967E-12</v>
      </c>
      <c r="AH1373" s="328">
        <f t="shared" si="139"/>
        <v>3.5624898918939957E-11</v>
      </c>
    </row>
    <row r="1374" spans="2:34" x14ac:dyDescent="0.15">
      <c r="B1374" s="155" t="s">
        <v>100</v>
      </c>
      <c r="C1374" s="155" t="s">
        <v>309</v>
      </c>
      <c r="D1374" s="155" t="s">
        <v>292</v>
      </c>
      <c r="E1374" s="41" t="s">
        <v>178</v>
      </c>
      <c r="F1374" s="363">
        <f>SUMIF(価格変換【係数】!$D$7:$D$64,E1374,価格変換【係数】!$J$744:$J$801)</f>
        <v>0</v>
      </c>
      <c r="G1374" s="324">
        <f>SUMIF(価格変換【係数】!$D$7:$D$64,E1374,価格変換【係数】!$L$744:$L$801)</f>
        <v>0</v>
      </c>
      <c r="H1374" s="325">
        <f>G1374*各種係数!H74</f>
        <v>0</v>
      </c>
      <c r="I1374" s="324">
        <f>G1374*各種係数!I74</f>
        <v>0</v>
      </c>
      <c r="J1374" s="364">
        <v>1.4114302281245015E-3</v>
      </c>
      <c r="K1374" s="46">
        <f>J1374*各種係数!G74</f>
        <v>2.9502494166906386E-4</v>
      </c>
      <c r="L1374" s="46">
        <f>J1374*各種係数!F74</f>
        <v>1.1164052864554375E-3</v>
      </c>
      <c r="M1374" s="364">
        <v>3.1393139050546373E-4</v>
      </c>
      <c r="N1374" s="46">
        <f>M1374*各種係数!H74</f>
        <v>1.0082926082057363E-4</v>
      </c>
      <c r="O1374" s="46">
        <f>M1374*各種係数!I74</f>
        <v>2.7509439660163247E-5</v>
      </c>
      <c r="P1374" s="54"/>
      <c r="Q1374" s="41"/>
      <c r="R1374" s="46">
        <f>Q$1415*各種係数!J74</f>
        <v>1.1385826822616833E-3</v>
      </c>
      <c r="S1374" s="46">
        <f>R1374*各種係数!G74</f>
        <v>2.3799284068473908E-4</v>
      </c>
      <c r="T1374" s="46">
        <f>R1374*各種係数!F74</f>
        <v>9.0058984157694423E-4</v>
      </c>
      <c r="U1374" s="364">
        <v>2.7530118478859023E-4</v>
      </c>
      <c r="V1374" s="46">
        <f>U1374*各種係数!H74</f>
        <v>8.8421915758623662E-5</v>
      </c>
      <c r="W1374" s="46">
        <f>U1374*各種係数!I74</f>
        <v>2.412432002775895E-5</v>
      </c>
      <c r="X1374" s="135">
        <f t="shared" si="135"/>
        <v>5.8923257529405401E-4</v>
      </c>
      <c r="Y1374" s="46">
        <f t="shared" si="136"/>
        <v>1.8925117657919729E-4</v>
      </c>
      <c r="Z1374" s="47">
        <f t="shared" si="137"/>
        <v>5.1633759687922201E-5</v>
      </c>
      <c r="AA1374" s="46">
        <f>G1374*各種係数!K74*各種係数!$P$18</f>
        <v>0</v>
      </c>
      <c r="AB1374" s="46">
        <f>M1374*各種係数!K74*各種係数!$P$18</f>
        <v>1.992843031588082E-12</v>
      </c>
      <c r="AC1374" s="46">
        <f>U1374*各種係数!K74*各種係数!$P$18</f>
        <v>1.7476176778962039E-12</v>
      </c>
      <c r="AD1374" s="364">
        <f t="shared" si="138"/>
        <v>3.7404607094842857E-12</v>
      </c>
      <c r="AE1374" s="46">
        <f>G1374*各種係数!L74*各種係数!$P$18</f>
        <v>0</v>
      </c>
      <c r="AF1374" s="46">
        <f>M1374*各種係数!L74*各種係数!$P$18</f>
        <v>1.992843031588082E-12</v>
      </c>
      <c r="AG1374" s="46">
        <f>U1374*各種係数!L74*各種係数!$P$18</f>
        <v>1.7476176778962039E-12</v>
      </c>
      <c r="AH1374" s="135">
        <f t="shared" si="139"/>
        <v>3.7404607094842857E-12</v>
      </c>
    </row>
    <row r="1375" spans="2:34" x14ac:dyDescent="0.15">
      <c r="B1375" s="155" t="s">
        <v>101</v>
      </c>
      <c r="C1375" s="155" t="s">
        <v>310</v>
      </c>
      <c r="D1375" s="155" t="s">
        <v>292</v>
      </c>
      <c r="E1375" s="41" t="s">
        <v>179</v>
      </c>
      <c r="F1375" s="363">
        <f>SUMIF(価格変換【係数】!$D$7:$D$64,E1375,価格変換【係数】!$J$744:$J$801)</f>
        <v>0</v>
      </c>
      <c r="G1375" s="324">
        <f>SUMIF(価格変換【係数】!$D$7:$D$64,E1375,価格変換【係数】!$L$744:$L$801)</f>
        <v>0</v>
      </c>
      <c r="H1375" s="325">
        <f>G1375*各種係数!H75</f>
        <v>0</v>
      </c>
      <c r="I1375" s="324">
        <f>G1375*各種係数!I75</f>
        <v>0</v>
      </c>
      <c r="J1375" s="364">
        <v>7.3756865326544637E-4</v>
      </c>
      <c r="K1375" s="46">
        <f>J1375*各種係数!G75</f>
        <v>6.431821615527156E-4</v>
      </c>
      <c r="L1375" s="46">
        <f>J1375*各種係数!F75</f>
        <v>9.4386491712730714E-5</v>
      </c>
      <c r="M1375" s="364">
        <v>8.311512827032778E-4</v>
      </c>
      <c r="N1375" s="46">
        <f>M1375*各種係数!H75</f>
        <v>4.2369906221653144E-4</v>
      </c>
      <c r="O1375" s="46">
        <f>M1375*各種係数!I75</f>
        <v>7.436566403144723E-5</v>
      </c>
      <c r="P1375" s="54"/>
      <c r="Q1375" s="41"/>
      <c r="R1375" s="46">
        <f>Q$1415*各種係数!J75</f>
        <v>5.1010659633381856E-4</v>
      </c>
      <c r="S1375" s="46">
        <f>R1375*各種係数!G75</f>
        <v>4.4482837197557245E-4</v>
      </c>
      <c r="T1375" s="46">
        <f>R1375*各種係数!F75</f>
        <v>6.5278224358246114E-5</v>
      </c>
      <c r="U1375" s="364">
        <v>6.2037028320286543E-4</v>
      </c>
      <c r="V1375" s="46">
        <f>U1375*各種係数!H75</f>
        <v>3.162484528269639E-4</v>
      </c>
      <c r="W1375" s="46">
        <f>U1375*各種係数!I75</f>
        <v>5.5506439099400463E-5</v>
      </c>
      <c r="X1375" s="135">
        <f t="shared" si="135"/>
        <v>1.4515215659061432E-3</v>
      </c>
      <c r="Y1375" s="46">
        <f t="shared" si="136"/>
        <v>7.399475150434954E-4</v>
      </c>
      <c r="Z1375" s="47">
        <f t="shared" si="137"/>
        <v>1.298721031308477E-4</v>
      </c>
      <c r="AA1375" s="46">
        <f>G1375*各種係数!K75*各種係数!$P$18</f>
        <v>0</v>
      </c>
      <c r="AB1375" s="46">
        <f>M1375*各種係数!K75*各種係数!$P$18</f>
        <v>1.4067047168540876E-11</v>
      </c>
      <c r="AC1375" s="46">
        <f>U1375*各種係数!K75*各種係数!$P$18</f>
        <v>1.0499626502882078E-11</v>
      </c>
      <c r="AD1375" s="364">
        <f t="shared" si="138"/>
        <v>2.4566673671422953E-11</v>
      </c>
      <c r="AE1375" s="46">
        <f>G1375*各種係数!L75*各種係数!$P$18</f>
        <v>0</v>
      </c>
      <c r="AF1375" s="46">
        <f>M1375*各種係数!L75*各種係数!$P$18</f>
        <v>1.4067047168540876E-11</v>
      </c>
      <c r="AG1375" s="46">
        <f>U1375*各種係数!L75*各種係数!$P$18</f>
        <v>1.0499626502882078E-11</v>
      </c>
      <c r="AH1375" s="135">
        <f t="shared" si="139"/>
        <v>2.4566673671422953E-11</v>
      </c>
    </row>
    <row r="1376" spans="2:34" x14ac:dyDescent="0.15">
      <c r="B1376" s="155" t="s">
        <v>102</v>
      </c>
      <c r="C1376" s="155" t="s">
        <v>311</v>
      </c>
      <c r="D1376" s="155" t="s">
        <v>300</v>
      </c>
      <c r="E1376" s="41" t="s">
        <v>180</v>
      </c>
      <c r="F1376" s="363">
        <f>SUMIF(価格変換【係数】!$D$7:$D$64,E1376,価格変換【係数】!$J$744:$J$801)</f>
        <v>0</v>
      </c>
      <c r="G1376" s="324">
        <f>SUMIF(価格変換【係数】!$D$7:$D$64,E1376,価格変換【係数】!$L$744:$L$801)</f>
        <v>0</v>
      </c>
      <c r="H1376" s="325">
        <f>G1376*各種係数!H76</f>
        <v>0</v>
      </c>
      <c r="I1376" s="324">
        <f>G1376*各種係数!I76</f>
        <v>0</v>
      </c>
      <c r="J1376" s="364">
        <v>4.3305254429547741E-4</v>
      </c>
      <c r="K1376" s="46">
        <f>J1376*各種係数!G76</f>
        <v>1.8800719284264739E-4</v>
      </c>
      <c r="L1376" s="46">
        <f>J1376*各種係数!F76</f>
        <v>2.4504535145283005E-4</v>
      </c>
      <c r="M1376" s="364">
        <v>2.379686560409124E-4</v>
      </c>
      <c r="N1376" s="46">
        <f>M1376*各種係数!H76</f>
        <v>1.5019522275506165E-4</v>
      </c>
      <c r="O1376" s="46">
        <f>M1376*各種係数!I76</f>
        <v>1.0596341367391407E-4</v>
      </c>
      <c r="P1376" s="54"/>
      <c r="Q1376" s="41"/>
      <c r="R1376" s="46">
        <f>Q$1415*各種係数!J76</f>
        <v>3.3859082631941581E-5</v>
      </c>
      <c r="S1376" s="46">
        <f>R1376*各種係数!G76</f>
        <v>1.4699719841653068E-5</v>
      </c>
      <c r="T1376" s="46">
        <f>R1376*各種係数!F76</f>
        <v>1.9159362790288514E-5</v>
      </c>
      <c r="U1376" s="364">
        <v>1.0829447909756607E-4</v>
      </c>
      <c r="V1376" s="46">
        <f>U1376*各種係数!H76</f>
        <v>6.8350654585391758E-5</v>
      </c>
      <c r="W1376" s="46">
        <f>U1376*各種係数!I76</f>
        <v>4.8221698093061335E-5</v>
      </c>
      <c r="X1376" s="135">
        <f t="shared" si="135"/>
        <v>3.4626313513847845E-4</v>
      </c>
      <c r="Y1376" s="46">
        <f t="shared" si="136"/>
        <v>2.1854587734045341E-4</v>
      </c>
      <c r="Z1376" s="47">
        <f t="shared" si="137"/>
        <v>1.5418511176697541E-4</v>
      </c>
      <c r="AA1376" s="46">
        <f>G1376*各種係数!K76*各種係数!$P$18</f>
        <v>0</v>
      </c>
      <c r="AB1376" s="46">
        <f>M1376*各種係数!K76*各種係数!$P$18</f>
        <v>1.5681349723458039E-11</v>
      </c>
      <c r="AC1376" s="46">
        <f>U1376*各種係数!K76*各種係数!$P$18</f>
        <v>7.1362490678465189E-12</v>
      </c>
      <c r="AD1376" s="364">
        <f t="shared" si="138"/>
        <v>2.2817598791304556E-11</v>
      </c>
      <c r="AE1376" s="46">
        <f>G1376*各種係数!L76*各種係数!$P$18</f>
        <v>0</v>
      </c>
      <c r="AF1376" s="46">
        <f>M1376*各種係数!L76*各種係数!$P$18</f>
        <v>1.5231843384128776E-11</v>
      </c>
      <c r="AG1376" s="46">
        <f>U1376*各種係数!L76*各種係数!$P$18</f>
        <v>6.9316882837559145E-12</v>
      </c>
      <c r="AH1376" s="135">
        <f t="shared" si="139"/>
        <v>2.2163531667884691E-11</v>
      </c>
    </row>
    <row r="1377" spans="2:34" x14ac:dyDescent="0.15">
      <c r="B1377" s="163" t="s">
        <v>103</v>
      </c>
      <c r="C1377" s="163" t="s">
        <v>312</v>
      </c>
      <c r="D1377" s="163" t="s">
        <v>294</v>
      </c>
      <c r="E1377" s="62" t="s">
        <v>181</v>
      </c>
      <c r="F1377" s="365">
        <f>価格変換【係数】!H802</f>
        <v>0.45051769815703463</v>
      </c>
      <c r="G1377" s="326">
        <f>F1377*各種係数!$G$77</f>
        <v>0.21312469850684668</v>
      </c>
      <c r="H1377" s="327">
        <f>G1377*各種係数!H77</f>
        <v>0.14711786129603682</v>
      </c>
      <c r="I1377" s="326">
        <f>G1377*各種係数!I77</f>
        <v>9.7173810457678547E-2</v>
      </c>
      <c r="J1377" s="80">
        <v>7.998278509240106E-3</v>
      </c>
      <c r="K1377" s="67">
        <f>J1377*各種係数!G77</f>
        <v>3.7837152742918752E-3</v>
      </c>
      <c r="L1377" s="67">
        <f>J1377*各種係数!F77</f>
        <v>4.2145632349482303E-3</v>
      </c>
      <c r="M1377" s="80">
        <v>4.6383919336721686E-3</v>
      </c>
      <c r="N1377" s="67">
        <f>M1377*各種係数!H77</f>
        <v>3.2018358543869857E-3</v>
      </c>
      <c r="O1377" s="67">
        <f>M1377*各種係数!I77</f>
        <v>2.1148661874897836E-3</v>
      </c>
      <c r="P1377" s="54"/>
      <c r="Q1377" s="41"/>
      <c r="R1377" s="67">
        <f>Q$1415*各種係数!J77</f>
        <v>1.3485552142530229E-2</v>
      </c>
      <c r="S1377" s="67">
        <f>R1377*各種係数!G77</f>
        <v>6.3795589969770803E-3</v>
      </c>
      <c r="T1377" s="67">
        <f>R1377*各種係数!F77</f>
        <v>7.1059931455531482E-3</v>
      </c>
      <c r="U1377" s="80">
        <v>6.9522642167970479E-3</v>
      </c>
      <c r="V1377" s="67">
        <f>U1377*各種係数!H77</f>
        <v>4.7990788956226507E-3</v>
      </c>
      <c r="W1377" s="67">
        <f>U1377*各種係数!I77</f>
        <v>3.1698719575339799E-3</v>
      </c>
      <c r="X1377" s="330">
        <f t="shared" si="135"/>
        <v>0.22471535465731587</v>
      </c>
      <c r="Y1377" s="67">
        <f t="shared" si="136"/>
        <v>0.15511877604604646</v>
      </c>
      <c r="Z1377" s="68">
        <f t="shared" si="137"/>
        <v>0.1024585486027023</v>
      </c>
      <c r="AA1377" s="67">
        <f>G1377*各種係数!K77*各種係数!$P$18</f>
        <v>2.6872552622809868E-8</v>
      </c>
      <c r="AB1377" s="67">
        <f>M1377*各種係数!K77*各種係数!$P$18</f>
        <v>5.8484742592524009E-10</v>
      </c>
      <c r="AC1377" s="67">
        <f>U1377*各種係数!K77*各種係数!$P$18</f>
        <v>8.7659988411692634E-10</v>
      </c>
      <c r="AD1377" s="80">
        <f t="shared" si="138"/>
        <v>2.8333999932852033E-8</v>
      </c>
      <c r="AE1377" s="67">
        <f>G1377*各種係数!L77*各種係数!$P$18</f>
        <v>2.5334496925641767E-8</v>
      </c>
      <c r="AF1377" s="67">
        <f>M1377*各種係数!L77*各種係数!$P$18</f>
        <v>5.5137357146696006E-10</v>
      </c>
      <c r="AG1377" s="67">
        <f>U1377*各種係数!L77*各種係数!$P$18</f>
        <v>8.2642752182490852E-10</v>
      </c>
      <c r="AH1377" s="330">
        <f t="shared" si="139"/>
        <v>2.6712298018933635E-8</v>
      </c>
    </row>
    <row r="1378" spans="2:34" x14ac:dyDescent="0.15">
      <c r="B1378" s="155" t="s">
        <v>104</v>
      </c>
      <c r="C1378" s="155" t="s">
        <v>313</v>
      </c>
      <c r="D1378" s="155" t="s">
        <v>295</v>
      </c>
      <c r="E1378" s="41" t="s">
        <v>182</v>
      </c>
      <c r="F1378" s="363">
        <f>SUMIF(価格変換【係数】!$D$7:$D$64,E1378,価格変換【係数】!$J$744:$J$801)</f>
        <v>0</v>
      </c>
      <c r="G1378" s="324">
        <f>SUMIF(価格変換【係数】!$D$7:$D$64,E1378,価格変換【係数】!$L$744:$L$801)</f>
        <v>0</v>
      </c>
      <c r="H1378" s="325">
        <f>G1378*各種係数!H78</f>
        <v>0</v>
      </c>
      <c r="I1378" s="324">
        <f>G1378*各種係数!I78</f>
        <v>0</v>
      </c>
      <c r="J1378" s="366">
        <v>4.0783253032946011E-3</v>
      </c>
      <c r="K1378" s="46">
        <f>J1378*各種係数!G78</f>
        <v>2.4947675901811034E-3</v>
      </c>
      <c r="L1378" s="46">
        <f>J1378*各種係数!F78</f>
        <v>1.5835577131134979E-3</v>
      </c>
      <c r="M1378" s="366">
        <v>3.2659974273283343E-3</v>
      </c>
      <c r="N1378" s="46">
        <f>M1378*各種係数!H78</f>
        <v>2.2119946967330958E-3</v>
      </c>
      <c r="O1378" s="46">
        <f>M1378*各種係数!I78</f>
        <v>1.0329907727338933E-3</v>
      </c>
      <c r="P1378" s="54"/>
      <c r="Q1378" s="41"/>
      <c r="R1378" s="46">
        <f>Q$1415*各種係数!J78</f>
        <v>5.1964987134891817E-3</v>
      </c>
      <c r="S1378" s="46">
        <f>R1378*各種係数!G78</f>
        <v>3.1787696195685593E-3</v>
      </c>
      <c r="T1378" s="46">
        <f>R1378*各種係数!F78</f>
        <v>2.0177290939206224E-3</v>
      </c>
      <c r="U1378" s="366">
        <v>3.6781784163231568E-3</v>
      </c>
      <c r="V1378" s="46">
        <f>U1378*各種係数!H78</f>
        <v>2.4911566318043606E-3</v>
      </c>
      <c r="W1378" s="46">
        <f>U1378*各種係数!I78</f>
        <v>1.163358039641473E-3</v>
      </c>
      <c r="X1378" s="328">
        <f t="shared" si="135"/>
        <v>6.944175843651491E-3</v>
      </c>
      <c r="Y1378" s="136">
        <f t="shared" si="136"/>
        <v>4.7031513285374568E-3</v>
      </c>
      <c r="Z1378" s="329">
        <f t="shared" si="137"/>
        <v>2.1963488123753665E-3</v>
      </c>
      <c r="AA1378" s="46">
        <f>G1378*各種係数!K78*各種係数!$P$18</f>
        <v>0</v>
      </c>
      <c r="AB1378" s="46">
        <f>M1378*各種係数!K78*各種係数!$P$18</f>
        <v>1.5841302320235794E-10</v>
      </c>
      <c r="AC1378" s="46">
        <f>U1378*各種係数!K78*各種係数!$P$18</f>
        <v>1.7840533428835301E-10</v>
      </c>
      <c r="AD1378" s="366">
        <f t="shared" si="138"/>
        <v>3.3681835749071092E-10</v>
      </c>
      <c r="AE1378" s="46">
        <f>G1378*各種係数!L78*各種係数!$P$18</f>
        <v>0</v>
      </c>
      <c r="AF1378" s="46">
        <f>M1378*各種係数!L78*各種係数!$P$18</f>
        <v>1.5156250030803085E-10</v>
      </c>
      <c r="AG1378" s="46">
        <f>U1378*各種係数!L78*各種係数!$P$18</f>
        <v>1.7069024999600144E-10</v>
      </c>
      <c r="AH1378" s="328">
        <f t="shared" si="139"/>
        <v>3.222527503040323E-10</v>
      </c>
    </row>
    <row r="1379" spans="2:34" x14ac:dyDescent="0.15">
      <c r="B1379" s="155" t="s">
        <v>105</v>
      </c>
      <c r="C1379" s="155" t="s">
        <v>314</v>
      </c>
      <c r="D1379" s="155" t="s">
        <v>296</v>
      </c>
      <c r="E1379" s="41" t="s">
        <v>183</v>
      </c>
      <c r="F1379" s="324">
        <f>SUMIF(価格変換【係数】!$D$7:$D$64,E1379,価格変換【係数】!$J$744:$J$801)</f>
        <v>0</v>
      </c>
      <c r="G1379" s="324">
        <f>SUMIF(価格変換【係数】!$D$7:$D$64,E1379,価格変換【係数】!$L$744:$L$801)</f>
        <v>0</v>
      </c>
      <c r="H1379" s="325">
        <f>G1379*各種係数!H79</f>
        <v>0</v>
      </c>
      <c r="I1379" s="324">
        <f>G1379*各種係数!I79</f>
        <v>0</v>
      </c>
      <c r="J1379" s="364">
        <v>6.0105838226061194E-3</v>
      </c>
      <c r="K1379" s="46">
        <f>J1379*各種係数!G79</f>
        <v>4.0148384757025561E-3</v>
      </c>
      <c r="L1379" s="46">
        <f>J1379*各種係数!F79</f>
        <v>1.9957453469035629E-3</v>
      </c>
      <c r="M1379" s="364">
        <v>4.5042537929185847E-3</v>
      </c>
      <c r="N1379" s="46">
        <f>M1379*各種係数!H79</f>
        <v>3.2210682574385281E-3</v>
      </c>
      <c r="O1379" s="46">
        <f>M1379*各種係数!I79</f>
        <v>8.5562856207301258E-4</v>
      </c>
      <c r="P1379" s="54"/>
      <c r="Q1379" s="41"/>
      <c r="R1379" s="46">
        <f>Q$1415*各種係数!J79</f>
        <v>1.6594675251558637E-4</v>
      </c>
      <c r="S1379" s="46">
        <f>R1379*各種係数!G79</f>
        <v>1.1084603868457294E-4</v>
      </c>
      <c r="T1379" s="46">
        <f>R1379*各種係数!F79</f>
        <v>5.5100713831013435E-5</v>
      </c>
      <c r="U1379" s="364">
        <v>6.7231800553599786E-4</v>
      </c>
      <c r="V1379" s="46">
        <f>U1379*各種係数!H79</f>
        <v>4.8078600498511624E-4</v>
      </c>
      <c r="W1379" s="46">
        <f>U1379*各種係数!I79</f>
        <v>1.27713604690072E-4</v>
      </c>
      <c r="X1379" s="135">
        <f t="shared" si="135"/>
        <v>5.1765717984545824E-3</v>
      </c>
      <c r="Y1379" s="46">
        <f t="shared" si="136"/>
        <v>3.7018542624236445E-3</v>
      </c>
      <c r="Z1379" s="47">
        <f t="shared" si="137"/>
        <v>9.8334216676308457E-4</v>
      </c>
      <c r="AA1379" s="46">
        <f>G1379*各種係数!K79*各種係数!$P$18</f>
        <v>0</v>
      </c>
      <c r="AB1379" s="46">
        <f>M1379*各種係数!K79*各種係数!$P$18</f>
        <v>1.7798379813148408E-10</v>
      </c>
      <c r="AC1379" s="46">
        <f>U1379*各種係数!K79*各種係数!$P$18</f>
        <v>2.656637873416649E-11</v>
      </c>
      <c r="AD1379" s="364">
        <f t="shared" si="138"/>
        <v>2.0455017686565057E-10</v>
      </c>
      <c r="AE1379" s="46">
        <f>G1379*各種係数!L79*各種係数!$P$18</f>
        <v>0</v>
      </c>
      <c r="AF1379" s="46">
        <f>M1379*各種係数!L79*各種係数!$P$18</f>
        <v>1.6138821729629868E-10</v>
      </c>
      <c r="AG1379" s="46">
        <f>U1379*各種係数!L79*各種係数!$P$18</f>
        <v>2.4089274130210848E-11</v>
      </c>
      <c r="AH1379" s="135">
        <f t="shared" si="139"/>
        <v>1.8547749142650952E-10</v>
      </c>
    </row>
    <row r="1380" spans="2:34" x14ac:dyDescent="0.15">
      <c r="B1380" s="155" t="s">
        <v>106</v>
      </c>
      <c r="C1380" s="155" t="s">
        <v>314</v>
      </c>
      <c r="D1380" s="155" t="s">
        <v>296</v>
      </c>
      <c r="E1380" s="41" t="s">
        <v>211</v>
      </c>
      <c r="F1380" s="363">
        <f>SUMIF(価格変換【係数】!$D$7:$D$64,E1380,価格変換【係数】!$J$744:$J$801)</f>
        <v>0</v>
      </c>
      <c r="G1380" s="324">
        <f>SUMIF(価格変換【係数】!$D$7:$D$64,E1380,価格変換【係数】!$L$744:$L$801)</f>
        <v>0</v>
      </c>
      <c r="H1380" s="325">
        <f>G1380*各種係数!H80</f>
        <v>0</v>
      </c>
      <c r="I1380" s="324">
        <f>G1380*各種係数!I80</f>
        <v>0</v>
      </c>
      <c r="J1380" s="364">
        <v>0</v>
      </c>
      <c r="K1380" s="46">
        <f>J1380*各種係数!G80</f>
        <v>0</v>
      </c>
      <c r="L1380" s="46">
        <f>J1380*各種係数!F80</f>
        <v>0</v>
      </c>
      <c r="M1380" s="364">
        <v>0</v>
      </c>
      <c r="N1380" s="46">
        <f>M1380*各種係数!H80</f>
        <v>0</v>
      </c>
      <c r="O1380" s="46">
        <f>M1380*各種係数!I80</f>
        <v>0</v>
      </c>
      <c r="P1380" s="54"/>
      <c r="Q1380" s="41"/>
      <c r="R1380" s="46">
        <f>Q$1415*各種係数!J80</f>
        <v>4.5112567123337562E-3</v>
      </c>
      <c r="S1380" s="46">
        <f>R1380*各種係数!G80</f>
        <v>3.4367819634888099E-3</v>
      </c>
      <c r="T1380" s="46">
        <f>R1380*各種係数!F80</f>
        <v>1.0744747488449461E-3</v>
      </c>
      <c r="U1380" s="364">
        <v>3.4367819634888099E-3</v>
      </c>
      <c r="V1380" s="46">
        <f>U1380*各種係数!H80</f>
        <v>2.5545222261655269E-3</v>
      </c>
      <c r="W1380" s="46">
        <f>U1380*各種係数!I80</f>
        <v>6.9644181812880885E-4</v>
      </c>
      <c r="X1380" s="135">
        <f t="shared" si="135"/>
        <v>3.4367819634888099E-3</v>
      </c>
      <c r="Y1380" s="46">
        <f t="shared" si="136"/>
        <v>2.5545222261655269E-3</v>
      </c>
      <c r="Z1380" s="47">
        <f t="shared" si="137"/>
        <v>6.9644181812880885E-4</v>
      </c>
      <c r="AA1380" s="46">
        <f>G1380*各種係数!K80*各種係数!$P$18</f>
        <v>0</v>
      </c>
      <c r="AB1380" s="46">
        <f>M1380*各種係数!K80*各種係数!$P$18</f>
        <v>0</v>
      </c>
      <c r="AC1380" s="46">
        <f>U1380*各種係数!K80*各種係数!$P$18</f>
        <v>1.147689404060282E-10</v>
      </c>
      <c r="AD1380" s="364">
        <f t="shared" si="138"/>
        <v>1.147689404060282E-10</v>
      </c>
      <c r="AE1380" s="46">
        <f>G1380*各種係数!L80*各種係数!$P$18</f>
        <v>0</v>
      </c>
      <c r="AF1380" s="46">
        <f>M1380*各種係数!L80*各種係数!$P$18</f>
        <v>0</v>
      </c>
      <c r="AG1380" s="46">
        <f>U1380*各種係数!L80*各種係数!$P$18</f>
        <v>7.354910969682088E-11</v>
      </c>
      <c r="AH1380" s="135">
        <f t="shared" si="139"/>
        <v>7.354910969682088E-11</v>
      </c>
    </row>
    <row r="1381" spans="2:34" x14ac:dyDescent="0.15">
      <c r="B1381" s="155" t="s">
        <v>107</v>
      </c>
      <c r="C1381" s="155" t="s">
        <v>314</v>
      </c>
      <c r="D1381" s="155" t="s">
        <v>296</v>
      </c>
      <c r="E1381" s="41" t="s">
        <v>984</v>
      </c>
      <c r="F1381" s="363">
        <f>SUMIF(価格変換【係数】!$D$7:$D$64,E1381,価格変換【係数】!$J$744:$J$801)</f>
        <v>0</v>
      </c>
      <c r="G1381" s="324">
        <f>SUMIF(価格変換【係数】!$D$7:$D$64,E1381,価格変換【係数】!$L$744:$L$801)</f>
        <v>0</v>
      </c>
      <c r="H1381" s="325">
        <f>G1381*各種係数!H81</f>
        <v>0</v>
      </c>
      <c r="I1381" s="324">
        <f>G1381*各種係数!I81</f>
        <v>0</v>
      </c>
      <c r="J1381" s="364">
        <v>0</v>
      </c>
      <c r="K1381" s="46">
        <f>J1381*各種係数!G81</f>
        <v>0</v>
      </c>
      <c r="L1381" s="46">
        <f>J1381*各種係数!F81</f>
        <v>0</v>
      </c>
      <c r="M1381" s="364">
        <v>0</v>
      </c>
      <c r="N1381" s="46">
        <f>M1381*各種係数!H81</f>
        <v>0</v>
      </c>
      <c r="O1381" s="46">
        <f>M1381*各種係数!I81</f>
        <v>0</v>
      </c>
      <c r="P1381" s="54"/>
      <c r="Q1381" s="41"/>
      <c r="R1381" s="46">
        <f>Q$1415*各種係数!J81</f>
        <v>0</v>
      </c>
      <c r="S1381" s="46">
        <f>R1381*各種係数!G81</f>
        <v>0</v>
      </c>
      <c r="T1381" s="46">
        <f>R1381*各種係数!F81</f>
        <v>0</v>
      </c>
      <c r="U1381" s="364">
        <v>0</v>
      </c>
      <c r="V1381" s="46">
        <f>U1381*各種係数!H81</f>
        <v>0</v>
      </c>
      <c r="W1381" s="46">
        <f>U1381*各種係数!I81</f>
        <v>0</v>
      </c>
      <c r="X1381" s="135">
        <f t="shared" si="135"/>
        <v>0</v>
      </c>
      <c r="Y1381" s="46">
        <f t="shared" si="136"/>
        <v>0</v>
      </c>
      <c r="Z1381" s="47">
        <f t="shared" si="137"/>
        <v>0</v>
      </c>
      <c r="AA1381" s="46">
        <f>G1381*各種係数!K81*各種係数!$P$18</f>
        <v>0</v>
      </c>
      <c r="AB1381" s="46">
        <f>M1381*各種係数!K81*各種係数!$P$18</f>
        <v>0</v>
      </c>
      <c r="AC1381" s="46">
        <f>U1381*各種係数!K81*各種係数!$P$18</f>
        <v>0</v>
      </c>
      <c r="AD1381" s="364">
        <f t="shared" si="138"/>
        <v>0</v>
      </c>
      <c r="AE1381" s="46">
        <f>G1381*各種係数!L81*各種係数!$P$18</f>
        <v>0</v>
      </c>
      <c r="AF1381" s="46">
        <f>M1381*各種係数!L81*各種係数!$P$18</f>
        <v>0</v>
      </c>
      <c r="AG1381" s="46">
        <f>U1381*各種係数!L81*各種係数!$P$18</f>
        <v>0</v>
      </c>
      <c r="AH1381" s="135">
        <f t="shared" si="139"/>
        <v>0</v>
      </c>
    </row>
    <row r="1382" spans="2:34" x14ac:dyDescent="0.15">
      <c r="B1382" s="155" t="s">
        <v>108</v>
      </c>
      <c r="C1382" s="155" t="s">
        <v>315</v>
      </c>
      <c r="D1382" s="155" t="s">
        <v>297</v>
      </c>
      <c r="E1382" s="41" t="s">
        <v>184</v>
      </c>
      <c r="F1382" s="365">
        <f>SUMIF(価格変換【係数】!$D$7:$D$64,E1382,価格変換【係数】!$J$744:$J$801)</f>
        <v>1.8298508461922033E-4</v>
      </c>
      <c r="G1382" s="326">
        <f>SUMIF(価格変換【係数】!$D$7:$D$64,E1382,価格変換【係数】!$L$744:$L$801)</f>
        <v>1.8298508461922033E-4</v>
      </c>
      <c r="H1382" s="327">
        <f>G1382*各種係数!H82</f>
        <v>1.2506454256493559E-4</v>
      </c>
      <c r="I1382" s="326">
        <f>G1382*各種係数!I82</f>
        <v>4.3424488222977179E-5</v>
      </c>
      <c r="J1382" s="80">
        <v>1.0952269428961183E-3</v>
      </c>
      <c r="K1382" s="67">
        <f>J1382*各種係数!G82</f>
        <v>3.5395552647856992E-4</v>
      </c>
      <c r="L1382" s="67">
        <f>J1382*各種係数!F82</f>
        <v>7.4127141641754839E-4</v>
      </c>
      <c r="M1382" s="80">
        <v>3.9388855571472034E-4</v>
      </c>
      <c r="N1382" s="67">
        <f>M1382*各種係数!H82</f>
        <v>2.6921042304914908E-4</v>
      </c>
      <c r="O1382" s="67">
        <f>M1382*各種係数!I82</f>
        <v>9.3474334175337243E-5</v>
      </c>
      <c r="P1382" s="54"/>
      <c r="Q1382" s="41"/>
      <c r="R1382" s="67">
        <f>Q$1415*各種係数!J82</f>
        <v>1.8482884846153277E-3</v>
      </c>
      <c r="S1382" s="67">
        <f>R1382*各種係数!G82</f>
        <v>5.9733001265140366E-4</v>
      </c>
      <c r="T1382" s="67">
        <f>R1382*各種係数!F82</f>
        <v>1.250958471963924E-3</v>
      </c>
      <c r="U1382" s="80">
        <v>6.3826815507933218E-4</v>
      </c>
      <c r="V1382" s="67">
        <f>U1382*各種係数!H82</f>
        <v>4.3623618293737944E-4</v>
      </c>
      <c r="W1382" s="67">
        <f>U1382*各種係数!I82</f>
        <v>1.5146845460666883E-4</v>
      </c>
      <c r="X1382" s="330">
        <f t="shared" si="135"/>
        <v>1.2151417954132729E-3</v>
      </c>
      <c r="Y1382" s="67">
        <f t="shared" si="136"/>
        <v>8.3051114855146413E-4</v>
      </c>
      <c r="Z1382" s="68">
        <f t="shared" si="137"/>
        <v>2.8836727700498328E-4</v>
      </c>
      <c r="AA1382" s="67">
        <f>G1382*各種係数!K82*各種係数!$P$18</f>
        <v>4.9827016007898103E-12</v>
      </c>
      <c r="AB1382" s="67">
        <f>M1382*各種係数!K82*各種係数!$P$18</f>
        <v>1.0725623572962917E-11</v>
      </c>
      <c r="AC1382" s="67">
        <f>U1382*各種係数!K82*各種係数!$P$18</f>
        <v>1.7380103764549647E-11</v>
      </c>
      <c r="AD1382" s="80">
        <f t="shared" si="138"/>
        <v>3.3088428938302372E-11</v>
      </c>
      <c r="AE1382" s="67">
        <f>G1382*各種係数!L82*各種係数!$P$18</f>
        <v>4.9827016007898103E-12</v>
      </c>
      <c r="AF1382" s="67">
        <f>M1382*各種係数!L82*各種係数!$P$18</f>
        <v>1.0725623572962917E-11</v>
      </c>
      <c r="AG1382" s="67">
        <f>U1382*各種係数!L82*各種係数!$P$18</f>
        <v>1.7380103764549647E-11</v>
      </c>
      <c r="AH1382" s="330">
        <f t="shared" si="139"/>
        <v>3.3088428938302372E-11</v>
      </c>
    </row>
    <row r="1383" spans="2:34" x14ac:dyDescent="0.15">
      <c r="B1383" s="162" t="s">
        <v>109</v>
      </c>
      <c r="C1383" s="162" t="s">
        <v>315</v>
      </c>
      <c r="D1383" s="162" t="s">
        <v>297</v>
      </c>
      <c r="E1383" s="116" t="s">
        <v>985</v>
      </c>
      <c r="F1383" s="363">
        <f>SUMIF(価格変換【係数】!$D$7:$D$64,E1383,価格変換【係数】!$J$744:$J$801)</f>
        <v>1.7059902352713339E-2</v>
      </c>
      <c r="G1383" s="324">
        <f>SUMIF(価格変換【係数】!$D$7:$D$64,E1383,価格変換【係数】!$L$744:$L$801)</f>
        <v>1.7059902352713339E-2</v>
      </c>
      <c r="H1383" s="325">
        <f>G1383*各種係数!H83</f>
        <v>1.2899479957876544E-2</v>
      </c>
      <c r="I1383" s="324">
        <f>G1383*各種係数!I83</f>
        <v>1.1040361027014322E-2</v>
      </c>
      <c r="J1383" s="366">
        <v>2.360348450113204E-3</v>
      </c>
      <c r="K1383" s="46">
        <f>J1383*各種係数!G83</f>
        <v>8.3369855250780287E-4</v>
      </c>
      <c r="L1383" s="46">
        <f>J1383*各種係数!F83</f>
        <v>1.5266498976054012E-3</v>
      </c>
      <c r="M1383" s="366">
        <v>9.7796878641250593E-4</v>
      </c>
      <c r="N1383" s="46">
        <f>M1383*各種係数!H83</f>
        <v>7.3947016219295838E-4</v>
      </c>
      <c r="O1383" s="46">
        <f>M1383*各種係数!I83</f>
        <v>6.3289509235836061E-4</v>
      </c>
      <c r="P1383" s="54"/>
      <c r="Q1383" s="41"/>
      <c r="R1383" s="46">
        <f>Q$1415*各種係数!J83</f>
        <v>9.2629391025025008E-4</v>
      </c>
      <c r="S1383" s="46">
        <f>R1383*各種係数!G83</f>
        <v>3.2717622355097123E-4</v>
      </c>
      <c r="T1383" s="46">
        <f>R1383*各種係数!F83</f>
        <v>5.9911768669927885E-4</v>
      </c>
      <c r="U1383" s="366">
        <v>4.3200005951041958E-4</v>
      </c>
      <c r="V1383" s="46">
        <f>U1383*各種係数!H83</f>
        <v>3.2664759705203266E-4</v>
      </c>
      <c r="W1383" s="46">
        <f>U1383*各種係数!I83</f>
        <v>2.7956998358364787E-4</v>
      </c>
      <c r="X1383" s="328">
        <f t="shared" si="135"/>
        <v>1.8469871198636266E-2</v>
      </c>
      <c r="Y1383" s="136">
        <f t="shared" si="136"/>
        <v>1.3965597717121534E-2</v>
      </c>
      <c r="Z1383" s="329">
        <f t="shared" si="137"/>
        <v>1.1952826102956329E-2</v>
      </c>
      <c r="AA1383" s="46">
        <f>G1383*各種係数!K83*各種係数!$P$18</f>
        <v>2.8250355652417361E-9</v>
      </c>
      <c r="AB1383" s="46">
        <f>M1383*各種係数!K83*各種係数!$P$18</f>
        <v>1.6194680052621824E-10</v>
      </c>
      <c r="AC1383" s="46">
        <f>U1383*各種係数!K83*各種係数!$P$18</f>
        <v>7.1537076067107584E-11</v>
      </c>
      <c r="AD1383" s="366">
        <f t="shared" si="138"/>
        <v>3.0585194418350616E-9</v>
      </c>
      <c r="AE1383" s="46">
        <f>G1383*各種係数!L83*各種係数!$P$18</f>
        <v>2.6339879042341308E-9</v>
      </c>
      <c r="AF1383" s="46">
        <f>M1383*各種係数!L83*各種係数!$P$18</f>
        <v>1.5099488267114098E-10</v>
      </c>
      <c r="AG1383" s="46">
        <f>U1383*各種係数!L83*各種係数!$P$18</f>
        <v>6.6699264031713059E-11</v>
      </c>
      <c r="AH1383" s="328">
        <f t="shared" si="139"/>
        <v>2.8516820509369852E-9</v>
      </c>
    </row>
    <row r="1384" spans="2:34" x14ac:dyDescent="0.15">
      <c r="B1384" s="155" t="s">
        <v>110</v>
      </c>
      <c r="C1384" s="155" t="s">
        <v>315</v>
      </c>
      <c r="D1384" s="155" t="s">
        <v>297</v>
      </c>
      <c r="E1384" s="41" t="s">
        <v>212</v>
      </c>
      <c r="F1384" s="363">
        <f>SUMIF(価格変換【係数】!$D$7:$D$64,E1384,価格変換【係数】!$J$744:$J$801)</f>
        <v>0</v>
      </c>
      <c r="G1384" s="324">
        <f>SUMIF(価格変換【係数】!$D$7:$D$64,E1384,価格変換【係数】!$L$744:$L$801)</f>
        <v>0</v>
      </c>
      <c r="H1384" s="325">
        <f>G1384*各種係数!H84</f>
        <v>0</v>
      </c>
      <c r="I1384" s="324">
        <f>G1384*各種係数!I84</f>
        <v>0</v>
      </c>
      <c r="J1384" s="364">
        <v>7.7146974950383631E-3</v>
      </c>
      <c r="K1384" s="46">
        <f>J1384*各種係数!G84</f>
        <v>7.7146974950383631E-3</v>
      </c>
      <c r="L1384" s="46">
        <f>J1384*各種係数!F84</f>
        <v>0</v>
      </c>
      <c r="M1384" s="364">
        <v>8.1043982879353913E-3</v>
      </c>
      <c r="N1384" s="46">
        <f>M1384*各種係数!H84</f>
        <v>1.624776800205586E-5</v>
      </c>
      <c r="O1384" s="46">
        <f>M1384*各種係数!I84</f>
        <v>0</v>
      </c>
      <c r="P1384" s="54"/>
      <c r="Q1384" s="41"/>
      <c r="R1384" s="46">
        <f>Q$1415*各種係数!J84</f>
        <v>0</v>
      </c>
      <c r="S1384" s="46">
        <f>R1384*各種係数!G84</f>
        <v>0</v>
      </c>
      <c r="T1384" s="46">
        <f>R1384*各種係数!F84</f>
        <v>0</v>
      </c>
      <c r="U1384" s="364">
        <v>4.6198292168243631E-4</v>
      </c>
      <c r="V1384" s="46">
        <f>U1384*各種係数!H84</f>
        <v>9.2618736958945557E-7</v>
      </c>
      <c r="W1384" s="46">
        <f>U1384*各種係数!I84</f>
        <v>0</v>
      </c>
      <c r="X1384" s="135">
        <f t="shared" si="135"/>
        <v>8.566381209617828E-3</v>
      </c>
      <c r="Y1384" s="46">
        <f t="shared" si="136"/>
        <v>1.7173955371645317E-5</v>
      </c>
      <c r="Z1384" s="47">
        <f t="shared" si="137"/>
        <v>0</v>
      </c>
      <c r="AA1384" s="46">
        <f>G1384*各種係数!K84*各種係数!$P$18</f>
        <v>0</v>
      </c>
      <c r="AB1384" s="46">
        <f>M1384*各種係数!K84*各種係数!$P$18</f>
        <v>0</v>
      </c>
      <c r="AC1384" s="46">
        <f>U1384*各種係数!K84*各種係数!$P$18</f>
        <v>0</v>
      </c>
      <c r="AD1384" s="364">
        <f t="shared" si="138"/>
        <v>0</v>
      </c>
      <c r="AE1384" s="46">
        <f>G1384*各種係数!L84*各種係数!$P$18</f>
        <v>0</v>
      </c>
      <c r="AF1384" s="46">
        <f>M1384*各種係数!L84*各種係数!$P$18</f>
        <v>0</v>
      </c>
      <c r="AG1384" s="46">
        <f>U1384*各種係数!L84*各種係数!$P$18</f>
        <v>0</v>
      </c>
      <c r="AH1384" s="135">
        <f t="shared" si="139"/>
        <v>0</v>
      </c>
    </row>
    <row r="1385" spans="2:34" x14ac:dyDescent="0.15">
      <c r="B1385" s="155" t="s">
        <v>111</v>
      </c>
      <c r="C1385" s="155" t="s">
        <v>315</v>
      </c>
      <c r="D1385" s="155" t="s">
        <v>297</v>
      </c>
      <c r="E1385" s="41" t="s">
        <v>186</v>
      </c>
      <c r="F1385" s="363">
        <f>SUMIF(価格変換【係数】!$D$7:$D$64,E1385,価格変換【係数】!$J$744:$J$801)</f>
        <v>2.0719323709276678E-3</v>
      </c>
      <c r="G1385" s="324">
        <f>SUMIF(価格変換【係数】!$D$7:$D$64,E1385,価格変換【係数】!$L$744:$L$801)</f>
        <v>2.0719323709276678E-3</v>
      </c>
      <c r="H1385" s="325">
        <f>G1385*各種係数!H85</f>
        <v>5.766139603817957E-4</v>
      </c>
      <c r="I1385" s="324">
        <f>G1385*各種係数!I85</f>
        <v>2.2424373828367305E-4</v>
      </c>
      <c r="J1385" s="364">
        <v>1.1786405979719646E-3</v>
      </c>
      <c r="K1385" s="46">
        <f>J1385*各種係数!G85</f>
        <v>9.115267767556971E-5</v>
      </c>
      <c r="L1385" s="46">
        <f>J1385*各種係数!F85</f>
        <v>1.0874879202963949E-3</v>
      </c>
      <c r="M1385" s="364">
        <v>1.028293406954419E-4</v>
      </c>
      <c r="N1385" s="46">
        <f>M1385*各種係数!H85</f>
        <v>2.8617166377539862E-5</v>
      </c>
      <c r="O1385" s="46">
        <f>M1385*各種係数!I85</f>
        <v>1.1129144988678937E-5</v>
      </c>
      <c r="P1385" s="54"/>
      <c r="Q1385" s="41"/>
      <c r="R1385" s="46">
        <f>Q$1415*各種係数!J85</f>
        <v>4.2756822876592483E-5</v>
      </c>
      <c r="S1385" s="46">
        <f>R1385*各種係数!G85</f>
        <v>3.3066898432037247E-6</v>
      </c>
      <c r="T1385" s="46">
        <f>R1385*各種係数!F85</f>
        <v>3.9450133033388759E-5</v>
      </c>
      <c r="U1385" s="364">
        <v>5.7910166492019943E-6</v>
      </c>
      <c r="V1385" s="46">
        <f>U1385*各種係数!H85</f>
        <v>1.6116264659923354E-6</v>
      </c>
      <c r="W1385" s="46">
        <f>U1385*各種係数!I85</f>
        <v>6.2675753325801003E-7</v>
      </c>
      <c r="X1385" s="135">
        <f t="shared" si="135"/>
        <v>2.1805527282723119E-3</v>
      </c>
      <c r="Y1385" s="46">
        <f t="shared" si="136"/>
        <v>6.0684275322532794E-4</v>
      </c>
      <c r="Z1385" s="47">
        <f t="shared" si="137"/>
        <v>2.3599964080560999E-4</v>
      </c>
      <c r="AA1385" s="46">
        <f>G1385*各種係数!K85*各種係数!$P$18</f>
        <v>1.8933663799995649E-11</v>
      </c>
      <c r="AB1385" s="46">
        <f>M1385*各種係数!K85*各種係数!$P$18</f>
        <v>9.3967167694329922E-13</v>
      </c>
      <c r="AC1385" s="46">
        <f>U1385*各種係数!K85*各種係数!$P$18</f>
        <v>5.2919276630190585E-14</v>
      </c>
      <c r="AD1385" s="364">
        <f t="shared" si="138"/>
        <v>1.9926254753569139E-11</v>
      </c>
      <c r="AE1385" s="46">
        <f>G1385*各種係数!L85*各種係数!$P$18</f>
        <v>1.8480162870654437E-11</v>
      </c>
      <c r="AF1385" s="46">
        <f>M1385*各種係数!L85*各種係数!$P$18</f>
        <v>9.1716457090872947E-13</v>
      </c>
      <c r="AG1385" s="46">
        <f>U1385*各種係数!L85*各種係数!$P$18</f>
        <v>5.1651749046233926E-14</v>
      </c>
      <c r="AH1385" s="135">
        <f t="shared" si="139"/>
        <v>1.94489791906094E-11</v>
      </c>
    </row>
    <row r="1386" spans="2:34" x14ac:dyDescent="0.15">
      <c r="B1386" s="155" t="s">
        <v>112</v>
      </c>
      <c r="C1386" s="155" t="s">
        <v>315</v>
      </c>
      <c r="D1386" s="155" t="s">
        <v>297</v>
      </c>
      <c r="E1386" s="41" t="s">
        <v>187</v>
      </c>
      <c r="F1386" s="363">
        <f>SUMIF(価格変換【係数】!$D$7:$D$64,E1386,価格変換【係数】!$J$744:$J$801)</f>
        <v>5.3958049419416117E-5</v>
      </c>
      <c r="G1386" s="324">
        <f>SUMIF(価格変換【係数】!$D$7:$D$64,E1386,価格変換【係数】!$L$744:$L$801)</f>
        <v>0</v>
      </c>
      <c r="H1386" s="325">
        <f>G1386*各種係数!H86</f>
        <v>0</v>
      </c>
      <c r="I1386" s="324">
        <f>G1386*各種係数!I86</f>
        <v>0</v>
      </c>
      <c r="J1386" s="364">
        <v>6.9002577481268594E-4</v>
      </c>
      <c r="K1386" s="46">
        <f>J1386*各種係数!G86</f>
        <v>0</v>
      </c>
      <c r="L1386" s="46">
        <f>J1386*各種係数!F86</f>
        <v>6.9002577481268594E-4</v>
      </c>
      <c r="M1386" s="364">
        <v>0</v>
      </c>
      <c r="N1386" s="46">
        <f>M1386*各種係数!H86</f>
        <v>0</v>
      </c>
      <c r="O1386" s="46">
        <f>M1386*各種係数!I86</f>
        <v>0</v>
      </c>
      <c r="P1386" s="54"/>
      <c r="Q1386" s="41"/>
      <c r="R1386" s="46">
        <f>Q$1415*各種係数!J86</f>
        <v>8.6805530935375839E-4</v>
      </c>
      <c r="S1386" s="46">
        <f>R1386*各種係数!G86</f>
        <v>0</v>
      </c>
      <c r="T1386" s="46">
        <f>R1386*各種係数!F86</f>
        <v>8.6805530935375839E-4</v>
      </c>
      <c r="U1386" s="364">
        <v>0</v>
      </c>
      <c r="V1386" s="46">
        <f>U1386*各種係数!H86</f>
        <v>0</v>
      </c>
      <c r="W1386" s="46">
        <f>U1386*各種係数!I86</f>
        <v>0</v>
      </c>
      <c r="X1386" s="135">
        <f t="shared" si="135"/>
        <v>0</v>
      </c>
      <c r="Y1386" s="46">
        <f t="shared" si="136"/>
        <v>0</v>
      </c>
      <c r="Z1386" s="47">
        <f t="shared" si="137"/>
        <v>0</v>
      </c>
      <c r="AA1386" s="46">
        <f>G1386*各種係数!K86*各種係数!$P$18</f>
        <v>0</v>
      </c>
      <c r="AB1386" s="46">
        <f>M1386*各種係数!K86*各種係数!$P$18</f>
        <v>0</v>
      </c>
      <c r="AC1386" s="46">
        <f>U1386*各種係数!K86*各種係数!$P$18</f>
        <v>0</v>
      </c>
      <c r="AD1386" s="364">
        <f t="shared" si="138"/>
        <v>0</v>
      </c>
      <c r="AE1386" s="46">
        <f>G1386*各種係数!L86*各種係数!$P$18</f>
        <v>0</v>
      </c>
      <c r="AF1386" s="46">
        <f>M1386*各種係数!L86*各種係数!$P$18</f>
        <v>0</v>
      </c>
      <c r="AG1386" s="46">
        <f>U1386*各種係数!L86*各種係数!$P$18</f>
        <v>0</v>
      </c>
      <c r="AH1386" s="135">
        <f t="shared" si="139"/>
        <v>0</v>
      </c>
    </row>
    <row r="1387" spans="2:34" x14ac:dyDescent="0.15">
      <c r="B1387" s="163" t="s">
        <v>113</v>
      </c>
      <c r="C1387" s="163" t="s">
        <v>315</v>
      </c>
      <c r="D1387" s="163" t="s">
        <v>297</v>
      </c>
      <c r="E1387" s="62" t="s">
        <v>986</v>
      </c>
      <c r="F1387" s="365">
        <f>SUMIF(価格変換【係数】!$D$7:$D$64,E1387,価格変換【係数】!$J$744:$J$801)</f>
        <v>1.4225146530032094E-3</v>
      </c>
      <c r="G1387" s="326">
        <f>SUMIF(価格変換【係数】!$D$7:$D$64,E1387,価格変換【係数】!$L$744:$L$801)</f>
        <v>1.270420169364819E-4</v>
      </c>
      <c r="H1387" s="327">
        <f>G1387*各種係数!H87</f>
        <v>8.7157401845840761E-5</v>
      </c>
      <c r="I1387" s="326">
        <f>G1387*各種係数!I87</f>
        <v>7.8042445485058235E-5</v>
      </c>
      <c r="J1387" s="80">
        <v>1.6526899791043001E-4</v>
      </c>
      <c r="K1387" s="67">
        <f>J1387*各種係数!G87</f>
        <v>1.4759852763052606E-5</v>
      </c>
      <c r="L1387" s="67">
        <f>J1387*各種係数!F87</f>
        <v>1.5050914514737741E-4</v>
      </c>
      <c r="M1387" s="80">
        <v>1.7269027300615565E-5</v>
      </c>
      <c r="N1387" s="67">
        <f>M1387*各種係数!H87</f>
        <v>1.1847446917338166E-5</v>
      </c>
      <c r="O1387" s="67">
        <f>M1387*各種係数!I87</f>
        <v>1.0608436123633807E-5</v>
      </c>
      <c r="P1387" s="54"/>
      <c r="Q1387" s="41"/>
      <c r="R1387" s="67">
        <f>Q$1415*各種係数!J87</f>
        <v>3.5552897718237422E-5</v>
      </c>
      <c r="S1387" s="67">
        <f>R1387*各種係数!G87</f>
        <v>3.1751601465233814E-6</v>
      </c>
      <c r="T1387" s="67">
        <f>R1387*各種係数!F87</f>
        <v>3.2377737571714044E-5</v>
      </c>
      <c r="U1387" s="80">
        <v>4.6962019866931214E-6</v>
      </c>
      <c r="V1387" s="67">
        <f>U1387*各種係数!H87</f>
        <v>3.2218377319063905E-6</v>
      </c>
      <c r="W1387" s="67">
        <f>U1387*各種係数!I87</f>
        <v>2.8848966379096707E-6</v>
      </c>
      <c r="X1387" s="330">
        <f t="shared" si="135"/>
        <v>1.4900724622379059E-4</v>
      </c>
      <c r="Y1387" s="67">
        <f t="shared" si="136"/>
        <v>1.0222668649508531E-4</v>
      </c>
      <c r="Z1387" s="68">
        <f t="shared" si="137"/>
        <v>9.1535778246601708E-5</v>
      </c>
      <c r="AA1387" s="67">
        <f>G1387*各種係数!K87*各種係数!$P$18</f>
        <v>9.0450626945068004E-12</v>
      </c>
      <c r="AB1387" s="67">
        <f>M1387*各種係数!K87*各種係数!$P$18</f>
        <v>1.2295100343480338E-12</v>
      </c>
      <c r="AC1387" s="67">
        <f>U1387*各種係数!K87*各種係数!$P$18</f>
        <v>3.3435742300080471E-13</v>
      </c>
      <c r="AD1387" s="80">
        <f t="shared" si="138"/>
        <v>1.0608930151855638E-11</v>
      </c>
      <c r="AE1387" s="67">
        <f>G1387*各種係数!L87*各種係数!$P$18</f>
        <v>9.0450626945068004E-12</v>
      </c>
      <c r="AF1387" s="67">
        <f>M1387*各種係数!L87*各種係数!$P$18</f>
        <v>1.2295100343480338E-12</v>
      </c>
      <c r="AG1387" s="67">
        <f>U1387*各種係数!L87*各種係数!$P$18</f>
        <v>3.3435742300080471E-13</v>
      </c>
      <c r="AH1387" s="330">
        <f t="shared" si="139"/>
        <v>1.0608930151855638E-11</v>
      </c>
    </row>
    <row r="1388" spans="2:34" x14ac:dyDescent="0.15">
      <c r="B1388" s="155" t="s">
        <v>114</v>
      </c>
      <c r="C1388" s="155" t="s">
        <v>315</v>
      </c>
      <c r="D1388" s="155" t="s">
        <v>297</v>
      </c>
      <c r="E1388" s="41" t="s">
        <v>189</v>
      </c>
      <c r="F1388" s="363">
        <f>SUMIF(価格変換【係数】!$D$7:$D$64,E1388,価格変換【係数】!$J$744:$J$801)</f>
        <v>3.0054308666869179E-3</v>
      </c>
      <c r="G1388" s="324">
        <f>SUMIF(価格変換【係数】!$D$7:$D$64,E1388,価格変換【係数】!$L$744:$L$801)</f>
        <v>3.2655073505986481E-4</v>
      </c>
      <c r="H1388" s="325">
        <f>G1388*各種係数!H88</f>
        <v>2.0890204100398923E-4</v>
      </c>
      <c r="I1388" s="324">
        <f>G1388*各種係数!I88</f>
        <v>6.6499126611421706E-5</v>
      </c>
      <c r="J1388" s="366">
        <v>5.7965548908894533E-4</v>
      </c>
      <c r="K1388" s="46">
        <f>J1388*各種係数!G88</f>
        <v>6.2981627074371486E-5</v>
      </c>
      <c r="L1388" s="46">
        <f>J1388*各種係数!F88</f>
        <v>5.1667386201457381E-4</v>
      </c>
      <c r="M1388" s="366">
        <v>7.3574612758615601E-5</v>
      </c>
      <c r="N1388" s="46">
        <f>M1388*各種係数!H88</f>
        <v>4.7067377657365445E-5</v>
      </c>
      <c r="O1388" s="46">
        <f>M1388*各種係数!I88</f>
        <v>1.4982809603305772E-5</v>
      </c>
      <c r="P1388" s="54"/>
      <c r="Q1388" s="41"/>
      <c r="R1388" s="46">
        <f>Q$1415*各種係数!J88</f>
        <v>6.6009849887924019E-5</v>
      </c>
      <c r="S1388" s="46">
        <f>R1388*各種係数!G88</f>
        <v>7.1722045717375051E-6</v>
      </c>
      <c r="T1388" s="46">
        <f>R1388*各種係数!F88</f>
        <v>5.8837645316186513E-5</v>
      </c>
      <c r="U1388" s="366">
        <v>1.2951505319380391E-5</v>
      </c>
      <c r="V1388" s="46">
        <f>U1388*各種係数!H88</f>
        <v>8.2853768336996217E-6</v>
      </c>
      <c r="W1388" s="46">
        <f>U1388*各種係数!I88</f>
        <v>2.6374578268338225E-6</v>
      </c>
      <c r="X1388" s="328">
        <f t="shared" si="135"/>
        <v>4.1307685313786077E-4</v>
      </c>
      <c r="Y1388" s="136">
        <f t="shared" si="136"/>
        <v>2.6425479549505428E-4</v>
      </c>
      <c r="Z1388" s="329">
        <f t="shared" si="137"/>
        <v>8.4119394041561301E-5</v>
      </c>
      <c r="AA1388" s="46">
        <f>G1388*各種係数!K88*各種係数!$P$18</f>
        <v>1.6076343879870266E-11</v>
      </c>
      <c r="AB1388" s="46">
        <f>M1388*各種係数!K88*各種係数!$P$18</f>
        <v>3.6221347819626142E-12</v>
      </c>
      <c r="AC1388" s="46">
        <f>U1388*各種係数!K88*各種係数!$P$18</f>
        <v>6.3761256956949609E-13</v>
      </c>
      <c r="AD1388" s="366">
        <f t="shared" si="138"/>
        <v>2.0336091231402377E-11</v>
      </c>
      <c r="AE1388" s="46">
        <f>G1388*各種係数!L88*各種係数!$P$18</f>
        <v>1.6076343879870266E-11</v>
      </c>
      <c r="AF1388" s="46">
        <f>M1388*各種係数!L88*各種係数!$P$18</f>
        <v>3.6221347819626142E-12</v>
      </c>
      <c r="AG1388" s="46">
        <f>U1388*各種係数!L88*各種係数!$P$18</f>
        <v>6.3761256956949609E-13</v>
      </c>
      <c r="AH1388" s="328">
        <f t="shared" si="139"/>
        <v>2.0336091231402377E-11</v>
      </c>
    </row>
    <row r="1389" spans="2:34" x14ac:dyDescent="0.15">
      <c r="B1389" s="155" t="s">
        <v>115</v>
      </c>
      <c r="C1389" s="155" t="s">
        <v>315</v>
      </c>
      <c r="D1389" s="155" t="s">
        <v>297</v>
      </c>
      <c r="E1389" s="41" t="s">
        <v>987</v>
      </c>
      <c r="F1389" s="363">
        <f>SUMIF(価格変換【係数】!$D$7:$D$64,E1389,価格変換【係数】!$J$744:$J$801)</f>
        <v>0</v>
      </c>
      <c r="G1389" s="324">
        <f>SUMIF(価格変換【係数】!$D$7:$D$64,E1389,価格変換【係数】!$L$744:$L$801)</f>
        <v>0</v>
      </c>
      <c r="H1389" s="325">
        <f>G1389*各種係数!H89</f>
        <v>0</v>
      </c>
      <c r="I1389" s="324">
        <f>G1389*各種係数!I89</f>
        <v>0</v>
      </c>
      <c r="J1389" s="364">
        <v>1.4859966084094819E-3</v>
      </c>
      <c r="K1389" s="46">
        <f>J1389*各種係数!G89</f>
        <v>6.3179921662396546E-4</v>
      </c>
      <c r="L1389" s="46">
        <f>J1389*各種係数!F89</f>
        <v>8.5419739178551647E-4</v>
      </c>
      <c r="M1389" s="364">
        <v>1.1212739096959788E-3</v>
      </c>
      <c r="N1389" s="46">
        <f>M1389*各種係数!H89</f>
        <v>7.3547149874593899E-4</v>
      </c>
      <c r="O1389" s="46">
        <f>M1389*各種係数!I89</f>
        <v>3.0831127961662561E-4</v>
      </c>
      <c r="P1389" s="54"/>
      <c r="Q1389" s="41"/>
      <c r="R1389" s="46">
        <f>Q$1415*各種係数!J89</f>
        <v>1.1091262500787652E-3</v>
      </c>
      <c r="S1389" s="46">
        <f>R1389*各種係数!G89</f>
        <v>4.7156574380534703E-4</v>
      </c>
      <c r="T1389" s="46">
        <f>R1389*各種係数!F89</f>
        <v>6.3756050627341817E-4</v>
      </c>
      <c r="U1389" s="364">
        <v>5.4171032340969891E-4</v>
      </c>
      <c r="V1389" s="46">
        <f>U1389*各種係数!H89</f>
        <v>3.5532130017392789E-4</v>
      </c>
      <c r="W1389" s="46">
        <f>U1389*各種係数!I89</f>
        <v>1.489514752352213E-4</v>
      </c>
      <c r="X1389" s="135">
        <f t="shared" si="135"/>
        <v>1.6629842331056777E-3</v>
      </c>
      <c r="Y1389" s="46">
        <f t="shared" si="136"/>
        <v>1.0907927989198668E-3</v>
      </c>
      <c r="Z1389" s="47">
        <f t="shared" si="137"/>
        <v>4.5726275485184688E-4</v>
      </c>
      <c r="AA1389" s="46">
        <f>G1389*各種係数!K89*各種係数!$P$18</f>
        <v>0</v>
      </c>
      <c r="AB1389" s="46">
        <f>M1389*各種係数!K89*各種係数!$P$18</f>
        <v>9.9994700626870873E-11</v>
      </c>
      <c r="AC1389" s="46">
        <f>U1389*各種係数!K89*各種係数!$P$18</f>
        <v>4.8309481873635454E-11</v>
      </c>
      <c r="AD1389" s="364">
        <f t="shared" si="138"/>
        <v>1.4830418250050633E-10</v>
      </c>
      <c r="AE1389" s="46">
        <f>G1389*各種係数!L89*各種係数!$P$18</f>
        <v>0</v>
      </c>
      <c r="AF1389" s="46">
        <f>M1389*各種係数!L89*各種係数!$P$18</f>
        <v>8.8566734840942778E-11</v>
      </c>
      <c r="AG1389" s="46">
        <f>U1389*各種係数!L89*各種係数!$P$18</f>
        <v>4.2788398230934262E-11</v>
      </c>
      <c r="AH1389" s="135">
        <f t="shared" si="139"/>
        <v>1.3135513307187703E-10</v>
      </c>
    </row>
    <row r="1390" spans="2:34" x14ac:dyDescent="0.15">
      <c r="B1390" s="155" t="s">
        <v>116</v>
      </c>
      <c r="C1390" s="155" t="s">
        <v>315</v>
      </c>
      <c r="D1390" s="155" t="s">
        <v>297</v>
      </c>
      <c r="E1390" s="41" t="s">
        <v>988</v>
      </c>
      <c r="F1390" s="363">
        <f>SUMIF(価格変換【係数】!$D$7:$D$64,E1390,価格変換【係数】!$J$744:$J$801)</f>
        <v>0</v>
      </c>
      <c r="G1390" s="324">
        <f>SUMIF(価格変換【係数】!$D$7:$D$64,E1390,価格変換【係数】!$L$744:$L$801)</f>
        <v>0</v>
      </c>
      <c r="H1390" s="325">
        <f>G1390*各種係数!H90</f>
        <v>0</v>
      </c>
      <c r="I1390" s="324">
        <f>G1390*各種係数!I90</f>
        <v>0</v>
      </c>
      <c r="J1390" s="364">
        <v>2.9717667172612472E-4</v>
      </c>
      <c r="K1390" s="46">
        <f>J1390*各種係数!G90</f>
        <v>1.8090760334715125E-4</v>
      </c>
      <c r="L1390" s="46">
        <f>J1390*各種係数!F90</f>
        <v>1.1626906837897347E-4</v>
      </c>
      <c r="M1390" s="364">
        <v>2.1477894314128317E-4</v>
      </c>
      <c r="N1390" s="46">
        <f>M1390*各種係数!H90</f>
        <v>1.6815126799079626E-4</v>
      </c>
      <c r="O1390" s="46">
        <f>M1390*各種係数!I90</f>
        <v>1.4249327322100931E-4</v>
      </c>
      <c r="P1390" s="54"/>
      <c r="Q1390" s="41"/>
      <c r="R1390" s="46">
        <f>Q$1415*各種係数!J90</f>
        <v>6.3027321557801157E-5</v>
      </c>
      <c r="S1390" s="46">
        <f>R1390*各種係数!G90</f>
        <v>3.8368158651834342E-5</v>
      </c>
      <c r="T1390" s="46">
        <f>R1390*各種係数!F90</f>
        <v>2.4659162905966815E-5</v>
      </c>
      <c r="U1390" s="364">
        <v>8.0555742668919191E-5</v>
      </c>
      <c r="V1390" s="46">
        <f>U1390*各種係数!H90</f>
        <v>6.3067403515477255E-5</v>
      </c>
      <c r="W1390" s="46">
        <f>U1390*各種係数!I90</f>
        <v>5.3444026131057352E-5</v>
      </c>
      <c r="X1390" s="135">
        <f t="shared" si="135"/>
        <v>2.9533468581020237E-4</v>
      </c>
      <c r="Y1390" s="46">
        <f t="shared" si="136"/>
        <v>2.3121867150627351E-4</v>
      </c>
      <c r="Z1390" s="47">
        <f t="shared" si="137"/>
        <v>1.9593729935206666E-4</v>
      </c>
      <c r="AA1390" s="46">
        <f>G1390*各種係数!K90*各種係数!$P$18</f>
        <v>0</v>
      </c>
      <c r="AB1390" s="46">
        <f>M1390*各種係数!K90*各種係数!$P$18</f>
        <v>4.0526384402007271E-11</v>
      </c>
      <c r="AC1390" s="46">
        <f>U1390*各種係数!K90*各種係数!$P$18</f>
        <v>1.5199967675799106E-11</v>
      </c>
      <c r="AD1390" s="364">
        <f t="shared" si="138"/>
        <v>5.5726352077806378E-11</v>
      </c>
      <c r="AE1390" s="46">
        <f>G1390*各種係数!L90*各種係数!$P$18</f>
        <v>0</v>
      </c>
      <c r="AF1390" s="46">
        <f>M1390*各種係数!L90*各種係数!$P$18</f>
        <v>4.0526384402007271E-11</v>
      </c>
      <c r="AG1390" s="46">
        <f>U1390*各種係数!L90*各種係数!$P$18</f>
        <v>1.5199967675799106E-11</v>
      </c>
      <c r="AH1390" s="135">
        <f t="shared" si="139"/>
        <v>5.5726352077806378E-11</v>
      </c>
    </row>
    <row r="1391" spans="2:34" x14ac:dyDescent="0.15">
      <c r="B1391" s="155" t="s">
        <v>117</v>
      </c>
      <c r="C1391" s="155" t="s">
        <v>316</v>
      </c>
      <c r="D1391" s="155" t="s">
        <v>298</v>
      </c>
      <c r="E1391" s="41" t="s">
        <v>989</v>
      </c>
      <c r="F1391" s="363">
        <f>SUMIF(価格変換【係数】!$D$7:$D$64,E1391,価格変換【係数】!$J$744:$J$801)</f>
        <v>0</v>
      </c>
      <c r="G1391" s="324">
        <f>SUMIF(価格変換【係数】!$D$7:$D$64,E1391,価格変換【係数】!$L$744:$L$801)</f>
        <v>0</v>
      </c>
      <c r="H1391" s="325">
        <f>G1391*各種係数!H91</f>
        <v>0</v>
      </c>
      <c r="I1391" s="324">
        <f>G1391*各種係数!I91</f>
        <v>0</v>
      </c>
      <c r="J1391" s="364">
        <v>2.6941110671324458E-3</v>
      </c>
      <c r="K1391" s="46">
        <f>J1391*各種係数!G91</f>
        <v>1.6387362308507088E-4</v>
      </c>
      <c r="L1391" s="46">
        <f>J1391*各種係数!F91</f>
        <v>2.5302374440473747E-3</v>
      </c>
      <c r="M1391" s="364">
        <v>1.811488695277028E-4</v>
      </c>
      <c r="N1391" s="46">
        <f>M1391*各種係数!H91</f>
        <v>9.7638518966788288E-5</v>
      </c>
      <c r="O1391" s="46">
        <f>M1391*各種係数!I91</f>
        <v>1.0645202492165804E-5</v>
      </c>
      <c r="P1391" s="54"/>
      <c r="Q1391" s="41"/>
      <c r="R1391" s="46">
        <f>Q$1415*各種係数!J91</f>
        <v>2.4476751769423768E-3</v>
      </c>
      <c r="S1391" s="46">
        <f>R1391*各種係数!G91</f>
        <v>1.4888376514034054E-4</v>
      </c>
      <c r="T1391" s="46">
        <f>R1391*各種係数!F91</f>
        <v>2.2987914118020362E-3</v>
      </c>
      <c r="U1391" s="364">
        <v>1.6664559193709213E-4</v>
      </c>
      <c r="V1391" s="46">
        <f>U1391*各種係数!H91</f>
        <v>8.9821310127431554E-5</v>
      </c>
      <c r="W1391" s="46">
        <f>U1391*各種係数!I91</f>
        <v>9.792918251283303E-6</v>
      </c>
      <c r="X1391" s="135">
        <f t="shared" si="135"/>
        <v>3.4779446146479494E-4</v>
      </c>
      <c r="Y1391" s="46">
        <f t="shared" si="136"/>
        <v>1.8745982909421983E-4</v>
      </c>
      <c r="Z1391" s="47">
        <f t="shared" si="137"/>
        <v>2.0438120743449107E-5</v>
      </c>
      <c r="AA1391" s="46">
        <f>G1391*各種係数!K91*各種係数!$P$18</f>
        <v>0</v>
      </c>
      <c r="AB1391" s="46">
        <f>M1391*各種係数!K91*各種係数!$P$18</f>
        <v>1.0103921009513305E-12</v>
      </c>
      <c r="AC1391" s="46">
        <f>U1391*各種係数!K91*各種係数!$P$18</f>
        <v>9.2949732554553379E-13</v>
      </c>
      <c r="AD1391" s="364">
        <f t="shared" si="138"/>
        <v>1.9398894264968643E-12</v>
      </c>
      <c r="AE1391" s="46">
        <f>G1391*各種係数!L91*各種係数!$P$18</f>
        <v>0</v>
      </c>
      <c r="AF1391" s="46">
        <f>M1391*各種係数!L91*各種係数!$P$18</f>
        <v>1.0103921009513305E-12</v>
      </c>
      <c r="AG1391" s="46">
        <f>U1391*各種係数!L91*各種係数!$P$18</f>
        <v>9.2949732554553379E-13</v>
      </c>
      <c r="AH1391" s="135">
        <f t="shared" si="139"/>
        <v>1.9398894264968643E-12</v>
      </c>
    </row>
    <row r="1392" spans="2:34" x14ac:dyDescent="0.15">
      <c r="B1392" s="155" t="s">
        <v>118</v>
      </c>
      <c r="C1392" s="155" t="s">
        <v>316</v>
      </c>
      <c r="D1392" s="155" t="s">
        <v>298</v>
      </c>
      <c r="E1392" s="41" t="s">
        <v>193</v>
      </c>
      <c r="F1392" s="365">
        <f>SUMIF(価格変換【係数】!$D$7:$D$64,E1392,価格変換【係数】!$J$744:$J$801)</f>
        <v>0</v>
      </c>
      <c r="G1392" s="326">
        <f>SUMIF(価格変換【係数】!$D$7:$D$64,E1392,価格変換【係数】!$L$744:$L$801)</f>
        <v>0</v>
      </c>
      <c r="H1392" s="327">
        <f>G1392*各種係数!H92</f>
        <v>0</v>
      </c>
      <c r="I1392" s="326">
        <f>G1392*各種係数!I92</f>
        <v>0</v>
      </c>
      <c r="J1392" s="80">
        <v>7.92235714981218E-5</v>
      </c>
      <c r="K1392" s="67">
        <f>J1392*各種係数!G92</f>
        <v>6.824938482491643E-5</v>
      </c>
      <c r="L1392" s="67">
        <f>J1392*各種係数!F92</f>
        <v>1.0974186673205379E-5</v>
      </c>
      <c r="M1392" s="80">
        <v>1.0567933881890393E-4</v>
      </c>
      <c r="N1392" s="67">
        <f>M1392*各種係数!H92</f>
        <v>4.638808669095814E-5</v>
      </c>
      <c r="O1392" s="67">
        <f>M1392*各種係数!I92</f>
        <v>1.1478397132404921E-5</v>
      </c>
      <c r="P1392" s="54"/>
      <c r="Q1392" s="41"/>
      <c r="R1392" s="67">
        <f>Q$1415*各種係数!J92</f>
        <v>4.6205716773011662E-4</v>
      </c>
      <c r="S1392" s="67">
        <f>R1392*各種係数!G92</f>
        <v>3.9805220662478345E-4</v>
      </c>
      <c r="T1392" s="67">
        <f>R1392*各種係数!F92</f>
        <v>6.4004961105333183E-5</v>
      </c>
      <c r="U1392" s="80">
        <v>4.5765530953111375E-4</v>
      </c>
      <c r="V1392" s="67">
        <f>U1392*各種係数!H92</f>
        <v>2.0088840837173183E-4</v>
      </c>
      <c r="W1392" s="67">
        <f>U1392*各種係数!I92</f>
        <v>4.9708386249026557E-5</v>
      </c>
      <c r="X1392" s="330">
        <f t="shared" si="135"/>
        <v>5.6333464835001763E-4</v>
      </c>
      <c r="Y1392" s="67">
        <f t="shared" si="136"/>
        <v>2.4727649506269E-4</v>
      </c>
      <c r="Z1392" s="68">
        <f t="shared" si="137"/>
        <v>6.1186783381431481E-5</v>
      </c>
      <c r="AA1392" s="67">
        <f>G1392*各種係数!K92*各種係数!$P$18</f>
        <v>0</v>
      </c>
      <c r="AB1392" s="67">
        <f>M1392*各種係数!K92*各種係数!$P$18</f>
        <v>1.321588838627245E-12</v>
      </c>
      <c r="AC1392" s="67">
        <f>U1392*各種係数!K92*各種係数!$P$18</f>
        <v>5.7232771871451624E-12</v>
      </c>
      <c r="AD1392" s="80">
        <f t="shared" si="138"/>
        <v>7.0448660257724075E-12</v>
      </c>
      <c r="AE1392" s="67">
        <f>G1392*各種係数!L92*各種係数!$P$18</f>
        <v>0</v>
      </c>
      <c r="AF1392" s="67">
        <f>M1392*各種係数!L92*各種係数!$P$18</f>
        <v>1.321588838627245E-12</v>
      </c>
      <c r="AG1392" s="67">
        <f>U1392*各種係数!L92*各種係数!$P$18</f>
        <v>5.7232771871451624E-12</v>
      </c>
      <c r="AH1392" s="330">
        <f t="shared" si="139"/>
        <v>7.0448660257724075E-12</v>
      </c>
    </row>
    <row r="1393" spans="2:34" x14ac:dyDescent="0.15">
      <c r="B1393" s="162" t="s">
        <v>119</v>
      </c>
      <c r="C1393" s="162" t="s">
        <v>316</v>
      </c>
      <c r="D1393" s="162" t="s">
        <v>298</v>
      </c>
      <c r="E1393" s="116" t="s">
        <v>990</v>
      </c>
      <c r="F1393" s="363">
        <f>SUMIF(価格変換【係数】!$D$7:$D$64,E1393,価格変換【係数】!$J$744:$J$801)</f>
        <v>0</v>
      </c>
      <c r="G1393" s="324">
        <f>SUMIF(価格変換【係数】!$D$7:$D$64,E1393,価格変換【係数】!$L$744:$L$801)</f>
        <v>0</v>
      </c>
      <c r="H1393" s="325">
        <f>G1393*各種係数!H93</f>
        <v>0</v>
      </c>
      <c r="I1393" s="324">
        <f>G1393*各種係数!I93</f>
        <v>0</v>
      </c>
      <c r="J1393" s="366">
        <v>4.0870532066003629E-3</v>
      </c>
      <c r="K1393" s="46">
        <f>J1393*各種係数!G93</f>
        <v>4.9496252133115646E-4</v>
      </c>
      <c r="L1393" s="46">
        <f>J1393*各種係数!F93</f>
        <v>3.5920906852692064E-3</v>
      </c>
      <c r="M1393" s="366">
        <v>5.5405692659350227E-4</v>
      </c>
      <c r="N1393" s="46">
        <f>M1393*各種係数!H93</f>
        <v>3.3046842723385284E-4</v>
      </c>
      <c r="O1393" s="46">
        <f>M1393*各種係数!I93</f>
        <v>1.9922690408392022E-4</v>
      </c>
      <c r="P1393" s="54"/>
      <c r="Q1393" s="41"/>
      <c r="R1393" s="46">
        <f>Q$1415*各種係数!J93</f>
        <v>4.6894933666071051E-4</v>
      </c>
      <c r="S1393" s="46">
        <f>R1393*各種係数!G93</f>
        <v>5.6792102846938744E-5</v>
      </c>
      <c r="T1393" s="46">
        <f>R1393*各種係数!F93</f>
        <v>4.1215723381377175E-4</v>
      </c>
      <c r="U1393" s="366">
        <v>1.1001433301269226E-4</v>
      </c>
      <c r="V1393" s="46">
        <f>U1393*各種係数!H93</f>
        <v>6.5618281910875606E-5</v>
      </c>
      <c r="W1393" s="46">
        <f>U1393*各種係数!I93</f>
        <v>3.9558778022563465E-5</v>
      </c>
      <c r="X1393" s="328">
        <f t="shared" si="135"/>
        <v>6.6407125960619452E-4</v>
      </c>
      <c r="Y1393" s="136">
        <f t="shared" si="136"/>
        <v>3.9608670914472843E-4</v>
      </c>
      <c r="Z1393" s="329">
        <f t="shared" si="137"/>
        <v>2.3878568210648369E-4</v>
      </c>
      <c r="AA1393" s="46">
        <f>G1393*各種係数!K93*各種係数!$P$18</f>
        <v>0</v>
      </c>
      <c r="AB1393" s="46">
        <f>M1393*各種係数!K93*各種係数!$P$18</f>
        <v>3.5986872665370779E-11</v>
      </c>
      <c r="AC1393" s="46">
        <f>U1393*各種係数!K93*各種係数!$P$18</f>
        <v>7.1456047266387224E-12</v>
      </c>
      <c r="AD1393" s="366">
        <f t="shared" si="138"/>
        <v>4.3132477392009499E-11</v>
      </c>
      <c r="AE1393" s="46">
        <f>G1393*各種係数!L93*各種係数!$P$18</f>
        <v>0</v>
      </c>
      <c r="AF1393" s="46">
        <f>M1393*各種係数!L93*各種係数!$P$18</f>
        <v>3.4469353938517791E-11</v>
      </c>
      <c r="AG1393" s="46">
        <f>U1393*各種係数!L93*各種係数!$P$18</f>
        <v>6.8442840453949202E-12</v>
      </c>
      <c r="AH1393" s="328">
        <f t="shared" si="139"/>
        <v>4.1313637983912711E-11</v>
      </c>
    </row>
    <row r="1394" spans="2:34" x14ac:dyDescent="0.15">
      <c r="B1394" s="155" t="s">
        <v>120</v>
      </c>
      <c r="C1394" s="155" t="s">
        <v>316</v>
      </c>
      <c r="D1394" s="155" t="s">
        <v>298</v>
      </c>
      <c r="E1394" s="41" t="s">
        <v>991</v>
      </c>
      <c r="F1394" s="363">
        <f>SUMIF(価格変換【係数】!$D$7:$D$64,E1394,価格変換【係数】!$J$744:$J$801)</f>
        <v>0</v>
      </c>
      <c r="G1394" s="324">
        <f>SUMIF(価格変換【係数】!$D$7:$D$64,E1394,価格変換【係数】!$L$744:$L$801)</f>
        <v>0</v>
      </c>
      <c r="H1394" s="325">
        <f>G1394*各種係数!H94</f>
        <v>0</v>
      </c>
      <c r="I1394" s="324">
        <f>G1394*各種係数!I94</f>
        <v>0</v>
      </c>
      <c r="J1394" s="364">
        <v>1.2252478968784596E-3</v>
      </c>
      <c r="K1394" s="46">
        <f>J1394*各種係数!G94</f>
        <v>0</v>
      </c>
      <c r="L1394" s="46">
        <f>J1394*各種係数!F94</f>
        <v>1.2252478968784594E-3</v>
      </c>
      <c r="M1394" s="364">
        <v>1.8719926301158989E-20</v>
      </c>
      <c r="N1394" s="46">
        <f>M1394*各種係数!H94</f>
        <v>4.7256641540618065E-21</v>
      </c>
      <c r="O1394" s="46">
        <f>M1394*各種係数!I94</f>
        <v>3.0609810526125884E-21</v>
      </c>
      <c r="P1394" s="54"/>
      <c r="Q1394" s="41"/>
      <c r="R1394" s="46">
        <f>Q$1415*各種係数!J94</f>
        <v>2.4153676253044098E-4</v>
      </c>
      <c r="S1394" s="46">
        <f>R1394*各種係数!G94</f>
        <v>0</v>
      </c>
      <c r="T1394" s="46">
        <f>R1394*各種係数!F94</f>
        <v>2.4153676253044096E-4</v>
      </c>
      <c r="U1394" s="364">
        <v>9.5893186519196517E-21</v>
      </c>
      <c r="V1394" s="46">
        <f>U1394*各種係数!H94</f>
        <v>2.4207306527936162E-21</v>
      </c>
      <c r="W1394" s="46">
        <f>U1394*各種係数!I94</f>
        <v>1.5679934968105754E-21</v>
      </c>
      <c r="X1394" s="135">
        <f t="shared" si="135"/>
        <v>2.8309244953078642E-20</v>
      </c>
      <c r="Y1394" s="46">
        <f t="shared" si="136"/>
        <v>7.1463948068554223E-21</v>
      </c>
      <c r="Z1394" s="47">
        <f t="shared" si="137"/>
        <v>4.6289745494231638E-21</v>
      </c>
      <c r="AA1394" s="46">
        <f>G1394*各種係数!K94*各種係数!$P$18</f>
        <v>0</v>
      </c>
      <c r="AB1394" s="46">
        <f>M1394*各種係数!K94*各種係数!$P$18</f>
        <v>6.7034218850304075E-28</v>
      </c>
      <c r="AC1394" s="46">
        <f>U1394*各種係数!K94*各種係数!$P$18</f>
        <v>3.4338408965760026E-28</v>
      </c>
      <c r="AD1394" s="364">
        <f t="shared" si="138"/>
        <v>1.0137262781606409E-27</v>
      </c>
      <c r="AE1394" s="46">
        <f>G1394*各種係数!L94*各種係数!$P$18</f>
        <v>0</v>
      </c>
      <c r="AF1394" s="46">
        <f>M1394*各種係数!L94*各種係数!$P$18</f>
        <v>1.489649307784535E-28</v>
      </c>
      <c r="AG1394" s="46">
        <f>U1394*各種係数!L94*各種係数!$P$18</f>
        <v>7.6307575479466728E-29</v>
      </c>
      <c r="AH1394" s="135">
        <f t="shared" si="139"/>
        <v>2.2527250625792022E-28</v>
      </c>
    </row>
    <row r="1395" spans="2:34" x14ac:dyDescent="0.15">
      <c r="B1395" s="155" t="s">
        <v>121</v>
      </c>
      <c r="C1395" s="155" t="s">
        <v>316</v>
      </c>
      <c r="D1395" s="155" t="s">
        <v>298</v>
      </c>
      <c r="E1395" s="41" t="s">
        <v>992</v>
      </c>
      <c r="F1395" s="363">
        <f>SUMIF(価格変換【係数】!$D$7:$D$64,E1395,価格変換【係数】!$J$744:$J$801)</f>
        <v>4.5307431087379998E-3</v>
      </c>
      <c r="G1395" s="324">
        <f>SUMIF(価格変換【係数】!$D$7:$D$64,E1395,価格変換【係数】!$L$744:$L$801)</f>
        <v>3.6716128638322265E-4</v>
      </c>
      <c r="H1395" s="325">
        <f>G1395*各種係数!H95</f>
        <v>1.6635717262359419E-4</v>
      </c>
      <c r="I1395" s="324">
        <f>G1395*各種係数!I95</f>
        <v>1.4307480271164258E-4</v>
      </c>
      <c r="J1395" s="364">
        <v>7.3884231199930787E-4</v>
      </c>
      <c r="K1395" s="46">
        <f>J1395*各種係数!G95</f>
        <v>5.987412819429998E-5</v>
      </c>
      <c r="L1395" s="46">
        <f>J1395*各種係数!F95</f>
        <v>6.7896818380500784E-4</v>
      </c>
      <c r="M1395" s="364">
        <v>7.2602356174745222E-5</v>
      </c>
      <c r="N1395" s="46">
        <f>M1395*各種係数!H95</f>
        <v>3.2895414486688267E-5</v>
      </c>
      <c r="O1395" s="46">
        <f>M1395*各種係数!I95</f>
        <v>2.8291566053780814E-5</v>
      </c>
      <c r="P1395" s="54"/>
      <c r="Q1395" s="41"/>
      <c r="R1395" s="46">
        <f>Q$1415*各種係数!J95</f>
        <v>4.1966557089941889E-4</v>
      </c>
      <c r="S1395" s="46">
        <f>R1395*各種係数!G95</f>
        <v>3.4008759085239602E-5</v>
      </c>
      <c r="T1395" s="46">
        <f>R1395*各種係数!F95</f>
        <v>3.8565681181417931E-4</v>
      </c>
      <c r="U1395" s="364">
        <v>5.2569161551112444E-5</v>
      </c>
      <c r="V1395" s="46">
        <f>U1395*各種係数!H95</f>
        <v>2.3818570767584161E-5</v>
      </c>
      <c r="W1395" s="46">
        <f>U1395*各種係数!I95</f>
        <v>2.0485063912189093E-5</v>
      </c>
      <c r="X1395" s="135">
        <f t="shared" si="135"/>
        <v>4.9233280410908038E-4</v>
      </c>
      <c r="Y1395" s="46">
        <f t="shared" si="136"/>
        <v>2.230711578778666E-4</v>
      </c>
      <c r="Z1395" s="47">
        <f t="shared" si="137"/>
        <v>1.9185143267761248E-4</v>
      </c>
      <c r="AA1395" s="46">
        <f>G1395*各種係数!K95*各種係数!$P$18</f>
        <v>2.6150487944583347E-11</v>
      </c>
      <c r="AB1395" s="46">
        <f>M1395*各種係数!K95*各種係数!$P$18</f>
        <v>5.1709891818888037E-12</v>
      </c>
      <c r="AC1395" s="46">
        <f>U1395*各種係数!K95*各種係数!$P$18</f>
        <v>3.7441562506248953E-12</v>
      </c>
      <c r="AD1395" s="364">
        <f t="shared" si="138"/>
        <v>3.5065633377097044E-11</v>
      </c>
      <c r="AE1395" s="46">
        <f>G1395*各種係数!L95*各種係数!$P$18</f>
        <v>1.8347519767570571E-11</v>
      </c>
      <c r="AF1395" s="46">
        <f>M1395*各種係数!L95*各種係数!$P$18</f>
        <v>3.6280327324542413E-12</v>
      </c>
      <c r="AG1395" s="46">
        <f>U1395*各種係数!L95*各種係数!$P$18</f>
        <v>2.6269483371319831E-12</v>
      </c>
      <c r="AH1395" s="135">
        <f t="shared" si="139"/>
        <v>2.4602500837156795E-11</v>
      </c>
    </row>
    <row r="1396" spans="2:34" x14ac:dyDescent="0.15">
      <c r="B1396" s="155" t="s">
        <v>122</v>
      </c>
      <c r="C1396" s="155" t="s">
        <v>317</v>
      </c>
      <c r="D1396" s="155" t="s">
        <v>299</v>
      </c>
      <c r="E1396" s="41" t="s">
        <v>195</v>
      </c>
      <c r="F1396" s="363">
        <f>SUMIF(価格変換【係数】!$D$7:$D$64,E1396,価格変換【係数】!$J$744:$J$801)</f>
        <v>0</v>
      </c>
      <c r="G1396" s="324">
        <f>SUMIF(価格変換【係数】!$D$7:$D$64,E1396,価格変換【係数】!$L$744:$L$801)</f>
        <v>0</v>
      </c>
      <c r="H1396" s="325">
        <f>G1396*各種係数!H96</f>
        <v>0</v>
      </c>
      <c r="I1396" s="324">
        <f>G1396*各種係数!I96</f>
        <v>0</v>
      </c>
      <c r="J1396" s="364">
        <v>0</v>
      </c>
      <c r="K1396" s="46">
        <f>J1396*各種係数!G96</f>
        <v>0</v>
      </c>
      <c r="L1396" s="46">
        <f>J1396*各種係数!F96</f>
        <v>0</v>
      </c>
      <c r="M1396" s="364">
        <v>3.4578301999175451E-4</v>
      </c>
      <c r="N1396" s="46">
        <f>M1396*各種係数!H96</f>
        <v>2.7344721630712565E-4</v>
      </c>
      <c r="O1396" s="46">
        <f>M1396*各種係数!I96</f>
        <v>1.1839845654326963E-4</v>
      </c>
      <c r="P1396" s="54"/>
      <c r="Q1396" s="41"/>
      <c r="R1396" s="46">
        <f>Q$1415*各種係数!J96</f>
        <v>3.1859492687370616E-4</v>
      </c>
      <c r="S1396" s="46">
        <f>R1396*各種係数!G96</f>
        <v>3.1859492687370616E-4</v>
      </c>
      <c r="T1396" s="46">
        <f>R1396*各種係数!F96</f>
        <v>0</v>
      </c>
      <c r="U1396" s="364">
        <v>3.4658707752261244E-4</v>
      </c>
      <c r="V1396" s="46">
        <f>U1396*各種係数!H96</f>
        <v>2.7408306966270431E-4</v>
      </c>
      <c r="W1396" s="46">
        <f>U1396*各種係数!I96</f>
        <v>1.1867377130750485E-4</v>
      </c>
      <c r="X1396" s="135">
        <f t="shared" si="135"/>
        <v>6.923700975143669E-4</v>
      </c>
      <c r="Y1396" s="46">
        <f t="shared" si="136"/>
        <v>5.4753028596982991E-4</v>
      </c>
      <c r="Z1396" s="47">
        <f t="shared" si="137"/>
        <v>2.370722278507745E-4</v>
      </c>
      <c r="AA1396" s="46">
        <f>G1396*各種係数!K96*各種係数!$P$18</f>
        <v>0</v>
      </c>
      <c r="AB1396" s="46">
        <f>M1396*各種係数!K96*各種係数!$P$18</f>
        <v>1.7950813272612629E-11</v>
      </c>
      <c r="AC1396" s="46">
        <f>U1396*各種係数!K96*各種係数!$P$18</f>
        <v>1.7992554728272347E-11</v>
      </c>
      <c r="AD1396" s="364">
        <f t="shared" si="138"/>
        <v>3.594336800088498E-11</v>
      </c>
      <c r="AE1396" s="46">
        <f>G1396*各種係数!L96*各種係数!$P$18</f>
        <v>0</v>
      </c>
      <c r="AF1396" s="46">
        <f>M1396*各種係数!L96*各種係数!$P$18</f>
        <v>1.7950813272612629E-11</v>
      </c>
      <c r="AG1396" s="46">
        <f>U1396*各種係数!L96*各種係数!$P$18</f>
        <v>1.7992554728272347E-11</v>
      </c>
      <c r="AH1396" s="135">
        <f t="shared" si="139"/>
        <v>3.594336800088498E-11</v>
      </c>
    </row>
    <row r="1397" spans="2:34" x14ac:dyDescent="0.15">
      <c r="B1397" s="163" t="s">
        <v>123</v>
      </c>
      <c r="C1397" s="163" t="s">
        <v>318</v>
      </c>
      <c r="D1397" s="163" t="s">
        <v>300</v>
      </c>
      <c r="E1397" s="62" t="s">
        <v>196</v>
      </c>
      <c r="F1397" s="365">
        <f>SUMIF(価格変換【係数】!$D$7:$D$64,E1397,価格変換【係数】!$J$744:$J$801)</f>
        <v>0</v>
      </c>
      <c r="G1397" s="326">
        <f>SUMIF(価格変換【係数】!$D$7:$D$64,E1397,価格変換【係数】!$L$744:$L$801)</f>
        <v>0</v>
      </c>
      <c r="H1397" s="327">
        <f>G1397*各種係数!H97</f>
        <v>0</v>
      </c>
      <c r="I1397" s="326">
        <f>G1397*各種係数!I97</f>
        <v>0</v>
      </c>
      <c r="J1397" s="80">
        <v>7.5326088549799211E-5</v>
      </c>
      <c r="K1397" s="67">
        <f>J1397*各種係数!G97</f>
        <v>2.8961370239741886E-5</v>
      </c>
      <c r="L1397" s="67">
        <f>J1397*各種係数!F97</f>
        <v>4.6364718310057328E-5</v>
      </c>
      <c r="M1397" s="80">
        <v>3.6681673863309591E-5</v>
      </c>
      <c r="N1397" s="67">
        <f>M1397*各種係数!H97</f>
        <v>3.0139751868416431E-5</v>
      </c>
      <c r="O1397" s="67">
        <f>M1397*各種係数!I97</f>
        <v>2.2004047586610059E-5</v>
      </c>
      <c r="P1397" s="54"/>
      <c r="Q1397" s="41"/>
      <c r="R1397" s="67">
        <f>Q$1415*各種係数!J97</f>
        <v>3.0301019679719733E-3</v>
      </c>
      <c r="S1397" s="67">
        <f>R1397*各種係数!G97</f>
        <v>1.1650134322398816E-3</v>
      </c>
      <c r="T1397" s="67">
        <f>R1397*各種係数!F97</f>
        <v>1.8650885357320917E-3</v>
      </c>
      <c r="U1397" s="80">
        <v>1.171183884614631E-3</v>
      </c>
      <c r="V1397" s="67">
        <f>U1397*各種係数!H97</f>
        <v>9.6231136578204624E-4</v>
      </c>
      <c r="W1397" s="67">
        <f>U1397*各種係数!I97</f>
        <v>7.0255207070874946E-4</v>
      </c>
      <c r="X1397" s="330">
        <f t="shared" si="135"/>
        <v>1.2078655584779406E-3</v>
      </c>
      <c r="Y1397" s="67">
        <f t="shared" si="136"/>
        <v>9.924511176504626E-4</v>
      </c>
      <c r="Z1397" s="68">
        <f t="shared" si="137"/>
        <v>7.2455611829535952E-4</v>
      </c>
      <c r="AA1397" s="67">
        <f>G1397*各種係数!K97*各種係数!$P$18</f>
        <v>0</v>
      </c>
      <c r="AB1397" s="67">
        <f>M1397*各種係数!K97*各種係数!$P$18</f>
        <v>3.6861326286879477E-12</v>
      </c>
      <c r="AC1397" s="67">
        <f>U1397*各種係数!K97*各種係数!$P$18</f>
        <v>1.1769198830344707E-10</v>
      </c>
      <c r="AD1397" s="80">
        <f t="shared" si="138"/>
        <v>1.2137812093213502E-10</v>
      </c>
      <c r="AE1397" s="67">
        <f>G1397*各種係数!L97*各種係数!$P$18</f>
        <v>0</v>
      </c>
      <c r="AF1397" s="67">
        <f>M1397*各種係数!L97*各種係数!$P$18</f>
        <v>3.6693774803757301E-12</v>
      </c>
      <c r="AG1397" s="67">
        <f>U1397*各種係数!L97*各種係数!$P$18</f>
        <v>1.1715702472024958E-10</v>
      </c>
      <c r="AH1397" s="330">
        <f t="shared" si="139"/>
        <v>1.2082640220062531E-10</v>
      </c>
    </row>
    <row r="1398" spans="2:34" x14ac:dyDescent="0.15">
      <c r="B1398" s="155" t="s">
        <v>124</v>
      </c>
      <c r="C1398" s="155" t="s">
        <v>318</v>
      </c>
      <c r="D1398" s="155" t="s">
        <v>300</v>
      </c>
      <c r="E1398" s="41" t="s">
        <v>197</v>
      </c>
      <c r="F1398" s="363">
        <f>SUMIF(価格変換【係数】!$D$7:$D$64,E1398,価格変換【係数】!$J$744:$J$801)</f>
        <v>0</v>
      </c>
      <c r="G1398" s="324">
        <f>SUMIF(価格変換【係数】!$D$7:$D$64,E1398,価格変換【係数】!$L$744:$L$801)</f>
        <v>0</v>
      </c>
      <c r="H1398" s="325">
        <f>G1398*各種係数!H98</f>
        <v>0</v>
      </c>
      <c r="I1398" s="324">
        <f>G1398*各種係数!I98</f>
        <v>0</v>
      </c>
      <c r="J1398" s="366">
        <v>0</v>
      </c>
      <c r="K1398" s="46">
        <f>J1398*各種係数!G98</f>
        <v>0</v>
      </c>
      <c r="L1398" s="46">
        <f>J1398*各種係数!F98</f>
        <v>0</v>
      </c>
      <c r="M1398" s="366">
        <v>0</v>
      </c>
      <c r="N1398" s="46">
        <f>M1398*各種係数!H98</f>
        <v>0</v>
      </c>
      <c r="O1398" s="46">
        <f>M1398*各種係数!I98</f>
        <v>0</v>
      </c>
      <c r="P1398" s="54"/>
      <c r="Q1398" s="41"/>
      <c r="R1398" s="46">
        <f>Q$1415*各種係数!J98</f>
        <v>7.6989287967364395E-5</v>
      </c>
      <c r="S1398" s="46">
        <f>R1398*各種係数!G98</f>
        <v>4.3485488553695025E-5</v>
      </c>
      <c r="T1398" s="46">
        <f>R1398*各種係数!F98</f>
        <v>3.350379941366937E-5</v>
      </c>
      <c r="U1398" s="366">
        <v>4.3485488553695025E-5</v>
      </c>
      <c r="V1398" s="46">
        <f>U1398*各種係数!H98</f>
        <v>2.5789741868801996E-5</v>
      </c>
      <c r="W1398" s="46">
        <f>U1398*各種係数!I98</f>
        <v>1.8531321493616108E-5</v>
      </c>
      <c r="X1398" s="328">
        <f t="shared" si="135"/>
        <v>4.3485488553695025E-5</v>
      </c>
      <c r="Y1398" s="136">
        <f t="shared" si="136"/>
        <v>2.5789741868801996E-5</v>
      </c>
      <c r="Z1398" s="329">
        <f t="shared" si="137"/>
        <v>1.8531321493616108E-5</v>
      </c>
      <c r="AA1398" s="46">
        <f>G1398*各種係数!K98*各種係数!$P$18</f>
        <v>0</v>
      </c>
      <c r="AB1398" s="46">
        <f>M1398*各種係数!K98*各種係数!$P$18</f>
        <v>0</v>
      </c>
      <c r="AC1398" s="46">
        <f>U1398*各種係数!K98*各種係数!$P$18</f>
        <v>3.191498936818331E-12</v>
      </c>
      <c r="AD1398" s="366">
        <f t="shared" si="138"/>
        <v>3.191498936818331E-12</v>
      </c>
      <c r="AE1398" s="46">
        <f>G1398*各種係数!L98*各種係数!$P$18</f>
        <v>0</v>
      </c>
      <c r="AF1398" s="46">
        <f>M1398*各種係数!L98*各種係数!$P$18</f>
        <v>0</v>
      </c>
      <c r="AG1398" s="46">
        <f>U1398*各種係数!L98*各種係数!$P$18</f>
        <v>3.191498936818331E-12</v>
      </c>
      <c r="AH1398" s="328">
        <f t="shared" si="139"/>
        <v>3.191498936818331E-12</v>
      </c>
    </row>
    <row r="1399" spans="2:34" x14ac:dyDescent="0.15">
      <c r="B1399" s="155" t="s">
        <v>125</v>
      </c>
      <c r="C1399" s="155" t="s">
        <v>319</v>
      </c>
      <c r="D1399" s="155" t="s">
        <v>300</v>
      </c>
      <c r="E1399" s="41" t="s">
        <v>993</v>
      </c>
      <c r="F1399" s="363">
        <f>SUMIF(価格変換【係数】!$D$7:$D$64,E1399,価格変換【係数】!$J$744:$J$801)</f>
        <v>0</v>
      </c>
      <c r="G1399" s="324">
        <f>SUMIF(価格変換【係数】!$D$7:$D$64,E1399,価格変換【係数】!$L$744:$L$801)</f>
        <v>0</v>
      </c>
      <c r="H1399" s="325">
        <f>G1399*各種係数!H99</f>
        <v>0</v>
      </c>
      <c r="I1399" s="324">
        <f>G1399*各種係数!I99</f>
        <v>0</v>
      </c>
      <c r="J1399" s="364">
        <v>0</v>
      </c>
      <c r="K1399" s="46">
        <f>J1399*各種係数!G99</f>
        <v>0</v>
      </c>
      <c r="L1399" s="46">
        <f>J1399*各種係数!F99</f>
        <v>0</v>
      </c>
      <c r="M1399" s="364">
        <v>0</v>
      </c>
      <c r="N1399" s="46">
        <f>M1399*各種係数!H99</f>
        <v>0</v>
      </c>
      <c r="O1399" s="46">
        <f>M1399*各種係数!I99</f>
        <v>0</v>
      </c>
      <c r="P1399" s="54"/>
      <c r="Q1399" s="41"/>
      <c r="R1399" s="46">
        <f>Q$1415*各種係数!J99</f>
        <v>2.2165604976074429E-3</v>
      </c>
      <c r="S1399" s="46">
        <f>R1399*各種係数!G99</f>
        <v>5.75559442620305E-4</v>
      </c>
      <c r="T1399" s="46">
        <f>R1399*各種係数!F99</f>
        <v>1.6410010549871379E-3</v>
      </c>
      <c r="U1399" s="364">
        <v>5.7668115895221955E-4</v>
      </c>
      <c r="V1399" s="46">
        <f>U1399*各種係数!H99</f>
        <v>3.2083954976145496E-4</v>
      </c>
      <c r="W1399" s="46">
        <f>U1399*各種係数!I99</f>
        <v>2.4740291000514651E-4</v>
      </c>
      <c r="X1399" s="135">
        <f t="shared" si="135"/>
        <v>5.7668115895221955E-4</v>
      </c>
      <c r="Y1399" s="46">
        <f t="shared" si="136"/>
        <v>3.2083954976145496E-4</v>
      </c>
      <c r="Z1399" s="47">
        <f t="shared" si="137"/>
        <v>2.4740291000514651E-4</v>
      </c>
      <c r="AA1399" s="46">
        <f>G1399*各種係数!K99*各種係数!$P$18</f>
        <v>0</v>
      </c>
      <c r="AB1399" s="46">
        <f>M1399*各種係数!K99*各種係数!$P$18</f>
        <v>0</v>
      </c>
      <c r="AC1399" s="46">
        <f>U1399*各種係数!K99*各種係数!$P$18</f>
        <v>5.1816697026233686E-11</v>
      </c>
      <c r="AD1399" s="364">
        <f t="shared" si="138"/>
        <v>5.1816697026233686E-11</v>
      </c>
      <c r="AE1399" s="46">
        <f>G1399*各種係数!L99*各種係数!$P$18</f>
        <v>0</v>
      </c>
      <c r="AF1399" s="46">
        <f>M1399*各種係数!L99*各種係数!$P$18</f>
        <v>0</v>
      </c>
      <c r="AG1399" s="46">
        <f>U1399*各種係数!L99*各種係数!$P$18</f>
        <v>4.7906708876226347E-11</v>
      </c>
      <c r="AH1399" s="135">
        <f t="shared" si="139"/>
        <v>4.7906708876226347E-11</v>
      </c>
    </row>
    <row r="1400" spans="2:34" x14ac:dyDescent="0.15">
      <c r="B1400" s="155" t="s">
        <v>126</v>
      </c>
      <c r="C1400" s="155" t="s">
        <v>319</v>
      </c>
      <c r="D1400" s="155" t="s">
        <v>300</v>
      </c>
      <c r="E1400" s="41" t="s">
        <v>994</v>
      </c>
      <c r="F1400" s="363">
        <f>SUMIF(価格変換【係数】!$D$7:$D$64,E1400,価格変換【係数】!$J$744:$J$801)</f>
        <v>0</v>
      </c>
      <c r="G1400" s="324">
        <f>SUMIF(価格変換【係数】!$D$7:$D$64,E1400,価格変換【係数】!$L$744:$L$801)</f>
        <v>0</v>
      </c>
      <c r="H1400" s="325">
        <f>G1400*各種係数!H100</f>
        <v>0</v>
      </c>
      <c r="I1400" s="324">
        <f>G1400*各種係数!I100</f>
        <v>0</v>
      </c>
      <c r="J1400" s="364">
        <v>1.4346071172972158E-5</v>
      </c>
      <c r="K1400" s="46">
        <f>J1400*各種係数!G100</f>
        <v>5.8866663104308661E-6</v>
      </c>
      <c r="L1400" s="46">
        <f>J1400*各種係数!F100</f>
        <v>8.4594048625412921E-6</v>
      </c>
      <c r="M1400" s="364">
        <v>9.9001376907550651E-6</v>
      </c>
      <c r="N1400" s="46">
        <f>M1400*各種係数!H100</f>
        <v>6.3817691131543698E-6</v>
      </c>
      <c r="O1400" s="46">
        <f>M1400*各種係数!I100</f>
        <v>5.6846160742508448E-6</v>
      </c>
      <c r="P1400" s="54"/>
      <c r="Q1400" s="41"/>
      <c r="R1400" s="46">
        <f>Q$1415*各種係数!J100</f>
        <v>8.5990342775866402E-5</v>
      </c>
      <c r="S1400" s="46">
        <f>R1400*各種係数!G100</f>
        <v>3.5284674649792869E-5</v>
      </c>
      <c r="T1400" s="46">
        <f>R1400*各種係数!F100</f>
        <v>5.0705668126073533E-5</v>
      </c>
      <c r="U1400" s="364">
        <v>4.2699347406393596E-5</v>
      </c>
      <c r="V1400" s="46">
        <f>U1400*各種係数!H100</f>
        <v>2.7524604701653188E-5</v>
      </c>
      <c r="W1400" s="46">
        <f>U1400*各種係数!I100</f>
        <v>2.4517779874220482E-5</v>
      </c>
      <c r="X1400" s="135">
        <f t="shared" si="135"/>
        <v>5.2599485097148664E-5</v>
      </c>
      <c r="Y1400" s="46">
        <f t="shared" si="136"/>
        <v>3.3906373814807556E-5</v>
      </c>
      <c r="Z1400" s="47">
        <f t="shared" si="137"/>
        <v>3.0202395948471326E-5</v>
      </c>
      <c r="AA1400" s="46">
        <f>G1400*各種係数!K100*各種係数!$P$18</f>
        <v>0</v>
      </c>
      <c r="AB1400" s="46">
        <f>M1400*各種係数!K100*各種係数!$P$18</f>
        <v>1.2999919227724411E-12</v>
      </c>
      <c r="AC1400" s="46">
        <f>U1400*各種係数!K100*各種係数!$P$18</f>
        <v>5.6068721940909185E-12</v>
      </c>
      <c r="AD1400" s="364">
        <f t="shared" si="138"/>
        <v>6.9068641168633598E-12</v>
      </c>
      <c r="AE1400" s="46">
        <f>G1400*各種係数!L100*各種係数!$P$18</f>
        <v>0</v>
      </c>
      <c r="AF1400" s="46">
        <f>M1400*各種係数!L100*各種係数!$P$18</f>
        <v>1.2689164186424225E-12</v>
      </c>
      <c r="AG1400" s="46">
        <f>U1400*各種係数!L100*各種係数!$P$18</f>
        <v>5.4728433767022907E-12</v>
      </c>
      <c r="AH1400" s="135">
        <f t="shared" si="139"/>
        <v>6.7417597953447136E-12</v>
      </c>
    </row>
    <row r="1401" spans="2:34" x14ac:dyDescent="0.15">
      <c r="B1401" s="155" t="s">
        <v>127</v>
      </c>
      <c r="C1401" s="155" t="s">
        <v>319</v>
      </c>
      <c r="D1401" s="155" t="s">
        <v>300</v>
      </c>
      <c r="E1401" s="41" t="s">
        <v>995</v>
      </c>
      <c r="F1401" s="363">
        <f>SUMIF(価格変換【係数】!$D$7:$D$64,E1401,価格変換【係数】!$J$744:$J$801)</f>
        <v>0</v>
      </c>
      <c r="G1401" s="324">
        <f>SUMIF(価格変換【係数】!$D$7:$D$64,E1401,価格変換【係数】!$L$744:$L$801)</f>
        <v>0</v>
      </c>
      <c r="H1401" s="325">
        <f>G1401*各種係数!H101</f>
        <v>0</v>
      </c>
      <c r="I1401" s="324">
        <f>G1401*各種係数!I101</f>
        <v>0</v>
      </c>
      <c r="J1401" s="364">
        <v>0</v>
      </c>
      <c r="K1401" s="46">
        <f>J1401*各種係数!G101</f>
        <v>0</v>
      </c>
      <c r="L1401" s="46">
        <f>J1401*各種係数!F101</f>
        <v>0</v>
      </c>
      <c r="M1401" s="364">
        <v>0</v>
      </c>
      <c r="N1401" s="46">
        <f>M1401*各種係数!H101</f>
        <v>0</v>
      </c>
      <c r="O1401" s="46">
        <f>M1401*各種係数!I101</f>
        <v>0</v>
      </c>
      <c r="P1401" s="54"/>
      <c r="Q1401" s="41"/>
      <c r="R1401" s="46">
        <f>Q$1415*各種係数!J101</f>
        <v>1.7732676109697581E-3</v>
      </c>
      <c r="S1401" s="46">
        <f>R1401*各種係数!G101</f>
        <v>8.0974896988861788E-4</v>
      </c>
      <c r="T1401" s="46">
        <f>R1401*各種係数!F101</f>
        <v>9.6351864108114023E-4</v>
      </c>
      <c r="U1401" s="364">
        <v>8.0974896988861788E-4</v>
      </c>
      <c r="V1401" s="46">
        <f>U1401*各種係数!H101</f>
        <v>5.1112797173621797E-4</v>
      </c>
      <c r="W1401" s="46">
        <f>U1401*各種係数!I101</f>
        <v>4.4196031210069531E-4</v>
      </c>
      <c r="X1401" s="135">
        <f t="shared" si="135"/>
        <v>8.0974896988861788E-4</v>
      </c>
      <c r="Y1401" s="46">
        <f t="shared" si="136"/>
        <v>5.1112797173621797E-4</v>
      </c>
      <c r="Z1401" s="47">
        <f t="shared" si="137"/>
        <v>4.4196031210069531E-4</v>
      </c>
      <c r="AA1401" s="46">
        <f>G1401*各種係数!K101*各種係数!$P$18</f>
        <v>0</v>
      </c>
      <c r="AB1401" s="46">
        <f>M1401*各種係数!K101*各種係数!$P$18</f>
        <v>0</v>
      </c>
      <c r="AC1401" s="46">
        <f>U1401*各種係数!K101*各種係数!$P$18</f>
        <v>1.2665797259551141E-10</v>
      </c>
      <c r="AD1401" s="364">
        <f t="shared" si="138"/>
        <v>1.2665797259551141E-10</v>
      </c>
      <c r="AE1401" s="46">
        <f>G1401*各種係数!L101*各種係数!$P$18</f>
        <v>0</v>
      </c>
      <c r="AF1401" s="46">
        <f>M1401*各種係数!L101*各種係数!$P$18</f>
        <v>0</v>
      </c>
      <c r="AG1401" s="46">
        <f>U1401*各種係数!L101*各種係数!$P$18</f>
        <v>1.263667378919117E-10</v>
      </c>
      <c r="AH1401" s="135">
        <f t="shared" si="139"/>
        <v>1.263667378919117E-10</v>
      </c>
    </row>
    <row r="1402" spans="2:34" x14ac:dyDescent="0.15">
      <c r="B1402" s="155" t="s">
        <v>128</v>
      </c>
      <c r="C1402" s="155" t="s">
        <v>319</v>
      </c>
      <c r="D1402" s="155" t="s">
        <v>300</v>
      </c>
      <c r="E1402" s="41" t="s">
        <v>996</v>
      </c>
      <c r="F1402" s="365">
        <f>SUMIF(価格変換【係数】!$D$7:$D$64,E1402,価格変換【係数】!$J$744:$J$801)</f>
        <v>0</v>
      </c>
      <c r="G1402" s="326">
        <f>SUMIF(価格変換【係数】!$D$7:$D$64,E1402,価格変換【係数】!$L$744:$L$801)</f>
        <v>0</v>
      </c>
      <c r="H1402" s="327">
        <f>G1402*各種係数!H102</f>
        <v>0</v>
      </c>
      <c r="I1402" s="326">
        <f>G1402*各種係数!I102</f>
        <v>0</v>
      </c>
      <c r="J1402" s="80">
        <v>0</v>
      </c>
      <c r="K1402" s="67">
        <f>J1402*各種係数!G102</f>
        <v>0</v>
      </c>
      <c r="L1402" s="67">
        <f>J1402*各種係数!F102</f>
        <v>0</v>
      </c>
      <c r="M1402" s="80">
        <v>0</v>
      </c>
      <c r="N1402" s="67">
        <f>M1402*各種係数!H102</f>
        <v>0</v>
      </c>
      <c r="O1402" s="67">
        <f>M1402*各種係数!I102</f>
        <v>0</v>
      </c>
      <c r="P1402" s="54"/>
      <c r="Q1402" s="41"/>
      <c r="R1402" s="67">
        <f>Q$1415*各種係数!J102</f>
        <v>2.1734031042289011E-4</v>
      </c>
      <c r="S1402" s="67">
        <f>R1402*各種係数!G102</f>
        <v>6.4224169412037066E-5</v>
      </c>
      <c r="T1402" s="67">
        <f>R1402*各種係数!F102</f>
        <v>1.5311614101085305E-4</v>
      </c>
      <c r="U1402" s="80">
        <v>6.4224169412037066E-5</v>
      </c>
      <c r="V1402" s="67">
        <f>U1402*各種係数!H102</f>
        <v>4.9508483818818201E-5</v>
      </c>
      <c r="W1402" s="67">
        <f>U1402*各種係数!I102</f>
        <v>4.135562582217918E-5</v>
      </c>
      <c r="X1402" s="330">
        <f t="shared" si="135"/>
        <v>6.4224169412037066E-5</v>
      </c>
      <c r="Y1402" s="67">
        <f t="shared" si="136"/>
        <v>4.9508483818818201E-5</v>
      </c>
      <c r="Z1402" s="68">
        <f t="shared" si="137"/>
        <v>4.135562582217918E-5</v>
      </c>
      <c r="AA1402" s="67">
        <f>G1402*各種係数!K102*各種係数!$P$18</f>
        <v>0</v>
      </c>
      <c r="AB1402" s="67">
        <f>M1402*各種係数!K102*各種係数!$P$18</f>
        <v>0</v>
      </c>
      <c r="AC1402" s="67">
        <f>U1402*各種係数!K102*各種係数!$P$18</f>
        <v>1.2523959173547885E-11</v>
      </c>
      <c r="AD1402" s="80">
        <f t="shared" si="138"/>
        <v>1.2523959173547885E-11</v>
      </c>
      <c r="AE1402" s="67">
        <f>G1402*各種係数!L102*各種係数!$P$18</f>
        <v>0</v>
      </c>
      <c r="AF1402" s="67">
        <f>M1402*各種係数!L102*各種係数!$P$18</f>
        <v>0</v>
      </c>
      <c r="AG1402" s="67">
        <f>U1402*各種係数!L102*各種係数!$P$18</f>
        <v>1.2523959173547885E-11</v>
      </c>
      <c r="AH1402" s="330">
        <f t="shared" si="139"/>
        <v>1.2523959173547885E-11</v>
      </c>
    </row>
    <row r="1403" spans="2:34" x14ac:dyDescent="0.15">
      <c r="B1403" s="162" t="s">
        <v>129</v>
      </c>
      <c r="C1403" s="162" t="s">
        <v>320</v>
      </c>
      <c r="D1403" s="162" t="s">
        <v>300</v>
      </c>
      <c r="E1403" s="116" t="s">
        <v>952</v>
      </c>
      <c r="F1403" s="363">
        <f>SUMIF(価格変換【係数】!$D$7:$D$64,E1403,価格変換【係数】!$J$744:$J$801)</f>
        <v>0</v>
      </c>
      <c r="G1403" s="324">
        <f>SUMIF(価格変換【係数】!$D$7:$D$64,E1403,価格変換【係数】!$L$744:$L$801)</f>
        <v>0</v>
      </c>
      <c r="H1403" s="325">
        <f>G1403*各種係数!H103</f>
        <v>0</v>
      </c>
      <c r="I1403" s="324">
        <f>G1403*各種係数!I103</f>
        <v>0</v>
      </c>
      <c r="J1403" s="366">
        <v>2.1734038925985059E-4</v>
      </c>
      <c r="K1403" s="46">
        <f>J1403*各種係数!G103</f>
        <v>1.2700482844938991E-4</v>
      </c>
      <c r="L1403" s="46">
        <f>J1403*各種係数!F103</f>
        <v>9.0335560810460687E-5</v>
      </c>
      <c r="M1403" s="366">
        <v>1.6486970619162059E-4</v>
      </c>
      <c r="N1403" s="46">
        <f>M1403*各種係数!H103</f>
        <v>8.3628892803232324E-5</v>
      </c>
      <c r="O1403" s="46">
        <f>M1403*各種係数!I103</f>
        <v>6.94434656069714E-5</v>
      </c>
      <c r="P1403" s="54"/>
      <c r="Q1403" s="41"/>
      <c r="R1403" s="46">
        <f>Q$1415*各種係数!J103</f>
        <v>9.5044051761208339E-4</v>
      </c>
      <c r="S1403" s="46">
        <f>R1403*各種係数!G103</f>
        <v>5.5539854005852256E-4</v>
      </c>
      <c r="T1403" s="46">
        <f>R1403*各種係数!F103</f>
        <v>3.9504197755356094E-4</v>
      </c>
      <c r="U1403" s="366">
        <v>5.9287559037874619E-4</v>
      </c>
      <c r="V1403" s="46">
        <f>U1403*各種係数!H103</f>
        <v>3.0073159186570563E-4</v>
      </c>
      <c r="W1403" s="46">
        <f>U1403*各種係数!I103</f>
        <v>2.4972044058735538E-4</v>
      </c>
      <c r="X1403" s="328">
        <f t="shared" si="135"/>
        <v>7.5774529657036678E-4</v>
      </c>
      <c r="Y1403" s="136">
        <f t="shared" si="136"/>
        <v>3.8436048466893794E-4</v>
      </c>
      <c r="Z1403" s="329">
        <f t="shared" si="137"/>
        <v>3.1916390619432679E-4</v>
      </c>
      <c r="AA1403" s="46">
        <f>G1403*各種係数!K103*各種係数!$P$18</f>
        <v>0</v>
      </c>
      <c r="AB1403" s="46">
        <f>M1403*各種係数!K103*各種係数!$P$18</f>
        <v>7.8490695639905047E-12</v>
      </c>
      <c r="AC1403" s="46">
        <f>U1403*各種係数!K103*各種係数!$P$18</f>
        <v>2.8225450625029574E-11</v>
      </c>
      <c r="AD1403" s="366">
        <f t="shared" si="138"/>
        <v>3.6074520189020079E-11</v>
      </c>
      <c r="AE1403" s="46">
        <f>G1403*各種係数!L103*各種係数!$P$18</f>
        <v>0</v>
      </c>
      <c r="AF1403" s="46">
        <f>M1403*各種係数!L103*各種係数!$P$18</f>
        <v>6.9268038902216215E-12</v>
      </c>
      <c r="AG1403" s="46">
        <f>U1403*各種係数!L103*各種係数!$P$18</f>
        <v>2.4908960176588597E-11</v>
      </c>
      <c r="AH1403" s="328">
        <f t="shared" si="139"/>
        <v>3.1835764066810216E-11</v>
      </c>
    </row>
    <row r="1404" spans="2:34" x14ac:dyDescent="0.15">
      <c r="B1404" s="155" t="s">
        <v>130</v>
      </c>
      <c r="C1404" s="155" t="s">
        <v>321</v>
      </c>
      <c r="D1404" s="155" t="s">
        <v>300</v>
      </c>
      <c r="E1404" s="41" t="s">
        <v>199</v>
      </c>
      <c r="F1404" s="363">
        <f>SUMIF(価格変換【係数】!$D$7:$D$64,E1404,価格変換【係数】!$J$744:$J$801)</f>
        <v>0</v>
      </c>
      <c r="G1404" s="324">
        <f>SUMIF(価格変換【係数】!$D$7:$D$64,E1404,価格変換【係数】!$L$744:$L$801)</f>
        <v>0</v>
      </c>
      <c r="H1404" s="325">
        <f>G1404*各種係数!H104</f>
        <v>0</v>
      </c>
      <c r="I1404" s="324">
        <f>G1404*各種係数!I104</f>
        <v>0</v>
      </c>
      <c r="J1404" s="364">
        <v>2.2717038090648051E-3</v>
      </c>
      <c r="K1404" s="46">
        <f>J1404*各種係数!G104</f>
        <v>6.4798363144090649E-4</v>
      </c>
      <c r="L1404" s="46">
        <f>J1404*各種係数!F104</f>
        <v>1.6237201776238986E-3</v>
      </c>
      <c r="M1404" s="364">
        <v>1.0100385544375885E-3</v>
      </c>
      <c r="N1404" s="46">
        <f>M1404*各種係数!H104</f>
        <v>6.8408166660008927E-4</v>
      </c>
      <c r="O1404" s="46">
        <f>M1404*各種係数!I104</f>
        <v>1.9018799375897068E-4</v>
      </c>
      <c r="P1404" s="54"/>
      <c r="Q1404" s="41"/>
      <c r="R1404" s="46">
        <f>Q$1415*各種係数!J104</f>
        <v>2.1088315018219571E-4</v>
      </c>
      <c r="S1404" s="46">
        <f>R1404*各種係数!G104</f>
        <v>6.0152573112518403E-5</v>
      </c>
      <c r="T1404" s="46">
        <f>R1404*各種係数!F104</f>
        <v>1.507305770696773E-4</v>
      </c>
      <c r="U1404" s="364">
        <v>1.3682469279838793E-4</v>
      </c>
      <c r="V1404" s="46">
        <f>U1404*各種係数!H104</f>
        <v>9.2669001069651803E-5</v>
      </c>
      <c r="W1404" s="46">
        <f>U1404*各種係数!I104</f>
        <v>2.5763782685011201E-5</v>
      </c>
      <c r="X1404" s="135">
        <f t="shared" si="135"/>
        <v>1.1468632472359764E-3</v>
      </c>
      <c r="Y1404" s="46">
        <f t="shared" si="136"/>
        <v>7.767506676697411E-4</v>
      </c>
      <c r="Z1404" s="47">
        <f t="shared" si="137"/>
        <v>2.1595177644398187E-4</v>
      </c>
      <c r="AA1404" s="46">
        <f>G1404*各種係数!K104*各種係数!$P$18</f>
        <v>0</v>
      </c>
      <c r="AB1404" s="46">
        <f>M1404*各種係数!K104*各種係数!$P$18</f>
        <v>5.434099824571648E-11</v>
      </c>
      <c r="AC1404" s="46">
        <f>U1404*各種係数!K104*各種係数!$P$18</f>
        <v>7.3612936443480329E-12</v>
      </c>
      <c r="AD1404" s="364">
        <f t="shared" si="138"/>
        <v>6.1702291890064513E-11</v>
      </c>
      <c r="AE1404" s="46">
        <f>G1404*各種係数!L104*各種係数!$P$18</f>
        <v>0</v>
      </c>
      <c r="AF1404" s="46">
        <f>M1404*各種係数!L104*各種係数!$P$18</f>
        <v>5.2580965913871405E-11</v>
      </c>
      <c r="AG1404" s="46">
        <f>U1404*各種係数!L104*各種係数!$P$18</f>
        <v>7.1228711781343313E-12</v>
      </c>
      <c r="AH1404" s="135">
        <f t="shared" si="139"/>
        <v>5.9703837092005732E-11</v>
      </c>
    </row>
    <row r="1405" spans="2:34" x14ac:dyDescent="0.15">
      <c r="B1405" s="155" t="s">
        <v>131</v>
      </c>
      <c r="C1405" s="155" t="s">
        <v>321</v>
      </c>
      <c r="D1405" s="155" t="s">
        <v>300</v>
      </c>
      <c r="E1405" s="41" t="s">
        <v>213</v>
      </c>
      <c r="F1405" s="363">
        <f>SUMIF(価格変換【係数】!$D$7:$D$64,E1405,価格変換【係数】!$J$744:$J$801)</f>
        <v>0</v>
      </c>
      <c r="G1405" s="324">
        <f>SUMIF(価格変換【係数】!$D$7:$D$64,E1405,価格変換【係数】!$L$744:$L$801)</f>
        <v>0</v>
      </c>
      <c r="H1405" s="325">
        <f>G1405*各種係数!H105</f>
        <v>0</v>
      </c>
      <c r="I1405" s="324">
        <f>G1405*各種係数!I105</f>
        <v>0</v>
      </c>
      <c r="J1405" s="364">
        <v>3.2130850083430282E-3</v>
      </c>
      <c r="K1405" s="46">
        <f>J1405*各種係数!G105</f>
        <v>9.5059638495804675E-5</v>
      </c>
      <c r="L1405" s="46">
        <f>J1405*各種係数!F105</f>
        <v>3.1180253698472236E-3</v>
      </c>
      <c r="M1405" s="364">
        <v>1.0768125599944136E-4</v>
      </c>
      <c r="N1405" s="46">
        <f>M1405*各種係数!H105</f>
        <v>3.1264190517388816E-5</v>
      </c>
      <c r="O1405" s="46">
        <f>M1405*各種係数!I105</f>
        <v>1.6871894753790019E-5</v>
      </c>
      <c r="P1405" s="54"/>
      <c r="Q1405" s="41"/>
      <c r="R1405" s="46">
        <f>Q$1415*各種係数!J105</f>
        <v>1.246118642941026E-6</v>
      </c>
      <c r="S1405" s="46">
        <f>R1405*各種係数!G105</f>
        <v>3.6866621148608698E-8</v>
      </c>
      <c r="T1405" s="46">
        <f>R1405*各種係数!F105</f>
        <v>1.2092520217924172E-6</v>
      </c>
      <c r="U1405" s="364">
        <v>1.2615092309003869E-5</v>
      </c>
      <c r="V1405" s="46">
        <f>U1405*各種係数!H105</f>
        <v>3.6626676173352724E-6</v>
      </c>
      <c r="W1405" s="46">
        <f>U1405*各種係数!I105</f>
        <v>1.976579004130147E-6</v>
      </c>
      <c r="X1405" s="135">
        <f t="shared" si="135"/>
        <v>1.2029634830844523E-4</v>
      </c>
      <c r="Y1405" s="46">
        <f t="shared" si="136"/>
        <v>3.4926858134724091E-5</v>
      </c>
      <c r="Z1405" s="47">
        <f t="shared" si="137"/>
        <v>1.8848473757920165E-5</v>
      </c>
      <c r="AA1405" s="46">
        <f>G1405*各種係数!K105*各種係数!$P$18</f>
        <v>0</v>
      </c>
      <c r="AB1405" s="46">
        <f>M1405*各種係数!K105*各種係数!$P$18</f>
        <v>8.6071752244451429E-12</v>
      </c>
      <c r="AC1405" s="46">
        <f>U1405*各種係数!K105*各種係数!$P$18</f>
        <v>1.0083492151754793E-12</v>
      </c>
      <c r="AD1405" s="364">
        <f t="shared" si="138"/>
        <v>9.6155244396206228E-12</v>
      </c>
      <c r="AE1405" s="46">
        <f>G1405*各種係数!L105*各種係数!$P$18</f>
        <v>0</v>
      </c>
      <c r="AF1405" s="46">
        <f>M1405*各種係数!L105*各種係数!$P$18</f>
        <v>7.142124122411927E-12</v>
      </c>
      <c r="AG1405" s="46">
        <f>U1405*各種係数!L105*各種係数!$P$18</f>
        <v>8.3671530620944029E-13</v>
      </c>
      <c r="AH1405" s="135">
        <f t="shared" si="139"/>
        <v>7.9788394286213669E-12</v>
      </c>
    </row>
    <row r="1406" spans="2:34" x14ac:dyDescent="0.15">
      <c r="B1406" s="155" t="s">
        <v>132</v>
      </c>
      <c r="C1406" s="155" t="s">
        <v>321</v>
      </c>
      <c r="D1406" s="155" t="s">
        <v>300</v>
      </c>
      <c r="E1406" s="41" t="s">
        <v>214</v>
      </c>
      <c r="F1406" s="363">
        <f>SUMIF(価格変換【係数】!$D$7:$D$64,E1406,価格変換【係数】!$J$744:$J$801)</f>
        <v>0</v>
      </c>
      <c r="G1406" s="324">
        <f>SUMIF(価格変換【係数】!$D$7:$D$64,E1406,価格変換【係数】!$L$744:$L$801)</f>
        <v>0</v>
      </c>
      <c r="H1406" s="325">
        <f>G1406*各種係数!H106</f>
        <v>0</v>
      </c>
      <c r="I1406" s="324">
        <f>G1406*各種係数!I106</f>
        <v>0</v>
      </c>
      <c r="J1406" s="364">
        <v>1.046830271083336E-3</v>
      </c>
      <c r="K1406" s="46">
        <f>J1406*各種係数!G106</f>
        <v>5.675035627512343E-4</v>
      </c>
      <c r="L1406" s="46">
        <f>J1406*各種係数!F106</f>
        <v>4.7932670833210177E-4</v>
      </c>
      <c r="M1406" s="364">
        <v>1.6536756133418884E-3</v>
      </c>
      <c r="N1406" s="46">
        <f>M1406*各種係数!H106</f>
        <v>6.1532674489447859E-4</v>
      </c>
      <c r="O1406" s="46">
        <f>M1406*各種係数!I106</f>
        <v>4.4098243833996152E-4</v>
      </c>
      <c r="P1406" s="54"/>
      <c r="Q1406" s="41"/>
      <c r="R1406" s="46">
        <f>Q$1415*各種係数!J106</f>
        <v>7.3424754260880299E-4</v>
      </c>
      <c r="S1406" s="46">
        <f>R1406*各種係数!G106</f>
        <v>3.9804742744075912E-4</v>
      </c>
      <c r="T1406" s="46">
        <f>R1406*各種係数!F106</f>
        <v>3.3620011516804392E-4</v>
      </c>
      <c r="U1406" s="364">
        <v>5.4821150699016876E-4</v>
      </c>
      <c r="V1406" s="46">
        <f>U1406*各種係数!H106</f>
        <v>2.0398752898596217E-4</v>
      </c>
      <c r="W1406" s="46">
        <f>U1406*各種係数!I106</f>
        <v>1.4619048931246992E-4</v>
      </c>
      <c r="X1406" s="135">
        <f t="shared" si="135"/>
        <v>2.2018871203320573E-3</v>
      </c>
      <c r="Y1406" s="46">
        <f t="shared" si="136"/>
        <v>8.193142738804407E-4</v>
      </c>
      <c r="Z1406" s="47">
        <f t="shared" si="137"/>
        <v>5.8717292765243139E-4</v>
      </c>
      <c r="AA1406" s="46">
        <f>G1406*各種係数!K106*各種係数!$P$18</f>
        <v>0</v>
      </c>
      <c r="AB1406" s="46">
        <f>M1406*各種係数!K106*各種係数!$P$18</f>
        <v>1.0134154365354508E-10</v>
      </c>
      <c r="AC1406" s="46">
        <f>U1406*各種係数!K106*各種係数!$P$18</f>
        <v>3.3595827330818776E-11</v>
      </c>
      <c r="AD1406" s="364">
        <f t="shared" si="138"/>
        <v>1.3493737098436385E-10</v>
      </c>
      <c r="AE1406" s="46">
        <f>G1406*各種係数!L106*各種係数!$P$18</f>
        <v>0</v>
      </c>
      <c r="AF1406" s="46">
        <f>M1406*各種係数!L106*各種係数!$P$18</f>
        <v>8.9876641745265224E-11</v>
      </c>
      <c r="AG1406" s="46">
        <f>U1406*各種係数!L106*各種係数!$P$18</f>
        <v>2.979508726915039E-11</v>
      </c>
      <c r="AH1406" s="135">
        <f t="shared" si="139"/>
        <v>1.1967172901441561E-10</v>
      </c>
    </row>
    <row r="1407" spans="2:34" x14ac:dyDescent="0.15">
      <c r="B1407" s="163" t="s">
        <v>133</v>
      </c>
      <c r="C1407" s="163" t="s">
        <v>321</v>
      </c>
      <c r="D1407" s="163" t="s">
        <v>300</v>
      </c>
      <c r="E1407" s="62" t="s">
        <v>997</v>
      </c>
      <c r="F1407" s="365">
        <f>SUMIF(価格変換【係数】!$D$7:$D$64,E1407,価格変換【係数】!$J$744:$J$801)</f>
        <v>0</v>
      </c>
      <c r="G1407" s="326">
        <f>SUMIF(価格変換【係数】!$D$7:$D$64,E1407,価格変換【係数】!$L$744:$L$801)</f>
        <v>0</v>
      </c>
      <c r="H1407" s="327">
        <f>G1407*各種係数!H107</f>
        <v>0</v>
      </c>
      <c r="I1407" s="326">
        <f>G1407*各種係数!I107</f>
        <v>0</v>
      </c>
      <c r="J1407" s="80">
        <v>1.6035403859230104E-2</v>
      </c>
      <c r="K1407" s="67">
        <f>J1407*各種係数!G107</f>
        <v>6.0395435917109629E-3</v>
      </c>
      <c r="L1407" s="67">
        <f>J1407*各種係数!F107</f>
        <v>9.995860267519141E-3</v>
      </c>
      <c r="M1407" s="80">
        <v>7.0356100413832322E-3</v>
      </c>
      <c r="N1407" s="67">
        <f>M1407*各種係数!H107</f>
        <v>5.10110693444598E-3</v>
      </c>
      <c r="O1407" s="67">
        <f>M1407*各種係数!I107</f>
        <v>2.5594018778212742E-3</v>
      </c>
      <c r="P1407" s="54"/>
      <c r="Q1407" s="41"/>
      <c r="R1407" s="67">
        <f>Q$1415*各種係数!J107</f>
        <v>2.1386114717179879E-4</v>
      </c>
      <c r="S1407" s="67">
        <f>R1407*各種係数!G107</f>
        <v>8.054825012554479E-5</v>
      </c>
      <c r="T1407" s="67">
        <f>R1407*各種係数!F107</f>
        <v>1.33312897046254E-4</v>
      </c>
      <c r="U1407" s="80">
        <v>7.2205302212897233E-4</v>
      </c>
      <c r="V1407" s="67">
        <f>U1407*各種係数!H107</f>
        <v>5.2351816779993546E-4</v>
      </c>
      <c r="W1407" s="67">
        <f>U1407*各種係数!I107</f>
        <v>2.6266718164500319E-4</v>
      </c>
      <c r="X1407" s="330">
        <f t="shared" si="135"/>
        <v>7.7576630635122048E-3</v>
      </c>
      <c r="Y1407" s="67">
        <f t="shared" si="136"/>
        <v>5.6246251022459151E-3</v>
      </c>
      <c r="Z1407" s="68">
        <f t="shared" si="137"/>
        <v>2.8220690594662774E-3</v>
      </c>
      <c r="AA1407" s="67">
        <f>G1407*各種係数!K107*各種係数!$P$18</f>
        <v>0</v>
      </c>
      <c r="AB1407" s="67">
        <f>M1407*各種係数!K107*各種係数!$P$18</f>
        <v>1.2141137376560363E-9</v>
      </c>
      <c r="AC1407" s="67">
        <f>U1407*各種係数!K107*各種係数!$P$18</f>
        <v>1.2460248483449051E-10</v>
      </c>
      <c r="AD1407" s="80">
        <f t="shared" si="138"/>
        <v>1.3387162224905267E-9</v>
      </c>
      <c r="AE1407" s="67">
        <f>G1407*各種係数!L107*各種係数!$P$18</f>
        <v>0</v>
      </c>
      <c r="AF1407" s="67">
        <f>M1407*各種係数!L107*各種係数!$P$18</f>
        <v>1.1049480000678441E-9</v>
      </c>
      <c r="AG1407" s="67">
        <f>U1407*各種係数!L107*各種係数!$P$18</f>
        <v>1.1339898573848383E-10</v>
      </c>
      <c r="AH1407" s="330">
        <f t="shared" si="139"/>
        <v>1.218346985806328E-9</v>
      </c>
    </row>
    <row r="1408" spans="2:34" x14ac:dyDescent="0.15">
      <c r="B1408" s="162" t="s">
        <v>134</v>
      </c>
      <c r="C1408" s="162" t="s">
        <v>322</v>
      </c>
      <c r="D1408" s="162" t="s">
        <v>300</v>
      </c>
      <c r="E1408" s="116" t="s">
        <v>998</v>
      </c>
      <c r="F1408" s="363">
        <f>SUMIF(価格変換【係数】!$D$7:$D$64,E1408,価格変換【係数】!$J$744:$J$801)</f>
        <v>0</v>
      </c>
      <c r="G1408" s="324">
        <f>SUMIF(価格変換【係数】!$D$7:$D$64,E1408,価格変換【係数】!$L$744:$L$801)</f>
        <v>0</v>
      </c>
      <c r="H1408" s="325">
        <f>G1408*各種係数!H108</f>
        <v>0</v>
      </c>
      <c r="I1408" s="324">
        <f>G1408*各種係数!I108</f>
        <v>0</v>
      </c>
      <c r="J1408" s="366">
        <v>0</v>
      </c>
      <c r="K1408" s="46">
        <f>J1408*各種係数!G108</f>
        <v>0</v>
      </c>
      <c r="L1408" s="46">
        <f>J1408*各種係数!F108</f>
        <v>0</v>
      </c>
      <c r="M1408" s="366">
        <v>0</v>
      </c>
      <c r="N1408" s="46">
        <f>M1408*各種係数!H108</f>
        <v>0</v>
      </c>
      <c r="O1408" s="46">
        <f>M1408*各種係数!I108</f>
        <v>0</v>
      </c>
      <c r="P1408" s="54"/>
      <c r="Q1408" s="41"/>
      <c r="R1408" s="46">
        <f>Q$1415*各種係数!J108</f>
        <v>1.2362883528174032E-3</v>
      </c>
      <c r="S1408" s="46">
        <f>R1408*各種係数!G108</f>
        <v>6.6080579095251967E-5</v>
      </c>
      <c r="T1408" s="46">
        <f>R1408*各種係数!F108</f>
        <v>1.1702077737221512E-3</v>
      </c>
      <c r="U1408" s="366">
        <v>6.6080579095251967E-5</v>
      </c>
      <c r="V1408" s="46">
        <f>U1408*各種係数!H108</f>
        <v>3.1958067100637771E-5</v>
      </c>
      <c r="W1408" s="46">
        <f>U1408*各種係数!I108</f>
        <v>1.8472861577748496E-5</v>
      </c>
      <c r="X1408" s="328">
        <f t="shared" si="135"/>
        <v>6.6080579095251967E-5</v>
      </c>
      <c r="Y1408" s="136">
        <f t="shared" si="136"/>
        <v>3.1958067100637771E-5</v>
      </c>
      <c r="Z1408" s="329">
        <f t="shared" si="137"/>
        <v>1.8472861577748496E-5</v>
      </c>
      <c r="AA1408" s="46">
        <f>G1408*各種係数!K108*各種係数!$P$18</f>
        <v>0</v>
      </c>
      <c r="AB1408" s="46">
        <f>M1408*各種係数!K108*各種係数!$P$18</f>
        <v>0</v>
      </c>
      <c r="AC1408" s="46">
        <f>U1408*各種係数!K108*各種係数!$P$18</f>
        <v>7.1510811868125678E-12</v>
      </c>
      <c r="AD1408" s="366">
        <f t="shared" si="138"/>
        <v>7.1510811868125678E-12</v>
      </c>
      <c r="AE1408" s="46">
        <f>G1408*各種係数!L108*各種係数!$P$18</f>
        <v>0</v>
      </c>
      <c r="AF1408" s="46">
        <f>M1408*各種係数!L108*各種係数!$P$18</f>
        <v>0</v>
      </c>
      <c r="AG1408" s="46">
        <f>U1408*各種係数!L108*各種係数!$P$18</f>
        <v>7.010863908639772E-12</v>
      </c>
      <c r="AH1408" s="328">
        <f t="shared" si="139"/>
        <v>7.010863908639772E-12</v>
      </c>
    </row>
    <row r="1409" spans="2:34" x14ac:dyDescent="0.15">
      <c r="B1409" s="155" t="s">
        <v>135</v>
      </c>
      <c r="C1409" s="155" t="s">
        <v>322</v>
      </c>
      <c r="D1409" s="155" t="s">
        <v>300</v>
      </c>
      <c r="E1409" s="41" t="s">
        <v>999</v>
      </c>
      <c r="F1409" s="363">
        <f>SUMIF(価格変換【係数】!$D$7:$D$64,E1409,価格変換【係数】!$J$744:$J$801)</f>
        <v>0</v>
      </c>
      <c r="G1409" s="324">
        <f>SUMIF(価格変換【係数】!$D$7:$D$64,E1409,価格変換【係数】!$L$744:$L$801)</f>
        <v>0</v>
      </c>
      <c r="H1409" s="325">
        <f>G1409*各種係数!H109</f>
        <v>0</v>
      </c>
      <c r="I1409" s="324">
        <f>G1409*各種係数!I109</f>
        <v>0</v>
      </c>
      <c r="J1409" s="364">
        <v>0</v>
      </c>
      <c r="K1409" s="46">
        <f>J1409*各種係数!G109</f>
        <v>0</v>
      </c>
      <c r="L1409" s="46">
        <f>J1409*各種係数!F109</f>
        <v>0</v>
      </c>
      <c r="M1409" s="364">
        <v>5.2578723258654294E-8</v>
      </c>
      <c r="N1409" s="46">
        <f>M1409*各種係数!H109</f>
        <v>2.121701595519142E-8</v>
      </c>
      <c r="O1409" s="46">
        <f>M1409*各種係数!I109</f>
        <v>1.6087567278756904E-8</v>
      </c>
      <c r="P1409" s="54"/>
      <c r="Q1409" s="41"/>
      <c r="R1409" s="46">
        <f>Q$1415*各種係数!J109</f>
        <v>7.1586054092804821E-3</v>
      </c>
      <c r="S1409" s="46">
        <f>R1409*各種係数!G109</f>
        <v>4.3818492100339765E-3</v>
      </c>
      <c r="T1409" s="46">
        <f>R1409*各種係数!F109</f>
        <v>2.7767561992465052E-3</v>
      </c>
      <c r="U1409" s="364">
        <v>4.4048807815203648E-3</v>
      </c>
      <c r="V1409" s="46">
        <f>U1409*各種係数!H109</f>
        <v>1.7774951545034079E-3</v>
      </c>
      <c r="W1409" s="46">
        <f>U1409*各種係数!I109</f>
        <v>1.3477660075351524E-3</v>
      </c>
      <c r="X1409" s="135">
        <f t="shared" si="135"/>
        <v>4.4049333602436238E-3</v>
      </c>
      <c r="Y1409" s="46">
        <f t="shared" si="136"/>
        <v>1.7775163715193631E-3</v>
      </c>
      <c r="Z1409" s="47">
        <f t="shared" si="137"/>
        <v>1.3477820951024312E-3</v>
      </c>
      <c r="AA1409" s="46">
        <f>G1409*各種係数!K109*各種係数!$P$18</f>
        <v>0</v>
      </c>
      <c r="AB1409" s="46">
        <f>M1409*各種係数!K109*各種係数!$P$18</f>
        <v>1.0209344776621381E-14</v>
      </c>
      <c r="AC1409" s="46">
        <f>U1409*各種係数!K109*各種係数!$P$18</f>
        <v>8.5530693427503039E-10</v>
      </c>
      <c r="AD1409" s="364">
        <f t="shared" si="138"/>
        <v>8.5531714361980696E-10</v>
      </c>
      <c r="AE1409" s="46">
        <f>G1409*各種係数!L109*各種係数!$P$18</f>
        <v>0</v>
      </c>
      <c r="AF1409" s="46">
        <f>M1409*各種係数!L109*各種係数!$P$18</f>
        <v>9.4257473500301734E-15</v>
      </c>
      <c r="AG1409" s="46">
        <f>U1409*各種係数!L109*各種係数!$P$18</f>
        <v>7.8965959575255506E-10</v>
      </c>
      <c r="AH1409" s="135">
        <f t="shared" si="139"/>
        <v>7.896690214999051E-10</v>
      </c>
    </row>
    <row r="1410" spans="2:34" x14ac:dyDescent="0.15">
      <c r="B1410" s="155" t="s">
        <v>136</v>
      </c>
      <c r="C1410" s="155" t="s">
        <v>322</v>
      </c>
      <c r="D1410" s="155" t="s">
        <v>300</v>
      </c>
      <c r="E1410" s="41" t="s">
        <v>1000</v>
      </c>
      <c r="F1410" s="363">
        <f>SUMIF(価格変換【係数】!$D$7:$D$64,E1410,価格変換【係数】!$J$744:$J$801)</f>
        <v>0</v>
      </c>
      <c r="G1410" s="324">
        <f>SUMIF(価格変換【係数】!$D$7:$D$64,E1410,価格変換【係数】!$L$744:$L$801)</f>
        <v>0</v>
      </c>
      <c r="H1410" s="325">
        <f>G1410*各種係数!H110</f>
        <v>0</v>
      </c>
      <c r="I1410" s="324">
        <f>G1410*各種係数!I110</f>
        <v>0</v>
      </c>
      <c r="J1410" s="364">
        <v>2.2084987766746981E-5</v>
      </c>
      <c r="K1410" s="46">
        <f>J1410*各種係数!G110</f>
        <v>1.8143650498954848E-5</v>
      </c>
      <c r="L1410" s="46">
        <f>J1410*各種係数!F110</f>
        <v>3.9413372677921338E-6</v>
      </c>
      <c r="M1410" s="364">
        <v>2.2473295927437513E-5</v>
      </c>
      <c r="N1410" s="46">
        <f>M1410*各種係数!H110</f>
        <v>1.539115157884325E-5</v>
      </c>
      <c r="O1410" s="46">
        <f>M1410*各種係数!I110</f>
        <v>6.6614933837305404E-6</v>
      </c>
      <c r="P1410" s="54"/>
      <c r="Q1410" s="41"/>
      <c r="R1410" s="46">
        <f>Q$1415*各種係数!J110</f>
        <v>1.4078294983387168E-3</v>
      </c>
      <c r="S1410" s="46">
        <f>R1410*各種係数!G110</f>
        <v>1.1565850363945665E-3</v>
      </c>
      <c r="T1410" s="46">
        <f>R1410*各種係数!F110</f>
        <v>2.5124446194415038E-4</v>
      </c>
      <c r="U1410" s="364">
        <v>1.2053238304871039E-3</v>
      </c>
      <c r="V1410" s="46">
        <f>U1410*各種係数!H110</f>
        <v>8.254829125428721E-4</v>
      </c>
      <c r="W1410" s="46">
        <f>U1410*各種係数!I110</f>
        <v>3.5727989111911806E-4</v>
      </c>
      <c r="X1410" s="135">
        <f t="shared" si="135"/>
        <v>1.2277971264145415E-3</v>
      </c>
      <c r="Y1410" s="46">
        <f t="shared" si="136"/>
        <v>8.4087406412171534E-4</v>
      </c>
      <c r="Z1410" s="47">
        <f t="shared" si="137"/>
        <v>3.6394138450284862E-4</v>
      </c>
      <c r="AA1410" s="46">
        <f>G1410*各種係数!K110*各種係数!$P$18</f>
        <v>0</v>
      </c>
      <c r="AB1410" s="46">
        <f>M1410*各種係数!K110*各種係数!$P$18</f>
        <v>3.2455672024280844E-12</v>
      </c>
      <c r="AC1410" s="46">
        <f>U1410*各種係数!K110*各種係数!$P$18</f>
        <v>1.7407146264459787E-10</v>
      </c>
      <c r="AD1410" s="364">
        <f t="shared" si="138"/>
        <v>1.7731702984702594E-10</v>
      </c>
      <c r="AE1410" s="46">
        <f>G1410*各種係数!L110*各種係数!$P$18</f>
        <v>0</v>
      </c>
      <c r="AF1410" s="46">
        <f>M1410*各種係数!L110*各種係数!$P$18</f>
        <v>2.4375053271313523E-12</v>
      </c>
      <c r="AG1410" s="46">
        <f>U1410*各種係数!L110*各種係数!$P$18</f>
        <v>1.3073219287535465E-10</v>
      </c>
      <c r="AH1410" s="135">
        <f t="shared" si="139"/>
        <v>1.3316969820248599E-10</v>
      </c>
    </row>
    <row r="1411" spans="2:34" x14ac:dyDescent="0.15">
      <c r="B1411" s="155" t="s">
        <v>137</v>
      </c>
      <c r="C1411" s="155" t="s">
        <v>322</v>
      </c>
      <c r="D1411" s="155" t="s">
        <v>300</v>
      </c>
      <c r="E1411" s="41" t="s">
        <v>1001</v>
      </c>
      <c r="F1411" s="363">
        <f>SUMIF(価格変換【係数】!$D$7:$D$64,E1411,価格変換【係数】!$J$744:$J$801)</f>
        <v>0</v>
      </c>
      <c r="G1411" s="324">
        <f>SUMIF(価格変換【係数】!$D$7:$D$64,E1411,価格変換【係数】!$L$744:$L$801)</f>
        <v>0</v>
      </c>
      <c r="H1411" s="325">
        <f>G1411*各種係数!H111</f>
        <v>0</v>
      </c>
      <c r="I1411" s="324">
        <f>G1411*各種係数!I111</f>
        <v>0</v>
      </c>
      <c r="J1411" s="364">
        <v>2.4633913100311419E-5</v>
      </c>
      <c r="K1411" s="46">
        <f>J1411*各種係数!G111</f>
        <v>1.656691507866871E-5</v>
      </c>
      <c r="L1411" s="46">
        <f>J1411*各種係数!F111</f>
        <v>8.0669980216427086E-6</v>
      </c>
      <c r="M1411" s="364">
        <v>2.222018830476829E-5</v>
      </c>
      <c r="N1411" s="46">
        <f>M1411*各種係数!H111</f>
        <v>1.5599049070605703E-5</v>
      </c>
      <c r="O1411" s="46">
        <f>M1411*各種係数!I111</f>
        <v>6.5767968725500284E-6</v>
      </c>
      <c r="P1411" s="54"/>
      <c r="Q1411" s="41"/>
      <c r="R1411" s="46">
        <f>Q$1415*各種係数!J111</f>
        <v>2.6674370357390406E-3</v>
      </c>
      <c r="S1411" s="46">
        <f>R1411*各種係数!G111</f>
        <v>1.79391729884059E-3</v>
      </c>
      <c r="T1411" s="46">
        <f>R1411*各種係数!F111</f>
        <v>8.735197368984508E-4</v>
      </c>
      <c r="U1411" s="364">
        <v>1.8238697658336546E-3</v>
      </c>
      <c r="V1411" s="46">
        <f>U1411*各種係数!H111</f>
        <v>1.2803957187675144E-3</v>
      </c>
      <c r="W1411" s="46">
        <f>U1411*各種係数!I111</f>
        <v>5.398343527673546E-4</v>
      </c>
      <c r="X1411" s="135">
        <f t="shared" si="135"/>
        <v>1.846089954138423E-3</v>
      </c>
      <c r="Y1411" s="46">
        <f t="shared" si="136"/>
        <v>1.2959947678381201E-3</v>
      </c>
      <c r="Z1411" s="47">
        <f t="shared" si="137"/>
        <v>5.4641114963990464E-4</v>
      </c>
      <c r="AA1411" s="46">
        <f>G1411*各種係数!K111*各種係数!$P$18</f>
        <v>0</v>
      </c>
      <c r="AB1411" s="46">
        <f>M1411*各種係数!K111*各種係数!$P$18</f>
        <v>1.9348537383759303E-12</v>
      </c>
      <c r="AC1411" s="46">
        <f>U1411*各種係数!K111*各種係数!$P$18</f>
        <v>1.5881599140079283E-10</v>
      </c>
      <c r="AD1411" s="364">
        <f t="shared" si="138"/>
        <v>1.6075084513916877E-10</v>
      </c>
      <c r="AE1411" s="46">
        <f>G1411*各種係数!L111*各種係数!$P$18</f>
        <v>0</v>
      </c>
      <c r="AF1411" s="46">
        <f>M1411*各種係数!L111*各種係数!$P$18</f>
        <v>1.7708671088204444E-12</v>
      </c>
      <c r="AG1411" s="46">
        <f>U1411*各種係数!L111*各種係数!$P$18</f>
        <v>1.4535569792600574E-10</v>
      </c>
      <c r="AH1411" s="135">
        <f t="shared" si="139"/>
        <v>1.4712656503482618E-10</v>
      </c>
    </row>
    <row r="1412" spans="2:34" x14ac:dyDescent="0.15">
      <c r="B1412" s="163" t="s">
        <v>138</v>
      </c>
      <c r="C1412" s="163" t="s">
        <v>322</v>
      </c>
      <c r="D1412" s="163" t="s">
        <v>300</v>
      </c>
      <c r="E1412" s="62" t="s">
        <v>204</v>
      </c>
      <c r="F1412" s="365">
        <f>SUMIF(価格変換【係数】!$D$7:$D$64,E1412,価格変換【係数】!$J$744:$J$801)</f>
        <v>0</v>
      </c>
      <c r="G1412" s="326">
        <f>SUMIF(価格変換【係数】!$D$7:$D$64,E1412,価格変換【係数】!$L$744:$L$801)</f>
        <v>0</v>
      </c>
      <c r="H1412" s="327">
        <f>G1412*各種係数!H112</f>
        <v>0</v>
      </c>
      <c r="I1412" s="326">
        <f>G1412*各種係数!I112</f>
        <v>0</v>
      </c>
      <c r="J1412" s="80">
        <v>1.6864708019606256E-4</v>
      </c>
      <c r="K1412" s="67">
        <f>J1412*各種係数!G112</f>
        <v>1.0305878435433433E-4</v>
      </c>
      <c r="L1412" s="67">
        <f>J1412*各種係数!F112</f>
        <v>6.5588295841728227E-5</v>
      </c>
      <c r="M1412" s="80">
        <v>1.17499534293519E-4</v>
      </c>
      <c r="N1412" s="67">
        <f>M1412*各種係数!H112</f>
        <v>8.5887805326970772E-5</v>
      </c>
      <c r="O1412" s="67">
        <f>M1412*各種係数!I112</f>
        <v>4.0554106410825848E-5</v>
      </c>
      <c r="P1412" s="54"/>
      <c r="Q1412" s="41"/>
      <c r="R1412" s="67">
        <f>Q$1415*各種係数!J112</f>
        <v>2.4717746583628043E-3</v>
      </c>
      <c r="S1412" s="67">
        <f>R1412*各種係数!G112</f>
        <v>1.510480295256651E-3</v>
      </c>
      <c r="T1412" s="67">
        <f>R1412*各種係数!F112</f>
        <v>9.6129436310615334E-4</v>
      </c>
      <c r="U1412" s="80">
        <v>1.5345171547907985E-3</v>
      </c>
      <c r="V1412" s="67">
        <f>U1412*各種係数!H112</f>
        <v>1.1216751747486606E-3</v>
      </c>
      <c r="W1412" s="67">
        <f>U1412*各種係数!I112</f>
        <v>5.2962739264283433E-4</v>
      </c>
      <c r="X1412" s="330">
        <f t="shared" si="135"/>
        <v>1.6520166890843175E-3</v>
      </c>
      <c r="Y1412" s="67">
        <f t="shared" si="136"/>
        <v>1.2075629800756312E-3</v>
      </c>
      <c r="Z1412" s="68">
        <f t="shared" si="137"/>
        <v>5.7018149905366017E-4</v>
      </c>
      <c r="AA1412" s="67">
        <f>G1412*各種係数!K112*各種係数!$P$18</f>
        <v>0</v>
      </c>
      <c r="AB1412" s="67">
        <f>M1412*各種係数!K112*各種係数!$P$18</f>
        <v>1.9971021509069904E-11</v>
      </c>
      <c r="AC1412" s="67">
        <f>U1412*各種係数!K112*各種係数!$P$18</f>
        <v>2.6081699207257321E-10</v>
      </c>
      <c r="AD1412" s="80">
        <f t="shared" si="138"/>
        <v>2.8078801358164314E-10</v>
      </c>
      <c r="AE1412" s="67">
        <f>G1412*各種係数!L112*各種係数!$P$18</f>
        <v>0</v>
      </c>
      <c r="AF1412" s="67">
        <f>M1412*各種係数!L112*各種係数!$P$18</f>
        <v>1.2874257601518867E-11</v>
      </c>
      <c r="AG1412" s="67">
        <f>U1412*各種係数!L112*各種係数!$P$18</f>
        <v>1.6813487188277498E-10</v>
      </c>
      <c r="AH1412" s="330">
        <f t="shared" si="139"/>
        <v>1.8100912948429384E-10</v>
      </c>
    </row>
    <row r="1413" spans="2:34" x14ac:dyDescent="0.15">
      <c r="B1413" s="155" t="s">
        <v>139</v>
      </c>
      <c r="C1413" s="155" t="s">
        <v>323</v>
      </c>
      <c r="D1413" s="155" t="s">
        <v>290</v>
      </c>
      <c r="E1413" s="41" t="s">
        <v>1002</v>
      </c>
      <c r="F1413" s="363">
        <f>SUMIF(価格変換【係数】!$D$7:$D$64,E1413,価格変換【係数】!$J$744:$J$801)</f>
        <v>0</v>
      </c>
      <c r="G1413" s="324">
        <f>SUMIF(価格変換【係数】!$D$7:$D$64,E1413,価格変換【係数】!$L$744:$L$801)</f>
        <v>0</v>
      </c>
      <c r="H1413" s="325">
        <f>G1413*各種係数!H113</f>
        <v>0</v>
      </c>
      <c r="I1413" s="324">
        <f>G1413*各種係数!I113</f>
        <v>0</v>
      </c>
      <c r="J1413" s="364">
        <v>4.98265954209489E-4</v>
      </c>
      <c r="K1413" s="46">
        <f>J1413*各種係数!G113</f>
        <v>4.98265954209489E-4</v>
      </c>
      <c r="L1413" s="46">
        <f>J1413*各種係数!F113</f>
        <v>0</v>
      </c>
      <c r="M1413" s="364">
        <v>5.5579250547990408E-4</v>
      </c>
      <c r="N1413" s="46">
        <f>M1413*各種係数!H113</f>
        <v>0</v>
      </c>
      <c r="O1413" s="46">
        <f>M1413*各種係数!I113</f>
        <v>0</v>
      </c>
      <c r="P1413" s="54"/>
      <c r="Q1413" s="41"/>
      <c r="R1413" s="46">
        <f>Q$1415*各種係数!J113</f>
        <v>0</v>
      </c>
      <c r="S1413" s="46">
        <f>R1413*各種係数!G113</f>
        <v>0</v>
      </c>
      <c r="T1413" s="46">
        <f>R1413*各種係数!F113</f>
        <v>0</v>
      </c>
      <c r="U1413" s="364">
        <v>6.457102210320497E-5</v>
      </c>
      <c r="V1413" s="46">
        <f>U1413*各種係数!H113</f>
        <v>0</v>
      </c>
      <c r="W1413" s="46">
        <f>U1413*各種係数!I113</f>
        <v>0</v>
      </c>
      <c r="X1413" s="135">
        <f t="shared" si="135"/>
        <v>6.2036352758310901E-4</v>
      </c>
      <c r="Y1413" s="46">
        <f t="shared" si="136"/>
        <v>0</v>
      </c>
      <c r="Z1413" s="47">
        <f t="shared" si="137"/>
        <v>0</v>
      </c>
      <c r="AA1413" s="46">
        <f>G1413*各種係数!K113*各種係数!$P$18</f>
        <v>0</v>
      </c>
      <c r="AB1413" s="46">
        <f>M1413*各種係数!K113*各種係数!$P$18</f>
        <v>0</v>
      </c>
      <c r="AC1413" s="46">
        <f>U1413*各種係数!K113*各種係数!$P$18</f>
        <v>0</v>
      </c>
      <c r="AD1413" s="364">
        <f t="shared" si="138"/>
        <v>0</v>
      </c>
      <c r="AE1413" s="46">
        <f>G1413*各種係数!L113*各種係数!$P$18</f>
        <v>0</v>
      </c>
      <c r="AF1413" s="46">
        <f>M1413*各種係数!L113*各種係数!$P$18</f>
        <v>0</v>
      </c>
      <c r="AG1413" s="46">
        <f>U1413*各種係数!L113*各種係数!$P$18</f>
        <v>0</v>
      </c>
      <c r="AH1413" s="135">
        <f t="shared" si="139"/>
        <v>0</v>
      </c>
    </row>
    <row r="1414" spans="2:34" x14ac:dyDescent="0.15">
      <c r="B1414" s="173" t="s">
        <v>955</v>
      </c>
      <c r="C1414" s="173" t="s">
        <v>324</v>
      </c>
      <c r="D1414" s="173" t="s">
        <v>301</v>
      </c>
      <c r="E1414" s="87" t="s">
        <v>1003</v>
      </c>
      <c r="F1414" s="367">
        <f>SUMIF(価格変換【係数】!$D$7:$D$64,E1414,価格変換【係数】!$J$744:$J$801)</f>
        <v>0</v>
      </c>
      <c r="G1414" s="333">
        <f>SUMIF(価格変換【係数】!$D$7:$D$64,E1414,価格変換【係数】!$L$744:$L$801)</f>
        <v>0</v>
      </c>
      <c r="H1414" s="334">
        <f>G1414*各種係数!H114</f>
        <v>0</v>
      </c>
      <c r="I1414" s="333">
        <f>G1414*各種係数!I114</f>
        <v>0</v>
      </c>
      <c r="J1414" s="368">
        <v>2.0754996122576944E-3</v>
      </c>
      <c r="K1414" s="91">
        <f>J1414*各種係数!G114</f>
        <v>1.2877690323713025E-3</v>
      </c>
      <c r="L1414" s="91">
        <f>J1414*各種係数!F114</f>
        <v>7.8773057988639199E-4</v>
      </c>
      <c r="M1414" s="368">
        <v>1.4163488507540813E-3</v>
      </c>
      <c r="N1414" s="46">
        <f>M1414*各種係数!H114</f>
        <v>5.8273264055393658E-4</v>
      </c>
      <c r="O1414" s="46">
        <f>M1414*各種係数!I114</f>
        <v>1.5163193102059632E-5</v>
      </c>
      <c r="P1414" s="95"/>
      <c r="Q1414" s="87"/>
      <c r="R1414" s="91">
        <f>Q$1415*各種係数!J114</f>
        <v>2.9834345982268058E-6</v>
      </c>
      <c r="S1414" s="91">
        <f>R1414*各種係数!G114</f>
        <v>1.8511083610959399E-6</v>
      </c>
      <c r="T1414" s="91">
        <f>R1414*各種係数!F114</f>
        <v>1.1323262371308661E-6</v>
      </c>
      <c r="U1414" s="368">
        <v>1.1465759771159114E-4</v>
      </c>
      <c r="V1414" s="91">
        <f>U1414*各種係数!H114</f>
        <v>4.7173918091205806E-5</v>
      </c>
      <c r="W1414" s="91">
        <f>U1414*各種係数!I114</f>
        <v>1.2275049990639583E-6</v>
      </c>
      <c r="X1414" s="335">
        <f t="shared" si="135"/>
        <v>1.5310064484656725E-3</v>
      </c>
      <c r="Y1414" s="91">
        <f t="shared" si="136"/>
        <v>6.2990655864514236E-4</v>
      </c>
      <c r="Z1414" s="94">
        <f t="shared" si="137"/>
        <v>1.6390698101123591E-5</v>
      </c>
      <c r="AA1414" s="91">
        <f>G1414*各種係数!K114*各種係数!$P$18</f>
        <v>0</v>
      </c>
      <c r="AB1414" s="91">
        <f>M1414*各種係数!K114*各種係数!$P$18</f>
        <v>4.83240891610306E-12</v>
      </c>
      <c r="AC1414" s="91">
        <f>U1414*各種係数!K114*各種係数!$P$18</f>
        <v>3.9119768917484982E-13</v>
      </c>
      <c r="AD1414" s="368">
        <f t="shared" si="138"/>
        <v>5.2236066052779102E-12</v>
      </c>
      <c r="AE1414" s="91">
        <f>G1414*各種係数!L114*各種係数!$P$18</f>
        <v>0</v>
      </c>
      <c r="AF1414" s="91">
        <f>M1414*各種係数!L114*各種係数!$P$18</f>
        <v>4.83240891610306E-12</v>
      </c>
      <c r="AG1414" s="91">
        <f>U1414*各種係数!L114*各種係数!$P$18</f>
        <v>3.9119768917484982E-13</v>
      </c>
      <c r="AH1414" s="335">
        <f t="shared" si="139"/>
        <v>5.2236066052779102E-12</v>
      </c>
    </row>
    <row r="1415" spans="2:34" x14ac:dyDescent="0.15">
      <c r="B1415" s="477"/>
      <c r="C1415" s="478"/>
      <c r="D1415" s="478"/>
      <c r="E1415" s="95" t="s">
        <v>272</v>
      </c>
      <c r="F1415" s="91">
        <f t="shared" ref="F1415:O1415" si="140">SUM(F1308:F1414)</f>
        <v>0.99999999999999989</v>
      </c>
      <c r="G1415" s="91">
        <f t="shared" si="140"/>
        <v>0.30306159942680666</v>
      </c>
      <c r="H1415" s="91">
        <f t="shared" si="140"/>
        <v>0.1833971570677024</v>
      </c>
      <c r="I1415" s="91">
        <f t="shared" si="140"/>
        <v>0.11829770668948478</v>
      </c>
      <c r="J1415" s="91">
        <f t="shared" si="140"/>
        <v>0.11966444235910431</v>
      </c>
      <c r="K1415" s="91">
        <f t="shared" si="140"/>
        <v>3.9405978805900167E-2</v>
      </c>
      <c r="L1415" s="91">
        <f t="shared" si="140"/>
        <v>8.0258463553204082E-2</v>
      </c>
      <c r="M1415" s="91">
        <f t="shared" si="140"/>
        <v>4.7221036328087405E-2</v>
      </c>
      <c r="N1415" s="138">
        <f t="shared" si="140"/>
        <v>2.2633601233096025E-2</v>
      </c>
      <c r="O1415" s="138">
        <f t="shared" si="140"/>
        <v>1.0284105957438474E-2</v>
      </c>
      <c r="P1415" s="336">
        <f>各種係数!$P$8</f>
        <v>0.60899999999999999</v>
      </c>
      <c r="Q1415" s="91">
        <f>(I1415+O1415)*P1415</f>
        <v>7.8306323901976255E-2</v>
      </c>
      <c r="R1415" s="91">
        <f t="shared" ref="R1415:AH1415" si="141">SUM(R1308:R1414)</f>
        <v>7.8306323901976269E-2</v>
      </c>
      <c r="S1415" s="91">
        <f t="shared" si="141"/>
        <v>3.1725559609810848E-2</v>
      </c>
      <c r="T1415" s="91">
        <f t="shared" si="141"/>
        <v>4.6580764292165421E-2</v>
      </c>
      <c r="U1415" s="91">
        <f t="shared" si="141"/>
        <v>3.686666966295897E-2</v>
      </c>
      <c r="V1415" s="91">
        <f t="shared" si="141"/>
        <v>2.2072667940684132E-2</v>
      </c>
      <c r="W1415" s="91">
        <f t="shared" si="141"/>
        <v>1.1634402364601582E-2</v>
      </c>
      <c r="X1415" s="91">
        <f t="shared" si="141"/>
        <v>0.38714930541785303</v>
      </c>
      <c r="Y1415" s="91">
        <f t="shared" si="141"/>
        <v>0.22810342624148255</v>
      </c>
      <c r="Z1415" s="91">
        <f t="shared" si="141"/>
        <v>0.14021621501152481</v>
      </c>
      <c r="AA1415" s="91">
        <f t="shared" si="141"/>
        <v>3.3326843853249478E-8</v>
      </c>
      <c r="AB1415" s="91">
        <f t="shared" si="141"/>
        <v>3.1742341905660744E-9</v>
      </c>
      <c r="AC1415" s="91">
        <f t="shared" si="141"/>
        <v>3.4982727002676601E-9</v>
      </c>
      <c r="AD1415" s="91">
        <f t="shared" si="141"/>
        <v>3.9999350744083205E-8</v>
      </c>
      <c r="AE1415" s="91">
        <f t="shared" si="141"/>
        <v>3.0980422608352601E-8</v>
      </c>
      <c r="AF1415" s="91">
        <f t="shared" si="141"/>
        <v>2.8071733071105841E-9</v>
      </c>
      <c r="AG1415" s="91">
        <f t="shared" si="141"/>
        <v>3.1251135692535305E-9</v>
      </c>
      <c r="AH1415" s="91">
        <f t="shared" si="141"/>
        <v>3.6912709484716706E-8</v>
      </c>
    </row>
    <row r="1421" spans="2:34" x14ac:dyDescent="0.15">
      <c r="I1421" s="10" t="str">
        <f>入力表1【係数】!$E$52</f>
        <v>（単位：円)</v>
      </c>
      <c r="O1421" s="10" t="str">
        <f>入力表1【係数】!$E$52</f>
        <v>（単位：円)</v>
      </c>
      <c r="W1421" s="10" t="str">
        <f>入力表1【係数】!$E$52</f>
        <v>（単位：円)</v>
      </c>
      <c r="Z1421" s="10" t="str">
        <f>入力表1【係数】!$E$52</f>
        <v>（単位：円)</v>
      </c>
      <c r="AD1421" s="10" t="s">
        <v>9</v>
      </c>
      <c r="AH1421" s="10" t="s">
        <v>9</v>
      </c>
    </row>
    <row r="1422" spans="2:34" ht="17.45" customHeight="1" x14ac:dyDescent="0.15">
      <c r="B1422" s="460" t="s">
        <v>33</v>
      </c>
      <c r="C1422" s="458" t="s">
        <v>325</v>
      </c>
      <c r="D1422" s="458" t="s">
        <v>326</v>
      </c>
      <c r="E1422" s="460" t="s">
        <v>525</v>
      </c>
      <c r="F1422" s="458" t="s">
        <v>498</v>
      </c>
      <c r="G1422" s="499" t="s">
        <v>277</v>
      </c>
      <c r="H1422" s="500"/>
      <c r="I1422" s="501"/>
      <c r="J1422" s="463" t="s">
        <v>844</v>
      </c>
      <c r="K1422" s="463" t="s">
        <v>243</v>
      </c>
      <c r="L1422" s="508" t="s">
        <v>225</v>
      </c>
      <c r="M1422" s="510" t="s">
        <v>845</v>
      </c>
      <c r="N1422" s="511"/>
      <c r="O1422" s="512"/>
      <c r="P1422" s="460" t="s">
        <v>237</v>
      </c>
      <c r="Q1422" s="460" t="s">
        <v>275</v>
      </c>
      <c r="R1422" s="461" t="s">
        <v>241</v>
      </c>
      <c r="S1422" s="461" t="s">
        <v>244</v>
      </c>
      <c r="T1422" s="461" t="s">
        <v>225</v>
      </c>
      <c r="U1422" s="505" t="s">
        <v>847</v>
      </c>
      <c r="V1422" s="506"/>
      <c r="W1422" s="507"/>
      <c r="X1422" s="513" t="s">
        <v>278</v>
      </c>
      <c r="Y1422" s="514"/>
      <c r="Z1422" s="515"/>
      <c r="AA1422" s="373" t="s">
        <v>8</v>
      </c>
      <c r="AB1422" s="373" t="s">
        <v>848</v>
      </c>
      <c r="AC1422" s="373" t="s">
        <v>849</v>
      </c>
      <c r="AD1422" s="460" t="s">
        <v>266</v>
      </c>
      <c r="AE1422" s="373" t="s">
        <v>8</v>
      </c>
      <c r="AF1422" s="373" t="s">
        <v>848</v>
      </c>
      <c r="AG1422" s="373" t="s">
        <v>849</v>
      </c>
      <c r="AH1422" s="460" t="s">
        <v>271</v>
      </c>
    </row>
    <row r="1423" spans="2:34" x14ac:dyDescent="0.15">
      <c r="B1423" s="498"/>
      <c r="C1423" s="498"/>
      <c r="D1423" s="498"/>
      <c r="E1423" s="498"/>
      <c r="F1423" s="459"/>
      <c r="G1423" s="302" t="s">
        <v>230</v>
      </c>
      <c r="H1423" s="302" t="s">
        <v>228</v>
      </c>
      <c r="I1423" s="302" t="s">
        <v>286</v>
      </c>
      <c r="J1423" s="502"/>
      <c r="K1423" s="502"/>
      <c r="L1423" s="509"/>
      <c r="M1423" s="303" t="s">
        <v>846</v>
      </c>
      <c r="N1423" s="304" t="s">
        <v>228</v>
      </c>
      <c r="O1423" s="304" t="s">
        <v>229</v>
      </c>
      <c r="P1423" s="459"/>
      <c r="Q1423" s="459"/>
      <c r="R1423" s="462"/>
      <c r="S1423" s="462"/>
      <c r="T1423" s="462"/>
      <c r="U1423" s="305" t="s">
        <v>257</v>
      </c>
      <c r="V1423" s="305" t="s">
        <v>249</v>
      </c>
      <c r="W1423" s="305" t="s">
        <v>250</v>
      </c>
      <c r="X1423" s="306" t="s">
        <v>257</v>
      </c>
      <c r="Y1423" s="306" t="s">
        <v>249</v>
      </c>
      <c r="Z1423" s="306" t="s">
        <v>250</v>
      </c>
      <c r="AA1423" s="182" t="s">
        <v>262</v>
      </c>
      <c r="AB1423" s="182" t="s">
        <v>262</v>
      </c>
      <c r="AC1423" s="182" t="s">
        <v>262</v>
      </c>
      <c r="AD1423" s="498"/>
      <c r="AE1423" s="182" t="s">
        <v>267</v>
      </c>
      <c r="AF1423" s="182" t="s">
        <v>267</v>
      </c>
      <c r="AG1423" s="182" t="s">
        <v>267</v>
      </c>
      <c r="AH1423" s="498"/>
    </row>
    <row r="1424" spans="2:34" x14ac:dyDescent="0.15">
      <c r="B1424" s="498"/>
      <c r="C1424" s="498"/>
      <c r="D1424" s="498"/>
      <c r="E1424" s="498"/>
      <c r="F1424" s="379" t="s">
        <v>706</v>
      </c>
      <c r="G1424" s="307" t="s">
        <v>216</v>
      </c>
      <c r="H1424" s="308" t="s">
        <v>704</v>
      </c>
      <c r="I1424" s="307" t="s">
        <v>219</v>
      </c>
      <c r="J1424" s="379" t="s">
        <v>222</v>
      </c>
      <c r="K1424" s="379" t="s">
        <v>223</v>
      </c>
      <c r="L1424" s="377" t="s">
        <v>226</v>
      </c>
      <c r="M1424" s="309" t="s">
        <v>231</v>
      </c>
      <c r="N1424" s="309" t="s">
        <v>698</v>
      </c>
      <c r="O1424" s="309" t="s">
        <v>697</v>
      </c>
      <c r="P1424" s="379" t="s">
        <v>238</v>
      </c>
      <c r="Q1424" s="379" t="s">
        <v>239</v>
      </c>
      <c r="R1424" s="379" t="s">
        <v>242</v>
      </c>
      <c r="S1424" s="379" t="s">
        <v>693</v>
      </c>
      <c r="T1424" s="379" t="s">
        <v>692</v>
      </c>
      <c r="U1424" s="310" t="s">
        <v>251</v>
      </c>
      <c r="V1424" s="310" t="s">
        <v>252</v>
      </c>
      <c r="W1424" s="310" t="s">
        <v>253</v>
      </c>
      <c r="X1424" s="516" t="s">
        <v>688</v>
      </c>
      <c r="Y1424" s="516" t="s">
        <v>687</v>
      </c>
      <c r="Z1424" s="516" t="s">
        <v>260</v>
      </c>
      <c r="AA1424" s="442" t="s">
        <v>263</v>
      </c>
      <c r="AB1424" s="442" t="s">
        <v>264</v>
      </c>
      <c r="AC1424" s="460" t="s">
        <v>265</v>
      </c>
      <c r="AD1424" s="498"/>
      <c r="AE1424" s="442" t="s">
        <v>268</v>
      </c>
      <c r="AF1424" s="442" t="s">
        <v>269</v>
      </c>
      <c r="AG1424" s="460" t="s">
        <v>270</v>
      </c>
      <c r="AH1424" s="498"/>
    </row>
    <row r="1425" spans="2:34" ht="30" x14ac:dyDescent="0.15">
      <c r="B1425" s="459"/>
      <c r="C1425" s="459"/>
      <c r="D1425" s="459"/>
      <c r="E1425" s="459"/>
      <c r="F1425" s="311"/>
      <c r="G1425" s="312" t="s">
        <v>217</v>
      </c>
      <c r="H1425" s="356" t="s">
        <v>220</v>
      </c>
      <c r="I1425" s="357" t="s">
        <v>221</v>
      </c>
      <c r="J1425" s="315" t="s">
        <v>387</v>
      </c>
      <c r="K1425" s="311" t="s">
        <v>224</v>
      </c>
      <c r="L1425" s="358" t="s">
        <v>227</v>
      </c>
      <c r="M1425" s="318" t="s">
        <v>232</v>
      </c>
      <c r="N1425" s="359" t="s">
        <v>235</v>
      </c>
      <c r="O1425" s="359" t="s">
        <v>236</v>
      </c>
      <c r="P1425" s="311"/>
      <c r="Q1425" s="311" t="s">
        <v>240</v>
      </c>
      <c r="R1425" s="425" t="s">
        <v>1050</v>
      </c>
      <c r="S1425" s="311" t="s">
        <v>246</v>
      </c>
      <c r="T1425" s="311" t="s">
        <v>248</v>
      </c>
      <c r="U1425" s="319" t="s">
        <v>254</v>
      </c>
      <c r="V1425" s="360" t="s">
        <v>255</v>
      </c>
      <c r="W1425" s="360" t="s">
        <v>256</v>
      </c>
      <c r="X1425" s="517"/>
      <c r="Y1425" s="517"/>
      <c r="Z1425" s="517"/>
      <c r="AA1425" s="553"/>
      <c r="AB1425" s="553"/>
      <c r="AC1425" s="498"/>
      <c r="AD1425" s="459"/>
      <c r="AE1425" s="553"/>
      <c r="AF1425" s="553"/>
      <c r="AG1425" s="498"/>
      <c r="AH1425" s="459"/>
    </row>
    <row r="1426" spans="2:34" x14ac:dyDescent="0.15">
      <c r="B1426" s="320" t="s">
        <v>34</v>
      </c>
      <c r="C1426" s="320" t="s">
        <v>288</v>
      </c>
      <c r="D1426" s="320" t="s">
        <v>288</v>
      </c>
      <c r="E1426" s="101" t="s">
        <v>141</v>
      </c>
      <c r="F1426" s="361">
        <f>SUMIF(価格変換【係数】!$D$7:$D$64,E1426,価格変換【係数】!$J$811:$J$868)</f>
        <v>7.9224496338901468E-3</v>
      </c>
      <c r="G1426" s="321">
        <f>SUMIF(価格変換【係数】!$D$7:$D$64,E1426,価格変換【係数】!$L$811:$L$868)</f>
        <v>7.9224496338901468E-3</v>
      </c>
      <c r="H1426" s="322">
        <f>G1426*各種係数!H8</f>
        <v>4.5999605944524753E-3</v>
      </c>
      <c r="I1426" s="321">
        <f>G1426*各種係数!I8</f>
        <v>6.4046575203940124E-4</v>
      </c>
      <c r="J1426" s="362">
        <f t="array" ref="J1426:J1532">MMULT(各種係数!$AD$8:$EF$114,G1426:G1532)</f>
        <v>1.8912689751671061E-3</v>
      </c>
      <c r="K1426" s="134">
        <f>J1426*各種係数!G8</f>
        <v>4.7786541355605424E-5</v>
      </c>
      <c r="L1426" s="134">
        <f>J1426*各種係数!F8</f>
        <v>1.8434824338115006E-3</v>
      </c>
      <c r="M1426" s="362">
        <f t="array" ref="M1426:M1532">MMULT(各種係数!$EK$8:$IM$114,K1426:K1532)</f>
        <v>4.9672881341983432E-5</v>
      </c>
      <c r="N1426" s="46">
        <f>M1426*各種係数!H8</f>
        <v>2.8841243219597559E-5</v>
      </c>
      <c r="O1426" s="46">
        <f>M1426*各種係数!I8</f>
        <v>4.0156492972282734E-6</v>
      </c>
      <c r="P1426" s="102"/>
      <c r="Q1426" s="101"/>
      <c r="R1426" s="134">
        <f>Q$1533*各種係数!J8</f>
        <v>2.3946828809033979E-3</v>
      </c>
      <c r="S1426" s="134">
        <f>R1426*各種係数!G8</f>
        <v>6.0506260095415352E-5</v>
      </c>
      <c r="T1426" s="134">
        <f>R1426*各種係数!F8</f>
        <v>2.3341766208079826E-3</v>
      </c>
      <c r="U1426" s="362">
        <f t="array" ref="U1426:U1532">MMULT(各種係数!$EK$8:$IM$114,S1426:S1532)</f>
        <v>8.504617872028461E-5</v>
      </c>
      <c r="V1426" s="134">
        <f>U1426*各種係数!H8</f>
        <v>4.9379811661860589E-5</v>
      </c>
      <c r="W1426" s="134">
        <f>U1426*各種係数!I8</f>
        <v>6.8752932904943573E-6</v>
      </c>
      <c r="X1426" s="323">
        <f t="shared" ref="X1426:X1489" si="142">G1426+M1426+U1426</f>
        <v>8.0571686939524146E-3</v>
      </c>
      <c r="Y1426" s="134">
        <f t="shared" ref="Y1426:Y1489" si="143">H1426+N1426+V1426</f>
        <v>4.678181649333933E-3</v>
      </c>
      <c r="Z1426" s="52">
        <f t="shared" ref="Z1426:Z1489" si="144">I1426+O1426+W1426</f>
        <v>6.513566946271239E-4</v>
      </c>
      <c r="AA1426" s="134">
        <f>G1426*各種係数!K8*各種係数!$P$18</f>
        <v>4.0769038368558608E-9</v>
      </c>
      <c r="AB1426" s="134">
        <f>M1426*各種係数!K8*各種係数!$P$18</f>
        <v>2.5561735307792581E-11</v>
      </c>
      <c r="AC1426" s="134">
        <f>U1426*各種係数!K8*各種係数!$P$18</f>
        <v>4.3764884392758933E-11</v>
      </c>
      <c r="AD1426" s="362">
        <f t="shared" ref="AD1426:AD1489" si="145">SUM(AA1426:AC1426)</f>
        <v>4.1462304565564124E-9</v>
      </c>
      <c r="AE1426" s="134">
        <f>G1426*各種係数!L8*各種係数!$P$18</f>
        <v>5.3149819959010452E-10</v>
      </c>
      <c r="AF1426" s="134">
        <f>M1426*各種係数!L8*各種係数!$P$18</f>
        <v>3.3324348177336946E-12</v>
      </c>
      <c r="AG1426" s="134">
        <f>U1426*各種係数!L8*各種係数!$P$18</f>
        <v>5.7055447444547676E-12</v>
      </c>
      <c r="AH1426" s="323">
        <f t="shared" ref="AH1426:AH1489" si="146">SUM(AE1426:AG1426)</f>
        <v>5.4053617915229292E-10</v>
      </c>
    </row>
    <row r="1427" spans="2:34" x14ac:dyDescent="0.15">
      <c r="B1427" s="155" t="s">
        <v>35</v>
      </c>
      <c r="C1427" s="155" t="s">
        <v>288</v>
      </c>
      <c r="D1427" s="155" t="s">
        <v>288</v>
      </c>
      <c r="E1427" s="41" t="s">
        <v>205</v>
      </c>
      <c r="F1427" s="363">
        <f>SUMIF(価格変換【係数】!$D$7:$D$64,E1427,価格変換【係数】!$J$811:$J$868)</f>
        <v>0</v>
      </c>
      <c r="G1427" s="324">
        <f>SUMIF(価格変換【係数】!$D$7:$D$64,E1427,価格変換【係数】!$L$811:$L$868)</f>
        <v>0</v>
      </c>
      <c r="H1427" s="325">
        <f>G1427*各種係数!H9</f>
        <v>0</v>
      </c>
      <c r="I1427" s="324">
        <f>G1427*各種係数!I9</f>
        <v>0</v>
      </c>
      <c r="J1427" s="364">
        <v>6.5236731398058664E-5</v>
      </c>
      <c r="K1427" s="46">
        <f>J1427*各種係数!G9</f>
        <v>1.1356668835400041E-6</v>
      </c>
      <c r="L1427" s="46">
        <f>J1427*各種係数!F9</f>
        <v>6.4101064514518661E-5</v>
      </c>
      <c r="M1427" s="364">
        <v>1.4066226352539429E-6</v>
      </c>
      <c r="N1427" s="46">
        <f>M1427*各種係数!H9</f>
        <v>4.0970360700072589E-7</v>
      </c>
      <c r="O1427" s="46">
        <f>M1427*各種係数!I9</f>
        <v>1.3600654071856786E-7</v>
      </c>
      <c r="P1427" s="54"/>
      <c r="Q1427" s="41"/>
      <c r="R1427" s="46">
        <f>Q$1533*各種係数!J9</f>
        <v>1.7781575831183656E-4</v>
      </c>
      <c r="S1427" s="46">
        <f>R1427*各種係数!G9</f>
        <v>3.0954872164597043E-6</v>
      </c>
      <c r="T1427" s="46">
        <f>R1427*各種係数!F9</f>
        <v>1.7472027109537687E-4</v>
      </c>
      <c r="U1427" s="364">
        <v>8.7844186086742059E-6</v>
      </c>
      <c r="V1427" s="46">
        <f>U1427*各種係数!H9</f>
        <v>2.5586165750335574E-6</v>
      </c>
      <c r="W1427" s="46">
        <f>U1427*各種係数!I9</f>
        <v>8.4936667251476658E-7</v>
      </c>
      <c r="X1427" s="135">
        <f t="shared" si="142"/>
        <v>1.0191041243928148E-5</v>
      </c>
      <c r="Y1427" s="46">
        <f t="shared" si="143"/>
        <v>2.9683201820342834E-6</v>
      </c>
      <c r="Z1427" s="47">
        <f t="shared" si="144"/>
        <v>9.8537321323333433E-7</v>
      </c>
      <c r="AA1427" s="46">
        <f>G1427*各種係数!K9*各種係数!$P$18</f>
        <v>0</v>
      </c>
      <c r="AB1427" s="46">
        <f>M1427*各種係数!K9*各種係数!$P$18</f>
        <v>1.8821007091425994E-13</v>
      </c>
      <c r="AC1427" s="46">
        <f>U1427*各種係数!K9*各種係数!$P$18</f>
        <v>1.1753799546817598E-12</v>
      </c>
      <c r="AD1427" s="364">
        <f t="shared" si="145"/>
        <v>1.3635900255960198E-12</v>
      </c>
      <c r="AE1427" s="46">
        <f>G1427*各種係数!L9*各種係数!$P$18</f>
        <v>0</v>
      </c>
      <c r="AF1427" s="46">
        <f>M1427*各種係数!L9*各種係数!$P$18</f>
        <v>7.9246345648109451E-14</v>
      </c>
      <c r="AG1427" s="46">
        <f>U1427*各種係数!L9*各種係数!$P$18</f>
        <v>4.9489682302389897E-13</v>
      </c>
      <c r="AH1427" s="135">
        <f t="shared" si="146"/>
        <v>5.7414316867200837E-13</v>
      </c>
    </row>
    <row r="1428" spans="2:34" x14ac:dyDescent="0.15">
      <c r="B1428" s="155" t="s">
        <v>36</v>
      </c>
      <c r="C1428" s="155" t="s">
        <v>288</v>
      </c>
      <c r="D1428" s="155" t="s">
        <v>288</v>
      </c>
      <c r="E1428" s="41" t="s">
        <v>142</v>
      </c>
      <c r="F1428" s="363">
        <f>SUMIF(価格変換【係数】!$D$7:$D$64,E1428,価格変換【係数】!$J$811:$J$868)</f>
        <v>0</v>
      </c>
      <c r="G1428" s="324">
        <f>SUMIF(価格変換【係数】!$D$7:$D$64,E1428,価格変換【係数】!$L$811:$L$868)</f>
        <v>0</v>
      </c>
      <c r="H1428" s="325">
        <f>G1428*各種係数!H10</f>
        <v>0</v>
      </c>
      <c r="I1428" s="324">
        <f>G1428*各種係数!I10</f>
        <v>0</v>
      </c>
      <c r="J1428" s="364">
        <v>6.8686030444610729E-4</v>
      </c>
      <c r="K1428" s="46">
        <f>J1428*各種係数!G10</f>
        <v>5.9141283211627468E-4</v>
      </c>
      <c r="L1428" s="46">
        <f>J1428*各種係数!F10</f>
        <v>9.5447472329832658E-5</v>
      </c>
      <c r="M1428" s="364">
        <v>5.9601957410887832E-4</v>
      </c>
      <c r="N1428" s="46">
        <f>M1428*各種係数!H10</f>
        <v>3.9237416593789198E-4</v>
      </c>
      <c r="O1428" s="46">
        <f>M1428*各種係数!I10</f>
        <v>2.7014813451203931E-4</v>
      </c>
      <c r="P1428" s="54"/>
      <c r="Q1428" s="41"/>
      <c r="R1428" s="46">
        <f>Q$1533*各種係数!J10</f>
        <v>4.6832407849699959E-4</v>
      </c>
      <c r="S1428" s="46">
        <f>R1428*各種係数!G10</f>
        <v>4.0324483423963395E-4</v>
      </c>
      <c r="T1428" s="46">
        <f>R1428*各種係数!F10</f>
        <v>6.5079244257365641E-5</v>
      </c>
      <c r="U1428" s="364">
        <v>4.0948995954246634E-4</v>
      </c>
      <c r="V1428" s="46">
        <f>U1428*各種係数!H10</f>
        <v>2.6957718892981402E-4</v>
      </c>
      <c r="W1428" s="46">
        <f>U1428*各種係数!I10</f>
        <v>1.8560287862559293E-4</v>
      </c>
      <c r="X1428" s="135">
        <f t="shared" si="142"/>
        <v>1.0055095336513446E-3</v>
      </c>
      <c r="Y1428" s="46">
        <f t="shared" si="143"/>
        <v>6.61951354867706E-4</v>
      </c>
      <c r="Z1428" s="47">
        <f t="shared" si="144"/>
        <v>4.5575101313763227E-4</v>
      </c>
      <c r="AA1428" s="46">
        <f>G1428*各種係数!K10*各種係数!$P$18</f>
        <v>0</v>
      </c>
      <c r="AB1428" s="46">
        <f>M1428*各種係数!K10*各種係数!$P$18</f>
        <v>2.0039703684788749E-11</v>
      </c>
      <c r="AC1428" s="46">
        <f>U1428*各種係数!K10*各種係数!$P$18</f>
        <v>1.3768100591991818E-11</v>
      </c>
      <c r="AD1428" s="364">
        <f t="shared" si="145"/>
        <v>3.3807804276780568E-11</v>
      </c>
      <c r="AE1428" s="46">
        <f>G1428*各種係数!L10*各種係数!$P$18</f>
        <v>0</v>
      </c>
      <c r="AF1428" s="46">
        <f>M1428*各種係数!L10*各種係数!$P$18</f>
        <v>1.8100377521744674E-11</v>
      </c>
      <c r="AG1428" s="46">
        <f>U1428*各種係数!L10*各種係数!$P$18</f>
        <v>1.2435703760508738E-11</v>
      </c>
      <c r="AH1428" s="135">
        <f t="shared" si="146"/>
        <v>3.053608128225341E-11</v>
      </c>
    </row>
    <row r="1429" spans="2:34" x14ac:dyDescent="0.15">
      <c r="B1429" s="155" t="s">
        <v>37</v>
      </c>
      <c r="C1429" s="155" t="s">
        <v>288</v>
      </c>
      <c r="D1429" s="155" t="s">
        <v>288</v>
      </c>
      <c r="E1429" s="41" t="s">
        <v>143</v>
      </c>
      <c r="F1429" s="363">
        <f>SUMIF(価格変換【係数】!$D$7:$D$64,E1429,価格変換【係数】!$J$811:$J$868)</f>
        <v>0</v>
      </c>
      <c r="G1429" s="324">
        <f>SUMIF(価格変換【係数】!$D$7:$D$64,E1429,価格変換【係数】!$L$811:$L$868)</f>
        <v>0</v>
      </c>
      <c r="H1429" s="325">
        <f>G1429*各種係数!H11</f>
        <v>0</v>
      </c>
      <c r="I1429" s="324">
        <f>G1429*各種係数!I11</f>
        <v>0</v>
      </c>
      <c r="J1429" s="364">
        <v>1.5164296461940232E-5</v>
      </c>
      <c r="K1429" s="46">
        <f>J1429*各種係数!G11</f>
        <v>2.9070974598116729E-8</v>
      </c>
      <c r="L1429" s="46">
        <f>J1429*各種係数!F11</f>
        <v>1.5135225487342114E-5</v>
      </c>
      <c r="M1429" s="364">
        <v>3.2937582049856438E-8</v>
      </c>
      <c r="N1429" s="46">
        <f>M1429*各種係数!H11</f>
        <v>2.2068179973403811E-8</v>
      </c>
      <c r="O1429" s="46">
        <f>M1429*各種係数!I11</f>
        <v>1.2516281178945447E-8</v>
      </c>
      <c r="P1429" s="54"/>
      <c r="Q1429" s="41"/>
      <c r="R1429" s="46">
        <f>Q$1533*各種係数!J11</f>
        <v>1.3329755664937131E-4</v>
      </c>
      <c r="S1429" s="46">
        <f>R1429*各種係数!G11</f>
        <v>2.555403670108077E-7</v>
      </c>
      <c r="T1429" s="46">
        <f>R1429*各種係数!F11</f>
        <v>1.3304201628236051E-4</v>
      </c>
      <c r="U1429" s="364">
        <v>3.0770477421649362E-7</v>
      </c>
      <c r="V1429" s="46">
        <f>U1429*各種係数!H11</f>
        <v>2.0616219872505069E-7</v>
      </c>
      <c r="W1429" s="46">
        <f>U1429*各種係数!I11</f>
        <v>1.1692781420226758E-7</v>
      </c>
      <c r="X1429" s="135">
        <f t="shared" si="142"/>
        <v>3.4064235626635007E-7</v>
      </c>
      <c r="Y1429" s="46">
        <f t="shared" si="143"/>
        <v>2.282303786984545E-7</v>
      </c>
      <c r="Z1429" s="47">
        <f t="shared" si="144"/>
        <v>1.2944409538121303E-7</v>
      </c>
      <c r="AA1429" s="46">
        <f>G1429*各種係数!K11*各種係数!$P$18</f>
        <v>0</v>
      </c>
      <c r="AB1429" s="46">
        <f>M1429*各種係数!K11*各種係数!$P$18</f>
        <v>4.9406373074784655E-14</v>
      </c>
      <c r="AC1429" s="46">
        <f>U1429*各種係数!K11*各種係数!$P$18</f>
        <v>4.6155716132474041E-13</v>
      </c>
      <c r="AD1429" s="364">
        <f t="shared" si="145"/>
        <v>5.1096353439952511E-13</v>
      </c>
      <c r="AE1429" s="46">
        <f>G1429*各種係数!L11*各種係数!$P$18</f>
        <v>0</v>
      </c>
      <c r="AF1429" s="46">
        <f>M1429*各種係数!L11*各種係数!$P$18</f>
        <v>1.6468791024928217E-14</v>
      </c>
      <c r="AG1429" s="46">
        <f>U1429*各種係数!L11*各種係数!$P$18</f>
        <v>1.5385238710824681E-13</v>
      </c>
      <c r="AH1429" s="135">
        <f t="shared" si="146"/>
        <v>1.7032117813317502E-13</v>
      </c>
    </row>
    <row r="1430" spans="2:34" x14ac:dyDescent="0.15">
      <c r="B1430" s="155" t="s">
        <v>38</v>
      </c>
      <c r="C1430" s="155" t="s">
        <v>288</v>
      </c>
      <c r="D1430" s="155" t="s">
        <v>288</v>
      </c>
      <c r="E1430" s="41" t="s">
        <v>144</v>
      </c>
      <c r="F1430" s="365">
        <f>SUMIF(価格変換【係数】!$D$7:$D$64,E1430,価格変換【係数】!$J$811:$J$868)</f>
        <v>0</v>
      </c>
      <c r="G1430" s="326">
        <f>SUMIF(価格変換【係数】!$D$7:$D$64,E1430,価格変換【係数】!$L$811:$L$868)</f>
        <v>0</v>
      </c>
      <c r="H1430" s="327">
        <f>G1430*各種係数!H12</f>
        <v>0</v>
      </c>
      <c r="I1430" s="326">
        <f>G1430*各種係数!I12</f>
        <v>0</v>
      </c>
      <c r="J1430" s="364">
        <v>5.3728411843165777E-5</v>
      </c>
      <c r="K1430" s="67">
        <f>J1430*各種係数!G12</f>
        <v>2.024928431708005E-6</v>
      </c>
      <c r="L1430" s="67">
        <f>J1430*各種係数!F12</f>
        <v>5.1703483411457771E-5</v>
      </c>
      <c r="M1430" s="364">
        <v>2.2884284231635056E-6</v>
      </c>
      <c r="N1430" s="67">
        <f>M1430*各種係数!H12</f>
        <v>1.4656895213589281E-6</v>
      </c>
      <c r="O1430" s="67">
        <f>M1430*各種係数!I12</f>
        <v>3.3830866318002683E-7</v>
      </c>
      <c r="P1430" s="54"/>
      <c r="Q1430" s="41"/>
      <c r="R1430" s="67">
        <f>Q$1533*各種係数!J12</f>
        <v>2.5922810793096009E-4</v>
      </c>
      <c r="S1430" s="67">
        <f>R1430*各種係数!G12</f>
        <v>9.7698470518637116E-6</v>
      </c>
      <c r="T1430" s="67">
        <f>R1430*各種係数!F12</f>
        <v>2.4945826087909636E-4</v>
      </c>
      <c r="U1430" s="364">
        <v>1.5108479749223422E-5</v>
      </c>
      <c r="V1430" s="67">
        <f>U1430*各種係数!H12</f>
        <v>9.6766585434593461E-6</v>
      </c>
      <c r="W1430" s="67">
        <f>U1430*各種係数!I12</f>
        <v>2.2335544930771402E-6</v>
      </c>
      <c r="X1430" s="135">
        <f t="shared" si="142"/>
        <v>1.7396908172386927E-5</v>
      </c>
      <c r="Y1430" s="46">
        <f t="shared" si="143"/>
        <v>1.1142348064818274E-5</v>
      </c>
      <c r="Z1430" s="47">
        <f t="shared" si="144"/>
        <v>2.5718631562571669E-6</v>
      </c>
      <c r="AA1430" s="67">
        <f>G1430*各種係数!K12*各種係数!$P$18</f>
        <v>0</v>
      </c>
      <c r="AB1430" s="67">
        <f>M1430*各種係数!K12*各種係数!$P$18</f>
        <v>1.8629023153430422E-13</v>
      </c>
      <c r="AC1430" s="67">
        <f>U1430*各種係数!K12*各種係数!$P$18</f>
        <v>1.2299105194312126E-12</v>
      </c>
      <c r="AD1430" s="364">
        <f t="shared" si="145"/>
        <v>1.4162007509655169E-12</v>
      </c>
      <c r="AE1430" s="67">
        <f>G1430*各種係数!L12*各種係数!$P$18</f>
        <v>0</v>
      </c>
      <c r="AF1430" s="67">
        <f>M1430*各種係数!L12*各種係数!$P$18</f>
        <v>7.1154464375508667E-14</v>
      </c>
      <c r="AG1430" s="67">
        <f>U1430*各種係数!L12*各種係数!$P$18</f>
        <v>4.6977033373763605E-13</v>
      </c>
      <c r="AH1430" s="135">
        <f t="shared" si="146"/>
        <v>5.409247981131447E-13</v>
      </c>
    </row>
    <row r="1431" spans="2:34" x14ac:dyDescent="0.15">
      <c r="B1431" s="162" t="s">
        <v>39</v>
      </c>
      <c r="C1431" s="162" t="s">
        <v>289</v>
      </c>
      <c r="D1431" s="162" t="s">
        <v>289</v>
      </c>
      <c r="E1431" s="116" t="s">
        <v>206</v>
      </c>
      <c r="F1431" s="363">
        <f>SUMIF(価格変換【係数】!$D$7:$D$64,E1431,価格変換【係数】!$J$811:$J$868)</f>
        <v>0</v>
      </c>
      <c r="G1431" s="324">
        <f>SUMIF(価格変換【係数】!$D$7:$D$64,E1431,価格変換【係数】!$L$811:$L$868)</f>
        <v>0</v>
      </c>
      <c r="H1431" s="325">
        <f>G1431*各種係数!H13</f>
        <v>0</v>
      </c>
      <c r="I1431" s="324">
        <f>G1431*各種係数!I13</f>
        <v>0</v>
      </c>
      <c r="J1431" s="366">
        <v>2.5959735202822023E-5</v>
      </c>
      <c r="K1431" s="46">
        <f>J1431*各種係数!G13</f>
        <v>0</v>
      </c>
      <c r="L1431" s="46">
        <f>J1431*各種係数!F13</f>
        <v>2.595973520282203E-5</v>
      </c>
      <c r="M1431" s="366">
        <v>-1.6400770949223294E-18</v>
      </c>
      <c r="N1431" s="46">
        <f>M1431*各種係数!H13</f>
        <v>0</v>
      </c>
      <c r="O1431" s="46">
        <f>M1431*各種係数!I13</f>
        <v>0</v>
      </c>
      <c r="P1431" s="54"/>
      <c r="Q1431" s="41"/>
      <c r="R1431" s="46">
        <f>Q$1533*各種係数!J13</f>
        <v>5.1409667604902446E-9</v>
      </c>
      <c r="S1431" s="46">
        <f>R1431*各種係数!G13</f>
        <v>0</v>
      </c>
      <c r="T1431" s="46">
        <f>R1431*各種係数!F13</f>
        <v>5.1409667604902455E-9</v>
      </c>
      <c r="U1431" s="366">
        <v>-3.6146042653029604E-19</v>
      </c>
      <c r="V1431" s="46">
        <f>U1431*各種係数!H13</f>
        <v>0</v>
      </c>
      <c r="W1431" s="46">
        <f>U1431*各種係数!I13</f>
        <v>0</v>
      </c>
      <c r="X1431" s="328">
        <f t="shared" si="142"/>
        <v>-2.0015375214526254E-18</v>
      </c>
      <c r="Y1431" s="136">
        <f t="shared" si="143"/>
        <v>0</v>
      </c>
      <c r="Z1431" s="329">
        <f t="shared" si="144"/>
        <v>0</v>
      </c>
      <c r="AA1431" s="46">
        <f>G1431*各種係数!K13*各種係数!$P$18</f>
        <v>0</v>
      </c>
      <c r="AB1431" s="46">
        <f>M1431*各種係数!K13*各種係数!$P$18</f>
        <v>0</v>
      </c>
      <c r="AC1431" s="46">
        <f>U1431*各種係数!K13*各種係数!$P$18</f>
        <v>0</v>
      </c>
      <c r="AD1431" s="366">
        <f t="shared" si="145"/>
        <v>0</v>
      </c>
      <c r="AE1431" s="46">
        <f>G1431*各種係数!L13*各種係数!$P$18</f>
        <v>0</v>
      </c>
      <c r="AF1431" s="46">
        <f>M1431*各種係数!L13*各種係数!$P$18</f>
        <v>0</v>
      </c>
      <c r="AG1431" s="46">
        <f>U1431*各種係数!L13*各種係数!$P$18</f>
        <v>0</v>
      </c>
      <c r="AH1431" s="328">
        <f t="shared" si="146"/>
        <v>0</v>
      </c>
    </row>
    <row r="1432" spans="2:34" x14ac:dyDescent="0.15">
      <c r="B1432" s="155" t="s">
        <v>40</v>
      </c>
      <c r="C1432" s="155" t="s">
        <v>289</v>
      </c>
      <c r="D1432" s="155" t="s">
        <v>289</v>
      </c>
      <c r="E1432" s="41" t="s">
        <v>956</v>
      </c>
      <c r="F1432" s="363">
        <f>SUMIF(価格変換【係数】!$D$7:$D$64,E1432,価格変換【係数】!$J$811:$J$868)</f>
        <v>0</v>
      </c>
      <c r="G1432" s="324">
        <f>SUMIF(価格変換【係数】!$D$7:$D$64,E1432,価格変換【係数】!$L$811:$L$868)</f>
        <v>0</v>
      </c>
      <c r="H1432" s="325">
        <f>G1432*各種係数!H14</f>
        <v>0</v>
      </c>
      <c r="I1432" s="324">
        <f>G1432*各種係数!I14</f>
        <v>0</v>
      </c>
      <c r="J1432" s="364">
        <v>3.3110399341545387E-5</v>
      </c>
      <c r="K1432" s="46">
        <f>J1432*各種係数!G14</f>
        <v>0</v>
      </c>
      <c r="L1432" s="46">
        <f>J1432*各種係数!F14</f>
        <v>3.3110399341545387E-5</v>
      </c>
      <c r="M1432" s="364">
        <v>0</v>
      </c>
      <c r="N1432" s="46">
        <f>M1432*各種係数!H14</f>
        <v>0</v>
      </c>
      <c r="O1432" s="46">
        <f>M1432*各種係数!I14</f>
        <v>0</v>
      </c>
      <c r="P1432" s="54"/>
      <c r="Q1432" s="41"/>
      <c r="R1432" s="46">
        <f>Q$1533*各種係数!J14</f>
        <v>0</v>
      </c>
      <c r="S1432" s="46">
        <f>R1432*各種係数!G14</f>
        <v>0</v>
      </c>
      <c r="T1432" s="46">
        <f>R1432*各種係数!F14</f>
        <v>0</v>
      </c>
      <c r="U1432" s="364">
        <v>0</v>
      </c>
      <c r="V1432" s="46">
        <f>U1432*各種係数!H14</f>
        <v>0</v>
      </c>
      <c r="W1432" s="46">
        <f>U1432*各種係数!I14</f>
        <v>0</v>
      </c>
      <c r="X1432" s="135">
        <f t="shared" si="142"/>
        <v>0</v>
      </c>
      <c r="Y1432" s="46">
        <f t="shared" si="143"/>
        <v>0</v>
      </c>
      <c r="Z1432" s="47">
        <f t="shared" si="144"/>
        <v>0</v>
      </c>
      <c r="AA1432" s="46">
        <f>G1432*各種係数!K14*各種係数!$P$18</f>
        <v>0</v>
      </c>
      <c r="AB1432" s="46">
        <f>M1432*各種係数!K14*各種係数!$P$18</f>
        <v>0</v>
      </c>
      <c r="AC1432" s="46">
        <f>U1432*各種係数!K14*各種係数!$P$18</f>
        <v>0</v>
      </c>
      <c r="AD1432" s="364">
        <f t="shared" si="145"/>
        <v>0</v>
      </c>
      <c r="AE1432" s="46">
        <f>G1432*各種係数!L14*各種係数!$P$18</f>
        <v>0</v>
      </c>
      <c r="AF1432" s="46">
        <f>M1432*各種係数!L14*各種係数!$P$18</f>
        <v>0</v>
      </c>
      <c r="AG1432" s="46">
        <f>U1432*各種係数!L14*各種係数!$P$18</f>
        <v>0</v>
      </c>
      <c r="AH1432" s="135">
        <f t="shared" si="146"/>
        <v>0</v>
      </c>
    </row>
    <row r="1433" spans="2:34" x14ac:dyDescent="0.15">
      <c r="B1433" s="155" t="s">
        <v>41</v>
      </c>
      <c r="C1433" s="155" t="s">
        <v>290</v>
      </c>
      <c r="D1433" s="155" t="s">
        <v>290</v>
      </c>
      <c r="E1433" s="41" t="s">
        <v>145</v>
      </c>
      <c r="F1433" s="363">
        <f>SUMIF(価格変換【係数】!$D$7:$D$64,E1433,価格変換【係数】!$J$811:$J$868)</f>
        <v>0</v>
      </c>
      <c r="G1433" s="324">
        <f>SUMIF(価格変換【係数】!$D$7:$D$64,E1433,価格変換【係数】!$L$811:$L$868)</f>
        <v>0</v>
      </c>
      <c r="H1433" s="325">
        <f>G1433*各種係数!H15</f>
        <v>0</v>
      </c>
      <c r="I1433" s="324">
        <f>G1433*各種係数!I15</f>
        <v>0</v>
      </c>
      <c r="J1433" s="364">
        <v>9.1991169096773456E-4</v>
      </c>
      <c r="K1433" s="46">
        <f>J1433*各種係数!G15</f>
        <v>1.8158003984060264E-4</v>
      </c>
      <c r="L1433" s="46">
        <f>J1433*各種係数!F15</f>
        <v>7.3833165112713187E-4</v>
      </c>
      <c r="M1433" s="364">
        <v>2.0089162733178043E-4</v>
      </c>
      <c r="N1433" s="46">
        <f>M1433*各種係数!H15</f>
        <v>6.1651678291742309E-5</v>
      </c>
      <c r="O1433" s="46">
        <f>M1433*各種係数!I15</f>
        <v>2.6786071704207649E-5</v>
      </c>
      <c r="P1433" s="54"/>
      <c r="Q1433" s="41"/>
      <c r="R1433" s="46">
        <f>Q$1533*各種係数!J15</f>
        <v>1.6712424396904783E-2</v>
      </c>
      <c r="S1433" s="46">
        <f>R1433*各種係数!G15</f>
        <v>3.2988413101160043E-3</v>
      </c>
      <c r="T1433" s="46">
        <f>R1433*各種係数!F15</f>
        <v>1.3413583086788779E-2</v>
      </c>
      <c r="U1433" s="364">
        <v>3.8958905335286513E-3</v>
      </c>
      <c r="V1433" s="46">
        <f>U1433*各種係数!H15</f>
        <v>1.1956107530368722E-3</v>
      </c>
      <c r="W1433" s="46">
        <f>U1433*各種係数!I15</f>
        <v>5.1946218251542589E-4</v>
      </c>
      <c r="X1433" s="135">
        <f t="shared" si="142"/>
        <v>4.0967821608604319E-3</v>
      </c>
      <c r="Y1433" s="46">
        <f t="shared" si="143"/>
        <v>1.2572624313286144E-3</v>
      </c>
      <c r="Z1433" s="47">
        <f t="shared" si="144"/>
        <v>5.4624825421963356E-4</v>
      </c>
      <c r="AA1433" s="46">
        <f>G1433*各種係数!K15*各種係数!$P$18</f>
        <v>0</v>
      </c>
      <c r="AB1433" s="46">
        <f>M1433*各種係数!K15*各種係数!$P$18</f>
        <v>8.5666132322881056E-12</v>
      </c>
      <c r="AC1433" s="46">
        <f>U1433*各種係数!K15*各種係数!$P$18</f>
        <v>1.6613229649911223E-10</v>
      </c>
      <c r="AD1433" s="364">
        <f t="shared" si="145"/>
        <v>1.7469890973140035E-10</v>
      </c>
      <c r="AE1433" s="46">
        <f>G1433*各種係数!L15*各種係数!$P$18</f>
        <v>0</v>
      </c>
      <c r="AF1433" s="46">
        <f>M1433*各種係数!L15*各種係数!$P$18</f>
        <v>8.2537772501323618E-12</v>
      </c>
      <c r="AG1433" s="46">
        <f>U1433*各種係数!L15*各種係数!$P$18</f>
        <v>1.6006546953566274E-10</v>
      </c>
      <c r="AH1433" s="135">
        <f t="shared" si="146"/>
        <v>1.683192467857951E-10</v>
      </c>
    </row>
    <row r="1434" spans="2:34" x14ac:dyDescent="0.15">
      <c r="B1434" s="155" t="s">
        <v>42</v>
      </c>
      <c r="C1434" s="155" t="s">
        <v>290</v>
      </c>
      <c r="D1434" s="155" t="s">
        <v>290</v>
      </c>
      <c r="E1434" s="41" t="s">
        <v>957</v>
      </c>
      <c r="F1434" s="363">
        <f>SUMIF(価格変換【係数】!$D$7:$D$64,E1434,価格変換【係数】!$J$811:$J$868)</f>
        <v>0</v>
      </c>
      <c r="G1434" s="324">
        <f>SUMIF(価格変換【係数】!$D$7:$D$64,E1434,価格変換【係数】!$L$811:$L$868)</f>
        <v>0</v>
      </c>
      <c r="H1434" s="325">
        <f>G1434*各種係数!H16</f>
        <v>0</v>
      </c>
      <c r="I1434" s="324">
        <f>G1434*各種係数!I16</f>
        <v>0</v>
      </c>
      <c r="J1434" s="364">
        <v>6.9281404336474407E-5</v>
      </c>
      <c r="K1434" s="46">
        <f>J1434*各種係数!G16</f>
        <v>0</v>
      </c>
      <c r="L1434" s="46">
        <f>J1434*各種係数!F16</f>
        <v>6.9281404336474394E-5</v>
      </c>
      <c r="M1434" s="364">
        <v>2.8172088206967685E-21</v>
      </c>
      <c r="N1434" s="46">
        <f>M1434*各種係数!H16</f>
        <v>0</v>
      </c>
      <c r="O1434" s="46">
        <f>M1434*各種係数!I16</f>
        <v>0</v>
      </c>
      <c r="P1434" s="54"/>
      <c r="Q1434" s="41"/>
      <c r="R1434" s="46">
        <f>Q$1533*各種係数!J16</f>
        <v>3.998358622654105E-3</v>
      </c>
      <c r="S1434" s="46">
        <f>R1434*各種係数!G16</f>
        <v>0</v>
      </c>
      <c r="T1434" s="46">
        <f>R1434*各種係数!F16</f>
        <v>3.9983586226541041E-3</v>
      </c>
      <c r="U1434" s="364">
        <v>1.0932417399865758E-19</v>
      </c>
      <c r="V1434" s="46">
        <f>U1434*各種係数!H16</f>
        <v>0</v>
      </c>
      <c r="W1434" s="46">
        <f>U1434*各種係数!I16</f>
        <v>0</v>
      </c>
      <c r="X1434" s="135">
        <f t="shared" si="142"/>
        <v>1.1214138281935433E-19</v>
      </c>
      <c r="Y1434" s="46">
        <f t="shared" si="143"/>
        <v>0</v>
      </c>
      <c r="Z1434" s="47">
        <f t="shared" si="144"/>
        <v>0</v>
      </c>
      <c r="AA1434" s="46">
        <f>G1434*各種係数!K16*各種係数!$P$18</f>
        <v>0</v>
      </c>
      <c r="AB1434" s="46">
        <f>M1434*各種係数!K16*各種係数!$P$18</f>
        <v>0</v>
      </c>
      <c r="AC1434" s="46">
        <f>U1434*各種係数!K16*各種係数!$P$18</f>
        <v>0</v>
      </c>
      <c r="AD1434" s="364">
        <f t="shared" si="145"/>
        <v>0</v>
      </c>
      <c r="AE1434" s="46">
        <f>G1434*各種係数!L16*各種係数!$P$18</f>
        <v>0</v>
      </c>
      <c r="AF1434" s="46">
        <f>M1434*各種係数!L16*各種係数!$P$18</f>
        <v>0</v>
      </c>
      <c r="AG1434" s="46">
        <f>U1434*各種係数!L16*各種係数!$P$18</f>
        <v>0</v>
      </c>
      <c r="AH1434" s="135">
        <f t="shared" si="146"/>
        <v>0</v>
      </c>
    </row>
    <row r="1435" spans="2:34" x14ac:dyDescent="0.15">
      <c r="B1435" s="163" t="s">
        <v>43</v>
      </c>
      <c r="C1435" s="163" t="s">
        <v>290</v>
      </c>
      <c r="D1435" s="163" t="s">
        <v>290</v>
      </c>
      <c r="E1435" s="62" t="s">
        <v>958</v>
      </c>
      <c r="F1435" s="365">
        <f>SUMIF(価格変換【係数】!$D$7:$D$64,E1435,価格変換【係数】!$J$811:$J$868)</f>
        <v>0</v>
      </c>
      <c r="G1435" s="326">
        <f>SUMIF(価格変換【係数】!$D$7:$D$64,E1435,価格変換【係数】!$L$811:$L$868)</f>
        <v>0</v>
      </c>
      <c r="H1435" s="327">
        <f>G1435*各種係数!H17</f>
        <v>0</v>
      </c>
      <c r="I1435" s="326">
        <f>G1435*各種係数!I17</f>
        <v>0</v>
      </c>
      <c r="J1435" s="80">
        <v>6.5178613751537572E-4</v>
      </c>
      <c r="K1435" s="67">
        <f>J1435*各種係数!G17</f>
        <v>0</v>
      </c>
      <c r="L1435" s="67">
        <f>J1435*各種係数!F17</f>
        <v>6.5178613751537572E-4</v>
      </c>
      <c r="M1435" s="80">
        <v>0</v>
      </c>
      <c r="N1435" s="67">
        <f>M1435*各種係数!H17</f>
        <v>0</v>
      </c>
      <c r="O1435" s="67">
        <f>M1435*各種係数!I17</f>
        <v>0</v>
      </c>
      <c r="P1435" s="54"/>
      <c r="Q1435" s="41"/>
      <c r="R1435" s="67">
        <f>Q$1533*各種係数!J17</f>
        <v>1.3823288473944193E-4</v>
      </c>
      <c r="S1435" s="67">
        <f>R1435*各種係数!G17</f>
        <v>0</v>
      </c>
      <c r="T1435" s="67">
        <f>R1435*各種係数!F17</f>
        <v>1.3823288473944193E-4</v>
      </c>
      <c r="U1435" s="80">
        <v>0</v>
      </c>
      <c r="V1435" s="67">
        <f>U1435*各種係数!H17</f>
        <v>0</v>
      </c>
      <c r="W1435" s="67">
        <f>U1435*各種係数!I17</f>
        <v>0</v>
      </c>
      <c r="X1435" s="330">
        <f t="shared" si="142"/>
        <v>0</v>
      </c>
      <c r="Y1435" s="67">
        <f t="shared" si="143"/>
        <v>0</v>
      </c>
      <c r="Z1435" s="68">
        <f t="shared" si="144"/>
        <v>0</v>
      </c>
      <c r="AA1435" s="67">
        <f>G1435*各種係数!K17*各種係数!$P$18</f>
        <v>0</v>
      </c>
      <c r="AB1435" s="67">
        <f>M1435*各種係数!K17*各種係数!$P$18</f>
        <v>0</v>
      </c>
      <c r="AC1435" s="67">
        <f>U1435*各種係数!K17*各種係数!$P$18</f>
        <v>0</v>
      </c>
      <c r="AD1435" s="80">
        <f t="shared" si="145"/>
        <v>0</v>
      </c>
      <c r="AE1435" s="67">
        <f>G1435*各種係数!L17*各種係数!$P$18</f>
        <v>0</v>
      </c>
      <c r="AF1435" s="67">
        <f>M1435*各種係数!L17*各種係数!$P$18</f>
        <v>0</v>
      </c>
      <c r="AG1435" s="67">
        <f>U1435*各種係数!L17*各種係数!$P$18</f>
        <v>0</v>
      </c>
      <c r="AH1435" s="330">
        <f t="shared" si="146"/>
        <v>0</v>
      </c>
    </row>
    <row r="1436" spans="2:34" x14ac:dyDescent="0.15">
      <c r="B1436" s="155" t="s">
        <v>44</v>
      </c>
      <c r="C1436" s="155" t="s">
        <v>290</v>
      </c>
      <c r="D1436" s="155" t="s">
        <v>290</v>
      </c>
      <c r="E1436" s="41" t="s">
        <v>207</v>
      </c>
      <c r="F1436" s="363">
        <f>SUMIF(価格変換【係数】!$D$7:$D$64,E1436,価格変換【係数】!$J$811:$J$868)</f>
        <v>0</v>
      </c>
      <c r="G1436" s="324">
        <f>SUMIF(価格変換【係数】!$D$7:$D$64,E1436,価格変換【係数】!$L$811:$L$868)</f>
        <v>0</v>
      </c>
      <c r="H1436" s="325">
        <f>G1436*各種係数!H18</f>
        <v>0</v>
      </c>
      <c r="I1436" s="324">
        <f>G1436*各種係数!I18</f>
        <v>0</v>
      </c>
      <c r="J1436" s="366">
        <v>0</v>
      </c>
      <c r="K1436" s="46">
        <f>J1436*各種係数!G18</f>
        <v>0</v>
      </c>
      <c r="L1436" s="46">
        <f>J1436*各種係数!F18</f>
        <v>0</v>
      </c>
      <c r="M1436" s="366">
        <v>0</v>
      </c>
      <c r="N1436" s="46">
        <f>M1436*各種係数!H18</f>
        <v>0</v>
      </c>
      <c r="O1436" s="46">
        <f>M1436*各種係数!I18</f>
        <v>0</v>
      </c>
      <c r="P1436" s="54"/>
      <c r="Q1436" s="41"/>
      <c r="R1436" s="46">
        <f>Q$1533*各種係数!J18</f>
        <v>2.7249283036637701E-3</v>
      </c>
      <c r="S1436" s="46">
        <f>R1436*各種係数!G18</f>
        <v>0</v>
      </c>
      <c r="T1436" s="46">
        <f>R1436*各種係数!F18</f>
        <v>2.7249283036637701E-3</v>
      </c>
      <c r="U1436" s="366">
        <v>0</v>
      </c>
      <c r="V1436" s="46">
        <f>U1436*各種係数!H18</f>
        <v>0</v>
      </c>
      <c r="W1436" s="46">
        <f>U1436*各種係数!I18</f>
        <v>0</v>
      </c>
      <c r="X1436" s="328">
        <f t="shared" si="142"/>
        <v>0</v>
      </c>
      <c r="Y1436" s="136">
        <f t="shared" si="143"/>
        <v>0</v>
      </c>
      <c r="Z1436" s="329">
        <f t="shared" si="144"/>
        <v>0</v>
      </c>
      <c r="AA1436" s="46">
        <f>G1436*各種係数!K18*各種係数!$P$18</f>
        <v>0</v>
      </c>
      <c r="AB1436" s="46">
        <f>M1436*各種係数!K18*各種係数!$P$18</f>
        <v>0</v>
      </c>
      <c r="AC1436" s="46">
        <f>U1436*各種係数!K18*各種係数!$P$18</f>
        <v>0</v>
      </c>
      <c r="AD1436" s="366">
        <f t="shared" si="145"/>
        <v>0</v>
      </c>
      <c r="AE1436" s="46">
        <f>G1436*各種係数!L18*各種係数!$P$18</f>
        <v>0</v>
      </c>
      <c r="AF1436" s="46">
        <f>M1436*各種係数!L18*各種係数!$P$18</f>
        <v>0</v>
      </c>
      <c r="AG1436" s="46">
        <f>U1436*各種係数!L18*各種係数!$P$18</f>
        <v>0</v>
      </c>
      <c r="AH1436" s="328">
        <f t="shared" si="146"/>
        <v>0</v>
      </c>
    </row>
    <row r="1437" spans="2:34" x14ac:dyDescent="0.15">
      <c r="B1437" s="155" t="s">
        <v>45</v>
      </c>
      <c r="C1437" s="155" t="s">
        <v>291</v>
      </c>
      <c r="D1437" s="155" t="s">
        <v>290</v>
      </c>
      <c r="E1437" s="41" t="s">
        <v>147</v>
      </c>
      <c r="F1437" s="363">
        <f>SUMIF(価格変換【係数】!$D$7:$D$64,E1437,価格変換【係数】!$J$811:$J$868)</f>
        <v>0</v>
      </c>
      <c r="G1437" s="324">
        <f>SUMIF(価格変換【係数】!$D$7:$D$64,E1437,価格変換【係数】!$L$811:$L$868)</f>
        <v>0</v>
      </c>
      <c r="H1437" s="325">
        <f>G1437*各種係数!H19</f>
        <v>0</v>
      </c>
      <c r="I1437" s="324">
        <f>G1437*各種係数!I19</f>
        <v>0</v>
      </c>
      <c r="J1437" s="364">
        <v>1.3955687015530821E-3</v>
      </c>
      <c r="K1437" s="46">
        <f>J1437*各種係数!G19</f>
        <v>9.3269209059981109E-6</v>
      </c>
      <c r="L1437" s="46">
        <f>J1437*各種係数!F19</f>
        <v>1.3862417806470839E-3</v>
      </c>
      <c r="M1437" s="364">
        <v>9.9313699600379689E-6</v>
      </c>
      <c r="N1437" s="46">
        <f>M1437*各種係数!H19</f>
        <v>4.0035835151403065E-6</v>
      </c>
      <c r="O1437" s="46">
        <f>M1437*各種係数!I19</f>
        <v>3.0042394129114856E-6</v>
      </c>
      <c r="P1437" s="54"/>
      <c r="Q1437" s="41"/>
      <c r="R1437" s="46">
        <f>Q$1533*各種係数!J19</f>
        <v>6.0388366052098652E-5</v>
      </c>
      <c r="S1437" s="46">
        <f>R1437*各種係数!G19</f>
        <v>4.035899581178463E-7</v>
      </c>
      <c r="T1437" s="46">
        <f>R1437*各種係数!F19</f>
        <v>5.9984776093980802E-5</v>
      </c>
      <c r="U1437" s="364">
        <v>6.1129453163749715E-7</v>
      </c>
      <c r="V1437" s="46">
        <f>U1437*各種係数!H19</f>
        <v>2.4642810806636607E-7</v>
      </c>
      <c r="W1437" s="46">
        <f>U1437*各種係数!I19</f>
        <v>1.8491659582034289E-7</v>
      </c>
      <c r="X1437" s="135">
        <f t="shared" si="142"/>
        <v>1.0542664491675466E-5</v>
      </c>
      <c r="Y1437" s="46">
        <f t="shared" si="143"/>
        <v>4.250011623206673E-6</v>
      </c>
      <c r="Z1437" s="47">
        <f t="shared" si="144"/>
        <v>3.1891560087318284E-6</v>
      </c>
      <c r="AA1437" s="46">
        <f>G1437*各種係数!K19*各種係数!$P$18</f>
        <v>0</v>
      </c>
      <c r="AB1437" s="46">
        <f>M1437*各種係数!K19*各種係数!$P$18</f>
        <v>2.6897460308436159E-12</v>
      </c>
      <c r="AC1437" s="46">
        <f>U1437*各種係数!K19*各種係数!$P$18</f>
        <v>1.6555893565182213E-13</v>
      </c>
      <c r="AD1437" s="364">
        <f t="shared" si="145"/>
        <v>2.8553049664954381E-12</v>
      </c>
      <c r="AE1437" s="46">
        <f>G1437*各種係数!L19*各種係数!$P$18</f>
        <v>0</v>
      </c>
      <c r="AF1437" s="46">
        <f>M1437*各種係数!L19*各種係数!$P$18</f>
        <v>1.241421245004746E-12</v>
      </c>
      <c r="AG1437" s="46">
        <f>U1437*各種係数!L19*各種係数!$P$18</f>
        <v>7.6411816454687146E-14</v>
      </c>
      <c r="AH1437" s="135">
        <f t="shared" si="146"/>
        <v>1.3178330614594332E-12</v>
      </c>
    </row>
    <row r="1438" spans="2:34" x14ac:dyDescent="0.15">
      <c r="B1438" s="155" t="s">
        <v>46</v>
      </c>
      <c r="C1438" s="155" t="s">
        <v>291</v>
      </c>
      <c r="D1438" s="155" t="s">
        <v>290</v>
      </c>
      <c r="E1438" s="41" t="s">
        <v>959</v>
      </c>
      <c r="F1438" s="363">
        <f>SUMIF(価格変換【係数】!$D$7:$D$64,E1438,価格変換【係数】!$J$811:$J$868)</f>
        <v>0</v>
      </c>
      <c r="G1438" s="324">
        <f>SUMIF(価格変換【係数】!$D$7:$D$64,E1438,価格変換【係数】!$L$811:$L$868)</f>
        <v>0</v>
      </c>
      <c r="H1438" s="325">
        <f>G1438*各種係数!H20</f>
        <v>0</v>
      </c>
      <c r="I1438" s="324">
        <f>G1438*各種係数!I20</f>
        <v>0</v>
      </c>
      <c r="J1438" s="364">
        <v>3.9518043264968597E-3</v>
      </c>
      <c r="K1438" s="46">
        <f>J1438*各種係数!G20</f>
        <v>0</v>
      </c>
      <c r="L1438" s="46">
        <f>J1438*各種係数!F20</f>
        <v>3.9518043264968597E-3</v>
      </c>
      <c r="M1438" s="364">
        <v>0</v>
      </c>
      <c r="N1438" s="46">
        <f>M1438*各種係数!H20</f>
        <v>0</v>
      </c>
      <c r="O1438" s="46">
        <f>M1438*各種係数!I20</f>
        <v>0</v>
      </c>
      <c r="P1438" s="54"/>
      <c r="Q1438" s="41"/>
      <c r="R1438" s="46">
        <f>Q$1533*各種係数!J20</f>
        <v>4.0122443738741893E-3</v>
      </c>
      <c r="S1438" s="46">
        <f>R1438*各種係数!G20</f>
        <v>0</v>
      </c>
      <c r="T1438" s="46">
        <f>R1438*各種係数!F20</f>
        <v>4.0122443738741893E-3</v>
      </c>
      <c r="U1438" s="364">
        <v>0</v>
      </c>
      <c r="V1438" s="46">
        <f>U1438*各種係数!H20</f>
        <v>0</v>
      </c>
      <c r="W1438" s="46">
        <f>U1438*各種係数!I20</f>
        <v>0</v>
      </c>
      <c r="X1438" s="135">
        <f t="shared" si="142"/>
        <v>0</v>
      </c>
      <c r="Y1438" s="46">
        <f t="shared" si="143"/>
        <v>0</v>
      </c>
      <c r="Z1438" s="47">
        <f t="shared" si="144"/>
        <v>0</v>
      </c>
      <c r="AA1438" s="46">
        <f>G1438*各種係数!K20*各種係数!$P$18</f>
        <v>0</v>
      </c>
      <c r="AB1438" s="46">
        <f>M1438*各種係数!K20*各種係数!$P$18</f>
        <v>0</v>
      </c>
      <c r="AC1438" s="46">
        <f>U1438*各種係数!K20*各種係数!$P$18</f>
        <v>0</v>
      </c>
      <c r="AD1438" s="364">
        <f t="shared" si="145"/>
        <v>0</v>
      </c>
      <c r="AE1438" s="46">
        <f>G1438*各種係数!L20*各種係数!$P$18</f>
        <v>0</v>
      </c>
      <c r="AF1438" s="46">
        <f>M1438*各種係数!L20*各種係数!$P$18</f>
        <v>0</v>
      </c>
      <c r="AG1438" s="46">
        <f>U1438*各種係数!L20*各種係数!$P$18</f>
        <v>0</v>
      </c>
      <c r="AH1438" s="135">
        <f t="shared" si="146"/>
        <v>0</v>
      </c>
    </row>
    <row r="1439" spans="2:34" x14ac:dyDescent="0.15">
      <c r="B1439" s="155" t="s">
        <v>47</v>
      </c>
      <c r="C1439" s="155" t="s">
        <v>292</v>
      </c>
      <c r="D1439" s="155" t="s">
        <v>290</v>
      </c>
      <c r="E1439" s="41" t="s">
        <v>960</v>
      </c>
      <c r="F1439" s="363">
        <f>SUMIF(価格変換【係数】!$D$7:$D$64,E1439,価格変換【係数】!$J$811:$J$868)</f>
        <v>0</v>
      </c>
      <c r="G1439" s="324">
        <f>SUMIF(価格変換【係数】!$D$7:$D$64,E1439,価格変換【係数】!$L$811:$L$868)</f>
        <v>0</v>
      </c>
      <c r="H1439" s="325">
        <f>G1439*各種係数!H21</f>
        <v>0</v>
      </c>
      <c r="I1439" s="324">
        <f>G1439*各種係数!I21</f>
        <v>0</v>
      </c>
      <c r="J1439" s="364">
        <v>4.5345497451612546E-4</v>
      </c>
      <c r="K1439" s="46">
        <f>J1439*各種係数!G21</f>
        <v>5.6831316170155063E-6</v>
      </c>
      <c r="L1439" s="46">
        <f>J1439*各種係数!F21</f>
        <v>4.4777184289910996E-4</v>
      </c>
      <c r="M1439" s="364">
        <v>8.470827651214428E-6</v>
      </c>
      <c r="N1439" s="46">
        <f>M1439*各種係数!H21</f>
        <v>3.6617390749192773E-6</v>
      </c>
      <c r="O1439" s="46">
        <f>M1439*各種係数!I21</f>
        <v>1.8746010460655017E-6</v>
      </c>
      <c r="P1439" s="54"/>
      <c r="Q1439" s="41"/>
      <c r="R1439" s="46">
        <f>Q$1533*各種係数!J21</f>
        <v>3.5632040616957884E-5</v>
      </c>
      <c r="S1439" s="46">
        <f>R1439*各種係数!G21</f>
        <v>4.4657482658581539E-7</v>
      </c>
      <c r="T1439" s="46">
        <f>R1439*各種係数!F21</f>
        <v>3.5185465790372069E-5</v>
      </c>
      <c r="U1439" s="364">
        <v>1.4752690331104614E-6</v>
      </c>
      <c r="V1439" s="46">
        <f>U1439*各種係数!H21</f>
        <v>6.3772402024783119E-7</v>
      </c>
      <c r="W1439" s="46">
        <f>U1439*各種係数!I21</f>
        <v>3.2647823643306307E-7</v>
      </c>
      <c r="X1439" s="135">
        <f t="shared" si="142"/>
        <v>9.9460966843248894E-6</v>
      </c>
      <c r="Y1439" s="46">
        <f t="shared" si="143"/>
        <v>4.2994630951671083E-6</v>
      </c>
      <c r="Z1439" s="47">
        <f t="shared" si="144"/>
        <v>2.2010792824985649E-6</v>
      </c>
      <c r="AA1439" s="46">
        <f>G1439*各種係数!K21*各種係数!$P$18</f>
        <v>0</v>
      </c>
      <c r="AB1439" s="46">
        <f>M1439*各種係数!K21*各種係数!$P$18</f>
        <v>6.8868517489548192E-13</v>
      </c>
      <c r="AC1439" s="46">
        <f>U1439*各種係数!K21*各種係数!$P$18</f>
        <v>1.199405717975985E-13</v>
      </c>
      <c r="AD1439" s="364">
        <f t="shared" si="145"/>
        <v>8.0862574669308047E-13</v>
      </c>
      <c r="AE1439" s="46">
        <f>G1439*各種係数!L21*各種係数!$P$18</f>
        <v>0</v>
      </c>
      <c r="AF1439" s="46">
        <f>M1439*各種係数!L21*各種係数!$P$18</f>
        <v>4.8207962242683729E-13</v>
      </c>
      <c r="AG1439" s="46">
        <f>U1439*各種係数!L21*各種係数!$P$18</f>
        <v>8.3958400258318928E-14</v>
      </c>
      <c r="AH1439" s="135">
        <f t="shared" si="146"/>
        <v>5.6603802268515621E-13</v>
      </c>
    </row>
    <row r="1440" spans="2:34" x14ac:dyDescent="0.15">
      <c r="B1440" s="155" t="s">
        <v>48</v>
      </c>
      <c r="C1440" s="155" t="s">
        <v>292</v>
      </c>
      <c r="D1440" s="155" t="s">
        <v>290</v>
      </c>
      <c r="E1440" s="41" t="s">
        <v>150</v>
      </c>
      <c r="F1440" s="365">
        <f>SUMIF(価格変換【係数】!$D$7:$D$64,E1440,価格変換【係数】!$J$811:$J$868)</f>
        <v>0</v>
      </c>
      <c r="G1440" s="326">
        <f>SUMIF(価格変換【係数】!$D$7:$D$64,E1440,価格変換【係数】!$L$811:$L$868)</f>
        <v>0</v>
      </c>
      <c r="H1440" s="327">
        <f>G1440*各種係数!H22</f>
        <v>0</v>
      </c>
      <c r="I1440" s="326">
        <f>G1440*各種係数!I22</f>
        <v>0</v>
      </c>
      <c r="J1440" s="80">
        <v>3.8791266662029423E-3</v>
      </c>
      <c r="K1440" s="67">
        <f>J1440*各種係数!G22</f>
        <v>2.1472312247384562E-4</v>
      </c>
      <c r="L1440" s="67">
        <f>J1440*各種係数!F22</f>
        <v>3.6644035437290966E-3</v>
      </c>
      <c r="M1440" s="80">
        <v>2.3390329487540294E-4</v>
      </c>
      <c r="N1440" s="67">
        <f>M1440*各種係数!H22</f>
        <v>9.3255146945341705E-5</v>
      </c>
      <c r="O1440" s="67">
        <f>M1440*各種係数!I22</f>
        <v>3.8145962566275799E-5</v>
      </c>
      <c r="P1440" s="54"/>
      <c r="Q1440" s="41"/>
      <c r="R1440" s="67">
        <f>Q$1533*各種係数!J22</f>
        <v>1.2425716660104921E-4</v>
      </c>
      <c r="S1440" s="67">
        <f>R1440*各種係数!G22</f>
        <v>6.8780653735255678E-6</v>
      </c>
      <c r="T1440" s="67">
        <f>R1440*各種係数!F22</f>
        <v>1.1737910122752364E-4</v>
      </c>
      <c r="U1440" s="80">
        <v>2.0077671573711156E-5</v>
      </c>
      <c r="V1440" s="67">
        <f>U1440*各種係数!H22</f>
        <v>8.004787679130886E-6</v>
      </c>
      <c r="W1440" s="67">
        <f>U1440*各種係数!I22</f>
        <v>3.2743536540463883E-6</v>
      </c>
      <c r="X1440" s="330">
        <f t="shared" si="142"/>
        <v>2.539809664491141E-4</v>
      </c>
      <c r="Y1440" s="67">
        <f t="shared" si="143"/>
        <v>1.012599346244726E-4</v>
      </c>
      <c r="Z1440" s="68">
        <f t="shared" si="144"/>
        <v>4.1420316220322185E-5</v>
      </c>
      <c r="AA1440" s="67">
        <f>G1440*各種係数!K22*各種係数!$P$18</f>
        <v>0</v>
      </c>
      <c r="AB1440" s="67">
        <f>M1440*各種係数!K22*各種係数!$P$18</f>
        <v>1.5308550240973209E-11</v>
      </c>
      <c r="AC1440" s="67">
        <f>U1440*各種係数!K22*各種係数!$P$18</f>
        <v>1.3140475176788054E-12</v>
      </c>
      <c r="AD1440" s="80">
        <f t="shared" si="145"/>
        <v>1.6622597758652014E-11</v>
      </c>
      <c r="AE1440" s="67">
        <f>G1440*各種係数!L22*各種係数!$P$18</f>
        <v>0</v>
      </c>
      <c r="AF1440" s="67">
        <f>M1440*各種係数!L22*各種係数!$P$18</f>
        <v>9.6144081467062344E-12</v>
      </c>
      <c r="AG1440" s="67">
        <f>U1440*各種係数!L22*各種係数!$P$18</f>
        <v>8.2527665652597044E-13</v>
      </c>
      <c r="AH1440" s="330">
        <f t="shared" si="146"/>
        <v>1.0439684803232206E-11</v>
      </c>
    </row>
    <row r="1441" spans="2:34" x14ac:dyDescent="0.15">
      <c r="B1441" s="162" t="s">
        <v>49</v>
      </c>
      <c r="C1441" s="162" t="s">
        <v>292</v>
      </c>
      <c r="D1441" s="162" t="s">
        <v>290</v>
      </c>
      <c r="E1441" s="116" t="s">
        <v>151</v>
      </c>
      <c r="F1441" s="363">
        <f>SUMIF(価格変換【係数】!$D$7:$D$64,E1441,価格変換【係数】!$J$811:$J$868)</f>
        <v>0</v>
      </c>
      <c r="G1441" s="324">
        <f>SUMIF(価格変換【係数】!$D$7:$D$64,E1441,価格変換【係数】!$L$811:$L$868)</f>
        <v>0</v>
      </c>
      <c r="H1441" s="325">
        <f>G1441*各種係数!H23</f>
        <v>0</v>
      </c>
      <c r="I1441" s="324">
        <f>G1441*各種係数!I23</f>
        <v>0</v>
      </c>
      <c r="J1441" s="366">
        <v>6.9815611310163463E-4</v>
      </c>
      <c r="K1441" s="46">
        <f>J1441*各種係数!G23</f>
        <v>0</v>
      </c>
      <c r="L1441" s="46">
        <f>J1441*各種係数!F23</f>
        <v>6.9815611310163452E-4</v>
      </c>
      <c r="M1441" s="366">
        <v>1.100056999499247E-19</v>
      </c>
      <c r="N1441" s="46">
        <f>M1441*各種係数!H23</f>
        <v>0</v>
      </c>
      <c r="O1441" s="46">
        <f>M1441*各種係数!I23</f>
        <v>0</v>
      </c>
      <c r="P1441" s="54"/>
      <c r="Q1441" s="41"/>
      <c r="R1441" s="46">
        <f>Q$1533*各種係数!J23</f>
        <v>0</v>
      </c>
      <c r="S1441" s="46">
        <f>R1441*各種係数!G23</f>
        <v>0</v>
      </c>
      <c r="T1441" s="46">
        <f>R1441*各種係数!F23</f>
        <v>0</v>
      </c>
      <c r="U1441" s="366">
        <v>1.7654087338438636E-20</v>
      </c>
      <c r="V1441" s="46">
        <f>U1441*各種係数!H23</f>
        <v>0</v>
      </c>
      <c r="W1441" s="46">
        <f>U1441*各種係数!I23</f>
        <v>0</v>
      </c>
      <c r="X1441" s="328">
        <f t="shared" si="142"/>
        <v>1.2765978728836333E-19</v>
      </c>
      <c r="Y1441" s="136">
        <f t="shared" si="143"/>
        <v>0</v>
      </c>
      <c r="Z1441" s="329">
        <f t="shared" si="144"/>
        <v>0</v>
      </c>
      <c r="AA1441" s="46">
        <f>G1441*各種係数!K23*各種係数!$P$18</f>
        <v>0</v>
      </c>
      <c r="AB1441" s="46">
        <f>M1441*各種係数!K23*各種係数!$P$18</f>
        <v>0</v>
      </c>
      <c r="AC1441" s="46">
        <f>U1441*各種係数!K23*各種係数!$P$18</f>
        <v>0</v>
      </c>
      <c r="AD1441" s="366">
        <f t="shared" si="145"/>
        <v>0</v>
      </c>
      <c r="AE1441" s="46">
        <f>G1441*各種係数!L23*各種係数!$P$18</f>
        <v>0</v>
      </c>
      <c r="AF1441" s="46">
        <f>M1441*各種係数!L23*各種係数!$P$18</f>
        <v>0</v>
      </c>
      <c r="AG1441" s="46">
        <f>U1441*各種係数!L23*各種係数!$P$18</f>
        <v>0</v>
      </c>
      <c r="AH1441" s="328">
        <f t="shared" si="146"/>
        <v>0</v>
      </c>
    </row>
    <row r="1442" spans="2:34" x14ac:dyDescent="0.15">
      <c r="B1442" s="155" t="s">
        <v>50</v>
      </c>
      <c r="C1442" s="155" t="s">
        <v>292</v>
      </c>
      <c r="D1442" s="155" t="s">
        <v>290</v>
      </c>
      <c r="E1442" s="41" t="s">
        <v>152</v>
      </c>
      <c r="F1442" s="363">
        <f>SUMIF(価格変換【係数】!$D$7:$D$64,E1442,価格変換【係数】!$J$811:$J$868)</f>
        <v>0</v>
      </c>
      <c r="G1442" s="324">
        <f>SUMIF(価格変換【係数】!$D$7:$D$64,E1442,価格変換【係数】!$L$811:$L$868)</f>
        <v>0</v>
      </c>
      <c r="H1442" s="325">
        <f>G1442*各種係数!H24</f>
        <v>0</v>
      </c>
      <c r="I1442" s="324">
        <f>G1442*各種係数!I24</f>
        <v>0</v>
      </c>
      <c r="J1442" s="364">
        <v>1.0094141221288616E-3</v>
      </c>
      <c r="K1442" s="46">
        <f>J1442*各種係数!G24</f>
        <v>1.0127075516775684E-5</v>
      </c>
      <c r="L1442" s="46">
        <f>J1442*各種係数!F24</f>
        <v>9.992870466120859E-4</v>
      </c>
      <c r="M1442" s="364">
        <v>2.0157649076285124E-5</v>
      </c>
      <c r="N1442" s="46">
        <f>M1442*各種係数!H24</f>
        <v>8.7495307506316331E-6</v>
      </c>
      <c r="O1442" s="46">
        <f>M1442*各種係数!I24</f>
        <v>4.5918172265899892E-6</v>
      </c>
      <c r="P1442" s="54"/>
      <c r="Q1442" s="41"/>
      <c r="R1442" s="46">
        <f>Q$1533*各種係数!J24</f>
        <v>2.078621385435218E-4</v>
      </c>
      <c r="S1442" s="46">
        <f>R1442*各種係数!G24</f>
        <v>2.0854033324491233E-6</v>
      </c>
      <c r="T1442" s="46">
        <f>R1442*各種係数!F24</f>
        <v>2.0577673521107268E-4</v>
      </c>
      <c r="U1442" s="364">
        <v>5.705174534594043E-6</v>
      </c>
      <c r="V1442" s="46">
        <f>U1442*各種係数!H24</f>
        <v>2.4763602064527293E-6</v>
      </c>
      <c r="W1442" s="46">
        <f>U1442*各種係数!I24</f>
        <v>1.2996118054000445E-6</v>
      </c>
      <c r="X1442" s="135">
        <f t="shared" si="142"/>
        <v>2.5862823610879168E-5</v>
      </c>
      <c r="Y1442" s="46">
        <f t="shared" si="143"/>
        <v>1.1225890957084363E-5</v>
      </c>
      <c r="Z1442" s="47">
        <f t="shared" si="144"/>
        <v>5.8914290319900341E-6</v>
      </c>
      <c r="AA1442" s="46">
        <f>G1442*各種係数!K24*各種係数!$P$18</f>
        <v>0</v>
      </c>
      <c r="AB1442" s="46">
        <f>M1442*各種係数!K24*各種係数!$P$18</f>
        <v>7.9360823134980792E-13</v>
      </c>
      <c r="AC1442" s="46">
        <f>U1442*各種係数!K24*各種係数!$P$18</f>
        <v>2.2461317065330876E-13</v>
      </c>
      <c r="AD1442" s="364">
        <f t="shared" si="145"/>
        <v>1.0182214020031167E-12</v>
      </c>
      <c r="AE1442" s="46">
        <f>G1442*各種係数!L24*各種係数!$P$18</f>
        <v>0</v>
      </c>
      <c r="AF1442" s="46">
        <f>M1442*各種係数!L24*各種係数!$P$18</f>
        <v>7.1424740821482722E-13</v>
      </c>
      <c r="AG1442" s="46">
        <f>U1442*各種係数!L24*各種係数!$P$18</f>
        <v>2.0215185358797788E-13</v>
      </c>
      <c r="AH1442" s="135">
        <f t="shared" si="146"/>
        <v>9.1639926180280508E-13</v>
      </c>
    </row>
    <row r="1443" spans="2:34" x14ac:dyDescent="0.15">
      <c r="B1443" s="155" t="s">
        <v>51</v>
      </c>
      <c r="C1443" s="155" t="s">
        <v>293</v>
      </c>
      <c r="D1443" s="155" t="s">
        <v>290</v>
      </c>
      <c r="E1443" s="41" t="s">
        <v>961</v>
      </c>
      <c r="F1443" s="363">
        <f>SUMIF(価格変換【係数】!$D$7:$D$64,E1443,価格変換【係数】!$J$811:$J$868)</f>
        <v>0</v>
      </c>
      <c r="G1443" s="324">
        <f>SUMIF(価格変換【係数】!$D$7:$D$64,E1443,価格変換【係数】!$L$811:$L$868)</f>
        <v>0</v>
      </c>
      <c r="H1443" s="325">
        <f>G1443*各種係数!H25</f>
        <v>0</v>
      </c>
      <c r="I1443" s="324">
        <f>G1443*各種係数!I25</f>
        <v>0</v>
      </c>
      <c r="J1443" s="364">
        <v>6.0143522627925739E-3</v>
      </c>
      <c r="K1443" s="46">
        <f>J1443*各種係数!G25</f>
        <v>7.6354119584964145E-5</v>
      </c>
      <c r="L1443" s="46">
        <f>J1443*各種係数!F25</f>
        <v>5.9379981432076097E-3</v>
      </c>
      <c r="M1443" s="364">
        <v>8.5250687050001864E-5</v>
      </c>
      <c r="N1443" s="46">
        <f>M1443*各種係数!H25</f>
        <v>4.5705784117542039E-5</v>
      </c>
      <c r="O1443" s="46">
        <f>M1443*各種係数!I25</f>
        <v>2.2459167683374503E-5</v>
      </c>
      <c r="P1443" s="54"/>
      <c r="Q1443" s="41"/>
      <c r="R1443" s="46">
        <f>Q$1533*各種係数!J25</f>
        <v>3.6212969860893282E-5</v>
      </c>
      <c r="S1443" s="46">
        <f>R1443*各種係数!G25</f>
        <v>4.5973519848361914E-7</v>
      </c>
      <c r="T1443" s="46">
        <f>R1443*各種係数!F25</f>
        <v>3.5753234662409663E-5</v>
      </c>
      <c r="U1443" s="364">
        <v>7.9841607754171394E-6</v>
      </c>
      <c r="V1443" s="46">
        <f>U1443*各種係数!H25</f>
        <v>4.2805793289023685E-6</v>
      </c>
      <c r="W1443" s="46">
        <f>U1443*各種係数!I25</f>
        <v>2.1034153726050351E-6</v>
      </c>
      <c r="X1443" s="135">
        <f t="shared" si="142"/>
        <v>9.323484782541901E-5</v>
      </c>
      <c r="Y1443" s="46">
        <f t="shared" si="143"/>
        <v>4.9986363446444407E-5</v>
      </c>
      <c r="Z1443" s="47">
        <f t="shared" si="144"/>
        <v>2.4562583055979538E-5</v>
      </c>
      <c r="AA1443" s="46">
        <f>G1443*各種係数!K25*各種係数!$P$18</f>
        <v>0</v>
      </c>
      <c r="AB1443" s="46">
        <f>M1443*各種係数!K25*各種係数!$P$18</f>
        <v>5.2783002781138661E-12</v>
      </c>
      <c r="AC1443" s="46">
        <f>U1443*各種係数!K25*各種係数!$P$18</f>
        <v>4.943396880387861E-13</v>
      </c>
      <c r="AD1443" s="364">
        <f t="shared" si="145"/>
        <v>5.7726399661526518E-12</v>
      </c>
      <c r="AE1443" s="46">
        <f>G1443*各種係数!L25*各種係数!$P$18</f>
        <v>0</v>
      </c>
      <c r="AF1443" s="46">
        <f>M1443*各種係数!L25*各種係数!$P$18</f>
        <v>4.5417932625630932E-12</v>
      </c>
      <c r="AG1443" s="46">
        <f>U1443*各種係数!L25*各種係数!$P$18</f>
        <v>4.2536205714965317E-13</v>
      </c>
      <c r="AH1443" s="135">
        <f t="shared" si="146"/>
        <v>4.9671553197127465E-12</v>
      </c>
    </row>
    <row r="1444" spans="2:34" x14ac:dyDescent="0.15">
      <c r="B1444" s="155" t="s">
        <v>52</v>
      </c>
      <c r="C1444" s="155" t="s">
        <v>294</v>
      </c>
      <c r="D1444" s="155" t="s">
        <v>290</v>
      </c>
      <c r="E1444" s="41" t="s">
        <v>154</v>
      </c>
      <c r="F1444" s="363">
        <f>SUMIF(価格変換【係数】!$D$7:$D$64,E1444,価格変換【係数】!$J$811:$J$868)</f>
        <v>0</v>
      </c>
      <c r="G1444" s="324">
        <f>SUMIF(価格変換【係数】!$D$7:$D$64,E1444,価格変換【係数】!$L$811:$L$868)</f>
        <v>0</v>
      </c>
      <c r="H1444" s="325">
        <f>G1444*各種係数!H26</f>
        <v>0</v>
      </c>
      <c r="I1444" s="324">
        <f>G1444*各種係数!I26</f>
        <v>0</v>
      </c>
      <c r="J1444" s="364">
        <v>4.5401926856058301E-4</v>
      </c>
      <c r="K1444" s="46">
        <f>J1444*各種係数!G26</f>
        <v>0</v>
      </c>
      <c r="L1444" s="46">
        <f>J1444*各種係数!F26</f>
        <v>4.5401926856058301E-4</v>
      </c>
      <c r="M1444" s="364">
        <v>0</v>
      </c>
      <c r="N1444" s="46">
        <f>M1444*各種係数!H26</f>
        <v>0</v>
      </c>
      <c r="O1444" s="46">
        <f>M1444*各種係数!I26</f>
        <v>0</v>
      </c>
      <c r="P1444" s="54"/>
      <c r="Q1444" s="41"/>
      <c r="R1444" s="46">
        <f>Q$1533*各種係数!J26</f>
        <v>3.7683286354393494E-6</v>
      </c>
      <c r="S1444" s="46">
        <f>R1444*各種係数!G26</f>
        <v>0</v>
      </c>
      <c r="T1444" s="46">
        <f>R1444*各種係数!F26</f>
        <v>3.7683286354393494E-6</v>
      </c>
      <c r="U1444" s="364">
        <v>0</v>
      </c>
      <c r="V1444" s="46">
        <f>U1444*各種係数!H26</f>
        <v>0</v>
      </c>
      <c r="W1444" s="46">
        <f>U1444*各種係数!I26</f>
        <v>0</v>
      </c>
      <c r="X1444" s="135">
        <f t="shared" si="142"/>
        <v>0</v>
      </c>
      <c r="Y1444" s="46">
        <f t="shared" si="143"/>
        <v>0</v>
      </c>
      <c r="Z1444" s="47">
        <f t="shared" si="144"/>
        <v>0</v>
      </c>
      <c r="AA1444" s="46">
        <f>G1444*各種係数!K26*各種係数!$P$18</f>
        <v>0</v>
      </c>
      <c r="AB1444" s="46">
        <f>M1444*各種係数!K26*各種係数!$P$18</f>
        <v>0</v>
      </c>
      <c r="AC1444" s="46">
        <f>U1444*各種係数!K26*各種係数!$P$18</f>
        <v>0</v>
      </c>
      <c r="AD1444" s="364">
        <f t="shared" si="145"/>
        <v>0</v>
      </c>
      <c r="AE1444" s="46">
        <f>G1444*各種係数!L26*各種係数!$P$18</f>
        <v>0</v>
      </c>
      <c r="AF1444" s="46">
        <f>M1444*各種係数!L26*各種係数!$P$18</f>
        <v>0</v>
      </c>
      <c r="AG1444" s="46">
        <f>U1444*各種係数!L26*各種係数!$P$18</f>
        <v>0</v>
      </c>
      <c r="AH1444" s="135">
        <f t="shared" si="146"/>
        <v>0</v>
      </c>
    </row>
    <row r="1445" spans="2:34" x14ac:dyDescent="0.15">
      <c r="B1445" s="163" t="s">
        <v>53</v>
      </c>
      <c r="C1445" s="163" t="s">
        <v>294</v>
      </c>
      <c r="D1445" s="163" t="s">
        <v>290</v>
      </c>
      <c r="E1445" s="62" t="s">
        <v>962</v>
      </c>
      <c r="F1445" s="365">
        <f>SUMIF(価格変換【係数】!$D$7:$D$64,E1445,価格変換【係数】!$J$811:$J$868)</f>
        <v>0</v>
      </c>
      <c r="G1445" s="326">
        <f>SUMIF(価格変換【係数】!$D$7:$D$64,E1445,価格変換【係数】!$L$811:$L$868)</f>
        <v>0</v>
      </c>
      <c r="H1445" s="327">
        <f>G1445*各種係数!H27</f>
        <v>0</v>
      </c>
      <c r="I1445" s="326">
        <f>G1445*各種係数!I27</f>
        <v>0</v>
      </c>
      <c r="J1445" s="80">
        <v>7.1398780730633985E-4</v>
      </c>
      <c r="K1445" s="67">
        <f>J1445*各種係数!G27</f>
        <v>7.1338900616062823E-6</v>
      </c>
      <c r="L1445" s="67">
        <f>J1445*各種係数!F27</f>
        <v>7.0685391724473353E-4</v>
      </c>
      <c r="M1445" s="80">
        <v>8.5360794821088888E-6</v>
      </c>
      <c r="N1445" s="67">
        <f>M1445*各種係数!H27</f>
        <v>3.2127065182899443E-6</v>
      </c>
      <c r="O1445" s="67">
        <f>M1445*各種係数!I27</f>
        <v>7.891847068364822E-7</v>
      </c>
      <c r="P1445" s="54"/>
      <c r="Q1445" s="41"/>
      <c r="R1445" s="67">
        <f>Q$1533*各種係数!J27</f>
        <v>7.7859941587624752E-6</v>
      </c>
      <c r="S1445" s="67">
        <f>R1445*各種係数!G27</f>
        <v>7.7794642682306467E-8</v>
      </c>
      <c r="T1445" s="67">
        <f>R1445*各種係数!F27</f>
        <v>7.7081995160801688E-6</v>
      </c>
      <c r="U1445" s="80">
        <v>6.9168164330415565E-7</v>
      </c>
      <c r="V1445" s="67">
        <f>U1445*各種係数!H27</f>
        <v>2.6032678452471027E-7</v>
      </c>
      <c r="W1445" s="67">
        <f>U1445*各種係数!I27</f>
        <v>6.3947925513025718E-8</v>
      </c>
      <c r="X1445" s="330">
        <f t="shared" si="142"/>
        <v>9.2277611254130449E-6</v>
      </c>
      <c r="Y1445" s="67">
        <f t="shared" si="143"/>
        <v>3.4730333028146546E-6</v>
      </c>
      <c r="Z1445" s="68">
        <f t="shared" si="144"/>
        <v>8.5313263234950796E-7</v>
      </c>
      <c r="AA1445" s="67">
        <f>G1445*各種係数!K27*各種係数!$P$18</f>
        <v>0</v>
      </c>
      <c r="AB1445" s="67">
        <f>M1445*各種係数!K27*各種係数!$P$18</f>
        <v>1.6105810343601677E-13</v>
      </c>
      <c r="AC1445" s="67">
        <f>U1445*各種係数!K27*各種係数!$P$18</f>
        <v>1.3050597043474633E-14</v>
      </c>
      <c r="AD1445" s="80">
        <f t="shared" si="145"/>
        <v>1.741087004794914E-13</v>
      </c>
      <c r="AE1445" s="67">
        <f>G1445*各種係数!L27*各種係数!$P$18</f>
        <v>0</v>
      </c>
      <c r="AF1445" s="67">
        <f>M1445*各種係数!L27*各種係数!$P$18</f>
        <v>1.6105810343601677E-13</v>
      </c>
      <c r="AG1445" s="67">
        <f>U1445*各種係数!L27*各種係数!$P$18</f>
        <v>1.3050597043474633E-14</v>
      </c>
      <c r="AH1445" s="330">
        <f t="shared" si="146"/>
        <v>1.741087004794914E-13</v>
      </c>
    </row>
    <row r="1446" spans="2:34" x14ac:dyDescent="0.15">
      <c r="B1446" s="155" t="s">
        <v>54</v>
      </c>
      <c r="C1446" s="155" t="s">
        <v>294</v>
      </c>
      <c r="D1446" s="155" t="s">
        <v>290</v>
      </c>
      <c r="E1446" s="41" t="s">
        <v>963</v>
      </c>
      <c r="F1446" s="363">
        <f>SUMIF(価格変換【係数】!$D$7:$D$64,E1446,価格変換【係数】!$J$811:$J$868)</f>
        <v>0</v>
      </c>
      <c r="G1446" s="324">
        <f>SUMIF(価格変換【係数】!$D$7:$D$64,E1446,価格変換【係数】!$L$811:$L$868)</f>
        <v>0</v>
      </c>
      <c r="H1446" s="325">
        <f>G1446*各種係数!H28</f>
        <v>0</v>
      </c>
      <c r="I1446" s="324">
        <f>G1446*各種係数!I28</f>
        <v>0</v>
      </c>
      <c r="J1446" s="366">
        <v>1.2804398834744985E-6</v>
      </c>
      <c r="K1446" s="46">
        <f>J1446*各種係数!G28</f>
        <v>0</v>
      </c>
      <c r="L1446" s="46">
        <f>J1446*各種係数!F28</f>
        <v>1.2804398834744987E-6</v>
      </c>
      <c r="M1446" s="366">
        <v>-1.3869776129202511E-21</v>
      </c>
      <c r="N1446" s="46">
        <f>M1446*各種係数!H28</f>
        <v>0</v>
      </c>
      <c r="O1446" s="46">
        <f>M1446*各種係数!I28</f>
        <v>0</v>
      </c>
      <c r="P1446" s="54"/>
      <c r="Q1446" s="41"/>
      <c r="R1446" s="46">
        <f>Q$1533*各種係数!J28</f>
        <v>0</v>
      </c>
      <c r="S1446" s="46">
        <f>R1446*各種係数!G28</f>
        <v>0</v>
      </c>
      <c r="T1446" s="46">
        <f>R1446*各種係数!F28</f>
        <v>0</v>
      </c>
      <c r="U1446" s="366">
        <v>-5.1848549323979838E-22</v>
      </c>
      <c r="V1446" s="46">
        <f>U1446*各種係数!H28</f>
        <v>0</v>
      </c>
      <c r="W1446" s="46">
        <f>U1446*各種係数!I28</f>
        <v>0</v>
      </c>
      <c r="X1446" s="328">
        <f t="shared" si="142"/>
        <v>-1.9054631061600495E-21</v>
      </c>
      <c r="Y1446" s="136">
        <f t="shared" si="143"/>
        <v>0</v>
      </c>
      <c r="Z1446" s="329">
        <f t="shared" si="144"/>
        <v>0</v>
      </c>
      <c r="AA1446" s="46">
        <f>G1446*各種係数!K28*各種係数!$P$18</f>
        <v>0</v>
      </c>
      <c r="AB1446" s="46">
        <f>M1446*各種係数!K28*各種係数!$P$18</f>
        <v>0</v>
      </c>
      <c r="AC1446" s="46">
        <f>U1446*各種係数!K28*各種係数!$P$18</f>
        <v>0</v>
      </c>
      <c r="AD1446" s="366">
        <f t="shared" si="145"/>
        <v>0</v>
      </c>
      <c r="AE1446" s="46">
        <f>G1446*各種係数!L28*各種係数!$P$18</f>
        <v>0</v>
      </c>
      <c r="AF1446" s="46">
        <f>M1446*各種係数!L28*各種係数!$P$18</f>
        <v>0</v>
      </c>
      <c r="AG1446" s="46">
        <f>U1446*各種係数!L28*各種係数!$P$18</f>
        <v>0</v>
      </c>
      <c r="AH1446" s="328">
        <f t="shared" si="146"/>
        <v>0</v>
      </c>
    </row>
    <row r="1447" spans="2:34" x14ac:dyDescent="0.15">
      <c r="B1447" s="155" t="s">
        <v>55</v>
      </c>
      <c r="C1447" s="155" t="s">
        <v>294</v>
      </c>
      <c r="D1447" s="155" t="s">
        <v>290</v>
      </c>
      <c r="E1447" s="41" t="s">
        <v>964</v>
      </c>
      <c r="F1447" s="363">
        <f>SUMIF(価格変換【係数】!$D$7:$D$64,E1447,価格変換【係数】!$J$811:$J$868)</f>
        <v>0</v>
      </c>
      <c r="G1447" s="324">
        <f>SUMIF(価格変換【係数】!$D$7:$D$64,E1447,価格変換【係数】!$L$811:$L$868)</f>
        <v>0</v>
      </c>
      <c r="H1447" s="325">
        <f>G1447*各種係数!H29</f>
        <v>0</v>
      </c>
      <c r="I1447" s="324">
        <f>G1447*各種係数!I29</f>
        <v>0</v>
      </c>
      <c r="J1447" s="364">
        <v>1.4976198276853142E-4</v>
      </c>
      <c r="K1447" s="46">
        <f>J1447*各種係数!G29</f>
        <v>0</v>
      </c>
      <c r="L1447" s="46">
        <f>J1447*各種係数!F29</f>
        <v>1.4976198276853137E-4</v>
      </c>
      <c r="M1447" s="364">
        <v>3.1603358499868199E-20</v>
      </c>
      <c r="N1447" s="46">
        <f>M1447*各種係数!H29</f>
        <v>0</v>
      </c>
      <c r="O1447" s="46">
        <f>M1447*各種係数!I29</f>
        <v>0</v>
      </c>
      <c r="P1447" s="54"/>
      <c r="Q1447" s="41"/>
      <c r="R1447" s="46">
        <f>Q$1533*各種係数!J29</f>
        <v>1.3366513577274637E-7</v>
      </c>
      <c r="S1447" s="46">
        <f>R1447*各種係数!G29</f>
        <v>0</v>
      </c>
      <c r="T1447" s="46">
        <f>R1447*各種係数!F29</f>
        <v>1.3366513577274632E-7</v>
      </c>
      <c r="U1447" s="364">
        <v>1.5166429421746626E-20</v>
      </c>
      <c r="V1447" s="46">
        <f>U1447*各種係数!H29</f>
        <v>0</v>
      </c>
      <c r="W1447" s="46">
        <f>U1447*各種係数!I29</f>
        <v>0</v>
      </c>
      <c r="X1447" s="135">
        <f t="shared" si="142"/>
        <v>4.6769787921614825E-20</v>
      </c>
      <c r="Y1447" s="46">
        <f t="shared" si="143"/>
        <v>0</v>
      </c>
      <c r="Z1447" s="47">
        <f t="shared" si="144"/>
        <v>0</v>
      </c>
      <c r="AA1447" s="46">
        <f>G1447*各種係数!K29*各種係数!$P$18</f>
        <v>0</v>
      </c>
      <c r="AB1447" s="46">
        <f>M1447*各種係数!K29*各種係数!$P$18</f>
        <v>0</v>
      </c>
      <c r="AC1447" s="46">
        <f>U1447*各種係数!K29*各種係数!$P$18</f>
        <v>0</v>
      </c>
      <c r="AD1447" s="364">
        <f t="shared" si="145"/>
        <v>0</v>
      </c>
      <c r="AE1447" s="46">
        <f>G1447*各種係数!L29*各種係数!$P$18</f>
        <v>0</v>
      </c>
      <c r="AF1447" s="46">
        <f>M1447*各種係数!L29*各種係数!$P$18</f>
        <v>0</v>
      </c>
      <c r="AG1447" s="46">
        <f>U1447*各種係数!L29*各種係数!$P$18</f>
        <v>0</v>
      </c>
      <c r="AH1447" s="135">
        <f t="shared" si="146"/>
        <v>0</v>
      </c>
    </row>
    <row r="1448" spans="2:34" x14ac:dyDescent="0.15">
      <c r="B1448" s="155" t="s">
        <v>56</v>
      </c>
      <c r="C1448" s="155" t="s">
        <v>294</v>
      </c>
      <c r="D1448" s="155" t="s">
        <v>290</v>
      </c>
      <c r="E1448" s="41" t="s">
        <v>155</v>
      </c>
      <c r="F1448" s="363">
        <f>SUMIF(価格変換【係数】!$D$7:$D$64,E1448,価格変換【係数】!$J$811:$J$868)</f>
        <v>0</v>
      </c>
      <c r="G1448" s="324">
        <f>SUMIF(価格変換【係数】!$D$7:$D$64,E1448,価格変換【係数】!$L$811:$L$868)</f>
        <v>0</v>
      </c>
      <c r="H1448" s="325">
        <f>G1448*各種係数!H30</f>
        <v>0</v>
      </c>
      <c r="I1448" s="324">
        <f>G1448*各種係数!I30</f>
        <v>0</v>
      </c>
      <c r="J1448" s="364">
        <v>2.8047730780869977E-6</v>
      </c>
      <c r="K1448" s="46">
        <f>J1448*各種係数!G30</f>
        <v>0</v>
      </c>
      <c r="L1448" s="46">
        <f>J1448*各種係数!F30</f>
        <v>2.8047730780869968E-6</v>
      </c>
      <c r="M1448" s="364">
        <v>1.205963176311348E-20</v>
      </c>
      <c r="N1448" s="46">
        <f>M1448*各種係数!H30</f>
        <v>0</v>
      </c>
      <c r="O1448" s="46">
        <f>M1448*各種係数!I30</f>
        <v>0</v>
      </c>
      <c r="P1448" s="54"/>
      <c r="Q1448" s="41"/>
      <c r="R1448" s="46">
        <f>Q$1533*各種係数!J30</f>
        <v>0</v>
      </c>
      <c r="S1448" s="46">
        <f>R1448*各種係数!G30</f>
        <v>0</v>
      </c>
      <c r="T1448" s="46">
        <f>R1448*各種係数!F30</f>
        <v>0</v>
      </c>
      <c r="U1448" s="364">
        <v>2.7720166357878376E-21</v>
      </c>
      <c r="V1448" s="46">
        <f>U1448*各種係数!H30</f>
        <v>0</v>
      </c>
      <c r="W1448" s="46">
        <f>U1448*各種係数!I30</f>
        <v>0</v>
      </c>
      <c r="X1448" s="135">
        <f t="shared" si="142"/>
        <v>1.4831648398901318E-20</v>
      </c>
      <c r="Y1448" s="46">
        <f t="shared" si="143"/>
        <v>0</v>
      </c>
      <c r="Z1448" s="47">
        <f t="shared" si="144"/>
        <v>0</v>
      </c>
      <c r="AA1448" s="46">
        <f>G1448*各種係数!K30*各種係数!$P$18</f>
        <v>0</v>
      </c>
      <c r="AB1448" s="46">
        <f>M1448*各種係数!K30*各種係数!$P$18</f>
        <v>0</v>
      </c>
      <c r="AC1448" s="46">
        <f>U1448*各種係数!K30*各種係数!$P$18</f>
        <v>0</v>
      </c>
      <c r="AD1448" s="364">
        <f t="shared" si="145"/>
        <v>0</v>
      </c>
      <c r="AE1448" s="46">
        <f>G1448*各種係数!L30*各種係数!$P$18</f>
        <v>0</v>
      </c>
      <c r="AF1448" s="46">
        <f>M1448*各種係数!L30*各種係数!$P$18</f>
        <v>0</v>
      </c>
      <c r="AG1448" s="46">
        <f>U1448*各種係数!L30*各種係数!$P$18</f>
        <v>0</v>
      </c>
      <c r="AH1448" s="135">
        <f t="shared" si="146"/>
        <v>0</v>
      </c>
    </row>
    <row r="1449" spans="2:34" x14ac:dyDescent="0.15">
      <c r="B1449" s="155" t="s">
        <v>57</v>
      </c>
      <c r="C1449" s="155" t="s">
        <v>294</v>
      </c>
      <c r="D1449" s="155" t="s">
        <v>290</v>
      </c>
      <c r="E1449" s="41" t="s">
        <v>156</v>
      </c>
      <c r="F1449" s="363">
        <f>SUMIF(価格変換【係数】!$D$7:$D$64,E1449,価格変換【係数】!$J$811:$J$868)</f>
        <v>0</v>
      </c>
      <c r="G1449" s="324">
        <f>SUMIF(価格変換【係数】!$D$7:$D$64,E1449,価格変換【係数】!$L$811:$L$868)</f>
        <v>0</v>
      </c>
      <c r="H1449" s="325">
        <f>G1449*各種係数!H31</f>
        <v>0</v>
      </c>
      <c r="I1449" s="324">
        <f>G1449*各種係数!I31</f>
        <v>0</v>
      </c>
      <c r="J1449" s="364">
        <v>0</v>
      </c>
      <c r="K1449" s="46">
        <f>J1449*各種係数!G31</f>
        <v>0</v>
      </c>
      <c r="L1449" s="46">
        <f>J1449*各種係数!F31</f>
        <v>0</v>
      </c>
      <c r="M1449" s="364">
        <v>0</v>
      </c>
      <c r="N1449" s="46">
        <f>M1449*各種係数!H31</f>
        <v>0</v>
      </c>
      <c r="O1449" s="46">
        <f>M1449*各種係数!I31</f>
        <v>0</v>
      </c>
      <c r="P1449" s="54"/>
      <c r="Q1449" s="41"/>
      <c r="R1449" s="46">
        <f>Q$1533*各種係数!J31</f>
        <v>0</v>
      </c>
      <c r="S1449" s="46">
        <f>R1449*各種係数!G31</f>
        <v>0</v>
      </c>
      <c r="T1449" s="46">
        <f>R1449*各種係数!F31</f>
        <v>0</v>
      </c>
      <c r="U1449" s="364">
        <v>0</v>
      </c>
      <c r="V1449" s="46">
        <f>U1449*各種係数!H31</f>
        <v>0</v>
      </c>
      <c r="W1449" s="46">
        <f>U1449*各種係数!I31</f>
        <v>0</v>
      </c>
      <c r="X1449" s="135">
        <f t="shared" si="142"/>
        <v>0</v>
      </c>
      <c r="Y1449" s="46">
        <f t="shared" si="143"/>
        <v>0</v>
      </c>
      <c r="Z1449" s="47">
        <f t="shared" si="144"/>
        <v>0</v>
      </c>
      <c r="AA1449" s="46">
        <f>G1449*各種係数!K31*各種係数!$P$18</f>
        <v>0</v>
      </c>
      <c r="AB1449" s="46">
        <f>M1449*各種係数!K31*各種係数!$P$18</f>
        <v>0</v>
      </c>
      <c r="AC1449" s="46">
        <f>U1449*各種係数!K31*各種係数!$P$18</f>
        <v>0</v>
      </c>
      <c r="AD1449" s="364">
        <f t="shared" si="145"/>
        <v>0</v>
      </c>
      <c r="AE1449" s="46">
        <f>G1449*各種係数!L31*各種係数!$P$18</f>
        <v>0</v>
      </c>
      <c r="AF1449" s="46">
        <f>M1449*各種係数!L31*各種係数!$P$18</f>
        <v>0</v>
      </c>
      <c r="AG1449" s="46">
        <f>U1449*各種係数!L31*各種係数!$P$18</f>
        <v>0</v>
      </c>
      <c r="AH1449" s="135">
        <f t="shared" si="146"/>
        <v>0</v>
      </c>
    </row>
    <row r="1450" spans="2:34" x14ac:dyDescent="0.15">
      <c r="B1450" s="155" t="s">
        <v>58</v>
      </c>
      <c r="C1450" s="155" t="s">
        <v>294</v>
      </c>
      <c r="D1450" s="155" t="s">
        <v>290</v>
      </c>
      <c r="E1450" s="41" t="s">
        <v>965</v>
      </c>
      <c r="F1450" s="365">
        <f>SUMIF(価格変換【係数】!$D$7:$D$64,E1450,価格変換【係数】!$J$811:$J$868)</f>
        <v>0</v>
      </c>
      <c r="G1450" s="326">
        <f>SUMIF(価格変換【係数】!$D$7:$D$64,E1450,価格変換【係数】!$L$811:$L$868)</f>
        <v>0</v>
      </c>
      <c r="H1450" s="327">
        <f>G1450*各種係数!H32</f>
        <v>0</v>
      </c>
      <c r="I1450" s="326">
        <f>G1450*各種係数!I32</f>
        <v>0</v>
      </c>
      <c r="J1450" s="80">
        <v>3.8197804999191274E-3</v>
      </c>
      <c r="K1450" s="67">
        <f>J1450*各種係数!G32</f>
        <v>1.0812900807473348E-4</v>
      </c>
      <c r="L1450" s="67">
        <f>J1450*各種係数!F32</f>
        <v>3.711651491844394E-3</v>
      </c>
      <c r="M1450" s="80">
        <v>1.1090037346792793E-4</v>
      </c>
      <c r="N1450" s="67">
        <f>M1450*各種係数!H32</f>
        <v>5.8540352729640599E-5</v>
      </c>
      <c r="O1450" s="67">
        <f>M1450*各種係数!I32</f>
        <v>1.9599487299148861E-5</v>
      </c>
      <c r="P1450" s="54"/>
      <c r="Q1450" s="41"/>
      <c r="R1450" s="67">
        <f>Q$1533*各種係数!J32</f>
        <v>4.8838927176319299E-4</v>
      </c>
      <c r="S1450" s="67">
        <f>R1450*各種係数!G32</f>
        <v>1.3825152390618669E-5</v>
      </c>
      <c r="T1450" s="67">
        <f>R1450*各種係数!F32</f>
        <v>4.7456411937257434E-4</v>
      </c>
      <c r="U1450" s="80">
        <v>2.4765623534711542E-5</v>
      </c>
      <c r="V1450" s="67">
        <f>U1450*各種係数!H32</f>
        <v>1.3072889585090324E-5</v>
      </c>
      <c r="W1450" s="67">
        <f>U1450*各種係数!I32</f>
        <v>4.3768430055328483E-6</v>
      </c>
      <c r="X1450" s="330">
        <f t="shared" si="142"/>
        <v>1.3566599700263947E-4</v>
      </c>
      <c r="Y1450" s="67">
        <f t="shared" si="143"/>
        <v>7.1613242314730923E-5</v>
      </c>
      <c r="Z1450" s="68">
        <f t="shared" si="144"/>
        <v>2.397633030468171E-5</v>
      </c>
      <c r="AA1450" s="67">
        <f>G1450*各種係数!K32*各種係数!$P$18</f>
        <v>0</v>
      </c>
      <c r="AB1450" s="67">
        <f>M1450*各種係数!K32*各種係数!$P$18</f>
        <v>1.8910635869862662E-12</v>
      </c>
      <c r="AC1450" s="67">
        <f>U1450*各種係数!K32*各種係数!$P$18</f>
        <v>4.2230127285411876E-13</v>
      </c>
      <c r="AD1450" s="80">
        <f t="shared" si="145"/>
        <v>2.313364859840385E-12</v>
      </c>
      <c r="AE1450" s="67">
        <f>G1450*各種係数!L32*各種係数!$P$18</f>
        <v>0</v>
      </c>
      <c r="AF1450" s="67">
        <f>M1450*各種係数!L32*各種係数!$P$18</f>
        <v>1.8910635869862662E-12</v>
      </c>
      <c r="AG1450" s="67">
        <f>U1450*各種係数!L32*各種係数!$P$18</f>
        <v>4.2230127285411876E-13</v>
      </c>
      <c r="AH1450" s="330">
        <f t="shared" si="146"/>
        <v>2.313364859840385E-12</v>
      </c>
    </row>
    <row r="1451" spans="2:34" x14ac:dyDescent="0.15">
      <c r="B1451" s="162" t="s">
        <v>59</v>
      </c>
      <c r="C1451" s="162" t="s">
        <v>294</v>
      </c>
      <c r="D1451" s="162" t="s">
        <v>290</v>
      </c>
      <c r="E1451" s="116" t="s">
        <v>517</v>
      </c>
      <c r="F1451" s="363">
        <f>SUMIF(価格変換【係数】!$D$7:$D$64,E1451,価格変換【係数】!$J$811:$J$868)</f>
        <v>0</v>
      </c>
      <c r="G1451" s="324">
        <f>SUMIF(価格変換【係数】!$D$7:$D$64,E1451,価格変換【係数】!$L$811:$L$868)</f>
        <v>0</v>
      </c>
      <c r="H1451" s="325">
        <f>G1451*各種係数!H33</f>
        <v>0</v>
      </c>
      <c r="I1451" s="324">
        <f>G1451*各種係数!I33</f>
        <v>0</v>
      </c>
      <c r="J1451" s="366">
        <v>5.6308139354094696E-3</v>
      </c>
      <c r="K1451" s="46">
        <f>J1451*各種係数!G33</f>
        <v>4.1784861014639035E-4</v>
      </c>
      <c r="L1451" s="46">
        <f>J1451*各種係数!F33</f>
        <v>5.2129653252630795E-3</v>
      </c>
      <c r="M1451" s="366">
        <v>4.4663762217623143E-4</v>
      </c>
      <c r="N1451" s="46">
        <f>M1451*各種係数!H33</f>
        <v>1.5243159634393719E-4</v>
      </c>
      <c r="O1451" s="46">
        <f>M1451*各種係数!I33</f>
        <v>4.4805965330726368E-5</v>
      </c>
      <c r="P1451" s="54"/>
      <c r="Q1451" s="41"/>
      <c r="R1451" s="46">
        <f>Q$1533*各種係数!J33</f>
        <v>1.602058907704533E-3</v>
      </c>
      <c r="S1451" s="46">
        <f>R1451*各種係数!G33</f>
        <v>1.1888478213555171E-4</v>
      </c>
      <c r="T1451" s="46">
        <f>R1451*各種係数!F33</f>
        <v>1.4831741255689813E-3</v>
      </c>
      <c r="U1451" s="366">
        <v>1.3765813678484951E-4</v>
      </c>
      <c r="V1451" s="46">
        <f>U1451*各種係数!H33</f>
        <v>4.6980927037908949E-5</v>
      </c>
      <c r="W1451" s="46">
        <f>U1451*各種係数!I33</f>
        <v>1.3809642085727973E-5</v>
      </c>
      <c r="X1451" s="328">
        <f t="shared" si="142"/>
        <v>5.8429575896108091E-4</v>
      </c>
      <c r="Y1451" s="136">
        <f t="shared" si="143"/>
        <v>1.9941252338184616E-4</v>
      </c>
      <c r="Z1451" s="329">
        <f t="shared" si="144"/>
        <v>5.8615607416454341E-5</v>
      </c>
      <c r="AA1451" s="46">
        <f>G1451*各種係数!K33*各種係数!$P$18</f>
        <v>0</v>
      </c>
      <c r="AB1451" s="46">
        <f>M1451*各種係数!K33*各種係数!$P$18</f>
        <v>4.7938812845170612E-12</v>
      </c>
      <c r="AC1451" s="46">
        <f>U1451*各種係数!K33*各種係数!$P$18</f>
        <v>1.4775216704292634E-12</v>
      </c>
      <c r="AD1451" s="366">
        <f t="shared" si="145"/>
        <v>6.2714029549463246E-12</v>
      </c>
      <c r="AE1451" s="46">
        <f>G1451*各種係数!L33*各種係数!$P$18</f>
        <v>0</v>
      </c>
      <c r="AF1451" s="46">
        <f>M1451*各種係数!L33*各種係数!$P$18</f>
        <v>4.7708337783414986E-12</v>
      </c>
      <c r="AG1451" s="46">
        <f>U1451*各種係数!L33*各種係数!$P$18</f>
        <v>1.4704182008598921E-12</v>
      </c>
      <c r="AH1451" s="328">
        <f t="shared" si="146"/>
        <v>6.2412519792013907E-12</v>
      </c>
    </row>
    <row r="1452" spans="2:34" x14ac:dyDescent="0.15">
      <c r="B1452" s="155" t="s">
        <v>60</v>
      </c>
      <c r="C1452" s="155" t="s">
        <v>295</v>
      </c>
      <c r="D1452" s="155" t="s">
        <v>290</v>
      </c>
      <c r="E1452" s="41" t="s">
        <v>158</v>
      </c>
      <c r="F1452" s="363">
        <f>SUMIF(価格変換【係数】!$D$7:$D$64,E1452,価格変換【係数】!$J$811:$J$868)</f>
        <v>0</v>
      </c>
      <c r="G1452" s="324">
        <f>SUMIF(価格変換【係数】!$D$7:$D$64,E1452,価格変換【係数】!$L$811:$L$868)</f>
        <v>0</v>
      </c>
      <c r="H1452" s="325">
        <f>G1452*各種係数!H34</f>
        <v>0</v>
      </c>
      <c r="I1452" s="324">
        <f>G1452*各種係数!I34</f>
        <v>0</v>
      </c>
      <c r="J1452" s="364">
        <v>7.2247610388332635E-3</v>
      </c>
      <c r="K1452" s="46">
        <f>J1452*各種係数!G34</f>
        <v>0</v>
      </c>
      <c r="L1452" s="46">
        <f>J1452*各種係数!F34</f>
        <v>7.2247610388332653E-3</v>
      </c>
      <c r="M1452" s="364">
        <v>-1.8224588114438796E-18</v>
      </c>
      <c r="N1452" s="46">
        <f>M1452*各種係数!H34</f>
        <v>0</v>
      </c>
      <c r="O1452" s="46">
        <f>M1452*各種係数!I34</f>
        <v>0</v>
      </c>
      <c r="P1452" s="54"/>
      <c r="Q1452" s="41"/>
      <c r="R1452" s="46">
        <f>Q$1533*各種係数!J34</f>
        <v>2.8349861200723451E-3</v>
      </c>
      <c r="S1452" s="46">
        <f>R1452*各種係数!G34</f>
        <v>0</v>
      </c>
      <c r="T1452" s="46">
        <f>R1452*各種係数!F34</f>
        <v>2.8349861200723456E-3</v>
      </c>
      <c r="U1452" s="364">
        <v>-2.1141783395381337E-19</v>
      </c>
      <c r="V1452" s="46">
        <f>U1452*各種係数!H34</f>
        <v>0</v>
      </c>
      <c r="W1452" s="46">
        <f>U1452*各種係数!I34</f>
        <v>0</v>
      </c>
      <c r="X1452" s="135">
        <f t="shared" si="142"/>
        <v>-2.0338766453976932E-18</v>
      </c>
      <c r="Y1452" s="46">
        <f t="shared" si="143"/>
        <v>0</v>
      </c>
      <c r="Z1452" s="47">
        <f t="shared" si="144"/>
        <v>0</v>
      </c>
      <c r="AA1452" s="46">
        <f>G1452*各種係数!K34*各種係数!$P$18</f>
        <v>0</v>
      </c>
      <c r="AB1452" s="46">
        <f>M1452*各種係数!K34*各種係数!$P$18</f>
        <v>0</v>
      </c>
      <c r="AC1452" s="46">
        <f>U1452*各種係数!K34*各種係数!$P$18</f>
        <v>0</v>
      </c>
      <c r="AD1452" s="364">
        <f t="shared" si="145"/>
        <v>0</v>
      </c>
      <c r="AE1452" s="46">
        <f>G1452*各種係数!L34*各種係数!$P$18</f>
        <v>0</v>
      </c>
      <c r="AF1452" s="46">
        <f>M1452*各種係数!L34*各種係数!$P$18</f>
        <v>0</v>
      </c>
      <c r="AG1452" s="46">
        <f>U1452*各種係数!L34*各種係数!$P$18</f>
        <v>0</v>
      </c>
      <c r="AH1452" s="135">
        <f t="shared" si="146"/>
        <v>0</v>
      </c>
    </row>
    <row r="1453" spans="2:34" x14ac:dyDescent="0.15">
      <c r="B1453" s="155" t="s">
        <v>61</v>
      </c>
      <c r="C1453" s="155" t="s">
        <v>295</v>
      </c>
      <c r="D1453" s="155" t="s">
        <v>290</v>
      </c>
      <c r="E1453" s="41" t="s">
        <v>159</v>
      </c>
      <c r="F1453" s="363">
        <f>SUMIF(価格変換【係数】!$D$7:$D$64,E1453,価格変換【係数】!$J$811:$J$868)</f>
        <v>0</v>
      </c>
      <c r="G1453" s="324">
        <f>SUMIF(価格変換【係数】!$D$7:$D$64,E1453,価格変換【係数】!$L$811:$L$868)</f>
        <v>0</v>
      </c>
      <c r="H1453" s="325">
        <f>G1453*各種係数!H35</f>
        <v>0</v>
      </c>
      <c r="I1453" s="324">
        <f>G1453*各種係数!I35</f>
        <v>0</v>
      </c>
      <c r="J1453" s="364">
        <v>9.4531468585386059E-6</v>
      </c>
      <c r="K1453" s="46">
        <f>J1453*各種係数!G35</f>
        <v>0</v>
      </c>
      <c r="L1453" s="46">
        <f>J1453*各種係数!F35</f>
        <v>9.4531468585386076E-6</v>
      </c>
      <c r="M1453" s="364">
        <v>-9.9989935463971296E-20</v>
      </c>
      <c r="N1453" s="46">
        <f>M1453*各種係数!H35</f>
        <v>0</v>
      </c>
      <c r="O1453" s="46">
        <f>M1453*各種係数!I35</f>
        <v>0</v>
      </c>
      <c r="P1453" s="54"/>
      <c r="Q1453" s="41"/>
      <c r="R1453" s="46">
        <f>Q$1533*各種係数!J35</f>
        <v>0</v>
      </c>
      <c r="S1453" s="46">
        <f>R1453*各種係数!G35</f>
        <v>0</v>
      </c>
      <c r="T1453" s="46">
        <f>R1453*各種係数!F35</f>
        <v>0</v>
      </c>
      <c r="U1453" s="364">
        <v>-1.9779566381085903E-20</v>
      </c>
      <c r="V1453" s="46">
        <f>U1453*各種係数!H35</f>
        <v>0</v>
      </c>
      <c r="W1453" s="46">
        <f>U1453*各種係数!I35</f>
        <v>0</v>
      </c>
      <c r="X1453" s="135">
        <f t="shared" si="142"/>
        <v>-1.197695018450572E-19</v>
      </c>
      <c r="Y1453" s="46">
        <f t="shared" si="143"/>
        <v>0</v>
      </c>
      <c r="Z1453" s="47">
        <f t="shared" si="144"/>
        <v>0</v>
      </c>
      <c r="AA1453" s="46">
        <f>G1453*各種係数!K35*各種係数!$P$18</f>
        <v>0</v>
      </c>
      <c r="AB1453" s="46">
        <f>M1453*各種係数!K35*各種係数!$P$18</f>
        <v>0</v>
      </c>
      <c r="AC1453" s="46">
        <f>U1453*各種係数!K35*各種係数!$P$18</f>
        <v>0</v>
      </c>
      <c r="AD1453" s="364">
        <f t="shared" si="145"/>
        <v>0</v>
      </c>
      <c r="AE1453" s="46">
        <f>G1453*各種係数!L35*各種係数!$P$18</f>
        <v>0</v>
      </c>
      <c r="AF1453" s="46">
        <f>M1453*各種係数!L35*各種係数!$P$18</f>
        <v>0</v>
      </c>
      <c r="AG1453" s="46">
        <f>U1453*各種係数!L35*各種係数!$P$18</f>
        <v>0</v>
      </c>
      <c r="AH1453" s="135">
        <f t="shared" si="146"/>
        <v>0</v>
      </c>
    </row>
    <row r="1454" spans="2:34" x14ac:dyDescent="0.15">
      <c r="B1454" s="155" t="s">
        <v>62</v>
      </c>
      <c r="C1454" s="155" t="s">
        <v>296</v>
      </c>
      <c r="D1454" s="155" t="s">
        <v>290</v>
      </c>
      <c r="E1454" s="41" t="s">
        <v>160</v>
      </c>
      <c r="F1454" s="363">
        <f>SUMIF(価格変換【係数】!$D$7:$D$64,E1454,価格変換【係数】!$J$811:$J$868)</f>
        <v>0</v>
      </c>
      <c r="G1454" s="324">
        <f>SUMIF(価格変換【係数】!$D$7:$D$64,E1454,価格変換【係数】!$L$811:$L$868)</f>
        <v>0</v>
      </c>
      <c r="H1454" s="325">
        <f>G1454*各種係数!H36</f>
        <v>0</v>
      </c>
      <c r="I1454" s="324">
        <f>G1454*各種係数!I36</f>
        <v>0</v>
      </c>
      <c r="J1454" s="364">
        <v>3.8114544112107089E-3</v>
      </c>
      <c r="K1454" s="46">
        <f>J1454*各種係数!G36</f>
        <v>1.1578926566449541E-4</v>
      </c>
      <c r="L1454" s="46">
        <f>J1454*各種係数!F36</f>
        <v>3.6956651455462134E-3</v>
      </c>
      <c r="M1454" s="364">
        <v>1.4068365549232796E-4</v>
      </c>
      <c r="N1454" s="46">
        <f>M1454*各種係数!H36</f>
        <v>5.0298585996503409E-5</v>
      </c>
      <c r="O1454" s="46">
        <f>M1454*各種係数!I36</f>
        <v>3.2809029738190464E-5</v>
      </c>
      <c r="P1454" s="54"/>
      <c r="Q1454" s="41"/>
      <c r="R1454" s="46">
        <f>Q$1533*各種係数!J36</f>
        <v>3.4478921772579922E-4</v>
      </c>
      <c r="S1454" s="46">
        <f>R1454*各種係数!G36</f>
        <v>1.0474450438677712E-5</v>
      </c>
      <c r="T1454" s="46">
        <f>R1454*各種係数!F36</f>
        <v>3.3431476728712148E-4</v>
      </c>
      <c r="U1454" s="364">
        <v>2.4375236117335729E-5</v>
      </c>
      <c r="V1454" s="46">
        <f>U1454*各種係数!H36</f>
        <v>8.7148710043274922E-6</v>
      </c>
      <c r="W1454" s="46">
        <f>U1454*各種係数!I36</f>
        <v>5.684582504274596E-6</v>
      </c>
      <c r="X1454" s="135">
        <f t="shared" si="142"/>
        <v>1.650588916096637E-4</v>
      </c>
      <c r="Y1454" s="46">
        <f t="shared" si="143"/>
        <v>5.9013457000830901E-5</v>
      </c>
      <c r="Z1454" s="47">
        <f t="shared" si="144"/>
        <v>3.8493612242465058E-5</v>
      </c>
      <c r="AA1454" s="46">
        <f>G1454*各種係数!K36*各種係数!$P$18</f>
        <v>0</v>
      </c>
      <c r="AB1454" s="46">
        <f>M1454*各種係数!K36*各種係数!$P$18</f>
        <v>7.9477320488682247E-12</v>
      </c>
      <c r="AC1454" s="46">
        <f>U1454*各種係数!K36*各種係数!$P$18</f>
        <v>1.3770458594534047E-12</v>
      </c>
      <c r="AD1454" s="364">
        <f t="shared" si="145"/>
        <v>9.3247779083216294E-12</v>
      </c>
      <c r="AE1454" s="46">
        <f>G1454*各種係数!L36*各種係数!$P$18</f>
        <v>0</v>
      </c>
      <c r="AF1454" s="46">
        <f>M1454*各種係数!L36*各種係数!$P$18</f>
        <v>7.4931569685824039E-12</v>
      </c>
      <c r="AG1454" s="46">
        <f>U1454*各種係数!L36*各種係数!$P$18</f>
        <v>1.2982849339127118E-12</v>
      </c>
      <c r="AH1454" s="135">
        <f t="shared" si="146"/>
        <v>8.7914419024951158E-12</v>
      </c>
    </row>
    <row r="1455" spans="2:34" x14ac:dyDescent="0.15">
      <c r="B1455" s="163" t="s">
        <v>63</v>
      </c>
      <c r="C1455" s="163" t="s">
        <v>296</v>
      </c>
      <c r="D1455" s="163" t="s">
        <v>290</v>
      </c>
      <c r="E1455" s="62" t="s">
        <v>161</v>
      </c>
      <c r="F1455" s="365">
        <f>SUMIF(価格変換【係数】!$D$7:$D$64,E1455,価格変換【係数】!$J$811:$J$868)</f>
        <v>0</v>
      </c>
      <c r="G1455" s="326">
        <f>SUMIF(価格変換【係数】!$D$7:$D$64,E1455,価格変換【係数】!$L$811:$L$868)</f>
        <v>0</v>
      </c>
      <c r="H1455" s="327">
        <f>G1455*各種係数!H37</f>
        <v>0</v>
      </c>
      <c r="I1455" s="326">
        <f>G1455*各種係数!I37</f>
        <v>0</v>
      </c>
      <c r="J1455" s="80">
        <v>1.6838885400000023E-3</v>
      </c>
      <c r="K1455" s="67">
        <f>J1455*各種係数!G37</f>
        <v>7.2203719213664698E-5</v>
      </c>
      <c r="L1455" s="67">
        <f>J1455*各種係数!F37</f>
        <v>1.6116848207863377E-3</v>
      </c>
      <c r="M1455" s="80">
        <v>9.6586612368633788E-5</v>
      </c>
      <c r="N1455" s="67">
        <f>M1455*各種係数!H37</f>
        <v>4.9825210169746208E-5</v>
      </c>
      <c r="O1455" s="67">
        <f>M1455*各種係数!I37</f>
        <v>3.1154662228838031E-5</v>
      </c>
      <c r="P1455" s="54"/>
      <c r="Q1455" s="41"/>
      <c r="R1455" s="67">
        <f>Q$1533*各種係数!J37</f>
        <v>5.1002760085809649E-4</v>
      </c>
      <c r="S1455" s="67">
        <f>R1455*各種係数!G37</f>
        <v>2.1869553007099271E-5</v>
      </c>
      <c r="T1455" s="67">
        <f>R1455*各種係数!F37</f>
        <v>4.8815804785099724E-4</v>
      </c>
      <c r="U1455" s="80">
        <v>2.820883168840812E-5</v>
      </c>
      <c r="V1455" s="67">
        <f>U1455*各種係数!H37</f>
        <v>1.4551819688567593E-5</v>
      </c>
      <c r="W1455" s="67">
        <f>U1455*各種係数!I37</f>
        <v>9.0989486179338995E-6</v>
      </c>
      <c r="X1455" s="330">
        <f t="shared" si="142"/>
        <v>1.247954440570419E-4</v>
      </c>
      <c r="Y1455" s="67">
        <f t="shared" si="143"/>
        <v>6.4377029858313803E-5</v>
      </c>
      <c r="Z1455" s="68">
        <f t="shared" si="144"/>
        <v>4.025361084677193E-5</v>
      </c>
      <c r="AA1455" s="67">
        <f>G1455*各種係数!K37*各種係数!$P$18</f>
        <v>0</v>
      </c>
      <c r="AB1455" s="67">
        <f>M1455*各種係数!K37*各種係数!$P$18</f>
        <v>5.3751017032607239E-12</v>
      </c>
      <c r="AC1455" s="67">
        <f>U1455*各種係数!K37*各種係数!$P$18</f>
        <v>1.5698380503983535E-12</v>
      </c>
      <c r="AD1455" s="80">
        <f t="shared" si="145"/>
        <v>6.9449397536590778E-12</v>
      </c>
      <c r="AE1455" s="67">
        <f>G1455*各種係数!L37*各種係数!$P$18</f>
        <v>0</v>
      </c>
      <c r="AF1455" s="67">
        <f>M1455*各種係数!L37*各種係数!$P$18</f>
        <v>5.2429270712133288E-12</v>
      </c>
      <c r="AG1455" s="67">
        <f>U1455*各種係数!L37*各種係数!$P$18</f>
        <v>1.5312354753885581E-12</v>
      </c>
      <c r="AH1455" s="330">
        <f t="shared" si="146"/>
        <v>6.7741625466018873E-12</v>
      </c>
    </row>
    <row r="1456" spans="2:34" x14ac:dyDescent="0.15">
      <c r="B1456" s="155" t="s">
        <v>64</v>
      </c>
      <c r="C1456" s="155" t="s">
        <v>293</v>
      </c>
      <c r="D1456" s="155" t="s">
        <v>290</v>
      </c>
      <c r="E1456" s="41" t="s">
        <v>950</v>
      </c>
      <c r="F1456" s="363">
        <f>SUMIF(価格変換【係数】!$D$7:$D$64,E1456,価格変換【係数】!$J$811:$J$868)</f>
        <v>0</v>
      </c>
      <c r="G1456" s="324">
        <f>SUMIF(価格変換【係数】!$D$7:$D$64,E1456,価格変換【係数】!$L$811:$L$868)</f>
        <v>0</v>
      </c>
      <c r="H1456" s="325">
        <f>G1456*各種係数!H38</f>
        <v>0</v>
      </c>
      <c r="I1456" s="324">
        <f>G1456*各種係数!I38</f>
        <v>0</v>
      </c>
      <c r="J1456" s="366">
        <v>3.0822337753287854E-4</v>
      </c>
      <c r="K1456" s="46">
        <f>J1456*各種係数!G38</f>
        <v>0</v>
      </c>
      <c r="L1456" s="46">
        <f>J1456*各種係数!F38</f>
        <v>3.0822337753287854E-4</v>
      </c>
      <c r="M1456" s="366">
        <v>0</v>
      </c>
      <c r="N1456" s="46">
        <f>M1456*各種係数!H38</f>
        <v>0</v>
      </c>
      <c r="O1456" s="46">
        <f>M1456*各種係数!I38</f>
        <v>0</v>
      </c>
      <c r="P1456" s="54"/>
      <c r="Q1456" s="41"/>
      <c r="R1456" s="46">
        <f>Q$1533*各種係数!J38</f>
        <v>1.074953015268088E-3</v>
      </c>
      <c r="S1456" s="46">
        <f>R1456*各種係数!G38</f>
        <v>0</v>
      </c>
      <c r="T1456" s="46">
        <f>R1456*各種係数!F38</f>
        <v>1.074953015268088E-3</v>
      </c>
      <c r="U1456" s="366">
        <v>0</v>
      </c>
      <c r="V1456" s="46">
        <f>U1456*各種係数!H38</f>
        <v>0</v>
      </c>
      <c r="W1456" s="46">
        <f>U1456*各種係数!I38</f>
        <v>0</v>
      </c>
      <c r="X1456" s="328">
        <f t="shared" si="142"/>
        <v>0</v>
      </c>
      <c r="Y1456" s="136">
        <f t="shared" si="143"/>
        <v>0</v>
      </c>
      <c r="Z1456" s="329">
        <f t="shared" si="144"/>
        <v>0</v>
      </c>
      <c r="AA1456" s="46">
        <f>G1456*各種係数!K38*各種係数!$P$18</f>
        <v>0</v>
      </c>
      <c r="AB1456" s="46">
        <f>M1456*各種係数!K38*各種係数!$P$18</f>
        <v>0</v>
      </c>
      <c r="AC1456" s="46">
        <f>U1456*各種係数!K38*各種係数!$P$18</f>
        <v>0</v>
      </c>
      <c r="AD1456" s="366">
        <f t="shared" si="145"/>
        <v>0</v>
      </c>
      <c r="AE1456" s="46">
        <f>G1456*各種係数!L38*各種係数!$P$18</f>
        <v>0</v>
      </c>
      <c r="AF1456" s="46">
        <f>M1456*各種係数!L38*各種係数!$P$18</f>
        <v>0</v>
      </c>
      <c r="AG1456" s="46">
        <f>U1456*各種係数!L38*各種係数!$P$18</f>
        <v>0</v>
      </c>
      <c r="AH1456" s="328">
        <f t="shared" si="146"/>
        <v>0</v>
      </c>
    </row>
    <row r="1457" spans="2:34" x14ac:dyDescent="0.15">
      <c r="B1457" s="155" t="s">
        <v>65</v>
      </c>
      <c r="C1457" s="155" t="s">
        <v>297</v>
      </c>
      <c r="D1457" s="155" t="s">
        <v>290</v>
      </c>
      <c r="E1457" s="41" t="s">
        <v>162</v>
      </c>
      <c r="F1457" s="363">
        <f>SUMIF(価格変換【係数】!$D$7:$D$64,E1457,価格変換【係数】!$J$811:$J$868)</f>
        <v>0</v>
      </c>
      <c r="G1457" s="324">
        <f>SUMIF(価格変換【係数】!$D$7:$D$64,E1457,価格変換【係数】!$L$811:$L$868)</f>
        <v>0</v>
      </c>
      <c r="H1457" s="325">
        <f>G1457*各種係数!H39</f>
        <v>0</v>
      </c>
      <c r="I1457" s="324">
        <f>G1457*各種係数!I39</f>
        <v>0</v>
      </c>
      <c r="J1457" s="364">
        <v>4.0484078554513231E-4</v>
      </c>
      <c r="K1457" s="46">
        <f>J1457*各種係数!G39</f>
        <v>0</v>
      </c>
      <c r="L1457" s="46">
        <f>J1457*各種係数!F39</f>
        <v>4.0484078554513226E-4</v>
      </c>
      <c r="M1457" s="364">
        <v>6.9552135217523135E-21</v>
      </c>
      <c r="N1457" s="46">
        <f>M1457*各種係数!H39</f>
        <v>0</v>
      </c>
      <c r="O1457" s="46">
        <f>M1457*各種係数!I39</f>
        <v>0</v>
      </c>
      <c r="P1457" s="54"/>
      <c r="Q1457" s="41"/>
      <c r="R1457" s="46">
        <f>Q$1533*各種係数!J39</f>
        <v>1.074693396446683E-4</v>
      </c>
      <c r="S1457" s="46">
        <f>R1457*各種係数!G39</f>
        <v>0</v>
      </c>
      <c r="T1457" s="46">
        <f>R1457*各種係数!F39</f>
        <v>1.0746933964466829E-4</v>
      </c>
      <c r="U1457" s="364">
        <v>4.3272084929099469E-21</v>
      </c>
      <c r="V1457" s="46">
        <f>U1457*各種係数!H39</f>
        <v>0</v>
      </c>
      <c r="W1457" s="46">
        <f>U1457*各種係数!I39</f>
        <v>0</v>
      </c>
      <c r="X1457" s="135">
        <f t="shared" si="142"/>
        <v>1.128242201466226E-20</v>
      </c>
      <c r="Y1457" s="46">
        <f t="shared" si="143"/>
        <v>0</v>
      </c>
      <c r="Z1457" s="47">
        <f t="shared" si="144"/>
        <v>0</v>
      </c>
      <c r="AA1457" s="46">
        <f>G1457*各種係数!K39*各種係数!$P$18</f>
        <v>0</v>
      </c>
      <c r="AB1457" s="46">
        <f>M1457*各種係数!K39*各種係数!$P$18</f>
        <v>0</v>
      </c>
      <c r="AC1457" s="46">
        <f>U1457*各種係数!K39*各種係数!$P$18</f>
        <v>0</v>
      </c>
      <c r="AD1457" s="364">
        <f t="shared" si="145"/>
        <v>0</v>
      </c>
      <c r="AE1457" s="46">
        <f>G1457*各種係数!L39*各種係数!$P$18</f>
        <v>0</v>
      </c>
      <c r="AF1457" s="46">
        <f>M1457*各種係数!L39*各種係数!$P$18</f>
        <v>0</v>
      </c>
      <c r="AG1457" s="46">
        <f>U1457*各種係数!L39*各種係数!$P$18</f>
        <v>0</v>
      </c>
      <c r="AH1457" s="135">
        <f t="shared" si="146"/>
        <v>0</v>
      </c>
    </row>
    <row r="1458" spans="2:34" x14ac:dyDescent="0.15">
      <c r="B1458" s="155" t="s">
        <v>66</v>
      </c>
      <c r="C1458" s="155" t="s">
        <v>297</v>
      </c>
      <c r="D1458" s="155" t="s">
        <v>290</v>
      </c>
      <c r="E1458" s="41" t="s">
        <v>163</v>
      </c>
      <c r="F1458" s="363">
        <f>SUMIF(価格変換【係数】!$D$7:$D$64,E1458,価格変換【係数】!$J$811:$J$868)</f>
        <v>0</v>
      </c>
      <c r="G1458" s="324">
        <f>SUMIF(価格変換【係数】!$D$7:$D$64,E1458,価格変換【係数】!$L$811:$L$868)</f>
        <v>0</v>
      </c>
      <c r="H1458" s="325">
        <f>G1458*各種係数!H40</f>
        <v>0</v>
      </c>
      <c r="I1458" s="324">
        <f>G1458*各種係数!I40</f>
        <v>0</v>
      </c>
      <c r="J1458" s="364">
        <v>0</v>
      </c>
      <c r="K1458" s="46">
        <f>J1458*各種係数!G40</f>
        <v>0</v>
      </c>
      <c r="L1458" s="46">
        <f>J1458*各種係数!F40</f>
        <v>0</v>
      </c>
      <c r="M1458" s="364">
        <v>5.3871827566323364E-5</v>
      </c>
      <c r="N1458" s="46">
        <f>M1458*各種係数!H40</f>
        <v>2.5084634213900359E-5</v>
      </c>
      <c r="O1458" s="46">
        <f>M1458*各種係数!I40</f>
        <v>9.6672105930265504E-6</v>
      </c>
      <c r="P1458" s="54"/>
      <c r="Q1458" s="41"/>
      <c r="R1458" s="46">
        <f>Q$1533*各種係数!J40</f>
        <v>7.9170888111549771E-7</v>
      </c>
      <c r="S1458" s="46">
        <f>R1458*各種係数!G40</f>
        <v>2.5609576166946191E-7</v>
      </c>
      <c r="T1458" s="46">
        <f>R1458*各種係数!F40</f>
        <v>5.3561311944603585E-7</v>
      </c>
      <c r="U1458" s="364">
        <v>5.6734950218117197E-6</v>
      </c>
      <c r="V1458" s="46">
        <f>U1458*各種係数!H40</f>
        <v>2.6417805700265107E-6</v>
      </c>
      <c r="W1458" s="46">
        <f>U1458*各種係数!I40</f>
        <v>1.0180993230054778E-6</v>
      </c>
      <c r="X1458" s="135">
        <f t="shared" si="142"/>
        <v>5.9545322588135085E-5</v>
      </c>
      <c r="Y1458" s="46">
        <f t="shared" si="143"/>
        <v>2.7726414783926869E-5</v>
      </c>
      <c r="Z1458" s="47">
        <f t="shared" si="144"/>
        <v>1.0685309916032028E-5</v>
      </c>
      <c r="AA1458" s="46">
        <f>G1458*各種係数!K40*各種係数!$P$18</f>
        <v>0</v>
      </c>
      <c r="AB1458" s="46">
        <f>M1458*各種係数!K40*各種係数!$P$18</f>
        <v>2.0686315614975443E-12</v>
      </c>
      <c r="AC1458" s="46">
        <f>U1458*各種係数!K40*各種係数!$P$18</f>
        <v>2.1785729937730238E-13</v>
      </c>
      <c r="AD1458" s="364">
        <f t="shared" si="145"/>
        <v>2.2864888608748466E-12</v>
      </c>
      <c r="AE1458" s="46">
        <f>G1458*各種係数!L40*各種係数!$P$18</f>
        <v>0</v>
      </c>
      <c r="AF1458" s="46">
        <f>M1458*各種係数!L40*各種係数!$P$18</f>
        <v>2.0686315614975443E-12</v>
      </c>
      <c r="AG1458" s="46">
        <f>U1458*各種係数!L40*各種係数!$P$18</f>
        <v>2.1785729937730238E-13</v>
      </c>
      <c r="AH1458" s="135">
        <f t="shared" si="146"/>
        <v>2.2864888608748466E-12</v>
      </c>
    </row>
    <row r="1459" spans="2:34" x14ac:dyDescent="0.15">
      <c r="B1459" s="155" t="s">
        <v>67</v>
      </c>
      <c r="C1459" s="155" t="s">
        <v>297</v>
      </c>
      <c r="D1459" s="155" t="s">
        <v>290</v>
      </c>
      <c r="E1459" s="41" t="s">
        <v>164</v>
      </c>
      <c r="F1459" s="363">
        <f>SUMIF(価格変換【係数】!$D$7:$D$64,E1459,価格変換【係数】!$J$811:$J$868)</f>
        <v>0</v>
      </c>
      <c r="G1459" s="324">
        <f>SUMIF(価格変換【係数】!$D$7:$D$64,E1459,価格変換【係数】!$L$811:$L$868)</f>
        <v>0</v>
      </c>
      <c r="H1459" s="325">
        <f>G1459*各種係数!H41</f>
        <v>0</v>
      </c>
      <c r="I1459" s="324">
        <f>G1459*各種係数!I41</f>
        <v>0</v>
      </c>
      <c r="J1459" s="364">
        <v>3.6398962433644424E-5</v>
      </c>
      <c r="K1459" s="46">
        <f>J1459*各種係数!G41</f>
        <v>6.5198135724093446E-8</v>
      </c>
      <c r="L1459" s="46">
        <f>J1459*各種係数!F41</f>
        <v>3.6333764297920328E-5</v>
      </c>
      <c r="M1459" s="364">
        <v>8.5647938212039995E-8</v>
      </c>
      <c r="N1459" s="46">
        <f>M1459*各種係数!H41</f>
        <v>4.082551721440573E-8</v>
      </c>
      <c r="O1459" s="46">
        <f>M1459*各種係数!I41</f>
        <v>3.2260723393201728E-8</v>
      </c>
      <c r="P1459" s="54"/>
      <c r="Q1459" s="41"/>
      <c r="R1459" s="46">
        <f>Q$1533*各種係数!J41</f>
        <v>1.9155242149586649E-5</v>
      </c>
      <c r="S1459" s="46">
        <f>R1459*各種係数!G41</f>
        <v>3.4311035095391921E-8</v>
      </c>
      <c r="T1459" s="46">
        <f>R1459*各種係数!F41</f>
        <v>1.9120931114491258E-5</v>
      </c>
      <c r="U1459" s="364">
        <v>7.3765944719620725E-8</v>
      </c>
      <c r="V1459" s="46">
        <f>U1459*各種係数!H41</f>
        <v>3.5161766983019209E-8</v>
      </c>
      <c r="W1459" s="46">
        <f>U1459*各種係数!I41</f>
        <v>2.7785172511057139E-8</v>
      </c>
      <c r="X1459" s="135">
        <f t="shared" si="142"/>
        <v>1.5941388293166072E-7</v>
      </c>
      <c r="Y1459" s="46">
        <f t="shared" si="143"/>
        <v>7.5987284197424933E-8</v>
      </c>
      <c r="Z1459" s="47">
        <f t="shared" si="144"/>
        <v>6.0045895904258861E-8</v>
      </c>
      <c r="AA1459" s="46">
        <f>G1459*各種係数!K41*各種係数!$P$18</f>
        <v>0</v>
      </c>
      <c r="AB1459" s="46">
        <f>M1459*各種係数!K41*各種係数!$P$18</f>
        <v>0</v>
      </c>
      <c r="AC1459" s="46">
        <f>U1459*各種係数!K41*各種係数!$P$18</f>
        <v>0</v>
      </c>
      <c r="AD1459" s="364">
        <f t="shared" si="145"/>
        <v>0</v>
      </c>
      <c r="AE1459" s="46">
        <f>G1459*各種係数!L41*各種係数!$P$18</f>
        <v>0</v>
      </c>
      <c r="AF1459" s="46">
        <f>M1459*各種係数!L41*各種係数!$P$18</f>
        <v>0</v>
      </c>
      <c r="AG1459" s="46">
        <f>U1459*各種係数!L41*各種係数!$P$18</f>
        <v>0</v>
      </c>
      <c r="AH1459" s="135">
        <f t="shared" si="146"/>
        <v>0</v>
      </c>
    </row>
    <row r="1460" spans="2:34" x14ac:dyDescent="0.15">
      <c r="B1460" s="155" t="s">
        <v>68</v>
      </c>
      <c r="C1460" s="155" t="s">
        <v>297</v>
      </c>
      <c r="D1460" s="155" t="s">
        <v>290</v>
      </c>
      <c r="E1460" s="41" t="s">
        <v>208</v>
      </c>
      <c r="F1460" s="365">
        <f>SUMIF(価格変換【係数】!$D$7:$D$64,E1460,価格変換【係数】!$J$811:$J$868)</f>
        <v>0</v>
      </c>
      <c r="G1460" s="326">
        <f>SUMIF(価格変換【係数】!$D$7:$D$64,E1460,価格変換【係数】!$L$811:$L$868)</f>
        <v>0</v>
      </c>
      <c r="H1460" s="327">
        <f>G1460*各種係数!H42</f>
        <v>0</v>
      </c>
      <c r="I1460" s="326">
        <f>G1460*各種係数!I42</f>
        <v>0</v>
      </c>
      <c r="J1460" s="80">
        <v>5.5982991370450493E-4</v>
      </c>
      <c r="K1460" s="67">
        <f>J1460*各種係数!G42</f>
        <v>6.0116087082747114E-6</v>
      </c>
      <c r="L1460" s="67">
        <f>J1460*各種係数!F42</f>
        <v>5.5381830499623018E-4</v>
      </c>
      <c r="M1460" s="80">
        <v>7.42733288836701E-6</v>
      </c>
      <c r="N1460" s="67">
        <f>M1460*各種係数!H42</f>
        <v>3.6471935105707227E-6</v>
      </c>
      <c r="O1460" s="67">
        <f>M1460*各種係数!I42</f>
        <v>2.0749051420561355E-6</v>
      </c>
      <c r="P1460" s="54"/>
      <c r="Q1460" s="41"/>
      <c r="R1460" s="67">
        <f>Q$1533*各種係数!J42</f>
        <v>8.627056320778679E-5</v>
      </c>
      <c r="S1460" s="67">
        <f>R1460*各種係数!G42</f>
        <v>9.2639720806602121E-7</v>
      </c>
      <c r="T1460" s="67">
        <f>R1460*各種係数!F42</f>
        <v>8.5344165999720766E-5</v>
      </c>
      <c r="U1460" s="80">
        <v>1.2784894376978137E-6</v>
      </c>
      <c r="V1460" s="67">
        <f>U1460*各種係数!H42</f>
        <v>6.2780253027407711E-7</v>
      </c>
      <c r="W1460" s="67">
        <f>U1460*各種係数!I42</f>
        <v>3.5715974337147146E-7</v>
      </c>
      <c r="X1460" s="330">
        <f t="shared" si="142"/>
        <v>8.7058223260648239E-6</v>
      </c>
      <c r="Y1460" s="67">
        <f t="shared" si="143"/>
        <v>4.2749960408447999E-6</v>
      </c>
      <c r="Z1460" s="68">
        <f t="shared" si="144"/>
        <v>2.4320648854276068E-6</v>
      </c>
      <c r="AA1460" s="67">
        <f>G1460*各種係数!K42*各種係数!$P$18</f>
        <v>0</v>
      </c>
      <c r="AB1460" s="67">
        <f>M1460*各種係数!K42*各種係数!$P$18</f>
        <v>3.3914762047337937E-13</v>
      </c>
      <c r="AC1460" s="67">
        <f>U1460*各種係数!K42*各種係数!$P$18</f>
        <v>5.8378513136886472E-14</v>
      </c>
      <c r="AD1460" s="80">
        <f t="shared" si="145"/>
        <v>3.9752613361026583E-13</v>
      </c>
      <c r="AE1460" s="67">
        <f>G1460*各種係数!L42*各種係数!$P$18</f>
        <v>0</v>
      </c>
      <c r="AF1460" s="67">
        <f>M1460*各種係数!L42*各種係数!$P$18</f>
        <v>3.0523285842604152E-13</v>
      </c>
      <c r="AG1460" s="67">
        <f>U1460*各種係数!L42*各種係数!$P$18</f>
        <v>5.2540661823197815E-14</v>
      </c>
      <c r="AH1460" s="330">
        <f t="shared" si="146"/>
        <v>3.5777352024923932E-13</v>
      </c>
    </row>
    <row r="1461" spans="2:34" x14ac:dyDescent="0.15">
      <c r="B1461" s="162" t="s">
        <v>69</v>
      </c>
      <c r="C1461" s="162" t="s">
        <v>298</v>
      </c>
      <c r="D1461" s="162" t="s">
        <v>290</v>
      </c>
      <c r="E1461" s="116" t="s">
        <v>165</v>
      </c>
      <c r="F1461" s="363">
        <f>SUMIF(価格変換【係数】!$D$7:$D$64,E1461,価格変換【係数】!$J$811:$J$868)</f>
        <v>0</v>
      </c>
      <c r="G1461" s="324">
        <f>SUMIF(価格変換【係数】!$D$7:$D$64,E1461,価格変換【係数】!$L$811:$L$868)</f>
        <v>0</v>
      </c>
      <c r="H1461" s="325">
        <f>G1461*各種係数!H43</f>
        <v>0</v>
      </c>
      <c r="I1461" s="324">
        <f>G1461*各種係数!I43</f>
        <v>0</v>
      </c>
      <c r="J1461" s="366">
        <v>1.0662117496534813E-7</v>
      </c>
      <c r="K1461" s="46">
        <f>J1461*各種係数!G43</f>
        <v>0</v>
      </c>
      <c r="L1461" s="46">
        <f>J1461*各種係数!F43</f>
        <v>1.0662117496534813E-7</v>
      </c>
      <c r="M1461" s="366">
        <v>0</v>
      </c>
      <c r="N1461" s="46">
        <f>M1461*各種係数!H43</f>
        <v>0</v>
      </c>
      <c r="O1461" s="46">
        <f>M1461*各種係数!I43</f>
        <v>0</v>
      </c>
      <c r="P1461" s="54"/>
      <c r="Q1461" s="41"/>
      <c r="R1461" s="46">
        <f>Q$1533*各種係数!J43</f>
        <v>0</v>
      </c>
      <c r="S1461" s="46">
        <f>R1461*各種係数!G43</f>
        <v>0</v>
      </c>
      <c r="T1461" s="46">
        <f>R1461*各種係数!F43</f>
        <v>0</v>
      </c>
      <c r="U1461" s="366">
        <v>0</v>
      </c>
      <c r="V1461" s="46">
        <f>U1461*各種係数!H43</f>
        <v>0</v>
      </c>
      <c r="W1461" s="46">
        <f>U1461*各種係数!I43</f>
        <v>0</v>
      </c>
      <c r="X1461" s="328">
        <f t="shared" si="142"/>
        <v>0</v>
      </c>
      <c r="Y1461" s="136">
        <f t="shared" si="143"/>
        <v>0</v>
      </c>
      <c r="Z1461" s="329">
        <f t="shared" si="144"/>
        <v>0</v>
      </c>
      <c r="AA1461" s="46">
        <f>G1461*各種係数!K43*各種係数!$P$18</f>
        <v>0</v>
      </c>
      <c r="AB1461" s="46">
        <f>M1461*各種係数!K43*各種係数!$P$18</f>
        <v>0</v>
      </c>
      <c r="AC1461" s="46">
        <f>U1461*各種係数!K43*各種係数!$P$18</f>
        <v>0</v>
      </c>
      <c r="AD1461" s="366">
        <f t="shared" si="145"/>
        <v>0</v>
      </c>
      <c r="AE1461" s="46">
        <f>G1461*各種係数!L43*各種係数!$P$18</f>
        <v>0</v>
      </c>
      <c r="AF1461" s="46">
        <f>M1461*各種係数!L43*各種係数!$P$18</f>
        <v>0</v>
      </c>
      <c r="AG1461" s="46">
        <f>U1461*各種係数!L43*各種係数!$P$18</f>
        <v>0</v>
      </c>
      <c r="AH1461" s="328">
        <f t="shared" si="146"/>
        <v>0</v>
      </c>
    </row>
    <row r="1462" spans="2:34" x14ac:dyDescent="0.15">
      <c r="B1462" s="155" t="s">
        <v>70</v>
      </c>
      <c r="C1462" s="155" t="s">
        <v>298</v>
      </c>
      <c r="D1462" s="155" t="s">
        <v>290</v>
      </c>
      <c r="E1462" s="41" t="s">
        <v>166</v>
      </c>
      <c r="F1462" s="363">
        <f>SUMIF(価格変換【係数】!$D$7:$D$64,E1462,価格変換【係数】!$J$811:$J$868)</f>
        <v>0</v>
      </c>
      <c r="G1462" s="324">
        <f>SUMIF(価格変換【係数】!$D$7:$D$64,E1462,価格変換【係数】!$L$811:$L$868)</f>
        <v>0</v>
      </c>
      <c r="H1462" s="325">
        <f>G1462*各種係数!H44</f>
        <v>0</v>
      </c>
      <c r="I1462" s="324">
        <f>G1462*各種係数!I44</f>
        <v>0</v>
      </c>
      <c r="J1462" s="364">
        <v>3.9930776233953388E-6</v>
      </c>
      <c r="K1462" s="46">
        <f>J1462*各種係数!G44</f>
        <v>1.0718435293428291E-6</v>
      </c>
      <c r="L1462" s="46">
        <f>J1462*各種係数!F44</f>
        <v>2.9212340940525096E-6</v>
      </c>
      <c r="M1462" s="364">
        <v>4.9939686173851067E-5</v>
      </c>
      <c r="N1462" s="46">
        <f>M1462*各種係数!H44</f>
        <v>1.0790914504060862E-5</v>
      </c>
      <c r="O1462" s="46">
        <f>M1462*各種係数!I44</f>
        <v>2.696334401322997E-6</v>
      </c>
      <c r="P1462" s="54"/>
      <c r="Q1462" s="41"/>
      <c r="R1462" s="46">
        <f>Q$1533*各種係数!J44</f>
        <v>0</v>
      </c>
      <c r="S1462" s="46">
        <f>R1462*各種係数!G44</f>
        <v>0</v>
      </c>
      <c r="T1462" s="46">
        <f>R1462*各種係数!F44</f>
        <v>0</v>
      </c>
      <c r="U1462" s="364">
        <v>2.1552174840550119E-5</v>
      </c>
      <c r="V1462" s="46">
        <f>U1462*各種係数!H44</f>
        <v>4.6569711165450355E-6</v>
      </c>
      <c r="W1462" s="46">
        <f>U1462*各種係数!I44</f>
        <v>1.1636410818362579E-6</v>
      </c>
      <c r="X1462" s="135">
        <f t="shared" si="142"/>
        <v>7.1491861014401185E-5</v>
      </c>
      <c r="Y1462" s="46">
        <f t="shared" si="143"/>
        <v>1.5447885620605899E-5</v>
      </c>
      <c r="Z1462" s="47">
        <f t="shared" si="144"/>
        <v>3.8599754831592553E-6</v>
      </c>
      <c r="AA1462" s="46">
        <f>G1462*各種係数!K44*各種係数!$P$18</f>
        <v>0</v>
      </c>
      <c r="AB1462" s="46">
        <f>M1462*各種係数!K44*各種係数!$P$18</f>
        <v>3.6297918711198612E-13</v>
      </c>
      <c r="AC1462" s="46">
        <f>U1462*各種係数!K44*各種係数!$P$18</f>
        <v>1.5664877982782515E-13</v>
      </c>
      <c r="AD1462" s="364">
        <f t="shared" si="145"/>
        <v>5.1962796693981127E-13</v>
      </c>
      <c r="AE1462" s="46">
        <f>G1462*各種係数!L44*各種係数!$P$18</f>
        <v>0</v>
      </c>
      <c r="AF1462" s="46">
        <f>M1462*各種係数!L44*各種係数!$P$18</f>
        <v>3.6297918711198612E-13</v>
      </c>
      <c r="AG1462" s="46">
        <f>U1462*各種係数!L44*各種係数!$P$18</f>
        <v>1.5664877982782515E-13</v>
      </c>
      <c r="AH1462" s="135">
        <f t="shared" si="146"/>
        <v>5.1962796693981127E-13</v>
      </c>
    </row>
    <row r="1463" spans="2:34" x14ac:dyDescent="0.15">
      <c r="B1463" s="155" t="s">
        <v>71</v>
      </c>
      <c r="C1463" s="155" t="s">
        <v>298</v>
      </c>
      <c r="D1463" s="155" t="s">
        <v>290</v>
      </c>
      <c r="E1463" s="41" t="s">
        <v>966</v>
      </c>
      <c r="F1463" s="363">
        <f>SUMIF(価格変換【係数】!$D$7:$D$64,E1463,価格変換【係数】!$J$811:$J$868)</f>
        <v>0</v>
      </c>
      <c r="G1463" s="324">
        <f>SUMIF(価格変換【係数】!$D$7:$D$64,E1463,価格変換【係数】!$L$811:$L$868)</f>
        <v>0</v>
      </c>
      <c r="H1463" s="325">
        <f>G1463*各種係数!H45</f>
        <v>0</v>
      </c>
      <c r="I1463" s="324">
        <f>G1463*各種係数!I45</f>
        <v>0</v>
      </c>
      <c r="J1463" s="364">
        <v>3.2358814223337407E-6</v>
      </c>
      <c r="K1463" s="46">
        <f>J1463*各種係数!G45</f>
        <v>3.7018698888950747E-8</v>
      </c>
      <c r="L1463" s="46">
        <f>J1463*各種係数!F45</f>
        <v>3.1988627234447901E-6</v>
      </c>
      <c r="M1463" s="364">
        <v>3.5387450894273086E-7</v>
      </c>
      <c r="N1463" s="46">
        <f>M1463*各種係数!H45</f>
        <v>1.4198464937197961E-7</v>
      </c>
      <c r="O1463" s="46">
        <f>M1463*各種係数!I45</f>
        <v>6.6291491696432755E-8</v>
      </c>
      <c r="P1463" s="54"/>
      <c r="Q1463" s="41"/>
      <c r="R1463" s="46">
        <f>Q$1533*各種係数!J45</f>
        <v>3.3416283943186593E-8</v>
      </c>
      <c r="S1463" s="46">
        <f>R1463*各種係数!G45</f>
        <v>3.8228451288191869E-10</v>
      </c>
      <c r="T1463" s="46">
        <f>R1463*各種係数!F45</f>
        <v>3.3033999430304675E-8</v>
      </c>
      <c r="U1463" s="364">
        <v>1.2009459286050796E-7</v>
      </c>
      <c r="V1463" s="46">
        <f>U1463*各種係数!H45</f>
        <v>4.8185411008311438E-8</v>
      </c>
      <c r="W1463" s="46">
        <f>U1463*各種係数!I45</f>
        <v>2.2497381145606173E-8</v>
      </c>
      <c r="X1463" s="135">
        <f t="shared" si="142"/>
        <v>4.7396910180323883E-7</v>
      </c>
      <c r="Y1463" s="46">
        <f t="shared" si="143"/>
        <v>1.9017006038029105E-7</v>
      </c>
      <c r="Z1463" s="47">
        <f t="shared" si="144"/>
        <v>8.8788872842038921E-8</v>
      </c>
      <c r="AA1463" s="46">
        <f>G1463*各種係数!K45*各種係数!$P$18</f>
        <v>0</v>
      </c>
      <c r="AB1463" s="46">
        <f>M1463*各種係数!K45*各種係数!$P$18</f>
        <v>1.7993619098782926E-14</v>
      </c>
      <c r="AC1463" s="46">
        <f>U1463*各種係数!K45*各種係数!$P$18</f>
        <v>6.1065047217207439E-15</v>
      </c>
      <c r="AD1463" s="364">
        <f t="shared" si="145"/>
        <v>2.4100123820503671E-14</v>
      </c>
      <c r="AE1463" s="46">
        <f>G1463*各種係数!L45*各種係数!$P$18</f>
        <v>0</v>
      </c>
      <c r="AF1463" s="46">
        <f>M1463*各種係数!L45*各種係数!$P$18</f>
        <v>1.6494150840551014E-14</v>
      </c>
      <c r="AG1463" s="46">
        <f>U1463*各種係数!L45*各種係数!$P$18</f>
        <v>5.5976293282440149E-15</v>
      </c>
      <c r="AH1463" s="135">
        <f t="shared" si="146"/>
        <v>2.2091780168795028E-14</v>
      </c>
    </row>
    <row r="1464" spans="2:34" x14ac:dyDescent="0.15">
      <c r="B1464" s="155" t="s">
        <v>72</v>
      </c>
      <c r="C1464" s="155" t="s">
        <v>298</v>
      </c>
      <c r="D1464" s="155" t="s">
        <v>290</v>
      </c>
      <c r="E1464" s="41" t="s">
        <v>967</v>
      </c>
      <c r="F1464" s="363">
        <f>SUMIF(価格変換【係数】!$D$7:$D$64,E1464,価格変換【係数】!$J$811:$J$868)</f>
        <v>0</v>
      </c>
      <c r="G1464" s="324">
        <f>SUMIF(価格変換【係数】!$D$7:$D$64,E1464,価格変換【係数】!$L$811:$L$868)</f>
        <v>0</v>
      </c>
      <c r="H1464" s="325">
        <f>G1464*各種係数!H46</f>
        <v>0</v>
      </c>
      <c r="I1464" s="324">
        <f>G1464*各種係数!I46</f>
        <v>0</v>
      </c>
      <c r="J1464" s="364">
        <v>0</v>
      </c>
      <c r="K1464" s="46">
        <f>J1464*各種係数!G46</f>
        <v>0</v>
      </c>
      <c r="L1464" s="46">
        <f>J1464*各種係数!F46</f>
        <v>0</v>
      </c>
      <c r="M1464" s="364">
        <v>1.7610212958799103E-5</v>
      </c>
      <c r="N1464" s="46">
        <f>M1464*各種係数!H46</f>
        <v>4.8117967500425851E-6</v>
      </c>
      <c r="O1464" s="46">
        <f>M1464*各種係数!I46</f>
        <v>1.7483167583335538E-6</v>
      </c>
      <c r="P1464" s="54"/>
      <c r="Q1464" s="41"/>
      <c r="R1464" s="46">
        <f>Q$1533*各種係数!J46</f>
        <v>0</v>
      </c>
      <c r="S1464" s="46">
        <f>R1464*各種係数!G46</f>
        <v>0</v>
      </c>
      <c r="T1464" s="46">
        <f>R1464*各種係数!F46</f>
        <v>0</v>
      </c>
      <c r="U1464" s="364">
        <v>4.977718891263001E-6</v>
      </c>
      <c r="V1464" s="46">
        <f>U1464*各種係数!H46</f>
        <v>1.3601068675116258E-6</v>
      </c>
      <c r="W1464" s="46">
        <f>U1464*各種係数!I46</f>
        <v>4.9418081293107103E-7</v>
      </c>
      <c r="X1464" s="135">
        <f t="shared" si="142"/>
        <v>2.2587931850062106E-5</v>
      </c>
      <c r="Y1464" s="46">
        <f t="shared" si="143"/>
        <v>6.1719036175542112E-6</v>
      </c>
      <c r="Z1464" s="47">
        <f t="shared" si="144"/>
        <v>2.2424975712646248E-6</v>
      </c>
      <c r="AA1464" s="46">
        <f>G1464*各種係数!K46*各種係数!$P$18</f>
        <v>0</v>
      </c>
      <c r="AB1464" s="46">
        <f>M1464*各種係数!K46*各種係数!$P$18</f>
        <v>3.597745145870853E-13</v>
      </c>
      <c r="AC1464" s="46">
        <f>U1464*各種係数!K46*各種係数!$P$18</f>
        <v>1.0169419313923135E-13</v>
      </c>
      <c r="AD1464" s="364">
        <f t="shared" si="145"/>
        <v>4.6146870772631667E-13</v>
      </c>
      <c r="AE1464" s="46">
        <f>G1464*各種係数!L46*各種係数!$P$18</f>
        <v>0</v>
      </c>
      <c r="AF1464" s="46">
        <f>M1464*各種係数!L46*各種係数!$P$18</f>
        <v>3.0730739787646868E-13</v>
      </c>
      <c r="AG1464" s="46">
        <f>U1464*各種係数!L46*各種係数!$P$18</f>
        <v>8.6863789973093451E-14</v>
      </c>
      <c r="AH1464" s="135">
        <f t="shared" si="146"/>
        <v>3.9417118784956212E-13</v>
      </c>
    </row>
    <row r="1465" spans="2:34" x14ac:dyDescent="0.15">
      <c r="B1465" s="163" t="s">
        <v>73</v>
      </c>
      <c r="C1465" s="163" t="s">
        <v>299</v>
      </c>
      <c r="D1465" s="163" t="s">
        <v>290</v>
      </c>
      <c r="E1465" s="62" t="s">
        <v>167</v>
      </c>
      <c r="F1465" s="365">
        <f>SUMIF(価格変換【係数】!$D$7:$D$64,E1465,価格変換【係数】!$J$811:$J$868)</f>
        <v>0</v>
      </c>
      <c r="G1465" s="326">
        <f>SUMIF(価格変換【係数】!$D$7:$D$64,E1465,価格変換【係数】!$L$811:$L$868)</f>
        <v>0</v>
      </c>
      <c r="H1465" s="327">
        <f>G1465*各種係数!H47</f>
        <v>0</v>
      </c>
      <c r="I1465" s="326">
        <f>G1465*各種係数!I47</f>
        <v>0</v>
      </c>
      <c r="J1465" s="80">
        <v>1.9191811493762662E-7</v>
      </c>
      <c r="K1465" s="67">
        <f>J1465*各種係数!G47</f>
        <v>0</v>
      </c>
      <c r="L1465" s="67">
        <f>J1465*各種係数!F47</f>
        <v>1.9191811493762656E-7</v>
      </c>
      <c r="M1465" s="80">
        <v>8.085363746577194E-21</v>
      </c>
      <c r="N1465" s="67">
        <f>M1465*各種係数!H47</f>
        <v>0</v>
      </c>
      <c r="O1465" s="67">
        <f>M1465*各種係数!I47</f>
        <v>0</v>
      </c>
      <c r="P1465" s="54"/>
      <c r="Q1465" s="41"/>
      <c r="R1465" s="67">
        <f>Q$1533*各種係数!J47</f>
        <v>1.3078362390349157E-4</v>
      </c>
      <c r="S1465" s="67">
        <f>R1465*各種係数!G47</f>
        <v>0</v>
      </c>
      <c r="T1465" s="67">
        <f>R1465*各種係数!F47</f>
        <v>1.3078362390349152E-4</v>
      </c>
      <c r="U1465" s="80">
        <v>2.4429495075205008E-21</v>
      </c>
      <c r="V1465" s="67">
        <f>U1465*各種係数!H47</f>
        <v>0</v>
      </c>
      <c r="W1465" s="67">
        <f>U1465*各種係数!I47</f>
        <v>0</v>
      </c>
      <c r="X1465" s="330">
        <f t="shared" si="142"/>
        <v>1.0528313254097694E-20</v>
      </c>
      <c r="Y1465" s="67">
        <f t="shared" si="143"/>
        <v>0</v>
      </c>
      <c r="Z1465" s="68">
        <f t="shared" si="144"/>
        <v>0</v>
      </c>
      <c r="AA1465" s="67">
        <f>G1465*各種係数!K47*各種係数!$P$18</f>
        <v>0</v>
      </c>
      <c r="AB1465" s="67">
        <f>M1465*各種係数!K47*各種係数!$P$18</f>
        <v>0</v>
      </c>
      <c r="AC1465" s="67">
        <f>U1465*各種係数!K47*各種係数!$P$18</f>
        <v>0</v>
      </c>
      <c r="AD1465" s="80">
        <f t="shared" si="145"/>
        <v>0</v>
      </c>
      <c r="AE1465" s="67">
        <f>G1465*各種係数!L47*各種係数!$P$18</f>
        <v>0</v>
      </c>
      <c r="AF1465" s="67">
        <f>M1465*各種係数!L47*各種係数!$P$18</f>
        <v>0</v>
      </c>
      <c r="AG1465" s="67">
        <f>U1465*各種係数!L47*各種係数!$P$18</f>
        <v>0</v>
      </c>
      <c r="AH1465" s="330">
        <f t="shared" si="146"/>
        <v>0</v>
      </c>
    </row>
    <row r="1466" spans="2:34" x14ac:dyDescent="0.15">
      <c r="B1466" s="155" t="s">
        <v>74</v>
      </c>
      <c r="C1466" s="155" t="s">
        <v>299</v>
      </c>
      <c r="D1466" s="155" t="s">
        <v>290</v>
      </c>
      <c r="E1466" s="41" t="s">
        <v>168</v>
      </c>
      <c r="F1466" s="363">
        <f>SUMIF(価格変換【係数】!$D$7:$D$64,E1466,価格変換【係数】!$J$811:$J$868)</f>
        <v>0</v>
      </c>
      <c r="G1466" s="324">
        <f>SUMIF(価格変換【係数】!$D$7:$D$64,E1466,価格変換【係数】!$L$811:$L$868)</f>
        <v>0</v>
      </c>
      <c r="H1466" s="325">
        <f>G1466*各種係数!H48</f>
        <v>0</v>
      </c>
      <c r="I1466" s="324">
        <f>G1466*各種係数!I48</f>
        <v>0</v>
      </c>
      <c r="J1466" s="366">
        <v>1.3513666377574921E-4</v>
      </c>
      <c r="K1466" s="46">
        <f>J1466*各種係数!G48</f>
        <v>5.8176959312965894E-6</v>
      </c>
      <c r="L1466" s="46">
        <f>J1466*各種係数!F48</f>
        <v>1.2931896784445262E-4</v>
      </c>
      <c r="M1466" s="366">
        <v>1.1491010251630481E-5</v>
      </c>
      <c r="N1466" s="46">
        <f>M1466*各種係数!H48</f>
        <v>2.5502515092748628E-6</v>
      </c>
      <c r="O1466" s="46">
        <f>M1466*各種係数!I48</f>
        <v>1.2971922864529934E-6</v>
      </c>
      <c r="P1466" s="54"/>
      <c r="Q1466" s="41"/>
      <c r="R1466" s="46">
        <f>Q$1533*各種係数!J48</f>
        <v>4.9276166399298998E-6</v>
      </c>
      <c r="S1466" s="46">
        <f>R1466*各種係数!G48</f>
        <v>2.121361773787849E-7</v>
      </c>
      <c r="T1466" s="46">
        <f>R1466*各種係数!F48</f>
        <v>4.7154804625511149E-6</v>
      </c>
      <c r="U1466" s="366">
        <v>2.5289481232427387E-6</v>
      </c>
      <c r="V1466" s="46">
        <f>U1466*各種係数!H48</f>
        <v>5.6126081405788504E-7</v>
      </c>
      <c r="W1466" s="46">
        <f>U1466*各種係数!I48</f>
        <v>2.8548682200024787E-7</v>
      </c>
      <c r="X1466" s="328">
        <f t="shared" si="142"/>
        <v>1.4019958374873219E-5</v>
      </c>
      <c r="Y1466" s="136">
        <f t="shared" si="143"/>
        <v>3.1115123233327477E-6</v>
      </c>
      <c r="Z1466" s="329">
        <f t="shared" si="144"/>
        <v>1.5826791084532413E-6</v>
      </c>
      <c r="AA1466" s="46">
        <f>G1466*各種係数!K48*各種係数!$P$18</f>
        <v>0</v>
      </c>
      <c r="AB1466" s="46">
        <f>M1466*各種係数!K48*各種係数!$P$18</f>
        <v>2.9289978107222132E-13</v>
      </c>
      <c r="AC1466" s="46">
        <f>U1466*各種係数!K48*各種係数!$P$18</f>
        <v>6.4461551719153662E-14</v>
      </c>
      <c r="AD1466" s="366">
        <f t="shared" si="145"/>
        <v>3.57361332791375E-13</v>
      </c>
      <c r="AE1466" s="46">
        <f>G1466*各種係数!L48*各種係数!$P$18</f>
        <v>0</v>
      </c>
      <c r="AF1466" s="46">
        <f>M1466*各種係数!L48*各種係数!$P$18</f>
        <v>2.8582490713327884E-13</v>
      </c>
      <c r="AG1466" s="46">
        <f>U1466*各種係数!L48*各種係数!$P$18</f>
        <v>6.2904509407096812E-14</v>
      </c>
      <c r="AH1466" s="328">
        <f t="shared" si="146"/>
        <v>3.4872941654037565E-13</v>
      </c>
    </row>
    <row r="1467" spans="2:34" x14ac:dyDescent="0.15">
      <c r="B1467" s="155" t="s">
        <v>75</v>
      </c>
      <c r="C1467" s="155" t="s">
        <v>300</v>
      </c>
      <c r="D1467" s="155" t="s">
        <v>290</v>
      </c>
      <c r="E1467" s="41" t="s">
        <v>968</v>
      </c>
      <c r="F1467" s="363">
        <f>SUMIF(価格変換【係数】!$D$7:$D$64,E1467,価格変換【係数】!$J$811:$J$868)</f>
        <v>0</v>
      </c>
      <c r="G1467" s="324">
        <f>SUMIF(価格変換【係数】!$D$7:$D$64,E1467,価格変換【係数】!$L$811:$L$868)</f>
        <v>0</v>
      </c>
      <c r="H1467" s="325">
        <f>G1467*各種係数!H49</f>
        <v>0</v>
      </c>
      <c r="I1467" s="324">
        <f>G1467*各種係数!I49</f>
        <v>0</v>
      </c>
      <c r="J1467" s="364">
        <v>2.7798355973653451E-6</v>
      </c>
      <c r="K1467" s="46">
        <f>J1467*各種係数!G49</f>
        <v>1.5419900083364582E-7</v>
      </c>
      <c r="L1467" s="46">
        <f>J1467*各種係数!F49</f>
        <v>2.6256365965316992E-6</v>
      </c>
      <c r="M1467" s="364">
        <v>2.4540033729992387E-5</v>
      </c>
      <c r="N1467" s="46">
        <f>M1467*各種係数!H49</f>
        <v>9.6570142469535205E-6</v>
      </c>
      <c r="O1467" s="46">
        <f>M1467*各種係数!I49</f>
        <v>7.677221477076309E-6</v>
      </c>
      <c r="P1467" s="54"/>
      <c r="Q1467" s="41"/>
      <c r="R1467" s="46">
        <f>Q$1533*各種係数!J49</f>
        <v>2.5172743742740486E-5</v>
      </c>
      <c r="S1467" s="46">
        <f>R1467*各種係数!G49</f>
        <v>1.3963458619822273E-6</v>
      </c>
      <c r="T1467" s="46">
        <f>R1467*各種係数!F49</f>
        <v>2.3776397880758259E-5</v>
      </c>
      <c r="U1467" s="364">
        <v>3.8760452876070781E-6</v>
      </c>
      <c r="V1467" s="46">
        <f>U1467*各種係数!H49</f>
        <v>1.5253045279441114E-6</v>
      </c>
      <c r="W1467" s="46">
        <f>U1467*各種係数!I49</f>
        <v>1.2126005390028742E-6</v>
      </c>
      <c r="X1467" s="135">
        <f t="shared" si="142"/>
        <v>2.8416079017599464E-5</v>
      </c>
      <c r="Y1467" s="46">
        <f t="shared" si="143"/>
        <v>1.1182318774897632E-5</v>
      </c>
      <c r="Z1467" s="47">
        <f t="shared" si="144"/>
        <v>8.8898220160791834E-6</v>
      </c>
      <c r="AA1467" s="46">
        <f>G1467*各種係数!K49*各種係数!$P$18</f>
        <v>0</v>
      </c>
      <c r="AB1467" s="46">
        <f>M1467*各種係数!K49*各種係数!$P$18</f>
        <v>5.5742640165477562E-12</v>
      </c>
      <c r="AC1467" s="46">
        <f>U1467*各種係数!K49*各種係数!$P$18</f>
        <v>8.804429533774866E-13</v>
      </c>
      <c r="AD1467" s="364">
        <f t="shared" si="145"/>
        <v>6.4547069699252428E-12</v>
      </c>
      <c r="AE1467" s="46">
        <f>G1467*各種係数!L49*各種係数!$P$18</f>
        <v>0</v>
      </c>
      <c r="AF1467" s="46">
        <f>M1467*各種係数!L49*各種係数!$P$18</f>
        <v>5.1893743582623156E-12</v>
      </c>
      <c r="AG1467" s="46">
        <f>U1467*各種係数!L49*各種係数!$P$18</f>
        <v>8.1965046373951723E-13</v>
      </c>
      <c r="AH1467" s="135">
        <f t="shared" si="146"/>
        <v>6.0090248220018327E-12</v>
      </c>
    </row>
    <row r="1468" spans="2:34" x14ac:dyDescent="0.15">
      <c r="B1468" s="155" t="s">
        <v>76</v>
      </c>
      <c r="C1468" s="155" t="s">
        <v>300</v>
      </c>
      <c r="D1468" s="155" t="s">
        <v>290</v>
      </c>
      <c r="E1468" s="41" t="s">
        <v>169</v>
      </c>
      <c r="F1468" s="363">
        <f>SUMIF(価格変換【係数】!$D$7:$D$64,E1468,価格変換【係数】!$J$811:$J$868)</f>
        <v>0</v>
      </c>
      <c r="G1468" s="324">
        <f>SUMIF(価格変換【係数】!$D$7:$D$64,E1468,価格変換【係数】!$L$811:$L$868)</f>
        <v>0</v>
      </c>
      <c r="H1468" s="325">
        <f>G1468*各種係数!H50</f>
        <v>0</v>
      </c>
      <c r="I1468" s="324">
        <f>G1468*各種係数!I50</f>
        <v>0</v>
      </c>
      <c r="J1468" s="364">
        <v>8.941539933580684E-4</v>
      </c>
      <c r="K1468" s="46">
        <f>J1468*各種係数!G50</f>
        <v>1.1837213225386531E-4</v>
      </c>
      <c r="L1468" s="46">
        <f>J1468*各種係数!F50</f>
        <v>7.7578186110420304E-4</v>
      </c>
      <c r="M1468" s="364">
        <v>1.9273673662045939E-4</v>
      </c>
      <c r="N1468" s="46">
        <f>M1468*各種係数!H50</f>
        <v>8.7799285787268475E-5</v>
      </c>
      <c r="O1468" s="46">
        <f>M1468*各種係数!I50</f>
        <v>6.3915077359073141E-5</v>
      </c>
      <c r="P1468" s="54"/>
      <c r="Q1468" s="41"/>
      <c r="R1468" s="46">
        <f>Q$1533*各種係数!J50</f>
        <v>1.8100058721996027E-4</v>
      </c>
      <c r="S1468" s="46">
        <f>R1468*各種係数!G50</f>
        <v>2.3961672829937811E-5</v>
      </c>
      <c r="T1468" s="46">
        <f>R1468*各種係数!F50</f>
        <v>1.5703891439002246E-4</v>
      </c>
      <c r="U1468" s="364">
        <v>5.4531924210785177E-5</v>
      </c>
      <c r="V1468" s="46">
        <f>U1468*各種係数!H50</f>
        <v>2.4841470714224758E-5</v>
      </c>
      <c r="W1468" s="46">
        <f>U1468*各種係数!I50</f>
        <v>1.8083797700357374E-5</v>
      </c>
      <c r="X1468" s="135">
        <f t="shared" si="142"/>
        <v>2.4726866083124458E-4</v>
      </c>
      <c r="Y1468" s="46">
        <f t="shared" si="143"/>
        <v>1.1264075650149324E-4</v>
      </c>
      <c r="Z1468" s="47">
        <f t="shared" si="144"/>
        <v>8.1998875059430512E-5</v>
      </c>
      <c r="AA1468" s="46">
        <f>G1468*各種係数!K50*各種係数!$P$18</f>
        <v>0</v>
      </c>
      <c r="AB1468" s="46">
        <f>M1468*各種係数!K50*各種係数!$P$18</f>
        <v>1.4528671405231099E-11</v>
      </c>
      <c r="AC1468" s="46">
        <f>U1468*各種係数!K50*各種係数!$P$18</f>
        <v>4.1106662997704939E-12</v>
      </c>
      <c r="AD1468" s="364">
        <f t="shared" si="145"/>
        <v>1.8639337705001595E-11</v>
      </c>
      <c r="AE1468" s="46">
        <f>G1468*各種係数!L50*各種係数!$P$18</f>
        <v>0</v>
      </c>
      <c r="AF1468" s="46">
        <f>M1468*各種係数!L50*各種係数!$P$18</f>
        <v>1.3086108286981202E-11</v>
      </c>
      <c r="AG1468" s="46">
        <f>U1468*各種係数!L50*各種係数!$P$18</f>
        <v>3.7025150359634949E-12</v>
      </c>
      <c r="AH1468" s="135">
        <f t="shared" si="146"/>
        <v>1.6788623322944696E-11</v>
      </c>
    </row>
    <row r="1469" spans="2:34" x14ac:dyDescent="0.15">
      <c r="B1469" s="155" t="s">
        <v>77</v>
      </c>
      <c r="C1469" s="155" t="s">
        <v>301</v>
      </c>
      <c r="D1469" s="155" t="s">
        <v>290</v>
      </c>
      <c r="E1469" s="41" t="s">
        <v>969</v>
      </c>
      <c r="F1469" s="363">
        <f>SUMIF(価格変換【係数】!$D$7:$D$64,E1469,価格変換【係数】!$J$811:$J$868)</f>
        <v>0</v>
      </c>
      <c r="G1469" s="324">
        <f>SUMIF(価格変換【係数】!$D$7:$D$64,E1469,価格変換【係数】!$L$811:$L$868)</f>
        <v>0</v>
      </c>
      <c r="H1469" s="325">
        <f>G1469*各種係数!H51</f>
        <v>0</v>
      </c>
      <c r="I1469" s="324">
        <f>G1469*各種係数!I51</f>
        <v>0</v>
      </c>
      <c r="J1469" s="364">
        <v>1.2285762257027489E-5</v>
      </c>
      <c r="K1469" s="46">
        <f>J1469*各種係数!G51</f>
        <v>1.254703352093917E-6</v>
      </c>
      <c r="L1469" s="46">
        <f>J1469*各種係数!F51</f>
        <v>1.1031058904933572E-5</v>
      </c>
      <c r="M1469" s="364">
        <v>4.3479686923374683E-5</v>
      </c>
      <c r="N1469" s="46">
        <f>M1469*各種係数!H51</f>
        <v>1.9441636948071217E-5</v>
      </c>
      <c r="O1469" s="46">
        <f>M1469*各種係数!I51</f>
        <v>1.0230414751454457E-5</v>
      </c>
      <c r="P1469" s="54"/>
      <c r="Q1469" s="41"/>
      <c r="R1469" s="46">
        <f>Q$1533*各種係数!J51</f>
        <v>1.1199596087727998E-5</v>
      </c>
      <c r="S1469" s="46">
        <f>R1469*各種係数!G51</f>
        <v>1.1437768743516389E-6</v>
      </c>
      <c r="T1469" s="46">
        <f>R1469*各種係数!F51</f>
        <v>1.0055819213376359E-5</v>
      </c>
      <c r="U1469" s="364">
        <v>1.1304504751952646E-5</v>
      </c>
      <c r="V1469" s="46">
        <f>U1469*各種係数!H51</f>
        <v>5.0547299858099133E-6</v>
      </c>
      <c r="W1469" s="46">
        <f>U1469*各種係数!I51</f>
        <v>2.6598575186632734E-6</v>
      </c>
      <c r="X1469" s="135">
        <f t="shared" si="142"/>
        <v>5.4784191675327326E-5</v>
      </c>
      <c r="Y1469" s="46">
        <f t="shared" si="143"/>
        <v>2.4496366933881131E-5</v>
      </c>
      <c r="Z1469" s="47">
        <f t="shared" si="144"/>
        <v>1.289027227011773E-5</v>
      </c>
      <c r="AA1469" s="46">
        <f>G1469*各種係数!K51*各種係数!$P$18</f>
        <v>0</v>
      </c>
      <c r="AB1469" s="46">
        <f>M1469*各種係数!K51*各種係数!$P$18</f>
        <v>1.9745963903466238E-12</v>
      </c>
      <c r="AC1469" s="46">
        <f>U1469*各種係数!K51*各種係数!$P$18</f>
        <v>5.1338534974274919E-13</v>
      </c>
      <c r="AD1469" s="364">
        <f t="shared" si="145"/>
        <v>2.4879817400893728E-12</v>
      </c>
      <c r="AE1469" s="46">
        <f>G1469*各種係数!L51*各種係数!$P$18</f>
        <v>0</v>
      </c>
      <c r="AF1469" s="46">
        <f>M1469*各種係数!L51*各種係数!$P$18</f>
        <v>1.9283167874478749E-12</v>
      </c>
      <c r="AG1469" s="46">
        <f>U1469*各種係数!L51*各種係数!$P$18</f>
        <v>5.0135288060815361E-13</v>
      </c>
      <c r="AH1469" s="135">
        <f t="shared" si="146"/>
        <v>2.4296696680560287E-12</v>
      </c>
    </row>
    <row r="1470" spans="2:34" x14ac:dyDescent="0.15">
      <c r="B1470" s="155" t="s">
        <v>78</v>
      </c>
      <c r="C1470" s="155" t="s">
        <v>302</v>
      </c>
      <c r="D1470" s="155" t="s">
        <v>290</v>
      </c>
      <c r="E1470" s="41" t="s">
        <v>970</v>
      </c>
      <c r="F1470" s="365">
        <f>SUMIF(価格変換【係数】!$D$7:$D$64,E1470,価格変換【係数】!$J$811:$J$868)</f>
        <v>0</v>
      </c>
      <c r="G1470" s="326">
        <f>SUMIF(価格変換【係数】!$D$7:$D$64,E1470,価格変換【係数】!$L$811:$L$868)</f>
        <v>0</v>
      </c>
      <c r="H1470" s="327">
        <f>G1470*各種係数!H52</f>
        <v>0</v>
      </c>
      <c r="I1470" s="326">
        <f>G1470*各種係数!I52</f>
        <v>0</v>
      </c>
      <c r="J1470" s="80">
        <v>8.2618808082974342E-6</v>
      </c>
      <c r="K1470" s="67">
        <f>J1470*各種係数!G52</f>
        <v>7.3467497254070325E-7</v>
      </c>
      <c r="L1470" s="67">
        <f>J1470*各種係数!F52</f>
        <v>7.5272058357567306E-6</v>
      </c>
      <c r="M1470" s="80">
        <v>4.3662771161399647E-5</v>
      </c>
      <c r="N1470" s="67">
        <f>M1470*各種係数!H52</f>
        <v>2.0954888502933675E-5</v>
      </c>
      <c r="O1470" s="67">
        <f>M1470*各種係数!I52</f>
        <v>1.1287209555097569E-5</v>
      </c>
      <c r="P1470" s="54"/>
      <c r="Q1470" s="41"/>
      <c r="R1470" s="67">
        <f>Q$1533*各種係数!J52</f>
        <v>6.8349153080717797E-6</v>
      </c>
      <c r="S1470" s="67">
        <f>R1470*各種係数!G52</f>
        <v>6.0778427246646035E-7</v>
      </c>
      <c r="T1470" s="67">
        <f>R1470*各種係数!F52</f>
        <v>6.2271310356053195E-6</v>
      </c>
      <c r="U1470" s="80">
        <v>1.054940568378551E-5</v>
      </c>
      <c r="V1470" s="67">
        <f>U1470*各種係数!H52</f>
        <v>5.062931508831283E-6</v>
      </c>
      <c r="W1470" s="67">
        <f>U1470*各種係数!I52</f>
        <v>2.7271139569787999E-6</v>
      </c>
      <c r="X1470" s="330">
        <f t="shared" si="142"/>
        <v>5.4212176845185159E-5</v>
      </c>
      <c r="Y1470" s="67">
        <f t="shared" si="143"/>
        <v>2.6017820011764957E-5</v>
      </c>
      <c r="Z1470" s="68">
        <f t="shared" si="144"/>
        <v>1.4014323512076369E-5</v>
      </c>
      <c r="AA1470" s="67">
        <f>G1470*各種係数!K52*各種係数!$P$18</f>
        <v>0</v>
      </c>
      <c r="AB1470" s="67">
        <f>M1470*各種係数!K52*各種係数!$P$18</f>
        <v>1.9056297749287749E-12</v>
      </c>
      <c r="AC1470" s="67">
        <f>U1470*各種係数!K52*各種係数!$P$18</f>
        <v>4.604211103439292E-13</v>
      </c>
      <c r="AD1470" s="80">
        <f t="shared" si="145"/>
        <v>2.366050885272704E-12</v>
      </c>
      <c r="AE1470" s="67">
        <f>G1470*各種係数!L52*各種係数!$P$18</f>
        <v>0</v>
      </c>
      <c r="AF1470" s="67">
        <f>M1470*各種係数!L52*各種係数!$P$18</f>
        <v>1.8176420088931812E-12</v>
      </c>
      <c r="AG1470" s="67">
        <f>U1470*各種係数!L52*各種係数!$P$18</f>
        <v>4.3916229844469561E-13</v>
      </c>
      <c r="AH1470" s="330">
        <f t="shared" si="146"/>
        <v>2.2568043073378767E-12</v>
      </c>
    </row>
    <row r="1471" spans="2:34" x14ac:dyDescent="0.15">
      <c r="B1471" s="162" t="s">
        <v>79</v>
      </c>
      <c r="C1471" s="162" t="s">
        <v>303</v>
      </c>
      <c r="D1471" s="162" t="s">
        <v>290</v>
      </c>
      <c r="E1471" s="116" t="s">
        <v>971</v>
      </c>
      <c r="F1471" s="363">
        <f>SUMIF(価格変換【係数】!$D$7:$D$64,E1471,価格変換【係数】!$J$811:$J$868)</f>
        <v>0</v>
      </c>
      <c r="G1471" s="324">
        <f>SUMIF(価格変換【係数】!$D$7:$D$64,E1471,価格変換【係数】!$L$811:$L$868)</f>
        <v>0</v>
      </c>
      <c r="H1471" s="325">
        <f>G1471*各種係数!H53</f>
        <v>0</v>
      </c>
      <c r="I1471" s="324">
        <f>G1471*各種係数!I53</f>
        <v>0</v>
      </c>
      <c r="J1471" s="366">
        <v>2.5720071503369871E-3</v>
      </c>
      <c r="K1471" s="46">
        <f>J1471*各種係数!G53</f>
        <v>2.3664161983763421E-4</v>
      </c>
      <c r="L1471" s="46">
        <f>J1471*各種係数!F53</f>
        <v>2.3353655304993531E-3</v>
      </c>
      <c r="M1471" s="366">
        <v>2.6347263012842172E-4</v>
      </c>
      <c r="N1471" s="46">
        <f>M1471*各種係数!H53</f>
        <v>1.1617642906219476E-4</v>
      </c>
      <c r="O1471" s="46">
        <f>M1471*各種係数!I53</f>
        <v>6.4370387990630464E-5</v>
      </c>
      <c r="P1471" s="54"/>
      <c r="Q1471" s="41"/>
      <c r="R1471" s="46">
        <f>Q$1533*各種係数!J53</f>
        <v>1.0863376861591937E-4</v>
      </c>
      <c r="S1471" s="46">
        <f>R1471*各種係数!G53</f>
        <v>9.9950231362963812E-6</v>
      </c>
      <c r="T1471" s="46">
        <f>R1471*各種係数!F53</f>
        <v>9.8638745479622992E-5</v>
      </c>
      <c r="U1471" s="366">
        <v>2.1010258914532796E-5</v>
      </c>
      <c r="V1471" s="46">
        <f>U1471*各種係数!H53</f>
        <v>9.2643279614008614E-6</v>
      </c>
      <c r="W1471" s="46">
        <f>U1471*各種係数!I53</f>
        <v>5.1331271770159715E-6</v>
      </c>
      <c r="X1471" s="328">
        <f t="shared" si="142"/>
        <v>2.8448288904295451E-4</v>
      </c>
      <c r="Y1471" s="136">
        <f t="shared" si="143"/>
        <v>1.2544075702359563E-4</v>
      </c>
      <c r="Z1471" s="329">
        <f t="shared" si="144"/>
        <v>6.9503515167646432E-5</v>
      </c>
      <c r="AA1471" s="46">
        <f>G1471*各種係数!K53*各種係数!$P$18</f>
        <v>0</v>
      </c>
      <c r="AB1471" s="46">
        <f>M1471*各種係数!K53*各種係数!$P$18</f>
        <v>1.417478785115286E-11</v>
      </c>
      <c r="AC1471" s="46">
        <f>U1471*各種係数!K53*各種係数!$P$18</f>
        <v>1.1303487677871293E-12</v>
      </c>
      <c r="AD1471" s="366">
        <f t="shared" si="145"/>
        <v>1.5305136618939987E-11</v>
      </c>
      <c r="AE1471" s="46">
        <f>G1471*各種係数!L53*各種係数!$P$18</f>
        <v>0</v>
      </c>
      <c r="AF1471" s="46">
        <f>M1471*各種係数!L53*各種係数!$P$18</f>
        <v>1.3976539070017857E-11</v>
      </c>
      <c r="AG1471" s="46">
        <f>U1471*各種係数!L53*各種係数!$P$18</f>
        <v>1.1145396941117849E-12</v>
      </c>
      <c r="AH1471" s="328">
        <f t="shared" si="146"/>
        <v>1.5091078764129641E-11</v>
      </c>
    </row>
    <row r="1472" spans="2:34" x14ac:dyDescent="0.15">
      <c r="B1472" s="155" t="s">
        <v>80</v>
      </c>
      <c r="C1472" s="155" t="s">
        <v>304</v>
      </c>
      <c r="D1472" s="155" t="s">
        <v>290</v>
      </c>
      <c r="E1472" s="41" t="s">
        <v>972</v>
      </c>
      <c r="F1472" s="363">
        <f>SUMIF(価格変換【係数】!$D$7:$D$64,E1472,価格変換【係数】!$J$811:$J$868)</f>
        <v>0</v>
      </c>
      <c r="G1472" s="324">
        <f>SUMIF(価格変換【係数】!$D$7:$D$64,E1472,価格変換【係数】!$L$811:$L$868)</f>
        <v>0</v>
      </c>
      <c r="H1472" s="325">
        <f>G1472*各種係数!H54</f>
        <v>0</v>
      </c>
      <c r="I1472" s="324">
        <f>G1472*各種係数!I54</f>
        <v>0</v>
      </c>
      <c r="J1472" s="364">
        <v>0</v>
      </c>
      <c r="K1472" s="46">
        <f>J1472*各種係数!G54</f>
        <v>0</v>
      </c>
      <c r="L1472" s="46">
        <f>J1472*各種係数!F54</f>
        <v>0</v>
      </c>
      <c r="M1472" s="364">
        <v>3.5622613283445362E-20</v>
      </c>
      <c r="N1472" s="46">
        <f>M1472*各種係数!H54</f>
        <v>0</v>
      </c>
      <c r="O1472" s="46">
        <f>M1472*各種係数!I54</f>
        <v>0</v>
      </c>
      <c r="P1472" s="54"/>
      <c r="Q1472" s="41"/>
      <c r="R1472" s="46">
        <f>Q$1533*各種係数!J54</f>
        <v>1.4857393937816808E-6</v>
      </c>
      <c r="S1472" s="46">
        <f>R1472*各種係数!G54</f>
        <v>0</v>
      </c>
      <c r="T1472" s="46">
        <f>R1472*各種係数!F54</f>
        <v>1.4857393937816804E-6</v>
      </c>
      <c r="U1472" s="364">
        <v>9.6356342252666381E-21</v>
      </c>
      <c r="V1472" s="46">
        <f>U1472*各種係数!H54</f>
        <v>0</v>
      </c>
      <c r="W1472" s="46">
        <f>U1472*各種係数!I54</f>
        <v>0</v>
      </c>
      <c r="X1472" s="135">
        <f t="shared" si="142"/>
        <v>4.5258247508711999E-20</v>
      </c>
      <c r="Y1472" s="46">
        <f t="shared" si="143"/>
        <v>0</v>
      </c>
      <c r="Z1472" s="47">
        <f t="shared" si="144"/>
        <v>0</v>
      </c>
      <c r="AA1472" s="46">
        <f>G1472*各種係数!K54*各種係数!$P$18</f>
        <v>0</v>
      </c>
      <c r="AB1472" s="46">
        <f>M1472*各種係数!K54*各種係数!$P$18</f>
        <v>0</v>
      </c>
      <c r="AC1472" s="46">
        <f>U1472*各種係数!K54*各種係数!$P$18</f>
        <v>0</v>
      </c>
      <c r="AD1472" s="364">
        <f t="shared" si="145"/>
        <v>0</v>
      </c>
      <c r="AE1472" s="46">
        <f>G1472*各種係数!L54*各種係数!$P$18</f>
        <v>0</v>
      </c>
      <c r="AF1472" s="46">
        <f>M1472*各種係数!L54*各種係数!$P$18</f>
        <v>0</v>
      </c>
      <c r="AG1472" s="46">
        <f>U1472*各種係数!L54*各種係数!$P$18</f>
        <v>0</v>
      </c>
      <c r="AH1472" s="135">
        <f t="shared" si="146"/>
        <v>0</v>
      </c>
    </row>
    <row r="1473" spans="2:34" x14ac:dyDescent="0.15">
      <c r="B1473" s="155" t="s">
        <v>81</v>
      </c>
      <c r="C1473" s="155" t="s">
        <v>304</v>
      </c>
      <c r="D1473" s="155" t="s">
        <v>290</v>
      </c>
      <c r="E1473" s="41" t="s">
        <v>973</v>
      </c>
      <c r="F1473" s="363">
        <f>SUMIF(価格変換【係数】!$D$7:$D$64,E1473,価格変換【係数】!$J$811:$J$868)</f>
        <v>0</v>
      </c>
      <c r="G1473" s="324">
        <f>SUMIF(価格変換【係数】!$D$7:$D$64,E1473,価格変換【係数】!$L$811:$L$868)</f>
        <v>0</v>
      </c>
      <c r="H1473" s="325">
        <f>G1473*各種係数!H55</f>
        <v>0</v>
      </c>
      <c r="I1473" s="324">
        <f>G1473*各種係数!I55</f>
        <v>0</v>
      </c>
      <c r="J1473" s="364">
        <v>8.5315279745809049E-6</v>
      </c>
      <c r="K1473" s="46">
        <f>J1473*各種係数!G55</f>
        <v>0</v>
      </c>
      <c r="L1473" s="46">
        <f>J1473*各種係数!F55</f>
        <v>8.5315279745809033E-6</v>
      </c>
      <c r="M1473" s="364">
        <v>5.2175349328072637E-20</v>
      </c>
      <c r="N1473" s="46">
        <f>M1473*各種係数!H55</f>
        <v>1.8730850837500733E-20</v>
      </c>
      <c r="O1473" s="46">
        <f>M1473*各種係数!I55</f>
        <v>1.614249548295255E-20</v>
      </c>
      <c r="P1473" s="54"/>
      <c r="Q1473" s="41"/>
      <c r="R1473" s="46">
        <f>Q$1533*各種係数!J55</f>
        <v>1.3855162467859232E-4</v>
      </c>
      <c r="S1473" s="46">
        <f>R1473*各種係数!G55</f>
        <v>0</v>
      </c>
      <c r="T1473" s="46">
        <f>R1473*各種係数!F55</f>
        <v>1.385516246785923E-4</v>
      </c>
      <c r="U1473" s="364">
        <v>1.1341358277177295E-20</v>
      </c>
      <c r="V1473" s="46">
        <f>U1473*各種係数!H55</f>
        <v>4.0715259776931426E-21</v>
      </c>
      <c r="W1473" s="46">
        <f>U1473*各種係数!I55</f>
        <v>3.5088950456030213E-21</v>
      </c>
      <c r="X1473" s="135">
        <f t="shared" si="142"/>
        <v>6.3516707605249936E-20</v>
      </c>
      <c r="Y1473" s="46">
        <f t="shared" si="143"/>
        <v>2.2802376815193875E-20</v>
      </c>
      <c r="Z1473" s="47">
        <f t="shared" si="144"/>
        <v>1.9651390528555571E-20</v>
      </c>
      <c r="AA1473" s="46">
        <f>G1473*各種係数!K55*各種係数!$P$18</f>
        <v>0</v>
      </c>
      <c r="AB1473" s="46">
        <f>M1473*各種係数!K55*各種係数!$P$18</f>
        <v>5.2274920605416284E-27</v>
      </c>
      <c r="AC1473" s="46">
        <f>U1473*各種係数!K55*各種係数!$P$18</f>
        <v>1.1363002090683358E-27</v>
      </c>
      <c r="AD1473" s="364">
        <f t="shared" si="145"/>
        <v>6.3637922696099641E-27</v>
      </c>
      <c r="AE1473" s="46">
        <f>G1473*各種係数!L55*各種係数!$P$18</f>
        <v>0</v>
      </c>
      <c r="AF1473" s="46">
        <f>M1473*各種係数!L55*各種係数!$P$18</f>
        <v>5.1279207831979785E-27</v>
      </c>
      <c r="AG1473" s="46">
        <f>U1473*各種係数!L55*各種係数!$P$18</f>
        <v>1.1146563955622722E-27</v>
      </c>
      <c r="AH1473" s="135">
        <f t="shared" si="146"/>
        <v>6.2425771787602503E-27</v>
      </c>
    </row>
    <row r="1474" spans="2:34" x14ac:dyDescent="0.15">
      <c r="B1474" s="155" t="s">
        <v>82</v>
      </c>
      <c r="C1474" s="155" t="s">
        <v>305</v>
      </c>
      <c r="D1474" s="155" t="s">
        <v>290</v>
      </c>
      <c r="E1474" s="41" t="s">
        <v>974</v>
      </c>
      <c r="F1474" s="363">
        <f>SUMIF(価格変換【係数】!$D$7:$D$64,E1474,価格変換【係数】!$J$811:$J$868)</f>
        <v>0</v>
      </c>
      <c r="G1474" s="324">
        <f>SUMIF(価格変換【係数】!$D$7:$D$64,E1474,価格変換【係数】!$L$811:$L$868)</f>
        <v>0</v>
      </c>
      <c r="H1474" s="325">
        <f>G1474*各種係数!H56</f>
        <v>0</v>
      </c>
      <c r="I1474" s="324">
        <f>G1474*各種係数!I56</f>
        <v>0</v>
      </c>
      <c r="J1474" s="364">
        <v>3.0413741829881994E-6</v>
      </c>
      <c r="K1474" s="46">
        <f>J1474*各種係数!G56</f>
        <v>9.4803887432814017E-8</v>
      </c>
      <c r="L1474" s="46">
        <f>J1474*各種係数!F56</f>
        <v>2.9465702955553853E-6</v>
      </c>
      <c r="M1474" s="364">
        <v>5.4984619377934474E-6</v>
      </c>
      <c r="N1474" s="46">
        <f>M1474*各種係数!H56</f>
        <v>2.1283098601151958E-6</v>
      </c>
      <c r="O1474" s="46">
        <f>M1474*各種係数!I56</f>
        <v>1.6127546924857685E-6</v>
      </c>
      <c r="P1474" s="54"/>
      <c r="Q1474" s="41"/>
      <c r="R1474" s="46">
        <f>Q$1533*各種係数!J56</f>
        <v>6.2822613813190794E-6</v>
      </c>
      <c r="S1474" s="46">
        <f>R1474*各種係数!G56</f>
        <v>1.958268746244564E-7</v>
      </c>
      <c r="T1474" s="46">
        <f>R1474*各種係数!F56</f>
        <v>6.0864345066946232E-6</v>
      </c>
      <c r="U1474" s="364">
        <v>2.2785994069532914E-6</v>
      </c>
      <c r="V1474" s="46">
        <f>U1474*各種係数!H56</f>
        <v>8.819858425750012E-7</v>
      </c>
      <c r="W1474" s="46">
        <f>U1474*各種係数!I56</f>
        <v>6.683363324933608E-7</v>
      </c>
      <c r="X1474" s="135">
        <f t="shared" si="142"/>
        <v>7.7770613447467383E-6</v>
      </c>
      <c r="Y1474" s="46">
        <f t="shared" si="143"/>
        <v>3.0102957026901968E-6</v>
      </c>
      <c r="Z1474" s="47">
        <f t="shared" si="144"/>
        <v>2.2810910249791291E-6</v>
      </c>
      <c r="AA1474" s="46">
        <f>G1474*各種係数!K56*各種係数!$P$18</f>
        <v>0</v>
      </c>
      <c r="AB1474" s="46">
        <f>M1474*各種係数!K56*各種係数!$P$18</f>
        <v>4.8724134636809522E-13</v>
      </c>
      <c r="AC1474" s="46">
        <f>U1474*各種係数!K56*各種係数!$P$18</f>
        <v>2.0191607315608761E-13</v>
      </c>
      <c r="AD1474" s="364">
        <f t="shared" si="145"/>
        <v>6.8915741952418288E-13</v>
      </c>
      <c r="AE1474" s="46">
        <f>G1474*各種係数!L56*各種係数!$P$18</f>
        <v>0</v>
      </c>
      <c r="AF1474" s="46">
        <f>M1474*各種係数!L56*各種係数!$P$18</f>
        <v>4.7591015226651166E-13</v>
      </c>
      <c r="AG1474" s="46">
        <f>U1474*各種係数!L56*各種係数!$P$18</f>
        <v>1.9722035052455069E-13</v>
      </c>
      <c r="AH1474" s="135">
        <f t="shared" si="146"/>
        <v>6.7313050279106235E-13</v>
      </c>
    </row>
    <row r="1475" spans="2:34" x14ac:dyDescent="0.15">
      <c r="B1475" s="163" t="s">
        <v>83</v>
      </c>
      <c r="C1475" s="163" t="s">
        <v>305</v>
      </c>
      <c r="D1475" s="163" t="s">
        <v>290</v>
      </c>
      <c r="E1475" s="62" t="s">
        <v>975</v>
      </c>
      <c r="F1475" s="365">
        <f>SUMIF(価格変換【係数】!$D$7:$D$64,E1475,価格変換【係数】!$J$811:$J$868)</f>
        <v>0</v>
      </c>
      <c r="G1475" s="326">
        <f>SUMIF(価格変換【係数】!$D$7:$D$64,E1475,価格変換【係数】!$L$811:$L$868)</f>
        <v>0</v>
      </c>
      <c r="H1475" s="327">
        <f>G1475*各種係数!H57</f>
        <v>0</v>
      </c>
      <c r="I1475" s="326">
        <f>G1475*各種係数!I57</f>
        <v>0</v>
      </c>
      <c r="J1475" s="80">
        <v>1.22611241890625E-4</v>
      </c>
      <c r="K1475" s="67">
        <f>J1475*各種係数!G57</f>
        <v>0</v>
      </c>
      <c r="L1475" s="67">
        <f>J1475*各種係数!F57</f>
        <v>1.2261124189062497E-4</v>
      </c>
      <c r="M1475" s="80">
        <v>1.3177654266880962E-20</v>
      </c>
      <c r="N1475" s="67">
        <f>M1475*各種係数!H57</f>
        <v>0</v>
      </c>
      <c r="O1475" s="67">
        <f>M1475*各種係数!I57</f>
        <v>0</v>
      </c>
      <c r="P1475" s="54"/>
      <c r="Q1475" s="41"/>
      <c r="R1475" s="67">
        <f>Q$1533*各種係数!J57</f>
        <v>2.1499394468201191E-3</v>
      </c>
      <c r="S1475" s="67">
        <f>R1475*各種係数!G57</f>
        <v>0</v>
      </c>
      <c r="T1475" s="67">
        <f>R1475*各種係数!F57</f>
        <v>2.1499394468201187E-3</v>
      </c>
      <c r="U1475" s="80">
        <v>3.2282901239183736E-21</v>
      </c>
      <c r="V1475" s="67">
        <f>U1475*各種係数!H57</f>
        <v>0</v>
      </c>
      <c r="W1475" s="67">
        <f>U1475*各種係数!I57</f>
        <v>0</v>
      </c>
      <c r="X1475" s="330">
        <f t="shared" si="142"/>
        <v>1.6405944390799336E-20</v>
      </c>
      <c r="Y1475" s="67">
        <f t="shared" si="143"/>
        <v>0</v>
      </c>
      <c r="Z1475" s="68">
        <f t="shared" si="144"/>
        <v>0</v>
      </c>
      <c r="AA1475" s="67">
        <f>G1475*各種係数!K57*各種係数!$P$18</f>
        <v>0</v>
      </c>
      <c r="AB1475" s="67">
        <f>M1475*各種係数!K57*各種係数!$P$18</f>
        <v>0</v>
      </c>
      <c r="AC1475" s="67">
        <f>U1475*各種係数!K57*各種係数!$P$18</f>
        <v>0</v>
      </c>
      <c r="AD1475" s="80">
        <f t="shared" si="145"/>
        <v>0</v>
      </c>
      <c r="AE1475" s="67">
        <f>G1475*各種係数!L57*各種係数!$P$18</f>
        <v>0</v>
      </c>
      <c r="AF1475" s="67">
        <f>M1475*各種係数!L57*各種係数!$P$18</f>
        <v>0</v>
      </c>
      <c r="AG1475" s="67">
        <f>U1475*各種係数!L57*各種係数!$P$18</f>
        <v>0</v>
      </c>
      <c r="AH1475" s="330">
        <f t="shared" si="146"/>
        <v>0</v>
      </c>
    </row>
    <row r="1476" spans="2:34" x14ac:dyDescent="0.15">
      <c r="B1476" s="155" t="s">
        <v>84</v>
      </c>
      <c r="C1476" s="155" t="s">
        <v>305</v>
      </c>
      <c r="D1476" s="155" t="s">
        <v>290</v>
      </c>
      <c r="E1476" s="41" t="s">
        <v>976</v>
      </c>
      <c r="F1476" s="363">
        <f>SUMIF(価格変換【係数】!$D$7:$D$64,E1476,価格変換【係数】!$J$811:$J$868)</f>
        <v>0</v>
      </c>
      <c r="G1476" s="324">
        <f>SUMIF(価格変換【係数】!$D$7:$D$64,E1476,価格変換【係数】!$L$811:$L$868)</f>
        <v>0</v>
      </c>
      <c r="H1476" s="325">
        <f>G1476*各種係数!H58</f>
        <v>0</v>
      </c>
      <c r="I1476" s="324">
        <f>G1476*各種係数!I58</f>
        <v>0</v>
      </c>
      <c r="J1476" s="366">
        <v>1.810073320971078E-6</v>
      </c>
      <c r="K1476" s="46">
        <f>J1476*各種係数!G58</f>
        <v>6.2545467536140214E-9</v>
      </c>
      <c r="L1476" s="46">
        <f>J1476*各種係数!F58</f>
        <v>1.803818774217464E-6</v>
      </c>
      <c r="M1476" s="366">
        <v>9.0275474916943253E-8</v>
      </c>
      <c r="N1476" s="46">
        <f>M1476*各種係数!H58</f>
        <v>3.5151479344725461E-8</v>
      </c>
      <c r="O1476" s="46">
        <f>M1476*各種係数!I58</f>
        <v>2.4799642861480939E-8</v>
      </c>
      <c r="P1476" s="54"/>
      <c r="Q1476" s="41"/>
      <c r="R1476" s="46">
        <f>Q$1533*各種係数!J58</f>
        <v>6.4262084506128057E-8</v>
      </c>
      <c r="S1476" s="46">
        <f>R1476*各種係数!G58</f>
        <v>2.2205189556224354E-10</v>
      </c>
      <c r="T1476" s="46">
        <f>R1476*各種係数!F58</f>
        <v>6.4040032610565813E-8</v>
      </c>
      <c r="U1476" s="366">
        <v>2.1533235189482492E-8</v>
      </c>
      <c r="V1476" s="46">
        <f>U1476*各種係数!H58</f>
        <v>8.3846146772931195E-9</v>
      </c>
      <c r="W1476" s="46">
        <f>U1476*各種係数!I58</f>
        <v>5.9154110553586612E-9</v>
      </c>
      <c r="X1476" s="328">
        <f t="shared" si="142"/>
        <v>1.1180871010642574E-7</v>
      </c>
      <c r="Y1476" s="136">
        <f t="shared" si="143"/>
        <v>4.3536094022018579E-8</v>
      </c>
      <c r="Z1476" s="329">
        <f t="shared" si="144"/>
        <v>3.07150539168396E-8</v>
      </c>
      <c r="AA1476" s="46">
        <f>G1476*各種係数!K58*各種係数!$P$18</f>
        <v>0</v>
      </c>
      <c r="AB1476" s="46">
        <f>M1476*各種係数!K58*各種係数!$P$18</f>
        <v>2.9843132203948186E-15</v>
      </c>
      <c r="AC1476" s="46">
        <f>U1476*各種係数!K58*各種係数!$P$18</f>
        <v>7.11842485602727E-16</v>
      </c>
      <c r="AD1476" s="366">
        <f t="shared" si="145"/>
        <v>3.6961557059975459E-15</v>
      </c>
      <c r="AE1476" s="46">
        <f>G1476*各種係数!L58*各種係数!$P$18</f>
        <v>0</v>
      </c>
      <c r="AF1476" s="46">
        <f>M1476*各種係数!L58*各種係数!$P$18</f>
        <v>2.9843132203948186E-15</v>
      </c>
      <c r="AG1476" s="46">
        <f>U1476*各種係数!L58*各種係数!$P$18</f>
        <v>7.11842485602727E-16</v>
      </c>
      <c r="AH1476" s="328">
        <f t="shared" si="146"/>
        <v>3.6961557059975459E-15</v>
      </c>
    </row>
    <row r="1477" spans="2:34" x14ac:dyDescent="0.15">
      <c r="B1477" s="155" t="s">
        <v>85</v>
      </c>
      <c r="C1477" s="155" t="s">
        <v>305</v>
      </c>
      <c r="D1477" s="155" t="s">
        <v>290</v>
      </c>
      <c r="E1477" s="41" t="s">
        <v>977</v>
      </c>
      <c r="F1477" s="363">
        <f>SUMIF(価格変換【係数】!$D$7:$D$64,E1477,価格変換【係数】!$J$811:$J$868)</f>
        <v>0</v>
      </c>
      <c r="G1477" s="324">
        <f>SUMIF(価格変換【係数】!$D$7:$D$64,E1477,価格変換【係数】!$L$811:$L$868)</f>
        <v>0</v>
      </c>
      <c r="H1477" s="325">
        <f>G1477*各種係数!H59</f>
        <v>0</v>
      </c>
      <c r="I1477" s="324">
        <f>G1477*各種係数!I59</f>
        <v>0</v>
      </c>
      <c r="J1477" s="364">
        <v>4.3867932012011193E-4</v>
      </c>
      <c r="K1477" s="46">
        <f>J1477*各種係数!G59</f>
        <v>8.8680179157852312E-6</v>
      </c>
      <c r="L1477" s="46">
        <f>J1477*各種係数!F59</f>
        <v>4.2981130220432672E-4</v>
      </c>
      <c r="M1477" s="364">
        <v>1.0598758979781448E-5</v>
      </c>
      <c r="N1477" s="46">
        <f>M1477*各種係数!H59</f>
        <v>3.8703796076752941E-6</v>
      </c>
      <c r="O1477" s="46">
        <f>M1477*各種係数!I59</f>
        <v>1.7253474159040952E-6</v>
      </c>
      <c r="P1477" s="54"/>
      <c r="Q1477" s="41"/>
      <c r="R1477" s="46">
        <f>Q$1533*各種係数!J59</f>
        <v>6.0404817145732234E-4</v>
      </c>
      <c r="S1477" s="46">
        <f>R1477*各種係数!G59</f>
        <v>1.2210992770332E-5</v>
      </c>
      <c r="T1477" s="46">
        <f>R1477*各種係数!F59</f>
        <v>5.9183717868699034E-4</v>
      </c>
      <c r="U1477" s="364">
        <v>1.3115471903146972E-5</v>
      </c>
      <c r="V1477" s="46">
        <f>U1477*各種係数!H59</f>
        <v>4.7894149773396448E-6</v>
      </c>
      <c r="W1477" s="46">
        <f>U1477*各種係数!I59</f>
        <v>2.1350372812161081E-6</v>
      </c>
      <c r="X1477" s="135">
        <f t="shared" si="142"/>
        <v>2.3714230882928421E-5</v>
      </c>
      <c r="Y1477" s="46">
        <f t="shared" si="143"/>
        <v>8.6597945850149381E-6</v>
      </c>
      <c r="Z1477" s="47">
        <f t="shared" si="144"/>
        <v>3.8603846971202035E-6</v>
      </c>
      <c r="AA1477" s="46">
        <f>G1477*各種係数!K59*各種係数!$P$18</f>
        <v>0</v>
      </c>
      <c r="AB1477" s="46">
        <f>M1477*各種係数!K59*各種係数!$P$18</f>
        <v>3.2378650621165301E-13</v>
      </c>
      <c r="AC1477" s="46">
        <f>U1477*各種係数!K59*各種係数!$P$18</f>
        <v>4.0067076088229199E-13</v>
      </c>
      <c r="AD1477" s="364">
        <f t="shared" si="145"/>
        <v>7.24457267093945E-13</v>
      </c>
      <c r="AE1477" s="46">
        <f>G1477*各種係数!L59*各種係数!$P$18</f>
        <v>0</v>
      </c>
      <c r="AF1477" s="46">
        <f>M1477*各種係数!L59*各種係数!$P$18</f>
        <v>3.1899785481148069E-13</v>
      </c>
      <c r="AG1477" s="46">
        <f>U1477*各種係数!L59*各種係数!$P$18</f>
        <v>3.9474502721736619E-13</v>
      </c>
      <c r="AH1477" s="135">
        <f t="shared" si="146"/>
        <v>7.1374288202884688E-13</v>
      </c>
    </row>
    <row r="1478" spans="2:34" x14ac:dyDescent="0.15">
      <c r="B1478" s="155" t="s">
        <v>86</v>
      </c>
      <c r="C1478" s="155" t="s">
        <v>306</v>
      </c>
      <c r="D1478" s="155" t="s">
        <v>290</v>
      </c>
      <c r="E1478" s="41" t="s">
        <v>951</v>
      </c>
      <c r="F1478" s="363">
        <f>SUMIF(価格変換【係数】!$D$7:$D$64,E1478,価格変換【係数】!$J$811:$J$868)</f>
        <v>0</v>
      </c>
      <c r="G1478" s="324">
        <f>SUMIF(価格変換【係数】!$D$7:$D$64,E1478,価格変換【係数】!$L$811:$L$868)</f>
        <v>0</v>
      </c>
      <c r="H1478" s="325">
        <f>G1478*各種係数!H60</f>
        <v>0</v>
      </c>
      <c r="I1478" s="324">
        <f>G1478*各種係数!I60</f>
        <v>0</v>
      </c>
      <c r="J1478" s="364">
        <v>2.1493215498977482E-4</v>
      </c>
      <c r="K1478" s="46">
        <f>J1478*各種係数!G60</f>
        <v>4.8881837924445364E-8</v>
      </c>
      <c r="L1478" s="46">
        <f>J1478*各種係数!F60</f>
        <v>2.1488327315185036E-4</v>
      </c>
      <c r="M1478" s="364">
        <v>5.7125187573398279E-8</v>
      </c>
      <c r="N1478" s="46">
        <f>M1478*各種係数!H60</f>
        <v>2.1283739241056458E-8</v>
      </c>
      <c r="O1478" s="46">
        <f>M1478*各種係数!I60</f>
        <v>1.2475403866835688E-8</v>
      </c>
      <c r="P1478" s="54"/>
      <c r="Q1478" s="41"/>
      <c r="R1478" s="46">
        <f>Q$1533*各種係数!J60</f>
        <v>2.4528477788315845E-3</v>
      </c>
      <c r="S1478" s="46">
        <f>R1478*各種係数!G60</f>
        <v>5.5784909235142335E-7</v>
      </c>
      <c r="T1478" s="46">
        <f>R1478*各種係数!F60</f>
        <v>2.4522899297392329E-3</v>
      </c>
      <c r="U1478" s="364">
        <v>5.6663732136804415E-7</v>
      </c>
      <c r="V1478" s="46">
        <f>U1478*各種係数!H60</f>
        <v>2.1111809876777132E-7</v>
      </c>
      <c r="W1478" s="46">
        <f>U1478*各種係数!I60</f>
        <v>1.2374627953747285E-7</v>
      </c>
      <c r="X1478" s="135">
        <f t="shared" si="142"/>
        <v>6.2376250894144241E-7</v>
      </c>
      <c r="Y1478" s="46">
        <f t="shared" si="143"/>
        <v>2.3240183800882776E-7</v>
      </c>
      <c r="Z1478" s="47">
        <f t="shared" si="144"/>
        <v>1.3622168340430855E-7</v>
      </c>
      <c r="AA1478" s="46">
        <f>G1478*各種係数!K60*各種係数!$P$18</f>
        <v>0</v>
      </c>
      <c r="AB1478" s="46">
        <f>M1478*各種係数!K60*各種係数!$P$18</f>
        <v>1.8427479862386538E-15</v>
      </c>
      <c r="AC1478" s="46">
        <f>U1478*各種係数!K60*各種係数!$P$18</f>
        <v>1.8278623269936906E-14</v>
      </c>
      <c r="AD1478" s="364">
        <f t="shared" si="145"/>
        <v>2.0121371256175561E-14</v>
      </c>
      <c r="AE1478" s="46">
        <f>G1478*各種係数!L60*各種係数!$P$18</f>
        <v>0</v>
      </c>
      <c r="AF1478" s="46">
        <f>M1478*各種係数!L60*各種係数!$P$18</f>
        <v>1.8427479862386538E-15</v>
      </c>
      <c r="AG1478" s="46">
        <f>U1478*各種係数!L60*各種係数!$P$18</f>
        <v>1.8278623269936906E-14</v>
      </c>
      <c r="AH1478" s="135">
        <f t="shared" si="146"/>
        <v>2.0121371256175561E-14</v>
      </c>
    </row>
    <row r="1479" spans="2:34" x14ac:dyDescent="0.15">
      <c r="B1479" s="155" t="s">
        <v>87</v>
      </c>
      <c r="C1479" s="155" t="s">
        <v>306</v>
      </c>
      <c r="D1479" s="155" t="s">
        <v>290</v>
      </c>
      <c r="E1479" s="41" t="s">
        <v>978</v>
      </c>
      <c r="F1479" s="363">
        <f>SUMIF(価格変換【係数】!$D$7:$D$64,E1479,価格変換【係数】!$J$811:$J$868)</f>
        <v>0</v>
      </c>
      <c r="G1479" s="324">
        <f>SUMIF(価格変換【係数】!$D$7:$D$64,E1479,価格変換【係数】!$L$811:$L$868)</f>
        <v>0</v>
      </c>
      <c r="H1479" s="325">
        <f>G1479*各種係数!H61</f>
        <v>0</v>
      </c>
      <c r="I1479" s="324">
        <f>G1479*各種係数!I61</f>
        <v>0</v>
      </c>
      <c r="J1479" s="364">
        <v>5.6139172241131811E-5</v>
      </c>
      <c r="K1479" s="46">
        <f>J1479*各種係数!G61</f>
        <v>1.6966597984390573E-6</v>
      </c>
      <c r="L1479" s="46">
        <f>J1479*各種係数!F61</f>
        <v>5.4442512442692756E-5</v>
      </c>
      <c r="M1479" s="364">
        <v>2.3541030393071093E-6</v>
      </c>
      <c r="N1479" s="46">
        <f>M1479*各種係数!H61</f>
        <v>7.5165584000402155E-7</v>
      </c>
      <c r="O1479" s="46">
        <f>M1479*各種係数!I61</f>
        <v>4.1335709888951546E-7</v>
      </c>
      <c r="P1479" s="54"/>
      <c r="Q1479" s="41"/>
      <c r="R1479" s="46">
        <f>Q$1533*各種係数!J61</f>
        <v>8.2634614466430066E-4</v>
      </c>
      <c r="S1479" s="46">
        <f>R1479*各種係数!G61</f>
        <v>2.4974153114067332E-5</v>
      </c>
      <c r="T1479" s="46">
        <f>R1479*各種係数!F61</f>
        <v>8.0137199155023335E-4</v>
      </c>
      <c r="U1479" s="364">
        <v>2.5158550774079964E-5</v>
      </c>
      <c r="V1479" s="46">
        <f>U1479*各種係数!H61</f>
        <v>8.0330262947797361E-6</v>
      </c>
      <c r="W1479" s="46">
        <f>U1479*各種係数!I61</f>
        <v>4.4175914930636065E-6</v>
      </c>
      <c r="X1479" s="135">
        <f t="shared" si="142"/>
        <v>2.7512653813387074E-5</v>
      </c>
      <c r="Y1479" s="46">
        <f t="shared" si="143"/>
        <v>8.7846821347837568E-6</v>
      </c>
      <c r="Z1479" s="47">
        <f t="shared" si="144"/>
        <v>4.8309485919531217E-6</v>
      </c>
      <c r="AA1479" s="46">
        <f>G1479*各種係数!K61*各種係数!$P$18</f>
        <v>0</v>
      </c>
      <c r="AB1479" s="46">
        <f>M1479*各種係数!K61*各種係数!$P$18</f>
        <v>9.7478386720791277E-14</v>
      </c>
      <c r="AC1479" s="46">
        <f>U1479*各種係数!K61*各種係数!$P$18</f>
        <v>1.0417619368149053E-12</v>
      </c>
      <c r="AD1479" s="364">
        <f t="shared" si="145"/>
        <v>1.1392403235356965E-12</v>
      </c>
      <c r="AE1479" s="46">
        <f>G1479*各種係数!L61*各種係数!$P$18</f>
        <v>0</v>
      </c>
      <c r="AF1479" s="46">
        <f>M1479*各種係数!L61*各種係数!$P$18</f>
        <v>9.7478386720791277E-14</v>
      </c>
      <c r="AG1479" s="46">
        <f>U1479*各種係数!L61*各種係数!$P$18</f>
        <v>1.0417619368149053E-12</v>
      </c>
      <c r="AH1479" s="135">
        <f t="shared" si="146"/>
        <v>1.1392403235356965E-12</v>
      </c>
    </row>
    <row r="1480" spans="2:34" x14ac:dyDescent="0.15">
      <c r="B1480" s="155" t="s">
        <v>88</v>
      </c>
      <c r="C1480" s="155" t="s">
        <v>307</v>
      </c>
      <c r="D1480" s="155" t="s">
        <v>290</v>
      </c>
      <c r="E1480" s="41" t="s">
        <v>979</v>
      </c>
      <c r="F1480" s="365">
        <f>SUMIF(価格変換【係数】!$D$7:$D$64,E1480,価格変換【係数】!$J$811:$J$868)</f>
        <v>0</v>
      </c>
      <c r="G1480" s="326">
        <f>SUMIF(価格変換【係数】!$D$7:$D$64,E1480,価格変換【係数】!$L$811:$L$868)</f>
        <v>0</v>
      </c>
      <c r="H1480" s="327">
        <f>G1480*各種係数!H62</f>
        <v>0</v>
      </c>
      <c r="I1480" s="326">
        <f>G1480*各種係数!I62</f>
        <v>0</v>
      </c>
      <c r="J1480" s="80">
        <v>0</v>
      </c>
      <c r="K1480" s="67">
        <f>J1480*各種係数!G62</f>
        <v>0</v>
      </c>
      <c r="L1480" s="67">
        <f>J1480*各種係数!F62</f>
        <v>0</v>
      </c>
      <c r="M1480" s="80">
        <v>0</v>
      </c>
      <c r="N1480" s="67">
        <f>M1480*各種係数!H62</f>
        <v>0</v>
      </c>
      <c r="O1480" s="67">
        <f>M1480*各種係数!I62</f>
        <v>0</v>
      </c>
      <c r="P1480" s="54"/>
      <c r="Q1480" s="41"/>
      <c r="R1480" s="67">
        <f>Q$1533*各種係数!J62</f>
        <v>4.1382263348233835E-3</v>
      </c>
      <c r="S1480" s="67">
        <f>R1480*各種係数!G62</f>
        <v>9.6967847200035413E-4</v>
      </c>
      <c r="T1480" s="67">
        <f>R1480*各種係数!F62</f>
        <v>3.1685478628230295E-3</v>
      </c>
      <c r="U1480" s="80">
        <v>9.6967847200035413E-4</v>
      </c>
      <c r="V1480" s="67">
        <f>U1480*各種係数!H62</f>
        <v>1.6552585239856666E-4</v>
      </c>
      <c r="W1480" s="67">
        <f>U1480*各種係数!I62</f>
        <v>1.2690920837154617E-4</v>
      </c>
      <c r="X1480" s="330">
        <f t="shared" si="142"/>
        <v>9.6967847200035413E-4</v>
      </c>
      <c r="Y1480" s="67">
        <f t="shared" si="143"/>
        <v>1.6552585239856666E-4</v>
      </c>
      <c r="Z1480" s="68">
        <f t="shared" si="144"/>
        <v>1.2690920837154617E-4</v>
      </c>
      <c r="AA1480" s="67">
        <f>G1480*各種係数!K62*各種係数!$P$18</f>
        <v>0</v>
      </c>
      <c r="AB1480" s="67">
        <f>M1480*各種係数!K62*各種係数!$P$18</f>
        <v>0</v>
      </c>
      <c r="AC1480" s="67">
        <f>U1480*各種係数!K62*各種係数!$P$18</f>
        <v>1.6697344467019779E-11</v>
      </c>
      <c r="AD1480" s="80">
        <f t="shared" si="145"/>
        <v>1.6697344467019779E-11</v>
      </c>
      <c r="AE1480" s="67">
        <f>G1480*各種係数!L62*各種係数!$P$18</f>
        <v>0</v>
      </c>
      <c r="AF1480" s="67">
        <f>M1480*各種係数!L62*各種係数!$P$18</f>
        <v>0</v>
      </c>
      <c r="AG1480" s="67">
        <f>U1480*各種係数!L62*各種係数!$P$18</f>
        <v>1.6697344467019779E-11</v>
      </c>
      <c r="AH1480" s="330">
        <f t="shared" si="146"/>
        <v>1.6697344467019779E-11</v>
      </c>
    </row>
    <row r="1481" spans="2:34" x14ac:dyDescent="0.15">
      <c r="B1481" s="162" t="s">
        <v>89</v>
      </c>
      <c r="C1481" s="162" t="s">
        <v>307</v>
      </c>
      <c r="D1481" s="162" t="s">
        <v>290</v>
      </c>
      <c r="E1481" s="116" t="s">
        <v>980</v>
      </c>
      <c r="F1481" s="363">
        <f>SUMIF(価格変換【係数】!$D$7:$D$64,E1481,価格変換【係数】!$J$811:$J$868)</f>
        <v>0</v>
      </c>
      <c r="G1481" s="324">
        <f>SUMIF(価格変換【係数】!$D$7:$D$64,E1481,価格変換【係数】!$L$811:$L$868)</f>
        <v>0</v>
      </c>
      <c r="H1481" s="325">
        <f>G1481*各種係数!H63</f>
        <v>0</v>
      </c>
      <c r="I1481" s="324">
        <f>G1481*各種係数!I63</f>
        <v>0</v>
      </c>
      <c r="J1481" s="366">
        <v>0</v>
      </c>
      <c r="K1481" s="46">
        <f>J1481*各種係数!G63</f>
        <v>0</v>
      </c>
      <c r="L1481" s="46">
        <f>J1481*各種係数!F63</f>
        <v>0</v>
      </c>
      <c r="M1481" s="366">
        <v>1.6505187706892078E-5</v>
      </c>
      <c r="N1481" s="46">
        <f>M1481*各種係数!H63</f>
        <v>3.2495460691283138E-6</v>
      </c>
      <c r="O1481" s="46">
        <f>M1481*各種係数!I63</f>
        <v>1.4301398563200703E-6</v>
      </c>
      <c r="P1481" s="54"/>
      <c r="Q1481" s="41"/>
      <c r="R1481" s="46">
        <f>Q$1533*各種係数!J63</f>
        <v>1.5749094622423841E-4</v>
      </c>
      <c r="S1481" s="46">
        <f>R1481*各種係数!G63</f>
        <v>1.1545810387544329E-4</v>
      </c>
      <c r="T1481" s="46">
        <f>R1481*各種係数!F63</f>
        <v>4.2032842348795127E-5</v>
      </c>
      <c r="U1481" s="366">
        <v>1.2342817646409022E-4</v>
      </c>
      <c r="V1481" s="46">
        <f>U1481*各種係数!H63</f>
        <v>2.430057462970135E-5</v>
      </c>
      <c r="W1481" s="46">
        <f>U1481*各種係数!I63</f>
        <v>1.0694792309480548E-5</v>
      </c>
      <c r="X1481" s="328">
        <f t="shared" si="142"/>
        <v>1.3993336417098229E-4</v>
      </c>
      <c r="Y1481" s="136">
        <f t="shared" si="143"/>
        <v>2.7550120698829663E-5</v>
      </c>
      <c r="Z1481" s="329">
        <f t="shared" si="144"/>
        <v>1.2124932165800618E-5</v>
      </c>
      <c r="AA1481" s="46">
        <f>G1481*各種係数!K63*各種係数!$P$18</f>
        <v>0</v>
      </c>
      <c r="AB1481" s="46">
        <f>M1481*各種係数!K63*各種係数!$P$18</f>
        <v>2.8430631660131296E-13</v>
      </c>
      <c r="AC1481" s="46">
        <f>U1481*各種係数!K63*各種係数!$P$18</f>
        <v>2.1260836797796142E-12</v>
      </c>
      <c r="AD1481" s="366">
        <f t="shared" si="145"/>
        <v>2.4103899963809271E-12</v>
      </c>
      <c r="AE1481" s="46">
        <f>G1481*各種係数!L63*各種係数!$P$18</f>
        <v>0</v>
      </c>
      <c r="AF1481" s="46">
        <f>M1481*各種係数!L63*各種係数!$P$18</f>
        <v>2.8430631660131296E-13</v>
      </c>
      <c r="AG1481" s="46">
        <f>U1481*各種係数!L63*各種係数!$P$18</f>
        <v>2.1260836797796142E-12</v>
      </c>
      <c r="AH1481" s="328">
        <f t="shared" si="146"/>
        <v>2.4103899963809271E-12</v>
      </c>
    </row>
    <row r="1482" spans="2:34" x14ac:dyDescent="0.15">
      <c r="B1482" s="155" t="s">
        <v>90</v>
      </c>
      <c r="C1482" s="155" t="s">
        <v>307</v>
      </c>
      <c r="D1482" s="155" t="s">
        <v>290</v>
      </c>
      <c r="E1482" s="41" t="s">
        <v>209</v>
      </c>
      <c r="F1482" s="363">
        <f>SUMIF(価格変換【係数】!$D$7:$D$64,E1482,価格変換【係数】!$J$811:$J$868)</f>
        <v>0</v>
      </c>
      <c r="G1482" s="324">
        <f>SUMIF(価格変換【係数】!$D$7:$D$64,E1482,価格変換【係数】!$L$811:$L$868)</f>
        <v>0</v>
      </c>
      <c r="H1482" s="325">
        <f>G1482*各種係数!H64</f>
        <v>0</v>
      </c>
      <c r="I1482" s="324">
        <f>G1482*各種係数!I64</f>
        <v>0</v>
      </c>
      <c r="J1482" s="364">
        <v>0</v>
      </c>
      <c r="K1482" s="46">
        <f>J1482*各種係数!G64</f>
        <v>0</v>
      </c>
      <c r="L1482" s="46">
        <f>J1482*各種係数!F64</f>
        <v>0</v>
      </c>
      <c r="M1482" s="364">
        <v>3.3244693343349399E-4</v>
      </c>
      <c r="N1482" s="46">
        <f>M1482*各種係数!H64</f>
        <v>8.7147625228896228E-5</v>
      </c>
      <c r="O1482" s="46">
        <f>M1482*各種係数!I64</f>
        <v>5.595448129189606E-5</v>
      </c>
      <c r="P1482" s="54"/>
      <c r="Q1482" s="41"/>
      <c r="R1482" s="46">
        <f>Q$1533*各種係数!J64</f>
        <v>7.0739702624345765E-6</v>
      </c>
      <c r="S1482" s="46">
        <f>R1482*各種係数!G64</f>
        <v>2.2833847919141921E-6</v>
      </c>
      <c r="T1482" s="46">
        <f>R1482*各種係数!F64</f>
        <v>4.7905854705203844E-6</v>
      </c>
      <c r="U1482" s="364">
        <v>3.1089724285278874E-4</v>
      </c>
      <c r="V1482" s="46">
        <f>U1482*各種係数!H64</f>
        <v>8.1498590241176394E-5</v>
      </c>
      <c r="W1482" s="46">
        <f>U1482*各種係数!I64</f>
        <v>5.2327430965425112E-5</v>
      </c>
      <c r="X1482" s="135">
        <f t="shared" si="142"/>
        <v>6.4334417628628278E-4</v>
      </c>
      <c r="Y1482" s="46">
        <f t="shared" si="143"/>
        <v>1.6864621547007261E-4</v>
      </c>
      <c r="Z1482" s="47">
        <f t="shared" si="144"/>
        <v>1.0828191225732117E-4</v>
      </c>
      <c r="AA1482" s="46">
        <f>G1482*各種係数!K64*各種係数!$P$18</f>
        <v>0</v>
      </c>
      <c r="AB1482" s="46">
        <f>M1482*各種係数!K64*各種係数!$P$18</f>
        <v>5.6372058722350232E-12</v>
      </c>
      <c r="AC1482" s="46">
        <f>U1482*各種係数!K64*各種係数!$P$18</f>
        <v>5.2717940423475882E-12</v>
      </c>
      <c r="AD1482" s="364">
        <f t="shared" si="145"/>
        <v>1.0908999914582611E-11</v>
      </c>
      <c r="AE1482" s="46">
        <f>G1482*各種係数!L64*各種係数!$P$18</f>
        <v>0</v>
      </c>
      <c r="AF1482" s="46">
        <f>M1482*各種係数!L64*各種係数!$P$18</f>
        <v>5.5733209462124152E-12</v>
      </c>
      <c r="AG1482" s="46">
        <f>U1482*各種係数!L64*各種係数!$P$18</f>
        <v>5.2120502295376672E-12</v>
      </c>
      <c r="AH1482" s="135">
        <f t="shared" si="146"/>
        <v>1.0785371175750082E-11</v>
      </c>
    </row>
    <row r="1483" spans="2:34" x14ac:dyDescent="0.15">
      <c r="B1483" s="155" t="s">
        <v>91</v>
      </c>
      <c r="C1483" s="155" t="s">
        <v>307</v>
      </c>
      <c r="D1483" s="155" t="s">
        <v>290</v>
      </c>
      <c r="E1483" s="41" t="s">
        <v>173</v>
      </c>
      <c r="F1483" s="363">
        <f>SUMIF(価格変換【係数】!$D$7:$D$64,E1483,価格変換【係数】!$J$811:$J$868)</f>
        <v>0</v>
      </c>
      <c r="G1483" s="324">
        <f>SUMIF(価格変換【係数】!$D$7:$D$64,E1483,価格変換【係数】!$L$811:$L$868)</f>
        <v>0</v>
      </c>
      <c r="H1483" s="325">
        <f>G1483*各種係数!H65</f>
        <v>0</v>
      </c>
      <c r="I1483" s="324">
        <f>G1483*各種係数!I65</f>
        <v>0</v>
      </c>
      <c r="J1483" s="364">
        <v>2.503793231010728E-5</v>
      </c>
      <c r="K1483" s="46">
        <f>J1483*各種係数!G65</f>
        <v>7.2932454831452228E-6</v>
      </c>
      <c r="L1483" s="46">
        <f>J1483*各種係数!F65</f>
        <v>1.7744686826962059E-5</v>
      </c>
      <c r="M1483" s="364">
        <v>9.0875622513804817E-6</v>
      </c>
      <c r="N1483" s="46">
        <f>M1483*各種係数!H65</f>
        <v>3.2224809073025381E-6</v>
      </c>
      <c r="O1483" s="46">
        <f>M1483*各種係数!I65</f>
        <v>1.7342754912179693E-6</v>
      </c>
      <c r="P1483" s="54"/>
      <c r="Q1483" s="41"/>
      <c r="R1483" s="46">
        <f>Q$1533*各種係数!J65</f>
        <v>8.2820974511497834E-6</v>
      </c>
      <c r="S1483" s="46">
        <f>R1483*各種係数!G65</f>
        <v>2.412474364034572E-6</v>
      </c>
      <c r="T1483" s="46">
        <f>R1483*各種係数!F65</f>
        <v>5.8696230871152118E-6</v>
      </c>
      <c r="U1483" s="364">
        <v>3.8020680776778437E-6</v>
      </c>
      <c r="V1483" s="46">
        <f>U1483*各種係数!H65</f>
        <v>1.3482264494771535E-6</v>
      </c>
      <c r="W1483" s="46">
        <f>U1483*各種係数!I65</f>
        <v>7.2558881036080284E-7</v>
      </c>
      <c r="X1483" s="135">
        <f t="shared" si="142"/>
        <v>1.2889630329058325E-5</v>
      </c>
      <c r="Y1483" s="46">
        <f t="shared" si="143"/>
        <v>4.5707073567796914E-6</v>
      </c>
      <c r="Z1483" s="47">
        <f t="shared" si="144"/>
        <v>2.459864301578772E-6</v>
      </c>
      <c r="AA1483" s="46">
        <f>G1483*各種係数!K65*各種係数!$P$18</f>
        <v>0</v>
      </c>
      <c r="AB1483" s="46">
        <f>M1483*各種係数!K65*各種係数!$P$18</f>
        <v>1.534552926363832E-13</v>
      </c>
      <c r="AC1483" s="46">
        <f>U1483*各種係数!K65*各種係数!$P$18</f>
        <v>6.4202858076143969E-14</v>
      </c>
      <c r="AD1483" s="364">
        <f t="shared" si="145"/>
        <v>2.1765815071252719E-13</v>
      </c>
      <c r="AE1483" s="46">
        <f>G1483*各種係数!L65*各種係数!$P$18</f>
        <v>0</v>
      </c>
      <c r="AF1483" s="46">
        <f>M1483*各種係数!L65*各種係数!$P$18</f>
        <v>1.4964398471469528E-13</v>
      </c>
      <c r="AG1483" s="46">
        <f>U1483*各種係数!L65*各種係数!$P$18</f>
        <v>6.2608277287324711E-14</v>
      </c>
      <c r="AH1483" s="135">
        <f t="shared" si="146"/>
        <v>2.1225226200201998E-13</v>
      </c>
    </row>
    <row r="1484" spans="2:34" x14ac:dyDescent="0.15">
      <c r="B1484" s="155" t="s">
        <v>92</v>
      </c>
      <c r="C1484" s="155" t="s">
        <v>307</v>
      </c>
      <c r="D1484" s="155" t="s">
        <v>290</v>
      </c>
      <c r="E1484" s="41" t="s">
        <v>174</v>
      </c>
      <c r="F1484" s="363">
        <f>SUMIF(価格変換【係数】!$D$7:$D$64,E1484,価格変換【係数】!$J$811:$J$868)</f>
        <v>0</v>
      </c>
      <c r="G1484" s="324">
        <f>SUMIF(価格変換【係数】!$D$7:$D$64,E1484,価格変換【係数】!$L$811:$L$868)</f>
        <v>0</v>
      </c>
      <c r="H1484" s="325">
        <f>G1484*各種係数!H66</f>
        <v>0</v>
      </c>
      <c r="I1484" s="324">
        <f>G1484*各種係数!I66</f>
        <v>0</v>
      </c>
      <c r="J1484" s="364">
        <v>1.8126717510684937E-3</v>
      </c>
      <c r="K1484" s="46">
        <f>J1484*各種係数!G66</f>
        <v>6.5356299048191567E-4</v>
      </c>
      <c r="L1484" s="46">
        <f>J1484*各種係数!F66</f>
        <v>1.1591087605865782E-3</v>
      </c>
      <c r="M1484" s="364">
        <v>7.7307023189985777E-4</v>
      </c>
      <c r="N1484" s="46">
        <f>M1484*各種係数!H66</f>
        <v>2.8567509471079936E-4</v>
      </c>
      <c r="O1484" s="46">
        <f>M1484*各種係数!I66</f>
        <v>2.2250040599570563E-4</v>
      </c>
      <c r="P1484" s="54"/>
      <c r="Q1484" s="41"/>
      <c r="R1484" s="46">
        <f>Q$1533*各種係数!J66</f>
        <v>8.8838476104651681E-5</v>
      </c>
      <c r="S1484" s="46">
        <f>R1484*各種係数!G66</f>
        <v>3.2030917941203379E-5</v>
      </c>
      <c r="T1484" s="46">
        <f>R1484*各種係数!F66</f>
        <v>5.6807558163448302E-5</v>
      </c>
      <c r="U1484" s="364">
        <v>7.9588554139866397E-5</v>
      </c>
      <c r="V1484" s="46">
        <f>U1484*各種係数!H66</f>
        <v>2.9410610839232468E-5</v>
      </c>
      <c r="W1484" s="46">
        <f>U1484*各種係数!I66</f>
        <v>2.2906697060643514E-5</v>
      </c>
      <c r="X1484" s="135">
        <f t="shared" si="142"/>
        <v>8.5265878603972415E-4</v>
      </c>
      <c r="Y1484" s="46">
        <f t="shared" si="143"/>
        <v>3.1508570555003181E-4</v>
      </c>
      <c r="Z1484" s="47">
        <f t="shared" si="144"/>
        <v>2.4540710305634916E-4</v>
      </c>
      <c r="AA1484" s="46">
        <f>G1484*各種係数!K66*各種係数!$P$18</f>
        <v>0</v>
      </c>
      <c r="AB1484" s="46">
        <f>M1484*各種係数!K66*各種係数!$P$18</f>
        <v>1.3056356766020463E-11</v>
      </c>
      <c r="AC1484" s="46">
        <f>U1484*各種係数!K66*各種係数!$P$18</f>
        <v>1.344168374958769E-12</v>
      </c>
      <c r="AD1484" s="364">
        <f t="shared" si="145"/>
        <v>1.4400525140979231E-11</v>
      </c>
      <c r="AE1484" s="46">
        <f>G1484*各種係数!L66*各種係数!$P$18</f>
        <v>0</v>
      </c>
      <c r="AF1484" s="46">
        <f>M1484*各種係数!L66*各種係数!$P$18</f>
        <v>1.29224454145741E-11</v>
      </c>
      <c r="AG1484" s="46">
        <f>U1484*各種係数!L66*各種係数!$P$18</f>
        <v>1.3303820326514996E-12</v>
      </c>
      <c r="AH1484" s="135">
        <f t="shared" si="146"/>
        <v>1.42528274472256E-11</v>
      </c>
    </row>
    <row r="1485" spans="2:34" x14ac:dyDescent="0.15">
      <c r="B1485" s="163" t="s">
        <v>93</v>
      </c>
      <c r="C1485" s="163" t="s">
        <v>293</v>
      </c>
      <c r="D1485" s="163" t="s">
        <v>290</v>
      </c>
      <c r="E1485" s="62" t="s">
        <v>175</v>
      </c>
      <c r="F1485" s="365">
        <f>SUMIF(価格変換【係数】!$D$7:$D$64,E1485,価格変換【係数】!$J$811:$J$868)</f>
        <v>0</v>
      </c>
      <c r="G1485" s="326">
        <f>SUMIF(価格変換【係数】!$D$7:$D$64,E1485,価格変換【係数】!$L$811:$L$868)</f>
        <v>0</v>
      </c>
      <c r="H1485" s="327">
        <f>G1485*各種係数!H67</f>
        <v>0</v>
      </c>
      <c r="I1485" s="326">
        <f>G1485*各種係数!I67</f>
        <v>0</v>
      </c>
      <c r="J1485" s="80">
        <v>5.5133695193293562E-3</v>
      </c>
      <c r="K1485" s="67">
        <f>J1485*各種係数!G67</f>
        <v>2.3231949612387609E-4</v>
      </c>
      <c r="L1485" s="67">
        <f>J1485*各種係数!F67</f>
        <v>5.2810500232054799E-3</v>
      </c>
      <c r="M1485" s="80">
        <v>2.5761831661728766E-4</v>
      </c>
      <c r="N1485" s="67">
        <f>M1485*各種係数!H67</f>
        <v>1.1172164513895789E-4</v>
      </c>
      <c r="O1485" s="67">
        <f>M1485*各種係数!I67</f>
        <v>9.1764631641718609E-5</v>
      </c>
      <c r="P1485" s="54"/>
      <c r="Q1485" s="41"/>
      <c r="R1485" s="67">
        <f>Q$1533*各種係数!J67</f>
        <v>1.5971749892820673E-3</v>
      </c>
      <c r="S1485" s="67">
        <f>R1485*各種係数!G67</f>
        <v>6.7300928666359737E-5</v>
      </c>
      <c r="T1485" s="67">
        <f>R1485*各種係数!F67</f>
        <v>1.5298740606157076E-3</v>
      </c>
      <c r="U1485" s="80">
        <v>7.6087858562355669E-5</v>
      </c>
      <c r="V1485" s="67">
        <f>U1485*各種係数!H67</f>
        <v>3.2997113114107961E-5</v>
      </c>
      <c r="W1485" s="67">
        <f>U1485*各種係数!I67</f>
        <v>2.7102786809038599E-5</v>
      </c>
      <c r="X1485" s="330">
        <f t="shared" si="142"/>
        <v>3.3370617517964333E-4</v>
      </c>
      <c r="Y1485" s="67">
        <f t="shared" si="143"/>
        <v>1.4471875825306586E-4</v>
      </c>
      <c r="Z1485" s="68">
        <f t="shared" si="144"/>
        <v>1.1886741845075721E-4</v>
      </c>
      <c r="AA1485" s="67">
        <f>G1485*各種係数!K67*各種係数!$P$18</f>
        <v>0</v>
      </c>
      <c r="AB1485" s="67">
        <f>M1485*各種係数!K67*各種係数!$P$18</f>
        <v>3.884663869013807E-11</v>
      </c>
      <c r="AC1485" s="67">
        <f>U1485*各種係数!K67*各種係数!$P$18</f>
        <v>1.1473398278078068E-11</v>
      </c>
      <c r="AD1485" s="80">
        <f t="shared" si="145"/>
        <v>5.0320036968216137E-11</v>
      </c>
      <c r="AE1485" s="67">
        <f>G1485*各種係数!L67*各種係数!$P$18</f>
        <v>0</v>
      </c>
      <c r="AF1485" s="67">
        <f>M1485*各種係数!L67*各種係数!$P$18</f>
        <v>2.8401686114152509E-11</v>
      </c>
      <c r="AG1485" s="67">
        <f>U1485*各種係数!L67*各種係数!$P$18</f>
        <v>8.3884698276187722E-12</v>
      </c>
      <c r="AH1485" s="330">
        <f t="shared" si="146"/>
        <v>3.6790155941771282E-11</v>
      </c>
    </row>
    <row r="1486" spans="2:34" x14ac:dyDescent="0.15">
      <c r="B1486" s="155" t="s">
        <v>94</v>
      </c>
      <c r="C1486" s="155" t="s">
        <v>293</v>
      </c>
      <c r="D1486" s="155" t="s">
        <v>290</v>
      </c>
      <c r="E1486" s="41" t="s">
        <v>981</v>
      </c>
      <c r="F1486" s="363">
        <f>SUMIF(価格変換【係数】!$D$7:$D$64,E1486,価格変換【係数】!$J$811:$J$868)</f>
        <v>0</v>
      </c>
      <c r="G1486" s="324">
        <f>SUMIF(価格変換【係数】!$D$7:$D$64,E1486,価格変換【係数】!$L$811:$L$868)</f>
        <v>0</v>
      </c>
      <c r="H1486" s="325">
        <f>G1486*各種係数!H68</f>
        <v>0</v>
      </c>
      <c r="I1486" s="324">
        <f>G1486*各種係数!I68</f>
        <v>0</v>
      </c>
      <c r="J1486" s="366">
        <v>9.7202624382407626E-6</v>
      </c>
      <c r="K1486" s="46">
        <f>J1486*各種係数!G68</f>
        <v>6.2210675108276424E-6</v>
      </c>
      <c r="L1486" s="46">
        <f>J1486*各種係数!F68</f>
        <v>3.4991949274131206E-6</v>
      </c>
      <c r="M1486" s="366">
        <v>1.1330340326667573E-4</v>
      </c>
      <c r="N1486" s="46">
        <f>M1486*各種係数!H68</f>
        <v>3.682264292495364E-5</v>
      </c>
      <c r="O1486" s="46">
        <f>M1486*各種係数!I68</f>
        <v>2.6762102044620521E-5</v>
      </c>
      <c r="P1486" s="54"/>
      <c r="Q1486" s="41"/>
      <c r="R1486" s="46">
        <f>Q$1533*各種係数!J68</f>
        <v>8.7735738734526512E-5</v>
      </c>
      <c r="S1486" s="46">
        <f>R1486*各種係数!G68</f>
        <v>5.6151771338244807E-5</v>
      </c>
      <c r="T1486" s="46">
        <f>R1486*各種係数!F68</f>
        <v>3.1583967396281712E-5</v>
      </c>
      <c r="U1486" s="366">
        <v>7.8949936077630806E-5</v>
      </c>
      <c r="V1486" s="46">
        <f>U1486*各種係数!H68</f>
        <v>2.5658058110506465E-5</v>
      </c>
      <c r="W1486" s="46">
        <f>U1486*各種係数!I68</f>
        <v>1.8647862154262841E-5</v>
      </c>
      <c r="X1486" s="328">
        <f t="shared" si="142"/>
        <v>1.9225333934430654E-4</v>
      </c>
      <c r="Y1486" s="136">
        <f t="shared" si="143"/>
        <v>6.2480701035460108E-5</v>
      </c>
      <c r="Z1486" s="329">
        <f t="shared" si="144"/>
        <v>4.5409964198883358E-5</v>
      </c>
      <c r="AA1486" s="46">
        <f>G1486*各種係数!K68*各種係数!$P$18</f>
        <v>0</v>
      </c>
      <c r="AB1486" s="46">
        <f>M1486*各種係数!K68*各種係数!$P$18</f>
        <v>5.2394637348751771E-12</v>
      </c>
      <c r="AC1486" s="46">
        <f>U1486*各種係数!K68*各種係数!$P$18</f>
        <v>3.6508640960754129E-12</v>
      </c>
      <c r="AD1486" s="366">
        <f t="shared" si="145"/>
        <v>8.8903278309505908E-12</v>
      </c>
      <c r="AE1486" s="46">
        <f>G1486*各種係数!L68*各種係数!$P$18</f>
        <v>0</v>
      </c>
      <c r="AF1486" s="46">
        <f>M1486*各種係数!L68*各種係数!$P$18</f>
        <v>4.2378015502666887E-12</v>
      </c>
      <c r="AG1486" s="46">
        <f>U1486*各種係数!L68*各種係数!$P$18</f>
        <v>2.9529047835904076E-12</v>
      </c>
      <c r="AH1486" s="328">
        <f t="shared" si="146"/>
        <v>7.1907063338570958E-12</v>
      </c>
    </row>
    <row r="1487" spans="2:34" x14ac:dyDescent="0.15">
      <c r="B1487" s="155" t="s">
        <v>95</v>
      </c>
      <c r="C1487" s="155" t="s">
        <v>308</v>
      </c>
      <c r="D1487" s="155" t="s">
        <v>291</v>
      </c>
      <c r="E1487" s="41" t="s">
        <v>210</v>
      </c>
      <c r="F1487" s="363">
        <f>SUMIF(価格変換【係数】!$D$7:$D$64,E1487,価格変換【係数】!$J$811:$J$868)</f>
        <v>0</v>
      </c>
      <c r="G1487" s="324">
        <f>SUMIF(価格変換【係数】!$D$7:$D$64,E1487,価格変換【係数】!$L$811:$L$868)</f>
        <v>0</v>
      </c>
      <c r="H1487" s="325">
        <f>G1487*各種係数!H69</f>
        <v>0</v>
      </c>
      <c r="I1487" s="324">
        <f>G1487*各種係数!I69</f>
        <v>0</v>
      </c>
      <c r="J1487" s="364">
        <v>0</v>
      </c>
      <c r="K1487" s="46">
        <f>J1487*各種係数!G69</f>
        <v>0</v>
      </c>
      <c r="L1487" s="46">
        <f>J1487*各種係数!F69</f>
        <v>0</v>
      </c>
      <c r="M1487" s="364">
        <v>0</v>
      </c>
      <c r="N1487" s="46">
        <f>M1487*各種係数!H69</f>
        <v>0</v>
      </c>
      <c r="O1487" s="46">
        <f>M1487*各種係数!I69</f>
        <v>0</v>
      </c>
      <c r="P1487" s="54"/>
      <c r="Q1487" s="41"/>
      <c r="R1487" s="46">
        <f>Q$1533*各種係数!J69</f>
        <v>0</v>
      </c>
      <c r="S1487" s="46">
        <f>R1487*各種係数!G69</f>
        <v>0</v>
      </c>
      <c r="T1487" s="46">
        <f>R1487*各種係数!F69</f>
        <v>0</v>
      </c>
      <c r="U1487" s="364">
        <v>0</v>
      </c>
      <c r="V1487" s="46">
        <f>U1487*各種係数!H69</f>
        <v>0</v>
      </c>
      <c r="W1487" s="46">
        <f>U1487*各種係数!I69</f>
        <v>0</v>
      </c>
      <c r="X1487" s="135">
        <f t="shared" si="142"/>
        <v>0</v>
      </c>
      <c r="Y1487" s="46">
        <f t="shared" si="143"/>
        <v>0</v>
      </c>
      <c r="Z1487" s="47">
        <f t="shared" si="144"/>
        <v>0</v>
      </c>
      <c r="AA1487" s="46">
        <f>G1487*各種係数!K69*各種係数!$P$18</f>
        <v>0</v>
      </c>
      <c r="AB1487" s="46">
        <f>M1487*各種係数!K69*各種係数!$P$18</f>
        <v>0</v>
      </c>
      <c r="AC1487" s="46">
        <f>U1487*各種係数!K69*各種係数!$P$18</f>
        <v>0</v>
      </c>
      <c r="AD1487" s="364">
        <f t="shared" si="145"/>
        <v>0</v>
      </c>
      <c r="AE1487" s="46">
        <f>G1487*各種係数!L69*各種係数!$P$18</f>
        <v>0</v>
      </c>
      <c r="AF1487" s="46">
        <f>M1487*各種係数!L69*各種係数!$P$18</f>
        <v>0</v>
      </c>
      <c r="AG1487" s="46">
        <f>U1487*各種係数!L69*各種係数!$P$18</f>
        <v>0</v>
      </c>
      <c r="AH1487" s="135">
        <f t="shared" si="146"/>
        <v>0</v>
      </c>
    </row>
    <row r="1488" spans="2:34" x14ac:dyDescent="0.15">
      <c r="B1488" s="155" t="s">
        <v>96</v>
      </c>
      <c r="C1488" s="155" t="s">
        <v>308</v>
      </c>
      <c r="D1488" s="155" t="s">
        <v>291</v>
      </c>
      <c r="E1488" s="41" t="s">
        <v>176</v>
      </c>
      <c r="F1488" s="363">
        <f>SUMIF(価格変換【係数】!$D$7:$D$64,E1488,価格変換【係数】!$J$811:$J$868)</f>
        <v>0</v>
      </c>
      <c r="G1488" s="324">
        <f>SUMIF(価格変換【係数】!$D$7:$D$64,E1488,価格変換【係数】!$L$811:$L$868)</f>
        <v>0</v>
      </c>
      <c r="H1488" s="325">
        <f>G1488*各種係数!H70</f>
        <v>0</v>
      </c>
      <c r="I1488" s="324">
        <f>G1488*各種係数!I70</f>
        <v>0</v>
      </c>
      <c r="J1488" s="364">
        <v>3.5259471221691747E-3</v>
      </c>
      <c r="K1488" s="46">
        <f>J1488*各種係数!G70</f>
        <v>3.5259471221691747E-3</v>
      </c>
      <c r="L1488" s="46">
        <f>J1488*各種係数!F70</f>
        <v>0</v>
      </c>
      <c r="M1488" s="364">
        <v>4.3584383189829469E-3</v>
      </c>
      <c r="N1488" s="46">
        <f>M1488*各種係数!H70</f>
        <v>1.9336685851464237E-3</v>
      </c>
      <c r="O1488" s="46">
        <f>M1488*各種係数!I70</f>
        <v>1.4560122585337736E-3</v>
      </c>
      <c r="P1488" s="54"/>
      <c r="Q1488" s="41"/>
      <c r="R1488" s="46">
        <f>Q$1533*各種係数!J70</f>
        <v>0</v>
      </c>
      <c r="S1488" s="46">
        <f>R1488*各種係数!G70</f>
        <v>0</v>
      </c>
      <c r="T1488" s="46">
        <f>R1488*各種係数!F70</f>
        <v>0</v>
      </c>
      <c r="U1488" s="364">
        <v>4.2688901225550831E-4</v>
      </c>
      <c r="V1488" s="46">
        <f>U1488*各種係数!H70</f>
        <v>1.8939395534116145E-4</v>
      </c>
      <c r="W1488" s="46">
        <f>U1488*各種係数!I70</f>
        <v>1.426097123298136E-4</v>
      </c>
      <c r="X1488" s="135">
        <f t="shared" si="142"/>
        <v>4.7853273312384549E-3</v>
      </c>
      <c r="Y1488" s="46">
        <f t="shared" si="143"/>
        <v>2.123062540487585E-3</v>
      </c>
      <c r="Z1488" s="47">
        <f t="shared" si="144"/>
        <v>1.5986219708635872E-3</v>
      </c>
      <c r="AA1488" s="46">
        <f>G1488*各種係数!K70*各種係数!$P$18</f>
        <v>0</v>
      </c>
      <c r="AB1488" s="46">
        <f>M1488*各種係数!K70*各種係数!$P$18</f>
        <v>4.5766511854206776E-10</v>
      </c>
      <c r="AC1488" s="46">
        <f>U1488*各種係数!K70*各種係数!$P$18</f>
        <v>4.4826196013211919E-11</v>
      </c>
      <c r="AD1488" s="364">
        <f t="shared" si="145"/>
        <v>5.0249131455527963E-10</v>
      </c>
      <c r="AE1488" s="46">
        <f>G1488*各種係数!L70*各種係数!$P$18</f>
        <v>0</v>
      </c>
      <c r="AF1488" s="46">
        <f>M1488*各種係数!L70*各種係数!$P$18</f>
        <v>3.9307411007649934E-10</v>
      </c>
      <c r="AG1488" s="46">
        <f>U1488*各種係数!L70*各種係数!$P$18</f>
        <v>3.8499803441735093E-11</v>
      </c>
      <c r="AH1488" s="135">
        <f t="shared" si="146"/>
        <v>4.3157391351823441E-10</v>
      </c>
    </row>
    <row r="1489" spans="2:34" x14ac:dyDescent="0.15">
      <c r="B1489" s="155" t="s">
        <v>97</v>
      </c>
      <c r="C1489" s="155" t="s">
        <v>308</v>
      </c>
      <c r="D1489" s="155" t="s">
        <v>291</v>
      </c>
      <c r="E1489" s="41" t="s">
        <v>982</v>
      </c>
      <c r="F1489" s="363">
        <f>SUMIF(価格変換【係数】!$D$7:$D$64,E1489,価格変換【係数】!$J$811:$J$868)</f>
        <v>0</v>
      </c>
      <c r="G1489" s="324">
        <f>SUMIF(価格変換【係数】!$D$7:$D$64,E1489,価格変換【係数】!$L$811:$L$868)</f>
        <v>0</v>
      </c>
      <c r="H1489" s="325">
        <f>G1489*各種係数!H71</f>
        <v>0</v>
      </c>
      <c r="I1489" s="324">
        <f>G1489*各種係数!I71</f>
        <v>0</v>
      </c>
      <c r="J1489" s="364">
        <v>0</v>
      </c>
      <c r="K1489" s="46">
        <f>J1489*各種係数!G71</f>
        <v>0</v>
      </c>
      <c r="L1489" s="46">
        <f>J1489*各種係数!F71</f>
        <v>0</v>
      </c>
      <c r="M1489" s="364">
        <v>0</v>
      </c>
      <c r="N1489" s="46">
        <f>M1489*各種係数!H71</f>
        <v>0</v>
      </c>
      <c r="O1489" s="46">
        <f>M1489*各種係数!I71</f>
        <v>0</v>
      </c>
      <c r="P1489" s="54"/>
      <c r="Q1489" s="41"/>
      <c r="R1489" s="46">
        <f>Q$1533*各種係数!J71</f>
        <v>0</v>
      </c>
      <c r="S1489" s="46">
        <f>R1489*各種係数!G71</f>
        <v>0</v>
      </c>
      <c r="T1489" s="46">
        <f>R1489*各種係数!F71</f>
        <v>0</v>
      </c>
      <c r="U1489" s="364">
        <v>0</v>
      </c>
      <c r="V1489" s="46">
        <f>U1489*各種係数!H71</f>
        <v>0</v>
      </c>
      <c r="W1489" s="46">
        <f>U1489*各種係数!I71</f>
        <v>0</v>
      </c>
      <c r="X1489" s="135">
        <f t="shared" si="142"/>
        <v>0</v>
      </c>
      <c r="Y1489" s="46">
        <f t="shared" si="143"/>
        <v>0</v>
      </c>
      <c r="Z1489" s="47">
        <f t="shared" si="144"/>
        <v>0</v>
      </c>
      <c r="AA1489" s="46">
        <f>G1489*各種係数!K71*各種係数!$P$18</f>
        <v>0</v>
      </c>
      <c r="AB1489" s="46">
        <f>M1489*各種係数!K71*各種係数!$P$18</f>
        <v>0</v>
      </c>
      <c r="AC1489" s="46">
        <f>U1489*各種係数!K71*各種係数!$P$18</f>
        <v>0</v>
      </c>
      <c r="AD1489" s="364">
        <f t="shared" si="145"/>
        <v>0</v>
      </c>
      <c r="AE1489" s="46">
        <f>G1489*各種係数!L71*各種係数!$P$18</f>
        <v>0</v>
      </c>
      <c r="AF1489" s="46">
        <f>M1489*各種係数!L71*各種係数!$P$18</f>
        <v>0</v>
      </c>
      <c r="AG1489" s="46">
        <f>U1489*各種係数!L71*各種係数!$P$18</f>
        <v>0</v>
      </c>
      <c r="AH1489" s="135">
        <f t="shared" si="146"/>
        <v>0</v>
      </c>
    </row>
    <row r="1490" spans="2:34" x14ac:dyDescent="0.15">
      <c r="B1490" s="155" t="s">
        <v>98</v>
      </c>
      <c r="C1490" s="155" t="s">
        <v>308</v>
      </c>
      <c r="D1490" s="155" t="s">
        <v>291</v>
      </c>
      <c r="E1490" s="41" t="s">
        <v>983</v>
      </c>
      <c r="F1490" s="365">
        <f>SUMIF(価格変換【係数】!$D$7:$D$64,E1490,価格変換【係数】!$J$811:$J$868)</f>
        <v>0</v>
      </c>
      <c r="G1490" s="326">
        <f>SUMIF(価格変換【係数】!$D$7:$D$64,E1490,価格変換【係数】!$L$811:$L$868)</f>
        <v>0</v>
      </c>
      <c r="H1490" s="327">
        <f>G1490*各種係数!H72</f>
        <v>0</v>
      </c>
      <c r="I1490" s="326">
        <f>G1490*各種係数!I72</f>
        <v>0</v>
      </c>
      <c r="J1490" s="80">
        <v>0</v>
      </c>
      <c r="K1490" s="67">
        <f>J1490*各種係数!G72</f>
        <v>0</v>
      </c>
      <c r="L1490" s="67">
        <f>J1490*各種係数!F72</f>
        <v>0</v>
      </c>
      <c r="M1490" s="80">
        <v>0</v>
      </c>
      <c r="N1490" s="67">
        <f>M1490*各種係数!H72</f>
        <v>0</v>
      </c>
      <c r="O1490" s="67">
        <f>M1490*各種係数!I72</f>
        <v>0</v>
      </c>
      <c r="P1490" s="54"/>
      <c r="Q1490" s="41"/>
      <c r="R1490" s="67">
        <f>Q$1533*各種係数!J72</f>
        <v>0</v>
      </c>
      <c r="S1490" s="67">
        <f>R1490*各種係数!G72</f>
        <v>0</v>
      </c>
      <c r="T1490" s="67">
        <f>R1490*各種係数!F72</f>
        <v>0</v>
      </c>
      <c r="U1490" s="80">
        <v>0</v>
      </c>
      <c r="V1490" s="67">
        <f>U1490*各種係数!H72</f>
        <v>0</v>
      </c>
      <c r="W1490" s="67">
        <f>U1490*各種係数!I72</f>
        <v>0</v>
      </c>
      <c r="X1490" s="330">
        <f t="shared" ref="X1490:X1532" si="147">G1490+M1490+U1490</f>
        <v>0</v>
      </c>
      <c r="Y1490" s="67">
        <f t="shared" ref="Y1490:Y1532" si="148">H1490+N1490+V1490</f>
        <v>0</v>
      </c>
      <c r="Z1490" s="68">
        <f t="shared" ref="Z1490:Z1532" si="149">I1490+O1490+W1490</f>
        <v>0</v>
      </c>
      <c r="AA1490" s="67">
        <f>G1490*各種係数!K72*各種係数!$P$18</f>
        <v>0</v>
      </c>
      <c r="AB1490" s="67">
        <f>M1490*各種係数!K72*各種係数!$P$18</f>
        <v>0</v>
      </c>
      <c r="AC1490" s="67">
        <f>U1490*各種係数!K72*各種係数!$P$18</f>
        <v>0</v>
      </c>
      <c r="AD1490" s="80">
        <f t="shared" ref="AD1490:AD1532" si="150">SUM(AA1490:AC1490)</f>
        <v>0</v>
      </c>
      <c r="AE1490" s="67">
        <f>G1490*各種係数!L72*各種係数!$P$18</f>
        <v>0</v>
      </c>
      <c r="AF1490" s="67">
        <f>M1490*各種係数!L72*各種係数!$P$18</f>
        <v>0</v>
      </c>
      <c r="AG1490" s="67">
        <f>U1490*各種係数!L72*各種係数!$P$18</f>
        <v>0</v>
      </c>
      <c r="AH1490" s="330">
        <f t="shared" ref="AH1490:AH1532" si="151">SUM(AE1490:AG1490)</f>
        <v>0</v>
      </c>
    </row>
    <row r="1491" spans="2:34" x14ac:dyDescent="0.15">
      <c r="B1491" s="162" t="s">
        <v>99</v>
      </c>
      <c r="C1491" s="162" t="s">
        <v>309</v>
      </c>
      <c r="D1491" s="162" t="s">
        <v>292</v>
      </c>
      <c r="E1491" s="116" t="s">
        <v>177</v>
      </c>
      <c r="F1491" s="363">
        <f>SUMIF(価格変換【係数】!$D$7:$D$64,E1491,価格変換【係数】!$J$811:$J$868)</f>
        <v>0</v>
      </c>
      <c r="G1491" s="324">
        <f>SUMIF(価格変換【係数】!$D$7:$D$64,E1491,価格変換【係数】!$L$811:$L$868)</f>
        <v>0</v>
      </c>
      <c r="H1491" s="325">
        <f>G1491*各種係数!H73</f>
        <v>0</v>
      </c>
      <c r="I1491" s="324">
        <f>G1491*各種係数!I73</f>
        <v>0</v>
      </c>
      <c r="J1491" s="366">
        <v>2.8928878692213302E-2</v>
      </c>
      <c r="K1491" s="46">
        <f>J1491*各種係数!G73</f>
        <v>1.9769278744654607E-2</v>
      </c>
      <c r="L1491" s="46">
        <f>J1491*各種係数!F73</f>
        <v>9.1595999475586939E-3</v>
      </c>
      <c r="M1491" s="366">
        <v>2.2339385002223967E-2</v>
      </c>
      <c r="N1491" s="46">
        <f>M1491*各種係数!H73</f>
        <v>8.1758576329363127E-3</v>
      </c>
      <c r="O1491" s="46">
        <f>M1491*各種係数!I73</f>
        <v>1.4308451869048094E-3</v>
      </c>
      <c r="P1491" s="54"/>
      <c r="Q1491" s="41"/>
      <c r="R1491" s="46">
        <f>Q$1533*各種係数!J73</f>
        <v>3.9858712143928743E-3</v>
      </c>
      <c r="S1491" s="46">
        <f>R1491*各種係数!G73</f>
        <v>2.7238456048017325E-3</v>
      </c>
      <c r="T1491" s="46">
        <f>R1491*各種係数!F73</f>
        <v>1.2620256095911416E-3</v>
      </c>
      <c r="U1491" s="366">
        <v>4.0830187320703227E-3</v>
      </c>
      <c r="V1491" s="46">
        <f>U1491*各種係数!H73</f>
        <v>1.494319555471011E-3</v>
      </c>
      <c r="W1491" s="46">
        <f>U1491*各種係数!I73</f>
        <v>2.615187347477735E-4</v>
      </c>
      <c r="X1491" s="328">
        <f t="shared" si="147"/>
        <v>2.6422403734294289E-2</v>
      </c>
      <c r="Y1491" s="136">
        <f t="shared" si="148"/>
        <v>9.670177188407323E-3</v>
      </c>
      <c r="Z1491" s="329">
        <f t="shared" si="149"/>
        <v>1.6923639216525829E-3</v>
      </c>
      <c r="AA1491" s="46">
        <f>G1491*各種係数!K73*各種係数!$P$18</f>
        <v>0</v>
      </c>
      <c r="AB1491" s="46">
        <f>M1491*各種係数!K73*各種係数!$P$18</f>
        <v>1.3807911419458723E-10</v>
      </c>
      <c r="AC1491" s="46">
        <f>U1491*各種係数!K73*各種係数!$P$18</f>
        <v>2.5237024640922324E-11</v>
      </c>
      <c r="AD1491" s="366">
        <f t="shared" si="150"/>
        <v>1.6331613883550956E-10</v>
      </c>
      <c r="AE1491" s="46">
        <f>G1491*各種係数!L73*各種係数!$P$18</f>
        <v>0</v>
      </c>
      <c r="AF1491" s="46">
        <f>M1491*各種係数!L73*各種係数!$P$18</f>
        <v>1.3807911419458723E-10</v>
      </c>
      <c r="AG1491" s="46">
        <f>U1491*各種係数!L73*各種係数!$P$18</f>
        <v>2.5237024640922324E-11</v>
      </c>
      <c r="AH1491" s="328">
        <f t="shared" si="151"/>
        <v>1.6331613883550956E-10</v>
      </c>
    </row>
    <row r="1492" spans="2:34" x14ac:dyDescent="0.15">
      <c r="B1492" s="155" t="s">
        <v>100</v>
      </c>
      <c r="C1492" s="155" t="s">
        <v>309</v>
      </c>
      <c r="D1492" s="155" t="s">
        <v>292</v>
      </c>
      <c r="E1492" s="41" t="s">
        <v>178</v>
      </c>
      <c r="F1492" s="363">
        <f>SUMIF(価格変換【係数】!$D$7:$D$64,E1492,価格変換【係数】!$J$811:$J$868)</f>
        <v>0</v>
      </c>
      <c r="G1492" s="324">
        <f>SUMIF(価格変換【係数】!$D$7:$D$64,E1492,価格変換【係数】!$L$811:$L$868)</f>
        <v>0</v>
      </c>
      <c r="H1492" s="325">
        <f>G1492*各種係数!H74</f>
        <v>0</v>
      </c>
      <c r="I1492" s="324">
        <f>G1492*各種係数!I74</f>
        <v>0</v>
      </c>
      <c r="J1492" s="364">
        <v>3.4416829852738496E-3</v>
      </c>
      <c r="K1492" s="46">
        <f>J1492*各種係数!G74</f>
        <v>7.1939958613686486E-4</v>
      </c>
      <c r="L1492" s="46">
        <f>J1492*各種係数!F74</f>
        <v>2.7222833991369846E-3</v>
      </c>
      <c r="M1492" s="364">
        <v>7.8192092399533746E-4</v>
      </c>
      <c r="N1492" s="46">
        <f>M1492*各種係数!H74</f>
        <v>2.5113929721920454E-4</v>
      </c>
      <c r="O1492" s="46">
        <f>M1492*各種係数!I74</f>
        <v>6.8518813754288966E-5</v>
      </c>
      <c r="P1492" s="54"/>
      <c r="Q1492" s="41"/>
      <c r="R1492" s="46">
        <f>Q$1533*各種係数!J74</f>
        <v>3.2294062309039173E-3</v>
      </c>
      <c r="S1492" s="46">
        <f>R1492*各種係数!G74</f>
        <v>6.7502832652532483E-4</v>
      </c>
      <c r="T1492" s="46">
        <f>R1492*各種係数!F74</f>
        <v>2.5543779043785925E-3</v>
      </c>
      <c r="U1492" s="364">
        <v>7.8084743021514691E-4</v>
      </c>
      <c r="V1492" s="46">
        <f>U1492*各種係数!H74</f>
        <v>2.5079450983054035E-4</v>
      </c>
      <c r="W1492" s="46">
        <f>U1492*各種係数!I74</f>
        <v>6.842474475302037E-5</v>
      </c>
      <c r="X1492" s="135">
        <f t="shared" si="147"/>
        <v>1.5627683542104843E-3</v>
      </c>
      <c r="Y1492" s="46">
        <f t="shared" si="148"/>
        <v>5.0193380704974494E-4</v>
      </c>
      <c r="Z1492" s="47">
        <f t="shared" si="149"/>
        <v>1.3694355850730935E-4</v>
      </c>
      <c r="AA1492" s="46">
        <f>G1492*各種係数!K74*各種係数!$P$18</f>
        <v>0</v>
      </c>
      <c r="AB1492" s="46">
        <f>M1492*各種係数!K74*各種係数!$P$18</f>
        <v>4.9636503763707E-12</v>
      </c>
      <c r="AC1492" s="46">
        <f>U1492*各種係数!K74*各種係数!$P$18</f>
        <v>4.9568358154060859E-12</v>
      </c>
      <c r="AD1492" s="364">
        <f t="shared" si="150"/>
        <v>9.9204861917767868E-12</v>
      </c>
      <c r="AE1492" s="46">
        <f>G1492*各種係数!L74*各種係数!$P$18</f>
        <v>0</v>
      </c>
      <c r="AF1492" s="46">
        <f>M1492*各種係数!L74*各種係数!$P$18</f>
        <v>4.9636503763707E-12</v>
      </c>
      <c r="AG1492" s="46">
        <f>U1492*各種係数!L74*各種係数!$P$18</f>
        <v>4.9568358154060859E-12</v>
      </c>
      <c r="AH1492" s="135">
        <f t="shared" si="151"/>
        <v>9.9204861917767868E-12</v>
      </c>
    </row>
    <row r="1493" spans="2:34" x14ac:dyDescent="0.15">
      <c r="B1493" s="155" t="s">
        <v>101</v>
      </c>
      <c r="C1493" s="155" t="s">
        <v>310</v>
      </c>
      <c r="D1493" s="155" t="s">
        <v>292</v>
      </c>
      <c r="E1493" s="41" t="s">
        <v>179</v>
      </c>
      <c r="F1493" s="363">
        <f>SUMIF(価格変換【係数】!$D$7:$D$64,E1493,価格変換【係数】!$J$811:$J$868)</f>
        <v>0</v>
      </c>
      <c r="G1493" s="324">
        <f>SUMIF(価格変換【係数】!$D$7:$D$64,E1493,価格変換【係数】!$L$811:$L$868)</f>
        <v>0</v>
      </c>
      <c r="H1493" s="325">
        <f>G1493*各種係数!H75</f>
        <v>0</v>
      </c>
      <c r="I1493" s="324">
        <f>G1493*各種係数!I75</f>
        <v>0</v>
      </c>
      <c r="J1493" s="364">
        <v>6.5175138818444117E-3</v>
      </c>
      <c r="K1493" s="46">
        <f>J1493*各種係数!G75</f>
        <v>5.6834691223867171E-3</v>
      </c>
      <c r="L1493" s="46">
        <f>J1493*各種係数!F75</f>
        <v>8.3404475945769458E-4</v>
      </c>
      <c r="M1493" s="364">
        <v>6.6346119897133767E-3</v>
      </c>
      <c r="N1493" s="46">
        <f>M1493*各種係数!H75</f>
        <v>3.3821506826882592E-3</v>
      </c>
      <c r="O1493" s="46">
        <f>M1493*各種係数!I75</f>
        <v>5.9361915992154778E-4</v>
      </c>
      <c r="P1493" s="54"/>
      <c r="Q1493" s="41"/>
      <c r="R1493" s="46">
        <f>Q$1533*各種係数!J75</f>
        <v>1.4468351278216706E-3</v>
      </c>
      <c r="S1493" s="46">
        <f>R1493*各種係数!G75</f>
        <v>1.2616839677266386E-3</v>
      </c>
      <c r="T1493" s="46">
        <f>R1493*各種係数!F75</f>
        <v>1.85151160095032E-4</v>
      </c>
      <c r="U1493" s="364">
        <v>1.7595803003637364E-3</v>
      </c>
      <c r="V1493" s="46">
        <f>U1493*各種係数!H75</f>
        <v>8.969877550257647E-4</v>
      </c>
      <c r="W1493" s="46">
        <f>U1493*各種係数!I75</f>
        <v>1.5743506648706831E-4</v>
      </c>
      <c r="X1493" s="135">
        <f t="shared" si="147"/>
        <v>8.3941922900771133E-3</v>
      </c>
      <c r="Y1493" s="46">
        <f t="shared" si="148"/>
        <v>4.2791384377140239E-3</v>
      </c>
      <c r="Z1493" s="47">
        <f t="shared" si="149"/>
        <v>7.5105422640861605E-4</v>
      </c>
      <c r="AA1493" s="46">
        <f>G1493*各種係数!K75*各種係数!$P$18</f>
        <v>0</v>
      </c>
      <c r="AB1493" s="46">
        <f>M1493*各種係数!K75*各種係数!$P$18</f>
        <v>1.1228930490333327E-10</v>
      </c>
      <c r="AC1493" s="46">
        <f>U1493*各種係数!K75*各種係数!$P$18</f>
        <v>2.9780497963676415E-11</v>
      </c>
      <c r="AD1493" s="364">
        <f t="shared" si="150"/>
        <v>1.4206980286700968E-10</v>
      </c>
      <c r="AE1493" s="46">
        <f>G1493*各種係数!L75*各種係数!$P$18</f>
        <v>0</v>
      </c>
      <c r="AF1493" s="46">
        <f>M1493*各種係数!L75*各種係数!$P$18</f>
        <v>1.1228930490333327E-10</v>
      </c>
      <c r="AG1493" s="46">
        <f>U1493*各種係数!L75*各種係数!$P$18</f>
        <v>2.9780497963676415E-11</v>
      </c>
      <c r="AH1493" s="135">
        <f t="shared" si="151"/>
        <v>1.4206980286700968E-10</v>
      </c>
    </row>
    <row r="1494" spans="2:34" x14ac:dyDescent="0.15">
      <c r="B1494" s="155" t="s">
        <v>102</v>
      </c>
      <c r="C1494" s="155" t="s">
        <v>311</v>
      </c>
      <c r="D1494" s="155" t="s">
        <v>300</v>
      </c>
      <c r="E1494" s="41" t="s">
        <v>180</v>
      </c>
      <c r="F1494" s="363">
        <f>SUMIF(価格変換【係数】!$D$7:$D$64,E1494,価格変換【係数】!$J$811:$J$868)</f>
        <v>0</v>
      </c>
      <c r="G1494" s="324">
        <f>SUMIF(価格変換【係数】!$D$7:$D$64,E1494,価格変換【係数】!$L$811:$L$868)</f>
        <v>0</v>
      </c>
      <c r="H1494" s="325">
        <f>G1494*各種係数!H76</f>
        <v>0</v>
      </c>
      <c r="I1494" s="324">
        <f>G1494*各種係数!I76</f>
        <v>0</v>
      </c>
      <c r="J1494" s="364">
        <v>1.1337007147489073E-2</v>
      </c>
      <c r="K1494" s="46">
        <f>J1494*各種係数!G76</f>
        <v>4.9218943916009899E-3</v>
      </c>
      <c r="L1494" s="46">
        <f>J1494*各種係数!F76</f>
        <v>6.4151127558880828E-3</v>
      </c>
      <c r="M1494" s="364">
        <v>5.1466575137309499E-3</v>
      </c>
      <c r="N1494" s="46">
        <f>M1494*各種係数!H76</f>
        <v>3.2483411243282999E-3</v>
      </c>
      <c r="O1494" s="46">
        <f>M1494*各種係数!I76</f>
        <v>2.2917194568333023E-3</v>
      </c>
      <c r="P1494" s="54"/>
      <c r="Q1494" s="41"/>
      <c r="R1494" s="46">
        <f>Q$1533*各種係数!J76</f>
        <v>9.6035829569338012E-5</v>
      </c>
      <c r="S1494" s="46">
        <f>R1494*各種係数!G76</f>
        <v>4.1693385635269922E-5</v>
      </c>
      <c r="T1494" s="46">
        <f>R1494*各種係数!F76</f>
        <v>5.4342443934068091E-5</v>
      </c>
      <c r="U1494" s="364">
        <v>3.0715983214804892E-4</v>
      </c>
      <c r="V1494" s="46">
        <f>U1494*各種係数!H76</f>
        <v>1.9386561313752197E-4</v>
      </c>
      <c r="W1494" s="46">
        <f>U1494*各種係数!I76</f>
        <v>1.367730729727616E-4</v>
      </c>
      <c r="X1494" s="135">
        <f t="shared" si="147"/>
        <v>5.4538173458789987E-3</v>
      </c>
      <c r="Y1494" s="46">
        <f t="shared" si="148"/>
        <v>3.4422067374658217E-3</v>
      </c>
      <c r="Z1494" s="47">
        <f t="shared" si="149"/>
        <v>2.428492529806064E-3</v>
      </c>
      <c r="AA1494" s="46">
        <f>G1494*各種係数!K76*各種係数!$P$18</f>
        <v>0</v>
      </c>
      <c r="AB1494" s="46">
        <f>M1494*各種係数!K76*各種係数!$P$18</f>
        <v>3.3914775887881103E-10</v>
      </c>
      <c r="AC1494" s="46">
        <f>U1494*各種係数!K76*各種係数!$P$18</f>
        <v>2.0240820068690578E-11</v>
      </c>
      <c r="AD1494" s="364">
        <f t="shared" si="150"/>
        <v>3.5938857894750161E-10</v>
      </c>
      <c r="AE1494" s="46">
        <f>G1494*各種係数!L76*各種係数!$P$18</f>
        <v>0</v>
      </c>
      <c r="AF1494" s="46">
        <f>M1494*各種係数!L76*各種係数!$P$18</f>
        <v>3.2942607864886962E-10</v>
      </c>
      <c r="AG1494" s="46">
        <f>U1494*各種係数!L76*各種係数!$P$18</f>
        <v>1.9660616381217872E-11</v>
      </c>
      <c r="AH1494" s="135">
        <f t="shared" si="151"/>
        <v>3.490866950300875E-10</v>
      </c>
    </row>
    <row r="1495" spans="2:34" x14ac:dyDescent="0.15">
      <c r="B1495" s="163" t="s">
        <v>103</v>
      </c>
      <c r="C1495" s="163" t="s">
        <v>312</v>
      </c>
      <c r="D1495" s="163" t="s">
        <v>294</v>
      </c>
      <c r="E1495" s="62" t="s">
        <v>181</v>
      </c>
      <c r="F1495" s="365">
        <f>価格変換【係数】!H869</f>
        <v>8.262358202054898E-3</v>
      </c>
      <c r="G1495" s="326">
        <f>F1495*各種係数!$G$77</f>
        <v>3.9086424528315192E-3</v>
      </c>
      <c r="H1495" s="327">
        <f>G1495*各種係数!H77</f>
        <v>2.6980970401841793E-3</v>
      </c>
      <c r="I1495" s="326">
        <f>G1495*各種係数!I77</f>
        <v>1.7821382670300133E-3</v>
      </c>
      <c r="J1495" s="80">
        <v>2.21340043936064E-2</v>
      </c>
      <c r="K1495" s="67">
        <f>J1495*各種係数!G77</f>
        <v>1.0470849496998667E-2</v>
      </c>
      <c r="L1495" s="67">
        <f>J1495*各種係数!F77</f>
        <v>1.1663154896607733E-2</v>
      </c>
      <c r="M1495" s="80">
        <v>1.303183782073193E-2</v>
      </c>
      <c r="N1495" s="67">
        <f>M1495*各種係数!H77</f>
        <v>8.9957481341905385E-3</v>
      </c>
      <c r="O1495" s="67">
        <f>M1495*各種係数!I77</f>
        <v>5.9418422509408472E-3</v>
      </c>
      <c r="P1495" s="54"/>
      <c r="Q1495" s="41"/>
      <c r="R1495" s="67">
        <f>Q$1533*各種係数!J77</f>
        <v>3.8249594688862056E-2</v>
      </c>
      <c r="S1495" s="67">
        <f>R1495*各種係数!G77</f>
        <v>1.8094590666294607E-2</v>
      </c>
      <c r="T1495" s="67">
        <f>R1495*各種係数!F77</f>
        <v>2.0155004022567449E-2</v>
      </c>
      <c r="U1495" s="80">
        <v>1.9718976698307637E-2</v>
      </c>
      <c r="V1495" s="67">
        <f>U1495*各種係数!H77</f>
        <v>1.36118136430265E-2</v>
      </c>
      <c r="W1495" s="67">
        <f>U1495*各種係数!I77</f>
        <v>8.990830802461729E-3</v>
      </c>
      <c r="X1495" s="330">
        <f t="shared" si="147"/>
        <v>3.6659456971871091E-2</v>
      </c>
      <c r="Y1495" s="67">
        <f t="shared" si="148"/>
        <v>2.5305658817401218E-2</v>
      </c>
      <c r="Z1495" s="68">
        <f t="shared" si="149"/>
        <v>1.671481132043259E-2</v>
      </c>
      <c r="AA1495" s="67">
        <f>G1495*各種係数!K77*各種係数!$P$18</f>
        <v>4.9283448015805327E-10</v>
      </c>
      <c r="AB1495" s="67">
        <f>M1495*各種係数!K77*各種係数!$P$18</f>
        <v>1.6431636035759244E-9</v>
      </c>
      <c r="AC1495" s="67">
        <f>U1495*各種係数!K77*各種係数!$P$18</f>
        <v>2.4863342573888042E-9</v>
      </c>
      <c r="AD1495" s="80">
        <f t="shared" si="150"/>
        <v>4.6223323411227812E-9</v>
      </c>
      <c r="AE1495" s="67">
        <f>G1495*各種係数!L77*各種係数!$P$18</f>
        <v>4.6462700427708465E-10</v>
      </c>
      <c r="AF1495" s="67">
        <f>M1495*各種係数!L77*各種係数!$P$18</f>
        <v>1.5491168199550035E-9</v>
      </c>
      <c r="AG1495" s="67">
        <f>U1495*各種係数!L77*各種係数!$P$18</f>
        <v>2.3440284398761399E-9</v>
      </c>
      <c r="AH1495" s="330">
        <f t="shared" si="151"/>
        <v>4.3577722641082282E-9</v>
      </c>
    </row>
    <row r="1496" spans="2:34" x14ac:dyDescent="0.15">
      <c r="B1496" s="155" t="s">
        <v>104</v>
      </c>
      <c r="C1496" s="155" t="s">
        <v>313</v>
      </c>
      <c r="D1496" s="155" t="s">
        <v>295</v>
      </c>
      <c r="E1496" s="41" t="s">
        <v>182</v>
      </c>
      <c r="F1496" s="363">
        <f>SUMIF(価格変換【係数】!$D$7:$D$64,E1496,価格変換【係数】!$J$811:$J$868)</f>
        <v>0</v>
      </c>
      <c r="G1496" s="324">
        <f>SUMIF(価格変換【係数】!$D$7:$D$64,E1496,価格変換【係数】!$L$811:$L$868)</f>
        <v>0</v>
      </c>
      <c r="H1496" s="325">
        <f>G1496*各種係数!H78</f>
        <v>0</v>
      </c>
      <c r="I1496" s="324">
        <f>G1496*各種係数!I78</f>
        <v>0</v>
      </c>
      <c r="J1496" s="366">
        <v>1.0808476849957907E-2</v>
      </c>
      <c r="K1496" s="46">
        <f>J1496*各種係数!G78</f>
        <v>6.6116937073937765E-3</v>
      </c>
      <c r="L1496" s="46">
        <f>J1496*各種係数!F78</f>
        <v>4.1967831425641306E-3</v>
      </c>
      <c r="M1496" s="366">
        <v>8.8326256614224795E-3</v>
      </c>
      <c r="N1496" s="46">
        <f>M1496*各種係数!H78</f>
        <v>5.982160597498544E-3</v>
      </c>
      <c r="O1496" s="46">
        <f>M1496*各種係数!I78</f>
        <v>2.7936399247949482E-3</v>
      </c>
      <c r="P1496" s="54"/>
      <c r="Q1496" s="41"/>
      <c r="R1496" s="46">
        <f>Q$1533*各種係数!J78</f>
        <v>1.4739030889606659E-2</v>
      </c>
      <c r="S1496" s="46">
        <f>R1496*各種係数!G78</f>
        <v>9.0160675864587123E-3</v>
      </c>
      <c r="T1496" s="46">
        <f>R1496*各種係数!F78</f>
        <v>5.7229633031479479E-3</v>
      </c>
      <c r="U1496" s="366">
        <v>1.0432560130332528E-2</v>
      </c>
      <c r="V1496" s="46">
        <f>U1496*各種係数!H78</f>
        <v>7.0657641945915577E-3</v>
      </c>
      <c r="W1496" s="46">
        <f>U1496*各種係数!I78</f>
        <v>3.2996775381542907E-3</v>
      </c>
      <c r="X1496" s="328">
        <f t="shared" si="147"/>
        <v>1.9265185791755006E-2</v>
      </c>
      <c r="Y1496" s="136">
        <f t="shared" si="148"/>
        <v>1.3047924792090101E-2</v>
      </c>
      <c r="Z1496" s="329">
        <f t="shared" si="149"/>
        <v>6.0933174629492388E-3</v>
      </c>
      <c r="AA1496" s="46">
        <f>G1496*各種係数!K78*各種係数!$P$18</f>
        <v>0</v>
      </c>
      <c r="AB1496" s="46">
        <f>M1496*各種係数!K78*各種係数!$P$18</f>
        <v>4.2841519779923513E-10</v>
      </c>
      <c r="AC1496" s="46">
        <f>U1496*各種係数!K78*各種係数!$P$18</f>
        <v>5.0601797054637361E-10</v>
      </c>
      <c r="AD1496" s="366">
        <f t="shared" si="150"/>
        <v>9.3443316834560869E-10</v>
      </c>
      <c r="AE1496" s="46">
        <f>G1496*各種係数!L78*各種係数!$P$18</f>
        <v>0</v>
      </c>
      <c r="AF1496" s="46">
        <f>M1496*各種係数!L78*各種係数!$P$18</f>
        <v>4.0988851317778012E-10</v>
      </c>
      <c r="AG1496" s="46">
        <f>U1496*各種係数!L78*各種係数!$P$18</f>
        <v>4.8413537767557951E-10</v>
      </c>
      <c r="AH1496" s="328">
        <f t="shared" si="151"/>
        <v>8.9402389085335958E-10</v>
      </c>
    </row>
    <row r="1497" spans="2:34" x14ac:dyDescent="0.15">
      <c r="B1497" s="155" t="s">
        <v>105</v>
      </c>
      <c r="C1497" s="155" t="s">
        <v>314</v>
      </c>
      <c r="D1497" s="155" t="s">
        <v>296</v>
      </c>
      <c r="E1497" s="41" t="s">
        <v>183</v>
      </c>
      <c r="F1497" s="324">
        <f>SUMIF(価格変換【係数】!$D$7:$D$64,E1497,価格変換【係数】!$J$811:$J$868)</f>
        <v>0</v>
      </c>
      <c r="G1497" s="324">
        <f>SUMIF(価格変換【係数】!$D$7:$D$64,E1497,価格変換【係数】!$L$811:$L$868)</f>
        <v>0</v>
      </c>
      <c r="H1497" s="325">
        <f>G1497*各種係数!H79</f>
        <v>0</v>
      </c>
      <c r="I1497" s="324">
        <f>G1497*各種係数!I79</f>
        <v>0</v>
      </c>
      <c r="J1497" s="364">
        <v>1.0430989027687142E-2</v>
      </c>
      <c r="K1497" s="46">
        <f>J1497*各種係数!G79</f>
        <v>6.9674988859620302E-3</v>
      </c>
      <c r="L1497" s="46">
        <f>J1497*各種係数!F79</f>
        <v>3.4634901417251122E-3</v>
      </c>
      <c r="M1497" s="364">
        <v>8.3099520842702338E-3</v>
      </c>
      <c r="N1497" s="46">
        <f>M1497*各種係数!H79</f>
        <v>5.9425876316205623E-3</v>
      </c>
      <c r="O1497" s="46">
        <f>M1497*各種係数!I79</f>
        <v>1.578559441729995E-3</v>
      </c>
      <c r="P1497" s="54"/>
      <c r="Q1497" s="41"/>
      <c r="R1497" s="46">
        <f>Q$1533*各種係数!J79</f>
        <v>4.7068121175668427E-4</v>
      </c>
      <c r="S1497" s="46">
        <f>R1497*各種係数!G79</f>
        <v>3.1439691958770198E-4</v>
      </c>
      <c r="T1497" s="46">
        <f>R1497*各種係数!F79</f>
        <v>1.5628429216898228E-4</v>
      </c>
      <c r="U1497" s="364">
        <v>1.9069216404328172E-3</v>
      </c>
      <c r="V1497" s="46">
        <f>U1497*各種係数!H79</f>
        <v>1.3636719971413427E-3</v>
      </c>
      <c r="W1497" s="46">
        <f>U1497*各種係数!I79</f>
        <v>3.6223905139506278E-4</v>
      </c>
      <c r="X1497" s="135">
        <f t="shared" si="147"/>
        <v>1.0216873724703051E-2</v>
      </c>
      <c r="Y1497" s="46">
        <f t="shared" si="148"/>
        <v>7.3062596287619052E-3</v>
      </c>
      <c r="Z1497" s="47">
        <f t="shared" si="149"/>
        <v>1.9407984931250578E-3</v>
      </c>
      <c r="AA1497" s="46">
        <f>G1497*各種係数!K79*各種係数!$P$18</f>
        <v>0</v>
      </c>
      <c r="AB1497" s="46">
        <f>M1497*各種係数!K79*各種係数!$P$18</f>
        <v>3.2836445330286308E-10</v>
      </c>
      <c r="AC1497" s="46">
        <f>U1497*各種係数!K79*各種係数!$P$18</f>
        <v>7.535125059714586E-11</v>
      </c>
      <c r="AD1497" s="364">
        <f t="shared" si="150"/>
        <v>4.0371570390000894E-10</v>
      </c>
      <c r="AE1497" s="46">
        <f>G1497*各種係数!L79*各種係数!$P$18</f>
        <v>0</v>
      </c>
      <c r="AF1497" s="46">
        <f>M1497*各種係数!L79*各種係数!$P$18</f>
        <v>2.9774706629686481E-10</v>
      </c>
      <c r="AG1497" s="46">
        <f>U1497*各種係数!L79*各種係数!$P$18</f>
        <v>6.8325342714264007E-11</v>
      </c>
      <c r="AH1497" s="135">
        <f t="shared" si="151"/>
        <v>3.6607240901112883E-10</v>
      </c>
    </row>
    <row r="1498" spans="2:34" x14ac:dyDescent="0.15">
      <c r="B1498" s="155" t="s">
        <v>106</v>
      </c>
      <c r="C1498" s="155" t="s">
        <v>314</v>
      </c>
      <c r="D1498" s="155" t="s">
        <v>296</v>
      </c>
      <c r="E1498" s="41" t="s">
        <v>211</v>
      </c>
      <c r="F1498" s="363">
        <f>SUMIF(価格変換【係数】!$D$7:$D$64,E1498,価格変換【係数】!$J$811:$J$868)</f>
        <v>0</v>
      </c>
      <c r="G1498" s="324">
        <f>SUMIF(価格変換【係数】!$D$7:$D$64,E1498,価格変換【係数】!$L$811:$L$868)</f>
        <v>0</v>
      </c>
      <c r="H1498" s="325">
        <f>G1498*各種係数!H80</f>
        <v>0</v>
      </c>
      <c r="I1498" s="324">
        <f>G1498*各種係数!I80</f>
        <v>0</v>
      </c>
      <c r="J1498" s="364">
        <v>0</v>
      </c>
      <c r="K1498" s="46">
        <f>J1498*各種係数!G80</f>
        <v>0</v>
      </c>
      <c r="L1498" s="46">
        <f>J1498*各種係数!F80</f>
        <v>0</v>
      </c>
      <c r="M1498" s="364">
        <v>0</v>
      </c>
      <c r="N1498" s="46">
        <f>M1498*各種係数!H80</f>
        <v>0</v>
      </c>
      <c r="O1498" s="46">
        <f>M1498*各種係数!I80</f>
        <v>0</v>
      </c>
      <c r="P1498" s="54"/>
      <c r="Q1498" s="41"/>
      <c r="R1498" s="46">
        <f>Q$1533*各種係数!J80</f>
        <v>1.2795452419035999E-2</v>
      </c>
      <c r="S1498" s="46">
        <f>R1498*各種係数!G80</f>
        <v>9.7478780066304442E-3</v>
      </c>
      <c r="T1498" s="46">
        <f>R1498*各種係数!F80</f>
        <v>3.047574412405555E-3</v>
      </c>
      <c r="U1498" s="364">
        <v>9.7478780066304442E-3</v>
      </c>
      <c r="V1498" s="46">
        <f>U1498*各種係数!H80</f>
        <v>7.2454904880289361E-3</v>
      </c>
      <c r="W1498" s="46">
        <f>U1498*各種係数!I80</f>
        <v>1.9753449459284094E-3</v>
      </c>
      <c r="X1498" s="135">
        <f t="shared" si="147"/>
        <v>9.7478780066304442E-3</v>
      </c>
      <c r="Y1498" s="46">
        <f t="shared" si="148"/>
        <v>7.2454904880289361E-3</v>
      </c>
      <c r="Z1498" s="47">
        <f t="shared" si="149"/>
        <v>1.9753449459284094E-3</v>
      </c>
      <c r="AA1498" s="46">
        <f>G1498*各種係数!K80*各種係数!$P$18</f>
        <v>0</v>
      </c>
      <c r="AB1498" s="46">
        <f>M1498*各種係数!K80*各種係数!$P$18</f>
        <v>0</v>
      </c>
      <c r="AC1498" s="46">
        <f>U1498*各種係数!K80*各種係数!$P$18</f>
        <v>3.2552359792196781E-10</v>
      </c>
      <c r="AD1498" s="364">
        <f t="shared" si="150"/>
        <v>3.2552359792196781E-10</v>
      </c>
      <c r="AE1498" s="46">
        <f>G1498*各種係数!L80*各種係数!$P$18</f>
        <v>0</v>
      </c>
      <c r="AF1498" s="46">
        <f>M1498*各種係数!L80*各種係数!$P$18</f>
        <v>0</v>
      </c>
      <c r="AG1498" s="46">
        <f>U1498*各種係数!L80*各種係数!$P$18</f>
        <v>2.0861019303450048E-10</v>
      </c>
      <c r="AH1498" s="135">
        <f t="shared" si="151"/>
        <v>2.0861019303450048E-10</v>
      </c>
    </row>
    <row r="1499" spans="2:34" x14ac:dyDescent="0.15">
      <c r="B1499" s="155" t="s">
        <v>107</v>
      </c>
      <c r="C1499" s="155" t="s">
        <v>314</v>
      </c>
      <c r="D1499" s="155" t="s">
        <v>296</v>
      </c>
      <c r="E1499" s="41" t="s">
        <v>984</v>
      </c>
      <c r="F1499" s="363">
        <f>SUMIF(価格変換【係数】!$D$7:$D$64,E1499,価格変換【係数】!$J$811:$J$868)</f>
        <v>0</v>
      </c>
      <c r="G1499" s="324">
        <f>SUMIF(価格変換【係数】!$D$7:$D$64,E1499,価格変換【係数】!$L$811:$L$868)</f>
        <v>0</v>
      </c>
      <c r="H1499" s="325">
        <f>G1499*各種係数!H81</f>
        <v>0</v>
      </c>
      <c r="I1499" s="324">
        <f>G1499*各種係数!I81</f>
        <v>0</v>
      </c>
      <c r="J1499" s="364">
        <v>0</v>
      </c>
      <c r="K1499" s="46">
        <f>J1499*各種係数!G81</f>
        <v>0</v>
      </c>
      <c r="L1499" s="46">
        <f>J1499*各種係数!F81</f>
        <v>0</v>
      </c>
      <c r="M1499" s="364">
        <v>0</v>
      </c>
      <c r="N1499" s="46">
        <f>M1499*各種係数!H81</f>
        <v>0</v>
      </c>
      <c r="O1499" s="46">
        <f>M1499*各種係数!I81</f>
        <v>0</v>
      </c>
      <c r="P1499" s="54"/>
      <c r="Q1499" s="41"/>
      <c r="R1499" s="46">
        <f>Q$1533*各種係数!J81</f>
        <v>0</v>
      </c>
      <c r="S1499" s="46">
        <f>R1499*各種係数!G81</f>
        <v>0</v>
      </c>
      <c r="T1499" s="46">
        <f>R1499*各種係数!F81</f>
        <v>0</v>
      </c>
      <c r="U1499" s="364">
        <v>0</v>
      </c>
      <c r="V1499" s="46">
        <f>U1499*各種係数!H81</f>
        <v>0</v>
      </c>
      <c r="W1499" s="46">
        <f>U1499*各種係数!I81</f>
        <v>0</v>
      </c>
      <c r="X1499" s="135">
        <f t="shared" si="147"/>
        <v>0</v>
      </c>
      <c r="Y1499" s="46">
        <f t="shared" si="148"/>
        <v>0</v>
      </c>
      <c r="Z1499" s="47">
        <f t="shared" si="149"/>
        <v>0</v>
      </c>
      <c r="AA1499" s="46">
        <f>G1499*各種係数!K81*各種係数!$P$18</f>
        <v>0</v>
      </c>
      <c r="AB1499" s="46">
        <f>M1499*各種係数!K81*各種係数!$P$18</f>
        <v>0</v>
      </c>
      <c r="AC1499" s="46">
        <f>U1499*各種係数!K81*各種係数!$P$18</f>
        <v>0</v>
      </c>
      <c r="AD1499" s="364">
        <f t="shared" si="150"/>
        <v>0</v>
      </c>
      <c r="AE1499" s="46">
        <f>G1499*各種係数!L81*各種係数!$P$18</f>
        <v>0</v>
      </c>
      <c r="AF1499" s="46">
        <f>M1499*各種係数!L81*各種係数!$P$18</f>
        <v>0</v>
      </c>
      <c r="AG1499" s="46">
        <f>U1499*各種係数!L81*各種係数!$P$18</f>
        <v>0</v>
      </c>
      <c r="AH1499" s="135">
        <f t="shared" si="151"/>
        <v>0</v>
      </c>
    </row>
    <row r="1500" spans="2:34" x14ac:dyDescent="0.15">
      <c r="B1500" s="155" t="s">
        <v>108</v>
      </c>
      <c r="C1500" s="155" t="s">
        <v>315</v>
      </c>
      <c r="D1500" s="155" t="s">
        <v>297</v>
      </c>
      <c r="E1500" s="41" t="s">
        <v>184</v>
      </c>
      <c r="F1500" s="365">
        <f>SUMIF(価格変換【係数】!$D$7:$D$64,E1500,価格変換【係数】!$J$811:$J$868)</f>
        <v>3.6149837516682874E-2</v>
      </c>
      <c r="G1500" s="326">
        <f>SUMIF(価格変換【係数】!$D$7:$D$64,E1500,価格変換【係数】!$L$811:$L$868)</f>
        <v>3.6149837516682874E-2</v>
      </c>
      <c r="H1500" s="327">
        <f>G1500*各種係数!H82</f>
        <v>2.4707275471269798E-2</v>
      </c>
      <c r="I1500" s="326">
        <f>G1500*各種係数!I82</f>
        <v>8.5787767717372034E-3</v>
      </c>
      <c r="J1500" s="80">
        <v>2.532356729144493E-3</v>
      </c>
      <c r="K1500" s="67">
        <f>J1500*各種係数!G82</f>
        <v>8.1840723980518976E-4</v>
      </c>
      <c r="L1500" s="67">
        <f>J1500*各種係数!F82</f>
        <v>1.7139494893393032E-3</v>
      </c>
      <c r="M1500" s="80">
        <v>9.5613183174835339E-4</v>
      </c>
      <c r="N1500" s="67">
        <f>M1500*各種係数!H82</f>
        <v>6.5348599541987791E-4</v>
      </c>
      <c r="O1500" s="67">
        <f>M1500*各種係数!I82</f>
        <v>2.2690120101192583E-4</v>
      </c>
      <c r="P1500" s="54"/>
      <c r="Q1500" s="41"/>
      <c r="R1500" s="67">
        <f>Q$1533*各種係数!J82</f>
        <v>5.2423723298409145E-3</v>
      </c>
      <c r="S1500" s="67">
        <f>R1500*各種係数!G82</f>
        <v>1.6942302871940282E-3</v>
      </c>
      <c r="T1500" s="67">
        <f>R1500*各種係数!F82</f>
        <v>3.5481420426468862E-3</v>
      </c>
      <c r="U1500" s="80">
        <v>1.8103447286817293E-3</v>
      </c>
      <c r="V1500" s="67">
        <f>U1500*各種係数!H82</f>
        <v>1.2373136086395609E-3</v>
      </c>
      <c r="W1500" s="67">
        <f>U1500*各種係数!I82</f>
        <v>4.2961585373888558E-4</v>
      </c>
      <c r="X1500" s="330">
        <f t="shared" si="147"/>
        <v>3.8916314077112962E-2</v>
      </c>
      <c r="Y1500" s="67">
        <f t="shared" si="148"/>
        <v>2.6598075075329235E-2</v>
      </c>
      <c r="Z1500" s="68">
        <f t="shared" si="149"/>
        <v>9.2352938264880155E-3</v>
      </c>
      <c r="AA1500" s="67">
        <f>G1500*各種係数!K82*各種係数!$P$18</f>
        <v>9.8436358153175685E-10</v>
      </c>
      <c r="AB1500" s="67">
        <f>M1500*各種係数!K82*各種係数!$P$18</f>
        <v>2.6035562507908375E-11</v>
      </c>
      <c r="AC1500" s="67">
        <f>U1500*各種係数!K82*各種係数!$P$18</f>
        <v>4.9295862536308408E-11</v>
      </c>
      <c r="AD1500" s="80">
        <f t="shared" si="150"/>
        <v>1.0596950065759736E-9</v>
      </c>
      <c r="AE1500" s="67">
        <f>G1500*各種係数!L82*各種係数!$P$18</f>
        <v>9.8436358153175685E-10</v>
      </c>
      <c r="AF1500" s="67">
        <f>M1500*各種係数!L82*各種係数!$P$18</f>
        <v>2.6035562507908375E-11</v>
      </c>
      <c r="AG1500" s="67">
        <f>U1500*各種係数!L82*各種係数!$P$18</f>
        <v>4.9295862536308408E-11</v>
      </c>
      <c r="AH1500" s="330">
        <f t="shared" si="151"/>
        <v>1.0596950065759736E-9</v>
      </c>
    </row>
    <row r="1501" spans="2:34" x14ac:dyDescent="0.15">
      <c r="B1501" s="162" t="s">
        <v>109</v>
      </c>
      <c r="C1501" s="162" t="s">
        <v>315</v>
      </c>
      <c r="D1501" s="162" t="s">
        <v>297</v>
      </c>
      <c r="E1501" s="116" t="s">
        <v>985</v>
      </c>
      <c r="F1501" s="363">
        <f>SUMIF(価格変換【係数】!$D$7:$D$64,E1501,価格変換【係数】!$J$811:$J$868)</f>
        <v>1.0128875584607297E-2</v>
      </c>
      <c r="G1501" s="324">
        <f>SUMIF(価格変換【係数】!$D$7:$D$64,E1501,価格変換【係数】!$L$811:$L$868)</f>
        <v>1.0128875584607297E-2</v>
      </c>
      <c r="H1501" s="325">
        <f>G1501*各種係数!H83</f>
        <v>7.6587324416124893E-3</v>
      </c>
      <c r="I1501" s="324">
        <f>G1501*各種係数!I83</f>
        <v>6.5549286824604569E-3</v>
      </c>
      <c r="J1501" s="366">
        <v>4.0657307609255951E-3</v>
      </c>
      <c r="K1501" s="46">
        <f>J1501*各種係数!G83</f>
        <v>1.4360565492385453E-3</v>
      </c>
      <c r="L1501" s="46">
        <f>J1501*各種係数!F83</f>
        <v>2.6296742116870496E-3</v>
      </c>
      <c r="M1501" s="366">
        <v>1.9347412144605158E-3</v>
      </c>
      <c r="N1501" s="46">
        <f>M1501*各種係数!H83</f>
        <v>1.462913151765008E-3</v>
      </c>
      <c r="O1501" s="46">
        <f>M1501*各種係数!I83</f>
        <v>1.2520729052174753E-3</v>
      </c>
      <c r="P1501" s="54"/>
      <c r="Q1501" s="41"/>
      <c r="R1501" s="46">
        <f>Q$1533*各種係数!J83</f>
        <v>2.6272833514983983E-3</v>
      </c>
      <c r="S1501" s="46">
        <f>R1501*各種係数!G83</f>
        <v>9.279826150528802E-4</v>
      </c>
      <c r="T1501" s="46">
        <f>R1501*各種係数!F83</f>
        <v>1.6993007364455182E-3</v>
      </c>
      <c r="U1501" s="366">
        <v>1.2252985274311169E-3</v>
      </c>
      <c r="V1501" s="46">
        <f>U1501*各種係数!H83</f>
        <v>9.2648325120685531E-4</v>
      </c>
      <c r="W1501" s="46">
        <f>U1501*各種係数!I83</f>
        <v>7.9295518983770645E-4</v>
      </c>
      <c r="X1501" s="328">
        <f t="shared" si="147"/>
        <v>1.328891532649893E-2</v>
      </c>
      <c r="Y1501" s="136">
        <f t="shared" si="148"/>
        <v>1.0048128844584354E-2</v>
      </c>
      <c r="Z1501" s="329">
        <f t="shared" si="149"/>
        <v>8.5999567775156393E-3</v>
      </c>
      <c r="AA1501" s="46">
        <f>G1501*各種係数!K83*各種係数!$P$18</f>
        <v>1.6772917670231117E-9</v>
      </c>
      <c r="AB1501" s="46">
        <f>M1501*各種係数!K83*各種係数!$P$18</f>
        <v>3.2038358880293575E-10</v>
      </c>
      <c r="AC1501" s="46">
        <f>U1501*各種係数!K83*各種係数!$P$18</f>
        <v>2.0290338399742872E-10</v>
      </c>
      <c r="AD1501" s="366">
        <f t="shared" si="150"/>
        <v>2.2005787398234764E-9</v>
      </c>
      <c r="AE1501" s="46">
        <f>G1501*各種係数!L83*各種係数!$P$18</f>
        <v>1.5638621617962979E-9</v>
      </c>
      <c r="AF1501" s="46">
        <f>M1501*各種係数!L83*各種係数!$P$18</f>
        <v>2.9871712342490221E-10</v>
      </c>
      <c r="AG1501" s="46">
        <f>U1501*各種係数!L83*各種係数!$P$18</f>
        <v>1.8918171004748689E-10</v>
      </c>
      <c r="AH1501" s="328">
        <f t="shared" si="151"/>
        <v>2.0517609952686868E-9</v>
      </c>
    </row>
    <row r="1502" spans="2:34" x14ac:dyDescent="0.15">
      <c r="B1502" s="155" t="s">
        <v>110</v>
      </c>
      <c r="C1502" s="155" t="s">
        <v>315</v>
      </c>
      <c r="D1502" s="155" t="s">
        <v>297</v>
      </c>
      <c r="E1502" s="41" t="s">
        <v>212</v>
      </c>
      <c r="F1502" s="363">
        <f>SUMIF(価格変換【係数】!$D$7:$D$64,E1502,価格変換【係数】!$J$811:$J$868)</f>
        <v>0</v>
      </c>
      <c r="G1502" s="324">
        <f>SUMIF(価格変換【係数】!$D$7:$D$64,E1502,価格変換【係数】!$L$811:$L$868)</f>
        <v>0</v>
      </c>
      <c r="H1502" s="325">
        <f>G1502*各種係数!H84</f>
        <v>0</v>
      </c>
      <c r="I1502" s="324">
        <f>G1502*各種係数!I84</f>
        <v>0</v>
      </c>
      <c r="J1502" s="364">
        <v>1.940869588207466E-2</v>
      </c>
      <c r="K1502" s="46">
        <f>J1502*各種係数!G84</f>
        <v>1.940869588207466E-2</v>
      </c>
      <c r="L1502" s="46">
        <f>J1502*各種係数!F84</f>
        <v>0</v>
      </c>
      <c r="M1502" s="364">
        <v>2.0816614647459299E-2</v>
      </c>
      <c r="N1502" s="46">
        <f>M1502*各種係数!H84</f>
        <v>4.1733329651827803E-5</v>
      </c>
      <c r="O1502" s="46">
        <f>M1502*各種係数!I84</f>
        <v>0</v>
      </c>
      <c r="P1502" s="54"/>
      <c r="Q1502" s="41"/>
      <c r="R1502" s="46">
        <f>Q$1533*各種係数!J84</f>
        <v>0</v>
      </c>
      <c r="S1502" s="46">
        <f>R1502*各種係数!G84</f>
        <v>0</v>
      </c>
      <c r="T1502" s="46">
        <f>R1502*各種係数!F84</f>
        <v>0</v>
      </c>
      <c r="U1502" s="364">
        <v>1.3103400825391809E-3</v>
      </c>
      <c r="V1502" s="46">
        <f>U1502*各種係数!H84</f>
        <v>2.6269811660891393E-6</v>
      </c>
      <c r="W1502" s="46">
        <f>U1502*各種係数!I84</f>
        <v>0</v>
      </c>
      <c r="X1502" s="135">
        <f t="shared" si="147"/>
        <v>2.2126954729998479E-2</v>
      </c>
      <c r="Y1502" s="46">
        <f t="shared" si="148"/>
        <v>4.4360310817916939E-5</v>
      </c>
      <c r="Z1502" s="47">
        <f t="shared" si="149"/>
        <v>0</v>
      </c>
      <c r="AA1502" s="46">
        <f>G1502*各種係数!K84*各種係数!$P$18</f>
        <v>0</v>
      </c>
      <c r="AB1502" s="46">
        <f>M1502*各種係数!K84*各種係数!$P$18</f>
        <v>0</v>
      </c>
      <c r="AC1502" s="46">
        <f>U1502*各種係数!K84*各種係数!$P$18</f>
        <v>0</v>
      </c>
      <c r="AD1502" s="364">
        <f t="shared" si="150"/>
        <v>0</v>
      </c>
      <c r="AE1502" s="46">
        <f>G1502*各種係数!L84*各種係数!$P$18</f>
        <v>0</v>
      </c>
      <c r="AF1502" s="46">
        <f>M1502*各種係数!L84*各種係数!$P$18</f>
        <v>0</v>
      </c>
      <c r="AG1502" s="46">
        <f>U1502*各種係数!L84*各種係数!$P$18</f>
        <v>0</v>
      </c>
      <c r="AH1502" s="135">
        <f t="shared" si="151"/>
        <v>0</v>
      </c>
    </row>
    <row r="1503" spans="2:34" x14ac:dyDescent="0.15">
      <c r="B1503" s="155" t="s">
        <v>111</v>
      </c>
      <c r="C1503" s="155" t="s">
        <v>315</v>
      </c>
      <c r="D1503" s="155" t="s">
        <v>297</v>
      </c>
      <c r="E1503" s="41" t="s">
        <v>186</v>
      </c>
      <c r="F1503" s="363">
        <f>SUMIF(価格変換【係数】!$D$7:$D$64,E1503,価格変換【係数】!$J$811:$J$868)</f>
        <v>5.9549737916061231E-5</v>
      </c>
      <c r="G1503" s="324">
        <f>SUMIF(価格変換【係数】!$D$7:$D$64,E1503,価格変換【係数】!$L$811:$L$868)</f>
        <v>5.9549737916061231E-5</v>
      </c>
      <c r="H1503" s="325">
        <f>G1503*各種係数!H85</f>
        <v>1.6572553574277245E-5</v>
      </c>
      <c r="I1503" s="324">
        <f>G1503*各種係数!I85</f>
        <v>6.445024959058733E-6</v>
      </c>
      <c r="J1503" s="364">
        <v>3.0696802674980861E-4</v>
      </c>
      <c r="K1503" s="46">
        <f>J1503*各種係数!G85</f>
        <v>2.3740025286059697E-5</v>
      </c>
      <c r="L1503" s="46">
        <f>J1503*各種係数!F85</f>
        <v>2.8322800146374889E-4</v>
      </c>
      <c r="M1503" s="364">
        <v>5.1825353868929181E-5</v>
      </c>
      <c r="N1503" s="46">
        <f>M1503*各種係数!H85</f>
        <v>1.4422875457644226E-5</v>
      </c>
      <c r="O1503" s="46">
        <f>M1503*各種係数!I85</f>
        <v>5.6090204740802373E-6</v>
      </c>
      <c r="P1503" s="54"/>
      <c r="Q1503" s="41"/>
      <c r="R1503" s="46">
        <f>Q$1533*各種係数!J85</f>
        <v>1.2127283539658462E-4</v>
      </c>
      <c r="S1503" s="46">
        <f>R1503*各種係数!G85</f>
        <v>9.3788926791831407E-6</v>
      </c>
      <c r="T1503" s="46">
        <f>R1503*各種係数!F85</f>
        <v>1.1189394271740148E-4</v>
      </c>
      <c r="U1503" s="364">
        <v>1.6425285173890449E-5</v>
      </c>
      <c r="V1503" s="46">
        <f>U1503*各種係数!H85</f>
        <v>4.5711186655560979E-6</v>
      </c>
      <c r="W1503" s="46">
        <f>U1503*各種係数!I85</f>
        <v>1.777696705476672E-6</v>
      </c>
      <c r="X1503" s="135">
        <f t="shared" si="147"/>
        <v>1.2780037695888085E-4</v>
      </c>
      <c r="Y1503" s="46">
        <f t="shared" si="148"/>
        <v>3.5566547697477572E-5</v>
      </c>
      <c r="Z1503" s="47">
        <f t="shared" si="149"/>
        <v>1.3831742138615642E-5</v>
      </c>
      <c r="AA1503" s="46">
        <f>G1503*各種係数!K85*各種係数!$P$18</f>
        <v>5.4417544361051839E-13</v>
      </c>
      <c r="AB1503" s="46">
        <f>M1503*各種係数!K85*各種係数!$P$18</f>
        <v>4.7358873302933909E-13</v>
      </c>
      <c r="AC1503" s="46">
        <f>U1503*各種係数!K85*各種係数!$P$18</f>
        <v>1.5009699721147494E-13</v>
      </c>
      <c r="AD1503" s="364">
        <f t="shared" si="150"/>
        <v>1.1678611738513326E-12</v>
      </c>
      <c r="AE1503" s="46">
        <f>G1503*各種係数!L85*各種係数!$P$18</f>
        <v>5.311413012485899E-13</v>
      </c>
      <c r="AF1503" s="46">
        <f>M1503*各種係数!L85*各種係数!$P$18</f>
        <v>4.6224529032204963E-13</v>
      </c>
      <c r="AG1503" s="46">
        <f>U1503*各種係数!L85*各種係数!$P$18</f>
        <v>1.4650185955371508E-13</v>
      </c>
      <c r="AH1503" s="135">
        <f t="shared" si="151"/>
        <v>1.1398884511243546E-12</v>
      </c>
    </row>
    <row r="1504" spans="2:34" x14ac:dyDescent="0.15">
      <c r="B1504" s="155" t="s">
        <v>112</v>
      </c>
      <c r="C1504" s="155" t="s">
        <v>315</v>
      </c>
      <c r="D1504" s="155" t="s">
        <v>297</v>
      </c>
      <c r="E1504" s="41" t="s">
        <v>187</v>
      </c>
      <c r="F1504" s="363">
        <f>SUMIF(価格変換【係数】!$D$7:$D$64,E1504,価格変換【係数】!$J$811:$J$868)</f>
        <v>1.5508168830575618E-6</v>
      </c>
      <c r="G1504" s="324">
        <f>SUMIF(価格変換【係数】!$D$7:$D$64,E1504,価格変換【係数】!$L$811:$L$868)</f>
        <v>0</v>
      </c>
      <c r="H1504" s="325">
        <f>G1504*各種係数!H86</f>
        <v>0</v>
      </c>
      <c r="I1504" s="324">
        <f>G1504*各種係数!I86</f>
        <v>0</v>
      </c>
      <c r="J1504" s="364">
        <v>1.8057756961157966E-3</v>
      </c>
      <c r="K1504" s="46">
        <f>J1504*各種係数!G86</f>
        <v>0</v>
      </c>
      <c r="L1504" s="46">
        <f>J1504*各種係数!F86</f>
        <v>1.8057756961157966E-3</v>
      </c>
      <c r="M1504" s="364">
        <v>0</v>
      </c>
      <c r="N1504" s="46">
        <f>M1504*各種係数!H86</f>
        <v>0</v>
      </c>
      <c r="O1504" s="46">
        <f>M1504*各種係数!I86</f>
        <v>0</v>
      </c>
      <c r="P1504" s="54"/>
      <c r="Q1504" s="41"/>
      <c r="R1504" s="46">
        <f>Q$1533*各種係数!J86</f>
        <v>2.4620989485170867E-3</v>
      </c>
      <c r="S1504" s="46">
        <f>R1504*各種係数!G86</f>
        <v>0</v>
      </c>
      <c r="T1504" s="46">
        <f>R1504*各種係数!F86</f>
        <v>2.4620989485170867E-3</v>
      </c>
      <c r="U1504" s="364">
        <v>0</v>
      </c>
      <c r="V1504" s="46">
        <f>U1504*各種係数!H86</f>
        <v>0</v>
      </c>
      <c r="W1504" s="46">
        <f>U1504*各種係数!I86</f>
        <v>0</v>
      </c>
      <c r="X1504" s="135">
        <f t="shared" si="147"/>
        <v>0</v>
      </c>
      <c r="Y1504" s="46">
        <f t="shared" si="148"/>
        <v>0</v>
      </c>
      <c r="Z1504" s="47">
        <f t="shared" si="149"/>
        <v>0</v>
      </c>
      <c r="AA1504" s="46">
        <f>G1504*各種係数!K86*各種係数!$P$18</f>
        <v>0</v>
      </c>
      <c r="AB1504" s="46">
        <f>M1504*各種係数!K86*各種係数!$P$18</f>
        <v>0</v>
      </c>
      <c r="AC1504" s="46">
        <f>U1504*各種係数!K86*各種係数!$P$18</f>
        <v>0</v>
      </c>
      <c r="AD1504" s="364">
        <f t="shared" si="150"/>
        <v>0</v>
      </c>
      <c r="AE1504" s="46">
        <f>G1504*各種係数!L86*各種係数!$P$18</f>
        <v>0</v>
      </c>
      <c r="AF1504" s="46">
        <f>M1504*各種係数!L86*各種係数!$P$18</f>
        <v>0</v>
      </c>
      <c r="AG1504" s="46">
        <f>U1504*各種係数!L86*各種係数!$P$18</f>
        <v>0</v>
      </c>
      <c r="AH1504" s="135">
        <f t="shared" si="151"/>
        <v>0</v>
      </c>
    </row>
    <row r="1505" spans="2:34" x14ac:dyDescent="0.15">
      <c r="B1505" s="163" t="s">
        <v>113</v>
      </c>
      <c r="C1505" s="163" t="s">
        <v>315</v>
      </c>
      <c r="D1505" s="163" t="s">
        <v>297</v>
      </c>
      <c r="E1505" s="62" t="s">
        <v>986</v>
      </c>
      <c r="F1505" s="365">
        <f>SUMIF(価格変換【係数】!$D$7:$D$64,E1505,価格変換【係数】!$J$811:$J$868)</f>
        <v>4.0884719963215053E-5</v>
      </c>
      <c r="G1505" s="326">
        <f>SUMIF(価格変換【係数】!$D$7:$D$64,E1505,価格変換【係数】!$L$811:$L$868)</f>
        <v>3.6513348210820628E-6</v>
      </c>
      <c r="H1505" s="327">
        <f>G1505*各種係数!H87</f>
        <v>2.5050047531429981E-6</v>
      </c>
      <c r="I1505" s="326">
        <f>G1505*各種係数!I87</f>
        <v>2.2430303421935183E-6</v>
      </c>
      <c r="J1505" s="80">
        <v>2.0381998750713666E-4</v>
      </c>
      <c r="K1505" s="67">
        <f>J1505*各種係数!G87</f>
        <v>1.8202766664096194E-5</v>
      </c>
      <c r="L1505" s="67">
        <f>J1505*各種係数!F87</f>
        <v>1.8561722084304045E-4</v>
      </c>
      <c r="M1505" s="80">
        <v>2.6154705188133989E-5</v>
      </c>
      <c r="N1505" s="67">
        <f>M1505*各種係数!H87</f>
        <v>1.7943482048001695E-5</v>
      </c>
      <c r="O1505" s="67">
        <f>M1505*各種係数!I87</f>
        <v>1.6066945433047227E-5</v>
      </c>
      <c r="P1505" s="54"/>
      <c r="Q1505" s="41"/>
      <c r="R1505" s="67">
        <f>Q$1533*各種係数!J87</f>
        <v>1.0084006300701614E-4</v>
      </c>
      <c r="S1505" s="67">
        <f>R1505*各種係数!G87</f>
        <v>9.0058298980378531E-6</v>
      </c>
      <c r="T1505" s="67">
        <f>R1505*各種係数!F87</f>
        <v>9.1834233108978289E-5</v>
      </c>
      <c r="U1505" s="80">
        <v>1.3320019875310639E-5</v>
      </c>
      <c r="V1505" s="67">
        <f>U1505*各種係数!H87</f>
        <v>9.1382233442301033E-6</v>
      </c>
      <c r="W1505" s="67">
        <f>U1505*各種係数!I87</f>
        <v>8.182544248321895E-6</v>
      </c>
      <c r="X1505" s="330">
        <f t="shared" si="147"/>
        <v>4.3126059884526693E-5</v>
      </c>
      <c r="Y1505" s="67">
        <f t="shared" si="148"/>
        <v>2.9586710145374798E-5</v>
      </c>
      <c r="Z1505" s="68">
        <f t="shared" si="149"/>
        <v>2.6492520023562639E-5</v>
      </c>
      <c r="AA1505" s="67">
        <f>G1505*各種係数!K87*各種係数!$P$18</f>
        <v>2.5996558596700767E-13</v>
      </c>
      <c r="AB1505" s="67">
        <f>M1505*各種係数!K87*各種係数!$P$18</f>
        <v>1.8621472949480511E-12</v>
      </c>
      <c r="AC1505" s="67">
        <f>U1505*各種係数!K87*各種係数!$P$18</f>
        <v>9.4835092963376706E-13</v>
      </c>
      <c r="AD1505" s="80">
        <f t="shared" si="150"/>
        <v>3.0704638105488259E-12</v>
      </c>
      <c r="AE1505" s="67">
        <f>G1505*各種係数!L87*各種係数!$P$18</f>
        <v>2.5996558596700767E-13</v>
      </c>
      <c r="AF1505" s="67">
        <f>M1505*各種係数!L87*各種係数!$P$18</f>
        <v>1.8621472949480511E-12</v>
      </c>
      <c r="AG1505" s="67">
        <f>U1505*各種係数!L87*各種係数!$P$18</f>
        <v>9.4835092963376706E-13</v>
      </c>
      <c r="AH1505" s="330">
        <f t="shared" si="151"/>
        <v>3.0704638105488259E-12</v>
      </c>
    </row>
    <row r="1506" spans="2:34" x14ac:dyDescent="0.15">
      <c r="B1506" s="155" t="s">
        <v>114</v>
      </c>
      <c r="C1506" s="155" t="s">
        <v>315</v>
      </c>
      <c r="D1506" s="155" t="s">
        <v>297</v>
      </c>
      <c r="E1506" s="41" t="s">
        <v>189</v>
      </c>
      <c r="F1506" s="363">
        <f>SUMIF(価格変換【係数】!$D$7:$D$64,E1506,価格変換【係数】!$J$811:$J$868)</f>
        <v>8.6379566701742872E-5</v>
      </c>
      <c r="G1506" s="324">
        <f>SUMIF(価格変換【係数】!$D$7:$D$64,E1506,価格変換【係数】!$L$811:$L$868)</f>
        <v>9.3854466303866484E-6</v>
      </c>
      <c r="H1506" s="325">
        <f>G1506*各種係数!H88</f>
        <v>6.0040867966882717E-6</v>
      </c>
      <c r="I1506" s="324">
        <f>G1506*各種係数!I88</f>
        <v>1.9112619779110452E-6</v>
      </c>
      <c r="J1506" s="366">
        <v>3.0502840806347141E-4</v>
      </c>
      <c r="K1506" s="46">
        <f>J1506*各種係数!G88</f>
        <v>3.3142419601576313E-5</v>
      </c>
      <c r="L1506" s="46">
        <f>J1506*各種係数!F88</f>
        <v>2.718859884618951E-4</v>
      </c>
      <c r="M1506" s="366">
        <v>6.9872906855811322E-5</v>
      </c>
      <c r="N1506" s="46">
        <f>M1506*各種係数!H88</f>
        <v>4.4699310967359176E-5</v>
      </c>
      <c r="O1506" s="46">
        <f>M1506*各種係数!I88</f>
        <v>1.422899041663727E-5</v>
      </c>
      <c r="P1506" s="54"/>
      <c r="Q1506" s="41"/>
      <c r="R1506" s="46">
        <f>Q$1533*各種係数!J88</f>
        <v>1.8722629796691397E-4</v>
      </c>
      <c r="S1506" s="46">
        <f>R1506*各種係数!G88</f>
        <v>2.0342802059203713E-5</v>
      </c>
      <c r="T1506" s="46">
        <f>R1506*各種係数!F88</f>
        <v>1.6688349590771026E-4</v>
      </c>
      <c r="U1506" s="366">
        <v>3.6734856967005392E-5</v>
      </c>
      <c r="V1506" s="46">
        <f>U1506*各種係数!H88</f>
        <v>2.350013572926182E-5</v>
      </c>
      <c r="W1506" s="46">
        <f>U1506*各種係数!I88</f>
        <v>7.4807239495373549E-6</v>
      </c>
      <c r="X1506" s="328">
        <f t="shared" si="147"/>
        <v>1.1599321045320337E-4</v>
      </c>
      <c r="Y1506" s="136">
        <f t="shared" si="148"/>
        <v>7.420353349330927E-5</v>
      </c>
      <c r="Z1506" s="329">
        <f t="shared" si="149"/>
        <v>2.3620976344085668E-5</v>
      </c>
      <c r="AA1506" s="46">
        <f>G1506*各種係数!K88*各種係数!$P$18</f>
        <v>4.6205275718826577E-13</v>
      </c>
      <c r="AB1506" s="46">
        <f>M1506*各種係数!K88*各種係数!$P$18</f>
        <v>3.4398969529014804E-12</v>
      </c>
      <c r="AC1506" s="46">
        <f>U1506*各種係数!K88*各種係数!$P$18</f>
        <v>1.8084852660679575E-12</v>
      </c>
      <c r="AD1506" s="366">
        <f t="shared" si="150"/>
        <v>5.7104349761577035E-12</v>
      </c>
      <c r="AE1506" s="46">
        <f>G1506*各種係数!L88*各種係数!$P$18</f>
        <v>4.6205275718826577E-13</v>
      </c>
      <c r="AF1506" s="46">
        <f>M1506*各種係数!L88*各種係数!$P$18</f>
        <v>3.4398969529014804E-12</v>
      </c>
      <c r="AG1506" s="46">
        <f>U1506*各種係数!L88*各種係数!$P$18</f>
        <v>1.8084852660679575E-12</v>
      </c>
      <c r="AH1506" s="328">
        <f t="shared" si="151"/>
        <v>5.7104349761577035E-12</v>
      </c>
    </row>
    <row r="1507" spans="2:34" x14ac:dyDescent="0.15">
      <c r="B1507" s="155" t="s">
        <v>115</v>
      </c>
      <c r="C1507" s="155" t="s">
        <v>315</v>
      </c>
      <c r="D1507" s="155" t="s">
        <v>297</v>
      </c>
      <c r="E1507" s="41" t="s">
        <v>987</v>
      </c>
      <c r="F1507" s="363">
        <f>SUMIF(価格変換【係数】!$D$7:$D$64,E1507,価格変換【係数】!$J$811:$J$868)</f>
        <v>0</v>
      </c>
      <c r="G1507" s="324">
        <f>SUMIF(価格変換【係数】!$D$7:$D$64,E1507,価格変換【係数】!$L$811:$L$868)</f>
        <v>0</v>
      </c>
      <c r="H1507" s="325">
        <f>G1507*各種係数!H89</f>
        <v>0</v>
      </c>
      <c r="I1507" s="324">
        <f>G1507*各種係数!I89</f>
        <v>0</v>
      </c>
      <c r="J1507" s="364">
        <v>4.5254734754912231E-3</v>
      </c>
      <c r="K1507" s="46">
        <f>J1507*各種係数!G89</f>
        <v>1.9240895843821533E-3</v>
      </c>
      <c r="L1507" s="46">
        <f>J1507*各種係数!F89</f>
        <v>2.6013838911090699E-3</v>
      </c>
      <c r="M1507" s="364">
        <v>3.172891580767482E-3</v>
      </c>
      <c r="N1507" s="46">
        <f>M1507*各種係数!H89</f>
        <v>2.0811786541061624E-3</v>
      </c>
      <c r="O1507" s="46">
        <f>M1507*各種係数!I89</f>
        <v>8.7243469672497681E-4</v>
      </c>
      <c r="P1507" s="54"/>
      <c r="Q1507" s="41"/>
      <c r="R1507" s="46">
        <f>Q$1533*各種係数!J89</f>
        <v>3.1458578095958098E-3</v>
      </c>
      <c r="S1507" s="46">
        <f>R1507*各種係数!G89</f>
        <v>1.3375202126742179E-3</v>
      </c>
      <c r="T1507" s="46">
        <f>R1507*各種係数!F89</f>
        <v>1.8083375969215919E-3</v>
      </c>
      <c r="U1507" s="364">
        <v>1.5364740049350128E-3</v>
      </c>
      <c r="V1507" s="46">
        <f>U1507*各種係数!H89</f>
        <v>1.0078115877146605E-3</v>
      </c>
      <c r="W1507" s="46">
        <f>U1507*各種係数!I89</f>
        <v>4.2247684750609885E-4</v>
      </c>
      <c r="X1507" s="135">
        <f t="shared" si="147"/>
        <v>4.7093655857024953E-3</v>
      </c>
      <c r="Y1507" s="46">
        <f t="shared" si="148"/>
        <v>3.0889902418208227E-3</v>
      </c>
      <c r="Z1507" s="47">
        <f t="shared" si="149"/>
        <v>1.2949115442310757E-3</v>
      </c>
      <c r="AA1507" s="46">
        <f>G1507*各種係数!K89*各種係数!$P$18</f>
        <v>0</v>
      </c>
      <c r="AB1507" s="46">
        <f>M1507*各種係数!K89*各種係数!$P$18</f>
        <v>2.8295703752385388E-10</v>
      </c>
      <c r="AC1507" s="46">
        <f>U1507*各種係数!K89*各種係数!$P$18</f>
        <v>1.3702205751501302E-10</v>
      </c>
      <c r="AD1507" s="364">
        <f t="shared" si="150"/>
        <v>4.1997909503886687E-10</v>
      </c>
      <c r="AE1507" s="46">
        <f>G1507*各種係数!L89*各種係数!$P$18</f>
        <v>0</v>
      </c>
      <c r="AF1507" s="46">
        <f>M1507*各種係数!L89*各種係数!$P$18</f>
        <v>2.5061909037827061E-10</v>
      </c>
      <c r="AG1507" s="46">
        <f>U1507*各種係数!L89*各種係数!$P$18</f>
        <v>1.2136239379901153E-10</v>
      </c>
      <c r="AH1507" s="135">
        <f t="shared" si="151"/>
        <v>3.7198148417728212E-10</v>
      </c>
    </row>
    <row r="1508" spans="2:34" x14ac:dyDescent="0.15">
      <c r="B1508" s="155" t="s">
        <v>116</v>
      </c>
      <c r="C1508" s="155" t="s">
        <v>315</v>
      </c>
      <c r="D1508" s="155" t="s">
        <v>297</v>
      </c>
      <c r="E1508" s="41" t="s">
        <v>988</v>
      </c>
      <c r="F1508" s="363">
        <f>SUMIF(価格変換【係数】!$D$7:$D$64,E1508,価格変換【係数】!$J$811:$J$868)</f>
        <v>0</v>
      </c>
      <c r="G1508" s="324">
        <f>SUMIF(価格変換【係数】!$D$7:$D$64,E1508,価格変換【係数】!$L$811:$L$868)</f>
        <v>0</v>
      </c>
      <c r="H1508" s="325">
        <f>G1508*各種係数!H90</f>
        <v>0</v>
      </c>
      <c r="I1508" s="324">
        <f>G1508*各種係数!I90</f>
        <v>0</v>
      </c>
      <c r="J1508" s="364">
        <v>9.6730030571904463E-4</v>
      </c>
      <c r="K1508" s="46">
        <f>J1508*各種係数!G90</f>
        <v>5.8884830699588043E-4</v>
      </c>
      <c r="L1508" s="46">
        <f>J1508*各種係数!F90</f>
        <v>3.784519987231642E-4</v>
      </c>
      <c r="M1508" s="364">
        <v>7.1083606995811055E-4</v>
      </c>
      <c r="N1508" s="46">
        <f>M1508*各種係数!H90</f>
        <v>5.5651631742327859E-4</v>
      </c>
      <c r="O1508" s="46">
        <f>M1508*各種係数!I90</f>
        <v>4.7159817834311924E-4</v>
      </c>
      <c r="P1508" s="54"/>
      <c r="Q1508" s="41"/>
      <c r="R1508" s="46">
        <f>Q$1533*各種係数!J90</f>
        <v>1.7876683716252728E-4</v>
      </c>
      <c r="S1508" s="46">
        <f>R1508*各種係数!G90</f>
        <v>1.0882509680580772E-4</v>
      </c>
      <c r="T1508" s="46">
        <f>R1508*各種係数!F90</f>
        <v>6.9941740356719561E-5</v>
      </c>
      <c r="U1508" s="364">
        <v>2.2848337794260424E-4</v>
      </c>
      <c r="V1508" s="46">
        <f>U1508*各種係数!H90</f>
        <v>1.7888052317398929E-4</v>
      </c>
      <c r="W1508" s="46">
        <f>U1508*各種係数!I90</f>
        <v>1.515853645774678E-4</v>
      </c>
      <c r="X1508" s="135">
        <f t="shared" si="147"/>
        <v>9.3931944790071476E-4</v>
      </c>
      <c r="Y1508" s="46">
        <f t="shared" si="148"/>
        <v>7.3539684059726793E-4</v>
      </c>
      <c r="Z1508" s="47">
        <f t="shared" si="149"/>
        <v>6.2318354292058699E-4</v>
      </c>
      <c r="AA1508" s="46">
        <f>G1508*各種係数!K90*各種係数!$P$18</f>
        <v>0</v>
      </c>
      <c r="AB1508" s="46">
        <f>M1508*各種係数!K90*各種係数!$P$18</f>
        <v>1.3412681614223542E-10</v>
      </c>
      <c r="AC1508" s="46">
        <f>U1508*各種係数!K90*各種係数!$P$18</f>
        <v>4.3112257973445995E-11</v>
      </c>
      <c r="AD1508" s="364">
        <f t="shared" si="150"/>
        <v>1.7723907411568141E-10</v>
      </c>
      <c r="AE1508" s="46">
        <f>G1508*各種係数!L90*各種係数!$P$18</f>
        <v>0</v>
      </c>
      <c r="AF1508" s="46">
        <f>M1508*各種係数!L90*各種係数!$P$18</f>
        <v>1.3412681614223542E-10</v>
      </c>
      <c r="AG1508" s="46">
        <f>U1508*各種係数!L90*各種係数!$P$18</f>
        <v>4.3112257973445995E-11</v>
      </c>
      <c r="AH1508" s="135">
        <f t="shared" si="151"/>
        <v>1.7723907411568141E-10</v>
      </c>
    </row>
    <row r="1509" spans="2:34" x14ac:dyDescent="0.15">
      <c r="B1509" s="155" t="s">
        <v>117</v>
      </c>
      <c r="C1509" s="155" t="s">
        <v>316</v>
      </c>
      <c r="D1509" s="155" t="s">
        <v>298</v>
      </c>
      <c r="E1509" s="41" t="s">
        <v>989</v>
      </c>
      <c r="F1509" s="363">
        <f>SUMIF(価格変換【係数】!$D$7:$D$64,E1509,価格変換【係数】!$J$811:$J$868)</f>
        <v>0</v>
      </c>
      <c r="G1509" s="324">
        <f>SUMIF(価格変換【係数】!$D$7:$D$64,E1509,価格変換【係数】!$L$811:$L$868)</f>
        <v>0</v>
      </c>
      <c r="H1509" s="325">
        <f>G1509*各種係数!H91</f>
        <v>0</v>
      </c>
      <c r="I1509" s="324">
        <f>G1509*各種係数!I91</f>
        <v>0</v>
      </c>
      <c r="J1509" s="364">
        <v>2.8826147353220562E-3</v>
      </c>
      <c r="K1509" s="46">
        <f>J1509*各種係数!G91</f>
        <v>1.7533966078779151E-4</v>
      </c>
      <c r="L1509" s="46">
        <f>J1509*各種係数!F91</f>
        <v>2.7072750745342649E-3</v>
      </c>
      <c r="M1509" s="364">
        <v>2.292093359118715E-4</v>
      </c>
      <c r="N1509" s="46">
        <f>M1509*各種係数!H91</f>
        <v>1.2354291887189351E-4</v>
      </c>
      <c r="O1509" s="46">
        <f>M1509*各種係数!I91</f>
        <v>1.3469472927092051E-5</v>
      </c>
      <c r="P1509" s="54"/>
      <c r="Q1509" s="41"/>
      <c r="R1509" s="46">
        <f>Q$1533*各種係数!J91</f>
        <v>6.942436057384053E-3</v>
      </c>
      <c r="S1509" s="46">
        <f>R1509*各種係数!G91</f>
        <v>4.2228479873730089E-4</v>
      </c>
      <c r="T1509" s="46">
        <f>R1509*各種係数!F91</f>
        <v>6.5201512586467517E-3</v>
      </c>
      <c r="U1509" s="364">
        <v>4.7266335711808148E-4</v>
      </c>
      <c r="V1509" s="46">
        <f>U1509*各種係数!H91</f>
        <v>2.5476366636570125E-4</v>
      </c>
      <c r="W1509" s="46">
        <f>U1509*各種係数!I91</f>
        <v>2.777603393422989E-5</v>
      </c>
      <c r="X1509" s="135">
        <f t="shared" si="147"/>
        <v>7.0187269302995296E-4</v>
      </c>
      <c r="Y1509" s="46">
        <f t="shared" si="148"/>
        <v>3.7830658523759473E-4</v>
      </c>
      <c r="Z1509" s="47">
        <f t="shared" si="149"/>
        <v>4.1245506861321939E-5</v>
      </c>
      <c r="AA1509" s="46">
        <f>G1509*各種係数!K91*各種係数!$P$18</f>
        <v>0</v>
      </c>
      <c r="AB1509" s="46">
        <f>M1509*各種係数!K91*各種係数!$P$18</f>
        <v>1.2784584473172114E-12</v>
      </c>
      <c r="AC1509" s="46">
        <f>U1509*各種係数!K91*各種係数!$P$18</f>
        <v>2.6363693225709728E-12</v>
      </c>
      <c r="AD1509" s="364">
        <f t="shared" si="150"/>
        <v>3.9148277698881839E-12</v>
      </c>
      <c r="AE1509" s="46">
        <f>G1509*各種係数!L91*各種係数!$P$18</f>
        <v>0</v>
      </c>
      <c r="AF1509" s="46">
        <f>M1509*各種係数!L91*各種係数!$P$18</f>
        <v>1.2784584473172114E-12</v>
      </c>
      <c r="AG1509" s="46">
        <f>U1509*各種係数!L91*各種係数!$P$18</f>
        <v>2.6363693225709728E-12</v>
      </c>
      <c r="AH1509" s="135">
        <f t="shared" si="151"/>
        <v>3.9148277698881839E-12</v>
      </c>
    </row>
    <row r="1510" spans="2:34" x14ac:dyDescent="0.15">
      <c r="B1510" s="155" t="s">
        <v>118</v>
      </c>
      <c r="C1510" s="155" t="s">
        <v>316</v>
      </c>
      <c r="D1510" s="155" t="s">
        <v>298</v>
      </c>
      <c r="E1510" s="41" t="s">
        <v>193</v>
      </c>
      <c r="F1510" s="365">
        <f>SUMIF(価格変換【係数】!$D$7:$D$64,E1510,価格変換【係数】!$J$811:$J$868)</f>
        <v>0</v>
      </c>
      <c r="G1510" s="326">
        <f>SUMIF(価格変換【係数】!$D$7:$D$64,E1510,価格変換【係数】!$L$811:$L$868)</f>
        <v>0</v>
      </c>
      <c r="H1510" s="327">
        <f>G1510*各種係数!H92</f>
        <v>0</v>
      </c>
      <c r="I1510" s="326">
        <f>G1510*各種係数!I92</f>
        <v>0</v>
      </c>
      <c r="J1510" s="80">
        <v>1.7776299204456589E-3</v>
      </c>
      <c r="K1510" s="67">
        <f>J1510*各種係数!G92</f>
        <v>1.5313895375148241E-3</v>
      </c>
      <c r="L1510" s="67">
        <f>J1510*各種係数!F92</f>
        <v>2.4624038293083488E-4</v>
      </c>
      <c r="M1510" s="80">
        <v>1.734551978145197E-3</v>
      </c>
      <c r="N1510" s="67">
        <f>M1510*各種係数!H92</f>
        <v>7.6138390371703558E-4</v>
      </c>
      <c r="O1510" s="67">
        <f>M1510*各種係数!I92</f>
        <v>1.8839894982752893E-4</v>
      </c>
      <c r="P1510" s="54"/>
      <c r="Q1510" s="41"/>
      <c r="R1510" s="67">
        <f>Q$1533*各種係数!J92</f>
        <v>1.3105506694844546E-3</v>
      </c>
      <c r="S1510" s="67">
        <f>R1510*各種係数!G92</f>
        <v>1.1290109153475479E-3</v>
      </c>
      <c r="T1510" s="67">
        <f>R1510*各種係数!F92</f>
        <v>1.815397541369068E-4</v>
      </c>
      <c r="U1510" s="80">
        <v>1.2980655083126916E-3</v>
      </c>
      <c r="V1510" s="67">
        <f>U1510*各種係数!H92</f>
        <v>5.6978758575825374E-4</v>
      </c>
      <c r="W1510" s="67">
        <f>U1510*各種係数!I92</f>
        <v>1.4098982426283759E-4</v>
      </c>
      <c r="X1510" s="330">
        <f t="shared" si="147"/>
        <v>3.0326174864578883E-3</v>
      </c>
      <c r="Y1510" s="67">
        <f t="shared" si="148"/>
        <v>1.3311714894752892E-3</v>
      </c>
      <c r="Z1510" s="68">
        <f t="shared" si="149"/>
        <v>3.2938877409036653E-4</v>
      </c>
      <c r="AA1510" s="67">
        <f>G1510*各種係数!K92*各種係数!$P$18</f>
        <v>0</v>
      </c>
      <c r="AB1510" s="67">
        <f>M1510*各種係数!K92*各種係数!$P$18</f>
        <v>2.1691700193769977E-11</v>
      </c>
      <c r="AC1510" s="67">
        <f>U1510*各種係数!K92*各種係数!$P$18</f>
        <v>1.6233153109831762E-11</v>
      </c>
      <c r="AD1510" s="80">
        <f t="shared" si="150"/>
        <v>3.7924853303601742E-11</v>
      </c>
      <c r="AE1510" s="67">
        <f>G1510*各種係数!L92*各種係数!$P$18</f>
        <v>0</v>
      </c>
      <c r="AF1510" s="67">
        <f>M1510*各種係数!L92*各種係数!$P$18</f>
        <v>2.1691700193769977E-11</v>
      </c>
      <c r="AG1510" s="67">
        <f>U1510*各種係数!L92*各種係数!$P$18</f>
        <v>1.6233153109831762E-11</v>
      </c>
      <c r="AH1510" s="330">
        <f t="shared" si="151"/>
        <v>3.7924853303601742E-11</v>
      </c>
    </row>
    <row r="1511" spans="2:34" x14ac:dyDescent="0.15">
      <c r="B1511" s="162" t="s">
        <v>119</v>
      </c>
      <c r="C1511" s="162" t="s">
        <v>316</v>
      </c>
      <c r="D1511" s="162" t="s">
        <v>298</v>
      </c>
      <c r="E1511" s="116" t="s">
        <v>990</v>
      </c>
      <c r="F1511" s="363">
        <f>SUMIF(価格変換【係数】!$D$7:$D$64,E1511,価格変換【係数】!$J$811:$J$868)</f>
        <v>0</v>
      </c>
      <c r="G1511" s="324">
        <f>SUMIF(価格変換【係数】!$D$7:$D$64,E1511,価格変換【係数】!$L$811:$L$868)</f>
        <v>0</v>
      </c>
      <c r="H1511" s="325">
        <f>G1511*各種係数!H93</f>
        <v>0</v>
      </c>
      <c r="I1511" s="324">
        <f>G1511*各種係数!I93</f>
        <v>0</v>
      </c>
      <c r="J1511" s="366">
        <v>6.990193626700965E-3</v>
      </c>
      <c r="K1511" s="46">
        <f>J1511*各種係数!G93</f>
        <v>8.4654730123830319E-4</v>
      </c>
      <c r="L1511" s="46">
        <f>J1511*各種係数!F93</f>
        <v>6.143646325462662E-3</v>
      </c>
      <c r="M1511" s="366">
        <v>1.0479689625830916E-3</v>
      </c>
      <c r="N1511" s="46">
        <f>M1511*各種係数!H93</f>
        <v>6.250633070937374E-4</v>
      </c>
      <c r="O1511" s="46">
        <f>M1511*各種係数!I93</f>
        <v>3.7682700453747108E-4</v>
      </c>
      <c r="P1511" s="54"/>
      <c r="Q1511" s="41"/>
      <c r="R1511" s="46">
        <f>Q$1533*各種係数!J93</f>
        <v>1.330099195591219E-3</v>
      </c>
      <c r="S1511" s="46">
        <f>R1511*各種係数!G93</f>
        <v>1.6108164444915361E-4</v>
      </c>
      <c r="T1511" s="46">
        <f>R1511*各種係数!F93</f>
        <v>1.1690175511420654E-3</v>
      </c>
      <c r="U1511" s="366">
        <v>3.1203792052606676E-4</v>
      </c>
      <c r="V1511" s="46">
        <f>U1511*各種係数!H93</f>
        <v>1.8611567852345765E-4</v>
      </c>
      <c r="W1511" s="46">
        <f>U1511*各種係数!I93</f>
        <v>1.1220209671487876E-4</v>
      </c>
      <c r="X1511" s="328">
        <f t="shared" si="147"/>
        <v>1.3600068831091583E-3</v>
      </c>
      <c r="Y1511" s="136">
        <f t="shared" si="148"/>
        <v>8.1117898561719503E-4</v>
      </c>
      <c r="Z1511" s="329">
        <f t="shared" si="149"/>
        <v>4.890291012523498E-4</v>
      </c>
      <c r="AA1511" s="46">
        <f>G1511*各種係数!K93*各種係数!$P$18</f>
        <v>0</v>
      </c>
      <c r="AB1511" s="46">
        <f>M1511*各種係数!K93*各種係数!$P$18</f>
        <v>6.8067239670857157E-11</v>
      </c>
      <c r="AC1511" s="46">
        <f>U1511*各種係数!K93*各種係数!$P$18</f>
        <v>2.0267355886658349E-11</v>
      </c>
      <c r="AD1511" s="366">
        <f t="shared" si="150"/>
        <v>8.833459555751551E-11</v>
      </c>
      <c r="AE1511" s="46">
        <f>G1511*各種係数!L93*各種係数!$P$18</f>
        <v>0</v>
      </c>
      <c r="AF1511" s="46">
        <f>M1511*各種係数!L93*各種係数!$P$18</f>
        <v>6.5196934383531861E-11</v>
      </c>
      <c r="AG1511" s="46">
        <f>U1511*各種係数!L93*各種係数!$P$18</f>
        <v>1.9412708349269143E-11</v>
      </c>
      <c r="AH1511" s="328">
        <f t="shared" si="151"/>
        <v>8.4609642732801004E-11</v>
      </c>
    </row>
    <row r="1512" spans="2:34" x14ac:dyDescent="0.15">
      <c r="B1512" s="155" t="s">
        <v>120</v>
      </c>
      <c r="C1512" s="155" t="s">
        <v>316</v>
      </c>
      <c r="D1512" s="155" t="s">
        <v>298</v>
      </c>
      <c r="E1512" s="41" t="s">
        <v>991</v>
      </c>
      <c r="F1512" s="363">
        <f>SUMIF(価格変換【係数】!$D$7:$D$64,E1512,価格変換【係数】!$J$811:$J$868)</f>
        <v>0</v>
      </c>
      <c r="G1512" s="324">
        <f>SUMIF(価格変換【係数】!$D$7:$D$64,E1512,価格変換【係数】!$L$811:$L$868)</f>
        <v>0</v>
      </c>
      <c r="H1512" s="325">
        <f>G1512*各種係数!H94</f>
        <v>0</v>
      </c>
      <c r="I1512" s="324">
        <f>G1512*各種係数!I94</f>
        <v>0</v>
      </c>
      <c r="J1512" s="364">
        <v>1.1670991187828464E-3</v>
      </c>
      <c r="K1512" s="46">
        <f>J1512*各種係数!G94</f>
        <v>0</v>
      </c>
      <c r="L1512" s="46">
        <f>J1512*各種係数!F94</f>
        <v>1.1670991187828462E-3</v>
      </c>
      <c r="M1512" s="364">
        <v>4.5266379490174373E-20</v>
      </c>
      <c r="N1512" s="46">
        <f>M1512*各種係数!H94</f>
        <v>1.1427059246896274E-20</v>
      </c>
      <c r="O1512" s="46">
        <f>M1512*各種係数!I94</f>
        <v>7.4017134314901829E-21</v>
      </c>
      <c r="P1512" s="54"/>
      <c r="Q1512" s="41"/>
      <c r="R1512" s="46">
        <f>Q$1533*各種係数!J94</f>
        <v>6.8508008953616951E-4</v>
      </c>
      <c r="S1512" s="46">
        <f>R1512*各種係数!G94</f>
        <v>0</v>
      </c>
      <c r="T1512" s="46">
        <f>R1512*各種係数!F94</f>
        <v>6.8508008953616941E-4</v>
      </c>
      <c r="U1512" s="364">
        <v>2.7198556492285618E-20</v>
      </c>
      <c r="V1512" s="46">
        <f>U1512*各種係数!H94</f>
        <v>6.8660122582780436E-21</v>
      </c>
      <c r="W1512" s="46">
        <f>U1512*各種係数!I94</f>
        <v>4.4473607824056948E-21</v>
      </c>
      <c r="X1512" s="135">
        <f t="shared" si="147"/>
        <v>7.2464935982459985E-20</v>
      </c>
      <c r="Y1512" s="46">
        <f t="shared" si="148"/>
        <v>1.8293071505174317E-20</v>
      </c>
      <c r="Z1512" s="47">
        <f t="shared" si="149"/>
        <v>1.1849074213895877E-20</v>
      </c>
      <c r="AA1512" s="46">
        <f>G1512*各種係数!K94*各種係数!$P$18</f>
        <v>0</v>
      </c>
      <c r="AB1512" s="46">
        <f>M1512*各種係数!K94*各種係数!$P$18</f>
        <v>1.620944623653459E-27</v>
      </c>
      <c r="AC1512" s="46">
        <f>U1512*各種係数!K94*各種係数!$P$18</f>
        <v>9.7395361444524109E-28</v>
      </c>
      <c r="AD1512" s="364">
        <f t="shared" si="150"/>
        <v>2.5948982380987001E-27</v>
      </c>
      <c r="AE1512" s="46">
        <f>G1512*各種係数!L94*各種係数!$P$18</f>
        <v>0</v>
      </c>
      <c r="AF1512" s="46">
        <f>M1512*各種係数!L94*各種係数!$P$18</f>
        <v>3.6020991636743534E-28</v>
      </c>
      <c r="AG1512" s="46">
        <f>U1512*各種係数!L94*各種係数!$P$18</f>
        <v>2.1643413654338687E-28</v>
      </c>
      <c r="AH1512" s="135">
        <f t="shared" si="151"/>
        <v>5.7664405291082217E-28</v>
      </c>
    </row>
    <row r="1513" spans="2:34" x14ac:dyDescent="0.15">
      <c r="B1513" s="155" t="s">
        <v>121</v>
      </c>
      <c r="C1513" s="155" t="s">
        <v>316</v>
      </c>
      <c r="D1513" s="155" t="s">
        <v>298</v>
      </c>
      <c r="E1513" s="41" t="s">
        <v>992</v>
      </c>
      <c r="F1513" s="363">
        <f>SUMIF(価格変換【係数】!$D$7:$D$64,E1513,価格変換【係数】!$J$811:$J$868)</f>
        <v>0</v>
      </c>
      <c r="G1513" s="324">
        <f>SUMIF(価格変換【係数】!$D$7:$D$64,E1513,価格変換【係数】!$L$811:$L$868)</f>
        <v>0</v>
      </c>
      <c r="H1513" s="325">
        <f>G1513*各種係数!H95</f>
        <v>0</v>
      </c>
      <c r="I1513" s="324">
        <f>G1513*各種係数!I95</f>
        <v>0</v>
      </c>
      <c r="J1513" s="364">
        <v>1.4962982522101018E-2</v>
      </c>
      <c r="K1513" s="46">
        <f>J1513*各種係数!G95</f>
        <v>1.2125666318067957E-3</v>
      </c>
      <c r="L1513" s="46">
        <f>J1513*各種係数!F95</f>
        <v>1.3750415890294222E-2</v>
      </c>
      <c r="M1513" s="364">
        <v>1.2891886578279045E-3</v>
      </c>
      <c r="N1513" s="46">
        <f>M1513*各種係数!H95</f>
        <v>5.8411871852635604E-4</v>
      </c>
      <c r="O1513" s="46">
        <f>M1513*各種係数!I95</f>
        <v>5.0236890357850954E-4</v>
      </c>
      <c r="P1513" s="54"/>
      <c r="Q1513" s="41"/>
      <c r="R1513" s="46">
        <f>Q$1533*各種係数!J95</f>
        <v>1.1903137388901087E-3</v>
      </c>
      <c r="S1513" s="46">
        <f>R1513*各種係数!G95</f>
        <v>9.6460362700247801E-5</v>
      </c>
      <c r="T1513" s="46">
        <f>R1513*各種係数!F95</f>
        <v>1.093853376189861E-3</v>
      </c>
      <c r="U1513" s="364">
        <v>1.4910395223062E-4</v>
      </c>
      <c r="V1513" s="46">
        <f>U1513*各種係数!H95</f>
        <v>6.7557536265410662E-5</v>
      </c>
      <c r="W1513" s="46">
        <f>U1513*各種係数!I95</f>
        <v>5.810258145423292E-5</v>
      </c>
      <c r="X1513" s="135">
        <f t="shared" si="147"/>
        <v>1.4382926100585244E-3</v>
      </c>
      <c r="Y1513" s="46">
        <f t="shared" si="148"/>
        <v>6.5167625479176669E-4</v>
      </c>
      <c r="Z1513" s="47">
        <f t="shared" si="149"/>
        <v>5.6047148503274248E-4</v>
      </c>
      <c r="AA1513" s="46">
        <f>G1513*各種係数!K95*各種係数!$P$18</f>
        <v>0</v>
      </c>
      <c r="AB1513" s="46">
        <f>M1513*各種係数!K95*各種係数!$P$18</f>
        <v>9.1820444325479697E-11</v>
      </c>
      <c r="AC1513" s="46">
        <f>U1513*各種係数!K95*各種係数!$P$18</f>
        <v>1.061969562125036E-11</v>
      </c>
      <c r="AD1513" s="364">
        <f t="shared" si="150"/>
        <v>1.0244013994673006E-10</v>
      </c>
      <c r="AE1513" s="46">
        <f>G1513*各種係数!L95*各種係数!$P$18</f>
        <v>0</v>
      </c>
      <c r="AF1513" s="46">
        <f>M1513*各種係数!L95*各種係数!$P$18</f>
        <v>6.4422408518683335E-11</v>
      </c>
      <c r="AG1513" s="46">
        <f>U1513*各種係数!L95*各種係数!$P$18</f>
        <v>7.4509154761998498E-12</v>
      </c>
      <c r="AH1513" s="135">
        <f t="shared" si="151"/>
        <v>7.1873323994883189E-11</v>
      </c>
    </row>
    <row r="1514" spans="2:34" x14ac:dyDescent="0.15">
      <c r="B1514" s="155" t="s">
        <v>122</v>
      </c>
      <c r="C1514" s="155" t="s">
        <v>317</v>
      </c>
      <c r="D1514" s="155" t="s">
        <v>299</v>
      </c>
      <c r="E1514" s="41" t="s">
        <v>195</v>
      </c>
      <c r="F1514" s="363">
        <f>SUMIF(価格変換【係数】!$D$7:$D$64,E1514,価格変換【係数】!$J$811:$J$868)</f>
        <v>0</v>
      </c>
      <c r="G1514" s="324">
        <f>SUMIF(価格変換【係数】!$D$7:$D$64,E1514,価格変換【係数】!$L$811:$L$868)</f>
        <v>0</v>
      </c>
      <c r="H1514" s="325">
        <f>G1514*各種係数!H96</f>
        <v>0</v>
      </c>
      <c r="I1514" s="324">
        <f>G1514*各種係数!I96</f>
        <v>0</v>
      </c>
      <c r="J1514" s="364">
        <v>0</v>
      </c>
      <c r="K1514" s="46">
        <f>J1514*各種係数!G96</f>
        <v>0</v>
      </c>
      <c r="L1514" s="46">
        <f>J1514*各種係数!F96</f>
        <v>0</v>
      </c>
      <c r="M1514" s="364">
        <v>6.8690403803060959E-4</v>
      </c>
      <c r="N1514" s="46">
        <f>M1514*各種係数!H96</f>
        <v>5.4320769444975397E-4</v>
      </c>
      <c r="O1514" s="46">
        <f>M1514*各種係数!I96</f>
        <v>2.3520061192739569E-4</v>
      </c>
      <c r="P1514" s="54"/>
      <c r="Q1514" s="41"/>
      <c r="R1514" s="46">
        <f>Q$1533*各種係数!J96</f>
        <v>9.036431503916518E-4</v>
      </c>
      <c r="S1514" s="46">
        <f>R1514*各種係数!G96</f>
        <v>9.036431503916518E-4</v>
      </c>
      <c r="T1514" s="46">
        <f>R1514*各種係数!F96</f>
        <v>0</v>
      </c>
      <c r="U1514" s="364">
        <v>9.8303837318075354E-4</v>
      </c>
      <c r="V1514" s="46">
        <f>U1514*各種係数!H96</f>
        <v>7.7739244302907763E-4</v>
      </c>
      <c r="W1514" s="46">
        <f>U1514*各種係数!I96</f>
        <v>3.3659902128850441E-4</v>
      </c>
      <c r="X1514" s="135">
        <f t="shared" si="147"/>
        <v>1.6699424112113631E-3</v>
      </c>
      <c r="Y1514" s="46">
        <f t="shared" si="148"/>
        <v>1.3206001374788316E-3</v>
      </c>
      <c r="Z1514" s="47">
        <f t="shared" si="149"/>
        <v>5.7179963321590008E-4</v>
      </c>
      <c r="AA1514" s="46">
        <f>G1514*各種係数!K96*各種係数!$P$18</f>
        <v>0</v>
      </c>
      <c r="AB1514" s="46">
        <f>M1514*各種係数!K96*各種係数!$P$18</f>
        <v>3.5659605619689213E-11</v>
      </c>
      <c r="AC1514" s="46">
        <f>U1514*各種係数!K96*各種係数!$P$18</f>
        <v>5.1032980963615245E-11</v>
      </c>
      <c r="AD1514" s="364">
        <f t="shared" si="150"/>
        <v>8.6692586583304458E-11</v>
      </c>
      <c r="AE1514" s="46">
        <f>G1514*各種係数!L96*各種係数!$P$18</f>
        <v>0</v>
      </c>
      <c r="AF1514" s="46">
        <f>M1514*各種係数!L96*各種係数!$P$18</f>
        <v>3.5659605619689213E-11</v>
      </c>
      <c r="AG1514" s="46">
        <f>U1514*各種係数!L96*各種係数!$P$18</f>
        <v>5.1032980963615245E-11</v>
      </c>
      <c r="AH1514" s="135">
        <f t="shared" si="151"/>
        <v>8.6692586583304458E-11</v>
      </c>
    </row>
    <row r="1515" spans="2:34" x14ac:dyDescent="0.15">
      <c r="B1515" s="163" t="s">
        <v>123</v>
      </c>
      <c r="C1515" s="163" t="s">
        <v>318</v>
      </c>
      <c r="D1515" s="163" t="s">
        <v>300</v>
      </c>
      <c r="E1515" s="62" t="s">
        <v>196</v>
      </c>
      <c r="F1515" s="365">
        <f>SUMIF(価格変換【係数】!$D$7:$D$64,E1515,価格変換【係数】!$J$811:$J$868)</f>
        <v>0.10361317446226458</v>
      </c>
      <c r="G1515" s="326">
        <f>SUMIF(価格変換【係数】!$D$7:$D$64,E1515,価格変換【係数】!$L$811:$L$868)</f>
        <v>0.10361317446226458</v>
      </c>
      <c r="H1515" s="327">
        <f>G1515*各種係数!H97</f>
        <v>8.5134483781428946E-2</v>
      </c>
      <c r="I1515" s="326">
        <f>G1515*各種係数!I97</f>
        <v>6.2153903607650031E-2</v>
      </c>
      <c r="J1515" s="80">
        <v>5.5826463162610336E-4</v>
      </c>
      <c r="K1515" s="67">
        <f>J1515*各種係数!G97</f>
        <v>2.1464155380360308E-4</v>
      </c>
      <c r="L1515" s="67">
        <f>J1515*各種係数!F97</f>
        <v>3.4362307782250027E-4</v>
      </c>
      <c r="M1515" s="80">
        <v>2.3718358368036651E-4</v>
      </c>
      <c r="N1515" s="67">
        <f>M1515*各種係数!H97</f>
        <v>1.9488353737691312E-4</v>
      </c>
      <c r="O1515" s="67">
        <f>M1515*各種係数!I97</f>
        <v>1.4227809999929516E-4</v>
      </c>
      <c r="P1515" s="54"/>
      <c r="Q1515" s="41"/>
      <c r="R1515" s="67">
        <f>Q$1533*各種係数!J97</f>
        <v>8.5943957589492848E-3</v>
      </c>
      <c r="S1515" s="67">
        <f>R1515*各種係数!G97</f>
        <v>3.3043727923990442E-3</v>
      </c>
      <c r="T1515" s="67">
        <f>R1515*各種係数!F97</f>
        <v>5.2900229665502401E-3</v>
      </c>
      <c r="U1515" s="80">
        <v>3.3218742858408096E-3</v>
      </c>
      <c r="V1515" s="67">
        <f>U1515*各種係数!H97</f>
        <v>2.7294410578536698E-3</v>
      </c>
      <c r="W1515" s="67">
        <f>U1515*各種係数!I97</f>
        <v>1.9926756923568192E-3</v>
      </c>
      <c r="X1515" s="330">
        <f t="shared" si="147"/>
        <v>0.10717223233178576</v>
      </c>
      <c r="Y1515" s="67">
        <f t="shared" si="148"/>
        <v>8.8058808376659525E-2</v>
      </c>
      <c r="Z1515" s="68">
        <f t="shared" si="149"/>
        <v>6.4288857400006144E-2</v>
      </c>
      <c r="AA1515" s="67">
        <f>G1515*各種係数!K97*各種係数!$P$18</f>
        <v>1.0412063107330365E-8</v>
      </c>
      <c r="AB1515" s="67">
        <f>M1515*各種係数!K97*各種係数!$P$18</f>
        <v>2.3834521566580846E-11</v>
      </c>
      <c r="AC1515" s="67">
        <f>U1515*各種係数!K97*各種係数!$P$18</f>
        <v>3.3381435206764299E-10</v>
      </c>
      <c r="AD1515" s="80">
        <f t="shared" si="150"/>
        <v>1.076971198096459E-8</v>
      </c>
      <c r="AE1515" s="67">
        <f>G1515*各種係数!L97*各種係数!$P$18</f>
        <v>1.036473554775159E-8</v>
      </c>
      <c r="AF1515" s="67">
        <f>M1515*各種係数!L97*各種係数!$P$18</f>
        <v>2.3726182832187296E-11</v>
      </c>
      <c r="AG1515" s="67">
        <f>U1515*各種係数!L97*各種係数!$P$18</f>
        <v>3.3229701410369911E-10</v>
      </c>
      <c r="AH1515" s="330">
        <f t="shared" si="151"/>
        <v>1.0720758744687476E-8</v>
      </c>
    </row>
    <row r="1516" spans="2:34" x14ac:dyDescent="0.15">
      <c r="B1516" s="155" t="s">
        <v>124</v>
      </c>
      <c r="C1516" s="155" t="s">
        <v>318</v>
      </c>
      <c r="D1516" s="155" t="s">
        <v>300</v>
      </c>
      <c r="E1516" s="41" t="s">
        <v>197</v>
      </c>
      <c r="F1516" s="363">
        <f>SUMIF(価格変換【係数】!$D$7:$D$64,E1516,価格変換【係数】!$J$811:$J$868)</f>
        <v>0</v>
      </c>
      <c r="G1516" s="324">
        <f>SUMIF(価格変換【係数】!$D$7:$D$64,E1516,価格変換【係数】!$L$811:$L$868)</f>
        <v>0</v>
      </c>
      <c r="H1516" s="325">
        <f>G1516*各種係数!H98</f>
        <v>0</v>
      </c>
      <c r="I1516" s="324">
        <f>G1516*各種係数!I98</f>
        <v>0</v>
      </c>
      <c r="J1516" s="366">
        <v>0</v>
      </c>
      <c r="K1516" s="46">
        <f>J1516*各種係数!G98</f>
        <v>0</v>
      </c>
      <c r="L1516" s="46">
        <f>J1516*各種係数!F98</f>
        <v>0</v>
      </c>
      <c r="M1516" s="366">
        <v>0</v>
      </c>
      <c r="N1516" s="46">
        <f>M1516*各種係数!H98</f>
        <v>0</v>
      </c>
      <c r="O1516" s="46">
        <f>M1516*各種係数!I98</f>
        <v>0</v>
      </c>
      <c r="P1516" s="54"/>
      <c r="Q1516" s="41"/>
      <c r="R1516" s="46">
        <f>Q$1533*各種係数!J98</f>
        <v>2.1836770411858363E-4</v>
      </c>
      <c r="S1516" s="46">
        <f>R1516*各種係数!G98</f>
        <v>1.2333957812378512E-4</v>
      </c>
      <c r="T1516" s="46">
        <f>R1516*各種係数!F98</f>
        <v>9.502812599479851E-5</v>
      </c>
      <c r="U1516" s="366">
        <v>1.2333957812378512E-4</v>
      </c>
      <c r="V1516" s="46">
        <f>U1516*各種係数!H98</f>
        <v>7.3148445327724632E-5</v>
      </c>
      <c r="W1516" s="46">
        <f>U1516*各種係数!I98</f>
        <v>5.2561106040617958E-5</v>
      </c>
      <c r="X1516" s="328">
        <f t="shared" si="147"/>
        <v>1.2333957812378512E-4</v>
      </c>
      <c r="Y1516" s="136">
        <f t="shared" si="148"/>
        <v>7.3148445327724632E-5</v>
      </c>
      <c r="Z1516" s="329">
        <f t="shared" si="149"/>
        <v>5.2561106040617958E-5</v>
      </c>
      <c r="AA1516" s="46">
        <f>G1516*各種係数!K98*各種係数!$P$18</f>
        <v>0</v>
      </c>
      <c r="AB1516" s="46">
        <f>M1516*各種係数!K98*各種係数!$P$18</f>
        <v>0</v>
      </c>
      <c r="AC1516" s="46">
        <f>U1516*各種係数!K98*各種係数!$P$18</f>
        <v>9.0521722427845107E-12</v>
      </c>
      <c r="AD1516" s="366">
        <f t="shared" si="150"/>
        <v>9.0521722427845107E-12</v>
      </c>
      <c r="AE1516" s="46">
        <f>G1516*各種係数!L98*各種係数!$P$18</f>
        <v>0</v>
      </c>
      <c r="AF1516" s="46">
        <f>M1516*各種係数!L98*各種係数!$P$18</f>
        <v>0</v>
      </c>
      <c r="AG1516" s="46">
        <f>U1516*各種係数!L98*各種係数!$P$18</f>
        <v>9.0521722427845107E-12</v>
      </c>
      <c r="AH1516" s="328">
        <f t="shared" si="151"/>
        <v>9.0521722427845107E-12</v>
      </c>
    </row>
    <row r="1517" spans="2:34" x14ac:dyDescent="0.15">
      <c r="B1517" s="155" t="s">
        <v>125</v>
      </c>
      <c r="C1517" s="155" t="s">
        <v>319</v>
      </c>
      <c r="D1517" s="155" t="s">
        <v>300</v>
      </c>
      <c r="E1517" s="41" t="s">
        <v>993</v>
      </c>
      <c r="F1517" s="363">
        <f>SUMIF(価格変換【係数】!$D$7:$D$64,E1517,価格変換【係数】!$J$811:$J$868)</f>
        <v>1.9277108433734941E-2</v>
      </c>
      <c r="G1517" s="324">
        <f>SUMIF(価格変換【係数】!$D$7:$D$64,E1517,価格変換【係数】!$L$811:$L$868)</f>
        <v>1.9277108433734941E-2</v>
      </c>
      <c r="H1517" s="325">
        <f>G1517*各種係数!H99</f>
        <v>1.0724919124841231E-2</v>
      </c>
      <c r="I1517" s="324">
        <f>G1517*各種係数!I99</f>
        <v>8.2701032432826987E-3</v>
      </c>
      <c r="J1517" s="364">
        <v>1.4329826422420286E-4</v>
      </c>
      <c r="K1517" s="46">
        <f>J1517*各種係数!G99</f>
        <v>3.7209302058015003E-5</v>
      </c>
      <c r="L1517" s="46">
        <f>J1517*各種係数!F99</f>
        <v>1.0608896216618786E-4</v>
      </c>
      <c r="M1517" s="364">
        <v>3.7281263566241678E-5</v>
      </c>
      <c r="N1517" s="46">
        <f>M1517*各種係数!H99</f>
        <v>2.0741624087153782E-5</v>
      </c>
      <c r="O1517" s="46">
        <f>M1517*各種係数!I99</f>
        <v>1.5994094746766717E-5</v>
      </c>
      <c r="P1517" s="54"/>
      <c r="Q1517" s="41"/>
      <c r="R1517" s="46">
        <f>Q$1533*各種係数!J99</f>
        <v>6.2869165267207027E-3</v>
      </c>
      <c r="S1517" s="46">
        <f>R1517*各種係数!G99</f>
        <v>1.6324815748659045E-3</v>
      </c>
      <c r="T1517" s="46">
        <f>R1517*各種係数!F99</f>
        <v>4.6544349518547979E-3</v>
      </c>
      <c r="U1517" s="364">
        <v>1.6356631424130205E-3</v>
      </c>
      <c r="V1517" s="46">
        <f>U1517*各種係数!H99</f>
        <v>9.10009661364159E-4</v>
      </c>
      <c r="W1517" s="46">
        <f>U1517*各種係数!I99</f>
        <v>7.0171847118499677E-4</v>
      </c>
      <c r="X1517" s="135">
        <f t="shared" si="147"/>
        <v>2.0950052839714205E-2</v>
      </c>
      <c r="Y1517" s="46">
        <f t="shared" si="148"/>
        <v>1.1655670410292543E-2</v>
      </c>
      <c r="Z1517" s="47">
        <f t="shared" si="149"/>
        <v>8.9878158092144608E-3</v>
      </c>
      <c r="AA1517" s="46">
        <f>G1517*各種係数!K99*各種係数!$P$18</f>
        <v>1.7321115346781403E-9</v>
      </c>
      <c r="AB1517" s="46">
        <f>M1517*各種係数!K99*各種係数!$P$18</f>
        <v>3.3498440324927737E-12</v>
      </c>
      <c r="AC1517" s="46">
        <f>U1517*各種係数!K99*各種係数!$P$18</f>
        <v>1.4696970790823961E-10</v>
      </c>
      <c r="AD1517" s="364">
        <f t="shared" si="150"/>
        <v>1.8824310866188725E-9</v>
      </c>
      <c r="AE1517" s="46">
        <f>G1517*各種係数!L99*各種係数!$P$18</f>
        <v>1.601409734606751E-9</v>
      </c>
      <c r="AF1517" s="46">
        <f>M1517*各種係数!L99*各種係数!$P$18</f>
        <v>3.0970712541586321E-12</v>
      </c>
      <c r="AG1517" s="46">
        <f>U1517*各種係数!L99*各種係数!$P$18</f>
        <v>1.3587965683762959E-10</v>
      </c>
      <c r="AH1517" s="135">
        <f t="shared" si="151"/>
        <v>1.7403864626985394E-9</v>
      </c>
    </row>
    <row r="1518" spans="2:34" x14ac:dyDescent="0.15">
      <c r="B1518" s="155" t="s">
        <v>126</v>
      </c>
      <c r="C1518" s="155" t="s">
        <v>319</v>
      </c>
      <c r="D1518" s="155" t="s">
        <v>300</v>
      </c>
      <c r="E1518" s="41" t="s">
        <v>994</v>
      </c>
      <c r="F1518" s="363">
        <f>SUMIF(価格変換【係数】!$D$7:$D$64,E1518,価格変換【係数】!$J$811:$J$868)</f>
        <v>0</v>
      </c>
      <c r="G1518" s="324">
        <f>SUMIF(価格変換【係数】!$D$7:$D$64,E1518,価格変換【係数】!$L$811:$L$868)</f>
        <v>0</v>
      </c>
      <c r="H1518" s="325">
        <f>G1518*各種係数!H100</f>
        <v>0</v>
      </c>
      <c r="I1518" s="324">
        <f>G1518*各種係数!I100</f>
        <v>0</v>
      </c>
      <c r="J1518" s="364">
        <v>3.1000738941065883E-4</v>
      </c>
      <c r="K1518" s="46">
        <f>J1518*各種係数!G100</f>
        <v>1.2720625969474196E-4</v>
      </c>
      <c r="L1518" s="46">
        <f>J1518*各種係数!F100</f>
        <v>1.8280112971591687E-4</v>
      </c>
      <c r="M1518" s="364">
        <v>1.4182721867101315E-4</v>
      </c>
      <c r="N1518" s="46">
        <f>M1518*各種係数!H100</f>
        <v>9.1423835889117968E-5</v>
      </c>
      <c r="O1518" s="46">
        <f>M1518*各種係数!I100</f>
        <v>8.1436573127301732E-5</v>
      </c>
      <c r="P1518" s="54"/>
      <c r="Q1518" s="41"/>
      <c r="R1518" s="46">
        <f>Q$1533*各種係数!J100</f>
        <v>2.4389774505117817E-4</v>
      </c>
      <c r="S1518" s="46">
        <f>R1518*各種係数!G100</f>
        <v>1.0007929151277001E-4</v>
      </c>
      <c r="T1518" s="46">
        <f>R1518*各種係数!F100</f>
        <v>1.4381845353840818E-4</v>
      </c>
      <c r="U1518" s="364">
        <v>1.2110981549080516E-4</v>
      </c>
      <c r="V1518" s="46">
        <f>U1518*各種係数!H100</f>
        <v>7.8069104081328965E-5</v>
      </c>
      <c r="W1518" s="46">
        <f>U1518*各種係数!I100</f>
        <v>6.9540730179084732E-5</v>
      </c>
      <c r="X1518" s="135">
        <f t="shared" si="147"/>
        <v>2.6293703416181832E-4</v>
      </c>
      <c r="Y1518" s="46">
        <f t="shared" si="148"/>
        <v>1.6949293997044695E-4</v>
      </c>
      <c r="Z1518" s="47">
        <f t="shared" si="149"/>
        <v>1.5097730330638646E-4</v>
      </c>
      <c r="AA1518" s="46">
        <f>G1518*各種係数!K100*各種係数!$P$18</f>
        <v>0</v>
      </c>
      <c r="AB1518" s="46">
        <f>M1518*各種係数!K100*各種係数!$P$18</f>
        <v>1.8623401457716086E-11</v>
      </c>
      <c r="AC1518" s="46">
        <f>U1518*各種係数!K100*各種係数!$P$18</f>
        <v>1.5902989112316029E-11</v>
      </c>
      <c r="AD1518" s="364">
        <f t="shared" si="150"/>
        <v>3.4526390570032112E-11</v>
      </c>
      <c r="AE1518" s="46">
        <f>G1518*各種係数!L100*各種係数!$P$18</f>
        <v>0</v>
      </c>
      <c r="AF1518" s="46">
        <f>M1518*各種係数!L100*各種係数!$P$18</f>
        <v>1.8178220546376258E-11</v>
      </c>
      <c r="AG1518" s="46">
        <f>U1518*各種係数!L100*各種係数!$P$18</f>
        <v>1.552283797815708E-11</v>
      </c>
      <c r="AH1518" s="135">
        <f t="shared" si="151"/>
        <v>3.3701058524533335E-11</v>
      </c>
    </row>
    <row r="1519" spans="2:34" x14ac:dyDescent="0.15">
      <c r="B1519" s="155" t="s">
        <v>127</v>
      </c>
      <c r="C1519" s="155" t="s">
        <v>319</v>
      </c>
      <c r="D1519" s="155" t="s">
        <v>300</v>
      </c>
      <c r="E1519" s="41" t="s">
        <v>995</v>
      </c>
      <c r="F1519" s="363">
        <f>SUMIF(価格変換【係数】!$D$7:$D$64,E1519,価格変換【係数】!$J$811:$J$868)</f>
        <v>0</v>
      </c>
      <c r="G1519" s="324">
        <f>SUMIF(価格変換【係数】!$D$7:$D$64,E1519,価格変換【係数】!$L$811:$L$868)</f>
        <v>0</v>
      </c>
      <c r="H1519" s="325">
        <f>G1519*各種係数!H101</f>
        <v>0</v>
      </c>
      <c r="I1519" s="324">
        <f>G1519*各種係数!I101</f>
        <v>0</v>
      </c>
      <c r="J1519" s="364">
        <v>0</v>
      </c>
      <c r="K1519" s="46">
        <f>J1519*各種係数!G101</f>
        <v>0</v>
      </c>
      <c r="L1519" s="46">
        <f>J1519*各種係数!F101</f>
        <v>0</v>
      </c>
      <c r="M1519" s="364">
        <v>0</v>
      </c>
      <c r="N1519" s="46">
        <f>M1519*各種係数!H101</f>
        <v>0</v>
      </c>
      <c r="O1519" s="46">
        <f>M1519*各種係数!I101</f>
        <v>0</v>
      </c>
      <c r="P1519" s="54"/>
      <c r="Q1519" s="41"/>
      <c r="R1519" s="46">
        <f>Q$1533*各種係数!J101</f>
        <v>5.0295877156242234E-3</v>
      </c>
      <c r="S1519" s="46">
        <f>R1519*各種係数!G101</f>
        <v>2.2967224160057244E-3</v>
      </c>
      <c r="T1519" s="46">
        <f>R1519*各種係数!F101</f>
        <v>2.732865299618499E-3</v>
      </c>
      <c r="U1519" s="364">
        <v>2.2967224160057244E-3</v>
      </c>
      <c r="V1519" s="46">
        <f>U1519*各種係数!H101</f>
        <v>1.4497320944978618E-3</v>
      </c>
      <c r="W1519" s="46">
        <f>U1519*各種係数!I101</f>
        <v>1.2535491782424569E-3</v>
      </c>
      <c r="X1519" s="135">
        <f t="shared" si="147"/>
        <v>2.2967224160057244E-3</v>
      </c>
      <c r="Y1519" s="46">
        <f t="shared" si="148"/>
        <v>1.4497320944978618E-3</v>
      </c>
      <c r="Z1519" s="47">
        <f t="shared" si="149"/>
        <v>1.2535491782424569E-3</v>
      </c>
      <c r="AA1519" s="46">
        <f>G1519*各種係数!K101*各種係数!$P$18</f>
        <v>0</v>
      </c>
      <c r="AB1519" s="46">
        <f>M1519*各種係数!K101*各種係数!$P$18</f>
        <v>0</v>
      </c>
      <c r="AC1519" s="46">
        <f>U1519*各種係数!K101*各種係数!$P$18</f>
        <v>3.5924492113396979E-10</v>
      </c>
      <c r="AD1519" s="364">
        <f t="shared" si="150"/>
        <v>3.5924492113396979E-10</v>
      </c>
      <c r="AE1519" s="46">
        <f>G1519*各種係数!L101*各種係数!$P$18</f>
        <v>0</v>
      </c>
      <c r="AF1519" s="46">
        <f>M1519*各種係数!L101*各種係数!$P$18</f>
        <v>0</v>
      </c>
      <c r="AG1519" s="46">
        <f>U1519*各種係数!L101*各種係数!$P$18</f>
        <v>3.5841888084623928E-10</v>
      </c>
      <c r="AH1519" s="135">
        <f t="shared" si="151"/>
        <v>3.5841888084623928E-10</v>
      </c>
    </row>
    <row r="1520" spans="2:34" x14ac:dyDescent="0.15">
      <c r="B1520" s="155" t="s">
        <v>128</v>
      </c>
      <c r="C1520" s="155" t="s">
        <v>319</v>
      </c>
      <c r="D1520" s="155" t="s">
        <v>300</v>
      </c>
      <c r="E1520" s="41" t="s">
        <v>996</v>
      </c>
      <c r="F1520" s="365">
        <f>SUMIF(価格変換【係数】!$D$7:$D$64,E1520,価格変換【係数】!$J$811:$J$868)</f>
        <v>0</v>
      </c>
      <c r="G1520" s="326">
        <f>SUMIF(価格変換【係数】!$D$7:$D$64,E1520,価格変換【係数】!$L$811:$L$868)</f>
        <v>0</v>
      </c>
      <c r="H1520" s="327">
        <f>G1520*各種係数!H102</f>
        <v>0</v>
      </c>
      <c r="I1520" s="326">
        <f>G1520*各種係数!I102</f>
        <v>0</v>
      </c>
      <c r="J1520" s="80">
        <v>0</v>
      </c>
      <c r="K1520" s="67">
        <f>J1520*各種係数!G102</f>
        <v>0</v>
      </c>
      <c r="L1520" s="67">
        <f>J1520*各種係数!F102</f>
        <v>0</v>
      </c>
      <c r="M1520" s="80">
        <v>0</v>
      </c>
      <c r="N1520" s="67">
        <f>M1520*各種係数!H102</f>
        <v>0</v>
      </c>
      <c r="O1520" s="67">
        <f>M1520*各種係数!I102</f>
        <v>0</v>
      </c>
      <c r="P1520" s="54"/>
      <c r="Q1520" s="41"/>
      <c r="R1520" s="67">
        <f>Q$1533*各種係数!J102</f>
        <v>6.1645075376700492E-4</v>
      </c>
      <c r="S1520" s="67">
        <f>R1520*各種係数!G102</f>
        <v>1.8216150316099103E-4</v>
      </c>
      <c r="T1520" s="67">
        <f>R1520*各種係数!F102</f>
        <v>4.3428925060601389E-4</v>
      </c>
      <c r="U1520" s="80">
        <v>1.8216150316099103E-4</v>
      </c>
      <c r="V1520" s="67">
        <f>U1520*各種係数!H102</f>
        <v>1.4042283324519329E-4</v>
      </c>
      <c r="W1520" s="67">
        <f>U1520*各種係数!I102</f>
        <v>1.1729856583430916E-4</v>
      </c>
      <c r="X1520" s="330">
        <f t="shared" si="147"/>
        <v>1.8216150316099103E-4</v>
      </c>
      <c r="Y1520" s="67">
        <f t="shared" si="148"/>
        <v>1.4042283324519329E-4</v>
      </c>
      <c r="Z1520" s="68">
        <f t="shared" si="149"/>
        <v>1.1729856583430916E-4</v>
      </c>
      <c r="AA1520" s="67">
        <f>G1520*各種係数!K102*各種係数!$P$18</f>
        <v>0</v>
      </c>
      <c r="AB1520" s="67">
        <f>M1520*各種係数!K102*各種係数!$P$18</f>
        <v>0</v>
      </c>
      <c r="AC1520" s="67">
        <f>U1520*各種係数!K102*各種係数!$P$18</f>
        <v>3.5522191247720252E-11</v>
      </c>
      <c r="AD1520" s="80">
        <f t="shared" si="150"/>
        <v>3.5522191247720252E-11</v>
      </c>
      <c r="AE1520" s="67">
        <f>G1520*各種係数!L102*各種係数!$P$18</f>
        <v>0</v>
      </c>
      <c r="AF1520" s="67">
        <f>M1520*各種係数!L102*各種係数!$P$18</f>
        <v>0</v>
      </c>
      <c r="AG1520" s="67">
        <f>U1520*各種係数!L102*各種係数!$P$18</f>
        <v>3.5522191247720252E-11</v>
      </c>
      <c r="AH1520" s="330">
        <f t="shared" si="151"/>
        <v>3.5522191247720252E-11</v>
      </c>
    </row>
    <row r="1521" spans="2:34" x14ac:dyDescent="0.15">
      <c r="B1521" s="162" t="s">
        <v>129</v>
      </c>
      <c r="C1521" s="162" t="s">
        <v>320</v>
      </c>
      <c r="D1521" s="162" t="s">
        <v>300</v>
      </c>
      <c r="E1521" s="116" t="s">
        <v>952</v>
      </c>
      <c r="F1521" s="363">
        <f>SUMIF(価格変換【係数】!$D$7:$D$64,E1521,価格変換【係数】!$J$811:$J$868)</f>
        <v>1.9277108433734941E-2</v>
      </c>
      <c r="G1521" s="324">
        <f>SUMIF(価格変換【係数】!$D$7:$D$64,E1521,価格変換【係数】!$L$811:$L$868)</f>
        <v>1.9277108433734941E-2</v>
      </c>
      <c r="H1521" s="325">
        <f>G1521*各種係数!H103</f>
        <v>9.7781652675926253E-3</v>
      </c>
      <c r="I1521" s="324">
        <f>G1521*各種係数!I103</f>
        <v>8.1195584528067043E-3</v>
      </c>
      <c r="J1521" s="366">
        <v>5.0788041305066343E-3</v>
      </c>
      <c r="K1521" s="46">
        <f>J1521*各種係数!G103</f>
        <v>2.9678452749610736E-3</v>
      </c>
      <c r="L1521" s="46">
        <f>J1521*各種係数!F103</f>
        <v>2.1109588555455611E-3</v>
      </c>
      <c r="M1521" s="366">
        <v>3.1283130328191144E-3</v>
      </c>
      <c r="N1521" s="46">
        <f>M1521*各種係数!H103</f>
        <v>1.5868127706403403E-3</v>
      </c>
      <c r="O1521" s="46">
        <f>M1521*各種係数!I103</f>
        <v>1.317652002423813E-3</v>
      </c>
      <c r="P1521" s="54"/>
      <c r="Q1521" s="41"/>
      <c r="R1521" s="46">
        <f>Q$1533*各種係数!J103</f>
        <v>2.6957713106816501E-3</v>
      </c>
      <c r="S1521" s="46">
        <f>R1521*各種係数!G103</f>
        <v>1.5752984248250689E-3</v>
      </c>
      <c r="T1521" s="46">
        <f>R1521*各種係数!F103</f>
        <v>1.1204728858565812E-3</v>
      </c>
      <c r="U1521" s="366">
        <v>1.6815960365010321E-3</v>
      </c>
      <c r="V1521" s="46">
        <f>U1521*各種係数!H103</f>
        <v>8.5297668033348277E-4</v>
      </c>
      <c r="W1521" s="46">
        <f>U1521*各種係数!I103</f>
        <v>7.0829177307961942E-4</v>
      </c>
      <c r="X1521" s="328">
        <f t="shared" si="147"/>
        <v>2.4087017503055086E-2</v>
      </c>
      <c r="Y1521" s="136">
        <f t="shared" si="148"/>
        <v>1.2217954718566447E-2</v>
      </c>
      <c r="Z1521" s="329">
        <f t="shared" si="149"/>
        <v>1.0145502228310137E-2</v>
      </c>
      <c r="AA1521" s="46">
        <f>G1521*各種係数!K103*各種係数!$P$18</f>
        <v>9.1773903516948064E-10</v>
      </c>
      <c r="AB1521" s="46">
        <f>M1521*各種係数!K103*各種係数!$P$18</f>
        <v>1.4893182731821537E-10</v>
      </c>
      <c r="AC1521" s="46">
        <f>U1521*各種係数!K103*各種係数!$P$18</f>
        <v>8.0056940561820139E-11</v>
      </c>
      <c r="AD1521" s="366">
        <f t="shared" si="150"/>
        <v>1.146727803049516E-9</v>
      </c>
      <c r="AE1521" s="46">
        <f>G1521*各種係数!L103*各種係数!$P$18</f>
        <v>8.0990469853706668E-10</v>
      </c>
      <c r="AF1521" s="46">
        <f>M1521*各種係数!L103*各種係数!$P$18</f>
        <v>1.3143233760832507E-10</v>
      </c>
      <c r="AG1521" s="46">
        <f>U1521*各種係数!L103*各種係数!$P$18</f>
        <v>7.0650250045806262E-11</v>
      </c>
      <c r="AH1521" s="328">
        <f t="shared" si="151"/>
        <v>1.0119872861911979E-9</v>
      </c>
    </row>
    <row r="1522" spans="2:34" x14ac:dyDescent="0.15">
      <c r="B1522" s="155" t="s">
        <v>130</v>
      </c>
      <c r="C1522" s="155" t="s">
        <v>321</v>
      </c>
      <c r="D1522" s="155" t="s">
        <v>300</v>
      </c>
      <c r="E1522" s="41" t="s">
        <v>199</v>
      </c>
      <c r="F1522" s="363">
        <f>SUMIF(価格変換【係数】!$D$7:$D$64,E1522,価格変換【係数】!$J$811:$J$868)</f>
        <v>1.6867469879518072E-2</v>
      </c>
      <c r="G1522" s="324">
        <f>SUMIF(価格変換【係数】!$D$7:$D$64,E1522,価格変換【係数】!$L$811:$L$868)</f>
        <v>1.6867469879518072E-2</v>
      </c>
      <c r="H1522" s="325">
        <f>G1522*各種係数!H104</f>
        <v>1.1424045998850553E-2</v>
      </c>
      <c r="I1522" s="324">
        <f>G1522*各種係数!I104</f>
        <v>3.1761067358084048E-3</v>
      </c>
      <c r="J1522" s="364">
        <v>4.5581453187680367E-3</v>
      </c>
      <c r="K1522" s="46">
        <f>J1522*各種係数!G104</f>
        <v>1.3001710630166149E-3</v>
      </c>
      <c r="L1522" s="46">
        <f>J1522*各種係数!F104</f>
        <v>3.2579742557514216E-3</v>
      </c>
      <c r="M1522" s="364">
        <v>2.2761759408790887E-3</v>
      </c>
      <c r="N1522" s="46">
        <f>M1522*各種係数!H104</f>
        <v>1.5416146485404362E-3</v>
      </c>
      <c r="O1522" s="46">
        <f>M1522*各種係数!I104</f>
        <v>4.2859882302144421E-4</v>
      </c>
      <c r="P1522" s="54"/>
      <c r="Q1522" s="41"/>
      <c r="R1522" s="46">
        <f>Q$1533*各種係数!J104</f>
        <v>5.981360596827585E-4</v>
      </c>
      <c r="S1522" s="46">
        <f>R1522*各種係数!G104</f>
        <v>1.7061307662663344E-4</v>
      </c>
      <c r="T1522" s="46">
        <f>R1522*各種係数!F104</f>
        <v>4.2752298305612506E-4</v>
      </c>
      <c r="U1522" s="364">
        <v>3.8808118404445749E-4</v>
      </c>
      <c r="V1522" s="46">
        <f>U1522*各種係数!H104</f>
        <v>2.6284068265601312E-4</v>
      </c>
      <c r="W1522" s="46">
        <f>U1522*各種係数!I104</f>
        <v>7.3074816287700369E-5</v>
      </c>
      <c r="X1522" s="135">
        <f t="shared" si="147"/>
        <v>1.9531727004441619E-2</v>
      </c>
      <c r="Y1522" s="46">
        <f t="shared" si="148"/>
        <v>1.3228501330047004E-2</v>
      </c>
      <c r="Z1522" s="47">
        <f t="shared" si="149"/>
        <v>3.6777803751175493E-3</v>
      </c>
      <c r="AA1522" s="46">
        <f>G1522*各種係数!K104*各種係数!$P$18</f>
        <v>9.0748531044237932E-10</v>
      </c>
      <c r="AB1522" s="46">
        <f>M1522*各種係数!K104*各種係数!$P$18</f>
        <v>1.2246034794100083E-10</v>
      </c>
      <c r="AC1522" s="46">
        <f>U1522*各種係数!K104*各種係数!$P$18</f>
        <v>2.0879122731209105E-11</v>
      </c>
      <c r="AD1522" s="364">
        <f t="shared" si="150"/>
        <v>1.0508247811145894E-9</v>
      </c>
      <c r="AE1522" s="46">
        <f>G1522*各種係数!L104*各種係数!$P$18</f>
        <v>8.7809307366691765E-10</v>
      </c>
      <c r="AF1522" s="46">
        <f>M1522*各種係数!L104*各種係数!$P$18</f>
        <v>1.18494020882183E-10</v>
      </c>
      <c r="AG1522" s="46">
        <f>U1522*各種係数!L104*各種係数!$P$18</f>
        <v>2.0202875841129457E-11</v>
      </c>
      <c r="AH1522" s="135">
        <f t="shared" si="151"/>
        <v>1.0167899703902301E-9</v>
      </c>
    </row>
    <row r="1523" spans="2:34" x14ac:dyDescent="0.15">
      <c r="B1523" s="155" t="s">
        <v>131</v>
      </c>
      <c r="C1523" s="155" t="s">
        <v>321</v>
      </c>
      <c r="D1523" s="155" t="s">
        <v>300</v>
      </c>
      <c r="E1523" s="41" t="s">
        <v>213</v>
      </c>
      <c r="F1523" s="363">
        <f>SUMIF(価格変換【係数】!$D$7:$D$64,E1523,価格変換【係数】!$J$811:$J$868)</f>
        <v>0</v>
      </c>
      <c r="G1523" s="324">
        <f>SUMIF(価格変換【係数】!$D$7:$D$64,E1523,価格変換【係数】!$L$811:$L$868)</f>
        <v>0</v>
      </c>
      <c r="H1523" s="325">
        <f>G1523*各種係数!H105</f>
        <v>0</v>
      </c>
      <c r="I1523" s="324">
        <f>G1523*各種係数!I105</f>
        <v>0</v>
      </c>
      <c r="J1523" s="364">
        <v>1.072722087103274E-2</v>
      </c>
      <c r="K1523" s="46">
        <f>J1523*各種係数!G105</f>
        <v>3.1736656061611351E-4</v>
      </c>
      <c r="L1523" s="46">
        <f>J1523*各種係数!F105</f>
        <v>1.0409854310416626E-2</v>
      </c>
      <c r="M1523" s="364">
        <v>3.5336058792866093E-4</v>
      </c>
      <c r="N1523" s="46">
        <f>M1523*各種係数!H105</f>
        <v>1.0259476117547786E-4</v>
      </c>
      <c r="O1523" s="46">
        <f>M1523*各種係数!I105</f>
        <v>5.536583497596519E-5</v>
      </c>
      <c r="P1523" s="54"/>
      <c r="Q1523" s="41"/>
      <c r="R1523" s="46">
        <f>Q$1533*各種係数!J105</f>
        <v>3.5344146478370429E-6</v>
      </c>
      <c r="S1523" s="46">
        <f>R1523*各種係数!G105</f>
        <v>1.0456622773604406E-7</v>
      </c>
      <c r="T1523" s="46">
        <f>R1523*各種係数!F105</f>
        <v>3.429848420100999E-6</v>
      </c>
      <c r="U1523" s="364">
        <v>3.5780675695155176E-5</v>
      </c>
      <c r="V1523" s="46">
        <f>U1523*各種係数!H105</f>
        <v>1.0388566249450494E-5</v>
      </c>
      <c r="W1523" s="46">
        <f>U1523*各種係数!I105</f>
        <v>5.6062477071337517E-6</v>
      </c>
      <c r="X1523" s="135">
        <f t="shared" si="147"/>
        <v>3.891412636238161E-4</v>
      </c>
      <c r="Y1523" s="46">
        <f t="shared" si="148"/>
        <v>1.1298332742492836E-4</v>
      </c>
      <c r="Z1523" s="47">
        <f t="shared" si="149"/>
        <v>6.0972082683098939E-5</v>
      </c>
      <c r="AA1523" s="46">
        <f>G1523*各種係数!K105*各種係数!$P$18</f>
        <v>0</v>
      </c>
      <c r="AB1523" s="46">
        <f>M1523*各種係数!K105*各種係数!$P$18</f>
        <v>2.8244808899059633E-11</v>
      </c>
      <c r="AC1523" s="46">
        <f>U1523*各種係数!K105*各種係数!$P$18</f>
        <v>2.8600199960413149E-12</v>
      </c>
      <c r="AD1523" s="364">
        <f t="shared" si="150"/>
        <v>3.1104828895100945E-11</v>
      </c>
      <c r="AE1523" s="46">
        <f>G1523*各種係数!L105*各種係数!$P$18</f>
        <v>0</v>
      </c>
      <c r="AF1523" s="46">
        <f>M1523*各種係数!L105*各種係数!$P$18</f>
        <v>2.3437181852411185E-11</v>
      </c>
      <c r="AG1523" s="46">
        <f>U1523*各種係数!L105*各種係数!$P$18</f>
        <v>2.3732080818215168E-12</v>
      </c>
      <c r="AH1523" s="135">
        <f t="shared" si="151"/>
        <v>2.5810389934232703E-11</v>
      </c>
    </row>
    <row r="1524" spans="2:34" x14ac:dyDescent="0.15">
      <c r="B1524" s="155" t="s">
        <v>132</v>
      </c>
      <c r="C1524" s="155" t="s">
        <v>321</v>
      </c>
      <c r="D1524" s="155" t="s">
        <v>300</v>
      </c>
      <c r="E1524" s="41" t="s">
        <v>214</v>
      </c>
      <c r="F1524" s="363">
        <f>SUMIF(価格変換【係数】!$D$7:$D$64,E1524,価格変換【係数】!$J$811:$J$868)</f>
        <v>0</v>
      </c>
      <c r="G1524" s="324">
        <f>SUMIF(価格変換【係数】!$D$7:$D$64,E1524,価格変換【係数】!$L$811:$L$868)</f>
        <v>0</v>
      </c>
      <c r="H1524" s="325">
        <f>G1524*各種係数!H106</f>
        <v>0</v>
      </c>
      <c r="I1524" s="324">
        <f>G1524*各種係数!I106</f>
        <v>0</v>
      </c>
      <c r="J1524" s="364">
        <v>6.8817167581004639E-3</v>
      </c>
      <c r="K1524" s="46">
        <f>J1524*各種係数!G106</f>
        <v>3.7306895739891979E-3</v>
      </c>
      <c r="L1524" s="46">
        <f>J1524*各種係数!F106</f>
        <v>3.1510271841112664E-3</v>
      </c>
      <c r="M1524" s="364">
        <v>6.7670081612383895E-3</v>
      </c>
      <c r="N1524" s="46">
        <f>M1524*各種係数!H106</f>
        <v>2.5179793853973469E-3</v>
      </c>
      <c r="O1524" s="46">
        <f>M1524*各種係数!I106</f>
        <v>1.8045448183025069E-3</v>
      </c>
      <c r="P1524" s="54"/>
      <c r="Q1524" s="41"/>
      <c r="R1524" s="46">
        <f>Q$1533*各種係数!J106</f>
        <v>2.0825747888740353E-3</v>
      </c>
      <c r="S1524" s="46">
        <f>R1524*各種係数!G106</f>
        <v>1.1289973599625E-3</v>
      </c>
      <c r="T1524" s="46">
        <f>R1524*各種係数!F106</f>
        <v>9.5357742891153546E-4</v>
      </c>
      <c r="U1524" s="364">
        <v>1.5549135641256683E-3</v>
      </c>
      <c r="V1524" s="46">
        <f>U1524*各種係数!H106</f>
        <v>5.7857774178103605E-4</v>
      </c>
      <c r="W1524" s="46">
        <f>U1524*各種係数!I106</f>
        <v>4.1464575602606694E-4</v>
      </c>
      <c r="X1524" s="135">
        <f t="shared" si="147"/>
        <v>8.3219217253640582E-3</v>
      </c>
      <c r="Y1524" s="46">
        <f t="shared" si="148"/>
        <v>3.0965571271783831E-3</v>
      </c>
      <c r="Z1524" s="47">
        <f t="shared" si="149"/>
        <v>2.2191905743285736E-3</v>
      </c>
      <c r="AA1524" s="46">
        <f>G1524*各種係数!K106*各種係数!$P$18</f>
        <v>0</v>
      </c>
      <c r="AB1524" s="46">
        <f>M1524*各種係数!K106*各種係数!$P$18</f>
        <v>4.1469986461864507E-10</v>
      </c>
      <c r="AC1524" s="46">
        <f>U1524*各種係数!K106*各種係数!$P$18</f>
        <v>9.528914834626185E-11</v>
      </c>
      <c r="AD1524" s="364">
        <f t="shared" si="150"/>
        <v>5.0998901296490695E-10</v>
      </c>
      <c r="AE1524" s="46">
        <f>G1524*各種係数!L106*各種係数!$P$18</f>
        <v>0</v>
      </c>
      <c r="AF1524" s="46">
        <f>M1524*各種係数!L106*各種係数!$P$18</f>
        <v>3.6778432437896001E-10</v>
      </c>
      <c r="AG1524" s="46">
        <f>U1524*各種係数!L106*各種係数!$P$18</f>
        <v>8.4508961866684757E-11</v>
      </c>
      <c r="AH1524" s="135">
        <f t="shared" si="151"/>
        <v>4.5229328624564477E-10</v>
      </c>
    </row>
    <row r="1525" spans="2:34" x14ac:dyDescent="0.15">
      <c r="B1525" s="163" t="s">
        <v>133</v>
      </c>
      <c r="C1525" s="163" t="s">
        <v>321</v>
      </c>
      <c r="D1525" s="163" t="s">
        <v>300</v>
      </c>
      <c r="E1525" s="62" t="s">
        <v>997</v>
      </c>
      <c r="F1525" s="365">
        <f>SUMIF(価格変換【係数】!$D$7:$D$64,E1525,価格変換【係数】!$J$811:$J$868)</f>
        <v>0</v>
      </c>
      <c r="G1525" s="326">
        <f>SUMIF(価格変換【係数】!$D$7:$D$64,E1525,価格変換【係数】!$L$811:$L$868)</f>
        <v>0</v>
      </c>
      <c r="H1525" s="327">
        <f>G1525*各種係数!H107</f>
        <v>0</v>
      </c>
      <c r="I1525" s="326">
        <f>G1525*各種係数!I107</f>
        <v>0</v>
      </c>
      <c r="J1525" s="80">
        <v>2.7463630388056676E-2</v>
      </c>
      <c r="K1525" s="67">
        <f>J1525*各種係数!G107</f>
        <v>1.0343848796787951E-2</v>
      </c>
      <c r="L1525" s="67">
        <f>J1525*各種係数!F107</f>
        <v>1.7119781591268726E-2</v>
      </c>
      <c r="M1525" s="80">
        <v>1.3125030154405934E-2</v>
      </c>
      <c r="N1525" s="67">
        <f>M1525*各種係数!H107</f>
        <v>9.5161872164093962E-3</v>
      </c>
      <c r="O1525" s="67">
        <f>M1525*各種係数!I107</f>
        <v>4.7746004434667351E-3</v>
      </c>
      <c r="P1525" s="54"/>
      <c r="Q1525" s="41"/>
      <c r="R1525" s="67">
        <f>Q$1533*各種係数!J107</f>
        <v>6.0658266807024402E-4</v>
      </c>
      <c r="S1525" s="67">
        <f>R1525*各種係数!G107</f>
        <v>2.2846212655117204E-4</v>
      </c>
      <c r="T1525" s="67">
        <f>R1525*各種係数!F107</f>
        <v>3.7812054151907201E-4</v>
      </c>
      <c r="U1525" s="80">
        <v>2.0479869973732681E-3</v>
      </c>
      <c r="V1525" s="67">
        <f>U1525*各種係数!H107</f>
        <v>1.4848748882480775E-3</v>
      </c>
      <c r="W1525" s="67">
        <f>U1525*各種係数!I107</f>
        <v>7.4501311698625206E-4</v>
      </c>
      <c r="X1525" s="330">
        <f t="shared" si="147"/>
        <v>1.5173017151779201E-2</v>
      </c>
      <c r="Y1525" s="67">
        <f t="shared" si="148"/>
        <v>1.1001062104657474E-2</v>
      </c>
      <c r="Z1525" s="68">
        <f t="shared" si="149"/>
        <v>5.5196135604529874E-3</v>
      </c>
      <c r="AA1525" s="67">
        <f>G1525*各種係数!K107*各種係数!$P$18</f>
        <v>0</v>
      </c>
      <c r="AB1525" s="67">
        <f>M1525*各種係数!K107*各種係数!$P$18</f>
        <v>2.2649463690970888E-9</v>
      </c>
      <c r="AC1525" s="67">
        <f>U1525*各種係数!K107*各種係数!$P$18</f>
        <v>3.5341486145854758E-10</v>
      </c>
      <c r="AD1525" s="80">
        <f t="shared" si="150"/>
        <v>2.6183612305556366E-9</v>
      </c>
      <c r="AE1525" s="67">
        <f>G1525*各種係数!L107*各種係数!$P$18</f>
        <v>0</v>
      </c>
      <c r="AF1525" s="67">
        <f>M1525*各種係数!L107*各種係数!$P$18</f>
        <v>2.0612961398710112E-9</v>
      </c>
      <c r="AG1525" s="67">
        <f>U1525*各種係数!L107*各種係数!$P$18</f>
        <v>3.2163794235355912E-10</v>
      </c>
      <c r="AH1525" s="330">
        <f t="shared" si="151"/>
        <v>2.3829340822245705E-9</v>
      </c>
    </row>
    <row r="1526" spans="2:34" x14ac:dyDescent="0.15">
      <c r="B1526" s="162" t="s">
        <v>134</v>
      </c>
      <c r="C1526" s="162" t="s">
        <v>322</v>
      </c>
      <c r="D1526" s="162" t="s">
        <v>300</v>
      </c>
      <c r="E1526" s="116" t="s">
        <v>998</v>
      </c>
      <c r="F1526" s="363">
        <f>SUMIF(価格変換【係数】!$D$7:$D$64,E1526,価格変換【係数】!$J$811:$J$868)</f>
        <v>0</v>
      </c>
      <c r="G1526" s="324">
        <f>SUMIF(価格変換【係数】!$D$7:$D$64,E1526,価格変換【係数】!$L$811:$L$868)</f>
        <v>0</v>
      </c>
      <c r="H1526" s="325">
        <f>G1526*各種係数!H108</f>
        <v>0</v>
      </c>
      <c r="I1526" s="324">
        <f>G1526*各種係数!I108</f>
        <v>0</v>
      </c>
      <c r="J1526" s="366">
        <v>0</v>
      </c>
      <c r="K1526" s="46">
        <f>J1526*各種係数!G108</f>
        <v>0</v>
      </c>
      <c r="L1526" s="46">
        <f>J1526*各種係数!F108</f>
        <v>0</v>
      </c>
      <c r="M1526" s="366">
        <v>0</v>
      </c>
      <c r="N1526" s="46">
        <f>M1526*各種係数!H108</f>
        <v>0</v>
      </c>
      <c r="O1526" s="46">
        <f>M1526*各種係数!I108</f>
        <v>0</v>
      </c>
      <c r="P1526" s="54"/>
      <c r="Q1526" s="41"/>
      <c r="R1526" s="46">
        <f>Q$1533*各種係数!J108</f>
        <v>3.5065326146115241E-3</v>
      </c>
      <c r="S1526" s="46">
        <f>R1526*各種係数!G108</f>
        <v>1.8742690996146678E-4</v>
      </c>
      <c r="T1526" s="46">
        <f>R1526*各種係数!F108</f>
        <v>3.3191057046500572E-3</v>
      </c>
      <c r="U1526" s="366">
        <v>1.8742690996146678E-4</v>
      </c>
      <c r="V1526" s="46">
        <f>U1526*各種係数!H108</f>
        <v>9.0643905471526486E-5</v>
      </c>
      <c r="W1526" s="46">
        <f>U1526*各種係数!I108</f>
        <v>5.2395293913398545E-5</v>
      </c>
      <c r="X1526" s="328">
        <f t="shared" si="147"/>
        <v>1.8742690996146678E-4</v>
      </c>
      <c r="Y1526" s="136">
        <f t="shared" si="148"/>
        <v>9.0643905471526486E-5</v>
      </c>
      <c r="Z1526" s="329">
        <f t="shared" si="149"/>
        <v>5.2395293913398545E-5</v>
      </c>
      <c r="AA1526" s="46">
        <f>G1526*各種係数!K108*各種係数!$P$18</f>
        <v>0</v>
      </c>
      <c r="AB1526" s="46">
        <f>M1526*各種係数!K108*各種係数!$P$18</f>
        <v>0</v>
      </c>
      <c r="AC1526" s="46">
        <f>U1526*各種係数!K108*各種係数!$P$18</f>
        <v>2.0282888983098542E-11</v>
      </c>
      <c r="AD1526" s="366">
        <f t="shared" si="150"/>
        <v>2.0282888983098542E-11</v>
      </c>
      <c r="AE1526" s="46">
        <f>G1526*各種係数!L108*各種係数!$P$18</f>
        <v>0</v>
      </c>
      <c r="AF1526" s="46">
        <f>M1526*各種係数!L108*各種係数!$P$18</f>
        <v>0</v>
      </c>
      <c r="AG1526" s="46">
        <f>U1526*各種係数!L108*各種係数!$P$18</f>
        <v>1.9885185277547592E-11</v>
      </c>
      <c r="AH1526" s="328">
        <f t="shared" si="151"/>
        <v>1.9885185277547592E-11</v>
      </c>
    </row>
    <row r="1527" spans="2:34" x14ac:dyDescent="0.15">
      <c r="B1527" s="155" t="s">
        <v>135</v>
      </c>
      <c r="C1527" s="155" t="s">
        <v>322</v>
      </c>
      <c r="D1527" s="155" t="s">
        <v>300</v>
      </c>
      <c r="E1527" s="41" t="s">
        <v>999</v>
      </c>
      <c r="F1527" s="363">
        <f>SUMIF(価格変換【係数】!$D$7:$D$64,E1527,価格変換【係数】!$J$811:$J$868)</f>
        <v>0</v>
      </c>
      <c r="G1527" s="324">
        <f>SUMIF(価格変換【係数】!$D$7:$D$64,E1527,価格変換【係数】!$L$811:$L$868)</f>
        <v>0</v>
      </c>
      <c r="H1527" s="325">
        <f>G1527*各種係数!H109</f>
        <v>0</v>
      </c>
      <c r="I1527" s="324">
        <f>G1527*各種係数!I109</f>
        <v>0</v>
      </c>
      <c r="J1527" s="364">
        <v>2.6963488301650289E-4</v>
      </c>
      <c r="K1527" s="46">
        <f>J1527*各種係数!G109</f>
        <v>1.6504602944195809E-4</v>
      </c>
      <c r="L1527" s="46">
        <f>J1527*各種係数!F109</f>
        <v>1.0458885357454479E-4</v>
      </c>
      <c r="M1527" s="364">
        <v>1.6613699912568309E-4</v>
      </c>
      <c r="N1527" s="46">
        <f>M1527*各種係数!H109</f>
        <v>6.7041022351508865E-5</v>
      </c>
      <c r="O1527" s="46">
        <f>M1527*各種係数!I109</f>
        <v>5.0833112431753062E-5</v>
      </c>
      <c r="P1527" s="54"/>
      <c r="Q1527" s="41"/>
      <c r="R1527" s="46">
        <f>Q$1533*各種係数!J109</f>
        <v>2.0304230227172558E-2</v>
      </c>
      <c r="S1527" s="46">
        <f>R1527*各種係数!G109</f>
        <v>1.2428408900138906E-2</v>
      </c>
      <c r="T1527" s="46">
        <f>R1527*各種係数!F109</f>
        <v>7.87582132703365E-3</v>
      </c>
      <c r="U1527" s="364">
        <v>1.2493734239812881E-2</v>
      </c>
      <c r="V1527" s="46">
        <f>U1527*各種係数!H109</f>
        <v>5.0415784613484305E-3</v>
      </c>
      <c r="W1527" s="46">
        <f>U1527*各種係数!I109</f>
        <v>3.8227210112564973E-3</v>
      </c>
      <c r="X1527" s="135">
        <f t="shared" si="147"/>
        <v>1.2659871238938563E-2</v>
      </c>
      <c r="Y1527" s="46">
        <f t="shared" si="148"/>
        <v>5.1086194836999395E-3</v>
      </c>
      <c r="Z1527" s="47">
        <f t="shared" si="149"/>
        <v>3.8735541236882506E-3</v>
      </c>
      <c r="AA1527" s="46">
        <f>G1527*各種係数!K109*各種係数!$P$18</f>
        <v>0</v>
      </c>
      <c r="AB1527" s="46">
        <f>M1527*各種係数!K109*各種係数!$P$18</f>
        <v>3.2259244787731939E-11</v>
      </c>
      <c r="AC1527" s="46">
        <f>U1527*各種係数!K109*各種係数!$P$18</f>
        <v>2.4259402377317052E-9</v>
      </c>
      <c r="AD1527" s="364">
        <f t="shared" si="150"/>
        <v>2.4581994825194373E-9</v>
      </c>
      <c r="AE1527" s="46">
        <f>G1527*各種係数!L109*各種係数!$P$18</f>
        <v>0</v>
      </c>
      <c r="AF1527" s="46">
        <f>M1527*各種係数!L109*各種係数!$P$18</f>
        <v>2.9783252277680967E-11</v>
      </c>
      <c r="AG1527" s="46">
        <f>U1527*各種係数!L109*各種係数!$P$18</f>
        <v>2.2397421448135699E-9</v>
      </c>
      <c r="AH1527" s="135">
        <f t="shared" si="151"/>
        <v>2.2695253970912507E-9</v>
      </c>
    </row>
    <row r="1528" spans="2:34" x14ac:dyDescent="0.15">
      <c r="B1528" s="155" t="s">
        <v>136</v>
      </c>
      <c r="C1528" s="155" t="s">
        <v>322</v>
      </c>
      <c r="D1528" s="155" t="s">
        <v>300</v>
      </c>
      <c r="E1528" s="41" t="s">
        <v>1000</v>
      </c>
      <c r="F1528" s="363">
        <f>SUMIF(価格変換【係数】!$D$7:$D$64,E1528,価格変換【係数】!$J$811:$J$868)</f>
        <v>0.12530120481927712</v>
      </c>
      <c r="G1528" s="324">
        <f>SUMIF(価格変換【係数】!$D$7:$D$64,E1528,価格変換【係数】!$L$811:$L$868)</f>
        <v>0.12530120481927712</v>
      </c>
      <c r="H1528" s="325">
        <f>G1528*各種係数!H110</f>
        <v>8.581428565761233E-2</v>
      </c>
      <c r="I1528" s="324">
        <f>G1528*各種係数!I110</f>
        <v>3.7141554562008322E-2</v>
      </c>
      <c r="J1528" s="364">
        <v>2.987139082729167E-3</v>
      </c>
      <c r="K1528" s="46">
        <f>J1528*各種係数!G110</f>
        <v>2.4540474317314796E-3</v>
      </c>
      <c r="L1528" s="46">
        <f>J1528*各種係数!F110</f>
        <v>5.3309165099768737E-4</v>
      </c>
      <c r="M1528" s="364">
        <v>2.5095104733261061E-3</v>
      </c>
      <c r="N1528" s="46">
        <f>M1528*各種係数!H110</f>
        <v>1.7186734072460038E-3</v>
      </c>
      <c r="O1528" s="46">
        <f>M1528*各種係数!I110</f>
        <v>7.4386451673314911E-4</v>
      </c>
      <c r="P1528" s="54"/>
      <c r="Q1528" s="41"/>
      <c r="R1528" s="46">
        <f>Q$1533*各種係数!J110</f>
        <v>3.9930814202744618E-3</v>
      </c>
      <c r="S1528" s="46">
        <f>R1528*各種係数!G110</f>
        <v>3.28046700629898E-3</v>
      </c>
      <c r="T1528" s="46">
        <f>R1528*各種係数!F110</f>
        <v>7.1261441397548158E-4</v>
      </c>
      <c r="U1528" s="364">
        <v>3.4187067387148359E-3</v>
      </c>
      <c r="V1528" s="46">
        <f>U1528*各種係数!H110</f>
        <v>2.3413492079251315E-3</v>
      </c>
      <c r="W1528" s="46">
        <f>U1528*各種係数!I110</f>
        <v>1.0133668151924092E-3</v>
      </c>
      <c r="X1528" s="135">
        <f t="shared" si="147"/>
        <v>0.13122942203131804</v>
      </c>
      <c r="Y1528" s="46">
        <f t="shared" si="148"/>
        <v>8.9874308272783462E-2</v>
      </c>
      <c r="Z1528" s="47">
        <f t="shared" si="149"/>
        <v>3.8898785893933877E-2</v>
      </c>
      <c r="AA1528" s="46">
        <f>G1528*各種係数!K110*各種係数!$P$18</f>
        <v>1.8095853945912064E-8</v>
      </c>
      <c r="AB1528" s="46">
        <f>M1528*各種係数!K110*各種係数!$P$18</f>
        <v>3.6242057741219298E-10</v>
      </c>
      <c r="AC1528" s="46">
        <f>U1528*各種係数!K110*各種係数!$P$18</f>
        <v>4.9372564227867199E-10</v>
      </c>
      <c r="AD1528" s="364">
        <f t="shared" si="150"/>
        <v>1.8952000165602932E-8</v>
      </c>
      <c r="AE1528" s="46">
        <f>G1528*各種係数!L110*各種係数!$P$18</f>
        <v>1.3590456657052974E-8</v>
      </c>
      <c r="AF1528" s="46">
        <f>M1528*各種係数!L110*各種係数!$P$18</f>
        <v>2.7218727359684539E-10</v>
      </c>
      <c r="AG1528" s="46">
        <f>U1528*各種係数!L110*各種係数!$P$18</f>
        <v>3.708007901655143E-10</v>
      </c>
      <c r="AH1528" s="135">
        <f t="shared" si="151"/>
        <v>1.4233444720815334E-8</v>
      </c>
    </row>
    <row r="1529" spans="2:34" x14ac:dyDescent="0.15">
      <c r="B1529" s="155" t="s">
        <v>137</v>
      </c>
      <c r="C1529" s="155" t="s">
        <v>322</v>
      </c>
      <c r="D1529" s="155" t="s">
        <v>300</v>
      </c>
      <c r="E1529" s="41" t="s">
        <v>1001</v>
      </c>
      <c r="F1529" s="363">
        <f>SUMIF(価格変換【係数】!$D$7:$D$64,E1529,価格変換【係数】!$J$811:$J$868)</f>
        <v>0.61445783132530118</v>
      </c>
      <c r="G1529" s="324">
        <f>SUMIF(価格変換【係数】!$D$7:$D$64,E1529,価格変換【係数】!$L$811:$L$868)</f>
        <v>0.61445783132530118</v>
      </c>
      <c r="H1529" s="325">
        <f>G1529*各種係数!H111</f>
        <v>0.43136258483482215</v>
      </c>
      <c r="I1529" s="324">
        <f>G1529*各種係数!I111</f>
        <v>0.18186904124961484</v>
      </c>
      <c r="J1529" s="364">
        <v>8.0722680749995696E-3</v>
      </c>
      <c r="K1529" s="46">
        <f>J1529*各種係数!G111</f>
        <v>5.4287996854659598E-3</v>
      </c>
      <c r="L1529" s="46">
        <f>J1529*各種係数!F111</f>
        <v>2.6434683895336102E-3</v>
      </c>
      <c r="M1529" s="364">
        <v>5.5603513476707896E-3</v>
      </c>
      <c r="N1529" s="46">
        <f>M1529*各種係数!H111</f>
        <v>3.9034859800676056E-3</v>
      </c>
      <c r="O1529" s="46">
        <f>M1529*各種係数!I111</f>
        <v>1.645769192054645E-3</v>
      </c>
      <c r="P1529" s="54"/>
      <c r="Q1529" s="41"/>
      <c r="R1529" s="46">
        <f>Q$1533*各種係数!J111</f>
        <v>7.5657551427430738E-3</v>
      </c>
      <c r="S1529" s="46">
        <f>R1529*各種係数!G111</f>
        <v>5.0881572263986362E-3</v>
      </c>
      <c r="T1529" s="46">
        <f>R1529*各種係数!F111</f>
        <v>2.477597916344438E-3</v>
      </c>
      <c r="U1529" s="364">
        <v>5.1731125704815133E-3</v>
      </c>
      <c r="V1529" s="46">
        <f>U1529*各種係数!H111</f>
        <v>3.6316360477193451E-3</v>
      </c>
      <c r="W1529" s="46">
        <f>U1529*各種係数!I111</f>
        <v>1.5311531166273271E-3</v>
      </c>
      <c r="X1529" s="135">
        <f t="shared" si="147"/>
        <v>0.6251912952434534</v>
      </c>
      <c r="Y1529" s="46">
        <f t="shared" si="148"/>
        <v>0.43889770686260909</v>
      </c>
      <c r="Z1529" s="47">
        <f t="shared" si="149"/>
        <v>0.18504596355829681</v>
      </c>
      <c r="AA1529" s="46">
        <f>G1529*各種係数!K111*各種係数!$P$18</f>
        <v>5.3504768533352136E-8</v>
      </c>
      <c r="AB1529" s="46">
        <f>M1529*各種係数!K111*各種係数!$P$18</f>
        <v>4.8417531139534851E-10</v>
      </c>
      <c r="AC1529" s="46">
        <f>U1529*各種係数!K111*各種係数!$P$18</f>
        <v>4.5045595738213286E-10</v>
      </c>
      <c r="AD1529" s="364">
        <f t="shared" si="150"/>
        <v>5.443939980212962E-8</v>
      </c>
      <c r="AE1529" s="46">
        <f>G1529*各種係数!L111*各種係数!$P$18</f>
        <v>4.8970024390729988E-8</v>
      </c>
      <c r="AF1529" s="46">
        <f>M1529*各種係数!L111*各種係数!$P$18</f>
        <v>4.4313950809150503E-10</v>
      </c>
      <c r="AG1529" s="46">
        <f>U1529*各種係数!L111*各種係数!$P$18</f>
        <v>4.1227800483245385E-10</v>
      </c>
      <c r="AH1529" s="135">
        <f t="shared" si="151"/>
        <v>4.9825441903653946E-8</v>
      </c>
    </row>
    <row r="1530" spans="2:34" x14ac:dyDescent="0.15">
      <c r="B1530" s="163" t="s">
        <v>138</v>
      </c>
      <c r="C1530" s="163" t="s">
        <v>322</v>
      </c>
      <c r="D1530" s="163" t="s">
        <v>300</v>
      </c>
      <c r="E1530" s="62" t="s">
        <v>204</v>
      </c>
      <c r="F1530" s="365">
        <f>SUMIF(価格変換【係数】!$D$7:$D$64,E1530,価格変換【係数】!$J$811:$J$868)</f>
        <v>3.8554216867469883E-2</v>
      </c>
      <c r="G1530" s="326">
        <f>SUMIF(価格変換【係数】!$D$7:$D$64,E1530,価格変換【係数】!$L$811:$L$868)</f>
        <v>3.8554216867469883E-2</v>
      </c>
      <c r="H1530" s="327">
        <f>G1530*各種係数!H112</f>
        <v>2.8181703806375951E-2</v>
      </c>
      <c r="I1530" s="326">
        <f>G1530*各種係数!I112</f>
        <v>1.3306706471905322E-2</v>
      </c>
      <c r="J1530" s="80">
        <v>2.7249167613990215E-3</v>
      </c>
      <c r="K1530" s="67">
        <f>J1530*各種係数!G112</f>
        <v>1.6651732634211914E-3</v>
      </c>
      <c r="L1530" s="67">
        <f>J1530*各種係数!F112</f>
        <v>1.0597434979778301E-3</v>
      </c>
      <c r="M1530" s="80">
        <v>1.7298322109162508E-3</v>
      </c>
      <c r="N1530" s="67">
        <f>M1530*各種係数!H112</f>
        <v>1.2644432428843529E-3</v>
      </c>
      <c r="O1530" s="67">
        <f>M1530*各種係数!I112</f>
        <v>5.970389582917793E-4</v>
      </c>
      <c r="P1530" s="54"/>
      <c r="Q1530" s="41"/>
      <c r="R1530" s="67">
        <f>Q$1533*各種係数!J112</f>
        <v>7.0107903514315308E-3</v>
      </c>
      <c r="S1530" s="67">
        <f>R1530*各種係数!G112</f>
        <v>4.2842338577202292E-3</v>
      </c>
      <c r="T1530" s="67">
        <f>R1530*各種係数!F112</f>
        <v>2.7265564937113016E-3</v>
      </c>
      <c r="U1530" s="80">
        <v>4.3524105348823512E-3</v>
      </c>
      <c r="V1530" s="67">
        <f>U1530*各種係数!H112</f>
        <v>3.1814508114493103E-3</v>
      </c>
      <c r="W1530" s="67">
        <f>U1530*各種係数!I112</f>
        <v>1.5022027196660481E-3</v>
      </c>
      <c r="X1530" s="330">
        <f t="shared" si="147"/>
        <v>4.4636459613268481E-2</v>
      </c>
      <c r="Y1530" s="67">
        <f t="shared" si="148"/>
        <v>3.2627597860709616E-2</v>
      </c>
      <c r="Z1530" s="68">
        <f t="shared" si="149"/>
        <v>1.5405948149863149E-2</v>
      </c>
      <c r="AA1530" s="67">
        <f>G1530*各種係数!K112*各種係数!$P$18</f>
        <v>6.5529374133702959E-9</v>
      </c>
      <c r="AB1530" s="67">
        <f>M1530*各種係数!K112*各種係数!$P$18</f>
        <v>2.9401406991955967E-10</v>
      </c>
      <c r="AC1530" s="67">
        <f>U1530*各種係数!K112*各種係数!$P$18</f>
        <v>7.3976535252729339E-10</v>
      </c>
      <c r="AD1530" s="80">
        <f t="shared" si="150"/>
        <v>7.5867168358171499E-9</v>
      </c>
      <c r="AE1530" s="67">
        <f>G1530*各種係数!L112*各種係数!$P$18</f>
        <v>4.2243309521270924E-9</v>
      </c>
      <c r="AF1530" s="67">
        <f>M1530*各種係数!L112*各種係数!$P$18</f>
        <v>1.8953526603014894E-10</v>
      </c>
      <c r="AG1530" s="67">
        <f>U1530*各種係数!L112*各種係数!$P$18</f>
        <v>4.7688745960187709E-10</v>
      </c>
      <c r="AH1530" s="330">
        <f t="shared" si="151"/>
        <v>4.8907536777591191E-9</v>
      </c>
    </row>
    <row r="1531" spans="2:34" x14ac:dyDescent="0.15">
      <c r="B1531" s="155" t="s">
        <v>139</v>
      </c>
      <c r="C1531" s="155" t="s">
        <v>323</v>
      </c>
      <c r="D1531" s="155" t="s">
        <v>290</v>
      </c>
      <c r="E1531" s="41" t="s">
        <v>1002</v>
      </c>
      <c r="F1531" s="363">
        <f>SUMIF(価格変換【係数】!$D$7:$D$64,E1531,価格変換【係数】!$J$811:$J$868)</f>
        <v>0</v>
      </c>
      <c r="G1531" s="324">
        <f>SUMIF(価格変換【係数】!$D$7:$D$64,E1531,価格変換【係数】!$L$811:$L$868)</f>
        <v>0</v>
      </c>
      <c r="H1531" s="325">
        <f>G1531*各種係数!H113</f>
        <v>0</v>
      </c>
      <c r="I1531" s="324">
        <f>G1531*各種係数!I113</f>
        <v>0</v>
      </c>
      <c r="J1531" s="364">
        <v>2.3549462520863723E-3</v>
      </c>
      <c r="K1531" s="46">
        <f>J1531*各種係数!G113</f>
        <v>2.3549462520863723E-3</v>
      </c>
      <c r="L1531" s="46">
        <f>J1531*各種係数!F113</f>
        <v>0</v>
      </c>
      <c r="M1531" s="364">
        <v>2.5589214150118595E-3</v>
      </c>
      <c r="N1531" s="46">
        <f>M1531*各種係数!H113</f>
        <v>0</v>
      </c>
      <c r="O1531" s="46">
        <f>M1531*各種係数!I113</f>
        <v>0</v>
      </c>
      <c r="P1531" s="54"/>
      <c r="Q1531" s="41"/>
      <c r="R1531" s="46">
        <f>Q$1533*各種係数!J113</f>
        <v>0</v>
      </c>
      <c r="S1531" s="46">
        <f>R1531*各種係数!G113</f>
        <v>0</v>
      </c>
      <c r="T1531" s="46">
        <f>R1531*各種係数!F113</f>
        <v>0</v>
      </c>
      <c r="U1531" s="364">
        <v>1.8314529490445796E-4</v>
      </c>
      <c r="V1531" s="46">
        <f>U1531*各種係数!H113</f>
        <v>0</v>
      </c>
      <c r="W1531" s="46">
        <f>U1531*各種係数!I113</f>
        <v>0</v>
      </c>
      <c r="X1531" s="135">
        <f t="shared" si="147"/>
        <v>2.7420667099163176E-3</v>
      </c>
      <c r="Y1531" s="46">
        <f t="shared" si="148"/>
        <v>0</v>
      </c>
      <c r="Z1531" s="47">
        <f t="shared" si="149"/>
        <v>0</v>
      </c>
      <c r="AA1531" s="46">
        <f>G1531*各種係数!K113*各種係数!$P$18</f>
        <v>0</v>
      </c>
      <c r="AB1531" s="46">
        <f>M1531*各種係数!K113*各種係数!$P$18</f>
        <v>0</v>
      </c>
      <c r="AC1531" s="46">
        <f>U1531*各種係数!K113*各種係数!$P$18</f>
        <v>0</v>
      </c>
      <c r="AD1531" s="364">
        <f t="shared" si="150"/>
        <v>0</v>
      </c>
      <c r="AE1531" s="46">
        <f>G1531*各種係数!L113*各種係数!$P$18</f>
        <v>0</v>
      </c>
      <c r="AF1531" s="46">
        <f>M1531*各種係数!L113*各種係数!$P$18</f>
        <v>0</v>
      </c>
      <c r="AG1531" s="46">
        <f>U1531*各種係数!L113*各種係数!$P$18</f>
        <v>0</v>
      </c>
      <c r="AH1531" s="135">
        <f t="shared" si="151"/>
        <v>0</v>
      </c>
    </row>
    <row r="1532" spans="2:34" x14ac:dyDescent="0.15">
      <c r="B1532" s="173" t="s">
        <v>955</v>
      </c>
      <c r="C1532" s="173" t="s">
        <v>324</v>
      </c>
      <c r="D1532" s="173" t="s">
        <v>301</v>
      </c>
      <c r="E1532" s="87" t="s">
        <v>1003</v>
      </c>
      <c r="F1532" s="367">
        <f>SUMIF(価格変換【係数】!$D$7:$D$64,E1532,価格変換【係数】!$J$811:$J$868)</f>
        <v>0</v>
      </c>
      <c r="G1532" s="333">
        <f>SUMIF(価格変換【係数】!$D$7:$D$64,E1532,価格変換【係数】!$L$811:$L$868)</f>
        <v>0</v>
      </c>
      <c r="H1532" s="334">
        <f>G1532*各種係数!H114</f>
        <v>0</v>
      </c>
      <c r="I1532" s="333">
        <f>G1532*各種係数!I114</f>
        <v>0</v>
      </c>
      <c r="J1532" s="368">
        <v>3.800826912319821E-3</v>
      </c>
      <c r="K1532" s="91">
        <f>J1532*各種係数!G114</f>
        <v>2.3582693854443315E-3</v>
      </c>
      <c r="L1532" s="91">
        <f>J1532*各種係数!F114</f>
        <v>1.4425575268754895E-3</v>
      </c>
      <c r="M1532" s="368">
        <v>2.8136018502764857E-3</v>
      </c>
      <c r="N1532" s="46">
        <f>M1532*各種係数!H114</f>
        <v>1.157608617965925E-3</v>
      </c>
      <c r="O1532" s="46">
        <f>M1532*各種係数!I114</f>
        <v>3.0121949225531709E-5</v>
      </c>
      <c r="P1532" s="95"/>
      <c r="Q1532" s="87"/>
      <c r="R1532" s="91">
        <f>Q$1533*各種係数!J114</f>
        <v>8.4620312877669427E-6</v>
      </c>
      <c r="S1532" s="91">
        <f>R1532*各種係数!G114</f>
        <v>5.2503704548947568E-6</v>
      </c>
      <c r="T1532" s="91">
        <f>R1532*各種係数!F114</f>
        <v>3.2116608328721859E-6</v>
      </c>
      <c r="U1532" s="368">
        <v>3.252077923184025E-4</v>
      </c>
      <c r="V1532" s="91">
        <f>U1532*各種係数!H114</f>
        <v>1.3380121390681534E-4</v>
      </c>
      <c r="W1532" s="91">
        <f>U1532*各種係数!I114</f>
        <v>3.481620047626697E-6</v>
      </c>
      <c r="X1532" s="335">
        <f t="shared" si="147"/>
        <v>3.1388096425948881E-3</v>
      </c>
      <c r="Y1532" s="91">
        <f t="shared" si="148"/>
        <v>1.2914098318727403E-3</v>
      </c>
      <c r="Z1532" s="94">
        <f t="shared" si="149"/>
        <v>3.3603569273158408E-5</v>
      </c>
      <c r="AA1532" s="91">
        <f>G1532*各種係数!K114*各種係数!$P$18</f>
        <v>0</v>
      </c>
      <c r="AB1532" s="91">
        <f>M1532*各種係数!K114*各種係数!$P$18</f>
        <v>9.5996651251570036E-12</v>
      </c>
      <c r="AC1532" s="91">
        <f>U1532*各種係数!K114*各種係数!$P$18</f>
        <v>1.1095691815959994E-12</v>
      </c>
      <c r="AD1532" s="368">
        <f t="shared" si="150"/>
        <v>1.0709234306753002E-11</v>
      </c>
      <c r="AE1532" s="91">
        <f>G1532*各種係数!L114*各種係数!$P$18</f>
        <v>0</v>
      </c>
      <c r="AF1532" s="91">
        <f>M1532*各種係数!L114*各種係数!$P$18</f>
        <v>9.5996651251570036E-12</v>
      </c>
      <c r="AG1532" s="91">
        <f>U1532*各種係数!L114*各種係数!$P$18</f>
        <v>1.1095691815959994E-12</v>
      </c>
      <c r="AH1532" s="335">
        <f t="shared" si="151"/>
        <v>1.0709234306753002E-11</v>
      </c>
    </row>
    <row r="1533" spans="2:34" x14ac:dyDescent="0.15">
      <c r="B1533" s="477"/>
      <c r="C1533" s="478"/>
      <c r="D1533" s="478"/>
      <c r="E1533" s="95" t="s">
        <v>272</v>
      </c>
      <c r="F1533" s="91">
        <f t="shared" ref="F1533:O1533" si="152">SUM(F1426:F1532)</f>
        <v>1</v>
      </c>
      <c r="G1533" s="91">
        <f t="shared" si="152"/>
        <v>0.99553050592868009</v>
      </c>
      <c r="H1533" s="91">
        <f t="shared" si="152"/>
        <v>0.70210933566416689</v>
      </c>
      <c r="I1533" s="91">
        <f t="shared" si="152"/>
        <v>0.33160388311362254</v>
      </c>
      <c r="J1533" s="91">
        <f t="shared" si="152"/>
        <v>0.2934211702645132</v>
      </c>
      <c r="K1533" s="91">
        <f t="shared" si="152"/>
        <v>0.12329387745008574</v>
      </c>
      <c r="L1533" s="91">
        <f t="shared" si="152"/>
        <v>0.17012729281442751</v>
      </c>
      <c r="M1533" s="91">
        <f t="shared" si="152"/>
        <v>0.1478075268910605</v>
      </c>
      <c r="N1533" s="138">
        <f t="shared" si="152"/>
        <v>7.0895544850785197E-2</v>
      </c>
      <c r="O1533" s="138">
        <f t="shared" si="152"/>
        <v>3.3097700189976077E-2</v>
      </c>
      <c r="P1533" s="336">
        <f>各種係数!$P$8</f>
        <v>0.60899999999999999</v>
      </c>
      <c r="Q1533" s="91">
        <f>(I1533+O1533)*P1533</f>
        <v>0.22210326423189156</v>
      </c>
      <c r="R1533" s="91">
        <f t="shared" ref="R1533:AH1533" si="153">SUM(R1426:R1532)</f>
        <v>0.22210326423189169</v>
      </c>
      <c r="S1533" s="91">
        <f t="shared" si="153"/>
        <v>8.9984435455596895E-2</v>
      </c>
      <c r="T1533" s="91">
        <f t="shared" si="153"/>
        <v>0.13211882877629472</v>
      </c>
      <c r="U1533" s="91">
        <f t="shared" si="153"/>
        <v>0.10456636533917782</v>
      </c>
      <c r="V1533" s="91">
        <f t="shared" si="153"/>
        <v>6.2605564348409526E-2</v>
      </c>
      <c r="W1533" s="91">
        <f t="shared" si="153"/>
        <v>3.2999106761798007E-2</v>
      </c>
      <c r="X1533" s="91">
        <f t="shared" si="153"/>
        <v>1.2479043981589182</v>
      </c>
      <c r="Y1533" s="91">
        <f t="shared" si="153"/>
        <v>0.83561044486336145</v>
      </c>
      <c r="Z1533" s="91">
        <f t="shared" si="153"/>
        <v>0.3977006900653966</v>
      </c>
      <c r="AA1533" s="91">
        <f t="shared" si="153"/>
        <v>9.93556187396104E-8</v>
      </c>
      <c r="AB1533" s="91">
        <f t="shared" si="153"/>
        <v>8.852693962637605E-9</v>
      </c>
      <c r="AC1533" s="91">
        <f t="shared" si="153"/>
        <v>9.9222865687754736E-9</v>
      </c>
      <c r="AD1533" s="91">
        <f t="shared" si="153"/>
        <v>1.1813059927102349E-7</v>
      </c>
      <c r="AE1533" s="91">
        <f t="shared" si="153"/>
        <v>8.3984559161312034E-8</v>
      </c>
      <c r="AF1533" s="91">
        <f t="shared" si="153"/>
        <v>7.987604407870888E-9</v>
      </c>
      <c r="AG1533" s="91">
        <f t="shared" si="153"/>
        <v>8.8638808494631582E-9</v>
      </c>
      <c r="AH1533" s="91">
        <f t="shared" si="153"/>
        <v>1.0083604441864608E-7</v>
      </c>
    </row>
  </sheetData>
  <mergeCells count="377">
    <mergeCell ref="R6:R7"/>
    <mergeCell ref="S6:S7"/>
    <mergeCell ref="T6:T7"/>
    <mergeCell ref="U6:W6"/>
    <mergeCell ref="X6:Z6"/>
    <mergeCell ref="AD6:AD9"/>
    <mergeCell ref="J6:J7"/>
    <mergeCell ref="K6:K7"/>
    <mergeCell ref="AH6:AH9"/>
    <mergeCell ref="X8:X9"/>
    <mergeCell ref="Y8:Y9"/>
    <mergeCell ref="Z8:Z9"/>
    <mergeCell ref="AA8:AA9"/>
    <mergeCell ref="AB8:AB9"/>
    <mergeCell ref="AC8:AC9"/>
    <mergeCell ref="AE8:AE9"/>
    <mergeCell ref="AF8:AF9"/>
    <mergeCell ref="AG8:AG9"/>
    <mergeCell ref="B242:B245"/>
    <mergeCell ref="C242:C245"/>
    <mergeCell ref="D242:D245"/>
    <mergeCell ref="E242:E245"/>
    <mergeCell ref="L6:L7"/>
    <mergeCell ref="M6:O6"/>
    <mergeCell ref="P6:P7"/>
    <mergeCell ref="Q6:Q7"/>
    <mergeCell ref="G6:I6"/>
    <mergeCell ref="J124:J125"/>
    <mergeCell ref="K124:K125"/>
    <mergeCell ref="L124:L125"/>
    <mergeCell ref="M124:O124"/>
    <mergeCell ref="P124:P125"/>
    <mergeCell ref="Q124:Q125"/>
    <mergeCell ref="B6:B9"/>
    <mergeCell ref="C6:C9"/>
    <mergeCell ref="D6:D9"/>
    <mergeCell ref="E6:E9"/>
    <mergeCell ref="F6:F7"/>
    <mergeCell ref="B117:D117"/>
    <mergeCell ref="K242:K243"/>
    <mergeCell ref="L242:L243"/>
    <mergeCell ref="AE126:AE127"/>
    <mergeCell ref="AF126:AF127"/>
    <mergeCell ref="AG126:AG127"/>
    <mergeCell ref="B124:B127"/>
    <mergeCell ref="C124:C127"/>
    <mergeCell ref="D124:D127"/>
    <mergeCell ref="E124:E127"/>
    <mergeCell ref="F124:F125"/>
    <mergeCell ref="B235:D235"/>
    <mergeCell ref="R124:R125"/>
    <mergeCell ref="S124:S125"/>
    <mergeCell ref="T124:T125"/>
    <mergeCell ref="G124:I124"/>
    <mergeCell ref="U124:W124"/>
    <mergeCell ref="X124:Z124"/>
    <mergeCell ref="AD124:AD127"/>
    <mergeCell ref="AH124:AH127"/>
    <mergeCell ref="X126:X127"/>
    <mergeCell ref="Y126:Y127"/>
    <mergeCell ref="Z126:Z127"/>
    <mergeCell ref="AA126:AA127"/>
    <mergeCell ref="AB126:AB127"/>
    <mergeCell ref="AC126:AC127"/>
    <mergeCell ref="B353:D353"/>
    <mergeCell ref="B360:B363"/>
    <mergeCell ref="C360:C363"/>
    <mergeCell ref="D360:D363"/>
    <mergeCell ref="E360:E363"/>
    <mergeCell ref="T242:T243"/>
    <mergeCell ref="U242:W242"/>
    <mergeCell ref="X242:Z242"/>
    <mergeCell ref="AD242:AD245"/>
    <mergeCell ref="M242:O242"/>
    <mergeCell ref="P242:P243"/>
    <mergeCell ref="Q242:Q243"/>
    <mergeCell ref="R242:R243"/>
    <mergeCell ref="S242:S243"/>
    <mergeCell ref="F242:F243"/>
    <mergeCell ref="G242:I242"/>
    <mergeCell ref="J242:J243"/>
    <mergeCell ref="B471:D471"/>
    <mergeCell ref="AH360:AH363"/>
    <mergeCell ref="X362:X363"/>
    <mergeCell ref="Y362:Y363"/>
    <mergeCell ref="Z362:Z363"/>
    <mergeCell ref="AA362:AA363"/>
    <mergeCell ref="AB362:AB363"/>
    <mergeCell ref="AC362:AC363"/>
    <mergeCell ref="AE362:AE363"/>
    <mergeCell ref="AF362:AF363"/>
    <mergeCell ref="AG362:AG363"/>
    <mergeCell ref="F360:F361"/>
    <mergeCell ref="G360:I360"/>
    <mergeCell ref="J360:J361"/>
    <mergeCell ref="K360:K361"/>
    <mergeCell ref="L360:L361"/>
    <mergeCell ref="T360:T361"/>
    <mergeCell ref="U360:W360"/>
    <mergeCell ref="X360:Z360"/>
    <mergeCell ref="AD360:AD363"/>
    <mergeCell ref="M360:O360"/>
    <mergeCell ref="P360:P361"/>
    <mergeCell ref="Q360:Q361"/>
    <mergeCell ref="R360:R361"/>
    <mergeCell ref="AH242:AH245"/>
    <mergeCell ref="X244:X245"/>
    <mergeCell ref="Y244:Y245"/>
    <mergeCell ref="Z244:Z245"/>
    <mergeCell ref="AA244:AA245"/>
    <mergeCell ref="AB244:AB245"/>
    <mergeCell ref="AC244:AC245"/>
    <mergeCell ref="AE244:AE245"/>
    <mergeCell ref="AF244:AF245"/>
    <mergeCell ref="AG244:AG245"/>
    <mergeCell ref="S360:S361"/>
    <mergeCell ref="AH478:AH481"/>
    <mergeCell ref="X480:X481"/>
    <mergeCell ref="Y480:Y481"/>
    <mergeCell ref="Z480:Z481"/>
    <mergeCell ref="AA480:AA481"/>
    <mergeCell ref="AB480:AB481"/>
    <mergeCell ref="AC480:AC481"/>
    <mergeCell ref="AE480:AE481"/>
    <mergeCell ref="AF480:AF481"/>
    <mergeCell ref="AG480:AG481"/>
    <mergeCell ref="B589:D589"/>
    <mergeCell ref="B596:B599"/>
    <mergeCell ref="C596:C599"/>
    <mergeCell ref="D596:D599"/>
    <mergeCell ref="E596:E599"/>
    <mergeCell ref="T478:T479"/>
    <mergeCell ref="U478:W478"/>
    <mergeCell ref="X478:Z478"/>
    <mergeCell ref="AD478:AD481"/>
    <mergeCell ref="M478:O478"/>
    <mergeCell ref="P478:P479"/>
    <mergeCell ref="Q478:Q479"/>
    <mergeCell ref="R478:R479"/>
    <mergeCell ref="S478:S479"/>
    <mergeCell ref="F478:F479"/>
    <mergeCell ref="G478:I478"/>
    <mergeCell ref="J478:J479"/>
    <mergeCell ref="K478:K479"/>
    <mergeCell ref="L478:L479"/>
    <mergeCell ref="B478:B481"/>
    <mergeCell ref="C478:C481"/>
    <mergeCell ref="D478:D481"/>
    <mergeCell ref="E478:E481"/>
    <mergeCell ref="AH596:AH599"/>
    <mergeCell ref="X598:X599"/>
    <mergeCell ref="Y598:Y599"/>
    <mergeCell ref="Z598:Z599"/>
    <mergeCell ref="AA598:AA599"/>
    <mergeCell ref="AB598:AB599"/>
    <mergeCell ref="AC598:AC599"/>
    <mergeCell ref="AE598:AE599"/>
    <mergeCell ref="AF598:AF599"/>
    <mergeCell ref="AG598:AG599"/>
    <mergeCell ref="B707:D707"/>
    <mergeCell ref="B714:B717"/>
    <mergeCell ref="C714:C717"/>
    <mergeCell ref="D714:D717"/>
    <mergeCell ref="E714:E717"/>
    <mergeCell ref="T596:T597"/>
    <mergeCell ref="U596:W596"/>
    <mergeCell ref="X596:Z596"/>
    <mergeCell ref="AD596:AD599"/>
    <mergeCell ref="M596:O596"/>
    <mergeCell ref="P596:P597"/>
    <mergeCell ref="Q596:Q597"/>
    <mergeCell ref="R596:R597"/>
    <mergeCell ref="S596:S597"/>
    <mergeCell ref="F596:F597"/>
    <mergeCell ref="G596:I596"/>
    <mergeCell ref="J596:J597"/>
    <mergeCell ref="K596:K597"/>
    <mergeCell ref="L596:L597"/>
    <mergeCell ref="AH714:AH717"/>
    <mergeCell ref="X716:X717"/>
    <mergeCell ref="Y716:Y717"/>
    <mergeCell ref="Z716:Z717"/>
    <mergeCell ref="AA716:AA717"/>
    <mergeCell ref="AB716:AB717"/>
    <mergeCell ref="AC716:AC717"/>
    <mergeCell ref="AE716:AE717"/>
    <mergeCell ref="AF716:AF717"/>
    <mergeCell ref="AG716:AG717"/>
    <mergeCell ref="B825:D825"/>
    <mergeCell ref="B832:B835"/>
    <mergeCell ref="C832:C835"/>
    <mergeCell ref="D832:D835"/>
    <mergeCell ref="E832:E835"/>
    <mergeCell ref="T714:T715"/>
    <mergeCell ref="U714:W714"/>
    <mergeCell ref="X714:Z714"/>
    <mergeCell ref="AD714:AD717"/>
    <mergeCell ref="M714:O714"/>
    <mergeCell ref="P714:P715"/>
    <mergeCell ref="Q714:Q715"/>
    <mergeCell ref="R714:R715"/>
    <mergeCell ref="S714:S715"/>
    <mergeCell ref="F714:F715"/>
    <mergeCell ref="G714:I714"/>
    <mergeCell ref="J714:J715"/>
    <mergeCell ref="K714:K715"/>
    <mergeCell ref="L714:L715"/>
    <mergeCell ref="AH832:AH835"/>
    <mergeCell ref="X834:X835"/>
    <mergeCell ref="Y834:Y835"/>
    <mergeCell ref="Z834:Z835"/>
    <mergeCell ref="AA834:AA835"/>
    <mergeCell ref="AB834:AB835"/>
    <mergeCell ref="AC834:AC835"/>
    <mergeCell ref="AE834:AE835"/>
    <mergeCell ref="AF834:AF835"/>
    <mergeCell ref="AG834:AG835"/>
    <mergeCell ref="B943:D943"/>
    <mergeCell ref="B950:B953"/>
    <mergeCell ref="C950:C953"/>
    <mergeCell ref="D950:D953"/>
    <mergeCell ref="E950:E953"/>
    <mergeCell ref="T832:T833"/>
    <mergeCell ref="U832:W832"/>
    <mergeCell ref="X832:Z832"/>
    <mergeCell ref="AD832:AD835"/>
    <mergeCell ref="M832:O832"/>
    <mergeCell ref="P832:P833"/>
    <mergeCell ref="Q832:Q833"/>
    <mergeCell ref="R832:R833"/>
    <mergeCell ref="S832:S833"/>
    <mergeCell ref="F832:F833"/>
    <mergeCell ref="G832:I832"/>
    <mergeCell ref="J832:J833"/>
    <mergeCell ref="K832:K833"/>
    <mergeCell ref="L832:L833"/>
    <mergeCell ref="AH950:AH953"/>
    <mergeCell ref="X952:X953"/>
    <mergeCell ref="Y952:Y953"/>
    <mergeCell ref="Z952:Z953"/>
    <mergeCell ref="AA952:AA953"/>
    <mergeCell ref="AB952:AB953"/>
    <mergeCell ref="AC952:AC953"/>
    <mergeCell ref="AE952:AE953"/>
    <mergeCell ref="AF952:AF953"/>
    <mergeCell ref="AG952:AG953"/>
    <mergeCell ref="B1061:D1061"/>
    <mergeCell ref="B1068:B1071"/>
    <mergeCell ref="C1068:C1071"/>
    <mergeCell ref="D1068:D1071"/>
    <mergeCell ref="E1068:E1071"/>
    <mergeCell ref="T950:T951"/>
    <mergeCell ref="U950:W950"/>
    <mergeCell ref="X950:Z950"/>
    <mergeCell ref="AD950:AD953"/>
    <mergeCell ref="M950:O950"/>
    <mergeCell ref="P950:P951"/>
    <mergeCell ref="Q950:Q951"/>
    <mergeCell ref="R950:R951"/>
    <mergeCell ref="S950:S951"/>
    <mergeCell ref="F950:F951"/>
    <mergeCell ref="G950:I950"/>
    <mergeCell ref="J950:J951"/>
    <mergeCell ref="K950:K951"/>
    <mergeCell ref="L950:L951"/>
    <mergeCell ref="AH1068:AH1071"/>
    <mergeCell ref="X1070:X1071"/>
    <mergeCell ref="Y1070:Y1071"/>
    <mergeCell ref="Z1070:Z1071"/>
    <mergeCell ref="AA1070:AA1071"/>
    <mergeCell ref="AB1070:AB1071"/>
    <mergeCell ref="AC1070:AC1071"/>
    <mergeCell ref="AE1070:AE1071"/>
    <mergeCell ref="AF1070:AF1071"/>
    <mergeCell ref="AG1070:AG1071"/>
    <mergeCell ref="B1179:D1179"/>
    <mergeCell ref="B1186:B1189"/>
    <mergeCell ref="C1186:C1189"/>
    <mergeCell ref="D1186:D1189"/>
    <mergeCell ref="E1186:E1189"/>
    <mergeCell ref="T1068:T1069"/>
    <mergeCell ref="U1068:W1068"/>
    <mergeCell ref="X1068:Z1068"/>
    <mergeCell ref="AD1068:AD1071"/>
    <mergeCell ref="M1068:O1068"/>
    <mergeCell ref="P1068:P1069"/>
    <mergeCell ref="Q1068:Q1069"/>
    <mergeCell ref="R1068:R1069"/>
    <mergeCell ref="S1068:S1069"/>
    <mergeCell ref="F1068:F1069"/>
    <mergeCell ref="G1068:I1068"/>
    <mergeCell ref="J1068:J1069"/>
    <mergeCell ref="K1068:K1069"/>
    <mergeCell ref="L1068:L1069"/>
    <mergeCell ref="AH1186:AH1189"/>
    <mergeCell ref="X1188:X1189"/>
    <mergeCell ref="Y1188:Y1189"/>
    <mergeCell ref="Z1188:Z1189"/>
    <mergeCell ref="AA1188:AA1189"/>
    <mergeCell ref="AB1188:AB1189"/>
    <mergeCell ref="AC1188:AC1189"/>
    <mergeCell ref="AE1188:AE1189"/>
    <mergeCell ref="AF1188:AF1189"/>
    <mergeCell ref="AG1188:AG1189"/>
    <mergeCell ref="B1297:D1297"/>
    <mergeCell ref="B1304:B1307"/>
    <mergeCell ref="C1304:C1307"/>
    <mergeCell ref="D1304:D1307"/>
    <mergeCell ref="E1304:E1307"/>
    <mergeCell ref="T1186:T1187"/>
    <mergeCell ref="U1186:W1186"/>
    <mergeCell ref="X1186:Z1186"/>
    <mergeCell ref="AD1186:AD1189"/>
    <mergeCell ref="M1186:O1186"/>
    <mergeCell ref="P1186:P1187"/>
    <mergeCell ref="Q1186:Q1187"/>
    <mergeCell ref="R1186:R1187"/>
    <mergeCell ref="S1186:S1187"/>
    <mergeCell ref="F1186:F1187"/>
    <mergeCell ref="G1186:I1186"/>
    <mergeCell ref="J1186:J1187"/>
    <mergeCell ref="K1186:K1187"/>
    <mergeCell ref="L1186:L1187"/>
    <mergeCell ref="AD1304:AD1307"/>
    <mergeCell ref="AH1304:AH1307"/>
    <mergeCell ref="X1306:X1307"/>
    <mergeCell ref="Y1306:Y1307"/>
    <mergeCell ref="Z1306:Z1307"/>
    <mergeCell ref="AA1306:AA1307"/>
    <mergeCell ref="AB1306:AB1307"/>
    <mergeCell ref="AC1306:AC1307"/>
    <mergeCell ref="AE1306:AE1307"/>
    <mergeCell ref="AF1306:AF1307"/>
    <mergeCell ref="AG1306:AG1307"/>
    <mergeCell ref="L1422:L1423"/>
    <mergeCell ref="B1415:D1415"/>
    <mergeCell ref="B1422:B1425"/>
    <mergeCell ref="C1422:C1425"/>
    <mergeCell ref="D1422:D1425"/>
    <mergeCell ref="E1422:E1425"/>
    <mergeCell ref="T1304:T1305"/>
    <mergeCell ref="U1304:W1304"/>
    <mergeCell ref="X1304:Z1304"/>
    <mergeCell ref="M1304:O1304"/>
    <mergeCell ref="P1304:P1305"/>
    <mergeCell ref="Q1304:Q1305"/>
    <mergeCell ref="R1304:R1305"/>
    <mergeCell ref="S1304:S1305"/>
    <mergeCell ref="F1304:F1305"/>
    <mergeCell ref="G1304:I1304"/>
    <mergeCell ref="J1304:J1305"/>
    <mergeCell ref="K1304:K1305"/>
    <mergeCell ref="L1304:L1305"/>
    <mergeCell ref="B1533:D1533"/>
    <mergeCell ref="T1422:T1423"/>
    <mergeCell ref="U1422:W1422"/>
    <mergeCell ref="X1422:Z1422"/>
    <mergeCell ref="AD1422:AD1425"/>
    <mergeCell ref="AH1422:AH1425"/>
    <mergeCell ref="X1424:X1425"/>
    <mergeCell ref="Y1424:Y1425"/>
    <mergeCell ref="Z1424:Z1425"/>
    <mergeCell ref="AA1424:AA1425"/>
    <mergeCell ref="AB1424:AB1425"/>
    <mergeCell ref="AC1424:AC1425"/>
    <mergeCell ref="AE1424:AE1425"/>
    <mergeCell ref="AF1424:AF1425"/>
    <mergeCell ref="AG1424:AG1425"/>
    <mergeCell ref="M1422:O1422"/>
    <mergeCell ref="P1422:P1423"/>
    <mergeCell ref="Q1422:Q1423"/>
    <mergeCell ref="R1422:R1423"/>
    <mergeCell ref="S1422:S1423"/>
    <mergeCell ref="F1422:F1423"/>
    <mergeCell ref="G1422:I1422"/>
    <mergeCell ref="J1422:J1423"/>
    <mergeCell ref="K1422:K1423"/>
  </mergeCells>
  <phoneticPr fontId="1"/>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5:W1559"/>
  <sheetViews>
    <sheetView showGridLines="0" workbookViewId="0"/>
  </sheetViews>
  <sheetFormatPr defaultColWidth="8.75" defaultRowHeight="18.75" x14ac:dyDescent="0.15"/>
  <cols>
    <col min="1" max="1" width="1.625" style="2" customWidth="1"/>
    <col min="2" max="2" width="4.625" style="2" customWidth="1"/>
    <col min="3" max="3" width="60.625" style="2" customWidth="1"/>
    <col min="4" max="23" width="12.625" style="2" customWidth="1"/>
    <col min="24" max="16384" width="8.75" style="2"/>
  </cols>
  <sheetData>
    <row r="5" spans="2:23" x14ac:dyDescent="0.15">
      <c r="W5" s="10" t="str">
        <f>"（単位："&amp;入力表1【係数】!$L$15&amp;"、人）"</f>
        <v>（単位：円、人）</v>
      </c>
    </row>
    <row r="6" spans="2:23" x14ac:dyDescent="0.15">
      <c r="B6" s="460" t="s">
        <v>593</v>
      </c>
      <c r="C6" s="460" t="s">
        <v>525</v>
      </c>
      <c r="D6" s="337" t="s">
        <v>8</v>
      </c>
      <c r="E6" s="338"/>
      <c r="F6" s="338"/>
      <c r="G6" s="338"/>
      <c r="H6" s="339"/>
      <c r="I6" s="340" t="s">
        <v>854</v>
      </c>
      <c r="J6" s="341"/>
      <c r="K6" s="341"/>
      <c r="L6" s="341"/>
      <c r="M6" s="342"/>
      <c r="N6" s="343" t="s">
        <v>833</v>
      </c>
      <c r="O6" s="344"/>
      <c r="P6" s="344"/>
      <c r="Q6" s="344"/>
      <c r="R6" s="345"/>
      <c r="S6" s="346" t="s">
        <v>366</v>
      </c>
      <c r="T6" s="347"/>
      <c r="U6" s="347"/>
      <c r="V6" s="347"/>
      <c r="W6" s="348"/>
    </row>
    <row r="7" spans="2:23" x14ac:dyDescent="0.15">
      <c r="B7" s="498"/>
      <c r="C7" s="498"/>
      <c r="D7" s="349"/>
      <c r="E7" s="338"/>
      <c r="F7" s="339"/>
      <c r="G7" s="349"/>
      <c r="H7" s="339"/>
      <c r="I7" s="350"/>
      <c r="J7" s="341"/>
      <c r="K7" s="342"/>
      <c r="L7" s="350"/>
      <c r="M7" s="342"/>
      <c r="N7" s="351"/>
      <c r="O7" s="344"/>
      <c r="P7" s="345"/>
      <c r="Q7" s="351"/>
      <c r="R7" s="345"/>
      <c r="S7" s="352"/>
      <c r="T7" s="347"/>
      <c r="U7" s="348"/>
      <c r="V7" s="352"/>
      <c r="W7" s="348"/>
    </row>
    <row r="8" spans="2:23" ht="12.95" customHeight="1" x14ac:dyDescent="0.15">
      <c r="B8" s="498"/>
      <c r="C8" s="498"/>
      <c r="D8" s="519" t="s">
        <v>364</v>
      </c>
      <c r="E8" s="520" t="s">
        <v>228</v>
      </c>
      <c r="F8" s="521" t="s">
        <v>365</v>
      </c>
      <c r="G8" s="527" t="s">
        <v>368</v>
      </c>
      <c r="H8" s="543" t="s">
        <v>367</v>
      </c>
      <c r="I8" s="545" t="s">
        <v>364</v>
      </c>
      <c r="J8" s="546" t="s">
        <v>228</v>
      </c>
      <c r="K8" s="547" t="s">
        <v>365</v>
      </c>
      <c r="L8" s="529" t="s">
        <v>368</v>
      </c>
      <c r="M8" s="531" t="s">
        <v>367</v>
      </c>
      <c r="N8" s="549" t="s">
        <v>364</v>
      </c>
      <c r="O8" s="518" t="s">
        <v>228</v>
      </c>
      <c r="P8" s="537" t="s">
        <v>365</v>
      </c>
      <c r="Q8" s="533" t="s">
        <v>368</v>
      </c>
      <c r="R8" s="535" t="s">
        <v>367</v>
      </c>
      <c r="S8" s="539" t="s">
        <v>364</v>
      </c>
      <c r="T8" s="540" t="s">
        <v>228</v>
      </c>
      <c r="U8" s="541" t="s">
        <v>365</v>
      </c>
      <c r="V8" s="523" t="s">
        <v>368</v>
      </c>
      <c r="W8" s="525" t="s">
        <v>367</v>
      </c>
    </row>
    <row r="9" spans="2:23" x14ac:dyDescent="0.15">
      <c r="B9" s="498"/>
      <c r="C9" s="498"/>
      <c r="D9" s="519"/>
      <c r="E9" s="520"/>
      <c r="F9" s="522"/>
      <c r="G9" s="528"/>
      <c r="H9" s="544"/>
      <c r="I9" s="545"/>
      <c r="J9" s="546"/>
      <c r="K9" s="548"/>
      <c r="L9" s="530"/>
      <c r="M9" s="532"/>
      <c r="N9" s="549"/>
      <c r="O9" s="518"/>
      <c r="P9" s="538"/>
      <c r="Q9" s="534"/>
      <c r="R9" s="536"/>
      <c r="S9" s="539"/>
      <c r="T9" s="540"/>
      <c r="U9" s="542"/>
      <c r="V9" s="524"/>
      <c r="W9" s="526"/>
    </row>
    <row r="10" spans="2:23" x14ac:dyDescent="0.15">
      <c r="B10" s="459"/>
      <c r="C10" s="459"/>
      <c r="D10" s="519"/>
      <c r="E10" s="520"/>
      <c r="F10" s="522"/>
      <c r="G10" s="528"/>
      <c r="H10" s="544"/>
      <c r="I10" s="545"/>
      <c r="J10" s="546"/>
      <c r="K10" s="548"/>
      <c r="L10" s="530"/>
      <c r="M10" s="532"/>
      <c r="N10" s="549"/>
      <c r="O10" s="518"/>
      <c r="P10" s="538"/>
      <c r="Q10" s="534"/>
      <c r="R10" s="536"/>
      <c r="S10" s="539"/>
      <c r="T10" s="540"/>
      <c r="U10" s="542"/>
      <c r="V10" s="524"/>
      <c r="W10" s="526"/>
    </row>
    <row r="11" spans="2:23" x14ac:dyDescent="0.15">
      <c r="B11" s="155" t="s">
        <v>1046</v>
      </c>
      <c r="C11" s="41" t="s">
        <v>141</v>
      </c>
      <c r="D11" s="134">
        <f>詳細表【係数】!G10</f>
        <v>15.493781583569994</v>
      </c>
      <c r="E11" s="134">
        <f>詳細表【係数】!H10</f>
        <v>8.996054003120177</v>
      </c>
      <c r="F11" s="134">
        <f>詳細表【係数】!I10</f>
        <v>1.2525464890816593</v>
      </c>
      <c r="G11" s="134">
        <f>詳細表【係数】!AA10</f>
        <v>7.9731220145916622E-6</v>
      </c>
      <c r="H11" s="134">
        <f>詳細表【係数】!AE10</f>
        <v>1.0394407534360296E-6</v>
      </c>
      <c r="I11" s="134">
        <f>詳細表【係数】!M10</f>
        <v>10.074310496367767</v>
      </c>
      <c r="J11" s="134">
        <f>詳細表【係数】!N10</f>
        <v>5.8493816232462095</v>
      </c>
      <c r="K11" s="134">
        <f>詳細表【係数】!O10</f>
        <v>0.8144262376542718</v>
      </c>
      <c r="L11" s="134">
        <f>詳細表【係数】!AB10</f>
        <v>5.184254493789885E-6</v>
      </c>
      <c r="M11" s="134">
        <f>詳細表【係数】!AF10</f>
        <v>6.7586139873027634E-7</v>
      </c>
      <c r="N11" s="134">
        <f>詳細表【係数】!U10</f>
        <v>2.3589080174612191</v>
      </c>
      <c r="O11" s="134">
        <f>詳細表【係数】!V10</f>
        <v>1.3696374767524433</v>
      </c>
      <c r="P11" s="134">
        <f>詳細表【係数】!W10</f>
        <v>0.19069856764153731</v>
      </c>
      <c r="Q11" s="134">
        <f>詳細表【係数】!AC10</f>
        <v>1.2138974170360813E-6</v>
      </c>
      <c r="R11" s="134">
        <f>詳細表【係数】!AG10</f>
        <v>1.582534976197345E-7</v>
      </c>
      <c r="S11" s="134">
        <f t="shared" ref="S11:W42" si="0">D11+I11+N11</f>
        <v>27.927000097398981</v>
      </c>
      <c r="T11" s="134">
        <f t="shared" si="0"/>
        <v>16.215073103118829</v>
      </c>
      <c r="U11" s="134">
        <f t="shared" si="0"/>
        <v>2.2576712943774684</v>
      </c>
      <c r="V11" s="134">
        <f t="shared" si="0"/>
        <v>1.4371273925417627E-5</v>
      </c>
      <c r="W11" s="134">
        <f t="shared" si="0"/>
        <v>1.8735556497860403E-6</v>
      </c>
    </row>
    <row r="12" spans="2:23" x14ac:dyDescent="0.15">
      <c r="B12" s="155" t="s">
        <v>1047</v>
      </c>
      <c r="C12" s="41" t="s">
        <v>205</v>
      </c>
      <c r="D12" s="46">
        <f>詳細表【係数】!G11</f>
        <v>0</v>
      </c>
      <c r="E12" s="46">
        <f>詳細表【係数】!H11</f>
        <v>0</v>
      </c>
      <c r="F12" s="46">
        <f>詳細表【係数】!I11</f>
        <v>0</v>
      </c>
      <c r="G12" s="46">
        <f>詳細表【係数】!AA11</f>
        <v>0</v>
      </c>
      <c r="H12" s="46">
        <f>詳細表【係数】!AE11</f>
        <v>0</v>
      </c>
      <c r="I12" s="46">
        <f>詳細表【係数】!M11</f>
        <v>1.8776413298271331</v>
      </c>
      <c r="J12" s="46">
        <f>詳細表【係数】!N11</f>
        <v>0.5468960943778185</v>
      </c>
      <c r="K12" s="46">
        <f>詳細表【係数】!O11</f>
        <v>0.18154940463751082</v>
      </c>
      <c r="L12" s="46">
        <f>詳細表【係数】!AB11</f>
        <v>2.5123369906137694E-7</v>
      </c>
      <c r="M12" s="46">
        <f>詳細表【係数】!AF11</f>
        <v>1.0578261013110608E-7</v>
      </c>
      <c r="N12" s="46">
        <f>詳細表【係数】!U11</f>
        <v>0.24365157607951096</v>
      </c>
      <c r="O12" s="46">
        <f>詳細表【係数】!V11</f>
        <v>7.0967811173581502E-2</v>
      </c>
      <c r="P12" s="46">
        <f>詳細表【係数】!W11</f>
        <v>2.3558705208251308E-2</v>
      </c>
      <c r="Q12" s="46">
        <f>詳細表【係数】!AC11</f>
        <v>3.2601267221906391E-8</v>
      </c>
      <c r="R12" s="46">
        <f>詳細表【係数】!AG11</f>
        <v>1.3726849356592166E-8</v>
      </c>
      <c r="S12" s="46">
        <f t="shared" si="0"/>
        <v>2.1212929059066439</v>
      </c>
      <c r="T12" s="46">
        <f t="shared" si="0"/>
        <v>0.61786390555140003</v>
      </c>
      <c r="U12" s="46">
        <f t="shared" si="0"/>
        <v>0.20510810984576214</v>
      </c>
      <c r="V12" s="46">
        <f t="shared" si="0"/>
        <v>2.8383496628328332E-7</v>
      </c>
      <c r="W12" s="46">
        <f t="shared" si="0"/>
        <v>1.1950945948769824E-7</v>
      </c>
    </row>
    <row r="13" spans="2:23" x14ac:dyDescent="0.15">
      <c r="B13" s="155" t="s">
        <v>36</v>
      </c>
      <c r="C13" s="41" t="s">
        <v>142</v>
      </c>
      <c r="D13" s="46">
        <f>詳細表【係数】!G12</f>
        <v>0</v>
      </c>
      <c r="E13" s="46">
        <f>詳細表【係数】!H12</f>
        <v>0</v>
      </c>
      <c r="F13" s="46">
        <f>詳細表【係数】!I12</f>
        <v>0</v>
      </c>
      <c r="G13" s="46">
        <f>詳細表【係数】!AA12</f>
        <v>0</v>
      </c>
      <c r="H13" s="46">
        <f>詳細表【係数】!AE12</f>
        <v>0</v>
      </c>
      <c r="I13" s="46">
        <f>詳細表【係数】!M12</f>
        <v>1.5779045981691118</v>
      </c>
      <c r="J13" s="46">
        <f>詳細表【係数】!N12</f>
        <v>1.0387729321840526</v>
      </c>
      <c r="K13" s="46">
        <f>詳細表【係数】!O12</f>
        <v>0.71519124899660713</v>
      </c>
      <c r="L13" s="46">
        <f>詳細表【係数】!AB12</f>
        <v>5.3053191478570998E-8</v>
      </c>
      <c r="M13" s="46">
        <f>詳細表【係数】!AF12</f>
        <v>4.7919011658064126E-8</v>
      </c>
      <c r="N13" s="46">
        <f>詳細表【係数】!U12</f>
        <v>11.357937101578472</v>
      </c>
      <c r="O13" s="46">
        <f>詳細表【係数】!V12</f>
        <v>7.4772059351741786</v>
      </c>
      <c r="P13" s="46">
        <f>詳細表【係数】!W12</f>
        <v>5.1480281071037339</v>
      </c>
      <c r="Q13" s="46">
        <f>詳細表【係数】!AC12</f>
        <v>3.8188291773203104E-7</v>
      </c>
      <c r="R13" s="46">
        <f>詳細表【係数】!AG12</f>
        <v>3.4492650633860866E-7</v>
      </c>
      <c r="S13" s="46">
        <f t="shared" si="0"/>
        <v>12.935841699747584</v>
      </c>
      <c r="T13" s="46">
        <f t="shared" si="0"/>
        <v>8.515978867358232</v>
      </c>
      <c r="U13" s="46">
        <f t="shared" si="0"/>
        <v>5.8632193561003412</v>
      </c>
      <c r="V13" s="46">
        <f t="shared" si="0"/>
        <v>4.3493610921060206E-7</v>
      </c>
      <c r="W13" s="46">
        <f t="shared" si="0"/>
        <v>3.9284551799667277E-7</v>
      </c>
    </row>
    <row r="14" spans="2:23" x14ac:dyDescent="0.15">
      <c r="B14" s="155" t="s">
        <v>37</v>
      </c>
      <c r="C14" s="41" t="s">
        <v>143</v>
      </c>
      <c r="D14" s="46">
        <f>詳細表【係数】!G13</f>
        <v>0</v>
      </c>
      <c r="E14" s="46">
        <f>詳細表【係数】!H13</f>
        <v>0</v>
      </c>
      <c r="F14" s="46">
        <f>詳細表【係数】!I13</f>
        <v>0</v>
      </c>
      <c r="G14" s="46">
        <f>詳細表【係数】!AA13</f>
        <v>0</v>
      </c>
      <c r="H14" s="46">
        <f>詳細表【係数】!AE13</f>
        <v>0</v>
      </c>
      <c r="I14" s="46">
        <f>詳細表【係数】!M13</f>
        <v>4.5470917623540066E-2</v>
      </c>
      <c r="J14" s="46">
        <f>詳細表【係数】!N13</f>
        <v>3.0465514807771842E-2</v>
      </c>
      <c r="K14" s="46">
        <f>詳細表【係数】!O13</f>
        <v>1.7278948696945226E-2</v>
      </c>
      <c r="L14" s="46">
        <f>詳細表【係数】!AB13</f>
        <v>6.8206376435310107E-8</v>
      </c>
      <c r="M14" s="46">
        <f>詳細表【係数】!AF13</f>
        <v>2.2735458811770031E-8</v>
      </c>
      <c r="N14" s="46">
        <f>詳細表【係数】!U13</f>
        <v>8.5347427695450021E-3</v>
      </c>
      <c r="O14" s="46">
        <f>詳細表【係数】!V13</f>
        <v>5.718277655595151E-3</v>
      </c>
      <c r="P14" s="46">
        <f>詳細表【係数】!W13</f>
        <v>3.2432022524271006E-3</v>
      </c>
      <c r="Q14" s="46">
        <f>詳細表【係数】!AC13</f>
        <v>1.2802114154317503E-8</v>
      </c>
      <c r="R14" s="46">
        <f>詳細表【係数】!AG13</f>
        <v>4.2673713847725011E-9</v>
      </c>
      <c r="S14" s="46">
        <f t="shared" si="0"/>
        <v>5.4005660393085068E-2</v>
      </c>
      <c r="T14" s="46">
        <f t="shared" si="0"/>
        <v>3.618379246336699E-2</v>
      </c>
      <c r="U14" s="46">
        <f t="shared" si="0"/>
        <v>2.0522150949372327E-2</v>
      </c>
      <c r="V14" s="46">
        <f t="shared" si="0"/>
        <v>8.1008490589627612E-8</v>
      </c>
      <c r="W14" s="46">
        <f t="shared" si="0"/>
        <v>2.7002830196542533E-8</v>
      </c>
    </row>
    <row r="15" spans="2:23" x14ac:dyDescent="0.15">
      <c r="B15" s="155" t="s">
        <v>38</v>
      </c>
      <c r="C15" s="41" t="s">
        <v>144</v>
      </c>
      <c r="D15" s="67">
        <f>詳細表【係数】!G14</f>
        <v>6.9617767280541383</v>
      </c>
      <c r="E15" s="67">
        <f>詳細表【係数】!H14</f>
        <v>4.4588692821092195</v>
      </c>
      <c r="F15" s="67">
        <f>詳細表【係数】!I14</f>
        <v>1.0291907557108411</v>
      </c>
      <c r="G15" s="67">
        <f>詳細表【係数】!AA14</f>
        <v>5.6672561196670362E-7</v>
      </c>
      <c r="H15" s="67">
        <f>詳細表【係数】!AE14</f>
        <v>2.1646361720231987E-7</v>
      </c>
      <c r="I15" s="67">
        <f>詳細表【係数】!M14</f>
        <v>3.5859114539513244</v>
      </c>
      <c r="J15" s="67">
        <f>詳細表【係数】!N14</f>
        <v>2.2966996867272749</v>
      </c>
      <c r="K15" s="67">
        <f>詳細表【係数】!O14</f>
        <v>0.53012141345071084</v>
      </c>
      <c r="L15" s="67">
        <f>詳細表【係数】!AB14</f>
        <v>2.919122434664746E-7</v>
      </c>
      <c r="M15" s="67">
        <f>詳細表【係数】!AF14</f>
        <v>1.1149730803080381E-7</v>
      </c>
      <c r="N15" s="67">
        <f>詳細表【係数】!U14</f>
        <v>0.41906073322014076</v>
      </c>
      <c r="O15" s="67">
        <f>詳細表【係数】!V14</f>
        <v>0.26839944796904175</v>
      </c>
      <c r="P15" s="67">
        <f>詳細表【係数】!W14</f>
        <v>6.195163240061638E-2</v>
      </c>
      <c r="Q15" s="67">
        <f>詳細表【係数】!AC14</f>
        <v>3.411377005648104E-8</v>
      </c>
      <c r="R15" s="67">
        <f>詳細表【係数】!AG14</f>
        <v>1.302992119450554E-8</v>
      </c>
      <c r="S15" s="67">
        <f t="shared" si="0"/>
        <v>10.966748915225603</v>
      </c>
      <c r="T15" s="67">
        <f t="shared" si="0"/>
        <v>7.0239684168055359</v>
      </c>
      <c r="U15" s="67">
        <f t="shared" si="0"/>
        <v>1.6212638015621683</v>
      </c>
      <c r="V15" s="67">
        <f t="shared" si="0"/>
        <v>8.9275162548965928E-7</v>
      </c>
      <c r="W15" s="67">
        <f t="shared" si="0"/>
        <v>3.4099084642762923E-7</v>
      </c>
    </row>
    <row r="16" spans="2:23" x14ac:dyDescent="0.15">
      <c r="B16" s="162" t="s">
        <v>39</v>
      </c>
      <c r="C16" s="116" t="s">
        <v>206</v>
      </c>
      <c r="D16" s="46">
        <f>詳細表【係数】!G15</f>
        <v>0</v>
      </c>
      <c r="E16" s="46">
        <f>詳細表【係数】!H15</f>
        <v>0</v>
      </c>
      <c r="F16" s="46">
        <f>詳細表【係数】!I15</f>
        <v>0</v>
      </c>
      <c r="G16" s="46">
        <f>詳細表【係数】!AA15</f>
        <v>0</v>
      </c>
      <c r="H16" s="46">
        <f>詳細表【係数】!AE15</f>
        <v>0</v>
      </c>
      <c r="I16" s="46">
        <f>詳細表【係数】!M15</f>
        <v>-4.9913741839738124E-14</v>
      </c>
      <c r="J16" s="46">
        <f>詳細表【係数】!N15</f>
        <v>0</v>
      </c>
      <c r="K16" s="46">
        <f>詳細表【係数】!O15</f>
        <v>0</v>
      </c>
      <c r="L16" s="46">
        <f>詳細表【係数】!AB15</f>
        <v>0</v>
      </c>
      <c r="M16" s="46">
        <f>詳細表【係数】!AF15</f>
        <v>0</v>
      </c>
      <c r="N16" s="46">
        <f>詳細表【係数】!U15</f>
        <v>-1.0025752020459665E-14</v>
      </c>
      <c r="O16" s="46">
        <f>詳細表【係数】!V15</f>
        <v>0</v>
      </c>
      <c r="P16" s="46">
        <f>詳細表【係数】!W15</f>
        <v>0</v>
      </c>
      <c r="Q16" s="46">
        <f>詳細表【係数】!AC15</f>
        <v>0</v>
      </c>
      <c r="R16" s="46">
        <f>詳細表【係数】!AG15</f>
        <v>0</v>
      </c>
      <c r="S16" s="46">
        <f t="shared" si="0"/>
        <v>-5.993949386019779E-14</v>
      </c>
      <c r="T16" s="46">
        <f t="shared" si="0"/>
        <v>0</v>
      </c>
      <c r="U16" s="46">
        <f t="shared" si="0"/>
        <v>0</v>
      </c>
      <c r="V16" s="46">
        <f t="shared" si="0"/>
        <v>0</v>
      </c>
      <c r="W16" s="46">
        <f t="shared" si="0"/>
        <v>0</v>
      </c>
    </row>
    <row r="17" spans="2:23" x14ac:dyDescent="0.15">
      <c r="B17" s="155" t="s">
        <v>40</v>
      </c>
      <c r="C17" s="41" t="s">
        <v>956</v>
      </c>
      <c r="D17" s="46">
        <f>詳細表【係数】!G16</f>
        <v>0</v>
      </c>
      <c r="E17" s="46">
        <f>詳細表【係数】!H16</f>
        <v>0</v>
      </c>
      <c r="F17" s="46">
        <f>詳細表【係数】!I16</f>
        <v>0</v>
      </c>
      <c r="G17" s="46">
        <f>詳細表【係数】!AA16</f>
        <v>0</v>
      </c>
      <c r="H17" s="46">
        <f>詳細表【係数】!AE16</f>
        <v>0</v>
      </c>
      <c r="I17" s="46">
        <f>詳細表【係数】!M16</f>
        <v>0</v>
      </c>
      <c r="J17" s="46">
        <f>詳細表【係数】!N16</f>
        <v>0</v>
      </c>
      <c r="K17" s="46">
        <f>詳細表【係数】!O16</f>
        <v>0</v>
      </c>
      <c r="L17" s="46">
        <f>詳細表【係数】!AB16</f>
        <v>0</v>
      </c>
      <c r="M17" s="46">
        <f>詳細表【係数】!AF16</f>
        <v>0</v>
      </c>
      <c r="N17" s="46">
        <f>詳細表【係数】!U16</f>
        <v>0</v>
      </c>
      <c r="O17" s="46">
        <f>詳細表【係数】!V16</f>
        <v>0</v>
      </c>
      <c r="P17" s="46">
        <f>詳細表【係数】!W16</f>
        <v>0</v>
      </c>
      <c r="Q17" s="46">
        <f>詳細表【係数】!AC16</f>
        <v>0</v>
      </c>
      <c r="R17" s="46">
        <f>詳細表【係数】!AG16</f>
        <v>0</v>
      </c>
      <c r="S17" s="46">
        <f t="shared" si="0"/>
        <v>0</v>
      </c>
      <c r="T17" s="46">
        <f t="shared" si="0"/>
        <v>0</v>
      </c>
      <c r="U17" s="46">
        <f t="shared" si="0"/>
        <v>0</v>
      </c>
      <c r="V17" s="46">
        <f t="shared" si="0"/>
        <v>0</v>
      </c>
      <c r="W17" s="46">
        <f t="shared" si="0"/>
        <v>0</v>
      </c>
    </row>
    <row r="18" spans="2:23" x14ac:dyDescent="0.15">
      <c r="B18" s="155" t="s">
        <v>41</v>
      </c>
      <c r="C18" s="41" t="s">
        <v>145</v>
      </c>
      <c r="D18" s="46">
        <f>詳細表【係数】!G17</f>
        <v>447.55342533370089</v>
      </c>
      <c r="E18" s="46">
        <f>詳細表【係数】!H17</f>
        <v>137.34977491854684</v>
      </c>
      <c r="F18" s="46">
        <f>詳細表【係数】!I17</f>
        <v>59.674951622813403</v>
      </c>
      <c r="G18" s="46">
        <f>詳細表【係数】!AA17</f>
        <v>1.908500193135236E-5</v>
      </c>
      <c r="H18" s="46">
        <f>詳細表【係数】!AE17</f>
        <v>1.8388054939379412E-5</v>
      </c>
      <c r="I18" s="46">
        <f>詳細表【係数】!M17</f>
        <v>346.50426991390253</v>
      </c>
      <c r="J18" s="46">
        <f>詳細表【係数】!N17</f>
        <v>106.33877608132386</v>
      </c>
      <c r="K18" s="46">
        <f>詳細表【係数】!O17</f>
        <v>46.201468637611114</v>
      </c>
      <c r="L18" s="46">
        <f>詳細表【係数】!AB17</f>
        <v>1.4775967038120457E-5</v>
      </c>
      <c r="M18" s="46">
        <f>詳細表【係数】!AF17</f>
        <v>1.4236377583649816E-5</v>
      </c>
      <c r="N18" s="46">
        <f>詳細表【係数】!U17</f>
        <v>108.05949841577136</v>
      </c>
      <c r="O18" s="46">
        <f>詳細表【係数】!V17</f>
        <v>33.162404631694955</v>
      </c>
      <c r="P18" s="46">
        <f>詳細表【係数】!W17</f>
        <v>14.408213579280739</v>
      </c>
      <c r="Q18" s="46">
        <f>詳細表【係数】!AC17</f>
        <v>4.6079766553641677E-6</v>
      </c>
      <c r="R18" s="46">
        <f>詳細表【係数】!AG17</f>
        <v>4.4397023486290004E-6</v>
      </c>
      <c r="S18" s="46">
        <f t="shared" si="0"/>
        <v>902.11719366337479</v>
      </c>
      <c r="T18" s="46">
        <f t="shared" si="0"/>
        <v>276.85095563156563</v>
      </c>
      <c r="U18" s="46">
        <f t="shared" si="0"/>
        <v>120.28463383970525</v>
      </c>
      <c r="V18" s="46">
        <f t="shared" si="0"/>
        <v>3.8468945624836984E-5</v>
      </c>
      <c r="W18" s="46">
        <f t="shared" si="0"/>
        <v>3.7064134871658224E-5</v>
      </c>
    </row>
    <row r="19" spans="2:23" x14ac:dyDescent="0.15">
      <c r="B19" s="155" t="s">
        <v>42</v>
      </c>
      <c r="C19" s="41" t="s">
        <v>957</v>
      </c>
      <c r="D19" s="46">
        <f>詳細表【係数】!G18</f>
        <v>0</v>
      </c>
      <c r="E19" s="46">
        <f>詳細表【係数】!H18</f>
        <v>0</v>
      </c>
      <c r="F19" s="46">
        <f>詳細表【係数】!I18</f>
        <v>0</v>
      </c>
      <c r="G19" s="46">
        <f>詳細表【係数】!AA18</f>
        <v>0</v>
      </c>
      <c r="H19" s="46">
        <f>詳細表【係数】!AE18</f>
        <v>0</v>
      </c>
      <c r="I19" s="46">
        <f>詳細表【係数】!M18</f>
        <v>1.2187861851057416E-15</v>
      </c>
      <c r="J19" s="46">
        <f>詳細表【係数】!N18</f>
        <v>0</v>
      </c>
      <c r="K19" s="46">
        <f>詳細表【係数】!O18</f>
        <v>0</v>
      </c>
      <c r="L19" s="46">
        <f>詳細表【係数】!AB18</f>
        <v>0</v>
      </c>
      <c r="M19" s="46">
        <f>詳細表【係数】!AF18</f>
        <v>0</v>
      </c>
      <c r="N19" s="46">
        <f>詳細表【係数】!U18</f>
        <v>3.0323016792552219E-15</v>
      </c>
      <c r="O19" s="46">
        <f>詳細表【係数】!V18</f>
        <v>0</v>
      </c>
      <c r="P19" s="46">
        <f>詳細表【係数】!W18</f>
        <v>0</v>
      </c>
      <c r="Q19" s="46">
        <f>詳細表【係数】!AC18</f>
        <v>0</v>
      </c>
      <c r="R19" s="46">
        <f>詳細表【係数】!AG18</f>
        <v>0</v>
      </c>
      <c r="S19" s="46">
        <f t="shared" si="0"/>
        <v>4.2510878643609633E-15</v>
      </c>
      <c r="T19" s="46">
        <f t="shared" si="0"/>
        <v>0</v>
      </c>
      <c r="U19" s="46">
        <f t="shared" si="0"/>
        <v>0</v>
      </c>
      <c r="V19" s="46">
        <f t="shared" si="0"/>
        <v>0</v>
      </c>
      <c r="W19" s="46">
        <f t="shared" si="0"/>
        <v>0</v>
      </c>
    </row>
    <row r="20" spans="2:23" x14ac:dyDescent="0.15">
      <c r="B20" s="163" t="s">
        <v>43</v>
      </c>
      <c r="C20" s="62" t="s">
        <v>958</v>
      </c>
      <c r="D20" s="67">
        <f>詳細表【係数】!G19</f>
        <v>0</v>
      </c>
      <c r="E20" s="67">
        <f>詳細表【係数】!H19</f>
        <v>0</v>
      </c>
      <c r="F20" s="67">
        <f>詳細表【係数】!I19</f>
        <v>0</v>
      </c>
      <c r="G20" s="67">
        <f>詳細表【係数】!AA19</f>
        <v>0</v>
      </c>
      <c r="H20" s="67">
        <f>詳細表【係数】!AE19</f>
        <v>0</v>
      </c>
      <c r="I20" s="67">
        <f>詳細表【係数】!M19</f>
        <v>0</v>
      </c>
      <c r="J20" s="67">
        <f>詳細表【係数】!N19</f>
        <v>0</v>
      </c>
      <c r="K20" s="67">
        <f>詳細表【係数】!O19</f>
        <v>0</v>
      </c>
      <c r="L20" s="67">
        <f>詳細表【係数】!AB19</f>
        <v>0</v>
      </c>
      <c r="M20" s="67">
        <f>詳細表【係数】!AF19</f>
        <v>0</v>
      </c>
      <c r="N20" s="67">
        <f>詳細表【係数】!U19</f>
        <v>0</v>
      </c>
      <c r="O20" s="67">
        <f>詳細表【係数】!V19</f>
        <v>0</v>
      </c>
      <c r="P20" s="67">
        <f>詳細表【係数】!W19</f>
        <v>0</v>
      </c>
      <c r="Q20" s="67">
        <f>詳細表【係数】!AC19</f>
        <v>0</v>
      </c>
      <c r="R20" s="67">
        <f>詳細表【係数】!AG19</f>
        <v>0</v>
      </c>
      <c r="S20" s="67">
        <f t="shared" si="0"/>
        <v>0</v>
      </c>
      <c r="T20" s="67">
        <f t="shared" si="0"/>
        <v>0</v>
      </c>
      <c r="U20" s="67">
        <f t="shared" si="0"/>
        <v>0</v>
      </c>
      <c r="V20" s="67">
        <f t="shared" si="0"/>
        <v>0</v>
      </c>
      <c r="W20" s="67">
        <f t="shared" si="0"/>
        <v>0</v>
      </c>
    </row>
    <row r="21" spans="2:23" x14ac:dyDescent="0.15">
      <c r="B21" s="155" t="s">
        <v>44</v>
      </c>
      <c r="C21" s="41" t="s">
        <v>207</v>
      </c>
      <c r="D21" s="46">
        <f>詳細表【係数】!G20</f>
        <v>0</v>
      </c>
      <c r="E21" s="46">
        <f>詳細表【係数】!H20</f>
        <v>0</v>
      </c>
      <c r="F21" s="46">
        <f>詳細表【係数】!I20</f>
        <v>0</v>
      </c>
      <c r="G21" s="46">
        <f>詳細表【係数】!AA20</f>
        <v>0</v>
      </c>
      <c r="H21" s="46">
        <f>詳細表【係数】!AE20</f>
        <v>0</v>
      </c>
      <c r="I21" s="46">
        <f>詳細表【係数】!M20</f>
        <v>0</v>
      </c>
      <c r="J21" s="46">
        <f>詳細表【係数】!N20</f>
        <v>0</v>
      </c>
      <c r="K21" s="46">
        <f>詳細表【係数】!O20</f>
        <v>0</v>
      </c>
      <c r="L21" s="46">
        <f>詳細表【係数】!AB20</f>
        <v>0</v>
      </c>
      <c r="M21" s="46">
        <f>詳細表【係数】!AF20</f>
        <v>0</v>
      </c>
      <c r="N21" s="46">
        <f>詳細表【係数】!U20</f>
        <v>0</v>
      </c>
      <c r="O21" s="46">
        <f>詳細表【係数】!V20</f>
        <v>0</v>
      </c>
      <c r="P21" s="46">
        <f>詳細表【係数】!W20</f>
        <v>0</v>
      </c>
      <c r="Q21" s="46">
        <f>詳細表【係数】!AC20</f>
        <v>0</v>
      </c>
      <c r="R21" s="46">
        <f>詳細表【係数】!AG20</f>
        <v>0</v>
      </c>
      <c r="S21" s="46">
        <f t="shared" si="0"/>
        <v>0</v>
      </c>
      <c r="T21" s="46">
        <f t="shared" si="0"/>
        <v>0</v>
      </c>
      <c r="U21" s="46">
        <f t="shared" si="0"/>
        <v>0</v>
      </c>
      <c r="V21" s="46">
        <f t="shared" si="0"/>
        <v>0</v>
      </c>
      <c r="W21" s="46">
        <f t="shared" si="0"/>
        <v>0</v>
      </c>
    </row>
    <row r="22" spans="2:23" x14ac:dyDescent="0.15">
      <c r="B22" s="155" t="s">
        <v>45</v>
      </c>
      <c r="C22" s="41" t="s">
        <v>147</v>
      </c>
      <c r="D22" s="46">
        <f>詳細表【係数】!G21</f>
        <v>0</v>
      </c>
      <c r="E22" s="46">
        <f>詳細表【係数】!H21</f>
        <v>0</v>
      </c>
      <c r="F22" s="46">
        <f>詳細表【係数】!I21</f>
        <v>0</v>
      </c>
      <c r="G22" s="46">
        <f>詳細表【係数】!AA21</f>
        <v>0</v>
      </c>
      <c r="H22" s="46">
        <f>詳細表【係数】!AE21</f>
        <v>0</v>
      </c>
      <c r="I22" s="46">
        <f>詳細表【係数】!M21</f>
        <v>0.11558148431776825</v>
      </c>
      <c r="J22" s="46">
        <f>詳細表【係数】!N21</f>
        <v>4.6593785865600326E-2</v>
      </c>
      <c r="K22" s="46">
        <f>詳細表【係数】!O21</f>
        <v>3.4963399006124898E-2</v>
      </c>
      <c r="L22" s="46">
        <f>詳細表【係数】!AB21</f>
        <v>3.1303318669395561E-8</v>
      </c>
      <c r="M22" s="46">
        <f>詳細表【係数】!AF21</f>
        <v>1.4447685539721031E-8</v>
      </c>
      <c r="N22" s="46">
        <f>詳細表【係数】!U21</f>
        <v>1.6955348181516356E-2</v>
      </c>
      <c r="O22" s="46">
        <f>詳細表【係数】!V21</f>
        <v>6.8351247356737812E-3</v>
      </c>
      <c r="P22" s="46">
        <f>詳細表【係数】!W21</f>
        <v>5.1289928249086975E-3</v>
      </c>
      <c r="Q22" s="46">
        <f>詳細表【係数】!AC21</f>
        <v>4.5920734658273459E-9</v>
      </c>
      <c r="R22" s="46">
        <f>詳細表【係数】!AG21</f>
        <v>2.1194185226895444E-9</v>
      </c>
      <c r="S22" s="46">
        <f t="shared" si="0"/>
        <v>0.13253683249928461</v>
      </c>
      <c r="T22" s="46">
        <f t="shared" si="0"/>
        <v>5.342891060127411E-2</v>
      </c>
      <c r="U22" s="46">
        <f t="shared" si="0"/>
        <v>4.0092391831033594E-2</v>
      </c>
      <c r="V22" s="46">
        <f t="shared" si="0"/>
        <v>3.5895392135222905E-8</v>
      </c>
      <c r="W22" s="46">
        <f t="shared" si="0"/>
        <v>1.6567104062410577E-8</v>
      </c>
    </row>
    <row r="23" spans="2:23" x14ac:dyDescent="0.15">
      <c r="B23" s="155" t="s">
        <v>46</v>
      </c>
      <c r="C23" s="41" t="s">
        <v>959</v>
      </c>
      <c r="D23" s="46">
        <f>詳細表【係数】!G22</f>
        <v>0</v>
      </c>
      <c r="E23" s="46">
        <f>詳細表【係数】!H22</f>
        <v>0</v>
      </c>
      <c r="F23" s="46">
        <f>詳細表【係数】!I22</f>
        <v>0</v>
      </c>
      <c r="G23" s="46">
        <f>詳細表【係数】!AA22</f>
        <v>0</v>
      </c>
      <c r="H23" s="46">
        <f>詳細表【係数】!AE22</f>
        <v>0</v>
      </c>
      <c r="I23" s="46">
        <f>詳細表【係数】!M22</f>
        <v>0</v>
      </c>
      <c r="J23" s="46">
        <f>詳細表【係数】!N22</f>
        <v>0</v>
      </c>
      <c r="K23" s="46">
        <f>詳細表【係数】!O22</f>
        <v>0</v>
      </c>
      <c r="L23" s="46">
        <f>詳細表【係数】!AB22</f>
        <v>0</v>
      </c>
      <c r="M23" s="46">
        <f>詳細表【係数】!AF22</f>
        <v>0</v>
      </c>
      <c r="N23" s="46">
        <f>詳細表【係数】!U22</f>
        <v>0</v>
      </c>
      <c r="O23" s="46">
        <f>詳細表【係数】!V22</f>
        <v>0</v>
      </c>
      <c r="P23" s="46">
        <f>詳細表【係数】!W22</f>
        <v>0</v>
      </c>
      <c r="Q23" s="46">
        <f>詳細表【係数】!AC22</f>
        <v>0</v>
      </c>
      <c r="R23" s="46">
        <f>詳細表【係数】!AG22</f>
        <v>0</v>
      </c>
      <c r="S23" s="46">
        <f t="shared" si="0"/>
        <v>0</v>
      </c>
      <c r="T23" s="46">
        <f t="shared" si="0"/>
        <v>0</v>
      </c>
      <c r="U23" s="46">
        <f t="shared" si="0"/>
        <v>0</v>
      </c>
      <c r="V23" s="46">
        <f t="shared" si="0"/>
        <v>0</v>
      </c>
      <c r="W23" s="46">
        <f t="shared" si="0"/>
        <v>0</v>
      </c>
    </row>
    <row r="24" spans="2:23" x14ac:dyDescent="0.15">
      <c r="B24" s="155" t="s">
        <v>47</v>
      </c>
      <c r="C24" s="41" t="s">
        <v>960</v>
      </c>
      <c r="D24" s="46">
        <f>詳細表【係数】!G23</f>
        <v>2.6124682319114399E-3</v>
      </c>
      <c r="E24" s="46">
        <f>詳細表【係数】!H23</f>
        <v>1.1293084218758638E-3</v>
      </c>
      <c r="F24" s="46">
        <f>詳細表【係数】!I23</f>
        <v>5.7814134367991374E-4</v>
      </c>
      <c r="G24" s="46">
        <f>詳細表【係数】!AA23</f>
        <v>2.1239579121231218E-10</v>
      </c>
      <c r="H24" s="46">
        <f>詳細表【係数】!AE23</f>
        <v>1.4867705384861852E-10</v>
      </c>
      <c r="I24" s="46">
        <f>詳細表【係数】!M23</f>
        <v>0.85621521424667901</v>
      </c>
      <c r="J24" s="46">
        <f>詳細表【係数】!N23</f>
        <v>0.37012164993086116</v>
      </c>
      <c r="K24" s="46">
        <f>詳細表【係数】!O23</f>
        <v>0.18948112302272033</v>
      </c>
      <c r="L24" s="46">
        <f>詳細表【係数】!AB23</f>
        <v>6.9610993028185274E-8</v>
      </c>
      <c r="M24" s="46">
        <f>詳細表【係数】!AF23</f>
        <v>4.8727695119729699E-8</v>
      </c>
      <c r="N24" s="46">
        <f>詳細表【係数】!U23</f>
        <v>4.0919227677027874E-2</v>
      </c>
      <c r="O24" s="46">
        <f>詳細表【係数】!V23</f>
        <v>1.7688417362500587E-2</v>
      </c>
      <c r="P24" s="46">
        <f>詳細表【係数】!W23</f>
        <v>9.0554583525910455E-3</v>
      </c>
      <c r="Q24" s="46">
        <f>詳細表【係数】!AC23</f>
        <v>3.3267664778071439E-9</v>
      </c>
      <c r="R24" s="46">
        <f>詳細表【係数】!AG23</f>
        <v>2.328736534465001E-9</v>
      </c>
      <c r="S24" s="46">
        <f t="shared" si="0"/>
        <v>0.89974691015561825</v>
      </c>
      <c r="T24" s="46">
        <f t="shared" si="0"/>
        <v>0.38893937571523762</v>
      </c>
      <c r="U24" s="46">
        <f t="shared" si="0"/>
        <v>0.1991147227189913</v>
      </c>
      <c r="V24" s="46">
        <f t="shared" si="0"/>
        <v>7.3150155297204733E-8</v>
      </c>
      <c r="W24" s="46">
        <f t="shared" si="0"/>
        <v>5.120510870804332E-8</v>
      </c>
    </row>
    <row r="25" spans="2:23" x14ac:dyDescent="0.15">
      <c r="B25" s="155" t="s">
        <v>48</v>
      </c>
      <c r="C25" s="41" t="s">
        <v>150</v>
      </c>
      <c r="D25" s="67">
        <f>詳細表【係数】!G24</f>
        <v>0.82857831019716743</v>
      </c>
      <c r="E25" s="67">
        <f>詳細表【係数】!H24</f>
        <v>0.33034674485590299</v>
      </c>
      <c r="F25" s="67">
        <f>詳細表【係数】!I24</f>
        <v>0.13512814011810212</v>
      </c>
      <c r="G25" s="67">
        <f>詳細表【係数】!AA24</f>
        <v>5.422896114819926E-8</v>
      </c>
      <c r="H25" s="67">
        <f>詳細表【係数】!AE24</f>
        <v>3.4058049759355738E-8</v>
      </c>
      <c r="I25" s="67">
        <f>詳細表【係数】!M24</f>
        <v>4.2820322865002112</v>
      </c>
      <c r="J25" s="67">
        <f>詳細表【係数】!N24</f>
        <v>1.7072078882641983</v>
      </c>
      <c r="K25" s="67">
        <f>詳細表【係数】!O24</f>
        <v>0.69833237447737351</v>
      </c>
      <c r="L25" s="67">
        <f>詳細表【係数】!AB24</f>
        <v>2.8025131679430318E-7</v>
      </c>
      <c r="M25" s="67">
        <f>詳細表【係数】!AF24</f>
        <v>1.7600951761588916E-7</v>
      </c>
      <c r="N25" s="67">
        <f>詳細表【係数】!U24</f>
        <v>0.55689016437706396</v>
      </c>
      <c r="O25" s="67">
        <f>詳細表【係数】!V24</f>
        <v>0.22202711654430743</v>
      </c>
      <c r="P25" s="67">
        <f>詳細表【係数】!W24</f>
        <v>9.0820060380810669E-2</v>
      </c>
      <c r="Q25" s="67">
        <f>詳細表【係数】!AC24</f>
        <v>3.6447460325906729E-8</v>
      </c>
      <c r="R25" s="67">
        <f>詳細表【係数】!AG24</f>
        <v>2.289052548857642E-8</v>
      </c>
      <c r="S25" s="67">
        <f t="shared" si="0"/>
        <v>5.667500761074443</v>
      </c>
      <c r="T25" s="67">
        <f t="shared" si="0"/>
        <v>2.2595817496644086</v>
      </c>
      <c r="U25" s="67">
        <f t="shared" si="0"/>
        <v>0.92428057497628635</v>
      </c>
      <c r="V25" s="67">
        <f t="shared" si="0"/>
        <v>3.7092773826840912E-7</v>
      </c>
      <c r="W25" s="67">
        <f t="shared" si="0"/>
        <v>2.3295809286382133E-7</v>
      </c>
    </row>
    <row r="26" spans="2:23" x14ac:dyDescent="0.15">
      <c r="B26" s="162" t="s">
        <v>49</v>
      </c>
      <c r="C26" s="116" t="s">
        <v>151</v>
      </c>
      <c r="D26" s="46">
        <f>詳細表【係数】!G25</f>
        <v>0</v>
      </c>
      <c r="E26" s="46">
        <f>詳細表【係数】!H25</f>
        <v>0</v>
      </c>
      <c r="F26" s="46">
        <f>詳細表【係数】!I25</f>
        <v>0</v>
      </c>
      <c r="G26" s="46">
        <f>詳細表【係数】!AA25</f>
        <v>0</v>
      </c>
      <c r="H26" s="46">
        <f>詳細表【係数】!AE25</f>
        <v>0</v>
      </c>
      <c r="I26" s="46">
        <f>詳細表【係数】!M25</f>
        <v>3.5827366940339121E-15</v>
      </c>
      <c r="J26" s="46">
        <f>詳細表【係数】!N25</f>
        <v>0</v>
      </c>
      <c r="K26" s="46">
        <f>詳細表【係数】!O25</f>
        <v>0</v>
      </c>
      <c r="L26" s="46">
        <f>詳細表【係数】!AB25</f>
        <v>0</v>
      </c>
      <c r="M26" s="46">
        <f>詳細表【係数】!AF25</f>
        <v>0</v>
      </c>
      <c r="N26" s="46">
        <f>詳細表【係数】!U25</f>
        <v>4.8966771688321327E-16</v>
      </c>
      <c r="O26" s="46">
        <f>詳細表【係数】!V25</f>
        <v>0</v>
      </c>
      <c r="P26" s="46">
        <f>詳細表【係数】!W25</f>
        <v>0</v>
      </c>
      <c r="Q26" s="46">
        <f>詳細表【係数】!AC25</f>
        <v>0</v>
      </c>
      <c r="R26" s="46">
        <f>詳細表【係数】!AG25</f>
        <v>0</v>
      </c>
      <c r="S26" s="46">
        <f t="shared" si="0"/>
        <v>4.0724044109171254E-15</v>
      </c>
      <c r="T26" s="46">
        <f t="shared" si="0"/>
        <v>0</v>
      </c>
      <c r="U26" s="46">
        <f t="shared" si="0"/>
        <v>0</v>
      </c>
      <c r="V26" s="46">
        <f t="shared" si="0"/>
        <v>0</v>
      </c>
      <c r="W26" s="46">
        <f t="shared" si="0"/>
        <v>0</v>
      </c>
    </row>
    <row r="27" spans="2:23" x14ac:dyDescent="0.15">
      <c r="B27" s="155" t="s">
        <v>50</v>
      </c>
      <c r="C27" s="41" t="s">
        <v>152</v>
      </c>
      <c r="D27" s="46">
        <f>詳細表【係数】!G26</f>
        <v>0</v>
      </c>
      <c r="E27" s="46">
        <f>詳細表【係数】!H26</f>
        <v>0</v>
      </c>
      <c r="F27" s="46">
        <f>詳細表【係数】!I26</f>
        <v>0</v>
      </c>
      <c r="G27" s="46">
        <f>詳細表【係数】!AA26</f>
        <v>0</v>
      </c>
      <c r="H27" s="46">
        <f>詳細表【係数】!AE26</f>
        <v>0</v>
      </c>
      <c r="I27" s="46">
        <f>詳細表【係数】!M26</f>
        <v>1.1518133288500336</v>
      </c>
      <c r="J27" s="46">
        <f>詳細表【係数】!N26</f>
        <v>0.49995047049494573</v>
      </c>
      <c r="K27" s="46">
        <f>詳細表【係数】!O26</f>
        <v>0.26237763467426356</v>
      </c>
      <c r="L27" s="46">
        <f>詳細表【係数】!AB26</f>
        <v>4.5346981450788724E-8</v>
      </c>
      <c r="M27" s="46">
        <f>詳細表【係数】!AF26</f>
        <v>4.081228330570985E-8</v>
      </c>
      <c r="N27" s="46">
        <f>詳細表【係数】!U26</f>
        <v>0.15824322918649342</v>
      </c>
      <c r="O27" s="46">
        <f>詳細表【係数】!V26</f>
        <v>6.8686283534688586E-2</v>
      </c>
      <c r="P27" s="46">
        <f>詳細表【係数】!W26</f>
        <v>3.6047060002876018E-2</v>
      </c>
      <c r="Q27" s="46">
        <f>詳細表【係数】!AC26</f>
        <v>6.2300483931690316E-9</v>
      </c>
      <c r="R27" s="46">
        <f>詳細表【係数】!AG26</f>
        <v>5.6070435538521288E-9</v>
      </c>
      <c r="S27" s="46">
        <f t="shared" si="0"/>
        <v>1.3100565580365271</v>
      </c>
      <c r="T27" s="46">
        <f t="shared" si="0"/>
        <v>0.56863675402963432</v>
      </c>
      <c r="U27" s="46">
        <f t="shared" si="0"/>
        <v>0.29842469467713956</v>
      </c>
      <c r="V27" s="46">
        <f t="shared" si="0"/>
        <v>5.1577029843957753E-8</v>
      </c>
      <c r="W27" s="46">
        <f t="shared" si="0"/>
        <v>4.6419326859561979E-8</v>
      </c>
    </row>
    <row r="28" spans="2:23" x14ac:dyDescent="0.15">
      <c r="B28" s="155" t="s">
        <v>51</v>
      </c>
      <c r="C28" s="41" t="s">
        <v>961</v>
      </c>
      <c r="D28" s="46">
        <f>詳細表【係数】!G27</f>
        <v>2.7656910757295747E-2</v>
      </c>
      <c r="E28" s="46">
        <f>詳細表【係数】!H27</f>
        <v>1.482780768311776E-2</v>
      </c>
      <c r="F28" s="46">
        <f>詳細表【係数】!I27</f>
        <v>7.2861723206747537E-3</v>
      </c>
      <c r="G28" s="46">
        <f>詳細表【係数】!AA27</f>
        <v>1.7123789237778503E-9</v>
      </c>
      <c r="H28" s="46">
        <f>詳細表【係数】!AE27</f>
        <v>1.4734423297623362E-9</v>
      </c>
      <c r="I28" s="46">
        <f>詳細表【係数】!M27</f>
        <v>0.98308583014741568</v>
      </c>
      <c r="J28" s="46">
        <f>詳細表【係数】!N27</f>
        <v>0.5270656492818423</v>
      </c>
      <c r="K28" s="46">
        <f>詳細表【係数】!O27</f>
        <v>0.25899251103372489</v>
      </c>
      <c r="L28" s="46">
        <f>詳細表【係数】!AB27</f>
        <v>6.0867805178313717E-8</v>
      </c>
      <c r="M28" s="46">
        <f>詳細表【係数】!AF27</f>
        <v>5.237462306040947E-8</v>
      </c>
      <c r="N28" s="46">
        <f>詳細表【係数】!U27</f>
        <v>0.22145499244328476</v>
      </c>
      <c r="O28" s="46">
        <f>詳細表【係数】!V27</f>
        <v>0.11872953082979822</v>
      </c>
      <c r="P28" s="46">
        <f>詳細表【係数】!W27</f>
        <v>5.8341990917761842E-2</v>
      </c>
      <c r="Q28" s="46">
        <f>詳細表【係数】!AC27</f>
        <v>1.371139622039056E-8</v>
      </c>
      <c r="R28" s="46">
        <f>詳細表【係数】!AG27</f>
        <v>1.1798178143126762E-8</v>
      </c>
      <c r="S28" s="46">
        <f t="shared" si="0"/>
        <v>1.2321977333479961</v>
      </c>
      <c r="T28" s="46">
        <f t="shared" si="0"/>
        <v>0.66062298779475825</v>
      </c>
      <c r="U28" s="46">
        <f t="shared" si="0"/>
        <v>0.32462067427216146</v>
      </c>
      <c r="V28" s="46">
        <f t="shared" si="0"/>
        <v>7.6291580322482136E-8</v>
      </c>
      <c r="W28" s="46">
        <f t="shared" si="0"/>
        <v>6.5646243533298573E-8</v>
      </c>
    </row>
    <row r="29" spans="2:23" x14ac:dyDescent="0.15">
      <c r="B29" s="155" t="s">
        <v>52</v>
      </c>
      <c r="C29" s="41" t="s">
        <v>154</v>
      </c>
      <c r="D29" s="46">
        <f>詳細表【係数】!G28</f>
        <v>0</v>
      </c>
      <c r="E29" s="46">
        <f>詳細表【係数】!H28</f>
        <v>0</v>
      </c>
      <c r="F29" s="46">
        <f>詳細表【係数】!I28</f>
        <v>0</v>
      </c>
      <c r="G29" s="46">
        <f>詳細表【係数】!AA28</f>
        <v>0</v>
      </c>
      <c r="H29" s="46">
        <f>詳細表【係数】!AE28</f>
        <v>0</v>
      </c>
      <c r="I29" s="46">
        <f>詳細表【係数】!M28</f>
        <v>0</v>
      </c>
      <c r="J29" s="46">
        <f>詳細表【係数】!N28</f>
        <v>0</v>
      </c>
      <c r="K29" s="46">
        <f>詳細表【係数】!O28</f>
        <v>0</v>
      </c>
      <c r="L29" s="46">
        <f>詳細表【係数】!AB28</f>
        <v>0</v>
      </c>
      <c r="M29" s="46">
        <f>詳細表【係数】!AF28</f>
        <v>0</v>
      </c>
      <c r="N29" s="46">
        <f>詳細表【係数】!U28</f>
        <v>0</v>
      </c>
      <c r="O29" s="46">
        <f>詳細表【係数】!V28</f>
        <v>0</v>
      </c>
      <c r="P29" s="46">
        <f>詳細表【係数】!W28</f>
        <v>0</v>
      </c>
      <c r="Q29" s="46">
        <f>詳細表【係数】!AC28</f>
        <v>0</v>
      </c>
      <c r="R29" s="46">
        <f>詳細表【係数】!AG28</f>
        <v>0</v>
      </c>
      <c r="S29" s="46">
        <f t="shared" si="0"/>
        <v>0</v>
      </c>
      <c r="T29" s="46">
        <f t="shared" si="0"/>
        <v>0</v>
      </c>
      <c r="U29" s="46">
        <f t="shared" si="0"/>
        <v>0</v>
      </c>
      <c r="V29" s="46">
        <f t="shared" si="0"/>
        <v>0</v>
      </c>
      <c r="W29" s="46">
        <f t="shared" si="0"/>
        <v>0</v>
      </c>
    </row>
    <row r="30" spans="2:23" x14ac:dyDescent="0.15">
      <c r="B30" s="163" t="s">
        <v>53</v>
      </c>
      <c r="C30" s="62" t="s">
        <v>962</v>
      </c>
      <c r="D30" s="67">
        <f>詳細表【係数】!G29</f>
        <v>0</v>
      </c>
      <c r="E30" s="67">
        <f>詳細表【係数】!H29</f>
        <v>0</v>
      </c>
      <c r="F30" s="67">
        <f>詳細表【係数】!I29</f>
        <v>0</v>
      </c>
      <c r="G30" s="67">
        <f>詳細表【係数】!AA29</f>
        <v>0</v>
      </c>
      <c r="H30" s="67">
        <f>詳細表【係数】!AE29</f>
        <v>0</v>
      </c>
      <c r="I30" s="67">
        <f>詳細表【係数】!M29</f>
        <v>0.14590977298766178</v>
      </c>
      <c r="J30" s="67">
        <f>詳細表【係数】!N29</f>
        <v>5.4915758427761946E-2</v>
      </c>
      <c r="K30" s="67">
        <f>詳細表【係数】!O29</f>
        <v>1.3489771464897033E-2</v>
      </c>
      <c r="L30" s="67">
        <f>詳細表【係数】!AB29</f>
        <v>2.7530145846728636E-9</v>
      </c>
      <c r="M30" s="67">
        <f>詳細表【係数】!AF29</f>
        <v>2.7530145846728636E-9</v>
      </c>
      <c r="N30" s="67">
        <f>詳細表【係数】!U29</f>
        <v>1.9185028633529458E-2</v>
      </c>
      <c r="O30" s="67">
        <f>詳細表【係数】!V29</f>
        <v>7.2206294088175251E-3</v>
      </c>
      <c r="P30" s="67">
        <f>詳細表【係数】!W29</f>
        <v>1.7737101944206482E-3</v>
      </c>
      <c r="Q30" s="67">
        <f>詳細表【係数】!AC29</f>
        <v>3.6198167233074445E-10</v>
      </c>
      <c r="R30" s="67">
        <f>詳細表【係数】!AG29</f>
        <v>3.6198167233074445E-10</v>
      </c>
      <c r="S30" s="67">
        <f t="shared" si="0"/>
        <v>0.16509480162119122</v>
      </c>
      <c r="T30" s="67">
        <f t="shared" si="0"/>
        <v>6.2136387836579474E-2</v>
      </c>
      <c r="U30" s="67">
        <f t="shared" si="0"/>
        <v>1.5263481659317681E-2</v>
      </c>
      <c r="V30" s="67">
        <f t="shared" si="0"/>
        <v>3.1149962570036081E-9</v>
      </c>
      <c r="W30" s="67">
        <f t="shared" si="0"/>
        <v>3.1149962570036081E-9</v>
      </c>
    </row>
    <row r="31" spans="2:23" x14ac:dyDescent="0.15">
      <c r="B31" s="155" t="s">
        <v>54</v>
      </c>
      <c r="C31" s="41" t="s">
        <v>963</v>
      </c>
      <c r="D31" s="46">
        <f>詳細表【係数】!G30</f>
        <v>0</v>
      </c>
      <c r="E31" s="46">
        <f>詳細表【係数】!H30</f>
        <v>0</v>
      </c>
      <c r="F31" s="46">
        <f>詳細表【係数】!I30</f>
        <v>0</v>
      </c>
      <c r="G31" s="46">
        <f>詳細表【係数】!AA30</f>
        <v>0</v>
      </c>
      <c r="H31" s="46">
        <f>詳細表【係数】!AE30</f>
        <v>0</v>
      </c>
      <c r="I31" s="46">
        <f>詳細表【係数】!M30</f>
        <v>-2.1243927203629854E-17</v>
      </c>
      <c r="J31" s="46">
        <f>詳細表【係数】!N30</f>
        <v>0</v>
      </c>
      <c r="K31" s="46">
        <f>詳細表【係数】!O30</f>
        <v>0</v>
      </c>
      <c r="L31" s="46">
        <f>詳細表【係数】!AB30</f>
        <v>0</v>
      </c>
      <c r="M31" s="46">
        <f>詳細表【係数】!AF30</f>
        <v>0</v>
      </c>
      <c r="N31" s="46">
        <f>詳細表【係数】!U30</f>
        <v>-1.4381123353740761E-17</v>
      </c>
      <c r="O31" s="46">
        <f>詳細表【係数】!V30</f>
        <v>0</v>
      </c>
      <c r="P31" s="46">
        <f>詳細表【係数】!W30</f>
        <v>0</v>
      </c>
      <c r="Q31" s="46">
        <f>詳細表【係数】!AC30</f>
        <v>0</v>
      </c>
      <c r="R31" s="46">
        <f>詳細表【係数】!AG30</f>
        <v>0</v>
      </c>
      <c r="S31" s="46">
        <f t="shared" si="0"/>
        <v>-3.5625050557370612E-17</v>
      </c>
      <c r="T31" s="46">
        <f t="shared" si="0"/>
        <v>0</v>
      </c>
      <c r="U31" s="46">
        <f t="shared" si="0"/>
        <v>0</v>
      </c>
      <c r="V31" s="46">
        <f t="shared" si="0"/>
        <v>0</v>
      </c>
      <c r="W31" s="46">
        <f t="shared" si="0"/>
        <v>0</v>
      </c>
    </row>
    <row r="32" spans="2:23" x14ac:dyDescent="0.15">
      <c r="B32" s="155" t="s">
        <v>55</v>
      </c>
      <c r="C32" s="41" t="s">
        <v>964</v>
      </c>
      <c r="D32" s="46">
        <f>詳細表【係数】!G31</f>
        <v>0</v>
      </c>
      <c r="E32" s="46">
        <f>詳細表【係数】!H31</f>
        <v>0</v>
      </c>
      <c r="F32" s="46">
        <f>詳細表【係数】!I31</f>
        <v>0</v>
      </c>
      <c r="G32" s="46">
        <f>詳細表【係数】!AA31</f>
        <v>0</v>
      </c>
      <c r="H32" s="46">
        <f>詳細表【係数】!AE31</f>
        <v>0</v>
      </c>
      <c r="I32" s="46">
        <f>詳細表【係数】!M31</f>
        <v>9.9611816787260192E-16</v>
      </c>
      <c r="J32" s="46">
        <f>詳細表【係数】!N31</f>
        <v>0</v>
      </c>
      <c r="K32" s="46">
        <f>詳細表【係数】!O31</f>
        <v>0</v>
      </c>
      <c r="L32" s="46">
        <f>詳細表【係数】!AB31</f>
        <v>0</v>
      </c>
      <c r="M32" s="46">
        <f>詳細表【係数】!AF31</f>
        <v>0</v>
      </c>
      <c r="N32" s="46">
        <f>詳細表【係数】!U31</f>
        <v>4.2066807112974697E-16</v>
      </c>
      <c r="O32" s="46">
        <f>詳細表【係数】!V31</f>
        <v>0</v>
      </c>
      <c r="P32" s="46">
        <f>詳細表【係数】!W31</f>
        <v>0</v>
      </c>
      <c r="Q32" s="46">
        <f>詳細表【係数】!AC31</f>
        <v>0</v>
      </c>
      <c r="R32" s="46">
        <f>詳細表【係数】!AG31</f>
        <v>0</v>
      </c>
      <c r="S32" s="46">
        <f t="shared" si="0"/>
        <v>1.4167862390023489E-15</v>
      </c>
      <c r="T32" s="46">
        <f t="shared" si="0"/>
        <v>0</v>
      </c>
      <c r="U32" s="46">
        <f t="shared" si="0"/>
        <v>0</v>
      </c>
      <c r="V32" s="46">
        <f t="shared" si="0"/>
        <v>0</v>
      </c>
      <c r="W32" s="46">
        <f t="shared" si="0"/>
        <v>0</v>
      </c>
    </row>
    <row r="33" spans="2:23" x14ac:dyDescent="0.15">
      <c r="B33" s="155" t="s">
        <v>56</v>
      </c>
      <c r="C33" s="41" t="s">
        <v>155</v>
      </c>
      <c r="D33" s="46">
        <f>詳細表【係数】!G32</f>
        <v>0</v>
      </c>
      <c r="E33" s="46">
        <f>詳細表【係数】!H32</f>
        <v>0</v>
      </c>
      <c r="F33" s="46">
        <f>詳細表【係数】!I32</f>
        <v>0</v>
      </c>
      <c r="G33" s="46">
        <f>詳細表【係数】!AA32</f>
        <v>0</v>
      </c>
      <c r="H33" s="46">
        <f>詳細表【係数】!AE32</f>
        <v>0</v>
      </c>
      <c r="I33" s="46">
        <f>詳細表【係数】!M32</f>
        <v>2.7598285633643251E-16</v>
      </c>
      <c r="J33" s="46">
        <f>詳細表【係数】!N32</f>
        <v>0</v>
      </c>
      <c r="K33" s="46">
        <f>詳細表【係数】!O32</f>
        <v>0</v>
      </c>
      <c r="L33" s="46">
        <f>詳細表【係数】!AB32</f>
        <v>0</v>
      </c>
      <c r="M33" s="46">
        <f>詳細表【係数】!AF32</f>
        <v>0</v>
      </c>
      <c r="N33" s="46">
        <f>詳細表【係数】!U32</f>
        <v>7.6886843889861764E-17</v>
      </c>
      <c r="O33" s="46">
        <f>詳細表【係数】!V32</f>
        <v>0</v>
      </c>
      <c r="P33" s="46">
        <f>詳細表【係数】!W32</f>
        <v>0</v>
      </c>
      <c r="Q33" s="46">
        <f>詳細表【係数】!AC32</f>
        <v>0</v>
      </c>
      <c r="R33" s="46">
        <f>詳細表【係数】!AG32</f>
        <v>0</v>
      </c>
      <c r="S33" s="46">
        <f t="shared" si="0"/>
        <v>3.5286970022629427E-16</v>
      </c>
      <c r="T33" s="46">
        <f t="shared" si="0"/>
        <v>0</v>
      </c>
      <c r="U33" s="46">
        <f t="shared" si="0"/>
        <v>0</v>
      </c>
      <c r="V33" s="46">
        <f t="shared" si="0"/>
        <v>0</v>
      </c>
      <c r="W33" s="46">
        <f t="shared" si="0"/>
        <v>0</v>
      </c>
    </row>
    <row r="34" spans="2:23" x14ac:dyDescent="0.15">
      <c r="B34" s="155" t="s">
        <v>57</v>
      </c>
      <c r="C34" s="41" t="s">
        <v>156</v>
      </c>
      <c r="D34" s="46">
        <f>詳細表【係数】!G33</f>
        <v>0</v>
      </c>
      <c r="E34" s="46">
        <f>詳細表【係数】!H33</f>
        <v>0</v>
      </c>
      <c r="F34" s="46">
        <f>詳細表【係数】!I33</f>
        <v>0</v>
      </c>
      <c r="G34" s="46">
        <f>詳細表【係数】!AA33</f>
        <v>0</v>
      </c>
      <c r="H34" s="46">
        <f>詳細表【係数】!AE33</f>
        <v>0</v>
      </c>
      <c r="I34" s="46">
        <f>詳細表【係数】!M33</f>
        <v>0</v>
      </c>
      <c r="J34" s="46">
        <f>詳細表【係数】!N33</f>
        <v>0</v>
      </c>
      <c r="K34" s="46">
        <f>詳細表【係数】!O33</f>
        <v>0</v>
      </c>
      <c r="L34" s="46">
        <f>詳細表【係数】!AB33</f>
        <v>0</v>
      </c>
      <c r="M34" s="46">
        <f>詳細表【係数】!AF33</f>
        <v>0</v>
      </c>
      <c r="N34" s="46">
        <f>詳細表【係数】!U33</f>
        <v>0</v>
      </c>
      <c r="O34" s="46">
        <f>詳細表【係数】!V33</f>
        <v>0</v>
      </c>
      <c r="P34" s="46">
        <f>詳細表【係数】!W33</f>
        <v>0</v>
      </c>
      <c r="Q34" s="46">
        <f>詳細表【係数】!AC33</f>
        <v>0</v>
      </c>
      <c r="R34" s="46">
        <f>詳細表【係数】!AG33</f>
        <v>0</v>
      </c>
      <c r="S34" s="46">
        <f t="shared" si="0"/>
        <v>0</v>
      </c>
      <c r="T34" s="46">
        <f t="shared" si="0"/>
        <v>0</v>
      </c>
      <c r="U34" s="46">
        <f t="shared" si="0"/>
        <v>0</v>
      </c>
      <c r="V34" s="46">
        <f t="shared" si="0"/>
        <v>0</v>
      </c>
      <c r="W34" s="46">
        <f t="shared" si="0"/>
        <v>0</v>
      </c>
    </row>
    <row r="35" spans="2:23" x14ac:dyDescent="0.15">
      <c r="B35" s="155" t="s">
        <v>58</v>
      </c>
      <c r="C35" s="41" t="s">
        <v>965</v>
      </c>
      <c r="D35" s="67">
        <f>詳細表【係数】!G34</f>
        <v>0.46034732850166249</v>
      </c>
      <c r="E35" s="67">
        <f>詳細表【係数】!H34</f>
        <v>0.24300093990601934</v>
      </c>
      <c r="F35" s="67">
        <f>詳細表【係数】!I34</f>
        <v>8.1357450259396516E-2</v>
      </c>
      <c r="G35" s="67">
        <f>詳細表【係数】!AA34</f>
        <v>7.8498028732757904E-9</v>
      </c>
      <c r="H35" s="67">
        <f>詳細表【係数】!AE34</f>
        <v>7.8498028732757904E-9</v>
      </c>
      <c r="I35" s="67">
        <f>詳細表【係数】!M34</f>
        <v>0.46748801853020383</v>
      </c>
      <c r="J35" s="67">
        <f>詳細表【係数】!N34</f>
        <v>0.24677025555331719</v>
      </c>
      <c r="K35" s="67">
        <f>詳細表【係数】!O34</f>
        <v>8.2619428548063228E-2</v>
      </c>
      <c r="L35" s="67">
        <f>詳細表【係数】!AB34</f>
        <v>7.9715653027128353E-9</v>
      </c>
      <c r="M35" s="67">
        <f>詳細表【係数】!AF34</f>
        <v>7.9715653027128353E-9</v>
      </c>
      <c r="N35" s="67">
        <f>詳細表【係数】!U34</f>
        <v>0.68691890444130521</v>
      </c>
      <c r="O35" s="67">
        <f>詳細表【係数】!V34</f>
        <v>0.36259999588082203</v>
      </c>
      <c r="P35" s="67">
        <f>詳細表【係数】!W34</f>
        <v>0.12139957623349347</v>
      </c>
      <c r="Q35" s="67">
        <f>詳細表【係数】!AC34</f>
        <v>1.1713281811238628E-8</v>
      </c>
      <c r="R35" s="67">
        <f>詳細表【係数】!AG34</f>
        <v>1.1713281811238628E-8</v>
      </c>
      <c r="S35" s="67">
        <f t="shared" si="0"/>
        <v>1.6147542514731716</v>
      </c>
      <c r="T35" s="67">
        <f t="shared" si="0"/>
        <v>0.8523711913401586</v>
      </c>
      <c r="U35" s="67">
        <f t="shared" si="0"/>
        <v>0.28537645504095321</v>
      </c>
      <c r="V35" s="67">
        <f t="shared" si="0"/>
        <v>2.7534649987227255E-8</v>
      </c>
      <c r="W35" s="67">
        <f t="shared" si="0"/>
        <v>2.7534649987227255E-8</v>
      </c>
    </row>
    <row r="36" spans="2:23" x14ac:dyDescent="0.15">
      <c r="B36" s="162" t="s">
        <v>59</v>
      </c>
      <c r="C36" s="116" t="s">
        <v>517</v>
      </c>
      <c r="D36" s="46">
        <f>詳細表【係数】!G35</f>
        <v>1.8098699883110967</v>
      </c>
      <c r="E36" s="46">
        <f>詳細表【係数】!H35</f>
        <v>0.61768502650765933</v>
      </c>
      <c r="F36" s="46">
        <f>詳細表【係数】!I35</f>
        <v>0.18156323588296369</v>
      </c>
      <c r="G36" s="46">
        <f>詳細表【係数】!AA35</f>
        <v>1.9425819576278862E-8</v>
      </c>
      <c r="H36" s="46">
        <f>詳細表【係数】!AE35</f>
        <v>1.9332426212931368E-8</v>
      </c>
      <c r="I36" s="46">
        <f>詳細表【係数】!M35</f>
        <v>5.701598273635466</v>
      </c>
      <c r="J36" s="46">
        <f>詳細表【係数】!N35</f>
        <v>1.9458811425858011</v>
      </c>
      <c r="K36" s="46">
        <f>詳細表【係数】!O35</f>
        <v>0.57197513575656644</v>
      </c>
      <c r="L36" s="46">
        <f>詳細表【係数】!AB35</f>
        <v>6.1196782130975638E-8</v>
      </c>
      <c r="M36" s="46">
        <f>詳細表【係数】!AF35</f>
        <v>6.0902566832269018E-8</v>
      </c>
      <c r="N36" s="46">
        <f>詳細表【係数】!U35</f>
        <v>3.8181948609185934</v>
      </c>
      <c r="O36" s="46">
        <f>詳細表【係数】!V35</f>
        <v>1.3031001171961087</v>
      </c>
      <c r="P36" s="46">
        <f>詳細表【係数】!W35</f>
        <v>0.3830351454288668</v>
      </c>
      <c r="Q36" s="46">
        <f>詳細表【係数】!AC35</f>
        <v>4.0981708605762285E-8</v>
      </c>
      <c r="R36" s="46">
        <f>詳細表【係数】!AG35</f>
        <v>4.0784681160542276E-8</v>
      </c>
      <c r="S36" s="46">
        <f t="shared" si="0"/>
        <v>11.329663122865156</v>
      </c>
      <c r="T36" s="46">
        <f t="shared" si="0"/>
        <v>3.8666662862895693</v>
      </c>
      <c r="U36" s="46">
        <f t="shared" si="0"/>
        <v>1.1365735170683968</v>
      </c>
      <c r="V36" s="46">
        <f t="shared" si="0"/>
        <v>1.2160431031301678E-7</v>
      </c>
      <c r="W36" s="46">
        <f t="shared" si="0"/>
        <v>1.2101967420574265E-7</v>
      </c>
    </row>
    <row r="37" spans="2:23" x14ac:dyDescent="0.15">
      <c r="B37" s="155" t="s">
        <v>60</v>
      </c>
      <c r="C37" s="41" t="s">
        <v>158</v>
      </c>
      <c r="D37" s="46">
        <f>詳細表【係数】!G36</f>
        <v>0</v>
      </c>
      <c r="E37" s="46">
        <f>詳細表【係数】!H36</f>
        <v>0</v>
      </c>
      <c r="F37" s="46">
        <f>詳細表【係数】!I36</f>
        <v>0</v>
      </c>
      <c r="G37" s="46">
        <f>詳細表【係数】!AA36</f>
        <v>0</v>
      </c>
      <c r="H37" s="46">
        <f>詳細表【係数】!AE36</f>
        <v>0</v>
      </c>
      <c r="I37" s="46">
        <f>詳細表【係数】!M36</f>
        <v>-4.9044114714285835E-14</v>
      </c>
      <c r="J37" s="46">
        <f>詳細表【係数】!N36</f>
        <v>0</v>
      </c>
      <c r="K37" s="46">
        <f>詳細表【係数】!O36</f>
        <v>0</v>
      </c>
      <c r="L37" s="46">
        <f>詳細表【係数】!AB36</f>
        <v>0</v>
      </c>
      <c r="M37" s="46">
        <f>詳細表【係数】!AF36</f>
        <v>0</v>
      </c>
      <c r="N37" s="46">
        <f>詳細表【係数】!U36</f>
        <v>-5.8640521073639376E-15</v>
      </c>
      <c r="O37" s="46">
        <f>詳細表【係数】!V36</f>
        <v>0</v>
      </c>
      <c r="P37" s="46">
        <f>詳細表【係数】!W36</f>
        <v>0</v>
      </c>
      <c r="Q37" s="46">
        <f>詳細表【係数】!AC36</f>
        <v>0</v>
      </c>
      <c r="R37" s="46">
        <f>詳細表【係数】!AG36</f>
        <v>0</v>
      </c>
      <c r="S37" s="46">
        <f t="shared" si="0"/>
        <v>-5.4908166821649775E-14</v>
      </c>
      <c r="T37" s="46">
        <f t="shared" si="0"/>
        <v>0</v>
      </c>
      <c r="U37" s="46">
        <f t="shared" si="0"/>
        <v>0</v>
      </c>
      <c r="V37" s="46">
        <f t="shared" si="0"/>
        <v>0</v>
      </c>
      <c r="W37" s="46">
        <f t="shared" si="0"/>
        <v>0</v>
      </c>
    </row>
    <row r="38" spans="2:23" x14ac:dyDescent="0.15">
      <c r="B38" s="155" t="s">
        <v>61</v>
      </c>
      <c r="C38" s="41" t="s">
        <v>159</v>
      </c>
      <c r="D38" s="46">
        <f>詳細表【係数】!G37</f>
        <v>0</v>
      </c>
      <c r="E38" s="46">
        <f>詳細表【係数】!H37</f>
        <v>0</v>
      </c>
      <c r="F38" s="46">
        <f>詳細表【係数】!I37</f>
        <v>0</v>
      </c>
      <c r="G38" s="46">
        <f>詳細表【係数】!AA37</f>
        <v>0</v>
      </c>
      <c r="H38" s="46">
        <f>詳細表【係数】!AE37</f>
        <v>0</v>
      </c>
      <c r="I38" s="46">
        <f>詳細表【係数】!M37</f>
        <v>-2.7587854756134581E-15</v>
      </c>
      <c r="J38" s="46">
        <f>詳細表【係数】!N37</f>
        <v>0</v>
      </c>
      <c r="K38" s="46">
        <f>詳細表【係数】!O37</f>
        <v>0</v>
      </c>
      <c r="L38" s="46">
        <f>詳細表【係数】!AB37</f>
        <v>0</v>
      </c>
      <c r="M38" s="46">
        <f>詳細表【係数】!AF37</f>
        <v>0</v>
      </c>
      <c r="N38" s="46">
        <f>詳細表【係数】!U37</f>
        <v>-5.4862168318823422E-16</v>
      </c>
      <c r="O38" s="46">
        <f>詳細表【係数】!V37</f>
        <v>0</v>
      </c>
      <c r="P38" s="46">
        <f>詳細表【係数】!W37</f>
        <v>0</v>
      </c>
      <c r="Q38" s="46">
        <f>詳細表【係数】!AC37</f>
        <v>0</v>
      </c>
      <c r="R38" s="46">
        <f>詳細表【係数】!AG37</f>
        <v>0</v>
      </c>
      <c r="S38" s="46">
        <f t="shared" si="0"/>
        <v>-3.3074071588016922E-15</v>
      </c>
      <c r="T38" s="46">
        <f t="shared" si="0"/>
        <v>0</v>
      </c>
      <c r="U38" s="46">
        <f t="shared" si="0"/>
        <v>0</v>
      </c>
      <c r="V38" s="46">
        <f t="shared" si="0"/>
        <v>0</v>
      </c>
      <c r="W38" s="46">
        <f t="shared" si="0"/>
        <v>0</v>
      </c>
    </row>
    <row r="39" spans="2:23" x14ac:dyDescent="0.15">
      <c r="B39" s="155" t="s">
        <v>62</v>
      </c>
      <c r="C39" s="41" t="s">
        <v>160</v>
      </c>
      <c r="D39" s="46">
        <f>詳細表【係数】!G38</f>
        <v>0</v>
      </c>
      <c r="E39" s="46">
        <f>詳細表【係数】!H38</f>
        <v>0</v>
      </c>
      <c r="F39" s="46">
        <f>詳細表【係数】!I38</f>
        <v>0</v>
      </c>
      <c r="G39" s="46">
        <f>詳細表【係数】!AA38</f>
        <v>0</v>
      </c>
      <c r="H39" s="46">
        <f>詳細表【係数】!AE38</f>
        <v>0</v>
      </c>
      <c r="I39" s="46">
        <f>詳細表【係数】!M38</f>
        <v>3.3029761130039677</v>
      </c>
      <c r="J39" s="46">
        <f>詳細表【係数】!N38</f>
        <v>1.1809120788262901</v>
      </c>
      <c r="K39" s="46">
        <f>詳細表【係数】!O38</f>
        <v>0.77029162440259191</v>
      </c>
      <c r="L39" s="46">
        <f>詳細表【係数】!AB38</f>
        <v>1.8659714959851475E-7</v>
      </c>
      <c r="M39" s="46">
        <f>詳細表【係数】!AF38</f>
        <v>1.7592461890192071E-7</v>
      </c>
      <c r="N39" s="46">
        <f>詳細表【係数】!U38</f>
        <v>0.67609081054431042</v>
      </c>
      <c r="O39" s="46">
        <f>詳細表【係数】!V38</f>
        <v>0.24172254876802798</v>
      </c>
      <c r="P39" s="46">
        <f>詳細表【係数】!W38</f>
        <v>0.15767207236149222</v>
      </c>
      <c r="Q39" s="46">
        <f>詳細表【係数】!AC38</f>
        <v>3.8194832115386307E-8</v>
      </c>
      <c r="R39" s="46">
        <f>詳細表【係数】!AG38</f>
        <v>3.6010256846794102E-8</v>
      </c>
      <c r="S39" s="46">
        <f t="shared" si="0"/>
        <v>3.9790669235482783</v>
      </c>
      <c r="T39" s="46">
        <f t="shared" si="0"/>
        <v>1.422634627594318</v>
      </c>
      <c r="U39" s="46">
        <f t="shared" si="0"/>
        <v>0.92796369676408408</v>
      </c>
      <c r="V39" s="46">
        <f t="shared" si="0"/>
        <v>2.2479198171390105E-7</v>
      </c>
      <c r="W39" s="46">
        <f t="shared" si="0"/>
        <v>2.1193487574871481E-7</v>
      </c>
    </row>
    <row r="40" spans="2:23" x14ac:dyDescent="0.15">
      <c r="B40" s="163" t="s">
        <v>63</v>
      </c>
      <c r="C40" s="62" t="s">
        <v>161</v>
      </c>
      <c r="D40" s="67">
        <f>詳細表【係数】!G39</f>
        <v>0</v>
      </c>
      <c r="E40" s="67">
        <f>詳細表【係数】!H39</f>
        <v>0</v>
      </c>
      <c r="F40" s="67">
        <f>詳細表【係数】!I39</f>
        <v>0</v>
      </c>
      <c r="G40" s="67">
        <f>詳細表【係数】!AA39</f>
        <v>0</v>
      </c>
      <c r="H40" s="67">
        <f>詳細表【係数】!AE39</f>
        <v>0</v>
      </c>
      <c r="I40" s="67">
        <f>詳細表【係数】!M39</f>
        <v>1.744134812946875</v>
      </c>
      <c r="J40" s="67">
        <f>詳細表【係数】!N39</f>
        <v>0.89973011257272506</v>
      </c>
      <c r="K40" s="67">
        <f>詳細表【係数】!O39</f>
        <v>0.56258242883113652</v>
      </c>
      <c r="L40" s="67">
        <f>詳細表【係数】!AB39</f>
        <v>9.7062126664166389E-8</v>
      </c>
      <c r="M40" s="67">
        <f>詳細表【係数】!AF39</f>
        <v>9.4675353057670479E-8</v>
      </c>
      <c r="N40" s="67">
        <f>詳細表【係数】!U39</f>
        <v>0.782422446655195</v>
      </c>
      <c r="O40" s="67">
        <f>詳細表【係数】!V39</f>
        <v>0.40362076989856399</v>
      </c>
      <c r="P40" s="67">
        <f>詳細表【係数】!W39</f>
        <v>0.25237562896159416</v>
      </c>
      <c r="Q40" s="67">
        <f>詳細表【係数】!AC39</f>
        <v>4.3542268670057609E-8</v>
      </c>
      <c r="R40" s="67">
        <f>詳細表【係数】!AG39</f>
        <v>4.2471557145384059E-8</v>
      </c>
      <c r="S40" s="67">
        <f t="shared" si="0"/>
        <v>2.52655725960207</v>
      </c>
      <c r="T40" s="67">
        <f t="shared" si="0"/>
        <v>1.3033508824712889</v>
      </c>
      <c r="U40" s="67">
        <f t="shared" si="0"/>
        <v>0.81495805779273067</v>
      </c>
      <c r="V40" s="67">
        <f t="shared" si="0"/>
        <v>1.4060439533422399E-7</v>
      </c>
      <c r="W40" s="67">
        <f t="shared" si="0"/>
        <v>1.3714691020305454E-7</v>
      </c>
    </row>
    <row r="41" spans="2:23" x14ac:dyDescent="0.15">
      <c r="B41" s="155" t="s">
        <v>64</v>
      </c>
      <c r="C41" s="41" t="s">
        <v>950</v>
      </c>
      <c r="D41" s="46">
        <f>詳細表【係数】!G40</f>
        <v>0</v>
      </c>
      <c r="E41" s="46">
        <f>詳細表【係数】!H40</f>
        <v>0</v>
      </c>
      <c r="F41" s="46">
        <f>詳細表【係数】!I40</f>
        <v>0</v>
      </c>
      <c r="G41" s="46">
        <f>詳細表【係数】!AA40</f>
        <v>0</v>
      </c>
      <c r="H41" s="46">
        <f>詳細表【係数】!AE40</f>
        <v>0</v>
      </c>
      <c r="I41" s="46">
        <f>詳細表【係数】!M40</f>
        <v>0</v>
      </c>
      <c r="J41" s="46">
        <f>詳細表【係数】!N40</f>
        <v>0</v>
      </c>
      <c r="K41" s="46">
        <f>詳細表【係数】!O40</f>
        <v>0</v>
      </c>
      <c r="L41" s="46">
        <f>詳細表【係数】!AB40</f>
        <v>0</v>
      </c>
      <c r="M41" s="46">
        <f>詳細表【係数】!AF40</f>
        <v>0</v>
      </c>
      <c r="N41" s="46">
        <f>詳細表【係数】!U40</f>
        <v>0</v>
      </c>
      <c r="O41" s="46">
        <f>詳細表【係数】!V40</f>
        <v>0</v>
      </c>
      <c r="P41" s="46">
        <f>詳細表【係数】!W40</f>
        <v>0</v>
      </c>
      <c r="Q41" s="46">
        <f>詳細表【係数】!AC40</f>
        <v>0</v>
      </c>
      <c r="R41" s="46">
        <f>詳細表【係数】!AG40</f>
        <v>0</v>
      </c>
      <c r="S41" s="46">
        <f t="shared" si="0"/>
        <v>0</v>
      </c>
      <c r="T41" s="46">
        <f t="shared" si="0"/>
        <v>0</v>
      </c>
      <c r="U41" s="46">
        <f t="shared" si="0"/>
        <v>0</v>
      </c>
      <c r="V41" s="46">
        <f t="shared" si="0"/>
        <v>0</v>
      </c>
      <c r="W41" s="46">
        <f t="shared" si="0"/>
        <v>0</v>
      </c>
    </row>
    <row r="42" spans="2:23" x14ac:dyDescent="0.15">
      <c r="B42" s="155" t="s">
        <v>65</v>
      </c>
      <c r="C42" s="41" t="s">
        <v>162</v>
      </c>
      <c r="D42" s="46">
        <f>詳細表【係数】!G41</f>
        <v>0</v>
      </c>
      <c r="E42" s="46">
        <f>詳細表【係数】!H41</f>
        <v>0</v>
      </c>
      <c r="F42" s="46">
        <f>詳細表【係数】!I41</f>
        <v>0</v>
      </c>
      <c r="G42" s="46">
        <f>詳細表【係数】!AA41</f>
        <v>0</v>
      </c>
      <c r="H42" s="46">
        <f>詳細表【係数】!AE41</f>
        <v>0</v>
      </c>
      <c r="I42" s="46">
        <f>詳細表【係数】!M41</f>
        <v>2.1984052898537885E-16</v>
      </c>
      <c r="J42" s="46">
        <f>詳細表【係数】!N41</f>
        <v>0</v>
      </c>
      <c r="K42" s="46">
        <f>詳細表【係数】!O41</f>
        <v>0</v>
      </c>
      <c r="L42" s="46">
        <f>詳細表【係数】!AB41</f>
        <v>0</v>
      </c>
      <c r="M42" s="46">
        <f>詳細表【係数】!AF41</f>
        <v>0</v>
      </c>
      <c r="N42" s="46">
        <f>詳細表【係数】!U41</f>
        <v>1.2002287416961789E-16</v>
      </c>
      <c r="O42" s="46">
        <f>詳細表【係数】!V41</f>
        <v>0</v>
      </c>
      <c r="P42" s="46">
        <f>詳細表【係数】!W41</f>
        <v>0</v>
      </c>
      <c r="Q42" s="46">
        <f>詳細表【係数】!AC41</f>
        <v>0</v>
      </c>
      <c r="R42" s="46">
        <f>詳細表【係数】!AG41</f>
        <v>0</v>
      </c>
      <c r="S42" s="46">
        <f t="shared" si="0"/>
        <v>3.3986340315499677E-16</v>
      </c>
      <c r="T42" s="46">
        <f t="shared" si="0"/>
        <v>0</v>
      </c>
      <c r="U42" s="46">
        <f t="shared" si="0"/>
        <v>0</v>
      </c>
      <c r="V42" s="46">
        <f t="shared" si="0"/>
        <v>0</v>
      </c>
      <c r="W42" s="46">
        <f t="shared" si="0"/>
        <v>0</v>
      </c>
    </row>
    <row r="43" spans="2:23" x14ac:dyDescent="0.15">
      <c r="B43" s="155" t="s">
        <v>66</v>
      </c>
      <c r="C43" s="41" t="s">
        <v>163</v>
      </c>
      <c r="D43" s="46">
        <f>詳細表【係数】!G42</f>
        <v>0</v>
      </c>
      <c r="E43" s="46">
        <f>詳細表【係数】!H42</f>
        <v>0</v>
      </c>
      <c r="F43" s="46">
        <f>詳細表【係数】!I42</f>
        <v>0</v>
      </c>
      <c r="G43" s="46">
        <f>詳細表【係数】!AA42</f>
        <v>0</v>
      </c>
      <c r="H43" s="46">
        <f>詳細表【係数】!AE42</f>
        <v>0</v>
      </c>
      <c r="I43" s="46">
        <f>詳細表【係数】!M42</f>
        <v>1.3905637130255306</v>
      </c>
      <c r="J43" s="46">
        <f>詳細表【係数】!N42</f>
        <v>0.6474958000900275</v>
      </c>
      <c r="K43" s="46">
        <f>詳細表【係数】!O42</f>
        <v>0.24953436451155817</v>
      </c>
      <c r="L43" s="46">
        <f>詳細表【係数】!AB42</f>
        <v>5.3396443280050119E-8</v>
      </c>
      <c r="M43" s="46">
        <f>詳細表【係数】!AF42</f>
        <v>5.3396443280050119E-8</v>
      </c>
      <c r="N43" s="46">
        <f>詳細表【係数】!U42</f>
        <v>0.15736454118644491</v>
      </c>
      <c r="O43" s="46">
        <f>詳細表【係数】!V42</f>
        <v>7.3274513455858087E-2</v>
      </c>
      <c r="P43" s="46">
        <f>詳細表【係数】!W42</f>
        <v>2.8238807336756312E-2</v>
      </c>
      <c r="Q43" s="46">
        <f>詳細表【係数】!AC42</f>
        <v>6.0426622088899886E-9</v>
      </c>
      <c r="R43" s="46">
        <f>詳細表【係数】!AG42</f>
        <v>6.0426622088899886E-9</v>
      </c>
      <c r="S43" s="46">
        <f t="shared" ref="S43:W74" si="1">D43+I43+N43</f>
        <v>1.5479282542119754</v>
      </c>
      <c r="T43" s="46">
        <f t="shared" si="1"/>
        <v>0.72077031354588561</v>
      </c>
      <c r="U43" s="46">
        <f t="shared" si="1"/>
        <v>0.27777317184831446</v>
      </c>
      <c r="V43" s="46">
        <f t="shared" si="1"/>
        <v>5.9439105488940105E-8</v>
      </c>
      <c r="W43" s="46">
        <f t="shared" si="1"/>
        <v>5.9439105488940105E-8</v>
      </c>
    </row>
    <row r="44" spans="2:23" x14ac:dyDescent="0.15">
      <c r="B44" s="155" t="s">
        <v>67</v>
      </c>
      <c r="C44" s="41" t="s">
        <v>164</v>
      </c>
      <c r="D44" s="46">
        <f>詳細表【係数】!G43</f>
        <v>7.5314561920243051E-2</v>
      </c>
      <c r="E44" s="46">
        <f>詳細表【係数】!H43</f>
        <v>3.5899941181982517E-2</v>
      </c>
      <c r="F44" s="46">
        <f>詳細表【係数】!I43</f>
        <v>2.8368484989958215E-2</v>
      </c>
      <c r="G44" s="46">
        <f>詳細表【係数】!AA43</f>
        <v>0</v>
      </c>
      <c r="H44" s="46">
        <f>詳細表【係数】!AE43</f>
        <v>0</v>
      </c>
      <c r="I44" s="46">
        <f>詳細表【係数】!M43</f>
        <v>3.5281617662976432E-2</v>
      </c>
      <c r="J44" s="46">
        <f>詳細表【係数】!N43</f>
        <v>1.6817571086018765E-2</v>
      </c>
      <c r="K44" s="46">
        <f>詳細表【係数】!O43</f>
        <v>1.3289409319721121E-2</v>
      </c>
      <c r="L44" s="46">
        <f>詳細表【係数】!AB43</f>
        <v>0</v>
      </c>
      <c r="M44" s="46">
        <f>詳細表【係数】!AF43</f>
        <v>0</v>
      </c>
      <c r="N44" s="46">
        <f>詳細表【係数】!U43</f>
        <v>2.0460305334472541E-3</v>
      </c>
      <c r="O44" s="46">
        <f>詳細表【係数】!V43</f>
        <v>9.7527455427652435E-4</v>
      </c>
      <c r="P44" s="46">
        <f>詳細表【係数】!W43</f>
        <v>7.7067150093179898E-4</v>
      </c>
      <c r="Q44" s="46">
        <f>詳細表【係数】!AC43</f>
        <v>0</v>
      </c>
      <c r="R44" s="46">
        <f>詳細表【係数】!AG43</f>
        <v>0</v>
      </c>
      <c r="S44" s="46">
        <f t="shared" si="1"/>
        <v>0.11264221011666674</v>
      </c>
      <c r="T44" s="46">
        <f t="shared" si="1"/>
        <v>5.3692786822277808E-2</v>
      </c>
      <c r="U44" s="46">
        <f t="shared" si="1"/>
        <v>4.2428565810611135E-2</v>
      </c>
      <c r="V44" s="46">
        <f t="shared" si="1"/>
        <v>0</v>
      </c>
      <c r="W44" s="46">
        <f t="shared" si="1"/>
        <v>0</v>
      </c>
    </row>
    <row r="45" spans="2:23" x14ac:dyDescent="0.15">
      <c r="B45" s="155" t="s">
        <v>68</v>
      </c>
      <c r="C45" s="41" t="s">
        <v>208</v>
      </c>
      <c r="D45" s="67">
        <f>詳細表【係数】!G44</f>
        <v>0</v>
      </c>
      <c r="E45" s="67">
        <f>詳細表【係数】!H44</f>
        <v>0</v>
      </c>
      <c r="F45" s="67">
        <f>詳細表【係数】!I44</f>
        <v>0</v>
      </c>
      <c r="G45" s="67">
        <f>詳細表【係数】!AA44</f>
        <v>0</v>
      </c>
      <c r="H45" s="67">
        <f>詳細表【係数】!AE44</f>
        <v>0</v>
      </c>
      <c r="I45" s="67">
        <f>詳細表【係数】!M44</f>
        <v>6.5875706662340536E-2</v>
      </c>
      <c r="J45" s="67">
        <f>詳細表【係数】!N44</f>
        <v>3.2348280796657997E-2</v>
      </c>
      <c r="K45" s="67">
        <f>詳細表【係数】!O44</f>
        <v>1.8403085541561618E-2</v>
      </c>
      <c r="L45" s="67">
        <f>詳細表【係数】!AB44</f>
        <v>3.0080231352666906E-9</v>
      </c>
      <c r="M45" s="67">
        <f>詳細表【係数】!AF44</f>
        <v>2.7072208217400216E-9</v>
      </c>
      <c r="N45" s="67">
        <f>詳細表【係数】!U44</f>
        <v>3.5461193321147319E-2</v>
      </c>
      <c r="O45" s="67">
        <f>詳細表【係数】!V44</f>
        <v>1.7413227076512251E-2</v>
      </c>
      <c r="P45" s="67">
        <f>詳細表【係数】!W44</f>
        <v>9.9064648739168645E-3</v>
      </c>
      <c r="Q45" s="67">
        <f>詳細表【係数】!AC44</f>
        <v>1.6192325717418865E-9</v>
      </c>
      <c r="R45" s="67">
        <f>詳細表【係数】!AG44</f>
        <v>1.457309314567698E-9</v>
      </c>
      <c r="S45" s="67">
        <f t="shared" si="1"/>
        <v>0.10133689998348785</v>
      </c>
      <c r="T45" s="67">
        <f t="shared" si="1"/>
        <v>4.9761507873170248E-2</v>
      </c>
      <c r="U45" s="67">
        <f t="shared" si="1"/>
        <v>2.8309550415478481E-2</v>
      </c>
      <c r="V45" s="67">
        <f t="shared" si="1"/>
        <v>4.6272557070085767E-9</v>
      </c>
      <c r="W45" s="67">
        <f t="shared" si="1"/>
        <v>4.1645301363077194E-9</v>
      </c>
    </row>
    <row r="46" spans="2:23" x14ac:dyDescent="0.15">
      <c r="B46" s="162" t="s">
        <v>69</v>
      </c>
      <c r="C46" s="116" t="s">
        <v>165</v>
      </c>
      <c r="D46" s="46">
        <f>詳細表【係数】!G45</f>
        <v>0</v>
      </c>
      <c r="E46" s="46">
        <f>詳細表【係数】!H45</f>
        <v>0</v>
      </c>
      <c r="F46" s="46">
        <f>詳細表【係数】!I45</f>
        <v>0</v>
      </c>
      <c r="G46" s="46">
        <f>詳細表【係数】!AA45</f>
        <v>0</v>
      </c>
      <c r="H46" s="46">
        <f>詳細表【係数】!AE45</f>
        <v>0</v>
      </c>
      <c r="I46" s="46">
        <f>詳細表【係数】!M45</f>
        <v>0</v>
      </c>
      <c r="J46" s="46">
        <f>詳細表【係数】!N45</f>
        <v>0</v>
      </c>
      <c r="K46" s="46">
        <f>詳細表【係数】!O45</f>
        <v>0</v>
      </c>
      <c r="L46" s="46">
        <f>詳細表【係数】!AB45</f>
        <v>0</v>
      </c>
      <c r="M46" s="46">
        <f>詳細表【係数】!AF45</f>
        <v>0</v>
      </c>
      <c r="N46" s="46">
        <f>詳細表【係数】!U45</f>
        <v>0</v>
      </c>
      <c r="O46" s="46">
        <f>詳細表【係数】!V45</f>
        <v>0</v>
      </c>
      <c r="P46" s="46">
        <f>詳細表【係数】!W45</f>
        <v>0</v>
      </c>
      <c r="Q46" s="46">
        <f>詳細表【係数】!AC45</f>
        <v>0</v>
      </c>
      <c r="R46" s="46">
        <f>詳細表【係数】!AG45</f>
        <v>0</v>
      </c>
      <c r="S46" s="46">
        <f t="shared" si="1"/>
        <v>0</v>
      </c>
      <c r="T46" s="46">
        <f t="shared" si="1"/>
        <v>0</v>
      </c>
      <c r="U46" s="46">
        <f t="shared" si="1"/>
        <v>0</v>
      </c>
      <c r="V46" s="46">
        <f t="shared" si="1"/>
        <v>0</v>
      </c>
      <c r="W46" s="46">
        <f t="shared" si="1"/>
        <v>0</v>
      </c>
    </row>
    <row r="47" spans="2:23" x14ac:dyDescent="0.15">
      <c r="B47" s="155" t="s">
        <v>70</v>
      </c>
      <c r="C47" s="41" t="s">
        <v>166</v>
      </c>
      <c r="D47" s="46">
        <f>詳細表【係数】!G46</f>
        <v>0</v>
      </c>
      <c r="E47" s="46">
        <f>詳細表【係数】!H46</f>
        <v>0</v>
      </c>
      <c r="F47" s="46">
        <f>詳細表【係数】!I46</f>
        <v>0</v>
      </c>
      <c r="G47" s="46">
        <f>詳細表【係数】!AA46</f>
        <v>0</v>
      </c>
      <c r="H47" s="46">
        <f>詳細表【係数】!AE46</f>
        <v>0</v>
      </c>
      <c r="I47" s="46">
        <f>詳細表【係数】!M46</f>
        <v>4.8126043683621278</v>
      </c>
      <c r="J47" s="46">
        <f>詳細表【係数】!N46</f>
        <v>1.0399024555356113</v>
      </c>
      <c r="K47" s="46">
        <f>詳細表【係数】!O46</f>
        <v>0.25984125477277648</v>
      </c>
      <c r="L47" s="46">
        <f>詳細表【係数】!AB46</f>
        <v>3.4979699620827015E-8</v>
      </c>
      <c r="M47" s="46">
        <f>詳細表【係数】!AF46</f>
        <v>3.4979699620827015E-8</v>
      </c>
      <c r="N47" s="46">
        <f>詳細表【係数】!U46</f>
        <v>0.59778815215566816</v>
      </c>
      <c r="O47" s="46">
        <f>詳細表【係数】!V46</f>
        <v>0.12916943088100508</v>
      </c>
      <c r="P47" s="46">
        <f>詳細表【係数】!W46</f>
        <v>3.2275668568470271E-2</v>
      </c>
      <c r="Q47" s="46">
        <f>詳細表【係数】!AC46</f>
        <v>4.3449343429846398E-9</v>
      </c>
      <c r="R47" s="46">
        <f>詳細表【係数】!AG46</f>
        <v>4.3449343429846398E-9</v>
      </c>
      <c r="S47" s="46">
        <f t="shared" si="1"/>
        <v>5.4103925205177958</v>
      </c>
      <c r="T47" s="46">
        <f t="shared" si="1"/>
        <v>1.1690718864166163</v>
      </c>
      <c r="U47" s="46">
        <f t="shared" si="1"/>
        <v>0.29211692334124673</v>
      </c>
      <c r="V47" s="46">
        <f t="shared" si="1"/>
        <v>3.9324633963811654E-8</v>
      </c>
      <c r="W47" s="46">
        <f t="shared" si="1"/>
        <v>3.9324633963811654E-8</v>
      </c>
    </row>
    <row r="48" spans="2:23" x14ac:dyDescent="0.15">
      <c r="B48" s="155" t="s">
        <v>71</v>
      </c>
      <c r="C48" s="41" t="s">
        <v>966</v>
      </c>
      <c r="D48" s="46">
        <f>詳細表【係数】!G47</f>
        <v>0</v>
      </c>
      <c r="E48" s="46">
        <f>詳細表【係数】!H47</f>
        <v>0</v>
      </c>
      <c r="F48" s="46">
        <f>詳細表【係数】!I47</f>
        <v>0</v>
      </c>
      <c r="G48" s="46">
        <f>詳細表【係数】!AA47</f>
        <v>0</v>
      </c>
      <c r="H48" s="46">
        <f>詳細表【係数】!AE47</f>
        <v>0</v>
      </c>
      <c r="I48" s="46">
        <f>詳細表【係数】!M47</f>
        <v>1.5765026476641478E-2</v>
      </c>
      <c r="J48" s="46">
        <f>詳細表【係数】!N47</f>
        <v>6.3253828689541595E-3</v>
      </c>
      <c r="K48" s="46">
        <f>詳細表【係数】!O47</f>
        <v>2.9532704259844058E-3</v>
      </c>
      <c r="L48" s="46">
        <f>詳細表【係数】!AB47</f>
        <v>8.0161151576143104E-10</v>
      </c>
      <c r="M48" s="46">
        <f>詳細表【係数】!AF47</f>
        <v>7.3481055611464507E-10</v>
      </c>
      <c r="N48" s="46">
        <f>詳細表【係数】!U47</f>
        <v>3.331038527717229E-3</v>
      </c>
      <c r="O48" s="46">
        <f>詳細表【係数】!V47</f>
        <v>1.3365086363963748E-3</v>
      </c>
      <c r="P48" s="46">
        <f>詳細表【係数】!W47</f>
        <v>6.2400514114567247E-4</v>
      </c>
      <c r="Q48" s="46">
        <f>詳細表【係数】!AC47</f>
        <v>1.6937484039240149E-10</v>
      </c>
      <c r="R48" s="46">
        <f>詳細表【係数】!AG47</f>
        <v>1.5526027035970133E-10</v>
      </c>
      <c r="S48" s="46">
        <f t="shared" si="1"/>
        <v>1.9096065004358707E-2</v>
      </c>
      <c r="T48" s="46">
        <f t="shared" si="1"/>
        <v>7.6618915053505345E-3</v>
      </c>
      <c r="U48" s="46">
        <f t="shared" si="1"/>
        <v>3.5772755671300781E-3</v>
      </c>
      <c r="V48" s="46">
        <f t="shared" si="1"/>
        <v>9.7098635615383255E-10</v>
      </c>
      <c r="W48" s="46">
        <f t="shared" si="1"/>
        <v>8.9007082647434642E-10</v>
      </c>
    </row>
    <row r="49" spans="2:23" x14ac:dyDescent="0.15">
      <c r="B49" s="155" t="s">
        <v>72</v>
      </c>
      <c r="C49" s="41" t="s">
        <v>967</v>
      </c>
      <c r="D49" s="46">
        <f>詳細表【係数】!G48</f>
        <v>0</v>
      </c>
      <c r="E49" s="46">
        <f>詳細表【係数】!H48</f>
        <v>0</v>
      </c>
      <c r="F49" s="46">
        <f>詳細表【係数】!I48</f>
        <v>0</v>
      </c>
      <c r="G49" s="46">
        <f>詳細表【係数】!AA48</f>
        <v>0</v>
      </c>
      <c r="H49" s="46">
        <f>詳細表【係数】!AE48</f>
        <v>0</v>
      </c>
      <c r="I49" s="46">
        <f>詳細表【係数】!M48</f>
        <v>0.67652542701329632</v>
      </c>
      <c r="J49" s="46">
        <f>詳細表【係数】!N48</f>
        <v>0.18485312236938109</v>
      </c>
      <c r="K49" s="46">
        <f>詳細表【係数】!O48</f>
        <v>6.7164476900611378E-2</v>
      </c>
      <c r="L49" s="46">
        <f>詳細表【係数】!AB48</f>
        <v>1.3821332409720461E-8</v>
      </c>
      <c r="M49" s="46">
        <f>詳細表【係数】!AF48</f>
        <v>1.1805721433302892E-8</v>
      </c>
      <c r="N49" s="46">
        <f>詳細表【係数】!U48</f>
        <v>0.13806594461918897</v>
      </c>
      <c r="O49" s="46">
        <f>詳細表【係数】!V48</f>
        <v>3.7724998849501527E-2</v>
      </c>
      <c r="P49" s="46">
        <f>詳細表【係数】!W48</f>
        <v>1.3706989534858022E-2</v>
      </c>
      <c r="Q49" s="46">
        <f>詳細表【係数】!AC48</f>
        <v>2.8206705008389316E-9</v>
      </c>
      <c r="R49" s="46">
        <f>詳細表【係数】!AG48</f>
        <v>2.4093227194665874E-9</v>
      </c>
      <c r="S49" s="46">
        <f t="shared" si="1"/>
        <v>0.81459137163248529</v>
      </c>
      <c r="T49" s="46">
        <f t="shared" si="1"/>
        <v>0.22257812121888262</v>
      </c>
      <c r="U49" s="46">
        <f t="shared" si="1"/>
        <v>8.08714664354694E-2</v>
      </c>
      <c r="V49" s="46">
        <f t="shared" si="1"/>
        <v>1.6642002910559391E-8</v>
      </c>
      <c r="W49" s="46">
        <f t="shared" si="1"/>
        <v>1.421504415276948E-8</v>
      </c>
    </row>
    <row r="50" spans="2:23" x14ac:dyDescent="0.15">
      <c r="B50" s="163" t="s">
        <v>73</v>
      </c>
      <c r="C50" s="62" t="s">
        <v>167</v>
      </c>
      <c r="D50" s="67">
        <f>詳細表【係数】!G49</f>
        <v>0</v>
      </c>
      <c r="E50" s="67">
        <f>詳細表【係数】!H49</f>
        <v>0</v>
      </c>
      <c r="F50" s="67">
        <f>詳細表【係数】!I49</f>
        <v>0</v>
      </c>
      <c r="G50" s="67">
        <f>詳細表【係数】!AA49</f>
        <v>0</v>
      </c>
      <c r="H50" s="67">
        <f>詳細表【係数】!AE49</f>
        <v>0</v>
      </c>
      <c r="I50" s="67">
        <f>詳細表【係数】!M49</f>
        <v>2.7420158356663999E-16</v>
      </c>
      <c r="J50" s="67">
        <f>詳細表【係数】!N49</f>
        <v>0</v>
      </c>
      <c r="K50" s="67">
        <f>詳細表【係数】!O49</f>
        <v>0</v>
      </c>
      <c r="L50" s="67">
        <f>詳細表【係数】!AB49</f>
        <v>0</v>
      </c>
      <c r="M50" s="67">
        <f>詳細表【係数】!AF49</f>
        <v>0</v>
      </c>
      <c r="N50" s="67">
        <f>詳細表【係数】!U49</f>
        <v>6.7759577987582999E-17</v>
      </c>
      <c r="O50" s="67">
        <f>詳細表【係数】!V49</f>
        <v>0</v>
      </c>
      <c r="P50" s="67">
        <f>詳細表【係数】!W49</f>
        <v>0</v>
      </c>
      <c r="Q50" s="67">
        <f>詳細表【係数】!AC49</f>
        <v>0</v>
      </c>
      <c r="R50" s="67">
        <f>詳細表【係数】!AG49</f>
        <v>0</v>
      </c>
      <c r="S50" s="67">
        <f t="shared" si="1"/>
        <v>3.41961161554223E-16</v>
      </c>
      <c r="T50" s="67">
        <f t="shared" si="1"/>
        <v>0</v>
      </c>
      <c r="U50" s="67">
        <f t="shared" si="1"/>
        <v>0</v>
      </c>
      <c r="V50" s="67">
        <f t="shared" si="1"/>
        <v>0</v>
      </c>
      <c r="W50" s="67">
        <f t="shared" si="1"/>
        <v>0</v>
      </c>
    </row>
    <row r="51" spans="2:23" x14ac:dyDescent="0.15">
      <c r="B51" s="155" t="s">
        <v>74</v>
      </c>
      <c r="C51" s="41" t="s">
        <v>168</v>
      </c>
      <c r="D51" s="46">
        <f>詳細表【係数】!G50</f>
        <v>0</v>
      </c>
      <c r="E51" s="46">
        <f>詳細表【係数】!H50</f>
        <v>0</v>
      </c>
      <c r="F51" s="46">
        <f>詳細表【係数】!I50</f>
        <v>0</v>
      </c>
      <c r="G51" s="46">
        <f>詳細表【係数】!AA50</f>
        <v>0</v>
      </c>
      <c r="H51" s="46">
        <f>詳細表【係数】!AE50</f>
        <v>0</v>
      </c>
      <c r="I51" s="46">
        <f>詳細表【係数】!M50</f>
        <v>0.63941717741890391</v>
      </c>
      <c r="J51" s="46">
        <f>詳細表【係数】!N50</f>
        <v>0.14190872569602425</v>
      </c>
      <c r="K51" s="46">
        <f>詳細表【係数】!O50</f>
        <v>7.2182254841836518E-2</v>
      </c>
      <c r="L51" s="46">
        <f>詳細表【係数】!AB50</f>
        <v>1.6298406073847199E-8</v>
      </c>
      <c r="M51" s="46">
        <f>詳細表【係数】!AF50</f>
        <v>1.5904724767715625E-8</v>
      </c>
      <c r="N51" s="46">
        <f>詳細表【係数】!U50</f>
        <v>7.0144903550357157E-2</v>
      </c>
      <c r="O51" s="46">
        <f>詳細表【係数】!V50</f>
        <v>1.5567573453505134E-2</v>
      </c>
      <c r="P51" s="46">
        <f>詳細表【係数】!W50</f>
        <v>7.9184880899920481E-3</v>
      </c>
      <c r="Q51" s="46">
        <f>詳細表【係数】!AC50</f>
        <v>1.78795653674719E-9</v>
      </c>
      <c r="R51" s="46">
        <f>詳細表【係数】!AG50</f>
        <v>1.7447691807871133E-9</v>
      </c>
      <c r="S51" s="46">
        <f t="shared" si="1"/>
        <v>0.7095620809692611</v>
      </c>
      <c r="T51" s="46">
        <f t="shared" si="1"/>
        <v>0.15747629914952938</v>
      </c>
      <c r="U51" s="46">
        <f t="shared" si="1"/>
        <v>8.0100742931828561E-2</v>
      </c>
      <c r="V51" s="46">
        <f t="shared" si="1"/>
        <v>1.8086362610594391E-8</v>
      </c>
      <c r="W51" s="46">
        <f t="shared" si="1"/>
        <v>1.7649493948502739E-8</v>
      </c>
    </row>
    <row r="52" spans="2:23" x14ac:dyDescent="0.15">
      <c r="B52" s="155" t="s">
        <v>75</v>
      </c>
      <c r="C52" s="41" t="s">
        <v>968</v>
      </c>
      <c r="D52" s="46">
        <f>詳細表【係数】!G51</f>
        <v>0</v>
      </c>
      <c r="E52" s="46">
        <f>詳細表【係数】!H51</f>
        <v>0</v>
      </c>
      <c r="F52" s="46">
        <f>詳細表【係数】!I51</f>
        <v>0</v>
      </c>
      <c r="G52" s="46">
        <f>詳細表【係数】!AA51</f>
        <v>0</v>
      </c>
      <c r="H52" s="46">
        <f>詳細表【係数】!AE51</f>
        <v>0</v>
      </c>
      <c r="I52" s="46">
        <f>詳細表【係数】!M51</f>
        <v>0.64108407821984703</v>
      </c>
      <c r="J52" s="46">
        <f>詳細表【係数】!N51</f>
        <v>0.25227993347448624</v>
      </c>
      <c r="K52" s="46">
        <f>詳細表【係数】!O51</f>
        <v>0.20055980802935128</v>
      </c>
      <c r="L52" s="46">
        <f>詳細表【係数】!AB51</f>
        <v>1.4562212701586574E-7</v>
      </c>
      <c r="M52" s="46">
        <f>詳細表【係数】!AF51</f>
        <v>1.3556726586477023E-7</v>
      </c>
      <c r="N52" s="46">
        <f>詳細表【係数】!U51</f>
        <v>0.10750905499294745</v>
      </c>
      <c r="O52" s="46">
        <f>詳細表【係数】!V51</f>
        <v>4.2307051700361503E-2</v>
      </c>
      <c r="P52" s="46">
        <f>詳細表【係数】!W51</f>
        <v>3.3633646760773635E-2</v>
      </c>
      <c r="Q52" s="46">
        <f>詳細表【係数】!AC51</f>
        <v>2.4420661491096771E-8</v>
      </c>
      <c r="R52" s="46">
        <f>詳細表【係数】!AG51</f>
        <v>2.2734472959568658E-8</v>
      </c>
      <c r="S52" s="46">
        <f t="shared" si="1"/>
        <v>0.74859313321279453</v>
      </c>
      <c r="T52" s="46">
        <f t="shared" si="1"/>
        <v>0.29458698517484772</v>
      </c>
      <c r="U52" s="46">
        <f t="shared" si="1"/>
        <v>0.23419345479012491</v>
      </c>
      <c r="V52" s="46">
        <f t="shared" si="1"/>
        <v>1.7004278850696251E-7</v>
      </c>
      <c r="W52" s="46">
        <f t="shared" si="1"/>
        <v>1.5830173882433888E-7</v>
      </c>
    </row>
    <row r="53" spans="2:23" x14ac:dyDescent="0.15">
      <c r="B53" s="155" t="s">
        <v>76</v>
      </c>
      <c r="C53" s="41" t="s">
        <v>169</v>
      </c>
      <c r="D53" s="46">
        <f>詳細表【係数】!G52</f>
        <v>0</v>
      </c>
      <c r="E53" s="46">
        <f>詳細表【係数】!H52</f>
        <v>0</v>
      </c>
      <c r="F53" s="46">
        <f>詳細表【係数】!I52</f>
        <v>0</v>
      </c>
      <c r="G53" s="46">
        <f>詳細表【係数】!AA52</f>
        <v>0</v>
      </c>
      <c r="H53" s="46">
        <f>詳細表【係数】!AE52</f>
        <v>0</v>
      </c>
      <c r="I53" s="46">
        <f>詳細表【係数】!M52</f>
        <v>10.439368234422499</v>
      </c>
      <c r="J53" s="46">
        <f>詳細表【係数】!N52</f>
        <v>4.7555494148347934</v>
      </c>
      <c r="K53" s="46">
        <f>詳細表【係数】!O52</f>
        <v>3.4618881692331027</v>
      </c>
      <c r="L53" s="46">
        <f>詳細表【係数】!AB52</f>
        <v>7.8692912111925812E-7</v>
      </c>
      <c r="M53" s="46">
        <f>詳細表【係数】!AF52</f>
        <v>7.0879431476699131E-7</v>
      </c>
      <c r="N53" s="46">
        <f>詳細表【係数】!U52</f>
        <v>1.5125405416684212</v>
      </c>
      <c r="O53" s="46">
        <f>詳細表【係数】!V52</f>
        <v>0.68902266174760263</v>
      </c>
      <c r="P53" s="46">
        <f>詳細表【係数】!W52</f>
        <v>0.50158650304349595</v>
      </c>
      <c r="Q53" s="46">
        <f>詳細表【係数】!AC52</f>
        <v>1.1401668878655301E-7</v>
      </c>
      <c r="R53" s="46">
        <f>詳細表【係数】!AG52</f>
        <v>1.0269588280774631E-7</v>
      </c>
      <c r="S53" s="46">
        <f t="shared" si="1"/>
        <v>11.951908776090921</v>
      </c>
      <c r="T53" s="46">
        <f t="shared" si="1"/>
        <v>5.4445720765823964</v>
      </c>
      <c r="U53" s="46">
        <f t="shared" si="1"/>
        <v>3.9634746722765986</v>
      </c>
      <c r="V53" s="46">
        <f t="shared" si="1"/>
        <v>9.0094580990581107E-7</v>
      </c>
      <c r="W53" s="46">
        <f t="shared" si="1"/>
        <v>8.1149019757473758E-7</v>
      </c>
    </row>
    <row r="54" spans="2:23" x14ac:dyDescent="0.15">
      <c r="B54" s="155" t="s">
        <v>77</v>
      </c>
      <c r="C54" s="41" t="s">
        <v>969</v>
      </c>
      <c r="D54" s="46">
        <f>詳細表【係数】!G53</f>
        <v>0</v>
      </c>
      <c r="E54" s="46">
        <f>詳細表【係数】!H53</f>
        <v>0</v>
      </c>
      <c r="F54" s="46">
        <f>詳細表【係数】!I53</f>
        <v>0</v>
      </c>
      <c r="G54" s="46">
        <f>詳細表【係数】!AA53</f>
        <v>0</v>
      </c>
      <c r="H54" s="46">
        <f>詳細表【係数】!AE53</f>
        <v>0</v>
      </c>
      <c r="I54" s="46">
        <f>詳細表【係数】!M53</f>
        <v>1.4284782229898121</v>
      </c>
      <c r="J54" s="46">
        <f>詳細表【係数】!N53</f>
        <v>0.63873401500192584</v>
      </c>
      <c r="K54" s="46">
        <f>詳細表【係数】!O53</f>
        <v>0.33610924361900074</v>
      </c>
      <c r="L54" s="46">
        <f>詳細表【係数】!AB53</f>
        <v>6.4873234891855935E-8</v>
      </c>
      <c r="M54" s="46">
        <f>詳細表【係数】!AF53</f>
        <v>6.3352768449078066E-8</v>
      </c>
      <c r="N54" s="46">
        <f>詳細表【係数】!U53</f>
        <v>0.31355067675073905</v>
      </c>
      <c r="O54" s="46">
        <f>詳細表【係数】!V53</f>
        <v>0.14020198519260096</v>
      </c>
      <c r="P54" s="46">
        <f>詳細表【係数】!W53</f>
        <v>7.3775909987861488E-2</v>
      </c>
      <c r="Q54" s="46">
        <f>詳細表【係数】!AC53</f>
        <v>1.4239661743514137E-8</v>
      </c>
      <c r="R54" s="46">
        <f>詳細表【係数】!AG53</f>
        <v>1.3905919671400526E-8</v>
      </c>
      <c r="S54" s="46">
        <f t="shared" si="1"/>
        <v>1.7420288997405511</v>
      </c>
      <c r="T54" s="46">
        <f t="shared" si="1"/>
        <v>0.7789360001945268</v>
      </c>
      <c r="U54" s="46">
        <f t="shared" si="1"/>
        <v>0.40988515360686223</v>
      </c>
      <c r="V54" s="46">
        <f t="shared" si="1"/>
        <v>7.9112896635370076E-8</v>
      </c>
      <c r="W54" s="46">
        <f t="shared" si="1"/>
        <v>7.7258688120478589E-8</v>
      </c>
    </row>
    <row r="55" spans="2:23" x14ac:dyDescent="0.15">
      <c r="B55" s="155" t="s">
        <v>78</v>
      </c>
      <c r="C55" s="41" t="s">
        <v>970</v>
      </c>
      <c r="D55" s="67">
        <f>詳細表【係数】!G54</f>
        <v>0</v>
      </c>
      <c r="E55" s="67">
        <f>詳細表【係数】!H54</f>
        <v>0</v>
      </c>
      <c r="F55" s="67">
        <f>詳細表【係数】!I54</f>
        <v>0</v>
      </c>
      <c r="G55" s="67">
        <f>詳細表【係数】!AA54</f>
        <v>0</v>
      </c>
      <c r="H55" s="67">
        <f>詳細表【係数】!AE54</f>
        <v>0</v>
      </c>
      <c r="I55" s="67">
        <f>詳細表【係数】!M54</f>
        <v>1.3346706560074437</v>
      </c>
      <c r="J55" s="67">
        <f>詳細表【係数】!N54</f>
        <v>0.64054282494782433</v>
      </c>
      <c r="K55" s="67">
        <f>詳細表【係数】!O54</f>
        <v>0.3450240784239002</v>
      </c>
      <c r="L55" s="67">
        <f>詳細表【係数】!AB54</f>
        <v>5.8250726515040894E-8</v>
      </c>
      <c r="M55" s="67">
        <f>詳細表【係数】!AF54</f>
        <v>5.5561142544723086E-8</v>
      </c>
      <c r="N55" s="67">
        <f>詳細表【係数】!U54</f>
        <v>0.2926066523080264</v>
      </c>
      <c r="O55" s="67">
        <f>詳細表【係数】!V54</f>
        <v>0.14042946911606016</v>
      </c>
      <c r="P55" s="67">
        <f>詳細表【係数】!W54</f>
        <v>7.564138770779745E-2</v>
      </c>
      <c r="Q55" s="67">
        <f>詳細表【係数】!AC54</f>
        <v>1.2770603746593081E-8</v>
      </c>
      <c r="R55" s="67">
        <f>詳細表【係数】!AG54</f>
        <v>1.2180952540796558E-8</v>
      </c>
      <c r="S55" s="67">
        <f t="shared" si="1"/>
        <v>1.6272773083154701</v>
      </c>
      <c r="T55" s="67">
        <f t="shared" si="1"/>
        <v>0.78097229406388446</v>
      </c>
      <c r="U55" s="67">
        <f t="shared" si="1"/>
        <v>0.42066546613169764</v>
      </c>
      <c r="V55" s="67">
        <f t="shared" si="1"/>
        <v>7.1021330261633976E-8</v>
      </c>
      <c r="W55" s="67">
        <f t="shared" si="1"/>
        <v>6.7742095085519648E-8</v>
      </c>
    </row>
    <row r="56" spans="2:23" x14ac:dyDescent="0.15">
      <c r="B56" s="162" t="s">
        <v>79</v>
      </c>
      <c r="C56" s="116" t="s">
        <v>971</v>
      </c>
      <c r="D56" s="46">
        <f>詳細表【係数】!G55</f>
        <v>0.11713605941666644</v>
      </c>
      <c r="E56" s="46">
        <f>詳細表【係数】!H55</f>
        <v>5.1650333056653189E-2</v>
      </c>
      <c r="F56" s="46">
        <f>詳細表【係数】!I55</f>
        <v>2.8618128526933417E-2</v>
      </c>
      <c r="G56" s="46">
        <f>詳細表【係数】!AA55</f>
        <v>6.3019023689177201E-9</v>
      </c>
      <c r="H56" s="46">
        <f>詳細表【係数】!AE55</f>
        <v>6.2137638742475426E-9</v>
      </c>
      <c r="I56" s="46">
        <f>詳細表【係数】!M55</f>
        <v>1.5192601228065858</v>
      </c>
      <c r="J56" s="46">
        <f>詳細表【係数】!N55</f>
        <v>0.669907215023549</v>
      </c>
      <c r="K56" s="46">
        <f>詳細表【係数】!O55</f>
        <v>0.37117845415702366</v>
      </c>
      <c r="L56" s="46">
        <f>詳細表【係数】!AB55</f>
        <v>8.1735965974921651E-8</v>
      </c>
      <c r="M56" s="46">
        <f>詳細表【係数】!AF55</f>
        <v>8.0592805611636052E-8</v>
      </c>
      <c r="N56" s="46">
        <f>詳細表【係数】!U55</f>
        <v>0.58275714380341059</v>
      </c>
      <c r="O56" s="46">
        <f>詳細表【係数】!V55</f>
        <v>0.25696272111666613</v>
      </c>
      <c r="P56" s="46">
        <f>詳細表【係数】!W55</f>
        <v>0.14237647163826064</v>
      </c>
      <c r="Q56" s="46">
        <f>詳細表【係数】!AC55</f>
        <v>3.1352246638031492E-8</v>
      </c>
      <c r="R56" s="46">
        <f>詳細表【係数】!AG55</f>
        <v>3.0913753678059025E-8</v>
      </c>
      <c r="S56" s="46">
        <f t="shared" si="1"/>
        <v>2.2191533260266629</v>
      </c>
      <c r="T56" s="46">
        <f t="shared" si="1"/>
        <v>0.97852026919686841</v>
      </c>
      <c r="U56" s="46">
        <f t="shared" si="1"/>
        <v>0.54217305432221774</v>
      </c>
      <c r="V56" s="46">
        <f t="shared" si="1"/>
        <v>1.1939011498187085E-7</v>
      </c>
      <c r="W56" s="46">
        <f t="shared" si="1"/>
        <v>1.1772032316394262E-7</v>
      </c>
    </row>
    <row r="57" spans="2:23" x14ac:dyDescent="0.15">
      <c r="B57" s="155" t="s">
        <v>80</v>
      </c>
      <c r="C57" s="41" t="s">
        <v>972</v>
      </c>
      <c r="D57" s="46">
        <f>詳細表【係数】!G56</f>
        <v>0</v>
      </c>
      <c r="E57" s="46">
        <f>詳細表【係数】!H56</f>
        <v>0</v>
      </c>
      <c r="F57" s="46">
        <f>詳細表【係数】!I56</f>
        <v>0</v>
      </c>
      <c r="G57" s="46">
        <f>詳細表【係数】!AA56</f>
        <v>0</v>
      </c>
      <c r="H57" s="46">
        <f>詳細表【係数】!AE56</f>
        <v>0</v>
      </c>
      <c r="I57" s="46">
        <f>詳細表【係数】!M56</f>
        <v>9.4760214638844969E-16</v>
      </c>
      <c r="J57" s="46">
        <f>詳細表【係数】!N56</f>
        <v>0</v>
      </c>
      <c r="K57" s="46">
        <f>詳細表【係数】!O56</f>
        <v>0</v>
      </c>
      <c r="L57" s="46">
        <f>詳細表【係数】!AB56</f>
        <v>0</v>
      </c>
      <c r="M57" s="46">
        <f>詳細表【係数】!AF56</f>
        <v>0</v>
      </c>
      <c r="N57" s="46">
        <f>詳細表【係数】!U56</f>
        <v>2.6726156506175755E-16</v>
      </c>
      <c r="O57" s="46">
        <f>詳細表【係数】!V56</f>
        <v>0</v>
      </c>
      <c r="P57" s="46">
        <f>詳細表【係数】!W56</f>
        <v>0</v>
      </c>
      <c r="Q57" s="46">
        <f>詳細表【係数】!AC56</f>
        <v>0</v>
      </c>
      <c r="R57" s="46">
        <f>詳細表【係数】!AG56</f>
        <v>0</v>
      </c>
      <c r="S57" s="46">
        <f t="shared" si="1"/>
        <v>1.2148637114502073E-15</v>
      </c>
      <c r="T57" s="46">
        <f t="shared" si="1"/>
        <v>0</v>
      </c>
      <c r="U57" s="46">
        <f t="shared" si="1"/>
        <v>0</v>
      </c>
      <c r="V57" s="46">
        <f t="shared" si="1"/>
        <v>0</v>
      </c>
      <c r="W57" s="46">
        <f t="shared" si="1"/>
        <v>0</v>
      </c>
    </row>
    <row r="58" spans="2:23" x14ac:dyDescent="0.15">
      <c r="B58" s="155" t="s">
        <v>81</v>
      </c>
      <c r="C58" s="41" t="s">
        <v>973</v>
      </c>
      <c r="D58" s="46">
        <f>詳細表【係数】!G57</f>
        <v>0</v>
      </c>
      <c r="E58" s="46">
        <f>詳細表【係数】!H57</f>
        <v>0</v>
      </c>
      <c r="F58" s="46">
        <f>詳細表【係数】!I57</f>
        <v>0</v>
      </c>
      <c r="G58" s="46">
        <f>詳細表【係数】!AA57</f>
        <v>0</v>
      </c>
      <c r="H58" s="46">
        <f>詳細表【係数】!AE57</f>
        <v>0</v>
      </c>
      <c r="I58" s="46">
        <f>詳細表【係数】!M57</f>
        <v>1.4342308894968555E-15</v>
      </c>
      <c r="J58" s="46">
        <f>詳細表【係数】!N57</f>
        <v>5.148861522475209E-16</v>
      </c>
      <c r="K58" s="46">
        <f>詳細表【係数】!O57</f>
        <v>4.4373570955196608E-16</v>
      </c>
      <c r="L58" s="46">
        <f>詳細表【係数】!AB57</f>
        <v>1.4369679713470403E-22</v>
      </c>
      <c r="M58" s="46">
        <f>詳細表【係数】!AF57</f>
        <v>1.4095971528451916E-22</v>
      </c>
      <c r="N58" s="46">
        <f>詳細表【係数】!U57</f>
        <v>3.1457287524845246E-16</v>
      </c>
      <c r="O58" s="46">
        <f>詳細表【係数】!V57</f>
        <v>1.1293106188427984E-16</v>
      </c>
      <c r="P58" s="46">
        <f>詳細表【係数】!W57</f>
        <v>9.7325485754349456E-17</v>
      </c>
      <c r="Q58" s="46">
        <f>詳細表【係数】!AC57</f>
        <v>3.1517320516304872E-23</v>
      </c>
      <c r="R58" s="46">
        <f>詳細表【係数】!AG57</f>
        <v>3.0916990601708589E-23</v>
      </c>
      <c r="S58" s="46">
        <f t="shared" si="1"/>
        <v>1.748803764745308E-15</v>
      </c>
      <c r="T58" s="46">
        <f t="shared" si="1"/>
        <v>6.2781721413180071E-16</v>
      </c>
      <c r="U58" s="46">
        <f t="shared" si="1"/>
        <v>5.4106119530631552E-16</v>
      </c>
      <c r="V58" s="46">
        <f t="shared" si="1"/>
        <v>1.7521411765100889E-22</v>
      </c>
      <c r="W58" s="46">
        <f t="shared" si="1"/>
        <v>1.7187670588622775E-22</v>
      </c>
    </row>
    <row r="59" spans="2:23" x14ac:dyDescent="0.15">
      <c r="B59" s="155" t="s">
        <v>82</v>
      </c>
      <c r="C59" s="41" t="s">
        <v>974</v>
      </c>
      <c r="D59" s="46">
        <f>詳細表【係数】!G58</f>
        <v>0</v>
      </c>
      <c r="E59" s="46">
        <f>詳細表【係数】!H58</f>
        <v>0</v>
      </c>
      <c r="F59" s="46">
        <f>詳細表【係数】!I58</f>
        <v>0</v>
      </c>
      <c r="G59" s="46">
        <f>詳細表【係数】!AA58</f>
        <v>0</v>
      </c>
      <c r="H59" s="46">
        <f>詳細表【係数】!AE58</f>
        <v>0</v>
      </c>
      <c r="I59" s="46">
        <f>詳細表【係数】!M58</f>
        <v>0.16447420322264961</v>
      </c>
      <c r="J59" s="46">
        <f>詳細表【係数】!N58</f>
        <v>6.3663634015048362E-2</v>
      </c>
      <c r="K59" s="46">
        <f>詳細表【係数】!O58</f>
        <v>4.8241953120918481E-2</v>
      </c>
      <c r="L59" s="46">
        <f>詳細表【係数】!AB58</f>
        <v>1.4574736194897336E-8</v>
      </c>
      <c r="M59" s="46">
        <f>詳細表【係数】!AF58</f>
        <v>1.4235788841527631E-8</v>
      </c>
      <c r="N59" s="46">
        <f>詳細表【係数】!U58</f>
        <v>6.320103372689799E-2</v>
      </c>
      <c r="O59" s="46">
        <f>詳細表【係数】!V58</f>
        <v>2.4463456285087962E-2</v>
      </c>
      <c r="P59" s="46">
        <f>詳細表【係数】!W58</f>
        <v>1.853750464514628E-2</v>
      </c>
      <c r="Q59" s="46">
        <f>詳細表【係数】!AC58</f>
        <v>5.6005037614767917E-9</v>
      </c>
      <c r="R59" s="46">
        <f>詳細表【係数】!AG58</f>
        <v>5.470259487954076E-9</v>
      </c>
      <c r="S59" s="46">
        <f t="shared" si="1"/>
        <v>0.22767523694954761</v>
      </c>
      <c r="T59" s="46">
        <f t="shared" si="1"/>
        <v>8.8127090300136324E-2</v>
      </c>
      <c r="U59" s="46">
        <f t="shared" si="1"/>
        <v>6.6779457766064754E-2</v>
      </c>
      <c r="V59" s="46">
        <f t="shared" si="1"/>
        <v>2.0175239956374128E-8</v>
      </c>
      <c r="W59" s="46">
        <f t="shared" si="1"/>
        <v>1.9706048329481708E-8</v>
      </c>
    </row>
    <row r="60" spans="2:23" x14ac:dyDescent="0.15">
      <c r="B60" s="163" t="s">
        <v>83</v>
      </c>
      <c r="C60" s="62" t="s">
        <v>975</v>
      </c>
      <c r="D60" s="67">
        <f>詳細表【係数】!G59</f>
        <v>0</v>
      </c>
      <c r="E60" s="67">
        <f>詳細表【係数】!H59</f>
        <v>0</v>
      </c>
      <c r="F60" s="67">
        <f>詳細表【係数】!I59</f>
        <v>0</v>
      </c>
      <c r="G60" s="67">
        <f>詳細表【係数】!AA59</f>
        <v>0</v>
      </c>
      <c r="H60" s="67">
        <f>詳細表【係数】!AE59</f>
        <v>0</v>
      </c>
      <c r="I60" s="67">
        <f>詳細表【係数】!M59</f>
        <v>3.8762021310974943E-16</v>
      </c>
      <c r="J60" s="67">
        <f>詳細表【係数】!N59</f>
        <v>0</v>
      </c>
      <c r="K60" s="67">
        <f>詳細表【係数】!O59</f>
        <v>0</v>
      </c>
      <c r="L60" s="67">
        <f>詳細表【係数】!AB59</f>
        <v>0</v>
      </c>
      <c r="M60" s="67">
        <f>詳細表【係数】!AF59</f>
        <v>0</v>
      </c>
      <c r="N60" s="67">
        <f>詳細表【係数】!U59</f>
        <v>8.954240590924508E-17</v>
      </c>
      <c r="O60" s="67">
        <f>詳細表【係数】!V59</f>
        <v>0</v>
      </c>
      <c r="P60" s="67">
        <f>詳細表【係数】!W59</f>
        <v>0</v>
      </c>
      <c r="Q60" s="67">
        <f>詳細表【係数】!AC59</f>
        <v>0</v>
      </c>
      <c r="R60" s="67">
        <f>詳細表【係数】!AG59</f>
        <v>0</v>
      </c>
      <c r="S60" s="67">
        <f t="shared" si="1"/>
        <v>4.7716261901899454E-16</v>
      </c>
      <c r="T60" s="67">
        <f t="shared" si="1"/>
        <v>0</v>
      </c>
      <c r="U60" s="67">
        <f t="shared" si="1"/>
        <v>0</v>
      </c>
      <c r="V60" s="67">
        <f t="shared" si="1"/>
        <v>0</v>
      </c>
      <c r="W60" s="67">
        <f t="shared" si="1"/>
        <v>0</v>
      </c>
    </row>
    <row r="61" spans="2:23" x14ac:dyDescent="0.15">
      <c r="B61" s="155" t="s">
        <v>84</v>
      </c>
      <c r="C61" s="41" t="s">
        <v>976</v>
      </c>
      <c r="D61" s="46">
        <f>詳細表【係数】!G60</f>
        <v>0</v>
      </c>
      <c r="E61" s="46">
        <f>詳細表【係数】!H60</f>
        <v>0</v>
      </c>
      <c r="F61" s="46">
        <f>詳細表【係数】!I60</f>
        <v>0</v>
      </c>
      <c r="G61" s="46">
        <f>詳細表【係数】!AA60</f>
        <v>0</v>
      </c>
      <c r="H61" s="46">
        <f>詳細表【係数】!AE60</f>
        <v>0</v>
      </c>
      <c r="I61" s="46">
        <f>詳細表【係数】!M60</f>
        <v>2.581120912442465E-3</v>
      </c>
      <c r="J61" s="46">
        <f>詳細表【係数】!N60</f>
        <v>1.0050372875184028E-3</v>
      </c>
      <c r="K61" s="46">
        <f>詳細表【係数】!O60</f>
        <v>7.0906164569907058E-4</v>
      </c>
      <c r="L61" s="46">
        <f>詳細表【係数】!AB60</f>
        <v>8.532631115512281E-11</v>
      </c>
      <c r="M61" s="46">
        <f>詳細表【係数】!AF60</f>
        <v>8.532631115512281E-11</v>
      </c>
      <c r="N61" s="46">
        <f>詳細表【係数】!U60</f>
        <v>5.9726282702732476E-4</v>
      </c>
      <c r="O61" s="46">
        <f>詳細表【係数】!V60</f>
        <v>2.3256229830902813E-4</v>
      </c>
      <c r="P61" s="46">
        <f>詳細表【係数】!W60</f>
        <v>1.6407451545775434E-4</v>
      </c>
      <c r="Q61" s="46">
        <f>詳細表【係数】!AC60</f>
        <v>1.9744225686853713E-11</v>
      </c>
      <c r="R61" s="46">
        <f>詳細表【係数】!AG60</f>
        <v>1.9744225686853713E-11</v>
      </c>
      <c r="S61" s="46">
        <f t="shared" si="1"/>
        <v>3.17838373946979E-3</v>
      </c>
      <c r="T61" s="46">
        <f t="shared" si="1"/>
        <v>1.2375995858274309E-3</v>
      </c>
      <c r="U61" s="46">
        <f t="shared" si="1"/>
        <v>8.7313616115682492E-4</v>
      </c>
      <c r="V61" s="46">
        <f t="shared" si="1"/>
        <v>1.0507053684197653E-10</v>
      </c>
      <c r="W61" s="46">
        <f t="shared" si="1"/>
        <v>1.0507053684197653E-10</v>
      </c>
    </row>
    <row r="62" spans="2:23" x14ac:dyDescent="0.15">
      <c r="B62" s="155" t="s">
        <v>85</v>
      </c>
      <c r="C62" s="41" t="s">
        <v>977</v>
      </c>
      <c r="D62" s="46">
        <f>詳細表【係数】!G61</f>
        <v>0.66307624172495894</v>
      </c>
      <c r="E62" s="46">
        <f>詳細表【係数】!H61</f>
        <v>0.24213747752939041</v>
      </c>
      <c r="F62" s="46">
        <f>詳細表【係数】!I61</f>
        <v>0.1079406449745636</v>
      </c>
      <c r="G62" s="46">
        <f>詳細表【係数】!AA61</f>
        <v>2.025663005165394E-8</v>
      </c>
      <c r="H62" s="46">
        <f>詳細表【係数】!AE61</f>
        <v>1.9957043941674988E-8</v>
      </c>
      <c r="I62" s="46">
        <f>詳細表【係数】!M61</f>
        <v>0.12777413059196738</v>
      </c>
      <c r="J62" s="46">
        <f>詳細表【係数】!N61</f>
        <v>4.6659650471812884E-2</v>
      </c>
      <c r="K62" s="46">
        <f>詳細表【係数】!O61</f>
        <v>2.0800054653265568E-2</v>
      </c>
      <c r="L62" s="46">
        <f>詳細表【係数】!AB61</f>
        <v>3.9034324119952496E-9</v>
      </c>
      <c r="M62" s="46">
        <f>詳細表【係数】!AF61</f>
        <v>3.8457024673354793E-9</v>
      </c>
      <c r="N62" s="46">
        <f>詳細表【係数】!U61</f>
        <v>0.36378109270348186</v>
      </c>
      <c r="O62" s="46">
        <f>詳細表【係数】!V61</f>
        <v>0.13284299846267708</v>
      </c>
      <c r="P62" s="46">
        <f>詳細表【係数】!W61</f>
        <v>5.921908116299697E-2</v>
      </c>
      <c r="Q62" s="46">
        <f>詳細表【係数】!AC61</f>
        <v>1.1113320838506951E-8</v>
      </c>
      <c r="R62" s="46">
        <f>詳細表【係数】!AG61</f>
        <v>1.0948960006993198E-8</v>
      </c>
      <c r="S62" s="46">
        <f t="shared" si="1"/>
        <v>1.1546314650204081</v>
      </c>
      <c r="T62" s="46">
        <f t="shared" si="1"/>
        <v>0.42164012646388038</v>
      </c>
      <c r="U62" s="46">
        <f t="shared" si="1"/>
        <v>0.18795978079082615</v>
      </c>
      <c r="V62" s="46">
        <f t="shared" si="1"/>
        <v>3.5273383302156141E-8</v>
      </c>
      <c r="W62" s="46">
        <f t="shared" si="1"/>
        <v>3.4751706416003667E-8</v>
      </c>
    </row>
    <row r="63" spans="2:23" x14ac:dyDescent="0.15">
      <c r="B63" s="155" t="s">
        <v>86</v>
      </c>
      <c r="C63" s="41" t="s">
        <v>951</v>
      </c>
      <c r="D63" s="46">
        <f>詳細表【係数】!G62</f>
        <v>8.8845592204602052E-6</v>
      </c>
      <c r="E63" s="46">
        <f>詳細表【係数】!H62</f>
        <v>3.3102148063327542E-6</v>
      </c>
      <c r="F63" s="46">
        <f>詳細表【係数】!I62</f>
        <v>1.9402730942746965E-6</v>
      </c>
      <c r="G63" s="46">
        <f>詳細表【係数】!AA62</f>
        <v>2.8659868453097434E-13</v>
      </c>
      <c r="H63" s="46">
        <f>詳細表【係数】!AE62</f>
        <v>2.8659868453097434E-13</v>
      </c>
      <c r="I63" s="46">
        <f>詳細表【係数】!M62</f>
        <v>9.2814750681262208E-4</v>
      </c>
      <c r="J63" s="46">
        <f>詳細表【係数】!N62</f>
        <v>3.4580979689308986E-4</v>
      </c>
      <c r="K63" s="46">
        <f>詳細表【係数】!O62</f>
        <v>2.0269543939101456E-4</v>
      </c>
      <c r="L63" s="46">
        <f>詳細表【係数】!AB62</f>
        <v>2.9940242155245871E-11</v>
      </c>
      <c r="M63" s="46">
        <f>詳細表【係数】!AF62</f>
        <v>2.9940242155245871E-11</v>
      </c>
      <c r="N63" s="46">
        <f>詳細表【係数】!U62</f>
        <v>1.5716700508838059E-2</v>
      </c>
      <c r="O63" s="46">
        <f>詳細表【係数】!V62</f>
        <v>5.8557384153896646E-3</v>
      </c>
      <c r="P63" s="46">
        <f>詳細表【係数】!W62</f>
        <v>3.4323245949946339E-3</v>
      </c>
      <c r="Q63" s="46">
        <f>詳細表【係数】!AC62</f>
        <v>5.0699033899477609E-10</v>
      </c>
      <c r="R63" s="46">
        <f>詳細表【係数】!AG62</f>
        <v>5.0699033899477609E-10</v>
      </c>
      <c r="S63" s="46">
        <f t="shared" si="1"/>
        <v>1.6653732574871141E-2</v>
      </c>
      <c r="T63" s="46">
        <f t="shared" si="1"/>
        <v>6.2048584270890869E-3</v>
      </c>
      <c r="U63" s="46">
        <f t="shared" si="1"/>
        <v>3.6369603074799233E-3</v>
      </c>
      <c r="V63" s="46">
        <f t="shared" si="1"/>
        <v>5.372171798345529E-10</v>
      </c>
      <c r="W63" s="46">
        <f t="shared" si="1"/>
        <v>5.372171798345529E-10</v>
      </c>
    </row>
    <row r="64" spans="2:23" x14ac:dyDescent="0.15">
      <c r="B64" s="155" t="s">
        <v>87</v>
      </c>
      <c r="C64" s="41" t="s">
        <v>978</v>
      </c>
      <c r="D64" s="46">
        <f>詳細表【係数】!G63</f>
        <v>0</v>
      </c>
      <c r="E64" s="46">
        <f>詳細表【係数】!H63</f>
        <v>0</v>
      </c>
      <c r="F64" s="46">
        <f>詳細表【係数】!I63</f>
        <v>0</v>
      </c>
      <c r="G64" s="46">
        <f>詳細表【係数】!AA63</f>
        <v>0</v>
      </c>
      <c r="H64" s="46">
        <f>詳細表【係数】!AE63</f>
        <v>0</v>
      </c>
      <c r="I64" s="46">
        <f>詳細表【係数】!M63</f>
        <v>0.10017508345738194</v>
      </c>
      <c r="J64" s="46">
        <f>詳細表【係数】!N63</f>
        <v>3.1985510084466755E-2</v>
      </c>
      <c r="K64" s="46">
        <f>詳細表【係数】!O63</f>
        <v>1.7589749126336568E-2</v>
      </c>
      <c r="L64" s="46">
        <f>詳細表【係数】!AB63</f>
        <v>4.148036582086208E-9</v>
      </c>
      <c r="M64" s="46">
        <f>詳細表【係数】!AF63</f>
        <v>4.148036582086208E-9</v>
      </c>
      <c r="N64" s="46">
        <f>詳細表【係数】!U63</f>
        <v>0.69781744484808261</v>
      </c>
      <c r="O64" s="46">
        <f>詳細表【係数】!V63</f>
        <v>0.22281036510242505</v>
      </c>
      <c r="P64" s="46">
        <f>詳細表【係数】!W63</f>
        <v>0.12252980848357327</v>
      </c>
      <c r="Q64" s="46">
        <f>詳細表【係数】!AC63</f>
        <v>2.889513229184607E-8</v>
      </c>
      <c r="R64" s="46">
        <f>詳細表【係数】!AG63</f>
        <v>2.889513229184607E-8</v>
      </c>
      <c r="S64" s="46">
        <f t="shared" si="1"/>
        <v>0.79799252830546452</v>
      </c>
      <c r="T64" s="46">
        <f t="shared" si="1"/>
        <v>0.25479587518689178</v>
      </c>
      <c r="U64" s="46">
        <f t="shared" si="1"/>
        <v>0.14011955760990985</v>
      </c>
      <c r="V64" s="46">
        <f t="shared" si="1"/>
        <v>3.3043168873932279E-8</v>
      </c>
      <c r="W64" s="46">
        <f t="shared" si="1"/>
        <v>3.3043168873932279E-8</v>
      </c>
    </row>
    <row r="65" spans="2:23" x14ac:dyDescent="0.15">
      <c r="B65" s="155" t="s">
        <v>88</v>
      </c>
      <c r="C65" s="41" t="s">
        <v>979</v>
      </c>
      <c r="D65" s="67">
        <f>詳細表【係数】!G64</f>
        <v>0</v>
      </c>
      <c r="E65" s="67">
        <f>詳細表【係数】!H64</f>
        <v>0</v>
      </c>
      <c r="F65" s="67">
        <f>詳細表【係数】!I64</f>
        <v>0</v>
      </c>
      <c r="G65" s="67">
        <f>詳細表【係数】!AA64</f>
        <v>0</v>
      </c>
      <c r="H65" s="67">
        <f>詳細表【係数】!AE64</f>
        <v>0</v>
      </c>
      <c r="I65" s="67">
        <f>詳細表【係数】!M64</f>
        <v>0</v>
      </c>
      <c r="J65" s="67">
        <f>詳細表【係数】!N64</f>
        <v>0</v>
      </c>
      <c r="K65" s="67">
        <f>詳細表【係数】!O64</f>
        <v>0</v>
      </c>
      <c r="L65" s="67">
        <f>詳細表【係数】!AB64</f>
        <v>0</v>
      </c>
      <c r="M65" s="67">
        <f>詳細表【係数】!AF64</f>
        <v>0</v>
      </c>
      <c r="N65" s="67">
        <f>詳細表【係数】!U64</f>
        <v>26.895768350560935</v>
      </c>
      <c r="O65" s="67">
        <f>詳細表【係数】!V64</f>
        <v>4.5911558425722836</v>
      </c>
      <c r="P65" s="67">
        <f>詳細表【係数】!W64</f>
        <v>3.5200540885194864</v>
      </c>
      <c r="Q65" s="67">
        <f>詳細表【係数】!AC64</f>
        <v>4.6313074057224225E-7</v>
      </c>
      <c r="R65" s="67">
        <f>詳細表【係数】!AG64</f>
        <v>4.6313074057224225E-7</v>
      </c>
      <c r="S65" s="67">
        <f t="shared" si="1"/>
        <v>26.895768350560935</v>
      </c>
      <c r="T65" s="67">
        <f t="shared" si="1"/>
        <v>4.5911558425722836</v>
      </c>
      <c r="U65" s="67">
        <f t="shared" si="1"/>
        <v>3.5200540885194864</v>
      </c>
      <c r="V65" s="67">
        <f t="shared" si="1"/>
        <v>4.6313074057224225E-7</v>
      </c>
      <c r="W65" s="67">
        <f t="shared" si="1"/>
        <v>4.6313074057224225E-7</v>
      </c>
    </row>
    <row r="66" spans="2:23" x14ac:dyDescent="0.15">
      <c r="B66" s="162" t="s">
        <v>89</v>
      </c>
      <c r="C66" s="116" t="s">
        <v>980</v>
      </c>
      <c r="D66" s="46">
        <f>詳細表【係数】!G65</f>
        <v>0</v>
      </c>
      <c r="E66" s="46">
        <f>詳細表【係数】!H65</f>
        <v>0</v>
      </c>
      <c r="F66" s="46">
        <f>詳細表【係数】!I65</f>
        <v>0</v>
      </c>
      <c r="G66" s="46">
        <f>詳細表【係数】!AA65</f>
        <v>0</v>
      </c>
      <c r="H66" s="46">
        <f>詳細表【係数】!AE65</f>
        <v>0</v>
      </c>
      <c r="I66" s="46">
        <f>詳細表【係数】!M65</f>
        <v>0.49326176910502112</v>
      </c>
      <c r="J66" s="46">
        <f>詳細表【係数】!N65</f>
        <v>9.711351796242737E-2</v>
      </c>
      <c r="K66" s="46">
        <f>詳細表【係数】!O65</f>
        <v>4.2740096515319882E-2</v>
      </c>
      <c r="L66" s="46">
        <f>詳細表【係数】!AB65</f>
        <v>8.4965672117704469E-9</v>
      </c>
      <c r="M66" s="46">
        <f>詳細表【係数】!AF65</f>
        <v>8.4965672117704469E-9</v>
      </c>
      <c r="N66" s="46">
        <f>詳細表【係数】!U65</f>
        <v>3.4235014367825571</v>
      </c>
      <c r="O66" s="46">
        <f>詳細表【係数】!V65</f>
        <v>0.6740199405249111</v>
      </c>
      <c r="P66" s="46">
        <f>詳細表【係数】!W65</f>
        <v>0.29663921064449938</v>
      </c>
      <c r="Q66" s="46">
        <f>詳細表【係数】!AC65</f>
        <v>5.8970736998314813E-8</v>
      </c>
      <c r="R66" s="46">
        <f>詳細表【係数】!AG65</f>
        <v>5.8970736998314813E-8</v>
      </c>
      <c r="S66" s="46">
        <f t="shared" si="1"/>
        <v>3.9167632058875781</v>
      </c>
      <c r="T66" s="46">
        <f t="shared" si="1"/>
        <v>0.7711334584873385</v>
      </c>
      <c r="U66" s="46">
        <f t="shared" si="1"/>
        <v>0.33937930715981929</v>
      </c>
      <c r="V66" s="46">
        <f t="shared" si="1"/>
        <v>6.7467304210085263E-8</v>
      </c>
      <c r="W66" s="46">
        <f t="shared" si="1"/>
        <v>6.7467304210085263E-8</v>
      </c>
    </row>
    <row r="67" spans="2:23" x14ac:dyDescent="0.15">
      <c r="B67" s="155" t="s">
        <v>90</v>
      </c>
      <c r="C67" s="41" t="s">
        <v>209</v>
      </c>
      <c r="D67" s="46">
        <f>詳細表【係数】!G66</f>
        <v>0</v>
      </c>
      <c r="E67" s="46">
        <f>詳細表【係数】!H66</f>
        <v>0</v>
      </c>
      <c r="F67" s="46">
        <f>詳細表【係数】!I66</f>
        <v>0</v>
      </c>
      <c r="G67" s="46">
        <f>詳細表【係数】!AA66</f>
        <v>0</v>
      </c>
      <c r="H67" s="46">
        <f>詳細表【係数】!AE66</f>
        <v>0</v>
      </c>
      <c r="I67" s="46">
        <f>詳細表【係数】!M66</f>
        <v>10.055883425954317</v>
      </c>
      <c r="J67" s="46">
        <f>詳細表【係数】!N66</f>
        <v>2.6360488607901358</v>
      </c>
      <c r="K67" s="46">
        <f>詳細表【係数】!O66</f>
        <v>1.6925159610281411</v>
      </c>
      <c r="L67" s="46">
        <f>詳細表【係数】!AB66</f>
        <v>1.7051468790474127E-7</v>
      </c>
      <c r="M67" s="46">
        <f>詳細表【係数】!AF66</f>
        <v>1.6858229116964677E-7</v>
      </c>
      <c r="N67" s="46">
        <f>詳細表【係数】!U66</f>
        <v>8.6232916023669777</v>
      </c>
      <c r="O67" s="46">
        <f>詳細表【係数】!V66</f>
        <v>2.2605093000591712</v>
      </c>
      <c r="P67" s="46">
        <f>詳細表【係数】!W66</f>
        <v>1.4513949749990218</v>
      </c>
      <c r="Q67" s="46">
        <f>詳細表【係数】!AC66</f>
        <v>1.4622264539126144E-7</v>
      </c>
      <c r="R67" s="46">
        <f>詳細表【係数】!AG66</f>
        <v>1.4456554378891265E-7</v>
      </c>
      <c r="S67" s="46">
        <f t="shared" si="1"/>
        <v>18.679175028321296</v>
      </c>
      <c r="T67" s="46">
        <f t="shared" si="1"/>
        <v>4.896558160849307</v>
      </c>
      <c r="U67" s="46">
        <f t="shared" si="1"/>
        <v>3.1439109360271629</v>
      </c>
      <c r="V67" s="46">
        <f t="shared" si="1"/>
        <v>3.1673733329600273E-7</v>
      </c>
      <c r="W67" s="46">
        <f t="shared" si="1"/>
        <v>3.1314783495855945E-7</v>
      </c>
    </row>
    <row r="68" spans="2:23" x14ac:dyDescent="0.15">
      <c r="B68" s="155" t="s">
        <v>91</v>
      </c>
      <c r="C68" s="41" t="s">
        <v>173</v>
      </c>
      <c r="D68" s="46">
        <f>詳細表【係数】!G67</f>
        <v>0</v>
      </c>
      <c r="E68" s="46">
        <f>詳細表【係数】!H67</f>
        <v>0</v>
      </c>
      <c r="F68" s="46">
        <f>詳細表【係数】!I67</f>
        <v>0</v>
      </c>
      <c r="G68" s="46">
        <f>詳細表【係数】!AA67</f>
        <v>0</v>
      </c>
      <c r="H68" s="46">
        <f>詳細表【係数】!AE67</f>
        <v>0</v>
      </c>
      <c r="I68" s="46">
        <f>詳細表【係数】!M67</f>
        <v>2.1922799484552216</v>
      </c>
      <c r="J68" s="46">
        <f>詳細表【係数】!N67</f>
        <v>0.77739002847391458</v>
      </c>
      <c r="K68" s="46">
        <f>詳細表【係数】!O67</f>
        <v>0.41837593837851544</v>
      </c>
      <c r="L68" s="46">
        <f>詳細表【係数】!AB67</f>
        <v>3.7019494527255246E-8</v>
      </c>
      <c r="M68" s="46">
        <f>詳細表【係数】!AF67</f>
        <v>3.6100056101088125E-8</v>
      </c>
      <c r="N68" s="46">
        <f>詳細表【係数】!U67</f>
        <v>0.10545716464070216</v>
      </c>
      <c r="O68" s="46">
        <f>詳細表【係数】!V67</f>
        <v>3.7395474186853496E-2</v>
      </c>
      <c r="P68" s="46">
        <f>詳細表【係数】!W67</f>
        <v>2.0125504612848743E-2</v>
      </c>
      <c r="Q68" s="46">
        <f>詳細表【係数】!AC67</f>
        <v>1.7807812054419608E-9</v>
      </c>
      <c r="R68" s="46">
        <f>詳細表【係数】!AG67</f>
        <v>1.7365526526270627E-9</v>
      </c>
      <c r="S68" s="46">
        <f t="shared" si="1"/>
        <v>2.2977371130959239</v>
      </c>
      <c r="T68" s="46">
        <f t="shared" si="1"/>
        <v>0.8147855026607681</v>
      </c>
      <c r="U68" s="46">
        <f t="shared" si="1"/>
        <v>0.43850144299136418</v>
      </c>
      <c r="V68" s="46">
        <f t="shared" si="1"/>
        <v>3.8800275732697206E-8</v>
      </c>
      <c r="W68" s="46">
        <f t="shared" si="1"/>
        <v>3.7836608753715186E-8</v>
      </c>
    </row>
    <row r="69" spans="2:23" x14ac:dyDescent="0.15">
      <c r="B69" s="155" t="s">
        <v>92</v>
      </c>
      <c r="C69" s="41" t="s">
        <v>174</v>
      </c>
      <c r="D69" s="46">
        <f>詳細表【係数】!G68</f>
        <v>0</v>
      </c>
      <c r="E69" s="46">
        <f>詳細表【係数】!H68</f>
        <v>0</v>
      </c>
      <c r="F69" s="46">
        <f>詳細表【係数】!I68</f>
        <v>0</v>
      </c>
      <c r="G69" s="46">
        <f>詳細表【係数】!AA68</f>
        <v>0</v>
      </c>
      <c r="H69" s="46">
        <f>詳細表【係数】!AE68</f>
        <v>0</v>
      </c>
      <c r="I69" s="46">
        <f>詳細表【係数】!M68</f>
        <v>33.720608306683459</v>
      </c>
      <c r="J69" s="46">
        <f>詳細表【係数】!N68</f>
        <v>12.460883337913113</v>
      </c>
      <c r="K69" s="46">
        <f>詳細表【係数】!O68</f>
        <v>9.7052618624579772</v>
      </c>
      <c r="L69" s="46">
        <f>詳細表【係数】!AB68</f>
        <v>5.6950620299699236E-7</v>
      </c>
      <c r="M69" s="46">
        <f>詳細表【係数】!AF68</f>
        <v>5.6366511373548482E-7</v>
      </c>
      <c r="N69" s="46">
        <f>詳細表【係数】!U68</f>
        <v>2.2075310294205877</v>
      </c>
      <c r="O69" s="46">
        <f>詳細表【係数】!V68</f>
        <v>0.81575594284226227</v>
      </c>
      <c r="P69" s="46">
        <f>詳細表【係数】!W68</f>
        <v>0.63535825081132469</v>
      </c>
      <c r="Q69" s="46">
        <f>詳細表【係数】!AC68</f>
        <v>3.728291622527408E-8</v>
      </c>
      <c r="R69" s="46">
        <f>詳細表【係数】!AG68</f>
        <v>3.6900527340912297E-8</v>
      </c>
      <c r="S69" s="46">
        <f t="shared" si="1"/>
        <v>35.928139336104046</v>
      </c>
      <c r="T69" s="46">
        <f t="shared" si="1"/>
        <v>13.276639280755376</v>
      </c>
      <c r="U69" s="46">
        <f t="shared" si="1"/>
        <v>10.340620113269303</v>
      </c>
      <c r="V69" s="46">
        <f t="shared" si="1"/>
        <v>6.067891192222664E-7</v>
      </c>
      <c r="W69" s="46">
        <f t="shared" si="1"/>
        <v>6.0056564107639708E-7</v>
      </c>
    </row>
    <row r="70" spans="2:23" x14ac:dyDescent="0.15">
      <c r="B70" s="163" t="s">
        <v>93</v>
      </c>
      <c r="C70" s="62" t="s">
        <v>175</v>
      </c>
      <c r="D70" s="67">
        <f>詳細表【係数】!G69</f>
        <v>3.1177453070335965</v>
      </c>
      <c r="E70" s="67">
        <f>詳細表【係数】!H69</f>
        <v>1.3520763562146674</v>
      </c>
      <c r="F70" s="67">
        <f>詳細表【係数】!I69</f>
        <v>1.1105528264034781</v>
      </c>
      <c r="G70" s="67">
        <f>詳細表【係数】!AA69</f>
        <v>4.7012932566488278E-7</v>
      </c>
      <c r="H70" s="67">
        <f>詳細表【係数】!AE69</f>
        <v>3.4372254565185716E-7</v>
      </c>
      <c r="I70" s="67">
        <f>詳細表【係数】!M69</f>
        <v>2.990991948664254</v>
      </c>
      <c r="J70" s="67">
        <f>詳細表【係数】!N69</f>
        <v>1.297107074876849</v>
      </c>
      <c r="K70" s="67">
        <f>詳細表【係数】!O69</f>
        <v>1.0654027943993758</v>
      </c>
      <c r="L70" s="67">
        <f>詳細表【係数】!AB69</f>
        <v>4.5101600336703412E-7</v>
      </c>
      <c r="M70" s="67">
        <f>詳細表【係数】!AF69</f>
        <v>3.297483486863951E-7</v>
      </c>
      <c r="N70" s="67">
        <f>詳細表【係数】!U69</f>
        <v>2.11043297059256</v>
      </c>
      <c r="O70" s="67">
        <f>詳細表【係数】!V69</f>
        <v>0.91523400403384392</v>
      </c>
      <c r="P70" s="67">
        <f>詳細表【係数】!W69</f>
        <v>0.75174431187152757</v>
      </c>
      <c r="Q70" s="67">
        <f>詳細表【係数】!AC69</f>
        <v>3.1823524105297415E-7</v>
      </c>
      <c r="R70" s="67">
        <f>詳細表【係数】!AG69</f>
        <v>2.3266922780484484E-7</v>
      </c>
      <c r="S70" s="67">
        <f t="shared" si="1"/>
        <v>8.2191702262904105</v>
      </c>
      <c r="T70" s="67">
        <f t="shared" si="1"/>
        <v>3.5644174351253599</v>
      </c>
      <c r="U70" s="67">
        <f t="shared" si="1"/>
        <v>2.9276999326743813</v>
      </c>
      <c r="V70" s="67">
        <f t="shared" si="1"/>
        <v>1.2393805700848911E-6</v>
      </c>
      <c r="W70" s="67">
        <f t="shared" si="1"/>
        <v>9.0614012214309717E-7</v>
      </c>
    </row>
    <row r="71" spans="2:23" x14ac:dyDescent="0.15">
      <c r="B71" s="155" t="s">
        <v>94</v>
      </c>
      <c r="C71" s="41" t="s">
        <v>981</v>
      </c>
      <c r="D71" s="46">
        <f>詳細表【係数】!G70</f>
        <v>0</v>
      </c>
      <c r="E71" s="46">
        <f>詳細表【係数】!H70</f>
        <v>0</v>
      </c>
      <c r="F71" s="46">
        <f>詳細表【係数】!I70</f>
        <v>0</v>
      </c>
      <c r="G71" s="46">
        <f>詳細表【係数】!AA70</f>
        <v>0</v>
      </c>
      <c r="H71" s="46">
        <f>詳細表【係数】!AE70</f>
        <v>0</v>
      </c>
      <c r="I71" s="46">
        <f>詳細表【係数】!M70</f>
        <v>4.0405427944477648</v>
      </c>
      <c r="J71" s="46">
        <f>詳細表【係数】!N70</f>
        <v>1.3131420615209701</v>
      </c>
      <c r="K71" s="46">
        <f>詳細表【係数】!O70</f>
        <v>0.95437043780723707</v>
      </c>
      <c r="L71" s="46">
        <f>詳細表【係数】!AB70</f>
        <v>1.8684590956983881E-7</v>
      </c>
      <c r="M71" s="46">
        <f>詳細表【係数】!AF70</f>
        <v>1.5112536803442846E-7</v>
      </c>
      <c r="N71" s="46">
        <f>詳細表【係数】!U70</f>
        <v>2.1898178142030309</v>
      </c>
      <c r="O71" s="46">
        <f>詳細表【係数】!V70</f>
        <v>0.71167217504769009</v>
      </c>
      <c r="P71" s="46">
        <f>詳細表【係数】!W70</f>
        <v>0.51723184046728232</v>
      </c>
      <c r="Q71" s="46">
        <f>詳細表【係数】!AC70</f>
        <v>1.0126325152383957E-7</v>
      </c>
      <c r="R71" s="46">
        <f>詳細表【係数】!AG70</f>
        <v>8.1904100497223185E-8</v>
      </c>
      <c r="S71" s="46">
        <f t="shared" si="1"/>
        <v>6.2303606086507957</v>
      </c>
      <c r="T71" s="46">
        <f t="shared" si="1"/>
        <v>2.0248142365686603</v>
      </c>
      <c r="U71" s="46">
        <f t="shared" si="1"/>
        <v>1.4716022782745193</v>
      </c>
      <c r="V71" s="46">
        <f t="shared" si="1"/>
        <v>2.8810916109367838E-7</v>
      </c>
      <c r="W71" s="46">
        <f t="shared" si="1"/>
        <v>2.3302946853165166E-7</v>
      </c>
    </row>
    <row r="72" spans="2:23" x14ac:dyDescent="0.15">
      <c r="B72" s="155" t="s">
        <v>95</v>
      </c>
      <c r="C72" s="41" t="s">
        <v>210</v>
      </c>
      <c r="D72" s="46">
        <f>詳細表【係数】!G71</f>
        <v>0</v>
      </c>
      <c r="E72" s="46">
        <f>詳細表【係数】!H71</f>
        <v>0</v>
      </c>
      <c r="F72" s="46">
        <f>詳細表【係数】!I71</f>
        <v>0</v>
      </c>
      <c r="G72" s="46">
        <f>詳細表【係数】!AA71</f>
        <v>0</v>
      </c>
      <c r="H72" s="46">
        <f>詳細表【係数】!AE71</f>
        <v>0</v>
      </c>
      <c r="I72" s="46">
        <f>詳細表【係数】!M71</f>
        <v>0</v>
      </c>
      <c r="J72" s="46">
        <f>詳細表【係数】!N71</f>
        <v>0</v>
      </c>
      <c r="K72" s="46">
        <f>詳細表【係数】!O71</f>
        <v>0</v>
      </c>
      <c r="L72" s="46">
        <f>詳細表【係数】!AB71</f>
        <v>0</v>
      </c>
      <c r="M72" s="46">
        <f>詳細表【係数】!AF71</f>
        <v>0</v>
      </c>
      <c r="N72" s="46">
        <f>詳細表【係数】!U71</f>
        <v>0</v>
      </c>
      <c r="O72" s="46">
        <f>詳細表【係数】!V71</f>
        <v>0</v>
      </c>
      <c r="P72" s="46">
        <f>詳細表【係数】!W71</f>
        <v>0</v>
      </c>
      <c r="Q72" s="46">
        <f>詳細表【係数】!AC71</f>
        <v>0</v>
      </c>
      <c r="R72" s="46">
        <f>詳細表【係数】!AG71</f>
        <v>0</v>
      </c>
      <c r="S72" s="46">
        <f t="shared" si="1"/>
        <v>0</v>
      </c>
      <c r="T72" s="46">
        <f t="shared" si="1"/>
        <v>0</v>
      </c>
      <c r="U72" s="46">
        <f t="shared" si="1"/>
        <v>0</v>
      </c>
      <c r="V72" s="46">
        <f t="shared" si="1"/>
        <v>0</v>
      </c>
      <c r="W72" s="46">
        <f t="shared" si="1"/>
        <v>0</v>
      </c>
    </row>
    <row r="73" spans="2:23" x14ac:dyDescent="0.15">
      <c r="B73" s="155" t="s">
        <v>96</v>
      </c>
      <c r="C73" s="41" t="s">
        <v>176</v>
      </c>
      <c r="D73" s="46">
        <f>詳細表【係数】!G72</f>
        <v>0</v>
      </c>
      <c r="E73" s="46">
        <f>詳細表【係数】!H72</f>
        <v>0</v>
      </c>
      <c r="F73" s="46">
        <f>詳細表【係数】!I72</f>
        <v>0</v>
      </c>
      <c r="G73" s="46">
        <f>詳細表【係数】!AA72</f>
        <v>0</v>
      </c>
      <c r="H73" s="46">
        <f>詳細表【係数】!AE72</f>
        <v>0</v>
      </c>
      <c r="I73" s="46">
        <f>詳細表【係数】!M72</f>
        <v>111.2013166545418</v>
      </c>
      <c r="J73" s="46">
        <f>詳細表【係数】!N72</f>
        <v>49.335674134763082</v>
      </c>
      <c r="K73" s="46">
        <f>詳細表【係数】!O72</f>
        <v>37.148737314674442</v>
      </c>
      <c r="L73" s="46">
        <f>詳細表【係数】!AB72</f>
        <v>1.1676880580613767E-5</v>
      </c>
      <c r="M73" s="46">
        <f>詳細表【係数】!AF72</f>
        <v>1.0028903791741386E-5</v>
      </c>
      <c r="N73" s="46">
        <f>詳細表【係数】!U72</f>
        <v>11.840530976560371</v>
      </c>
      <c r="O73" s="46">
        <f>詳細表【係数】!V72</f>
        <v>5.2531804066394718</v>
      </c>
      <c r="P73" s="46">
        <f>詳細表【係数】!W72</f>
        <v>3.9555356730260587</v>
      </c>
      <c r="Q73" s="46">
        <f>詳細表【係数】!AC72</f>
        <v>1.2433347948017E-6</v>
      </c>
      <c r="R73" s="46">
        <f>詳細表【係数】!AG72</f>
        <v>1.0678609712505381E-6</v>
      </c>
      <c r="S73" s="46">
        <f t="shared" si="1"/>
        <v>123.04184763110217</v>
      </c>
      <c r="T73" s="46">
        <f t="shared" si="1"/>
        <v>54.588854541402554</v>
      </c>
      <c r="U73" s="46">
        <f t="shared" si="1"/>
        <v>41.104272987700497</v>
      </c>
      <c r="V73" s="46">
        <f t="shared" si="1"/>
        <v>1.2920215375415468E-5</v>
      </c>
      <c r="W73" s="46">
        <f t="shared" si="1"/>
        <v>1.1096764762991924E-5</v>
      </c>
    </row>
    <row r="74" spans="2:23" x14ac:dyDescent="0.15">
      <c r="B74" s="155" t="s">
        <v>97</v>
      </c>
      <c r="C74" s="41" t="s">
        <v>982</v>
      </c>
      <c r="D74" s="46">
        <f>詳細表【係数】!G73</f>
        <v>0</v>
      </c>
      <c r="E74" s="46">
        <f>詳細表【係数】!H73</f>
        <v>0</v>
      </c>
      <c r="F74" s="46">
        <f>詳細表【係数】!I73</f>
        <v>0</v>
      </c>
      <c r="G74" s="46">
        <f>詳細表【係数】!AA73</f>
        <v>0</v>
      </c>
      <c r="H74" s="46">
        <f>詳細表【係数】!AE73</f>
        <v>0</v>
      </c>
      <c r="I74" s="46">
        <f>詳細表【係数】!M73</f>
        <v>0</v>
      </c>
      <c r="J74" s="46">
        <f>詳細表【係数】!N73</f>
        <v>0</v>
      </c>
      <c r="K74" s="46">
        <f>詳細表【係数】!O73</f>
        <v>0</v>
      </c>
      <c r="L74" s="46">
        <f>詳細表【係数】!AB73</f>
        <v>0</v>
      </c>
      <c r="M74" s="46">
        <f>詳細表【係数】!AF73</f>
        <v>0</v>
      </c>
      <c r="N74" s="46">
        <f>詳細表【係数】!U73</f>
        <v>0</v>
      </c>
      <c r="O74" s="46">
        <f>詳細表【係数】!V73</f>
        <v>0</v>
      </c>
      <c r="P74" s="46">
        <f>詳細表【係数】!W73</f>
        <v>0</v>
      </c>
      <c r="Q74" s="46">
        <f>詳細表【係数】!AC73</f>
        <v>0</v>
      </c>
      <c r="R74" s="46">
        <f>詳細表【係数】!AG73</f>
        <v>0</v>
      </c>
      <c r="S74" s="46">
        <f t="shared" si="1"/>
        <v>0</v>
      </c>
      <c r="T74" s="46">
        <f t="shared" si="1"/>
        <v>0</v>
      </c>
      <c r="U74" s="46">
        <f t="shared" si="1"/>
        <v>0</v>
      </c>
      <c r="V74" s="46">
        <f t="shared" si="1"/>
        <v>0</v>
      </c>
      <c r="W74" s="46">
        <f t="shared" si="1"/>
        <v>0</v>
      </c>
    </row>
    <row r="75" spans="2:23" x14ac:dyDescent="0.15">
      <c r="B75" s="155" t="s">
        <v>98</v>
      </c>
      <c r="C75" s="41" t="s">
        <v>983</v>
      </c>
      <c r="D75" s="67">
        <f>詳細表【係数】!G74</f>
        <v>0</v>
      </c>
      <c r="E75" s="67">
        <f>詳細表【係数】!H74</f>
        <v>0</v>
      </c>
      <c r="F75" s="67">
        <f>詳細表【係数】!I74</f>
        <v>0</v>
      </c>
      <c r="G75" s="67">
        <f>詳細表【係数】!AA74</f>
        <v>0</v>
      </c>
      <c r="H75" s="67">
        <f>詳細表【係数】!AE74</f>
        <v>0</v>
      </c>
      <c r="I75" s="67">
        <f>詳細表【係数】!M74</f>
        <v>0</v>
      </c>
      <c r="J75" s="67">
        <f>詳細表【係数】!N74</f>
        <v>0</v>
      </c>
      <c r="K75" s="67">
        <f>詳細表【係数】!O74</f>
        <v>0</v>
      </c>
      <c r="L75" s="67">
        <f>詳細表【係数】!AB74</f>
        <v>0</v>
      </c>
      <c r="M75" s="67">
        <f>詳細表【係数】!AF74</f>
        <v>0</v>
      </c>
      <c r="N75" s="67">
        <f>詳細表【係数】!U74</f>
        <v>0</v>
      </c>
      <c r="O75" s="67">
        <f>詳細表【係数】!V74</f>
        <v>0</v>
      </c>
      <c r="P75" s="67">
        <f>詳細表【係数】!W74</f>
        <v>0</v>
      </c>
      <c r="Q75" s="67">
        <f>詳細表【係数】!AC74</f>
        <v>0</v>
      </c>
      <c r="R75" s="67">
        <f>詳細表【係数】!AG74</f>
        <v>0</v>
      </c>
      <c r="S75" s="67">
        <f t="shared" ref="S75:W106" si="2">D75+I75+N75</f>
        <v>0</v>
      </c>
      <c r="T75" s="67">
        <f t="shared" si="2"/>
        <v>0</v>
      </c>
      <c r="U75" s="67">
        <f t="shared" si="2"/>
        <v>0</v>
      </c>
      <c r="V75" s="67">
        <f t="shared" si="2"/>
        <v>0</v>
      </c>
      <c r="W75" s="67">
        <f t="shared" si="2"/>
        <v>0</v>
      </c>
    </row>
    <row r="76" spans="2:23" x14ac:dyDescent="0.15">
      <c r="B76" s="162" t="s">
        <v>99</v>
      </c>
      <c r="C76" s="116" t="s">
        <v>177</v>
      </c>
      <c r="D76" s="46">
        <f>詳細表【係数】!G75</f>
        <v>0</v>
      </c>
      <c r="E76" s="46">
        <f>詳細表【係数】!H75</f>
        <v>0</v>
      </c>
      <c r="F76" s="46">
        <f>詳細表【係数】!I75</f>
        <v>0</v>
      </c>
      <c r="G76" s="46">
        <f>詳細表【係数】!AA75</f>
        <v>0</v>
      </c>
      <c r="H76" s="46">
        <f>詳細表【係数】!AE75</f>
        <v>0</v>
      </c>
      <c r="I76" s="46">
        <f>詳細表【係数】!M75</f>
        <v>610.58346395183332</v>
      </c>
      <c r="J76" s="46">
        <f>詳細表【係数】!N75</f>
        <v>223.46378263315279</v>
      </c>
      <c r="K76" s="46">
        <f>詳細表【係数】!O75</f>
        <v>39.108077975833794</v>
      </c>
      <c r="L76" s="46">
        <f>詳細表【係数】!AB75</f>
        <v>3.7739993216437503E-6</v>
      </c>
      <c r="M76" s="46">
        <f>詳細表【係数】!AF75</f>
        <v>3.7739993216437503E-6</v>
      </c>
      <c r="N76" s="46">
        <f>詳細表【係数】!U75</f>
        <v>113.2498340013929</v>
      </c>
      <c r="O76" s="46">
        <f>詳細表【係数】!V75</f>
        <v>41.447628019163474</v>
      </c>
      <c r="P76" s="46">
        <f>詳細表【係数】!W75</f>
        <v>7.2536902820972777</v>
      </c>
      <c r="Q76" s="46">
        <f>詳細表【係数】!AC75</f>
        <v>6.9999405802978074E-7</v>
      </c>
      <c r="R76" s="46">
        <f>詳細表【係数】!AG75</f>
        <v>6.9999405802978074E-7</v>
      </c>
      <c r="S76" s="46">
        <f t="shared" si="2"/>
        <v>723.83329795322618</v>
      </c>
      <c r="T76" s="46">
        <f t="shared" si="2"/>
        <v>264.91141065231625</v>
      </c>
      <c r="U76" s="46">
        <f t="shared" si="2"/>
        <v>46.361768257931075</v>
      </c>
      <c r="V76" s="46">
        <f t="shared" si="2"/>
        <v>4.4739933796735306E-6</v>
      </c>
      <c r="W76" s="46">
        <f t="shared" si="2"/>
        <v>4.4739933796735306E-6</v>
      </c>
    </row>
    <row r="77" spans="2:23" x14ac:dyDescent="0.15">
      <c r="B77" s="155" t="s">
        <v>100</v>
      </c>
      <c r="C77" s="41" t="s">
        <v>178</v>
      </c>
      <c r="D77" s="46">
        <f>詳細表【係数】!G76</f>
        <v>0</v>
      </c>
      <c r="E77" s="46">
        <f>詳細表【係数】!H76</f>
        <v>0</v>
      </c>
      <c r="F77" s="46">
        <f>詳細表【係数】!I76</f>
        <v>0</v>
      </c>
      <c r="G77" s="46">
        <f>詳細表【係数】!AA76</f>
        <v>0</v>
      </c>
      <c r="H77" s="46">
        <f>詳細表【係数】!AE76</f>
        <v>0</v>
      </c>
      <c r="I77" s="46">
        <f>詳細表【係数】!M76</f>
        <v>74.052180044865509</v>
      </c>
      <c r="J77" s="46">
        <f>詳細表【係数】!N76</f>
        <v>23.784262427703521</v>
      </c>
      <c r="K77" s="46">
        <f>詳細表【係数】!O76</f>
        <v>6.48910570990612</v>
      </c>
      <c r="L77" s="46">
        <f>詳細表【係数】!AB76</f>
        <v>4.7008478743940018E-7</v>
      </c>
      <c r="M77" s="46">
        <f>詳細表【係数】!AF76</f>
        <v>4.7008478743940018E-7</v>
      </c>
      <c r="N77" s="46">
        <f>詳細表【係数】!U76</f>
        <v>21.658201359130214</v>
      </c>
      <c r="O77" s="46">
        <f>詳細表【係数】!V76</f>
        <v>6.9562347053861622</v>
      </c>
      <c r="P77" s="46">
        <f>詳細表【係数】!W76</f>
        <v>1.8978827904955518</v>
      </c>
      <c r="Q77" s="46">
        <f>詳細表【係数】!AC76</f>
        <v>1.3748671512517312E-7</v>
      </c>
      <c r="R77" s="46">
        <f>詳細表【係数】!AG76</f>
        <v>1.3748671512517312E-7</v>
      </c>
      <c r="S77" s="46">
        <f t="shared" si="2"/>
        <v>95.710381403995726</v>
      </c>
      <c r="T77" s="46">
        <f t="shared" si="2"/>
        <v>30.740497133089683</v>
      </c>
      <c r="U77" s="46">
        <f t="shared" si="2"/>
        <v>8.3869885004016709</v>
      </c>
      <c r="V77" s="46">
        <f t="shared" si="2"/>
        <v>6.0757150256457327E-7</v>
      </c>
      <c r="W77" s="46">
        <f t="shared" si="2"/>
        <v>6.0757150256457327E-7</v>
      </c>
    </row>
    <row r="78" spans="2:23" x14ac:dyDescent="0.15">
      <c r="B78" s="155" t="s">
        <v>101</v>
      </c>
      <c r="C78" s="41" t="s">
        <v>179</v>
      </c>
      <c r="D78" s="46">
        <f>詳細表【係数】!G77</f>
        <v>0</v>
      </c>
      <c r="E78" s="46">
        <f>詳細表【係数】!H77</f>
        <v>0</v>
      </c>
      <c r="F78" s="46">
        <f>詳細表【係数】!I77</f>
        <v>0</v>
      </c>
      <c r="G78" s="46">
        <f>詳細表【係数】!AA77</f>
        <v>0</v>
      </c>
      <c r="H78" s="46">
        <f>詳細表【係数】!AE77</f>
        <v>0</v>
      </c>
      <c r="I78" s="46">
        <f>詳細表【係数】!M77</f>
        <v>232.36678164629109</v>
      </c>
      <c r="J78" s="46">
        <f>詳細表【係数】!N77</f>
        <v>118.45447335843808</v>
      </c>
      <c r="K78" s="46">
        <f>詳細表【係数】!O77</f>
        <v>20.790571314254674</v>
      </c>
      <c r="L78" s="46">
        <f>詳細表【係数】!AB77</f>
        <v>3.9327551383775594E-6</v>
      </c>
      <c r="M78" s="46">
        <f>詳細表【係数】!AF77</f>
        <v>3.9327551383775594E-6</v>
      </c>
      <c r="N78" s="46">
        <f>詳細表【係数】!U77</f>
        <v>48.805109651620903</v>
      </c>
      <c r="O78" s="46">
        <f>詳細表【係数】!V77</f>
        <v>24.879561183507288</v>
      </c>
      <c r="P78" s="46">
        <f>詳細表【係数】!W77</f>
        <v>4.3667434110982324</v>
      </c>
      <c r="Q78" s="46">
        <f>詳細表【係数】!AC77</f>
        <v>8.2601542441492921E-7</v>
      </c>
      <c r="R78" s="46">
        <f>詳細表【係数】!AG77</f>
        <v>8.2601542441492921E-7</v>
      </c>
      <c r="S78" s="46">
        <f t="shared" si="2"/>
        <v>281.171891297912</v>
      </c>
      <c r="T78" s="46">
        <f t="shared" si="2"/>
        <v>143.33403454194536</v>
      </c>
      <c r="U78" s="46">
        <f t="shared" si="2"/>
        <v>25.157314725352904</v>
      </c>
      <c r="V78" s="46">
        <f t="shared" si="2"/>
        <v>4.7587705627924889E-6</v>
      </c>
      <c r="W78" s="46">
        <f t="shared" si="2"/>
        <v>4.7587705627924889E-6</v>
      </c>
    </row>
    <row r="79" spans="2:23" x14ac:dyDescent="0.15">
      <c r="B79" s="155" t="s">
        <v>102</v>
      </c>
      <c r="C79" s="41" t="s">
        <v>180</v>
      </c>
      <c r="D79" s="46">
        <f>詳細表【係数】!G78</f>
        <v>0</v>
      </c>
      <c r="E79" s="46">
        <f>詳細表【係数】!H78</f>
        <v>0</v>
      </c>
      <c r="F79" s="46">
        <f>詳細表【係数】!I78</f>
        <v>0</v>
      </c>
      <c r="G79" s="46">
        <f>詳細表【係数】!AA78</f>
        <v>0</v>
      </c>
      <c r="H79" s="46">
        <f>詳細表【係数】!AE78</f>
        <v>0</v>
      </c>
      <c r="I79" s="46">
        <f>詳細表【係数】!M78</f>
        <v>316.20092354003202</v>
      </c>
      <c r="J79" s="46">
        <f>詳細表【係数】!N78</f>
        <v>199.57194756895362</v>
      </c>
      <c r="K79" s="46">
        <f>詳細表【係数】!O78</f>
        <v>140.798917901968</v>
      </c>
      <c r="L79" s="46">
        <f>詳細表【係数】!AB78</f>
        <v>2.0836598178119652E-5</v>
      </c>
      <c r="M79" s="46">
        <f>詳細表【係数】!AF78</f>
        <v>2.023931649406217E-5</v>
      </c>
      <c r="N79" s="46">
        <f>詳細表【係数】!U78</f>
        <v>8.5196278257150855</v>
      </c>
      <c r="O79" s="46">
        <f>詳細表【係数】!V78</f>
        <v>5.377209840835107</v>
      </c>
      <c r="P79" s="46">
        <f>詳細表【係数】!W78</f>
        <v>3.7936460316388456</v>
      </c>
      <c r="Q79" s="46">
        <f>詳細表【係数】!AC78</f>
        <v>5.6141537995564346E-7</v>
      </c>
      <c r="R79" s="46">
        <f>詳細表【係数】!AG78</f>
        <v>5.4532239199622701E-7</v>
      </c>
      <c r="S79" s="46">
        <f t="shared" si="2"/>
        <v>324.7205513657471</v>
      </c>
      <c r="T79" s="46">
        <f t="shared" si="2"/>
        <v>204.94915740978871</v>
      </c>
      <c r="U79" s="46">
        <f t="shared" si="2"/>
        <v>144.59256393360684</v>
      </c>
      <c r="V79" s="46">
        <f t="shared" si="2"/>
        <v>2.1398013558075297E-5</v>
      </c>
      <c r="W79" s="46">
        <f t="shared" si="2"/>
        <v>2.0784638886058396E-5</v>
      </c>
    </row>
    <row r="80" spans="2:23" x14ac:dyDescent="0.15">
      <c r="B80" s="163" t="s">
        <v>103</v>
      </c>
      <c r="C80" s="62" t="s">
        <v>181</v>
      </c>
      <c r="D80" s="67">
        <f>詳細表【係数】!G79</f>
        <v>1563.6566717935243</v>
      </c>
      <c r="E80" s="67">
        <f>詳細表【係数】!H79</f>
        <v>1079.3766605523299</v>
      </c>
      <c r="F80" s="67">
        <f>詳細表【係数】!I79</f>
        <v>712.94635539797412</v>
      </c>
      <c r="G80" s="67">
        <f>詳細表【係数】!AA79</f>
        <v>1.9715897073951442E-4</v>
      </c>
      <c r="H80" s="67">
        <f>詳細表【係数】!AE79</f>
        <v>1.85874539280766E-4</v>
      </c>
      <c r="I80" s="67">
        <f>詳細表【係数】!M79</f>
        <v>806.02605335834926</v>
      </c>
      <c r="J80" s="67">
        <f>詳細表【係数】!N79</f>
        <v>556.39177415730717</v>
      </c>
      <c r="K80" s="67">
        <f>詳細表【係数】!O79</f>
        <v>367.50608203431068</v>
      </c>
      <c r="L80" s="67">
        <f>詳細表【係数】!AB79</f>
        <v>1.0163053689214796E-4</v>
      </c>
      <c r="M80" s="67">
        <f>詳細表【係数】!AF79</f>
        <v>9.5813693644419449E-5</v>
      </c>
      <c r="N80" s="67">
        <f>詳細表【係数】!U79</f>
        <v>546.94111986802693</v>
      </c>
      <c r="O80" s="67">
        <f>詳細表【係数】!V79</f>
        <v>377.54801941577171</v>
      </c>
      <c r="P80" s="67">
        <f>詳細表【係数】!W79</f>
        <v>249.37678779570771</v>
      </c>
      <c r="Q80" s="67">
        <f>詳細表【係数】!AC79</f>
        <v>6.8962931693062051E-5</v>
      </c>
      <c r="R80" s="67">
        <f>詳細表【係数】!AG79</f>
        <v>6.5015825086825658E-5</v>
      </c>
      <c r="S80" s="67">
        <f t="shared" si="2"/>
        <v>2916.6238450199003</v>
      </c>
      <c r="T80" s="67">
        <f t="shared" si="2"/>
        <v>2013.3164541254087</v>
      </c>
      <c r="U80" s="67">
        <f t="shared" si="2"/>
        <v>1329.8292252279925</v>
      </c>
      <c r="V80" s="67">
        <f t="shared" si="2"/>
        <v>3.6775243932472444E-4</v>
      </c>
      <c r="W80" s="67">
        <f t="shared" si="2"/>
        <v>3.4670405801201108E-4</v>
      </c>
    </row>
    <row r="81" spans="2:23" x14ac:dyDescent="0.15">
      <c r="B81" s="155" t="s">
        <v>104</v>
      </c>
      <c r="C81" s="41" t="s">
        <v>182</v>
      </c>
      <c r="D81" s="46">
        <f>詳細表【係数】!G80</f>
        <v>0</v>
      </c>
      <c r="E81" s="46">
        <f>詳細表【係数】!H80</f>
        <v>0</v>
      </c>
      <c r="F81" s="46">
        <f>詳細表【係数】!I80</f>
        <v>0</v>
      </c>
      <c r="G81" s="46">
        <f>詳細表【係数】!AA80</f>
        <v>0</v>
      </c>
      <c r="H81" s="46">
        <f>詳細表【係数】!AE80</f>
        <v>0</v>
      </c>
      <c r="I81" s="46">
        <f>詳細表【係数】!M80</f>
        <v>360.31436499218722</v>
      </c>
      <c r="J81" s="46">
        <f>詳細表【係数】!N80</f>
        <v>244.03370861545585</v>
      </c>
      <c r="K81" s="46">
        <f>詳細表【係数】!O80</f>
        <v>113.9625558813962</v>
      </c>
      <c r="L81" s="46">
        <f>詳細表【係数】!AB80</f>
        <v>1.7476586902379103E-5</v>
      </c>
      <c r="M81" s="46">
        <f>詳細表【係数】!AF80</f>
        <v>1.6720817229727201E-5</v>
      </c>
      <c r="N81" s="46">
        <f>詳細表【係数】!U80</f>
        <v>289.36573170474503</v>
      </c>
      <c r="O81" s="46">
        <f>詳細表【係数】!V80</f>
        <v>195.98161914989174</v>
      </c>
      <c r="P81" s="46">
        <f>詳細表【係数】!W80</f>
        <v>91.522463641653999</v>
      </c>
      <c r="Q81" s="46">
        <f>詳細表【係数】!AC80</f>
        <v>1.4035314292335105E-5</v>
      </c>
      <c r="R81" s="46">
        <f>詳細表【係数】!AG80</f>
        <v>1.3428361404592438E-5</v>
      </c>
      <c r="S81" s="46">
        <f t="shared" si="2"/>
        <v>649.6800966969322</v>
      </c>
      <c r="T81" s="46">
        <f t="shared" si="2"/>
        <v>440.01532776534759</v>
      </c>
      <c r="U81" s="46">
        <f t="shared" si="2"/>
        <v>205.4850195230502</v>
      </c>
      <c r="V81" s="46">
        <f t="shared" si="2"/>
        <v>3.1511901194714208E-5</v>
      </c>
      <c r="W81" s="46">
        <f t="shared" si="2"/>
        <v>3.0149178634319639E-5</v>
      </c>
    </row>
    <row r="82" spans="2:23" x14ac:dyDescent="0.15">
      <c r="B82" s="155" t="s">
        <v>105</v>
      </c>
      <c r="C82" s="41" t="s">
        <v>183</v>
      </c>
      <c r="D82" s="46">
        <f>詳細表【係数】!G81</f>
        <v>0</v>
      </c>
      <c r="E82" s="46">
        <f>詳細表【係数】!H81</f>
        <v>0</v>
      </c>
      <c r="F82" s="46">
        <f>詳細表【係数】!I81</f>
        <v>0</v>
      </c>
      <c r="G82" s="46">
        <f>詳細表【係数】!AA81</f>
        <v>0</v>
      </c>
      <c r="H82" s="46">
        <f>詳細表【係数】!AE81</f>
        <v>0</v>
      </c>
      <c r="I82" s="46">
        <f>詳細表【係数】!M81</f>
        <v>292.00759941852692</v>
      </c>
      <c r="J82" s="46">
        <f>詳細表【係数】!N81</f>
        <v>208.8195853654118</v>
      </c>
      <c r="K82" s="46">
        <f>詳細表【係数】!O81</f>
        <v>55.469796750278846</v>
      </c>
      <c r="L82" s="46">
        <f>詳細表【係数】!AB81</f>
        <v>1.1538564214448957E-5</v>
      </c>
      <c r="M82" s="46">
        <f>詳細表【係数】!AF81</f>
        <v>1.0462684403178696E-5</v>
      </c>
      <c r="N82" s="46">
        <f>詳細表【係数】!U81</f>
        <v>52.891885490610306</v>
      </c>
      <c r="O82" s="46">
        <f>詳細表【係数】!V81</f>
        <v>37.823884102118079</v>
      </c>
      <c r="P82" s="46">
        <f>詳細表【係数】!W81</f>
        <v>10.047348574987224</v>
      </c>
      <c r="Q82" s="46">
        <f>詳細表【係数】!AC81</f>
        <v>2.0900018299933558E-6</v>
      </c>
      <c r="R82" s="46">
        <f>詳細表【係数】!AG81</f>
        <v>1.8951256969999636E-6</v>
      </c>
      <c r="S82" s="46">
        <f t="shared" si="2"/>
        <v>344.89948490913724</v>
      </c>
      <c r="T82" s="46">
        <f t="shared" si="2"/>
        <v>246.64346946752988</v>
      </c>
      <c r="U82" s="46">
        <f t="shared" si="2"/>
        <v>65.517145325266071</v>
      </c>
      <c r="V82" s="46">
        <f t="shared" si="2"/>
        <v>1.3628566044442313E-5</v>
      </c>
      <c r="W82" s="46">
        <f t="shared" si="2"/>
        <v>1.2357810100178659E-5</v>
      </c>
    </row>
    <row r="83" spans="2:23" x14ac:dyDescent="0.15">
      <c r="B83" s="155" t="s">
        <v>106</v>
      </c>
      <c r="C83" s="41" t="s">
        <v>211</v>
      </c>
      <c r="D83" s="46">
        <f>詳細表【係数】!G82</f>
        <v>0</v>
      </c>
      <c r="E83" s="46">
        <f>詳細表【係数】!H82</f>
        <v>0</v>
      </c>
      <c r="F83" s="46">
        <f>詳細表【係数】!I82</f>
        <v>0</v>
      </c>
      <c r="G83" s="46">
        <f>詳細表【係数】!AA82</f>
        <v>0</v>
      </c>
      <c r="H83" s="46">
        <f>詳細表【係数】!AE82</f>
        <v>0</v>
      </c>
      <c r="I83" s="46">
        <f>詳細表【係数】!M82</f>
        <v>0</v>
      </c>
      <c r="J83" s="46">
        <f>詳細表【係数】!N82</f>
        <v>0</v>
      </c>
      <c r="K83" s="46">
        <f>詳細表【係数】!O82</f>
        <v>0</v>
      </c>
      <c r="L83" s="46">
        <f>詳細表【係数】!AB82</f>
        <v>0</v>
      </c>
      <c r="M83" s="46">
        <f>詳細表【係数】!AF82</f>
        <v>0</v>
      </c>
      <c r="N83" s="46">
        <f>詳細表【係数】!U82</f>
        <v>270.37484727799995</v>
      </c>
      <c r="O83" s="46">
        <f>詳細表【係数】!V82</f>
        <v>200.96664964646939</v>
      </c>
      <c r="P83" s="46">
        <f>詳細表【係数】!W82</f>
        <v>54.78972836072451</v>
      </c>
      <c r="Q83" s="46">
        <f>詳細表【係数】!AC82</f>
        <v>9.0289797444808967E-6</v>
      </c>
      <c r="R83" s="46">
        <f>詳細表【係数】!AG82</f>
        <v>5.7861771601955044E-6</v>
      </c>
      <c r="S83" s="46">
        <f t="shared" si="2"/>
        <v>270.37484727799995</v>
      </c>
      <c r="T83" s="46">
        <f t="shared" si="2"/>
        <v>200.96664964646939</v>
      </c>
      <c r="U83" s="46">
        <f t="shared" si="2"/>
        <v>54.78972836072451</v>
      </c>
      <c r="V83" s="46">
        <f t="shared" si="2"/>
        <v>9.0289797444808967E-6</v>
      </c>
      <c r="W83" s="46">
        <f t="shared" si="2"/>
        <v>5.7861771601955044E-6</v>
      </c>
    </row>
    <row r="84" spans="2:23" x14ac:dyDescent="0.15">
      <c r="B84" s="155" t="s">
        <v>107</v>
      </c>
      <c r="C84" s="41" t="s">
        <v>984</v>
      </c>
      <c r="D84" s="46">
        <f>詳細表【係数】!G83</f>
        <v>0</v>
      </c>
      <c r="E84" s="46">
        <f>詳細表【係数】!H83</f>
        <v>0</v>
      </c>
      <c r="F84" s="46">
        <f>詳細表【係数】!I83</f>
        <v>0</v>
      </c>
      <c r="G84" s="46">
        <f>詳細表【係数】!AA83</f>
        <v>0</v>
      </c>
      <c r="H84" s="46">
        <f>詳細表【係数】!AE83</f>
        <v>0</v>
      </c>
      <c r="I84" s="46">
        <f>詳細表【係数】!M83</f>
        <v>0</v>
      </c>
      <c r="J84" s="46">
        <f>詳細表【係数】!N83</f>
        <v>0</v>
      </c>
      <c r="K84" s="46">
        <f>詳細表【係数】!O83</f>
        <v>0</v>
      </c>
      <c r="L84" s="46">
        <f>詳細表【係数】!AB83</f>
        <v>0</v>
      </c>
      <c r="M84" s="46">
        <f>詳細表【係数】!AF83</f>
        <v>0</v>
      </c>
      <c r="N84" s="46">
        <f>詳細表【係数】!U83</f>
        <v>0</v>
      </c>
      <c r="O84" s="46">
        <f>詳細表【係数】!V83</f>
        <v>0</v>
      </c>
      <c r="P84" s="46">
        <f>詳細表【係数】!W83</f>
        <v>0</v>
      </c>
      <c r="Q84" s="46">
        <f>詳細表【係数】!AC83</f>
        <v>0</v>
      </c>
      <c r="R84" s="46">
        <f>詳細表【係数】!AG83</f>
        <v>0</v>
      </c>
      <c r="S84" s="46">
        <f t="shared" si="2"/>
        <v>0</v>
      </c>
      <c r="T84" s="46">
        <f t="shared" si="2"/>
        <v>0</v>
      </c>
      <c r="U84" s="46">
        <f t="shared" si="2"/>
        <v>0</v>
      </c>
      <c r="V84" s="46">
        <f t="shared" si="2"/>
        <v>0</v>
      </c>
      <c r="W84" s="46">
        <f t="shared" si="2"/>
        <v>0</v>
      </c>
    </row>
    <row r="85" spans="2:23" x14ac:dyDescent="0.15">
      <c r="B85" s="155" t="s">
        <v>108</v>
      </c>
      <c r="C85" s="41" t="s">
        <v>184</v>
      </c>
      <c r="D85" s="67">
        <f>詳細表【係数】!G84</f>
        <v>1614.8374042977425</v>
      </c>
      <c r="E85" s="67">
        <f>詳細表【係数】!H84</f>
        <v>1103.6905095598804</v>
      </c>
      <c r="F85" s="67">
        <f>詳細表【係数】!I84</f>
        <v>383.21969241849752</v>
      </c>
      <c r="G85" s="67">
        <f>詳細表【係数】!AA84</f>
        <v>4.3972179132268269E-5</v>
      </c>
      <c r="H85" s="67">
        <f>詳細表【係数】!AE84</f>
        <v>4.3972179132268269E-5</v>
      </c>
      <c r="I85" s="67">
        <f>詳細表【係数】!M84</f>
        <v>22.421237729438747</v>
      </c>
      <c r="J85" s="67">
        <f>詳細表【係数】!N84</f>
        <v>15.324209873209501</v>
      </c>
      <c r="K85" s="67">
        <f>詳細表【係数】!O84</f>
        <v>5.3208204141482058</v>
      </c>
      <c r="L85" s="67">
        <f>詳細表【係数】!AB84</f>
        <v>6.1053247787185333E-7</v>
      </c>
      <c r="M85" s="67">
        <f>詳細表【係数】!AF84</f>
        <v>6.1053247787185333E-7</v>
      </c>
      <c r="N85" s="67">
        <f>詳細表【係数】!U84</f>
        <v>50.213151950087962</v>
      </c>
      <c r="O85" s="67">
        <f>詳細表【係数】!V84</f>
        <v>34.319107988770632</v>
      </c>
      <c r="P85" s="67">
        <f>詳細表【係数】!W84</f>
        <v>11.916164806725048</v>
      </c>
      <c r="Q85" s="67">
        <f>詳細表【係数】!AC84</f>
        <v>1.3673089974685574E-6</v>
      </c>
      <c r="R85" s="67">
        <f>詳細表【係数】!AG84</f>
        <v>1.3673089974685574E-6</v>
      </c>
      <c r="S85" s="67">
        <f t="shared" si="2"/>
        <v>1687.471793977269</v>
      </c>
      <c r="T85" s="67">
        <f t="shared" si="2"/>
        <v>1153.3338274218606</v>
      </c>
      <c r="U85" s="67">
        <f t="shared" si="2"/>
        <v>400.45667763937075</v>
      </c>
      <c r="V85" s="67">
        <f t="shared" si="2"/>
        <v>4.5950020607608683E-5</v>
      </c>
      <c r="W85" s="67">
        <f t="shared" si="2"/>
        <v>4.5950020607608683E-5</v>
      </c>
    </row>
    <row r="86" spans="2:23" x14ac:dyDescent="0.15">
      <c r="B86" s="162" t="s">
        <v>109</v>
      </c>
      <c r="C86" s="116" t="s">
        <v>985</v>
      </c>
      <c r="D86" s="46">
        <f>詳細表【係数】!G85</f>
        <v>1374.3353281602786</v>
      </c>
      <c r="E86" s="46">
        <f>詳細表【係数】!H85</f>
        <v>1039.174237605502</v>
      </c>
      <c r="F86" s="46">
        <f>詳細表【係数】!I85</f>
        <v>889.40475047070947</v>
      </c>
      <c r="G86" s="46">
        <f>詳細表【係数】!AA85</f>
        <v>2.2758314205728434E-4</v>
      </c>
      <c r="H86" s="46">
        <f>詳細表【係数】!AE85</f>
        <v>2.1219245901252584E-4</v>
      </c>
      <c r="I86" s="46">
        <f>詳細表【係数】!M85</f>
        <v>92.7741988832787</v>
      </c>
      <c r="J86" s="46">
        <f>詳細表【係数】!N85</f>
        <v>70.14922444222357</v>
      </c>
      <c r="K86" s="46">
        <f>詳細表【係数】!O85</f>
        <v>60.03906871720865</v>
      </c>
      <c r="L86" s="46">
        <f>詳細表【係数】!AB85</f>
        <v>1.5362949093339188E-5</v>
      </c>
      <c r="M86" s="46">
        <f>詳細表【係数】!AF85</f>
        <v>1.4324004477358677E-5</v>
      </c>
      <c r="N86" s="46">
        <f>詳細表【係数】!U85</f>
        <v>33.985848201916895</v>
      </c>
      <c r="O86" s="46">
        <f>詳細表【係数】!V85</f>
        <v>25.697671573268707</v>
      </c>
      <c r="P86" s="46">
        <f>詳細表【係数】!W85</f>
        <v>21.994031747713418</v>
      </c>
      <c r="Q86" s="46">
        <f>詳細表【係数】!AC85</f>
        <v>5.6278885951566877E-6</v>
      </c>
      <c r="R86" s="46">
        <f>詳細表【係数】!AG85</f>
        <v>5.2472934034554247E-6</v>
      </c>
      <c r="S86" s="46">
        <f t="shared" si="2"/>
        <v>1501.0953752454741</v>
      </c>
      <c r="T86" s="46">
        <f t="shared" si="2"/>
        <v>1135.0211336209943</v>
      </c>
      <c r="U86" s="46">
        <f t="shared" si="2"/>
        <v>971.43785093563156</v>
      </c>
      <c r="V86" s="46">
        <f t="shared" si="2"/>
        <v>2.485739797457802E-4</v>
      </c>
      <c r="W86" s="46">
        <f t="shared" si="2"/>
        <v>2.3176375689333992E-4</v>
      </c>
    </row>
    <row r="87" spans="2:23" x14ac:dyDescent="0.15">
      <c r="B87" s="155" t="s">
        <v>110</v>
      </c>
      <c r="C87" s="41" t="s">
        <v>212</v>
      </c>
      <c r="D87" s="46">
        <f>詳細表【係数】!G86</f>
        <v>0</v>
      </c>
      <c r="E87" s="46">
        <f>詳細表【係数】!H86</f>
        <v>0</v>
      </c>
      <c r="F87" s="46">
        <f>詳細表【係数】!I86</f>
        <v>0</v>
      </c>
      <c r="G87" s="46">
        <f>詳細表【係数】!AA86</f>
        <v>0</v>
      </c>
      <c r="H87" s="46">
        <f>詳細表【係数】!AE86</f>
        <v>0</v>
      </c>
      <c r="I87" s="46">
        <f>詳細表【係数】!M86</f>
        <v>525.64262299230074</v>
      </c>
      <c r="J87" s="46">
        <f>詳細表【係数】!N86</f>
        <v>1.0538128910920945</v>
      </c>
      <c r="K87" s="46">
        <f>詳細表【係数】!O86</f>
        <v>0</v>
      </c>
      <c r="L87" s="46">
        <f>詳細表【係数】!AB86</f>
        <v>0</v>
      </c>
      <c r="M87" s="46">
        <f>詳細表【係数】!AF86</f>
        <v>0</v>
      </c>
      <c r="N87" s="46">
        <f>詳細表【係数】!U86</f>
        <v>36.344627975215936</v>
      </c>
      <c r="O87" s="46">
        <f>詳細表【係数】!V86</f>
        <v>7.2864025493590764E-2</v>
      </c>
      <c r="P87" s="46">
        <f>詳細表【係数】!W86</f>
        <v>0</v>
      </c>
      <c r="Q87" s="46">
        <f>詳細表【係数】!AC86</f>
        <v>0</v>
      </c>
      <c r="R87" s="46">
        <f>詳細表【係数】!AG86</f>
        <v>0</v>
      </c>
      <c r="S87" s="46">
        <f t="shared" si="2"/>
        <v>561.98725096751673</v>
      </c>
      <c r="T87" s="46">
        <f t="shared" si="2"/>
        <v>1.1266769165856854</v>
      </c>
      <c r="U87" s="46">
        <f t="shared" si="2"/>
        <v>0</v>
      </c>
      <c r="V87" s="46">
        <f t="shared" si="2"/>
        <v>0</v>
      </c>
      <c r="W87" s="46">
        <f t="shared" si="2"/>
        <v>0</v>
      </c>
    </row>
    <row r="88" spans="2:23" x14ac:dyDescent="0.15">
      <c r="B88" s="155" t="s">
        <v>111</v>
      </c>
      <c r="C88" s="41" t="s">
        <v>186</v>
      </c>
      <c r="D88" s="46">
        <f>詳細表【係数】!G87</f>
        <v>309.13411156985063</v>
      </c>
      <c r="E88" s="46">
        <f>詳細表【係数】!H87</f>
        <v>86.031304333350889</v>
      </c>
      <c r="F88" s="46">
        <f>詳細表【係数】!I87</f>
        <v>33.457360762401741</v>
      </c>
      <c r="G88" s="46">
        <f>詳細表【係数】!AA87</f>
        <v>2.8249191043592365E-6</v>
      </c>
      <c r="H88" s="46">
        <f>詳細表【係数】!AE87</f>
        <v>2.7572563713206923E-6</v>
      </c>
      <c r="I88" s="46">
        <f>詳細表【係数】!M87</f>
        <v>13.715999550499228</v>
      </c>
      <c r="J88" s="46">
        <f>詳細表【係数】!N87</f>
        <v>3.8171307772305618</v>
      </c>
      <c r="K88" s="46">
        <f>詳細表【係数】!O87</f>
        <v>1.4844726867817739</v>
      </c>
      <c r="L88" s="46">
        <f>詳細表【係数】!AB87</f>
        <v>1.253390930196099E-7</v>
      </c>
      <c r="M88" s="46">
        <f>詳細表【係数】!AF87</f>
        <v>1.2233695905506837E-7</v>
      </c>
      <c r="N88" s="46">
        <f>詳細表【係数】!U87</f>
        <v>0.45558468903360294</v>
      </c>
      <c r="O88" s="46">
        <f>詳細表【係数】!V87</f>
        <v>0.12678815945877486</v>
      </c>
      <c r="P88" s="46">
        <f>詳細表【係数】!W87</f>
        <v>4.9307600579626423E-2</v>
      </c>
      <c r="Q88" s="46">
        <f>詳細表【係数】!AC87</f>
        <v>4.1632089230430468E-9</v>
      </c>
      <c r="R88" s="46">
        <f>詳細表【係数】!AG87</f>
        <v>4.0634913440480037E-9</v>
      </c>
      <c r="S88" s="46">
        <f t="shared" si="2"/>
        <v>323.30569580938351</v>
      </c>
      <c r="T88" s="46">
        <f t="shared" si="2"/>
        <v>89.975223270040217</v>
      </c>
      <c r="U88" s="46">
        <f t="shared" si="2"/>
        <v>34.991141049763137</v>
      </c>
      <c r="V88" s="46">
        <f t="shared" si="2"/>
        <v>2.9544214063018893E-6</v>
      </c>
      <c r="W88" s="46">
        <f t="shared" si="2"/>
        <v>2.8836568217198086E-6</v>
      </c>
    </row>
    <row r="89" spans="2:23" x14ac:dyDescent="0.15">
      <c r="B89" s="155" t="s">
        <v>112</v>
      </c>
      <c r="C89" s="41" t="s">
        <v>187</v>
      </c>
      <c r="D89" s="46">
        <f>詳細表【係数】!G88</f>
        <v>0</v>
      </c>
      <c r="E89" s="46">
        <f>詳細表【係数】!H88</f>
        <v>0</v>
      </c>
      <c r="F89" s="46">
        <f>詳細表【係数】!I88</f>
        <v>0</v>
      </c>
      <c r="G89" s="46">
        <f>詳細表【係数】!AA88</f>
        <v>0</v>
      </c>
      <c r="H89" s="46">
        <f>詳細表【係数】!AE88</f>
        <v>0</v>
      </c>
      <c r="I89" s="46">
        <f>詳細表【係数】!M88</f>
        <v>0</v>
      </c>
      <c r="J89" s="46">
        <f>詳細表【係数】!N88</f>
        <v>0</v>
      </c>
      <c r="K89" s="46">
        <f>詳細表【係数】!O88</f>
        <v>0</v>
      </c>
      <c r="L89" s="46">
        <f>詳細表【係数】!AB88</f>
        <v>0</v>
      </c>
      <c r="M89" s="46">
        <f>詳細表【係数】!AF88</f>
        <v>0</v>
      </c>
      <c r="N89" s="46">
        <f>詳細表【係数】!U88</f>
        <v>0</v>
      </c>
      <c r="O89" s="46">
        <f>詳細表【係数】!V88</f>
        <v>0</v>
      </c>
      <c r="P89" s="46">
        <f>詳細表【係数】!W88</f>
        <v>0</v>
      </c>
      <c r="Q89" s="46">
        <f>詳細表【係数】!AC88</f>
        <v>0</v>
      </c>
      <c r="R89" s="46">
        <f>詳細表【係数】!AG88</f>
        <v>0</v>
      </c>
      <c r="S89" s="46">
        <f t="shared" si="2"/>
        <v>0</v>
      </c>
      <c r="T89" s="46">
        <f t="shared" si="2"/>
        <v>0</v>
      </c>
      <c r="U89" s="46">
        <f t="shared" si="2"/>
        <v>0</v>
      </c>
      <c r="V89" s="46">
        <f t="shared" si="2"/>
        <v>0</v>
      </c>
      <c r="W89" s="46">
        <f t="shared" si="2"/>
        <v>0</v>
      </c>
    </row>
    <row r="90" spans="2:23" x14ac:dyDescent="0.15">
      <c r="B90" s="163" t="s">
        <v>113</v>
      </c>
      <c r="C90" s="62" t="s">
        <v>986</v>
      </c>
      <c r="D90" s="67">
        <f>詳細表【係数】!G89</f>
        <v>0.93140487857630194</v>
      </c>
      <c r="E90" s="67">
        <f>詳細表【係数】!H89</f>
        <v>0.63899197478767067</v>
      </c>
      <c r="F90" s="67">
        <f>詳細表【係数】!I89</f>
        <v>0.57216593544127392</v>
      </c>
      <c r="G90" s="67">
        <f>詳細表【係数】!AA89</f>
        <v>6.6313615950416323E-8</v>
      </c>
      <c r="H90" s="67">
        <f>詳細表【係数】!AE89</f>
        <v>6.6313615950416323E-8</v>
      </c>
      <c r="I90" s="67">
        <f>詳細表【係数】!M89</f>
        <v>1.7660527631545548</v>
      </c>
      <c r="J90" s="67">
        <f>詳細表【係数】!N89</f>
        <v>1.211603641621793</v>
      </c>
      <c r="K90" s="67">
        <f>詳細表【係数】!O89</f>
        <v>1.0848936424012867</v>
      </c>
      <c r="L90" s="67">
        <f>詳細表【係数】!AB89</f>
        <v>1.2573838443171586E-7</v>
      </c>
      <c r="M90" s="67">
        <f>詳細表【係数】!AF89</f>
        <v>1.2573838443171586E-7</v>
      </c>
      <c r="N90" s="67">
        <f>詳細表【係数】!U89</f>
        <v>0.36945459689559013</v>
      </c>
      <c r="O90" s="67">
        <f>詳細表【係数】!V89</f>
        <v>0.25346498380548915</v>
      </c>
      <c r="P90" s="67">
        <f>詳細表【係数】!W89</f>
        <v>0.22695751321268906</v>
      </c>
      <c r="Q90" s="67">
        <f>詳細表【係数】!AC89</f>
        <v>2.6304210782210299E-8</v>
      </c>
      <c r="R90" s="67">
        <f>詳細表【係数】!AG89</f>
        <v>2.6304210782210299E-8</v>
      </c>
      <c r="S90" s="67">
        <f t="shared" si="2"/>
        <v>3.0669122386264469</v>
      </c>
      <c r="T90" s="67">
        <f t="shared" si="2"/>
        <v>2.1040606002149529</v>
      </c>
      <c r="U90" s="67">
        <f t="shared" si="2"/>
        <v>1.8840170910552498</v>
      </c>
      <c r="V90" s="67">
        <f t="shared" si="2"/>
        <v>2.1835621116434247E-7</v>
      </c>
      <c r="W90" s="67">
        <f t="shared" si="2"/>
        <v>2.1835621116434247E-7</v>
      </c>
    </row>
    <row r="91" spans="2:23" x14ac:dyDescent="0.15">
      <c r="B91" s="155" t="s">
        <v>114</v>
      </c>
      <c r="C91" s="41" t="s">
        <v>189</v>
      </c>
      <c r="D91" s="46">
        <f>詳細表【係数】!G90</f>
        <v>2.3940972842827586</v>
      </c>
      <c r="E91" s="46">
        <f>詳細表【係数】!H90</f>
        <v>1.5315592811545489</v>
      </c>
      <c r="F91" s="46">
        <f>詳細表【係数】!I90</f>
        <v>0.48753642645573514</v>
      </c>
      <c r="G91" s="46">
        <f>詳細表【係数】!AA90</f>
        <v>1.178632509185358E-7</v>
      </c>
      <c r="H91" s="46">
        <f>詳細表【係数】!AE90</f>
        <v>1.178632509185358E-7</v>
      </c>
      <c r="I91" s="46">
        <f>詳細表【係数】!M90</f>
        <v>4.5613018097250952</v>
      </c>
      <c r="J91" s="46">
        <f>詳細表【係数】!N90</f>
        <v>2.917970028492137</v>
      </c>
      <c r="K91" s="46">
        <f>詳細表【係数】!O90</f>
        <v>0.92886817879068484</v>
      </c>
      <c r="L91" s="46">
        <f>詳細表【係数】!AB90</f>
        <v>2.245563967864662E-7</v>
      </c>
      <c r="M91" s="46">
        <f>詳細表【係数】!AF90</f>
        <v>2.245563967864662E-7</v>
      </c>
      <c r="N91" s="46">
        <f>詳細表【係数】!U90</f>
        <v>1.0189070211462892</v>
      </c>
      <c r="O91" s="46">
        <f>詳細表【係数】!V90</f>
        <v>0.65181833466623074</v>
      </c>
      <c r="P91" s="46">
        <f>詳細表【係数】!W90</f>
        <v>0.20749127081907254</v>
      </c>
      <c r="Q91" s="46">
        <f>詳細表【係数】!AC90</f>
        <v>5.0161576425663464E-8</v>
      </c>
      <c r="R91" s="46">
        <f>詳細表【係数】!AG90</f>
        <v>5.0161576425663464E-8</v>
      </c>
      <c r="S91" s="46">
        <f t="shared" si="2"/>
        <v>7.9743061151541426</v>
      </c>
      <c r="T91" s="46">
        <f t="shared" si="2"/>
        <v>5.1013476443129164</v>
      </c>
      <c r="U91" s="46">
        <f t="shared" si="2"/>
        <v>1.6238958760654927</v>
      </c>
      <c r="V91" s="46">
        <f t="shared" si="2"/>
        <v>3.9258122413066545E-7</v>
      </c>
      <c r="W91" s="46">
        <f t="shared" si="2"/>
        <v>3.9258122413066545E-7</v>
      </c>
    </row>
    <row r="92" spans="2:23" x14ac:dyDescent="0.15">
      <c r="B92" s="155" t="s">
        <v>115</v>
      </c>
      <c r="C92" s="41" t="s">
        <v>987</v>
      </c>
      <c r="D92" s="46">
        <f>詳細表【係数】!G91</f>
        <v>2660.5662849784821</v>
      </c>
      <c r="E92" s="46">
        <f>詳細表【係数】!H91</f>
        <v>1745.1317258033735</v>
      </c>
      <c r="F92" s="46">
        <f>詳細表【係数】!I91</f>
        <v>731.56308082561043</v>
      </c>
      <c r="G92" s="46">
        <f>詳細表【係数】!AA91</f>
        <v>2.3726809913601207E-4</v>
      </c>
      <c r="H92" s="46">
        <f>詳細表【係数】!AE91</f>
        <v>2.1015174494903925E-4</v>
      </c>
      <c r="I92" s="46">
        <f>詳細表【係数】!M91</f>
        <v>443.72468793938253</v>
      </c>
      <c r="J92" s="46">
        <f>詳細表【係数】!N91</f>
        <v>291.05008013415488</v>
      </c>
      <c r="K92" s="46">
        <f>詳細表【係数】!O91</f>
        <v>122.00883758471842</v>
      </c>
      <c r="L92" s="46">
        <f>詳細表【係数】!AB91</f>
        <v>3.9571167176520441E-5</v>
      </c>
      <c r="M92" s="46">
        <f>詳細表【係数】!AF91</f>
        <v>3.504874807063239E-5</v>
      </c>
      <c r="N92" s="46">
        <f>詳細表【係数】!U91</f>
        <v>42.616857140431236</v>
      </c>
      <c r="O92" s="46">
        <f>詳細表【係数】!V91</f>
        <v>27.953458581242632</v>
      </c>
      <c r="P92" s="46">
        <f>詳細表【係数】!W91</f>
        <v>11.718151688527069</v>
      </c>
      <c r="Q92" s="46">
        <f>詳細表【係数】!AC91</f>
        <v>3.8005520636532013E-6</v>
      </c>
      <c r="R92" s="46">
        <f>詳細表【係数】!AG91</f>
        <v>3.36620325637855E-6</v>
      </c>
      <c r="S92" s="46">
        <f t="shared" si="2"/>
        <v>3146.907830058296</v>
      </c>
      <c r="T92" s="46">
        <f t="shared" si="2"/>
        <v>2064.1352645187708</v>
      </c>
      <c r="U92" s="46">
        <f t="shared" si="2"/>
        <v>865.29007009885595</v>
      </c>
      <c r="V92" s="46">
        <f t="shared" si="2"/>
        <v>2.8063981837618567E-4</v>
      </c>
      <c r="W92" s="46">
        <f t="shared" si="2"/>
        <v>2.4856669627605019E-4</v>
      </c>
    </row>
    <row r="93" spans="2:23" x14ac:dyDescent="0.15">
      <c r="B93" s="155" t="s">
        <v>116</v>
      </c>
      <c r="C93" s="41" t="s">
        <v>988</v>
      </c>
      <c r="D93" s="46">
        <f>詳細表【係数】!G92</f>
        <v>3.9045553478283592</v>
      </c>
      <c r="E93" s="46">
        <f>詳細表【係数】!H92</f>
        <v>3.0568915326382613</v>
      </c>
      <c r="F93" s="46">
        <f>詳細表【係数】!I92</f>
        <v>2.5904442206826266</v>
      </c>
      <c r="G93" s="46">
        <f>詳細表【係数】!AA92</f>
        <v>7.3674592411470945E-7</v>
      </c>
      <c r="H93" s="46">
        <f>詳細表【係数】!AE92</f>
        <v>7.3674592411470945E-7</v>
      </c>
      <c r="I93" s="46">
        <f>詳細表【係数】!M92</f>
        <v>21.228977826291136</v>
      </c>
      <c r="J93" s="46">
        <f>詳細表【係数】!N92</f>
        <v>16.620249114882693</v>
      </c>
      <c r="K93" s="46">
        <f>詳細表【係数】!O92</f>
        <v>14.084185783587698</v>
      </c>
      <c r="L93" s="46">
        <f>詳細表【係数】!AB92</f>
        <v>4.0056706829217868E-6</v>
      </c>
      <c r="M93" s="46">
        <f>詳細表【係数】!AF92</f>
        <v>4.0056706829217868E-6</v>
      </c>
      <c r="N93" s="46">
        <f>詳細表【係数】!U92</f>
        <v>6.337395520827549</v>
      </c>
      <c r="O93" s="46">
        <f>詳細表【係数】!V92</f>
        <v>4.9615715442149204</v>
      </c>
      <c r="P93" s="46">
        <f>詳細表【係数】!W92</f>
        <v>4.2044914564313531</v>
      </c>
      <c r="Q93" s="46">
        <f>詳細表【係数】!AC92</f>
        <v>1.1957956549570623E-6</v>
      </c>
      <c r="R93" s="46">
        <f>詳細表【係数】!AG92</f>
        <v>1.1957956549570623E-6</v>
      </c>
      <c r="S93" s="46">
        <f t="shared" si="2"/>
        <v>31.470928694947045</v>
      </c>
      <c r="T93" s="46">
        <f t="shared" si="2"/>
        <v>24.638712191735873</v>
      </c>
      <c r="U93" s="46">
        <f t="shared" si="2"/>
        <v>20.879121460701676</v>
      </c>
      <c r="V93" s="46">
        <f t="shared" si="2"/>
        <v>5.9382122619935583E-6</v>
      </c>
      <c r="W93" s="46">
        <f t="shared" si="2"/>
        <v>5.9382122619935583E-6</v>
      </c>
    </row>
    <row r="94" spans="2:23" x14ac:dyDescent="0.15">
      <c r="B94" s="155" t="s">
        <v>117</v>
      </c>
      <c r="C94" s="41" t="s">
        <v>989</v>
      </c>
      <c r="D94" s="46">
        <f>詳細表【係数】!G93</f>
        <v>0.15118617777799562</v>
      </c>
      <c r="E94" s="46">
        <f>詳細表【係数】!H93</f>
        <v>8.1488747486970006E-2</v>
      </c>
      <c r="F94" s="46">
        <f>詳細表【係数】!I93</f>
        <v>8.8844467020933685E-3</v>
      </c>
      <c r="G94" s="46">
        <f>詳細表【係数】!AA93</f>
        <v>8.4326951748682818E-10</v>
      </c>
      <c r="H94" s="46">
        <f>詳細表【係数】!AE93</f>
        <v>8.4326951748682818E-10</v>
      </c>
      <c r="I94" s="46">
        <f>詳細表【係数】!M93</f>
        <v>10.623664305553742</v>
      </c>
      <c r="J94" s="46">
        <f>詳細表【係数】!N93</f>
        <v>5.7261127353376686</v>
      </c>
      <c r="K94" s="46">
        <f>詳細表【係数】!O93</f>
        <v>0.62429899803552868</v>
      </c>
      <c r="L94" s="46">
        <f>詳細表【係数】!AB93</f>
        <v>5.9255498118626452E-8</v>
      </c>
      <c r="M94" s="46">
        <f>詳細表【係数】!AF93</f>
        <v>5.9255498118626452E-8</v>
      </c>
      <c r="N94" s="46">
        <f>詳細表【係数】!U93</f>
        <v>13.110164377086161</v>
      </c>
      <c r="O94" s="46">
        <f>詳細表【係数】!V93</f>
        <v>7.0663263675188555</v>
      </c>
      <c r="P94" s="46">
        <f>詳細表【係数】!W93</f>
        <v>0.77041802614350952</v>
      </c>
      <c r="Q94" s="46">
        <f>詳細表【係数】!AC93</f>
        <v>7.3124422820400904E-8</v>
      </c>
      <c r="R94" s="46">
        <f>詳細表【係数】!AG93</f>
        <v>7.3124422820400904E-8</v>
      </c>
      <c r="S94" s="46">
        <f t="shared" si="2"/>
        <v>23.885014860417897</v>
      </c>
      <c r="T94" s="46">
        <f t="shared" si="2"/>
        <v>12.873927850343495</v>
      </c>
      <c r="U94" s="46">
        <f t="shared" si="2"/>
        <v>1.4036014708811315</v>
      </c>
      <c r="V94" s="46">
        <f t="shared" si="2"/>
        <v>1.3322319045651418E-7</v>
      </c>
      <c r="W94" s="46">
        <f t="shared" si="2"/>
        <v>1.3322319045651418E-7</v>
      </c>
    </row>
    <row r="95" spans="2:23" x14ac:dyDescent="0.15">
      <c r="B95" s="155" t="s">
        <v>118</v>
      </c>
      <c r="C95" s="41" t="s">
        <v>193</v>
      </c>
      <c r="D95" s="67">
        <f>詳細表【係数】!G94</f>
        <v>0</v>
      </c>
      <c r="E95" s="67">
        <f>詳細表【係数】!H94</f>
        <v>0</v>
      </c>
      <c r="F95" s="67">
        <f>詳細表【係数】!I94</f>
        <v>0</v>
      </c>
      <c r="G95" s="67">
        <f>詳細表【係数】!AA94</f>
        <v>0</v>
      </c>
      <c r="H95" s="67">
        <f>詳細表【係数】!AE94</f>
        <v>0</v>
      </c>
      <c r="I95" s="67">
        <f>詳細表【係数】!M94</f>
        <v>55.413738466670111</v>
      </c>
      <c r="J95" s="67">
        <f>詳細表【係数】!N94</f>
        <v>24.323934390495609</v>
      </c>
      <c r="K95" s="67">
        <f>詳細表【係数】!O94</f>
        <v>6.0187819475445457</v>
      </c>
      <c r="L95" s="67">
        <f>詳細表【係数】!AB94</f>
        <v>6.9298482638746705E-7</v>
      </c>
      <c r="M95" s="67">
        <f>詳細表【係数】!AF94</f>
        <v>6.9298482638746705E-7</v>
      </c>
      <c r="N95" s="67">
        <f>詳細表【係数】!U94</f>
        <v>36.004170684959306</v>
      </c>
      <c r="O95" s="67">
        <f>詳細表【係数】!V94</f>
        <v>15.80407873134031</v>
      </c>
      <c r="P95" s="67">
        <f>詳細表【係数】!W94</f>
        <v>3.9106051775460995</v>
      </c>
      <c r="Q95" s="67">
        <f>詳細表【係数】!AC94</f>
        <v>4.5025556227988881E-7</v>
      </c>
      <c r="R95" s="67">
        <f>詳細表【係数】!AG94</f>
        <v>4.5025556227988881E-7</v>
      </c>
      <c r="S95" s="67">
        <f t="shared" si="2"/>
        <v>91.417909151629416</v>
      </c>
      <c r="T95" s="67">
        <f t="shared" si="2"/>
        <v>40.12801312183592</v>
      </c>
      <c r="U95" s="67">
        <f t="shared" si="2"/>
        <v>9.9293871250906456</v>
      </c>
      <c r="V95" s="67">
        <f t="shared" si="2"/>
        <v>1.143240388667356E-6</v>
      </c>
      <c r="W95" s="67">
        <f t="shared" si="2"/>
        <v>1.143240388667356E-6</v>
      </c>
    </row>
    <row r="96" spans="2:23" x14ac:dyDescent="0.15">
      <c r="B96" s="162" t="s">
        <v>119</v>
      </c>
      <c r="C96" s="116" t="s">
        <v>990</v>
      </c>
      <c r="D96" s="46">
        <f>詳細表【係数】!G95</f>
        <v>0</v>
      </c>
      <c r="E96" s="46">
        <f>詳細表【係数】!H95</f>
        <v>0</v>
      </c>
      <c r="F96" s="46">
        <f>詳細表【係数】!I95</f>
        <v>0</v>
      </c>
      <c r="G96" s="46">
        <f>詳細表【係数】!AA95</f>
        <v>0</v>
      </c>
      <c r="H96" s="46">
        <f>詳細表【係数】!AE95</f>
        <v>0</v>
      </c>
      <c r="I96" s="46">
        <f>詳細表【係数】!M95</f>
        <v>38.899487216560026</v>
      </c>
      <c r="J96" s="46">
        <f>詳細表【係数】!N95</f>
        <v>23.201681530626161</v>
      </c>
      <c r="K96" s="46">
        <f>詳細表【係数】!O95</f>
        <v>13.987415438076704</v>
      </c>
      <c r="L96" s="46">
        <f>詳細表【係数】!AB95</f>
        <v>2.5265831470014531E-6</v>
      </c>
      <c r="M96" s="46">
        <f>詳細表【係数】!AF95</f>
        <v>2.420040484176091E-6</v>
      </c>
      <c r="N96" s="46">
        <f>詳細表【係数】!U95</f>
        <v>8.6549303396897166</v>
      </c>
      <c r="O96" s="46">
        <f>詳細表【係数】!V95</f>
        <v>5.1622515302913268</v>
      </c>
      <c r="P96" s="46">
        <f>詳細表【係数】!W95</f>
        <v>3.1121260178801924</v>
      </c>
      <c r="Q96" s="46">
        <f>詳細表【係数】!AC95</f>
        <v>5.62151398371708E-7</v>
      </c>
      <c r="R96" s="46">
        <f>詳細表【係数】!AG95</f>
        <v>5.3844621892229865E-7</v>
      </c>
      <c r="S96" s="46">
        <f t="shared" si="2"/>
        <v>47.554417556249746</v>
      </c>
      <c r="T96" s="46">
        <f t="shared" si="2"/>
        <v>28.363933060917489</v>
      </c>
      <c r="U96" s="46">
        <f t="shared" si="2"/>
        <v>17.099541455956896</v>
      </c>
      <c r="V96" s="46">
        <f t="shared" si="2"/>
        <v>3.0887345453731612E-6</v>
      </c>
      <c r="W96" s="46">
        <f t="shared" si="2"/>
        <v>2.9584867030983895E-6</v>
      </c>
    </row>
    <row r="97" spans="2:23" x14ac:dyDescent="0.15">
      <c r="B97" s="155" t="s">
        <v>120</v>
      </c>
      <c r="C97" s="41" t="s">
        <v>991</v>
      </c>
      <c r="D97" s="46">
        <f>詳細表【係数】!G96</f>
        <v>0</v>
      </c>
      <c r="E97" s="46">
        <f>詳細表【係数】!H96</f>
        <v>0</v>
      </c>
      <c r="F97" s="46">
        <f>詳細表【係数】!I96</f>
        <v>0</v>
      </c>
      <c r="G97" s="46">
        <f>詳細表【係数】!AA96</f>
        <v>0</v>
      </c>
      <c r="H97" s="46">
        <f>詳細表【係数】!AE96</f>
        <v>0</v>
      </c>
      <c r="I97" s="46">
        <f>詳細表【係数】!M96</f>
        <v>1.6873126219347296E-15</v>
      </c>
      <c r="J97" s="46">
        <f>詳細表【係数】!N96</f>
        <v>4.2594573535683879E-16</v>
      </c>
      <c r="K97" s="46">
        <f>詳細表【係数】!O96</f>
        <v>2.7590022965296127E-16</v>
      </c>
      <c r="L97" s="46">
        <f>詳細表【係数】!AB96</f>
        <v>6.042100900827282E-23</v>
      </c>
      <c r="M97" s="46">
        <f>詳細表【係数】!AF96</f>
        <v>1.342689089072729E-23</v>
      </c>
      <c r="N97" s="46">
        <f>詳細表【係数】!U96</f>
        <v>7.5440065548437999E-16</v>
      </c>
      <c r="O97" s="46">
        <f>詳細表【係数】!V96</f>
        <v>1.9044114159800649E-16</v>
      </c>
      <c r="P97" s="46">
        <f>詳細表【係数】!W96</f>
        <v>1.2335551301680266E-16</v>
      </c>
      <c r="Q97" s="46">
        <f>詳細表【係数】!AC96</f>
        <v>2.7014347079679388E-23</v>
      </c>
      <c r="R97" s="46">
        <f>詳細表【係数】!AG96</f>
        <v>6.0031882399287532E-24</v>
      </c>
      <c r="S97" s="46">
        <f t="shared" si="2"/>
        <v>2.4417132774191096E-15</v>
      </c>
      <c r="T97" s="46">
        <f t="shared" si="2"/>
        <v>6.1638687695484526E-16</v>
      </c>
      <c r="U97" s="46">
        <f t="shared" si="2"/>
        <v>3.9925574266976393E-16</v>
      </c>
      <c r="V97" s="46">
        <f t="shared" si="2"/>
        <v>8.7435356087952208E-23</v>
      </c>
      <c r="W97" s="46">
        <f t="shared" si="2"/>
        <v>1.9430079130656044E-23</v>
      </c>
    </row>
    <row r="98" spans="2:23" x14ac:dyDescent="0.15">
      <c r="B98" s="155" t="s">
        <v>121</v>
      </c>
      <c r="C98" s="41" t="s">
        <v>992</v>
      </c>
      <c r="D98" s="46">
        <f>詳細表【係数】!G97</f>
        <v>3.1375276330753854</v>
      </c>
      <c r="E98" s="46">
        <f>詳細表【係数】!H97</f>
        <v>1.4215829539338634</v>
      </c>
      <c r="F98" s="46">
        <f>詳細表【係数】!I97</f>
        <v>1.2226265778904846</v>
      </c>
      <c r="G98" s="46">
        <f>詳細表【係数】!AA97</f>
        <v>2.2346549483133127E-7</v>
      </c>
      <c r="H98" s="46">
        <f>詳細表【係数】!AE97</f>
        <v>1.5678627459940178E-7</v>
      </c>
      <c r="I98" s="46">
        <f>詳細表【係数】!M97</f>
        <v>11.126179119608445</v>
      </c>
      <c r="J98" s="46">
        <f>詳細表【係数】!N97</f>
        <v>5.0411624784151225</v>
      </c>
      <c r="K98" s="46">
        <f>詳細表【係数】!O97</f>
        <v>4.3356310741619506</v>
      </c>
      <c r="L98" s="46">
        <f>詳細表【係数】!AB97</f>
        <v>7.9244469318291036E-7</v>
      </c>
      <c r="M98" s="46">
        <f>詳細表【係数】!AF97</f>
        <v>5.5598942182994523E-7</v>
      </c>
      <c r="N98" s="46">
        <f>詳細表【係数】!U97</f>
        <v>4.135665042738407</v>
      </c>
      <c r="O98" s="46">
        <f>詳細表【係数】!V97</f>
        <v>1.8738292106050185</v>
      </c>
      <c r="P98" s="46">
        <f>詳細表【係数】!W97</f>
        <v>1.6115791125473964</v>
      </c>
      <c r="Q98" s="46">
        <f>詳細表【係数】!AC97</f>
        <v>2.9455626955747413E-7</v>
      </c>
      <c r="R98" s="46">
        <f>詳細表【係数】!AG97</f>
        <v>2.0666447944758263E-7</v>
      </c>
      <c r="S98" s="46">
        <f t="shared" si="2"/>
        <v>18.399371795422237</v>
      </c>
      <c r="T98" s="46">
        <f t="shared" si="2"/>
        <v>8.3365746429540053</v>
      </c>
      <c r="U98" s="46">
        <f t="shared" si="2"/>
        <v>7.1698367645998315</v>
      </c>
      <c r="V98" s="46">
        <f t="shared" si="2"/>
        <v>1.3104664575717157E-6</v>
      </c>
      <c r="W98" s="46">
        <f t="shared" si="2"/>
        <v>9.194401758769297E-7</v>
      </c>
    </row>
    <row r="99" spans="2:23" x14ac:dyDescent="0.15">
      <c r="B99" s="155" t="s">
        <v>122</v>
      </c>
      <c r="C99" s="41" t="s">
        <v>195</v>
      </c>
      <c r="D99" s="46">
        <f>詳細表【係数】!G98</f>
        <v>0</v>
      </c>
      <c r="E99" s="46">
        <f>詳細表【係数】!H98</f>
        <v>0</v>
      </c>
      <c r="F99" s="46">
        <f>詳細表【係数】!I98</f>
        <v>0</v>
      </c>
      <c r="G99" s="46">
        <f>詳細表【係数】!AA98</f>
        <v>0</v>
      </c>
      <c r="H99" s="46">
        <f>詳細表【係数】!AE98</f>
        <v>0</v>
      </c>
      <c r="I99" s="46">
        <f>詳細表【係数】!M98</f>
        <v>23.210334881578657</v>
      </c>
      <c r="J99" s="46">
        <f>詳細表【係数】!N98</f>
        <v>18.35486734737642</v>
      </c>
      <c r="K99" s="46">
        <f>詳細表【係数】!O98</f>
        <v>7.9473764382555743</v>
      </c>
      <c r="L99" s="46">
        <f>詳細表【係数】!AB98</f>
        <v>1.2049301537824536E-6</v>
      </c>
      <c r="M99" s="46">
        <f>詳細表【係数】!AF98</f>
        <v>1.2049301537824536E-6</v>
      </c>
      <c r="N99" s="46">
        <f>詳細表【係数】!U98</f>
        <v>27.266329126849136</v>
      </c>
      <c r="O99" s="46">
        <f>詳細表【係数】!V98</f>
        <v>21.562371104366516</v>
      </c>
      <c r="P99" s="46">
        <f>詳細表【係数】!W98</f>
        <v>9.3361764389029744</v>
      </c>
      <c r="Q99" s="46">
        <f>詳細表【係数】!AC98</f>
        <v>1.4154910868594391E-6</v>
      </c>
      <c r="R99" s="46">
        <f>詳細表【係数】!AG98</f>
        <v>1.4154910868594391E-6</v>
      </c>
      <c r="S99" s="46">
        <f t="shared" si="2"/>
        <v>50.47666400842779</v>
      </c>
      <c r="T99" s="46">
        <f t="shared" si="2"/>
        <v>39.917238451742932</v>
      </c>
      <c r="U99" s="46">
        <f t="shared" si="2"/>
        <v>17.283552877158549</v>
      </c>
      <c r="V99" s="46">
        <f t="shared" si="2"/>
        <v>2.6204212406418929E-6</v>
      </c>
      <c r="W99" s="46">
        <f t="shared" si="2"/>
        <v>2.6204212406418929E-6</v>
      </c>
    </row>
    <row r="100" spans="2:23" x14ac:dyDescent="0.15">
      <c r="B100" s="163" t="s">
        <v>123</v>
      </c>
      <c r="C100" s="62" t="s">
        <v>196</v>
      </c>
      <c r="D100" s="67">
        <f>詳細表【係数】!G99</f>
        <v>313.11016876730474</v>
      </c>
      <c r="E100" s="67">
        <f>詳細表【係数】!H99</f>
        <v>257.26914287747013</v>
      </c>
      <c r="F100" s="67">
        <f>詳細表【係数】!I99</f>
        <v>187.82379122285943</v>
      </c>
      <c r="G100" s="67">
        <f>詳細表【係数】!AA99</f>
        <v>3.1464365932918687E-5</v>
      </c>
      <c r="H100" s="67">
        <f>詳細表【係数】!AE99</f>
        <v>3.132134608776906E-5</v>
      </c>
      <c r="I100" s="67">
        <f>詳細表【係数】!M99</f>
        <v>8.1738106280971952</v>
      </c>
      <c r="J100" s="67">
        <f>詳細表【係数】!N99</f>
        <v>6.716068221649226</v>
      </c>
      <c r="K100" s="67">
        <f>詳細表【係数】!O99</f>
        <v>4.9031818639140532</v>
      </c>
      <c r="L100" s="67">
        <f>詳細表【係数】!AB99</f>
        <v>8.2138427404432948E-7</v>
      </c>
      <c r="M100" s="67">
        <f>詳細表【係数】!AF99</f>
        <v>8.1765070916230967E-7</v>
      </c>
      <c r="N100" s="67">
        <f>詳細表【係数】!U99</f>
        <v>92.138130175614421</v>
      </c>
      <c r="O100" s="67">
        <f>詳細表【係数】!V99</f>
        <v>75.705934016564953</v>
      </c>
      <c r="P100" s="67">
        <f>詳細表【係数】!W99</f>
        <v>55.270427638619473</v>
      </c>
      <c r="Q100" s="67">
        <f>詳細表【係数】!AC99</f>
        <v>9.2589386529152975E-6</v>
      </c>
      <c r="R100" s="67">
        <f>詳細表【係数】!AG99</f>
        <v>9.2168525681293162E-6</v>
      </c>
      <c r="S100" s="67">
        <f t="shared" si="2"/>
        <v>413.42210957101639</v>
      </c>
      <c r="T100" s="67">
        <f t="shared" si="2"/>
        <v>339.69114511568432</v>
      </c>
      <c r="U100" s="67">
        <f t="shared" si="2"/>
        <v>247.99740072539296</v>
      </c>
      <c r="V100" s="67">
        <f t="shared" si="2"/>
        <v>4.1544688859878313E-5</v>
      </c>
      <c r="W100" s="67">
        <f t="shared" si="2"/>
        <v>4.1355849365060686E-5</v>
      </c>
    </row>
    <row r="101" spans="2:23" x14ac:dyDescent="0.15">
      <c r="B101" s="155" t="s">
        <v>124</v>
      </c>
      <c r="C101" s="41" t="s">
        <v>197</v>
      </c>
      <c r="D101" s="46">
        <f>詳細表【係数】!G100</f>
        <v>0</v>
      </c>
      <c r="E101" s="46">
        <f>詳細表【係数】!H100</f>
        <v>0</v>
      </c>
      <c r="F101" s="46">
        <f>詳細表【係数】!I100</f>
        <v>0</v>
      </c>
      <c r="G101" s="46">
        <f>詳細表【係数】!AA100</f>
        <v>0</v>
      </c>
      <c r="H101" s="46">
        <f>詳細表【係数】!AE100</f>
        <v>0</v>
      </c>
      <c r="I101" s="46">
        <f>詳細表【係数】!M100</f>
        <v>0</v>
      </c>
      <c r="J101" s="46">
        <f>詳細表【係数】!N100</f>
        <v>0</v>
      </c>
      <c r="K101" s="46">
        <f>詳細表【係数】!O100</f>
        <v>0</v>
      </c>
      <c r="L101" s="46">
        <f>詳細表【係数】!AB100</f>
        <v>0</v>
      </c>
      <c r="M101" s="46">
        <f>詳細表【係数】!AF100</f>
        <v>0</v>
      </c>
      <c r="N101" s="46">
        <f>詳細表【係数】!U100</f>
        <v>3.4210440032044214</v>
      </c>
      <c r="O101" s="46">
        <f>詳細表【係数】!V100</f>
        <v>2.0289030823584526</v>
      </c>
      <c r="P101" s="46">
        <f>詳細表【係数】!W100</f>
        <v>1.4578763715373206</v>
      </c>
      <c r="Q101" s="46">
        <f>詳細表【係数】!AC100</f>
        <v>2.5107820245721709E-7</v>
      </c>
      <c r="R101" s="46">
        <f>詳細表【係数】!AG100</f>
        <v>2.5107820245721709E-7</v>
      </c>
      <c r="S101" s="46">
        <f t="shared" si="2"/>
        <v>3.4210440032044214</v>
      </c>
      <c r="T101" s="46">
        <f t="shared" si="2"/>
        <v>2.0289030823584526</v>
      </c>
      <c r="U101" s="46">
        <f t="shared" si="2"/>
        <v>1.4578763715373206</v>
      </c>
      <c r="V101" s="46">
        <f t="shared" si="2"/>
        <v>2.5107820245721709E-7</v>
      </c>
      <c r="W101" s="46">
        <f t="shared" si="2"/>
        <v>2.5107820245721709E-7</v>
      </c>
    </row>
    <row r="102" spans="2:23" x14ac:dyDescent="0.15">
      <c r="B102" s="155" t="s">
        <v>125</v>
      </c>
      <c r="C102" s="41" t="s">
        <v>993</v>
      </c>
      <c r="D102" s="46">
        <f>詳細表【係数】!G101</f>
        <v>70.290908509992491</v>
      </c>
      <c r="E102" s="46">
        <f>詳細表【係数】!H101</f>
        <v>39.106711028404085</v>
      </c>
      <c r="F102" s="46">
        <f>詳細表【係数】!I101</f>
        <v>30.155615529167147</v>
      </c>
      <c r="G102" s="46">
        <f>詳細表【係数】!AA101</f>
        <v>6.3158690958078748E-6</v>
      </c>
      <c r="H102" s="46">
        <f>詳細表【係数】!AE101</f>
        <v>5.8392857792544516E-6</v>
      </c>
      <c r="I102" s="46">
        <f>詳細表【係数】!M101</f>
        <v>0.13594019536071475</v>
      </c>
      <c r="J102" s="46">
        <f>詳細表【係数】!N101</f>
        <v>7.5631031804924351E-2</v>
      </c>
      <c r="K102" s="46">
        <f>詳細表【係数】!O101</f>
        <v>5.8319921497028651E-2</v>
      </c>
      <c r="L102" s="46">
        <f>詳細表【係数】!AB101</f>
        <v>1.2214673233804743E-8</v>
      </c>
      <c r="M102" s="46">
        <f>詳細表【係数】!AF101</f>
        <v>1.1292977519077713E-8</v>
      </c>
      <c r="N102" s="46">
        <f>詳細表【係数】!U101</f>
        <v>45.368045437926448</v>
      </c>
      <c r="O102" s="46">
        <f>詳細表【係数】!V101</f>
        <v>25.240747067770194</v>
      </c>
      <c r="P102" s="46">
        <f>詳細表【係数】!W101</f>
        <v>19.463418022850103</v>
      </c>
      <c r="Q102" s="46">
        <f>詳細表【係数】!AC101</f>
        <v>4.0764679557082828E-6</v>
      </c>
      <c r="R102" s="46">
        <f>詳細表【係数】!AG101</f>
        <v>3.768865535727047E-6</v>
      </c>
      <c r="S102" s="46">
        <f t="shared" si="2"/>
        <v>115.79489414327966</v>
      </c>
      <c r="T102" s="46">
        <f t="shared" si="2"/>
        <v>64.42308912797921</v>
      </c>
      <c r="U102" s="46">
        <f t="shared" si="2"/>
        <v>49.677353473514273</v>
      </c>
      <c r="V102" s="46">
        <f t="shared" si="2"/>
        <v>1.0404551724749963E-5</v>
      </c>
      <c r="W102" s="46">
        <f t="shared" si="2"/>
        <v>9.6194442925005769E-6</v>
      </c>
    </row>
    <row r="103" spans="2:23" x14ac:dyDescent="0.15">
      <c r="B103" s="155" t="s">
        <v>126</v>
      </c>
      <c r="C103" s="41" t="s">
        <v>994</v>
      </c>
      <c r="D103" s="46">
        <f>詳細表【係数】!G102</f>
        <v>0</v>
      </c>
      <c r="E103" s="46">
        <f>詳細表【係数】!H102</f>
        <v>0</v>
      </c>
      <c r="F103" s="46">
        <f>詳細表【係数】!I102</f>
        <v>0</v>
      </c>
      <c r="G103" s="46">
        <f>詳細表【係数】!AA102</f>
        <v>0</v>
      </c>
      <c r="H103" s="46">
        <f>詳細表【係数】!AE102</f>
        <v>0</v>
      </c>
      <c r="I103" s="46">
        <f>詳細表【係数】!M102</f>
        <v>3.0336050198609557</v>
      </c>
      <c r="J103" s="46">
        <f>詳細表【係数】!N102</f>
        <v>1.9555048042753194</v>
      </c>
      <c r="K103" s="46">
        <f>詳細表【係数】!O102</f>
        <v>1.7418828300674278</v>
      </c>
      <c r="L103" s="46">
        <f>詳細表【係数】!AB102</f>
        <v>3.9834415902961016E-7</v>
      </c>
      <c r="M103" s="46">
        <f>詳細表【係数】!AF102</f>
        <v>3.888219878974282E-7</v>
      </c>
      <c r="N103" s="46">
        <f>詳細表【係数】!U102</f>
        <v>3.3591975448318316</v>
      </c>
      <c r="O103" s="46">
        <f>詳細表【係数】!V102</f>
        <v>2.1653863619099591</v>
      </c>
      <c r="P103" s="46">
        <f>詳細表【係数】!W102</f>
        <v>1.9288366441374825</v>
      </c>
      <c r="Q103" s="46">
        <f>詳細表【係数】!AC102</f>
        <v>4.4109787274537778E-7</v>
      </c>
      <c r="R103" s="46">
        <f>詳細表【係数】!AG102</f>
        <v>4.3055370048851617E-7</v>
      </c>
      <c r="S103" s="46">
        <f t="shared" si="2"/>
        <v>6.3928025646927873</v>
      </c>
      <c r="T103" s="46">
        <f t="shared" si="2"/>
        <v>4.1208911661852783</v>
      </c>
      <c r="U103" s="46">
        <f t="shared" si="2"/>
        <v>3.6707194742049101</v>
      </c>
      <c r="V103" s="46">
        <f t="shared" si="2"/>
        <v>8.3944203177498799E-7</v>
      </c>
      <c r="W103" s="46">
        <f t="shared" si="2"/>
        <v>8.1937568838594437E-7</v>
      </c>
    </row>
    <row r="104" spans="2:23" x14ac:dyDescent="0.15">
      <c r="B104" s="155" t="s">
        <v>127</v>
      </c>
      <c r="C104" s="41" t="s">
        <v>995</v>
      </c>
      <c r="D104" s="46">
        <f>詳細表【係数】!G103</f>
        <v>0</v>
      </c>
      <c r="E104" s="46">
        <f>詳細表【係数】!H103</f>
        <v>0</v>
      </c>
      <c r="F104" s="46">
        <f>詳細表【係数】!I103</f>
        <v>0</v>
      </c>
      <c r="G104" s="46">
        <f>詳細表【係数】!AA103</f>
        <v>0</v>
      </c>
      <c r="H104" s="46">
        <f>詳細表【係数】!AE103</f>
        <v>0</v>
      </c>
      <c r="I104" s="46">
        <f>詳細表【係数】!M103</f>
        <v>0</v>
      </c>
      <c r="J104" s="46">
        <f>詳細表【係数】!N103</f>
        <v>0</v>
      </c>
      <c r="K104" s="46">
        <f>詳細表【係数】!O103</f>
        <v>0</v>
      </c>
      <c r="L104" s="46">
        <f>詳細表【係数】!AB103</f>
        <v>0</v>
      </c>
      <c r="M104" s="46">
        <f>詳細表【係数】!AF103</f>
        <v>0</v>
      </c>
      <c r="N104" s="46">
        <f>詳細表【係数】!U103</f>
        <v>63.703707826987873</v>
      </c>
      <c r="O104" s="46">
        <f>詳細表【係数】!V103</f>
        <v>40.210914968084147</v>
      </c>
      <c r="P104" s="46">
        <f>詳細表【係数】!W103</f>
        <v>34.769430576811679</v>
      </c>
      <c r="Q104" s="46">
        <f>詳細表【係数】!AC103</f>
        <v>9.9643010120691368E-6</v>
      </c>
      <c r="R104" s="46">
        <f>詳細表【係数】!AG103</f>
        <v>9.9413893059020417E-6</v>
      </c>
      <c r="S104" s="46">
        <f t="shared" si="2"/>
        <v>63.703707826987873</v>
      </c>
      <c r="T104" s="46">
        <f t="shared" si="2"/>
        <v>40.210914968084147</v>
      </c>
      <c r="U104" s="46">
        <f t="shared" si="2"/>
        <v>34.769430576811679</v>
      </c>
      <c r="V104" s="46">
        <f t="shared" si="2"/>
        <v>9.9643010120691368E-6</v>
      </c>
      <c r="W104" s="46">
        <f t="shared" si="2"/>
        <v>9.9413893059020417E-6</v>
      </c>
    </row>
    <row r="105" spans="2:23" x14ac:dyDescent="0.15">
      <c r="B105" s="155" t="s">
        <v>128</v>
      </c>
      <c r="C105" s="41" t="s">
        <v>996</v>
      </c>
      <c r="D105" s="67">
        <f>詳細表【係数】!G104</f>
        <v>0</v>
      </c>
      <c r="E105" s="67">
        <f>詳細表【係数】!H104</f>
        <v>0</v>
      </c>
      <c r="F105" s="67">
        <f>詳細表【係数】!I104</f>
        <v>0</v>
      </c>
      <c r="G105" s="67">
        <f>詳細表【係数】!AA104</f>
        <v>0</v>
      </c>
      <c r="H105" s="67">
        <f>詳細表【係数】!AE104</f>
        <v>0</v>
      </c>
      <c r="I105" s="67">
        <f>詳細表【係数】!M104</f>
        <v>0</v>
      </c>
      <c r="J105" s="67">
        <f>詳細表【係数】!N104</f>
        <v>0</v>
      </c>
      <c r="K105" s="67">
        <f>詳細表【係数】!O104</f>
        <v>0</v>
      </c>
      <c r="L105" s="67">
        <f>詳細表【係数】!AB104</f>
        <v>0</v>
      </c>
      <c r="M105" s="67">
        <f>詳細表【係数】!AF104</f>
        <v>0</v>
      </c>
      <c r="N105" s="67">
        <f>詳細表【係数】!U104</f>
        <v>5.0525753978027881</v>
      </c>
      <c r="O105" s="67">
        <f>詳細表【係数】!V104</f>
        <v>3.8948786666378492</v>
      </c>
      <c r="P105" s="67">
        <f>詳細表【係数】!W104</f>
        <v>3.2534857126656398</v>
      </c>
      <c r="Q105" s="67">
        <f>詳細表【係数】!AC104</f>
        <v>9.8527156649370088E-7</v>
      </c>
      <c r="R105" s="67">
        <f>詳細表【係数】!AG104</f>
        <v>9.8527156649370088E-7</v>
      </c>
      <c r="S105" s="67">
        <f t="shared" si="2"/>
        <v>5.0525753978027881</v>
      </c>
      <c r="T105" s="67">
        <f t="shared" si="2"/>
        <v>3.8948786666378492</v>
      </c>
      <c r="U105" s="67">
        <f t="shared" si="2"/>
        <v>3.2534857126656398</v>
      </c>
      <c r="V105" s="67">
        <f t="shared" si="2"/>
        <v>9.8527156649370088E-7</v>
      </c>
      <c r="W105" s="67">
        <f t="shared" si="2"/>
        <v>9.8527156649370088E-7</v>
      </c>
    </row>
    <row r="106" spans="2:23" x14ac:dyDescent="0.15">
      <c r="B106" s="162" t="s">
        <v>129</v>
      </c>
      <c r="C106" s="116" t="s">
        <v>952</v>
      </c>
      <c r="D106" s="46">
        <f>詳細表【係数】!G105</f>
        <v>38.340495550904997</v>
      </c>
      <c r="E106" s="46">
        <f>詳細表【係数】!H105</f>
        <v>19.447922038041469</v>
      </c>
      <c r="F106" s="46">
        <f>詳細表【係数】!I105</f>
        <v>16.149097039385829</v>
      </c>
      <c r="G106" s="46">
        <f>詳細表【係数】!AA105</f>
        <v>1.8253032873556294E-6</v>
      </c>
      <c r="H106" s="46">
        <f>詳細表【係数】!AE105</f>
        <v>1.6108301510913429E-6</v>
      </c>
      <c r="I106" s="46">
        <f>詳細表【係数】!M105</f>
        <v>34.717117780484514</v>
      </c>
      <c r="J106" s="46">
        <f>詳細表【係数】!N105</f>
        <v>17.609991479737907</v>
      </c>
      <c r="K106" s="46">
        <f>詳細表【係数】!O105</f>
        <v>14.622922732452734</v>
      </c>
      <c r="L106" s="46">
        <f>詳細表【係数】!AB105</f>
        <v>1.6528025603658421E-6</v>
      </c>
      <c r="M106" s="46">
        <f>詳細表【係数】!AF105</f>
        <v>1.4585982595228557E-6</v>
      </c>
      <c r="N106" s="46">
        <f>詳細表【係数】!U105</f>
        <v>46.642076485056435</v>
      </c>
      <c r="O106" s="46">
        <f>詳細表【係数】!V105</f>
        <v>23.658835237781211</v>
      </c>
      <c r="P106" s="46">
        <f>詳細表【係数】!W105</f>
        <v>19.645740318498646</v>
      </c>
      <c r="Q106" s="46">
        <f>詳細表【係数】!AC105</f>
        <v>2.2205225653442721E-6</v>
      </c>
      <c r="R106" s="46">
        <f>詳細表【係数】!AG105</f>
        <v>1.95961116391632E-6</v>
      </c>
      <c r="S106" s="46">
        <f t="shared" si="2"/>
        <v>119.69968981644595</v>
      </c>
      <c r="T106" s="46">
        <f t="shared" si="2"/>
        <v>60.716748755560587</v>
      </c>
      <c r="U106" s="46">
        <f t="shared" si="2"/>
        <v>50.417760090337211</v>
      </c>
      <c r="V106" s="46">
        <f t="shared" si="2"/>
        <v>5.6986284130657437E-6</v>
      </c>
      <c r="W106" s="46">
        <f t="shared" si="2"/>
        <v>5.029039574530519E-6</v>
      </c>
    </row>
    <row r="107" spans="2:23" x14ac:dyDescent="0.15">
      <c r="B107" s="155" t="s">
        <v>130</v>
      </c>
      <c r="C107" s="41" t="s">
        <v>199</v>
      </c>
      <c r="D107" s="46">
        <f>詳細表【係数】!G106</f>
        <v>792.37024138536981</v>
      </c>
      <c r="E107" s="46">
        <f>詳細表【係数】!H106</f>
        <v>536.65867793833058</v>
      </c>
      <c r="F107" s="46">
        <f>詳細表【係数】!I106</f>
        <v>149.20153875443643</v>
      </c>
      <c r="G107" s="46">
        <f>詳細表【係数】!AA106</f>
        <v>4.2630243873270818E-5</v>
      </c>
      <c r="H107" s="46">
        <f>詳細表【係数】!AE106</f>
        <v>4.1249507229602129E-5</v>
      </c>
      <c r="I107" s="46">
        <f>詳細表【係数】!M106</f>
        <v>75.651479924685646</v>
      </c>
      <c r="J107" s="46">
        <f>詳細表【係数】!N106</f>
        <v>51.237440630628875</v>
      </c>
      <c r="K107" s="46">
        <f>詳細表【係数】!O106</f>
        <v>14.245003944215341</v>
      </c>
      <c r="L107" s="46">
        <f>詳細表【係数】!AB106</f>
        <v>4.070118828446385E-6</v>
      </c>
      <c r="M107" s="46">
        <f>詳細表【係数】!AF106</f>
        <v>3.938293117403587E-6</v>
      </c>
      <c r="N107" s="46">
        <f>詳細表【係数】!U106</f>
        <v>10.764126386903351</v>
      </c>
      <c r="O107" s="46">
        <f>詳細表【係数】!V106</f>
        <v>7.2903568738987614</v>
      </c>
      <c r="P107" s="46">
        <f>詳細表【係数】!W106</f>
        <v>2.0268608491218201</v>
      </c>
      <c r="Q107" s="46">
        <f>詳細表【係数】!AC106</f>
        <v>5.79119846997414E-7</v>
      </c>
      <c r="R107" s="46">
        <f>詳細表【係数】!AG106</f>
        <v>5.6036292887604018E-7</v>
      </c>
      <c r="S107" s="46">
        <f t="shared" ref="S107:W117" si="3">D107+I107+N107</f>
        <v>878.78584769695885</v>
      </c>
      <c r="T107" s="46">
        <f t="shared" si="3"/>
        <v>595.18647544285818</v>
      </c>
      <c r="U107" s="46">
        <f t="shared" si="3"/>
        <v>165.47340354777359</v>
      </c>
      <c r="V107" s="46">
        <f t="shared" si="3"/>
        <v>4.7279482548714615E-5</v>
      </c>
      <c r="W107" s="46">
        <f t="shared" si="3"/>
        <v>4.5748163275881757E-5</v>
      </c>
    </row>
    <row r="108" spans="2:23" x14ac:dyDescent="0.15">
      <c r="B108" s="155" t="s">
        <v>131</v>
      </c>
      <c r="C108" s="41" t="s">
        <v>213</v>
      </c>
      <c r="D108" s="46">
        <f>詳細表【係数】!G107</f>
        <v>0</v>
      </c>
      <c r="E108" s="46">
        <f>詳細表【係数】!H107</f>
        <v>0</v>
      </c>
      <c r="F108" s="46">
        <f>詳細表【係数】!I107</f>
        <v>0</v>
      </c>
      <c r="G108" s="46">
        <f>詳細表【係数】!AA107</f>
        <v>0</v>
      </c>
      <c r="H108" s="46">
        <f>詳細表【係数】!AE107</f>
        <v>0</v>
      </c>
      <c r="I108" s="46">
        <f>詳細表【係数】!M107</f>
        <v>6.8289552555124731</v>
      </c>
      <c r="J108" s="46">
        <f>詳細表【係数】!N107</f>
        <v>1.9827197979950497</v>
      </c>
      <c r="K108" s="46">
        <f>詳細表【係数】!O107</f>
        <v>1.0699857953917757</v>
      </c>
      <c r="L108" s="46">
        <f>詳細表【係数】!AB107</f>
        <v>5.4585186566171127E-7</v>
      </c>
      <c r="M108" s="46">
        <f>詳細表【係数】!AF107</f>
        <v>4.5294090980439875E-7</v>
      </c>
      <c r="N108" s="46">
        <f>詳細表【係数】!U107</f>
        <v>0.99244109538515979</v>
      </c>
      <c r="O108" s="46">
        <f>詳細表【係数】!V107</f>
        <v>0.28814548266012663</v>
      </c>
      <c r="P108" s="46">
        <f>詳細表【係数】!W107</f>
        <v>0.15549931652692989</v>
      </c>
      <c r="Q108" s="46">
        <f>詳細表【係数】!AC107</f>
        <v>7.9327774631126719E-8</v>
      </c>
      <c r="R108" s="46">
        <f>詳細表【係数】!AG107</f>
        <v>6.5825174693913655E-8</v>
      </c>
      <c r="S108" s="46">
        <f t="shared" si="3"/>
        <v>7.8213963508976327</v>
      </c>
      <c r="T108" s="46">
        <f t="shared" si="3"/>
        <v>2.2708652806551761</v>
      </c>
      <c r="U108" s="46">
        <f t="shared" si="3"/>
        <v>1.2254851119187056</v>
      </c>
      <c r="V108" s="46">
        <f t="shared" si="3"/>
        <v>6.2517964029283793E-7</v>
      </c>
      <c r="W108" s="46">
        <f t="shared" si="3"/>
        <v>5.1876608449831246E-7</v>
      </c>
    </row>
    <row r="109" spans="2:23" x14ac:dyDescent="0.15">
      <c r="B109" s="155" t="s">
        <v>132</v>
      </c>
      <c r="C109" s="41" t="s">
        <v>214</v>
      </c>
      <c r="D109" s="46">
        <f>詳細表【係数】!G108</f>
        <v>0</v>
      </c>
      <c r="E109" s="46">
        <f>詳細表【係数】!H108</f>
        <v>0</v>
      </c>
      <c r="F109" s="46">
        <f>詳細表【係数】!I108</f>
        <v>0</v>
      </c>
      <c r="G109" s="46">
        <f>詳細表【係数】!AA108</f>
        <v>0</v>
      </c>
      <c r="H109" s="46">
        <f>詳細表【係数】!AE108</f>
        <v>0</v>
      </c>
      <c r="I109" s="46">
        <f>詳細表【係数】!M108</f>
        <v>201.96070868682474</v>
      </c>
      <c r="J109" s="46">
        <f>詳細表【係数】!N108</f>
        <v>75.148852937189318</v>
      </c>
      <c r="K109" s="46">
        <f>詳細表【係数】!O108</f>
        <v>53.856466798588343</v>
      </c>
      <c r="L109" s="46">
        <f>詳細表【係数】!AB108</f>
        <v>1.2376677632879447E-5</v>
      </c>
      <c r="M109" s="46">
        <f>詳細表【係数】!AF108</f>
        <v>1.0976487840068841E-5</v>
      </c>
      <c r="N109" s="46">
        <f>詳細表【係数】!U108</f>
        <v>43.128311325296472</v>
      </c>
      <c r="O109" s="46">
        <f>詳細表【係数】!V108</f>
        <v>16.047889444871295</v>
      </c>
      <c r="P109" s="46">
        <f>詳細表【係数】!W108</f>
        <v>11.500942347017714</v>
      </c>
      <c r="Q109" s="46">
        <f>詳細表【係数】!AC108</f>
        <v>2.6430151171205536E-6</v>
      </c>
      <c r="R109" s="46">
        <f>詳細表【係数】!AG108</f>
        <v>2.3440073462947938E-6</v>
      </c>
      <c r="S109" s="46">
        <f t="shared" si="3"/>
        <v>245.08902001212121</v>
      </c>
      <c r="T109" s="46">
        <f t="shared" si="3"/>
        <v>91.19674238206062</v>
      </c>
      <c r="U109" s="46">
        <f t="shared" si="3"/>
        <v>65.357409145606056</v>
      </c>
      <c r="V109" s="46">
        <f t="shared" si="3"/>
        <v>1.501969275E-5</v>
      </c>
      <c r="W109" s="46">
        <f t="shared" si="3"/>
        <v>1.3320495186363635E-5</v>
      </c>
    </row>
    <row r="110" spans="2:23" x14ac:dyDescent="0.15">
      <c r="B110" s="163" t="s">
        <v>133</v>
      </c>
      <c r="C110" s="62" t="s">
        <v>997</v>
      </c>
      <c r="D110" s="67">
        <f>詳細表【係数】!G109</f>
        <v>0</v>
      </c>
      <c r="E110" s="67">
        <f>詳細表【係数】!H109</f>
        <v>0</v>
      </c>
      <c r="F110" s="67">
        <f>詳細表【係数】!I109</f>
        <v>0</v>
      </c>
      <c r="G110" s="67">
        <f>詳細表【係数】!AA109</f>
        <v>0</v>
      </c>
      <c r="H110" s="67">
        <f>詳細表【係数】!AE109</f>
        <v>0</v>
      </c>
      <c r="I110" s="67">
        <f>詳細表【係数】!M109</f>
        <v>407.67098678554095</v>
      </c>
      <c r="J110" s="67">
        <f>詳細表【係数】!N109</f>
        <v>295.5782491400426</v>
      </c>
      <c r="K110" s="67">
        <f>詳細表【係数】!O109</f>
        <v>148.3018363688374</v>
      </c>
      <c r="L110" s="67">
        <f>詳細表【係数】!AB109</f>
        <v>7.0350537137332092E-5</v>
      </c>
      <c r="M110" s="67">
        <f>詳細表【係数】!AF109</f>
        <v>6.4025043867526024E-5</v>
      </c>
      <c r="N110" s="67">
        <f>詳細表【係数】!U109</f>
        <v>56.804585702189499</v>
      </c>
      <c r="O110" s="67">
        <f>詳細表【係数】!V109</f>
        <v>41.185663265782779</v>
      </c>
      <c r="P110" s="67">
        <f>詳細表【係数】!W109</f>
        <v>20.664272530724261</v>
      </c>
      <c r="Q110" s="67">
        <f>詳細表【係数】!AC109</f>
        <v>9.8025938699309524E-6</v>
      </c>
      <c r="R110" s="67">
        <f>詳細表【係数】!AG109</f>
        <v>8.9212041311454822E-6</v>
      </c>
      <c r="S110" s="67">
        <f t="shared" si="3"/>
        <v>464.47557248773046</v>
      </c>
      <c r="T110" s="67">
        <f t="shared" si="3"/>
        <v>336.76391240582541</v>
      </c>
      <c r="U110" s="67">
        <f t="shared" si="3"/>
        <v>168.96610889956168</v>
      </c>
      <c r="V110" s="67">
        <f t="shared" si="3"/>
        <v>8.0153131007263052E-5</v>
      </c>
      <c r="W110" s="67">
        <f t="shared" si="3"/>
        <v>7.2946247998671501E-5</v>
      </c>
    </row>
    <row r="111" spans="2:23" x14ac:dyDescent="0.15">
      <c r="B111" s="162" t="s">
        <v>134</v>
      </c>
      <c r="C111" s="116" t="s">
        <v>998</v>
      </c>
      <c r="D111" s="46">
        <f>詳細表【係数】!G110</f>
        <v>11201.814783456077</v>
      </c>
      <c r="E111" s="46">
        <f>詳細表【係数】!H110</f>
        <v>5417.4517445221309</v>
      </c>
      <c r="F111" s="46">
        <f>詳細表【係数】!I110</f>
        <v>3131.4733730780699</v>
      </c>
      <c r="G111" s="46">
        <f>詳細表【係数】!AA110</f>
        <v>1.2122334285337303E-3</v>
      </c>
      <c r="H111" s="46">
        <f>詳細表【係数】!AE110</f>
        <v>1.1884641456213043E-3</v>
      </c>
      <c r="I111" s="46">
        <f>詳細表【係数】!M110</f>
        <v>0</v>
      </c>
      <c r="J111" s="46">
        <f>詳細表【係数】!N110</f>
        <v>0</v>
      </c>
      <c r="K111" s="46">
        <f>詳細表【係数】!O110</f>
        <v>0</v>
      </c>
      <c r="L111" s="46">
        <f>詳細表【係数】!AB110</f>
        <v>0</v>
      </c>
      <c r="M111" s="46">
        <f>詳細表【係数】!AF110</f>
        <v>0</v>
      </c>
      <c r="N111" s="46">
        <f>詳細表【係数】!U110</f>
        <v>5.1986208816062192</v>
      </c>
      <c r="O111" s="46">
        <f>詳細表【係数】!V110</f>
        <v>2.514170990022174</v>
      </c>
      <c r="P111" s="46">
        <f>詳細表【係数】!W110</f>
        <v>1.4532772753500998</v>
      </c>
      <c r="Q111" s="46">
        <f>詳細表【係数】!AC110</f>
        <v>5.6258223660900627E-7</v>
      </c>
      <c r="R111" s="46">
        <f>詳細表【係数】!AG110</f>
        <v>5.5155121236177094E-7</v>
      </c>
      <c r="S111" s="46">
        <f t="shared" si="3"/>
        <v>11207.013404337684</v>
      </c>
      <c r="T111" s="46">
        <f t="shared" si="3"/>
        <v>5419.9659155121526</v>
      </c>
      <c r="U111" s="46">
        <f t="shared" si="3"/>
        <v>3132.92665035342</v>
      </c>
      <c r="V111" s="46">
        <f t="shared" si="3"/>
        <v>1.2127960107703392E-3</v>
      </c>
      <c r="W111" s="46">
        <f t="shared" si="3"/>
        <v>1.1890156968336659E-3</v>
      </c>
    </row>
    <row r="112" spans="2:23" x14ac:dyDescent="0.15">
      <c r="B112" s="155" t="s">
        <v>135</v>
      </c>
      <c r="C112" s="41" t="s">
        <v>999</v>
      </c>
      <c r="D112" s="46">
        <f>詳細表【係数】!G111</f>
        <v>6032.2379666757197</v>
      </c>
      <c r="E112" s="46">
        <f>詳細表【係数】!H111</f>
        <v>2434.1802396923758</v>
      </c>
      <c r="F112" s="46">
        <f>詳細表【係数】!I111</f>
        <v>1845.6901977815567</v>
      </c>
      <c r="G112" s="46">
        <f>詳細表【係数】!AA111</f>
        <v>1.1712950288552547E-3</v>
      </c>
      <c r="H112" s="46">
        <f>詳細表【係数】!AE111</f>
        <v>1.0813946688936831E-3</v>
      </c>
      <c r="I112" s="46">
        <f>詳細表【係数】!M111</f>
        <v>127.96508530947234</v>
      </c>
      <c r="J112" s="46">
        <f>詳細表【係数】!N111</f>
        <v>51.637565320143437</v>
      </c>
      <c r="K112" s="46">
        <f>詳細表【係数】!O111</f>
        <v>39.153611796938335</v>
      </c>
      <c r="L112" s="46">
        <f>詳細表【係数】!AB111</f>
        <v>2.4847306939487825E-5</v>
      </c>
      <c r="M112" s="46">
        <f>詳細表【係数】!AF111</f>
        <v>2.2940202595231573E-5</v>
      </c>
      <c r="N112" s="46">
        <f>詳細表【係数】!U111</f>
        <v>346.5360855689454</v>
      </c>
      <c r="O112" s="46">
        <f>詳細表【係数】!V111</f>
        <v>139.83720411765043</v>
      </c>
      <c r="P112" s="46">
        <f>詳細表【係数】!W111</f>
        <v>106.03001072662701</v>
      </c>
      <c r="Q112" s="46">
        <f>詳細表【係数】!AC111</f>
        <v>6.7287795439799011E-5</v>
      </c>
      <c r="R112" s="46">
        <f>詳細表【係数】!AG111</f>
        <v>6.2123257998732094E-5</v>
      </c>
      <c r="S112" s="46">
        <f t="shared" si="3"/>
        <v>6506.7391375541374</v>
      </c>
      <c r="T112" s="46">
        <f t="shared" si="3"/>
        <v>2625.6550091301697</v>
      </c>
      <c r="U112" s="46">
        <f t="shared" si="3"/>
        <v>1990.8738203051221</v>
      </c>
      <c r="V112" s="46">
        <f t="shared" si="3"/>
        <v>1.2634301312345415E-3</v>
      </c>
      <c r="W112" s="46">
        <f t="shared" si="3"/>
        <v>1.1664581294876467E-3</v>
      </c>
    </row>
    <row r="113" spans="2:23" x14ac:dyDescent="0.15">
      <c r="B113" s="155" t="s">
        <v>136</v>
      </c>
      <c r="C113" s="41" t="s">
        <v>1000</v>
      </c>
      <c r="D113" s="46">
        <f>詳細表【係数】!G112</f>
        <v>198.09256034634248</v>
      </c>
      <c r="E113" s="46">
        <f>詳細表【係数】!H112</f>
        <v>135.6664653362821</v>
      </c>
      <c r="F113" s="46">
        <f>詳細表【係数】!I112</f>
        <v>58.718235383636845</v>
      </c>
      <c r="G113" s="46">
        <f>詳細表【係数】!AA112</f>
        <v>2.8608296663781958E-5</v>
      </c>
      <c r="H113" s="46">
        <f>詳細表【係数】!AE112</f>
        <v>2.1485574375398492E-5</v>
      </c>
      <c r="I113" s="46">
        <f>詳細表【係数】!M112</f>
        <v>125.87997756508362</v>
      </c>
      <c r="J113" s="46">
        <f>詳細表【係数】!N112</f>
        <v>86.210666281494724</v>
      </c>
      <c r="K113" s="46">
        <f>詳細表【係数】!O112</f>
        <v>37.313113323541224</v>
      </c>
      <c r="L113" s="46">
        <f>詳細表【係数】!AB112</f>
        <v>1.8179439631230058E-5</v>
      </c>
      <c r="M113" s="46">
        <f>詳細表【係数】!AF112</f>
        <v>1.3653231679268536E-5</v>
      </c>
      <c r="N113" s="46">
        <f>詳細表【係数】!U112</f>
        <v>94.82395160665412</v>
      </c>
      <c r="O113" s="46">
        <f>詳細表【係数】!V112</f>
        <v>64.941511792272408</v>
      </c>
      <c r="P113" s="46">
        <f>詳細表【係数】!W112</f>
        <v>28.107542760370556</v>
      </c>
      <c r="Q113" s="46">
        <f>詳細表【係数】!AC112</f>
        <v>1.3694364561961968E-5</v>
      </c>
      <c r="R113" s="46">
        <f>詳細表【係数】!AG112</f>
        <v>1.0284823727109604E-5</v>
      </c>
      <c r="S113" s="46">
        <f t="shared" si="3"/>
        <v>418.79648951808025</v>
      </c>
      <c r="T113" s="46">
        <f t="shared" si="3"/>
        <v>286.81864341004922</v>
      </c>
      <c r="U113" s="46">
        <f t="shared" si="3"/>
        <v>124.13889146754863</v>
      </c>
      <c r="V113" s="46">
        <f t="shared" si="3"/>
        <v>6.0482100856973985E-5</v>
      </c>
      <c r="W113" s="46">
        <f t="shared" si="3"/>
        <v>4.542362978177663E-5</v>
      </c>
    </row>
    <row r="114" spans="2:23" x14ac:dyDescent="0.15">
      <c r="B114" s="155" t="s">
        <v>137</v>
      </c>
      <c r="C114" s="41" t="s">
        <v>1001</v>
      </c>
      <c r="D114" s="46">
        <f>詳細表【係数】!G113</f>
        <v>1274.8214770675911</v>
      </c>
      <c r="E114" s="46">
        <f>詳細表【係数】!H113</f>
        <v>894.95203660231834</v>
      </c>
      <c r="F114" s="46">
        <f>詳細表【係数】!I113</f>
        <v>377.32542084886575</v>
      </c>
      <c r="G114" s="46">
        <f>詳細表【係数】!AA113</f>
        <v>1.1100684957457542E-4</v>
      </c>
      <c r="H114" s="46">
        <f>詳細表【係数】!AE113</f>
        <v>1.0159857299105075E-4</v>
      </c>
      <c r="I114" s="46">
        <f>詳細表【係数】!M113</f>
        <v>34.018929910715649</v>
      </c>
      <c r="J114" s="46">
        <f>詳細表【係数】!N113</f>
        <v>23.882018897781936</v>
      </c>
      <c r="K114" s="46">
        <f>詳細表【係数】!O113</f>
        <v>10.069023213285787</v>
      </c>
      <c r="L114" s="46">
        <f>詳細表【係数】!AB113</f>
        <v>2.9622455404291994E-6</v>
      </c>
      <c r="M114" s="46">
        <f>詳細表【係数】!AF113</f>
        <v>2.711183327065984E-6</v>
      </c>
      <c r="N114" s="46">
        <f>詳細表【係数】!U113</f>
        <v>143.48553810834196</v>
      </c>
      <c r="O114" s="46">
        <f>詳細表【係数】!V113</f>
        <v>100.72992718040923</v>
      </c>
      <c r="P114" s="46">
        <f>詳細表【係数】!W113</f>
        <v>42.469272777701683</v>
      </c>
      <c r="Q114" s="46">
        <f>詳細表【係数】!AC113</f>
        <v>1.2494202389465414E-5</v>
      </c>
      <c r="R114" s="46">
        <f>詳細表【係数】!AG113</f>
        <v>1.1435268528887243E-5</v>
      </c>
      <c r="S114" s="46">
        <f t="shared" si="3"/>
        <v>1452.3259450866485</v>
      </c>
      <c r="T114" s="46">
        <f t="shared" si="3"/>
        <v>1019.5639826805095</v>
      </c>
      <c r="U114" s="46">
        <f t="shared" si="3"/>
        <v>429.86371683985323</v>
      </c>
      <c r="V114" s="46">
        <f t="shared" si="3"/>
        <v>1.2646329750447003E-4</v>
      </c>
      <c r="W114" s="46">
        <f t="shared" si="3"/>
        <v>1.1574502484700397E-4</v>
      </c>
    </row>
    <row r="115" spans="2:23" x14ac:dyDescent="0.15">
      <c r="B115" s="163" t="s">
        <v>138</v>
      </c>
      <c r="C115" s="62" t="s">
        <v>204</v>
      </c>
      <c r="D115" s="67">
        <f>詳細表【係数】!G114</f>
        <v>214.06776682588622</v>
      </c>
      <c r="E115" s="67">
        <f>詳細表【係数】!H114</f>
        <v>156.47560472871768</v>
      </c>
      <c r="F115" s="67">
        <f>詳細表【係数】!I114</f>
        <v>73.883926835816297</v>
      </c>
      <c r="G115" s="67">
        <f>詳細表【係数】!AA114</f>
        <v>3.6384416341590065E-5</v>
      </c>
      <c r="H115" s="67">
        <f>詳細表【係数】!AE114</f>
        <v>2.3455102106309767E-5</v>
      </c>
      <c r="I115" s="67">
        <f>詳細表【係数】!M114</f>
        <v>27.113393425134785</v>
      </c>
      <c r="J115" s="67">
        <f>詳細表【係数】!N114</f>
        <v>19.818885838596824</v>
      </c>
      <c r="K115" s="67">
        <f>詳細表【係数】!O114</f>
        <v>9.3579897889191148</v>
      </c>
      <c r="L115" s="67">
        <f>詳細表【係数】!AB114</f>
        <v>4.6083771015176545E-6</v>
      </c>
      <c r="M115" s="67">
        <f>詳細表【係数】!AF114</f>
        <v>2.9707761269464606E-6</v>
      </c>
      <c r="N115" s="67">
        <f>詳細表【係数】!U114</f>
        <v>120.72189792070994</v>
      </c>
      <c r="O115" s="67">
        <f>詳細表【係数】!V114</f>
        <v>88.243233725635932</v>
      </c>
      <c r="P115" s="67">
        <f>詳細表【係数】!W114</f>
        <v>41.666281690644674</v>
      </c>
      <c r="Q115" s="67">
        <f>詳細表【係数】!AC114</f>
        <v>2.0518716388846329E-5</v>
      </c>
      <c r="R115" s="67">
        <f>詳細表【係数】!AG114</f>
        <v>1.3227327421511415E-5</v>
      </c>
      <c r="S115" s="67">
        <f t="shared" si="3"/>
        <v>361.90305817173095</v>
      </c>
      <c r="T115" s="67">
        <f t="shared" si="3"/>
        <v>264.53772429295043</v>
      </c>
      <c r="U115" s="67">
        <f t="shared" si="3"/>
        <v>124.90819831538008</v>
      </c>
      <c r="V115" s="67">
        <f t="shared" si="3"/>
        <v>6.1511509831954053E-5</v>
      </c>
      <c r="W115" s="67">
        <f t="shared" si="3"/>
        <v>3.9653205654767644E-5</v>
      </c>
    </row>
    <row r="116" spans="2:23" x14ac:dyDescent="0.15">
      <c r="B116" s="155" t="s">
        <v>139</v>
      </c>
      <c r="C116" s="41" t="s">
        <v>1002</v>
      </c>
      <c r="D116" s="46">
        <f>詳細表【係数】!G115</f>
        <v>0</v>
      </c>
      <c r="E116" s="46">
        <f>詳細表【係数】!H115</f>
        <v>0</v>
      </c>
      <c r="F116" s="46">
        <f>詳細表【係数】!I115</f>
        <v>0</v>
      </c>
      <c r="G116" s="46">
        <f>詳細表【係数】!AA115</f>
        <v>0</v>
      </c>
      <c r="H116" s="46">
        <f>詳細表【係数】!AE115</f>
        <v>0</v>
      </c>
      <c r="I116" s="46">
        <f>詳細表【係数】!M115</f>
        <v>54.132403030551686</v>
      </c>
      <c r="J116" s="46">
        <f>詳細表【係数】!N115</f>
        <v>0</v>
      </c>
      <c r="K116" s="46">
        <f>詳細表【係数】!O115</f>
        <v>0</v>
      </c>
      <c r="L116" s="46">
        <f>詳細表【係数】!AB115</f>
        <v>0</v>
      </c>
      <c r="M116" s="46">
        <f>詳細表【係数】!AF115</f>
        <v>0</v>
      </c>
      <c r="N116" s="46">
        <f>詳細表【係数】!U115</f>
        <v>5.0798626230032164</v>
      </c>
      <c r="O116" s="46">
        <f>詳細表【係数】!V115</f>
        <v>0</v>
      </c>
      <c r="P116" s="46">
        <f>詳細表【係数】!W115</f>
        <v>0</v>
      </c>
      <c r="Q116" s="46">
        <f>詳細表【係数】!AC115</f>
        <v>0</v>
      </c>
      <c r="R116" s="46">
        <f>詳細表【係数】!AG115</f>
        <v>0</v>
      </c>
      <c r="S116" s="46">
        <f t="shared" si="3"/>
        <v>59.212265653554901</v>
      </c>
      <c r="T116" s="46">
        <f t="shared" si="3"/>
        <v>0</v>
      </c>
      <c r="U116" s="46">
        <f t="shared" si="3"/>
        <v>0</v>
      </c>
      <c r="V116" s="46">
        <f t="shared" si="3"/>
        <v>0</v>
      </c>
      <c r="W116" s="46">
        <f t="shared" si="3"/>
        <v>0</v>
      </c>
    </row>
    <row r="117" spans="2:23" x14ac:dyDescent="0.15">
      <c r="B117" s="155" t="s">
        <v>140</v>
      </c>
      <c r="C117" s="41" t="s">
        <v>1003</v>
      </c>
      <c r="D117" s="91">
        <f>詳細表【係数】!G116</f>
        <v>0</v>
      </c>
      <c r="E117" s="91">
        <f>詳細表【係数】!H116</f>
        <v>0</v>
      </c>
      <c r="F117" s="91">
        <f>詳細表【係数】!I116</f>
        <v>0</v>
      </c>
      <c r="G117" s="91">
        <f>詳細表【係数】!AA116</f>
        <v>0</v>
      </c>
      <c r="H117" s="91">
        <f>詳細表【係数】!AE116</f>
        <v>0</v>
      </c>
      <c r="I117" s="91">
        <f>詳細表【係数】!M116</f>
        <v>95.070981611315659</v>
      </c>
      <c r="J117" s="91">
        <f>詳細表【係数】!N116</f>
        <v>39.115338092674399</v>
      </c>
      <c r="K117" s="91">
        <f>詳細表【係数】!O116</f>
        <v>1.0178139741541961</v>
      </c>
      <c r="L117" s="91">
        <f>詳細表【係数】!AB116</f>
        <v>3.2437055246423936E-7</v>
      </c>
      <c r="M117" s="91">
        <f>詳細表【係数】!AF116</f>
        <v>3.2437055246423936E-7</v>
      </c>
      <c r="N117" s="91">
        <f>詳細表【係数】!U116</f>
        <v>9.0202203107071668</v>
      </c>
      <c r="O117" s="91">
        <f>詳細表【係数】!V116</f>
        <v>3.7112162001883076</v>
      </c>
      <c r="P117" s="91">
        <f>詳細表【係数】!W116</f>
        <v>9.6568964857458847E-2</v>
      </c>
      <c r="Q117" s="91">
        <f>詳細表【係数】!AC116</f>
        <v>3.0775887615164657E-8</v>
      </c>
      <c r="R117" s="91">
        <f>詳細表【係数】!AG116</f>
        <v>3.0775887615164657E-8</v>
      </c>
      <c r="S117" s="91">
        <f t="shared" si="3"/>
        <v>104.09120192202283</v>
      </c>
      <c r="T117" s="91">
        <f t="shared" si="3"/>
        <v>42.82655429286271</v>
      </c>
      <c r="U117" s="91">
        <f t="shared" si="3"/>
        <v>1.1143829390116549</v>
      </c>
      <c r="V117" s="91">
        <f t="shared" si="3"/>
        <v>3.55146440079404E-7</v>
      </c>
      <c r="W117" s="91">
        <f t="shared" si="3"/>
        <v>3.55146440079404E-7</v>
      </c>
    </row>
    <row r="118" spans="2:23" x14ac:dyDescent="0.15">
      <c r="B118" s="160"/>
      <c r="C118" s="353" t="s">
        <v>272</v>
      </c>
      <c r="D118" s="138">
        <f t="shared" ref="D118:W118" si="4">SUM(D11:D117)</f>
        <v>28145.306270412588</v>
      </c>
      <c r="E118" s="138">
        <f t="shared" si="4"/>
        <v>15105.036952557855</v>
      </c>
      <c r="F118" s="138">
        <f t="shared" si="4"/>
        <v>8689.5321779888582</v>
      </c>
      <c r="G118" s="138">
        <f t="shared" si="4"/>
        <v>3.3799213109439639E-3</v>
      </c>
      <c r="H118" s="138">
        <f t="shared" si="4"/>
        <v>3.1725224796647976E-3</v>
      </c>
      <c r="I118" s="138">
        <f t="shared" si="4"/>
        <v>5729.5192812943869</v>
      </c>
      <c r="J118" s="138">
        <f t="shared" si="4"/>
        <v>2924.9483301097484</v>
      </c>
      <c r="K118" s="138">
        <f t="shared" si="4"/>
        <v>1426.1191279347502</v>
      </c>
      <c r="L118" s="138">
        <f t="shared" si="4"/>
        <v>4.0196127365928268E-4</v>
      </c>
      <c r="M118" s="138">
        <f t="shared" si="4"/>
        <v>3.6382416834525603E-4</v>
      </c>
      <c r="N118" s="138">
        <f t="shared" si="4"/>
        <v>2900.3353386003837</v>
      </c>
      <c r="O118" s="138">
        <f t="shared" si="4"/>
        <v>1736.4774044095141</v>
      </c>
      <c r="P118" s="138">
        <f t="shared" si="4"/>
        <v>915.28930142157878</v>
      </c>
      <c r="Q118" s="138">
        <f t="shared" si="4"/>
        <v>2.7521238097732027E-4</v>
      </c>
      <c r="R118" s="138">
        <f t="shared" si="4"/>
        <v>2.4585560358201641E-4</v>
      </c>
      <c r="S118" s="138">
        <f t="shared" si="4"/>
        <v>36775.160890307357</v>
      </c>
      <c r="T118" s="138">
        <f t="shared" si="4"/>
        <v>19766.462687077114</v>
      </c>
      <c r="U118" s="138">
        <f t="shared" si="4"/>
        <v>11030.940607345183</v>
      </c>
      <c r="V118" s="138">
        <f t="shared" si="4"/>
        <v>4.0570949655805667E-3</v>
      </c>
      <c r="W118" s="138">
        <f t="shared" si="4"/>
        <v>3.7822022515920698E-3</v>
      </c>
    </row>
    <row r="119" spans="2:23" x14ac:dyDescent="0.15">
      <c r="B119" s="354" t="s">
        <v>287</v>
      </c>
    </row>
    <row r="125" spans="2:23" x14ac:dyDescent="0.15">
      <c r="W125" s="10" t="str">
        <f>"（単位："&amp;入力表1【係数】!$L$15&amp;"、人）"</f>
        <v>（単位：円、人）</v>
      </c>
    </row>
    <row r="126" spans="2:23" x14ac:dyDescent="0.15">
      <c r="B126" s="460" t="s">
        <v>593</v>
      </c>
      <c r="C126" s="460" t="s">
        <v>525</v>
      </c>
      <c r="D126" s="337" t="s">
        <v>8</v>
      </c>
      <c r="E126" s="338"/>
      <c r="F126" s="338"/>
      <c r="G126" s="338"/>
      <c r="H126" s="339"/>
      <c r="I126" s="340" t="s">
        <v>854</v>
      </c>
      <c r="J126" s="341"/>
      <c r="K126" s="341"/>
      <c r="L126" s="341"/>
      <c r="M126" s="342"/>
      <c r="N126" s="343" t="s">
        <v>833</v>
      </c>
      <c r="O126" s="344"/>
      <c r="P126" s="344"/>
      <c r="Q126" s="344"/>
      <c r="R126" s="345"/>
      <c r="S126" s="346" t="s">
        <v>366</v>
      </c>
      <c r="T126" s="347"/>
      <c r="U126" s="347"/>
      <c r="V126" s="347"/>
      <c r="W126" s="348"/>
    </row>
    <row r="127" spans="2:23" x14ac:dyDescent="0.15">
      <c r="B127" s="498"/>
      <c r="C127" s="498"/>
      <c r="D127" s="349"/>
      <c r="E127" s="338"/>
      <c r="F127" s="339"/>
      <c r="G127" s="349"/>
      <c r="H127" s="339"/>
      <c r="I127" s="350"/>
      <c r="J127" s="341"/>
      <c r="K127" s="342"/>
      <c r="L127" s="350"/>
      <c r="M127" s="342"/>
      <c r="N127" s="351"/>
      <c r="O127" s="344"/>
      <c r="P127" s="345"/>
      <c r="Q127" s="351"/>
      <c r="R127" s="345"/>
      <c r="S127" s="352"/>
      <c r="T127" s="347"/>
      <c r="U127" s="348"/>
      <c r="V127" s="352"/>
      <c r="W127" s="348"/>
    </row>
    <row r="128" spans="2:23" x14ac:dyDescent="0.15">
      <c r="B128" s="498"/>
      <c r="C128" s="498"/>
      <c r="D128" s="519" t="s">
        <v>364</v>
      </c>
      <c r="E128" s="520" t="s">
        <v>228</v>
      </c>
      <c r="F128" s="521" t="s">
        <v>365</v>
      </c>
      <c r="G128" s="527" t="s">
        <v>368</v>
      </c>
      <c r="H128" s="543" t="s">
        <v>367</v>
      </c>
      <c r="I128" s="545" t="s">
        <v>364</v>
      </c>
      <c r="J128" s="546" t="s">
        <v>228</v>
      </c>
      <c r="K128" s="547" t="s">
        <v>365</v>
      </c>
      <c r="L128" s="529" t="s">
        <v>368</v>
      </c>
      <c r="M128" s="531" t="s">
        <v>367</v>
      </c>
      <c r="N128" s="549" t="s">
        <v>364</v>
      </c>
      <c r="O128" s="518" t="s">
        <v>228</v>
      </c>
      <c r="P128" s="537" t="s">
        <v>365</v>
      </c>
      <c r="Q128" s="533" t="s">
        <v>368</v>
      </c>
      <c r="R128" s="535" t="s">
        <v>367</v>
      </c>
      <c r="S128" s="539" t="s">
        <v>364</v>
      </c>
      <c r="T128" s="540" t="s">
        <v>228</v>
      </c>
      <c r="U128" s="541" t="s">
        <v>365</v>
      </c>
      <c r="V128" s="523" t="s">
        <v>368</v>
      </c>
      <c r="W128" s="525" t="s">
        <v>367</v>
      </c>
    </row>
    <row r="129" spans="2:23" x14ac:dyDescent="0.15">
      <c r="B129" s="498"/>
      <c r="C129" s="498"/>
      <c r="D129" s="519"/>
      <c r="E129" s="520"/>
      <c r="F129" s="522"/>
      <c r="G129" s="528"/>
      <c r="H129" s="544"/>
      <c r="I129" s="545"/>
      <c r="J129" s="546"/>
      <c r="K129" s="548"/>
      <c r="L129" s="530"/>
      <c r="M129" s="532"/>
      <c r="N129" s="549"/>
      <c r="O129" s="518"/>
      <c r="P129" s="538"/>
      <c r="Q129" s="534"/>
      <c r="R129" s="536"/>
      <c r="S129" s="539"/>
      <c r="T129" s="540"/>
      <c r="U129" s="542"/>
      <c r="V129" s="524"/>
      <c r="W129" s="526"/>
    </row>
    <row r="130" spans="2:23" x14ac:dyDescent="0.15">
      <c r="B130" s="459"/>
      <c r="C130" s="459"/>
      <c r="D130" s="519"/>
      <c r="E130" s="520"/>
      <c r="F130" s="522"/>
      <c r="G130" s="528"/>
      <c r="H130" s="544"/>
      <c r="I130" s="545"/>
      <c r="J130" s="546"/>
      <c r="K130" s="548"/>
      <c r="L130" s="530"/>
      <c r="M130" s="532"/>
      <c r="N130" s="549"/>
      <c r="O130" s="518"/>
      <c r="P130" s="538"/>
      <c r="Q130" s="534"/>
      <c r="R130" s="536"/>
      <c r="S130" s="539"/>
      <c r="T130" s="540"/>
      <c r="U130" s="542"/>
      <c r="V130" s="524"/>
      <c r="W130" s="526"/>
    </row>
    <row r="131" spans="2:23" x14ac:dyDescent="0.15">
      <c r="B131" s="155" t="s">
        <v>1046</v>
      </c>
      <c r="C131" s="41" t="s">
        <v>141</v>
      </c>
      <c r="D131" s="134">
        <f>詳細表【係数】!G128</f>
        <v>13.931457331070588</v>
      </c>
      <c r="E131" s="134">
        <f>詳細表【係数】!H128</f>
        <v>8.0889317960553093</v>
      </c>
      <c r="F131" s="134">
        <f>詳細表【係数】!I128</f>
        <v>1.1262452535362719</v>
      </c>
      <c r="G131" s="134">
        <f>詳細表【係数】!AA128</f>
        <v>7.1691477346945732E-6</v>
      </c>
      <c r="H131" s="134">
        <f>詳細表【係数】!AE128</f>
        <v>9.3462815559668492E-7</v>
      </c>
      <c r="I131" s="134">
        <f>詳細表【係数】!M128</f>
        <v>2.2999035517062616</v>
      </c>
      <c r="J131" s="134">
        <f>詳細表【係数】!N128</f>
        <v>1.3353780961426291</v>
      </c>
      <c r="K131" s="134">
        <f>詳細表【係数】!O128</f>
        <v>0.18592853548232044</v>
      </c>
      <c r="L131" s="134">
        <f>詳細表【係数】!AB128</f>
        <v>1.1835336351321883E-6</v>
      </c>
      <c r="M131" s="134">
        <f>詳細表【係数】!AF128</f>
        <v>1.5429502911999386E-7</v>
      </c>
      <c r="N131" s="134">
        <f>詳細表【係数】!U128</f>
        <v>0.65823969409257455</v>
      </c>
      <c r="O131" s="134">
        <f>詳細表【係数】!V128</f>
        <v>0.38218944827087797</v>
      </c>
      <c r="P131" s="134">
        <f>詳細表【係数】!W128</f>
        <v>5.3213336806305259E-2</v>
      </c>
      <c r="Q131" s="134">
        <f>詳細表【係数】!AC128</f>
        <v>3.3873108172719702E-7</v>
      </c>
      <c r="R131" s="134">
        <f>詳細表【係数】!AG128</f>
        <v>4.4159726912287947E-8</v>
      </c>
      <c r="S131" s="134">
        <f t="shared" ref="S131:S194" si="5">D131+I131+N131</f>
        <v>16.889600576869423</v>
      </c>
      <c r="T131" s="134">
        <f t="shared" ref="T131:T194" si="6">E131+J131+O131</f>
        <v>9.8064993404688163</v>
      </c>
      <c r="U131" s="134">
        <f t="shared" ref="U131:U194" si="7">F131+K131+P131</f>
        <v>1.3653871258248975</v>
      </c>
      <c r="V131" s="134">
        <f t="shared" ref="V131:V194" si="8">G131+L131+Q131</f>
        <v>8.6914124515539594E-6</v>
      </c>
      <c r="W131" s="134">
        <f t="shared" ref="W131:W194" si="9">H131+M131+R131</f>
        <v>1.1330829116289666E-6</v>
      </c>
    </row>
    <row r="132" spans="2:23" x14ac:dyDescent="0.15">
      <c r="B132" s="155" t="s">
        <v>1047</v>
      </c>
      <c r="C132" s="41" t="s">
        <v>205</v>
      </c>
      <c r="D132" s="46">
        <f>詳細表【係数】!G129</f>
        <v>0</v>
      </c>
      <c r="E132" s="46">
        <f>詳細表【係数】!H129</f>
        <v>0</v>
      </c>
      <c r="F132" s="46">
        <f>詳細表【係数】!I129</f>
        <v>0</v>
      </c>
      <c r="G132" s="46">
        <f>詳細表【係数】!AA129</f>
        <v>0</v>
      </c>
      <c r="H132" s="46">
        <f>詳細表【係数】!AE129</f>
        <v>0</v>
      </c>
      <c r="I132" s="46">
        <f>詳細表【係数】!M129</f>
        <v>0.50219255977602517</v>
      </c>
      <c r="J132" s="46">
        <f>詳細表【係数】!N129</f>
        <v>0.14627242445307326</v>
      </c>
      <c r="K132" s="46">
        <f>詳細表【係数】!O129</f>
        <v>4.8557069336090324E-2</v>
      </c>
      <c r="L132" s="46">
        <f>詳細表【係数】!AB129</f>
        <v>6.7194779124961109E-8</v>
      </c>
      <c r="M132" s="46">
        <f>詳細表【係数】!AF129</f>
        <v>2.8292538578930994E-8</v>
      </c>
      <c r="N132" s="46">
        <f>詳細表【係数】!U129</f>
        <v>6.7989568782067869E-2</v>
      </c>
      <c r="O132" s="46">
        <f>詳細表【係数】!V129</f>
        <v>1.9803158907227655E-2</v>
      </c>
      <c r="P132" s="46">
        <f>詳細表【係数】!W129</f>
        <v>6.5739209815337454E-3</v>
      </c>
      <c r="Q132" s="46">
        <f>詳細表【係数】!AC129</f>
        <v>9.0971958229527432E-9</v>
      </c>
      <c r="R132" s="46">
        <f>詳細表【係数】!AG129</f>
        <v>3.8303982412432598E-9</v>
      </c>
      <c r="S132" s="46">
        <f t="shared" si="5"/>
        <v>0.57018212855809303</v>
      </c>
      <c r="T132" s="46">
        <f t="shared" si="6"/>
        <v>0.16607558336030093</v>
      </c>
      <c r="U132" s="46">
        <f t="shared" si="7"/>
        <v>5.5130990317624071E-2</v>
      </c>
      <c r="V132" s="46">
        <f t="shared" si="8"/>
        <v>7.6291974947913847E-8</v>
      </c>
      <c r="W132" s="46">
        <f t="shared" si="9"/>
        <v>3.2122936820174256E-8</v>
      </c>
    </row>
    <row r="133" spans="2:23" x14ac:dyDescent="0.15">
      <c r="B133" s="155" t="s">
        <v>36</v>
      </c>
      <c r="C133" s="41" t="s">
        <v>142</v>
      </c>
      <c r="D133" s="46">
        <f>詳細表【係数】!G130</f>
        <v>0</v>
      </c>
      <c r="E133" s="46">
        <f>詳細表【係数】!H130</f>
        <v>0</v>
      </c>
      <c r="F133" s="46">
        <f>詳細表【係数】!I130</f>
        <v>0</v>
      </c>
      <c r="G133" s="46">
        <f>詳細表【係数】!AA130</f>
        <v>0</v>
      </c>
      <c r="H133" s="46">
        <f>詳細表【係数】!AE130</f>
        <v>0</v>
      </c>
      <c r="I133" s="46">
        <f>詳細表【係数】!M130</f>
        <v>1.0025948635880402</v>
      </c>
      <c r="J133" s="46">
        <f>詳細表【係数】!N130</f>
        <v>0.6600325567530918</v>
      </c>
      <c r="K133" s="46">
        <f>詳細表【係数】!O130</f>
        <v>0.4544299278670737</v>
      </c>
      <c r="L133" s="46">
        <f>詳細表【係数】!AB130</f>
        <v>3.3709805608708511E-8</v>
      </c>
      <c r="M133" s="46">
        <f>詳細表【係数】!AF130</f>
        <v>3.0447566356252843E-8</v>
      </c>
      <c r="N133" s="46">
        <f>詳細表【係数】!U130</f>
        <v>3.1693669222897669</v>
      </c>
      <c r="O133" s="46">
        <f>詳細表【係数】!V130</f>
        <v>2.0864712447471057</v>
      </c>
      <c r="P133" s="46">
        <f>詳細表【係数】!W130</f>
        <v>1.4365275887471729</v>
      </c>
      <c r="Q133" s="46">
        <f>詳細表【係数】!AC130</f>
        <v>1.0656222840670583E-7</v>
      </c>
      <c r="R133" s="46">
        <f>詳細表【係数】!AG130</f>
        <v>9.6249754689927843E-8</v>
      </c>
      <c r="S133" s="46">
        <f t="shared" si="5"/>
        <v>4.1719617858778069</v>
      </c>
      <c r="T133" s="46">
        <f t="shared" si="6"/>
        <v>2.7465038015001975</v>
      </c>
      <c r="U133" s="46">
        <f t="shared" si="7"/>
        <v>1.8909575166142467</v>
      </c>
      <c r="V133" s="46">
        <f t="shared" si="8"/>
        <v>1.4027203401541435E-7</v>
      </c>
      <c r="W133" s="46">
        <f t="shared" si="9"/>
        <v>1.2669732104618067E-7</v>
      </c>
    </row>
    <row r="134" spans="2:23" x14ac:dyDescent="0.15">
      <c r="B134" s="155" t="s">
        <v>37</v>
      </c>
      <c r="C134" s="41" t="s">
        <v>143</v>
      </c>
      <c r="D134" s="46">
        <f>詳細表【係数】!G131</f>
        <v>0</v>
      </c>
      <c r="E134" s="46">
        <f>詳細表【係数】!H131</f>
        <v>0</v>
      </c>
      <c r="F134" s="46">
        <f>詳細表【係数】!I131</f>
        <v>0</v>
      </c>
      <c r="G134" s="46">
        <f>詳細表【係数】!AA131</f>
        <v>0</v>
      </c>
      <c r="H134" s="46">
        <f>詳細表【係数】!AE131</f>
        <v>0</v>
      </c>
      <c r="I134" s="46">
        <f>詳細表【係数】!M131</f>
        <v>7.3881272002021695E-3</v>
      </c>
      <c r="J134" s="46">
        <f>詳細表【係数】!N131</f>
        <v>4.9500452241354534E-3</v>
      </c>
      <c r="K134" s="46">
        <f>詳細表【係数】!O131</f>
        <v>2.8074883360768243E-3</v>
      </c>
      <c r="L134" s="46">
        <f>詳細表【係数】!AB131</f>
        <v>1.1082190800303254E-8</v>
      </c>
      <c r="M134" s="46">
        <f>詳細表【係数】!AF131</f>
        <v>3.6940636001010846E-9</v>
      </c>
      <c r="N134" s="46">
        <f>詳細表【係数】!U131</f>
        <v>2.3815708065761747E-3</v>
      </c>
      <c r="O134" s="46">
        <f>詳細表【係数】!V131</f>
        <v>1.5956524404060369E-3</v>
      </c>
      <c r="P134" s="46">
        <f>詳細表【係数】!W131</f>
        <v>9.0499690649894636E-4</v>
      </c>
      <c r="Q134" s="46">
        <f>詳細表【係数】!AC131</f>
        <v>3.5723562098642619E-9</v>
      </c>
      <c r="R134" s="46">
        <f>詳細表【係数】!AG131</f>
        <v>1.1907854032880874E-9</v>
      </c>
      <c r="S134" s="46">
        <f t="shared" si="5"/>
        <v>9.7696980067783438E-3</v>
      </c>
      <c r="T134" s="46">
        <f t="shared" si="6"/>
        <v>6.54569766454149E-3</v>
      </c>
      <c r="U134" s="46">
        <f t="shared" si="7"/>
        <v>3.7124852425757708E-3</v>
      </c>
      <c r="V134" s="46">
        <f t="shared" si="8"/>
        <v>1.4654547010167515E-8</v>
      </c>
      <c r="W134" s="46">
        <f t="shared" si="9"/>
        <v>4.8848490033891718E-9</v>
      </c>
    </row>
    <row r="135" spans="2:23" x14ac:dyDescent="0.15">
      <c r="B135" s="155" t="s">
        <v>38</v>
      </c>
      <c r="C135" s="41" t="s">
        <v>144</v>
      </c>
      <c r="D135" s="67">
        <f>詳細表【係数】!G132</f>
        <v>3.0442349615557722</v>
      </c>
      <c r="E135" s="67">
        <f>詳細表【係数】!H132</f>
        <v>1.9497674642314984</v>
      </c>
      <c r="F135" s="67">
        <f>詳細表【係数】!I132</f>
        <v>0.4500429420580786</v>
      </c>
      <c r="G135" s="67">
        <f>詳細表【係数】!AA132</f>
        <v>2.4781689918406029E-7</v>
      </c>
      <c r="H135" s="67">
        <f>詳細表【係数】!AE132</f>
        <v>9.4654875778573395E-8</v>
      </c>
      <c r="I135" s="67">
        <f>詳細表【係数】!M132</f>
        <v>0.62713564081272632</v>
      </c>
      <c r="J135" s="67">
        <f>詳細表【係数】!N132</f>
        <v>0.4016669815432784</v>
      </c>
      <c r="K135" s="67">
        <f>詳細表【係数】!O132</f>
        <v>9.2712281550238348E-2</v>
      </c>
      <c r="L135" s="67">
        <f>詳細表【係数】!AB132</f>
        <v>5.1052172988182519E-8</v>
      </c>
      <c r="M135" s="67">
        <f>詳細表【係数】!AF132</f>
        <v>1.9499626975937382E-8</v>
      </c>
      <c r="N135" s="67">
        <f>詳細表【係数】!U132</f>
        <v>0.11693648366073703</v>
      </c>
      <c r="O135" s="67">
        <f>詳細表【係数】!V132</f>
        <v>7.4895319875974101E-2</v>
      </c>
      <c r="P135" s="67">
        <f>詳細表【係数】!W132</f>
        <v>1.7287246157146E-2</v>
      </c>
      <c r="Q135" s="67">
        <f>詳細表【係数】!AC132</f>
        <v>9.5192510263667672E-9</v>
      </c>
      <c r="R135" s="67">
        <f>詳細表【係数】!AG132</f>
        <v>3.6359244521761788E-9</v>
      </c>
      <c r="S135" s="67">
        <f t="shared" si="5"/>
        <v>3.7883070860292358</v>
      </c>
      <c r="T135" s="67">
        <f t="shared" si="6"/>
        <v>2.4263297656507512</v>
      </c>
      <c r="U135" s="67">
        <f t="shared" si="7"/>
        <v>0.56004246976546301</v>
      </c>
      <c r="V135" s="67">
        <f t="shared" si="8"/>
        <v>3.0838832319860961E-7</v>
      </c>
      <c r="W135" s="67">
        <f t="shared" si="9"/>
        <v>1.1779042720668694E-7</v>
      </c>
    </row>
    <row r="136" spans="2:23" x14ac:dyDescent="0.15">
      <c r="B136" s="162" t="s">
        <v>39</v>
      </c>
      <c r="C136" s="116" t="s">
        <v>206</v>
      </c>
      <c r="D136" s="46">
        <f>詳細表【係数】!G133</f>
        <v>0</v>
      </c>
      <c r="E136" s="46">
        <f>詳細表【係数】!H133</f>
        <v>0</v>
      </c>
      <c r="F136" s="46">
        <f>詳細表【係数】!I133</f>
        <v>0</v>
      </c>
      <c r="G136" s="46">
        <f>詳細表【係数】!AA133</f>
        <v>0</v>
      </c>
      <c r="H136" s="46">
        <f>詳細表【係数】!AE133</f>
        <v>0</v>
      </c>
      <c r="I136" s="46">
        <f>詳細表【係数】!M133</f>
        <v>-9.8026131688075069E-15</v>
      </c>
      <c r="J136" s="46">
        <f>詳細表【係数】!N133</f>
        <v>0</v>
      </c>
      <c r="K136" s="46">
        <f>詳細表【係数】!O133</f>
        <v>0</v>
      </c>
      <c r="L136" s="46">
        <f>詳細表【係数】!AB133</f>
        <v>0</v>
      </c>
      <c r="M136" s="46">
        <f>詳細表【係数】!AF133</f>
        <v>0</v>
      </c>
      <c r="N136" s="46">
        <f>詳細表【係数】!U133</f>
        <v>-2.7976283492808452E-15</v>
      </c>
      <c r="O136" s="46">
        <f>詳細表【係数】!V133</f>
        <v>0</v>
      </c>
      <c r="P136" s="46">
        <f>詳細表【係数】!W133</f>
        <v>0</v>
      </c>
      <c r="Q136" s="46">
        <f>詳細表【係数】!AC133</f>
        <v>0</v>
      </c>
      <c r="R136" s="46">
        <f>詳細表【係数】!AG133</f>
        <v>0</v>
      </c>
      <c r="S136" s="46">
        <f t="shared" si="5"/>
        <v>-1.2600241518088352E-14</v>
      </c>
      <c r="T136" s="46">
        <f t="shared" si="6"/>
        <v>0</v>
      </c>
      <c r="U136" s="46">
        <f t="shared" si="7"/>
        <v>0</v>
      </c>
      <c r="V136" s="46">
        <f t="shared" si="8"/>
        <v>0</v>
      </c>
      <c r="W136" s="46">
        <f t="shared" si="9"/>
        <v>0</v>
      </c>
    </row>
    <row r="137" spans="2:23" x14ac:dyDescent="0.15">
      <c r="B137" s="155" t="s">
        <v>40</v>
      </c>
      <c r="C137" s="41" t="s">
        <v>956</v>
      </c>
      <c r="D137" s="46">
        <f>詳細表【係数】!G134</f>
        <v>0</v>
      </c>
      <c r="E137" s="46">
        <f>詳細表【係数】!H134</f>
        <v>0</v>
      </c>
      <c r="F137" s="46">
        <f>詳細表【係数】!I134</f>
        <v>0</v>
      </c>
      <c r="G137" s="46">
        <f>詳細表【係数】!AA134</f>
        <v>0</v>
      </c>
      <c r="H137" s="46">
        <f>詳細表【係数】!AE134</f>
        <v>0</v>
      </c>
      <c r="I137" s="46">
        <f>詳細表【係数】!M134</f>
        <v>0</v>
      </c>
      <c r="J137" s="46">
        <f>詳細表【係数】!N134</f>
        <v>0</v>
      </c>
      <c r="K137" s="46">
        <f>詳細表【係数】!O134</f>
        <v>0</v>
      </c>
      <c r="L137" s="46">
        <f>詳細表【係数】!AB134</f>
        <v>0</v>
      </c>
      <c r="M137" s="46">
        <f>詳細表【係数】!AF134</f>
        <v>0</v>
      </c>
      <c r="N137" s="46">
        <f>詳細表【係数】!U134</f>
        <v>0</v>
      </c>
      <c r="O137" s="46">
        <f>詳細表【係数】!V134</f>
        <v>0</v>
      </c>
      <c r="P137" s="46">
        <f>詳細表【係数】!W134</f>
        <v>0</v>
      </c>
      <c r="Q137" s="46">
        <f>詳細表【係数】!AC134</f>
        <v>0</v>
      </c>
      <c r="R137" s="46">
        <f>詳細表【係数】!AG134</f>
        <v>0</v>
      </c>
      <c r="S137" s="46">
        <f t="shared" si="5"/>
        <v>0</v>
      </c>
      <c r="T137" s="46">
        <f t="shared" si="6"/>
        <v>0</v>
      </c>
      <c r="U137" s="46">
        <f t="shared" si="7"/>
        <v>0</v>
      </c>
      <c r="V137" s="46">
        <f t="shared" si="8"/>
        <v>0</v>
      </c>
      <c r="W137" s="46">
        <f t="shared" si="9"/>
        <v>0</v>
      </c>
    </row>
    <row r="138" spans="2:23" x14ac:dyDescent="0.15">
      <c r="B138" s="155" t="s">
        <v>41</v>
      </c>
      <c r="C138" s="41" t="s">
        <v>145</v>
      </c>
      <c r="D138" s="46">
        <f>詳細表【係数】!G135</f>
        <v>192.93187796394071</v>
      </c>
      <c r="E138" s="46">
        <f>詳細表【係数】!H135</f>
        <v>59.208908954728116</v>
      </c>
      <c r="F138" s="46">
        <f>詳細表【係数】!I135</f>
        <v>25.724751129794903</v>
      </c>
      <c r="G138" s="46">
        <f>詳細表【係数】!AA135</f>
        <v>8.2271859740897465E-6</v>
      </c>
      <c r="H138" s="46">
        <f>詳細表【係数】!AE135</f>
        <v>7.9267452124032418E-6</v>
      </c>
      <c r="I138" s="46">
        <f>詳細表【係数】!M135</f>
        <v>76.318904867454577</v>
      </c>
      <c r="J138" s="46">
        <f>詳細表【係数】!N135</f>
        <v>23.421526486495086</v>
      </c>
      <c r="K138" s="46">
        <f>詳細表【係数】!O135</f>
        <v>10.176052060099178</v>
      </c>
      <c r="L138" s="46">
        <f>詳細表【係数】!AB135</f>
        <v>3.2544638569307123E-6</v>
      </c>
      <c r="M138" s="46">
        <f>詳細表【係数】!AF135</f>
        <v>3.1356171937901429E-6</v>
      </c>
      <c r="N138" s="46">
        <f>詳細表【係数】!U135</f>
        <v>30.153380570365449</v>
      </c>
      <c r="O138" s="46">
        <f>詳細表【係数】!V135</f>
        <v>9.2537779847958586</v>
      </c>
      <c r="P138" s="46">
        <f>詳細表【係数】!W135</f>
        <v>4.0205290026753469</v>
      </c>
      <c r="Q138" s="46">
        <f>詳細表【係数】!AC135</f>
        <v>1.2858293420347414E-6</v>
      </c>
      <c r="R138" s="46">
        <f>詳細表【係数】!AG135</f>
        <v>1.2388733660623474E-6</v>
      </c>
      <c r="S138" s="46">
        <f t="shared" si="5"/>
        <v>299.40416340176074</v>
      </c>
      <c r="T138" s="46">
        <f t="shared" si="6"/>
        <v>91.884213426019059</v>
      </c>
      <c r="U138" s="46">
        <f t="shared" si="7"/>
        <v>39.921332192569423</v>
      </c>
      <c r="V138" s="46">
        <f t="shared" si="8"/>
        <v>1.2767479173055201E-5</v>
      </c>
      <c r="W138" s="46">
        <f t="shared" si="9"/>
        <v>1.2301235772255733E-5</v>
      </c>
    </row>
    <row r="139" spans="2:23" x14ac:dyDescent="0.15">
      <c r="B139" s="155" t="s">
        <v>42</v>
      </c>
      <c r="C139" s="41" t="s">
        <v>957</v>
      </c>
      <c r="D139" s="46">
        <f>詳細表【係数】!G136</f>
        <v>0</v>
      </c>
      <c r="E139" s="46">
        <f>詳細表【係数】!H136</f>
        <v>0</v>
      </c>
      <c r="F139" s="46">
        <f>詳細表【係数】!I136</f>
        <v>0</v>
      </c>
      <c r="G139" s="46">
        <f>詳細表【係数】!AA136</f>
        <v>0</v>
      </c>
      <c r="H139" s="46">
        <f>詳細表【係数】!AE136</f>
        <v>0</v>
      </c>
      <c r="I139" s="46">
        <f>詳細表【係数】!M136</f>
        <v>1.056900367399785E-16</v>
      </c>
      <c r="J139" s="46">
        <f>詳細表【係数】!N136</f>
        <v>0</v>
      </c>
      <c r="K139" s="46">
        <f>詳細表【係数】!O136</f>
        <v>0</v>
      </c>
      <c r="L139" s="46">
        <f>詳細表【係数】!AB136</f>
        <v>0</v>
      </c>
      <c r="M139" s="46">
        <f>詳細表【係数】!AF136</f>
        <v>0</v>
      </c>
      <c r="N139" s="46">
        <f>詳細表【係数】!U136</f>
        <v>8.461463164203995E-16</v>
      </c>
      <c r="O139" s="46">
        <f>詳細表【係数】!V136</f>
        <v>0</v>
      </c>
      <c r="P139" s="46">
        <f>詳細表【係数】!W136</f>
        <v>0</v>
      </c>
      <c r="Q139" s="46">
        <f>詳細表【係数】!AC136</f>
        <v>0</v>
      </c>
      <c r="R139" s="46">
        <f>詳細表【係数】!AG136</f>
        <v>0</v>
      </c>
      <c r="S139" s="46">
        <f t="shared" si="5"/>
        <v>9.5183635316037791E-16</v>
      </c>
      <c r="T139" s="46">
        <f t="shared" si="6"/>
        <v>0</v>
      </c>
      <c r="U139" s="46">
        <f t="shared" si="7"/>
        <v>0</v>
      </c>
      <c r="V139" s="46">
        <f t="shared" si="8"/>
        <v>0</v>
      </c>
      <c r="W139" s="46">
        <f t="shared" si="9"/>
        <v>0</v>
      </c>
    </row>
    <row r="140" spans="2:23" x14ac:dyDescent="0.15">
      <c r="B140" s="163" t="s">
        <v>43</v>
      </c>
      <c r="C140" s="62" t="s">
        <v>958</v>
      </c>
      <c r="D140" s="67">
        <f>詳細表【係数】!G137</f>
        <v>0</v>
      </c>
      <c r="E140" s="67">
        <f>詳細表【係数】!H137</f>
        <v>0</v>
      </c>
      <c r="F140" s="67">
        <f>詳細表【係数】!I137</f>
        <v>0</v>
      </c>
      <c r="G140" s="67">
        <f>詳細表【係数】!AA137</f>
        <v>0</v>
      </c>
      <c r="H140" s="67">
        <f>詳細表【係数】!AE137</f>
        <v>0</v>
      </c>
      <c r="I140" s="67">
        <f>詳細表【係数】!M137</f>
        <v>0</v>
      </c>
      <c r="J140" s="67">
        <f>詳細表【係数】!N137</f>
        <v>0</v>
      </c>
      <c r="K140" s="67">
        <f>詳細表【係数】!O137</f>
        <v>0</v>
      </c>
      <c r="L140" s="67">
        <f>詳細表【係数】!AB137</f>
        <v>0</v>
      </c>
      <c r="M140" s="67">
        <f>詳細表【係数】!AF137</f>
        <v>0</v>
      </c>
      <c r="N140" s="67">
        <f>詳細表【係数】!U137</f>
        <v>0</v>
      </c>
      <c r="O140" s="67">
        <f>詳細表【係数】!V137</f>
        <v>0</v>
      </c>
      <c r="P140" s="67">
        <f>詳細表【係数】!W137</f>
        <v>0</v>
      </c>
      <c r="Q140" s="67">
        <f>詳細表【係数】!AC137</f>
        <v>0</v>
      </c>
      <c r="R140" s="67">
        <f>詳細表【係数】!AG137</f>
        <v>0</v>
      </c>
      <c r="S140" s="67">
        <f t="shared" si="5"/>
        <v>0</v>
      </c>
      <c r="T140" s="67">
        <f t="shared" si="6"/>
        <v>0</v>
      </c>
      <c r="U140" s="67">
        <f t="shared" si="7"/>
        <v>0</v>
      </c>
      <c r="V140" s="67">
        <f t="shared" si="8"/>
        <v>0</v>
      </c>
      <c r="W140" s="67">
        <f t="shared" si="9"/>
        <v>0</v>
      </c>
    </row>
    <row r="141" spans="2:23" x14ac:dyDescent="0.15">
      <c r="B141" s="155" t="s">
        <v>44</v>
      </c>
      <c r="C141" s="41" t="s">
        <v>207</v>
      </c>
      <c r="D141" s="46">
        <f>詳細表【係数】!G138</f>
        <v>0</v>
      </c>
      <c r="E141" s="46">
        <f>詳細表【係数】!H138</f>
        <v>0</v>
      </c>
      <c r="F141" s="46">
        <f>詳細表【係数】!I138</f>
        <v>0</v>
      </c>
      <c r="G141" s="46">
        <f>詳細表【係数】!AA138</f>
        <v>0</v>
      </c>
      <c r="H141" s="46">
        <f>詳細表【係数】!AE138</f>
        <v>0</v>
      </c>
      <c r="I141" s="46">
        <f>詳細表【係数】!M138</f>
        <v>0</v>
      </c>
      <c r="J141" s="46">
        <f>詳細表【係数】!N138</f>
        <v>0</v>
      </c>
      <c r="K141" s="46">
        <f>詳細表【係数】!O138</f>
        <v>0</v>
      </c>
      <c r="L141" s="46">
        <f>詳細表【係数】!AB138</f>
        <v>0</v>
      </c>
      <c r="M141" s="46">
        <f>詳細表【係数】!AF138</f>
        <v>0</v>
      </c>
      <c r="N141" s="46">
        <f>詳細表【係数】!U138</f>
        <v>0</v>
      </c>
      <c r="O141" s="46">
        <f>詳細表【係数】!V138</f>
        <v>0</v>
      </c>
      <c r="P141" s="46">
        <f>詳細表【係数】!W138</f>
        <v>0</v>
      </c>
      <c r="Q141" s="46">
        <f>詳細表【係数】!AC138</f>
        <v>0</v>
      </c>
      <c r="R141" s="46">
        <f>詳細表【係数】!AG138</f>
        <v>0</v>
      </c>
      <c r="S141" s="46">
        <f t="shared" si="5"/>
        <v>0</v>
      </c>
      <c r="T141" s="46">
        <f t="shared" si="6"/>
        <v>0</v>
      </c>
      <c r="U141" s="46">
        <f t="shared" si="7"/>
        <v>0</v>
      </c>
      <c r="V141" s="46">
        <f t="shared" si="8"/>
        <v>0</v>
      </c>
      <c r="W141" s="46">
        <f t="shared" si="9"/>
        <v>0</v>
      </c>
    </row>
    <row r="142" spans="2:23" x14ac:dyDescent="0.15">
      <c r="B142" s="155" t="s">
        <v>45</v>
      </c>
      <c r="C142" s="41" t="s">
        <v>147</v>
      </c>
      <c r="D142" s="46">
        <f>詳細表【係数】!G139</f>
        <v>0</v>
      </c>
      <c r="E142" s="46">
        <f>詳細表【係数】!H139</f>
        <v>0</v>
      </c>
      <c r="F142" s="46">
        <f>詳細表【係数】!I139</f>
        <v>0</v>
      </c>
      <c r="G142" s="46">
        <f>詳細表【係数】!AA139</f>
        <v>0</v>
      </c>
      <c r="H142" s="46">
        <f>詳細表【係数】!AE139</f>
        <v>0</v>
      </c>
      <c r="I142" s="46">
        <f>詳細表【係数】!M139</f>
        <v>3.3158197857695713E-2</v>
      </c>
      <c r="J142" s="46">
        <f>詳細表【係数】!N139</f>
        <v>1.3366898511383585E-2</v>
      </c>
      <c r="K142" s="46">
        <f>詳細表【係数】!O139</f>
        <v>1.0030354851952953E-2</v>
      </c>
      <c r="L142" s="46">
        <f>詳細表【係数】!AB139</f>
        <v>8.9803452531259222E-9</v>
      </c>
      <c r="M142" s="46">
        <f>詳細表【係数】!AF139</f>
        <v>4.1447747322119642E-9</v>
      </c>
      <c r="N142" s="46">
        <f>詳細表【係数】!U139</f>
        <v>4.7312922409946849E-3</v>
      </c>
      <c r="O142" s="46">
        <f>詳細表【係数】!V139</f>
        <v>1.9073021846509825E-3</v>
      </c>
      <c r="P142" s="46">
        <f>詳細表【係数】!W139</f>
        <v>1.4312159029008921E-3</v>
      </c>
      <c r="Q142" s="46">
        <f>詳細表【係数】!AC139</f>
        <v>1.2813916486027271E-9</v>
      </c>
      <c r="R142" s="46">
        <f>詳細表【係数】!AG139</f>
        <v>5.9141153012433561E-10</v>
      </c>
      <c r="S142" s="46">
        <f t="shared" si="5"/>
        <v>3.7889490098690401E-2</v>
      </c>
      <c r="T142" s="46">
        <f t="shared" si="6"/>
        <v>1.5274200696034568E-2</v>
      </c>
      <c r="U142" s="46">
        <f t="shared" si="7"/>
        <v>1.1461570754853845E-2</v>
      </c>
      <c r="V142" s="46">
        <f t="shared" si="8"/>
        <v>1.0261736901728649E-8</v>
      </c>
      <c r="W142" s="46">
        <f t="shared" si="9"/>
        <v>4.7361862623362995E-9</v>
      </c>
    </row>
    <row r="143" spans="2:23" x14ac:dyDescent="0.15">
      <c r="B143" s="155" t="s">
        <v>46</v>
      </c>
      <c r="C143" s="41" t="s">
        <v>959</v>
      </c>
      <c r="D143" s="46">
        <f>詳細表【係数】!G140</f>
        <v>0</v>
      </c>
      <c r="E143" s="46">
        <f>詳細表【係数】!H140</f>
        <v>0</v>
      </c>
      <c r="F143" s="46">
        <f>詳細表【係数】!I140</f>
        <v>0</v>
      </c>
      <c r="G143" s="46">
        <f>詳細表【係数】!AA140</f>
        <v>0</v>
      </c>
      <c r="H143" s="46">
        <f>詳細表【係数】!AE140</f>
        <v>0</v>
      </c>
      <c r="I143" s="46">
        <f>詳細表【係数】!M140</f>
        <v>0</v>
      </c>
      <c r="J143" s="46">
        <f>詳細表【係数】!N140</f>
        <v>0</v>
      </c>
      <c r="K143" s="46">
        <f>詳細表【係数】!O140</f>
        <v>0</v>
      </c>
      <c r="L143" s="46">
        <f>詳細表【係数】!AB140</f>
        <v>0</v>
      </c>
      <c r="M143" s="46">
        <f>詳細表【係数】!AF140</f>
        <v>0</v>
      </c>
      <c r="N143" s="46">
        <f>詳細表【係数】!U140</f>
        <v>0</v>
      </c>
      <c r="O143" s="46">
        <f>詳細表【係数】!V140</f>
        <v>0</v>
      </c>
      <c r="P143" s="46">
        <f>詳細表【係数】!W140</f>
        <v>0</v>
      </c>
      <c r="Q143" s="46">
        <f>詳細表【係数】!AC140</f>
        <v>0</v>
      </c>
      <c r="R143" s="46">
        <f>詳細表【係数】!AG140</f>
        <v>0</v>
      </c>
      <c r="S143" s="46">
        <f t="shared" si="5"/>
        <v>0</v>
      </c>
      <c r="T143" s="46">
        <f t="shared" si="6"/>
        <v>0</v>
      </c>
      <c r="U143" s="46">
        <f t="shared" si="7"/>
        <v>0</v>
      </c>
      <c r="V143" s="46">
        <f t="shared" si="8"/>
        <v>0</v>
      </c>
      <c r="W143" s="46">
        <f t="shared" si="9"/>
        <v>0</v>
      </c>
    </row>
    <row r="144" spans="2:23" x14ac:dyDescent="0.15">
      <c r="B144" s="155" t="s">
        <v>47</v>
      </c>
      <c r="C144" s="41" t="s">
        <v>960</v>
      </c>
      <c r="D144" s="46">
        <f>詳細表【係数】!G141</f>
        <v>2.2154776154522343E-3</v>
      </c>
      <c r="E144" s="46">
        <f>詳細表【係数】!H141</f>
        <v>9.5769873832191293E-4</v>
      </c>
      <c r="F144" s="46">
        <f>詳細表【係数】!I141</f>
        <v>4.902869975008928E-4</v>
      </c>
      <c r="G144" s="46">
        <f>詳細表【係数】!AA141</f>
        <v>1.8012013133758003E-10</v>
      </c>
      <c r="H144" s="46">
        <f>詳細表【係数】!AE141</f>
        <v>1.2608409193630598E-10</v>
      </c>
      <c r="I144" s="46">
        <f>詳細表【係数】!M141</f>
        <v>0.35639722434702031</v>
      </c>
      <c r="J144" s="46">
        <f>詳細表【係数】!N141</f>
        <v>0.15406211722382984</v>
      </c>
      <c r="K144" s="46">
        <f>詳細表【係数】!O141</f>
        <v>7.8870995501836516E-2</v>
      </c>
      <c r="L144" s="46">
        <f>詳細表【係数】!AB141</f>
        <v>2.8975384093253682E-8</v>
      </c>
      <c r="M144" s="46">
        <f>詳細表【係数】!AF141</f>
        <v>2.0282768865277576E-8</v>
      </c>
      <c r="N144" s="46">
        <f>詳細表【係数】!U141</f>
        <v>1.1418274773435096E-2</v>
      </c>
      <c r="O144" s="46">
        <f>詳細表【係数】!V141</f>
        <v>4.9358509731995447E-3</v>
      </c>
      <c r="P144" s="46">
        <f>詳細表【係数】!W141</f>
        <v>2.5268734905114091E-3</v>
      </c>
      <c r="Q144" s="46">
        <f>詳細表【係数】!AC141</f>
        <v>9.2831502223049562E-10</v>
      </c>
      <c r="R144" s="46">
        <f>詳細表【係数】!AG141</f>
        <v>6.4982051556134695E-10</v>
      </c>
      <c r="S144" s="46">
        <f t="shared" si="5"/>
        <v>0.37003097673590762</v>
      </c>
      <c r="T144" s="46">
        <f t="shared" si="6"/>
        <v>0.15995566693535129</v>
      </c>
      <c r="U144" s="46">
        <f t="shared" si="7"/>
        <v>8.1888155989848818E-2</v>
      </c>
      <c r="V144" s="46">
        <f t="shared" si="8"/>
        <v>3.008381924682176E-8</v>
      </c>
      <c r="W144" s="46">
        <f t="shared" si="9"/>
        <v>2.105867347277523E-8</v>
      </c>
    </row>
    <row r="145" spans="2:23" x14ac:dyDescent="0.15">
      <c r="B145" s="155" t="s">
        <v>48</v>
      </c>
      <c r="C145" s="41" t="s">
        <v>150</v>
      </c>
      <c r="D145" s="67">
        <f>詳細表【係数】!G142</f>
        <v>0.70266756796041685</v>
      </c>
      <c r="E145" s="67">
        <f>詳細表【係数】!H142</f>
        <v>0.28014726059664991</v>
      </c>
      <c r="F145" s="67">
        <f>詳細表【係数】!I142</f>
        <v>0.114594070845527</v>
      </c>
      <c r="G145" s="67">
        <f>詳細表【係数】!AA142</f>
        <v>4.5988329375841023E-8</v>
      </c>
      <c r="H145" s="67">
        <f>詳細表【係数】!AE142</f>
        <v>2.8882589248790077E-8</v>
      </c>
      <c r="I145" s="67">
        <f>詳細表【係数】!M142</f>
        <v>0.95632594621080502</v>
      </c>
      <c r="J145" s="67">
        <f>詳細表【係数】!N142</f>
        <v>0.3812785821979881</v>
      </c>
      <c r="K145" s="67">
        <f>詳細表【係数】!O142</f>
        <v>0.15596177798499175</v>
      </c>
      <c r="L145" s="67">
        <f>詳細表【係数】!AB142</f>
        <v>6.258981431669382E-8</v>
      </c>
      <c r="M145" s="67">
        <f>詳細表【係数】!AF142</f>
        <v>3.9309014321724279E-8</v>
      </c>
      <c r="N145" s="67">
        <f>詳細表【係数】!U142</f>
        <v>0.1553969924767313</v>
      </c>
      <c r="O145" s="67">
        <f>詳細表【係数】!V142</f>
        <v>6.1955387913629846E-2</v>
      </c>
      <c r="P145" s="67">
        <f>詳細表【係数】!W142</f>
        <v>2.5342814692229428E-2</v>
      </c>
      <c r="Q145" s="67">
        <f>詳細表【係数】!AC142</f>
        <v>1.017045385313356E-8</v>
      </c>
      <c r="R145" s="67">
        <f>詳細表【係数】!AG142</f>
        <v>6.3874692797200339E-9</v>
      </c>
      <c r="S145" s="67">
        <f t="shared" si="5"/>
        <v>1.8143905066479531</v>
      </c>
      <c r="T145" s="67">
        <f t="shared" si="6"/>
        <v>0.72338123070826787</v>
      </c>
      <c r="U145" s="67">
        <f t="shared" si="7"/>
        <v>0.29589866352274818</v>
      </c>
      <c r="V145" s="67">
        <f t="shared" si="8"/>
        <v>1.1874859754566841E-7</v>
      </c>
      <c r="W145" s="67">
        <f t="shared" si="9"/>
        <v>7.457907285023438E-8</v>
      </c>
    </row>
    <row r="146" spans="2:23" x14ac:dyDescent="0.15">
      <c r="B146" s="162" t="s">
        <v>49</v>
      </c>
      <c r="C146" s="116" t="s">
        <v>151</v>
      </c>
      <c r="D146" s="46">
        <f>詳細表【係数】!G143</f>
        <v>0</v>
      </c>
      <c r="E146" s="46">
        <f>詳細表【係数】!H143</f>
        <v>0</v>
      </c>
      <c r="F146" s="46">
        <f>詳細表【係数】!I143</f>
        <v>0</v>
      </c>
      <c r="G146" s="46">
        <f>詳細表【係数】!AA143</f>
        <v>0</v>
      </c>
      <c r="H146" s="46">
        <f>詳細表【係数】!AE143</f>
        <v>0</v>
      </c>
      <c r="I146" s="46">
        <f>詳細表【係数】!M143</f>
        <v>6.8293271430924247E-16</v>
      </c>
      <c r="J146" s="46">
        <f>詳細表【係数】!N143</f>
        <v>0</v>
      </c>
      <c r="K146" s="46">
        <f>詳細表【係数】!O143</f>
        <v>0</v>
      </c>
      <c r="L146" s="46">
        <f>詳細表【係数】!AB143</f>
        <v>0</v>
      </c>
      <c r="M146" s="46">
        <f>詳細表【係数】!AF143</f>
        <v>0</v>
      </c>
      <c r="N146" s="46">
        <f>詳細表【係数】!U143</f>
        <v>1.366389557296567E-16</v>
      </c>
      <c r="O146" s="46">
        <f>詳細表【係数】!V143</f>
        <v>0</v>
      </c>
      <c r="P146" s="46">
        <f>詳細表【係数】!W143</f>
        <v>0</v>
      </c>
      <c r="Q146" s="46">
        <f>詳細表【係数】!AC143</f>
        <v>0</v>
      </c>
      <c r="R146" s="46">
        <f>詳細表【係数】!AG143</f>
        <v>0</v>
      </c>
      <c r="S146" s="46">
        <f t="shared" si="5"/>
        <v>8.1957167003889914E-16</v>
      </c>
      <c r="T146" s="46">
        <f t="shared" si="6"/>
        <v>0</v>
      </c>
      <c r="U146" s="46">
        <f t="shared" si="7"/>
        <v>0</v>
      </c>
      <c r="V146" s="46">
        <f t="shared" si="8"/>
        <v>0</v>
      </c>
      <c r="W146" s="46">
        <f t="shared" si="9"/>
        <v>0</v>
      </c>
    </row>
    <row r="147" spans="2:23" x14ac:dyDescent="0.15">
      <c r="B147" s="155" t="s">
        <v>50</v>
      </c>
      <c r="C147" s="41" t="s">
        <v>152</v>
      </c>
      <c r="D147" s="46">
        <f>詳細表【係数】!G144</f>
        <v>0</v>
      </c>
      <c r="E147" s="46">
        <f>詳細表【係数】!H144</f>
        <v>0</v>
      </c>
      <c r="F147" s="46">
        <f>詳細表【係数】!I144</f>
        <v>0</v>
      </c>
      <c r="G147" s="46">
        <f>詳細表【係数】!AA144</f>
        <v>0</v>
      </c>
      <c r="H147" s="46">
        <f>詳細表【係数】!AE144</f>
        <v>0</v>
      </c>
      <c r="I147" s="46">
        <f>詳細表【係数】!M144</f>
        <v>0.41118700958111282</v>
      </c>
      <c r="J147" s="46">
        <f>詳細表【係数】!N144</f>
        <v>0.17847782600912476</v>
      </c>
      <c r="K147" s="46">
        <f>詳細表【係数】!O144</f>
        <v>9.3666458166784206E-2</v>
      </c>
      <c r="L147" s="46">
        <f>詳細表【係数】!AB144</f>
        <v>1.6188464944138298E-8</v>
      </c>
      <c r="M147" s="46">
        <f>詳細表【係数】!AF144</f>
        <v>1.4569618449724469E-8</v>
      </c>
      <c r="N147" s="46">
        <f>詳細表【係数】!U144</f>
        <v>4.4156861565141994E-2</v>
      </c>
      <c r="O147" s="46">
        <f>詳細表【係数】!V144</f>
        <v>1.9166511762035057E-2</v>
      </c>
      <c r="P147" s="46">
        <f>詳細表【係数】!W144</f>
        <v>1.0058724449445338E-2</v>
      </c>
      <c r="Q147" s="46">
        <f>詳細表【係数】!AC144</f>
        <v>1.7384591167378737E-9</v>
      </c>
      <c r="R147" s="46">
        <f>詳細表【係数】!AG144</f>
        <v>1.5646132050640864E-9</v>
      </c>
      <c r="S147" s="46">
        <f t="shared" si="5"/>
        <v>0.4553438711462548</v>
      </c>
      <c r="T147" s="46">
        <f t="shared" si="6"/>
        <v>0.19764433777115981</v>
      </c>
      <c r="U147" s="46">
        <f t="shared" si="7"/>
        <v>0.10372518261622954</v>
      </c>
      <c r="V147" s="46">
        <f t="shared" si="8"/>
        <v>1.7926924060876173E-8</v>
      </c>
      <c r="W147" s="46">
        <f t="shared" si="9"/>
        <v>1.6134231654788554E-8</v>
      </c>
    </row>
    <row r="148" spans="2:23" x14ac:dyDescent="0.15">
      <c r="B148" s="155" t="s">
        <v>51</v>
      </c>
      <c r="C148" s="41" t="s">
        <v>961</v>
      </c>
      <c r="D148" s="46">
        <f>詳細表【係数】!G145</f>
        <v>2.3454167192118382E-2</v>
      </c>
      <c r="E148" s="46">
        <f>詳細表【係数】!H145</f>
        <v>1.2574574345787357E-2</v>
      </c>
      <c r="F148" s="46">
        <f>詳細表【係数】!I145</f>
        <v>6.1789657311820591E-3</v>
      </c>
      <c r="G148" s="46">
        <f>詳細表【係数】!AA145</f>
        <v>1.4521658592672287E-9</v>
      </c>
      <c r="H148" s="46">
        <f>詳細表【係数】!AE145</f>
        <v>1.2495380649508712E-9</v>
      </c>
      <c r="I148" s="46">
        <f>詳細表【係数】!M145</f>
        <v>0.38707686027942284</v>
      </c>
      <c r="J148" s="46">
        <f>詳細表【係数】!N145</f>
        <v>0.20752503029624433</v>
      </c>
      <c r="K148" s="46">
        <f>詳細表【係数】!O145</f>
        <v>0.10197482756087056</v>
      </c>
      <c r="L148" s="46">
        <f>詳細表【係数】!AB145</f>
        <v>2.3965881917948424E-8</v>
      </c>
      <c r="M148" s="46">
        <f>詳細表【係数】!AF145</f>
        <v>2.0621805371257947E-8</v>
      </c>
      <c r="N148" s="46">
        <f>詳細表【係数】!U145</f>
        <v>6.1795739978885274E-2</v>
      </c>
      <c r="O148" s="46">
        <f>詳細表【係数】!V145</f>
        <v>3.3130791652178603E-2</v>
      </c>
      <c r="P148" s="46">
        <f>詳細表【係数】!W145</f>
        <v>1.6279996494221374E-2</v>
      </c>
      <c r="Q148" s="46">
        <f>詳細表【係数】!AC145</f>
        <v>3.8260861326019681E-9</v>
      </c>
      <c r="R148" s="46">
        <f>詳細表【係数】!AG145</f>
        <v>3.2922136489830886E-9</v>
      </c>
      <c r="S148" s="46">
        <f t="shared" si="5"/>
        <v>0.47232676745042651</v>
      </c>
      <c r="T148" s="46">
        <f t="shared" si="6"/>
        <v>0.25323039629421029</v>
      </c>
      <c r="U148" s="46">
        <f t="shared" si="7"/>
        <v>0.12443378978627399</v>
      </c>
      <c r="V148" s="46">
        <f t="shared" si="8"/>
        <v>2.924413390981762E-8</v>
      </c>
      <c r="W148" s="46">
        <f t="shared" si="9"/>
        <v>2.5163557085191904E-8</v>
      </c>
    </row>
    <row r="149" spans="2:23" x14ac:dyDescent="0.15">
      <c r="B149" s="155" t="s">
        <v>52</v>
      </c>
      <c r="C149" s="41" t="s">
        <v>154</v>
      </c>
      <c r="D149" s="46">
        <f>詳細表【係数】!G146</f>
        <v>0</v>
      </c>
      <c r="E149" s="46">
        <f>詳細表【係数】!H146</f>
        <v>0</v>
      </c>
      <c r="F149" s="46">
        <f>詳細表【係数】!I146</f>
        <v>0</v>
      </c>
      <c r="G149" s="46">
        <f>詳細表【係数】!AA146</f>
        <v>0</v>
      </c>
      <c r="H149" s="46">
        <f>詳細表【係数】!AE146</f>
        <v>0</v>
      </c>
      <c r="I149" s="46">
        <f>詳細表【係数】!M146</f>
        <v>0</v>
      </c>
      <c r="J149" s="46">
        <f>詳細表【係数】!N146</f>
        <v>0</v>
      </c>
      <c r="K149" s="46">
        <f>詳細表【係数】!O146</f>
        <v>0</v>
      </c>
      <c r="L149" s="46">
        <f>詳細表【係数】!AB146</f>
        <v>0</v>
      </c>
      <c r="M149" s="46">
        <f>詳細表【係数】!AF146</f>
        <v>0</v>
      </c>
      <c r="N149" s="46">
        <f>詳細表【係数】!U146</f>
        <v>0</v>
      </c>
      <c r="O149" s="46">
        <f>詳細表【係数】!V146</f>
        <v>0</v>
      </c>
      <c r="P149" s="46">
        <f>詳細表【係数】!W146</f>
        <v>0</v>
      </c>
      <c r="Q149" s="46">
        <f>詳細表【係数】!AC146</f>
        <v>0</v>
      </c>
      <c r="R149" s="46">
        <f>詳細表【係数】!AG146</f>
        <v>0</v>
      </c>
      <c r="S149" s="46">
        <f t="shared" si="5"/>
        <v>0</v>
      </c>
      <c r="T149" s="46">
        <f t="shared" si="6"/>
        <v>0</v>
      </c>
      <c r="U149" s="46">
        <f t="shared" si="7"/>
        <v>0</v>
      </c>
      <c r="V149" s="46">
        <f t="shared" si="8"/>
        <v>0</v>
      </c>
      <c r="W149" s="46">
        <f t="shared" si="9"/>
        <v>0</v>
      </c>
    </row>
    <row r="150" spans="2:23" x14ac:dyDescent="0.15">
      <c r="B150" s="163" t="s">
        <v>53</v>
      </c>
      <c r="C150" s="62" t="s">
        <v>962</v>
      </c>
      <c r="D150" s="67">
        <f>詳細表【係数】!G147</f>
        <v>0</v>
      </c>
      <c r="E150" s="67">
        <f>詳細表【係数】!H147</f>
        <v>0</v>
      </c>
      <c r="F150" s="67">
        <f>詳細表【係数】!I147</f>
        <v>0</v>
      </c>
      <c r="G150" s="67">
        <f>詳細表【係数】!AA147</f>
        <v>0</v>
      </c>
      <c r="H150" s="67">
        <f>詳細表【係数】!AE147</f>
        <v>0</v>
      </c>
      <c r="I150" s="67">
        <f>詳細表【係数】!M147</f>
        <v>4.5020476365599638E-2</v>
      </c>
      <c r="J150" s="67">
        <f>詳細表【係数】!N147</f>
        <v>1.6944263250996204E-2</v>
      </c>
      <c r="K150" s="67">
        <f>詳細表【係数】!O147</f>
        <v>4.1622704564422313E-3</v>
      </c>
      <c r="L150" s="67">
        <f>詳細表【係数】!AB147</f>
        <v>8.494429502943327E-10</v>
      </c>
      <c r="M150" s="67">
        <f>詳細表【係数】!AF147</f>
        <v>8.494429502943327E-10</v>
      </c>
      <c r="N150" s="67">
        <f>詳細表【係数】!U147</f>
        <v>5.3534717273473892E-3</v>
      </c>
      <c r="O150" s="67">
        <f>詳細表【係数】!V147</f>
        <v>2.0148750430426798E-3</v>
      </c>
      <c r="P150" s="67">
        <f>詳細表【係数】!W147</f>
        <v>4.9494361252834355E-4</v>
      </c>
      <c r="Q150" s="67">
        <f>詳細表【係数】!AC147</f>
        <v>1.0100890051598846E-10</v>
      </c>
      <c r="R150" s="67">
        <f>詳細表【係数】!AG147</f>
        <v>1.0100890051598846E-10</v>
      </c>
      <c r="S150" s="67">
        <f t="shared" si="5"/>
        <v>5.0373948092947027E-2</v>
      </c>
      <c r="T150" s="67">
        <f t="shared" si="6"/>
        <v>1.8959138294038884E-2</v>
      </c>
      <c r="U150" s="67">
        <f t="shared" si="7"/>
        <v>4.6572140689705747E-3</v>
      </c>
      <c r="V150" s="67">
        <f t="shared" si="8"/>
        <v>9.5045185081032115E-10</v>
      </c>
      <c r="W150" s="67">
        <f t="shared" si="9"/>
        <v>9.5045185081032115E-10</v>
      </c>
    </row>
    <row r="151" spans="2:23" x14ac:dyDescent="0.15">
      <c r="B151" s="155" t="s">
        <v>54</v>
      </c>
      <c r="C151" s="41" t="s">
        <v>963</v>
      </c>
      <c r="D151" s="46">
        <f>詳細表【係数】!G148</f>
        <v>0</v>
      </c>
      <c r="E151" s="46">
        <f>詳細表【係数】!H148</f>
        <v>0</v>
      </c>
      <c r="F151" s="46">
        <f>詳細表【係数】!I148</f>
        <v>0</v>
      </c>
      <c r="G151" s="46">
        <f>詳細表【係数】!AA148</f>
        <v>0</v>
      </c>
      <c r="H151" s="46">
        <f>詳細表【係数】!AE148</f>
        <v>0</v>
      </c>
      <c r="I151" s="46">
        <f>詳細表【係数】!M148</f>
        <v>-4.3970183971040003E-18</v>
      </c>
      <c r="J151" s="46">
        <f>詳細表【係数】!N148</f>
        <v>0</v>
      </c>
      <c r="K151" s="46">
        <f>詳細表【係数】!O148</f>
        <v>0</v>
      </c>
      <c r="L151" s="46">
        <f>詳細表【係数】!AB148</f>
        <v>0</v>
      </c>
      <c r="M151" s="46">
        <f>詳細表【係数】!AF148</f>
        <v>0</v>
      </c>
      <c r="N151" s="46">
        <f>詳細表【係数】!U148</f>
        <v>-4.0129696312881048E-18</v>
      </c>
      <c r="O151" s="46">
        <f>詳細表【係数】!V148</f>
        <v>0</v>
      </c>
      <c r="P151" s="46">
        <f>詳細表【係数】!W148</f>
        <v>0</v>
      </c>
      <c r="Q151" s="46">
        <f>詳細表【係数】!AC148</f>
        <v>0</v>
      </c>
      <c r="R151" s="46">
        <f>詳細表【係数】!AG148</f>
        <v>0</v>
      </c>
      <c r="S151" s="46">
        <f t="shared" si="5"/>
        <v>-8.4099880283921059E-18</v>
      </c>
      <c r="T151" s="46">
        <f t="shared" si="6"/>
        <v>0</v>
      </c>
      <c r="U151" s="46">
        <f t="shared" si="7"/>
        <v>0</v>
      </c>
      <c r="V151" s="46">
        <f t="shared" si="8"/>
        <v>0</v>
      </c>
      <c r="W151" s="46">
        <f t="shared" si="9"/>
        <v>0</v>
      </c>
    </row>
    <row r="152" spans="2:23" x14ac:dyDescent="0.15">
      <c r="B152" s="155" t="s">
        <v>55</v>
      </c>
      <c r="C152" s="41" t="s">
        <v>964</v>
      </c>
      <c r="D152" s="46">
        <f>詳細表【係数】!G149</f>
        <v>0</v>
      </c>
      <c r="E152" s="46">
        <f>詳細表【係数】!H149</f>
        <v>0</v>
      </c>
      <c r="F152" s="46">
        <f>詳細表【係数】!I149</f>
        <v>0</v>
      </c>
      <c r="G152" s="46">
        <f>詳細表【係数】!AA149</f>
        <v>0</v>
      </c>
      <c r="H152" s="46">
        <f>詳細表【係数】!AE149</f>
        <v>0</v>
      </c>
      <c r="I152" s="46">
        <f>詳細表【係数】!M149</f>
        <v>2.0480540050154306E-16</v>
      </c>
      <c r="J152" s="46">
        <f>詳細表【係数】!N149</f>
        <v>0</v>
      </c>
      <c r="K152" s="46">
        <f>詳細表【係数】!O149</f>
        <v>0</v>
      </c>
      <c r="L152" s="46">
        <f>詳細表【係数】!AB149</f>
        <v>0</v>
      </c>
      <c r="M152" s="46">
        <f>詳細表【係数】!AF149</f>
        <v>0</v>
      </c>
      <c r="N152" s="46">
        <f>詳細表【係数】!U149</f>
        <v>1.1738500204555366E-16</v>
      </c>
      <c r="O152" s="46">
        <f>詳細表【係数】!V149</f>
        <v>0</v>
      </c>
      <c r="P152" s="46">
        <f>詳細表【係数】!W149</f>
        <v>0</v>
      </c>
      <c r="Q152" s="46">
        <f>詳細表【係数】!AC149</f>
        <v>0</v>
      </c>
      <c r="R152" s="46">
        <f>詳細表【係数】!AG149</f>
        <v>0</v>
      </c>
      <c r="S152" s="46">
        <f t="shared" si="5"/>
        <v>3.2219040254709671E-16</v>
      </c>
      <c r="T152" s="46">
        <f t="shared" si="6"/>
        <v>0</v>
      </c>
      <c r="U152" s="46">
        <f t="shared" si="7"/>
        <v>0</v>
      </c>
      <c r="V152" s="46">
        <f t="shared" si="8"/>
        <v>0</v>
      </c>
      <c r="W152" s="46">
        <f t="shared" si="9"/>
        <v>0</v>
      </c>
    </row>
    <row r="153" spans="2:23" x14ac:dyDescent="0.15">
      <c r="B153" s="155" t="s">
        <v>56</v>
      </c>
      <c r="C153" s="41" t="s">
        <v>155</v>
      </c>
      <c r="D153" s="46">
        <f>詳細表【係数】!G150</f>
        <v>0</v>
      </c>
      <c r="E153" s="46">
        <f>詳細表【係数】!H150</f>
        <v>0</v>
      </c>
      <c r="F153" s="46">
        <f>詳細表【係数】!I150</f>
        <v>0</v>
      </c>
      <c r="G153" s="46">
        <f>詳細表【係数】!AA150</f>
        <v>0</v>
      </c>
      <c r="H153" s="46">
        <f>詳細表【係数】!AE150</f>
        <v>0</v>
      </c>
      <c r="I153" s="46">
        <f>詳細表【係数】!M150</f>
        <v>8.56916997222949E-17</v>
      </c>
      <c r="J153" s="46">
        <f>詳細表【係数】!N150</f>
        <v>0</v>
      </c>
      <c r="K153" s="46">
        <f>詳細表【係数】!O150</f>
        <v>0</v>
      </c>
      <c r="L153" s="46">
        <f>詳細表【係数】!AB150</f>
        <v>0</v>
      </c>
      <c r="M153" s="46">
        <f>詳細表【係数】!AF150</f>
        <v>0</v>
      </c>
      <c r="N153" s="46">
        <f>詳細表【係数】!U150</f>
        <v>2.1454830890894709E-17</v>
      </c>
      <c r="O153" s="46">
        <f>詳細表【係数】!V150</f>
        <v>0</v>
      </c>
      <c r="P153" s="46">
        <f>詳細表【係数】!W150</f>
        <v>0</v>
      </c>
      <c r="Q153" s="46">
        <f>詳細表【係数】!AC150</f>
        <v>0</v>
      </c>
      <c r="R153" s="46">
        <f>詳細表【係数】!AG150</f>
        <v>0</v>
      </c>
      <c r="S153" s="46">
        <f t="shared" si="5"/>
        <v>1.071465306131896E-16</v>
      </c>
      <c r="T153" s="46">
        <f t="shared" si="6"/>
        <v>0</v>
      </c>
      <c r="U153" s="46">
        <f t="shared" si="7"/>
        <v>0</v>
      </c>
      <c r="V153" s="46">
        <f t="shared" si="8"/>
        <v>0</v>
      </c>
      <c r="W153" s="46">
        <f t="shared" si="9"/>
        <v>0</v>
      </c>
    </row>
    <row r="154" spans="2:23" x14ac:dyDescent="0.15">
      <c r="B154" s="155" t="s">
        <v>57</v>
      </c>
      <c r="C154" s="41" t="s">
        <v>156</v>
      </c>
      <c r="D154" s="46">
        <f>詳細表【係数】!G151</f>
        <v>0</v>
      </c>
      <c r="E154" s="46">
        <f>詳細表【係数】!H151</f>
        <v>0</v>
      </c>
      <c r="F154" s="46">
        <f>詳細表【係数】!I151</f>
        <v>0</v>
      </c>
      <c r="G154" s="46">
        <f>詳細表【係数】!AA151</f>
        <v>0</v>
      </c>
      <c r="H154" s="46">
        <f>詳細表【係数】!AE151</f>
        <v>0</v>
      </c>
      <c r="I154" s="46">
        <f>詳細表【係数】!M151</f>
        <v>0</v>
      </c>
      <c r="J154" s="46">
        <f>詳細表【係数】!N151</f>
        <v>0</v>
      </c>
      <c r="K154" s="46">
        <f>詳細表【係数】!O151</f>
        <v>0</v>
      </c>
      <c r="L154" s="46">
        <f>詳細表【係数】!AB151</f>
        <v>0</v>
      </c>
      <c r="M154" s="46">
        <f>詳細表【係数】!AF151</f>
        <v>0</v>
      </c>
      <c r="N154" s="46">
        <f>詳細表【係数】!U151</f>
        <v>0</v>
      </c>
      <c r="O154" s="46">
        <f>詳細表【係数】!V151</f>
        <v>0</v>
      </c>
      <c r="P154" s="46">
        <f>詳細表【係数】!W151</f>
        <v>0</v>
      </c>
      <c r="Q154" s="46">
        <f>詳細表【係数】!AC151</f>
        <v>0</v>
      </c>
      <c r="R154" s="46">
        <f>詳細表【係数】!AG151</f>
        <v>0</v>
      </c>
      <c r="S154" s="46">
        <f t="shared" si="5"/>
        <v>0</v>
      </c>
      <c r="T154" s="46">
        <f t="shared" si="6"/>
        <v>0</v>
      </c>
      <c r="U154" s="46">
        <f t="shared" si="7"/>
        <v>0</v>
      </c>
      <c r="V154" s="46">
        <f t="shared" si="8"/>
        <v>0</v>
      </c>
      <c r="W154" s="46">
        <f t="shared" si="9"/>
        <v>0</v>
      </c>
    </row>
    <row r="155" spans="2:23" x14ac:dyDescent="0.15">
      <c r="B155" s="155" t="s">
        <v>58</v>
      </c>
      <c r="C155" s="41" t="s">
        <v>965</v>
      </c>
      <c r="D155" s="67">
        <f>詳細表【係数】!G152</f>
        <v>0.1412850706378172</v>
      </c>
      <c r="E155" s="67">
        <f>詳細表【係数】!H152</f>
        <v>7.4579350924926527E-2</v>
      </c>
      <c r="F155" s="67">
        <f>詳細表【係数】!I152</f>
        <v>2.4969392445969248E-2</v>
      </c>
      <c r="G155" s="67">
        <f>詳細表【係数】!AA152</f>
        <v>2.4091808179999146E-9</v>
      </c>
      <c r="H155" s="67">
        <f>詳細表【係数】!AE152</f>
        <v>2.4091808179999146E-9</v>
      </c>
      <c r="I155" s="67">
        <f>詳細表【係数】!M152</f>
        <v>0.16705055259807092</v>
      </c>
      <c r="J155" s="67">
        <f>詳細表【係数】!N152</f>
        <v>8.8180030120462743E-2</v>
      </c>
      <c r="K155" s="67">
        <f>詳細表【係数】!O152</f>
        <v>2.9522941010731149E-2</v>
      </c>
      <c r="L155" s="67">
        <f>詳細表【係数】!AB152</f>
        <v>2.8485315903422478E-9</v>
      </c>
      <c r="M155" s="67">
        <f>詳細表【係数】!AF152</f>
        <v>2.8485315903422478E-9</v>
      </c>
      <c r="N155" s="67">
        <f>詳細表【係数】!U152</f>
        <v>0.19168076337816964</v>
      </c>
      <c r="O155" s="67">
        <f>詳細表【係数】!V152</f>
        <v>0.10118144014086594</v>
      </c>
      <c r="P155" s="67">
        <f>詳細表【係数】!W152</f>
        <v>3.3875852441633686E-2</v>
      </c>
      <c r="Q155" s="67">
        <f>詳細表【係数】!AC152</f>
        <v>3.2685238166038779E-9</v>
      </c>
      <c r="R155" s="67">
        <f>詳細表【係数】!AG152</f>
        <v>3.2685238166038779E-9</v>
      </c>
      <c r="S155" s="67">
        <f t="shared" si="5"/>
        <v>0.50001638661405778</v>
      </c>
      <c r="T155" s="67">
        <f t="shared" si="6"/>
        <v>0.26394082118625523</v>
      </c>
      <c r="U155" s="67">
        <f t="shared" si="7"/>
        <v>8.836818589833409E-2</v>
      </c>
      <c r="V155" s="67">
        <f t="shared" si="8"/>
        <v>8.526236224946039E-9</v>
      </c>
      <c r="W155" s="67">
        <f t="shared" si="9"/>
        <v>8.526236224946039E-9</v>
      </c>
    </row>
    <row r="156" spans="2:23" x14ac:dyDescent="0.15">
      <c r="B156" s="162" t="s">
        <v>59</v>
      </c>
      <c r="C156" s="116" t="s">
        <v>517</v>
      </c>
      <c r="D156" s="46">
        <f>詳細表【係数】!G153</f>
        <v>0.63410983017461864</v>
      </c>
      <c r="E156" s="46">
        <f>詳細表【係数】!H153</f>
        <v>0.21641341631709027</v>
      </c>
      <c r="F156" s="46">
        <f>詳細表【係数】!I153</f>
        <v>6.3612874634788735E-2</v>
      </c>
      <c r="G156" s="46">
        <f>詳細表【係数】!AA153</f>
        <v>6.8060707299819728E-9</v>
      </c>
      <c r="H156" s="46">
        <f>詳細表【係数】!AE153</f>
        <v>6.7733492360878289E-9</v>
      </c>
      <c r="I156" s="46">
        <f>詳細表【係数】!M153</f>
        <v>1.2708501823632312</v>
      </c>
      <c r="J156" s="46">
        <f>詳細表【係数】!N153</f>
        <v>0.4337245954958428</v>
      </c>
      <c r="K156" s="46">
        <f>詳細表【係数】!O153</f>
        <v>0.1274896389920474</v>
      </c>
      <c r="L156" s="46">
        <f>詳細表【係数】!AB153</f>
        <v>1.3640375557642401E-8</v>
      </c>
      <c r="M156" s="46">
        <f>詳細表【係数】!AF153</f>
        <v>1.3574796828999889E-8</v>
      </c>
      <c r="N156" s="46">
        <f>詳細表【係数】!U153</f>
        <v>1.0654452817290547</v>
      </c>
      <c r="O156" s="46">
        <f>詳細表【係数】!V153</f>
        <v>0.36362258136640802</v>
      </c>
      <c r="P156" s="46">
        <f>詳細表【係数】!W153</f>
        <v>0.10688375090825138</v>
      </c>
      <c r="Q156" s="46">
        <f>詳細表【係数】!AC153</f>
        <v>1.1435709716685245E-8</v>
      </c>
      <c r="R156" s="46">
        <f>詳細表【係数】!AG153</f>
        <v>1.1380730343047336E-8</v>
      </c>
      <c r="S156" s="46">
        <f t="shared" si="5"/>
        <v>2.9704052942669046</v>
      </c>
      <c r="T156" s="46">
        <f t="shared" si="6"/>
        <v>1.0137605931793412</v>
      </c>
      <c r="U156" s="46">
        <f t="shared" si="7"/>
        <v>0.29798626453508753</v>
      </c>
      <c r="V156" s="46">
        <f t="shared" si="8"/>
        <v>3.1882156004309615E-8</v>
      </c>
      <c r="W156" s="46">
        <f t="shared" si="9"/>
        <v>3.1728876408135049E-8</v>
      </c>
    </row>
    <row r="157" spans="2:23" x14ac:dyDescent="0.15">
      <c r="B157" s="155" t="s">
        <v>60</v>
      </c>
      <c r="C157" s="41" t="s">
        <v>158</v>
      </c>
      <c r="D157" s="46">
        <f>詳細表【係数】!G154</f>
        <v>0</v>
      </c>
      <c r="E157" s="46">
        <f>詳細表【係数】!H154</f>
        <v>0</v>
      </c>
      <c r="F157" s="46">
        <f>詳細表【係数】!I154</f>
        <v>0</v>
      </c>
      <c r="G157" s="46">
        <f>詳細表【係数】!AA154</f>
        <v>0</v>
      </c>
      <c r="H157" s="46">
        <f>詳細表【係数】!AE154</f>
        <v>0</v>
      </c>
      <c r="I157" s="46">
        <f>詳細表【係数】!M154</f>
        <v>-8.3275948814349301E-15</v>
      </c>
      <c r="J157" s="46">
        <f>詳細表【係数】!N154</f>
        <v>0</v>
      </c>
      <c r="K157" s="46">
        <f>詳細表【係数】!O154</f>
        <v>0</v>
      </c>
      <c r="L157" s="46">
        <f>詳細表【係数】!AB154</f>
        <v>0</v>
      </c>
      <c r="M157" s="46">
        <f>詳細表【係数】!AF154</f>
        <v>0</v>
      </c>
      <c r="N157" s="46">
        <f>詳細表【係数】!U154</f>
        <v>-1.6363299614575218E-15</v>
      </c>
      <c r="O157" s="46">
        <f>詳細表【係数】!V154</f>
        <v>0</v>
      </c>
      <c r="P157" s="46">
        <f>詳細表【係数】!W154</f>
        <v>0</v>
      </c>
      <c r="Q157" s="46">
        <f>詳細表【係数】!AC154</f>
        <v>0</v>
      </c>
      <c r="R157" s="46">
        <f>詳細表【係数】!AG154</f>
        <v>0</v>
      </c>
      <c r="S157" s="46">
        <f t="shared" si="5"/>
        <v>-9.9639248428924527E-15</v>
      </c>
      <c r="T157" s="46">
        <f t="shared" si="6"/>
        <v>0</v>
      </c>
      <c r="U157" s="46">
        <f t="shared" si="7"/>
        <v>0</v>
      </c>
      <c r="V157" s="46">
        <f t="shared" si="8"/>
        <v>0</v>
      </c>
      <c r="W157" s="46">
        <f t="shared" si="9"/>
        <v>0</v>
      </c>
    </row>
    <row r="158" spans="2:23" x14ac:dyDescent="0.15">
      <c r="B158" s="155" t="s">
        <v>61</v>
      </c>
      <c r="C158" s="41" t="s">
        <v>159</v>
      </c>
      <c r="D158" s="46">
        <f>詳細表【係数】!G155</f>
        <v>0</v>
      </c>
      <c r="E158" s="46">
        <f>詳細表【係数】!H155</f>
        <v>0</v>
      </c>
      <c r="F158" s="46">
        <f>詳細表【係数】!I155</f>
        <v>0</v>
      </c>
      <c r="G158" s="46">
        <f>詳細表【係数】!AA155</f>
        <v>0</v>
      </c>
      <c r="H158" s="46">
        <f>詳細表【係数】!AE155</f>
        <v>0</v>
      </c>
      <c r="I158" s="46">
        <f>詳細表【係数】!M155</f>
        <v>-5.700167739182823E-16</v>
      </c>
      <c r="J158" s="46">
        <f>詳細表【係数】!N155</f>
        <v>0</v>
      </c>
      <c r="K158" s="46">
        <f>詳細表【係数】!O155</f>
        <v>0</v>
      </c>
      <c r="L158" s="46">
        <f>詳細表【係数】!AB155</f>
        <v>0</v>
      </c>
      <c r="M158" s="46">
        <f>詳細表【係数】!AF155</f>
        <v>0</v>
      </c>
      <c r="N158" s="46">
        <f>詳細表【係数】!U155</f>
        <v>-1.5308972043048888E-16</v>
      </c>
      <c r="O158" s="46">
        <f>詳細表【係数】!V155</f>
        <v>0</v>
      </c>
      <c r="P158" s="46">
        <f>詳細表【係数】!W155</f>
        <v>0</v>
      </c>
      <c r="Q158" s="46">
        <f>詳細表【係数】!AC155</f>
        <v>0</v>
      </c>
      <c r="R158" s="46">
        <f>詳細表【係数】!AG155</f>
        <v>0</v>
      </c>
      <c r="S158" s="46">
        <f t="shared" si="5"/>
        <v>-7.2310649434877113E-16</v>
      </c>
      <c r="T158" s="46">
        <f t="shared" si="6"/>
        <v>0</v>
      </c>
      <c r="U158" s="46">
        <f t="shared" si="7"/>
        <v>0</v>
      </c>
      <c r="V158" s="46">
        <f t="shared" si="8"/>
        <v>0</v>
      </c>
      <c r="W158" s="46">
        <f t="shared" si="9"/>
        <v>0</v>
      </c>
    </row>
    <row r="159" spans="2:23" x14ac:dyDescent="0.15">
      <c r="B159" s="155" t="s">
        <v>62</v>
      </c>
      <c r="C159" s="41" t="s">
        <v>160</v>
      </c>
      <c r="D159" s="46">
        <f>詳細表【係数】!G156</f>
        <v>0</v>
      </c>
      <c r="E159" s="46">
        <f>詳細表【係数】!H156</f>
        <v>0</v>
      </c>
      <c r="F159" s="46">
        <f>詳細表【係数】!I156</f>
        <v>0</v>
      </c>
      <c r="G159" s="46">
        <f>詳細表【係数】!AA156</f>
        <v>0</v>
      </c>
      <c r="H159" s="46">
        <f>詳細表【係数】!AE156</f>
        <v>0</v>
      </c>
      <c r="I159" s="46">
        <f>詳細表【係数】!M156</f>
        <v>1.063693593606917</v>
      </c>
      <c r="J159" s="46">
        <f>詳細表【係数】!N156</f>
        <v>0.38030205786687821</v>
      </c>
      <c r="K159" s="46">
        <f>詳細表【係数】!O156</f>
        <v>0.24806545311068626</v>
      </c>
      <c r="L159" s="46">
        <f>詳細表【係数】!AB156</f>
        <v>6.0091924925468935E-8</v>
      </c>
      <c r="M159" s="46">
        <f>詳細表【係数】!AF156</f>
        <v>5.6654932909436576E-8</v>
      </c>
      <c r="N159" s="46">
        <f>詳細表【係数】!U156</f>
        <v>0.18865924615002674</v>
      </c>
      <c r="O159" s="46">
        <f>詳細表【係数】!V156</f>
        <v>6.7451284822707167E-2</v>
      </c>
      <c r="P159" s="46">
        <f>詳細表【係数】!W156</f>
        <v>4.3997483543199323E-2</v>
      </c>
      <c r="Q159" s="46">
        <f>詳細表【係数】!AC156</f>
        <v>1.065804788548202E-8</v>
      </c>
      <c r="R159" s="46">
        <f>詳細表【係数】!AG156</f>
        <v>1.0048454740740426E-8</v>
      </c>
      <c r="S159" s="46">
        <f t="shared" si="5"/>
        <v>1.2523528397569437</v>
      </c>
      <c r="T159" s="46">
        <f t="shared" si="6"/>
        <v>0.44775334268958539</v>
      </c>
      <c r="U159" s="46">
        <f t="shared" si="7"/>
        <v>0.29206293665388561</v>
      </c>
      <c r="V159" s="46">
        <f t="shared" si="8"/>
        <v>7.0749972810950958E-8</v>
      </c>
      <c r="W159" s="46">
        <f t="shared" si="9"/>
        <v>6.6703387650176997E-8</v>
      </c>
    </row>
    <row r="160" spans="2:23" x14ac:dyDescent="0.15">
      <c r="B160" s="163" t="s">
        <v>63</v>
      </c>
      <c r="C160" s="62" t="s">
        <v>161</v>
      </c>
      <c r="D160" s="67">
        <f>詳細表【係数】!G157</f>
        <v>0</v>
      </c>
      <c r="E160" s="67">
        <f>詳細表【係数】!H157</f>
        <v>0</v>
      </c>
      <c r="F160" s="67">
        <f>詳細表【係数】!I157</f>
        <v>0</v>
      </c>
      <c r="G160" s="67">
        <f>詳細表【係数】!AA157</f>
        <v>0</v>
      </c>
      <c r="H160" s="67">
        <f>詳細表【係数】!AE157</f>
        <v>0</v>
      </c>
      <c r="I160" s="67">
        <f>詳細表【係数】!M157</f>
        <v>0.34683355241647573</v>
      </c>
      <c r="J160" s="67">
        <f>詳細表【係数】!N157</f>
        <v>0.17891770111074484</v>
      </c>
      <c r="K160" s="67">
        <f>詳細表【係数】!O157</f>
        <v>0.11187349789143593</v>
      </c>
      <c r="L160" s="67">
        <f>詳細表【係数】!AB157</f>
        <v>1.9301490885989299E-8</v>
      </c>
      <c r="M160" s="67">
        <f>詳細表【係数】!AF157</f>
        <v>1.8826864060923986E-8</v>
      </c>
      <c r="N160" s="67">
        <f>詳細表【係数】!U157</f>
        <v>0.21833047669733741</v>
      </c>
      <c r="O160" s="67">
        <f>詳細表【係数】!V157</f>
        <v>0.11262805083573289</v>
      </c>
      <c r="P160" s="67">
        <f>詳細表【係数】!W157</f>
        <v>7.0423965485051754E-2</v>
      </c>
      <c r="Q160" s="67">
        <f>詳細表【係数】!AC157</f>
        <v>1.2150219252856729E-8</v>
      </c>
      <c r="R160" s="67">
        <f>詳細表【係数】!AG157</f>
        <v>1.1851443369589759E-8</v>
      </c>
      <c r="S160" s="67">
        <f t="shared" si="5"/>
        <v>0.56516402911381314</v>
      </c>
      <c r="T160" s="67">
        <f t="shared" si="6"/>
        <v>0.29154575194647775</v>
      </c>
      <c r="U160" s="67">
        <f t="shared" si="7"/>
        <v>0.18229746337648767</v>
      </c>
      <c r="V160" s="67">
        <f t="shared" si="8"/>
        <v>3.1451710138846027E-8</v>
      </c>
      <c r="W160" s="67">
        <f t="shared" si="9"/>
        <v>3.0678307430513747E-8</v>
      </c>
    </row>
    <row r="161" spans="2:23" x14ac:dyDescent="0.15">
      <c r="B161" s="155" t="s">
        <v>64</v>
      </c>
      <c r="C161" s="41" t="s">
        <v>950</v>
      </c>
      <c r="D161" s="46">
        <f>詳細表【係数】!G158</f>
        <v>0</v>
      </c>
      <c r="E161" s="46">
        <f>詳細表【係数】!H158</f>
        <v>0</v>
      </c>
      <c r="F161" s="46">
        <f>詳細表【係数】!I158</f>
        <v>0</v>
      </c>
      <c r="G161" s="46">
        <f>詳細表【係数】!AA158</f>
        <v>0</v>
      </c>
      <c r="H161" s="46">
        <f>詳細表【係数】!AE158</f>
        <v>0</v>
      </c>
      <c r="I161" s="46">
        <f>詳細表【係数】!M158</f>
        <v>0</v>
      </c>
      <c r="J161" s="46">
        <f>詳細表【係数】!N158</f>
        <v>0</v>
      </c>
      <c r="K161" s="46">
        <f>詳細表【係数】!O158</f>
        <v>0</v>
      </c>
      <c r="L161" s="46">
        <f>詳細表【係数】!AB158</f>
        <v>0</v>
      </c>
      <c r="M161" s="46">
        <f>詳細表【係数】!AF158</f>
        <v>0</v>
      </c>
      <c r="N161" s="46">
        <f>詳細表【係数】!U158</f>
        <v>0</v>
      </c>
      <c r="O161" s="46">
        <f>詳細表【係数】!V158</f>
        <v>0</v>
      </c>
      <c r="P161" s="46">
        <f>詳細表【係数】!W158</f>
        <v>0</v>
      </c>
      <c r="Q161" s="46">
        <f>詳細表【係数】!AC158</f>
        <v>0</v>
      </c>
      <c r="R161" s="46">
        <f>詳細表【係数】!AG158</f>
        <v>0</v>
      </c>
      <c r="S161" s="46">
        <f t="shared" si="5"/>
        <v>0</v>
      </c>
      <c r="T161" s="46">
        <f t="shared" si="6"/>
        <v>0</v>
      </c>
      <c r="U161" s="46">
        <f t="shared" si="7"/>
        <v>0</v>
      </c>
      <c r="V161" s="46">
        <f t="shared" si="8"/>
        <v>0</v>
      </c>
      <c r="W161" s="46">
        <f t="shared" si="9"/>
        <v>0</v>
      </c>
    </row>
    <row r="162" spans="2:23" x14ac:dyDescent="0.15">
      <c r="B162" s="155" t="s">
        <v>65</v>
      </c>
      <c r="C162" s="41" t="s">
        <v>162</v>
      </c>
      <c r="D162" s="46">
        <f>詳細表【係数】!G159</f>
        <v>0</v>
      </c>
      <c r="E162" s="46">
        <f>詳細表【係数】!H159</f>
        <v>0</v>
      </c>
      <c r="F162" s="46">
        <f>詳細表【係数】!I159</f>
        <v>0</v>
      </c>
      <c r="G162" s="46">
        <f>詳細表【係数】!AA159</f>
        <v>0</v>
      </c>
      <c r="H162" s="46">
        <f>詳細表【係数】!AE159</f>
        <v>0</v>
      </c>
      <c r="I162" s="46">
        <f>詳細表【係数】!M159</f>
        <v>6.5040230305236133E-17</v>
      </c>
      <c r="J162" s="46">
        <f>詳細表【係数】!N159</f>
        <v>0</v>
      </c>
      <c r="K162" s="46">
        <f>詳細表【係数】!O159</f>
        <v>0</v>
      </c>
      <c r="L162" s="46">
        <f>詳細表【係数】!AB159</f>
        <v>0</v>
      </c>
      <c r="M162" s="46">
        <f>詳細表【係数】!AF159</f>
        <v>0</v>
      </c>
      <c r="N162" s="46">
        <f>詳細表【係数】!U159</f>
        <v>3.3491691661020722E-17</v>
      </c>
      <c r="O162" s="46">
        <f>詳細表【係数】!V159</f>
        <v>0</v>
      </c>
      <c r="P162" s="46">
        <f>詳細表【係数】!W159</f>
        <v>0</v>
      </c>
      <c r="Q162" s="46">
        <f>詳細表【係数】!AC159</f>
        <v>0</v>
      </c>
      <c r="R162" s="46">
        <f>詳細表【係数】!AG159</f>
        <v>0</v>
      </c>
      <c r="S162" s="46">
        <f t="shared" si="5"/>
        <v>9.8531921966256854E-17</v>
      </c>
      <c r="T162" s="46">
        <f t="shared" si="6"/>
        <v>0</v>
      </c>
      <c r="U162" s="46">
        <f t="shared" si="7"/>
        <v>0</v>
      </c>
      <c r="V162" s="46">
        <f t="shared" si="8"/>
        <v>0</v>
      </c>
      <c r="W162" s="46">
        <f t="shared" si="9"/>
        <v>0</v>
      </c>
    </row>
    <row r="163" spans="2:23" x14ac:dyDescent="0.15">
      <c r="B163" s="155" t="s">
        <v>66</v>
      </c>
      <c r="C163" s="41" t="s">
        <v>163</v>
      </c>
      <c r="D163" s="46">
        <f>詳細表【係数】!G160</f>
        <v>0</v>
      </c>
      <c r="E163" s="46">
        <f>詳細表【係数】!H160</f>
        <v>0</v>
      </c>
      <c r="F163" s="46">
        <f>詳細表【係数】!I160</f>
        <v>0</v>
      </c>
      <c r="G163" s="46">
        <f>詳細表【係数】!AA160</f>
        <v>0</v>
      </c>
      <c r="H163" s="46">
        <f>詳細表【係数】!AE160</f>
        <v>0</v>
      </c>
      <c r="I163" s="46">
        <f>詳細表【係数】!M160</f>
        <v>0.48309810239728829</v>
      </c>
      <c r="J163" s="46">
        <f>詳細表【係数】!N160</f>
        <v>0.22494761613843664</v>
      </c>
      <c r="K163" s="46">
        <f>詳細表【係数】!O160</f>
        <v>8.6691157585408463E-2</v>
      </c>
      <c r="L163" s="46">
        <f>詳細表【係数】!AB160</f>
        <v>1.8550549091512963E-8</v>
      </c>
      <c r="M163" s="46">
        <f>詳細表【係数】!AF160</f>
        <v>1.8550549091512963E-8</v>
      </c>
      <c r="N163" s="46">
        <f>詳細表【係数】!U160</f>
        <v>4.3911668740295333E-2</v>
      </c>
      <c r="O163" s="46">
        <f>詳細表【係数】!V160</f>
        <v>2.044683089164125E-2</v>
      </c>
      <c r="P163" s="46">
        <f>詳細表【係数】!W160</f>
        <v>7.8798765213791196E-3</v>
      </c>
      <c r="Q163" s="46">
        <f>詳細表【係数】!AC160</f>
        <v>1.6861700814283227E-9</v>
      </c>
      <c r="R163" s="46">
        <f>詳細表【係数】!AG160</f>
        <v>1.6861700814283227E-9</v>
      </c>
      <c r="S163" s="46">
        <f t="shared" si="5"/>
        <v>0.52700977113758363</v>
      </c>
      <c r="T163" s="46">
        <f t="shared" si="6"/>
        <v>0.2453944470300779</v>
      </c>
      <c r="U163" s="46">
        <f t="shared" si="7"/>
        <v>9.4571034106787577E-2</v>
      </c>
      <c r="V163" s="46">
        <f t="shared" si="8"/>
        <v>2.0236719172941285E-8</v>
      </c>
      <c r="W163" s="46">
        <f t="shared" si="9"/>
        <v>2.0236719172941285E-8</v>
      </c>
    </row>
    <row r="164" spans="2:23" x14ac:dyDescent="0.15">
      <c r="B164" s="155" t="s">
        <v>67</v>
      </c>
      <c r="C164" s="41" t="s">
        <v>164</v>
      </c>
      <c r="D164" s="46">
        <f>詳細表【係数】!G161</f>
        <v>2.5547905082819934E-2</v>
      </c>
      <c r="E164" s="46">
        <f>詳細表【係数】!H161</f>
        <v>1.2177834756144168E-2</v>
      </c>
      <c r="F164" s="46">
        <f>詳細表【係数】!I161</f>
        <v>9.6230442478621742E-3</v>
      </c>
      <c r="G164" s="46">
        <f>詳細表【係数】!AA161</f>
        <v>0</v>
      </c>
      <c r="H164" s="46">
        <f>詳細表【係数】!AE161</f>
        <v>0</v>
      </c>
      <c r="I164" s="46">
        <f>詳細表【係数】!M161</f>
        <v>4.509047439254895E-3</v>
      </c>
      <c r="J164" s="46">
        <f>詳細表【係数】!N161</f>
        <v>2.1493126127114996E-3</v>
      </c>
      <c r="K164" s="46">
        <f>詳細表【係数】!O161</f>
        <v>1.6984078687860104E-3</v>
      </c>
      <c r="L164" s="46">
        <f>詳細表【係数】!AB161</f>
        <v>0</v>
      </c>
      <c r="M164" s="46">
        <f>詳細表【係数】!AF161</f>
        <v>0</v>
      </c>
      <c r="N164" s="46">
        <f>詳細表【係数】!U161</f>
        <v>5.7093303446815254E-4</v>
      </c>
      <c r="O164" s="46">
        <f>詳細表【係数】!V161</f>
        <v>2.7214474642981936E-4</v>
      </c>
      <c r="P164" s="46">
        <f>詳細表【係数】!W161</f>
        <v>2.150514429830041E-4</v>
      </c>
      <c r="Q164" s="46">
        <f>詳細表【係数】!AC161</f>
        <v>0</v>
      </c>
      <c r="R164" s="46">
        <f>詳細表【係数】!AG161</f>
        <v>0</v>
      </c>
      <c r="S164" s="46">
        <f t="shared" si="5"/>
        <v>3.0627885556542982E-2</v>
      </c>
      <c r="T164" s="46">
        <f t="shared" si="6"/>
        <v>1.4599292115285488E-2</v>
      </c>
      <c r="U164" s="46">
        <f t="shared" si="7"/>
        <v>1.1536503559631189E-2</v>
      </c>
      <c r="V164" s="46">
        <f t="shared" si="8"/>
        <v>0</v>
      </c>
      <c r="W164" s="46">
        <f t="shared" si="9"/>
        <v>0</v>
      </c>
    </row>
    <row r="165" spans="2:23" x14ac:dyDescent="0.15">
      <c r="B165" s="155" t="s">
        <v>68</v>
      </c>
      <c r="C165" s="41" t="s">
        <v>208</v>
      </c>
      <c r="D165" s="67">
        <f>詳細表【係数】!G162</f>
        <v>0</v>
      </c>
      <c r="E165" s="67">
        <f>詳細表【係数】!H162</f>
        <v>0</v>
      </c>
      <c r="F165" s="67">
        <f>詳細表【係数】!I162</f>
        <v>0</v>
      </c>
      <c r="G165" s="67">
        <f>詳細表【係数】!AA162</f>
        <v>0</v>
      </c>
      <c r="H165" s="67">
        <f>詳細表【係数】!AE162</f>
        <v>0</v>
      </c>
      <c r="I165" s="67">
        <f>詳細表【係数】!M162</f>
        <v>2.2681096304966057E-2</v>
      </c>
      <c r="J165" s="67">
        <f>詳細表【係数】!N162</f>
        <v>1.1137557518886072E-2</v>
      </c>
      <c r="K165" s="67">
        <f>詳細表【係数】!O162</f>
        <v>6.3362076344192853E-3</v>
      </c>
      <c r="L165" s="67">
        <f>詳細表【係数】!AB162</f>
        <v>1.0356664979436554E-9</v>
      </c>
      <c r="M165" s="67">
        <f>詳細表【係数】!AF162</f>
        <v>9.3209984814928995E-10</v>
      </c>
      <c r="N165" s="67">
        <f>詳細表【係数】!U162</f>
        <v>9.8952417267170537E-3</v>
      </c>
      <c r="O165" s="67">
        <f>詳細表【係数】!V162</f>
        <v>4.8590607090920187E-3</v>
      </c>
      <c r="P165" s="67">
        <f>詳細表【係数】!W162</f>
        <v>2.7643419581760247E-3</v>
      </c>
      <c r="Q165" s="67">
        <f>詳細表【係数】!AC162</f>
        <v>4.5183752176790193E-10</v>
      </c>
      <c r="R165" s="67">
        <f>詳細表【係数】!AG162</f>
        <v>4.0665376959111178E-10</v>
      </c>
      <c r="S165" s="67">
        <f t="shared" si="5"/>
        <v>3.2576338031683111E-2</v>
      </c>
      <c r="T165" s="67">
        <f t="shared" si="6"/>
        <v>1.5996618227978092E-2</v>
      </c>
      <c r="U165" s="67">
        <f t="shared" si="7"/>
        <v>9.1005495925953091E-3</v>
      </c>
      <c r="V165" s="67">
        <f t="shared" si="8"/>
        <v>1.4875040197115574E-9</v>
      </c>
      <c r="W165" s="67">
        <f t="shared" si="9"/>
        <v>1.3387536177404016E-9</v>
      </c>
    </row>
    <row r="166" spans="2:23" x14ac:dyDescent="0.15">
      <c r="B166" s="162" t="s">
        <v>69</v>
      </c>
      <c r="C166" s="116" t="s">
        <v>165</v>
      </c>
      <c r="D166" s="46">
        <f>詳細表【係数】!G163</f>
        <v>0</v>
      </c>
      <c r="E166" s="46">
        <f>詳細表【係数】!H163</f>
        <v>0</v>
      </c>
      <c r="F166" s="46">
        <f>詳細表【係数】!I163</f>
        <v>0</v>
      </c>
      <c r="G166" s="46">
        <f>詳細表【係数】!AA163</f>
        <v>0</v>
      </c>
      <c r="H166" s="46">
        <f>詳細表【係数】!AE163</f>
        <v>0</v>
      </c>
      <c r="I166" s="46">
        <f>詳細表【係数】!M163</f>
        <v>0</v>
      </c>
      <c r="J166" s="46">
        <f>詳細表【係数】!N163</f>
        <v>0</v>
      </c>
      <c r="K166" s="46">
        <f>詳細表【係数】!O163</f>
        <v>0</v>
      </c>
      <c r="L166" s="46">
        <f>詳細表【係数】!AB163</f>
        <v>0</v>
      </c>
      <c r="M166" s="46">
        <f>詳細表【係数】!AF163</f>
        <v>0</v>
      </c>
      <c r="N166" s="46">
        <f>詳細表【係数】!U163</f>
        <v>0</v>
      </c>
      <c r="O166" s="46">
        <f>詳細表【係数】!V163</f>
        <v>0</v>
      </c>
      <c r="P166" s="46">
        <f>詳細表【係数】!W163</f>
        <v>0</v>
      </c>
      <c r="Q166" s="46">
        <f>詳細表【係数】!AC163</f>
        <v>0</v>
      </c>
      <c r="R166" s="46">
        <f>詳細表【係数】!AG163</f>
        <v>0</v>
      </c>
      <c r="S166" s="46">
        <f t="shared" si="5"/>
        <v>0</v>
      </c>
      <c r="T166" s="46">
        <f t="shared" si="6"/>
        <v>0</v>
      </c>
      <c r="U166" s="46">
        <f t="shared" si="7"/>
        <v>0</v>
      </c>
      <c r="V166" s="46">
        <f t="shared" si="8"/>
        <v>0</v>
      </c>
      <c r="W166" s="46">
        <f t="shared" si="9"/>
        <v>0</v>
      </c>
    </row>
    <row r="167" spans="2:23" x14ac:dyDescent="0.15">
      <c r="B167" s="155" t="s">
        <v>70</v>
      </c>
      <c r="C167" s="41" t="s">
        <v>166</v>
      </c>
      <c r="D167" s="46">
        <f>詳細表【係数】!G164</f>
        <v>0</v>
      </c>
      <c r="E167" s="46">
        <f>詳細表【係数】!H164</f>
        <v>0</v>
      </c>
      <c r="F167" s="46">
        <f>詳細表【係数】!I164</f>
        <v>0</v>
      </c>
      <c r="G167" s="46">
        <f>詳細表【係数】!AA164</f>
        <v>0</v>
      </c>
      <c r="H167" s="46">
        <f>詳細表【係数】!AE164</f>
        <v>0</v>
      </c>
      <c r="I167" s="46">
        <f>詳細表【係数】!M164</f>
        <v>2.0499012408353683</v>
      </c>
      <c r="J167" s="46">
        <f>詳細表【係数】!N164</f>
        <v>0.44294048934582919</v>
      </c>
      <c r="K167" s="46">
        <f>詳細表【係数】!O164</f>
        <v>0.1106778928433317</v>
      </c>
      <c r="L167" s="46">
        <f>詳細表【係数】!AB164</f>
        <v>1.4899402520632519E-8</v>
      </c>
      <c r="M167" s="46">
        <f>詳細表【係数】!AF164</f>
        <v>1.4899402520632519E-8</v>
      </c>
      <c r="N167" s="46">
        <f>詳細表【係数】!U164</f>
        <v>0.16680934037886092</v>
      </c>
      <c r="O167" s="46">
        <f>詳細表【係数】!V164</f>
        <v>3.6043985623794073E-2</v>
      </c>
      <c r="P167" s="46">
        <f>詳細表【係数】!W164</f>
        <v>9.0063393942796978E-3</v>
      </c>
      <c r="Q167" s="46">
        <f>詳細表【係数】!AC164</f>
        <v>1.2124288999859445E-9</v>
      </c>
      <c r="R167" s="46">
        <f>詳細表【係数】!AG164</f>
        <v>1.2124288999859445E-9</v>
      </c>
      <c r="S167" s="46">
        <f t="shared" si="5"/>
        <v>2.2167105812142291</v>
      </c>
      <c r="T167" s="46">
        <f t="shared" si="6"/>
        <v>0.47898447496962326</v>
      </c>
      <c r="U167" s="46">
        <f t="shared" si="7"/>
        <v>0.11968423223761139</v>
      </c>
      <c r="V167" s="46">
        <f t="shared" si="8"/>
        <v>1.6111831420618464E-8</v>
      </c>
      <c r="W167" s="46">
        <f t="shared" si="9"/>
        <v>1.6111831420618464E-8</v>
      </c>
    </row>
    <row r="168" spans="2:23" x14ac:dyDescent="0.15">
      <c r="B168" s="155" t="s">
        <v>71</v>
      </c>
      <c r="C168" s="41" t="s">
        <v>966</v>
      </c>
      <c r="D168" s="46">
        <f>詳細表【係数】!G165</f>
        <v>0</v>
      </c>
      <c r="E168" s="46">
        <f>詳細表【係数】!H165</f>
        <v>0</v>
      </c>
      <c r="F168" s="46">
        <f>詳細表【係数】!I165</f>
        <v>0</v>
      </c>
      <c r="G168" s="46">
        <f>詳細表【係数】!AA165</f>
        <v>0</v>
      </c>
      <c r="H168" s="46">
        <f>詳細表【係数】!AE165</f>
        <v>0</v>
      </c>
      <c r="I168" s="46">
        <f>詳細表【係数】!M165</f>
        <v>5.3203129151792854E-3</v>
      </c>
      <c r="J168" s="46">
        <f>詳細表【係数】!N165</f>
        <v>2.1346628387217226E-3</v>
      </c>
      <c r="K168" s="46">
        <f>詳細表【係数】!O165</f>
        <v>9.9665692364439063E-4</v>
      </c>
      <c r="L168" s="46">
        <f>詳細表【係数】!AB165</f>
        <v>2.705243855175908E-10</v>
      </c>
      <c r="M168" s="46">
        <f>詳細表【係数】!AF165</f>
        <v>2.4798068672445822E-10</v>
      </c>
      <c r="N168" s="46">
        <f>詳細表【係数】!U165</f>
        <v>9.2950711314932226E-4</v>
      </c>
      <c r="O168" s="46">
        <f>詳細表【係数】!V165</f>
        <v>3.7294503620385308E-4</v>
      </c>
      <c r="P168" s="46">
        <f>詳細表【係数】!W165</f>
        <v>1.7412504013699805E-4</v>
      </c>
      <c r="Q168" s="46">
        <f>詳細表【係数】!AC165</f>
        <v>4.7263073549965542E-11</v>
      </c>
      <c r="R168" s="46">
        <f>詳細表【係数】!AG165</f>
        <v>4.3324484087468407E-11</v>
      </c>
      <c r="S168" s="46">
        <f t="shared" si="5"/>
        <v>6.2498200283286074E-3</v>
      </c>
      <c r="T168" s="46">
        <f t="shared" si="6"/>
        <v>2.5076078749255758E-3</v>
      </c>
      <c r="U168" s="46">
        <f t="shared" si="7"/>
        <v>1.1707819637813888E-3</v>
      </c>
      <c r="V168" s="46">
        <f t="shared" si="8"/>
        <v>3.1778745906755637E-10</v>
      </c>
      <c r="W168" s="46">
        <f t="shared" si="9"/>
        <v>2.9130517081192662E-10</v>
      </c>
    </row>
    <row r="169" spans="2:23" x14ac:dyDescent="0.15">
      <c r="B169" s="155" t="s">
        <v>72</v>
      </c>
      <c r="C169" s="41" t="s">
        <v>967</v>
      </c>
      <c r="D169" s="46">
        <f>詳細表【係数】!G166</f>
        <v>0</v>
      </c>
      <c r="E169" s="46">
        <f>詳細表【係数】!H166</f>
        <v>0</v>
      </c>
      <c r="F169" s="46">
        <f>詳細表【係数】!I166</f>
        <v>0</v>
      </c>
      <c r="G169" s="46">
        <f>詳細表【係数】!AA166</f>
        <v>0</v>
      </c>
      <c r="H169" s="46">
        <f>詳細表【係数】!AE166</f>
        <v>0</v>
      </c>
      <c r="I169" s="46">
        <f>詳細表【係数】!M166</f>
        <v>0.2731599301177553</v>
      </c>
      <c r="J169" s="46">
        <f>詳細表【係数】!N166</f>
        <v>7.463794259942369E-2</v>
      </c>
      <c r="K169" s="46">
        <f>詳細表【係数】!O166</f>
        <v>2.711892721839413E-2</v>
      </c>
      <c r="L169" s="46">
        <f>詳細表【係数】!AB166</f>
        <v>5.5806242373493311E-9</v>
      </c>
      <c r="M169" s="46">
        <f>詳細表【係数】!AF166</f>
        <v>4.7667832027358868E-9</v>
      </c>
      <c r="N169" s="46">
        <f>詳細表【係数】!U166</f>
        <v>3.8526506535234761E-2</v>
      </c>
      <c r="O169" s="46">
        <f>詳細表【係数】!V166</f>
        <v>1.0526943619049727E-2</v>
      </c>
      <c r="P169" s="46">
        <f>詳細表【係数】!W166</f>
        <v>3.8248564723882463E-3</v>
      </c>
      <c r="Q169" s="46">
        <f>詳細表【係数】!AC166</f>
        <v>7.8709185515695608E-10</v>
      </c>
      <c r="R169" s="46">
        <f>詳細表【係数】!AG166</f>
        <v>6.7230762627990007E-10</v>
      </c>
      <c r="S169" s="46">
        <f t="shared" si="5"/>
        <v>0.31168643665299006</v>
      </c>
      <c r="T169" s="46">
        <f t="shared" si="6"/>
        <v>8.5164886218473415E-2</v>
      </c>
      <c r="U169" s="46">
        <f t="shared" si="7"/>
        <v>3.0943783690782378E-2</v>
      </c>
      <c r="V169" s="46">
        <f t="shared" si="8"/>
        <v>6.3677160925062871E-9</v>
      </c>
      <c r="W169" s="46">
        <f t="shared" si="9"/>
        <v>5.4390908290157869E-9</v>
      </c>
    </row>
    <row r="170" spans="2:23" x14ac:dyDescent="0.15">
      <c r="B170" s="163" t="s">
        <v>73</v>
      </c>
      <c r="C170" s="62" t="s">
        <v>167</v>
      </c>
      <c r="D170" s="67">
        <f>詳細表【係数】!G167</f>
        <v>0</v>
      </c>
      <c r="E170" s="67">
        <f>詳細表【係数】!H167</f>
        <v>0</v>
      </c>
      <c r="F170" s="67">
        <f>詳細表【係数】!I167</f>
        <v>0</v>
      </c>
      <c r="G170" s="67">
        <f>詳細表【係数】!AA167</f>
        <v>0</v>
      </c>
      <c r="H170" s="67">
        <f>詳細表【係数】!AE167</f>
        <v>0</v>
      </c>
      <c r="I170" s="67">
        <f>詳細表【係数】!M167</f>
        <v>7.5992674453956708E-17</v>
      </c>
      <c r="J170" s="67">
        <f>詳細表【係数】!N167</f>
        <v>0</v>
      </c>
      <c r="K170" s="67">
        <f>詳細表【係数】!O167</f>
        <v>0</v>
      </c>
      <c r="L170" s="67">
        <f>詳細表【係数】!AB167</f>
        <v>0</v>
      </c>
      <c r="M170" s="67">
        <f>詳細表【係数】!AF167</f>
        <v>0</v>
      </c>
      <c r="N170" s="67">
        <f>詳細表【係数】!U167</f>
        <v>1.8907919917280903E-17</v>
      </c>
      <c r="O170" s="67">
        <f>詳細表【係数】!V167</f>
        <v>0</v>
      </c>
      <c r="P170" s="67">
        <f>詳細表【係数】!W167</f>
        <v>0</v>
      </c>
      <c r="Q170" s="67">
        <f>詳細表【係数】!AC167</f>
        <v>0</v>
      </c>
      <c r="R170" s="67">
        <f>詳細表【係数】!AG167</f>
        <v>0</v>
      </c>
      <c r="S170" s="67">
        <f t="shared" si="5"/>
        <v>9.4900594371237617E-17</v>
      </c>
      <c r="T170" s="67">
        <f t="shared" si="6"/>
        <v>0</v>
      </c>
      <c r="U170" s="67">
        <f t="shared" si="7"/>
        <v>0</v>
      </c>
      <c r="V170" s="67">
        <f t="shared" si="8"/>
        <v>0</v>
      </c>
      <c r="W170" s="67">
        <f t="shared" si="9"/>
        <v>0</v>
      </c>
    </row>
    <row r="171" spans="2:23" x14ac:dyDescent="0.15">
      <c r="B171" s="155" t="s">
        <v>74</v>
      </c>
      <c r="C171" s="41" t="s">
        <v>168</v>
      </c>
      <c r="D171" s="46">
        <f>詳細表【係数】!G168</f>
        <v>0</v>
      </c>
      <c r="E171" s="46">
        <f>詳細表【係数】!H168</f>
        <v>0</v>
      </c>
      <c r="F171" s="46">
        <f>詳細表【係数】!I168</f>
        <v>0</v>
      </c>
      <c r="G171" s="46">
        <f>詳細表【係数】!AA168</f>
        <v>0</v>
      </c>
      <c r="H171" s="46">
        <f>詳細表【係数】!AE168</f>
        <v>0</v>
      </c>
      <c r="I171" s="46">
        <f>詳細表【係数】!M168</f>
        <v>0.11502307378989689</v>
      </c>
      <c r="J171" s="46">
        <f>詳細表【係数】!N168</f>
        <v>2.552758731483128E-2</v>
      </c>
      <c r="K171" s="46">
        <f>詳細表【係数】!O168</f>
        <v>1.2984675917698051E-2</v>
      </c>
      <c r="L171" s="46">
        <f>詳細表【係数】!AB168</f>
        <v>2.9318773888078629E-9</v>
      </c>
      <c r="M171" s="46">
        <f>詳細表【係数】!AF168</f>
        <v>2.8610590943922144E-9</v>
      </c>
      <c r="N171" s="46">
        <f>詳細表【係数】!U168</f>
        <v>1.9573531275218249E-2</v>
      </c>
      <c r="O171" s="46">
        <f>詳細表【係数】!V168</f>
        <v>4.3440416972372982E-3</v>
      </c>
      <c r="P171" s="46">
        <f>詳細表【係数】!W168</f>
        <v>2.209608488101106E-3</v>
      </c>
      <c r="Q171" s="46">
        <f>詳細表【係数】!AC168</f>
        <v>4.9891897229038022E-10</v>
      </c>
      <c r="R171" s="46">
        <f>詳細表【係数】!AG168</f>
        <v>4.8686778938481541E-10</v>
      </c>
      <c r="S171" s="46">
        <f t="shared" si="5"/>
        <v>0.13459660506511514</v>
      </c>
      <c r="T171" s="46">
        <f t="shared" si="6"/>
        <v>2.9871629012068579E-2</v>
      </c>
      <c r="U171" s="46">
        <f t="shared" si="7"/>
        <v>1.5194284405799157E-2</v>
      </c>
      <c r="V171" s="46">
        <f t="shared" si="8"/>
        <v>3.4307963610982433E-9</v>
      </c>
      <c r="W171" s="46">
        <f t="shared" si="9"/>
        <v>3.3479268837770297E-9</v>
      </c>
    </row>
    <row r="172" spans="2:23" x14ac:dyDescent="0.15">
      <c r="B172" s="155" t="s">
        <v>75</v>
      </c>
      <c r="C172" s="41" t="s">
        <v>968</v>
      </c>
      <c r="D172" s="46">
        <f>詳細表【係数】!G169</f>
        <v>0</v>
      </c>
      <c r="E172" s="46">
        <f>詳細表【係数】!H169</f>
        <v>0</v>
      </c>
      <c r="F172" s="46">
        <f>詳細表【係数】!I169</f>
        <v>0</v>
      </c>
      <c r="G172" s="46">
        <f>詳細表【係数】!AA169</f>
        <v>0</v>
      </c>
      <c r="H172" s="46">
        <f>詳細表【係数】!AE169</f>
        <v>0</v>
      </c>
      <c r="I172" s="46">
        <f>詳細表【係数】!M169</f>
        <v>0.22707962160105219</v>
      </c>
      <c r="J172" s="46">
        <f>詳細表【係数】!N169</f>
        <v>8.936055936687809E-2</v>
      </c>
      <c r="K172" s="46">
        <f>詳細表【係数】!O169</f>
        <v>7.1040674480870009E-2</v>
      </c>
      <c r="L172" s="46">
        <f>詳細表【係数】!AB169</f>
        <v>5.1581093062434789E-8</v>
      </c>
      <c r="M172" s="46">
        <f>詳細表【係数】!AF169</f>
        <v>4.8019541398599999E-8</v>
      </c>
      <c r="N172" s="46">
        <f>詳細表【係数】!U169</f>
        <v>2.9999782503983507E-2</v>
      </c>
      <c r="O172" s="46">
        <f>詳細表【係数】!V169</f>
        <v>1.1805539072768241E-2</v>
      </c>
      <c r="P172" s="46">
        <f>詳細表【係数】!W169</f>
        <v>9.3852753863868359E-3</v>
      </c>
      <c r="Q172" s="46">
        <f>詳細表【係数】!AC169</f>
        <v>6.8144449170757559E-9</v>
      </c>
      <c r="R172" s="46">
        <f>詳細表【係数】!AG169</f>
        <v>6.3439237204205243E-9</v>
      </c>
      <c r="S172" s="46">
        <f t="shared" si="5"/>
        <v>0.25707940410503571</v>
      </c>
      <c r="T172" s="46">
        <f t="shared" si="6"/>
        <v>0.10116609843964633</v>
      </c>
      <c r="U172" s="46">
        <f t="shared" si="7"/>
        <v>8.0425949867256846E-2</v>
      </c>
      <c r="V172" s="46">
        <f t="shared" si="8"/>
        <v>5.8395537979510545E-8</v>
      </c>
      <c r="W172" s="46">
        <f t="shared" si="9"/>
        <v>5.4363465119020525E-8</v>
      </c>
    </row>
    <row r="173" spans="2:23" x14ac:dyDescent="0.15">
      <c r="B173" s="155" t="s">
        <v>76</v>
      </c>
      <c r="C173" s="41" t="s">
        <v>169</v>
      </c>
      <c r="D173" s="46">
        <f>詳細表【係数】!G170</f>
        <v>0</v>
      </c>
      <c r="E173" s="46">
        <f>詳細表【係数】!H170</f>
        <v>0</v>
      </c>
      <c r="F173" s="46">
        <f>詳細表【係数】!I170</f>
        <v>0</v>
      </c>
      <c r="G173" s="46">
        <f>詳細表【係数】!AA170</f>
        <v>0</v>
      </c>
      <c r="H173" s="46">
        <f>詳細表【係数】!AE170</f>
        <v>0</v>
      </c>
      <c r="I173" s="46">
        <f>詳細表【係数】!M170</f>
        <v>3.5197124941374764</v>
      </c>
      <c r="J173" s="46">
        <f>詳細表【係数】!N170</f>
        <v>1.6033696978606613</v>
      </c>
      <c r="K173" s="46">
        <f>詳細表【係数】!O170</f>
        <v>1.1672019579095272</v>
      </c>
      <c r="L173" s="46">
        <f>詳細表【係数】!AB170</f>
        <v>2.6531914550835828E-7</v>
      </c>
      <c r="M173" s="46">
        <f>詳細表【係数】!AF170</f>
        <v>2.3897540056426596E-7</v>
      </c>
      <c r="N173" s="46">
        <f>詳細表【係数】!U170</f>
        <v>0.4220657253613353</v>
      </c>
      <c r="O173" s="46">
        <f>詳細表【係数】!V170</f>
        <v>0.19226780473607419</v>
      </c>
      <c r="P173" s="46">
        <f>詳細表【係数】!W170</f>
        <v>0.13996482435108051</v>
      </c>
      <c r="Q173" s="46">
        <f>詳細表【係数】!AC170</f>
        <v>3.1815700227718934E-8</v>
      </c>
      <c r="R173" s="46">
        <f>詳細表【係数】!AG170</f>
        <v>2.8656694531349682E-8</v>
      </c>
      <c r="S173" s="46">
        <f t="shared" si="5"/>
        <v>3.9417782194988118</v>
      </c>
      <c r="T173" s="46">
        <f t="shared" si="6"/>
        <v>1.7956375025967355</v>
      </c>
      <c r="U173" s="46">
        <f t="shared" si="7"/>
        <v>1.3071667822606077</v>
      </c>
      <c r="V173" s="46">
        <f t="shared" si="8"/>
        <v>2.971348457360772E-7</v>
      </c>
      <c r="W173" s="46">
        <f t="shared" si="9"/>
        <v>2.6763209509561562E-7</v>
      </c>
    </row>
    <row r="174" spans="2:23" x14ac:dyDescent="0.15">
      <c r="B174" s="155" t="s">
        <v>77</v>
      </c>
      <c r="C174" s="41" t="s">
        <v>969</v>
      </c>
      <c r="D174" s="46">
        <f>詳細表【係数】!G171</f>
        <v>0</v>
      </c>
      <c r="E174" s="46">
        <f>詳細表【係数】!H171</f>
        <v>0</v>
      </c>
      <c r="F174" s="46">
        <f>詳細表【係数】!I171</f>
        <v>0</v>
      </c>
      <c r="G174" s="46">
        <f>詳細表【係数】!AA171</f>
        <v>0</v>
      </c>
      <c r="H174" s="46">
        <f>詳細表【係数】!AE171</f>
        <v>0</v>
      </c>
      <c r="I174" s="46">
        <f>詳細表【係数】!M171</f>
        <v>0.3958322642281506</v>
      </c>
      <c r="J174" s="46">
        <f>詳細表【係数】!N171</f>
        <v>0.17699361973371366</v>
      </c>
      <c r="K174" s="46">
        <f>詳細表【係数】!O171</f>
        <v>9.3136094613511661E-2</v>
      </c>
      <c r="L174" s="46">
        <f>詳細表【係数】!AB171</f>
        <v>1.7976416470180335E-8</v>
      </c>
      <c r="M174" s="46">
        <f>詳細表【係数】!AF171</f>
        <v>1.7555094209160484E-8</v>
      </c>
      <c r="N174" s="46">
        <f>詳細表【係数】!U171</f>
        <v>8.7494510179780424E-2</v>
      </c>
      <c r="O174" s="46">
        <f>詳細表【係数】!V171</f>
        <v>3.9122556352864053E-2</v>
      </c>
      <c r="P174" s="46">
        <f>詳細表【係数】!W171</f>
        <v>2.0586742705667901E-2</v>
      </c>
      <c r="Q174" s="46">
        <f>詳細表【係数】!AC171</f>
        <v>3.9734955838254015E-9</v>
      </c>
      <c r="R174" s="46">
        <f>詳細表【係数】!AG171</f>
        <v>3.8803667810794943E-9</v>
      </c>
      <c r="S174" s="46">
        <f t="shared" si="5"/>
        <v>0.48332677440793104</v>
      </c>
      <c r="T174" s="46">
        <f t="shared" si="6"/>
        <v>0.21611617608657771</v>
      </c>
      <c r="U174" s="46">
        <f t="shared" si="7"/>
        <v>0.11372283731917956</v>
      </c>
      <c r="V174" s="46">
        <f t="shared" si="8"/>
        <v>2.1949912054005735E-8</v>
      </c>
      <c r="W174" s="46">
        <f t="shared" si="9"/>
        <v>2.1435460990239978E-8</v>
      </c>
    </row>
    <row r="175" spans="2:23" x14ac:dyDescent="0.15">
      <c r="B175" s="155" t="s">
        <v>78</v>
      </c>
      <c r="C175" s="41" t="s">
        <v>970</v>
      </c>
      <c r="D175" s="67">
        <f>詳細表【係数】!G172</f>
        <v>0</v>
      </c>
      <c r="E175" s="67">
        <f>詳細表【係数】!H172</f>
        <v>0</v>
      </c>
      <c r="F175" s="67">
        <f>詳細表【係数】!I172</f>
        <v>0</v>
      </c>
      <c r="G175" s="67">
        <f>詳細表【係数】!AA172</f>
        <v>0</v>
      </c>
      <c r="H175" s="67">
        <f>詳細表【係数】!AE172</f>
        <v>0</v>
      </c>
      <c r="I175" s="67">
        <f>詳細表【係数】!M172</f>
        <v>0.35625510302190944</v>
      </c>
      <c r="J175" s="67">
        <f>詳細表【係数】!N172</f>
        <v>0.17097600000764485</v>
      </c>
      <c r="K175" s="67">
        <f>詳細表【係数】!O172</f>
        <v>9.2095070833160209E-2</v>
      </c>
      <c r="L175" s="67">
        <f>詳細表【係数】!AB172</f>
        <v>1.5548493916690428E-8</v>
      </c>
      <c r="M175" s="67">
        <f>詳細表【係数】!AF172</f>
        <v>1.4830580467317117E-8</v>
      </c>
      <c r="N175" s="67">
        <f>詳細表【係数】!U172</f>
        <v>8.1650200804344902E-2</v>
      </c>
      <c r="O175" s="67">
        <f>詳細表【係数】!V172</f>
        <v>3.9186034431314055E-2</v>
      </c>
      <c r="P175" s="67">
        <f>詳細表【係数】!W172</f>
        <v>2.1107293517576502E-2</v>
      </c>
      <c r="Q175" s="67">
        <f>詳細表【係数】!AC172</f>
        <v>3.5635634121003259E-9</v>
      </c>
      <c r="R175" s="67">
        <f>詳細表【係数】!AG172</f>
        <v>3.3990246397311739E-9</v>
      </c>
      <c r="S175" s="67">
        <f t="shared" si="5"/>
        <v>0.43790530382625437</v>
      </c>
      <c r="T175" s="67">
        <f t="shared" si="6"/>
        <v>0.21016203443895889</v>
      </c>
      <c r="U175" s="67">
        <f t="shared" si="7"/>
        <v>0.11320236435073672</v>
      </c>
      <c r="V175" s="67">
        <f t="shared" si="8"/>
        <v>1.9112057328790755E-8</v>
      </c>
      <c r="W175" s="67">
        <f t="shared" si="9"/>
        <v>1.822960510704829E-8</v>
      </c>
    </row>
    <row r="176" spans="2:23" x14ac:dyDescent="0.15">
      <c r="B176" s="162" t="s">
        <v>79</v>
      </c>
      <c r="C176" s="116" t="s">
        <v>971</v>
      </c>
      <c r="D176" s="46">
        <f>詳細表【係数】!G173</f>
        <v>0.37747705209725108</v>
      </c>
      <c r="E176" s="46">
        <f>詳細表【係数】!H173</f>
        <v>0.16644588830425164</v>
      </c>
      <c r="F176" s="46">
        <f>詳細表【係数】!I173</f>
        <v>9.2223409654414557E-2</v>
      </c>
      <c r="G176" s="46">
        <f>詳細表【係数】!AA173</f>
        <v>2.0308208596654213E-8</v>
      </c>
      <c r="H176" s="46">
        <f>詳細表【係数】!AE173</f>
        <v>2.0024177707190522E-8</v>
      </c>
      <c r="I176" s="46">
        <f>詳細表【係数】!M173</f>
        <v>0.61395821299742492</v>
      </c>
      <c r="J176" s="46">
        <f>詳細表【係数】!N173</f>
        <v>0.27072061619713889</v>
      </c>
      <c r="K176" s="46">
        <f>詳細表【係数】!O173</f>
        <v>0.14999936942753866</v>
      </c>
      <c r="L176" s="46">
        <f>詳細表【係数】!AB173</f>
        <v>3.3030859465248964E-8</v>
      </c>
      <c r="M176" s="46">
        <f>詳細表【係数】!AF173</f>
        <v>3.2568889402797935E-8</v>
      </c>
      <c r="N176" s="46">
        <f>詳細表【係数】!U173</f>
        <v>0.16261502408231396</v>
      </c>
      <c r="O176" s="46">
        <f>詳細表【係数】!V173</f>
        <v>7.1703967127582452E-2</v>
      </c>
      <c r="P176" s="46">
        <f>詳細表【係数】!W173</f>
        <v>3.9729334269681664E-2</v>
      </c>
      <c r="Q176" s="46">
        <f>詳細表【係数】!AC173</f>
        <v>8.7486638238415702E-9</v>
      </c>
      <c r="R176" s="46">
        <f>詳細表【係数】!AG173</f>
        <v>8.6263048892423889E-9</v>
      </c>
      <c r="S176" s="46">
        <f t="shared" si="5"/>
        <v>1.1540502891769899</v>
      </c>
      <c r="T176" s="46">
        <f t="shared" si="6"/>
        <v>0.50887047162897292</v>
      </c>
      <c r="U176" s="46">
        <f t="shared" si="7"/>
        <v>0.28195211335163489</v>
      </c>
      <c r="V176" s="46">
        <f t="shared" si="8"/>
        <v>6.2087731885744745E-8</v>
      </c>
      <c r="W176" s="46">
        <f t="shared" si="9"/>
        <v>6.1219371999230841E-8</v>
      </c>
    </row>
    <row r="177" spans="2:23" x14ac:dyDescent="0.15">
      <c r="B177" s="155" t="s">
        <v>80</v>
      </c>
      <c r="C177" s="41" t="s">
        <v>972</v>
      </c>
      <c r="D177" s="46">
        <f>詳細表【係数】!G174</f>
        <v>0</v>
      </c>
      <c r="E177" s="46">
        <f>詳細表【係数】!H174</f>
        <v>0</v>
      </c>
      <c r="F177" s="46">
        <f>詳細表【係数】!I174</f>
        <v>0</v>
      </c>
      <c r="G177" s="46">
        <f>詳細表【係数】!AA174</f>
        <v>0</v>
      </c>
      <c r="H177" s="46">
        <f>詳細表【係数】!AE174</f>
        <v>0</v>
      </c>
      <c r="I177" s="46">
        <f>詳細表【係数】!M174</f>
        <v>2.5525066139078597E-16</v>
      </c>
      <c r="J177" s="46">
        <f>詳細表【係数】!N174</f>
        <v>0</v>
      </c>
      <c r="K177" s="46">
        <f>詳細表【係数】!O174</f>
        <v>0</v>
      </c>
      <c r="L177" s="46">
        <f>詳細表【係数】!AB174</f>
        <v>0</v>
      </c>
      <c r="M177" s="46">
        <f>詳細表【係数】!AF174</f>
        <v>0</v>
      </c>
      <c r="N177" s="46">
        <f>詳細表【係数】!U174</f>
        <v>7.4577800205321559E-17</v>
      </c>
      <c r="O177" s="46">
        <f>詳細表【係数】!V174</f>
        <v>0</v>
      </c>
      <c r="P177" s="46">
        <f>詳細表【係数】!W174</f>
        <v>0</v>
      </c>
      <c r="Q177" s="46">
        <f>詳細表【係数】!AC174</f>
        <v>0</v>
      </c>
      <c r="R177" s="46">
        <f>詳細表【係数】!AG174</f>
        <v>0</v>
      </c>
      <c r="S177" s="46">
        <f t="shared" si="5"/>
        <v>3.2982846159610755E-16</v>
      </c>
      <c r="T177" s="46">
        <f t="shared" si="6"/>
        <v>0</v>
      </c>
      <c r="U177" s="46">
        <f t="shared" si="7"/>
        <v>0</v>
      </c>
      <c r="V177" s="46">
        <f t="shared" si="8"/>
        <v>0</v>
      </c>
      <c r="W177" s="46">
        <f t="shared" si="9"/>
        <v>0</v>
      </c>
    </row>
    <row r="178" spans="2:23" x14ac:dyDescent="0.15">
      <c r="B178" s="155" t="s">
        <v>81</v>
      </c>
      <c r="C178" s="41" t="s">
        <v>973</v>
      </c>
      <c r="D178" s="46">
        <f>詳細表【係数】!G175</f>
        <v>0</v>
      </c>
      <c r="E178" s="46">
        <f>詳細表【係数】!H175</f>
        <v>0</v>
      </c>
      <c r="F178" s="46">
        <f>詳細表【係数】!I175</f>
        <v>0</v>
      </c>
      <c r="G178" s="46">
        <f>詳細表【係数】!AA175</f>
        <v>0</v>
      </c>
      <c r="H178" s="46">
        <f>詳細表【係数】!AE175</f>
        <v>0</v>
      </c>
      <c r="I178" s="46">
        <f>詳細表【係数】!M175</f>
        <v>3.7141771757944987E-16</v>
      </c>
      <c r="J178" s="46">
        <f>詳細表【係数】!N175</f>
        <v>1.3333825179858436E-16</v>
      </c>
      <c r="K178" s="46">
        <f>詳細表【係数】!O175</f>
        <v>1.1491267246942828E-16</v>
      </c>
      <c r="L178" s="46">
        <f>詳細表【係数】!AB175</f>
        <v>3.7212653001757859E-23</v>
      </c>
      <c r="M178" s="46">
        <f>詳細表【係数】!AF175</f>
        <v>3.6503840563629134E-23</v>
      </c>
      <c r="N178" s="46">
        <f>詳細表【係数】!U175</f>
        <v>8.7779748782327053E-17</v>
      </c>
      <c r="O178" s="46">
        <f>詳細表【係数】!V175</f>
        <v>3.1512762294250865E-17</v>
      </c>
      <c r="P178" s="46">
        <f>詳細表【係数】!W175</f>
        <v>2.7158116169066532E-17</v>
      </c>
      <c r="Q178" s="46">
        <f>詳細表【係数】!AC175</f>
        <v>8.7947267386873476E-24</v>
      </c>
      <c r="R178" s="46">
        <f>詳細表【係数】!AG175</f>
        <v>8.6272081341409217E-24</v>
      </c>
      <c r="S178" s="46">
        <f t="shared" si="5"/>
        <v>4.5919746636177697E-16</v>
      </c>
      <c r="T178" s="46">
        <f t="shared" si="6"/>
        <v>1.6485101409283522E-16</v>
      </c>
      <c r="U178" s="46">
        <f t="shared" si="7"/>
        <v>1.4207078863849482E-16</v>
      </c>
      <c r="V178" s="46">
        <f t="shared" si="8"/>
        <v>4.6007379740445205E-23</v>
      </c>
      <c r="W178" s="46">
        <f t="shared" si="9"/>
        <v>4.5131048697770055E-23</v>
      </c>
    </row>
    <row r="179" spans="2:23" x14ac:dyDescent="0.15">
      <c r="B179" s="155" t="s">
        <v>82</v>
      </c>
      <c r="C179" s="41" t="s">
        <v>974</v>
      </c>
      <c r="D179" s="46">
        <f>詳細表【係数】!G176</f>
        <v>0</v>
      </c>
      <c r="E179" s="46">
        <f>詳細表【係数】!H176</f>
        <v>0</v>
      </c>
      <c r="F179" s="46">
        <f>詳細表【係数】!I176</f>
        <v>0</v>
      </c>
      <c r="G179" s="46">
        <f>詳細表【係数】!AA176</f>
        <v>0</v>
      </c>
      <c r="H179" s="46">
        <f>詳細表【係数】!AE176</f>
        <v>0</v>
      </c>
      <c r="I179" s="46">
        <f>詳細表【係数】!M176</f>
        <v>4.7136546676725843E-2</v>
      </c>
      <c r="J179" s="46">
        <f>詳細表【係数】!N176</f>
        <v>1.8245316271865479E-2</v>
      </c>
      <c r="K179" s="46">
        <f>詳細表【係数】!O176</f>
        <v>1.3825627548305089E-2</v>
      </c>
      <c r="L179" s="46">
        <f>詳細表【係数】!AB176</f>
        <v>4.176963435547061E-9</v>
      </c>
      <c r="M179" s="46">
        <f>詳細表【係数】!AF176</f>
        <v>4.0798247509994546E-9</v>
      </c>
      <c r="N179" s="46">
        <f>詳細表【係数】!U176</f>
        <v>1.7635884400232556E-2</v>
      </c>
      <c r="O179" s="46">
        <f>詳細表【係数】!V176</f>
        <v>6.8263865578252047E-3</v>
      </c>
      <c r="P179" s="46">
        <f>詳細表【係数】!W176</f>
        <v>5.1727838883659965E-3</v>
      </c>
      <c r="Q179" s="46">
        <f>詳細表【係数】!AC176</f>
        <v>1.562788313673364E-9</v>
      </c>
      <c r="R179" s="46">
        <f>詳細表【係数】!AG176</f>
        <v>1.5264443994018904E-9</v>
      </c>
      <c r="S179" s="46">
        <f t="shared" si="5"/>
        <v>6.4772431076958403E-2</v>
      </c>
      <c r="T179" s="46">
        <f t="shared" si="6"/>
        <v>2.5071702829690685E-2</v>
      </c>
      <c r="U179" s="46">
        <f t="shared" si="7"/>
        <v>1.8998411436671084E-2</v>
      </c>
      <c r="V179" s="46">
        <f t="shared" si="8"/>
        <v>5.7397517492204252E-9</v>
      </c>
      <c r="W179" s="46">
        <f t="shared" si="9"/>
        <v>5.6062691504013452E-9</v>
      </c>
    </row>
    <row r="180" spans="2:23" x14ac:dyDescent="0.15">
      <c r="B180" s="163" t="s">
        <v>83</v>
      </c>
      <c r="C180" s="62" t="s">
        <v>975</v>
      </c>
      <c r="D180" s="67">
        <f>詳細表【係数】!G177</f>
        <v>0</v>
      </c>
      <c r="E180" s="67">
        <f>詳細表【係数】!H177</f>
        <v>0</v>
      </c>
      <c r="F180" s="67">
        <f>詳細表【係数】!I177</f>
        <v>0</v>
      </c>
      <c r="G180" s="67">
        <f>詳細表【係数】!AA177</f>
        <v>0</v>
      </c>
      <c r="H180" s="67">
        <f>詳細表【係数】!AE177</f>
        <v>0</v>
      </c>
      <c r="I180" s="67">
        <f>詳細表【係数】!M177</f>
        <v>1.0428939046821176E-16</v>
      </c>
      <c r="J180" s="67">
        <f>詳細表【係数】!N177</f>
        <v>0</v>
      </c>
      <c r="K180" s="67">
        <f>詳細表【係数】!O177</f>
        <v>0</v>
      </c>
      <c r="L180" s="67">
        <f>詳細表【係数】!AB177</f>
        <v>0</v>
      </c>
      <c r="M180" s="67">
        <f>詳細表【係数】!AF177</f>
        <v>0</v>
      </c>
      <c r="N180" s="67">
        <f>詳細表【係数】!U177</f>
        <v>2.4986292571699918E-17</v>
      </c>
      <c r="O180" s="67">
        <f>詳細表【係数】!V177</f>
        <v>0</v>
      </c>
      <c r="P180" s="67">
        <f>詳細表【係数】!W177</f>
        <v>0</v>
      </c>
      <c r="Q180" s="67">
        <f>詳細表【係数】!AC177</f>
        <v>0</v>
      </c>
      <c r="R180" s="67">
        <f>詳細表【係数】!AG177</f>
        <v>0</v>
      </c>
      <c r="S180" s="67">
        <f t="shared" si="5"/>
        <v>1.2927568303991168E-16</v>
      </c>
      <c r="T180" s="67">
        <f t="shared" si="6"/>
        <v>0</v>
      </c>
      <c r="U180" s="67">
        <f t="shared" si="7"/>
        <v>0</v>
      </c>
      <c r="V180" s="67">
        <f t="shared" si="8"/>
        <v>0</v>
      </c>
      <c r="W180" s="67">
        <f t="shared" si="9"/>
        <v>0</v>
      </c>
    </row>
    <row r="181" spans="2:23" x14ac:dyDescent="0.15">
      <c r="B181" s="155" t="s">
        <v>84</v>
      </c>
      <c r="C181" s="41" t="s">
        <v>976</v>
      </c>
      <c r="D181" s="46">
        <f>詳細表【係数】!G178</f>
        <v>0</v>
      </c>
      <c r="E181" s="46">
        <f>詳細表【係数】!H178</f>
        <v>0</v>
      </c>
      <c r="F181" s="46">
        <f>詳細表【係数】!I178</f>
        <v>0</v>
      </c>
      <c r="G181" s="46">
        <f>詳細表【係数】!AA178</f>
        <v>0</v>
      </c>
      <c r="H181" s="46">
        <f>詳細表【係数】!AE178</f>
        <v>0</v>
      </c>
      <c r="I181" s="46">
        <f>詳細表【係数】!M178</f>
        <v>7.3895180251671287E-4</v>
      </c>
      <c r="J181" s="46">
        <f>詳細表【係数】!N178</f>
        <v>2.8773317500475144E-4</v>
      </c>
      <c r="K181" s="46">
        <f>詳細表【係数】!O178</f>
        <v>2.0299799930293831E-4</v>
      </c>
      <c r="L181" s="46">
        <f>詳細表【係数】!AB178</f>
        <v>2.4428158760883072E-11</v>
      </c>
      <c r="M181" s="46">
        <f>詳細表【係数】!AF178</f>
        <v>2.4428158760883072E-11</v>
      </c>
      <c r="N181" s="46">
        <f>詳細表【係数】!U178</f>
        <v>1.6666275142786317E-4</v>
      </c>
      <c r="O181" s="46">
        <f>詳細表【係数】!V178</f>
        <v>6.4895169698543583E-5</v>
      </c>
      <c r="P181" s="46">
        <f>詳細表【係数】!W178</f>
        <v>4.5784048408778275E-5</v>
      </c>
      <c r="Q181" s="46">
        <f>詳細表【係数】!AC178</f>
        <v>5.5095124438963031E-12</v>
      </c>
      <c r="R181" s="46">
        <f>詳細表【係数】!AG178</f>
        <v>5.5095124438963031E-12</v>
      </c>
      <c r="S181" s="46">
        <f t="shared" si="5"/>
        <v>9.0561455394457609E-4</v>
      </c>
      <c r="T181" s="46">
        <f t="shared" si="6"/>
        <v>3.52628344703295E-4</v>
      </c>
      <c r="U181" s="46">
        <f t="shared" si="7"/>
        <v>2.4878204771171659E-4</v>
      </c>
      <c r="V181" s="46">
        <f t="shared" si="8"/>
        <v>2.9937671204779374E-11</v>
      </c>
      <c r="W181" s="46">
        <f t="shared" si="9"/>
        <v>2.9937671204779374E-11</v>
      </c>
    </row>
    <row r="182" spans="2:23" x14ac:dyDescent="0.15">
      <c r="B182" s="155" t="s">
        <v>85</v>
      </c>
      <c r="C182" s="41" t="s">
        <v>977</v>
      </c>
      <c r="D182" s="46">
        <f>詳細表【係数】!G179</f>
        <v>0.31161633460334021</v>
      </c>
      <c r="E182" s="46">
        <f>詳細表【係数】!H179</f>
        <v>0.11379384220058554</v>
      </c>
      <c r="F182" s="46">
        <f>詳細表【係数】!I179</f>
        <v>5.0727301062984023E-2</v>
      </c>
      <c r="G182" s="46">
        <f>詳細表【係数】!AA179</f>
        <v>9.5197149451338432E-9</v>
      </c>
      <c r="H182" s="46">
        <f>詳細表【係数】!AE179</f>
        <v>9.3789228014629196E-9</v>
      </c>
      <c r="I182" s="46">
        <f>詳細表【係数】!M179</f>
        <v>4.4499293141777925E-2</v>
      </c>
      <c r="J182" s="46">
        <f>詳細表【係数】!N179</f>
        <v>1.6249936153888634E-2</v>
      </c>
      <c r="K182" s="46">
        <f>詳細表【係数】!O179</f>
        <v>7.2439368211115367E-3</v>
      </c>
      <c r="L182" s="46">
        <f>詳細表【係数】!AB179</f>
        <v>1.3594299750329405E-9</v>
      </c>
      <c r="M182" s="46">
        <f>詳細表【係数】!AF179</f>
        <v>1.3393246397935453E-9</v>
      </c>
      <c r="N182" s="46">
        <f>詳細表【係数】!U179</f>
        <v>0.10151101840567596</v>
      </c>
      <c r="O182" s="46">
        <f>詳細表【係数】!V179</f>
        <v>3.7069073496355819E-2</v>
      </c>
      <c r="P182" s="46">
        <f>詳細表【係数】!W179</f>
        <v>1.6524743474791007E-2</v>
      </c>
      <c r="Q182" s="46">
        <f>詳細表【係数】!AC179</f>
        <v>3.1011081631595304E-9</v>
      </c>
      <c r="R182" s="46">
        <f>詳細表【係数】!AG179</f>
        <v>3.0552442199046113E-9</v>
      </c>
      <c r="S182" s="46">
        <f t="shared" si="5"/>
        <v>0.45762664615079407</v>
      </c>
      <c r="T182" s="46">
        <f t="shared" si="6"/>
        <v>0.16711285185083</v>
      </c>
      <c r="U182" s="46">
        <f t="shared" si="7"/>
        <v>7.4495981358886576E-2</v>
      </c>
      <c r="V182" s="46">
        <f t="shared" si="8"/>
        <v>1.3980253083326313E-8</v>
      </c>
      <c r="W182" s="46">
        <f t="shared" si="9"/>
        <v>1.3773491661161076E-8</v>
      </c>
    </row>
    <row r="183" spans="2:23" x14ac:dyDescent="0.15">
      <c r="B183" s="155" t="s">
        <v>86</v>
      </c>
      <c r="C183" s="41" t="s">
        <v>951</v>
      </c>
      <c r="D183" s="46">
        <f>詳細表【係数】!G180</f>
        <v>4.1753475763870173E-6</v>
      </c>
      <c r="E183" s="46">
        <f>詳細表【係数】!H180</f>
        <v>1.555653693782905E-6</v>
      </c>
      <c r="F183" s="46">
        <f>詳細表【係数】!I180</f>
        <v>9.1184203523032606E-7</v>
      </c>
      <c r="G183" s="46">
        <f>詳細表【係数】!AA180</f>
        <v>1.3468863149635538E-13</v>
      </c>
      <c r="H183" s="46">
        <f>詳細表【係数】!AE180</f>
        <v>1.3468863149635538E-13</v>
      </c>
      <c r="I183" s="46">
        <f>詳細表【係数】!M180</f>
        <v>3.5792544071168154E-4</v>
      </c>
      <c r="J183" s="46">
        <f>詳細表【係数】!N180</f>
        <v>1.3335609161999748E-4</v>
      </c>
      <c r="K183" s="46">
        <f>詳細表【係数】!O180</f>
        <v>7.8166297858647872E-5</v>
      </c>
      <c r="L183" s="46">
        <f>詳細表【係数】!AB180</f>
        <v>1.154598195844134E-11</v>
      </c>
      <c r="M183" s="46">
        <f>詳細表【係数】!AF180</f>
        <v>1.154598195844134E-11</v>
      </c>
      <c r="N183" s="46">
        <f>詳細表【係数】!U180</f>
        <v>4.3856547430011243E-3</v>
      </c>
      <c r="O183" s="46">
        <f>詳細表【係数】!V180</f>
        <v>1.634010073602032E-3</v>
      </c>
      <c r="P183" s="46">
        <f>詳細表【係数】!W180</f>
        <v>9.5777040677798742E-4</v>
      </c>
      <c r="Q183" s="46">
        <f>詳細表【係数】!AC180</f>
        <v>1.4147273364519757E-10</v>
      </c>
      <c r="R183" s="46">
        <f>詳細表【係数】!AG180</f>
        <v>1.4147273364519757E-10</v>
      </c>
      <c r="S183" s="46">
        <f t="shared" si="5"/>
        <v>4.7477555312891925E-3</v>
      </c>
      <c r="T183" s="46">
        <f t="shared" si="6"/>
        <v>1.7689218189158125E-3</v>
      </c>
      <c r="U183" s="46">
        <f t="shared" si="7"/>
        <v>1.0368485466718657E-3</v>
      </c>
      <c r="V183" s="46">
        <f t="shared" si="8"/>
        <v>1.5315340423513525E-10</v>
      </c>
      <c r="W183" s="46">
        <f t="shared" si="9"/>
        <v>1.5315340423513525E-10</v>
      </c>
    </row>
    <row r="184" spans="2:23" x14ac:dyDescent="0.15">
      <c r="B184" s="155" t="s">
        <v>87</v>
      </c>
      <c r="C184" s="41" t="s">
        <v>978</v>
      </c>
      <c r="D184" s="46">
        <f>詳細表【係数】!G181</f>
        <v>0</v>
      </c>
      <c r="E184" s="46">
        <f>詳細表【係数】!H181</f>
        <v>0</v>
      </c>
      <c r="F184" s="46">
        <f>詳細表【係数】!I181</f>
        <v>0</v>
      </c>
      <c r="G184" s="46">
        <f>詳細表【係数】!AA181</f>
        <v>0</v>
      </c>
      <c r="H184" s="46">
        <f>詳細表【係数】!AE181</f>
        <v>0</v>
      </c>
      <c r="I184" s="46">
        <f>詳細表【係数】!M181</f>
        <v>2.2120111841034622E-2</v>
      </c>
      <c r="J184" s="46">
        <f>詳細表【係数】!N181</f>
        <v>7.062864695909647E-3</v>
      </c>
      <c r="K184" s="46">
        <f>詳細表【係数】!O181</f>
        <v>3.8840718120872596E-3</v>
      </c>
      <c r="L184" s="46">
        <f>詳細表【係数】!AB181</f>
        <v>9.1594666008424931E-10</v>
      </c>
      <c r="M184" s="46">
        <f>詳細表【係数】!AF181</f>
        <v>9.1594666008424931E-10</v>
      </c>
      <c r="N184" s="46">
        <f>詳細表【係数】!U181</f>
        <v>0.1947219382990695</v>
      </c>
      <c r="O184" s="46">
        <f>詳細表【係数】!V181</f>
        <v>6.2173948911972046E-2</v>
      </c>
      <c r="P184" s="46">
        <f>詳細表【係数】!W181</f>
        <v>3.4191237240463947E-2</v>
      </c>
      <c r="Q184" s="46">
        <f>詳細表【係数】!AC181</f>
        <v>8.0630202194231675E-9</v>
      </c>
      <c r="R184" s="46">
        <f>詳細表【係数】!AG181</f>
        <v>8.0630202194231675E-9</v>
      </c>
      <c r="S184" s="46">
        <f t="shared" si="5"/>
        <v>0.21684205014010413</v>
      </c>
      <c r="T184" s="46">
        <f t="shared" si="6"/>
        <v>6.9236813607881698E-2</v>
      </c>
      <c r="U184" s="46">
        <f t="shared" si="7"/>
        <v>3.8075309052551208E-2</v>
      </c>
      <c r="V184" s="46">
        <f t="shared" si="8"/>
        <v>8.9789668795074175E-9</v>
      </c>
      <c r="W184" s="46">
        <f t="shared" si="9"/>
        <v>8.9789668795074175E-9</v>
      </c>
    </row>
    <row r="185" spans="2:23" x14ac:dyDescent="0.15">
      <c r="B185" s="155" t="s">
        <v>88</v>
      </c>
      <c r="C185" s="41" t="s">
        <v>979</v>
      </c>
      <c r="D185" s="67">
        <f>詳細表【係数】!G182</f>
        <v>0</v>
      </c>
      <c r="E185" s="67">
        <f>詳細表【係数】!H182</f>
        <v>0</v>
      </c>
      <c r="F185" s="67">
        <f>詳細表【係数】!I182</f>
        <v>0</v>
      </c>
      <c r="G185" s="67">
        <f>詳細表【係数】!AA182</f>
        <v>0</v>
      </c>
      <c r="H185" s="67">
        <f>詳細表【係数】!AE182</f>
        <v>0</v>
      </c>
      <c r="I185" s="67">
        <f>詳細表【係数】!M182</f>
        <v>0</v>
      </c>
      <c r="J185" s="67">
        <f>詳細表【係数】!N182</f>
        <v>0</v>
      </c>
      <c r="K185" s="67">
        <f>詳細表【係数】!O182</f>
        <v>0</v>
      </c>
      <c r="L185" s="67">
        <f>詳細表【係数】!AB182</f>
        <v>0</v>
      </c>
      <c r="M185" s="67">
        <f>詳細表【係数】!AF182</f>
        <v>0</v>
      </c>
      <c r="N185" s="67">
        <f>詳細表【係数】!U182</f>
        <v>7.5051092286810785</v>
      </c>
      <c r="O185" s="67">
        <f>詳細表【係数】!V182</f>
        <v>1.2811355911192499</v>
      </c>
      <c r="P185" s="67">
        <f>詳細表【係数】!W182</f>
        <v>0.98225081659186653</v>
      </c>
      <c r="Q185" s="67">
        <f>詳細表【係数】!AC182</f>
        <v>1.2923396535284876E-7</v>
      </c>
      <c r="R185" s="67">
        <f>詳細表【係数】!AG182</f>
        <v>1.2923396535284876E-7</v>
      </c>
      <c r="S185" s="67">
        <f t="shared" si="5"/>
        <v>7.5051092286810785</v>
      </c>
      <c r="T185" s="67">
        <f t="shared" si="6"/>
        <v>1.2811355911192499</v>
      </c>
      <c r="U185" s="67">
        <f t="shared" si="7"/>
        <v>0.98225081659186653</v>
      </c>
      <c r="V185" s="67">
        <f t="shared" si="8"/>
        <v>1.2923396535284876E-7</v>
      </c>
      <c r="W185" s="67">
        <f t="shared" si="9"/>
        <v>1.2923396535284876E-7</v>
      </c>
    </row>
    <row r="186" spans="2:23" x14ac:dyDescent="0.15">
      <c r="B186" s="162" t="s">
        <v>89</v>
      </c>
      <c r="C186" s="116" t="s">
        <v>980</v>
      </c>
      <c r="D186" s="46">
        <f>詳細表【係数】!G183</f>
        <v>0</v>
      </c>
      <c r="E186" s="46">
        <f>詳細表【係数】!H183</f>
        <v>0</v>
      </c>
      <c r="F186" s="46">
        <f>詳細表【係数】!I183</f>
        <v>0</v>
      </c>
      <c r="G186" s="46">
        <f>詳細表【係数】!AA183</f>
        <v>0</v>
      </c>
      <c r="H186" s="46">
        <f>詳細表【係数】!AE183</f>
        <v>0</v>
      </c>
      <c r="I186" s="46">
        <f>詳細表【係数】!M183</f>
        <v>0.12850079648141863</v>
      </c>
      <c r="J186" s="46">
        <f>詳細表【係数】!N183</f>
        <v>2.5299273507303814E-2</v>
      </c>
      <c r="K186" s="46">
        <f>詳細表【係数】!O183</f>
        <v>1.1134324182221328E-2</v>
      </c>
      <c r="L186" s="46">
        <f>詳細表【係数】!AB183</f>
        <v>2.2134609297846242E-9</v>
      </c>
      <c r="M186" s="46">
        <f>詳細表【係数】!AF183</f>
        <v>2.2134609297846242E-9</v>
      </c>
      <c r="N186" s="46">
        <f>詳細表【係数】!U183</f>
        <v>0.95530835530355251</v>
      </c>
      <c r="O186" s="46">
        <f>詳細表【係数】!V183</f>
        <v>0.18808138180008835</v>
      </c>
      <c r="P186" s="46">
        <f>詳細表【係数】!W183</f>
        <v>8.2775462979114769E-2</v>
      </c>
      <c r="Q186" s="46">
        <f>詳細表【係数】!AC183</f>
        <v>1.6455444466190417E-8</v>
      </c>
      <c r="R186" s="46">
        <f>詳細表【係数】!AG183</f>
        <v>1.6455444466190417E-8</v>
      </c>
      <c r="S186" s="46">
        <f t="shared" si="5"/>
        <v>1.0838091517849711</v>
      </c>
      <c r="T186" s="46">
        <f t="shared" si="6"/>
        <v>0.21338065530739217</v>
      </c>
      <c r="U186" s="46">
        <f t="shared" si="7"/>
        <v>9.3909787161336092E-2</v>
      </c>
      <c r="V186" s="46">
        <f t="shared" si="8"/>
        <v>1.8668905395975041E-8</v>
      </c>
      <c r="W186" s="46">
        <f t="shared" si="9"/>
        <v>1.8668905395975041E-8</v>
      </c>
    </row>
    <row r="187" spans="2:23" x14ac:dyDescent="0.15">
      <c r="B187" s="155" t="s">
        <v>90</v>
      </c>
      <c r="C187" s="41" t="s">
        <v>209</v>
      </c>
      <c r="D187" s="46">
        <f>詳細表【係数】!G184</f>
        <v>0</v>
      </c>
      <c r="E187" s="46">
        <f>詳細表【係数】!H184</f>
        <v>0</v>
      </c>
      <c r="F187" s="46">
        <f>詳細表【係数】!I184</f>
        <v>0</v>
      </c>
      <c r="G187" s="46">
        <f>詳細表【係数】!AA184</f>
        <v>0</v>
      </c>
      <c r="H187" s="46">
        <f>詳細表【係数】!AE184</f>
        <v>0</v>
      </c>
      <c r="I187" s="46">
        <f>詳細表【係数】!M184</f>
        <v>2.7388798195919164</v>
      </c>
      <c r="J187" s="46">
        <f>詳細表【係数】!N184</f>
        <v>0.71796984138081266</v>
      </c>
      <c r="K187" s="46">
        <f>詳細表【係数】!O184</f>
        <v>0.46098364645245171</v>
      </c>
      <c r="L187" s="46">
        <f>詳細表【係数】!AB184</f>
        <v>4.6442387790706614E-8</v>
      </c>
      <c r="M187" s="46">
        <f>詳細表【係数】!AF184</f>
        <v>4.5916068799424806E-8</v>
      </c>
      <c r="N187" s="46">
        <f>詳細表【係数】!U184</f>
        <v>2.4062798483012173</v>
      </c>
      <c r="O187" s="46">
        <f>詳細表【係数】!V184</f>
        <v>0.63078209881442793</v>
      </c>
      <c r="P187" s="46">
        <f>詳細表【係数】!W184</f>
        <v>0.40500340720324951</v>
      </c>
      <c r="Q187" s="46">
        <f>詳細表【係数】!AC184</f>
        <v>4.0802586900077517E-8</v>
      </c>
      <c r="R187" s="46">
        <f>詳細表【係数】!AG184</f>
        <v>4.0340182243458333E-8</v>
      </c>
      <c r="S187" s="46">
        <f t="shared" si="5"/>
        <v>5.1451596678931342</v>
      </c>
      <c r="T187" s="46">
        <f t="shared" si="6"/>
        <v>1.3487519401952406</v>
      </c>
      <c r="U187" s="46">
        <f t="shared" si="7"/>
        <v>0.86598705365570128</v>
      </c>
      <c r="V187" s="46">
        <f t="shared" si="8"/>
        <v>8.7244974690784138E-8</v>
      </c>
      <c r="W187" s="46">
        <f t="shared" si="9"/>
        <v>8.6256251042883146E-8</v>
      </c>
    </row>
    <row r="188" spans="2:23" x14ac:dyDescent="0.15">
      <c r="B188" s="155" t="s">
        <v>91</v>
      </c>
      <c r="C188" s="41" t="s">
        <v>173</v>
      </c>
      <c r="D188" s="46">
        <f>詳細表【係数】!G185</f>
        <v>0</v>
      </c>
      <c r="E188" s="46">
        <f>詳細表【係数】!H185</f>
        <v>0</v>
      </c>
      <c r="F188" s="46">
        <f>詳細表【係数】!I185</f>
        <v>0</v>
      </c>
      <c r="G188" s="46">
        <f>詳細表【係数】!AA185</f>
        <v>0</v>
      </c>
      <c r="H188" s="46">
        <f>詳細表【係数】!AE185</f>
        <v>0</v>
      </c>
      <c r="I188" s="46">
        <f>詳細表【係数】!M185</f>
        <v>0.71602444727847436</v>
      </c>
      <c r="J188" s="46">
        <f>詳細表【係数】!N185</f>
        <v>0.25390473778226119</v>
      </c>
      <c r="K188" s="46">
        <f>詳細表【係数】!O185</f>
        <v>0.13664650823594776</v>
      </c>
      <c r="L188" s="46">
        <f>詳細表【係数】!AB185</f>
        <v>1.2091002851202632E-8</v>
      </c>
      <c r="M188" s="46">
        <f>詳細表【係数】!AF185</f>
        <v>1.1790703433983222E-8</v>
      </c>
      <c r="N188" s="46">
        <f>詳細表【係数】!U185</f>
        <v>2.9427214320834481E-2</v>
      </c>
      <c r="O188" s="46">
        <f>詳細表【係数】!V185</f>
        <v>1.0434991660121351E-2</v>
      </c>
      <c r="P188" s="46">
        <f>詳細表【係数】!W185</f>
        <v>5.6159061318880122E-3</v>
      </c>
      <c r="Q188" s="46">
        <f>詳細表【係数】!AC185</f>
        <v>4.9691673742220984E-10</v>
      </c>
      <c r="R188" s="46">
        <f>詳細表【係数】!AG185</f>
        <v>4.8457501453198516E-10</v>
      </c>
      <c r="S188" s="46">
        <f t="shared" si="5"/>
        <v>0.74545166159930887</v>
      </c>
      <c r="T188" s="46">
        <f t="shared" si="6"/>
        <v>0.26433972944238254</v>
      </c>
      <c r="U188" s="46">
        <f t="shared" si="7"/>
        <v>0.14226241436783577</v>
      </c>
      <c r="V188" s="46">
        <f t="shared" si="8"/>
        <v>1.2587919588624841E-8</v>
      </c>
      <c r="W188" s="46">
        <f t="shared" si="9"/>
        <v>1.2275278448515207E-8</v>
      </c>
    </row>
    <row r="189" spans="2:23" x14ac:dyDescent="0.15">
      <c r="B189" s="155" t="s">
        <v>92</v>
      </c>
      <c r="C189" s="41" t="s">
        <v>174</v>
      </c>
      <c r="D189" s="46">
        <f>詳細表【係数】!G186</f>
        <v>0</v>
      </c>
      <c r="E189" s="46">
        <f>詳細表【係数】!H186</f>
        <v>0</v>
      </c>
      <c r="F189" s="46">
        <f>詳細表【係数】!I186</f>
        <v>0</v>
      </c>
      <c r="G189" s="46">
        <f>詳細表【係数】!AA186</f>
        <v>0</v>
      </c>
      <c r="H189" s="46">
        <f>詳細表【係数】!AE186</f>
        <v>0</v>
      </c>
      <c r="I189" s="46">
        <f>詳細表【係数】!M186</f>
        <v>18.888649270745173</v>
      </c>
      <c r="J189" s="46">
        <f>詳細表【係数】!N186</f>
        <v>6.9799824734141227</v>
      </c>
      <c r="K189" s="46">
        <f>詳細表【係数】!O186</f>
        <v>5.4364169748495828</v>
      </c>
      <c r="L189" s="46">
        <f>詳細表【係数】!AB186</f>
        <v>3.1900975297031944E-7</v>
      </c>
      <c r="M189" s="46">
        <f>詳細表【係数】!AF186</f>
        <v>3.1573785806805979E-7</v>
      </c>
      <c r="N189" s="46">
        <f>詳細表【係数】!U186</f>
        <v>0.61599881756710428</v>
      </c>
      <c r="O189" s="46">
        <f>詳細表【係数】!V186</f>
        <v>0.22763199679510943</v>
      </c>
      <c r="P189" s="46">
        <f>詳細表【係数】!W186</f>
        <v>0.17729305999110032</v>
      </c>
      <c r="Q189" s="46">
        <f>詳細表【係数】!AC186</f>
        <v>1.0403583009317974E-8</v>
      </c>
      <c r="R189" s="46">
        <f>詳細表【係数】!AG186</f>
        <v>1.0296879593837791E-8</v>
      </c>
      <c r="S189" s="46">
        <f t="shared" si="5"/>
        <v>19.504648088312276</v>
      </c>
      <c r="T189" s="46">
        <f t="shared" si="6"/>
        <v>7.207614470209232</v>
      </c>
      <c r="U189" s="46">
        <f t="shared" si="7"/>
        <v>5.6137100348406834</v>
      </c>
      <c r="V189" s="46">
        <f t="shared" si="8"/>
        <v>3.294133359796374E-7</v>
      </c>
      <c r="W189" s="46">
        <f t="shared" si="9"/>
        <v>3.2603473766189758E-7</v>
      </c>
    </row>
    <row r="190" spans="2:23" x14ac:dyDescent="0.15">
      <c r="B190" s="163" t="s">
        <v>93</v>
      </c>
      <c r="C190" s="62" t="s">
        <v>175</v>
      </c>
      <c r="D190" s="67">
        <f>詳細表【係数】!G187</f>
        <v>3.0257353746511573</v>
      </c>
      <c r="E190" s="67">
        <f>詳細表【係数】!H187</f>
        <v>1.3121742982016054</v>
      </c>
      <c r="F190" s="67">
        <f>詳細表【係数】!I187</f>
        <v>1.0777785358820586</v>
      </c>
      <c r="G190" s="67">
        <f>詳細表【係数】!AA187</f>
        <v>4.5625501483909424E-7</v>
      </c>
      <c r="H190" s="67">
        <f>詳細表【係数】!AE187</f>
        <v>3.3357871250666741E-7</v>
      </c>
      <c r="I190" s="67">
        <f>詳細表【係数】!M187</f>
        <v>0.72660611098680872</v>
      </c>
      <c r="J190" s="67">
        <f>詳細表【係数】!N187</f>
        <v>0.31510814585463764</v>
      </c>
      <c r="K190" s="67">
        <f>詳細表【係数】!O187</f>
        <v>0.25881988128344063</v>
      </c>
      <c r="L190" s="67">
        <f>詳細表【係数】!AB187</f>
        <v>1.0956598674419249E-7</v>
      </c>
      <c r="M190" s="67">
        <f>詳細表【係数】!AF187</f>
        <v>8.010625550173924E-8</v>
      </c>
      <c r="N190" s="67">
        <f>詳細表【係数】!U187</f>
        <v>0.58890416357176523</v>
      </c>
      <c r="O190" s="67">
        <f>詳細表【係数】!V187</f>
        <v>0.25539077674030752</v>
      </c>
      <c r="P190" s="67">
        <f>詳細表【係数】!W187</f>
        <v>0.20976991990332342</v>
      </c>
      <c r="Q190" s="67">
        <f>詳細表【係数】!AC187</f>
        <v>8.8801710863501395E-8</v>
      </c>
      <c r="R190" s="67">
        <f>詳細表【係数】!AG187</f>
        <v>6.4925007758397877E-8</v>
      </c>
      <c r="S190" s="67">
        <f t="shared" si="5"/>
        <v>4.3412456492097311</v>
      </c>
      <c r="T190" s="67">
        <f t="shared" si="6"/>
        <v>1.8826732207965504</v>
      </c>
      <c r="U190" s="67">
        <f t="shared" si="7"/>
        <v>1.5463683370688226</v>
      </c>
      <c r="V190" s="67">
        <f t="shared" si="8"/>
        <v>6.5462271244678813E-7</v>
      </c>
      <c r="W190" s="67">
        <f t="shared" si="9"/>
        <v>4.7860997576680456E-7</v>
      </c>
    </row>
    <row r="191" spans="2:23" x14ac:dyDescent="0.15">
      <c r="B191" s="155" t="s">
        <v>94</v>
      </c>
      <c r="C191" s="41" t="s">
        <v>981</v>
      </c>
      <c r="D191" s="46">
        <f>詳細表【係数】!G188</f>
        <v>0</v>
      </c>
      <c r="E191" s="46">
        <f>詳細表【係数】!H188</f>
        <v>0</v>
      </c>
      <c r="F191" s="46">
        <f>詳細表【係数】!I188</f>
        <v>0</v>
      </c>
      <c r="G191" s="46">
        <f>詳細表【係数】!AA188</f>
        <v>0</v>
      </c>
      <c r="H191" s="46">
        <f>詳細表【係数】!AE188</f>
        <v>0</v>
      </c>
      <c r="I191" s="46">
        <f>詳細表【係数】!M188</f>
        <v>1.0291767972741033</v>
      </c>
      <c r="J191" s="46">
        <f>詳細表【係数】!N188</f>
        <v>0.33447371058639502</v>
      </c>
      <c r="K191" s="46">
        <f>詳細表【係数】!O188</f>
        <v>0.2430900897634915</v>
      </c>
      <c r="L191" s="46">
        <f>詳細表【係数】!AB188</f>
        <v>4.7591990625392056E-8</v>
      </c>
      <c r="M191" s="46">
        <f>詳細表【係数】!AF188</f>
        <v>3.8493521829361223E-8</v>
      </c>
      <c r="N191" s="46">
        <f>詳細表【係数】!U188</f>
        <v>0.61105604689529658</v>
      </c>
      <c r="O191" s="46">
        <f>詳細表【係数】!V188</f>
        <v>0.19858802095291547</v>
      </c>
      <c r="P191" s="46">
        <f>詳細表【係数】!W188</f>
        <v>0.14433056563627567</v>
      </c>
      <c r="Q191" s="46">
        <f>詳細表【係数】!AC188</f>
        <v>2.8256927024059954E-8</v>
      </c>
      <c r="R191" s="46">
        <f>詳細表【係数】!AG188</f>
        <v>2.2854867445930847E-8</v>
      </c>
      <c r="S191" s="46">
        <f t="shared" si="5"/>
        <v>1.6402328441693999</v>
      </c>
      <c r="T191" s="46">
        <f t="shared" si="6"/>
        <v>0.53306173153931047</v>
      </c>
      <c r="U191" s="46">
        <f t="shared" si="7"/>
        <v>0.38742065539976717</v>
      </c>
      <c r="V191" s="46">
        <f t="shared" si="8"/>
        <v>7.5848917649452014E-8</v>
      </c>
      <c r="W191" s="46">
        <f t="shared" si="9"/>
        <v>6.134838927529207E-8</v>
      </c>
    </row>
    <row r="192" spans="2:23" x14ac:dyDescent="0.15">
      <c r="B192" s="155" t="s">
        <v>95</v>
      </c>
      <c r="C192" s="41" t="s">
        <v>210</v>
      </c>
      <c r="D192" s="46">
        <f>詳細表【係数】!G189</f>
        <v>0</v>
      </c>
      <c r="E192" s="46">
        <f>詳細表【係数】!H189</f>
        <v>0</v>
      </c>
      <c r="F192" s="46">
        <f>詳細表【係数】!I189</f>
        <v>0</v>
      </c>
      <c r="G192" s="46">
        <f>詳細表【係数】!AA189</f>
        <v>0</v>
      </c>
      <c r="H192" s="46">
        <f>詳細表【係数】!AE189</f>
        <v>0</v>
      </c>
      <c r="I192" s="46">
        <f>詳細表【係数】!M189</f>
        <v>0</v>
      </c>
      <c r="J192" s="46">
        <f>詳細表【係数】!N189</f>
        <v>0</v>
      </c>
      <c r="K192" s="46">
        <f>詳細表【係数】!O189</f>
        <v>0</v>
      </c>
      <c r="L192" s="46">
        <f>詳細表【係数】!AB189</f>
        <v>0</v>
      </c>
      <c r="M192" s="46">
        <f>詳細表【係数】!AF189</f>
        <v>0</v>
      </c>
      <c r="N192" s="46">
        <f>詳細表【係数】!U189</f>
        <v>0</v>
      </c>
      <c r="O192" s="46">
        <f>詳細表【係数】!V189</f>
        <v>0</v>
      </c>
      <c r="P192" s="46">
        <f>詳細表【係数】!W189</f>
        <v>0</v>
      </c>
      <c r="Q192" s="46">
        <f>詳細表【係数】!AC189</f>
        <v>0</v>
      </c>
      <c r="R192" s="46">
        <f>詳細表【係数】!AG189</f>
        <v>0</v>
      </c>
      <c r="S192" s="46">
        <f t="shared" si="5"/>
        <v>0</v>
      </c>
      <c r="T192" s="46">
        <f t="shared" si="6"/>
        <v>0</v>
      </c>
      <c r="U192" s="46">
        <f t="shared" si="7"/>
        <v>0</v>
      </c>
      <c r="V192" s="46">
        <f t="shared" si="8"/>
        <v>0</v>
      </c>
      <c r="W192" s="46">
        <f t="shared" si="9"/>
        <v>0</v>
      </c>
    </row>
    <row r="193" spans="2:23" x14ac:dyDescent="0.15">
      <c r="B193" s="155" t="s">
        <v>96</v>
      </c>
      <c r="C193" s="41" t="s">
        <v>176</v>
      </c>
      <c r="D193" s="46">
        <f>詳細表【係数】!G190</f>
        <v>0</v>
      </c>
      <c r="E193" s="46">
        <f>詳細表【係数】!H190</f>
        <v>0</v>
      </c>
      <c r="F193" s="46">
        <f>詳細表【係数】!I190</f>
        <v>0</v>
      </c>
      <c r="G193" s="46">
        <f>詳細表【係数】!AA190</f>
        <v>0</v>
      </c>
      <c r="H193" s="46">
        <f>詳細表【係数】!AE190</f>
        <v>0</v>
      </c>
      <c r="I193" s="46">
        <f>詳細表【係数】!M190</f>
        <v>38.961943718978524</v>
      </c>
      <c r="J193" s="46">
        <f>詳細表【係数】!N190</f>
        <v>17.285890282648868</v>
      </c>
      <c r="K193" s="46">
        <f>詳細表【係数】!O190</f>
        <v>13.015916142269411</v>
      </c>
      <c r="L193" s="46">
        <f>詳細表【係数】!AB190</f>
        <v>4.0912641835749807E-6</v>
      </c>
      <c r="M193" s="46">
        <f>詳細表【係数】!AF190</f>
        <v>3.5138575410106798E-6</v>
      </c>
      <c r="N193" s="46">
        <f>詳細表【係数】!U190</f>
        <v>3.3040319631847987</v>
      </c>
      <c r="O193" s="46">
        <f>詳細表【係数】!V190</f>
        <v>1.4658697322166021</v>
      </c>
      <c r="P193" s="46">
        <f>詳細表【係数】!W190</f>
        <v>1.1037694442139241</v>
      </c>
      <c r="Q193" s="46">
        <f>詳細表【係数】!AC190</f>
        <v>3.469454124225426E-7</v>
      </c>
      <c r="R193" s="46">
        <f>詳細表【係数】!AG190</f>
        <v>2.9798045275451691E-7</v>
      </c>
      <c r="S193" s="46">
        <f t="shared" si="5"/>
        <v>42.265975682163322</v>
      </c>
      <c r="T193" s="46">
        <f t="shared" si="6"/>
        <v>18.751760014865472</v>
      </c>
      <c r="U193" s="46">
        <f t="shared" si="7"/>
        <v>14.119685586483335</v>
      </c>
      <c r="V193" s="46">
        <f t="shared" si="8"/>
        <v>4.4382095959975231E-6</v>
      </c>
      <c r="W193" s="46">
        <f t="shared" si="9"/>
        <v>3.8118379937651966E-6</v>
      </c>
    </row>
    <row r="194" spans="2:23" x14ac:dyDescent="0.15">
      <c r="B194" s="155" t="s">
        <v>97</v>
      </c>
      <c r="C194" s="41" t="s">
        <v>982</v>
      </c>
      <c r="D194" s="46">
        <f>詳細表【係数】!G191</f>
        <v>0</v>
      </c>
      <c r="E194" s="46">
        <f>詳細表【係数】!H191</f>
        <v>0</v>
      </c>
      <c r="F194" s="46">
        <f>詳細表【係数】!I191</f>
        <v>0</v>
      </c>
      <c r="G194" s="46">
        <f>詳細表【係数】!AA191</f>
        <v>0</v>
      </c>
      <c r="H194" s="46">
        <f>詳細表【係数】!AE191</f>
        <v>0</v>
      </c>
      <c r="I194" s="46">
        <f>詳細表【係数】!M191</f>
        <v>0</v>
      </c>
      <c r="J194" s="46">
        <f>詳細表【係数】!N191</f>
        <v>0</v>
      </c>
      <c r="K194" s="46">
        <f>詳細表【係数】!O191</f>
        <v>0</v>
      </c>
      <c r="L194" s="46">
        <f>詳細表【係数】!AB191</f>
        <v>0</v>
      </c>
      <c r="M194" s="46">
        <f>詳細表【係数】!AF191</f>
        <v>0</v>
      </c>
      <c r="N194" s="46">
        <f>詳細表【係数】!U191</f>
        <v>0</v>
      </c>
      <c r="O194" s="46">
        <f>詳細表【係数】!V191</f>
        <v>0</v>
      </c>
      <c r="P194" s="46">
        <f>詳細表【係数】!W191</f>
        <v>0</v>
      </c>
      <c r="Q194" s="46">
        <f>詳細表【係数】!AC191</f>
        <v>0</v>
      </c>
      <c r="R194" s="46">
        <f>詳細表【係数】!AG191</f>
        <v>0</v>
      </c>
      <c r="S194" s="46">
        <f t="shared" si="5"/>
        <v>0</v>
      </c>
      <c r="T194" s="46">
        <f t="shared" si="6"/>
        <v>0</v>
      </c>
      <c r="U194" s="46">
        <f t="shared" si="7"/>
        <v>0</v>
      </c>
      <c r="V194" s="46">
        <f t="shared" si="8"/>
        <v>0</v>
      </c>
      <c r="W194" s="46">
        <f t="shared" si="9"/>
        <v>0</v>
      </c>
    </row>
    <row r="195" spans="2:23" x14ac:dyDescent="0.15">
      <c r="B195" s="155" t="s">
        <v>98</v>
      </c>
      <c r="C195" s="41" t="s">
        <v>983</v>
      </c>
      <c r="D195" s="67">
        <f>詳細表【係数】!G192</f>
        <v>0</v>
      </c>
      <c r="E195" s="67">
        <f>詳細表【係数】!H192</f>
        <v>0</v>
      </c>
      <c r="F195" s="67">
        <f>詳細表【係数】!I192</f>
        <v>0</v>
      </c>
      <c r="G195" s="67">
        <f>詳細表【係数】!AA192</f>
        <v>0</v>
      </c>
      <c r="H195" s="67">
        <f>詳細表【係数】!AE192</f>
        <v>0</v>
      </c>
      <c r="I195" s="67">
        <f>詳細表【係数】!M192</f>
        <v>0</v>
      </c>
      <c r="J195" s="67">
        <f>詳細表【係数】!N192</f>
        <v>0</v>
      </c>
      <c r="K195" s="67">
        <f>詳細表【係数】!O192</f>
        <v>0</v>
      </c>
      <c r="L195" s="67">
        <f>詳細表【係数】!AB192</f>
        <v>0</v>
      </c>
      <c r="M195" s="67">
        <f>詳細表【係数】!AF192</f>
        <v>0</v>
      </c>
      <c r="N195" s="67">
        <f>詳細表【係数】!U192</f>
        <v>0</v>
      </c>
      <c r="O195" s="67">
        <f>詳細表【係数】!V192</f>
        <v>0</v>
      </c>
      <c r="P195" s="67">
        <f>詳細表【係数】!W192</f>
        <v>0</v>
      </c>
      <c r="Q195" s="67">
        <f>詳細表【係数】!AC192</f>
        <v>0</v>
      </c>
      <c r="R195" s="67">
        <f>詳細表【係数】!AG192</f>
        <v>0</v>
      </c>
      <c r="S195" s="67">
        <f t="shared" ref="S195:S237" si="10">D195+I195+N195</f>
        <v>0</v>
      </c>
      <c r="T195" s="67">
        <f t="shared" ref="T195:T237" si="11">E195+J195+O195</f>
        <v>0</v>
      </c>
      <c r="U195" s="67">
        <f t="shared" ref="U195:U237" si="12">F195+K195+P195</f>
        <v>0</v>
      </c>
      <c r="V195" s="67">
        <f t="shared" ref="V195:V237" si="13">G195+L195+Q195</f>
        <v>0</v>
      </c>
      <c r="W195" s="67">
        <f t="shared" ref="W195:W237" si="14">H195+M195+R195</f>
        <v>0</v>
      </c>
    </row>
    <row r="196" spans="2:23" x14ac:dyDescent="0.15">
      <c r="B196" s="162" t="s">
        <v>99</v>
      </c>
      <c r="C196" s="116" t="s">
        <v>177</v>
      </c>
      <c r="D196" s="46">
        <f>詳細表【係数】!G193</f>
        <v>0</v>
      </c>
      <c r="E196" s="46">
        <f>詳細表【係数】!H193</f>
        <v>0</v>
      </c>
      <c r="F196" s="46">
        <f>詳細表【係数】!I193</f>
        <v>0</v>
      </c>
      <c r="G196" s="46">
        <f>詳細表【係数】!AA193</f>
        <v>0</v>
      </c>
      <c r="H196" s="46">
        <f>詳細表【係数】!AE193</f>
        <v>0</v>
      </c>
      <c r="I196" s="46">
        <f>詳細表【係数】!M193</f>
        <v>125.94014685207357</v>
      </c>
      <c r="J196" s="46">
        <f>詳細表【係数】!N193</f>
        <v>46.092079564013886</v>
      </c>
      <c r="K196" s="46">
        <f>詳細表【係数】!O193</f>
        <v>8.0665091247334999</v>
      </c>
      <c r="L196" s="46">
        <f>詳細表【係数】!AB193</f>
        <v>7.7843252699836382E-7</v>
      </c>
      <c r="M196" s="46">
        <f>詳細表【係数】!AF193</f>
        <v>7.7843252699836382E-7</v>
      </c>
      <c r="N196" s="46">
        <f>詳細表【係数】!U193</f>
        <v>31.601713817286342</v>
      </c>
      <c r="O196" s="46">
        <f>詳細表【係数】!V193</f>
        <v>11.565721845127234</v>
      </c>
      <c r="P196" s="46">
        <f>詳細表【係数】!W193</f>
        <v>2.0241004892885743</v>
      </c>
      <c r="Q196" s="46">
        <f>詳細表【係数】!AC193</f>
        <v>1.9532930966932795E-7</v>
      </c>
      <c r="R196" s="46">
        <f>詳細表【係数】!AG193</f>
        <v>1.9532930966932795E-7</v>
      </c>
      <c r="S196" s="46">
        <f t="shared" si="10"/>
        <v>157.54186066935992</v>
      </c>
      <c r="T196" s="46">
        <f t="shared" si="11"/>
        <v>57.657801409141122</v>
      </c>
      <c r="U196" s="46">
        <f t="shared" si="12"/>
        <v>10.090609614022075</v>
      </c>
      <c r="V196" s="46">
        <f t="shared" si="13"/>
        <v>9.7376183666769187E-7</v>
      </c>
      <c r="W196" s="46">
        <f t="shared" si="14"/>
        <v>9.7376183666769187E-7</v>
      </c>
    </row>
    <row r="197" spans="2:23" x14ac:dyDescent="0.15">
      <c r="B197" s="155" t="s">
        <v>100</v>
      </c>
      <c r="C197" s="41" t="s">
        <v>178</v>
      </c>
      <c r="D197" s="46">
        <f>詳細表【係数】!G194</f>
        <v>0</v>
      </c>
      <c r="E197" s="46">
        <f>詳細表【係数】!H194</f>
        <v>0</v>
      </c>
      <c r="F197" s="46">
        <f>詳細表【係数】!I194</f>
        <v>0</v>
      </c>
      <c r="G197" s="46">
        <f>詳細表【係数】!AA194</f>
        <v>0</v>
      </c>
      <c r="H197" s="46">
        <f>詳細表【係数】!AE194</f>
        <v>0</v>
      </c>
      <c r="I197" s="46">
        <f>詳細表【係数】!M194</f>
        <v>10.129479690822418</v>
      </c>
      <c r="J197" s="46">
        <f>詳細表【係数】!N194</f>
        <v>3.2534113523281496</v>
      </c>
      <c r="K197" s="46">
        <f>詳細表【係数】!O194</f>
        <v>0.88763442832161943</v>
      </c>
      <c r="L197" s="46">
        <f>詳細表【係数】!AB194</f>
        <v>6.4302148896184122E-8</v>
      </c>
      <c r="M197" s="46">
        <f>詳細表【係数】!AF194</f>
        <v>6.4302148896184122E-8</v>
      </c>
      <c r="N197" s="46">
        <f>詳細表【係数】!U194</f>
        <v>6.0435963300394491</v>
      </c>
      <c r="O197" s="46">
        <f>詳細表【係数】!V194</f>
        <v>1.9410972240611395</v>
      </c>
      <c r="P197" s="46">
        <f>詳細表【係数】!W194</f>
        <v>0.52959326018310593</v>
      </c>
      <c r="Q197" s="46">
        <f>詳細表【係数】!AC194</f>
        <v>3.8364875881505087E-8</v>
      </c>
      <c r="R197" s="46">
        <f>詳細表【係数】!AG194</f>
        <v>3.8364875881505087E-8</v>
      </c>
      <c r="S197" s="46">
        <f t="shared" si="10"/>
        <v>16.173076020861867</v>
      </c>
      <c r="T197" s="46">
        <f t="shared" si="11"/>
        <v>5.1945085763892891</v>
      </c>
      <c r="U197" s="46">
        <f t="shared" si="12"/>
        <v>1.4172276885047252</v>
      </c>
      <c r="V197" s="46">
        <f t="shared" si="13"/>
        <v>1.026670247776892E-7</v>
      </c>
      <c r="W197" s="46">
        <f t="shared" si="14"/>
        <v>1.026670247776892E-7</v>
      </c>
    </row>
    <row r="198" spans="2:23" x14ac:dyDescent="0.15">
      <c r="B198" s="155" t="s">
        <v>101</v>
      </c>
      <c r="C198" s="41" t="s">
        <v>179</v>
      </c>
      <c r="D198" s="46">
        <f>詳細表【係数】!G195</f>
        <v>0</v>
      </c>
      <c r="E198" s="46">
        <f>詳細表【係数】!H195</f>
        <v>0</v>
      </c>
      <c r="F198" s="46">
        <f>詳細表【係数】!I195</f>
        <v>0</v>
      </c>
      <c r="G198" s="46">
        <f>詳細表【係数】!AA195</f>
        <v>0</v>
      </c>
      <c r="H198" s="46">
        <f>詳細表【係数】!AE195</f>
        <v>0</v>
      </c>
      <c r="I198" s="46">
        <f>詳細表【係数】!M195</f>
        <v>42.023269057778172</v>
      </c>
      <c r="J198" s="46">
        <f>詳細表【係数】!N195</f>
        <v>21.422357230976065</v>
      </c>
      <c r="K198" s="46">
        <f>詳細表【係数】!O195</f>
        <v>3.7599512547097937</v>
      </c>
      <c r="L198" s="46">
        <f>詳細表【係数】!AB195</f>
        <v>7.1123430874026435E-7</v>
      </c>
      <c r="M198" s="46">
        <f>詳細表【係数】!AF195</f>
        <v>7.1123430874026435E-7</v>
      </c>
      <c r="N198" s="46">
        <f>詳細表【係数】!U195</f>
        <v>13.618784712857359</v>
      </c>
      <c r="O198" s="46">
        <f>詳細表【係数】!V195</f>
        <v>6.9424982328114755</v>
      </c>
      <c r="P198" s="46">
        <f>詳細表【係数】!W195</f>
        <v>1.2185145948147689</v>
      </c>
      <c r="Q198" s="46">
        <f>詳細表【係数】!AC195</f>
        <v>2.304948460295655E-7</v>
      </c>
      <c r="R198" s="46">
        <f>詳細表【係数】!AG195</f>
        <v>2.304948460295655E-7</v>
      </c>
      <c r="S198" s="46">
        <f t="shared" si="10"/>
        <v>55.642053770635528</v>
      </c>
      <c r="T198" s="46">
        <f t="shared" si="11"/>
        <v>28.364855463787542</v>
      </c>
      <c r="U198" s="46">
        <f t="shared" si="12"/>
        <v>4.9784658495245626</v>
      </c>
      <c r="V198" s="46">
        <f t="shared" si="13"/>
        <v>9.4172915476982982E-7</v>
      </c>
      <c r="W198" s="46">
        <f t="shared" si="14"/>
        <v>9.4172915476982982E-7</v>
      </c>
    </row>
    <row r="199" spans="2:23" x14ac:dyDescent="0.15">
      <c r="B199" s="155" t="s">
        <v>102</v>
      </c>
      <c r="C199" s="41" t="s">
        <v>180</v>
      </c>
      <c r="D199" s="46">
        <f>詳細表【係数】!G196</f>
        <v>0</v>
      </c>
      <c r="E199" s="46">
        <f>詳細表【係数】!H196</f>
        <v>0</v>
      </c>
      <c r="F199" s="46">
        <f>詳細表【係数】!I196</f>
        <v>0</v>
      </c>
      <c r="G199" s="46">
        <f>詳細表【係数】!AA196</f>
        <v>0</v>
      </c>
      <c r="H199" s="46">
        <f>詳細表【係数】!AE196</f>
        <v>0</v>
      </c>
      <c r="I199" s="46">
        <f>詳細表【係数】!M196</f>
        <v>36.025898182951131</v>
      </c>
      <c r="J199" s="46">
        <f>詳細表【係数】!N196</f>
        <v>22.737943276064275</v>
      </c>
      <c r="K199" s="46">
        <f>詳細表【係数】!O196</f>
        <v>16.04172253457638</v>
      </c>
      <c r="L199" s="46">
        <f>詳細表【係数】!AB196</f>
        <v>2.3739878936468957E-6</v>
      </c>
      <c r="M199" s="46">
        <f>詳細表【係数】!AF196</f>
        <v>2.305937462625076E-6</v>
      </c>
      <c r="N199" s="46">
        <f>詳細表【係数】!U196</f>
        <v>2.3773530685680844</v>
      </c>
      <c r="O199" s="46">
        <f>詳細表【係数】!V196</f>
        <v>1.5004794313736201</v>
      </c>
      <c r="P199" s="46">
        <f>詳細表【係数】!W196</f>
        <v>1.0585950723288502</v>
      </c>
      <c r="Q199" s="46">
        <f>詳細表【係数】!AC196</f>
        <v>1.5665972781702365E-7</v>
      </c>
      <c r="R199" s="46">
        <f>詳細表【係数】!AG196</f>
        <v>1.5216907222849303E-7</v>
      </c>
      <c r="S199" s="46">
        <f t="shared" si="10"/>
        <v>38.403251251519215</v>
      </c>
      <c r="T199" s="46">
        <f t="shared" si="11"/>
        <v>24.238422707437895</v>
      </c>
      <c r="U199" s="46">
        <f t="shared" si="12"/>
        <v>17.100317606905229</v>
      </c>
      <c r="V199" s="46">
        <f t="shared" si="13"/>
        <v>2.5306476214639193E-6</v>
      </c>
      <c r="W199" s="46">
        <f t="shared" si="14"/>
        <v>2.4581065348535691E-6</v>
      </c>
    </row>
    <row r="200" spans="2:23" x14ac:dyDescent="0.15">
      <c r="B200" s="163" t="s">
        <v>103</v>
      </c>
      <c r="C200" s="62" t="s">
        <v>181</v>
      </c>
      <c r="D200" s="67">
        <f>詳細表【係数】!G197</f>
        <v>839.64193820384787</v>
      </c>
      <c r="E200" s="67">
        <f>詳細表【係数】!H197</f>
        <v>579.59648538360705</v>
      </c>
      <c r="F200" s="67">
        <f>詳細表【係数】!I197</f>
        <v>382.83318229640764</v>
      </c>
      <c r="G200" s="67">
        <f>詳細表【係数】!AA197</f>
        <v>1.0586911008803664E-4</v>
      </c>
      <c r="H200" s="67">
        <f>詳細表【係数】!AE197</f>
        <v>9.9809671291485323E-5</v>
      </c>
      <c r="I200" s="67">
        <f>詳細表【係数】!M197</f>
        <v>174.22488454984963</v>
      </c>
      <c r="J200" s="67">
        <f>詳細表【係数】!N197</f>
        <v>120.26570631699633</v>
      </c>
      <c r="K200" s="67">
        <f>詳細表【係数】!O197</f>
        <v>79.437512530787856</v>
      </c>
      <c r="L200" s="67">
        <f>詳細表【係数】!AB197</f>
        <v>2.1967737249929303E-5</v>
      </c>
      <c r="M200" s="67">
        <f>詳細表【係数】!AF197</f>
        <v>2.0710409600211872E-5</v>
      </c>
      <c r="N200" s="67">
        <f>詳細表【係数】!U197</f>
        <v>152.62076891664944</v>
      </c>
      <c r="O200" s="67">
        <f>詳細表【係数】!V197</f>
        <v>105.35260000216637</v>
      </c>
      <c r="P200" s="67">
        <f>詳細表【係数】!W197</f>
        <v>69.587156132142098</v>
      </c>
      <c r="Q200" s="67">
        <f>詳細表【係数】!AC197</f>
        <v>1.9243708837033783E-5</v>
      </c>
      <c r="R200" s="67">
        <f>詳細表【係数】!AG197</f>
        <v>1.8142291475352979E-5</v>
      </c>
      <c r="S200" s="67">
        <f t="shared" si="10"/>
        <v>1166.487591670347</v>
      </c>
      <c r="T200" s="67">
        <f t="shared" si="11"/>
        <v>805.21479170276973</v>
      </c>
      <c r="U200" s="67">
        <f t="shared" si="12"/>
        <v>531.85785095933761</v>
      </c>
      <c r="V200" s="67">
        <f t="shared" si="13"/>
        <v>1.4708055617499973E-4</v>
      </c>
      <c r="W200" s="67">
        <f t="shared" si="14"/>
        <v>1.3866237236705018E-4</v>
      </c>
    </row>
    <row r="201" spans="2:23" x14ac:dyDescent="0.15">
      <c r="B201" s="155" t="s">
        <v>104</v>
      </c>
      <c r="C201" s="41" t="s">
        <v>182</v>
      </c>
      <c r="D201" s="46">
        <f>詳細表【係数】!G198</f>
        <v>0</v>
      </c>
      <c r="E201" s="46">
        <f>詳細表【係数】!H198</f>
        <v>0</v>
      </c>
      <c r="F201" s="46">
        <f>詳細表【係数】!I198</f>
        <v>0</v>
      </c>
      <c r="G201" s="46">
        <f>詳細表【係数】!AA198</f>
        <v>0</v>
      </c>
      <c r="H201" s="46">
        <f>詳細表【係数】!AE198</f>
        <v>0</v>
      </c>
      <c r="I201" s="46">
        <f>詳細表【係数】!M198</f>
        <v>84.511921423393758</v>
      </c>
      <c r="J201" s="46">
        <f>詳細表【係数】!N198</f>
        <v>57.238233084645302</v>
      </c>
      <c r="K201" s="46">
        <f>詳細表【係数】!O198</f>
        <v>26.729976663757249</v>
      </c>
      <c r="L201" s="46">
        <f>詳細表【係数】!AB198</f>
        <v>4.0991425337010954E-6</v>
      </c>
      <c r="M201" s="46">
        <f>詳細表【係数】!AF198</f>
        <v>3.9218763645026318E-6</v>
      </c>
      <c r="N201" s="46">
        <f>詳細表【係数】!U198</f>
        <v>80.745840578896932</v>
      </c>
      <c r="O201" s="46">
        <f>詳細表【係数】!V198</f>
        <v>54.687541897386872</v>
      </c>
      <c r="P201" s="46">
        <f>詳細表【係数】!W198</f>
        <v>25.538816276065983</v>
      </c>
      <c r="Q201" s="46">
        <f>詳細表【係数】!AC198</f>
        <v>3.9164736046905589E-6</v>
      </c>
      <c r="R201" s="46">
        <f>詳細表【係数】!AG198</f>
        <v>3.747106897638402E-6</v>
      </c>
      <c r="S201" s="46">
        <f t="shared" si="10"/>
        <v>165.25776200229069</v>
      </c>
      <c r="T201" s="46">
        <f t="shared" si="11"/>
        <v>111.92577498203218</v>
      </c>
      <c r="U201" s="46">
        <f t="shared" si="12"/>
        <v>52.268792939823228</v>
      </c>
      <c r="V201" s="46">
        <f t="shared" si="13"/>
        <v>8.0156161383916535E-6</v>
      </c>
      <c r="W201" s="46">
        <f t="shared" si="14"/>
        <v>7.6689832621410346E-6</v>
      </c>
    </row>
    <row r="202" spans="2:23" x14ac:dyDescent="0.15">
      <c r="B202" s="155" t="s">
        <v>105</v>
      </c>
      <c r="C202" s="41" t="s">
        <v>183</v>
      </c>
      <c r="D202" s="46">
        <f>詳細表【係数】!G199</f>
        <v>0</v>
      </c>
      <c r="E202" s="46">
        <f>詳細表【係数】!H199</f>
        <v>0</v>
      </c>
      <c r="F202" s="46">
        <f>詳細表【係数】!I199</f>
        <v>0</v>
      </c>
      <c r="G202" s="46">
        <f>詳細表【係数】!AA199</f>
        <v>0</v>
      </c>
      <c r="H202" s="46">
        <f>詳細表【係数】!AE199</f>
        <v>0</v>
      </c>
      <c r="I202" s="46">
        <f>詳細表【係数】!M199</f>
        <v>81.114792248849497</v>
      </c>
      <c r="J202" s="46">
        <f>詳細表【係数】!N199</f>
        <v>58.006563247448099</v>
      </c>
      <c r="K202" s="46">
        <f>詳細表【係数】!O199</f>
        <v>15.408575148196304</v>
      </c>
      <c r="L202" s="46">
        <f>詳細表【係数】!AB199</f>
        <v>3.2052187715963038E-6</v>
      </c>
      <c r="M202" s="46">
        <f>詳細表【係数】!AF199</f>
        <v>2.9063574832267603E-6</v>
      </c>
      <c r="N202" s="46">
        <f>詳細表【係数】!U199</f>
        <v>14.759175969391604</v>
      </c>
      <c r="O202" s="46">
        <f>詳細表【係数】!V199</f>
        <v>10.554536979176856</v>
      </c>
      <c r="P202" s="46">
        <f>詳細表【係数】!W199</f>
        <v>2.8036547434176429</v>
      </c>
      <c r="Q202" s="46">
        <f>詳細表【係数】!AC199</f>
        <v>5.8320297147846071E-7</v>
      </c>
      <c r="R202" s="46">
        <f>詳細表【係数】!AG199</f>
        <v>5.2882390912503714E-7</v>
      </c>
      <c r="S202" s="46">
        <f t="shared" si="10"/>
        <v>95.873968218241103</v>
      </c>
      <c r="T202" s="46">
        <f t="shared" si="11"/>
        <v>68.561100226624959</v>
      </c>
      <c r="U202" s="46">
        <f t="shared" si="12"/>
        <v>18.212229891613948</v>
      </c>
      <c r="V202" s="46">
        <f t="shared" si="13"/>
        <v>3.7884217430747644E-6</v>
      </c>
      <c r="W202" s="46">
        <f t="shared" si="14"/>
        <v>3.4351813923517973E-6</v>
      </c>
    </row>
    <row r="203" spans="2:23" x14ac:dyDescent="0.15">
      <c r="B203" s="155" t="s">
        <v>106</v>
      </c>
      <c r="C203" s="41" t="s">
        <v>211</v>
      </c>
      <c r="D203" s="46">
        <f>詳細表【係数】!G200</f>
        <v>0</v>
      </c>
      <c r="E203" s="46">
        <f>詳細表【係数】!H200</f>
        <v>0</v>
      </c>
      <c r="F203" s="46">
        <f>詳細表【係数】!I200</f>
        <v>0</v>
      </c>
      <c r="G203" s="46">
        <f>詳細表【係数】!AA200</f>
        <v>0</v>
      </c>
      <c r="H203" s="46">
        <f>詳細表【係数】!AE200</f>
        <v>0</v>
      </c>
      <c r="I203" s="46">
        <f>詳細表【係数】!M200</f>
        <v>0</v>
      </c>
      <c r="J203" s="46">
        <f>詳細表【係数】!N200</f>
        <v>0</v>
      </c>
      <c r="K203" s="46">
        <f>詳細表【係数】!O200</f>
        <v>0</v>
      </c>
      <c r="L203" s="46">
        <f>詳細表【係数】!AB200</f>
        <v>0</v>
      </c>
      <c r="M203" s="46">
        <f>詳細表【係数】!AF200</f>
        <v>0</v>
      </c>
      <c r="N203" s="46">
        <f>詳細表【係数】!U200</f>
        <v>75.446543674110515</v>
      </c>
      <c r="O203" s="46">
        <f>詳細表【係数】!V200</f>
        <v>56.078585941843087</v>
      </c>
      <c r="P203" s="46">
        <f>詳細表【係数】!W200</f>
        <v>15.288758090022254</v>
      </c>
      <c r="Q203" s="46">
        <f>詳細表【係数】!AC200</f>
        <v>2.5194847874448191E-6</v>
      </c>
      <c r="R203" s="46">
        <f>詳細表【係数】!AG200</f>
        <v>1.6145994060385812E-6</v>
      </c>
      <c r="S203" s="46">
        <f t="shared" si="10"/>
        <v>75.446543674110515</v>
      </c>
      <c r="T203" s="46">
        <f t="shared" si="11"/>
        <v>56.078585941843087</v>
      </c>
      <c r="U203" s="46">
        <f t="shared" si="12"/>
        <v>15.288758090022254</v>
      </c>
      <c r="V203" s="46">
        <f t="shared" si="13"/>
        <v>2.5194847874448191E-6</v>
      </c>
      <c r="W203" s="46">
        <f t="shared" si="14"/>
        <v>1.6145994060385812E-6</v>
      </c>
    </row>
    <row r="204" spans="2:23" x14ac:dyDescent="0.15">
      <c r="B204" s="155" t="s">
        <v>107</v>
      </c>
      <c r="C204" s="41" t="s">
        <v>984</v>
      </c>
      <c r="D204" s="46">
        <f>詳細表【係数】!G201</f>
        <v>0</v>
      </c>
      <c r="E204" s="46">
        <f>詳細表【係数】!H201</f>
        <v>0</v>
      </c>
      <c r="F204" s="46">
        <f>詳細表【係数】!I201</f>
        <v>0</v>
      </c>
      <c r="G204" s="46">
        <f>詳細表【係数】!AA201</f>
        <v>0</v>
      </c>
      <c r="H204" s="46">
        <f>詳細表【係数】!AE201</f>
        <v>0</v>
      </c>
      <c r="I204" s="46">
        <f>詳細表【係数】!M201</f>
        <v>0</v>
      </c>
      <c r="J204" s="46">
        <f>詳細表【係数】!N201</f>
        <v>0</v>
      </c>
      <c r="K204" s="46">
        <f>詳細表【係数】!O201</f>
        <v>0</v>
      </c>
      <c r="L204" s="46">
        <f>詳細表【係数】!AB201</f>
        <v>0</v>
      </c>
      <c r="M204" s="46">
        <f>詳細表【係数】!AF201</f>
        <v>0</v>
      </c>
      <c r="N204" s="46">
        <f>詳細表【係数】!U201</f>
        <v>0</v>
      </c>
      <c r="O204" s="46">
        <f>詳細表【係数】!V201</f>
        <v>0</v>
      </c>
      <c r="P204" s="46">
        <f>詳細表【係数】!W201</f>
        <v>0</v>
      </c>
      <c r="Q204" s="46">
        <f>詳細表【係数】!AC201</f>
        <v>0</v>
      </c>
      <c r="R204" s="46">
        <f>詳細表【係数】!AG201</f>
        <v>0</v>
      </c>
      <c r="S204" s="46">
        <f t="shared" si="10"/>
        <v>0</v>
      </c>
      <c r="T204" s="46">
        <f t="shared" si="11"/>
        <v>0</v>
      </c>
      <c r="U204" s="46">
        <f t="shared" si="12"/>
        <v>0</v>
      </c>
      <c r="V204" s="46">
        <f t="shared" si="13"/>
        <v>0</v>
      </c>
      <c r="W204" s="46">
        <f t="shared" si="14"/>
        <v>0</v>
      </c>
    </row>
    <row r="205" spans="2:23" x14ac:dyDescent="0.15">
      <c r="B205" s="155" t="s">
        <v>108</v>
      </c>
      <c r="C205" s="41" t="s">
        <v>184</v>
      </c>
      <c r="D205" s="67">
        <f>詳細表【係数】!G202</f>
        <v>923.9261471602864</v>
      </c>
      <c r="E205" s="67">
        <f>詳細表【係数】!H202</f>
        <v>631.4744242616124</v>
      </c>
      <c r="F205" s="67">
        <f>詳細表【係数】!I202</f>
        <v>219.2584175904374</v>
      </c>
      <c r="G205" s="67">
        <f>詳細表【係数】!AA202</f>
        <v>2.5158598593142188E-5</v>
      </c>
      <c r="H205" s="67">
        <f>詳細表【係数】!AE202</f>
        <v>2.5158598593142188E-5</v>
      </c>
      <c r="I205" s="67">
        <f>詳細表【係数】!M202</f>
        <v>6.3499160906612131</v>
      </c>
      <c r="J205" s="67">
        <f>詳細表【係数】!N202</f>
        <v>4.3399676692602576</v>
      </c>
      <c r="K205" s="67">
        <f>詳細表【係数】!O202</f>
        <v>1.5069089213998583</v>
      </c>
      <c r="L205" s="67">
        <f>詳細表【係数】!AB202</f>
        <v>1.7290883098837683E-7</v>
      </c>
      <c r="M205" s="67">
        <f>詳細表【係数】!AF202</f>
        <v>1.7290883098837683E-7</v>
      </c>
      <c r="N205" s="67">
        <f>詳細表【係数】!U202</f>
        <v>14.011690805401761</v>
      </c>
      <c r="O205" s="67">
        <f>詳細表【係数】!V202</f>
        <v>9.5765493935499748</v>
      </c>
      <c r="P205" s="67">
        <f>詳細表【係数】!W202</f>
        <v>3.3251371478135008</v>
      </c>
      <c r="Q205" s="67">
        <f>詳細表【係数】!AC202</f>
        <v>3.8153969953960883E-7</v>
      </c>
      <c r="R205" s="67">
        <f>詳細表【係数】!AG202</f>
        <v>3.8153969953960883E-7</v>
      </c>
      <c r="S205" s="67">
        <f t="shared" si="10"/>
        <v>944.28775405634929</v>
      </c>
      <c r="T205" s="67">
        <f t="shared" si="11"/>
        <v>645.39094132442256</v>
      </c>
      <c r="U205" s="67">
        <f t="shared" si="12"/>
        <v>224.09046365965077</v>
      </c>
      <c r="V205" s="67">
        <f t="shared" si="13"/>
        <v>2.5713047123670173E-5</v>
      </c>
      <c r="W205" s="67">
        <f t="shared" si="14"/>
        <v>2.5713047123670173E-5</v>
      </c>
    </row>
    <row r="206" spans="2:23" x14ac:dyDescent="0.15">
      <c r="B206" s="162" t="s">
        <v>109</v>
      </c>
      <c r="C206" s="116" t="s">
        <v>985</v>
      </c>
      <c r="D206" s="46">
        <f>詳細表【係数】!G203</f>
        <v>669.43353497381531</v>
      </c>
      <c r="E206" s="46">
        <f>詳細表【係数】!H203</f>
        <v>506.17783671849355</v>
      </c>
      <c r="F206" s="46">
        <f>詳細表【係数】!I203</f>
        <v>433.22568657761695</v>
      </c>
      <c r="G206" s="46">
        <f>詳細表【係数】!AA203</f>
        <v>1.1085488684322622E-4</v>
      </c>
      <c r="H206" s="46">
        <f>詳細表【係数】!AE203</f>
        <v>1.0335814340281261E-4</v>
      </c>
      <c r="I206" s="46">
        <f>詳細表【係数】!M203</f>
        <v>22.992531121426381</v>
      </c>
      <c r="J206" s="46">
        <f>詳細表【係数】!N203</f>
        <v>17.385310199886344</v>
      </c>
      <c r="K206" s="46">
        <f>詳細表【係数】!O203</f>
        <v>14.879677459879252</v>
      </c>
      <c r="L206" s="46">
        <f>詳細表【係数】!AB203</f>
        <v>3.8074495861710539E-6</v>
      </c>
      <c r="M206" s="46">
        <f>詳細表【係数】!AF203</f>
        <v>3.5499645665868451E-6</v>
      </c>
      <c r="N206" s="46">
        <f>詳細表【係数】!U203</f>
        <v>9.4835551697276941</v>
      </c>
      <c r="O206" s="46">
        <f>詳細表【係数】!V203</f>
        <v>7.1707872244568911</v>
      </c>
      <c r="P206" s="46">
        <f>詳細表【係数】!W203</f>
        <v>6.1373078654667221</v>
      </c>
      <c r="Q206" s="46">
        <f>詳細表【係数】!AC203</f>
        <v>1.5704298937649988E-6</v>
      </c>
      <c r="R206" s="46">
        <f>詳細表【係数】!AG203</f>
        <v>1.4642269978894025E-6</v>
      </c>
      <c r="S206" s="46">
        <f t="shared" si="10"/>
        <v>701.90962126496936</v>
      </c>
      <c r="T206" s="46">
        <f t="shared" si="11"/>
        <v>530.7339341428368</v>
      </c>
      <c r="U206" s="46">
        <f t="shared" si="12"/>
        <v>454.24267190296291</v>
      </c>
      <c r="V206" s="46">
        <f t="shared" si="13"/>
        <v>1.1623276632316227E-4</v>
      </c>
      <c r="W206" s="46">
        <f t="shared" si="14"/>
        <v>1.0837233496728885E-4</v>
      </c>
    </row>
    <row r="207" spans="2:23" x14ac:dyDescent="0.15">
      <c r="B207" s="155" t="s">
        <v>110</v>
      </c>
      <c r="C207" s="41" t="s">
        <v>212</v>
      </c>
      <c r="D207" s="46">
        <f>詳細表【係数】!G204</f>
        <v>0</v>
      </c>
      <c r="E207" s="46">
        <f>詳細表【係数】!H204</f>
        <v>0</v>
      </c>
      <c r="F207" s="46">
        <f>詳細表【係数】!I204</f>
        <v>0</v>
      </c>
      <c r="G207" s="46">
        <f>詳細表【係数】!AA204</f>
        <v>0</v>
      </c>
      <c r="H207" s="46">
        <f>詳細表【係数】!AE204</f>
        <v>0</v>
      </c>
      <c r="I207" s="46">
        <f>詳細表【係数】!M204</f>
        <v>84.008248757585903</v>
      </c>
      <c r="J207" s="46">
        <f>詳細表【係数】!N204</f>
        <v>0.16842046597144419</v>
      </c>
      <c r="K207" s="46">
        <f>詳細表【係数】!O204</f>
        <v>0</v>
      </c>
      <c r="L207" s="46">
        <f>詳細表【係数】!AB204</f>
        <v>0</v>
      </c>
      <c r="M207" s="46">
        <f>詳細表【係数】!AF204</f>
        <v>0</v>
      </c>
      <c r="N207" s="46">
        <f>詳細表【係数】!U204</f>
        <v>10.141759078025547</v>
      </c>
      <c r="O207" s="46">
        <f>詳細表【係数】!V204</f>
        <v>2.0332286590332576E-2</v>
      </c>
      <c r="P207" s="46">
        <f>詳細表【係数】!W204</f>
        <v>0</v>
      </c>
      <c r="Q207" s="46">
        <f>詳細表【係数】!AC204</f>
        <v>0</v>
      </c>
      <c r="R207" s="46">
        <f>詳細表【係数】!AG204</f>
        <v>0</v>
      </c>
      <c r="S207" s="46">
        <f t="shared" si="10"/>
        <v>94.150007835611447</v>
      </c>
      <c r="T207" s="46">
        <f t="shared" si="11"/>
        <v>0.18875275256177676</v>
      </c>
      <c r="U207" s="46">
        <f t="shared" si="12"/>
        <v>0</v>
      </c>
      <c r="V207" s="46">
        <f t="shared" si="13"/>
        <v>0</v>
      </c>
      <c r="W207" s="46">
        <f t="shared" si="14"/>
        <v>0</v>
      </c>
    </row>
    <row r="208" spans="2:23" x14ac:dyDescent="0.15">
      <c r="B208" s="155" t="s">
        <v>111</v>
      </c>
      <c r="C208" s="41" t="s">
        <v>186</v>
      </c>
      <c r="D208" s="46">
        <f>詳細表【係数】!G205</f>
        <v>55.990584467300934</v>
      </c>
      <c r="E208" s="46">
        <f>詳細表【係数】!H205</f>
        <v>15.582049446588298</v>
      </c>
      <c r="F208" s="46">
        <f>詳細表【係数】!I205</f>
        <v>6.0598203618073789</v>
      </c>
      <c r="G208" s="46">
        <f>詳細表【係数】!AA205</f>
        <v>5.1165130539202482E-7</v>
      </c>
      <c r="H208" s="46">
        <f>詳細表【係数】!AE205</f>
        <v>4.993961843047909E-7</v>
      </c>
      <c r="I208" s="46">
        <f>詳細表【係数】!M205</f>
        <v>2.6632742767154722</v>
      </c>
      <c r="J208" s="46">
        <f>詳細表【係数】!N205</f>
        <v>0.74118303754880732</v>
      </c>
      <c r="K208" s="46">
        <f>詳細表【係数】!O205</f>
        <v>0.28824424400398169</v>
      </c>
      <c r="L208" s="46">
        <f>詳細表【係数】!AB205</f>
        <v>2.4337444826893777E-8</v>
      </c>
      <c r="M208" s="46">
        <f>詳細表【係数】!AF205</f>
        <v>2.3754512016668781E-8</v>
      </c>
      <c r="N208" s="46">
        <f>詳細表【係数】!U205</f>
        <v>0.12712828313903074</v>
      </c>
      <c r="O208" s="46">
        <f>詳細表【係数】!V205</f>
        <v>3.5379505550422165E-2</v>
      </c>
      <c r="P208" s="46">
        <f>詳細表【係数】!W205</f>
        <v>1.3759001911784269E-2</v>
      </c>
      <c r="Q208" s="46">
        <f>詳細表【係数】!AC205</f>
        <v>1.1617194683566691E-9</v>
      </c>
      <c r="R208" s="46">
        <f>詳細表【係数】!AG205</f>
        <v>1.1338938523481264E-9</v>
      </c>
      <c r="S208" s="46">
        <f t="shared" si="10"/>
        <v>58.780987027155433</v>
      </c>
      <c r="T208" s="46">
        <f t="shared" si="11"/>
        <v>16.358611989687528</v>
      </c>
      <c r="U208" s="46">
        <f t="shared" si="12"/>
        <v>6.3618236077231449</v>
      </c>
      <c r="V208" s="46">
        <f t="shared" si="13"/>
        <v>5.3715046968727525E-7</v>
      </c>
      <c r="W208" s="46">
        <f t="shared" si="14"/>
        <v>5.2428459017380778E-7</v>
      </c>
    </row>
    <row r="209" spans="2:23" x14ac:dyDescent="0.15">
      <c r="B209" s="155" t="s">
        <v>112</v>
      </c>
      <c r="C209" s="41" t="s">
        <v>187</v>
      </c>
      <c r="D209" s="46">
        <f>詳細表【係数】!G206</f>
        <v>0</v>
      </c>
      <c r="E209" s="46">
        <f>詳細表【係数】!H206</f>
        <v>0</v>
      </c>
      <c r="F209" s="46">
        <f>詳細表【係数】!I206</f>
        <v>0</v>
      </c>
      <c r="G209" s="46">
        <f>詳細表【係数】!AA206</f>
        <v>0</v>
      </c>
      <c r="H209" s="46">
        <f>詳細表【係数】!AE206</f>
        <v>0</v>
      </c>
      <c r="I209" s="46">
        <f>詳細表【係数】!M206</f>
        <v>0</v>
      </c>
      <c r="J209" s="46">
        <f>詳細表【係数】!N206</f>
        <v>0</v>
      </c>
      <c r="K209" s="46">
        <f>詳細表【係数】!O206</f>
        <v>0</v>
      </c>
      <c r="L209" s="46">
        <f>詳細表【係数】!AB206</f>
        <v>0</v>
      </c>
      <c r="M209" s="46">
        <f>詳細表【係数】!AF206</f>
        <v>0</v>
      </c>
      <c r="N209" s="46">
        <f>詳細表【係数】!U206</f>
        <v>0</v>
      </c>
      <c r="O209" s="46">
        <f>詳細表【係数】!V206</f>
        <v>0</v>
      </c>
      <c r="P209" s="46">
        <f>詳細表【係数】!W206</f>
        <v>0</v>
      </c>
      <c r="Q209" s="46">
        <f>詳細表【係数】!AC206</f>
        <v>0</v>
      </c>
      <c r="R209" s="46">
        <f>詳細表【係数】!AG206</f>
        <v>0</v>
      </c>
      <c r="S209" s="46">
        <f t="shared" si="10"/>
        <v>0</v>
      </c>
      <c r="T209" s="46">
        <f t="shared" si="11"/>
        <v>0</v>
      </c>
      <c r="U209" s="46">
        <f t="shared" si="12"/>
        <v>0</v>
      </c>
      <c r="V209" s="46">
        <f t="shared" si="13"/>
        <v>0</v>
      </c>
      <c r="W209" s="46">
        <f t="shared" si="14"/>
        <v>0</v>
      </c>
    </row>
    <row r="210" spans="2:23" x14ac:dyDescent="0.15">
      <c r="B210" s="163" t="s">
        <v>113</v>
      </c>
      <c r="C210" s="62" t="s">
        <v>986</v>
      </c>
      <c r="D210" s="67">
        <f>詳細表【係数】!G207</f>
        <v>0.48695175182004607</v>
      </c>
      <c r="E210" s="67">
        <f>詳細表【係数】!H207</f>
        <v>0.33407411607874288</v>
      </c>
      <c r="F210" s="67">
        <f>詳細表【係数】!I207</f>
        <v>0.29913650980738232</v>
      </c>
      <c r="G210" s="67">
        <f>詳細表【係数】!AA207</f>
        <v>3.4669704013077716E-8</v>
      </c>
      <c r="H210" s="67">
        <f>詳細表【係数】!AE207</f>
        <v>3.4669704013077716E-8</v>
      </c>
      <c r="I210" s="67">
        <f>詳細表【係数】!M207</f>
        <v>0.45103642476096401</v>
      </c>
      <c r="J210" s="67">
        <f>詳細表【係数】!N207</f>
        <v>0.3094343420229021</v>
      </c>
      <c r="K210" s="67">
        <f>詳細表【係数】!O207</f>
        <v>0.27707357329490673</v>
      </c>
      <c r="L210" s="67">
        <f>詳細表【係数】!AB207</f>
        <v>3.211262571113659E-8</v>
      </c>
      <c r="M210" s="67">
        <f>詳細表【係数】!AF207</f>
        <v>3.211262571113659E-8</v>
      </c>
      <c r="N210" s="67">
        <f>詳細表【係数】!U207</f>
        <v>0.1030941770690077</v>
      </c>
      <c r="O210" s="67">
        <f>詳細表【係数】!V207</f>
        <v>7.0727943679155136E-2</v>
      </c>
      <c r="P210" s="67">
        <f>詳細表【係数】!W207</f>
        <v>6.3331186703038972E-2</v>
      </c>
      <c r="Q210" s="67">
        <f>詳細表【係数】!AC207</f>
        <v>7.3400384968225542E-9</v>
      </c>
      <c r="R210" s="67">
        <f>詳細表【係数】!AG207</f>
        <v>7.3400384968225542E-9</v>
      </c>
      <c r="S210" s="67">
        <f t="shared" si="10"/>
        <v>1.0410823536500178</v>
      </c>
      <c r="T210" s="67">
        <f t="shared" si="11"/>
        <v>0.71423640178080017</v>
      </c>
      <c r="U210" s="67">
        <f t="shared" si="12"/>
        <v>0.63954126980532799</v>
      </c>
      <c r="V210" s="67">
        <f t="shared" si="13"/>
        <v>7.4122368221036866E-8</v>
      </c>
      <c r="W210" s="67">
        <f t="shared" si="14"/>
        <v>7.4122368221036866E-8</v>
      </c>
    </row>
    <row r="211" spans="2:23" x14ac:dyDescent="0.15">
      <c r="B211" s="155" t="s">
        <v>114</v>
      </c>
      <c r="C211" s="41" t="s">
        <v>189</v>
      </c>
      <c r="D211" s="46">
        <f>詳細表【係数】!G208</f>
        <v>1.2516681986797211</v>
      </c>
      <c r="E211" s="46">
        <f>詳細表【係数】!H208</f>
        <v>0.80072103134615635</v>
      </c>
      <c r="F211" s="46">
        <f>詳細表【係数】!I208</f>
        <v>0.25489099574139346</v>
      </c>
      <c r="G211" s="46">
        <f>詳細表【係数】!AA208</f>
        <v>6.1620588242693965E-8</v>
      </c>
      <c r="H211" s="46">
        <f>詳細表【係数】!AE208</f>
        <v>6.1620588242693965E-8</v>
      </c>
      <c r="I211" s="46">
        <f>詳細表【係数】!M208</f>
        <v>1.117935972450214</v>
      </c>
      <c r="J211" s="46">
        <f>詳細表【係数】!N208</f>
        <v>0.71516944009884309</v>
      </c>
      <c r="K211" s="46">
        <f>詳細表【係数】!O208</f>
        <v>0.22765762803075898</v>
      </c>
      <c r="L211" s="46">
        <f>詳細表【係数】!AB208</f>
        <v>5.5036847874472076E-8</v>
      </c>
      <c r="M211" s="46">
        <f>詳細表【係数】!AF208</f>
        <v>5.5036847874472076E-8</v>
      </c>
      <c r="N211" s="46">
        <f>詳細表【係数】!U208</f>
        <v>0.28432013497072955</v>
      </c>
      <c r="O211" s="46">
        <f>詳細表【係数】!V208</f>
        <v>0.18188615157465965</v>
      </c>
      <c r="P211" s="46">
        <f>詳細表【係数】!W208</f>
        <v>5.7899243895834208E-2</v>
      </c>
      <c r="Q211" s="46">
        <f>詳細表【係数】!AC208</f>
        <v>1.3997298952405146E-8</v>
      </c>
      <c r="R211" s="46">
        <f>詳細表【係数】!AG208</f>
        <v>1.3997298952405146E-8</v>
      </c>
      <c r="S211" s="46">
        <f t="shared" si="10"/>
        <v>2.6539243061006643</v>
      </c>
      <c r="T211" s="46">
        <f t="shared" si="11"/>
        <v>1.6977766230196591</v>
      </c>
      <c r="U211" s="46">
        <f t="shared" si="12"/>
        <v>0.54044786766798669</v>
      </c>
      <c r="V211" s="46">
        <f t="shared" si="13"/>
        <v>1.306547350695712E-7</v>
      </c>
      <c r="W211" s="46">
        <f t="shared" si="14"/>
        <v>1.306547350695712E-7</v>
      </c>
    </row>
    <row r="212" spans="2:23" x14ac:dyDescent="0.15">
      <c r="B212" s="155" t="s">
        <v>115</v>
      </c>
      <c r="C212" s="41" t="s">
        <v>987</v>
      </c>
      <c r="D212" s="46">
        <f>詳細表【係数】!G209</f>
        <v>1352.3374624812236</v>
      </c>
      <c r="E212" s="46">
        <f>詳細表【係数】!H209</f>
        <v>887.03184096294729</v>
      </c>
      <c r="F212" s="46">
        <f>詳細表【係数】!I209</f>
        <v>371.8457104242579</v>
      </c>
      <c r="G212" s="46">
        <f>詳細表【係数】!AA209</f>
        <v>1.2060084385979997E-4</v>
      </c>
      <c r="H212" s="46">
        <f>詳細表【係数】!AE209</f>
        <v>1.0681789027582282E-4</v>
      </c>
      <c r="I212" s="46">
        <f>詳細表【係数】!M209</f>
        <v>46.376061017258387</v>
      </c>
      <c r="J212" s="46">
        <f>詳細表【係数】!N209</f>
        <v>30.419214080834386</v>
      </c>
      <c r="K212" s="46">
        <f>詳細表【係数】!O209</f>
        <v>12.751801849814251</v>
      </c>
      <c r="L212" s="46">
        <f>詳細表【係数】!AB209</f>
        <v>4.1357961668185245E-6</v>
      </c>
      <c r="M212" s="46">
        <f>詳細表【係数】!AF209</f>
        <v>3.6631337477535496E-6</v>
      </c>
      <c r="N212" s="46">
        <f>詳細表【係数】!U209</f>
        <v>11.89198849622613</v>
      </c>
      <c r="O212" s="46">
        <f>詳細表【係数】!V209</f>
        <v>7.8002515948670732</v>
      </c>
      <c r="P212" s="46">
        <f>詳細表【係数】!W209</f>
        <v>3.2698827278089282</v>
      </c>
      <c r="Q212" s="46">
        <f>詳細表【係数】!AC209</f>
        <v>1.0605221607811649E-6</v>
      </c>
      <c r="R212" s="46">
        <f>詳細表【係数】!AG209</f>
        <v>9.3931962812046036E-7</v>
      </c>
      <c r="S212" s="46">
        <f t="shared" si="10"/>
        <v>1410.605511994708</v>
      </c>
      <c r="T212" s="46">
        <f t="shared" si="11"/>
        <v>925.25130663864877</v>
      </c>
      <c r="U212" s="46">
        <f t="shared" si="12"/>
        <v>387.86739500188105</v>
      </c>
      <c r="V212" s="46">
        <f t="shared" si="13"/>
        <v>1.2579716218739966E-4</v>
      </c>
      <c r="W212" s="46">
        <f t="shared" si="14"/>
        <v>1.1142034365169683E-4</v>
      </c>
    </row>
    <row r="213" spans="2:23" x14ac:dyDescent="0.15">
      <c r="B213" s="155" t="s">
        <v>116</v>
      </c>
      <c r="C213" s="41" t="s">
        <v>988</v>
      </c>
      <c r="D213" s="46">
        <f>詳細表【係数】!G210</f>
        <v>0</v>
      </c>
      <c r="E213" s="46">
        <f>詳細表【係数】!H210</f>
        <v>0</v>
      </c>
      <c r="F213" s="46">
        <f>詳細表【係数】!I210</f>
        <v>0</v>
      </c>
      <c r="G213" s="46">
        <f>詳細表【係数】!AA210</f>
        <v>0</v>
      </c>
      <c r="H213" s="46">
        <f>詳細表【係数】!AE210</f>
        <v>0</v>
      </c>
      <c r="I213" s="46">
        <f>詳細表【係数】!M210</f>
        <v>4.7301378716650584</v>
      </c>
      <c r="J213" s="46">
        <f>詳細表【係数】!N210</f>
        <v>3.7032432940530855</v>
      </c>
      <c r="K213" s="46">
        <f>詳細表【係数】!O210</f>
        <v>3.1381699633229037</v>
      </c>
      <c r="L213" s="46">
        <f>詳細表【係数】!AB210</f>
        <v>8.9252411273619163E-7</v>
      </c>
      <c r="M213" s="46">
        <f>詳細表【係数】!AF210</f>
        <v>8.9252411273619163E-7</v>
      </c>
      <c r="N213" s="46">
        <f>詳細表【係数】!U210</f>
        <v>1.7684137143519454</v>
      </c>
      <c r="O213" s="46">
        <f>詳細表【係数】!V210</f>
        <v>1.3844979589316031</v>
      </c>
      <c r="P213" s="46">
        <f>詳細表【係数】!W210</f>
        <v>1.1732391214960618</v>
      </c>
      <c r="Q213" s="46">
        <f>詳細表【係数】!AC210</f>
        <v>3.3367988929187101E-7</v>
      </c>
      <c r="R213" s="46">
        <f>詳細表【係数】!AG210</f>
        <v>3.3367988929187101E-7</v>
      </c>
      <c r="S213" s="46">
        <f t="shared" si="10"/>
        <v>6.4985515860170038</v>
      </c>
      <c r="T213" s="46">
        <f t="shared" si="11"/>
        <v>5.0877412529846886</v>
      </c>
      <c r="U213" s="46">
        <f t="shared" si="12"/>
        <v>4.3114090848189655</v>
      </c>
      <c r="V213" s="46">
        <f t="shared" si="13"/>
        <v>1.2262040020280628E-6</v>
      </c>
      <c r="W213" s="46">
        <f t="shared" si="14"/>
        <v>1.2262040020280628E-6</v>
      </c>
    </row>
    <row r="214" spans="2:23" x14ac:dyDescent="0.15">
      <c r="B214" s="155" t="s">
        <v>117</v>
      </c>
      <c r="C214" s="41" t="s">
        <v>989</v>
      </c>
      <c r="D214" s="46">
        <f>詳細表【係数】!G211</f>
        <v>0</v>
      </c>
      <c r="E214" s="46">
        <f>詳細表【係数】!H211</f>
        <v>0</v>
      </c>
      <c r="F214" s="46">
        <f>詳細表【係数】!I211</f>
        <v>0</v>
      </c>
      <c r="G214" s="46">
        <f>詳細表【係数】!AA211</f>
        <v>0</v>
      </c>
      <c r="H214" s="46">
        <f>詳細表【係数】!AE211</f>
        <v>0</v>
      </c>
      <c r="I214" s="46">
        <f>詳細表【係数】!M211</f>
        <v>2.4998358066029032</v>
      </c>
      <c r="J214" s="46">
        <f>詳細表【係数】!N211</f>
        <v>1.3474015402537594</v>
      </c>
      <c r="K214" s="46">
        <f>詳細表【係数】!O211</f>
        <v>0.14690270178244152</v>
      </c>
      <c r="L214" s="46">
        <f>詳細表【係数】!AB211</f>
        <v>1.3943307287824958E-8</v>
      </c>
      <c r="M214" s="46">
        <f>詳細表【係数】!AF211</f>
        <v>1.3943307287824958E-8</v>
      </c>
      <c r="N214" s="46">
        <f>詳細表【係数】!U211</f>
        <v>3.6583158500449819</v>
      </c>
      <c r="O214" s="46">
        <f>詳細表【係数】!V211</f>
        <v>1.9718176682106994</v>
      </c>
      <c r="P214" s="46">
        <f>詳細表【係数】!W211</f>
        <v>0.21498071230344018</v>
      </c>
      <c r="Q214" s="46">
        <f>詳細表【係数】!AC211</f>
        <v>2.0404948964394322E-8</v>
      </c>
      <c r="R214" s="46">
        <f>詳細表【係数】!AG211</f>
        <v>2.0404948964394322E-8</v>
      </c>
      <c r="S214" s="46">
        <f t="shared" si="10"/>
        <v>6.1581516566478847</v>
      </c>
      <c r="T214" s="46">
        <f t="shared" si="11"/>
        <v>3.3192192084644585</v>
      </c>
      <c r="U214" s="46">
        <f t="shared" si="12"/>
        <v>0.36188341408588171</v>
      </c>
      <c r="V214" s="46">
        <f t="shared" si="13"/>
        <v>3.434825625221928E-8</v>
      </c>
      <c r="W214" s="46">
        <f t="shared" si="14"/>
        <v>3.434825625221928E-8</v>
      </c>
    </row>
    <row r="215" spans="2:23" x14ac:dyDescent="0.15">
      <c r="B215" s="155" t="s">
        <v>118</v>
      </c>
      <c r="C215" s="41" t="s">
        <v>193</v>
      </c>
      <c r="D215" s="67">
        <f>詳細表【係数】!G212</f>
        <v>0</v>
      </c>
      <c r="E215" s="67">
        <f>詳細表【係数】!H212</f>
        <v>0</v>
      </c>
      <c r="F215" s="67">
        <f>詳細表【係数】!I212</f>
        <v>0</v>
      </c>
      <c r="G215" s="67">
        <f>詳細表【係数】!AA212</f>
        <v>0</v>
      </c>
      <c r="H215" s="67">
        <f>詳細表【係数】!AE212</f>
        <v>0</v>
      </c>
      <c r="I215" s="67">
        <f>詳細表【係数】!M212</f>
        <v>14.379271649605354</v>
      </c>
      <c r="J215" s="67">
        <f>詳細表【係数】!N212</f>
        <v>6.3118004644008234</v>
      </c>
      <c r="K215" s="67">
        <f>詳細表【係数】!O212</f>
        <v>1.5618094540858078</v>
      </c>
      <c r="L215" s="67">
        <f>詳細表【係数】!AB212</f>
        <v>1.798221405630924E-7</v>
      </c>
      <c r="M215" s="67">
        <f>詳細表【係数】!AF212</f>
        <v>1.798221405630924E-7</v>
      </c>
      <c r="N215" s="67">
        <f>詳細表【係数】!U212</f>
        <v>10.046756432338967</v>
      </c>
      <c r="O215" s="67">
        <f>詳細表【係数】!V212</f>
        <v>4.4100371326595988</v>
      </c>
      <c r="P215" s="67">
        <f>詳細表【係数】!W212</f>
        <v>1.0912318482664629</v>
      </c>
      <c r="Q215" s="67">
        <f>詳細表【係数】!AC212</f>
        <v>1.2564122101614197E-7</v>
      </c>
      <c r="R215" s="67">
        <f>詳細表【係数】!AG212</f>
        <v>1.2564122101614197E-7</v>
      </c>
      <c r="S215" s="67">
        <f t="shared" si="10"/>
        <v>24.42602808194432</v>
      </c>
      <c r="T215" s="67">
        <f t="shared" si="11"/>
        <v>10.721837597060421</v>
      </c>
      <c r="U215" s="67">
        <f t="shared" si="12"/>
        <v>2.6530413023522708</v>
      </c>
      <c r="V215" s="67">
        <f t="shared" si="13"/>
        <v>3.0546336157923437E-7</v>
      </c>
      <c r="W215" s="67">
        <f t="shared" si="14"/>
        <v>3.0546336157923437E-7</v>
      </c>
    </row>
    <row r="216" spans="2:23" x14ac:dyDescent="0.15">
      <c r="B216" s="162" t="s">
        <v>119</v>
      </c>
      <c r="C216" s="116" t="s">
        <v>990</v>
      </c>
      <c r="D216" s="46">
        <f>詳細表【係数】!G213</f>
        <v>0</v>
      </c>
      <c r="E216" s="46">
        <f>詳細表【係数】!H213</f>
        <v>0</v>
      </c>
      <c r="F216" s="46">
        <f>詳細表【係数】!I213</f>
        <v>0</v>
      </c>
      <c r="G216" s="46">
        <f>詳細表【係数】!AA213</f>
        <v>0</v>
      </c>
      <c r="H216" s="46">
        <f>詳細表【係数】!AE213</f>
        <v>0</v>
      </c>
      <c r="I216" s="46">
        <f>詳細表【係数】!M213</f>
        <v>7.9539672265223125</v>
      </c>
      <c r="J216" s="46">
        <f>詳細表【係数】!N213</f>
        <v>4.7441605969614198</v>
      </c>
      <c r="K216" s="46">
        <f>詳細表【係数】!O213</f>
        <v>2.8600748220365082</v>
      </c>
      <c r="L216" s="46">
        <f>詳細表【係数】!AB213</f>
        <v>5.1662273681021375E-7</v>
      </c>
      <c r="M216" s="46">
        <f>詳細表【係数】!AF213</f>
        <v>4.9483744067966261E-7</v>
      </c>
      <c r="N216" s="46">
        <f>詳細表【係数】!U213</f>
        <v>2.4151084557003344</v>
      </c>
      <c r="O216" s="46">
        <f>詳細表【係数】!V213</f>
        <v>1.4404965530555081</v>
      </c>
      <c r="P216" s="46">
        <f>詳細表【係数】!W213</f>
        <v>0.86842083829607331</v>
      </c>
      <c r="Q216" s="46">
        <f>詳細表【係数】!AC213</f>
        <v>1.5686510951628894E-7</v>
      </c>
      <c r="R216" s="46">
        <f>詳細表【係数】!AG213</f>
        <v>1.5025031574150568E-7</v>
      </c>
      <c r="S216" s="46">
        <f t="shared" si="10"/>
        <v>10.369075682222647</v>
      </c>
      <c r="T216" s="46">
        <f t="shared" si="11"/>
        <v>6.1846571500169283</v>
      </c>
      <c r="U216" s="46">
        <f t="shared" si="12"/>
        <v>3.7284956603325816</v>
      </c>
      <c r="V216" s="46">
        <f t="shared" si="13"/>
        <v>6.7348784632650267E-7</v>
      </c>
      <c r="W216" s="46">
        <f t="shared" si="14"/>
        <v>6.4508775642116831E-7</v>
      </c>
    </row>
    <row r="217" spans="2:23" x14ac:dyDescent="0.15">
      <c r="B217" s="155" t="s">
        <v>120</v>
      </c>
      <c r="C217" s="41" t="s">
        <v>991</v>
      </c>
      <c r="D217" s="46">
        <f>詳細表【係数】!G214</f>
        <v>0</v>
      </c>
      <c r="E217" s="46">
        <f>詳細表【係数】!H214</f>
        <v>0</v>
      </c>
      <c r="F217" s="46">
        <f>詳細表【係数】!I214</f>
        <v>0</v>
      </c>
      <c r="G217" s="46">
        <f>詳細表【係数】!AA214</f>
        <v>0</v>
      </c>
      <c r="H217" s="46">
        <f>詳細表【係数】!AE214</f>
        <v>0</v>
      </c>
      <c r="I217" s="46">
        <f>詳細表【係数】!M214</f>
        <v>4.6484168632355937E-16</v>
      </c>
      <c r="J217" s="46">
        <f>詳細表【係数】!N214</f>
        <v>1.173447832557378E-16</v>
      </c>
      <c r="K217" s="46">
        <f>詳細表【係数】!O214</f>
        <v>7.600839722391464E-17</v>
      </c>
      <c r="L217" s="46">
        <f>詳細表【係数】!AB214</f>
        <v>1.6645524576573084E-23</v>
      </c>
      <c r="M217" s="46">
        <f>詳細表【係数】!AF214</f>
        <v>3.6990054614606847E-24</v>
      </c>
      <c r="N217" s="46">
        <f>詳細表【係数】!U214</f>
        <v>2.1051115728697118E-16</v>
      </c>
      <c r="O217" s="46">
        <f>詳細表【係数】!V214</f>
        <v>5.3141503551726917E-17</v>
      </c>
      <c r="P217" s="46">
        <f>詳細表【係数】!W214</f>
        <v>3.4421645334099042E-17</v>
      </c>
      <c r="Q217" s="46">
        <f>詳細表【係数】!AC214</f>
        <v>7.5381979399843792E-24</v>
      </c>
      <c r="R217" s="46">
        <f>詳細表【係数】!AG214</f>
        <v>1.6751550977743062E-24</v>
      </c>
      <c r="S217" s="46">
        <f t="shared" si="10"/>
        <v>6.7535284361053057E-16</v>
      </c>
      <c r="T217" s="46">
        <f t="shared" si="11"/>
        <v>1.7048628680746472E-16</v>
      </c>
      <c r="U217" s="46">
        <f t="shared" si="12"/>
        <v>1.1043004255801369E-16</v>
      </c>
      <c r="V217" s="46">
        <f t="shared" si="13"/>
        <v>2.4183722516557463E-23</v>
      </c>
      <c r="W217" s="46">
        <f t="shared" si="14"/>
        <v>5.3741605592349908E-24</v>
      </c>
    </row>
    <row r="218" spans="2:23" x14ac:dyDescent="0.15">
      <c r="B218" s="155" t="s">
        <v>121</v>
      </c>
      <c r="C218" s="41" t="s">
        <v>992</v>
      </c>
      <c r="D218" s="46">
        <f>詳細表【係数】!G215</f>
        <v>1.0723624762745736</v>
      </c>
      <c r="E218" s="46">
        <f>詳細表【係数】!H215</f>
        <v>0.48587690531859379</v>
      </c>
      <c r="F218" s="46">
        <f>詳細表【係数】!I215</f>
        <v>0.41787643582938477</v>
      </c>
      <c r="G218" s="46">
        <f>詳細表【係数】!AA215</f>
        <v>7.6377338919039117E-8</v>
      </c>
      <c r="H218" s="46">
        <f>詳細表【係数】!AE215</f>
        <v>5.3587326499648417E-8</v>
      </c>
      <c r="I218" s="46">
        <f>詳細表【係数】!M215</f>
        <v>3.3023394823223078</v>
      </c>
      <c r="J218" s="46">
        <f>詳細表【係数】!N215</f>
        <v>1.4962575840553163</v>
      </c>
      <c r="K218" s="46">
        <f>詳細表【係数】!O215</f>
        <v>1.2868501866696858</v>
      </c>
      <c r="L218" s="46">
        <f>詳細表【係数】!AB215</f>
        <v>2.3520396083168646E-7</v>
      </c>
      <c r="M218" s="46">
        <f>詳細表【係数】!AF215</f>
        <v>1.650221338093284E-7</v>
      </c>
      <c r="N218" s="46">
        <f>詳細表【係数】!U215</f>
        <v>1.1540335072205663</v>
      </c>
      <c r="O218" s="46">
        <f>詳細表【係数】!V215</f>
        <v>0.52288124727214202</v>
      </c>
      <c r="P218" s="46">
        <f>詳細表【係数】!W215</f>
        <v>0.44970186806642659</v>
      </c>
      <c r="Q218" s="46">
        <f>詳細表【係数】!AC215</f>
        <v>8.2194230267289044E-8</v>
      </c>
      <c r="R218" s="46">
        <f>詳細表【係数】!AG215</f>
        <v>5.7668532526243109E-8</v>
      </c>
      <c r="S218" s="46">
        <f t="shared" si="10"/>
        <v>5.5287354658174479</v>
      </c>
      <c r="T218" s="46">
        <f t="shared" si="11"/>
        <v>2.5050157366460519</v>
      </c>
      <c r="U218" s="46">
        <f t="shared" si="12"/>
        <v>2.1544284905654969</v>
      </c>
      <c r="V218" s="46">
        <f t="shared" si="13"/>
        <v>3.937755300180146E-7</v>
      </c>
      <c r="W218" s="46">
        <f t="shared" si="14"/>
        <v>2.7627799283521991E-7</v>
      </c>
    </row>
    <row r="219" spans="2:23" x14ac:dyDescent="0.15">
      <c r="B219" s="155" t="s">
        <v>122</v>
      </c>
      <c r="C219" s="41" t="s">
        <v>195</v>
      </c>
      <c r="D219" s="46">
        <f>詳細表【係数】!G216</f>
        <v>0</v>
      </c>
      <c r="E219" s="46">
        <f>詳細表【係数】!H216</f>
        <v>0</v>
      </c>
      <c r="F219" s="46">
        <f>詳細表【係数】!I216</f>
        <v>0</v>
      </c>
      <c r="G219" s="46">
        <f>詳細表【係数】!AA216</f>
        <v>0</v>
      </c>
      <c r="H219" s="46">
        <f>詳細表【係数】!AE216</f>
        <v>0</v>
      </c>
      <c r="I219" s="46">
        <f>詳細表【係数】!M216</f>
        <v>8.0430502643413053</v>
      </c>
      <c r="J219" s="46">
        <f>詳細表【係数】!N216</f>
        <v>6.3604907651476541</v>
      </c>
      <c r="K219" s="46">
        <f>詳細表【係数】!O216</f>
        <v>2.7539950840288672</v>
      </c>
      <c r="L219" s="46">
        <f>詳細表【係数】!AB216</f>
        <v>4.175430402593837E-7</v>
      </c>
      <c r="M219" s="46">
        <f>詳細表【係数】!AF216</f>
        <v>4.175430402593837E-7</v>
      </c>
      <c r="N219" s="46">
        <f>詳細表【係数】!U216</f>
        <v>7.6085120787375926</v>
      </c>
      <c r="O219" s="46">
        <f>詳細表【係数】!V216</f>
        <v>6.0168554494652415</v>
      </c>
      <c r="P219" s="46">
        <f>詳細表【係数】!W216</f>
        <v>2.605206255457067</v>
      </c>
      <c r="Q219" s="46">
        <f>詳細表【係数】!AC216</f>
        <v>3.9498463403753349E-7</v>
      </c>
      <c r="R219" s="46">
        <f>詳細表【係数】!AG216</f>
        <v>3.9498463403753349E-7</v>
      </c>
      <c r="S219" s="46">
        <f t="shared" si="10"/>
        <v>15.651562343078897</v>
      </c>
      <c r="T219" s="46">
        <f t="shared" si="11"/>
        <v>12.377346214612896</v>
      </c>
      <c r="U219" s="46">
        <f t="shared" si="12"/>
        <v>5.3592013394859341</v>
      </c>
      <c r="V219" s="46">
        <f t="shared" si="13"/>
        <v>8.125276742969172E-7</v>
      </c>
      <c r="W219" s="46">
        <f t="shared" si="14"/>
        <v>8.125276742969172E-7</v>
      </c>
    </row>
    <row r="220" spans="2:23" x14ac:dyDescent="0.15">
      <c r="B220" s="163" t="s">
        <v>123</v>
      </c>
      <c r="C220" s="62" t="s">
        <v>196</v>
      </c>
      <c r="D220" s="67">
        <f>詳細表【係数】!G217</f>
        <v>147.57685211874866</v>
      </c>
      <c r="E220" s="67">
        <f>詳細表【係数】!H217</f>
        <v>121.2575445972235</v>
      </c>
      <c r="F220" s="67">
        <f>詳細表【係数】!I217</f>
        <v>88.526169465541273</v>
      </c>
      <c r="G220" s="67">
        <f>詳細表【係数】!AA217</f>
        <v>1.4829962554628485E-5</v>
      </c>
      <c r="H220" s="67">
        <f>詳細表【係数】!AE217</f>
        <v>1.4762553633925627E-5</v>
      </c>
      <c r="I220" s="67">
        <f>詳細表【係数】!M217</f>
        <v>3.5159500454858241</v>
      </c>
      <c r="J220" s="67">
        <f>詳細表【係数】!N217</f>
        <v>2.8889047524814648</v>
      </c>
      <c r="K220" s="67">
        <f>詳細表【係数】!O217</f>
        <v>2.1090949230208773</v>
      </c>
      <c r="L220" s="67">
        <f>詳細表【係数】!AB217</f>
        <v>3.5331697871250954E-7</v>
      </c>
      <c r="M220" s="67">
        <f>詳細表【係数】!AF217</f>
        <v>3.5171099244563448E-7</v>
      </c>
      <c r="N220" s="67">
        <f>詳細表【係数】!U217</f>
        <v>25.71061447590138</v>
      </c>
      <c r="O220" s="67">
        <f>詳細表【係数】!V217</f>
        <v>21.125304793227532</v>
      </c>
      <c r="P220" s="67">
        <f>詳細表【係数】!W217</f>
        <v>15.422894454513749</v>
      </c>
      <c r="Q220" s="67">
        <f>詳細表【係数】!AC217</f>
        <v>2.5836534961953324E-6</v>
      </c>
      <c r="R220" s="67">
        <f>詳細表【係数】!AG217</f>
        <v>2.5719096166671715E-6</v>
      </c>
      <c r="S220" s="67">
        <f t="shared" si="10"/>
        <v>176.80341664013588</v>
      </c>
      <c r="T220" s="67">
        <f t="shared" si="11"/>
        <v>145.27175414293251</v>
      </c>
      <c r="U220" s="67">
        <f t="shared" si="12"/>
        <v>106.0581588430759</v>
      </c>
      <c r="V220" s="67">
        <f t="shared" si="13"/>
        <v>1.7766933029536325E-5</v>
      </c>
      <c r="W220" s="67">
        <f t="shared" si="14"/>
        <v>1.7686174243038434E-5</v>
      </c>
    </row>
    <row r="221" spans="2:23" x14ac:dyDescent="0.15">
      <c r="B221" s="155" t="s">
        <v>124</v>
      </c>
      <c r="C221" s="41" t="s">
        <v>197</v>
      </c>
      <c r="D221" s="46">
        <f>詳細表【係数】!G218</f>
        <v>0</v>
      </c>
      <c r="E221" s="46">
        <f>詳細表【係数】!H218</f>
        <v>0</v>
      </c>
      <c r="F221" s="46">
        <f>詳細表【係数】!I218</f>
        <v>0</v>
      </c>
      <c r="G221" s="46">
        <f>詳細表【係数】!AA218</f>
        <v>0</v>
      </c>
      <c r="H221" s="46">
        <f>詳細表【係数】!AE218</f>
        <v>0</v>
      </c>
      <c r="I221" s="46">
        <f>詳細表【係数】!M218</f>
        <v>0</v>
      </c>
      <c r="J221" s="46">
        <f>詳細表【係数】!N218</f>
        <v>0</v>
      </c>
      <c r="K221" s="46">
        <f>詳細表【係数】!O218</f>
        <v>0</v>
      </c>
      <c r="L221" s="46">
        <f>詳細表【係数】!AB218</f>
        <v>0</v>
      </c>
      <c r="M221" s="46">
        <f>詳細表【係数】!AF218</f>
        <v>0</v>
      </c>
      <c r="N221" s="46">
        <f>詳細表【係数】!U218</f>
        <v>0.95462262261929709</v>
      </c>
      <c r="O221" s="46">
        <f>詳細表【係数】!V218</f>
        <v>0.56615371790225644</v>
      </c>
      <c r="P221" s="46">
        <f>詳細表【係数】!W218</f>
        <v>0.4068120035720279</v>
      </c>
      <c r="Q221" s="46">
        <f>詳細表【係数】!AC218</f>
        <v>7.006192609266046E-8</v>
      </c>
      <c r="R221" s="46">
        <f>詳細表【係数】!AG218</f>
        <v>7.006192609266046E-8</v>
      </c>
      <c r="S221" s="46">
        <f t="shared" si="10"/>
        <v>0.95462262261929709</v>
      </c>
      <c r="T221" s="46">
        <f t="shared" si="11"/>
        <v>0.56615371790225644</v>
      </c>
      <c r="U221" s="46">
        <f t="shared" si="12"/>
        <v>0.4068120035720279</v>
      </c>
      <c r="V221" s="46">
        <f t="shared" si="13"/>
        <v>7.006192609266046E-8</v>
      </c>
      <c r="W221" s="46">
        <f t="shared" si="14"/>
        <v>7.006192609266046E-8</v>
      </c>
    </row>
    <row r="222" spans="2:23" x14ac:dyDescent="0.15">
      <c r="B222" s="155" t="s">
        <v>125</v>
      </c>
      <c r="C222" s="41" t="s">
        <v>993</v>
      </c>
      <c r="D222" s="46">
        <f>詳細表【係数】!G219</f>
        <v>27.456498610014755</v>
      </c>
      <c r="E222" s="46">
        <f>詳細表【係数】!H219</f>
        <v>15.275565215393176</v>
      </c>
      <c r="F222" s="46">
        <f>詳細表【係数】!I219</f>
        <v>11.779156556825752</v>
      </c>
      <c r="G222" s="46">
        <f>詳細表【係数】!AA219</f>
        <v>2.467056618359571E-6</v>
      </c>
      <c r="H222" s="46">
        <f>詳細表【係数】!AE219</f>
        <v>2.2808972779002692E-6</v>
      </c>
      <c r="I222" s="46">
        <f>詳細表【係数】!M219</f>
        <v>5.3099922366716866E-2</v>
      </c>
      <c r="J222" s="46">
        <f>詳細表【係数】!N219</f>
        <v>2.9542416845141289E-2</v>
      </c>
      <c r="K222" s="46">
        <f>詳細表【係数】!O219</f>
        <v>2.2780482959495439E-2</v>
      </c>
      <c r="L222" s="46">
        <f>詳細表【係数】!AB219</f>
        <v>4.7712025036362729E-9</v>
      </c>
      <c r="M222" s="46">
        <f>詳細表【係数】!AF219</f>
        <v>4.4111767528428873E-9</v>
      </c>
      <c r="N222" s="46">
        <f>詳細表【係数】!U219</f>
        <v>12.659691742783139</v>
      </c>
      <c r="O222" s="46">
        <f>詳細表【係数】!V219</f>
        <v>7.0432850732511669</v>
      </c>
      <c r="P222" s="46">
        <f>詳細表【係数】!W219</f>
        <v>5.4311546828117825</v>
      </c>
      <c r="Q222" s="46">
        <f>詳細表【係数】!AC219</f>
        <v>1.1375149010818597E-6</v>
      </c>
      <c r="R222" s="46">
        <f>詳細表【係数】!AG219</f>
        <v>1.0516802176894566E-6</v>
      </c>
      <c r="S222" s="46">
        <f t="shared" si="10"/>
        <v>40.169290275164613</v>
      </c>
      <c r="T222" s="46">
        <f t="shared" si="11"/>
        <v>22.348392705489484</v>
      </c>
      <c r="U222" s="46">
        <f t="shared" si="12"/>
        <v>17.233091722597031</v>
      </c>
      <c r="V222" s="46">
        <f t="shared" si="13"/>
        <v>3.609342721945067E-6</v>
      </c>
      <c r="W222" s="46">
        <f t="shared" si="14"/>
        <v>3.3369886723425689E-6</v>
      </c>
    </row>
    <row r="223" spans="2:23" x14ac:dyDescent="0.15">
      <c r="B223" s="155" t="s">
        <v>126</v>
      </c>
      <c r="C223" s="41" t="s">
        <v>994</v>
      </c>
      <c r="D223" s="46">
        <f>詳細表【係数】!G220</f>
        <v>0</v>
      </c>
      <c r="E223" s="46">
        <f>詳細表【係数】!H220</f>
        <v>0</v>
      </c>
      <c r="F223" s="46">
        <f>詳細表【係数】!I220</f>
        <v>0</v>
      </c>
      <c r="G223" s="46">
        <f>詳細表【係数】!AA220</f>
        <v>0</v>
      </c>
      <c r="H223" s="46">
        <f>詳細表【係数】!AE220</f>
        <v>0</v>
      </c>
      <c r="I223" s="46">
        <f>詳細表【係数】!M220</f>
        <v>1.2800591800632994</v>
      </c>
      <c r="J223" s="46">
        <f>詳細表【係数】!N220</f>
        <v>0.82514429531278921</v>
      </c>
      <c r="K223" s="46">
        <f>詳細表【係数】!O220</f>
        <v>0.73500442299658686</v>
      </c>
      <c r="L223" s="46">
        <f>詳細表【係数】!AB220</f>
        <v>1.6808519706821248E-7</v>
      </c>
      <c r="M223" s="46">
        <f>詳細表【係数】!AF220</f>
        <v>1.640672242299285E-7</v>
      </c>
      <c r="N223" s="46">
        <f>詳細表【係数】!U220</f>
        <v>0.93736472466883081</v>
      </c>
      <c r="O223" s="46">
        <f>詳細表【係数】!V220</f>
        <v>0.60423859086708875</v>
      </c>
      <c r="P223" s="46">
        <f>詳細表【係数】!W220</f>
        <v>0.53823075473627624</v>
      </c>
      <c r="Q223" s="46">
        <f>詳細表【係数】!AC220</f>
        <v>1.2308582050320507E-7</v>
      </c>
      <c r="R223" s="46">
        <f>詳細表【係数】!AG220</f>
        <v>1.2014352997324798E-7</v>
      </c>
      <c r="S223" s="46">
        <f t="shared" si="10"/>
        <v>2.2174239047321302</v>
      </c>
      <c r="T223" s="46">
        <f t="shared" si="11"/>
        <v>1.4293828861798779</v>
      </c>
      <c r="U223" s="46">
        <f t="shared" si="12"/>
        <v>1.2732351777328632</v>
      </c>
      <c r="V223" s="46">
        <f t="shared" si="13"/>
        <v>2.9117101757141755E-7</v>
      </c>
      <c r="W223" s="46">
        <f t="shared" si="14"/>
        <v>2.8421075420317648E-7</v>
      </c>
    </row>
    <row r="224" spans="2:23" x14ac:dyDescent="0.15">
      <c r="B224" s="155" t="s">
        <v>127</v>
      </c>
      <c r="C224" s="41" t="s">
        <v>995</v>
      </c>
      <c r="D224" s="46">
        <f>詳細表【係数】!G221</f>
        <v>0</v>
      </c>
      <c r="E224" s="46">
        <f>詳細表【係数】!H221</f>
        <v>0</v>
      </c>
      <c r="F224" s="46">
        <f>詳細表【係数】!I221</f>
        <v>0</v>
      </c>
      <c r="G224" s="46">
        <f>詳細表【係数】!AA221</f>
        <v>0</v>
      </c>
      <c r="H224" s="46">
        <f>詳細表【係数】!AE221</f>
        <v>0</v>
      </c>
      <c r="I224" s="46">
        <f>詳細表【係数】!M221</f>
        <v>0</v>
      </c>
      <c r="J224" s="46">
        <f>詳細表【係数】!N221</f>
        <v>0</v>
      </c>
      <c r="K224" s="46">
        <f>詳細表【係数】!O221</f>
        <v>0</v>
      </c>
      <c r="L224" s="46">
        <f>詳細表【係数】!AB221</f>
        <v>0</v>
      </c>
      <c r="M224" s="46">
        <f>詳細表【係数】!AF221</f>
        <v>0</v>
      </c>
      <c r="N224" s="46">
        <f>詳細表【係数】!U221</f>
        <v>17.776152712274474</v>
      </c>
      <c r="O224" s="46">
        <f>詳細表【係数】!V221</f>
        <v>11.220624192146731</v>
      </c>
      <c r="P224" s="46">
        <f>詳細表【係数】!W221</f>
        <v>9.7022093177186761</v>
      </c>
      <c r="Q224" s="46">
        <f>詳細表【係数】!AC221</f>
        <v>2.7804807993699359E-6</v>
      </c>
      <c r="R224" s="46">
        <f>詳細表【係数】!AG221</f>
        <v>2.7740874197438834E-6</v>
      </c>
      <c r="S224" s="46">
        <f t="shared" si="10"/>
        <v>17.776152712274474</v>
      </c>
      <c r="T224" s="46">
        <f t="shared" si="11"/>
        <v>11.220624192146731</v>
      </c>
      <c r="U224" s="46">
        <f t="shared" si="12"/>
        <v>9.7022093177186761</v>
      </c>
      <c r="V224" s="46">
        <f t="shared" si="13"/>
        <v>2.7804807993699359E-6</v>
      </c>
      <c r="W224" s="46">
        <f t="shared" si="14"/>
        <v>2.7740874197438834E-6</v>
      </c>
    </row>
    <row r="225" spans="2:23" x14ac:dyDescent="0.15">
      <c r="B225" s="155" t="s">
        <v>128</v>
      </c>
      <c r="C225" s="41" t="s">
        <v>996</v>
      </c>
      <c r="D225" s="67">
        <f>詳細表【係数】!G222</f>
        <v>0</v>
      </c>
      <c r="E225" s="67">
        <f>詳細表【係数】!H222</f>
        <v>0</v>
      </c>
      <c r="F225" s="67">
        <f>詳細表【係数】!I222</f>
        <v>0</v>
      </c>
      <c r="G225" s="67">
        <f>詳細表【係数】!AA222</f>
        <v>0</v>
      </c>
      <c r="H225" s="67">
        <f>詳細表【係数】!AE222</f>
        <v>0</v>
      </c>
      <c r="I225" s="67">
        <f>詳細表【係数】!M222</f>
        <v>0</v>
      </c>
      <c r="J225" s="67">
        <f>詳細表【係数】!N222</f>
        <v>0</v>
      </c>
      <c r="K225" s="67">
        <f>詳細表【係数】!O222</f>
        <v>0</v>
      </c>
      <c r="L225" s="67">
        <f>詳細表【係数】!AB222</f>
        <v>0</v>
      </c>
      <c r="M225" s="67">
        <f>詳細表【係数】!AF222</f>
        <v>0</v>
      </c>
      <c r="N225" s="67">
        <f>詳細表【係数】!U222</f>
        <v>1.4098920600595453</v>
      </c>
      <c r="O225" s="67">
        <f>詳細表【係数】!V222</f>
        <v>1.0868434559880171</v>
      </c>
      <c r="P225" s="67">
        <f>詳細表【係数】!W222</f>
        <v>0.90786644684198714</v>
      </c>
      <c r="Q225" s="67">
        <f>詳細表【係数】!AC222</f>
        <v>2.74934355102546E-7</v>
      </c>
      <c r="R225" s="67">
        <f>詳細表【係数】!AG222</f>
        <v>2.74934355102546E-7</v>
      </c>
      <c r="S225" s="67">
        <f t="shared" si="10"/>
        <v>1.4098920600595453</v>
      </c>
      <c r="T225" s="67">
        <f t="shared" si="11"/>
        <v>1.0868434559880171</v>
      </c>
      <c r="U225" s="67">
        <f t="shared" si="12"/>
        <v>0.90786644684198714</v>
      </c>
      <c r="V225" s="67">
        <f t="shared" si="13"/>
        <v>2.74934355102546E-7</v>
      </c>
      <c r="W225" s="67">
        <f t="shared" si="14"/>
        <v>2.74934355102546E-7</v>
      </c>
    </row>
    <row r="226" spans="2:23" x14ac:dyDescent="0.15">
      <c r="B226" s="162" t="s">
        <v>129</v>
      </c>
      <c r="C226" s="116" t="s">
        <v>952</v>
      </c>
      <c r="D226" s="46">
        <f>詳細表【係数】!G223</f>
        <v>27.456498610014755</v>
      </c>
      <c r="E226" s="46">
        <f>詳細表【係数】!H223</f>
        <v>13.927098143429108</v>
      </c>
      <c r="F226" s="46">
        <f>詳細表【係数】!I223</f>
        <v>11.564734728746206</v>
      </c>
      <c r="G226" s="46">
        <f>詳細表【係数】!AA223</f>
        <v>1.3071410906933946E-6</v>
      </c>
      <c r="H226" s="46">
        <f>詳細表【係数】!AE223</f>
        <v>1.1535520125369207E-6</v>
      </c>
      <c r="I226" s="46">
        <f>詳細表【係数】!M223</f>
        <v>10.638728932140166</v>
      </c>
      <c r="J226" s="46">
        <f>詳細表【係数】!N223</f>
        <v>5.3964135800335109</v>
      </c>
      <c r="K226" s="46">
        <f>詳細表【係数】!O223</f>
        <v>4.4810549115815421</v>
      </c>
      <c r="L226" s="46">
        <f>詳細表【係数】!AB223</f>
        <v>5.0648554782862017E-7</v>
      </c>
      <c r="M226" s="46">
        <f>詳細表【係数】!AF223</f>
        <v>4.4697349595875729E-7</v>
      </c>
      <c r="N226" s="46">
        <f>詳細表【係数】!U223</f>
        <v>13.015202767596154</v>
      </c>
      <c r="O226" s="46">
        <f>詳細表【係数】!V223</f>
        <v>6.6018616894881763</v>
      </c>
      <c r="P226" s="46">
        <f>詳細表【係数】!W223</f>
        <v>5.4820306691688563</v>
      </c>
      <c r="Q226" s="46">
        <f>詳細表【係数】!AC223</f>
        <v>6.1962403083057149E-7</v>
      </c>
      <c r="R226" s="46">
        <f>詳細表【係数】!AG223</f>
        <v>5.4681820720797928E-7</v>
      </c>
      <c r="S226" s="46">
        <f t="shared" si="10"/>
        <v>51.110430309751081</v>
      </c>
      <c r="T226" s="46">
        <f t="shared" si="11"/>
        <v>25.925373412950798</v>
      </c>
      <c r="U226" s="46">
        <f t="shared" si="12"/>
        <v>21.527820309496605</v>
      </c>
      <c r="V226" s="46">
        <f t="shared" si="13"/>
        <v>2.4332506693525861E-6</v>
      </c>
      <c r="W226" s="46">
        <f t="shared" si="14"/>
        <v>2.1473437157036574E-6</v>
      </c>
    </row>
    <row r="227" spans="2:23" x14ac:dyDescent="0.15">
      <c r="B227" s="155" t="s">
        <v>130</v>
      </c>
      <c r="C227" s="41" t="s">
        <v>199</v>
      </c>
      <c r="D227" s="46">
        <f>詳細表【係数】!G224</f>
        <v>171.60311631259225</v>
      </c>
      <c r="E227" s="46">
        <f>詳細表【係数】!H224</f>
        <v>116.22382659071137</v>
      </c>
      <c r="F227" s="46">
        <f>詳細表【係数】!I224</f>
        <v>32.312481806649572</v>
      </c>
      <c r="G227" s="46">
        <f>詳細表【係数】!AA224</f>
        <v>9.2324046458745985E-6</v>
      </c>
      <c r="H227" s="46">
        <f>詳細表【係数】!AE224</f>
        <v>8.9333793941863526E-6</v>
      </c>
      <c r="I227" s="46">
        <f>詳細表【係数】!M224</f>
        <v>15.194573009034047</v>
      </c>
      <c r="J227" s="46">
        <f>詳細表【係数】!N224</f>
        <v>10.291021844294383</v>
      </c>
      <c r="K227" s="46">
        <f>詳細表【係数】!O224</f>
        <v>2.8611040082737329</v>
      </c>
      <c r="L227" s="46">
        <f>詳細表【係数】!AB224</f>
        <v>8.1748192838845767E-7</v>
      </c>
      <c r="M227" s="46">
        <f>詳細表【係数】!AF224</f>
        <v>7.9100478091028895E-7</v>
      </c>
      <c r="N227" s="46">
        <f>詳細表【係数】!U224</f>
        <v>3.0036674629283451</v>
      </c>
      <c r="O227" s="46">
        <f>詳細表【係数】!V224</f>
        <v>2.0343320905176889</v>
      </c>
      <c r="P227" s="46">
        <f>詳細表【係数】!W224</f>
        <v>0.56558384448159038</v>
      </c>
      <c r="Q227" s="46">
        <f>詳細表【係数】!AC224</f>
        <v>1.6160005736077133E-7</v>
      </c>
      <c r="R227" s="46">
        <f>詳細表【係数】!AG224</f>
        <v>1.5636604740576658E-7</v>
      </c>
      <c r="S227" s="46">
        <f t="shared" si="10"/>
        <v>189.80135678455466</v>
      </c>
      <c r="T227" s="46">
        <f t="shared" si="11"/>
        <v>128.54918052552344</v>
      </c>
      <c r="U227" s="46">
        <f t="shared" si="12"/>
        <v>35.739169659404894</v>
      </c>
      <c r="V227" s="46">
        <f t="shared" si="13"/>
        <v>1.0211486631623828E-5</v>
      </c>
      <c r="W227" s="46">
        <f t="shared" si="14"/>
        <v>9.8807502225024078E-6</v>
      </c>
    </row>
    <row r="228" spans="2:23" x14ac:dyDescent="0.15">
      <c r="B228" s="155" t="s">
        <v>131</v>
      </c>
      <c r="C228" s="41" t="s">
        <v>213</v>
      </c>
      <c r="D228" s="46">
        <f>詳細表【係数】!G225</f>
        <v>0</v>
      </c>
      <c r="E228" s="46">
        <f>詳細表【係数】!H225</f>
        <v>0</v>
      </c>
      <c r="F228" s="46">
        <f>詳細表【係数】!I225</f>
        <v>0</v>
      </c>
      <c r="G228" s="46">
        <f>詳細表【係数】!AA225</f>
        <v>0</v>
      </c>
      <c r="H228" s="46">
        <f>詳細表【係数】!AE225</f>
        <v>0</v>
      </c>
      <c r="I228" s="46">
        <f>詳細表【係数】!M225</f>
        <v>2.2664976259632041</v>
      </c>
      <c r="J228" s="46">
        <f>詳細表【係数】!N225</f>
        <v>0.65805522908918046</v>
      </c>
      <c r="K228" s="46">
        <f>詳細表【係数】!O225</f>
        <v>0.3551231739455612</v>
      </c>
      <c r="L228" s="46">
        <f>詳細表【係数】!AB225</f>
        <v>1.8116562656508606E-7</v>
      </c>
      <c r="M228" s="46">
        <f>詳細表【係数】!AF225</f>
        <v>1.5032892417102885E-7</v>
      </c>
      <c r="N228" s="46">
        <f>詳細表【係数】!U225</f>
        <v>0.2769349708405775</v>
      </c>
      <c r="O228" s="46">
        <f>詳細表【係数】!V225</f>
        <v>8.0405337112080588E-2</v>
      </c>
      <c r="P228" s="46">
        <f>詳細表【係数】!W225</f>
        <v>4.3391188543439464E-2</v>
      </c>
      <c r="Q228" s="46">
        <f>詳細表【係数】!AC225</f>
        <v>2.2135958553583574E-8</v>
      </c>
      <c r="R228" s="46">
        <f>詳細表【係数】!AG225</f>
        <v>1.8368135821058711E-8</v>
      </c>
      <c r="S228" s="46">
        <f t="shared" si="10"/>
        <v>2.5434325968037816</v>
      </c>
      <c r="T228" s="46">
        <f t="shared" si="11"/>
        <v>0.7384605662012611</v>
      </c>
      <c r="U228" s="46">
        <f t="shared" si="12"/>
        <v>0.39851436248900068</v>
      </c>
      <c r="V228" s="46">
        <f t="shared" si="13"/>
        <v>2.0330158511866964E-7</v>
      </c>
      <c r="W228" s="46">
        <f t="shared" si="14"/>
        <v>1.6869705999208757E-7</v>
      </c>
    </row>
    <row r="229" spans="2:23" x14ac:dyDescent="0.15">
      <c r="B229" s="155" t="s">
        <v>132</v>
      </c>
      <c r="C229" s="41" t="s">
        <v>214</v>
      </c>
      <c r="D229" s="46">
        <f>詳細表【係数】!G226</f>
        <v>0</v>
      </c>
      <c r="E229" s="46">
        <f>詳細表【係数】!H226</f>
        <v>0</v>
      </c>
      <c r="F229" s="46">
        <f>詳細表【係数】!I226</f>
        <v>0</v>
      </c>
      <c r="G229" s="46">
        <f>詳細表【係数】!AA226</f>
        <v>0</v>
      </c>
      <c r="H229" s="46">
        <f>詳細表【係数】!AE226</f>
        <v>0</v>
      </c>
      <c r="I229" s="46">
        <f>詳細表【係数】!M226</f>
        <v>52.409997339481023</v>
      </c>
      <c r="J229" s="46">
        <f>詳細表【係数】!N226</f>
        <v>19.501571410162519</v>
      </c>
      <c r="K229" s="46">
        <f>詳細表【係数】!O226</f>
        <v>13.976071385275354</v>
      </c>
      <c r="L229" s="46">
        <f>詳細表【係数】!AB226</f>
        <v>3.2118209825490806E-6</v>
      </c>
      <c r="M229" s="46">
        <f>詳細表【係数】!AF226</f>
        <v>2.8484634572505987E-6</v>
      </c>
      <c r="N229" s="46">
        <f>詳細表【係数】!U226</f>
        <v>12.034706840348088</v>
      </c>
      <c r="O229" s="46">
        <f>詳細表【係数】!V226</f>
        <v>4.47807110783081</v>
      </c>
      <c r="P229" s="46">
        <f>詳細表【係数】!W226</f>
        <v>3.2092717122666432</v>
      </c>
      <c r="Q229" s="46">
        <f>詳細表【係数】!AC226</f>
        <v>7.3751814369085965E-7</v>
      </c>
      <c r="R229" s="46">
        <f>詳細表【係数】!AG226</f>
        <v>6.5408174763694408E-7</v>
      </c>
      <c r="S229" s="46">
        <f t="shared" si="10"/>
        <v>64.444704179829117</v>
      </c>
      <c r="T229" s="46">
        <f t="shared" si="11"/>
        <v>23.97964251799333</v>
      </c>
      <c r="U229" s="46">
        <f t="shared" si="12"/>
        <v>17.185343097541995</v>
      </c>
      <c r="V229" s="46">
        <f t="shared" si="13"/>
        <v>3.9493391262399402E-6</v>
      </c>
      <c r="W229" s="46">
        <f t="shared" si="14"/>
        <v>3.5025452048875427E-6</v>
      </c>
    </row>
    <row r="230" spans="2:23" x14ac:dyDescent="0.15">
      <c r="B230" s="163" t="s">
        <v>133</v>
      </c>
      <c r="C230" s="62" t="s">
        <v>997</v>
      </c>
      <c r="D230" s="67">
        <f>詳細表【係数】!G227</f>
        <v>0</v>
      </c>
      <c r="E230" s="67">
        <f>詳細表【係数】!H227</f>
        <v>0</v>
      </c>
      <c r="F230" s="67">
        <f>詳細表【係数】!I227</f>
        <v>0</v>
      </c>
      <c r="G230" s="67">
        <f>詳細表【係数】!AA227</f>
        <v>0</v>
      </c>
      <c r="H230" s="67">
        <f>詳細表【係数】!AE227</f>
        <v>0</v>
      </c>
      <c r="I230" s="67">
        <f>詳細表【係数】!M227</f>
        <v>141.09027496180644</v>
      </c>
      <c r="J230" s="67">
        <f>詳細表【係数】!N227</f>
        <v>102.29625800139733</v>
      </c>
      <c r="K230" s="67">
        <f>詳細表【係数】!O227</f>
        <v>51.325572701663283</v>
      </c>
      <c r="L230" s="67">
        <f>詳細表【係数】!AB227</f>
        <v>2.4347517851787933E-5</v>
      </c>
      <c r="M230" s="67">
        <f>詳細表【係数】!AF227</f>
        <v>2.2158336836619232E-5</v>
      </c>
      <c r="N230" s="67">
        <f>詳細表【係数】!U227</f>
        <v>15.850992424836832</v>
      </c>
      <c r="O230" s="67">
        <f>詳細表【係数】!V227</f>
        <v>11.49262208970992</v>
      </c>
      <c r="P230" s="67">
        <f>詳細表【係数】!W227</f>
        <v>5.7662462158693097</v>
      </c>
      <c r="Q230" s="67">
        <f>詳細表【係数】!AC227</f>
        <v>2.7353573528490395E-6</v>
      </c>
      <c r="R230" s="67">
        <f>詳細表【係数】!AG227</f>
        <v>2.4894106233708441E-6</v>
      </c>
      <c r="S230" s="67">
        <f t="shared" si="10"/>
        <v>156.94126738664329</v>
      </c>
      <c r="T230" s="67">
        <f t="shared" si="11"/>
        <v>113.78888009110726</v>
      </c>
      <c r="U230" s="67">
        <f t="shared" si="12"/>
        <v>57.091818917532592</v>
      </c>
      <c r="V230" s="67">
        <f t="shared" si="13"/>
        <v>2.7082875204636973E-5</v>
      </c>
      <c r="W230" s="67">
        <f t="shared" si="14"/>
        <v>2.4647747459990078E-5</v>
      </c>
    </row>
    <row r="231" spans="2:23" x14ac:dyDescent="0.15">
      <c r="B231" s="162" t="s">
        <v>134</v>
      </c>
      <c r="C231" s="116" t="s">
        <v>998</v>
      </c>
      <c r="D231" s="46">
        <f>詳細表【係数】!G228</f>
        <v>0</v>
      </c>
      <c r="E231" s="46">
        <f>詳細表【係数】!H228</f>
        <v>0</v>
      </c>
      <c r="F231" s="46">
        <f>詳細表【係数】!I228</f>
        <v>0</v>
      </c>
      <c r="G231" s="46">
        <f>詳細表【係数】!AA228</f>
        <v>0</v>
      </c>
      <c r="H231" s="46">
        <f>詳細表【係数】!AE228</f>
        <v>0</v>
      </c>
      <c r="I231" s="46">
        <f>詳細表【係数】!M228</f>
        <v>0</v>
      </c>
      <c r="J231" s="46">
        <f>詳細表【係数】!N228</f>
        <v>0</v>
      </c>
      <c r="K231" s="46">
        <f>詳細表【係数】!O228</f>
        <v>0</v>
      </c>
      <c r="L231" s="46">
        <f>詳細表【係数】!AB228</f>
        <v>0</v>
      </c>
      <c r="M231" s="46">
        <f>詳細表【係数】!AF228</f>
        <v>0</v>
      </c>
      <c r="N231" s="46">
        <f>詳細表【係数】!U228</f>
        <v>1.4506452110390551</v>
      </c>
      <c r="O231" s="46">
        <f>詳細表【係数】!V228</f>
        <v>0.70156493221373739</v>
      </c>
      <c r="P231" s="46">
        <f>詳細表【係数】!W228</f>
        <v>0.40552865227347384</v>
      </c>
      <c r="Q231" s="46">
        <f>詳細表【係数】!AC228</f>
        <v>1.5698533244461994E-7</v>
      </c>
      <c r="R231" s="46">
        <f>詳細表【係数】!AG228</f>
        <v>1.5390718867119602E-7</v>
      </c>
      <c r="S231" s="46">
        <f t="shared" si="10"/>
        <v>1.4506452110390551</v>
      </c>
      <c r="T231" s="46">
        <f t="shared" si="11"/>
        <v>0.70156493221373739</v>
      </c>
      <c r="U231" s="46">
        <f t="shared" si="12"/>
        <v>0.40552865227347384</v>
      </c>
      <c r="V231" s="46">
        <f t="shared" si="13"/>
        <v>1.5698533244461994E-7</v>
      </c>
      <c r="W231" s="46">
        <f t="shared" si="14"/>
        <v>1.5390718867119602E-7</v>
      </c>
    </row>
    <row r="232" spans="2:23" x14ac:dyDescent="0.15">
      <c r="B232" s="155" t="s">
        <v>135</v>
      </c>
      <c r="C232" s="41" t="s">
        <v>999</v>
      </c>
      <c r="D232" s="46">
        <f>詳細表【係数】!G229</f>
        <v>1939.1152143322922</v>
      </c>
      <c r="E232" s="46">
        <f>詳細表【係数】!H229</f>
        <v>782.48835064040463</v>
      </c>
      <c r="F232" s="46">
        <f>詳細表【係数】!I229</f>
        <v>593.31312246531502</v>
      </c>
      <c r="G232" s="46">
        <f>詳細表【係数】!AA229</f>
        <v>3.7652294612254387E-4</v>
      </c>
      <c r="H232" s="46">
        <f>詳細表【係数】!AE229</f>
        <v>3.4762369567213402E-4</v>
      </c>
      <c r="I232" s="46">
        <f>詳細表【係数】!M229</f>
        <v>8.672705406064912</v>
      </c>
      <c r="J232" s="46">
        <f>詳細表【係数】!N229</f>
        <v>3.4996842367195904</v>
      </c>
      <c r="K232" s="46">
        <f>詳細表【係数】!O229</f>
        <v>2.6535967985099935</v>
      </c>
      <c r="L232" s="46">
        <f>詳細表【係数】!AB229</f>
        <v>1.6840013250418927E-6</v>
      </c>
      <c r="M232" s="46">
        <f>詳細表【係数】!AF229</f>
        <v>1.5547492394721367E-6</v>
      </c>
      <c r="N232" s="46">
        <f>詳細表【係数】!U229</f>
        <v>96.698898502383386</v>
      </c>
      <c r="O232" s="46">
        <f>詳細表【係数】!V229</f>
        <v>39.020766295172585</v>
      </c>
      <c r="P232" s="46">
        <f>詳細表【係数】!W229</f>
        <v>29.587063721307128</v>
      </c>
      <c r="Q232" s="46">
        <f>詳細表【係数】!AC229</f>
        <v>1.877627171496321E-5</v>
      </c>
      <c r="R232" s="46">
        <f>詳細表【係数】!AG229</f>
        <v>1.7335137291673462E-5</v>
      </c>
      <c r="S232" s="46">
        <f t="shared" si="10"/>
        <v>2044.4868182407406</v>
      </c>
      <c r="T232" s="46">
        <f t="shared" si="11"/>
        <v>825.0088011722969</v>
      </c>
      <c r="U232" s="46">
        <f t="shared" si="12"/>
        <v>625.5537829851321</v>
      </c>
      <c r="V232" s="46">
        <f t="shared" si="13"/>
        <v>3.9698321916254901E-4</v>
      </c>
      <c r="W232" s="46">
        <f t="shared" si="14"/>
        <v>3.6651358220327962E-4</v>
      </c>
    </row>
    <row r="233" spans="2:23" x14ac:dyDescent="0.15">
      <c r="B233" s="155" t="s">
        <v>136</v>
      </c>
      <c r="C233" s="41" t="s">
        <v>1000</v>
      </c>
      <c r="D233" s="46">
        <f>詳細表【係数】!G230</f>
        <v>178.46724096509593</v>
      </c>
      <c r="E233" s="46">
        <f>詳細表【係数】!H230</f>
        <v>122.22579039677768</v>
      </c>
      <c r="F233" s="46">
        <f>詳細表【係数】!I230</f>
        <v>52.900934012538876</v>
      </c>
      <c r="G233" s="46">
        <f>詳細表【係数】!AA230</f>
        <v>2.577403091448504E-5</v>
      </c>
      <c r="H233" s="46">
        <f>詳細表【係数】!AE230</f>
        <v>1.9356967130030488E-5</v>
      </c>
      <c r="I233" s="46">
        <f>詳細表【係数】!M230</f>
        <v>10.7344998922761</v>
      </c>
      <c r="J233" s="46">
        <f>詳細表【係数】!N230</f>
        <v>7.3516726473301315</v>
      </c>
      <c r="K233" s="46">
        <f>詳細表【係数】!O230</f>
        <v>3.181900876530976</v>
      </c>
      <c r="L233" s="46">
        <f>詳細表【係数】!AB230</f>
        <v>1.550263962052123E-6</v>
      </c>
      <c r="M233" s="46">
        <f>詳細表【係数】!AF230</f>
        <v>1.1642885296396929E-6</v>
      </c>
      <c r="N233" s="46">
        <f>詳細表【係数】!U230</f>
        <v>26.46007747491123</v>
      </c>
      <c r="O233" s="46">
        <f>詳細表【係数】!V230</f>
        <v>18.121554778579867</v>
      </c>
      <c r="P233" s="46">
        <f>詳細表【係数】!W230</f>
        <v>7.843247897471036</v>
      </c>
      <c r="Q233" s="46">
        <f>詳細表【係数】!AC230</f>
        <v>3.8213335464260996E-6</v>
      </c>
      <c r="R233" s="46">
        <f>詳細表【係数】!AG230</f>
        <v>2.8699208166729532E-6</v>
      </c>
      <c r="S233" s="46">
        <f t="shared" si="10"/>
        <v>215.66181833228325</v>
      </c>
      <c r="T233" s="46">
        <f t="shared" si="11"/>
        <v>147.69901782268769</v>
      </c>
      <c r="U233" s="46">
        <f t="shared" si="12"/>
        <v>63.926082786540888</v>
      </c>
      <c r="V233" s="46">
        <f t="shared" si="13"/>
        <v>3.1145628422963265E-5</v>
      </c>
      <c r="W233" s="46">
        <f t="shared" si="14"/>
        <v>2.3391176476343135E-5</v>
      </c>
    </row>
    <row r="234" spans="2:23" x14ac:dyDescent="0.15">
      <c r="B234" s="155" t="s">
        <v>137</v>
      </c>
      <c r="C234" s="41" t="s">
        <v>1001</v>
      </c>
      <c r="D234" s="46">
        <f>詳細表【係数】!G231</f>
        <v>875.17589319422041</v>
      </c>
      <c r="E234" s="46">
        <f>詳細表【係数】!H231</f>
        <v>614.39225969197651</v>
      </c>
      <c r="F234" s="46">
        <f>詳細表【係数】!I231</f>
        <v>259.03714218550351</v>
      </c>
      <c r="G234" s="46">
        <f>詳細表【係数】!AA231</f>
        <v>7.6207155648629359E-5</v>
      </c>
      <c r="H234" s="46">
        <f>詳細表【係数】!AE231</f>
        <v>6.9748292968229222E-5</v>
      </c>
      <c r="I234" s="46">
        <f>詳細表【係数】!M231</f>
        <v>8.6008899129322387</v>
      </c>
      <c r="J234" s="46">
        <f>詳細表【係数】!N231</f>
        <v>6.0380093076851482</v>
      </c>
      <c r="K234" s="46">
        <f>詳細表【係数】!O231</f>
        <v>2.5457167646226075</v>
      </c>
      <c r="L234" s="46">
        <f>詳細表【係数】!AB231</f>
        <v>7.4893442724900904E-7</v>
      </c>
      <c r="M234" s="46">
        <f>詳細表【係数】!AF231</f>
        <v>6.8545922493954603E-7</v>
      </c>
      <c r="N234" s="46">
        <f>詳細表【係数】!U231</f>
        <v>40.038812879526034</v>
      </c>
      <c r="O234" s="46">
        <f>詳細表【係数】!V231</f>
        <v>28.108105938170588</v>
      </c>
      <c r="P234" s="46">
        <f>詳細表【係数】!W231</f>
        <v>11.850805929946802</v>
      </c>
      <c r="Q234" s="46">
        <f>詳細表【係数】!AC231</f>
        <v>3.4864352055675848E-6</v>
      </c>
      <c r="R234" s="46">
        <f>詳細表【係数】!AG231</f>
        <v>3.1909458116227434E-6</v>
      </c>
      <c r="S234" s="46">
        <f t="shared" si="10"/>
        <v>923.81559598667866</v>
      </c>
      <c r="T234" s="46">
        <f t="shared" si="11"/>
        <v>648.53837493783226</v>
      </c>
      <c r="U234" s="46">
        <f t="shared" si="12"/>
        <v>273.43366488007291</v>
      </c>
      <c r="V234" s="46">
        <f t="shared" si="13"/>
        <v>8.0442525281445958E-5</v>
      </c>
      <c r="W234" s="46">
        <f t="shared" si="14"/>
        <v>7.3624698004791511E-5</v>
      </c>
    </row>
    <row r="235" spans="2:23" x14ac:dyDescent="0.15">
      <c r="B235" s="163" t="s">
        <v>138</v>
      </c>
      <c r="C235" s="62" t="s">
        <v>204</v>
      </c>
      <c r="D235" s="67">
        <f>詳細表【係数】!G232</f>
        <v>54.91299722002951</v>
      </c>
      <c r="E235" s="67">
        <f>詳細表【係数】!H232</f>
        <v>40.139366028232203</v>
      </c>
      <c r="F235" s="67">
        <f>詳細表【係数】!I232</f>
        <v>18.952820077017908</v>
      </c>
      <c r="G235" s="67">
        <f>詳細表【係数】!AA232</f>
        <v>9.3333871934264759E-6</v>
      </c>
      <c r="H235" s="67">
        <f>詳細表【係数】!AE232</f>
        <v>6.0167393524822158E-6</v>
      </c>
      <c r="I235" s="67">
        <f>詳細表【係数】!M232</f>
        <v>4.2029325285544852</v>
      </c>
      <c r="J235" s="67">
        <f>詳細表【係数】!N232</f>
        <v>3.0721879281081668</v>
      </c>
      <c r="K235" s="67">
        <f>詳細表【係数】!O232</f>
        <v>1.4506114771037129</v>
      </c>
      <c r="L235" s="67">
        <f>詳細表【係数】!AB232</f>
        <v>7.1435905200486356E-7</v>
      </c>
      <c r="M235" s="67">
        <f>詳細表【係数】!AF232</f>
        <v>4.6050936609880726E-7</v>
      </c>
      <c r="N235" s="67">
        <f>詳細表【係数】!U232</f>
        <v>33.686750212128409</v>
      </c>
      <c r="O235" s="67">
        <f>詳細表【係数】!V232</f>
        <v>24.623766057574603</v>
      </c>
      <c r="P235" s="67">
        <f>詳細表【係数】!W232</f>
        <v>11.626735892628288</v>
      </c>
      <c r="Q235" s="67">
        <f>詳細表【係数】!AC232</f>
        <v>5.7256296129353202E-6</v>
      </c>
      <c r="R235" s="67">
        <f>詳細表【係数】!AG232</f>
        <v>3.6910095226895123E-6</v>
      </c>
      <c r="S235" s="67">
        <f t="shared" si="10"/>
        <v>92.802679960712396</v>
      </c>
      <c r="T235" s="67">
        <f t="shared" si="11"/>
        <v>67.835320013914966</v>
      </c>
      <c r="U235" s="67">
        <f t="shared" si="12"/>
        <v>32.030167446749907</v>
      </c>
      <c r="V235" s="67">
        <f t="shared" si="13"/>
        <v>1.577337585836666E-5</v>
      </c>
      <c r="W235" s="67">
        <f t="shared" si="14"/>
        <v>1.0168258241270536E-5</v>
      </c>
    </row>
    <row r="236" spans="2:23" x14ac:dyDescent="0.15">
      <c r="B236" s="155" t="s">
        <v>139</v>
      </c>
      <c r="C236" s="41" t="s">
        <v>1002</v>
      </c>
      <c r="D236" s="46">
        <f>詳細表【係数】!G233</f>
        <v>0</v>
      </c>
      <c r="E236" s="46">
        <f>詳細表【係数】!H233</f>
        <v>0</v>
      </c>
      <c r="F236" s="46">
        <f>詳細表【係数】!I233</f>
        <v>0</v>
      </c>
      <c r="G236" s="46">
        <f>詳細表【係数】!AA233</f>
        <v>0</v>
      </c>
      <c r="H236" s="46">
        <f>詳細表【係数】!AE233</f>
        <v>0</v>
      </c>
      <c r="I236" s="46">
        <f>詳細表【係数】!M233</f>
        <v>13.135125167622267</v>
      </c>
      <c r="J236" s="46">
        <f>詳細表【係数】!N233</f>
        <v>0</v>
      </c>
      <c r="K236" s="46">
        <f>詳細表【係数】!O233</f>
        <v>0</v>
      </c>
      <c r="L236" s="46">
        <f>詳細表【係数】!AB233</f>
        <v>0</v>
      </c>
      <c r="M236" s="46">
        <f>詳細表【係数】!AF233</f>
        <v>0</v>
      </c>
      <c r="N236" s="46">
        <f>詳細表【係数】!U233</f>
        <v>1.4175064030672462</v>
      </c>
      <c r="O236" s="46">
        <f>詳細表【係数】!V233</f>
        <v>0</v>
      </c>
      <c r="P236" s="46">
        <f>詳細表【係数】!W233</f>
        <v>0</v>
      </c>
      <c r="Q236" s="46">
        <f>詳細表【係数】!AC233</f>
        <v>0</v>
      </c>
      <c r="R236" s="46">
        <f>詳細表【係数】!AG233</f>
        <v>0</v>
      </c>
      <c r="S236" s="46">
        <f t="shared" si="10"/>
        <v>14.552631570689513</v>
      </c>
      <c r="T236" s="46">
        <f t="shared" si="11"/>
        <v>0</v>
      </c>
      <c r="U236" s="46">
        <f t="shared" si="12"/>
        <v>0</v>
      </c>
      <c r="V236" s="46">
        <f t="shared" si="13"/>
        <v>0</v>
      </c>
      <c r="W236" s="46">
        <f t="shared" si="14"/>
        <v>0</v>
      </c>
    </row>
    <row r="237" spans="2:23" x14ac:dyDescent="0.15">
      <c r="B237" s="155" t="s">
        <v>140</v>
      </c>
      <c r="C237" s="41" t="s">
        <v>1003</v>
      </c>
      <c r="D237" s="91">
        <f>詳細表【係数】!G234</f>
        <v>0</v>
      </c>
      <c r="E237" s="91">
        <f>詳細表【係数】!H234</f>
        <v>0</v>
      </c>
      <c r="F237" s="91">
        <f>詳細表【係数】!I234</f>
        <v>0</v>
      </c>
      <c r="G237" s="91">
        <f>詳細表【係数】!AA234</f>
        <v>0</v>
      </c>
      <c r="H237" s="91">
        <f>詳細表【係数】!AE234</f>
        <v>0</v>
      </c>
      <c r="I237" s="91">
        <f>詳細表【係数】!M234</f>
        <v>32.944836327500298</v>
      </c>
      <c r="J237" s="91">
        <f>詳細表【係数】!N234</f>
        <v>13.554592468882394</v>
      </c>
      <c r="K237" s="91">
        <f>詳細表【係数】!O234</f>
        <v>0.35270188886281101</v>
      </c>
      <c r="L237" s="91">
        <f>詳細表【係数】!AB234</f>
        <v>1.124037490649333E-7</v>
      </c>
      <c r="M237" s="91">
        <f>詳細表【係数】!AF234</f>
        <v>1.124037490649333E-7</v>
      </c>
      <c r="N237" s="91">
        <f>詳細表【係数】!U234</f>
        <v>2.5170405179078275</v>
      </c>
      <c r="O237" s="91">
        <f>詳細表【係数】!V234</f>
        <v>1.0355935026888006</v>
      </c>
      <c r="P237" s="91">
        <f>詳細表【係数】!W234</f>
        <v>2.6947013370628523E-2</v>
      </c>
      <c r="Q237" s="91">
        <f>詳細表【係数】!AC234</f>
        <v>8.5878341585510687E-9</v>
      </c>
      <c r="R237" s="91">
        <f>詳細表【係数】!AG234</f>
        <v>8.5878341585510687E-9</v>
      </c>
      <c r="S237" s="91">
        <f t="shared" si="10"/>
        <v>35.461876845408128</v>
      </c>
      <c r="T237" s="91">
        <f t="shared" si="11"/>
        <v>14.590185971571195</v>
      </c>
      <c r="U237" s="91">
        <f t="shared" si="12"/>
        <v>0.37964890223343956</v>
      </c>
      <c r="V237" s="91">
        <f t="shared" si="13"/>
        <v>1.2099158322348437E-7</v>
      </c>
      <c r="W237" s="91">
        <f t="shared" si="14"/>
        <v>1.2099158322348437E-7</v>
      </c>
    </row>
    <row r="238" spans="2:23" x14ac:dyDescent="0.15">
      <c r="B238" s="160"/>
      <c r="C238" s="353" t="s">
        <v>272</v>
      </c>
      <c r="D238" s="138">
        <f t="shared" ref="D238:W238" si="15">SUM(D131:D237)</f>
        <v>7481.0566442881873</v>
      </c>
      <c r="E238" s="138">
        <f t="shared" si="15"/>
        <v>4518.8499840651939</v>
      </c>
      <c r="F238" s="138">
        <f t="shared" si="15"/>
        <v>2511.3225206087773</v>
      </c>
      <c r="G238" s="138">
        <f t="shared" si="15"/>
        <v>8.9502891265736502E-4</v>
      </c>
      <c r="H238" s="138">
        <f t="shared" si="15"/>
        <v>8.1502810574069049E-4</v>
      </c>
      <c r="I238" s="138">
        <f t="shared" si="15"/>
        <v>1220.7450457151162</v>
      </c>
      <c r="J238" s="138">
        <f t="shared" si="15"/>
        <v>639.5135146971013</v>
      </c>
      <c r="K238" s="138">
        <f t="shared" si="15"/>
        <v>311.39170642774872</v>
      </c>
      <c r="L238" s="138">
        <f t="shared" si="15"/>
        <v>8.7983823894466202E-5</v>
      </c>
      <c r="M238" s="138">
        <f t="shared" si="15"/>
        <v>7.9924082627773577E-5</v>
      </c>
      <c r="N238" s="138">
        <f t="shared" si="15"/>
        <v>809.32186923544896</v>
      </c>
      <c r="O238" s="138">
        <f t="shared" si="15"/>
        <v>484.55401695033584</v>
      </c>
      <c r="P238" s="138">
        <f t="shared" si="15"/>
        <v>255.40620715782157</v>
      </c>
      <c r="Q238" s="138">
        <f t="shared" si="15"/>
        <v>7.6796429586928003E-5</v>
      </c>
      <c r="R238" s="138">
        <f t="shared" si="15"/>
        <v>6.8604589960630935E-5</v>
      </c>
      <c r="S238" s="138">
        <f t="shared" si="15"/>
        <v>9511.1235592387511</v>
      </c>
      <c r="T238" s="138">
        <f t="shared" si="15"/>
        <v>5642.9175157126328</v>
      </c>
      <c r="U238" s="138">
        <f t="shared" si="15"/>
        <v>3078.1204341943476</v>
      </c>
      <c r="V238" s="138">
        <f t="shared" si="15"/>
        <v>1.0598091661387593E-3</v>
      </c>
      <c r="W238" s="138">
        <f t="shared" si="15"/>
        <v>9.6355677832909504E-4</v>
      </c>
    </row>
    <row r="239" spans="2:23" x14ac:dyDescent="0.15">
      <c r="B239" s="354" t="s">
        <v>287</v>
      </c>
    </row>
    <row r="245" spans="2:23" x14ac:dyDescent="0.15">
      <c r="W245" s="10" t="str">
        <f>"（単位："&amp;入力表1【係数】!$L$15&amp;"、人）"</f>
        <v>（単位：円、人）</v>
      </c>
    </row>
    <row r="246" spans="2:23" x14ac:dyDescent="0.15">
      <c r="B246" s="460" t="s">
        <v>593</v>
      </c>
      <c r="C246" s="460" t="s">
        <v>525</v>
      </c>
      <c r="D246" s="337" t="s">
        <v>8</v>
      </c>
      <c r="E246" s="338"/>
      <c r="F246" s="338"/>
      <c r="G246" s="338"/>
      <c r="H246" s="339"/>
      <c r="I246" s="340" t="s">
        <v>854</v>
      </c>
      <c r="J246" s="341"/>
      <c r="K246" s="341"/>
      <c r="L246" s="341"/>
      <c r="M246" s="342"/>
      <c r="N246" s="343" t="s">
        <v>833</v>
      </c>
      <c r="O246" s="344"/>
      <c r="P246" s="344"/>
      <c r="Q246" s="344"/>
      <c r="R246" s="345"/>
      <c r="S246" s="346" t="s">
        <v>366</v>
      </c>
      <c r="T246" s="347"/>
      <c r="U246" s="347"/>
      <c r="V246" s="347"/>
      <c r="W246" s="348"/>
    </row>
    <row r="247" spans="2:23" x14ac:dyDescent="0.15">
      <c r="B247" s="498"/>
      <c r="C247" s="498"/>
      <c r="D247" s="349"/>
      <c r="E247" s="338"/>
      <c r="F247" s="339"/>
      <c r="G247" s="349"/>
      <c r="H247" s="339"/>
      <c r="I247" s="350"/>
      <c r="J247" s="341"/>
      <c r="K247" s="342"/>
      <c r="L247" s="350"/>
      <c r="M247" s="342"/>
      <c r="N247" s="351"/>
      <c r="O247" s="344"/>
      <c r="P247" s="345"/>
      <c r="Q247" s="351"/>
      <c r="R247" s="345"/>
      <c r="S247" s="352"/>
      <c r="T247" s="347"/>
      <c r="U247" s="348"/>
      <c r="V247" s="352"/>
      <c r="W247" s="348"/>
    </row>
    <row r="248" spans="2:23" x14ac:dyDescent="0.15">
      <c r="B248" s="498"/>
      <c r="C248" s="498"/>
      <c r="D248" s="519" t="s">
        <v>364</v>
      </c>
      <c r="E248" s="520" t="s">
        <v>228</v>
      </c>
      <c r="F248" s="521" t="s">
        <v>365</v>
      </c>
      <c r="G248" s="527" t="s">
        <v>368</v>
      </c>
      <c r="H248" s="543" t="s">
        <v>367</v>
      </c>
      <c r="I248" s="545" t="s">
        <v>364</v>
      </c>
      <c r="J248" s="546" t="s">
        <v>228</v>
      </c>
      <c r="K248" s="547" t="s">
        <v>365</v>
      </c>
      <c r="L248" s="529" t="s">
        <v>368</v>
      </c>
      <c r="M248" s="531" t="s">
        <v>367</v>
      </c>
      <c r="N248" s="549" t="s">
        <v>364</v>
      </c>
      <c r="O248" s="518" t="s">
        <v>228</v>
      </c>
      <c r="P248" s="537" t="s">
        <v>365</v>
      </c>
      <c r="Q248" s="533" t="s">
        <v>368</v>
      </c>
      <c r="R248" s="535" t="s">
        <v>367</v>
      </c>
      <c r="S248" s="539" t="s">
        <v>364</v>
      </c>
      <c r="T248" s="540" t="s">
        <v>228</v>
      </c>
      <c r="U248" s="541" t="s">
        <v>365</v>
      </c>
      <c r="V248" s="523" t="s">
        <v>368</v>
      </c>
      <c r="W248" s="525" t="s">
        <v>367</v>
      </c>
    </row>
    <row r="249" spans="2:23" x14ac:dyDescent="0.15">
      <c r="B249" s="498"/>
      <c r="C249" s="498"/>
      <c r="D249" s="519"/>
      <c r="E249" s="520"/>
      <c r="F249" s="522"/>
      <c r="G249" s="528"/>
      <c r="H249" s="544"/>
      <c r="I249" s="545"/>
      <c r="J249" s="546"/>
      <c r="K249" s="548"/>
      <c r="L249" s="530"/>
      <c r="M249" s="532"/>
      <c r="N249" s="549"/>
      <c r="O249" s="518"/>
      <c r="P249" s="538"/>
      <c r="Q249" s="534"/>
      <c r="R249" s="536"/>
      <c r="S249" s="539"/>
      <c r="T249" s="540"/>
      <c r="U249" s="542"/>
      <c r="V249" s="524"/>
      <c r="W249" s="526"/>
    </row>
    <row r="250" spans="2:23" x14ac:dyDescent="0.15">
      <c r="B250" s="459"/>
      <c r="C250" s="459"/>
      <c r="D250" s="519"/>
      <c r="E250" s="520"/>
      <c r="F250" s="522"/>
      <c r="G250" s="528"/>
      <c r="H250" s="544"/>
      <c r="I250" s="545"/>
      <c r="J250" s="546"/>
      <c r="K250" s="548"/>
      <c r="L250" s="530"/>
      <c r="M250" s="532"/>
      <c r="N250" s="549"/>
      <c r="O250" s="518"/>
      <c r="P250" s="538"/>
      <c r="Q250" s="534"/>
      <c r="R250" s="536"/>
      <c r="S250" s="539"/>
      <c r="T250" s="540"/>
      <c r="U250" s="542"/>
      <c r="V250" s="524"/>
      <c r="W250" s="526"/>
    </row>
    <row r="251" spans="2:23" x14ac:dyDescent="0.15">
      <c r="B251" s="155" t="s">
        <v>1046</v>
      </c>
      <c r="C251" s="41" t="s">
        <v>141</v>
      </c>
      <c r="D251" s="134">
        <f>詳細表【係数】!G246</f>
        <v>4.4951068121372396E-4</v>
      </c>
      <c r="E251" s="134">
        <f>詳細表【係数】!H246</f>
        <v>2.6099647406067558E-4</v>
      </c>
      <c r="F251" s="134">
        <f>詳細表【係数】!I246</f>
        <v>3.6339290219245743E-5</v>
      </c>
      <c r="G251" s="134">
        <f>詳細表【係数】!AA246</f>
        <v>2.313188351628635E-10</v>
      </c>
      <c r="H251" s="134">
        <f>詳細表【係数】!AE246</f>
        <v>3.0156596608655517E-11</v>
      </c>
      <c r="I251" s="134">
        <f>詳細表【係数】!M246</f>
        <v>2.9227920566422556E-4</v>
      </c>
      <c r="J251" s="134">
        <f>詳細表【係数】!N246</f>
        <v>1.6970418125247634E-4</v>
      </c>
      <c r="K251" s="134">
        <f>詳細表【係数】!O246</f>
        <v>2.3628401556564907E-5</v>
      </c>
      <c r="L251" s="134">
        <f>詳細表【係数】!AB246</f>
        <v>1.5040729446967251E-10</v>
      </c>
      <c r="M251" s="134">
        <f>詳細表【係数】!AF246</f>
        <v>1.9608312929328467E-11</v>
      </c>
      <c r="N251" s="134">
        <f>詳細表【係数】!U246</f>
        <v>6.8437414334918435E-5</v>
      </c>
      <c r="O251" s="134">
        <f>詳細表【係数】!V246</f>
        <v>3.9736372419481247E-5</v>
      </c>
      <c r="P251" s="134">
        <f>詳細表【係数】!W246</f>
        <v>5.5326094914058753E-6</v>
      </c>
      <c r="Q251" s="134">
        <f>詳細表【係数】!AC246</f>
        <v>3.521799064433056E-11</v>
      </c>
      <c r="R251" s="134">
        <f>詳細表【係数】!AG246</f>
        <v>4.5913024613007632E-12</v>
      </c>
      <c r="S251" s="134">
        <f t="shared" ref="S251:S314" si="16">D251+I251+N251</f>
        <v>8.1022730121286797E-4</v>
      </c>
      <c r="T251" s="134">
        <f t="shared" ref="T251:T314" si="17">E251+J251+O251</f>
        <v>4.7043702773263317E-4</v>
      </c>
      <c r="U251" s="134">
        <f t="shared" ref="U251:U314" si="18">F251+K251+P251</f>
        <v>6.550030126721653E-5</v>
      </c>
      <c r="V251" s="134">
        <f t="shared" ref="V251:V314" si="19">G251+L251+Q251</f>
        <v>4.1694412027686656E-10</v>
      </c>
      <c r="W251" s="134">
        <f t="shared" ref="W251:W314" si="20">H251+M251+R251</f>
        <v>5.4356211999284745E-11</v>
      </c>
    </row>
    <row r="252" spans="2:23" x14ac:dyDescent="0.15">
      <c r="B252" s="155" t="s">
        <v>1047</v>
      </c>
      <c r="C252" s="41" t="s">
        <v>205</v>
      </c>
      <c r="D252" s="46">
        <f>詳細表【係数】!G247</f>
        <v>0</v>
      </c>
      <c r="E252" s="46">
        <f>詳細表【係数】!H247</f>
        <v>0</v>
      </c>
      <c r="F252" s="46">
        <f>詳細表【係数】!I247</f>
        <v>0</v>
      </c>
      <c r="G252" s="46">
        <f>詳細表【係数】!AA247</f>
        <v>0</v>
      </c>
      <c r="H252" s="46">
        <f>詳細表【係数】!AE247</f>
        <v>0</v>
      </c>
      <c r="I252" s="46">
        <f>詳細表【係数】!M247</f>
        <v>5.4474747090836603E-5</v>
      </c>
      <c r="J252" s="46">
        <f>詳細表【係数】!N247</f>
        <v>1.5866729152654945E-5</v>
      </c>
      <c r="K252" s="46">
        <f>詳細表【係数】!O247</f>
        <v>5.2671709687125816E-6</v>
      </c>
      <c r="L252" s="46">
        <f>詳細表【係数】!AB247</f>
        <v>7.2888746107457414E-12</v>
      </c>
      <c r="M252" s="46">
        <f>詳細表【係数】!AF247</f>
        <v>3.0689998361034706E-12</v>
      </c>
      <c r="N252" s="46">
        <f>詳細表【係数】!U247</f>
        <v>7.0688995679686457E-6</v>
      </c>
      <c r="O252" s="46">
        <f>詳細表【係数】!V247</f>
        <v>2.0589414516280508E-6</v>
      </c>
      <c r="P252" s="46">
        <f>詳細表【係数】!W247</f>
        <v>6.8349289484654585E-7</v>
      </c>
      <c r="Q252" s="46">
        <f>詳細表【係数】!AC247</f>
        <v>9.4583867458735398E-13</v>
      </c>
      <c r="R252" s="46">
        <f>詳細表【係数】!AG247</f>
        <v>3.9824786298414908E-13</v>
      </c>
      <c r="S252" s="46">
        <f t="shared" si="16"/>
        <v>6.1543646658805256E-5</v>
      </c>
      <c r="T252" s="46">
        <f t="shared" si="17"/>
        <v>1.7925670604282996E-5</v>
      </c>
      <c r="U252" s="46">
        <f t="shared" si="18"/>
        <v>5.9506638635591277E-6</v>
      </c>
      <c r="V252" s="46">
        <f t="shared" si="19"/>
        <v>8.2347132853330962E-12</v>
      </c>
      <c r="W252" s="46">
        <f t="shared" si="20"/>
        <v>3.4672476990876195E-12</v>
      </c>
    </row>
    <row r="253" spans="2:23" x14ac:dyDescent="0.15">
      <c r="B253" s="155" t="s">
        <v>36</v>
      </c>
      <c r="C253" s="41" t="s">
        <v>142</v>
      </c>
      <c r="D253" s="46">
        <f>詳細表【係数】!G248</f>
        <v>0</v>
      </c>
      <c r="E253" s="46">
        <f>詳細表【係数】!H248</f>
        <v>0</v>
      </c>
      <c r="F253" s="46">
        <f>詳細表【係数】!I248</f>
        <v>0</v>
      </c>
      <c r="G253" s="46">
        <f>詳細表【係数】!AA248</f>
        <v>0</v>
      </c>
      <c r="H253" s="46">
        <f>詳細表【係数】!AE248</f>
        <v>0</v>
      </c>
      <c r="I253" s="46">
        <f>詳細表【係数】!M248</f>
        <v>4.5778686564512369E-5</v>
      </c>
      <c r="J253" s="46">
        <f>詳細表【係数】!N248</f>
        <v>3.0137221559105094E-5</v>
      </c>
      <c r="K253" s="46">
        <f>詳細表【係数】!O248</f>
        <v>2.074936346562876E-5</v>
      </c>
      <c r="L253" s="46">
        <f>詳細表【係数】!AB248</f>
        <v>1.5391966198480298E-12</v>
      </c>
      <c r="M253" s="46">
        <f>詳細表【係数】!AF248</f>
        <v>1.3902421082498333E-12</v>
      </c>
      <c r="N253" s="46">
        <f>詳細表【係数】!U248</f>
        <v>3.2952020242283422E-4</v>
      </c>
      <c r="O253" s="46">
        <f>詳細表【係数】!V248</f>
        <v>2.1693115495184361E-4</v>
      </c>
      <c r="P253" s="46">
        <f>詳細表【係数】!W248</f>
        <v>1.4935628263828895E-4</v>
      </c>
      <c r="Q253" s="46">
        <f>詳細表【係数】!AC248</f>
        <v>1.1079312662806789E-11</v>
      </c>
      <c r="R253" s="46">
        <f>詳細表【係数】!AG248</f>
        <v>1.0007121114793229E-11</v>
      </c>
      <c r="S253" s="46">
        <f t="shared" si="16"/>
        <v>3.7529888898734661E-4</v>
      </c>
      <c r="T253" s="46">
        <f t="shared" si="17"/>
        <v>2.4706837651094869E-4</v>
      </c>
      <c r="U253" s="46">
        <f t="shared" si="18"/>
        <v>1.7010564610391772E-4</v>
      </c>
      <c r="V253" s="46">
        <f t="shared" si="19"/>
        <v>1.2618509282654819E-11</v>
      </c>
      <c r="W253" s="46">
        <f t="shared" si="20"/>
        <v>1.1397363223043062E-11</v>
      </c>
    </row>
    <row r="254" spans="2:23" x14ac:dyDescent="0.15">
      <c r="B254" s="155" t="s">
        <v>37</v>
      </c>
      <c r="C254" s="41" t="s">
        <v>143</v>
      </c>
      <c r="D254" s="46">
        <f>詳細表【係数】!G249</f>
        <v>0</v>
      </c>
      <c r="E254" s="46">
        <f>詳細表【係数】!H249</f>
        <v>0</v>
      </c>
      <c r="F254" s="46">
        <f>詳細表【係数】!I249</f>
        <v>0</v>
      </c>
      <c r="G254" s="46">
        <f>詳細表【係数】!AA249</f>
        <v>0</v>
      </c>
      <c r="H254" s="46">
        <f>詳細表【係数】!AE249</f>
        <v>0</v>
      </c>
      <c r="I254" s="46">
        <f>詳細表【係数】!M249</f>
        <v>1.3192171998891072E-6</v>
      </c>
      <c r="J254" s="46">
        <f>詳細表【係数】!N249</f>
        <v>8.8387552392570172E-7</v>
      </c>
      <c r="K254" s="46">
        <f>詳細表【係数】!O249</f>
        <v>5.013025359578607E-7</v>
      </c>
      <c r="L254" s="46">
        <f>詳細表【係数】!AB249</f>
        <v>1.9788257998336607E-12</v>
      </c>
      <c r="M254" s="46">
        <f>詳細表【係数】!AF249</f>
        <v>6.5960859994455361E-13</v>
      </c>
      <c r="N254" s="46">
        <f>詳細表【係数】!U249</f>
        <v>2.4761276100538029E-7</v>
      </c>
      <c r="O254" s="46">
        <f>詳細表【係数】!V249</f>
        <v>1.6590054987360477E-7</v>
      </c>
      <c r="P254" s="46">
        <f>詳細表【係数】!W249</f>
        <v>9.4092849182044509E-8</v>
      </c>
      <c r="Q254" s="46">
        <f>詳細表【係数】!AC249</f>
        <v>3.7141914150807039E-13</v>
      </c>
      <c r="R254" s="46">
        <f>詳細表【係数】!AG249</f>
        <v>1.2380638050269014E-13</v>
      </c>
      <c r="S254" s="46">
        <f t="shared" si="16"/>
        <v>1.5668299608944876E-6</v>
      </c>
      <c r="T254" s="46">
        <f t="shared" si="17"/>
        <v>1.0497760737993065E-6</v>
      </c>
      <c r="U254" s="46">
        <f t="shared" si="18"/>
        <v>5.9539538513990521E-7</v>
      </c>
      <c r="V254" s="46">
        <f t="shared" si="19"/>
        <v>2.3502449413417312E-12</v>
      </c>
      <c r="W254" s="46">
        <f t="shared" si="20"/>
        <v>7.8341498044724377E-13</v>
      </c>
    </row>
    <row r="255" spans="2:23" x14ac:dyDescent="0.15">
      <c r="B255" s="155" t="s">
        <v>38</v>
      </c>
      <c r="C255" s="41" t="s">
        <v>144</v>
      </c>
      <c r="D255" s="67">
        <f>詳細表【係数】!G250</f>
        <v>2.0197735346959812E-4</v>
      </c>
      <c r="E255" s="67">
        <f>詳細表【係数】!H250</f>
        <v>1.2936218040980295E-4</v>
      </c>
      <c r="F255" s="67">
        <f>詳細表【係数】!I250</f>
        <v>2.9859220307393178E-5</v>
      </c>
      <c r="G255" s="67">
        <f>詳細表【係数】!AA250</f>
        <v>1.6442029631201219E-11</v>
      </c>
      <c r="H255" s="67">
        <f>詳細表【係数】!AE250</f>
        <v>6.2801135734212168E-12</v>
      </c>
      <c r="I255" s="67">
        <f>詳細表【係数】!M250</f>
        <v>1.0403564112114894E-4</v>
      </c>
      <c r="J255" s="67">
        <f>詳細表【係数】!N250</f>
        <v>6.6632605807409698E-5</v>
      </c>
      <c r="K255" s="67">
        <f>詳細表【係数】!O250</f>
        <v>1.5380056598894203E-5</v>
      </c>
      <c r="L255" s="67">
        <f>詳細表【係数】!AB250</f>
        <v>8.4690539044637097E-12</v>
      </c>
      <c r="M255" s="67">
        <f>詳細表【係数】!AF250</f>
        <v>3.2347965289229807E-12</v>
      </c>
      <c r="N255" s="67">
        <f>詳細表【係数】!U250</f>
        <v>1.2157927659149587E-5</v>
      </c>
      <c r="O255" s="67">
        <f>詳細表【係数】!V250</f>
        <v>7.7868929572293771E-6</v>
      </c>
      <c r="P255" s="67">
        <f>詳細表【係数】!W250</f>
        <v>1.7973611111333812E-6</v>
      </c>
      <c r="Q255" s="67">
        <f>詳細表【係数】!AC250</f>
        <v>9.8971990370112321E-13</v>
      </c>
      <c r="R255" s="67">
        <f>詳細表【係数】!AG250</f>
        <v>3.7802835419561694E-13</v>
      </c>
      <c r="S255" s="67">
        <f t="shared" si="16"/>
        <v>3.1817092224989662E-4</v>
      </c>
      <c r="T255" s="67">
        <f t="shared" si="17"/>
        <v>2.0378167917444202E-4</v>
      </c>
      <c r="U255" s="67">
        <f t="shared" si="18"/>
        <v>4.7036638017420764E-5</v>
      </c>
      <c r="V255" s="67">
        <f t="shared" si="19"/>
        <v>2.5900803439366053E-11</v>
      </c>
      <c r="W255" s="67">
        <f t="shared" si="20"/>
        <v>9.8929384565398151E-12</v>
      </c>
    </row>
    <row r="256" spans="2:23" x14ac:dyDescent="0.15">
      <c r="B256" s="162" t="s">
        <v>39</v>
      </c>
      <c r="C256" s="116" t="s">
        <v>206</v>
      </c>
      <c r="D256" s="46">
        <f>詳細表【係数】!G251</f>
        <v>0</v>
      </c>
      <c r="E256" s="46">
        <f>詳細表【係数】!H251</f>
        <v>0</v>
      </c>
      <c r="F256" s="46">
        <f>詳細表【係数】!I251</f>
        <v>0</v>
      </c>
      <c r="G256" s="46">
        <f>詳細表【係数】!AA251</f>
        <v>0</v>
      </c>
      <c r="H256" s="46">
        <f>詳細表【係数】!AE251</f>
        <v>0</v>
      </c>
      <c r="I256" s="46">
        <f>詳細表【係数】!M251</f>
        <v>-1.4481138755756797E-18</v>
      </c>
      <c r="J256" s="46">
        <f>詳細表【係数】!N251</f>
        <v>0</v>
      </c>
      <c r="K256" s="46">
        <f>詳細表【係数】!O251</f>
        <v>0</v>
      </c>
      <c r="L256" s="46">
        <f>詳細表【係数】!AB251</f>
        <v>0</v>
      </c>
      <c r="M256" s="46">
        <f>詳細表【係数】!AF251</f>
        <v>0</v>
      </c>
      <c r="N256" s="46">
        <f>詳細表【係数】!U251</f>
        <v>-2.9087041120908123E-19</v>
      </c>
      <c r="O256" s="46">
        <f>詳細表【係数】!V251</f>
        <v>0</v>
      </c>
      <c r="P256" s="46">
        <f>詳細表【係数】!W251</f>
        <v>0</v>
      </c>
      <c r="Q256" s="46">
        <f>詳細表【係数】!AC251</f>
        <v>0</v>
      </c>
      <c r="R256" s="46">
        <f>詳細表【係数】!AG251</f>
        <v>0</v>
      </c>
      <c r="S256" s="46">
        <f t="shared" si="16"/>
        <v>-1.7389842867847609E-18</v>
      </c>
      <c r="T256" s="46">
        <f t="shared" si="17"/>
        <v>0</v>
      </c>
      <c r="U256" s="46">
        <f t="shared" si="18"/>
        <v>0</v>
      </c>
      <c r="V256" s="46">
        <f t="shared" si="19"/>
        <v>0</v>
      </c>
      <c r="W256" s="46">
        <f t="shared" si="20"/>
        <v>0</v>
      </c>
    </row>
    <row r="257" spans="2:23" x14ac:dyDescent="0.15">
      <c r="B257" s="155" t="s">
        <v>40</v>
      </c>
      <c r="C257" s="41" t="s">
        <v>956</v>
      </c>
      <c r="D257" s="46">
        <f>詳細表【係数】!G252</f>
        <v>0</v>
      </c>
      <c r="E257" s="46">
        <f>詳細表【係数】!H252</f>
        <v>0</v>
      </c>
      <c r="F257" s="46">
        <f>詳細表【係数】!I252</f>
        <v>0</v>
      </c>
      <c r="G257" s="46">
        <f>詳細表【係数】!AA252</f>
        <v>0</v>
      </c>
      <c r="H257" s="46">
        <f>詳細表【係数】!AE252</f>
        <v>0</v>
      </c>
      <c r="I257" s="46">
        <f>詳細表【係数】!M252</f>
        <v>0</v>
      </c>
      <c r="J257" s="46">
        <f>詳細表【係数】!N252</f>
        <v>0</v>
      </c>
      <c r="K257" s="46">
        <f>詳細表【係数】!O252</f>
        <v>0</v>
      </c>
      <c r="L257" s="46">
        <f>詳細表【係数】!AB252</f>
        <v>0</v>
      </c>
      <c r="M257" s="46">
        <f>詳細表【係数】!AF252</f>
        <v>0</v>
      </c>
      <c r="N257" s="46">
        <f>詳細表【係数】!U252</f>
        <v>0</v>
      </c>
      <c r="O257" s="46">
        <f>詳細表【係数】!V252</f>
        <v>0</v>
      </c>
      <c r="P257" s="46">
        <f>詳細表【係数】!W252</f>
        <v>0</v>
      </c>
      <c r="Q257" s="46">
        <f>詳細表【係数】!AC252</f>
        <v>0</v>
      </c>
      <c r="R257" s="46">
        <f>詳細表【係数】!AG252</f>
        <v>0</v>
      </c>
      <c r="S257" s="46">
        <f t="shared" si="16"/>
        <v>0</v>
      </c>
      <c r="T257" s="46">
        <f t="shared" si="17"/>
        <v>0</v>
      </c>
      <c r="U257" s="46">
        <f t="shared" si="18"/>
        <v>0</v>
      </c>
      <c r="V257" s="46">
        <f t="shared" si="19"/>
        <v>0</v>
      </c>
      <c r="W257" s="46">
        <f t="shared" si="20"/>
        <v>0</v>
      </c>
    </row>
    <row r="258" spans="2:23" x14ac:dyDescent="0.15">
      <c r="B258" s="155" t="s">
        <v>41</v>
      </c>
      <c r="C258" s="41" t="s">
        <v>145</v>
      </c>
      <c r="D258" s="46">
        <f>詳細表【係数】!G253</f>
        <v>1.2984567002972597E-2</v>
      </c>
      <c r="E258" s="46">
        <f>詳細表【係数】!H253</f>
        <v>3.9848367911458462E-3</v>
      </c>
      <c r="F258" s="46">
        <f>詳細表【係数】!I253</f>
        <v>1.7313093004881583E-3</v>
      </c>
      <c r="G258" s="46">
        <f>詳細表【係数】!AA253</f>
        <v>5.5370034570674068E-10</v>
      </c>
      <c r="H258" s="46">
        <f>詳細表【係数】!AE253</f>
        <v>5.3348029061936084E-10</v>
      </c>
      <c r="I258" s="46">
        <f>詳細表【係数】!M253</f>
        <v>1.0052895709955762E-2</v>
      </c>
      <c r="J258" s="46">
        <f>詳細表【係数】!N253</f>
        <v>3.085135505359023E-3</v>
      </c>
      <c r="K258" s="46">
        <f>詳細表【係数】!O253</f>
        <v>1.3404121859049603E-3</v>
      </c>
      <c r="L258" s="46">
        <f>詳細表【係数】!AB253</f>
        <v>4.2868520980961534E-10</v>
      </c>
      <c r="M258" s="46">
        <f>詳細表【係数】!AF253</f>
        <v>4.1303046329427481E-10</v>
      </c>
      <c r="N258" s="46">
        <f>詳細表【係数】!U253</f>
        <v>3.1350576670059515E-3</v>
      </c>
      <c r="O258" s="46">
        <f>詳細表【係数】!V253</f>
        <v>9.6211857746116502E-4</v>
      </c>
      <c r="P258" s="46">
        <f>詳細表【係数】!W253</f>
        <v>4.1801582564990569E-4</v>
      </c>
      <c r="Q258" s="46">
        <f>詳細表【係数】!AC253</f>
        <v>1.336881325064103E-10</v>
      </c>
      <c r="R258" s="46">
        <f>詳細表【係数】!AG253</f>
        <v>1.288061030390849E-10</v>
      </c>
      <c r="S258" s="46">
        <f t="shared" si="16"/>
        <v>2.6172520379934307E-2</v>
      </c>
      <c r="T258" s="46">
        <f t="shared" si="17"/>
        <v>8.0320908739660336E-3</v>
      </c>
      <c r="U258" s="46">
        <f t="shared" si="18"/>
        <v>3.4897373120430244E-3</v>
      </c>
      <c r="V258" s="46">
        <f t="shared" si="19"/>
        <v>1.1160736880227663E-9</v>
      </c>
      <c r="W258" s="46">
        <f t="shared" si="20"/>
        <v>1.0753168569527204E-9</v>
      </c>
    </row>
    <row r="259" spans="2:23" x14ac:dyDescent="0.15">
      <c r="B259" s="155" t="s">
        <v>42</v>
      </c>
      <c r="C259" s="41" t="s">
        <v>957</v>
      </c>
      <c r="D259" s="46">
        <f>詳細表【係数】!G254</f>
        <v>0</v>
      </c>
      <c r="E259" s="46">
        <f>詳細表【係数】!H254</f>
        <v>0</v>
      </c>
      <c r="F259" s="46">
        <f>詳細表【係数】!I254</f>
        <v>0</v>
      </c>
      <c r="G259" s="46">
        <f>詳細表【係数】!AA254</f>
        <v>0</v>
      </c>
      <c r="H259" s="46">
        <f>詳細表【係数】!AE254</f>
        <v>0</v>
      </c>
      <c r="I259" s="46">
        <f>詳細表【係数】!M254</f>
        <v>3.5359825189592183E-20</v>
      </c>
      <c r="J259" s="46">
        <f>詳細表【係数】!N254</f>
        <v>0</v>
      </c>
      <c r="K259" s="46">
        <f>詳細表【係数】!O254</f>
        <v>0</v>
      </c>
      <c r="L259" s="46">
        <f>詳細表【係数】!AB254</f>
        <v>0</v>
      </c>
      <c r="M259" s="46">
        <f>詳細表【係数】!AF254</f>
        <v>0</v>
      </c>
      <c r="N259" s="46">
        <f>詳細表【係数】!U254</f>
        <v>8.7974132469567636E-20</v>
      </c>
      <c r="O259" s="46">
        <f>詳細表【係数】!V254</f>
        <v>0</v>
      </c>
      <c r="P259" s="46">
        <f>詳細表【係数】!W254</f>
        <v>0</v>
      </c>
      <c r="Q259" s="46">
        <f>詳細表【係数】!AC254</f>
        <v>0</v>
      </c>
      <c r="R259" s="46">
        <f>詳細表【係数】!AG254</f>
        <v>0</v>
      </c>
      <c r="S259" s="46">
        <f t="shared" si="16"/>
        <v>1.2333395765915982E-19</v>
      </c>
      <c r="T259" s="46">
        <f t="shared" si="17"/>
        <v>0</v>
      </c>
      <c r="U259" s="46">
        <f t="shared" si="18"/>
        <v>0</v>
      </c>
      <c r="V259" s="46">
        <f t="shared" si="19"/>
        <v>0</v>
      </c>
      <c r="W259" s="46">
        <f t="shared" si="20"/>
        <v>0</v>
      </c>
    </row>
    <row r="260" spans="2:23" x14ac:dyDescent="0.15">
      <c r="B260" s="163" t="s">
        <v>43</v>
      </c>
      <c r="C260" s="62" t="s">
        <v>958</v>
      </c>
      <c r="D260" s="67">
        <f>詳細表【係数】!G255</f>
        <v>0</v>
      </c>
      <c r="E260" s="67">
        <f>詳細表【係数】!H255</f>
        <v>0</v>
      </c>
      <c r="F260" s="67">
        <f>詳細表【係数】!I255</f>
        <v>0</v>
      </c>
      <c r="G260" s="67">
        <f>詳細表【係数】!AA255</f>
        <v>0</v>
      </c>
      <c r="H260" s="67">
        <f>詳細表【係数】!AE255</f>
        <v>0</v>
      </c>
      <c r="I260" s="67">
        <f>詳細表【係数】!M255</f>
        <v>0</v>
      </c>
      <c r="J260" s="67">
        <f>詳細表【係数】!N255</f>
        <v>0</v>
      </c>
      <c r="K260" s="67">
        <f>詳細表【係数】!O255</f>
        <v>0</v>
      </c>
      <c r="L260" s="67">
        <f>詳細表【係数】!AB255</f>
        <v>0</v>
      </c>
      <c r="M260" s="67">
        <f>詳細表【係数】!AF255</f>
        <v>0</v>
      </c>
      <c r="N260" s="67">
        <f>詳細表【係数】!U255</f>
        <v>0</v>
      </c>
      <c r="O260" s="67">
        <f>詳細表【係数】!V255</f>
        <v>0</v>
      </c>
      <c r="P260" s="67">
        <f>詳細表【係数】!W255</f>
        <v>0</v>
      </c>
      <c r="Q260" s="67">
        <f>詳細表【係数】!AC255</f>
        <v>0</v>
      </c>
      <c r="R260" s="67">
        <f>詳細表【係数】!AG255</f>
        <v>0</v>
      </c>
      <c r="S260" s="67">
        <f t="shared" si="16"/>
        <v>0</v>
      </c>
      <c r="T260" s="67">
        <f t="shared" si="17"/>
        <v>0</v>
      </c>
      <c r="U260" s="67">
        <f t="shared" si="18"/>
        <v>0</v>
      </c>
      <c r="V260" s="67">
        <f t="shared" si="19"/>
        <v>0</v>
      </c>
      <c r="W260" s="67">
        <f t="shared" si="20"/>
        <v>0</v>
      </c>
    </row>
    <row r="261" spans="2:23" x14ac:dyDescent="0.15">
      <c r="B261" s="155" t="s">
        <v>44</v>
      </c>
      <c r="C261" s="41" t="s">
        <v>207</v>
      </c>
      <c r="D261" s="46">
        <f>詳細表【係数】!G256</f>
        <v>0</v>
      </c>
      <c r="E261" s="46">
        <f>詳細表【係数】!H256</f>
        <v>0</v>
      </c>
      <c r="F261" s="46">
        <f>詳細表【係数】!I256</f>
        <v>0</v>
      </c>
      <c r="G261" s="46">
        <f>詳細表【係数】!AA256</f>
        <v>0</v>
      </c>
      <c r="H261" s="46">
        <f>詳細表【係数】!AE256</f>
        <v>0</v>
      </c>
      <c r="I261" s="46">
        <f>詳細表【係数】!M256</f>
        <v>0</v>
      </c>
      <c r="J261" s="46">
        <f>詳細表【係数】!N256</f>
        <v>0</v>
      </c>
      <c r="K261" s="46">
        <f>詳細表【係数】!O256</f>
        <v>0</v>
      </c>
      <c r="L261" s="46">
        <f>詳細表【係数】!AB256</f>
        <v>0</v>
      </c>
      <c r="M261" s="46">
        <f>詳細表【係数】!AF256</f>
        <v>0</v>
      </c>
      <c r="N261" s="46">
        <f>詳細表【係数】!U256</f>
        <v>0</v>
      </c>
      <c r="O261" s="46">
        <f>詳細表【係数】!V256</f>
        <v>0</v>
      </c>
      <c r="P261" s="46">
        <f>詳細表【係数】!W256</f>
        <v>0</v>
      </c>
      <c r="Q261" s="46">
        <f>詳細表【係数】!AC256</f>
        <v>0</v>
      </c>
      <c r="R261" s="46">
        <f>詳細表【係数】!AG256</f>
        <v>0</v>
      </c>
      <c r="S261" s="46">
        <f t="shared" si="16"/>
        <v>0</v>
      </c>
      <c r="T261" s="46">
        <f t="shared" si="17"/>
        <v>0</v>
      </c>
      <c r="U261" s="46">
        <f t="shared" si="18"/>
        <v>0</v>
      </c>
      <c r="V261" s="46">
        <f t="shared" si="19"/>
        <v>0</v>
      </c>
      <c r="W261" s="46">
        <f t="shared" si="20"/>
        <v>0</v>
      </c>
    </row>
    <row r="262" spans="2:23" x14ac:dyDescent="0.15">
      <c r="B262" s="155" t="s">
        <v>45</v>
      </c>
      <c r="C262" s="41" t="s">
        <v>147</v>
      </c>
      <c r="D262" s="46">
        <f>詳細表【係数】!G257</f>
        <v>0</v>
      </c>
      <c r="E262" s="46">
        <f>詳細表【係数】!H257</f>
        <v>0</v>
      </c>
      <c r="F262" s="46">
        <f>詳細表【係数】!I257</f>
        <v>0</v>
      </c>
      <c r="G262" s="46">
        <f>詳細表【係数】!AA257</f>
        <v>0</v>
      </c>
      <c r="H262" s="46">
        <f>詳細表【係数】!AE257</f>
        <v>0</v>
      </c>
      <c r="I262" s="46">
        <f>詳細表【係数】!M257</f>
        <v>3.353287993066064E-6</v>
      </c>
      <c r="J262" s="46">
        <f>詳細表【係数】!N257</f>
        <v>1.351794222204757E-6</v>
      </c>
      <c r="K262" s="46">
        <f>詳細表【係数】!O257</f>
        <v>1.0143696179024844E-6</v>
      </c>
      <c r="L262" s="46">
        <f>詳細表【係数】!AB257</f>
        <v>9.0818216478872556E-13</v>
      </c>
      <c r="M262" s="46">
        <f>詳細表【係数】!AF257</f>
        <v>4.1916099913325798E-13</v>
      </c>
      <c r="N262" s="46">
        <f>詳細表【係数】!U257</f>
        <v>4.9191413149720974E-7</v>
      </c>
      <c r="O262" s="46">
        <f>詳細表【係数】!V257</f>
        <v>1.9830288425981267E-7</v>
      </c>
      <c r="P262" s="46">
        <f>詳細表【係数】!W257</f>
        <v>1.4880402477790595E-7</v>
      </c>
      <c r="Q262" s="46">
        <f>詳細表【係数】!AC257</f>
        <v>1.3322674394716094E-13</v>
      </c>
      <c r="R262" s="46">
        <f>詳細表【係数】!AG257</f>
        <v>6.1489266437151213E-14</v>
      </c>
      <c r="S262" s="46">
        <f t="shared" si="16"/>
        <v>3.8452021245632741E-6</v>
      </c>
      <c r="T262" s="46">
        <f t="shared" si="17"/>
        <v>1.5500971064645697E-6</v>
      </c>
      <c r="U262" s="46">
        <f t="shared" si="18"/>
        <v>1.1631736426803903E-6</v>
      </c>
      <c r="V262" s="46">
        <f t="shared" si="19"/>
        <v>1.0414089087358864E-12</v>
      </c>
      <c r="W262" s="46">
        <f t="shared" si="20"/>
        <v>4.8065026557040914E-13</v>
      </c>
    </row>
    <row r="263" spans="2:23" x14ac:dyDescent="0.15">
      <c r="B263" s="155" t="s">
        <v>46</v>
      </c>
      <c r="C263" s="41" t="s">
        <v>959</v>
      </c>
      <c r="D263" s="46">
        <f>詳細表【係数】!G258</f>
        <v>0</v>
      </c>
      <c r="E263" s="46">
        <f>詳細表【係数】!H258</f>
        <v>0</v>
      </c>
      <c r="F263" s="46">
        <f>詳細表【係数】!I258</f>
        <v>0</v>
      </c>
      <c r="G263" s="46">
        <f>詳細表【係数】!AA258</f>
        <v>0</v>
      </c>
      <c r="H263" s="46">
        <f>詳細表【係数】!AE258</f>
        <v>0</v>
      </c>
      <c r="I263" s="46">
        <f>詳細表【係数】!M258</f>
        <v>0</v>
      </c>
      <c r="J263" s="46">
        <f>詳細表【係数】!N258</f>
        <v>0</v>
      </c>
      <c r="K263" s="46">
        <f>詳細表【係数】!O258</f>
        <v>0</v>
      </c>
      <c r="L263" s="46">
        <f>詳細表【係数】!AB258</f>
        <v>0</v>
      </c>
      <c r="M263" s="46">
        <f>詳細表【係数】!AF258</f>
        <v>0</v>
      </c>
      <c r="N263" s="46">
        <f>詳細表【係数】!U258</f>
        <v>0</v>
      </c>
      <c r="O263" s="46">
        <f>詳細表【係数】!V258</f>
        <v>0</v>
      </c>
      <c r="P263" s="46">
        <f>詳細表【係数】!W258</f>
        <v>0</v>
      </c>
      <c r="Q263" s="46">
        <f>詳細表【係数】!AC258</f>
        <v>0</v>
      </c>
      <c r="R263" s="46">
        <f>詳細表【係数】!AG258</f>
        <v>0</v>
      </c>
      <c r="S263" s="46">
        <f t="shared" si="16"/>
        <v>0</v>
      </c>
      <c r="T263" s="46">
        <f t="shared" si="17"/>
        <v>0</v>
      </c>
      <c r="U263" s="46">
        <f t="shared" si="18"/>
        <v>0</v>
      </c>
      <c r="V263" s="46">
        <f t="shared" si="19"/>
        <v>0</v>
      </c>
      <c r="W263" s="46">
        <f t="shared" si="20"/>
        <v>0</v>
      </c>
    </row>
    <row r="264" spans="2:23" x14ac:dyDescent="0.15">
      <c r="B264" s="155" t="s">
        <v>47</v>
      </c>
      <c r="C264" s="41" t="s">
        <v>960</v>
      </c>
      <c r="D264" s="46">
        <f>詳細表【係数】!G259</f>
        <v>7.5793786574416202E-8</v>
      </c>
      <c r="E264" s="46">
        <f>詳細表【係数】!H259</f>
        <v>3.276386692814398E-8</v>
      </c>
      <c r="F264" s="46">
        <f>詳細表【係数】!I259</f>
        <v>1.6773226589882999E-8</v>
      </c>
      <c r="G264" s="46">
        <f>詳細表【係数】!AA259</f>
        <v>6.1620964694647322E-15</v>
      </c>
      <c r="H264" s="46">
        <f>詳細表【係数】!AE259</f>
        <v>4.313467528625312E-15</v>
      </c>
      <c r="I264" s="46">
        <f>詳細表【係数】!M259</f>
        <v>2.4840797073692689E-5</v>
      </c>
      <c r="J264" s="46">
        <f>詳細表【係数】!N259</f>
        <v>1.0738090897627969E-5</v>
      </c>
      <c r="K264" s="46">
        <f>詳細表【係数】!O259</f>
        <v>5.4972885881781704E-6</v>
      </c>
      <c r="L264" s="46">
        <f>詳細表【係数】!AB259</f>
        <v>2.0195769978611941E-12</v>
      </c>
      <c r="M264" s="46">
        <f>詳細表【係数】!AF259</f>
        <v>1.4137038985028358E-12</v>
      </c>
      <c r="N264" s="46">
        <f>詳細表【係数】!U259</f>
        <v>1.1871620758708354E-6</v>
      </c>
      <c r="O264" s="46">
        <f>詳細表【係数】!V259</f>
        <v>5.1318217539879936E-7</v>
      </c>
      <c r="P264" s="46">
        <f>詳細表【係数】!W259</f>
        <v>2.6271993256263526E-7</v>
      </c>
      <c r="Q264" s="46">
        <f>詳細表【係数】!AC259</f>
        <v>9.6517241940718321E-14</v>
      </c>
      <c r="R264" s="46">
        <f>詳細表【係数】!AG259</f>
        <v>6.7562069358502816E-14</v>
      </c>
      <c r="S264" s="46">
        <f t="shared" si="16"/>
        <v>2.6103752936137941E-5</v>
      </c>
      <c r="T264" s="46">
        <f t="shared" si="17"/>
        <v>1.1284036939954914E-5</v>
      </c>
      <c r="U264" s="46">
        <f t="shared" si="18"/>
        <v>5.7767817473306887E-6</v>
      </c>
      <c r="V264" s="46">
        <f t="shared" si="19"/>
        <v>2.1222563362713773E-12</v>
      </c>
      <c r="W264" s="46">
        <f t="shared" si="20"/>
        <v>1.4855794353899639E-12</v>
      </c>
    </row>
    <row r="265" spans="2:23" x14ac:dyDescent="0.15">
      <c r="B265" s="155" t="s">
        <v>48</v>
      </c>
      <c r="C265" s="41" t="s">
        <v>150</v>
      </c>
      <c r="D265" s="67">
        <f>詳細表【係数】!G260</f>
        <v>2.4038986134321505E-5</v>
      </c>
      <c r="E265" s="67">
        <f>詳細表【係数】!H260</f>
        <v>9.584128285013419E-6</v>
      </c>
      <c r="F265" s="67">
        <f>詳細表【係数】!I260</f>
        <v>3.9203819924790679E-6</v>
      </c>
      <c r="G265" s="67">
        <f>詳細表【係数】!AA260</f>
        <v>1.5733084357590974E-12</v>
      </c>
      <c r="H265" s="67">
        <f>詳細表【係数】!AE260</f>
        <v>9.8810332813607283E-13</v>
      </c>
      <c r="I265" s="67">
        <f>詳細表【係数】!M260</f>
        <v>1.242317273999137E-4</v>
      </c>
      <c r="J265" s="67">
        <f>詳細表【係数】!N260</f>
        <v>4.9530076094583822E-5</v>
      </c>
      <c r="K265" s="67">
        <f>詳細表【係数】!O260</f>
        <v>2.0260248259714573E-5</v>
      </c>
      <c r="L265" s="67">
        <f>詳細表【係数】!AB260</f>
        <v>8.1307432690827785E-12</v>
      </c>
      <c r="M265" s="67">
        <f>詳細表【係数】!AF260</f>
        <v>5.1064459465154879E-12</v>
      </c>
      <c r="N265" s="67">
        <f>詳細表【係数】!U260</f>
        <v>1.6156680394656593E-5</v>
      </c>
      <c r="O265" s="67">
        <f>詳細表【係数】!V260</f>
        <v>6.4415236440137235E-6</v>
      </c>
      <c r="P265" s="67">
        <f>詳細表【係数】!W260</f>
        <v>2.6349014273533577E-6</v>
      </c>
      <c r="Q265" s="67">
        <f>詳細表【係数】!AC260</f>
        <v>1.0574256924456725E-12</v>
      </c>
      <c r="R265" s="67">
        <f>詳細表【係数】!AG260</f>
        <v>6.6410744531350477E-13</v>
      </c>
      <c r="S265" s="67">
        <f t="shared" si="16"/>
        <v>1.6442739392889182E-4</v>
      </c>
      <c r="T265" s="67">
        <f t="shared" si="17"/>
        <v>6.5555728023610965E-5</v>
      </c>
      <c r="U265" s="67">
        <f t="shared" si="18"/>
        <v>2.6815531679546997E-5</v>
      </c>
      <c r="V265" s="67">
        <f t="shared" si="19"/>
        <v>1.0761477397287549E-11</v>
      </c>
      <c r="W265" s="67">
        <f t="shared" si="20"/>
        <v>6.7586567199650658E-12</v>
      </c>
    </row>
    <row r="266" spans="2:23" x14ac:dyDescent="0.15">
      <c r="B266" s="162" t="s">
        <v>49</v>
      </c>
      <c r="C266" s="116" t="s">
        <v>151</v>
      </c>
      <c r="D266" s="46">
        <f>詳細表【係数】!G261</f>
        <v>0</v>
      </c>
      <c r="E266" s="46">
        <f>詳細表【係数】!H261</f>
        <v>0</v>
      </c>
      <c r="F266" s="46">
        <f>詳細表【係数】!I261</f>
        <v>0</v>
      </c>
      <c r="G266" s="46">
        <f>詳細表【係数】!AA261</f>
        <v>0</v>
      </c>
      <c r="H266" s="46">
        <f>詳細表【係数】!AE261</f>
        <v>0</v>
      </c>
      <c r="I266" s="46">
        <f>詳細表【係数】!M261</f>
        <v>1.0394353394347462E-19</v>
      </c>
      <c r="J266" s="46">
        <f>詳細表【係数】!N261</f>
        <v>0</v>
      </c>
      <c r="K266" s="46">
        <f>詳細表【係数】!O261</f>
        <v>0</v>
      </c>
      <c r="L266" s="46">
        <f>詳細表【係数】!AB261</f>
        <v>0</v>
      </c>
      <c r="M266" s="46">
        <f>詳細表【係数】!AF261</f>
        <v>0</v>
      </c>
      <c r="N266" s="46">
        <f>詳細表【係数】!U261</f>
        <v>1.4206400664506163E-20</v>
      </c>
      <c r="O266" s="46">
        <f>詳細表【係数】!V261</f>
        <v>0</v>
      </c>
      <c r="P266" s="46">
        <f>詳細表【係数】!W261</f>
        <v>0</v>
      </c>
      <c r="Q266" s="46">
        <f>詳細表【係数】!AC261</f>
        <v>0</v>
      </c>
      <c r="R266" s="46">
        <f>詳細表【係数】!AG261</f>
        <v>0</v>
      </c>
      <c r="S266" s="46">
        <f t="shared" si="16"/>
        <v>1.181499346079808E-19</v>
      </c>
      <c r="T266" s="46">
        <f t="shared" si="17"/>
        <v>0</v>
      </c>
      <c r="U266" s="46">
        <f t="shared" si="18"/>
        <v>0</v>
      </c>
      <c r="V266" s="46">
        <f t="shared" si="19"/>
        <v>0</v>
      </c>
      <c r="W266" s="46">
        <f t="shared" si="20"/>
        <v>0</v>
      </c>
    </row>
    <row r="267" spans="2:23" x14ac:dyDescent="0.15">
      <c r="B267" s="155" t="s">
        <v>50</v>
      </c>
      <c r="C267" s="41" t="s">
        <v>152</v>
      </c>
      <c r="D267" s="46">
        <f>詳細表【係数】!G262</f>
        <v>0</v>
      </c>
      <c r="E267" s="46">
        <f>詳細表【係数】!H262</f>
        <v>0</v>
      </c>
      <c r="F267" s="46">
        <f>詳細表【係数】!I262</f>
        <v>0</v>
      </c>
      <c r="G267" s="46">
        <f>詳細表【係数】!AA262</f>
        <v>0</v>
      </c>
      <c r="H267" s="46">
        <f>詳細表【係数】!AE262</f>
        <v>0</v>
      </c>
      <c r="I267" s="46">
        <f>詳細表【係数】!M262</f>
        <v>3.3416786682436743E-5</v>
      </c>
      <c r="J267" s="46">
        <f>詳細表【係数】!N262</f>
        <v>1.4504727290309649E-5</v>
      </c>
      <c r="K267" s="46">
        <f>詳細表【係数】!O262</f>
        <v>7.6121861316763384E-6</v>
      </c>
      <c r="L267" s="46">
        <f>詳細表【係数】!AB262</f>
        <v>1.3156215229305804E-12</v>
      </c>
      <c r="M267" s="46">
        <f>詳細表【係数】!AF262</f>
        <v>1.1840593706375223E-12</v>
      </c>
      <c r="N267" s="46">
        <f>詳細表【係数】!U262</f>
        <v>4.5910045501422545E-6</v>
      </c>
      <c r="O267" s="46">
        <f>詳細表【係数】!V262</f>
        <v>1.9927490222566283E-6</v>
      </c>
      <c r="P267" s="46">
        <f>詳細表【係数】!W262</f>
        <v>1.0458091467371293E-6</v>
      </c>
      <c r="Q267" s="46">
        <f>詳細表【係数】!AC262</f>
        <v>1.8074821063552181E-13</v>
      </c>
      <c r="R267" s="46">
        <f>詳細表【係数】!AG262</f>
        <v>1.6267338957196964E-13</v>
      </c>
      <c r="S267" s="46">
        <f t="shared" si="16"/>
        <v>3.8007791232578999E-5</v>
      </c>
      <c r="T267" s="46">
        <f t="shared" si="17"/>
        <v>1.6497476312566278E-5</v>
      </c>
      <c r="U267" s="46">
        <f t="shared" si="18"/>
        <v>8.6579952784134672E-6</v>
      </c>
      <c r="V267" s="46">
        <f t="shared" si="19"/>
        <v>1.4963697335661021E-12</v>
      </c>
      <c r="W267" s="46">
        <f t="shared" si="20"/>
        <v>1.3467327602094919E-12</v>
      </c>
    </row>
    <row r="268" spans="2:23" x14ac:dyDescent="0.15">
      <c r="B268" s="155" t="s">
        <v>51</v>
      </c>
      <c r="C268" s="41" t="s">
        <v>961</v>
      </c>
      <c r="D268" s="46">
        <f>詳細表【係数】!G263</f>
        <v>8.0239138054988956E-7</v>
      </c>
      <c r="E268" s="46">
        <f>詳細表【係数】!H263</f>
        <v>4.3018922763261139E-7</v>
      </c>
      <c r="F268" s="46">
        <f>詳細表【係数】!I263</f>
        <v>2.1138882497092953E-7</v>
      </c>
      <c r="G268" s="46">
        <f>詳細表【係数】!AA263</f>
        <v>4.9680099875659104E-14</v>
      </c>
      <c r="H268" s="46">
        <f>詳細表【係数】!AE263</f>
        <v>4.2747992916264809E-14</v>
      </c>
      <c r="I268" s="46">
        <f>詳細表【係数】!M263</f>
        <v>2.8521609060872175E-5</v>
      </c>
      <c r="J268" s="46">
        <f>詳細表【係数】!N263</f>
        <v>1.5291401764968252E-5</v>
      </c>
      <c r="K268" s="46">
        <f>詳細表【係数】!O263</f>
        <v>7.5139758125593631E-6</v>
      </c>
      <c r="L268" s="46">
        <f>詳細表【係数】!AB263</f>
        <v>1.7659167597084282E-12</v>
      </c>
      <c r="M268" s="46">
        <f>詳細表【係数】!AF263</f>
        <v>1.5195097699816708E-12</v>
      </c>
      <c r="N268" s="46">
        <f>詳細表【係数】!U263</f>
        <v>6.424924991644558E-6</v>
      </c>
      <c r="O268" s="46">
        <f>詳細表【係数】!V263</f>
        <v>3.4446201526477941E-6</v>
      </c>
      <c r="P268" s="46">
        <f>詳細表【係数】!W263</f>
        <v>1.6926370066180656E-6</v>
      </c>
      <c r="Q268" s="46">
        <f>詳細表【係数】!AC263</f>
        <v>3.9779953152010942E-13</v>
      </c>
      <c r="R268" s="46">
        <f>詳細表【係数】!AG263</f>
        <v>3.4229262014521039E-13</v>
      </c>
      <c r="S268" s="46">
        <f t="shared" si="16"/>
        <v>3.5748925433066622E-5</v>
      </c>
      <c r="T268" s="46">
        <f t="shared" si="17"/>
        <v>1.9166211145248657E-5</v>
      </c>
      <c r="U268" s="46">
        <f t="shared" si="18"/>
        <v>9.4180016441483577E-6</v>
      </c>
      <c r="V268" s="46">
        <f t="shared" si="19"/>
        <v>2.2133963911041965E-12</v>
      </c>
      <c r="W268" s="46">
        <f t="shared" si="20"/>
        <v>1.9045503830431458E-12</v>
      </c>
    </row>
    <row r="269" spans="2:23" x14ac:dyDescent="0.15">
      <c r="B269" s="155" t="s">
        <v>52</v>
      </c>
      <c r="C269" s="41" t="s">
        <v>154</v>
      </c>
      <c r="D269" s="46">
        <f>詳細表【係数】!G264</f>
        <v>0</v>
      </c>
      <c r="E269" s="46">
        <f>詳細表【係数】!H264</f>
        <v>0</v>
      </c>
      <c r="F269" s="46">
        <f>詳細表【係数】!I264</f>
        <v>0</v>
      </c>
      <c r="G269" s="46">
        <f>詳細表【係数】!AA264</f>
        <v>0</v>
      </c>
      <c r="H269" s="46">
        <f>詳細表【係数】!AE264</f>
        <v>0</v>
      </c>
      <c r="I269" s="46">
        <f>詳細表【係数】!M264</f>
        <v>0</v>
      </c>
      <c r="J269" s="46">
        <f>詳細表【係数】!N264</f>
        <v>0</v>
      </c>
      <c r="K269" s="46">
        <f>詳細表【係数】!O264</f>
        <v>0</v>
      </c>
      <c r="L269" s="46">
        <f>詳細表【係数】!AB264</f>
        <v>0</v>
      </c>
      <c r="M269" s="46">
        <f>詳細表【係数】!AF264</f>
        <v>0</v>
      </c>
      <c r="N269" s="46">
        <f>詳細表【係数】!U264</f>
        <v>0</v>
      </c>
      <c r="O269" s="46">
        <f>詳細表【係数】!V264</f>
        <v>0</v>
      </c>
      <c r="P269" s="46">
        <f>詳細表【係数】!W264</f>
        <v>0</v>
      </c>
      <c r="Q269" s="46">
        <f>詳細表【係数】!AC264</f>
        <v>0</v>
      </c>
      <c r="R269" s="46">
        <f>詳細表【係数】!AG264</f>
        <v>0</v>
      </c>
      <c r="S269" s="46">
        <f t="shared" si="16"/>
        <v>0</v>
      </c>
      <c r="T269" s="46">
        <f t="shared" si="17"/>
        <v>0</v>
      </c>
      <c r="U269" s="46">
        <f t="shared" si="18"/>
        <v>0</v>
      </c>
      <c r="V269" s="46">
        <f t="shared" si="19"/>
        <v>0</v>
      </c>
      <c r="W269" s="46">
        <f t="shared" si="20"/>
        <v>0</v>
      </c>
    </row>
    <row r="270" spans="2:23" x14ac:dyDescent="0.15">
      <c r="B270" s="163" t="s">
        <v>53</v>
      </c>
      <c r="C270" s="62" t="s">
        <v>962</v>
      </c>
      <c r="D270" s="67">
        <f>詳細表【係数】!G265</f>
        <v>0</v>
      </c>
      <c r="E270" s="67">
        <f>詳細表【係数】!H265</f>
        <v>0</v>
      </c>
      <c r="F270" s="67">
        <f>詳細表【係数】!I265</f>
        <v>0</v>
      </c>
      <c r="G270" s="67">
        <f>詳細表【係数】!AA265</f>
        <v>0</v>
      </c>
      <c r="H270" s="67">
        <f>詳細表【係数】!AE265</f>
        <v>0</v>
      </c>
      <c r="I270" s="67">
        <f>詳細表【係数】!M265</f>
        <v>4.2331822671990499E-6</v>
      </c>
      <c r="J270" s="67">
        <f>詳細表【係数】!N265</f>
        <v>1.5932340240557178E-6</v>
      </c>
      <c r="K270" s="67">
        <f>詳細表【係数】!O265</f>
        <v>3.91369681307082E-7</v>
      </c>
      <c r="L270" s="67">
        <f>詳細表【係数】!AB265</f>
        <v>7.9871363532057542E-14</v>
      </c>
      <c r="M270" s="67">
        <f>詳細表【係数】!AF265</f>
        <v>7.9871363532057542E-14</v>
      </c>
      <c r="N270" s="67">
        <f>詳細表【係数】!U265</f>
        <v>5.5660235325039115E-7</v>
      </c>
      <c r="O270" s="67">
        <f>詳細表【係数】!V265</f>
        <v>2.0948727248041844E-7</v>
      </c>
      <c r="P270" s="67">
        <f>詳細表【係数】!W265</f>
        <v>5.1459462847677678E-8</v>
      </c>
      <c r="Q270" s="67">
        <f>詳細表【係数】!AC265</f>
        <v>1.0501931193403607E-14</v>
      </c>
      <c r="R270" s="67">
        <f>詳細表【係数】!AG265</f>
        <v>1.0501931193403607E-14</v>
      </c>
      <c r="S270" s="67">
        <f t="shared" si="16"/>
        <v>4.7897846204494407E-6</v>
      </c>
      <c r="T270" s="67">
        <f t="shared" si="17"/>
        <v>1.8027212965361364E-6</v>
      </c>
      <c r="U270" s="67">
        <f t="shared" si="18"/>
        <v>4.4282914415475966E-7</v>
      </c>
      <c r="V270" s="67">
        <f t="shared" si="19"/>
        <v>9.0373294725461149E-14</v>
      </c>
      <c r="W270" s="67">
        <f t="shared" si="20"/>
        <v>9.0373294725461149E-14</v>
      </c>
    </row>
    <row r="271" spans="2:23" x14ac:dyDescent="0.15">
      <c r="B271" s="155" t="s">
        <v>54</v>
      </c>
      <c r="C271" s="41" t="s">
        <v>963</v>
      </c>
      <c r="D271" s="46">
        <f>詳細表【係数】!G266</f>
        <v>0</v>
      </c>
      <c r="E271" s="46">
        <f>詳細表【係数】!H266</f>
        <v>0</v>
      </c>
      <c r="F271" s="46">
        <f>詳細表【係数】!I266</f>
        <v>0</v>
      </c>
      <c r="G271" s="46">
        <f>詳細表【係数】!AA266</f>
        <v>0</v>
      </c>
      <c r="H271" s="46">
        <f>詳細表【係数】!AE266</f>
        <v>0</v>
      </c>
      <c r="I271" s="46">
        <f>詳細表【係数】!M266</f>
        <v>-6.163357949414251E-22</v>
      </c>
      <c r="J271" s="46">
        <f>詳細表【係数】!N266</f>
        <v>0</v>
      </c>
      <c r="K271" s="46">
        <f>詳細表【係数】!O266</f>
        <v>0</v>
      </c>
      <c r="L271" s="46">
        <f>詳細表【係数】!AB266</f>
        <v>0</v>
      </c>
      <c r="M271" s="46">
        <f>詳細表【係数】!AF266</f>
        <v>0</v>
      </c>
      <c r="N271" s="46">
        <f>詳細表【係数】!U266</f>
        <v>-4.1722987512704401E-22</v>
      </c>
      <c r="O271" s="46">
        <f>詳細表【係数】!V266</f>
        <v>0</v>
      </c>
      <c r="P271" s="46">
        <f>詳細表【係数】!W266</f>
        <v>0</v>
      </c>
      <c r="Q271" s="46">
        <f>詳細表【係数】!AC266</f>
        <v>0</v>
      </c>
      <c r="R271" s="46">
        <f>詳細表【係数】!AG266</f>
        <v>0</v>
      </c>
      <c r="S271" s="46">
        <f t="shared" si="16"/>
        <v>-1.0335656700684691E-21</v>
      </c>
      <c r="T271" s="46">
        <f t="shared" si="17"/>
        <v>0</v>
      </c>
      <c r="U271" s="46">
        <f t="shared" si="18"/>
        <v>0</v>
      </c>
      <c r="V271" s="46">
        <f t="shared" si="19"/>
        <v>0</v>
      </c>
      <c r="W271" s="46">
        <f t="shared" si="20"/>
        <v>0</v>
      </c>
    </row>
    <row r="272" spans="2:23" x14ac:dyDescent="0.15">
      <c r="B272" s="155" t="s">
        <v>55</v>
      </c>
      <c r="C272" s="41" t="s">
        <v>964</v>
      </c>
      <c r="D272" s="46">
        <f>詳細表【係数】!G267</f>
        <v>0</v>
      </c>
      <c r="E272" s="46">
        <f>詳細表【係数】!H267</f>
        <v>0</v>
      </c>
      <c r="F272" s="46">
        <f>詳細表【係数】!I267</f>
        <v>0</v>
      </c>
      <c r="G272" s="46">
        <f>詳細表【係数】!AA267</f>
        <v>0</v>
      </c>
      <c r="H272" s="46">
        <f>詳細表【係数】!AE267</f>
        <v>0</v>
      </c>
      <c r="I272" s="46">
        <f>詳細表【係数】!M267</f>
        <v>2.8899707524249759E-20</v>
      </c>
      <c r="J272" s="46">
        <f>詳細表【係数】!N267</f>
        <v>0</v>
      </c>
      <c r="K272" s="46">
        <f>詳細表【係数】!O267</f>
        <v>0</v>
      </c>
      <c r="L272" s="46">
        <f>詳細表【係数】!AB267</f>
        <v>0</v>
      </c>
      <c r="M272" s="46">
        <f>詳細表【係数】!AF267</f>
        <v>0</v>
      </c>
      <c r="N272" s="46">
        <f>詳細表【係数】!U267</f>
        <v>1.2204560274614739E-20</v>
      </c>
      <c r="O272" s="46">
        <f>詳細表【係数】!V267</f>
        <v>0</v>
      </c>
      <c r="P272" s="46">
        <f>詳細表【係数】!W267</f>
        <v>0</v>
      </c>
      <c r="Q272" s="46">
        <f>詳細表【係数】!AC267</f>
        <v>0</v>
      </c>
      <c r="R272" s="46">
        <f>詳細表【係数】!AG267</f>
        <v>0</v>
      </c>
      <c r="S272" s="46">
        <f t="shared" si="16"/>
        <v>4.1104267798864498E-20</v>
      </c>
      <c r="T272" s="46">
        <f t="shared" si="17"/>
        <v>0</v>
      </c>
      <c r="U272" s="46">
        <f t="shared" si="18"/>
        <v>0</v>
      </c>
      <c r="V272" s="46">
        <f t="shared" si="19"/>
        <v>0</v>
      </c>
      <c r="W272" s="46">
        <f t="shared" si="20"/>
        <v>0</v>
      </c>
    </row>
    <row r="273" spans="2:23" x14ac:dyDescent="0.15">
      <c r="B273" s="155" t="s">
        <v>56</v>
      </c>
      <c r="C273" s="41" t="s">
        <v>155</v>
      </c>
      <c r="D273" s="46">
        <f>詳細表【係数】!G268</f>
        <v>0</v>
      </c>
      <c r="E273" s="46">
        <f>詳細表【係数】!H268</f>
        <v>0</v>
      </c>
      <c r="F273" s="46">
        <f>詳細表【係数】!I268</f>
        <v>0</v>
      </c>
      <c r="G273" s="46">
        <f>詳細表【係数】!AA268</f>
        <v>0</v>
      </c>
      <c r="H273" s="46">
        <f>詳細表【係数】!AE268</f>
        <v>0</v>
      </c>
      <c r="I273" s="46">
        <f>詳細表【係数】!M268</f>
        <v>8.0069052920335875E-21</v>
      </c>
      <c r="J273" s="46">
        <f>詳細表【係数】!N268</f>
        <v>0</v>
      </c>
      <c r="K273" s="46">
        <f>詳細表【係数】!O268</f>
        <v>0</v>
      </c>
      <c r="L273" s="46">
        <f>詳細表【係数】!AB268</f>
        <v>0</v>
      </c>
      <c r="M273" s="46">
        <f>詳細表【係数】!AF268</f>
        <v>0</v>
      </c>
      <c r="N273" s="46">
        <f>詳細表【係数】!U268</f>
        <v>2.2306663732729324E-21</v>
      </c>
      <c r="O273" s="46">
        <f>詳細表【係数】!V268</f>
        <v>0</v>
      </c>
      <c r="P273" s="46">
        <f>詳細表【係数】!W268</f>
        <v>0</v>
      </c>
      <c r="Q273" s="46">
        <f>詳細表【係数】!AC268</f>
        <v>0</v>
      </c>
      <c r="R273" s="46">
        <f>詳細表【係数】!AG268</f>
        <v>0</v>
      </c>
      <c r="S273" s="46">
        <f t="shared" si="16"/>
        <v>1.0237571665306519E-20</v>
      </c>
      <c r="T273" s="46">
        <f t="shared" si="17"/>
        <v>0</v>
      </c>
      <c r="U273" s="46">
        <f t="shared" si="18"/>
        <v>0</v>
      </c>
      <c r="V273" s="46">
        <f t="shared" si="19"/>
        <v>0</v>
      </c>
      <c r="W273" s="46">
        <f t="shared" si="20"/>
        <v>0</v>
      </c>
    </row>
    <row r="274" spans="2:23" x14ac:dyDescent="0.15">
      <c r="B274" s="155" t="s">
        <v>57</v>
      </c>
      <c r="C274" s="41" t="s">
        <v>156</v>
      </c>
      <c r="D274" s="46">
        <f>詳細表【係数】!G269</f>
        <v>0</v>
      </c>
      <c r="E274" s="46">
        <f>詳細表【係数】!H269</f>
        <v>0</v>
      </c>
      <c r="F274" s="46">
        <f>詳細表【係数】!I269</f>
        <v>0</v>
      </c>
      <c r="G274" s="46">
        <f>詳細表【係数】!AA269</f>
        <v>0</v>
      </c>
      <c r="H274" s="46">
        <f>詳細表【係数】!AE269</f>
        <v>0</v>
      </c>
      <c r="I274" s="46">
        <f>詳細表【係数】!M269</f>
        <v>0</v>
      </c>
      <c r="J274" s="46">
        <f>詳細表【係数】!N269</f>
        <v>0</v>
      </c>
      <c r="K274" s="46">
        <f>詳細表【係数】!O269</f>
        <v>0</v>
      </c>
      <c r="L274" s="46">
        <f>詳細表【係数】!AB269</f>
        <v>0</v>
      </c>
      <c r="M274" s="46">
        <f>詳細表【係数】!AF269</f>
        <v>0</v>
      </c>
      <c r="N274" s="46">
        <f>詳細表【係数】!U269</f>
        <v>0</v>
      </c>
      <c r="O274" s="46">
        <f>詳細表【係数】!V269</f>
        <v>0</v>
      </c>
      <c r="P274" s="46">
        <f>詳細表【係数】!W269</f>
        <v>0</v>
      </c>
      <c r="Q274" s="46">
        <f>詳細表【係数】!AC269</f>
        <v>0</v>
      </c>
      <c r="R274" s="46">
        <f>詳細表【係数】!AG269</f>
        <v>0</v>
      </c>
      <c r="S274" s="46">
        <f t="shared" si="16"/>
        <v>0</v>
      </c>
      <c r="T274" s="46">
        <f t="shared" si="17"/>
        <v>0</v>
      </c>
      <c r="U274" s="46">
        <f t="shared" si="18"/>
        <v>0</v>
      </c>
      <c r="V274" s="46">
        <f t="shared" si="19"/>
        <v>0</v>
      </c>
      <c r="W274" s="46">
        <f t="shared" si="20"/>
        <v>0</v>
      </c>
    </row>
    <row r="275" spans="2:23" x14ac:dyDescent="0.15">
      <c r="B275" s="155" t="s">
        <v>58</v>
      </c>
      <c r="C275" s="41" t="s">
        <v>965</v>
      </c>
      <c r="D275" s="67">
        <f>詳細表【係数】!G270</f>
        <v>1.3355747924647091E-5</v>
      </c>
      <c r="E275" s="67">
        <f>詳細表【係数】!H270</f>
        <v>7.0500230975607575E-6</v>
      </c>
      <c r="F275" s="67">
        <f>詳細表【係数】!I270</f>
        <v>2.3603690739189111E-6</v>
      </c>
      <c r="G275" s="67">
        <f>詳細表【係数】!AA270</f>
        <v>2.2774105972304629E-13</v>
      </c>
      <c r="H275" s="67">
        <f>詳細表【係数】!AE270</f>
        <v>2.2774105972304629E-13</v>
      </c>
      <c r="I275" s="67">
        <f>詳細表【係数】!M270</f>
        <v>1.3562915969565802E-5</v>
      </c>
      <c r="J275" s="67">
        <f>詳細表【係数】!N270</f>
        <v>7.1593797213899698E-6</v>
      </c>
      <c r="K275" s="67">
        <f>詳細表【係数】!O270</f>
        <v>2.3969820026061895E-6</v>
      </c>
      <c r="L275" s="67">
        <f>詳細表【係数】!AB270</f>
        <v>2.3127367132643464E-13</v>
      </c>
      <c r="M275" s="67">
        <f>詳細表【係数】!AF270</f>
        <v>2.3127367132643464E-13</v>
      </c>
      <c r="N275" s="67">
        <f>詳細表【係数】!U270</f>
        <v>1.9929116917553E-5</v>
      </c>
      <c r="O275" s="67">
        <f>詳細表【係数】!V270</f>
        <v>1.0519870199365871E-5</v>
      </c>
      <c r="P275" s="67">
        <f>詳細表【係数】!W270</f>
        <v>3.5220843870448575E-6</v>
      </c>
      <c r="Q275" s="67">
        <f>詳細表【係数】!AC270</f>
        <v>3.3982957987490905E-13</v>
      </c>
      <c r="R275" s="67">
        <f>詳細表【係数】!AG270</f>
        <v>3.3982957987490905E-13</v>
      </c>
      <c r="S275" s="67">
        <f t="shared" si="16"/>
        <v>4.6847780811765891E-5</v>
      </c>
      <c r="T275" s="67">
        <f t="shared" si="17"/>
        <v>2.47292730183166E-5</v>
      </c>
      <c r="U275" s="67">
        <f t="shared" si="18"/>
        <v>8.2794354635699578E-6</v>
      </c>
      <c r="V275" s="67">
        <f t="shared" si="19"/>
        <v>7.9884431092439009E-13</v>
      </c>
      <c r="W275" s="67">
        <f t="shared" si="20"/>
        <v>7.9884431092439009E-13</v>
      </c>
    </row>
    <row r="276" spans="2:23" x14ac:dyDescent="0.15">
      <c r="B276" s="162" t="s">
        <v>59</v>
      </c>
      <c r="C276" s="116" t="s">
        <v>517</v>
      </c>
      <c r="D276" s="46">
        <f>詳細表【係数】!G271</f>
        <v>5.2508542666995608E-5</v>
      </c>
      <c r="E276" s="46">
        <f>詳細表【係数】!H271</f>
        <v>1.7920480906701869E-5</v>
      </c>
      <c r="F276" s="46">
        <f>詳細表【係数】!I271</f>
        <v>5.2675722453494064E-6</v>
      </c>
      <c r="G276" s="46">
        <f>詳細表【係数】!AA271</f>
        <v>5.6358825918443093E-13</v>
      </c>
      <c r="H276" s="46">
        <f>詳細表【係数】!AE271</f>
        <v>5.6087870024604411E-13</v>
      </c>
      <c r="I276" s="46">
        <f>詳細表【係数】!M271</f>
        <v>1.6541664216479388E-4</v>
      </c>
      <c r="J276" s="46">
        <f>詳細表【係数】!N271</f>
        <v>5.6454542956267795E-5</v>
      </c>
      <c r="K276" s="46">
        <f>詳細表【係数】!O271</f>
        <v>1.6594330539930378E-5</v>
      </c>
      <c r="L276" s="46">
        <f>詳細表【係数】!AB271</f>
        <v>1.7754611471323145E-12</v>
      </c>
      <c r="M276" s="46">
        <f>詳細表【係数】!AF271</f>
        <v>1.7669252762326398E-12</v>
      </c>
      <c r="N276" s="46">
        <f>詳細表【係数】!U271</f>
        <v>1.1077472363224003E-4</v>
      </c>
      <c r="O276" s="46">
        <f>詳細表【係数】!V271</f>
        <v>3.78059686856344E-5</v>
      </c>
      <c r="P276" s="46">
        <f>詳細表【係数】!W271</f>
        <v>1.1112741471269357E-5</v>
      </c>
      <c r="Q276" s="46">
        <f>詳細表【係数】!AC271</f>
        <v>1.188974793101085E-12</v>
      </c>
      <c r="R276" s="46">
        <f>詳細表【係数】!AG271</f>
        <v>1.1832585681342528E-12</v>
      </c>
      <c r="S276" s="46">
        <f t="shared" si="16"/>
        <v>3.2869990846402954E-4</v>
      </c>
      <c r="T276" s="46">
        <f t="shared" si="17"/>
        <v>1.1218099254860406E-4</v>
      </c>
      <c r="U276" s="46">
        <f t="shared" si="18"/>
        <v>3.2974644256549137E-5</v>
      </c>
      <c r="V276" s="46">
        <f t="shared" si="19"/>
        <v>3.5280241994178302E-12</v>
      </c>
      <c r="W276" s="46">
        <f t="shared" si="20"/>
        <v>3.5110625446129366E-12</v>
      </c>
    </row>
    <row r="277" spans="2:23" x14ac:dyDescent="0.15">
      <c r="B277" s="155" t="s">
        <v>60</v>
      </c>
      <c r="C277" s="41" t="s">
        <v>158</v>
      </c>
      <c r="D277" s="46">
        <f>詳細表【係数】!G272</f>
        <v>0</v>
      </c>
      <c r="E277" s="46">
        <f>詳細表【係数】!H272</f>
        <v>0</v>
      </c>
      <c r="F277" s="46">
        <f>詳細表【係数】!I272</f>
        <v>0</v>
      </c>
      <c r="G277" s="46">
        <f>詳細表【係数】!AA272</f>
        <v>0</v>
      </c>
      <c r="H277" s="46">
        <f>詳細表【係数】!AE272</f>
        <v>0</v>
      </c>
      <c r="I277" s="46">
        <f>詳細表【係数】!M272</f>
        <v>-1.4228839677281006E-18</v>
      </c>
      <c r="J277" s="46">
        <f>詳細表【係数】!N272</f>
        <v>0</v>
      </c>
      <c r="K277" s="46">
        <f>詳細表【係数】!O272</f>
        <v>0</v>
      </c>
      <c r="L277" s="46">
        <f>詳細表【係数】!AB272</f>
        <v>0</v>
      </c>
      <c r="M277" s="46">
        <f>詳細表【係数】!AF272</f>
        <v>0</v>
      </c>
      <c r="N277" s="46">
        <f>詳細表【係数】!U272</f>
        <v>-1.7012980615714706E-19</v>
      </c>
      <c r="O277" s="46">
        <f>詳細表【係数】!V272</f>
        <v>0</v>
      </c>
      <c r="P277" s="46">
        <f>詳細表【係数】!W272</f>
        <v>0</v>
      </c>
      <c r="Q277" s="46">
        <f>詳細表【係数】!AC272</f>
        <v>0</v>
      </c>
      <c r="R277" s="46">
        <f>詳細表【係数】!AG272</f>
        <v>0</v>
      </c>
      <c r="S277" s="46">
        <f t="shared" si="16"/>
        <v>-1.5930137738852477E-18</v>
      </c>
      <c r="T277" s="46">
        <f t="shared" si="17"/>
        <v>0</v>
      </c>
      <c r="U277" s="46">
        <f t="shared" si="18"/>
        <v>0</v>
      </c>
      <c r="V277" s="46">
        <f t="shared" si="19"/>
        <v>0</v>
      </c>
      <c r="W277" s="46">
        <f t="shared" si="20"/>
        <v>0</v>
      </c>
    </row>
    <row r="278" spans="2:23" x14ac:dyDescent="0.15">
      <c r="B278" s="155" t="s">
        <v>61</v>
      </c>
      <c r="C278" s="41" t="s">
        <v>159</v>
      </c>
      <c r="D278" s="46">
        <f>詳細表【係数】!G273</f>
        <v>0</v>
      </c>
      <c r="E278" s="46">
        <f>詳細表【係数】!H273</f>
        <v>0</v>
      </c>
      <c r="F278" s="46">
        <f>詳細表【係数】!I273</f>
        <v>0</v>
      </c>
      <c r="G278" s="46">
        <f>詳細表【係数】!AA273</f>
        <v>0</v>
      </c>
      <c r="H278" s="46">
        <f>詳細表【係数】!AE273</f>
        <v>0</v>
      </c>
      <c r="I278" s="46">
        <f>詳細表【係数】!M273</f>
        <v>-8.0038790515839639E-20</v>
      </c>
      <c r="J278" s="46">
        <f>詳細表【係数】!N273</f>
        <v>0</v>
      </c>
      <c r="K278" s="46">
        <f>詳細表【係数】!O273</f>
        <v>0</v>
      </c>
      <c r="L278" s="46">
        <f>詳細表【係数】!AB273</f>
        <v>0</v>
      </c>
      <c r="M278" s="46">
        <f>詳細表【係数】!AF273</f>
        <v>0</v>
      </c>
      <c r="N278" s="46">
        <f>詳細表【係数】!U273</f>
        <v>-1.5916792502101361E-20</v>
      </c>
      <c r="O278" s="46">
        <f>詳細表【係数】!V273</f>
        <v>0</v>
      </c>
      <c r="P278" s="46">
        <f>詳細表【係数】!W273</f>
        <v>0</v>
      </c>
      <c r="Q278" s="46">
        <f>詳細表【係数】!AC273</f>
        <v>0</v>
      </c>
      <c r="R278" s="46">
        <f>詳細表【係数】!AG273</f>
        <v>0</v>
      </c>
      <c r="S278" s="46">
        <f t="shared" si="16"/>
        <v>-9.5955583017940993E-20</v>
      </c>
      <c r="T278" s="46">
        <f t="shared" si="17"/>
        <v>0</v>
      </c>
      <c r="U278" s="46">
        <f t="shared" si="18"/>
        <v>0</v>
      </c>
      <c r="V278" s="46">
        <f t="shared" si="19"/>
        <v>0</v>
      </c>
      <c r="W278" s="46">
        <f t="shared" si="20"/>
        <v>0</v>
      </c>
    </row>
    <row r="279" spans="2:23" x14ac:dyDescent="0.15">
      <c r="B279" s="155" t="s">
        <v>62</v>
      </c>
      <c r="C279" s="41" t="s">
        <v>160</v>
      </c>
      <c r="D279" s="46">
        <f>詳細表【係数】!G274</f>
        <v>0</v>
      </c>
      <c r="E279" s="46">
        <f>詳細表【係数】!H274</f>
        <v>0</v>
      </c>
      <c r="F279" s="46">
        <f>詳細表【係数】!I274</f>
        <v>0</v>
      </c>
      <c r="G279" s="46">
        <f>詳細表【係数】!AA274</f>
        <v>0</v>
      </c>
      <c r="H279" s="46">
        <f>詳細表【係数】!AE274</f>
        <v>0</v>
      </c>
      <c r="I279" s="46">
        <f>詳細表【係数】!M274</f>
        <v>9.5827028061600599E-5</v>
      </c>
      <c r="J279" s="46">
        <f>詳細表【係数】!N274</f>
        <v>3.4261009176070314E-5</v>
      </c>
      <c r="K279" s="46">
        <f>詳細表【係数】!O274</f>
        <v>2.2347953658105797E-5</v>
      </c>
      <c r="L279" s="46">
        <f>詳細表【係数】!AB274</f>
        <v>5.4136178037718911E-12</v>
      </c>
      <c r="M279" s="46">
        <f>詳細表【係数】!AF274</f>
        <v>5.1039828371354915E-12</v>
      </c>
      <c r="N279" s="46">
        <f>詳細表【係数】!U274</f>
        <v>1.9614968700242029E-5</v>
      </c>
      <c r="O279" s="46">
        <f>詳細表【係数】!V274</f>
        <v>7.0129339938970377E-6</v>
      </c>
      <c r="P279" s="46">
        <f>詳細表【係数】!W274</f>
        <v>4.5744339607027851E-6</v>
      </c>
      <c r="Q279" s="46">
        <f>詳細表【係数】!AC274</f>
        <v>1.1081210168366875E-12</v>
      </c>
      <c r="R279" s="46">
        <f>詳細表【係数】!AG274</f>
        <v>1.0447414014825595E-12</v>
      </c>
      <c r="S279" s="46">
        <f t="shared" si="16"/>
        <v>1.1544199676184263E-4</v>
      </c>
      <c r="T279" s="46">
        <f t="shared" si="17"/>
        <v>4.1273943169967348E-5</v>
      </c>
      <c r="U279" s="46">
        <f t="shared" si="18"/>
        <v>2.6922387618808582E-5</v>
      </c>
      <c r="V279" s="46">
        <f t="shared" si="19"/>
        <v>6.5217388206085791E-12</v>
      </c>
      <c r="W279" s="46">
        <f t="shared" si="20"/>
        <v>6.148724238618051E-12</v>
      </c>
    </row>
    <row r="280" spans="2:23" x14ac:dyDescent="0.15">
      <c r="B280" s="163" t="s">
        <v>63</v>
      </c>
      <c r="C280" s="62" t="s">
        <v>161</v>
      </c>
      <c r="D280" s="67">
        <f>詳細表【係数】!G275</f>
        <v>0</v>
      </c>
      <c r="E280" s="67">
        <f>詳細表【係数】!H275</f>
        <v>0</v>
      </c>
      <c r="F280" s="67">
        <f>詳細表【係数】!I275</f>
        <v>0</v>
      </c>
      <c r="G280" s="67">
        <f>詳細表【係数】!AA275</f>
        <v>0</v>
      </c>
      <c r="H280" s="67">
        <f>詳細表【係数】!AE275</f>
        <v>0</v>
      </c>
      <c r="I280" s="67">
        <f>詳細表【係数】!M275</f>
        <v>5.0601412164458453E-5</v>
      </c>
      <c r="J280" s="67">
        <f>詳細表【係数】!N275</f>
        <v>2.6103265599144827E-5</v>
      </c>
      <c r="K280" s="67">
        <f>詳細表【係数】!O275</f>
        <v>1.6321826240981952E-5</v>
      </c>
      <c r="L280" s="67">
        <f>詳細表【係数】!AB275</f>
        <v>2.8159983049670115E-12</v>
      </c>
      <c r="M280" s="67">
        <f>詳細表【係数】!AF275</f>
        <v>2.7467524450088063E-12</v>
      </c>
      <c r="N280" s="67">
        <f>詳細表【係数】!U275</f>
        <v>2.2699897058433077E-5</v>
      </c>
      <c r="O280" s="67">
        <f>詳細表【係数】!V275</f>
        <v>1.1709978371032811E-5</v>
      </c>
      <c r="P280" s="67">
        <f>詳細表【係数】!W275</f>
        <v>7.3220046561498421E-6</v>
      </c>
      <c r="Q280" s="67">
        <f>詳細表【係数】!AC275</f>
        <v>1.2632626028641055E-12</v>
      </c>
      <c r="R280" s="67">
        <f>詳細表【係数】!AG275</f>
        <v>1.2321987683674472E-12</v>
      </c>
      <c r="S280" s="67">
        <f t="shared" si="16"/>
        <v>7.3301309222891523E-5</v>
      </c>
      <c r="T280" s="67">
        <f t="shared" si="17"/>
        <v>3.7813243970177636E-5</v>
      </c>
      <c r="U280" s="67">
        <f t="shared" si="18"/>
        <v>2.3643830897131796E-5</v>
      </c>
      <c r="V280" s="67">
        <f t="shared" si="19"/>
        <v>4.079260907831117E-12</v>
      </c>
      <c r="W280" s="67">
        <f t="shared" si="20"/>
        <v>3.9789512133762537E-12</v>
      </c>
    </row>
    <row r="281" spans="2:23" x14ac:dyDescent="0.15">
      <c r="B281" s="155" t="s">
        <v>64</v>
      </c>
      <c r="C281" s="41" t="s">
        <v>950</v>
      </c>
      <c r="D281" s="46">
        <f>詳細表【係数】!G276</f>
        <v>0</v>
      </c>
      <c r="E281" s="46">
        <f>詳細表【係数】!H276</f>
        <v>0</v>
      </c>
      <c r="F281" s="46">
        <f>詳細表【係数】!I276</f>
        <v>0</v>
      </c>
      <c r="G281" s="46">
        <f>詳細表【係数】!AA276</f>
        <v>0</v>
      </c>
      <c r="H281" s="46">
        <f>詳細表【係数】!AE276</f>
        <v>0</v>
      </c>
      <c r="I281" s="46">
        <f>詳細表【係数】!M276</f>
        <v>0</v>
      </c>
      <c r="J281" s="46">
        <f>詳細表【係数】!N276</f>
        <v>0</v>
      </c>
      <c r="K281" s="46">
        <f>詳細表【係数】!O276</f>
        <v>0</v>
      </c>
      <c r="L281" s="46">
        <f>詳細表【係数】!AB276</f>
        <v>0</v>
      </c>
      <c r="M281" s="46">
        <f>詳細表【係数】!AF276</f>
        <v>0</v>
      </c>
      <c r="N281" s="46">
        <f>詳細表【係数】!U276</f>
        <v>0</v>
      </c>
      <c r="O281" s="46">
        <f>詳細表【係数】!V276</f>
        <v>0</v>
      </c>
      <c r="P281" s="46">
        <f>詳細表【係数】!W276</f>
        <v>0</v>
      </c>
      <c r="Q281" s="46">
        <f>詳細表【係数】!AC276</f>
        <v>0</v>
      </c>
      <c r="R281" s="46">
        <f>詳細表【係数】!AG276</f>
        <v>0</v>
      </c>
      <c r="S281" s="46">
        <f t="shared" si="16"/>
        <v>0</v>
      </c>
      <c r="T281" s="46">
        <f t="shared" si="17"/>
        <v>0</v>
      </c>
      <c r="U281" s="46">
        <f t="shared" si="18"/>
        <v>0</v>
      </c>
      <c r="V281" s="46">
        <f t="shared" si="19"/>
        <v>0</v>
      </c>
      <c r="W281" s="46">
        <f t="shared" si="20"/>
        <v>0</v>
      </c>
    </row>
    <row r="282" spans="2:23" x14ac:dyDescent="0.15">
      <c r="B282" s="155" t="s">
        <v>65</v>
      </c>
      <c r="C282" s="41" t="s">
        <v>162</v>
      </c>
      <c r="D282" s="46">
        <f>詳細表【係数】!G277</f>
        <v>0</v>
      </c>
      <c r="E282" s="46">
        <f>詳細表【係数】!H277</f>
        <v>0</v>
      </c>
      <c r="F282" s="46">
        <f>詳細表【係数】!I277</f>
        <v>0</v>
      </c>
      <c r="G282" s="46">
        <f>詳細表【係数】!AA277</f>
        <v>0</v>
      </c>
      <c r="H282" s="46">
        <f>詳細表【係数】!AE277</f>
        <v>0</v>
      </c>
      <c r="I282" s="46">
        <f>詳細表【係数】!M277</f>
        <v>6.3780856474312974E-21</v>
      </c>
      <c r="J282" s="46">
        <f>詳細表【係数】!N277</f>
        <v>0</v>
      </c>
      <c r="K282" s="46">
        <f>詳細表【係数】!O277</f>
        <v>0</v>
      </c>
      <c r="L282" s="46">
        <f>詳細表【係数】!AB277</f>
        <v>0</v>
      </c>
      <c r="M282" s="46">
        <f>詳細表【係数】!AF277</f>
        <v>0</v>
      </c>
      <c r="N282" s="46">
        <f>詳細表【係数】!U277</f>
        <v>3.4821430545029535E-21</v>
      </c>
      <c r="O282" s="46">
        <f>詳細表【係数】!V277</f>
        <v>0</v>
      </c>
      <c r="P282" s="46">
        <f>詳細表【係数】!W277</f>
        <v>0</v>
      </c>
      <c r="Q282" s="46">
        <f>詳細表【係数】!AC277</f>
        <v>0</v>
      </c>
      <c r="R282" s="46">
        <f>詳細表【係数】!AG277</f>
        <v>0</v>
      </c>
      <c r="S282" s="46">
        <f t="shared" si="16"/>
        <v>9.8602287019342517E-21</v>
      </c>
      <c r="T282" s="46">
        <f t="shared" si="17"/>
        <v>0</v>
      </c>
      <c r="U282" s="46">
        <f t="shared" si="18"/>
        <v>0</v>
      </c>
      <c r="V282" s="46">
        <f t="shared" si="19"/>
        <v>0</v>
      </c>
      <c r="W282" s="46">
        <f t="shared" si="20"/>
        <v>0</v>
      </c>
    </row>
    <row r="283" spans="2:23" x14ac:dyDescent="0.15">
      <c r="B283" s="155" t="s">
        <v>66</v>
      </c>
      <c r="C283" s="41" t="s">
        <v>163</v>
      </c>
      <c r="D283" s="46">
        <f>詳細表【係数】!G278</f>
        <v>0</v>
      </c>
      <c r="E283" s="46">
        <f>詳細表【係数】!H278</f>
        <v>0</v>
      </c>
      <c r="F283" s="46">
        <f>詳細表【係数】!I278</f>
        <v>0</v>
      </c>
      <c r="G283" s="46">
        <f>詳細表【係数】!AA278</f>
        <v>0</v>
      </c>
      <c r="H283" s="46">
        <f>詳細表【係数】!AE278</f>
        <v>0</v>
      </c>
      <c r="I283" s="46">
        <f>詳細表【係数】!M278</f>
        <v>4.0343491260780072E-5</v>
      </c>
      <c r="J283" s="46">
        <f>詳細表【係数】!N278</f>
        <v>1.8785360863105037E-5</v>
      </c>
      <c r="K283" s="46">
        <f>詳細表【係数】!O278</f>
        <v>7.2395729585326267E-6</v>
      </c>
      <c r="L283" s="46">
        <f>詳細表【係数】!AB278</f>
        <v>1.5491551538752758E-12</v>
      </c>
      <c r="M283" s="46">
        <f>詳細表【係数】!AF278</f>
        <v>1.5491551538752758E-12</v>
      </c>
      <c r="N283" s="46">
        <f>詳細表【係数】!U278</f>
        <v>4.5655117652242723E-6</v>
      </c>
      <c r="O283" s="46">
        <f>詳細表【係数】!V278</f>
        <v>2.1258642560235206E-6</v>
      </c>
      <c r="P283" s="46">
        <f>詳細表【係数】!W278</f>
        <v>8.1927355527388507E-7</v>
      </c>
      <c r="Q283" s="46">
        <f>詳細表【係数】!AC278</f>
        <v>1.7531170109839012E-13</v>
      </c>
      <c r="R283" s="46">
        <f>詳細表【係数】!AG278</f>
        <v>1.7531170109839012E-13</v>
      </c>
      <c r="S283" s="46">
        <f t="shared" si="16"/>
        <v>4.4909003026004347E-5</v>
      </c>
      <c r="T283" s="46">
        <f t="shared" si="17"/>
        <v>2.0911225119128556E-5</v>
      </c>
      <c r="U283" s="46">
        <f t="shared" si="18"/>
        <v>8.058846513806512E-6</v>
      </c>
      <c r="V283" s="46">
        <f t="shared" si="19"/>
        <v>1.724466854973666E-12</v>
      </c>
      <c r="W283" s="46">
        <f t="shared" si="20"/>
        <v>1.724466854973666E-12</v>
      </c>
    </row>
    <row r="284" spans="2:23" x14ac:dyDescent="0.15">
      <c r="B284" s="155" t="s">
        <v>67</v>
      </c>
      <c r="C284" s="41" t="s">
        <v>164</v>
      </c>
      <c r="D284" s="46">
        <f>詳細表【係数】!G279</f>
        <v>2.1850508122550314E-6</v>
      </c>
      <c r="E284" s="46">
        <f>詳細表【係数】!H279</f>
        <v>1.0415408871748982E-6</v>
      </c>
      <c r="F284" s="46">
        <f>詳細表【係数】!I279</f>
        <v>8.2303580594939515E-7</v>
      </c>
      <c r="G284" s="46">
        <f>詳細表【係数】!AA279</f>
        <v>0</v>
      </c>
      <c r="H284" s="46">
        <f>詳細表【係数】!AE279</f>
        <v>0</v>
      </c>
      <c r="I284" s="46">
        <f>詳細表【係数】!M279</f>
        <v>1.0236018821140787E-6</v>
      </c>
      <c r="J284" s="46">
        <f>詳細表【係数】!N279</f>
        <v>4.8791689714104413E-7</v>
      </c>
      <c r="K284" s="46">
        <f>詳細表【係数】!O279</f>
        <v>3.8555670892963628E-7</v>
      </c>
      <c r="L284" s="46">
        <f>詳細表【係数】!AB279</f>
        <v>0</v>
      </c>
      <c r="M284" s="46">
        <f>詳細表【係数】!AF279</f>
        <v>0</v>
      </c>
      <c r="N284" s="46">
        <f>詳細表【係数】!U279</f>
        <v>5.9360109984333397E-8</v>
      </c>
      <c r="O284" s="46">
        <f>詳細表【係数】!V279</f>
        <v>2.8294985759198918E-8</v>
      </c>
      <c r="P284" s="46">
        <f>詳細表【係数】!W279</f>
        <v>2.235897476076558E-8</v>
      </c>
      <c r="Q284" s="46">
        <f>詳細表【係数】!AC279</f>
        <v>0</v>
      </c>
      <c r="R284" s="46">
        <f>詳細表【係数】!AG279</f>
        <v>0</v>
      </c>
      <c r="S284" s="46">
        <f t="shared" si="16"/>
        <v>3.2680128043534433E-6</v>
      </c>
      <c r="T284" s="46">
        <f t="shared" si="17"/>
        <v>1.5577527700751413E-6</v>
      </c>
      <c r="U284" s="46">
        <f t="shared" si="18"/>
        <v>1.2309514896397971E-6</v>
      </c>
      <c r="V284" s="46">
        <f t="shared" si="19"/>
        <v>0</v>
      </c>
      <c r="W284" s="46">
        <f t="shared" si="20"/>
        <v>0</v>
      </c>
    </row>
    <row r="285" spans="2:23" x14ac:dyDescent="0.15">
      <c r="B285" s="155" t="s">
        <v>68</v>
      </c>
      <c r="C285" s="41" t="s">
        <v>208</v>
      </c>
      <c r="D285" s="67">
        <f>詳細表【係数】!G280</f>
        <v>0</v>
      </c>
      <c r="E285" s="67">
        <f>詳細表【係数】!H280</f>
        <v>0</v>
      </c>
      <c r="F285" s="67">
        <f>詳細表【係数】!I280</f>
        <v>0</v>
      </c>
      <c r="G285" s="67">
        <f>詳細表【係数】!AA280</f>
        <v>0</v>
      </c>
      <c r="H285" s="67">
        <f>詳細表【係数】!AE280</f>
        <v>0</v>
      </c>
      <c r="I285" s="67">
        <f>詳細表【係数】!M280</f>
        <v>1.9112076427245689E-6</v>
      </c>
      <c r="J285" s="67">
        <f>詳細表【係数】!N280</f>
        <v>9.3849894930867648E-7</v>
      </c>
      <c r="K285" s="67">
        <f>詳細表【係数】!O280</f>
        <v>5.3391636338762159E-7</v>
      </c>
      <c r="L285" s="67">
        <f>詳細表【係数】!AB280</f>
        <v>8.7269755375551083E-14</v>
      </c>
      <c r="M285" s="67">
        <f>詳細表【係数】!AF280</f>
        <v>7.8542779837995969E-14</v>
      </c>
      <c r="N285" s="67">
        <f>詳細表【係数】!U280</f>
        <v>1.0288117901019E-6</v>
      </c>
      <c r="O285" s="67">
        <f>詳細表【係数】!V280</f>
        <v>5.051982644180746E-7</v>
      </c>
      <c r="P285" s="67">
        <f>詳細表【係数】!W280</f>
        <v>2.8740961332618379E-7</v>
      </c>
      <c r="Q285" s="67">
        <f>詳細表【係数】!AC280</f>
        <v>4.6977707310589036E-14</v>
      </c>
      <c r="R285" s="67">
        <f>詳細表【係数】!AG280</f>
        <v>4.2279936579530129E-14</v>
      </c>
      <c r="S285" s="67">
        <f t="shared" si="16"/>
        <v>2.9400194328264687E-6</v>
      </c>
      <c r="T285" s="67">
        <f t="shared" si="17"/>
        <v>1.4436972137267511E-6</v>
      </c>
      <c r="U285" s="67">
        <f t="shared" si="18"/>
        <v>8.2132597671380533E-7</v>
      </c>
      <c r="V285" s="67">
        <f t="shared" si="19"/>
        <v>1.3424746268614013E-13</v>
      </c>
      <c r="W285" s="67">
        <f t="shared" si="20"/>
        <v>1.208227164175261E-13</v>
      </c>
    </row>
    <row r="286" spans="2:23" x14ac:dyDescent="0.15">
      <c r="B286" s="162" t="s">
        <v>69</v>
      </c>
      <c r="C286" s="116" t="s">
        <v>165</v>
      </c>
      <c r="D286" s="46">
        <f>詳細表【係数】!G281</f>
        <v>0</v>
      </c>
      <c r="E286" s="46">
        <f>詳細表【係数】!H281</f>
        <v>0</v>
      </c>
      <c r="F286" s="46">
        <f>詳細表【係数】!I281</f>
        <v>0</v>
      </c>
      <c r="G286" s="46">
        <f>詳細表【係数】!AA281</f>
        <v>0</v>
      </c>
      <c r="H286" s="46">
        <f>詳細表【係数】!AE281</f>
        <v>0</v>
      </c>
      <c r="I286" s="46">
        <f>詳細表【係数】!M281</f>
        <v>0</v>
      </c>
      <c r="J286" s="46">
        <f>詳細表【係数】!N281</f>
        <v>0</v>
      </c>
      <c r="K286" s="46">
        <f>詳細表【係数】!O281</f>
        <v>0</v>
      </c>
      <c r="L286" s="46">
        <f>詳細表【係数】!AB281</f>
        <v>0</v>
      </c>
      <c r="M286" s="46">
        <f>詳細表【係数】!AF281</f>
        <v>0</v>
      </c>
      <c r="N286" s="46">
        <f>詳細表【係数】!U281</f>
        <v>0</v>
      </c>
      <c r="O286" s="46">
        <f>詳細表【係数】!V281</f>
        <v>0</v>
      </c>
      <c r="P286" s="46">
        <f>詳細表【係数】!W281</f>
        <v>0</v>
      </c>
      <c r="Q286" s="46">
        <f>詳細表【係数】!AC281</f>
        <v>0</v>
      </c>
      <c r="R286" s="46">
        <f>詳細表【係数】!AG281</f>
        <v>0</v>
      </c>
      <c r="S286" s="46">
        <f t="shared" si="16"/>
        <v>0</v>
      </c>
      <c r="T286" s="46">
        <f t="shared" si="17"/>
        <v>0</v>
      </c>
      <c r="U286" s="46">
        <f t="shared" si="18"/>
        <v>0</v>
      </c>
      <c r="V286" s="46">
        <f t="shared" si="19"/>
        <v>0</v>
      </c>
      <c r="W286" s="46">
        <f t="shared" si="20"/>
        <v>0</v>
      </c>
    </row>
    <row r="287" spans="2:23" x14ac:dyDescent="0.15">
      <c r="B287" s="155" t="s">
        <v>70</v>
      </c>
      <c r="C287" s="41" t="s">
        <v>166</v>
      </c>
      <c r="D287" s="46">
        <f>詳細表【係数】!G282</f>
        <v>0</v>
      </c>
      <c r="E287" s="46">
        <f>詳細表【係数】!H282</f>
        <v>0</v>
      </c>
      <c r="F287" s="46">
        <f>詳細表【係数】!I282</f>
        <v>0</v>
      </c>
      <c r="G287" s="46">
        <f>詳細表【係数】!AA282</f>
        <v>0</v>
      </c>
      <c r="H287" s="46">
        <f>詳細表【係数】!AE282</f>
        <v>0</v>
      </c>
      <c r="I287" s="46">
        <f>詳細表【係数】!M282</f>
        <v>1.3962485893880423E-4</v>
      </c>
      <c r="J287" s="46">
        <f>詳細表【係数】!N282</f>
        <v>3.0169991661643791E-5</v>
      </c>
      <c r="K287" s="46">
        <f>詳細表【係数】!O282</f>
        <v>7.5385998447402136E-6</v>
      </c>
      <c r="L287" s="46">
        <f>詳細表【係数】!AB282</f>
        <v>1.0148425366911882E-12</v>
      </c>
      <c r="M287" s="46">
        <f>詳細表【係数】!AF282</f>
        <v>1.0148425366911882E-12</v>
      </c>
      <c r="N287" s="46">
        <f>詳細表【係数】!U282</f>
        <v>1.7343226251616783E-5</v>
      </c>
      <c r="O287" s="46">
        <f>詳細表【係数】!V282</f>
        <v>3.7475059625779932E-6</v>
      </c>
      <c r="P287" s="46">
        <f>詳細表【係数】!W282</f>
        <v>9.3639229949042187E-7</v>
      </c>
      <c r="Q287" s="46">
        <f>詳細表【係数】!AC282</f>
        <v>1.2605666252679346E-13</v>
      </c>
      <c r="R287" s="46">
        <f>詳細表【係数】!AG282</f>
        <v>1.2605666252679346E-13</v>
      </c>
      <c r="S287" s="46">
        <f t="shared" si="16"/>
        <v>1.5696808519042102E-4</v>
      </c>
      <c r="T287" s="46">
        <f t="shared" si="17"/>
        <v>3.3917497624221785E-5</v>
      </c>
      <c r="U287" s="46">
        <f t="shared" si="18"/>
        <v>8.4749921442306348E-6</v>
      </c>
      <c r="V287" s="46">
        <f t="shared" si="19"/>
        <v>1.1408991992179816E-12</v>
      </c>
      <c r="W287" s="46">
        <f t="shared" si="20"/>
        <v>1.1408991992179816E-12</v>
      </c>
    </row>
    <row r="288" spans="2:23" x14ac:dyDescent="0.15">
      <c r="B288" s="155" t="s">
        <v>71</v>
      </c>
      <c r="C288" s="41" t="s">
        <v>966</v>
      </c>
      <c r="D288" s="46">
        <f>詳細表【係数】!G283</f>
        <v>0</v>
      </c>
      <c r="E288" s="46">
        <f>詳細表【係数】!H283</f>
        <v>0</v>
      </c>
      <c r="F288" s="46">
        <f>詳細表【係数】!I283</f>
        <v>0</v>
      </c>
      <c r="G288" s="46">
        <f>詳細表【係数】!AA283</f>
        <v>0</v>
      </c>
      <c r="H288" s="46">
        <f>詳細表【係数】!AE283</f>
        <v>0</v>
      </c>
      <c r="I288" s="46">
        <f>詳細表【係数】!M283</f>
        <v>4.5738012715903173E-7</v>
      </c>
      <c r="J288" s="46">
        <f>詳細表【係数】!N283</f>
        <v>1.8351408576563014E-7</v>
      </c>
      <c r="K288" s="46">
        <f>詳細表【係数】!O283</f>
        <v>8.5681251786867769E-8</v>
      </c>
      <c r="L288" s="46">
        <f>詳細表【係数】!AB283</f>
        <v>2.3256616635205001E-14</v>
      </c>
      <c r="M288" s="46">
        <f>詳細表【係数】!AF283</f>
        <v>2.1318565248937918E-14</v>
      </c>
      <c r="N288" s="46">
        <f>詳細表【係数】!U283</f>
        <v>9.6641184056134294E-8</v>
      </c>
      <c r="O288" s="46">
        <f>詳細表【係数】!V283</f>
        <v>3.8775227619810831E-8</v>
      </c>
      <c r="P288" s="46">
        <f>詳細表【係数】!W283</f>
        <v>1.8103842148820751E-8</v>
      </c>
      <c r="Q288" s="46">
        <f>詳細表【係数】!AC283</f>
        <v>4.9139585113288624E-15</v>
      </c>
      <c r="R288" s="46">
        <f>詳細表【係数】!AG283</f>
        <v>4.5044619687181234E-15</v>
      </c>
      <c r="S288" s="46">
        <f t="shared" si="16"/>
        <v>5.5402131121516598E-7</v>
      </c>
      <c r="T288" s="46">
        <f t="shared" si="17"/>
        <v>2.2228931338544098E-7</v>
      </c>
      <c r="U288" s="46">
        <f t="shared" si="18"/>
        <v>1.0378509393568852E-7</v>
      </c>
      <c r="V288" s="46">
        <f t="shared" si="19"/>
        <v>2.8170575146533862E-14</v>
      </c>
      <c r="W288" s="46">
        <f t="shared" si="20"/>
        <v>2.582302721765604E-14</v>
      </c>
    </row>
    <row r="289" spans="2:23" x14ac:dyDescent="0.15">
      <c r="B289" s="155" t="s">
        <v>72</v>
      </c>
      <c r="C289" s="41" t="s">
        <v>967</v>
      </c>
      <c r="D289" s="46">
        <f>詳細表【係数】!G284</f>
        <v>0</v>
      </c>
      <c r="E289" s="46">
        <f>詳細表【係数】!H284</f>
        <v>0</v>
      </c>
      <c r="F289" s="46">
        <f>詳細表【係数】!I284</f>
        <v>0</v>
      </c>
      <c r="G289" s="46">
        <f>詳細表【係数】!AA284</f>
        <v>0</v>
      </c>
      <c r="H289" s="46">
        <f>詳細表【係数】!AE284</f>
        <v>0</v>
      </c>
      <c r="I289" s="46">
        <f>詳細表【係数】!M284</f>
        <v>1.9627577936017477E-5</v>
      </c>
      <c r="J289" s="46">
        <f>詳細表【係数】!N284</f>
        <v>5.3630195128643622E-6</v>
      </c>
      <c r="K289" s="46">
        <f>詳細表【係数】!O284</f>
        <v>1.9485978682552701E-6</v>
      </c>
      <c r="L289" s="46">
        <f>詳細表【係数】!AB284</f>
        <v>4.0098903636043369E-13</v>
      </c>
      <c r="M289" s="46">
        <f>詳細表【係数】!AF284</f>
        <v>3.4251146855787045E-13</v>
      </c>
      <c r="N289" s="46">
        <f>詳細表【係数】!U284</f>
        <v>4.0056145417720506E-6</v>
      </c>
      <c r="O289" s="46">
        <f>詳細表【係数】!V284</f>
        <v>1.0944900597804264E-6</v>
      </c>
      <c r="P289" s="46">
        <f>詳細表【係数】!W284</f>
        <v>3.9767168331178531E-7</v>
      </c>
      <c r="Q289" s="46">
        <f>詳細表【係数】!AC284</f>
        <v>8.1834219197726504E-14</v>
      </c>
      <c r="R289" s="46">
        <f>詳細表【係数】!AG284</f>
        <v>6.9900062231391393E-14</v>
      </c>
      <c r="S289" s="46">
        <f t="shared" si="16"/>
        <v>2.3633192477789528E-5</v>
      </c>
      <c r="T289" s="46">
        <f t="shared" si="17"/>
        <v>6.4575095726447886E-6</v>
      </c>
      <c r="U289" s="46">
        <f t="shared" si="18"/>
        <v>2.3462695515670556E-6</v>
      </c>
      <c r="V289" s="46">
        <f t="shared" si="19"/>
        <v>4.8282325555816017E-13</v>
      </c>
      <c r="W289" s="46">
        <f t="shared" si="20"/>
        <v>4.1241153078926184E-13</v>
      </c>
    </row>
    <row r="290" spans="2:23" x14ac:dyDescent="0.15">
      <c r="B290" s="163" t="s">
        <v>73</v>
      </c>
      <c r="C290" s="62" t="s">
        <v>167</v>
      </c>
      <c r="D290" s="67">
        <f>詳細表【係数】!G285</f>
        <v>0</v>
      </c>
      <c r="E290" s="67">
        <f>詳細表【係数】!H285</f>
        <v>0</v>
      </c>
      <c r="F290" s="67">
        <f>詳細表【係数】!I285</f>
        <v>0</v>
      </c>
      <c r="G290" s="67">
        <f>詳細表【係数】!AA285</f>
        <v>0</v>
      </c>
      <c r="H290" s="67">
        <f>詳細表【係数】!AE285</f>
        <v>0</v>
      </c>
      <c r="I290" s="67">
        <f>詳細表【係数】!M285</f>
        <v>7.9552264212648143E-21</v>
      </c>
      <c r="J290" s="67">
        <f>詳細表【係数】!N285</f>
        <v>0</v>
      </c>
      <c r="K290" s="67">
        <f>詳細表【係数】!O285</f>
        <v>0</v>
      </c>
      <c r="L290" s="67">
        <f>詳細表【係数】!AB285</f>
        <v>0</v>
      </c>
      <c r="M290" s="67">
        <f>詳細表【係数】!AF285</f>
        <v>0</v>
      </c>
      <c r="N290" s="67">
        <f>詳細表【係数】!U285</f>
        <v>1.9658631364890312E-21</v>
      </c>
      <c r="O290" s="67">
        <f>詳細表【係数】!V285</f>
        <v>0</v>
      </c>
      <c r="P290" s="67">
        <f>詳細表【係数】!W285</f>
        <v>0</v>
      </c>
      <c r="Q290" s="67">
        <f>詳細表【係数】!AC285</f>
        <v>0</v>
      </c>
      <c r="R290" s="67">
        <f>詳細表【係数】!AG285</f>
        <v>0</v>
      </c>
      <c r="S290" s="67">
        <f t="shared" si="16"/>
        <v>9.9210895577538459E-21</v>
      </c>
      <c r="T290" s="67">
        <f t="shared" si="17"/>
        <v>0</v>
      </c>
      <c r="U290" s="67">
        <f t="shared" si="18"/>
        <v>0</v>
      </c>
      <c r="V290" s="67">
        <f t="shared" si="19"/>
        <v>0</v>
      </c>
      <c r="W290" s="67">
        <f t="shared" si="20"/>
        <v>0</v>
      </c>
    </row>
    <row r="291" spans="2:23" x14ac:dyDescent="0.15">
      <c r="B291" s="155" t="s">
        <v>74</v>
      </c>
      <c r="C291" s="41" t="s">
        <v>168</v>
      </c>
      <c r="D291" s="46">
        <f>詳細表【係数】!G286</f>
        <v>0</v>
      </c>
      <c r="E291" s="46">
        <f>詳細表【係数】!H286</f>
        <v>0</v>
      </c>
      <c r="F291" s="46">
        <f>詳細表【係数】!I286</f>
        <v>0</v>
      </c>
      <c r="G291" s="46">
        <f>詳細表【係数】!AA286</f>
        <v>0</v>
      </c>
      <c r="H291" s="46">
        <f>詳細表【係数】!AE286</f>
        <v>0</v>
      </c>
      <c r="I291" s="46">
        <f>詳細表【係数】!M286</f>
        <v>1.8550981208236528E-5</v>
      </c>
      <c r="J291" s="46">
        <f>詳細表【係数】!N286</f>
        <v>4.1171025687773593E-6</v>
      </c>
      <c r="K291" s="46">
        <f>詳細表【係数】!O286</f>
        <v>2.0941752902921956E-6</v>
      </c>
      <c r="L291" s="46">
        <f>詳細表【係数】!AB286</f>
        <v>4.7285471125538251E-13</v>
      </c>
      <c r="M291" s="46">
        <f>詳細表【係数】!AF286</f>
        <v>4.614330998724022E-13</v>
      </c>
      <c r="N291" s="46">
        <f>詳細表【係数】!U286</f>
        <v>2.0350669853270799E-6</v>
      </c>
      <c r="O291" s="46">
        <f>詳細表【係数】!V286</f>
        <v>4.5165155518588294E-7</v>
      </c>
      <c r="P291" s="46">
        <f>詳細表【係数】!W286</f>
        <v>2.2973377779441616E-7</v>
      </c>
      <c r="Q291" s="46">
        <f>詳細表【係数】!AC286</f>
        <v>5.1872782411366275E-14</v>
      </c>
      <c r="R291" s="46">
        <f>詳細表【係数】!AG286</f>
        <v>5.0619816652637625E-14</v>
      </c>
      <c r="S291" s="46">
        <f t="shared" si="16"/>
        <v>2.0586048193563607E-5</v>
      </c>
      <c r="T291" s="46">
        <f t="shared" si="17"/>
        <v>4.5687541239632424E-6</v>
      </c>
      <c r="U291" s="46">
        <f t="shared" si="18"/>
        <v>2.3239090680866118E-6</v>
      </c>
      <c r="V291" s="46">
        <f t="shared" si="19"/>
        <v>5.2472749366674879E-13</v>
      </c>
      <c r="W291" s="46">
        <f t="shared" si="20"/>
        <v>5.1205291652503985E-13</v>
      </c>
    </row>
    <row r="292" spans="2:23" x14ac:dyDescent="0.15">
      <c r="B292" s="155" t="s">
        <v>75</v>
      </c>
      <c r="C292" s="41" t="s">
        <v>968</v>
      </c>
      <c r="D292" s="46">
        <f>詳細表【係数】!G287</f>
        <v>0</v>
      </c>
      <c r="E292" s="46">
        <f>詳細表【係数】!H287</f>
        <v>0</v>
      </c>
      <c r="F292" s="46">
        <f>詳細表【係数】!I287</f>
        <v>0</v>
      </c>
      <c r="G292" s="46">
        <f>詳細表【係数】!AA287</f>
        <v>0</v>
      </c>
      <c r="H292" s="46">
        <f>詳細表【係数】!AE287</f>
        <v>0</v>
      </c>
      <c r="I292" s="46">
        <f>詳細表【係数】!M287</f>
        <v>1.8599341881872333E-5</v>
      </c>
      <c r="J292" s="46">
        <f>詳細表【係数】!N287</f>
        <v>7.3192283072406417E-6</v>
      </c>
      <c r="K292" s="46">
        <f>詳細表【係数】!O287</f>
        <v>5.8187070370843974E-6</v>
      </c>
      <c r="L292" s="46">
        <f>詳細表【係数】!AB287</f>
        <v>4.2248369877698106E-12</v>
      </c>
      <c r="M292" s="46">
        <f>詳細表【係数】!AF287</f>
        <v>3.9331220528999899E-12</v>
      </c>
      <c r="N292" s="46">
        <f>詳細表【係数】!U287</f>
        <v>3.119088021595072E-6</v>
      </c>
      <c r="O292" s="46">
        <f>詳細表【係数】!V287</f>
        <v>1.2274260823542489E-6</v>
      </c>
      <c r="P292" s="46">
        <f>詳細表【係数】!W287</f>
        <v>9.7579040891923719E-7</v>
      </c>
      <c r="Q292" s="46">
        <f>詳細表【係数】!AC287</f>
        <v>7.0850025368844248E-13</v>
      </c>
      <c r="R292" s="46">
        <f>詳細表【係数】!AG287</f>
        <v>6.5957999807662141E-13</v>
      </c>
      <c r="S292" s="46">
        <f t="shared" si="16"/>
        <v>2.1718429903467403E-5</v>
      </c>
      <c r="T292" s="46">
        <f t="shared" si="17"/>
        <v>8.546654389594891E-6</v>
      </c>
      <c r="U292" s="46">
        <f t="shared" si="18"/>
        <v>6.7944974460036348E-6</v>
      </c>
      <c r="V292" s="46">
        <f t="shared" si="19"/>
        <v>4.9333372414582528E-12</v>
      </c>
      <c r="W292" s="46">
        <f t="shared" si="20"/>
        <v>4.5927020509766115E-12</v>
      </c>
    </row>
    <row r="293" spans="2:23" x14ac:dyDescent="0.15">
      <c r="B293" s="155" t="s">
        <v>76</v>
      </c>
      <c r="C293" s="41" t="s">
        <v>169</v>
      </c>
      <c r="D293" s="46">
        <f>詳細表【係数】!G288</f>
        <v>0</v>
      </c>
      <c r="E293" s="46">
        <f>詳細表【係数】!H288</f>
        <v>0</v>
      </c>
      <c r="F293" s="46">
        <f>詳細表【係数】!I288</f>
        <v>0</v>
      </c>
      <c r="G293" s="46">
        <f>詳細表【係数】!AA288</f>
        <v>0</v>
      </c>
      <c r="H293" s="46">
        <f>詳細表【係数】!AE288</f>
        <v>0</v>
      </c>
      <c r="I293" s="46">
        <f>詳細表【係数】!M288</f>
        <v>3.0287038068694167E-4</v>
      </c>
      <c r="J293" s="46">
        <f>詳細表【係数】!N288</f>
        <v>1.3796956188376604E-4</v>
      </c>
      <c r="K293" s="46">
        <f>詳細表【係数】!O288</f>
        <v>1.0043743684162245E-4</v>
      </c>
      <c r="L293" s="46">
        <f>詳細表【係数】!AB288</f>
        <v>2.2830646178486378E-11</v>
      </c>
      <c r="M293" s="46">
        <f>詳細表【係数】!AF288</f>
        <v>2.056377350828206E-11</v>
      </c>
      <c r="N293" s="46">
        <f>詳細表【係数】!U288</f>
        <v>4.3882323084361413E-5</v>
      </c>
      <c r="O293" s="46">
        <f>詳細表【係数】!V288</f>
        <v>1.9990151815635286E-5</v>
      </c>
      <c r="P293" s="46">
        <f>詳細表【係数】!W288</f>
        <v>1.4552192404066428E-5</v>
      </c>
      <c r="Q293" s="46">
        <f>詳細表【係数】!AC288</f>
        <v>3.3078896310585185E-12</v>
      </c>
      <c r="R293" s="46">
        <f>詳細表【係数】!AG288</f>
        <v>2.9794466889676017E-12</v>
      </c>
      <c r="S293" s="46">
        <f t="shared" si="16"/>
        <v>3.4675270377130309E-4</v>
      </c>
      <c r="T293" s="46">
        <f t="shared" si="17"/>
        <v>1.5795971369940133E-4</v>
      </c>
      <c r="U293" s="46">
        <f t="shared" si="18"/>
        <v>1.1498962924568887E-4</v>
      </c>
      <c r="V293" s="46">
        <f t="shared" si="19"/>
        <v>2.6138535809544896E-11</v>
      </c>
      <c r="W293" s="46">
        <f t="shared" si="20"/>
        <v>2.3543220197249661E-11</v>
      </c>
    </row>
    <row r="294" spans="2:23" x14ac:dyDescent="0.15">
      <c r="B294" s="155" t="s">
        <v>77</v>
      </c>
      <c r="C294" s="41" t="s">
        <v>969</v>
      </c>
      <c r="D294" s="46">
        <f>詳細表【係数】!G289</f>
        <v>0</v>
      </c>
      <c r="E294" s="46">
        <f>詳細表【係数】!H289</f>
        <v>0</v>
      </c>
      <c r="F294" s="46">
        <f>詳細表【係数】!I289</f>
        <v>0</v>
      </c>
      <c r="G294" s="46">
        <f>詳細表【係数】!AA289</f>
        <v>0</v>
      </c>
      <c r="H294" s="46">
        <f>詳細表【係数】!AE289</f>
        <v>0</v>
      </c>
      <c r="I294" s="46">
        <f>詳細表【係数】!M289</f>
        <v>4.144347947927941E-5</v>
      </c>
      <c r="J294" s="46">
        <f>詳細表【係数】!N289</f>
        <v>1.853116107576731E-5</v>
      </c>
      <c r="K294" s="46">
        <f>詳細表【係数】!O289</f>
        <v>9.7513117921851069E-6</v>
      </c>
      <c r="L294" s="46">
        <f>詳細表【係数】!AB289</f>
        <v>1.8821236023940975E-12</v>
      </c>
      <c r="M294" s="46">
        <f>詳細表【係数】!AF289</f>
        <v>1.838011330462986E-12</v>
      </c>
      <c r="N294" s="46">
        <f>詳細表【係数】!U289</f>
        <v>9.0968352394169506E-6</v>
      </c>
      <c r="O294" s="46">
        <f>詳細表【係数】!V289</f>
        <v>4.0675860526053215E-6</v>
      </c>
      <c r="P294" s="46">
        <f>詳細表【係数】!W289</f>
        <v>2.1404109369253642E-6</v>
      </c>
      <c r="Q294" s="46">
        <f>詳細表【係数】!AC289</f>
        <v>4.1312574441914837E-13</v>
      </c>
      <c r="R294" s="46">
        <f>詳細表【係数】!AG289</f>
        <v>4.0344310978432462E-13</v>
      </c>
      <c r="S294" s="46">
        <f t="shared" si="16"/>
        <v>5.0540314718696363E-5</v>
      </c>
      <c r="T294" s="46">
        <f t="shared" si="17"/>
        <v>2.2598747128372634E-5</v>
      </c>
      <c r="U294" s="46">
        <f t="shared" si="18"/>
        <v>1.1891722729110471E-5</v>
      </c>
      <c r="V294" s="46">
        <f t="shared" si="19"/>
        <v>2.2952493468132459E-12</v>
      </c>
      <c r="W294" s="46">
        <f t="shared" si="20"/>
        <v>2.2414544402473108E-12</v>
      </c>
    </row>
    <row r="295" spans="2:23" x14ac:dyDescent="0.15">
      <c r="B295" s="155" t="s">
        <v>78</v>
      </c>
      <c r="C295" s="41" t="s">
        <v>970</v>
      </c>
      <c r="D295" s="67">
        <f>詳細表【係数】!G290</f>
        <v>0</v>
      </c>
      <c r="E295" s="67">
        <f>詳細表【係数】!H290</f>
        <v>0</v>
      </c>
      <c r="F295" s="67">
        <f>詳細表【係数】!I290</f>
        <v>0</v>
      </c>
      <c r="G295" s="67">
        <f>詳細表【係数】!AA290</f>
        <v>0</v>
      </c>
      <c r="H295" s="67">
        <f>詳細表【係数】!AE290</f>
        <v>0</v>
      </c>
      <c r="I295" s="67">
        <f>詳細表【係数】!M290</f>
        <v>3.8721903528966425E-5</v>
      </c>
      <c r="J295" s="67">
        <f>詳細表【係数】!N290</f>
        <v>1.8583638864135596E-5</v>
      </c>
      <c r="K295" s="67">
        <f>詳細表【係数】!O290</f>
        <v>1.0009951908185429E-5</v>
      </c>
      <c r="L295" s="67">
        <f>詳細表【係数】!AB290</f>
        <v>1.6899892137847677E-12</v>
      </c>
      <c r="M295" s="67">
        <f>詳細表【係数】!AF290</f>
        <v>1.6119581200741708E-12</v>
      </c>
      <c r="N295" s="67">
        <f>詳細表【係数】!U290</f>
        <v>8.4892003218972601E-6</v>
      </c>
      <c r="O295" s="67">
        <f>詳細表【係数】!V290</f>
        <v>4.0741858909241826E-6</v>
      </c>
      <c r="P295" s="67">
        <f>詳細表【係数】!W290</f>
        <v>2.194532789370132E-6</v>
      </c>
      <c r="Q295" s="67">
        <f>詳細表【係数】!AC290</f>
        <v>3.7050495120758572E-13</v>
      </c>
      <c r="R295" s="67">
        <f>詳細表【係数】!AG290</f>
        <v>3.533977967168345E-13</v>
      </c>
      <c r="S295" s="67">
        <f t="shared" si="16"/>
        <v>4.7211103850863685E-5</v>
      </c>
      <c r="T295" s="67">
        <f t="shared" si="17"/>
        <v>2.265782475505978E-5</v>
      </c>
      <c r="U295" s="67">
        <f t="shared" si="18"/>
        <v>1.2204484697555562E-5</v>
      </c>
      <c r="V295" s="67">
        <f t="shared" si="19"/>
        <v>2.0604941649923536E-12</v>
      </c>
      <c r="W295" s="67">
        <f t="shared" si="20"/>
        <v>1.9653559167910052E-12</v>
      </c>
    </row>
    <row r="296" spans="2:23" x14ac:dyDescent="0.15">
      <c r="B296" s="162" t="s">
        <v>79</v>
      </c>
      <c r="C296" s="116" t="s">
        <v>971</v>
      </c>
      <c r="D296" s="46">
        <f>詳細表【係数】!G291</f>
        <v>3.3983898365336806E-6</v>
      </c>
      <c r="E296" s="46">
        <f>詳細表【係数】!H291</f>
        <v>1.4984964304538931E-6</v>
      </c>
      <c r="F296" s="46">
        <f>詳細表【係数】!I291</f>
        <v>8.3027854625530739E-7</v>
      </c>
      <c r="G296" s="46">
        <f>詳細表【係数】!AA291</f>
        <v>1.828328617849196E-13</v>
      </c>
      <c r="H296" s="46">
        <f>詳細表【係数】!AE291</f>
        <v>1.8027575882289275E-13</v>
      </c>
      <c r="I296" s="46">
        <f>詳細表【係数】!M291</f>
        <v>4.4077273779812723E-5</v>
      </c>
      <c r="J296" s="46">
        <f>詳細表【係数】!N291</f>
        <v>1.9435568195601192E-5</v>
      </c>
      <c r="K296" s="46">
        <f>詳細表【係数】!O291</f>
        <v>1.0768751249011507E-5</v>
      </c>
      <c r="L296" s="46">
        <f>詳細表【係数】!AB291</f>
        <v>2.3713506962051239E-12</v>
      </c>
      <c r="M296" s="46">
        <f>詳細表【係数】!AF291</f>
        <v>2.3381849522022554E-12</v>
      </c>
      <c r="N296" s="46">
        <f>詳細表【係数】!U291</f>
        <v>1.6907141699416994E-5</v>
      </c>
      <c r="O296" s="46">
        <f>詳細表【係数】!V291</f>
        <v>7.4550868806729497E-6</v>
      </c>
      <c r="P296" s="46">
        <f>詳細表【係数】!W291</f>
        <v>4.1306729677142224E-6</v>
      </c>
      <c r="Q296" s="46">
        <f>詳細表【係数】!AC291</f>
        <v>9.0960167908827297E-13</v>
      </c>
      <c r="R296" s="46">
        <f>詳細表【係数】!AG291</f>
        <v>8.9687997728284269E-13</v>
      </c>
      <c r="S296" s="46">
        <f t="shared" si="16"/>
        <v>6.4382805315763396E-5</v>
      </c>
      <c r="T296" s="46">
        <f t="shared" si="17"/>
        <v>2.8389151506728033E-5</v>
      </c>
      <c r="U296" s="46">
        <f t="shared" si="18"/>
        <v>1.5729702762981036E-5</v>
      </c>
      <c r="V296" s="46">
        <f t="shared" si="19"/>
        <v>3.4637852370783166E-12</v>
      </c>
      <c r="W296" s="46">
        <f t="shared" si="20"/>
        <v>3.4153406883079909E-12</v>
      </c>
    </row>
    <row r="297" spans="2:23" x14ac:dyDescent="0.15">
      <c r="B297" s="155" t="s">
        <v>80</v>
      </c>
      <c r="C297" s="41" t="s">
        <v>972</v>
      </c>
      <c r="D297" s="46">
        <f>詳細表【係数】!G292</f>
        <v>0</v>
      </c>
      <c r="E297" s="46">
        <f>詳細表【係数】!H292</f>
        <v>0</v>
      </c>
      <c r="F297" s="46">
        <f>詳細表【係数】!I292</f>
        <v>0</v>
      </c>
      <c r="G297" s="46">
        <f>詳細表【係数】!AA292</f>
        <v>0</v>
      </c>
      <c r="H297" s="46">
        <f>詳細表【係数】!AE292</f>
        <v>0</v>
      </c>
      <c r="I297" s="46">
        <f>詳細表【係数】!M292</f>
        <v>2.7492144770799868E-20</v>
      </c>
      <c r="J297" s="46">
        <f>詳細表【係数】!N292</f>
        <v>0</v>
      </c>
      <c r="K297" s="46">
        <f>詳細表【係数】!O292</f>
        <v>0</v>
      </c>
      <c r="L297" s="46">
        <f>詳細表【係数】!AB292</f>
        <v>0</v>
      </c>
      <c r="M297" s="46">
        <f>詳細表【係数】!AF292</f>
        <v>0</v>
      </c>
      <c r="N297" s="46">
        <f>詳細表【係数】!U292</f>
        <v>7.7538803245137372E-21</v>
      </c>
      <c r="O297" s="46">
        <f>詳細表【係数】!V292</f>
        <v>0</v>
      </c>
      <c r="P297" s="46">
        <f>詳細表【係数】!W292</f>
        <v>0</v>
      </c>
      <c r="Q297" s="46">
        <f>詳細表【係数】!AC292</f>
        <v>0</v>
      </c>
      <c r="R297" s="46">
        <f>詳細表【係数】!AG292</f>
        <v>0</v>
      </c>
      <c r="S297" s="46">
        <f t="shared" si="16"/>
        <v>3.5246025095313605E-20</v>
      </c>
      <c r="T297" s="46">
        <f t="shared" si="17"/>
        <v>0</v>
      </c>
      <c r="U297" s="46">
        <f t="shared" si="18"/>
        <v>0</v>
      </c>
      <c r="V297" s="46">
        <f t="shared" si="19"/>
        <v>0</v>
      </c>
      <c r="W297" s="46">
        <f t="shared" si="20"/>
        <v>0</v>
      </c>
    </row>
    <row r="298" spans="2:23" x14ac:dyDescent="0.15">
      <c r="B298" s="155" t="s">
        <v>81</v>
      </c>
      <c r="C298" s="41" t="s">
        <v>973</v>
      </c>
      <c r="D298" s="46">
        <f>詳細表【係数】!G293</f>
        <v>0</v>
      </c>
      <c r="E298" s="46">
        <f>詳細表【係数】!H293</f>
        <v>0</v>
      </c>
      <c r="F298" s="46">
        <f>詳細表【係数】!I293</f>
        <v>0</v>
      </c>
      <c r="G298" s="46">
        <f>詳細表【係数】!AA293</f>
        <v>0</v>
      </c>
      <c r="H298" s="46">
        <f>詳細表【係数】!AE293</f>
        <v>0</v>
      </c>
      <c r="I298" s="46">
        <f>詳細表【係数】!M293</f>
        <v>4.1610377729808426E-20</v>
      </c>
      <c r="J298" s="46">
        <f>詳細表【係数】!N293</f>
        <v>1.4938046195883419E-20</v>
      </c>
      <c r="K298" s="46">
        <f>詳細表【係数】!O293</f>
        <v>1.2873806178543021E-20</v>
      </c>
      <c r="L298" s="46">
        <f>詳細表【係数】!AB293</f>
        <v>4.1689786847613401E-27</v>
      </c>
      <c r="M298" s="46">
        <f>詳細表【係数】!AF293</f>
        <v>4.0895695669563623E-27</v>
      </c>
      <c r="N298" s="46">
        <f>詳細表【係数】!U293</f>
        <v>9.1264915980382717E-21</v>
      </c>
      <c r="O298" s="46">
        <f>詳細表【係数】!V293</f>
        <v>3.2763930667270407E-21</v>
      </c>
      <c r="P298" s="46">
        <f>詳細表【係数】!W293</f>
        <v>2.8236389654083297E-21</v>
      </c>
      <c r="Q298" s="46">
        <f>詳細表【係数】!AC293</f>
        <v>9.1439085667368177E-28</v>
      </c>
      <c r="R298" s="46">
        <f>詳細表【係数】!AG293</f>
        <v>8.969738879751355E-28</v>
      </c>
      <c r="S298" s="46">
        <f t="shared" si="16"/>
        <v>5.0736869327846699E-20</v>
      </c>
      <c r="T298" s="46">
        <f t="shared" si="17"/>
        <v>1.8214439262610461E-20</v>
      </c>
      <c r="U298" s="46">
        <f t="shared" si="18"/>
        <v>1.5697445143951349E-20</v>
      </c>
      <c r="V298" s="46">
        <f t="shared" si="19"/>
        <v>5.0833695414350223E-27</v>
      </c>
      <c r="W298" s="46">
        <f t="shared" si="20"/>
        <v>4.9865434549314978E-27</v>
      </c>
    </row>
    <row r="299" spans="2:23" x14ac:dyDescent="0.15">
      <c r="B299" s="155" t="s">
        <v>82</v>
      </c>
      <c r="C299" s="41" t="s">
        <v>974</v>
      </c>
      <c r="D299" s="46">
        <f>詳細表【係数】!G294</f>
        <v>0</v>
      </c>
      <c r="E299" s="46">
        <f>詳細表【係数】!H294</f>
        <v>0</v>
      </c>
      <c r="F299" s="46">
        <f>詳細表【係数】!I294</f>
        <v>0</v>
      </c>
      <c r="G299" s="46">
        <f>詳細表【係数】!AA294</f>
        <v>0</v>
      </c>
      <c r="H299" s="46">
        <f>詳細表【係数】!AE294</f>
        <v>0</v>
      </c>
      <c r="I299" s="46">
        <f>詳細表【係数】!M294</f>
        <v>4.7717796158362088E-6</v>
      </c>
      <c r="J299" s="46">
        <f>詳細表【係数】!N294</f>
        <v>1.8470302643863484E-6</v>
      </c>
      <c r="K299" s="46">
        <f>詳細表【係数】!O294</f>
        <v>1.399611392060686E-6</v>
      </c>
      <c r="L299" s="46">
        <f>詳細表【係数】!AB294</f>
        <v>4.2284703447904575E-13</v>
      </c>
      <c r="M299" s="46">
        <f>詳細表【係数】!AF294</f>
        <v>4.1301338251441681E-13</v>
      </c>
      <c r="N299" s="46">
        <f>詳細表【係数】!U294</f>
        <v>1.8336091528562445E-6</v>
      </c>
      <c r="O299" s="46">
        <f>詳細表【係数】!V294</f>
        <v>7.0974183031036841E-7</v>
      </c>
      <c r="P299" s="46">
        <f>詳細表【係数】!W294</f>
        <v>5.3781617457926474E-7</v>
      </c>
      <c r="Q299" s="46">
        <f>詳細表【係数】!AC294</f>
        <v>1.6248365496716848E-13</v>
      </c>
      <c r="R299" s="46">
        <f>詳細表【係数】!AG294</f>
        <v>1.5870496531676921E-13</v>
      </c>
      <c r="S299" s="46">
        <f t="shared" si="16"/>
        <v>6.6053887686924531E-6</v>
      </c>
      <c r="T299" s="46">
        <f t="shared" si="17"/>
        <v>2.5567720946967168E-6</v>
      </c>
      <c r="U299" s="46">
        <f t="shared" si="18"/>
        <v>1.9374275666399509E-6</v>
      </c>
      <c r="V299" s="46">
        <f t="shared" si="19"/>
        <v>5.853306894462142E-13</v>
      </c>
      <c r="W299" s="46">
        <f t="shared" si="20"/>
        <v>5.7171834783118602E-13</v>
      </c>
    </row>
    <row r="300" spans="2:23" x14ac:dyDescent="0.15">
      <c r="B300" s="163" t="s">
        <v>83</v>
      </c>
      <c r="C300" s="62" t="s">
        <v>975</v>
      </c>
      <c r="D300" s="67">
        <f>詳細表【係数】!G295</f>
        <v>0</v>
      </c>
      <c r="E300" s="67">
        <f>詳細表【係数】!H295</f>
        <v>0</v>
      </c>
      <c r="F300" s="67">
        <f>詳細表【係数】!I295</f>
        <v>0</v>
      </c>
      <c r="G300" s="67">
        <f>詳細表【係数】!AA295</f>
        <v>0</v>
      </c>
      <c r="H300" s="67">
        <f>詳細表【係数】!AE295</f>
        <v>0</v>
      </c>
      <c r="I300" s="67">
        <f>詳細表【係数】!M295</f>
        <v>1.124576496108222E-20</v>
      </c>
      <c r="J300" s="67">
        <f>詳細表【係数】!N295</f>
        <v>0</v>
      </c>
      <c r="K300" s="67">
        <f>詳細表【係数】!O295</f>
        <v>0</v>
      </c>
      <c r="L300" s="67">
        <f>詳細表【係数】!AB295</f>
        <v>0</v>
      </c>
      <c r="M300" s="67">
        <f>詳細表【係数】!AF295</f>
        <v>0</v>
      </c>
      <c r="N300" s="67">
        <f>詳細表【係数】!U295</f>
        <v>2.5978336960979859E-21</v>
      </c>
      <c r="O300" s="67">
        <f>詳細表【係数】!V295</f>
        <v>0</v>
      </c>
      <c r="P300" s="67">
        <f>詳細表【係数】!W295</f>
        <v>0</v>
      </c>
      <c r="Q300" s="67">
        <f>詳細表【係数】!AC295</f>
        <v>0</v>
      </c>
      <c r="R300" s="67">
        <f>詳細表【係数】!AG295</f>
        <v>0</v>
      </c>
      <c r="S300" s="67">
        <f t="shared" si="16"/>
        <v>1.3843598657180208E-20</v>
      </c>
      <c r="T300" s="67">
        <f t="shared" si="17"/>
        <v>0</v>
      </c>
      <c r="U300" s="67">
        <f t="shared" si="18"/>
        <v>0</v>
      </c>
      <c r="V300" s="67">
        <f t="shared" si="19"/>
        <v>0</v>
      </c>
      <c r="W300" s="67">
        <f t="shared" si="20"/>
        <v>0</v>
      </c>
    </row>
    <row r="301" spans="2:23" x14ac:dyDescent="0.15">
      <c r="B301" s="155" t="s">
        <v>84</v>
      </c>
      <c r="C301" s="41" t="s">
        <v>976</v>
      </c>
      <c r="D301" s="46">
        <f>詳細表【係数】!G296</f>
        <v>0</v>
      </c>
      <c r="E301" s="46">
        <f>詳細表【係数】!H296</f>
        <v>0</v>
      </c>
      <c r="F301" s="46">
        <f>詳細表【係数】!I296</f>
        <v>0</v>
      </c>
      <c r="G301" s="46">
        <f>詳細表【係数】!AA296</f>
        <v>0</v>
      </c>
      <c r="H301" s="46">
        <f>詳細表【係数】!AE296</f>
        <v>0</v>
      </c>
      <c r="I301" s="46">
        <f>詳細表【係数】!M296</f>
        <v>7.488432784397523E-8</v>
      </c>
      <c r="J301" s="46">
        <f>詳細表【係数】!N296</f>
        <v>2.9158471953461922E-8</v>
      </c>
      <c r="K301" s="46">
        <f>詳細表【係数】!O296</f>
        <v>2.0571529401105262E-8</v>
      </c>
      <c r="L301" s="46">
        <f>詳細表【係数】!AB296</f>
        <v>2.4755149700487679E-15</v>
      </c>
      <c r="M301" s="46">
        <f>詳細表【係数】!AF296</f>
        <v>2.4755149700487679E-15</v>
      </c>
      <c r="N301" s="46">
        <f>詳細表【係数】!U296</f>
        <v>1.732798534641706E-8</v>
      </c>
      <c r="O301" s="46">
        <f>詳細表【係数】!V296</f>
        <v>6.7471737983176833E-9</v>
      </c>
      <c r="P301" s="46">
        <f>詳細表【係数】!W296</f>
        <v>4.7601837430983722E-9</v>
      </c>
      <c r="Q301" s="46">
        <f>詳細表【係数】!AC296</f>
        <v>5.7282596186502684E-16</v>
      </c>
      <c r="R301" s="46">
        <f>詳細表【係数】!AG296</f>
        <v>5.7282596186502684E-16</v>
      </c>
      <c r="S301" s="46">
        <f t="shared" si="16"/>
        <v>9.2212313190392283E-8</v>
      </c>
      <c r="T301" s="46">
        <f t="shared" si="17"/>
        <v>3.5905645751779606E-8</v>
      </c>
      <c r="U301" s="46">
        <f t="shared" si="18"/>
        <v>2.5331713144203633E-8</v>
      </c>
      <c r="V301" s="46">
        <f t="shared" si="19"/>
        <v>3.0483409319137947E-15</v>
      </c>
      <c r="W301" s="46">
        <f t="shared" si="20"/>
        <v>3.0483409319137947E-15</v>
      </c>
    </row>
    <row r="302" spans="2:23" x14ac:dyDescent="0.15">
      <c r="B302" s="155" t="s">
        <v>85</v>
      </c>
      <c r="C302" s="41" t="s">
        <v>977</v>
      </c>
      <c r="D302" s="46">
        <f>詳細表【係数】!G297</f>
        <v>1.9237385754197837E-5</v>
      </c>
      <c r="E302" s="46">
        <f>詳細表【係数】!H297</f>
        <v>7.0249720434312431E-6</v>
      </c>
      <c r="F302" s="46">
        <f>詳細表【係数】!I297</f>
        <v>3.1316094519247113E-6</v>
      </c>
      <c r="G302" s="46">
        <f>詳細表【係数】!AA297</f>
        <v>5.8769200562818953E-13</v>
      </c>
      <c r="H302" s="46">
        <f>詳細表【係数】!AE297</f>
        <v>5.7900031498749965E-13</v>
      </c>
      <c r="I302" s="46">
        <f>詳細表【係数】!M297</f>
        <v>3.7070250522179205E-6</v>
      </c>
      <c r="J302" s="46">
        <f>詳細表【係数】!N297</f>
        <v>1.3537051077975864E-6</v>
      </c>
      <c r="K302" s="46">
        <f>詳細表【係数】!O297</f>
        <v>6.0345801869228086E-7</v>
      </c>
      <c r="L302" s="46">
        <f>詳細表【係数】!AB297</f>
        <v>1.1324766346573358E-13</v>
      </c>
      <c r="M302" s="46">
        <f>詳細表【係数】!AF297</f>
        <v>1.115727833462176E-13</v>
      </c>
      <c r="N302" s="46">
        <f>詳細表【係数】!U297</f>
        <v>1.0554136568390739E-5</v>
      </c>
      <c r="O302" s="46">
        <f>詳細表【係数】!V297</f>
        <v>3.8540847120727657E-6</v>
      </c>
      <c r="P302" s="46">
        <f>詳細表【係数】!W297</f>
        <v>1.7180834369485178E-6</v>
      </c>
      <c r="Q302" s="46">
        <f>詳細表【係数】!AC297</f>
        <v>3.2242331503894132E-13</v>
      </c>
      <c r="R302" s="46">
        <f>詳細表【係数】!AG297</f>
        <v>3.1765482460036768E-13</v>
      </c>
      <c r="S302" s="46">
        <f t="shared" si="16"/>
        <v>3.3498547374806495E-5</v>
      </c>
      <c r="T302" s="46">
        <f t="shared" si="17"/>
        <v>1.2232761863301595E-5</v>
      </c>
      <c r="U302" s="46">
        <f t="shared" si="18"/>
        <v>5.4531509075655102E-6</v>
      </c>
      <c r="V302" s="46">
        <f t="shared" si="19"/>
        <v>1.0233629841328645E-12</v>
      </c>
      <c r="W302" s="46">
        <f t="shared" si="20"/>
        <v>1.008227922934085E-12</v>
      </c>
    </row>
    <row r="303" spans="2:23" x14ac:dyDescent="0.15">
      <c r="B303" s="155" t="s">
        <v>86</v>
      </c>
      <c r="C303" s="41" t="s">
        <v>951</v>
      </c>
      <c r="D303" s="46">
        <f>詳細表【係数】!G298</f>
        <v>2.5776175079864085E-10</v>
      </c>
      <c r="E303" s="46">
        <f>詳細表【係数】!H298</f>
        <v>9.6037039410461355E-11</v>
      </c>
      <c r="F303" s="46">
        <f>詳細表【係数】!I298</f>
        <v>5.6291840416348342E-11</v>
      </c>
      <c r="G303" s="46">
        <f>詳細表【係数】!AA298</f>
        <v>8.3148951870529303E-18</v>
      </c>
      <c r="H303" s="46">
        <f>詳細表【係数】!AE298</f>
        <v>8.3148951870529303E-18</v>
      </c>
      <c r="I303" s="46">
        <f>詳細表【係数】!M298</f>
        <v>2.6927720376320789E-8</v>
      </c>
      <c r="J303" s="46">
        <f>詳細表【係数】!N298</f>
        <v>1.0032747430532424E-8</v>
      </c>
      <c r="K303" s="46">
        <f>詳細表【係数】!O298</f>
        <v>5.8806666757319919E-9</v>
      </c>
      <c r="L303" s="46">
        <f>詳細表【係数】!AB298</f>
        <v>8.6863614117163836E-16</v>
      </c>
      <c r="M303" s="46">
        <f>詳細表【係数】!AF298</f>
        <v>8.6863614117163836E-16</v>
      </c>
      <c r="N303" s="46">
        <f>詳細表【係数】!U298</f>
        <v>4.5597807830540223E-7</v>
      </c>
      <c r="O303" s="46">
        <f>詳細表【係数】!V298</f>
        <v>1.6988860659443213E-7</v>
      </c>
      <c r="P303" s="46">
        <f>詳細表【係数】!W298</f>
        <v>9.9579728713792681E-8</v>
      </c>
      <c r="Q303" s="46">
        <f>詳細表【係数】!AC298</f>
        <v>1.4708970267916201E-14</v>
      </c>
      <c r="R303" s="46">
        <f>詳細表【係数】!AG298</f>
        <v>1.4708970267916201E-14</v>
      </c>
      <c r="S303" s="46">
        <f t="shared" si="16"/>
        <v>4.8316356043252164E-7</v>
      </c>
      <c r="T303" s="46">
        <f t="shared" si="17"/>
        <v>1.8001739106437501E-7</v>
      </c>
      <c r="U303" s="46">
        <f t="shared" si="18"/>
        <v>1.0551668722994102E-7</v>
      </c>
      <c r="V303" s="46">
        <f t="shared" si="19"/>
        <v>1.5585921304274893E-14</v>
      </c>
      <c r="W303" s="46">
        <f t="shared" si="20"/>
        <v>1.5585921304274893E-14</v>
      </c>
    </row>
    <row r="304" spans="2:23" x14ac:dyDescent="0.15">
      <c r="B304" s="155" t="s">
        <v>87</v>
      </c>
      <c r="C304" s="41" t="s">
        <v>978</v>
      </c>
      <c r="D304" s="46">
        <f>詳細表【係数】!G299</f>
        <v>0</v>
      </c>
      <c r="E304" s="46">
        <f>詳細表【係数】!H299</f>
        <v>0</v>
      </c>
      <c r="F304" s="46">
        <f>詳細表【係数】!I299</f>
        <v>0</v>
      </c>
      <c r="G304" s="46">
        <f>詳細表【係数】!AA299</f>
        <v>0</v>
      </c>
      <c r="H304" s="46">
        <f>詳細表【係数】!AE299</f>
        <v>0</v>
      </c>
      <c r="I304" s="46">
        <f>詳細表【係数】!M299</f>
        <v>2.9063124300990626E-6</v>
      </c>
      <c r="J304" s="46">
        <f>詳細表【係数】!N299</f>
        <v>9.2797412623163027E-7</v>
      </c>
      <c r="K304" s="46">
        <f>詳細表【係数】!O299</f>
        <v>5.1031958011739442E-7</v>
      </c>
      <c r="L304" s="46">
        <f>詳細表【係数】!AB299</f>
        <v>1.2034420000410195E-13</v>
      </c>
      <c r="M304" s="46">
        <f>詳細表【係数】!AF299</f>
        <v>1.2034420000410195E-13</v>
      </c>
      <c r="N304" s="46">
        <f>詳細表【係数】!U299</f>
        <v>2.0245308952148428E-5</v>
      </c>
      <c r="O304" s="46">
        <f>詳細表【係数】!V299</f>
        <v>6.4642475084892969E-6</v>
      </c>
      <c r="P304" s="46">
        <f>詳細表【係数】!W299</f>
        <v>3.5548750563803485E-6</v>
      </c>
      <c r="Q304" s="46">
        <f>詳細表【係数】!AC299</f>
        <v>8.3831507048233652E-13</v>
      </c>
      <c r="R304" s="46">
        <f>詳細表【係数】!AG299</f>
        <v>8.3831507048233652E-13</v>
      </c>
      <c r="S304" s="46">
        <f t="shared" si="16"/>
        <v>2.3151621382247491E-5</v>
      </c>
      <c r="T304" s="46">
        <f t="shared" si="17"/>
        <v>7.3922216347209272E-6</v>
      </c>
      <c r="U304" s="46">
        <f t="shared" si="18"/>
        <v>4.0651946364977429E-6</v>
      </c>
      <c r="V304" s="46">
        <f t="shared" si="19"/>
        <v>9.5865927048643836E-13</v>
      </c>
      <c r="W304" s="46">
        <f t="shared" si="20"/>
        <v>9.5865927048643836E-13</v>
      </c>
    </row>
    <row r="305" spans="2:23" x14ac:dyDescent="0.15">
      <c r="B305" s="155" t="s">
        <v>88</v>
      </c>
      <c r="C305" s="41" t="s">
        <v>979</v>
      </c>
      <c r="D305" s="67">
        <f>詳細表【係数】!G300</f>
        <v>0</v>
      </c>
      <c r="E305" s="67">
        <f>詳細表【係数】!H300</f>
        <v>0</v>
      </c>
      <c r="F305" s="67">
        <f>詳細表【係数】!I300</f>
        <v>0</v>
      </c>
      <c r="G305" s="67">
        <f>詳細表【係数】!AA300</f>
        <v>0</v>
      </c>
      <c r="H305" s="67">
        <f>詳細表【係数】!AE300</f>
        <v>0</v>
      </c>
      <c r="I305" s="67">
        <f>詳細表【係数】!M300</f>
        <v>0</v>
      </c>
      <c r="J305" s="67">
        <f>詳細表【係数】!N300</f>
        <v>0</v>
      </c>
      <c r="K305" s="67">
        <f>詳細表【係数】!O300</f>
        <v>0</v>
      </c>
      <c r="L305" s="67">
        <f>詳細表【係数】!AB300</f>
        <v>0</v>
      </c>
      <c r="M305" s="67">
        <f>詳細表【係数】!AF300</f>
        <v>0</v>
      </c>
      <c r="N305" s="67">
        <f>詳細表【係数】!U300</f>
        <v>7.8030886700040003E-4</v>
      </c>
      <c r="O305" s="67">
        <f>詳細表【係数】!V300</f>
        <v>1.3320012155983374E-4</v>
      </c>
      <c r="P305" s="67">
        <f>詳細表【係数】!W300</f>
        <v>1.021249656002291E-4</v>
      </c>
      <c r="Q305" s="67">
        <f>詳細表【係数】!AC300</f>
        <v>1.3436501190026257E-11</v>
      </c>
      <c r="R305" s="67">
        <f>詳細表【係数】!AG300</f>
        <v>1.3436501190026257E-11</v>
      </c>
      <c r="S305" s="67">
        <f t="shared" si="16"/>
        <v>7.8030886700040003E-4</v>
      </c>
      <c r="T305" s="67">
        <f t="shared" si="17"/>
        <v>1.3320012155983374E-4</v>
      </c>
      <c r="U305" s="67">
        <f t="shared" si="18"/>
        <v>1.021249656002291E-4</v>
      </c>
      <c r="V305" s="67">
        <f t="shared" si="19"/>
        <v>1.3436501190026257E-11</v>
      </c>
      <c r="W305" s="67">
        <f t="shared" si="20"/>
        <v>1.3436501190026257E-11</v>
      </c>
    </row>
    <row r="306" spans="2:23" x14ac:dyDescent="0.15">
      <c r="B306" s="162" t="s">
        <v>89</v>
      </c>
      <c r="C306" s="116" t="s">
        <v>980</v>
      </c>
      <c r="D306" s="46">
        <f>詳細表【係数】!G301</f>
        <v>0</v>
      </c>
      <c r="E306" s="46">
        <f>詳細表【係数】!H301</f>
        <v>0</v>
      </c>
      <c r="F306" s="46">
        <f>詳細表【係数】!I301</f>
        <v>0</v>
      </c>
      <c r="G306" s="46">
        <f>詳細表【係数】!AA301</f>
        <v>0</v>
      </c>
      <c r="H306" s="46">
        <f>詳細表【係数】!AE301</f>
        <v>0</v>
      </c>
      <c r="I306" s="46">
        <f>詳細表【係数】!M301</f>
        <v>1.431067248825872E-5</v>
      </c>
      <c r="J306" s="46">
        <f>詳細表【係数】!N301</f>
        <v>2.8174892861948777E-6</v>
      </c>
      <c r="K306" s="46">
        <f>詳細表【係数】!O301</f>
        <v>1.2399897207867441E-6</v>
      </c>
      <c r="L306" s="46">
        <f>詳細表【係数】!AB301</f>
        <v>2.4650519918205174E-13</v>
      </c>
      <c r="M306" s="46">
        <f>詳細表【係数】!AF301</f>
        <v>2.4650519918205174E-13</v>
      </c>
      <c r="N306" s="46">
        <f>詳細表【係数】!U301</f>
        <v>9.9323748349220358E-5</v>
      </c>
      <c r="O306" s="46">
        <f>詳細表【係数】!V301</f>
        <v>1.9554887938931166E-5</v>
      </c>
      <c r="P306" s="46">
        <f>詳細表【係数】!W301</f>
        <v>8.6061942291035125E-6</v>
      </c>
      <c r="Q306" s="46">
        <f>詳細表【係数】!AC301</f>
        <v>1.7108783944584327E-12</v>
      </c>
      <c r="R306" s="46">
        <f>詳細表【係数】!AG301</f>
        <v>1.7108783944584327E-12</v>
      </c>
      <c r="S306" s="46">
        <f t="shared" si="16"/>
        <v>1.1363442083747909E-4</v>
      </c>
      <c r="T306" s="46">
        <f t="shared" si="17"/>
        <v>2.2372377225126043E-5</v>
      </c>
      <c r="U306" s="46">
        <f t="shared" si="18"/>
        <v>9.8461839498902562E-6</v>
      </c>
      <c r="V306" s="46">
        <f t="shared" si="19"/>
        <v>1.9573835936404843E-12</v>
      </c>
      <c r="W306" s="46">
        <f t="shared" si="20"/>
        <v>1.9573835936404843E-12</v>
      </c>
    </row>
    <row r="307" spans="2:23" x14ac:dyDescent="0.15">
      <c r="B307" s="155" t="s">
        <v>90</v>
      </c>
      <c r="C307" s="41" t="s">
        <v>209</v>
      </c>
      <c r="D307" s="46">
        <f>詳細表【係数】!G302</f>
        <v>0</v>
      </c>
      <c r="E307" s="46">
        <f>詳細表【係数】!H302</f>
        <v>0</v>
      </c>
      <c r="F307" s="46">
        <f>詳細表【係数】!I302</f>
        <v>0</v>
      </c>
      <c r="G307" s="46">
        <f>詳細表【係数】!AA302</f>
        <v>0</v>
      </c>
      <c r="H307" s="46">
        <f>詳細表【係数】!AE302</f>
        <v>0</v>
      </c>
      <c r="I307" s="46">
        <f>詳細表【係数】!M302</f>
        <v>2.9174459344385534E-4</v>
      </c>
      <c r="J307" s="46">
        <f>詳細表【係数】!N302</f>
        <v>7.6477915525991884E-5</v>
      </c>
      <c r="K307" s="46">
        <f>詳細表【係数】!O302</f>
        <v>4.9103829075119823E-5</v>
      </c>
      <c r="L307" s="46">
        <f>詳細表【係数】!AB302</f>
        <v>4.9470281418117762E-12</v>
      </c>
      <c r="M307" s="46">
        <f>詳細表【係数】!AF302</f>
        <v>4.890964812915451E-12</v>
      </c>
      <c r="N307" s="46">
        <f>詳細表【係数】!U302</f>
        <v>2.5018176883266863E-4</v>
      </c>
      <c r="O307" s="46">
        <f>詳細表【係数】!V302</f>
        <v>6.5582638420376335E-5</v>
      </c>
      <c r="P307" s="46">
        <f>詳細表【係数】!W302</f>
        <v>4.2108347817025301E-5</v>
      </c>
      <c r="Q307" s="46">
        <f>詳細表【係数】!AC302</f>
        <v>4.2422594241549851E-12</v>
      </c>
      <c r="R307" s="46">
        <f>詳細表【係数】!AG302</f>
        <v>4.1941830480879526E-12</v>
      </c>
      <c r="S307" s="46">
        <f t="shared" si="16"/>
        <v>5.4192636227652397E-4</v>
      </c>
      <c r="T307" s="46">
        <f t="shared" si="17"/>
        <v>1.4206055394636822E-4</v>
      </c>
      <c r="U307" s="46">
        <f t="shared" si="18"/>
        <v>9.1212176892145131E-5</v>
      </c>
      <c r="V307" s="46">
        <f t="shared" si="19"/>
        <v>9.1892875659667605E-12</v>
      </c>
      <c r="W307" s="46">
        <f t="shared" si="20"/>
        <v>9.0851478610034036E-12</v>
      </c>
    </row>
    <row r="308" spans="2:23" x14ac:dyDescent="0.15">
      <c r="B308" s="155" t="s">
        <v>91</v>
      </c>
      <c r="C308" s="41" t="s">
        <v>173</v>
      </c>
      <c r="D308" s="46">
        <f>詳細表【係数】!G303</f>
        <v>0</v>
      </c>
      <c r="E308" s="46">
        <f>詳細表【係数】!H303</f>
        <v>0</v>
      </c>
      <c r="F308" s="46">
        <f>詳細表【係数】!I303</f>
        <v>0</v>
      </c>
      <c r="G308" s="46">
        <f>詳細表【係数】!AA303</f>
        <v>0</v>
      </c>
      <c r="H308" s="46">
        <f>詳細表【係数】!AE303</f>
        <v>0</v>
      </c>
      <c r="I308" s="46">
        <f>詳細表【係数】!M303</f>
        <v>6.3603146057402508E-5</v>
      </c>
      <c r="J308" s="46">
        <f>詳細表【係数】!N303</f>
        <v>2.2553894888942197E-5</v>
      </c>
      <c r="K308" s="46">
        <f>詳細表【係数】!O303</f>
        <v>1.2138060166240249E-5</v>
      </c>
      <c r="L308" s="46">
        <f>詳細表【係数】!AB303</f>
        <v>1.0740217366159617E-12</v>
      </c>
      <c r="M308" s="46">
        <f>詳細表【係数】!AF303</f>
        <v>1.0473466869483758E-12</v>
      </c>
      <c r="N308" s="46">
        <f>詳細表【係数】!U303</f>
        <v>3.0595579046227429E-6</v>
      </c>
      <c r="O308" s="46">
        <f>詳細表【係数】!V303</f>
        <v>1.0849297820144917E-6</v>
      </c>
      <c r="P308" s="46">
        <f>詳細表【係数】!W303</f>
        <v>5.8388775132114022E-7</v>
      </c>
      <c r="Q308" s="46">
        <f>詳細表【係数】!AC303</f>
        <v>5.1664609342348146E-14</v>
      </c>
      <c r="R308" s="46">
        <f>詳細表【係数】!AG303</f>
        <v>5.0381436038420551E-14</v>
      </c>
      <c r="S308" s="46">
        <f t="shared" si="16"/>
        <v>6.6662703962025249E-5</v>
      </c>
      <c r="T308" s="46">
        <f t="shared" si="17"/>
        <v>2.3638824670956689E-5</v>
      </c>
      <c r="U308" s="46">
        <f t="shared" si="18"/>
        <v>1.2721947917561389E-5</v>
      </c>
      <c r="V308" s="46">
        <f t="shared" si="19"/>
        <v>1.1256863459583098E-12</v>
      </c>
      <c r="W308" s="46">
        <f t="shared" si="20"/>
        <v>1.0977281229867964E-12</v>
      </c>
    </row>
    <row r="309" spans="2:23" x14ac:dyDescent="0.15">
      <c r="B309" s="155" t="s">
        <v>92</v>
      </c>
      <c r="C309" s="41" t="s">
        <v>174</v>
      </c>
      <c r="D309" s="46">
        <f>詳細表【係数】!G304</f>
        <v>0</v>
      </c>
      <c r="E309" s="46">
        <f>詳細表【係数】!H304</f>
        <v>0</v>
      </c>
      <c r="F309" s="46">
        <f>詳細表【係数】!I304</f>
        <v>0</v>
      </c>
      <c r="G309" s="46">
        <f>詳細表【係数】!AA304</f>
        <v>0</v>
      </c>
      <c r="H309" s="46">
        <f>詳細表【係数】!AE304</f>
        <v>0</v>
      </c>
      <c r="I309" s="46">
        <f>詳細表【係数】!M304</f>
        <v>9.7831336585718479E-4</v>
      </c>
      <c r="J309" s="46">
        <f>詳細表【係数】!N304</f>
        <v>3.615192409637311E-4</v>
      </c>
      <c r="K309" s="46">
        <f>詳細表【係数】!O304</f>
        <v>2.8157224545990046E-4</v>
      </c>
      <c r="L309" s="46">
        <f>詳細表【係数】!AB304</f>
        <v>1.6522701051632688E-11</v>
      </c>
      <c r="M309" s="46">
        <f>詳細表【係数】!AF304</f>
        <v>1.6353237451103126E-11</v>
      </c>
      <c r="N309" s="46">
        <f>詳細表【係数】!U304</f>
        <v>6.4045615428550489E-5</v>
      </c>
      <c r="O309" s="46">
        <f>詳細表【係数】!V304</f>
        <v>2.3666979400304547E-5</v>
      </c>
      <c r="P309" s="46">
        <f>詳細表【係数】!W304</f>
        <v>1.843322229608662E-5</v>
      </c>
      <c r="Q309" s="46">
        <f>詳細表【係数】!AC304</f>
        <v>1.0816642134563784E-12</v>
      </c>
      <c r="R309" s="46">
        <f>詳細表【係数】!AG304</f>
        <v>1.0705702215234926E-12</v>
      </c>
      <c r="S309" s="46">
        <f t="shared" si="16"/>
        <v>1.0423589812857354E-3</v>
      </c>
      <c r="T309" s="46">
        <f t="shared" si="17"/>
        <v>3.8518622036403565E-4</v>
      </c>
      <c r="U309" s="46">
        <f t="shared" si="18"/>
        <v>3.000054677559871E-4</v>
      </c>
      <c r="V309" s="46">
        <f t="shared" si="19"/>
        <v>1.7604365265089067E-11</v>
      </c>
      <c r="W309" s="46">
        <f t="shared" si="20"/>
        <v>1.742380767262662E-11</v>
      </c>
    </row>
    <row r="310" spans="2:23" x14ac:dyDescent="0.15">
      <c r="B310" s="163" t="s">
        <v>93</v>
      </c>
      <c r="C310" s="62" t="s">
        <v>175</v>
      </c>
      <c r="D310" s="67">
        <f>詳細表【係数】!G305</f>
        <v>9.0453051068030226E-5</v>
      </c>
      <c r="E310" s="67">
        <f>詳細表【係数】!H305</f>
        <v>3.9226883421380015E-5</v>
      </c>
      <c r="F310" s="67">
        <f>詳細表【係数】!I305</f>
        <v>3.221972343083913E-5</v>
      </c>
      <c r="G310" s="67">
        <f>詳細表【係数】!AA305</f>
        <v>1.3639546439861264E-11</v>
      </c>
      <c r="H310" s="67">
        <f>詳細表【係数】!AE305</f>
        <v>9.9721914118322683E-12</v>
      </c>
      <c r="I310" s="67">
        <f>詳細表【係数】!M305</f>
        <v>8.677564099487218E-5</v>
      </c>
      <c r="J310" s="67">
        <f>詳細表【係数】!N305</f>
        <v>3.7632096573074748E-5</v>
      </c>
      <c r="K310" s="67">
        <f>詳細表【係数】!O305</f>
        <v>3.0909815869956289E-5</v>
      </c>
      <c r="L310" s="67">
        <f>詳細表【係数】!AB305</f>
        <v>1.3085024454378116E-11</v>
      </c>
      <c r="M310" s="67">
        <f>詳細表【係数】!AF305</f>
        <v>9.5667674187626363E-12</v>
      </c>
      <c r="N310" s="67">
        <f>詳細表【係数】!U305</f>
        <v>6.122857464784136E-5</v>
      </c>
      <c r="O310" s="67">
        <f>詳細表【係数】!V305</f>
        <v>2.6553069591447234E-5</v>
      </c>
      <c r="P310" s="67">
        <f>詳細表【係数】!W305</f>
        <v>2.1809852933918254E-5</v>
      </c>
      <c r="Q310" s="67">
        <f>詳細表【係数】!AC305</f>
        <v>9.232745357894434E-12</v>
      </c>
      <c r="R310" s="67">
        <f>詳細表【係数】!AG305</f>
        <v>6.7502760719780664E-12</v>
      </c>
      <c r="S310" s="67">
        <f t="shared" si="16"/>
        <v>2.3845726671074377E-4</v>
      </c>
      <c r="T310" s="67">
        <f t="shared" si="17"/>
        <v>1.03412049585902E-4</v>
      </c>
      <c r="U310" s="67">
        <f t="shared" si="18"/>
        <v>8.493939223471367E-5</v>
      </c>
      <c r="V310" s="67">
        <f t="shared" si="19"/>
        <v>3.5957316252133814E-11</v>
      </c>
      <c r="W310" s="67">
        <f t="shared" si="20"/>
        <v>2.6289234902572973E-11</v>
      </c>
    </row>
    <row r="311" spans="2:23" x14ac:dyDescent="0.15">
      <c r="B311" s="155" t="s">
        <v>94</v>
      </c>
      <c r="C311" s="41" t="s">
        <v>981</v>
      </c>
      <c r="D311" s="46">
        <f>詳細表【係数】!G306</f>
        <v>0</v>
      </c>
      <c r="E311" s="46">
        <f>詳細表【係数】!H306</f>
        <v>0</v>
      </c>
      <c r="F311" s="46">
        <f>詳細表【係数】!I306</f>
        <v>0</v>
      </c>
      <c r="G311" s="46">
        <f>詳細表【係数】!AA306</f>
        <v>0</v>
      </c>
      <c r="H311" s="46">
        <f>詳細表【係数】!AE306</f>
        <v>0</v>
      </c>
      <c r="I311" s="46">
        <f>詳細表【係数】!M306</f>
        <v>1.1722555492401134E-4</v>
      </c>
      <c r="J311" s="46">
        <f>詳細表【係数】!N306</f>
        <v>3.8097308873298206E-5</v>
      </c>
      <c r="K311" s="46">
        <f>詳細表【係数】!O306</f>
        <v>2.7688508664914558E-5</v>
      </c>
      <c r="L311" s="46">
        <f>詳細表【係数】!AB306</f>
        <v>5.4208349097808708E-12</v>
      </c>
      <c r="M311" s="46">
        <f>詳細表【係数】!AF306</f>
        <v>4.384498824087469E-12</v>
      </c>
      <c r="N311" s="46">
        <f>詳細表【係数】!U306</f>
        <v>6.3531713809634378E-5</v>
      </c>
      <c r="O311" s="46">
        <f>詳細表【係数】!V306</f>
        <v>2.0647266936160669E-5</v>
      </c>
      <c r="P311" s="46">
        <f>詳細表【係数】!W306</f>
        <v>1.5006100073104595E-5</v>
      </c>
      <c r="Q311" s="46">
        <f>詳細表【係数】!AC306</f>
        <v>2.9378827195206647E-12</v>
      </c>
      <c r="R311" s="46">
        <f>詳細表【係数】!AG306</f>
        <v>2.3762286702005376E-12</v>
      </c>
      <c r="S311" s="46">
        <f t="shared" si="16"/>
        <v>1.8075726873364572E-4</v>
      </c>
      <c r="T311" s="46">
        <f t="shared" si="17"/>
        <v>5.8744575809458876E-5</v>
      </c>
      <c r="U311" s="46">
        <f t="shared" si="18"/>
        <v>4.2694608738019154E-5</v>
      </c>
      <c r="V311" s="46">
        <f t="shared" si="19"/>
        <v>8.3587176293015359E-12</v>
      </c>
      <c r="W311" s="46">
        <f t="shared" si="20"/>
        <v>6.7607274942880071E-12</v>
      </c>
    </row>
    <row r="312" spans="2:23" x14ac:dyDescent="0.15">
      <c r="B312" s="155" t="s">
        <v>95</v>
      </c>
      <c r="C312" s="41" t="s">
        <v>210</v>
      </c>
      <c r="D312" s="46">
        <f>詳細表【係数】!G307</f>
        <v>0</v>
      </c>
      <c r="E312" s="46">
        <f>詳細表【係数】!H307</f>
        <v>0</v>
      </c>
      <c r="F312" s="46">
        <f>詳細表【係数】!I307</f>
        <v>0</v>
      </c>
      <c r="G312" s="46">
        <f>詳細表【係数】!AA307</f>
        <v>0</v>
      </c>
      <c r="H312" s="46">
        <f>詳細表【係数】!AE307</f>
        <v>0</v>
      </c>
      <c r="I312" s="46">
        <f>詳細表【係数】!M307</f>
        <v>0</v>
      </c>
      <c r="J312" s="46">
        <f>詳細表【係数】!N307</f>
        <v>0</v>
      </c>
      <c r="K312" s="46">
        <f>詳細表【係数】!O307</f>
        <v>0</v>
      </c>
      <c r="L312" s="46">
        <f>詳細表【係数】!AB307</f>
        <v>0</v>
      </c>
      <c r="M312" s="46">
        <f>詳細表【係数】!AF307</f>
        <v>0</v>
      </c>
      <c r="N312" s="46">
        <f>詳細表【係数】!U307</f>
        <v>0</v>
      </c>
      <c r="O312" s="46">
        <f>詳細表【係数】!V307</f>
        <v>0</v>
      </c>
      <c r="P312" s="46">
        <f>詳細表【係数】!W307</f>
        <v>0</v>
      </c>
      <c r="Q312" s="46">
        <f>詳細表【係数】!AC307</f>
        <v>0</v>
      </c>
      <c r="R312" s="46">
        <f>詳細表【係数】!AG307</f>
        <v>0</v>
      </c>
      <c r="S312" s="46">
        <f t="shared" si="16"/>
        <v>0</v>
      </c>
      <c r="T312" s="46">
        <f t="shared" si="17"/>
        <v>0</v>
      </c>
      <c r="U312" s="46">
        <f t="shared" si="18"/>
        <v>0</v>
      </c>
      <c r="V312" s="46">
        <f t="shared" si="19"/>
        <v>0</v>
      </c>
      <c r="W312" s="46">
        <f t="shared" si="20"/>
        <v>0</v>
      </c>
    </row>
    <row r="313" spans="2:23" x14ac:dyDescent="0.15">
      <c r="B313" s="155" t="s">
        <v>96</v>
      </c>
      <c r="C313" s="41" t="s">
        <v>176</v>
      </c>
      <c r="D313" s="46">
        <f>詳細表【係数】!G308</f>
        <v>0</v>
      </c>
      <c r="E313" s="46">
        <f>詳細表【係数】!H308</f>
        <v>0</v>
      </c>
      <c r="F313" s="46">
        <f>詳細表【係数】!I308</f>
        <v>0</v>
      </c>
      <c r="G313" s="46">
        <f>詳細表【係数】!AA308</f>
        <v>0</v>
      </c>
      <c r="H313" s="46">
        <f>詳細表【係数】!AE308</f>
        <v>0</v>
      </c>
      <c r="I313" s="46">
        <f>詳細表【係数】!M308</f>
        <v>3.2262091298778032E-3</v>
      </c>
      <c r="J313" s="46">
        <f>詳細表【係数】!N308</f>
        <v>1.4313427854160932E-3</v>
      </c>
      <c r="K313" s="46">
        <f>詳細表【係数】!O308</f>
        <v>1.0777713708225224E-3</v>
      </c>
      <c r="L313" s="46">
        <f>詳細表【係数】!AB308</f>
        <v>3.3877349541373725E-10</v>
      </c>
      <c r="M313" s="46">
        <f>詳細表【係数】!AF308</f>
        <v>2.9096185143290462E-10</v>
      </c>
      <c r="N313" s="46">
        <f>詳細表【係数】!U308</f>
        <v>3.4352137446224952E-4</v>
      </c>
      <c r="O313" s="46">
        <f>詳細表【係数】!V308</f>
        <v>1.5240699569633436E-4</v>
      </c>
      <c r="P313" s="46">
        <f>詳細表【係数】!W308</f>
        <v>1.1475930039136642E-4</v>
      </c>
      <c r="Q313" s="46">
        <f>詳細表【係数】!AC308</f>
        <v>3.6072037518632742E-11</v>
      </c>
      <c r="R313" s="46">
        <f>詳細表【係数】!AG308</f>
        <v>3.0981133304305673E-11</v>
      </c>
      <c r="S313" s="46">
        <f t="shared" si="16"/>
        <v>3.5697305043400529E-3</v>
      </c>
      <c r="T313" s="46">
        <f t="shared" si="17"/>
        <v>1.5837497811124275E-3</v>
      </c>
      <c r="U313" s="46">
        <f t="shared" si="18"/>
        <v>1.1925306712138887E-3</v>
      </c>
      <c r="V313" s="46">
        <f t="shared" si="19"/>
        <v>3.7484553293237E-10</v>
      </c>
      <c r="W313" s="46">
        <f t="shared" si="20"/>
        <v>3.2194298473721029E-10</v>
      </c>
    </row>
    <row r="314" spans="2:23" x14ac:dyDescent="0.15">
      <c r="B314" s="155" t="s">
        <v>97</v>
      </c>
      <c r="C314" s="41" t="s">
        <v>982</v>
      </c>
      <c r="D314" s="46">
        <f>詳細表【係数】!G309</f>
        <v>0</v>
      </c>
      <c r="E314" s="46">
        <f>詳細表【係数】!H309</f>
        <v>0</v>
      </c>
      <c r="F314" s="46">
        <f>詳細表【係数】!I309</f>
        <v>0</v>
      </c>
      <c r="G314" s="46">
        <f>詳細表【係数】!AA309</f>
        <v>0</v>
      </c>
      <c r="H314" s="46">
        <f>詳細表【係数】!AE309</f>
        <v>0</v>
      </c>
      <c r="I314" s="46">
        <f>詳細表【係数】!M309</f>
        <v>0</v>
      </c>
      <c r="J314" s="46">
        <f>詳細表【係数】!N309</f>
        <v>0</v>
      </c>
      <c r="K314" s="46">
        <f>詳細表【係数】!O309</f>
        <v>0</v>
      </c>
      <c r="L314" s="46">
        <f>詳細表【係数】!AB309</f>
        <v>0</v>
      </c>
      <c r="M314" s="46">
        <f>詳細表【係数】!AF309</f>
        <v>0</v>
      </c>
      <c r="N314" s="46">
        <f>詳細表【係数】!U309</f>
        <v>0</v>
      </c>
      <c r="O314" s="46">
        <f>詳細表【係数】!V309</f>
        <v>0</v>
      </c>
      <c r="P314" s="46">
        <f>詳細表【係数】!W309</f>
        <v>0</v>
      </c>
      <c r="Q314" s="46">
        <f>詳細表【係数】!AC309</f>
        <v>0</v>
      </c>
      <c r="R314" s="46">
        <f>詳細表【係数】!AG309</f>
        <v>0</v>
      </c>
      <c r="S314" s="46">
        <f t="shared" si="16"/>
        <v>0</v>
      </c>
      <c r="T314" s="46">
        <f t="shared" si="17"/>
        <v>0</v>
      </c>
      <c r="U314" s="46">
        <f t="shared" si="18"/>
        <v>0</v>
      </c>
      <c r="V314" s="46">
        <f t="shared" si="19"/>
        <v>0</v>
      </c>
      <c r="W314" s="46">
        <f t="shared" si="20"/>
        <v>0</v>
      </c>
    </row>
    <row r="315" spans="2:23" x14ac:dyDescent="0.15">
      <c r="B315" s="155" t="s">
        <v>98</v>
      </c>
      <c r="C315" s="41" t="s">
        <v>983</v>
      </c>
      <c r="D315" s="67">
        <f>詳細表【係数】!G310</f>
        <v>0</v>
      </c>
      <c r="E315" s="67">
        <f>詳細表【係数】!H310</f>
        <v>0</v>
      </c>
      <c r="F315" s="67">
        <f>詳細表【係数】!I310</f>
        <v>0</v>
      </c>
      <c r="G315" s="67">
        <f>詳細表【係数】!AA310</f>
        <v>0</v>
      </c>
      <c r="H315" s="67">
        <f>詳細表【係数】!AE310</f>
        <v>0</v>
      </c>
      <c r="I315" s="67">
        <f>詳細表【係数】!M310</f>
        <v>0</v>
      </c>
      <c r="J315" s="67">
        <f>詳細表【係数】!N310</f>
        <v>0</v>
      </c>
      <c r="K315" s="67">
        <f>詳細表【係数】!O310</f>
        <v>0</v>
      </c>
      <c r="L315" s="67">
        <f>詳細表【係数】!AB310</f>
        <v>0</v>
      </c>
      <c r="M315" s="67">
        <f>詳細表【係数】!AF310</f>
        <v>0</v>
      </c>
      <c r="N315" s="67">
        <f>詳細表【係数】!U310</f>
        <v>0</v>
      </c>
      <c r="O315" s="67">
        <f>詳細表【係数】!V310</f>
        <v>0</v>
      </c>
      <c r="P315" s="67">
        <f>詳細表【係数】!W310</f>
        <v>0</v>
      </c>
      <c r="Q315" s="67">
        <f>詳細表【係数】!AC310</f>
        <v>0</v>
      </c>
      <c r="R315" s="67">
        <f>詳細表【係数】!AG310</f>
        <v>0</v>
      </c>
      <c r="S315" s="67">
        <f t="shared" ref="S315:S357" si="21">D315+I315+N315</f>
        <v>0</v>
      </c>
      <c r="T315" s="67">
        <f t="shared" ref="T315:T357" si="22">E315+J315+O315</f>
        <v>0</v>
      </c>
      <c r="U315" s="67">
        <f t="shared" ref="U315:U357" si="23">F315+K315+P315</f>
        <v>0</v>
      </c>
      <c r="V315" s="67">
        <f t="shared" ref="V315:V357" si="24">G315+L315+Q315</f>
        <v>0</v>
      </c>
      <c r="W315" s="67">
        <f t="shared" ref="W315:W357" si="25">H315+M315+R315</f>
        <v>0</v>
      </c>
    </row>
    <row r="316" spans="2:23" x14ac:dyDescent="0.15">
      <c r="B316" s="162" t="s">
        <v>99</v>
      </c>
      <c r="C316" s="116" t="s">
        <v>177</v>
      </c>
      <c r="D316" s="46">
        <f>詳細表【係数】!G311</f>
        <v>0</v>
      </c>
      <c r="E316" s="46">
        <f>詳細表【係数】!H311</f>
        <v>0</v>
      </c>
      <c r="F316" s="46">
        <f>詳細表【係数】!I311</f>
        <v>0</v>
      </c>
      <c r="G316" s="46">
        <f>詳細表【係数】!AA311</f>
        <v>0</v>
      </c>
      <c r="H316" s="46">
        <f>詳細表【係数】!AE311</f>
        <v>0</v>
      </c>
      <c r="I316" s="46">
        <f>詳細表【係数】!M311</f>
        <v>1.771444804087547E-2</v>
      </c>
      <c r="J316" s="46">
        <f>詳細表【係数】!N311</f>
        <v>6.483204672547027E-3</v>
      </c>
      <c r="K316" s="46">
        <f>詳細表【係数】!O311</f>
        <v>1.134616405753276E-3</v>
      </c>
      <c r="L316" s="46">
        <f>詳細表【係数】!AB311</f>
        <v>1.0949250812798197E-10</v>
      </c>
      <c r="M316" s="46">
        <f>詳細表【係数】!AF311</f>
        <v>1.0949250812798197E-10</v>
      </c>
      <c r="N316" s="46">
        <f>詳細表【係数】!U311</f>
        <v>3.285641388109562E-3</v>
      </c>
      <c r="O316" s="46">
        <f>詳細表【係数】!V311</f>
        <v>1.2024922001833407E-3</v>
      </c>
      <c r="P316" s="46">
        <f>詳細表【係数】!W311</f>
        <v>2.1044644539694256E-4</v>
      </c>
      <c r="Q316" s="46">
        <f>詳細表【係数】!AC311</f>
        <v>2.0308457568821925E-11</v>
      </c>
      <c r="R316" s="46">
        <f>詳細表【係数】!AG311</f>
        <v>2.0308457568821925E-11</v>
      </c>
      <c r="S316" s="46">
        <f t="shared" si="21"/>
        <v>2.1000089428985031E-2</v>
      </c>
      <c r="T316" s="46">
        <f t="shared" si="22"/>
        <v>7.6856968727303677E-3</v>
      </c>
      <c r="U316" s="46">
        <f t="shared" si="23"/>
        <v>1.3450628511502186E-3</v>
      </c>
      <c r="V316" s="46">
        <f t="shared" si="24"/>
        <v>1.2980096569680388E-10</v>
      </c>
      <c r="W316" s="46">
        <f t="shared" si="25"/>
        <v>1.2980096569680388E-10</v>
      </c>
    </row>
    <row r="317" spans="2:23" x14ac:dyDescent="0.15">
      <c r="B317" s="155" t="s">
        <v>100</v>
      </c>
      <c r="C317" s="41" t="s">
        <v>178</v>
      </c>
      <c r="D317" s="46">
        <f>詳細表【係数】!G312</f>
        <v>0</v>
      </c>
      <c r="E317" s="46">
        <f>詳細表【係数】!H312</f>
        <v>0</v>
      </c>
      <c r="F317" s="46">
        <f>詳細表【係数】!I312</f>
        <v>0</v>
      </c>
      <c r="G317" s="46">
        <f>詳細表【係数】!AA312</f>
        <v>0</v>
      </c>
      <c r="H317" s="46">
        <f>詳細表【係数】!AE312</f>
        <v>0</v>
      </c>
      <c r="I317" s="46">
        <f>詳細表【係数】!M312</f>
        <v>2.1484261745775149E-3</v>
      </c>
      <c r="J317" s="46">
        <f>詳細表【係数】!N312</f>
        <v>6.9003683499580892E-4</v>
      </c>
      <c r="K317" s="46">
        <f>詳細表【係数】!O312</f>
        <v>1.882640666124367E-4</v>
      </c>
      <c r="L317" s="46">
        <f>詳細表【係数】!AB312</f>
        <v>1.3638254282232171E-11</v>
      </c>
      <c r="M317" s="46">
        <f>詳細表【係数】!AF312</f>
        <v>1.3638254282232171E-11</v>
      </c>
      <c r="N317" s="46">
        <f>詳細表【係数】!U312</f>
        <v>6.2835485283531443E-4</v>
      </c>
      <c r="O317" s="46">
        <f>詳細表【係数】!V312</f>
        <v>2.0181656648732746E-4</v>
      </c>
      <c r="P317" s="46">
        <f>詳細表【係数】!W312</f>
        <v>5.5061998997335044E-5</v>
      </c>
      <c r="Q317" s="46">
        <f>詳細表【係数】!AC312</f>
        <v>3.9888097454071492E-12</v>
      </c>
      <c r="R317" s="46">
        <f>詳細表【係数】!AG312</f>
        <v>3.9888097454071492E-12</v>
      </c>
      <c r="S317" s="46">
        <f t="shared" si="21"/>
        <v>2.7767810274128293E-3</v>
      </c>
      <c r="T317" s="46">
        <f t="shared" si="22"/>
        <v>8.9185340148313641E-4</v>
      </c>
      <c r="U317" s="46">
        <f t="shared" si="23"/>
        <v>2.4332606560977175E-4</v>
      </c>
      <c r="V317" s="46">
        <f t="shared" si="24"/>
        <v>1.7627064027639322E-11</v>
      </c>
      <c r="W317" s="46">
        <f t="shared" si="25"/>
        <v>1.7627064027639322E-11</v>
      </c>
    </row>
    <row r="318" spans="2:23" x14ac:dyDescent="0.15">
      <c r="B318" s="155" t="s">
        <v>101</v>
      </c>
      <c r="C318" s="41" t="s">
        <v>179</v>
      </c>
      <c r="D318" s="46">
        <f>詳細表【係数】!G313</f>
        <v>0</v>
      </c>
      <c r="E318" s="46">
        <f>詳細表【係数】!H313</f>
        <v>0</v>
      </c>
      <c r="F318" s="46">
        <f>詳細表【係数】!I313</f>
        <v>0</v>
      </c>
      <c r="G318" s="46">
        <f>詳細表【係数】!AA313</f>
        <v>0</v>
      </c>
      <c r="H318" s="46">
        <f>詳細表【係数】!AE313</f>
        <v>0</v>
      </c>
      <c r="I318" s="46">
        <f>詳細表【係数】!M313</f>
        <v>6.7415014046685604E-3</v>
      </c>
      <c r="J318" s="46">
        <f>詳細表【係数】!N313</f>
        <v>3.4366400949286937E-3</v>
      </c>
      <c r="K318" s="46">
        <f>詳細表【係数】!O313</f>
        <v>6.0318288494549499E-4</v>
      </c>
      <c r="L318" s="46">
        <f>詳細表【係数】!AB313</f>
        <v>1.1409838403643869E-10</v>
      </c>
      <c r="M318" s="46">
        <f>詳細表【係数】!AF313</f>
        <v>1.1409838403643869E-10</v>
      </c>
      <c r="N318" s="46">
        <f>詳細表【係数】!U313</f>
        <v>1.415949874333757E-3</v>
      </c>
      <c r="O318" s="46">
        <f>詳細表【係数】!V313</f>
        <v>7.2181400231924634E-4</v>
      </c>
      <c r="P318" s="46">
        <f>詳細表【係数】!W313</f>
        <v>1.2668939437547095E-4</v>
      </c>
      <c r="Q318" s="46">
        <f>詳細表【係数】!AC313</f>
        <v>2.3964630850065502E-11</v>
      </c>
      <c r="R318" s="46">
        <f>詳細表【係数】!AG313</f>
        <v>2.3964630850065502E-11</v>
      </c>
      <c r="S318" s="46">
        <f t="shared" si="21"/>
        <v>8.1574512790023174E-3</v>
      </c>
      <c r="T318" s="46">
        <f t="shared" si="22"/>
        <v>4.1584540972479404E-3</v>
      </c>
      <c r="U318" s="46">
        <f t="shared" si="23"/>
        <v>7.29872279320966E-4</v>
      </c>
      <c r="V318" s="46">
        <f t="shared" si="24"/>
        <v>1.3806301488650418E-10</v>
      </c>
      <c r="W318" s="46">
        <f t="shared" si="25"/>
        <v>1.3806301488650418E-10</v>
      </c>
    </row>
    <row r="319" spans="2:23" x14ac:dyDescent="0.15">
      <c r="B319" s="155" t="s">
        <v>102</v>
      </c>
      <c r="C319" s="41" t="s">
        <v>180</v>
      </c>
      <c r="D319" s="46">
        <f>詳細表【係数】!G314</f>
        <v>0</v>
      </c>
      <c r="E319" s="46">
        <f>詳細表【係数】!H314</f>
        <v>0</v>
      </c>
      <c r="F319" s="46">
        <f>詳細表【係数】!I314</f>
        <v>0</v>
      </c>
      <c r="G319" s="46">
        <f>詳細表【係数】!AA314</f>
        <v>0</v>
      </c>
      <c r="H319" s="46">
        <f>詳細表【係数】!AE314</f>
        <v>0</v>
      </c>
      <c r="I319" s="46">
        <f>詳細表【係数】!M314</f>
        <v>9.1737250699088727E-3</v>
      </c>
      <c r="J319" s="46">
        <f>詳細表【係数】!N314</f>
        <v>5.7900469048821788E-3</v>
      </c>
      <c r="K319" s="46">
        <f>詳細表【係数】!O314</f>
        <v>4.0849044604697304E-3</v>
      </c>
      <c r="L319" s="46">
        <f>詳細表【係数】!AB314</f>
        <v>6.045182314403764E-10</v>
      </c>
      <c r="M319" s="46">
        <f>詳細表【係数】!AF314</f>
        <v>5.8718969900760549E-10</v>
      </c>
      <c r="N319" s="46">
        <f>詳細表【係数】!U314</f>
        <v>2.4717424128952879E-4</v>
      </c>
      <c r="O319" s="46">
        <f>詳細表【係数】!V314</f>
        <v>1.5600537838651987E-4</v>
      </c>
      <c r="P319" s="46">
        <f>詳細表【係数】!W314</f>
        <v>1.1006250493256251E-4</v>
      </c>
      <c r="Q319" s="46">
        <f>詳細表【係数】!AC314</f>
        <v>1.628796743561523E-11</v>
      </c>
      <c r="R319" s="46">
        <f>詳細表【係数】!AG314</f>
        <v>1.5821072382178266E-11</v>
      </c>
      <c r="S319" s="46">
        <f t="shared" si="21"/>
        <v>9.4208993111984021E-3</v>
      </c>
      <c r="T319" s="46">
        <f t="shared" si="22"/>
        <v>5.9460522832686987E-3</v>
      </c>
      <c r="U319" s="46">
        <f t="shared" si="23"/>
        <v>4.1949669654022925E-3</v>
      </c>
      <c r="V319" s="46">
        <f t="shared" si="24"/>
        <v>6.208061988759916E-10</v>
      </c>
      <c r="W319" s="46">
        <f t="shared" si="25"/>
        <v>6.0301077138978377E-10</v>
      </c>
    </row>
    <row r="320" spans="2:23" x14ac:dyDescent="0.15">
      <c r="B320" s="163" t="s">
        <v>103</v>
      </c>
      <c r="C320" s="62" t="s">
        <v>181</v>
      </c>
      <c r="D320" s="67">
        <f>詳細表【係数】!G315</f>
        <v>4.5365321043872489E-2</v>
      </c>
      <c r="E320" s="67">
        <f>詳細表【係数】!H315</f>
        <v>3.131523026538479E-2</v>
      </c>
      <c r="F320" s="67">
        <f>詳細表【係数】!I315</f>
        <v>2.0684233875068136E-2</v>
      </c>
      <c r="G320" s="67">
        <f>詳細表【係数】!AA315</f>
        <v>5.7200408284118416E-9</v>
      </c>
      <c r="H320" s="67">
        <f>詳細表【係数】!AE315</f>
        <v>5.392653195846364E-9</v>
      </c>
      <c r="I320" s="67">
        <f>詳細表【係数】!M315</f>
        <v>2.3384692650200503E-2</v>
      </c>
      <c r="J320" s="67">
        <f>詳細表【係数】!N315</f>
        <v>1.6142220933873269E-2</v>
      </c>
      <c r="K320" s="67">
        <f>詳細表【係数】!O315</f>
        <v>1.0662207182564772E-2</v>
      </c>
      <c r="L320" s="67">
        <f>詳細表【係数】!AB315</f>
        <v>2.9485385232841066E-9</v>
      </c>
      <c r="M320" s="67">
        <f>詳細表【係数】!AF315</f>
        <v>2.7797783560714345E-9</v>
      </c>
      <c r="N320" s="67">
        <f>詳細表【係数】!U315</f>
        <v>1.586803544696834E-2</v>
      </c>
      <c r="O320" s="67">
        <f>詳細表【係数】!V315</f>
        <v>1.095354716878433E-2</v>
      </c>
      <c r="P320" s="67">
        <f>詳細表【係数】!W315</f>
        <v>7.2350012910863551E-3</v>
      </c>
      <c r="Q320" s="67">
        <f>詳細表【係数】!AC315</f>
        <v>2.0007752295099218E-9</v>
      </c>
      <c r="R320" s="67">
        <f>詳細表【係数】!AG315</f>
        <v>1.8862604759733155E-9</v>
      </c>
      <c r="S320" s="67">
        <f t="shared" si="21"/>
        <v>8.4618049141041332E-2</v>
      </c>
      <c r="T320" s="67">
        <f t="shared" si="22"/>
        <v>5.8410998368042387E-2</v>
      </c>
      <c r="U320" s="67">
        <f t="shared" si="23"/>
        <v>3.8581442348719262E-2</v>
      </c>
      <c r="V320" s="67">
        <f t="shared" si="24"/>
        <v>1.0669354581205871E-8</v>
      </c>
      <c r="W320" s="67">
        <f t="shared" si="25"/>
        <v>1.0058692027891113E-8</v>
      </c>
    </row>
    <row r="321" spans="2:23" x14ac:dyDescent="0.15">
      <c r="B321" s="155" t="s">
        <v>104</v>
      </c>
      <c r="C321" s="41" t="s">
        <v>182</v>
      </c>
      <c r="D321" s="46">
        <f>詳細表【係数】!G316</f>
        <v>0</v>
      </c>
      <c r="E321" s="46">
        <f>詳細表【係数】!H316</f>
        <v>0</v>
      </c>
      <c r="F321" s="46">
        <f>詳細表【係数】!I316</f>
        <v>0</v>
      </c>
      <c r="G321" s="46">
        <f>詳細表【係数】!AA316</f>
        <v>0</v>
      </c>
      <c r="H321" s="46">
        <f>詳細表【係数】!AE316</f>
        <v>0</v>
      </c>
      <c r="I321" s="46">
        <f>詳細表【係数】!M316</f>
        <v>1.0453558725164966E-2</v>
      </c>
      <c r="J321" s="46">
        <f>詳細表【係数】!N316</f>
        <v>7.0799861226370419E-3</v>
      </c>
      <c r="K321" s="46">
        <f>詳細表【係数】!O316</f>
        <v>3.3063191094307351E-3</v>
      </c>
      <c r="L321" s="46">
        <f>詳細表【係数】!AB316</f>
        <v>5.0703648050066003E-10</v>
      </c>
      <c r="M321" s="46">
        <f>詳細表【係数】!AF316</f>
        <v>4.8510984247739756E-10</v>
      </c>
      <c r="N321" s="46">
        <f>詳細表【係数】!U316</f>
        <v>8.3951736686697816E-3</v>
      </c>
      <c r="O321" s="46">
        <f>詳細表【係数】!V316</f>
        <v>5.6858831173182099E-3</v>
      </c>
      <c r="P321" s="46">
        <f>詳細表【係数】!W316</f>
        <v>2.6552797815056614E-3</v>
      </c>
      <c r="Q321" s="46">
        <f>詳細表【係数】!AC316</f>
        <v>4.0719714903471468E-10</v>
      </c>
      <c r="R321" s="46">
        <f>詳細表【係数】!AG316</f>
        <v>3.8958803246351158E-10</v>
      </c>
      <c r="S321" s="46">
        <f t="shared" si="21"/>
        <v>1.884873239383475E-2</v>
      </c>
      <c r="T321" s="46">
        <f t="shared" si="22"/>
        <v>1.2765869239955253E-2</v>
      </c>
      <c r="U321" s="46">
        <f t="shared" si="23"/>
        <v>5.9615988909363961E-3</v>
      </c>
      <c r="V321" s="46">
        <f t="shared" si="24"/>
        <v>9.1423362953537471E-10</v>
      </c>
      <c r="W321" s="46">
        <f t="shared" si="25"/>
        <v>8.7469787494090915E-10</v>
      </c>
    </row>
    <row r="322" spans="2:23" x14ac:dyDescent="0.15">
      <c r="B322" s="155" t="s">
        <v>105</v>
      </c>
      <c r="C322" s="41" t="s">
        <v>183</v>
      </c>
      <c r="D322" s="46">
        <f>詳細表【係数】!G317</f>
        <v>0</v>
      </c>
      <c r="E322" s="46">
        <f>詳細表【係数】!H317</f>
        <v>0</v>
      </c>
      <c r="F322" s="46">
        <f>詳細表【係数】!I317</f>
        <v>0</v>
      </c>
      <c r="G322" s="46">
        <f>詳細表【係数】!AA317</f>
        <v>0</v>
      </c>
      <c r="H322" s="46">
        <f>詳細表【係数】!AE317</f>
        <v>0</v>
      </c>
      <c r="I322" s="46">
        <f>詳細表【係数】!M317</f>
        <v>8.4718204026703464E-3</v>
      </c>
      <c r="J322" s="46">
        <f>詳細表【係数】!N317</f>
        <v>6.0583424106037675E-3</v>
      </c>
      <c r="K322" s="46">
        <f>詳細表【係数】!O317</f>
        <v>1.6093079658774595E-3</v>
      </c>
      <c r="L322" s="46">
        <f>詳細表【係数】!AB317</f>
        <v>3.3476061555981727E-10</v>
      </c>
      <c r="M322" s="46">
        <f>詳細表【係数】!AF317</f>
        <v>3.0354683703456488E-10</v>
      </c>
      <c r="N322" s="46">
        <f>詳細表【係数】!U317</f>
        <v>1.5345167575341733E-3</v>
      </c>
      <c r="O322" s="46">
        <f>詳細表【係数】!V317</f>
        <v>1.0973589512144441E-3</v>
      </c>
      <c r="P322" s="46">
        <f>詳細表【係数】!W317</f>
        <v>2.9149697754378705E-4</v>
      </c>
      <c r="Q322" s="46">
        <f>詳細表【係数】!AC317</f>
        <v>6.0635819684878593E-11</v>
      </c>
      <c r="R322" s="46">
        <f>詳細表【係数】!AG317</f>
        <v>5.4982009295099498E-11</v>
      </c>
      <c r="S322" s="46">
        <f t="shared" si="21"/>
        <v>1.000633716020452E-2</v>
      </c>
      <c r="T322" s="46">
        <f t="shared" si="22"/>
        <v>7.1557013618182112E-3</v>
      </c>
      <c r="U322" s="46">
        <f t="shared" si="23"/>
        <v>1.9008049434212466E-3</v>
      </c>
      <c r="V322" s="46">
        <f t="shared" si="24"/>
        <v>3.9539643524469589E-10</v>
      </c>
      <c r="W322" s="46">
        <f t="shared" si="25"/>
        <v>3.5852884632966438E-10</v>
      </c>
    </row>
    <row r="323" spans="2:23" x14ac:dyDescent="0.15">
      <c r="B323" s="155" t="s">
        <v>106</v>
      </c>
      <c r="C323" s="41" t="s">
        <v>211</v>
      </c>
      <c r="D323" s="46">
        <f>詳細表【係数】!G318</f>
        <v>0</v>
      </c>
      <c r="E323" s="46">
        <f>詳細表【係数】!H318</f>
        <v>0</v>
      </c>
      <c r="F323" s="46">
        <f>詳細表【係数】!I318</f>
        <v>0</v>
      </c>
      <c r="G323" s="46">
        <f>詳細表【係数】!AA318</f>
        <v>0</v>
      </c>
      <c r="H323" s="46">
        <f>詳細表【係数】!AE318</f>
        <v>0</v>
      </c>
      <c r="I323" s="46">
        <f>詳細表【係数】!M318</f>
        <v>0</v>
      </c>
      <c r="J323" s="46">
        <f>詳細表【係数】!N318</f>
        <v>0</v>
      </c>
      <c r="K323" s="46">
        <f>詳細表【係数】!O318</f>
        <v>0</v>
      </c>
      <c r="L323" s="46">
        <f>詳細表【係数】!AB318</f>
        <v>0</v>
      </c>
      <c r="M323" s="46">
        <f>詳細表【係数】!AF318</f>
        <v>0</v>
      </c>
      <c r="N323" s="46">
        <f>詳細表【係数】!U318</f>
        <v>7.8442038909255496E-3</v>
      </c>
      <c r="O323" s="46">
        <f>詳細表【係数】!V318</f>
        <v>5.8305104597330586E-3</v>
      </c>
      <c r="P323" s="46">
        <f>詳細表【係数】!W318</f>
        <v>1.5895775983482911E-3</v>
      </c>
      <c r="Q323" s="46">
        <f>詳細表【係数】!AC318</f>
        <v>2.6195172648557232E-10</v>
      </c>
      <c r="R323" s="46">
        <f>詳細表【係数】!AG318</f>
        <v>1.6787047260695127E-10</v>
      </c>
      <c r="S323" s="46">
        <f t="shared" si="21"/>
        <v>7.8442038909255496E-3</v>
      </c>
      <c r="T323" s="46">
        <f t="shared" si="22"/>
        <v>5.8305104597330586E-3</v>
      </c>
      <c r="U323" s="46">
        <f t="shared" si="23"/>
        <v>1.5895775983482911E-3</v>
      </c>
      <c r="V323" s="46">
        <f t="shared" si="24"/>
        <v>2.6195172648557232E-10</v>
      </c>
      <c r="W323" s="46">
        <f t="shared" si="25"/>
        <v>1.6787047260695127E-10</v>
      </c>
    </row>
    <row r="324" spans="2:23" x14ac:dyDescent="0.15">
      <c r="B324" s="155" t="s">
        <v>107</v>
      </c>
      <c r="C324" s="41" t="s">
        <v>984</v>
      </c>
      <c r="D324" s="46">
        <f>詳細表【係数】!G319</f>
        <v>0</v>
      </c>
      <c r="E324" s="46">
        <f>詳細表【係数】!H319</f>
        <v>0</v>
      </c>
      <c r="F324" s="46">
        <f>詳細表【係数】!I319</f>
        <v>0</v>
      </c>
      <c r="G324" s="46">
        <f>詳細表【係数】!AA319</f>
        <v>0</v>
      </c>
      <c r="H324" s="46">
        <f>詳細表【係数】!AE319</f>
        <v>0</v>
      </c>
      <c r="I324" s="46">
        <f>詳細表【係数】!M319</f>
        <v>0</v>
      </c>
      <c r="J324" s="46">
        <f>詳細表【係数】!N319</f>
        <v>0</v>
      </c>
      <c r="K324" s="46">
        <f>詳細表【係数】!O319</f>
        <v>0</v>
      </c>
      <c r="L324" s="46">
        <f>詳細表【係数】!AB319</f>
        <v>0</v>
      </c>
      <c r="M324" s="46">
        <f>詳細表【係数】!AF319</f>
        <v>0</v>
      </c>
      <c r="N324" s="46">
        <f>詳細表【係数】!U319</f>
        <v>0</v>
      </c>
      <c r="O324" s="46">
        <f>詳細表【係数】!V319</f>
        <v>0</v>
      </c>
      <c r="P324" s="46">
        <f>詳細表【係数】!W319</f>
        <v>0</v>
      </c>
      <c r="Q324" s="46">
        <f>詳細表【係数】!AC319</f>
        <v>0</v>
      </c>
      <c r="R324" s="46">
        <f>詳細表【係数】!AG319</f>
        <v>0</v>
      </c>
      <c r="S324" s="46">
        <f t="shared" si="21"/>
        <v>0</v>
      </c>
      <c r="T324" s="46">
        <f t="shared" si="22"/>
        <v>0</v>
      </c>
      <c r="U324" s="46">
        <f t="shared" si="23"/>
        <v>0</v>
      </c>
      <c r="V324" s="46">
        <f t="shared" si="24"/>
        <v>0</v>
      </c>
      <c r="W324" s="46">
        <f t="shared" si="25"/>
        <v>0</v>
      </c>
    </row>
    <row r="325" spans="2:23" x14ac:dyDescent="0.15">
      <c r="B325" s="155" t="s">
        <v>108</v>
      </c>
      <c r="C325" s="41" t="s">
        <v>184</v>
      </c>
      <c r="D325" s="67">
        <f>詳細表【係数】!G320</f>
        <v>4.6850193268829159E-2</v>
      </c>
      <c r="E325" s="67">
        <f>詳細表【係数】!H320</f>
        <v>3.2020631640211274E-2</v>
      </c>
      <c r="F325" s="67">
        <f>詳細表【係数】!I320</f>
        <v>1.1118095609158643E-2</v>
      </c>
      <c r="G325" s="67">
        <f>詳細表【係数】!AA320</f>
        <v>1.2757353064250081E-9</v>
      </c>
      <c r="H325" s="67">
        <f>詳細表【係数】!AE320</f>
        <v>1.2757353064250081E-9</v>
      </c>
      <c r="I325" s="67">
        <f>詳細表【係数】!M320</f>
        <v>6.5049231467819693E-4</v>
      </c>
      <c r="J325" s="67">
        <f>詳細表【係数】!N320</f>
        <v>4.4459101104620663E-4</v>
      </c>
      <c r="K325" s="67">
        <f>詳細表【係数】!O320</f>
        <v>1.543693898148106E-4</v>
      </c>
      <c r="L325" s="67">
        <f>詳細表【係数】!AB320</f>
        <v>1.7712968815973495E-11</v>
      </c>
      <c r="M325" s="67">
        <f>詳細表【係数】!AF320</f>
        <v>1.7712968815973495E-11</v>
      </c>
      <c r="N325" s="67">
        <f>詳細表【係数】!U320</f>
        <v>1.4568004600573113E-3</v>
      </c>
      <c r="O325" s="67">
        <f>詳細表【係数】!V320</f>
        <v>9.9567723524892227E-4</v>
      </c>
      <c r="P325" s="67">
        <f>詳細表【係数】!W320</f>
        <v>3.4571568798969572E-4</v>
      </c>
      <c r="Q325" s="67">
        <f>詳細表【係数】!AC320</f>
        <v>3.9668817813561018E-11</v>
      </c>
      <c r="R325" s="67">
        <f>詳細表【係数】!AG320</f>
        <v>3.9668817813561018E-11</v>
      </c>
      <c r="S325" s="67">
        <f t="shared" si="21"/>
        <v>4.8957486043564667E-2</v>
      </c>
      <c r="T325" s="67">
        <f t="shared" si="22"/>
        <v>3.3460899886506405E-2</v>
      </c>
      <c r="U325" s="67">
        <f t="shared" si="23"/>
        <v>1.161818068696315E-2</v>
      </c>
      <c r="V325" s="67">
        <f t="shared" si="24"/>
        <v>1.3331170930545426E-9</v>
      </c>
      <c r="W325" s="67">
        <f t="shared" si="25"/>
        <v>1.3331170930545426E-9</v>
      </c>
    </row>
    <row r="326" spans="2:23" x14ac:dyDescent="0.15">
      <c r="B326" s="162" t="s">
        <v>109</v>
      </c>
      <c r="C326" s="116" t="s">
        <v>985</v>
      </c>
      <c r="D326" s="46">
        <f>詳細表【係数】!G321</f>
        <v>3.9872668027831369E-2</v>
      </c>
      <c r="E326" s="46">
        <f>詳細表【係数】!H321</f>
        <v>3.0148864363826296E-2</v>
      </c>
      <c r="F326" s="46">
        <f>詳細表【係数】!I321</f>
        <v>2.5803702801823786E-2</v>
      </c>
      <c r="G326" s="46">
        <f>詳細表【係数】!AA321</f>
        <v>6.602716881423725E-9</v>
      </c>
      <c r="H326" s="46">
        <f>詳細表【係数】!AE321</f>
        <v>6.1561973288872264E-9</v>
      </c>
      <c r="I326" s="46">
        <f>詳細表【係数】!M321</f>
        <v>2.6915955355471806E-3</v>
      </c>
      <c r="J326" s="46">
        <f>詳細表【係数】!N321</f>
        <v>2.0351923444613777E-3</v>
      </c>
      <c r="K326" s="46">
        <f>詳細表【係数】!O321</f>
        <v>1.7418731852480117E-3</v>
      </c>
      <c r="L326" s="46">
        <f>詳細表【係数】!AB321</f>
        <v>4.4571492602695272E-10</v>
      </c>
      <c r="M326" s="46">
        <f>詳細表【係数】!AF321</f>
        <v>4.1557272352114436E-10</v>
      </c>
      <c r="N326" s="46">
        <f>詳細表【係数】!U321</f>
        <v>9.8600859283249514E-4</v>
      </c>
      <c r="O326" s="46">
        <f>詳細表【係数】!V321</f>
        <v>7.4554928970703611E-4</v>
      </c>
      <c r="P326" s="46">
        <f>詳細表【係数】!W321</f>
        <v>6.380980743935932E-4</v>
      </c>
      <c r="Q326" s="46">
        <f>詳細表【係数】!AC321</f>
        <v>1.6327815275816792E-10</v>
      </c>
      <c r="R326" s="46">
        <f>詳細表【係数】!AG321</f>
        <v>1.5223620002600073E-10</v>
      </c>
      <c r="S326" s="46">
        <f t="shared" si="21"/>
        <v>4.3550272156211045E-2</v>
      </c>
      <c r="T326" s="46">
        <f t="shared" si="22"/>
        <v>3.2929605997994708E-2</v>
      </c>
      <c r="U326" s="46">
        <f t="shared" si="23"/>
        <v>2.8183674061465391E-2</v>
      </c>
      <c r="V326" s="46">
        <f t="shared" si="24"/>
        <v>7.2117099602088461E-9</v>
      </c>
      <c r="W326" s="46">
        <f t="shared" si="25"/>
        <v>6.7240062524343717E-9</v>
      </c>
    </row>
    <row r="327" spans="2:23" x14ac:dyDescent="0.15">
      <c r="B327" s="155" t="s">
        <v>110</v>
      </c>
      <c r="C327" s="41" t="s">
        <v>212</v>
      </c>
      <c r="D327" s="46">
        <f>詳細表【係数】!G322</f>
        <v>0</v>
      </c>
      <c r="E327" s="46">
        <f>詳細表【係数】!H322</f>
        <v>0</v>
      </c>
      <c r="F327" s="46">
        <f>詳細表【係数】!I322</f>
        <v>0</v>
      </c>
      <c r="G327" s="46">
        <f>詳細表【係数】!AA322</f>
        <v>0</v>
      </c>
      <c r="H327" s="46">
        <f>詳細表【係数】!AE322</f>
        <v>0</v>
      </c>
      <c r="I327" s="46">
        <f>詳細表【係数】!M322</f>
        <v>1.5250116458773206E-2</v>
      </c>
      <c r="J327" s="46">
        <f>詳細表【係数】!N322</f>
        <v>3.057356578776969E-5</v>
      </c>
      <c r="K327" s="46">
        <f>詳細表【係数】!O322</f>
        <v>0</v>
      </c>
      <c r="L327" s="46">
        <f>詳細表【係数】!AB322</f>
        <v>0</v>
      </c>
      <c r="M327" s="46">
        <f>詳細表【係数】!AF322</f>
        <v>0</v>
      </c>
      <c r="N327" s="46">
        <f>詳細表【係数】!U322</f>
        <v>1.0544422865056506E-3</v>
      </c>
      <c r="O327" s="46">
        <f>詳細表【係数】!V322</f>
        <v>2.1139550444115225E-6</v>
      </c>
      <c r="P327" s="46">
        <f>詳細表【係数】!W322</f>
        <v>0</v>
      </c>
      <c r="Q327" s="46">
        <f>詳細表【係数】!AC322</f>
        <v>0</v>
      </c>
      <c r="R327" s="46">
        <f>詳細表【係数】!AG322</f>
        <v>0</v>
      </c>
      <c r="S327" s="46">
        <f t="shared" si="21"/>
        <v>1.6304558745278856E-2</v>
      </c>
      <c r="T327" s="46">
        <f t="shared" si="22"/>
        <v>3.268752083218121E-5</v>
      </c>
      <c r="U327" s="46">
        <f t="shared" si="23"/>
        <v>0</v>
      </c>
      <c r="V327" s="46">
        <f t="shared" si="24"/>
        <v>0</v>
      </c>
      <c r="W327" s="46">
        <f t="shared" si="25"/>
        <v>0</v>
      </c>
    </row>
    <row r="328" spans="2:23" x14ac:dyDescent="0.15">
      <c r="B328" s="155" t="s">
        <v>111</v>
      </c>
      <c r="C328" s="41" t="s">
        <v>186</v>
      </c>
      <c r="D328" s="46">
        <f>詳細表【係数】!G323</f>
        <v>8.9687003994892208E-3</v>
      </c>
      <c r="E328" s="46">
        <f>詳細表【係数】!H323</f>
        <v>2.4959684637350607E-3</v>
      </c>
      <c r="F328" s="46">
        <f>詳細表【係数】!I323</f>
        <v>9.706759416222016E-4</v>
      </c>
      <c r="G328" s="46">
        <f>詳細表【係数】!AA323</f>
        <v>8.1957481078779732E-11</v>
      </c>
      <c r="H328" s="46">
        <f>詳細表【係数】!AE323</f>
        <v>7.9994427639767066E-11</v>
      </c>
      <c r="I328" s="46">
        <f>詳細表【係数】!M323</f>
        <v>3.9793308484547667E-4</v>
      </c>
      <c r="J328" s="46">
        <f>詳細表【係数】!N323</f>
        <v>1.1074385208671745E-4</v>
      </c>
      <c r="K328" s="46">
        <f>詳細表【係数】!O323</f>
        <v>4.3068009257730225E-5</v>
      </c>
      <c r="L328" s="46">
        <f>詳細表【係数】!AB323</f>
        <v>3.6363789422267904E-12</v>
      </c>
      <c r="M328" s="46">
        <f>詳細表【係数】!AF323</f>
        <v>3.5492800454069876E-12</v>
      </c>
      <c r="N328" s="46">
        <f>詳細表【係数】!U323</f>
        <v>1.3217572663809994E-5</v>
      </c>
      <c r="O328" s="46">
        <f>詳細表【係数】!V323</f>
        <v>3.6784197337972428E-6</v>
      </c>
      <c r="P328" s="46">
        <f>詳細表【係数】!W323</f>
        <v>1.430528306211937E-6</v>
      </c>
      <c r="Q328" s="46">
        <f>詳細表【係数】!AC323</f>
        <v>1.2078438494425546E-13</v>
      </c>
      <c r="R328" s="46">
        <f>詳細表【係数】!AG323</f>
        <v>1.1789134578391402E-13</v>
      </c>
      <c r="S328" s="46">
        <f t="shared" si="21"/>
        <v>9.3798510569985082E-3</v>
      </c>
      <c r="T328" s="46">
        <f t="shared" si="22"/>
        <v>2.6103907355555754E-3</v>
      </c>
      <c r="U328" s="46">
        <f t="shared" si="23"/>
        <v>1.0151744791861437E-3</v>
      </c>
      <c r="V328" s="46">
        <f t="shared" si="24"/>
        <v>8.5714644405950789E-11</v>
      </c>
      <c r="W328" s="46">
        <f t="shared" si="25"/>
        <v>8.3661599030957969E-11</v>
      </c>
    </row>
    <row r="329" spans="2:23" x14ac:dyDescent="0.15">
      <c r="B329" s="155" t="s">
        <v>112</v>
      </c>
      <c r="C329" s="41" t="s">
        <v>187</v>
      </c>
      <c r="D329" s="46">
        <f>詳細表【係数】!G324</f>
        <v>0</v>
      </c>
      <c r="E329" s="46">
        <f>詳細表【係数】!H324</f>
        <v>0</v>
      </c>
      <c r="F329" s="46">
        <f>詳細表【係数】!I324</f>
        <v>0</v>
      </c>
      <c r="G329" s="46">
        <f>詳細表【係数】!AA324</f>
        <v>0</v>
      </c>
      <c r="H329" s="46">
        <f>詳細表【係数】!AE324</f>
        <v>0</v>
      </c>
      <c r="I329" s="46">
        <f>詳細表【係数】!M324</f>
        <v>0</v>
      </c>
      <c r="J329" s="46">
        <f>詳細表【係数】!N324</f>
        <v>0</v>
      </c>
      <c r="K329" s="46">
        <f>詳細表【係数】!O324</f>
        <v>0</v>
      </c>
      <c r="L329" s="46">
        <f>詳細表【係数】!AB324</f>
        <v>0</v>
      </c>
      <c r="M329" s="46">
        <f>詳細表【係数】!AF324</f>
        <v>0</v>
      </c>
      <c r="N329" s="46">
        <f>詳細表【係数】!U324</f>
        <v>0</v>
      </c>
      <c r="O329" s="46">
        <f>詳細表【係数】!V324</f>
        <v>0</v>
      </c>
      <c r="P329" s="46">
        <f>詳細表【係数】!W324</f>
        <v>0</v>
      </c>
      <c r="Q329" s="46">
        <f>詳細表【係数】!AC324</f>
        <v>0</v>
      </c>
      <c r="R329" s="46">
        <f>詳細表【係数】!AG324</f>
        <v>0</v>
      </c>
      <c r="S329" s="46">
        <f t="shared" si="21"/>
        <v>0</v>
      </c>
      <c r="T329" s="46">
        <f t="shared" si="22"/>
        <v>0</v>
      </c>
      <c r="U329" s="46">
        <f t="shared" si="23"/>
        <v>0</v>
      </c>
      <c r="V329" s="46">
        <f t="shared" si="24"/>
        <v>0</v>
      </c>
      <c r="W329" s="46">
        <f t="shared" si="25"/>
        <v>0</v>
      </c>
    </row>
    <row r="330" spans="2:23" x14ac:dyDescent="0.15">
      <c r="B330" s="163" t="s">
        <v>113</v>
      </c>
      <c r="C330" s="62" t="s">
        <v>986</v>
      </c>
      <c r="D330" s="67">
        <f>詳細表【係数】!G325</f>
        <v>2.7022224316018166E-5</v>
      </c>
      <c r="E330" s="67">
        <f>詳細表【係数】!H325</f>
        <v>1.8538645089814531E-5</v>
      </c>
      <c r="F330" s="67">
        <f>詳細表【係数】!I325</f>
        <v>1.6599866083063328E-5</v>
      </c>
      <c r="G330" s="67">
        <f>詳細表【係数】!AA325</f>
        <v>1.9239124108491896E-12</v>
      </c>
      <c r="H330" s="67">
        <f>詳細表【係数】!AE325</f>
        <v>1.9239124108491896E-12</v>
      </c>
      <c r="I330" s="67">
        <f>詳細表【係数】!M325</f>
        <v>5.1237302936218785E-5</v>
      </c>
      <c r="J330" s="67">
        <f>詳細表【係数】!N325</f>
        <v>3.5151442878475791E-5</v>
      </c>
      <c r="K330" s="67">
        <f>詳細表【係数】!O325</f>
        <v>3.1475290755187863E-5</v>
      </c>
      <c r="L330" s="67">
        <f>詳細表【係数】!AB325</f>
        <v>3.6479633158472922E-12</v>
      </c>
      <c r="M330" s="67">
        <f>詳細表【係数】!AF325</f>
        <v>3.6479633158472922E-12</v>
      </c>
      <c r="N330" s="67">
        <f>詳細表【係数】!U325</f>
        <v>1.0718738135832987E-5</v>
      </c>
      <c r="O330" s="67">
        <f>詳細表【係数】!V325</f>
        <v>7.3536093767483319E-6</v>
      </c>
      <c r="P330" s="67">
        <f>詳細表【係数】!W325</f>
        <v>6.584565931857015E-6</v>
      </c>
      <c r="Q330" s="67">
        <f>詳細表【係数】!AC325</f>
        <v>7.6314640449296345E-13</v>
      </c>
      <c r="R330" s="67">
        <f>詳細表【係数】!AG325</f>
        <v>7.6314640449296345E-13</v>
      </c>
      <c r="S330" s="67">
        <f t="shared" si="21"/>
        <v>8.8978265388069933E-5</v>
      </c>
      <c r="T330" s="67">
        <f t="shared" si="22"/>
        <v>6.1043697345038652E-5</v>
      </c>
      <c r="U330" s="67">
        <f t="shared" si="23"/>
        <v>5.4659722770108208E-5</v>
      </c>
      <c r="V330" s="67">
        <f t="shared" si="24"/>
        <v>6.3350221311894458E-12</v>
      </c>
      <c r="W330" s="67">
        <f t="shared" si="25"/>
        <v>6.3350221311894458E-12</v>
      </c>
    </row>
    <row r="331" spans="2:23" x14ac:dyDescent="0.15">
      <c r="B331" s="155" t="s">
        <v>114</v>
      </c>
      <c r="C331" s="41" t="s">
        <v>189</v>
      </c>
      <c r="D331" s="46">
        <f>詳細表【係数】!G326</f>
        <v>6.9458336904082267E-5</v>
      </c>
      <c r="E331" s="46">
        <f>詳細表【係数】!H326</f>
        <v>4.4434101002239214E-5</v>
      </c>
      <c r="F331" s="46">
        <f>詳細表【係数】!I326</f>
        <v>1.4144566966467216E-5</v>
      </c>
      <c r="G331" s="46">
        <f>詳細表【係数】!AA326</f>
        <v>3.4194873552778963E-12</v>
      </c>
      <c r="H331" s="46">
        <f>詳細表【係数】!AE326</f>
        <v>3.4194873552778963E-12</v>
      </c>
      <c r="I331" s="46">
        <f>詳細表【係数】!M326</f>
        <v>1.3233398655142833E-4</v>
      </c>
      <c r="J331" s="46">
        <f>詳細表【係数】!N326</f>
        <v>8.4657105058176811E-5</v>
      </c>
      <c r="K331" s="46">
        <f>詳細表【係数】!O326</f>
        <v>2.6948628748498561E-5</v>
      </c>
      <c r="L331" s="46">
        <f>詳細表【係数】!AB326</f>
        <v>6.5149039533010863E-12</v>
      </c>
      <c r="M331" s="46">
        <f>詳細表【係数】!AF326</f>
        <v>6.5149039533010863E-12</v>
      </c>
      <c r="N331" s="46">
        <f>詳細表【係数】!U326</f>
        <v>2.9560865221864235E-5</v>
      </c>
      <c r="O331" s="46">
        <f>詳細表【係数】!V326</f>
        <v>1.8910767656239364E-5</v>
      </c>
      <c r="P331" s="46">
        <f>詳細表【係数】!W326</f>
        <v>6.0198049126165582E-6</v>
      </c>
      <c r="Q331" s="46">
        <f>詳細表【係数】!AC326</f>
        <v>1.45530413399947E-12</v>
      </c>
      <c r="R331" s="46">
        <f>詳細表【係数】!AG326</f>
        <v>1.45530413399947E-12</v>
      </c>
      <c r="S331" s="46">
        <f t="shared" si="21"/>
        <v>2.3135318867737484E-4</v>
      </c>
      <c r="T331" s="46">
        <f t="shared" si="22"/>
        <v>1.4800197371665541E-4</v>
      </c>
      <c r="U331" s="46">
        <f t="shared" si="23"/>
        <v>4.7113000627582338E-5</v>
      </c>
      <c r="V331" s="46">
        <f t="shared" si="24"/>
        <v>1.1389695442578452E-11</v>
      </c>
      <c r="W331" s="46">
        <f t="shared" si="25"/>
        <v>1.1389695442578452E-11</v>
      </c>
    </row>
    <row r="332" spans="2:23" x14ac:dyDescent="0.15">
      <c r="B332" s="155" t="s">
        <v>115</v>
      </c>
      <c r="C332" s="41" t="s">
        <v>987</v>
      </c>
      <c r="D332" s="46">
        <f>詳細表【係数】!G327</f>
        <v>7.7189223090840767E-2</v>
      </c>
      <c r="E332" s="46">
        <f>詳細表【係数】!H327</f>
        <v>5.0630334927750167E-2</v>
      </c>
      <c r="F332" s="46">
        <f>詳細表【係数】!I327</f>
        <v>2.1224348429014061E-2</v>
      </c>
      <c r="G332" s="46">
        <f>詳細表【係数】!AA327</f>
        <v>6.8837000378276544E-9</v>
      </c>
      <c r="H332" s="46">
        <f>詳細表【係数】!AE327</f>
        <v>6.0969914620759218E-9</v>
      </c>
      <c r="I332" s="46">
        <f>詳細表【係数】!M327</f>
        <v>1.2873486415897997E-2</v>
      </c>
      <c r="J332" s="46">
        <f>詳細表【係数】!N327</f>
        <v>8.4440405386344477E-3</v>
      </c>
      <c r="K332" s="46">
        <f>詳細表【係数】!O327</f>
        <v>3.5397604775169707E-3</v>
      </c>
      <c r="L332" s="46">
        <f>詳細表【係数】!AB327</f>
        <v>1.1480517017744944E-9</v>
      </c>
      <c r="M332" s="46">
        <f>詳細表【係数】!AF327</f>
        <v>1.0168457930002663E-9</v>
      </c>
      <c r="N332" s="46">
        <f>詳細表【係数】!U327</f>
        <v>1.2364142595567172E-3</v>
      </c>
      <c r="O332" s="46">
        <f>詳細表【係数】!V327</f>
        <v>8.1099492343809985E-4</v>
      </c>
      <c r="P332" s="46">
        <f>詳細表【係数】!W327</f>
        <v>3.3997086635462025E-4</v>
      </c>
      <c r="Q332" s="46">
        <f>詳細表【係数】!AC327</f>
        <v>1.1026286500208536E-10</v>
      </c>
      <c r="R332" s="46">
        <f>詳細表【係数】!AG327</f>
        <v>9.7661394716132745E-11</v>
      </c>
      <c r="S332" s="46">
        <f t="shared" si="21"/>
        <v>9.1299123766295481E-2</v>
      </c>
      <c r="T332" s="46">
        <f t="shared" si="22"/>
        <v>5.9885370389822716E-2</v>
      </c>
      <c r="U332" s="46">
        <f t="shared" si="23"/>
        <v>2.5104079772885653E-2</v>
      </c>
      <c r="V332" s="46">
        <f t="shared" si="24"/>
        <v>8.1420146046042353E-9</v>
      </c>
      <c r="W332" s="46">
        <f t="shared" si="25"/>
        <v>7.2114986497923207E-9</v>
      </c>
    </row>
    <row r="333" spans="2:23" x14ac:dyDescent="0.15">
      <c r="B333" s="155" t="s">
        <v>116</v>
      </c>
      <c r="C333" s="41" t="s">
        <v>988</v>
      </c>
      <c r="D333" s="46">
        <f>詳細表【係数】!G328</f>
        <v>1.1328024244902291E-4</v>
      </c>
      <c r="E333" s="46">
        <f>詳細表【係数】!H328</f>
        <v>8.8687541374006889E-5</v>
      </c>
      <c r="F333" s="46">
        <f>詳細表【係数】!I328</f>
        <v>7.5154818725468286E-5</v>
      </c>
      <c r="G333" s="46">
        <f>詳細表【係数】!AA328</f>
        <v>2.1374714781149643E-11</v>
      </c>
      <c r="H333" s="46">
        <f>詳細表【係数】!AE328</f>
        <v>2.1374714781149643E-11</v>
      </c>
      <c r="I333" s="46">
        <f>詳細表【係数】!M328</f>
        <v>6.1590207869500666E-4</v>
      </c>
      <c r="J333" s="46">
        <f>詳細表【係数】!N328</f>
        <v>4.8219212729157956E-4</v>
      </c>
      <c r="K333" s="46">
        <f>詳細表【係数】!O328</f>
        <v>4.0861502479386323E-4</v>
      </c>
      <c r="L333" s="46">
        <f>詳細表【係数】!AB328</f>
        <v>1.1621383376847196E-10</v>
      </c>
      <c r="M333" s="46">
        <f>詳細表【係数】!AF328</f>
        <v>1.1621383376847196E-10</v>
      </c>
      <c r="N333" s="46">
        <f>詳細表【係数】!U328</f>
        <v>1.838626007680951E-4</v>
      </c>
      <c r="O333" s="46">
        <f>詳細表【係数】!V328</f>
        <v>1.4394674358232356E-4</v>
      </c>
      <c r="P333" s="46">
        <f>詳細表【係数】!W328</f>
        <v>1.219820873647726E-4</v>
      </c>
      <c r="Q333" s="46">
        <f>詳細表【係数】!AC328</f>
        <v>3.4692816376226928E-11</v>
      </c>
      <c r="R333" s="46">
        <f>詳細表【係数】!AG328</f>
        <v>3.4692816376226928E-11</v>
      </c>
      <c r="S333" s="46">
        <f t="shared" si="21"/>
        <v>9.1304492191212467E-4</v>
      </c>
      <c r="T333" s="46">
        <f t="shared" si="22"/>
        <v>7.1482641224791007E-4</v>
      </c>
      <c r="U333" s="46">
        <f t="shared" si="23"/>
        <v>6.0575193088410414E-4</v>
      </c>
      <c r="V333" s="46">
        <f t="shared" si="24"/>
        <v>1.7228136492584854E-10</v>
      </c>
      <c r="W333" s="46">
        <f t="shared" si="25"/>
        <v>1.7228136492584854E-10</v>
      </c>
    </row>
    <row r="334" spans="2:23" x14ac:dyDescent="0.15">
      <c r="B334" s="155" t="s">
        <v>117</v>
      </c>
      <c r="C334" s="41" t="s">
        <v>989</v>
      </c>
      <c r="D334" s="46">
        <f>詳細表【係数】!G329</f>
        <v>4.3862630563446379E-6</v>
      </c>
      <c r="E334" s="46">
        <f>詳細表【係数】!H329</f>
        <v>2.3641783122181409E-6</v>
      </c>
      <c r="F334" s="46">
        <f>詳細表【係数】!I329</f>
        <v>2.577584863788184E-7</v>
      </c>
      <c r="G334" s="46">
        <f>詳細表【係数】!AA329</f>
        <v>2.4465212266464115E-14</v>
      </c>
      <c r="H334" s="46">
        <f>詳細表【係数】!AE329</f>
        <v>2.4465212266464115E-14</v>
      </c>
      <c r="I334" s="46">
        <f>詳細表【係数】!M329</f>
        <v>3.0821723884628651E-4</v>
      </c>
      <c r="J334" s="46">
        <f>詳細表【係数】!N329</f>
        <v>1.6612786378102155E-4</v>
      </c>
      <c r="K334" s="46">
        <f>詳細表【係数】!O329</f>
        <v>1.8112367621445125E-5</v>
      </c>
      <c r="L334" s="46">
        <f>詳細表【係数】!AB329</f>
        <v>1.7191399776286896E-12</v>
      </c>
      <c r="M334" s="46">
        <f>詳細表【係数】!AF329</f>
        <v>1.7191399776286896E-12</v>
      </c>
      <c r="N334" s="46">
        <f>詳細表【係数】!U329</f>
        <v>3.8035639576958761E-4</v>
      </c>
      <c r="O334" s="46">
        <f>詳細表【係数】!V329</f>
        <v>2.0501058195568117E-4</v>
      </c>
      <c r="P334" s="46">
        <f>詳細表【係数】!W329</f>
        <v>2.2351620866937919E-5</v>
      </c>
      <c r="Q334" s="46">
        <f>詳細表【係数】!AC329</f>
        <v>2.1215097772008871E-12</v>
      </c>
      <c r="R334" s="46">
        <f>詳細表【係数】!AG329</f>
        <v>2.1215097772008871E-12</v>
      </c>
      <c r="S334" s="46">
        <f t="shared" si="21"/>
        <v>6.9295989767221883E-4</v>
      </c>
      <c r="T334" s="46">
        <f t="shared" si="22"/>
        <v>3.7350262404892089E-4</v>
      </c>
      <c r="U334" s="46">
        <f t="shared" si="23"/>
        <v>4.0721746974761863E-5</v>
      </c>
      <c r="V334" s="46">
        <f t="shared" si="24"/>
        <v>3.8651149670960408E-12</v>
      </c>
      <c r="W334" s="46">
        <f t="shared" si="25"/>
        <v>3.8651149670960408E-12</v>
      </c>
    </row>
    <row r="335" spans="2:23" x14ac:dyDescent="0.15">
      <c r="B335" s="155" t="s">
        <v>118</v>
      </c>
      <c r="C335" s="41" t="s">
        <v>193</v>
      </c>
      <c r="D335" s="67">
        <f>詳細表【係数】!G330</f>
        <v>0</v>
      </c>
      <c r="E335" s="67">
        <f>詳細表【係数】!H330</f>
        <v>0</v>
      </c>
      <c r="F335" s="67">
        <f>詳細表【係数】!I330</f>
        <v>0</v>
      </c>
      <c r="G335" s="67">
        <f>詳細表【係数】!AA330</f>
        <v>0</v>
      </c>
      <c r="H335" s="67">
        <f>詳細表【係数】!AE330</f>
        <v>0</v>
      </c>
      <c r="I335" s="67">
        <f>詳細表【係数】!M330</f>
        <v>1.6076815845375181E-3</v>
      </c>
      <c r="J335" s="67">
        <f>詳細表【係数】!N330</f>
        <v>7.056939752696764E-4</v>
      </c>
      <c r="K335" s="67">
        <f>詳細表【係数】!O330</f>
        <v>1.7461887911125599E-4</v>
      </c>
      <c r="L335" s="67">
        <f>詳細表【係数】!AB330</f>
        <v>2.0105103437790266E-11</v>
      </c>
      <c r="M335" s="67">
        <f>詳細表【係数】!AF330</f>
        <v>2.0105103437790266E-11</v>
      </c>
      <c r="N335" s="67">
        <f>詳細表【係数】!U330</f>
        <v>1.0445648277560243E-3</v>
      </c>
      <c r="O335" s="67">
        <f>詳細表【係数】!V330</f>
        <v>4.5851312400153389E-4</v>
      </c>
      <c r="P335" s="67">
        <f>詳細表【係数】!W330</f>
        <v>1.134557620962427E-4</v>
      </c>
      <c r="Q335" s="67">
        <f>詳細表【係数】!AC330</f>
        <v>1.3062962287742958E-11</v>
      </c>
      <c r="R335" s="67">
        <f>詳細表【係数】!AG330</f>
        <v>1.3062962287742958E-11</v>
      </c>
      <c r="S335" s="67">
        <f t="shared" si="21"/>
        <v>2.6522464122935427E-3</v>
      </c>
      <c r="T335" s="67">
        <f t="shared" si="22"/>
        <v>1.1642070992712102E-3</v>
      </c>
      <c r="U335" s="67">
        <f t="shared" si="23"/>
        <v>2.880746412074987E-4</v>
      </c>
      <c r="V335" s="67">
        <f t="shared" si="24"/>
        <v>3.3168065725533222E-11</v>
      </c>
      <c r="W335" s="67">
        <f t="shared" si="25"/>
        <v>3.3168065725533222E-11</v>
      </c>
    </row>
    <row r="336" spans="2:23" x14ac:dyDescent="0.15">
      <c r="B336" s="162" t="s">
        <v>119</v>
      </c>
      <c r="C336" s="116" t="s">
        <v>990</v>
      </c>
      <c r="D336" s="46">
        <f>詳細表【係数】!G331</f>
        <v>0</v>
      </c>
      <c r="E336" s="46">
        <f>詳細表【係数】!H331</f>
        <v>0</v>
      </c>
      <c r="F336" s="46">
        <f>詳細表【係数】!I331</f>
        <v>0</v>
      </c>
      <c r="G336" s="46">
        <f>詳細表【係数】!AA331</f>
        <v>0</v>
      </c>
      <c r="H336" s="46">
        <f>詳細表【係数】!AE331</f>
        <v>0</v>
      </c>
      <c r="I336" s="46">
        <f>詳細表【係数】!M331</f>
        <v>1.1285647021204153E-3</v>
      </c>
      <c r="J336" s="46">
        <f>詳細表【係数】!N331</f>
        <v>6.7313480662430742E-4</v>
      </c>
      <c r="K336" s="46">
        <f>詳細表【係数】!O331</f>
        <v>4.0580749173956595E-4</v>
      </c>
      <c r="L336" s="46">
        <f>詳細表【係数】!AB331</f>
        <v>7.3302060276626795E-11</v>
      </c>
      <c r="M336" s="46">
        <f>詳細表【係数】!AF331</f>
        <v>7.0211009542070238E-11</v>
      </c>
      <c r="N336" s="46">
        <f>詳細表【係数】!U331</f>
        <v>2.5109968227361761E-4</v>
      </c>
      <c r="O336" s="46">
        <f>詳細表【係数】!V331</f>
        <v>1.4976893726438925E-4</v>
      </c>
      <c r="P336" s="46">
        <f>詳細表【係数】!W331</f>
        <v>9.0290022405101244E-5</v>
      </c>
      <c r="Q336" s="46">
        <f>詳細表【係数】!AC331</f>
        <v>1.6309321043693834E-11</v>
      </c>
      <c r="R336" s="46">
        <f>詳細表【係数】!AG331</f>
        <v>1.5621578590044096E-11</v>
      </c>
      <c r="S336" s="46">
        <f t="shared" si="21"/>
        <v>1.3796643843940329E-3</v>
      </c>
      <c r="T336" s="46">
        <f t="shared" si="22"/>
        <v>8.2290374388869667E-4</v>
      </c>
      <c r="U336" s="46">
        <f t="shared" si="23"/>
        <v>4.9609751414466719E-4</v>
      </c>
      <c r="V336" s="46">
        <f t="shared" si="24"/>
        <v>8.9611381320320629E-11</v>
      </c>
      <c r="W336" s="46">
        <f t="shared" si="25"/>
        <v>8.5832588132114338E-11</v>
      </c>
    </row>
    <row r="337" spans="2:23" x14ac:dyDescent="0.15">
      <c r="B337" s="155" t="s">
        <v>120</v>
      </c>
      <c r="C337" s="41" t="s">
        <v>991</v>
      </c>
      <c r="D337" s="46">
        <f>詳細表【係数】!G332</f>
        <v>0</v>
      </c>
      <c r="E337" s="46">
        <f>詳細表【係数】!H332</f>
        <v>0</v>
      </c>
      <c r="F337" s="46">
        <f>詳細表【係数】!I332</f>
        <v>0</v>
      </c>
      <c r="G337" s="46">
        <f>詳細表【係数】!AA332</f>
        <v>0</v>
      </c>
      <c r="H337" s="46">
        <f>詳細表【係数】!AE332</f>
        <v>0</v>
      </c>
      <c r="I337" s="46">
        <f>詳細表【係数】!M332</f>
        <v>4.8952868091976402E-20</v>
      </c>
      <c r="J337" s="46">
        <f>詳細表【係数】!N332</f>
        <v>1.2357677602953301E-20</v>
      </c>
      <c r="K337" s="46">
        <f>詳細表【係数】!O332</f>
        <v>8.0045080995487674E-21</v>
      </c>
      <c r="L337" s="46">
        <f>詳細表【係数】!AB332</f>
        <v>1.7529541624447781E-27</v>
      </c>
      <c r="M337" s="46">
        <f>詳細表【係数】!AF332</f>
        <v>3.8954536943217292E-28</v>
      </c>
      <c r="N337" s="46">
        <f>詳細表【係数】!U332</f>
        <v>2.1886919647458175E-20</v>
      </c>
      <c r="O337" s="46">
        <f>詳細表【係数】!V332</f>
        <v>5.5251409624631154E-21</v>
      </c>
      <c r="P337" s="46">
        <f>詳細表【係数】!W332</f>
        <v>3.5788306675532071E-21</v>
      </c>
      <c r="Q337" s="46">
        <f>詳細表【係数】!AC332</f>
        <v>7.8374911204425836E-28</v>
      </c>
      <c r="R337" s="46">
        <f>詳細表【係数】!AG332</f>
        <v>1.741664693431685E-28</v>
      </c>
      <c r="S337" s="46">
        <f t="shared" si="21"/>
        <v>7.0839787739434572E-20</v>
      </c>
      <c r="T337" s="46">
        <f t="shared" si="22"/>
        <v>1.7882818565416417E-20</v>
      </c>
      <c r="U337" s="46">
        <f t="shared" si="23"/>
        <v>1.1583338767101975E-20</v>
      </c>
      <c r="V337" s="46">
        <f t="shared" si="24"/>
        <v>2.5367032744890364E-27</v>
      </c>
      <c r="W337" s="46">
        <f t="shared" si="25"/>
        <v>5.6371183877534142E-28</v>
      </c>
    </row>
    <row r="338" spans="2:23" x14ac:dyDescent="0.15">
      <c r="B338" s="155" t="s">
        <v>121</v>
      </c>
      <c r="C338" s="41" t="s">
        <v>992</v>
      </c>
      <c r="D338" s="46">
        <f>詳細表【係数】!G333</f>
        <v>9.1026982409909084E-5</v>
      </c>
      <c r="E338" s="46">
        <f>詳細表【係数】!H333</f>
        <v>4.1243431668241569E-5</v>
      </c>
      <c r="F338" s="46">
        <f>詳細表【係数】!I333</f>
        <v>3.5471243926682719E-5</v>
      </c>
      <c r="G338" s="46">
        <f>詳細表【係数】!AA333</f>
        <v>6.4832543474030596E-12</v>
      </c>
      <c r="H338" s="46">
        <f>詳細表【係数】!AE333</f>
        <v>4.5487349050327912E-12</v>
      </c>
      <c r="I338" s="46">
        <f>詳細表【係数】!M333</f>
        <v>3.2279636371437224E-4</v>
      </c>
      <c r="J338" s="46">
        <f>詳細表【係数】!N333</f>
        <v>1.4625586191200932E-4</v>
      </c>
      <c r="K338" s="46">
        <f>詳細表【係数】!O333</f>
        <v>1.2578675303546327E-4</v>
      </c>
      <c r="L338" s="46">
        <f>詳細表【係数】!AB333</f>
        <v>2.299066576713507E-11</v>
      </c>
      <c r="M338" s="46">
        <f>詳細表【係数】!AF333</f>
        <v>1.6130547755973796E-11</v>
      </c>
      <c r="N338" s="46">
        <f>詳細表【係数】!U333</f>
        <v>1.1998527284033002E-4</v>
      </c>
      <c r="O338" s="46">
        <f>詳細表【係数】!V333</f>
        <v>5.4364148635633271E-5</v>
      </c>
      <c r="P338" s="46">
        <f>詳細表【係数】!W333</f>
        <v>4.6755662638176387E-5</v>
      </c>
      <c r="Q338" s="46">
        <f>詳細表【係数】!AC333</f>
        <v>8.545763258013166E-12</v>
      </c>
      <c r="R338" s="46">
        <f>詳細表【係数】!AG333</f>
        <v>5.9958177697350436E-12</v>
      </c>
      <c r="S338" s="46">
        <f t="shared" si="21"/>
        <v>5.3380861896461132E-4</v>
      </c>
      <c r="T338" s="46">
        <f t="shared" si="22"/>
        <v>2.4186344221588418E-4</v>
      </c>
      <c r="U338" s="46">
        <f t="shared" si="23"/>
        <v>2.0801365960032239E-4</v>
      </c>
      <c r="V338" s="46">
        <f t="shared" si="24"/>
        <v>3.8019683372551291E-11</v>
      </c>
      <c r="W338" s="46">
        <f t="shared" si="25"/>
        <v>2.6675100430741629E-11</v>
      </c>
    </row>
    <row r="339" spans="2:23" x14ac:dyDescent="0.15">
      <c r="B339" s="155" t="s">
        <v>122</v>
      </c>
      <c r="C339" s="41" t="s">
        <v>195</v>
      </c>
      <c r="D339" s="46">
        <f>詳細表【係数】!G334</f>
        <v>0</v>
      </c>
      <c r="E339" s="46">
        <f>詳細表【係数】!H334</f>
        <v>0</v>
      </c>
      <c r="F339" s="46">
        <f>詳細表【係数】!I334</f>
        <v>0</v>
      </c>
      <c r="G339" s="46">
        <f>詳細表【係数】!AA334</f>
        <v>0</v>
      </c>
      <c r="H339" s="46">
        <f>詳細表【係数】!AE334</f>
        <v>0</v>
      </c>
      <c r="I339" s="46">
        <f>詳細表【係数】!M334</f>
        <v>6.7338586048488103E-4</v>
      </c>
      <c r="J339" s="46">
        <f>詳細表【係数】!N334</f>
        <v>5.3251744129760928E-4</v>
      </c>
      <c r="K339" s="46">
        <f>詳細表【係数】!O334</f>
        <v>2.3057189604444022E-4</v>
      </c>
      <c r="L339" s="46">
        <f>詳細表【係数】!AB334</f>
        <v>3.4957829456952292E-11</v>
      </c>
      <c r="M339" s="46">
        <f>詳細表【係数】!AF334</f>
        <v>3.4957829456952292E-11</v>
      </c>
      <c r="N339" s="46">
        <f>詳細表【係数】!U334</f>
        <v>7.9105969797616579E-4</v>
      </c>
      <c r="O339" s="46">
        <f>詳細表【係数】!V334</f>
        <v>6.2557459400260963E-4</v>
      </c>
      <c r="P339" s="46">
        <f>詳細表【係数】!W334</f>
        <v>2.7086421790230324E-4</v>
      </c>
      <c r="Q339" s="46">
        <f>詳細表【係数】!AC334</f>
        <v>4.1066692419419871E-11</v>
      </c>
      <c r="R339" s="46">
        <f>詳細表【係数】!AG334</f>
        <v>4.1066692419419871E-11</v>
      </c>
      <c r="S339" s="46">
        <f t="shared" si="21"/>
        <v>1.4644455584610469E-3</v>
      </c>
      <c r="T339" s="46">
        <f t="shared" si="22"/>
        <v>1.1580920353002188E-3</v>
      </c>
      <c r="U339" s="46">
        <f t="shared" si="23"/>
        <v>5.0143611394674349E-4</v>
      </c>
      <c r="V339" s="46">
        <f t="shared" si="24"/>
        <v>7.602452187637217E-11</v>
      </c>
      <c r="W339" s="46">
        <f t="shared" si="25"/>
        <v>7.602452187637217E-11</v>
      </c>
    </row>
    <row r="340" spans="2:23" x14ac:dyDescent="0.15">
      <c r="B340" s="163" t="s">
        <v>123</v>
      </c>
      <c r="C340" s="62" t="s">
        <v>196</v>
      </c>
      <c r="D340" s="67">
        <f>詳細表【係数】!G335</f>
        <v>9.0840550770888845E-3</v>
      </c>
      <c r="E340" s="67">
        <f>詳細表【係数】!H335</f>
        <v>7.4639768894609751E-3</v>
      </c>
      <c r="F340" s="67">
        <f>詳細表【係数】!I335</f>
        <v>5.4492055335452969E-3</v>
      </c>
      <c r="G340" s="67">
        <f>詳細表【係数】!AA335</f>
        <v>9.1285452090420434E-10</v>
      </c>
      <c r="H340" s="67">
        <f>詳細表【係数】!AE335</f>
        <v>9.0870518217282158E-10</v>
      </c>
      <c r="I340" s="67">
        <f>詳細表【係数】!M335</f>
        <v>2.3714127914673712E-4</v>
      </c>
      <c r="J340" s="67">
        <f>詳細表【係数】!N335</f>
        <v>1.9484877756330019E-4</v>
      </c>
      <c r="K340" s="67">
        <f>詳細表【係数】!O335</f>
        <v>1.4225272299565626E-4</v>
      </c>
      <c r="L340" s="67">
        <f>詳細表【係数】!AB335</f>
        <v>2.38302703941198E-11</v>
      </c>
      <c r="M340" s="67">
        <f>詳細表【係数】!AF335</f>
        <v>2.3721950983237439E-11</v>
      </c>
      <c r="N340" s="67">
        <f>詳細表【係数】!U335</f>
        <v>2.6731417012434821E-3</v>
      </c>
      <c r="O340" s="67">
        <f>詳細表【係数】!V335</f>
        <v>2.1964054280844071E-3</v>
      </c>
      <c r="P340" s="67">
        <f>詳細表【係数】!W335</f>
        <v>1.6035238037146197E-3</v>
      </c>
      <c r="Q340" s="67">
        <f>詳細表【係数】!AC335</f>
        <v>2.686233698815994E-10</v>
      </c>
      <c r="R340" s="67">
        <f>詳細表【係数】!AG335</f>
        <v>2.674023545639558E-10</v>
      </c>
      <c r="S340" s="67">
        <f t="shared" si="21"/>
        <v>1.1994338057479103E-2</v>
      </c>
      <c r="T340" s="67">
        <f t="shared" si="22"/>
        <v>9.8552310951086821E-3</v>
      </c>
      <c r="U340" s="67">
        <f t="shared" si="23"/>
        <v>7.194982060255573E-3</v>
      </c>
      <c r="V340" s="67">
        <f t="shared" si="24"/>
        <v>1.2053081611799236E-9</v>
      </c>
      <c r="W340" s="67">
        <f t="shared" si="25"/>
        <v>1.199829487720015E-9</v>
      </c>
    </row>
    <row r="341" spans="2:23" x14ac:dyDescent="0.15">
      <c r="B341" s="155" t="s">
        <v>124</v>
      </c>
      <c r="C341" s="41" t="s">
        <v>197</v>
      </c>
      <c r="D341" s="46">
        <f>詳細表【係数】!G336</f>
        <v>0</v>
      </c>
      <c r="E341" s="46">
        <f>詳細表【係数】!H336</f>
        <v>0</v>
      </c>
      <c r="F341" s="46">
        <f>詳細表【係数】!I336</f>
        <v>0</v>
      </c>
      <c r="G341" s="46">
        <f>詳細表【係数】!AA336</f>
        <v>0</v>
      </c>
      <c r="H341" s="46">
        <f>詳細表【係数】!AE336</f>
        <v>0</v>
      </c>
      <c r="I341" s="46">
        <f>詳細表【係数】!M336</f>
        <v>0</v>
      </c>
      <c r="J341" s="46">
        <f>詳細表【係数】!N336</f>
        <v>0</v>
      </c>
      <c r="K341" s="46">
        <f>詳細表【係数】!O336</f>
        <v>0</v>
      </c>
      <c r="L341" s="46">
        <f>詳細表【係数】!AB336</f>
        <v>0</v>
      </c>
      <c r="M341" s="46">
        <f>詳細表【係数】!AF336</f>
        <v>0</v>
      </c>
      <c r="N341" s="46">
        <f>詳細表【係数】!U336</f>
        <v>9.9252452478952165E-5</v>
      </c>
      <c r="O341" s="46">
        <f>詳細表【係数】!V336</f>
        <v>5.8863202746751986E-5</v>
      </c>
      <c r="P341" s="46">
        <f>詳細表【係数】!W336</f>
        <v>4.2296388222618498E-5</v>
      </c>
      <c r="Q341" s="46">
        <f>詳細表【係数】!AC336</f>
        <v>7.2843632921831769E-12</v>
      </c>
      <c r="R341" s="46">
        <f>詳細表【係数】!AG336</f>
        <v>7.2843632921831769E-12</v>
      </c>
      <c r="S341" s="46">
        <f t="shared" si="21"/>
        <v>9.9252452478952165E-5</v>
      </c>
      <c r="T341" s="46">
        <f t="shared" si="22"/>
        <v>5.8863202746751986E-5</v>
      </c>
      <c r="U341" s="46">
        <f t="shared" si="23"/>
        <v>4.2296388222618498E-5</v>
      </c>
      <c r="V341" s="46">
        <f t="shared" si="24"/>
        <v>7.2843632921831769E-12</v>
      </c>
      <c r="W341" s="46">
        <f t="shared" si="25"/>
        <v>7.2843632921831769E-12</v>
      </c>
    </row>
    <row r="342" spans="2:23" x14ac:dyDescent="0.15">
      <c r="B342" s="155" t="s">
        <v>125</v>
      </c>
      <c r="C342" s="41" t="s">
        <v>993</v>
      </c>
      <c r="D342" s="46">
        <f>詳細表【係数】!G337</f>
        <v>2.0393029291805708E-3</v>
      </c>
      <c r="E342" s="46">
        <f>詳細表【係数】!H337</f>
        <v>1.1345767474253848E-3</v>
      </c>
      <c r="F342" s="46">
        <f>詳細表【係数】!I337</f>
        <v>8.7488462424882996E-4</v>
      </c>
      <c r="G342" s="46">
        <f>詳細表【係数】!AA337</f>
        <v>1.8323806905371036E-10</v>
      </c>
      <c r="H342" s="46">
        <f>詳細表【係数】!AE337</f>
        <v>1.694112773099698E-10</v>
      </c>
      <c r="I342" s="46">
        <f>詳細表【係数】!M337</f>
        <v>3.9439416059485826E-6</v>
      </c>
      <c r="J342" s="46">
        <f>詳細表【係数】!N337</f>
        <v>2.1942323405139272E-6</v>
      </c>
      <c r="K342" s="46">
        <f>詳細表【係数】!O337</f>
        <v>1.6919967213336591E-6</v>
      </c>
      <c r="L342" s="46">
        <f>詳細表【係数】!AB337</f>
        <v>3.5437611254007946E-13</v>
      </c>
      <c r="M342" s="46">
        <f>詳細表【係数】!AF337</f>
        <v>3.2763557367524458E-13</v>
      </c>
      <c r="N342" s="46">
        <f>詳細表【係数】!U337</f>
        <v>1.3162326382452178E-3</v>
      </c>
      <c r="O342" s="46">
        <f>詳細表【係数】!V337</f>
        <v>7.3229284584779887E-4</v>
      </c>
      <c r="P342" s="46">
        <f>詳細表【係数】!W337</f>
        <v>5.6467907766794023E-4</v>
      </c>
      <c r="Q342" s="46">
        <f>詳細表【係数】!AC337</f>
        <v>1.1826782750438981E-10</v>
      </c>
      <c r="R342" s="46">
        <f>詳細表【係数】!AG337</f>
        <v>1.093435650444503E-10</v>
      </c>
      <c r="S342" s="46">
        <f t="shared" si="21"/>
        <v>3.3594795090317372E-3</v>
      </c>
      <c r="T342" s="46">
        <f t="shared" si="22"/>
        <v>1.8690638256136974E-3</v>
      </c>
      <c r="U342" s="46">
        <f t="shared" si="23"/>
        <v>1.4412556986381038E-3</v>
      </c>
      <c r="V342" s="46">
        <f t="shared" si="24"/>
        <v>3.0186027267064028E-10</v>
      </c>
      <c r="W342" s="46">
        <f t="shared" si="25"/>
        <v>2.7908247792809534E-10</v>
      </c>
    </row>
    <row r="343" spans="2:23" x14ac:dyDescent="0.15">
      <c r="B343" s="155" t="s">
        <v>126</v>
      </c>
      <c r="C343" s="41" t="s">
        <v>994</v>
      </c>
      <c r="D343" s="46">
        <f>詳細表【係数】!G338</f>
        <v>0</v>
      </c>
      <c r="E343" s="46">
        <f>詳細表【係数】!H338</f>
        <v>0</v>
      </c>
      <c r="F343" s="46">
        <f>詳細表【係数】!I338</f>
        <v>0</v>
      </c>
      <c r="G343" s="46">
        <f>詳細表【係数】!AA338</f>
        <v>0</v>
      </c>
      <c r="H343" s="46">
        <f>詳細表【係数】!AE338</f>
        <v>0</v>
      </c>
      <c r="I343" s="46">
        <f>詳細表【係数】!M338</f>
        <v>8.8011945415385716E-5</v>
      </c>
      <c r="J343" s="46">
        <f>詳細表【係数】!N338</f>
        <v>5.6733747790703627E-5</v>
      </c>
      <c r="K343" s="46">
        <f>詳細表【係数】!O338</f>
        <v>5.0536076897353901E-5</v>
      </c>
      <c r="L343" s="46">
        <f>詳細表【係数】!AB338</f>
        <v>1.1556891603066603E-11</v>
      </c>
      <c r="M343" s="46">
        <f>詳細表【係数】!AF338</f>
        <v>1.1280631246021187E-11</v>
      </c>
      <c r="N343" s="46">
        <f>詳細表【係数】!U338</f>
        <v>9.7458142711270929E-5</v>
      </c>
      <c r="O343" s="46">
        <f>詳細表【係数】!V338</f>
        <v>6.2822900489654105E-5</v>
      </c>
      <c r="P343" s="46">
        <f>詳細表【係数】!W338</f>
        <v>5.5960042367943077E-5</v>
      </c>
      <c r="Q343" s="46">
        <f>詳細表【係数】!AC338</f>
        <v>1.2797276390546169E-11</v>
      </c>
      <c r="R343" s="46">
        <f>詳細表【係数】!AG338</f>
        <v>1.2491365401130722E-11</v>
      </c>
      <c r="S343" s="46">
        <f t="shared" si="21"/>
        <v>1.8547008812665666E-4</v>
      </c>
      <c r="T343" s="46">
        <f t="shared" si="22"/>
        <v>1.1955664828035773E-4</v>
      </c>
      <c r="U343" s="46">
        <f t="shared" si="23"/>
        <v>1.0649611926529697E-4</v>
      </c>
      <c r="V343" s="46">
        <f t="shared" si="24"/>
        <v>2.435416799361277E-11</v>
      </c>
      <c r="W343" s="46">
        <f t="shared" si="25"/>
        <v>2.3771996647151907E-11</v>
      </c>
    </row>
    <row r="344" spans="2:23" x14ac:dyDescent="0.15">
      <c r="B344" s="155" t="s">
        <v>127</v>
      </c>
      <c r="C344" s="41" t="s">
        <v>995</v>
      </c>
      <c r="D344" s="46">
        <f>詳細表【係数】!G339</f>
        <v>0</v>
      </c>
      <c r="E344" s="46">
        <f>詳細表【係数】!H339</f>
        <v>0</v>
      </c>
      <c r="F344" s="46">
        <f>詳細表【係数】!I339</f>
        <v>0</v>
      </c>
      <c r="G344" s="46">
        <f>詳細表【係数】!AA339</f>
        <v>0</v>
      </c>
      <c r="H344" s="46">
        <f>詳細表【係数】!AE339</f>
        <v>0</v>
      </c>
      <c r="I344" s="46">
        <f>詳細表【係数】!M339</f>
        <v>0</v>
      </c>
      <c r="J344" s="46">
        <f>詳細表【係数】!N339</f>
        <v>0</v>
      </c>
      <c r="K344" s="46">
        <f>詳細表【係数】!O339</f>
        <v>0</v>
      </c>
      <c r="L344" s="46">
        <f>詳細表【係数】!AB339</f>
        <v>0</v>
      </c>
      <c r="M344" s="46">
        <f>詳細表【係数】!AF339</f>
        <v>0</v>
      </c>
      <c r="N344" s="46">
        <f>詳細表【係数】!U339</f>
        <v>1.8481928989831111E-3</v>
      </c>
      <c r="O344" s="46">
        <f>詳細表【係数】!V339</f>
        <v>1.1666122748689115E-3</v>
      </c>
      <c r="P344" s="46">
        <f>詳細表【係数】!W339</f>
        <v>1.0087421421100672E-3</v>
      </c>
      <c r="Q344" s="46">
        <f>詳細表【係数】!AC339</f>
        <v>2.8908757436619011E-10</v>
      </c>
      <c r="R344" s="46">
        <f>詳細表【係数】!AG339</f>
        <v>2.8842285242007332E-10</v>
      </c>
      <c r="S344" s="46">
        <f t="shared" si="21"/>
        <v>1.8481928989831111E-3</v>
      </c>
      <c r="T344" s="46">
        <f t="shared" si="22"/>
        <v>1.1666122748689115E-3</v>
      </c>
      <c r="U344" s="46">
        <f t="shared" si="23"/>
        <v>1.0087421421100672E-3</v>
      </c>
      <c r="V344" s="46">
        <f t="shared" si="24"/>
        <v>2.8908757436619011E-10</v>
      </c>
      <c r="W344" s="46">
        <f t="shared" si="25"/>
        <v>2.8842285242007332E-10</v>
      </c>
    </row>
    <row r="345" spans="2:23" x14ac:dyDescent="0.15">
      <c r="B345" s="155" t="s">
        <v>128</v>
      </c>
      <c r="C345" s="41" t="s">
        <v>996</v>
      </c>
      <c r="D345" s="67">
        <f>詳細表【係数】!G340</f>
        <v>0</v>
      </c>
      <c r="E345" s="67">
        <f>詳細表【係数】!H340</f>
        <v>0</v>
      </c>
      <c r="F345" s="67">
        <f>詳細表【係数】!I340</f>
        <v>0</v>
      </c>
      <c r="G345" s="67">
        <f>詳細表【係数】!AA340</f>
        <v>0</v>
      </c>
      <c r="H345" s="67">
        <f>詳細表【係数】!AE340</f>
        <v>0</v>
      </c>
      <c r="I345" s="67">
        <f>詳細表【係数】!M340</f>
        <v>0</v>
      </c>
      <c r="J345" s="67">
        <f>詳細表【係数】!N340</f>
        <v>0</v>
      </c>
      <c r="K345" s="67">
        <f>詳細表【係数】!O340</f>
        <v>0</v>
      </c>
      <c r="L345" s="67">
        <f>詳細表【係数】!AB340</f>
        <v>0</v>
      </c>
      <c r="M345" s="67">
        <f>詳細表【係数】!AF340</f>
        <v>0</v>
      </c>
      <c r="N345" s="67">
        <f>詳細表【係数】!U340</f>
        <v>1.4658697727857857E-4</v>
      </c>
      <c r="O345" s="67">
        <f>詳細表【係数】!V340</f>
        <v>1.1299949939540668E-4</v>
      </c>
      <c r="P345" s="67">
        <f>詳細表【係数】!W340</f>
        <v>9.4391196308737059E-5</v>
      </c>
      <c r="Q345" s="67">
        <f>詳細表【係数】!AC340</f>
        <v>2.858502236179375E-11</v>
      </c>
      <c r="R345" s="67">
        <f>詳細表【係数】!AG340</f>
        <v>2.858502236179375E-11</v>
      </c>
      <c r="S345" s="67">
        <f t="shared" si="21"/>
        <v>1.4658697727857857E-4</v>
      </c>
      <c r="T345" s="67">
        <f t="shared" si="22"/>
        <v>1.1299949939540668E-4</v>
      </c>
      <c r="U345" s="67">
        <f t="shared" si="23"/>
        <v>9.4391196308737059E-5</v>
      </c>
      <c r="V345" s="67">
        <f t="shared" si="24"/>
        <v>2.858502236179375E-11</v>
      </c>
      <c r="W345" s="67">
        <f t="shared" si="25"/>
        <v>2.858502236179375E-11</v>
      </c>
    </row>
    <row r="346" spans="2:23" x14ac:dyDescent="0.15">
      <c r="B346" s="162" t="s">
        <v>129</v>
      </c>
      <c r="C346" s="116" t="s">
        <v>952</v>
      </c>
      <c r="D346" s="46">
        <f>詳細表【係数】!G341</f>
        <v>1.1123470522803114E-3</v>
      </c>
      <c r="E346" s="46">
        <f>詳細表【係数】!H341</f>
        <v>5.6422950306603715E-4</v>
      </c>
      <c r="F346" s="46">
        <f>詳細表【係数】!I341</f>
        <v>4.68522908497606E-4</v>
      </c>
      <c r="G346" s="46">
        <f>詳細表【係数】!AA341</f>
        <v>5.2956298608917472E-11</v>
      </c>
      <c r="H346" s="46">
        <f>詳細表【係数】!AE341</f>
        <v>4.6733933522369661E-11</v>
      </c>
      <c r="I346" s="46">
        <f>詳細表【係数】!M341</f>
        <v>1.0072244260775809E-3</v>
      </c>
      <c r="J346" s="46">
        <f>詳細表【係数】!N341</f>
        <v>5.1090685792415348E-4</v>
      </c>
      <c r="K346" s="46">
        <f>詳細表【係数】!O341</f>
        <v>4.2424503813651441E-4</v>
      </c>
      <c r="L346" s="46">
        <f>詳細表【係数】!AB341</f>
        <v>4.7951650848730344E-11</v>
      </c>
      <c r="M346" s="46">
        <f>詳細表【係数】!AF341</f>
        <v>4.2317331874004528E-11</v>
      </c>
      <c r="N346" s="46">
        <f>詳細表【係数】!U341</f>
        <v>1.3531952455205218E-3</v>
      </c>
      <c r="O346" s="46">
        <f>詳細表【係数】!V341</f>
        <v>6.8639790015729998E-4</v>
      </c>
      <c r="P346" s="46">
        <f>詳細表【係数】!W341</f>
        <v>5.6996867200456984E-4</v>
      </c>
      <c r="Q346" s="46">
        <f>詳細表【係数】!AC341</f>
        <v>6.442253013665897E-11</v>
      </c>
      <c r="R346" s="46">
        <f>詳細表【係数】!AG341</f>
        <v>5.6852882845601543E-11</v>
      </c>
      <c r="S346" s="46">
        <f t="shared" si="21"/>
        <v>3.4727667238784142E-3</v>
      </c>
      <c r="T346" s="46">
        <f t="shared" si="22"/>
        <v>1.7615342611474907E-3</v>
      </c>
      <c r="U346" s="46">
        <f t="shared" si="23"/>
        <v>1.4627366186386903E-3</v>
      </c>
      <c r="V346" s="46">
        <f t="shared" si="24"/>
        <v>1.6533047959430679E-10</v>
      </c>
      <c r="W346" s="46">
        <f t="shared" si="25"/>
        <v>1.4590414824197574E-10</v>
      </c>
    </row>
    <row r="347" spans="2:23" x14ac:dyDescent="0.15">
      <c r="B347" s="155" t="s">
        <v>130</v>
      </c>
      <c r="C347" s="41" t="s">
        <v>199</v>
      </c>
      <c r="D347" s="46">
        <f>詳細表【係数】!G342</f>
        <v>2.298850574712644E-2</v>
      </c>
      <c r="E347" s="46">
        <f>詳細表【係数】!H342</f>
        <v>1.556971786378647E-2</v>
      </c>
      <c r="F347" s="46">
        <f>詳細表【係数】!I342</f>
        <v>4.3286840570130975E-3</v>
      </c>
      <c r="G347" s="46">
        <f>詳細表【係数】!AA342</f>
        <v>1.236802639847578E-9</v>
      </c>
      <c r="H347" s="46">
        <f>詳細表【係数】!AE342</f>
        <v>1.1967442547513001E-9</v>
      </c>
      <c r="I347" s="46">
        <f>詳細表【係数】!M342</f>
        <v>2.1948255880819187E-3</v>
      </c>
      <c r="J347" s="46">
        <f>詳細表【係数】!N342</f>
        <v>1.4865174597494791E-3</v>
      </c>
      <c r="K347" s="46">
        <f>詳細表【係数】!O342</f>
        <v>4.1328073410087495E-4</v>
      </c>
      <c r="L347" s="46">
        <f>詳細表【係数】!AB342</f>
        <v>1.1808362453849573E-10</v>
      </c>
      <c r="M347" s="46">
        <f>詳細表【係数】!AF342</f>
        <v>1.142590537032408E-10</v>
      </c>
      <c r="N347" s="46">
        <f>詳細表【係数】!U342</f>
        <v>3.1229237089404381E-4</v>
      </c>
      <c r="O347" s="46">
        <f>詳細表【係数】!V342</f>
        <v>2.1151022860374521E-4</v>
      </c>
      <c r="P347" s="46">
        <f>詳細表【係数】!W342</f>
        <v>5.8803952805190275E-5</v>
      </c>
      <c r="Q347" s="46">
        <f>詳細表【係数】!AC342</f>
        <v>1.6801615249581534E-11</v>
      </c>
      <c r="R347" s="46">
        <f>詳細表【係数】!AG342</f>
        <v>1.6257433379149742E-11</v>
      </c>
      <c r="S347" s="46">
        <f t="shared" si="21"/>
        <v>2.5495623706102401E-2</v>
      </c>
      <c r="T347" s="46">
        <f t="shared" si="22"/>
        <v>1.7267745552139693E-2</v>
      </c>
      <c r="U347" s="46">
        <f t="shared" si="23"/>
        <v>4.8007687439191628E-3</v>
      </c>
      <c r="V347" s="46">
        <f t="shared" si="24"/>
        <v>1.3716878796356552E-9</v>
      </c>
      <c r="W347" s="46">
        <f t="shared" si="25"/>
        <v>1.3272607418336905E-9</v>
      </c>
    </row>
    <row r="348" spans="2:23" x14ac:dyDescent="0.15">
      <c r="B348" s="155" t="s">
        <v>131</v>
      </c>
      <c r="C348" s="41" t="s">
        <v>213</v>
      </c>
      <c r="D348" s="46">
        <f>詳細表【係数】!G343</f>
        <v>0</v>
      </c>
      <c r="E348" s="46">
        <f>詳細表【係数】!H343</f>
        <v>0</v>
      </c>
      <c r="F348" s="46">
        <f>詳細表【係数】!I343</f>
        <v>0</v>
      </c>
      <c r="G348" s="46">
        <f>詳細表【係数】!AA343</f>
        <v>0</v>
      </c>
      <c r="H348" s="46">
        <f>詳細表【係数】!AE343</f>
        <v>0</v>
      </c>
      <c r="I348" s="46">
        <f>詳細表【係数】!M343</f>
        <v>1.9812389327461725E-4</v>
      </c>
      <c r="J348" s="46">
        <f>詳細表【係数】!N343</f>
        <v>5.7523318128984098E-5</v>
      </c>
      <c r="K348" s="46">
        <f>詳細表【係数】!O343</f>
        <v>3.1042779400323956E-5</v>
      </c>
      <c r="L348" s="46">
        <f>詳細表【係数】!AB343</f>
        <v>1.5836433646100359E-11</v>
      </c>
      <c r="M348" s="46">
        <f>詳細表【係数】!AF343</f>
        <v>1.3140870472296042E-11</v>
      </c>
      <c r="N348" s="46">
        <f>詳細表【係数】!U343</f>
        <v>2.8793027089277375E-5</v>
      </c>
      <c r="O348" s="46">
        <f>詳細表【係数】!V343</f>
        <v>8.3597714025194432E-6</v>
      </c>
      <c r="P348" s="46">
        <f>詳細表【係数】!W343</f>
        <v>4.5113972546515717E-6</v>
      </c>
      <c r="Q348" s="46">
        <f>詳細表【係数】!AC343</f>
        <v>2.3014834578163886E-12</v>
      </c>
      <c r="R348" s="46">
        <f>詳細表【係数】!AG343</f>
        <v>1.9097415926561524E-12</v>
      </c>
      <c r="S348" s="46">
        <f t="shared" si="21"/>
        <v>2.2691692036389463E-4</v>
      </c>
      <c r="T348" s="46">
        <f t="shared" si="22"/>
        <v>6.5883089531503541E-5</v>
      </c>
      <c r="U348" s="46">
        <f t="shared" si="23"/>
        <v>3.5554176654975525E-5</v>
      </c>
      <c r="V348" s="46">
        <f t="shared" si="24"/>
        <v>1.8137917103916747E-11</v>
      </c>
      <c r="W348" s="46">
        <f t="shared" si="25"/>
        <v>1.5050612064952193E-11</v>
      </c>
    </row>
    <row r="349" spans="2:23" x14ac:dyDescent="0.15">
      <c r="B349" s="155" t="s">
        <v>132</v>
      </c>
      <c r="C349" s="41" t="s">
        <v>214</v>
      </c>
      <c r="D349" s="46">
        <f>詳細表【係数】!G344</f>
        <v>0</v>
      </c>
      <c r="E349" s="46">
        <f>詳細表【係数】!H344</f>
        <v>0</v>
      </c>
      <c r="F349" s="46">
        <f>詳細表【係数】!I344</f>
        <v>0</v>
      </c>
      <c r="G349" s="46">
        <f>詳細表【係数】!AA344</f>
        <v>0</v>
      </c>
      <c r="H349" s="46">
        <f>詳細表【係数】!AE344</f>
        <v>0</v>
      </c>
      <c r="I349" s="46">
        <f>詳細表【係数】!M344</f>
        <v>5.8593504271733272E-3</v>
      </c>
      <c r="J349" s="46">
        <f>詳細表【係数】!N344</f>
        <v>2.1802432088010941E-3</v>
      </c>
      <c r="K349" s="46">
        <f>詳細表【係数】!O344</f>
        <v>1.5625015073188889E-3</v>
      </c>
      <c r="L349" s="46">
        <f>詳細表【係数】!AB344</f>
        <v>3.5907623738661236E-10</v>
      </c>
      <c r="M349" s="46">
        <f>詳細表【係数】!AF344</f>
        <v>3.1845347113681378E-10</v>
      </c>
      <c r="N349" s="46">
        <f>詳細表【係数】!U344</f>
        <v>1.2512527363874601E-3</v>
      </c>
      <c r="O349" s="46">
        <f>詳細表【係数】!V344</f>
        <v>4.6558664051752344E-4</v>
      </c>
      <c r="P349" s="46">
        <f>詳細表【係数】!W344</f>
        <v>3.336691175826233E-4</v>
      </c>
      <c r="Q349" s="46">
        <f>詳細表【係数】!AC344</f>
        <v>7.6680022843156908E-11</v>
      </c>
      <c r="R349" s="46">
        <f>詳細表【係数】!AG344</f>
        <v>6.8005111167971478E-11</v>
      </c>
      <c r="S349" s="46">
        <f t="shared" si="21"/>
        <v>7.1106031635607874E-3</v>
      </c>
      <c r="T349" s="46">
        <f t="shared" si="22"/>
        <v>2.6458298493186178E-3</v>
      </c>
      <c r="U349" s="46">
        <f t="shared" si="23"/>
        <v>1.8961706249015122E-3</v>
      </c>
      <c r="V349" s="46">
        <f t="shared" si="24"/>
        <v>4.3575626022976926E-10</v>
      </c>
      <c r="W349" s="46">
        <f t="shared" si="25"/>
        <v>3.8645858230478524E-10</v>
      </c>
    </row>
    <row r="350" spans="2:23" x14ac:dyDescent="0.15">
      <c r="B350" s="163" t="s">
        <v>133</v>
      </c>
      <c r="C350" s="62" t="s">
        <v>997</v>
      </c>
      <c r="D350" s="67">
        <f>詳細表【係数】!G345</f>
        <v>0</v>
      </c>
      <c r="E350" s="67">
        <f>詳細表【係数】!H345</f>
        <v>0</v>
      </c>
      <c r="F350" s="67">
        <f>詳細表【係数】!I345</f>
        <v>0</v>
      </c>
      <c r="G350" s="67">
        <f>詳細表【係数】!AA345</f>
        <v>0</v>
      </c>
      <c r="H350" s="67">
        <f>詳細表【係数】!AE345</f>
        <v>0</v>
      </c>
      <c r="I350" s="67">
        <f>詳細表【係数】!M345</f>
        <v>1.1827484593907355E-2</v>
      </c>
      <c r="J350" s="67">
        <f>詳細表【係数】!N345</f>
        <v>8.5754132653963894E-3</v>
      </c>
      <c r="K350" s="67">
        <f>詳細表【係数】!O345</f>
        <v>4.3025815958380211E-3</v>
      </c>
      <c r="L350" s="67">
        <f>詳細表【係数】!AB345</f>
        <v>2.0410328945057365E-9</v>
      </c>
      <c r="M350" s="67">
        <f>詳細表【係数】!AF345</f>
        <v>1.8575156057543223E-9</v>
      </c>
      <c r="N350" s="67">
        <f>詳細表【係数】!U345</f>
        <v>1.6480333014460313E-3</v>
      </c>
      <c r="O350" s="67">
        <f>詳細表【係数】!V345</f>
        <v>1.1948919926993906E-3</v>
      </c>
      <c r="P350" s="67">
        <f>詳細表【係数】!W345</f>
        <v>5.9951866314689791E-4</v>
      </c>
      <c r="Q350" s="67">
        <f>詳細表【係数】!AC345</f>
        <v>2.8439607363555246E-10</v>
      </c>
      <c r="R350" s="67">
        <f>詳細表【係数】!AG345</f>
        <v>2.5882490498577769E-10</v>
      </c>
      <c r="S350" s="67">
        <f t="shared" si="21"/>
        <v>1.3475517895353386E-2</v>
      </c>
      <c r="T350" s="67">
        <f t="shared" si="22"/>
        <v>9.7703052580957808E-3</v>
      </c>
      <c r="U350" s="67">
        <f t="shared" si="23"/>
        <v>4.902100258984919E-3</v>
      </c>
      <c r="V350" s="67">
        <f t="shared" si="24"/>
        <v>2.3254289681412888E-9</v>
      </c>
      <c r="W350" s="67">
        <f t="shared" si="25"/>
        <v>2.1163405107401002E-9</v>
      </c>
    </row>
    <row r="351" spans="2:23" x14ac:dyDescent="0.15">
      <c r="B351" s="162" t="s">
        <v>134</v>
      </c>
      <c r="C351" s="116" t="s">
        <v>998</v>
      </c>
      <c r="D351" s="46">
        <f>詳細表【係数】!G346</f>
        <v>0.324990730441231</v>
      </c>
      <c r="E351" s="46">
        <f>詳細表【係数】!H346</f>
        <v>0.15717288971628282</v>
      </c>
      <c r="F351" s="46">
        <f>詳細表【係数】!I346</f>
        <v>9.0851334229962888E-2</v>
      </c>
      <c r="G351" s="46">
        <f>詳細表【係数】!AA346</f>
        <v>3.5169714463258212E-8</v>
      </c>
      <c r="H351" s="46">
        <f>詳細表【係数】!AE346</f>
        <v>3.4480112218880597E-8</v>
      </c>
      <c r="I351" s="46">
        <f>詳細表【係数】!M346</f>
        <v>0</v>
      </c>
      <c r="J351" s="46">
        <f>詳細表【係数】!N346</f>
        <v>0</v>
      </c>
      <c r="K351" s="46">
        <f>詳細表【係数】!O346</f>
        <v>0</v>
      </c>
      <c r="L351" s="46">
        <f>詳細表【係数】!AB346</f>
        <v>0</v>
      </c>
      <c r="M351" s="46">
        <f>詳細表【係数】!AF346</f>
        <v>0</v>
      </c>
      <c r="N351" s="46">
        <f>詳細表【係数】!U346</f>
        <v>1.5082409683254752E-4</v>
      </c>
      <c r="O351" s="46">
        <f>詳細表【係数】!V346</f>
        <v>7.2941954700787005E-5</v>
      </c>
      <c r="P351" s="46">
        <f>詳細表【係数】!W346</f>
        <v>4.2162957733171213E-5</v>
      </c>
      <c r="Q351" s="46">
        <f>詳細表【係数】!AC346</f>
        <v>1.6321820664170361E-11</v>
      </c>
      <c r="R351" s="46">
        <f>詳細表【係数】!AG346</f>
        <v>1.6001784964872905E-11</v>
      </c>
      <c r="S351" s="46">
        <f t="shared" si="21"/>
        <v>0.32514155453806354</v>
      </c>
      <c r="T351" s="46">
        <f t="shared" si="22"/>
        <v>0.1572458316709836</v>
      </c>
      <c r="U351" s="46">
        <f t="shared" si="23"/>
        <v>9.0893497187696057E-2</v>
      </c>
      <c r="V351" s="46">
        <f t="shared" si="24"/>
        <v>3.518603628392238E-8</v>
      </c>
      <c r="W351" s="46">
        <f t="shared" si="25"/>
        <v>3.4496114003845473E-8</v>
      </c>
    </row>
    <row r="352" spans="2:23" x14ac:dyDescent="0.15">
      <c r="B352" s="155" t="s">
        <v>135</v>
      </c>
      <c r="C352" s="41" t="s">
        <v>999</v>
      </c>
      <c r="D352" s="46">
        <f>詳細表【係数】!G347</f>
        <v>0.175009269558769</v>
      </c>
      <c r="E352" s="46">
        <f>詳細表【係数】!H347</f>
        <v>7.0621236774204496E-2</v>
      </c>
      <c r="F352" s="46">
        <f>詳細表【係数】!I347</f>
        <v>5.3547770351562891E-2</v>
      </c>
      <c r="G352" s="46">
        <f>詳細表【係数】!AA347</f>
        <v>3.398199616298312E-8</v>
      </c>
      <c r="H352" s="46">
        <f>詳細表【係数】!AE347</f>
        <v>3.1373777386326419E-8</v>
      </c>
      <c r="I352" s="46">
        <f>詳細表【係数】!M347</f>
        <v>3.7125650932133105E-3</v>
      </c>
      <c r="J352" s="46">
        <f>詳細表【係数】!N347</f>
        <v>1.4981260086879024E-3</v>
      </c>
      <c r="K352" s="46">
        <f>詳細表【係数】!O347</f>
        <v>1.1359374479296203E-3</v>
      </c>
      <c r="L352" s="46">
        <f>詳細表【係数】!AB347</f>
        <v>7.2087823159580973E-10</v>
      </c>
      <c r="M352" s="46">
        <f>詳細表【係数】!AF347</f>
        <v>6.6554869385136761E-10</v>
      </c>
      <c r="N352" s="46">
        <f>詳細表【係数】!U347</f>
        <v>1.0053818756191728E-2</v>
      </c>
      <c r="O352" s="46">
        <f>詳細表【係数】!V347</f>
        <v>4.0570029042234718E-3</v>
      </c>
      <c r="P352" s="46">
        <f>詳細表【係数】!W347</f>
        <v>3.0761775034550752E-3</v>
      </c>
      <c r="Q352" s="46">
        <f>詳細表【係数】!AC347</f>
        <v>1.9521756262259446E-9</v>
      </c>
      <c r="R352" s="46">
        <f>詳細表【係数】!AG347</f>
        <v>1.802340369367182E-9</v>
      </c>
      <c r="S352" s="46">
        <f t="shared" si="21"/>
        <v>0.18877565340817404</v>
      </c>
      <c r="T352" s="46">
        <f t="shared" si="22"/>
        <v>7.6176365687115874E-2</v>
      </c>
      <c r="U352" s="46">
        <f t="shared" si="23"/>
        <v>5.7759885302947588E-2</v>
      </c>
      <c r="V352" s="46">
        <f t="shared" si="24"/>
        <v>3.6655050020804879E-8</v>
      </c>
      <c r="W352" s="46">
        <f t="shared" si="25"/>
        <v>3.3841666449544968E-8</v>
      </c>
    </row>
    <row r="353" spans="2:23" x14ac:dyDescent="0.15">
      <c r="B353" s="155" t="s">
        <v>136</v>
      </c>
      <c r="C353" s="41" t="s">
        <v>1000</v>
      </c>
      <c r="D353" s="46">
        <f>詳細表【係数】!G348</f>
        <v>5.7471264367816091E-3</v>
      </c>
      <c r="E353" s="46">
        <f>詳細表【係数】!H348</f>
        <v>3.9360000605558262E-3</v>
      </c>
      <c r="F353" s="46">
        <f>詳細表【係数】!I348</f>
        <v>1.7035527346632906E-3</v>
      </c>
      <c r="G353" s="46">
        <f>詳細表【係数】!AA348</f>
        <v>8.2999330101166077E-10</v>
      </c>
      <c r="H353" s="46">
        <f>詳細表【係数】!AE348</f>
        <v>6.2334654207305308E-10</v>
      </c>
      <c r="I353" s="46">
        <f>詳細表【係数】!M348</f>
        <v>3.6520712623477644E-3</v>
      </c>
      <c r="J353" s="46">
        <f>詳細表【係数】!N348</f>
        <v>2.5011721714973687E-3</v>
      </c>
      <c r="K353" s="46">
        <f>詳細表【係数】!O348</f>
        <v>1.0825403015914485E-3</v>
      </c>
      <c r="L353" s="46">
        <f>詳細表【係数】!AB348</f>
        <v>5.2742787476645688E-10</v>
      </c>
      <c r="M353" s="46">
        <f>詳細表【係数】!AF348</f>
        <v>3.9611204274525966E-10</v>
      </c>
      <c r="N353" s="46">
        <f>詳細表【係数】!U348</f>
        <v>2.7510636349284989E-3</v>
      </c>
      <c r="O353" s="46">
        <f>詳細表【係数】!V348</f>
        <v>1.8841044742588416E-3</v>
      </c>
      <c r="P353" s="46">
        <f>詳細表【係数】!W348</f>
        <v>8.154652642616407E-4</v>
      </c>
      <c r="Q353" s="46">
        <f>詳細表【係数】!AC348</f>
        <v>3.9730540345065509E-10</v>
      </c>
      <c r="R353" s="46">
        <f>詳細表【係数】!AG348</f>
        <v>2.9838668467087503E-10</v>
      </c>
      <c r="S353" s="46">
        <f t="shared" si="21"/>
        <v>1.2150261334057872E-2</v>
      </c>
      <c r="T353" s="46">
        <f t="shared" si="22"/>
        <v>8.3212767063120356E-3</v>
      </c>
      <c r="U353" s="46">
        <f t="shared" si="23"/>
        <v>3.6015583005163799E-3</v>
      </c>
      <c r="V353" s="46">
        <f t="shared" si="24"/>
        <v>1.7547265792287726E-9</v>
      </c>
      <c r="W353" s="46">
        <f t="shared" si="25"/>
        <v>1.3178452694891878E-9</v>
      </c>
    </row>
    <row r="354" spans="2:23" x14ac:dyDescent="0.15">
      <c r="B354" s="155" t="s">
        <v>137</v>
      </c>
      <c r="C354" s="41" t="s">
        <v>1001</v>
      </c>
      <c r="D354" s="46">
        <f>詳細表【係数】!G349</f>
        <v>3.6985539488320347E-2</v>
      </c>
      <c r="E354" s="46">
        <f>詳細表【係数】!H349</f>
        <v>2.5964642489430527E-2</v>
      </c>
      <c r="F354" s="46">
        <f>詳細表【係数】!I349</f>
        <v>1.0947089066034688E-2</v>
      </c>
      <c r="G354" s="46">
        <f>詳細表【係数】!AA349</f>
        <v>3.2205671870688246E-9</v>
      </c>
      <c r="H354" s="46">
        <f>詳細表【係数】!AE349</f>
        <v>2.9476111760849105E-9</v>
      </c>
      <c r="I354" s="46">
        <f>詳細表【係数】!M349</f>
        <v>9.8696837023594169E-4</v>
      </c>
      <c r="J354" s="46">
        <f>詳細表【係数】!N349</f>
        <v>6.9287297782001113E-4</v>
      </c>
      <c r="K354" s="46">
        <f>詳細表【係数】!O349</f>
        <v>2.9212580927050913E-4</v>
      </c>
      <c r="L354" s="46">
        <f>詳細表【係数】!AB349</f>
        <v>8.5941640755583341E-11</v>
      </c>
      <c r="M354" s="46">
        <f>詳細表【係数】!AF349</f>
        <v>7.8657741344247973E-11</v>
      </c>
      <c r="N354" s="46">
        <f>詳細表【係数】!U349</f>
        <v>4.1628495684871538E-3</v>
      </c>
      <c r="O354" s="46">
        <f>詳細表【係数】!V349</f>
        <v>2.922409738464997E-3</v>
      </c>
      <c r="P354" s="46">
        <f>詳細表【係数】!W349</f>
        <v>1.2321324935418024E-3</v>
      </c>
      <c r="Q354" s="46">
        <f>詳細表【係数】!AC349</f>
        <v>3.6248590423311389E-10</v>
      </c>
      <c r="R354" s="46">
        <f>詳細表【係数】!AG349</f>
        <v>3.3176376719630837E-10</v>
      </c>
      <c r="S354" s="46">
        <f t="shared" si="21"/>
        <v>4.2135357427043447E-2</v>
      </c>
      <c r="T354" s="46">
        <f t="shared" si="22"/>
        <v>2.9579925205715535E-2</v>
      </c>
      <c r="U354" s="46">
        <f t="shared" si="23"/>
        <v>1.2471347368846999E-2</v>
      </c>
      <c r="V354" s="46">
        <f t="shared" si="24"/>
        <v>3.6689947320575216E-9</v>
      </c>
      <c r="W354" s="46">
        <f t="shared" si="25"/>
        <v>3.3580326846254668E-9</v>
      </c>
    </row>
    <row r="355" spans="2:23" x14ac:dyDescent="0.15">
      <c r="B355" s="163" t="s">
        <v>138</v>
      </c>
      <c r="C355" s="62" t="s">
        <v>204</v>
      </c>
      <c r="D355" s="67">
        <f>詳細表【係数】!G350</f>
        <v>6.2106043752317396E-3</v>
      </c>
      <c r="E355" s="67">
        <f>詳細表【係数】!H350</f>
        <v>4.5397216486853641E-3</v>
      </c>
      <c r="F355" s="67">
        <f>詳細表【係数】!I350</f>
        <v>2.1435447572031858E-3</v>
      </c>
      <c r="G355" s="67">
        <f>詳細表【係数】!AA350</f>
        <v>1.0555966396618991E-9</v>
      </c>
      <c r="H355" s="67">
        <f>詳細表【係数】!AE350</f>
        <v>6.8048712761803513E-10</v>
      </c>
      <c r="I355" s="67">
        <f>詳細表【係数】!M350</f>
        <v>7.86622677156638E-4</v>
      </c>
      <c r="J355" s="67">
        <f>詳細表【係数】!N350</f>
        <v>5.749920267142406E-4</v>
      </c>
      <c r="K355" s="67">
        <f>詳細表【係数】!O350</f>
        <v>2.7149707397894411E-4</v>
      </c>
      <c r="L355" s="67">
        <f>詳細表【係数】!AB350</f>
        <v>1.3369975038176705E-10</v>
      </c>
      <c r="M355" s="67">
        <f>詳細表【係数】!AF350</f>
        <v>8.6189132934032074E-11</v>
      </c>
      <c r="N355" s="67">
        <f>詳細表【係数】!U350</f>
        <v>3.5024233612081391E-3</v>
      </c>
      <c r="O355" s="67">
        <f>詳細表【係数】!V350</f>
        <v>2.5601416859119546E-3</v>
      </c>
      <c r="P355" s="67">
        <f>詳細表【係数】!W350</f>
        <v>1.2088358523309627E-3</v>
      </c>
      <c r="Q355" s="67">
        <f>詳細表【係数】!AC350</f>
        <v>5.9529574054162675E-10</v>
      </c>
      <c r="R355" s="67">
        <f>詳細表【係数】!AG350</f>
        <v>3.8375556850405548E-10</v>
      </c>
      <c r="S355" s="67">
        <f t="shared" si="21"/>
        <v>1.0499650413596517E-2</v>
      </c>
      <c r="T355" s="67">
        <f t="shared" si="22"/>
        <v>7.6748553613115601E-3</v>
      </c>
      <c r="U355" s="67">
        <f t="shared" si="23"/>
        <v>3.6238776835130927E-3</v>
      </c>
      <c r="V355" s="67">
        <f t="shared" si="24"/>
        <v>1.7845921305852929E-9</v>
      </c>
      <c r="W355" s="67">
        <f t="shared" si="25"/>
        <v>1.1504318290561226E-9</v>
      </c>
    </row>
    <row r="356" spans="2:23" x14ac:dyDescent="0.15">
      <c r="B356" s="155" t="s">
        <v>139</v>
      </c>
      <c r="C356" s="41" t="s">
        <v>1002</v>
      </c>
      <c r="D356" s="46">
        <f>詳細表【係数】!G351</f>
        <v>0</v>
      </c>
      <c r="E356" s="46">
        <f>詳細表【係数】!H351</f>
        <v>0</v>
      </c>
      <c r="F356" s="46">
        <f>詳細表【係数】!I351</f>
        <v>0</v>
      </c>
      <c r="G356" s="46">
        <f>詳細表【係数】!AA351</f>
        <v>0</v>
      </c>
      <c r="H356" s="46">
        <f>詳細表【係数】!AE351</f>
        <v>0</v>
      </c>
      <c r="I356" s="46">
        <f>詳細表【係数】!M351</f>
        <v>1.5705070599292934E-3</v>
      </c>
      <c r="J356" s="46">
        <f>詳細表【係数】!N351</f>
        <v>0</v>
      </c>
      <c r="K356" s="46">
        <f>詳細表【係数】!O351</f>
        <v>0</v>
      </c>
      <c r="L356" s="46">
        <f>詳細表【係数】!AB351</f>
        <v>0</v>
      </c>
      <c r="M356" s="46">
        <f>詳細表【係数】!AF351</f>
        <v>0</v>
      </c>
      <c r="N356" s="46">
        <f>詳細表【係数】!U351</f>
        <v>1.4737864322030605E-4</v>
      </c>
      <c r="O356" s="46">
        <f>詳細表【係数】!V351</f>
        <v>0</v>
      </c>
      <c r="P356" s="46">
        <f>詳細表【係数】!W351</f>
        <v>0</v>
      </c>
      <c r="Q356" s="46">
        <f>詳細表【係数】!AC351</f>
        <v>0</v>
      </c>
      <c r="R356" s="46">
        <f>詳細表【係数】!AG351</f>
        <v>0</v>
      </c>
      <c r="S356" s="46">
        <f t="shared" si="21"/>
        <v>1.7178857031495995E-3</v>
      </c>
      <c r="T356" s="46">
        <f t="shared" si="22"/>
        <v>0</v>
      </c>
      <c r="U356" s="46">
        <f t="shared" si="23"/>
        <v>0</v>
      </c>
      <c r="V356" s="46">
        <f t="shared" si="24"/>
        <v>0</v>
      </c>
      <c r="W356" s="46">
        <f t="shared" si="25"/>
        <v>0</v>
      </c>
    </row>
    <row r="357" spans="2:23" x14ac:dyDescent="0.15">
      <c r="B357" s="155" t="s">
        <v>140</v>
      </c>
      <c r="C357" s="41" t="s">
        <v>1003</v>
      </c>
      <c r="D357" s="91">
        <f>詳細表【係数】!G352</f>
        <v>0</v>
      </c>
      <c r="E357" s="91">
        <f>詳細表【係数】!H352</f>
        <v>0</v>
      </c>
      <c r="F357" s="91">
        <f>詳細表【係数】!I352</f>
        <v>0</v>
      </c>
      <c r="G357" s="91">
        <f>詳細表【係数】!AA352</f>
        <v>0</v>
      </c>
      <c r="H357" s="91">
        <f>詳細表【係数】!AE352</f>
        <v>0</v>
      </c>
      <c r="I357" s="91">
        <f>詳細表【係数】!M352</f>
        <v>2.7582305505763475E-3</v>
      </c>
      <c r="J357" s="91">
        <f>詳細表【係数】!N352</f>
        <v>1.1348270386480996E-3</v>
      </c>
      <c r="K357" s="91">
        <f>詳細表【係数】!O352</f>
        <v>2.9529153383449304E-5</v>
      </c>
      <c r="L357" s="91">
        <f>詳細表【係数】!AB352</f>
        <v>9.4107450280886141E-12</v>
      </c>
      <c r="M357" s="91">
        <f>詳細表【係数】!AF352</f>
        <v>9.4107450280886141E-12</v>
      </c>
      <c r="N357" s="91">
        <f>詳細表【係数】!U352</f>
        <v>2.6169759491533946E-4</v>
      </c>
      <c r="O357" s="91">
        <f>詳細表【係数】!V352</f>
        <v>1.0767102358323482E-4</v>
      </c>
      <c r="P357" s="91">
        <f>詳細表【係数】!W352</f>
        <v>2.8016905326206665E-6</v>
      </c>
      <c r="Q357" s="91">
        <f>詳細表【係数】!AC352</f>
        <v>8.9288016177533437E-13</v>
      </c>
      <c r="R357" s="91">
        <f>詳細表【係数】!AG352</f>
        <v>8.9288016177533437E-13</v>
      </c>
      <c r="S357" s="91">
        <f t="shared" si="21"/>
        <v>3.0199281454916871E-3</v>
      </c>
      <c r="T357" s="91">
        <f t="shared" si="22"/>
        <v>1.2424980622313345E-3</v>
      </c>
      <c r="U357" s="91">
        <f t="shared" si="23"/>
        <v>3.2330843916069971E-5</v>
      </c>
      <c r="V357" s="91">
        <f t="shared" si="24"/>
        <v>1.0303625189863948E-11</v>
      </c>
      <c r="W357" s="91">
        <f t="shared" si="25"/>
        <v>1.0303625189863948E-11</v>
      </c>
    </row>
    <row r="358" spans="2:23" x14ac:dyDescent="0.15">
      <c r="B358" s="160"/>
      <c r="C358" s="353" t="s">
        <v>272</v>
      </c>
      <c r="D358" s="138">
        <f t="shared" ref="D358:W358" si="26">SUM(D251:D357)</f>
        <v>0.81656087162079005</v>
      </c>
      <c r="E358" s="138">
        <f t="shared" si="26"/>
        <v>0.43823229427107174</v>
      </c>
      <c r="F358" s="138">
        <f t="shared" si="26"/>
        <v>0.2521035621735116</v>
      </c>
      <c r="G358" s="138">
        <f t="shared" si="26"/>
        <v>9.8059387421746075E-8</v>
      </c>
      <c r="H358" s="138">
        <f t="shared" si="26"/>
        <v>9.2042264395428864E-8</v>
      </c>
      <c r="I358" s="138">
        <f t="shared" si="26"/>
        <v>0.16622669561141301</v>
      </c>
      <c r="J358" s="138">
        <f t="shared" si="26"/>
        <v>8.4859561837170888E-2</v>
      </c>
      <c r="K358" s="138">
        <f t="shared" si="26"/>
        <v>4.1375036638548163E-2</v>
      </c>
      <c r="L358" s="138">
        <f t="shared" si="26"/>
        <v>1.1661832520972433E-8</v>
      </c>
      <c r="M358" s="138">
        <f t="shared" si="26"/>
        <v>1.0555386293060802E-8</v>
      </c>
      <c r="N358" s="138">
        <f t="shared" si="26"/>
        <v>8.4145481641809516E-2</v>
      </c>
      <c r="O358" s="138">
        <f t="shared" si="26"/>
        <v>5.037925291241302E-2</v>
      </c>
      <c r="P358" s="138">
        <f t="shared" si="26"/>
        <v>2.6554673897426113E-2</v>
      </c>
      <c r="Q358" s="138">
        <f t="shared" si="26"/>
        <v>7.9845520078037256E-9</v>
      </c>
      <c r="R358" s="138">
        <f t="shared" si="26"/>
        <v>7.132843537923378E-9</v>
      </c>
      <c r="S358" s="138">
        <f t="shared" si="26"/>
        <v>1.066933048874013</v>
      </c>
      <c r="T358" s="138">
        <f t="shared" si="26"/>
        <v>0.57347110902065523</v>
      </c>
      <c r="U358" s="138">
        <f t="shared" si="26"/>
        <v>0.32003327270948584</v>
      </c>
      <c r="V358" s="138">
        <f t="shared" si="26"/>
        <v>1.1770577195052223E-7</v>
      </c>
      <c r="W358" s="138">
        <f t="shared" si="26"/>
        <v>1.0973049422641305E-7</v>
      </c>
    </row>
    <row r="359" spans="2:23" x14ac:dyDescent="0.15">
      <c r="B359" s="354" t="s">
        <v>287</v>
      </c>
    </row>
    <row r="365" spans="2:23" x14ac:dyDescent="0.15">
      <c r="W365" s="10" t="str">
        <f>"（単位："&amp;入力表1【係数】!$L$15&amp;"、人）"</f>
        <v>（単位：円、人）</v>
      </c>
    </row>
    <row r="366" spans="2:23" x14ac:dyDescent="0.15">
      <c r="B366" s="460" t="s">
        <v>593</v>
      </c>
      <c r="C366" s="460" t="s">
        <v>525</v>
      </c>
      <c r="D366" s="337" t="s">
        <v>8</v>
      </c>
      <c r="E366" s="338"/>
      <c r="F366" s="338"/>
      <c r="G366" s="338"/>
      <c r="H366" s="339"/>
      <c r="I366" s="340" t="s">
        <v>854</v>
      </c>
      <c r="J366" s="341"/>
      <c r="K366" s="341"/>
      <c r="L366" s="341"/>
      <c r="M366" s="342"/>
      <c r="N366" s="343" t="s">
        <v>833</v>
      </c>
      <c r="O366" s="344"/>
      <c r="P366" s="344"/>
      <c r="Q366" s="344"/>
      <c r="R366" s="345"/>
      <c r="S366" s="346" t="s">
        <v>366</v>
      </c>
      <c r="T366" s="347"/>
      <c r="U366" s="347"/>
      <c r="V366" s="347"/>
      <c r="W366" s="348"/>
    </row>
    <row r="367" spans="2:23" x14ac:dyDescent="0.15">
      <c r="B367" s="498"/>
      <c r="C367" s="498"/>
      <c r="D367" s="349"/>
      <c r="E367" s="338"/>
      <c r="F367" s="339"/>
      <c r="G367" s="349"/>
      <c r="H367" s="339"/>
      <c r="I367" s="350"/>
      <c r="J367" s="341"/>
      <c r="K367" s="342"/>
      <c r="L367" s="350"/>
      <c r="M367" s="342"/>
      <c r="N367" s="351"/>
      <c r="O367" s="344"/>
      <c r="P367" s="345"/>
      <c r="Q367" s="351"/>
      <c r="R367" s="345"/>
      <c r="S367" s="352"/>
      <c r="T367" s="347"/>
      <c r="U367" s="348"/>
      <c r="V367" s="352"/>
      <c r="W367" s="348"/>
    </row>
    <row r="368" spans="2:23" x14ac:dyDescent="0.15">
      <c r="B368" s="498"/>
      <c r="C368" s="498"/>
      <c r="D368" s="519" t="s">
        <v>364</v>
      </c>
      <c r="E368" s="520" t="s">
        <v>228</v>
      </c>
      <c r="F368" s="521" t="s">
        <v>365</v>
      </c>
      <c r="G368" s="527" t="s">
        <v>368</v>
      </c>
      <c r="H368" s="543" t="s">
        <v>367</v>
      </c>
      <c r="I368" s="545" t="s">
        <v>364</v>
      </c>
      <c r="J368" s="546" t="s">
        <v>228</v>
      </c>
      <c r="K368" s="547" t="s">
        <v>365</v>
      </c>
      <c r="L368" s="529" t="s">
        <v>368</v>
      </c>
      <c r="M368" s="531" t="s">
        <v>367</v>
      </c>
      <c r="N368" s="549" t="s">
        <v>364</v>
      </c>
      <c r="O368" s="518" t="s">
        <v>228</v>
      </c>
      <c r="P368" s="537" t="s">
        <v>365</v>
      </c>
      <c r="Q368" s="533" t="s">
        <v>368</v>
      </c>
      <c r="R368" s="535" t="s">
        <v>367</v>
      </c>
      <c r="S368" s="539" t="s">
        <v>364</v>
      </c>
      <c r="T368" s="540" t="s">
        <v>228</v>
      </c>
      <c r="U368" s="541" t="s">
        <v>365</v>
      </c>
      <c r="V368" s="523" t="s">
        <v>368</v>
      </c>
      <c r="W368" s="525" t="s">
        <v>367</v>
      </c>
    </row>
    <row r="369" spans="2:23" x14ac:dyDescent="0.15">
      <c r="B369" s="498"/>
      <c r="C369" s="498"/>
      <c r="D369" s="519"/>
      <c r="E369" s="520"/>
      <c r="F369" s="522"/>
      <c r="G369" s="528"/>
      <c r="H369" s="544"/>
      <c r="I369" s="545"/>
      <c r="J369" s="546"/>
      <c r="K369" s="548"/>
      <c r="L369" s="530"/>
      <c r="M369" s="532"/>
      <c r="N369" s="549"/>
      <c r="O369" s="518"/>
      <c r="P369" s="538"/>
      <c r="Q369" s="534"/>
      <c r="R369" s="536"/>
      <c r="S369" s="539"/>
      <c r="T369" s="540"/>
      <c r="U369" s="542"/>
      <c r="V369" s="524"/>
      <c r="W369" s="526"/>
    </row>
    <row r="370" spans="2:23" x14ac:dyDescent="0.15">
      <c r="B370" s="459"/>
      <c r="C370" s="459"/>
      <c r="D370" s="519"/>
      <c r="E370" s="520"/>
      <c r="F370" s="522"/>
      <c r="G370" s="528"/>
      <c r="H370" s="544"/>
      <c r="I370" s="545"/>
      <c r="J370" s="546"/>
      <c r="K370" s="548"/>
      <c r="L370" s="530"/>
      <c r="M370" s="532"/>
      <c r="N370" s="549"/>
      <c r="O370" s="518"/>
      <c r="P370" s="538"/>
      <c r="Q370" s="534"/>
      <c r="R370" s="536"/>
      <c r="S370" s="539"/>
      <c r="T370" s="540"/>
      <c r="U370" s="542"/>
      <c r="V370" s="524"/>
      <c r="W370" s="526"/>
    </row>
    <row r="371" spans="2:23" x14ac:dyDescent="0.15">
      <c r="B371" s="155" t="s">
        <v>1046</v>
      </c>
      <c r="C371" s="41" t="s">
        <v>141</v>
      </c>
      <c r="D371" s="134">
        <f>詳細表【係数】!G364</f>
        <v>1.3014455667053663E-3</v>
      </c>
      <c r="E371" s="134">
        <f>詳細表【係数】!H364</f>
        <v>7.5564990619321438E-4</v>
      </c>
      <c r="F371" s="134">
        <f>詳細表【係数】!I364</f>
        <v>1.0521131116475266E-4</v>
      </c>
      <c r="G371" s="134">
        <f>詳細表【係数】!AA364</f>
        <v>6.697257375626668E-10</v>
      </c>
      <c r="H371" s="134">
        <f>詳細表【係数】!AE364</f>
        <v>8.7310870694519433E-11</v>
      </c>
      <c r="I371" s="134">
        <f>詳細表【係数】!M364</f>
        <v>2.1485184285368824E-4</v>
      </c>
      <c r="J371" s="134">
        <f>詳細表【係数】!N364</f>
        <v>1.2474803330332735E-4</v>
      </c>
      <c r="K371" s="134">
        <f>詳細表【係数】!O364</f>
        <v>1.7369027695890902E-5</v>
      </c>
      <c r="L371" s="134">
        <f>詳細表【係数】!AB364</f>
        <v>1.1056306356795955E-10</v>
      </c>
      <c r="M371" s="134">
        <f>詳細表【係数】!AF364</f>
        <v>1.4413896324043803E-11</v>
      </c>
      <c r="N371" s="134">
        <f>詳細表【係数】!U364</f>
        <v>6.1491279149648463E-5</v>
      </c>
      <c r="O371" s="134">
        <f>詳細表【係数】!V364</f>
        <v>3.5703282956936771E-5</v>
      </c>
      <c r="P371" s="134">
        <f>詳細表【係数】!W364</f>
        <v>4.9710708384909175E-6</v>
      </c>
      <c r="Q371" s="134">
        <f>詳細表【係数】!AC364</f>
        <v>3.164349960976385E-11</v>
      </c>
      <c r="R371" s="134">
        <f>詳細表【係数】!AG364</f>
        <v>4.1253028632360852E-12</v>
      </c>
      <c r="S371" s="134">
        <f t="shared" ref="S371:S434" si="27">D371+I371+N371</f>
        <v>1.5777886887087028E-3</v>
      </c>
      <c r="T371" s="134">
        <f t="shared" ref="T371:T434" si="28">E371+J371+O371</f>
        <v>9.1610122245347849E-4</v>
      </c>
      <c r="U371" s="134">
        <f t="shared" ref="U371:U434" si="29">F371+K371+P371</f>
        <v>1.2755140969913448E-4</v>
      </c>
      <c r="V371" s="134">
        <f t="shared" ref="V371:V434" si="30">G371+L371+Q371</f>
        <v>8.1193230074039025E-10</v>
      </c>
      <c r="W371" s="134">
        <f t="shared" ref="W371:W434" si="31">H371+M371+R371</f>
        <v>1.0585006988179932E-10</v>
      </c>
    </row>
    <row r="372" spans="2:23" x14ac:dyDescent="0.15">
      <c r="B372" s="155" t="s">
        <v>1047</v>
      </c>
      <c r="C372" s="41" t="s">
        <v>205</v>
      </c>
      <c r="D372" s="46">
        <f>詳細表【係数】!G365</f>
        <v>0</v>
      </c>
      <c r="E372" s="46">
        <f>詳細表【係数】!H365</f>
        <v>0</v>
      </c>
      <c r="F372" s="46">
        <f>詳細表【係数】!I365</f>
        <v>0</v>
      </c>
      <c r="G372" s="46">
        <f>詳細表【係数】!AA365</f>
        <v>0</v>
      </c>
      <c r="H372" s="46">
        <f>詳細表【係数】!AE365</f>
        <v>0</v>
      </c>
      <c r="I372" s="46">
        <f>詳細表【係数】!M365</f>
        <v>4.6913705079172947E-5</v>
      </c>
      <c r="J372" s="46">
        <f>詳細表【係数】!N365</f>
        <v>1.3664442549821079E-5</v>
      </c>
      <c r="K372" s="46">
        <f>詳細表【係数】!O365</f>
        <v>4.5360927516693281E-6</v>
      </c>
      <c r="L372" s="46">
        <f>詳細表【係数】!AB365</f>
        <v>6.2771858908752526E-12</v>
      </c>
      <c r="M372" s="46">
        <f>詳細表【係数】!AF365</f>
        <v>2.6430256382632646E-12</v>
      </c>
      <c r="N372" s="46">
        <f>詳細表【係数】!U365</f>
        <v>6.3514333619849698E-6</v>
      </c>
      <c r="O372" s="46">
        <f>詳細表【係数】!V365</f>
        <v>1.8499667876880167E-6</v>
      </c>
      <c r="P372" s="46">
        <f>詳細表【係数】!W365</f>
        <v>6.1412098633840594E-7</v>
      </c>
      <c r="Q372" s="46">
        <f>詳細表【係数】!AC365</f>
        <v>8.4983967519517197E-13</v>
      </c>
      <c r="R372" s="46">
        <f>詳細表【係数】!AG365</f>
        <v>3.5782723166112504E-13</v>
      </c>
      <c r="S372" s="46">
        <f t="shared" si="27"/>
        <v>5.3265138441157917E-5</v>
      </c>
      <c r="T372" s="46">
        <f t="shared" si="28"/>
        <v>1.5514409337509097E-5</v>
      </c>
      <c r="U372" s="46">
        <f t="shared" si="29"/>
        <v>5.1502137380077342E-6</v>
      </c>
      <c r="V372" s="46">
        <f t="shared" si="30"/>
        <v>7.1270255660704246E-12</v>
      </c>
      <c r="W372" s="46">
        <f t="shared" si="31"/>
        <v>3.0008528699243896E-12</v>
      </c>
    </row>
    <row r="373" spans="2:23" x14ac:dyDescent="0.15">
      <c r="B373" s="155" t="s">
        <v>36</v>
      </c>
      <c r="C373" s="41" t="s">
        <v>142</v>
      </c>
      <c r="D373" s="46">
        <f>詳細表【係数】!G366</f>
        <v>0</v>
      </c>
      <c r="E373" s="46">
        <f>詳細表【係数】!H366</f>
        <v>0</v>
      </c>
      <c r="F373" s="46">
        <f>詳細表【係数】!I366</f>
        <v>0</v>
      </c>
      <c r="G373" s="46">
        <f>詳細表【係数】!AA366</f>
        <v>0</v>
      </c>
      <c r="H373" s="46">
        <f>詳細表【係数】!AE366</f>
        <v>0</v>
      </c>
      <c r="I373" s="46">
        <f>詳細表【係数】!M366</f>
        <v>9.3660168452596105E-5</v>
      </c>
      <c r="J373" s="46">
        <f>詳細表【係数】!N366</f>
        <v>6.1658764367152416E-5</v>
      </c>
      <c r="K373" s="46">
        <f>詳細表【係数】!O366</f>
        <v>4.2451826894077994E-5</v>
      </c>
      <c r="L373" s="46">
        <f>詳細表【係数】!AB366</f>
        <v>3.1490946009007364E-12</v>
      </c>
      <c r="M373" s="46">
        <f>詳細表【係数】!AF366</f>
        <v>2.8443435104909879E-12</v>
      </c>
      <c r="N373" s="46">
        <f>詳細表【係数】!U366</f>
        <v>2.9607516516433764E-4</v>
      </c>
      <c r="O373" s="46">
        <f>詳細表【係数】!V366</f>
        <v>1.9491347437703237E-4</v>
      </c>
      <c r="P373" s="46">
        <f>詳細表【係数】!W366</f>
        <v>1.3419719254032178E-4</v>
      </c>
      <c r="Q373" s="46">
        <f>詳細表【係数】!AC366</f>
        <v>9.9548049024885744E-12</v>
      </c>
      <c r="R373" s="46">
        <f>詳細表【係数】!AG366</f>
        <v>8.9914366861187138E-12</v>
      </c>
      <c r="S373" s="46">
        <f t="shared" si="27"/>
        <v>3.8973533361693377E-4</v>
      </c>
      <c r="T373" s="46">
        <f t="shared" si="28"/>
        <v>2.5657223874418479E-4</v>
      </c>
      <c r="U373" s="46">
        <f t="shared" si="29"/>
        <v>1.7664901943439978E-4</v>
      </c>
      <c r="V373" s="46">
        <f t="shared" si="30"/>
        <v>1.310389950338931E-11</v>
      </c>
      <c r="W373" s="46">
        <f t="shared" si="31"/>
        <v>1.1835780196609702E-11</v>
      </c>
    </row>
    <row r="374" spans="2:23" x14ac:dyDescent="0.15">
      <c r="B374" s="155" t="s">
        <v>37</v>
      </c>
      <c r="C374" s="41" t="s">
        <v>143</v>
      </c>
      <c r="D374" s="46">
        <f>詳細表【係数】!G367</f>
        <v>0</v>
      </c>
      <c r="E374" s="46">
        <f>詳細表【係数】!H367</f>
        <v>0</v>
      </c>
      <c r="F374" s="46">
        <f>詳細表【係数】!I367</f>
        <v>0</v>
      </c>
      <c r="G374" s="46">
        <f>詳細表【係数】!AA367</f>
        <v>0</v>
      </c>
      <c r="H374" s="46">
        <f>詳細表【係数】!AE367</f>
        <v>0</v>
      </c>
      <c r="I374" s="46">
        <f>詳細表【係数】!M367</f>
        <v>6.9018230917694991E-7</v>
      </c>
      <c r="J374" s="46">
        <f>詳細表【係数】!N367</f>
        <v>4.6242214714855638E-7</v>
      </c>
      <c r="K374" s="46">
        <f>詳細表【係数】!O367</f>
        <v>2.6226927748724099E-7</v>
      </c>
      <c r="L374" s="46">
        <f>詳細表【係数】!AB367</f>
        <v>1.0352734637654246E-12</v>
      </c>
      <c r="M374" s="46">
        <f>詳細表【係数】!AF367</f>
        <v>3.4509115458847492E-13</v>
      </c>
      <c r="N374" s="46">
        <f>詳細表【係数】!U367</f>
        <v>2.2248101504075009E-7</v>
      </c>
      <c r="O374" s="46">
        <f>詳細表【係数】!V367</f>
        <v>1.4906228007730255E-7</v>
      </c>
      <c r="P374" s="46">
        <f>詳細表【係数】!W367</f>
        <v>8.454278571548503E-8</v>
      </c>
      <c r="Q374" s="46">
        <f>詳細表【係数】!AC367</f>
        <v>3.3372152256112515E-13</v>
      </c>
      <c r="R374" s="46">
        <f>詳細表【係数】!AG367</f>
        <v>1.1124050752037504E-13</v>
      </c>
      <c r="S374" s="46">
        <f t="shared" si="27"/>
        <v>9.1266332421769997E-7</v>
      </c>
      <c r="T374" s="46">
        <f t="shared" si="28"/>
        <v>6.1148442722585894E-7</v>
      </c>
      <c r="U374" s="46">
        <f t="shared" si="29"/>
        <v>3.4681206320272605E-7</v>
      </c>
      <c r="V374" s="46">
        <f t="shared" si="30"/>
        <v>1.3689949863265498E-12</v>
      </c>
      <c r="W374" s="46">
        <f t="shared" si="31"/>
        <v>4.5633166210884998E-13</v>
      </c>
    </row>
    <row r="375" spans="2:23" x14ac:dyDescent="0.15">
      <c r="B375" s="155" t="s">
        <v>38</v>
      </c>
      <c r="C375" s="41" t="s">
        <v>144</v>
      </c>
      <c r="D375" s="67">
        <f>詳細表【係数】!G368</f>
        <v>2.8438561742497769E-4</v>
      </c>
      <c r="E375" s="67">
        <f>詳細表【係数】!H368</f>
        <v>1.8214291313021217E-4</v>
      </c>
      <c r="F375" s="67">
        <f>詳細表【係数】!I368</f>
        <v>4.2042004497423011E-5</v>
      </c>
      <c r="G375" s="67">
        <f>詳細表【係数】!AA368</f>
        <v>2.3150500133138717E-11</v>
      </c>
      <c r="H375" s="67">
        <f>詳細表【係数】!AE368</f>
        <v>8.8424466673943358E-12</v>
      </c>
      <c r="I375" s="67">
        <f>詳細表【係数】!M368</f>
        <v>5.8585608099905095E-5</v>
      </c>
      <c r="J375" s="67">
        <f>詳細表【係数】!N368</f>
        <v>3.7522830526535739E-5</v>
      </c>
      <c r="K375" s="67">
        <f>詳細表【係数】!O368</f>
        <v>8.6609738619086043E-6</v>
      </c>
      <c r="L375" s="67">
        <f>詳細表【係数】!AB368</f>
        <v>4.7691797510633964E-12</v>
      </c>
      <c r="M375" s="67">
        <f>詳細表【係数】!AF368</f>
        <v>1.8216115139400039E-12</v>
      </c>
      <c r="N375" s="67">
        <f>詳細表【係数】!U368</f>
        <v>1.0923944611807941E-5</v>
      </c>
      <c r="O375" s="67">
        <f>詳細表【係数】!V368</f>
        <v>6.9965531748196812E-6</v>
      </c>
      <c r="P375" s="67">
        <f>詳細表【係数】!W368</f>
        <v>1.6149358489283852E-6</v>
      </c>
      <c r="Q375" s="67">
        <f>詳細表【係数】!AC368</f>
        <v>8.8926712778213744E-13</v>
      </c>
      <c r="R375" s="67">
        <f>詳細表【係数】!AG368</f>
        <v>3.3965992549874119E-13</v>
      </c>
      <c r="S375" s="67">
        <f t="shared" si="27"/>
        <v>3.5389517013669077E-4</v>
      </c>
      <c r="T375" s="67">
        <f t="shared" si="28"/>
        <v>2.2666229683156758E-4</v>
      </c>
      <c r="U375" s="67">
        <f t="shared" si="29"/>
        <v>5.2317914208259998E-5</v>
      </c>
      <c r="V375" s="67">
        <f t="shared" si="30"/>
        <v>2.8808947011984249E-11</v>
      </c>
      <c r="W375" s="67">
        <f t="shared" si="31"/>
        <v>1.1003718106833082E-11</v>
      </c>
    </row>
    <row r="376" spans="2:23" x14ac:dyDescent="0.15">
      <c r="B376" s="162" t="s">
        <v>39</v>
      </c>
      <c r="C376" s="116" t="s">
        <v>206</v>
      </c>
      <c r="D376" s="46">
        <f>詳細表【係数】!G369</f>
        <v>0</v>
      </c>
      <c r="E376" s="46">
        <f>詳細表【係数】!H369</f>
        <v>0</v>
      </c>
      <c r="F376" s="46">
        <f>詳細表【係数】!I369</f>
        <v>0</v>
      </c>
      <c r="G376" s="46">
        <f>詳細表【係数】!AA369</f>
        <v>0</v>
      </c>
      <c r="H376" s="46">
        <f>詳細表【係数】!AE369</f>
        <v>0</v>
      </c>
      <c r="I376" s="46">
        <f>詳細表【係数】!M369</f>
        <v>-9.1573818499372998E-19</v>
      </c>
      <c r="J376" s="46">
        <f>詳細表【係数】!N369</f>
        <v>0</v>
      </c>
      <c r="K376" s="46">
        <f>詳細表【係数】!O369</f>
        <v>0</v>
      </c>
      <c r="L376" s="46">
        <f>詳細表【係数】!AB369</f>
        <v>0</v>
      </c>
      <c r="M376" s="46">
        <f>詳細表【係数】!AF369</f>
        <v>0</v>
      </c>
      <c r="N376" s="46">
        <f>詳細表【係数】!U369</f>
        <v>-2.6134817958639313E-19</v>
      </c>
      <c r="O376" s="46">
        <f>詳細表【係数】!V369</f>
        <v>0</v>
      </c>
      <c r="P376" s="46">
        <f>詳細表【係数】!W369</f>
        <v>0</v>
      </c>
      <c r="Q376" s="46">
        <f>詳細表【係数】!AC369</f>
        <v>0</v>
      </c>
      <c r="R376" s="46">
        <f>詳細表【係数】!AG369</f>
        <v>0</v>
      </c>
      <c r="S376" s="46">
        <f t="shared" si="27"/>
        <v>-1.1770863645801231E-18</v>
      </c>
      <c r="T376" s="46">
        <f t="shared" si="28"/>
        <v>0</v>
      </c>
      <c r="U376" s="46">
        <f t="shared" si="29"/>
        <v>0</v>
      </c>
      <c r="V376" s="46">
        <f t="shared" si="30"/>
        <v>0</v>
      </c>
      <c r="W376" s="46">
        <f t="shared" si="31"/>
        <v>0</v>
      </c>
    </row>
    <row r="377" spans="2:23" x14ac:dyDescent="0.15">
      <c r="B377" s="155" t="s">
        <v>40</v>
      </c>
      <c r="C377" s="41" t="s">
        <v>956</v>
      </c>
      <c r="D377" s="46">
        <f>詳細表【係数】!G370</f>
        <v>0</v>
      </c>
      <c r="E377" s="46">
        <f>詳細表【係数】!H370</f>
        <v>0</v>
      </c>
      <c r="F377" s="46">
        <f>詳細表【係数】!I370</f>
        <v>0</v>
      </c>
      <c r="G377" s="46">
        <f>詳細表【係数】!AA370</f>
        <v>0</v>
      </c>
      <c r="H377" s="46">
        <f>詳細表【係数】!AE370</f>
        <v>0</v>
      </c>
      <c r="I377" s="46">
        <f>詳細表【係数】!M370</f>
        <v>0</v>
      </c>
      <c r="J377" s="46">
        <f>詳細表【係数】!N370</f>
        <v>0</v>
      </c>
      <c r="K377" s="46">
        <f>詳細表【係数】!O370</f>
        <v>0</v>
      </c>
      <c r="L377" s="46">
        <f>詳細表【係数】!AB370</f>
        <v>0</v>
      </c>
      <c r="M377" s="46">
        <f>詳細表【係数】!AF370</f>
        <v>0</v>
      </c>
      <c r="N377" s="46">
        <f>詳細表【係数】!U370</f>
        <v>0</v>
      </c>
      <c r="O377" s="46">
        <f>詳細表【係数】!V370</f>
        <v>0</v>
      </c>
      <c r="P377" s="46">
        <f>詳細表【係数】!W370</f>
        <v>0</v>
      </c>
      <c r="Q377" s="46">
        <f>詳細表【係数】!AC370</f>
        <v>0</v>
      </c>
      <c r="R377" s="46">
        <f>詳細表【係数】!AG370</f>
        <v>0</v>
      </c>
      <c r="S377" s="46">
        <f t="shared" si="27"/>
        <v>0</v>
      </c>
      <c r="T377" s="46">
        <f t="shared" si="28"/>
        <v>0</v>
      </c>
      <c r="U377" s="46">
        <f t="shared" si="29"/>
        <v>0</v>
      </c>
      <c r="V377" s="46">
        <f t="shared" si="30"/>
        <v>0</v>
      </c>
      <c r="W377" s="46">
        <f t="shared" si="31"/>
        <v>0</v>
      </c>
    </row>
    <row r="378" spans="2:23" x14ac:dyDescent="0.15">
      <c r="B378" s="155" t="s">
        <v>41</v>
      </c>
      <c r="C378" s="41" t="s">
        <v>145</v>
      </c>
      <c r="D378" s="46">
        <f>詳細表【係数】!G371</f>
        <v>1.8023264277766397E-2</v>
      </c>
      <c r="E378" s="46">
        <f>詳細表【係数】!H371</f>
        <v>5.5311637711250809E-3</v>
      </c>
      <c r="F378" s="46">
        <f>詳細表【係数】!I371</f>
        <v>2.4031486812081883E-3</v>
      </c>
      <c r="G378" s="46">
        <f>詳細表【係数】!AA371</f>
        <v>7.6856530210661387E-10</v>
      </c>
      <c r="H378" s="46">
        <f>詳細表【係数】!AE371</f>
        <v>7.4049879850526841E-10</v>
      </c>
      <c r="I378" s="46">
        <f>詳細表【係数】!M371</f>
        <v>7.1295412988875402E-3</v>
      </c>
      <c r="J378" s="46">
        <f>詳細表【係数】!N371</f>
        <v>2.1879865894100905E-3</v>
      </c>
      <c r="K378" s="46">
        <f>詳細表【係数】!O371</f>
        <v>9.5062401050051198E-4</v>
      </c>
      <c r="L378" s="46">
        <f>詳細表【係数】!AB371</f>
        <v>3.0402473036034033E-10</v>
      </c>
      <c r="M378" s="46">
        <f>詳細表【係数】!AF371</f>
        <v>2.9292234105631092E-10</v>
      </c>
      <c r="N378" s="46">
        <f>詳細表【係数】!U371</f>
        <v>2.8168613327308033E-3</v>
      </c>
      <c r="O378" s="46">
        <f>詳細表【係数】!V371</f>
        <v>8.6446723033984209E-4</v>
      </c>
      <c r="P378" s="46">
        <f>詳細表【係数】!W371</f>
        <v>3.7558882190109492E-4</v>
      </c>
      <c r="Q378" s="46">
        <f>詳細表【係数】!AC371</f>
        <v>1.2011929957956473E-10</v>
      </c>
      <c r="R378" s="46">
        <f>詳細表【係数】!AG371</f>
        <v>1.1573277738685026E-10</v>
      </c>
      <c r="S378" s="46">
        <f t="shared" si="27"/>
        <v>2.7969666909384738E-2</v>
      </c>
      <c r="T378" s="46">
        <f t="shared" si="28"/>
        <v>8.5836175908750138E-3</v>
      </c>
      <c r="U378" s="46">
        <f t="shared" si="29"/>
        <v>3.7293615136097954E-3</v>
      </c>
      <c r="V378" s="46">
        <f t="shared" si="30"/>
        <v>1.1927093320465189E-9</v>
      </c>
      <c r="W378" s="46">
        <f t="shared" si="31"/>
        <v>1.1491539169484298E-9</v>
      </c>
    </row>
    <row r="379" spans="2:23" x14ac:dyDescent="0.15">
      <c r="B379" s="155" t="s">
        <v>42</v>
      </c>
      <c r="C379" s="41" t="s">
        <v>957</v>
      </c>
      <c r="D379" s="46">
        <f>詳細表【係数】!G372</f>
        <v>0</v>
      </c>
      <c r="E379" s="46">
        <f>詳細表【係数】!H372</f>
        <v>0</v>
      </c>
      <c r="F379" s="46">
        <f>詳細表【係数】!I372</f>
        <v>0</v>
      </c>
      <c r="G379" s="46">
        <f>詳細表【係数】!AA372</f>
        <v>0</v>
      </c>
      <c r="H379" s="46">
        <f>詳細表【係数】!AE372</f>
        <v>0</v>
      </c>
      <c r="I379" s="46">
        <f>詳細表【係数】!M372</f>
        <v>9.8733267088578172E-21</v>
      </c>
      <c r="J379" s="46">
        <f>詳細表【係数】!N372</f>
        <v>0</v>
      </c>
      <c r="K379" s="46">
        <f>詳細表【係数】!O372</f>
        <v>0</v>
      </c>
      <c r="L379" s="46">
        <f>詳細表【係数】!AB372</f>
        <v>0</v>
      </c>
      <c r="M379" s="46">
        <f>詳細表【係数】!AF372</f>
        <v>0</v>
      </c>
      <c r="N379" s="46">
        <f>詳細表【係数】!U372</f>
        <v>7.9045095291892159E-20</v>
      </c>
      <c r="O379" s="46">
        <f>詳細表【係数】!V372</f>
        <v>0</v>
      </c>
      <c r="P379" s="46">
        <f>詳細表【係数】!W372</f>
        <v>0</v>
      </c>
      <c r="Q379" s="46">
        <f>詳細表【係数】!AC372</f>
        <v>0</v>
      </c>
      <c r="R379" s="46">
        <f>詳細表【係数】!AG372</f>
        <v>0</v>
      </c>
      <c r="S379" s="46">
        <f t="shared" si="27"/>
        <v>8.8918422000749973E-20</v>
      </c>
      <c r="T379" s="46">
        <f t="shared" si="28"/>
        <v>0</v>
      </c>
      <c r="U379" s="46">
        <f t="shared" si="29"/>
        <v>0</v>
      </c>
      <c r="V379" s="46">
        <f t="shared" si="30"/>
        <v>0</v>
      </c>
      <c r="W379" s="46">
        <f t="shared" si="31"/>
        <v>0</v>
      </c>
    </row>
    <row r="380" spans="2:23" x14ac:dyDescent="0.15">
      <c r="B380" s="163" t="s">
        <v>43</v>
      </c>
      <c r="C380" s="62" t="s">
        <v>958</v>
      </c>
      <c r="D380" s="67">
        <f>詳細表【係数】!G373</f>
        <v>0</v>
      </c>
      <c r="E380" s="67">
        <f>詳細表【係数】!H373</f>
        <v>0</v>
      </c>
      <c r="F380" s="67">
        <f>詳細表【係数】!I373</f>
        <v>0</v>
      </c>
      <c r="G380" s="67">
        <f>詳細表【係数】!AA373</f>
        <v>0</v>
      </c>
      <c r="H380" s="67">
        <f>詳細表【係数】!AE373</f>
        <v>0</v>
      </c>
      <c r="I380" s="67">
        <f>詳細表【係数】!M373</f>
        <v>0</v>
      </c>
      <c r="J380" s="67">
        <f>詳細表【係数】!N373</f>
        <v>0</v>
      </c>
      <c r="K380" s="67">
        <f>詳細表【係数】!O373</f>
        <v>0</v>
      </c>
      <c r="L380" s="67">
        <f>詳細表【係数】!AB373</f>
        <v>0</v>
      </c>
      <c r="M380" s="67">
        <f>詳細表【係数】!AF373</f>
        <v>0</v>
      </c>
      <c r="N380" s="67">
        <f>詳細表【係数】!U373</f>
        <v>0</v>
      </c>
      <c r="O380" s="67">
        <f>詳細表【係数】!V373</f>
        <v>0</v>
      </c>
      <c r="P380" s="67">
        <f>詳細表【係数】!W373</f>
        <v>0</v>
      </c>
      <c r="Q380" s="67">
        <f>詳細表【係数】!AC373</f>
        <v>0</v>
      </c>
      <c r="R380" s="67">
        <f>詳細表【係数】!AG373</f>
        <v>0</v>
      </c>
      <c r="S380" s="67">
        <f t="shared" si="27"/>
        <v>0</v>
      </c>
      <c r="T380" s="67">
        <f t="shared" si="28"/>
        <v>0</v>
      </c>
      <c r="U380" s="67">
        <f t="shared" si="29"/>
        <v>0</v>
      </c>
      <c r="V380" s="67">
        <f t="shared" si="30"/>
        <v>0</v>
      </c>
      <c r="W380" s="67">
        <f t="shared" si="31"/>
        <v>0</v>
      </c>
    </row>
    <row r="381" spans="2:23" x14ac:dyDescent="0.15">
      <c r="B381" s="155" t="s">
        <v>44</v>
      </c>
      <c r="C381" s="41" t="s">
        <v>207</v>
      </c>
      <c r="D381" s="46">
        <f>詳細表【係数】!G374</f>
        <v>0</v>
      </c>
      <c r="E381" s="46">
        <f>詳細表【係数】!H374</f>
        <v>0</v>
      </c>
      <c r="F381" s="46">
        <f>詳細表【係数】!I374</f>
        <v>0</v>
      </c>
      <c r="G381" s="46">
        <f>詳細表【係数】!AA374</f>
        <v>0</v>
      </c>
      <c r="H381" s="46">
        <f>詳細表【係数】!AE374</f>
        <v>0</v>
      </c>
      <c r="I381" s="46">
        <f>詳細表【係数】!M374</f>
        <v>0</v>
      </c>
      <c r="J381" s="46">
        <f>詳細表【係数】!N374</f>
        <v>0</v>
      </c>
      <c r="K381" s="46">
        <f>詳細表【係数】!O374</f>
        <v>0</v>
      </c>
      <c r="L381" s="46">
        <f>詳細表【係数】!AB374</f>
        <v>0</v>
      </c>
      <c r="M381" s="46">
        <f>詳細表【係数】!AF374</f>
        <v>0</v>
      </c>
      <c r="N381" s="46">
        <f>詳細表【係数】!U374</f>
        <v>0</v>
      </c>
      <c r="O381" s="46">
        <f>詳細表【係数】!V374</f>
        <v>0</v>
      </c>
      <c r="P381" s="46">
        <f>詳細表【係数】!W374</f>
        <v>0</v>
      </c>
      <c r="Q381" s="46">
        <f>詳細表【係数】!AC374</f>
        <v>0</v>
      </c>
      <c r="R381" s="46">
        <f>詳細表【係数】!AG374</f>
        <v>0</v>
      </c>
      <c r="S381" s="46">
        <f t="shared" si="27"/>
        <v>0</v>
      </c>
      <c r="T381" s="46">
        <f t="shared" si="28"/>
        <v>0</v>
      </c>
      <c r="U381" s="46">
        <f t="shared" si="29"/>
        <v>0</v>
      </c>
      <c r="V381" s="46">
        <f t="shared" si="30"/>
        <v>0</v>
      </c>
      <c r="W381" s="46">
        <f t="shared" si="31"/>
        <v>0</v>
      </c>
    </row>
    <row r="382" spans="2:23" x14ac:dyDescent="0.15">
      <c r="B382" s="155" t="s">
        <v>45</v>
      </c>
      <c r="C382" s="41" t="s">
        <v>147</v>
      </c>
      <c r="D382" s="46">
        <f>詳細表【係数】!G375</f>
        <v>0</v>
      </c>
      <c r="E382" s="46">
        <f>詳細表【係数】!H375</f>
        <v>0</v>
      </c>
      <c r="F382" s="46">
        <f>詳細表【係数】!I375</f>
        <v>0</v>
      </c>
      <c r="G382" s="46">
        <f>詳細表【係数】!AA375</f>
        <v>0</v>
      </c>
      <c r="H382" s="46">
        <f>詳細表【係数】!AE375</f>
        <v>0</v>
      </c>
      <c r="I382" s="46">
        <f>詳細表【係数】!M375</f>
        <v>3.0975646392423196E-6</v>
      </c>
      <c r="J382" s="46">
        <f>詳細表【係数】!N375</f>
        <v>1.2487057451945601E-6</v>
      </c>
      <c r="K382" s="46">
        <f>詳細表【係数】!O375</f>
        <v>9.3701330337080166E-7</v>
      </c>
      <c r="L382" s="46">
        <f>詳細表【係数】!AB375</f>
        <v>8.3892375646146144E-13</v>
      </c>
      <c r="M382" s="46">
        <f>詳細表【係数】!AF375</f>
        <v>3.8719557990528991E-13</v>
      </c>
      <c r="N382" s="46">
        <f>詳細表【係数】!U375</f>
        <v>4.4198673301013825E-7</v>
      </c>
      <c r="O382" s="46">
        <f>詳細表【係数】!V375</f>
        <v>1.7817590174471198E-7</v>
      </c>
      <c r="P382" s="46">
        <f>詳細表【係数】!W375</f>
        <v>1.3370098673556682E-7</v>
      </c>
      <c r="Q382" s="46">
        <f>詳細表【係数】!AC375</f>
        <v>1.1970474019024577E-13</v>
      </c>
      <c r="R382" s="46">
        <f>詳細表【係数】!AG375</f>
        <v>5.5248341626267282E-14</v>
      </c>
      <c r="S382" s="46">
        <f t="shared" si="27"/>
        <v>3.5395513722524579E-6</v>
      </c>
      <c r="T382" s="46">
        <f t="shared" si="28"/>
        <v>1.426881646939272E-6</v>
      </c>
      <c r="U382" s="46">
        <f t="shared" si="29"/>
        <v>1.0707142901063684E-6</v>
      </c>
      <c r="V382" s="46">
        <f t="shared" si="30"/>
        <v>9.5862849665170724E-13</v>
      </c>
      <c r="W382" s="46">
        <f t="shared" si="31"/>
        <v>4.424439215315572E-13</v>
      </c>
    </row>
    <row r="383" spans="2:23" x14ac:dyDescent="0.15">
      <c r="B383" s="155" t="s">
        <v>46</v>
      </c>
      <c r="C383" s="41" t="s">
        <v>959</v>
      </c>
      <c r="D383" s="46">
        <f>詳細表【係数】!G376</f>
        <v>0</v>
      </c>
      <c r="E383" s="46">
        <f>詳細表【係数】!H376</f>
        <v>0</v>
      </c>
      <c r="F383" s="46">
        <f>詳細表【係数】!I376</f>
        <v>0</v>
      </c>
      <c r="G383" s="46">
        <f>詳細表【係数】!AA376</f>
        <v>0</v>
      </c>
      <c r="H383" s="46">
        <f>詳細表【係数】!AE376</f>
        <v>0</v>
      </c>
      <c r="I383" s="46">
        <f>詳細表【係数】!M376</f>
        <v>0</v>
      </c>
      <c r="J383" s="46">
        <f>詳細表【係数】!N376</f>
        <v>0</v>
      </c>
      <c r="K383" s="46">
        <f>詳細表【係数】!O376</f>
        <v>0</v>
      </c>
      <c r="L383" s="46">
        <f>詳細表【係数】!AB376</f>
        <v>0</v>
      </c>
      <c r="M383" s="46">
        <f>詳細表【係数】!AF376</f>
        <v>0</v>
      </c>
      <c r="N383" s="46">
        <f>詳細表【係数】!U376</f>
        <v>0</v>
      </c>
      <c r="O383" s="46">
        <f>詳細表【係数】!V376</f>
        <v>0</v>
      </c>
      <c r="P383" s="46">
        <f>詳細表【係数】!W376</f>
        <v>0</v>
      </c>
      <c r="Q383" s="46">
        <f>詳細表【係数】!AC376</f>
        <v>0</v>
      </c>
      <c r="R383" s="46">
        <f>詳細表【係数】!AG376</f>
        <v>0</v>
      </c>
      <c r="S383" s="46">
        <f t="shared" si="27"/>
        <v>0</v>
      </c>
      <c r="T383" s="46">
        <f t="shared" si="28"/>
        <v>0</v>
      </c>
      <c r="U383" s="46">
        <f t="shared" si="29"/>
        <v>0</v>
      </c>
      <c r="V383" s="46">
        <f t="shared" si="30"/>
        <v>0</v>
      </c>
      <c r="W383" s="46">
        <f t="shared" si="31"/>
        <v>0</v>
      </c>
    </row>
    <row r="384" spans="2:23" x14ac:dyDescent="0.15">
      <c r="B384" s="155" t="s">
        <v>47</v>
      </c>
      <c r="C384" s="41" t="s">
        <v>960</v>
      </c>
      <c r="D384" s="46">
        <f>詳細表【係数】!G377</f>
        <v>2.0696496082536623E-7</v>
      </c>
      <c r="E384" s="46">
        <f>詳細表【係数】!H377</f>
        <v>8.9466072903127822E-8</v>
      </c>
      <c r="F384" s="46">
        <f>詳細表【係数】!I377</f>
        <v>4.5801514094849339E-8</v>
      </c>
      <c r="G384" s="46">
        <f>詳細表【係数】!AA377</f>
        <v>1.6826419579298066E-14</v>
      </c>
      <c r="H384" s="46">
        <f>詳細表【係数】!AE377</f>
        <v>1.1778493705508647E-14</v>
      </c>
      <c r="I384" s="46">
        <f>詳細表【係数】!M377</f>
        <v>3.3293831118304361E-5</v>
      </c>
      <c r="J384" s="46">
        <f>詳細表【係数】!N377</f>
        <v>1.4392138215936933E-5</v>
      </c>
      <c r="K384" s="46">
        <f>詳細表【係数】!O377</f>
        <v>7.3679518946361351E-6</v>
      </c>
      <c r="L384" s="46">
        <f>詳細表【係数】!AB377</f>
        <v>2.7068155380735252E-12</v>
      </c>
      <c r="M384" s="46">
        <f>詳細表【係数】!AF377</f>
        <v>1.8947708766514674E-12</v>
      </c>
      <c r="N384" s="46">
        <f>詳細表【係数】!U377</f>
        <v>1.0666696764141665E-6</v>
      </c>
      <c r="O384" s="46">
        <f>詳細表【係数】!V377</f>
        <v>4.6109615199139212E-7</v>
      </c>
      <c r="P384" s="46">
        <f>詳細表【係数】!W377</f>
        <v>2.3605486660157407E-7</v>
      </c>
      <c r="Q384" s="46">
        <f>詳細表【係数】!AC377</f>
        <v>8.6721111903590769E-14</v>
      </c>
      <c r="R384" s="46">
        <f>詳細表【係数】!AG377</f>
        <v>6.0704778332513524E-14</v>
      </c>
      <c r="S384" s="46">
        <f t="shared" si="27"/>
        <v>3.4567465755543897E-5</v>
      </c>
      <c r="T384" s="46">
        <f t="shared" si="28"/>
        <v>1.4942700440831453E-5</v>
      </c>
      <c r="U384" s="46">
        <f t="shared" si="29"/>
        <v>7.6498082753325583E-6</v>
      </c>
      <c r="V384" s="46">
        <f t="shared" si="30"/>
        <v>2.810363069556414E-12</v>
      </c>
      <c r="W384" s="46">
        <f t="shared" si="31"/>
        <v>1.9672541486894895E-12</v>
      </c>
    </row>
    <row r="385" spans="2:23" x14ac:dyDescent="0.15">
      <c r="B385" s="155" t="s">
        <v>48</v>
      </c>
      <c r="C385" s="41" t="s">
        <v>150</v>
      </c>
      <c r="D385" s="67">
        <f>詳細表【係数】!G378</f>
        <v>6.5641631701387207E-5</v>
      </c>
      <c r="E385" s="67">
        <f>詳細表【係数】!H378</f>
        <v>2.6170730144291729E-5</v>
      </c>
      <c r="F385" s="67">
        <f>詳細表【係数】!I378</f>
        <v>1.0705121648689069E-5</v>
      </c>
      <c r="G385" s="67">
        <f>詳細表【係数】!AA378</f>
        <v>4.2961268131576792E-12</v>
      </c>
      <c r="H385" s="67">
        <f>詳細表【係数】!AE378</f>
        <v>2.6981468513690178E-12</v>
      </c>
      <c r="I385" s="67">
        <f>詳細表【係数】!M378</f>
        <v>8.93378297362752E-5</v>
      </c>
      <c r="J385" s="67">
        <f>詳細表【係数】!N378</f>
        <v>3.5618191886831623E-5</v>
      </c>
      <c r="K385" s="67">
        <f>詳細表【係数】!O378</f>
        <v>1.4569600273000018E-5</v>
      </c>
      <c r="L385" s="67">
        <f>詳細表【係数】!AB378</f>
        <v>5.8470003839227583E-12</v>
      </c>
      <c r="M385" s="67">
        <f>詳細表【係数】!AF378</f>
        <v>3.6721601484196238E-12</v>
      </c>
      <c r="N385" s="67">
        <f>詳細表【係数】!U378</f>
        <v>1.4516839274749976E-5</v>
      </c>
      <c r="O385" s="67">
        <f>詳細表【係数】!V378</f>
        <v>5.78773368912931E-6</v>
      </c>
      <c r="P385" s="67">
        <f>詳細表【係数】!W378</f>
        <v>2.3674690339451376E-6</v>
      </c>
      <c r="Q385" s="67">
        <f>詳細表【係数】!AC378</f>
        <v>9.5010103853399288E-13</v>
      </c>
      <c r="R385" s="67">
        <f>詳細表【係数】!AG378</f>
        <v>5.9670308561462813E-13</v>
      </c>
      <c r="S385" s="67">
        <f t="shared" si="27"/>
        <v>1.6949630071241237E-4</v>
      </c>
      <c r="T385" s="67">
        <f t="shared" si="28"/>
        <v>6.7576655720252664E-5</v>
      </c>
      <c r="U385" s="67">
        <f t="shared" si="29"/>
        <v>2.7642190955634223E-5</v>
      </c>
      <c r="V385" s="67">
        <f t="shared" si="30"/>
        <v>1.1093228235614431E-11</v>
      </c>
      <c r="W385" s="67">
        <f t="shared" si="31"/>
        <v>6.9670100854032695E-12</v>
      </c>
    </row>
    <row r="386" spans="2:23" x14ac:dyDescent="0.15">
      <c r="B386" s="162" t="s">
        <v>49</v>
      </c>
      <c r="C386" s="116" t="s">
        <v>151</v>
      </c>
      <c r="D386" s="46">
        <f>詳細表【係数】!G379</f>
        <v>0</v>
      </c>
      <c r="E386" s="46">
        <f>詳細表【係数】!H379</f>
        <v>0</v>
      </c>
      <c r="F386" s="46">
        <f>詳細表【係数】!I379</f>
        <v>0</v>
      </c>
      <c r="G386" s="46">
        <f>詳細表【係数】!AA379</f>
        <v>0</v>
      </c>
      <c r="H386" s="46">
        <f>詳細表【係数】!AE379</f>
        <v>0</v>
      </c>
      <c r="I386" s="46">
        <f>詳細表【係数】!M379</f>
        <v>6.3798045837859547E-20</v>
      </c>
      <c r="J386" s="46">
        <f>詳細表【係数】!N379</f>
        <v>0</v>
      </c>
      <c r="K386" s="46">
        <f>詳細表【係数】!O379</f>
        <v>0</v>
      </c>
      <c r="L386" s="46">
        <f>詳細表【係数】!AB379</f>
        <v>0</v>
      </c>
      <c r="M386" s="46">
        <f>詳細表【係数】!AF379</f>
        <v>0</v>
      </c>
      <c r="N386" s="46">
        <f>詳細表【係数】!U379</f>
        <v>1.2764505460387962E-20</v>
      </c>
      <c r="O386" s="46">
        <f>詳細表【係数】!V379</f>
        <v>0</v>
      </c>
      <c r="P386" s="46">
        <f>詳細表【係数】!W379</f>
        <v>0</v>
      </c>
      <c r="Q386" s="46">
        <f>詳細表【係数】!AC379</f>
        <v>0</v>
      </c>
      <c r="R386" s="46">
        <f>詳細表【係数】!AG379</f>
        <v>0</v>
      </c>
      <c r="S386" s="46">
        <f t="shared" si="27"/>
        <v>7.6562551298247508E-20</v>
      </c>
      <c r="T386" s="46">
        <f t="shared" si="28"/>
        <v>0</v>
      </c>
      <c r="U386" s="46">
        <f t="shared" si="29"/>
        <v>0</v>
      </c>
      <c r="V386" s="46">
        <f t="shared" si="30"/>
        <v>0</v>
      </c>
      <c r="W386" s="46">
        <f t="shared" si="31"/>
        <v>0</v>
      </c>
    </row>
    <row r="387" spans="2:23" x14ac:dyDescent="0.15">
      <c r="B387" s="155" t="s">
        <v>50</v>
      </c>
      <c r="C387" s="41" t="s">
        <v>152</v>
      </c>
      <c r="D387" s="46">
        <f>詳細表【係数】!G380</f>
        <v>0</v>
      </c>
      <c r="E387" s="46">
        <f>詳細表【係数】!H380</f>
        <v>0</v>
      </c>
      <c r="F387" s="46">
        <f>詳細表【係数】!I380</f>
        <v>0</v>
      </c>
      <c r="G387" s="46">
        <f>詳細表【係数】!AA380</f>
        <v>0</v>
      </c>
      <c r="H387" s="46">
        <f>詳細表【係数】!AE380</f>
        <v>0</v>
      </c>
      <c r="I387" s="46">
        <f>詳細表【係数】!M380</f>
        <v>3.8412170240990315E-5</v>
      </c>
      <c r="J387" s="46">
        <f>詳細表【係数】!N380</f>
        <v>1.6672999090823553E-5</v>
      </c>
      <c r="K387" s="46">
        <f>詳細表【係数】!O380</f>
        <v>8.7501109060775576E-6</v>
      </c>
      <c r="L387" s="46">
        <f>詳細表【係数】!AB380</f>
        <v>1.5122901669681226E-12</v>
      </c>
      <c r="M387" s="46">
        <f>詳細表【係数】!AF380</f>
        <v>1.3610611502713103E-12</v>
      </c>
      <c r="N387" s="46">
        <f>詳細表【係数】!U380</f>
        <v>4.1250351889180571E-6</v>
      </c>
      <c r="O387" s="46">
        <f>詳細表【係数】!V380</f>
        <v>1.7904926361347079E-6</v>
      </c>
      <c r="P387" s="46">
        <f>詳細表【係数】!W380</f>
        <v>9.396635276803102E-7</v>
      </c>
      <c r="Q387" s="46">
        <f>詳細表【係数】!AC380</f>
        <v>1.6240296019362427E-13</v>
      </c>
      <c r="R387" s="46">
        <f>詳細表【係数】!AG380</f>
        <v>1.4616266417426185E-13</v>
      </c>
      <c r="S387" s="46">
        <f t="shared" si="27"/>
        <v>4.2537205429908371E-5</v>
      </c>
      <c r="T387" s="46">
        <f t="shared" si="28"/>
        <v>1.846349172695826E-5</v>
      </c>
      <c r="U387" s="46">
        <f t="shared" si="29"/>
        <v>9.6897744337578682E-6</v>
      </c>
      <c r="V387" s="46">
        <f t="shared" si="30"/>
        <v>1.6746931271617469E-12</v>
      </c>
      <c r="W387" s="46">
        <f t="shared" si="31"/>
        <v>1.5072238144455721E-12</v>
      </c>
    </row>
    <row r="388" spans="2:23" x14ac:dyDescent="0.15">
      <c r="B388" s="155" t="s">
        <v>51</v>
      </c>
      <c r="C388" s="41" t="s">
        <v>961</v>
      </c>
      <c r="D388" s="46">
        <f>詳細表【係数】!G381</f>
        <v>2.1910358110828896E-6</v>
      </c>
      <c r="E388" s="46">
        <f>詳細表【係数】!H381</f>
        <v>1.1746885947842457E-6</v>
      </c>
      <c r="F388" s="46">
        <f>詳細表【係数】!I381</f>
        <v>5.7722515071962693E-7</v>
      </c>
      <c r="G388" s="46">
        <f>詳細表【係数】!AA381</f>
        <v>1.3565808477547048E-13</v>
      </c>
      <c r="H388" s="46">
        <f>詳細表【係数】!AE381</f>
        <v>1.1672904969052111E-13</v>
      </c>
      <c r="I388" s="46">
        <f>詳細表【係数】!M381</f>
        <v>3.615985404925149E-5</v>
      </c>
      <c r="J388" s="46">
        <f>詳細表【係数】!N381</f>
        <v>1.938652391068185E-5</v>
      </c>
      <c r="K388" s="46">
        <f>詳細表【係数】!O381</f>
        <v>9.5262601816001432E-6</v>
      </c>
      <c r="L388" s="46">
        <f>詳細表【係数】!AB381</f>
        <v>2.2388390556052037E-12</v>
      </c>
      <c r="M388" s="46">
        <f>詳細表【係数】!AF381</f>
        <v>1.9264429083114543E-12</v>
      </c>
      <c r="N388" s="46">
        <f>詳細表【係数】!U381</f>
        <v>5.7728197363410676E-6</v>
      </c>
      <c r="O388" s="46">
        <f>詳細表【係数】!V381</f>
        <v>3.095004412855169E-6</v>
      </c>
      <c r="P388" s="46">
        <f>詳細表【係数】!W381</f>
        <v>1.5208408395387235E-6</v>
      </c>
      <c r="Q388" s="46">
        <f>詳細表【係数】!AC381</f>
        <v>3.5742440412190912E-13</v>
      </c>
      <c r="R388" s="46">
        <f>詳細表【係数】!AG381</f>
        <v>3.0755123145373573E-13</v>
      </c>
      <c r="S388" s="46">
        <f t="shared" si="27"/>
        <v>4.412370959667545E-5</v>
      </c>
      <c r="T388" s="46">
        <f t="shared" si="28"/>
        <v>2.3656216918321266E-5</v>
      </c>
      <c r="U388" s="46">
        <f t="shared" si="29"/>
        <v>1.1624326171858493E-5</v>
      </c>
      <c r="V388" s="46">
        <f t="shared" si="30"/>
        <v>2.7319215445025835E-12</v>
      </c>
      <c r="W388" s="46">
        <f t="shared" si="31"/>
        <v>2.3507231894557112E-12</v>
      </c>
    </row>
    <row r="389" spans="2:23" x14ac:dyDescent="0.15">
      <c r="B389" s="155" t="s">
        <v>52</v>
      </c>
      <c r="C389" s="41" t="s">
        <v>154</v>
      </c>
      <c r="D389" s="46">
        <f>詳細表【係数】!G382</f>
        <v>0</v>
      </c>
      <c r="E389" s="46">
        <f>詳細表【係数】!H382</f>
        <v>0</v>
      </c>
      <c r="F389" s="46">
        <f>詳細表【係数】!I382</f>
        <v>0</v>
      </c>
      <c r="G389" s="46">
        <f>詳細表【係数】!AA382</f>
        <v>0</v>
      </c>
      <c r="H389" s="46">
        <f>詳細表【係数】!AE382</f>
        <v>0</v>
      </c>
      <c r="I389" s="46">
        <f>詳細表【係数】!M382</f>
        <v>0</v>
      </c>
      <c r="J389" s="46">
        <f>詳細表【係数】!N382</f>
        <v>0</v>
      </c>
      <c r="K389" s="46">
        <f>詳細表【係数】!O382</f>
        <v>0</v>
      </c>
      <c r="L389" s="46">
        <f>詳細表【係数】!AB382</f>
        <v>0</v>
      </c>
      <c r="M389" s="46">
        <f>詳細表【係数】!AF382</f>
        <v>0</v>
      </c>
      <c r="N389" s="46">
        <f>詳細表【係数】!U382</f>
        <v>0</v>
      </c>
      <c r="O389" s="46">
        <f>詳細表【係数】!V382</f>
        <v>0</v>
      </c>
      <c r="P389" s="46">
        <f>詳細表【係数】!W382</f>
        <v>0</v>
      </c>
      <c r="Q389" s="46">
        <f>詳細表【係数】!AC382</f>
        <v>0</v>
      </c>
      <c r="R389" s="46">
        <f>詳細表【係数】!AG382</f>
        <v>0</v>
      </c>
      <c r="S389" s="46">
        <f t="shared" si="27"/>
        <v>0</v>
      </c>
      <c r="T389" s="46">
        <f t="shared" si="28"/>
        <v>0</v>
      </c>
      <c r="U389" s="46">
        <f t="shared" si="29"/>
        <v>0</v>
      </c>
      <c r="V389" s="46">
        <f t="shared" si="30"/>
        <v>0</v>
      </c>
      <c r="W389" s="46">
        <f t="shared" si="31"/>
        <v>0</v>
      </c>
    </row>
    <row r="390" spans="2:23" x14ac:dyDescent="0.15">
      <c r="B390" s="163" t="s">
        <v>53</v>
      </c>
      <c r="C390" s="62" t="s">
        <v>962</v>
      </c>
      <c r="D390" s="67">
        <f>詳細表【係数】!G383</f>
        <v>0</v>
      </c>
      <c r="E390" s="67">
        <f>詳細表【係数】!H383</f>
        <v>0</v>
      </c>
      <c r="F390" s="67">
        <f>詳細表【係数】!I383</f>
        <v>0</v>
      </c>
      <c r="G390" s="67">
        <f>詳細表【係数】!AA383</f>
        <v>0</v>
      </c>
      <c r="H390" s="67">
        <f>詳細表【係数】!AE383</f>
        <v>0</v>
      </c>
      <c r="I390" s="67">
        <f>詳細表【係数】!M383</f>
        <v>4.2057121508960453E-6</v>
      </c>
      <c r="J390" s="67">
        <f>詳細表【係数】!N383</f>
        <v>1.582895153396205E-6</v>
      </c>
      <c r="K390" s="67">
        <f>詳細表【係数】!O383</f>
        <v>3.8882999130925706E-7</v>
      </c>
      <c r="L390" s="67">
        <f>詳細表【係数】!AB383</f>
        <v>7.9353059450868776E-14</v>
      </c>
      <c r="M390" s="67">
        <f>詳細表【係数】!AF383</f>
        <v>7.9353059450868776E-14</v>
      </c>
      <c r="N390" s="67">
        <f>詳細表【係数】!U383</f>
        <v>5.0010934825175017E-7</v>
      </c>
      <c r="O390" s="67">
        <f>詳細表【係数】!V383</f>
        <v>1.8822511743871294E-7</v>
      </c>
      <c r="P390" s="67">
        <f>詳細表【係数】!W383</f>
        <v>4.6236524649690112E-8</v>
      </c>
      <c r="Q390" s="67">
        <f>詳細表【係数】!AC383</f>
        <v>9.4360254387122663E-15</v>
      </c>
      <c r="R390" s="67">
        <f>詳細表【係数】!AG383</f>
        <v>9.4360254387122663E-15</v>
      </c>
      <c r="S390" s="67">
        <f t="shared" si="27"/>
        <v>4.7058214991477955E-6</v>
      </c>
      <c r="T390" s="67">
        <f t="shared" si="28"/>
        <v>1.771120270834918E-6</v>
      </c>
      <c r="U390" s="67">
        <f t="shared" si="29"/>
        <v>4.3506651595894718E-7</v>
      </c>
      <c r="V390" s="67">
        <f t="shared" si="30"/>
        <v>8.8789084889581044E-14</v>
      </c>
      <c r="W390" s="67">
        <f t="shared" si="31"/>
        <v>8.8789084889581044E-14</v>
      </c>
    </row>
    <row r="391" spans="2:23" x14ac:dyDescent="0.15">
      <c r="B391" s="155" t="s">
        <v>54</v>
      </c>
      <c r="C391" s="41" t="s">
        <v>963</v>
      </c>
      <c r="D391" s="46">
        <f>詳細表【係数】!G384</f>
        <v>0</v>
      </c>
      <c r="E391" s="46">
        <f>詳細表【係数】!H384</f>
        <v>0</v>
      </c>
      <c r="F391" s="46">
        <f>詳細表【係数】!I384</f>
        <v>0</v>
      </c>
      <c r="G391" s="46">
        <f>詳細表【係数】!AA384</f>
        <v>0</v>
      </c>
      <c r="H391" s="46">
        <f>詳細表【係数】!AE384</f>
        <v>0</v>
      </c>
      <c r="I391" s="46">
        <f>詳細表【係数】!M384</f>
        <v>-4.1075961858422335E-22</v>
      </c>
      <c r="J391" s="46">
        <f>詳細表【係数】!N384</f>
        <v>0</v>
      </c>
      <c r="K391" s="46">
        <f>詳細表【係数】!O384</f>
        <v>0</v>
      </c>
      <c r="L391" s="46">
        <f>詳細表【係数】!AB384</f>
        <v>0</v>
      </c>
      <c r="M391" s="46">
        <f>詳細表【係数】!AF384</f>
        <v>0</v>
      </c>
      <c r="N391" s="46">
        <f>詳細表【係数】!U384</f>
        <v>-3.7488264234319136E-22</v>
      </c>
      <c r="O391" s="46">
        <f>詳細表【係数】!V384</f>
        <v>0</v>
      </c>
      <c r="P391" s="46">
        <f>詳細表【係数】!W384</f>
        <v>0</v>
      </c>
      <c r="Q391" s="46">
        <f>詳細表【係数】!AC384</f>
        <v>0</v>
      </c>
      <c r="R391" s="46">
        <f>詳細表【係数】!AG384</f>
        <v>0</v>
      </c>
      <c r="S391" s="46">
        <f t="shared" si="27"/>
        <v>-7.8564226092741471E-22</v>
      </c>
      <c r="T391" s="46">
        <f t="shared" si="28"/>
        <v>0</v>
      </c>
      <c r="U391" s="46">
        <f t="shared" si="29"/>
        <v>0</v>
      </c>
      <c r="V391" s="46">
        <f t="shared" si="30"/>
        <v>0</v>
      </c>
      <c r="W391" s="46">
        <f t="shared" si="31"/>
        <v>0</v>
      </c>
    </row>
    <row r="392" spans="2:23" x14ac:dyDescent="0.15">
      <c r="B392" s="155" t="s">
        <v>55</v>
      </c>
      <c r="C392" s="41" t="s">
        <v>964</v>
      </c>
      <c r="D392" s="46">
        <f>詳細表【係数】!G385</f>
        <v>0</v>
      </c>
      <c r="E392" s="46">
        <f>詳細表【係数】!H385</f>
        <v>0</v>
      </c>
      <c r="F392" s="46">
        <f>詳細表【係数】!I385</f>
        <v>0</v>
      </c>
      <c r="G392" s="46">
        <f>詳細表【係数】!AA385</f>
        <v>0</v>
      </c>
      <c r="H392" s="46">
        <f>詳細表【係数】!AE385</f>
        <v>0</v>
      </c>
      <c r="I392" s="46">
        <f>詳細表【係数】!M385</f>
        <v>1.9132462181511576E-20</v>
      </c>
      <c r="J392" s="46">
        <f>詳細表【係数】!N385</f>
        <v>0</v>
      </c>
      <c r="K392" s="46">
        <f>詳細表【係数】!O385</f>
        <v>0</v>
      </c>
      <c r="L392" s="46">
        <f>詳細表【係数】!AB385</f>
        <v>0</v>
      </c>
      <c r="M392" s="46">
        <f>詳細表【係数】!AF385</f>
        <v>0</v>
      </c>
      <c r="N392" s="46">
        <f>詳細表【係数】!U385</f>
        <v>1.0965844195579651E-20</v>
      </c>
      <c r="O392" s="46">
        <f>詳細表【係数】!V385</f>
        <v>0</v>
      </c>
      <c r="P392" s="46">
        <f>詳細表【係数】!W385</f>
        <v>0</v>
      </c>
      <c r="Q392" s="46">
        <f>詳細表【係数】!AC385</f>
        <v>0</v>
      </c>
      <c r="R392" s="46">
        <f>詳細表【係数】!AG385</f>
        <v>0</v>
      </c>
      <c r="S392" s="46">
        <f t="shared" si="27"/>
        <v>3.009830637709123E-20</v>
      </c>
      <c r="T392" s="46">
        <f t="shared" si="28"/>
        <v>0</v>
      </c>
      <c r="U392" s="46">
        <f t="shared" si="29"/>
        <v>0</v>
      </c>
      <c r="V392" s="46">
        <f t="shared" si="30"/>
        <v>0</v>
      </c>
      <c r="W392" s="46">
        <f t="shared" si="31"/>
        <v>0</v>
      </c>
    </row>
    <row r="393" spans="2:23" x14ac:dyDescent="0.15">
      <c r="B393" s="155" t="s">
        <v>56</v>
      </c>
      <c r="C393" s="41" t="s">
        <v>155</v>
      </c>
      <c r="D393" s="46">
        <f>詳細表【係数】!G386</f>
        <v>0</v>
      </c>
      <c r="E393" s="46">
        <f>詳細表【係数】!H386</f>
        <v>0</v>
      </c>
      <c r="F393" s="46">
        <f>詳細表【係数】!I386</f>
        <v>0</v>
      </c>
      <c r="G393" s="46">
        <f>詳細表【係数】!AA386</f>
        <v>0</v>
      </c>
      <c r="H393" s="46">
        <f>詳細表【係数】!AE386</f>
        <v>0</v>
      </c>
      <c r="I393" s="46">
        <f>詳細表【係数】!M386</f>
        <v>8.0051268188794661E-21</v>
      </c>
      <c r="J393" s="46">
        <f>詳細表【係数】!N386</f>
        <v>0</v>
      </c>
      <c r="K393" s="46">
        <f>詳細表【係数】!O386</f>
        <v>0</v>
      </c>
      <c r="L393" s="46">
        <f>詳細表【係数】!AB386</f>
        <v>0</v>
      </c>
      <c r="M393" s="46">
        <f>詳細表【係数】!AF386</f>
        <v>0</v>
      </c>
      <c r="N393" s="46">
        <f>詳細表【係数】!U386</f>
        <v>2.0042622881308076E-21</v>
      </c>
      <c r="O393" s="46">
        <f>詳細表【係数】!V386</f>
        <v>0</v>
      </c>
      <c r="P393" s="46">
        <f>詳細表【係数】!W386</f>
        <v>0</v>
      </c>
      <c r="Q393" s="46">
        <f>詳細表【係数】!AC386</f>
        <v>0</v>
      </c>
      <c r="R393" s="46">
        <f>詳細表【係数】!AG386</f>
        <v>0</v>
      </c>
      <c r="S393" s="46">
        <f t="shared" si="27"/>
        <v>1.0009389107010274E-20</v>
      </c>
      <c r="T393" s="46">
        <f t="shared" si="28"/>
        <v>0</v>
      </c>
      <c r="U393" s="46">
        <f t="shared" si="29"/>
        <v>0</v>
      </c>
      <c r="V393" s="46">
        <f t="shared" si="30"/>
        <v>0</v>
      </c>
      <c r="W393" s="46">
        <f t="shared" si="31"/>
        <v>0</v>
      </c>
    </row>
    <row r="394" spans="2:23" x14ac:dyDescent="0.15">
      <c r="B394" s="155" t="s">
        <v>57</v>
      </c>
      <c r="C394" s="41" t="s">
        <v>156</v>
      </c>
      <c r="D394" s="46">
        <f>詳細表【係数】!G387</f>
        <v>0</v>
      </c>
      <c r="E394" s="46">
        <f>詳細表【係数】!H387</f>
        <v>0</v>
      </c>
      <c r="F394" s="46">
        <f>詳細表【係数】!I387</f>
        <v>0</v>
      </c>
      <c r="G394" s="46">
        <f>詳細表【係数】!AA387</f>
        <v>0</v>
      </c>
      <c r="H394" s="46">
        <f>詳細表【係数】!AE387</f>
        <v>0</v>
      </c>
      <c r="I394" s="46">
        <f>詳細表【係数】!M387</f>
        <v>0</v>
      </c>
      <c r="J394" s="46">
        <f>詳細表【係数】!N387</f>
        <v>0</v>
      </c>
      <c r="K394" s="46">
        <f>詳細表【係数】!O387</f>
        <v>0</v>
      </c>
      <c r="L394" s="46">
        <f>詳細表【係数】!AB387</f>
        <v>0</v>
      </c>
      <c r="M394" s="46">
        <f>詳細表【係数】!AF387</f>
        <v>0</v>
      </c>
      <c r="N394" s="46">
        <f>詳細表【係数】!U387</f>
        <v>0</v>
      </c>
      <c r="O394" s="46">
        <f>詳細表【係数】!V387</f>
        <v>0</v>
      </c>
      <c r="P394" s="46">
        <f>詳細表【係数】!W387</f>
        <v>0</v>
      </c>
      <c r="Q394" s="46">
        <f>詳細表【係数】!AC387</f>
        <v>0</v>
      </c>
      <c r="R394" s="46">
        <f>詳細表【係数】!AG387</f>
        <v>0</v>
      </c>
      <c r="S394" s="46">
        <f t="shared" si="27"/>
        <v>0</v>
      </c>
      <c r="T394" s="46">
        <f t="shared" si="28"/>
        <v>0</v>
      </c>
      <c r="U394" s="46">
        <f t="shared" si="29"/>
        <v>0</v>
      </c>
      <c r="V394" s="46">
        <f t="shared" si="30"/>
        <v>0</v>
      </c>
      <c r="W394" s="46">
        <f t="shared" si="31"/>
        <v>0</v>
      </c>
    </row>
    <row r="395" spans="2:23" x14ac:dyDescent="0.15">
      <c r="B395" s="155" t="s">
        <v>58</v>
      </c>
      <c r="C395" s="41" t="s">
        <v>965</v>
      </c>
      <c r="D395" s="67">
        <f>詳細表【係数】!G388</f>
        <v>1.3198535117582816E-5</v>
      </c>
      <c r="E395" s="67">
        <f>詳細表【係数】!H388</f>
        <v>6.9670360625187062E-6</v>
      </c>
      <c r="F395" s="67">
        <f>詳細表【係数】!I388</f>
        <v>2.3325847633799491E-6</v>
      </c>
      <c r="G395" s="67">
        <f>詳細表【係数】!AA388</f>
        <v>2.2506028051960087E-13</v>
      </c>
      <c r="H395" s="67">
        <f>詳細表【係数】!AE388</f>
        <v>2.2506028051960087E-13</v>
      </c>
      <c r="I395" s="67">
        <f>詳細表【係数】!M388</f>
        <v>1.5605488781821075E-5</v>
      </c>
      <c r="J395" s="67">
        <f>詳細表【係数】!N388</f>
        <v>8.2375810760497709E-6</v>
      </c>
      <c r="K395" s="67">
        <f>詳細表【係数】!O388</f>
        <v>2.7579670799284182E-6</v>
      </c>
      <c r="L395" s="67">
        <f>詳細表【係数】!AB388</f>
        <v>2.6610344645015099E-13</v>
      </c>
      <c r="M395" s="67">
        <f>詳細表【係数】!AF388</f>
        <v>2.6610344645015099E-13</v>
      </c>
      <c r="N395" s="67">
        <f>詳細表【係数】!U388</f>
        <v>1.7906387953028936E-5</v>
      </c>
      <c r="O395" s="67">
        <f>詳細表【係数】!V388</f>
        <v>9.4521437043424459E-6</v>
      </c>
      <c r="P395" s="67">
        <f>詳細表【係数】!W388</f>
        <v>3.1646063244369354E-6</v>
      </c>
      <c r="Q395" s="67">
        <f>詳細表【係数】!AC388</f>
        <v>3.0533818032826907E-13</v>
      </c>
      <c r="R395" s="67">
        <f>詳細表【係数】!AG388</f>
        <v>3.0533818032826907E-13</v>
      </c>
      <c r="S395" s="67">
        <f t="shared" si="27"/>
        <v>4.6710411852432826E-5</v>
      </c>
      <c r="T395" s="67">
        <f t="shared" si="28"/>
        <v>2.4656760842910924E-5</v>
      </c>
      <c r="U395" s="67">
        <f t="shared" si="29"/>
        <v>8.2551581677453023E-6</v>
      </c>
      <c r="V395" s="67">
        <f t="shared" si="30"/>
        <v>7.9650190729802085E-13</v>
      </c>
      <c r="W395" s="67">
        <f t="shared" si="31"/>
        <v>7.9650190729802085E-13</v>
      </c>
    </row>
    <row r="396" spans="2:23" x14ac:dyDescent="0.15">
      <c r="B396" s="162" t="s">
        <v>59</v>
      </c>
      <c r="C396" s="116" t="s">
        <v>517</v>
      </c>
      <c r="D396" s="46">
        <f>詳細表【係数】!G389</f>
        <v>5.923712126257732E-5</v>
      </c>
      <c r="E396" s="46">
        <f>詳細表【係数】!H389</f>
        <v>2.0216857041458992E-5</v>
      </c>
      <c r="F396" s="46">
        <f>詳細表【係数】!I389</f>
        <v>5.9425723893358115E-6</v>
      </c>
      <c r="G396" s="46">
        <f>詳細表【係数】!AA389</f>
        <v>6.3580789631126893E-13</v>
      </c>
      <c r="H396" s="46">
        <f>詳細表【係数】!AE389</f>
        <v>6.3275112757900329E-13</v>
      </c>
      <c r="I396" s="46">
        <f>詳細表【係数】!M389</f>
        <v>1.1871998000486518E-4</v>
      </c>
      <c r="J396" s="46">
        <f>詳細表【係数】!N389</f>
        <v>4.0517581080353849E-5</v>
      </c>
      <c r="K396" s="46">
        <f>詳細表【係数】!O389</f>
        <v>1.1909796765986802E-5</v>
      </c>
      <c r="L396" s="46">
        <f>詳細表【係数】!AB389</f>
        <v>1.2742533588426624E-12</v>
      </c>
      <c r="M396" s="46">
        <f>詳細表【係数】!AF389</f>
        <v>1.2681271407713034E-12</v>
      </c>
      <c r="N396" s="46">
        <f>詳細表【係数】!U389</f>
        <v>9.9531513862582456E-5</v>
      </c>
      <c r="O396" s="46">
        <f>詳細表【係数】!V389</f>
        <v>3.396880780145249E-5</v>
      </c>
      <c r="P396" s="46">
        <f>詳細表【係数】!W389</f>
        <v>9.9848408150487993E-6</v>
      </c>
      <c r="Q396" s="46">
        <f>詳細表【係数】!AC389</f>
        <v>1.0682984097949919E-12</v>
      </c>
      <c r="R396" s="46">
        <f>詳細表【係数】!AG389</f>
        <v>1.0631623597479007E-12</v>
      </c>
      <c r="S396" s="46">
        <f t="shared" si="27"/>
        <v>2.7748861513002493E-4</v>
      </c>
      <c r="T396" s="46">
        <f t="shared" si="28"/>
        <v>9.4703245923265331E-5</v>
      </c>
      <c r="U396" s="46">
        <f t="shared" si="29"/>
        <v>2.7837209970371413E-5</v>
      </c>
      <c r="V396" s="46">
        <f t="shared" si="30"/>
        <v>2.9783596649489232E-12</v>
      </c>
      <c r="W396" s="46">
        <f t="shared" si="31"/>
        <v>2.9640406280982073E-12</v>
      </c>
    </row>
    <row r="397" spans="2:23" x14ac:dyDescent="0.15">
      <c r="B397" s="155" t="s">
        <v>60</v>
      </c>
      <c r="C397" s="41" t="s">
        <v>158</v>
      </c>
      <c r="D397" s="46">
        <f>詳細表【係数】!G390</f>
        <v>0</v>
      </c>
      <c r="E397" s="46">
        <f>詳細表【係数】!H390</f>
        <v>0</v>
      </c>
      <c r="F397" s="46">
        <f>詳細表【係数】!I390</f>
        <v>0</v>
      </c>
      <c r="G397" s="46">
        <f>詳細表【係数】!AA390</f>
        <v>0</v>
      </c>
      <c r="H397" s="46">
        <f>詳細表【係数】!AE390</f>
        <v>0</v>
      </c>
      <c r="I397" s="46">
        <f>詳細表【係数】!M390</f>
        <v>-7.7794527752603256E-19</v>
      </c>
      <c r="J397" s="46">
        <f>詳細表【係数】!N390</f>
        <v>0</v>
      </c>
      <c r="K397" s="46">
        <f>詳細表【係数】!O390</f>
        <v>0</v>
      </c>
      <c r="L397" s="46">
        <f>詳細表【係数】!AB390</f>
        <v>0</v>
      </c>
      <c r="M397" s="46">
        <f>詳細表【係数】!AF390</f>
        <v>0</v>
      </c>
      <c r="N397" s="46">
        <f>詳細表【係数】!U390</f>
        <v>-1.5286228306183975E-19</v>
      </c>
      <c r="O397" s="46">
        <f>詳細表【係数】!V390</f>
        <v>0</v>
      </c>
      <c r="P397" s="46">
        <f>詳細表【係数】!W390</f>
        <v>0</v>
      </c>
      <c r="Q397" s="46">
        <f>詳細表【係数】!AC390</f>
        <v>0</v>
      </c>
      <c r="R397" s="46">
        <f>詳細表【係数】!AG390</f>
        <v>0</v>
      </c>
      <c r="S397" s="46">
        <f t="shared" si="27"/>
        <v>-9.3080756058787238E-19</v>
      </c>
      <c r="T397" s="46">
        <f t="shared" si="28"/>
        <v>0</v>
      </c>
      <c r="U397" s="46">
        <f t="shared" si="29"/>
        <v>0</v>
      </c>
      <c r="V397" s="46">
        <f t="shared" si="30"/>
        <v>0</v>
      </c>
      <c r="W397" s="46">
        <f t="shared" si="31"/>
        <v>0</v>
      </c>
    </row>
    <row r="398" spans="2:23" x14ac:dyDescent="0.15">
      <c r="B398" s="155" t="s">
        <v>61</v>
      </c>
      <c r="C398" s="41" t="s">
        <v>159</v>
      </c>
      <c r="D398" s="46">
        <f>詳細表【係数】!G391</f>
        <v>0</v>
      </c>
      <c r="E398" s="46">
        <f>詳細表【係数】!H391</f>
        <v>0</v>
      </c>
      <c r="F398" s="46">
        <f>詳細表【係数】!I391</f>
        <v>0</v>
      </c>
      <c r="G398" s="46">
        <f>詳細表【係数】!AA391</f>
        <v>0</v>
      </c>
      <c r="H398" s="46">
        <f>詳細表【係数】!AE391</f>
        <v>0</v>
      </c>
      <c r="I398" s="46">
        <f>詳細表【係数】!M391</f>
        <v>-5.3249691380753394E-20</v>
      </c>
      <c r="J398" s="46">
        <f>詳細表【係数】!N391</f>
        <v>0</v>
      </c>
      <c r="K398" s="46">
        <f>詳細表【係数】!O391</f>
        <v>0</v>
      </c>
      <c r="L398" s="46">
        <f>詳細表【係数】!AB391</f>
        <v>0</v>
      </c>
      <c r="M398" s="46">
        <f>詳細表【係数】!AF391</f>
        <v>0</v>
      </c>
      <c r="N398" s="46">
        <f>詳細表【係数】!U391</f>
        <v>-1.4301299083626646E-20</v>
      </c>
      <c r="O398" s="46">
        <f>詳細表【係数】!V391</f>
        <v>0</v>
      </c>
      <c r="P398" s="46">
        <f>詳細表【係数】!W391</f>
        <v>0</v>
      </c>
      <c r="Q398" s="46">
        <f>詳細表【係数】!AC391</f>
        <v>0</v>
      </c>
      <c r="R398" s="46">
        <f>詳細表【係数】!AG391</f>
        <v>0</v>
      </c>
      <c r="S398" s="46">
        <f t="shared" si="27"/>
        <v>-6.7550990464380037E-20</v>
      </c>
      <c r="T398" s="46">
        <f t="shared" si="28"/>
        <v>0</v>
      </c>
      <c r="U398" s="46">
        <f t="shared" si="29"/>
        <v>0</v>
      </c>
      <c r="V398" s="46">
        <f t="shared" si="30"/>
        <v>0</v>
      </c>
      <c r="W398" s="46">
        <f t="shared" si="31"/>
        <v>0</v>
      </c>
    </row>
    <row r="399" spans="2:23" x14ac:dyDescent="0.15">
      <c r="B399" s="155" t="s">
        <v>62</v>
      </c>
      <c r="C399" s="41" t="s">
        <v>160</v>
      </c>
      <c r="D399" s="46">
        <f>詳細表【係数】!G392</f>
        <v>0</v>
      </c>
      <c r="E399" s="46">
        <f>詳細表【係数】!H392</f>
        <v>0</v>
      </c>
      <c r="F399" s="46">
        <f>詳細表【係数】!I392</f>
        <v>0</v>
      </c>
      <c r="G399" s="46">
        <f>詳細表【係数】!AA392</f>
        <v>0</v>
      </c>
      <c r="H399" s="46">
        <f>詳細表【係数】!AE392</f>
        <v>0</v>
      </c>
      <c r="I399" s="46">
        <f>詳細表【係数】!M392</f>
        <v>9.9367875078309496E-5</v>
      </c>
      <c r="J399" s="46">
        <f>詳細表【係数】!N392</f>
        <v>3.5526967169179954E-5</v>
      </c>
      <c r="K399" s="46">
        <f>詳細表【係数】!O392</f>
        <v>2.317371948472608E-5</v>
      </c>
      <c r="L399" s="46">
        <f>詳細表【係数】!AB392</f>
        <v>5.6136531470131068E-12</v>
      </c>
      <c r="M399" s="46">
        <f>詳細表【係数】!AF392</f>
        <v>5.292577044508667E-12</v>
      </c>
      <c r="N399" s="46">
        <f>詳細表【係数】!U392</f>
        <v>1.7624124575419458E-5</v>
      </c>
      <c r="O399" s="46">
        <f>詳細表【係数】!V392</f>
        <v>6.3011480791254212E-6</v>
      </c>
      <c r="P399" s="46">
        <f>詳細表【係数】!W392</f>
        <v>4.1101464507797323E-6</v>
      </c>
      <c r="Q399" s="46">
        <f>詳細表【係数】!AC392</f>
        <v>9.9565098185088034E-13</v>
      </c>
      <c r="R399" s="46">
        <f>詳細表【係数】!AG392</f>
        <v>9.3870415447564549E-13</v>
      </c>
      <c r="S399" s="46">
        <f t="shared" si="27"/>
        <v>1.1699199965372895E-4</v>
      </c>
      <c r="T399" s="46">
        <f t="shared" si="28"/>
        <v>4.1828115248305372E-5</v>
      </c>
      <c r="U399" s="46">
        <f t="shared" si="29"/>
        <v>2.7283865935505812E-5</v>
      </c>
      <c r="V399" s="46">
        <f t="shared" si="30"/>
        <v>6.6093041288639869E-12</v>
      </c>
      <c r="W399" s="46">
        <f t="shared" si="31"/>
        <v>6.2312811989843122E-12</v>
      </c>
    </row>
    <row r="400" spans="2:23" x14ac:dyDescent="0.15">
      <c r="B400" s="163" t="s">
        <v>63</v>
      </c>
      <c r="C400" s="62" t="s">
        <v>161</v>
      </c>
      <c r="D400" s="67">
        <f>詳細表【係数】!G393</f>
        <v>0</v>
      </c>
      <c r="E400" s="67">
        <f>詳細表【係数】!H393</f>
        <v>0</v>
      </c>
      <c r="F400" s="67">
        <f>詳細表【係数】!I393</f>
        <v>0</v>
      </c>
      <c r="G400" s="67">
        <f>詳細表【係数】!AA393</f>
        <v>0</v>
      </c>
      <c r="H400" s="67">
        <f>詳細表【係数】!AE393</f>
        <v>0</v>
      </c>
      <c r="I400" s="67">
        <f>詳細表【係数】!M393</f>
        <v>3.2400414289063309E-5</v>
      </c>
      <c r="J400" s="67">
        <f>詳細表【係数】!N393</f>
        <v>1.671409123842183E-5</v>
      </c>
      <c r="K400" s="67">
        <f>詳細表【係数】!O393</f>
        <v>1.0450971811679277E-5</v>
      </c>
      <c r="L400" s="67">
        <f>詳細表【係数】!AB393</f>
        <v>1.8031020838251678E-12</v>
      </c>
      <c r="M400" s="67">
        <f>詳細表【係数】!AF393</f>
        <v>1.7587635079934012E-12</v>
      </c>
      <c r="N400" s="67">
        <f>詳細表【係数】!U393</f>
        <v>2.0395944531998469E-5</v>
      </c>
      <c r="O400" s="67">
        <f>詳細表【係数】!V393</f>
        <v>1.0521460459123919E-5</v>
      </c>
      <c r="P400" s="67">
        <f>詳細表【係数】!W393</f>
        <v>6.5788492540492276E-6</v>
      </c>
      <c r="Q400" s="67">
        <f>詳細表【係数】!AC393</f>
        <v>1.1350462916655551E-12</v>
      </c>
      <c r="R400" s="67">
        <f>詳細表【係数】!AG393</f>
        <v>1.1071353172803365E-12</v>
      </c>
      <c r="S400" s="67">
        <f t="shared" si="27"/>
        <v>5.2796358821061779E-5</v>
      </c>
      <c r="T400" s="67">
        <f t="shared" si="28"/>
        <v>2.7235551697545747E-5</v>
      </c>
      <c r="U400" s="67">
        <f t="shared" si="29"/>
        <v>1.7029821065728505E-5</v>
      </c>
      <c r="V400" s="67">
        <f t="shared" si="30"/>
        <v>2.9381483754907231E-12</v>
      </c>
      <c r="W400" s="67">
        <f t="shared" si="31"/>
        <v>2.8658988252737377E-12</v>
      </c>
    </row>
    <row r="401" spans="2:23" x14ac:dyDescent="0.15">
      <c r="B401" s="155" t="s">
        <v>64</v>
      </c>
      <c r="C401" s="41" t="s">
        <v>950</v>
      </c>
      <c r="D401" s="46">
        <f>詳細表【係数】!G394</f>
        <v>0</v>
      </c>
      <c r="E401" s="46">
        <f>詳細表【係数】!H394</f>
        <v>0</v>
      </c>
      <c r="F401" s="46">
        <f>詳細表【係数】!I394</f>
        <v>0</v>
      </c>
      <c r="G401" s="46">
        <f>詳細表【係数】!AA394</f>
        <v>0</v>
      </c>
      <c r="H401" s="46">
        <f>詳細表【係数】!AE394</f>
        <v>0</v>
      </c>
      <c r="I401" s="46">
        <f>詳細表【係数】!M394</f>
        <v>0</v>
      </c>
      <c r="J401" s="46">
        <f>詳細表【係数】!N394</f>
        <v>0</v>
      </c>
      <c r="K401" s="46">
        <f>詳細表【係数】!O394</f>
        <v>0</v>
      </c>
      <c r="L401" s="46">
        <f>詳細表【係数】!AB394</f>
        <v>0</v>
      </c>
      <c r="M401" s="46">
        <f>詳細表【係数】!AF394</f>
        <v>0</v>
      </c>
      <c r="N401" s="46">
        <f>詳細表【係数】!U394</f>
        <v>0</v>
      </c>
      <c r="O401" s="46">
        <f>詳細表【係数】!V394</f>
        <v>0</v>
      </c>
      <c r="P401" s="46">
        <f>詳細表【係数】!W394</f>
        <v>0</v>
      </c>
      <c r="Q401" s="46">
        <f>詳細表【係数】!AC394</f>
        <v>0</v>
      </c>
      <c r="R401" s="46">
        <f>詳細表【係数】!AG394</f>
        <v>0</v>
      </c>
      <c r="S401" s="46">
        <f t="shared" si="27"/>
        <v>0</v>
      </c>
      <c r="T401" s="46">
        <f t="shared" si="28"/>
        <v>0</v>
      </c>
      <c r="U401" s="46">
        <f t="shared" si="29"/>
        <v>0</v>
      </c>
      <c r="V401" s="46">
        <f t="shared" si="30"/>
        <v>0</v>
      </c>
      <c r="W401" s="46">
        <f t="shared" si="31"/>
        <v>0</v>
      </c>
    </row>
    <row r="402" spans="2:23" x14ac:dyDescent="0.15">
      <c r="B402" s="155" t="s">
        <v>65</v>
      </c>
      <c r="C402" s="41" t="s">
        <v>162</v>
      </c>
      <c r="D402" s="46">
        <f>詳細表【係数】!G395</f>
        <v>0</v>
      </c>
      <c r="E402" s="46">
        <f>詳細表【係数】!H395</f>
        <v>0</v>
      </c>
      <c r="F402" s="46">
        <f>詳細表【係数】!I395</f>
        <v>0</v>
      </c>
      <c r="G402" s="46">
        <f>詳細表【係数】!AA395</f>
        <v>0</v>
      </c>
      <c r="H402" s="46">
        <f>詳細表【係数】!AE395</f>
        <v>0</v>
      </c>
      <c r="I402" s="46">
        <f>詳細表【係数】!M395</f>
        <v>6.0759127617943742E-21</v>
      </c>
      <c r="J402" s="46">
        <f>詳細表【係数】!N395</f>
        <v>0</v>
      </c>
      <c r="K402" s="46">
        <f>詳細表【係数】!O395</f>
        <v>0</v>
      </c>
      <c r="L402" s="46">
        <f>詳細表【係数】!AB395</f>
        <v>0</v>
      </c>
      <c r="M402" s="46">
        <f>詳細表【係数】!AF395</f>
        <v>0</v>
      </c>
      <c r="N402" s="46">
        <f>詳細表【係数】!U395</f>
        <v>3.128718884024241E-21</v>
      </c>
      <c r="O402" s="46">
        <f>詳細表【係数】!V395</f>
        <v>0</v>
      </c>
      <c r="P402" s="46">
        <f>詳細表【係数】!W395</f>
        <v>0</v>
      </c>
      <c r="Q402" s="46">
        <f>詳細表【係数】!AC395</f>
        <v>0</v>
      </c>
      <c r="R402" s="46">
        <f>詳細表【係数】!AG395</f>
        <v>0</v>
      </c>
      <c r="S402" s="46">
        <f t="shared" si="27"/>
        <v>9.2046316458186156E-21</v>
      </c>
      <c r="T402" s="46">
        <f t="shared" si="28"/>
        <v>0</v>
      </c>
      <c r="U402" s="46">
        <f t="shared" si="29"/>
        <v>0</v>
      </c>
      <c r="V402" s="46">
        <f t="shared" si="30"/>
        <v>0</v>
      </c>
      <c r="W402" s="46">
        <f t="shared" si="31"/>
        <v>0</v>
      </c>
    </row>
    <row r="403" spans="2:23" x14ac:dyDescent="0.15">
      <c r="B403" s="155" t="s">
        <v>66</v>
      </c>
      <c r="C403" s="41" t="s">
        <v>163</v>
      </c>
      <c r="D403" s="46">
        <f>詳細表【係数】!G396</f>
        <v>0</v>
      </c>
      <c r="E403" s="46">
        <f>詳細表【係数】!H396</f>
        <v>0</v>
      </c>
      <c r="F403" s="46">
        <f>詳細表【係数】!I396</f>
        <v>0</v>
      </c>
      <c r="G403" s="46">
        <f>詳細表【係数】!AA396</f>
        <v>0</v>
      </c>
      <c r="H403" s="46">
        <f>詳細表【係数】!AE396</f>
        <v>0</v>
      </c>
      <c r="I403" s="46">
        <f>詳細表【係数】!M396</f>
        <v>4.512994360227569E-5</v>
      </c>
      <c r="J403" s="46">
        <f>詳細表【係数】!N396</f>
        <v>2.1014102890111022E-5</v>
      </c>
      <c r="K403" s="46">
        <f>詳細表【係数】!O396</f>
        <v>8.0984939357680219E-6</v>
      </c>
      <c r="L403" s="46">
        <f>詳細表【係数】!AB396</f>
        <v>1.7329507819153996E-12</v>
      </c>
      <c r="M403" s="46">
        <f>詳細表【係数】!AF396</f>
        <v>1.7329507819153996E-12</v>
      </c>
      <c r="N403" s="46">
        <f>詳細表【係数】!U396</f>
        <v>4.1021298239371102E-6</v>
      </c>
      <c r="O403" s="46">
        <f>詳細表【係数】!V396</f>
        <v>1.9100971840004837E-6</v>
      </c>
      <c r="P403" s="46">
        <f>詳細表【係数】!W396</f>
        <v>7.3612043027708663E-7</v>
      </c>
      <c r="Q403" s="46">
        <f>詳細表【係数】!AC396</f>
        <v>1.5751823553246881E-13</v>
      </c>
      <c r="R403" s="46">
        <f>詳細表【係数】!AG396</f>
        <v>1.5751823553246881E-13</v>
      </c>
      <c r="S403" s="46">
        <f t="shared" si="27"/>
        <v>4.9232073426212802E-5</v>
      </c>
      <c r="T403" s="46">
        <f t="shared" si="28"/>
        <v>2.2924200074111507E-5</v>
      </c>
      <c r="U403" s="46">
        <f t="shared" si="29"/>
        <v>8.8346143660451086E-6</v>
      </c>
      <c r="V403" s="46">
        <f t="shared" si="30"/>
        <v>1.8904690174478684E-12</v>
      </c>
      <c r="W403" s="46">
        <f t="shared" si="31"/>
        <v>1.8904690174478684E-12</v>
      </c>
    </row>
    <row r="404" spans="2:23" x14ac:dyDescent="0.15">
      <c r="B404" s="155" t="s">
        <v>67</v>
      </c>
      <c r="C404" s="41" t="s">
        <v>164</v>
      </c>
      <c r="D404" s="46">
        <f>詳細表【係数】!G397</f>
        <v>2.3866281192629832E-6</v>
      </c>
      <c r="E404" s="46">
        <f>詳細表【係数】!H397</f>
        <v>1.1376260701820219E-6</v>
      </c>
      <c r="F404" s="46">
        <f>詳細表【係数】!I397</f>
        <v>8.989632582557236E-7</v>
      </c>
      <c r="G404" s="46">
        <f>詳細表【係数】!AA397</f>
        <v>0</v>
      </c>
      <c r="H404" s="46">
        <f>詳細表【係数】!AE397</f>
        <v>0</v>
      </c>
      <c r="I404" s="46">
        <f>詳細表【係数】!M397</f>
        <v>4.2122512099252917E-7</v>
      </c>
      <c r="J404" s="46">
        <f>詳細表【係数】!N397</f>
        <v>2.0078397433977222E-7</v>
      </c>
      <c r="K404" s="46">
        <f>詳細表【係数】!O397</f>
        <v>1.5866146224051932E-7</v>
      </c>
      <c r="L404" s="46">
        <f>詳細表【係数】!AB397</f>
        <v>0</v>
      </c>
      <c r="M404" s="46">
        <f>詳細表【係数】!AF397</f>
        <v>0</v>
      </c>
      <c r="N404" s="46">
        <f>詳細表【係数】!U397</f>
        <v>5.3335286390825759E-8</v>
      </c>
      <c r="O404" s="46">
        <f>詳細表【係数】!V397</f>
        <v>2.5423153179626943E-8</v>
      </c>
      <c r="P404" s="46">
        <f>詳細表【係数】!W397</f>
        <v>2.0089624540544368E-8</v>
      </c>
      <c r="Q404" s="46">
        <f>詳細表【係数】!AC397</f>
        <v>0</v>
      </c>
      <c r="R404" s="46">
        <f>詳細表【係数】!AG397</f>
        <v>0</v>
      </c>
      <c r="S404" s="46">
        <f t="shared" si="27"/>
        <v>2.8611885266463381E-6</v>
      </c>
      <c r="T404" s="46">
        <f t="shared" si="28"/>
        <v>1.363833197701421E-6</v>
      </c>
      <c r="U404" s="46">
        <f t="shared" si="29"/>
        <v>1.0777143450367872E-6</v>
      </c>
      <c r="V404" s="46">
        <f t="shared" si="30"/>
        <v>0</v>
      </c>
      <c r="W404" s="46">
        <f t="shared" si="31"/>
        <v>0</v>
      </c>
    </row>
    <row r="405" spans="2:23" x14ac:dyDescent="0.15">
      <c r="B405" s="155" t="s">
        <v>68</v>
      </c>
      <c r="C405" s="41" t="s">
        <v>208</v>
      </c>
      <c r="D405" s="67">
        <f>詳細表【係数】!G398</f>
        <v>0</v>
      </c>
      <c r="E405" s="67">
        <f>詳細表【係数】!H398</f>
        <v>0</v>
      </c>
      <c r="F405" s="67">
        <f>詳細表【係数】!I398</f>
        <v>0</v>
      </c>
      <c r="G405" s="67">
        <f>詳細表【係数】!AA398</f>
        <v>0</v>
      </c>
      <c r="H405" s="67">
        <f>詳細表【係数】!AE398</f>
        <v>0</v>
      </c>
      <c r="I405" s="67">
        <f>詳細表【係数】!M398</f>
        <v>2.1188172588579534E-6</v>
      </c>
      <c r="J405" s="67">
        <f>詳細表【係数】!N398</f>
        <v>1.0404456987104307E-6</v>
      </c>
      <c r="K405" s="67">
        <f>詳細表【係数】!O398</f>
        <v>5.9191433742890225E-7</v>
      </c>
      <c r="L405" s="67">
        <f>詳細表【係数】!AB398</f>
        <v>9.6749646523194216E-14</v>
      </c>
      <c r="M405" s="67">
        <f>詳細表【係数】!AF398</f>
        <v>8.7074681870874783E-14</v>
      </c>
      <c r="N405" s="67">
        <f>詳細表【係数】!U398</f>
        <v>9.2439133758049001E-7</v>
      </c>
      <c r="O405" s="67">
        <f>詳細表【係数】!V398</f>
        <v>4.5392257736715025E-7</v>
      </c>
      <c r="P405" s="67">
        <f>詳細表【係数】!W398</f>
        <v>2.582386394208876E-7</v>
      </c>
      <c r="Q405" s="67">
        <f>詳細表【係数】!AC398</f>
        <v>4.2209650117830592E-14</v>
      </c>
      <c r="R405" s="67">
        <f>詳細表【係数】!AG398</f>
        <v>3.7988685106047532E-14</v>
      </c>
      <c r="S405" s="67">
        <f t="shared" si="27"/>
        <v>3.0432085964384435E-6</v>
      </c>
      <c r="T405" s="67">
        <f t="shared" si="28"/>
        <v>1.494368276077581E-6</v>
      </c>
      <c r="U405" s="67">
        <f t="shared" si="29"/>
        <v>8.5015297684978985E-7</v>
      </c>
      <c r="V405" s="67">
        <f t="shared" si="30"/>
        <v>1.3895929664102481E-13</v>
      </c>
      <c r="W405" s="67">
        <f t="shared" si="31"/>
        <v>1.250633669769223E-13</v>
      </c>
    </row>
    <row r="406" spans="2:23" x14ac:dyDescent="0.15">
      <c r="B406" s="162" t="s">
        <v>69</v>
      </c>
      <c r="C406" s="116" t="s">
        <v>165</v>
      </c>
      <c r="D406" s="46">
        <f>詳細表【係数】!G399</f>
        <v>0</v>
      </c>
      <c r="E406" s="46">
        <f>詳細表【係数】!H399</f>
        <v>0</v>
      </c>
      <c r="F406" s="46">
        <f>詳細表【係数】!I399</f>
        <v>0</v>
      </c>
      <c r="G406" s="46">
        <f>詳細表【係数】!AA399</f>
        <v>0</v>
      </c>
      <c r="H406" s="46">
        <f>詳細表【係数】!AE399</f>
        <v>0</v>
      </c>
      <c r="I406" s="46">
        <f>詳細表【係数】!M399</f>
        <v>0</v>
      </c>
      <c r="J406" s="46">
        <f>詳細表【係数】!N399</f>
        <v>0</v>
      </c>
      <c r="K406" s="46">
        <f>詳細表【係数】!O399</f>
        <v>0</v>
      </c>
      <c r="L406" s="46">
        <f>詳細表【係数】!AB399</f>
        <v>0</v>
      </c>
      <c r="M406" s="46">
        <f>詳細表【係数】!AF399</f>
        <v>0</v>
      </c>
      <c r="N406" s="46">
        <f>詳細表【係数】!U399</f>
        <v>0</v>
      </c>
      <c r="O406" s="46">
        <f>詳細表【係数】!V399</f>
        <v>0</v>
      </c>
      <c r="P406" s="46">
        <f>詳細表【係数】!W399</f>
        <v>0</v>
      </c>
      <c r="Q406" s="46">
        <f>詳細表【係数】!AC399</f>
        <v>0</v>
      </c>
      <c r="R406" s="46">
        <f>詳細表【係数】!AG399</f>
        <v>0</v>
      </c>
      <c r="S406" s="46">
        <f t="shared" si="27"/>
        <v>0</v>
      </c>
      <c r="T406" s="46">
        <f t="shared" si="28"/>
        <v>0</v>
      </c>
      <c r="U406" s="46">
        <f t="shared" si="29"/>
        <v>0</v>
      </c>
      <c r="V406" s="46">
        <f t="shared" si="30"/>
        <v>0</v>
      </c>
      <c r="W406" s="46">
        <f t="shared" si="31"/>
        <v>0</v>
      </c>
    </row>
    <row r="407" spans="2:23" x14ac:dyDescent="0.15">
      <c r="B407" s="155" t="s">
        <v>70</v>
      </c>
      <c r="C407" s="41" t="s">
        <v>166</v>
      </c>
      <c r="D407" s="46">
        <f>詳細表【係数】!G400</f>
        <v>0</v>
      </c>
      <c r="E407" s="46">
        <f>詳細表【係数】!H400</f>
        <v>0</v>
      </c>
      <c r="F407" s="46">
        <f>詳細表【係数】!I400</f>
        <v>0</v>
      </c>
      <c r="G407" s="46">
        <f>詳細表【係数】!AA400</f>
        <v>0</v>
      </c>
      <c r="H407" s="46">
        <f>詳細表【係数】!AE400</f>
        <v>0</v>
      </c>
      <c r="I407" s="46">
        <f>詳細表【係数】!M400</f>
        <v>1.9149718645149113E-4</v>
      </c>
      <c r="J407" s="46">
        <f>詳細表【係数】!N400</f>
        <v>4.1378509259600563E-5</v>
      </c>
      <c r="K407" s="46">
        <f>詳細表【係数】!O400</f>
        <v>1.0339281063726045E-5</v>
      </c>
      <c r="L407" s="46">
        <f>詳細表【係数】!AB400</f>
        <v>1.3918688401528356E-12</v>
      </c>
      <c r="M407" s="46">
        <f>詳細表【係数】!AF400</f>
        <v>1.3918688401528356E-12</v>
      </c>
      <c r="N407" s="46">
        <f>詳細表【係数】!U400</f>
        <v>1.5582955276110508E-5</v>
      </c>
      <c r="O407" s="46">
        <f>詳細表【係数】!V400</f>
        <v>3.3671484742561307E-6</v>
      </c>
      <c r="P407" s="46">
        <f>詳細表【係数】!W400</f>
        <v>8.413520709558429E-7</v>
      </c>
      <c r="Q407" s="46">
        <f>詳細表【係数】!AC400</f>
        <v>1.132623945459777E-13</v>
      </c>
      <c r="R407" s="46">
        <f>詳細表【係数】!AG400</f>
        <v>1.132623945459777E-13</v>
      </c>
      <c r="S407" s="46">
        <f t="shared" si="27"/>
        <v>2.0708014172760164E-4</v>
      </c>
      <c r="T407" s="46">
        <f t="shared" si="28"/>
        <v>4.4745657733856698E-5</v>
      </c>
      <c r="U407" s="46">
        <f t="shared" si="29"/>
        <v>1.1180633134681887E-5</v>
      </c>
      <c r="V407" s="46">
        <f t="shared" si="30"/>
        <v>1.5051312346988134E-12</v>
      </c>
      <c r="W407" s="46">
        <f t="shared" si="31"/>
        <v>1.5051312346988134E-12</v>
      </c>
    </row>
    <row r="408" spans="2:23" x14ac:dyDescent="0.15">
      <c r="B408" s="155" t="s">
        <v>71</v>
      </c>
      <c r="C408" s="41" t="s">
        <v>966</v>
      </c>
      <c r="D408" s="46">
        <f>詳細表【係数】!G401</f>
        <v>0</v>
      </c>
      <c r="E408" s="46">
        <f>詳細表【係数】!H401</f>
        <v>0</v>
      </c>
      <c r="F408" s="46">
        <f>詳細表【係数】!I401</f>
        <v>0</v>
      </c>
      <c r="G408" s="46">
        <f>詳細表【係数】!AA401</f>
        <v>0</v>
      </c>
      <c r="H408" s="46">
        <f>詳細表【係数】!AE401</f>
        <v>0</v>
      </c>
      <c r="I408" s="46">
        <f>詳細表【係数】!M401</f>
        <v>4.9701172622500407E-7</v>
      </c>
      <c r="J408" s="46">
        <f>詳細表【係数】!N401</f>
        <v>1.9941542523832897E-7</v>
      </c>
      <c r="K408" s="46">
        <f>詳細表【係数】!O401</f>
        <v>9.3105459391556911E-8</v>
      </c>
      <c r="L408" s="46">
        <f>詳細表【係数】!AB401</f>
        <v>2.5271782689406987E-14</v>
      </c>
      <c r="M408" s="46">
        <f>詳細表【係数】!AF401</f>
        <v>2.3165800798623071E-14</v>
      </c>
      <c r="N408" s="46">
        <f>詳細表【係数】!U401</f>
        <v>8.6832474369451133E-8</v>
      </c>
      <c r="O408" s="46">
        <f>詳細表【係数】!V401</f>
        <v>3.4839690669675121E-8</v>
      </c>
      <c r="P408" s="46">
        <f>詳細表【係数】!W401</f>
        <v>1.6266371575734893E-8</v>
      </c>
      <c r="Q408" s="46">
        <f>詳細表【係数】!AC401</f>
        <v>4.4152105611585323E-15</v>
      </c>
      <c r="R408" s="46">
        <f>詳細表【係数】!AG401</f>
        <v>4.0472763477286545E-15</v>
      </c>
      <c r="S408" s="46">
        <f t="shared" si="27"/>
        <v>5.8384420059445519E-7</v>
      </c>
      <c r="T408" s="46">
        <f t="shared" si="28"/>
        <v>2.342551159080041E-7</v>
      </c>
      <c r="U408" s="46">
        <f t="shared" si="29"/>
        <v>1.093718309672918E-7</v>
      </c>
      <c r="V408" s="46">
        <f t="shared" si="30"/>
        <v>2.968699325056552E-14</v>
      </c>
      <c r="W408" s="46">
        <f t="shared" si="31"/>
        <v>2.7213077146351725E-14</v>
      </c>
    </row>
    <row r="409" spans="2:23" x14ac:dyDescent="0.15">
      <c r="B409" s="155" t="s">
        <v>72</v>
      </c>
      <c r="C409" s="41" t="s">
        <v>967</v>
      </c>
      <c r="D409" s="46">
        <f>詳細表【係数】!G402</f>
        <v>0</v>
      </c>
      <c r="E409" s="46">
        <f>詳細表【係数】!H402</f>
        <v>0</v>
      </c>
      <c r="F409" s="46">
        <f>詳細表【係数】!I402</f>
        <v>0</v>
      </c>
      <c r="G409" s="46">
        <f>詳細表【係数】!AA402</f>
        <v>0</v>
      </c>
      <c r="H409" s="46">
        <f>詳細表【係数】!AE402</f>
        <v>0</v>
      </c>
      <c r="I409" s="46">
        <f>詳細表【係数】!M402</f>
        <v>2.5517989367877626E-5</v>
      </c>
      <c r="J409" s="46">
        <f>詳細表【係数】!N402</f>
        <v>6.9725095656281076E-6</v>
      </c>
      <c r="K409" s="46">
        <f>詳細表【係数】!O402</f>
        <v>2.5333894913829731E-6</v>
      </c>
      <c r="L409" s="46">
        <f>詳細表【係数】!AB402</f>
        <v>5.2132942739226473E-13</v>
      </c>
      <c r="M409" s="46">
        <f>詳細表【係数】!AF402</f>
        <v>4.4530221923089279E-13</v>
      </c>
      <c r="N409" s="46">
        <f>詳細表【係数】!U402</f>
        <v>3.5990600221774128E-6</v>
      </c>
      <c r="O409" s="46">
        <f>詳細表【係数】!V402</f>
        <v>9.8340351467858882E-7</v>
      </c>
      <c r="P409" s="46">
        <f>詳細表【係数】!W402</f>
        <v>3.5730953201659603E-7</v>
      </c>
      <c r="Q409" s="46">
        <f>詳細表【係数】!AC402</f>
        <v>7.3528359678448956E-14</v>
      </c>
      <c r="R409" s="46">
        <f>詳細表【係数】!AG402</f>
        <v>6.2805473892008483E-14</v>
      </c>
      <c r="S409" s="46">
        <f t="shared" si="27"/>
        <v>2.911704939005504E-5</v>
      </c>
      <c r="T409" s="46">
        <f t="shared" si="28"/>
        <v>7.9559130803066957E-6</v>
      </c>
      <c r="U409" s="46">
        <f t="shared" si="29"/>
        <v>2.8906990233995692E-6</v>
      </c>
      <c r="V409" s="46">
        <f t="shared" si="30"/>
        <v>5.9485778707071365E-13</v>
      </c>
      <c r="W409" s="46">
        <f t="shared" si="31"/>
        <v>5.081076931229013E-13</v>
      </c>
    </row>
    <row r="410" spans="2:23" x14ac:dyDescent="0.15">
      <c r="B410" s="163" t="s">
        <v>73</v>
      </c>
      <c r="C410" s="62" t="s">
        <v>167</v>
      </c>
      <c r="D410" s="67">
        <f>詳細表【係数】!G403</f>
        <v>0</v>
      </c>
      <c r="E410" s="67">
        <f>詳細表【係数】!H403</f>
        <v>0</v>
      </c>
      <c r="F410" s="67">
        <f>詳細表【係数】!I403</f>
        <v>0</v>
      </c>
      <c r="G410" s="67">
        <f>詳細表【係数】!AA403</f>
        <v>0</v>
      </c>
      <c r="H410" s="67">
        <f>詳細表【係数】!AE403</f>
        <v>0</v>
      </c>
      <c r="I410" s="67">
        <f>詳細表【係数】!M403</f>
        <v>7.0990655837285572E-21</v>
      </c>
      <c r="J410" s="67">
        <f>詳細表【係数】!N403</f>
        <v>0</v>
      </c>
      <c r="K410" s="67">
        <f>詳細表【係数】!O403</f>
        <v>0</v>
      </c>
      <c r="L410" s="67">
        <f>詳細表【係数】!AB403</f>
        <v>0</v>
      </c>
      <c r="M410" s="67">
        <f>詳細表【係数】!AF403</f>
        <v>0</v>
      </c>
      <c r="N410" s="67">
        <f>詳細表【係数】!U403</f>
        <v>1.7663355646996264E-21</v>
      </c>
      <c r="O410" s="67">
        <f>詳細表【係数】!V403</f>
        <v>0</v>
      </c>
      <c r="P410" s="67">
        <f>詳細表【係数】!W403</f>
        <v>0</v>
      </c>
      <c r="Q410" s="67">
        <f>詳細表【係数】!AC403</f>
        <v>0</v>
      </c>
      <c r="R410" s="67">
        <f>詳細表【係数】!AG403</f>
        <v>0</v>
      </c>
      <c r="S410" s="67">
        <f t="shared" si="27"/>
        <v>8.8654011484281836E-21</v>
      </c>
      <c r="T410" s="67">
        <f t="shared" si="28"/>
        <v>0</v>
      </c>
      <c r="U410" s="67">
        <f t="shared" si="29"/>
        <v>0</v>
      </c>
      <c r="V410" s="67">
        <f t="shared" si="30"/>
        <v>0</v>
      </c>
      <c r="W410" s="67">
        <f t="shared" si="31"/>
        <v>0</v>
      </c>
    </row>
    <row r="411" spans="2:23" x14ac:dyDescent="0.15">
      <c r="B411" s="155" t="s">
        <v>74</v>
      </c>
      <c r="C411" s="41" t="s">
        <v>168</v>
      </c>
      <c r="D411" s="46">
        <f>詳細表【係数】!G404</f>
        <v>0</v>
      </c>
      <c r="E411" s="46">
        <f>詳細表【係数】!H404</f>
        <v>0</v>
      </c>
      <c r="F411" s="46">
        <f>詳細表【係数】!I404</f>
        <v>0</v>
      </c>
      <c r="G411" s="46">
        <f>詳細表【係数】!AA404</f>
        <v>0</v>
      </c>
      <c r="H411" s="46">
        <f>詳細表【係数】!AE404</f>
        <v>0</v>
      </c>
      <c r="I411" s="46">
        <f>詳細表【係数】!M404</f>
        <v>1.0745198143687802E-5</v>
      </c>
      <c r="J411" s="46">
        <f>詳細表【係数】!N404</f>
        <v>2.38473007884655E-6</v>
      </c>
      <c r="K411" s="46">
        <f>詳細表【係数】!O404</f>
        <v>1.2129993658671629E-6</v>
      </c>
      <c r="L411" s="46">
        <f>詳細表【係数】!AB404</f>
        <v>2.7388942442351618E-13</v>
      </c>
      <c r="M411" s="46">
        <f>詳細表【係数】!AF404</f>
        <v>2.6727373784323807E-13</v>
      </c>
      <c r="N411" s="46">
        <f>詳細表【係数】!U404</f>
        <v>1.8285154881886302E-6</v>
      </c>
      <c r="O411" s="46">
        <f>詳細表【係数】!V404</f>
        <v>4.0581065383906088E-7</v>
      </c>
      <c r="P411" s="46">
        <f>詳細表【係数】!W404</f>
        <v>2.0641668008272486E-7</v>
      </c>
      <c r="Q411" s="46">
        <f>詳細表【係数】!AC404</f>
        <v>4.6607893862214806E-14</v>
      </c>
      <c r="R411" s="46">
        <f>詳細表【係数】!AG404</f>
        <v>4.5482099324480155E-14</v>
      </c>
      <c r="S411" s="46">
        <f t="shared" si="27"/>
        <v>1.2573713631876433E-5</v>
      </c>
      <c r="T411" s="46">
        <f t="shared" si="28"/>
        <v>2.7905407326856111E-6</v>
      </c>
      <c r="U411" s="46">
        <f t="shared" si="29"/>
        <v>1.4194160459498877E-6</v>
      </c>
      <c r="V411" s="46">
        <f t="shared" si="30"/>
        <v>3.2049731828573101E-13</v>
      </c>
      <c r="W411" s="46">
        <f t="shared" si="31"/>
        <v>3.1275583716771825E-13</v>
      </c>
    </row>
    <row r="412" spans="2:23" x14ac:dyDescent="0.15">
      <c r="B412" s="155" t="s">
        <v>75</v>
      </c>
      <c r="C412" s="41" t="s">
        <v>968</v>
      </c>
      <c r="D412" s="46">
        <f>詳細表【係数】!G405</f>
        <v>0</v>
      </c>
      <c r="E412" s="46">
        <f>詳細表【係数】!H405</f>
        <v>0</v>
      </c>
      <c r="F412" s="46">
        <f>詳細表【係数】!I405</f>
        <v>0</v>
      </c>
      <c r="G412" s="46">
        <f>詳細表【係数】!AA405</f>
        <v>0</v>
      </c>
      <c r="H412" s="46">
        <f>詳細表【係数】!AE405</f>
        <v>0</v>
      </c>
      <c r="I412" s="46">
        <f>詳細表【係数】!M405</f>
        <v>2.1213270069220448E-5</v>
      </c>
      <c r="J412" s="46">
        <f>詳細表【係数】!N405</f>
        <v>8.3478634763473134E-6</v>
      </c>
      <c r="K412" s="46">
        <f>詳細表【係数】!O405</f>
        <v>6.6364608283075006E-6</v>
      </c>
      <c r="L412" s="46">
        <f>詳細表【係数】!AB405</f>
        <v>4.8185902807315237E-12</v>
      </c>
      <c r="M412" s="46">
        <f>詳細表【係数】!AF405</f>
        <v>4.4858780946810138E-12</v>
      </c>
      <c r="N412" s="46">
        <f>詳細表【係数】!U405</f>
        <v>2.8025125451060197E-6</v>
      </c>
      <c r="O412" s="46">
        <f>詳細表【係数】!V405</f>
        <v>1.1028470406003471E-6</v>
      </c>
      <c r="P412" s="46">
        <f>詳細表【係数】!W405</f>
        <v>8.7675142331886268E-7</v>
      </c>
      <c r="Q412" s="46">
        <f>詳細表【係数】!AC405</f>
        <v>6.3659019412900395E-13</v>
      </c>
      <c r="R412" s="46">
        <f>詳細表【係数】!AG405</f>
        <v>5.9263515691533454E-13</v>
      </c>
      <c r="S412" s="46">
        <f t="shared" si="27"/>
        <v>2.4015782614326466E-5</v>
      </c>
      <c r="T412" s="46">
        <f t="shared" si="28"/>
        <v>9.4507105169476601E-6</v>
      </c>
      <c r="U412" s="46">
        <f t="shared" si="29"/>
        <v>7.5132122516263631E-6</v>
      </c>
      <c r="V412" s="46">
        <f t="shared" si="30"/>
        <v>5.4551804748605276E-12</v>
      </c>
      <c r="W412" s="46">
        <f t="shared" si="31"/>
        <v>5.0785132515963485E-12</v>
      </c>
    </row>
    <row r="413" spans="2:23" x14ac:dyDescent="0.15">
      <c r="B413" s="155" t="s">
        <v>76</v>
      </c>
      <c r="C413" s="41" t="s">
        <v>169</v>
      </c>
      <c r="D413" s="46">
        <f>詳細表【係数】!G406</f>
        <v>0</v>
      </c>
      <c r="E413" s="46">
        <f>詳細表【係数】!H406</f>
        <v>0</v>
      </c>
      <c r="F413" s="46">
        <f>詳細表【係数】!I406</f>
        <v>0</v>
      </c>
      <c r="G413" s="46">
        <f>詳細表【係数】!AA406</f>
        <v>0</v>
      </c>
      <c r="H413" s="46">
        <f>詳細表【係数】!AE406</f>
        <v>0</v>
      </c>
      <c r="I413" s="46">
        <f>詳細表【係数】!M406</f>
        <v>3.288036644491299E-4</v>
      </c>
      <c r="J413" s="46">
        <f>詳細表【係数】!N406</f>
        <v>1.4978320899828814E-4</v>
      </c>
      <c r="K413" s="46">
        <f>詳細表【係数】!O406</f>
        <v>1.0903739483042605E-4</v>
      </c>
      <c r="L413" s="46">
        <f>詳細表【係数】!AB406</f>
        <v>2.478552081653425E-11</v>
      </c>
      <c r="M413" s="46">
        <f>詳細表【係数】!AF406</f>
        <v>2.2324547118438649E-11</v>
      </c>
      <c r="N413" s="46">
        <f>詳細表【係数】!U406</f>
        <v>3.9428435523735893E-5</v>
      </c>
      <c r="O413" s="46">
        <f>詳細表【係数】!V406</f>
        <v>1.7961228042946434E-5</v>
      </c>
      <c r="P413" s="46">
        <f>詳細表【係数】!W406</f>
        <v>1.3075200664050761E-5</v>
      </c>
      <c r="Q413" s="46">
        <f>詳細表【係数】!AC406</f>
        <v>2.9721515150209893E-12</v>
      </c>
      <c r="R413" s="46">
        <f>詳細表【係数】!AG406</f>
        <v>2.6770442723947919E-12</v>
      </c>
      <c r="S413" s="46">
        <f t="shared" si="27"/>
        <v>3.6823209997286578E-4</v>
      </c>
      <c r="T413" s="46">
        <f t="shared" si="28"/>
        <v>1.6774443704123458E-4</v>
      </c>
      <c r="U413" s="46">
        <f t="shared" si="29"/>
        <v>1.2211259549447682E-4</v>
      </c>
      <c r="V413" s="46">
        <f t="shared" si="30"/>
        <v>2.7757672331555241E-11</v>
      </c>
      <c r="W413" s="46">
        <f t="shared" si="31"/>
        <v>2.5001591390833442E-11</v>
      </c>
    </row>
    <row r="414" spans="2:23" x14ac:dyDescent="0.15">
      <c r="B414" s="155" t="s">
        <v>77</v>
      </c>
      <c r="C414" s="41" t="s">
        <v>969</v>
      </c>
      <c r="D414" s="46">
        <f>詳細表【係数】!G407</f>
        <v>0</v>
      </c>
      <c r="E414" s="46">
        <f>詳細表【係数】!H407</f>
        <v>0</v>
      </c>
      <c r="F414" s="46">
        <f>詳細表【係数】!I407</f>
        <v>0</v>
      </c>
      <c r="G414" s="46">
        <f>詳細表【係数】!AA407</f>
        <v>0</v>
      </c>
      <c r="H414" s="46">
        <f>詳細表【係数】!AE407</f>
        <v>0</v>
      </c>
      <c r="I414" s="46">
        <f>詳細表【係数】!M407</f>
        <v>3.69777642924515E-5</v>
      </c>
      <c r="J414" s="46">
        <f>詳細表【係数】!N407</f>
        <v>1.653434786207507E-5</v>
      </c>
      <c r="K414" s="46">
        <f>詳細表【係数】!O407</f>
        <v>8.7005655298297187E-6</v>
      </c>
      <c r="L414" s="46">
        <f>詳細表【係数】!AB407</f>
        <v>1.6793165972800397E-12</v>
      </c>
      <c r="M414" s="46">
        <f>詳細表【係数】!AF407</f>
        <v>1.6399576145312889E-12</v>
      </c>
      <c r="N414" s="46">
        <f>詳細表【係数】!U407</f>
        <v>8.173541337314074E-6</v>
      </c>
      <c r="O414" s="46">
        <f>詳細表【係数】!V407</f>
        <v>3.6547416622423811E-6</v>
      </c>
      <c r="P414" s="46">
        <f>詳細表【係数】!W407</f>
        <v>1.9231674325586569E-6</v>
      </c>
      <c r="Q414" s="46">
        <f>詳細表【係数】!AC407</f>
        <v>3.7119506516806859E-13</v>
      </c>
      <c r="R414" s="46">
        <f>詳細表【係数】!AG407</f>
        <v>3.6249518082819208E-13</v>
      </c>
      <c r="S414" s="46">
        <f t="shared" si="27"/>
        <v>4.515130562976557E-5</v>
      </c>
      <c r="T414" s="46">
        <f t="shared" si="28"/>
        <v>2.0189089524317453E-5</v>
      </c>
      <c r="U414" s="46">
        <f t="shared" si="29"/>
        <v>1.0623732962388376E-5</v>
      </c>
      <c r="V414" s="46">
        <f t="shared" si="30"/>
        <v>2.0505116624481082E-12</v>
      </c>
      <c r="W414" s="46">
        <f t="shared" si="31"/>
        <v>2.002452795359481E-12</v>
      </c>
    </row>
    <row r="415" spans="2:23" x14ac:dyDescent="0.15">
      <c r="B415" s="155" t="s">
        <v>78</v>
      </c>
      <c r="C415" s="41" t="s">
        <v>970</v>
      </c>
      <c r="D415" s="67">
        <f>詳細表【係数】!G408</f>
        <v>0</v>
      </c>
      <c r="E415" s="67">
        <f>詳細表【係数】!H408</f>
        <v>0</v>
      </c>
      <c r="F415" s="67">
        <f>詳細表【係数】!I408</f>
        <v>0</v>
      </c>
      <c r="G415" s="67">
        <f>詳細表【係数】!AA408</f>
        <v>0</v>
      </c>
      <c r="H415" s="67">
        <f>詳細表【係数】!AE408</f>
        <v>0</v>
      </c>
      <c r="I415" s="67">
        <f>詳細表【係数】!M408</f>
        <v>3.3280554462165349E-5</v>
      </c>
      <c r="J415" s="67">
        <f>詳細表【係数】!N408</f>
        <v>1.5972195294077417E-5</v>
      </c>
      <c r="K415" s="67">
        <f>詳細表【係数】!O408</f>
        <v>8.6033154179730297E-6</v>
      </c>
      <c r="L415" s="67">
        <f>詳細表【係数】!AB408</f>
        <v>1.4525055057730327E-12</v>
      </c>
      <c r="M415" s="67">
        <f>詳細表【係数】!AF408</f>
        <v>1.3854396379487616E-12</v>
      </c>
      <c r="N415" s="67">
        <f>詳細表【係数】!U408</f>
        <v>7.6275790344219185E-6</v>
      </c>
      <c r="O415" s="67">
        <f>詳細表【係数】!V408</f>
        <v>3.6606716422737964E-6</v>
      </c>
      <c r="P415" s="67">
        <f>詳細表【係数】!W408</f>
        <v>1.9717961244681833E-6</v>
      </c>
      <c r="Q415" s="67">
        <f>詳細表【係数】!AC408</f>
        <v>3.3290011907139197E-13</v>
      </c>
      <c r="R415" s="67">
        <f>詳細表【係数】!AG408</f>
        <v>3.1752927517745159E-13</v>
      </c>
      <c r="S415" s="67">
        <f t="shared" si="27"/>
        <v>4.0908133496587268E-5</v>
      </c>
      <c r="T415" s="67">
        <f t="shared" si="28"/>
        <v>1.9632866936351213E-5</v>
      </c>
      <c r="U415" s="67">
        <f t="shared" si="29"/>
        <v>1.0575111542441214E-5</v>
      </c>
      <c r="V415" s="67">
        <f t="shared" si="30"/>
        <v>1.7854056248444247E-12</v>
      </c>
      <c r="W415" s="67">
        <f t="shared" si="31"/>
        <v>1.7029689131262132E-12</v>
      </c>
    </row>
    <row r="416" spans="2:23" x14ac:dyDescent="0.15">
      <c r="B416" s="162" t="s">
        <v>79</v>
      </c>
      <c r="C416" s="116" t="s">
        <v>971</v>
      </c>
      <c r="D416" s="46">
        <f>詳細表【係数】!G409</f>
        <v>3.5263061452252654E-5</v>
      </c>
      <c r="E416" s="46">
        <f>詳細表【係数】!H409</f>
        <v>1.5549002396668736E-5</v>
      </c>
      <c r="F416" s="46">
        <f>詳細表【係数】!I409</f>
        <v>8.6153045434455795E-6</v>
      </c>
      <c r="G416" s="46">
        <f>詳細表【係数】!AA409</f>
        <v>1.8971473994251801E-12</v>
      </c>
      <c r="H416" s="46">
        <f>詳細表【係数】!AE409</f>
        <v>1.8706138693632897E-12</v>
      </c>
      <c r="I416" s="46">
        <f>詳細表【係数】!M409</f>
        <v>5.7354602283122687E-5</v>
      </c>
      <c r="J416" s="46">
        <f>詳細表【係数】!N409</f>
        <v>2.5290114120346375E-5</v>
      </c>
      <c r="K416" s="46">
        <f>詳細表【係数】!O409</f>
        <v>1.4012605408817549E-5</v>
      </c>
      <c r="L416" s="46">
        <f>詳細表【係数】!AB409</f>
        <v>3.0856689715901215E-12</v>
      </c>
      <c r="M416" s="46">
        <f>詳細表【係数】!AF409</f>
        <v>3.0425127621972532E-12</v>
      </c>
      <c r="N416" s="46">
        <f>詳細表【係数】!U409</f>
        <v>1.5191131634133951E-5</v>
      </c>
      <c r="O416" s="46">
        <f>詳細表【係数】!V409</f>
        <v>6.698424142982907E-6</v>
      </c>
      <c r="P416" s="46">
        <f>詳細表【係数】!W409</f>
        <v>3.7114254973251495E-6</v>
      </c>
      <c r="Q416" s="46">
        <f>詳細表【係数】!AC409</f>
        <v>8.1728059581683775E-13</v>
      </c>
      <c r="R416" s="46">
        <f>詳細表【係数】!AG409</f>
        <v>8.0585009797324574E-13</v>
      </c>
      <c r="S416" s="46">
        <f t="shared" si="27"/>
        <v>1.0780879536950929E-4</v>
      </c>
      <c r="T416" s="46">
        <f t="shared" si="28"/>
        <v>4.7537540659998016E-5</v>
      </c>
      <c r="U416" s="46">
        <f t="shared" si="29"/>
        <v>2.6339335449588279E-5</v>
      </c>
      <c r="V416" s="46">
        <f t="shared" si="30"/>
        <v>5.8000969668321389E-12</v>
      </c>
      <c r="W416" s="46">
        <f t="shared" si="31"/>
        <v>5.7189767295337879E-12</v>
      </c>
    </row>
    <row r="417" spans="2:23" x14ac:dyDescent="0.15">
      <c r="B417" s="155" t="s">
        <v>80</v>
      </c>
      <c r="C417" s="41" t="s">
        <v>972</v>
      </c>
      <c r="D417" s="46">
        <f>詳細表【係数】!G410</f>
        <v>0</v>
      </c>
      <c r="E417" s="46">
        <f>詳細表【係数】!H410</f>
        <v>0</v>
      </c>
      <c r="F417" s="46">
        <f>詳細表【係数】!I410</f>
        <v>0</v>
      </c>
      <c r="G417" s="46">
        <f>詳細表【係数】!AA410</f>
        <v>0</v>
      </c>
      <c r="H417" s="46">
        <f>詳細表【係数】!AE410</f>
        <v>0</v>
      </c>
      <c r="I417" s="46">
        <f>詳細表【係数】!M410</f>
        <v>2.3844945562498644E-20</v>
      </c>
      <c r="J417" s="46">
        <f>詳細表【係数】!N410</f>
        <v>0</v>
      </c>
      <c r="K417" s="46">
        <f>詳細表【係数】!O410</f>
        <v>0</v>
      </c>
      <c r="L417" s="46">
        <f>詳細表【係数】!AB410</f>
        <v>0</v>
      </c>
      <c r="M417" s="46">
        <f>詳細表【係数】!AF410</f>
        <v>0</v>
      </c>
      <c r="N417" s="46">
        <f>詳細表【係数】!U410</f>
        <v>6.9668911977635579E-21</v>
      </c>
      <c r="O417" s="46">
        <f>詳細表【係数】!V410</f>
        <v>0</v>
      </c>
      <c r="P417" s="46">
        <f>詳細表【係数】!W410</f>
        <v>0</v>
      </c>
      <c r="Q417" s="46">
        <f>詳細表【係数】!AC410</f>
        <v>0</v>
      </c>
      <c r="R417" s="46">
        <f>詳細表【係数】!AG410</f>
        <v>0</v>
      </c>
      <c r="S417" s="46">
        <f t="shared" si="27"/>
        <v>3.08118367602622E-20</v>
      </c>
      <c r="T417" s="46">
        <f t="shared" si="28"/>
        <v>0</v>
      </c>
      <c r="U417" s="46">
        <f t="shared" si="29"/>
        <v>0</v>
      </c>
      <c r="V417" s="46">
        <f t="shared" si="30"/>
        <v>0</v>
      </c>
      <c r="W417" s="46">
        <f t="shared" si="31"/>
        <v>0</v>
      </c>
    </row>
    <row r="418" spans="2:23" x14ac:dyDescent="0.15">
      <c r="B418" s="155" t="s">
        <v>81</v>
      </c>
      <c r="C418" s="41" t="s">
        <v>973</v>
      </c>
      <c r="D418" s="46">
        <f>詳細表【係数】!G411</f>
        <v>0</v>
      </c>
      <c r="E418" s="46">
        <f>詳細表【係数】!H411</f>
        <v>0</v>
      </c>
      <c r="F418" s="46">
        <f>詳細表【係数】!I411</f>
        <v>0</v>
      </c>
      <c r="G418" s="46">
        <f>詳細表【係数】!AA411</f>
        <v>0</v>
      </c>
      <c r="H418" s="46">
        <f>詳細表【係数】!AE411</f>
        <v>0</v>
      </c>
      <c r="I418" s="46">
        <f>詳細表【係数】!M411</f>
        <v>3.4697011981764742E-20</v>
      </c>
      <c r="J418" s="46">
        <f>詳細表【係数】!N411</f>
        <v>1.245616108578182E-20</v>
      </c>
      <c r="K418" s="46">
        <f>詳細表【係数】!O411</f>
        <v>1.0734884699396375E-20</v>
      </c>
      <c r="L418" s="46">
        <f>詳細表【係数】!AB411</f>
        <v>3.4763227653485666E-27</v>
      </c>
      <c r="M418" s="46">
        <f>詳細表【係数】!AF411</f>
        <v>3.4101070936276413E-27</v>
      </c>
      <c r="N418" s="46">
        <f>詳細表【係数】!U411</f>
        <v>8.2001876892294422E-21</v>
      </c>
      <c r="O418" s="46">
        <f>詳細表【係数】!V411</f>
        <v>2.943851731220222E-21</v>
      </c>
      <c r="P418" s="46">
        <f>詳細表【係数】!W411</f>
        <v>2.5370504354539643E-21</v>
      </c>
      <c r="Q418" s="46">
        <f>詳細表【係数】!AC411</f>
        <v>8.2158369023768264E-28</v>
      </c>
      <c r="R418" s="46">
        <f>詳細表【係数】!AG411</f>
        <v>8.0593447709029811E-28</v>
      </c>
      <c r="S418" s="46">
        <f t="shared" si="27"/>
        <v>4.2897199670994184E-20</v>
      </c>
      <c r="T418" s="46">
        <f t="shared" si="28"/>
        <v>1.5400012817002041E-20</v>
      </c>
      <c r="U418" s="46">
        <f t="shared" si="29"/>
        <v>1.327193513485034E-20</v>
      </c>
      <c r="V418" s="46">
        <f t="shared" si="30"/>
        <v>4.2979064555862492E-27</v>
      </c>
      <c r="W418" s="46">
        <f t="shared" si="31"/>
        <v>4.2160415707179397E-27</v>
      </c>
    </row>
    <row r="419" spans="2:23" x14ac:dyDescent="0.15">
      <c r="B419" s="155" t="s">
        <v>82</v>
      </c>
      <c r="C419" s="41" t="s">
        <v>974</v>
      </c>
      <c r="D419" s="46">
        <f>詳細表【係数】!G412</f>
        <v>0</v>
      </c>
      <c r="E419" s="46">
        <f>詳細表【係数】!H412</f>
        <v>0</v>
      </c>
      <c r="F419" s="46">
        <f>詳細表【係数】!I412</f>
        <v>0</v>
      </c>
      <c r="G419" s="46">
        <f>詳細表【係数】!AA412</f>
        <v>0</v>
      </c>
      <c r="H419" s="46">
        <f>詳細表【係数】!AE412</f>
        <v>0</v>
      </c>
      <c r="I419" s="46">
        <f>詳細表【係数】!M412</f>
        <v>4.4033907038145576E-6</v>
      </c>
      <c r="J419" s="46">
        <f>詳細表【係数】!N412</f>
        <v>1.70443661498347E-6</v>
      </c>
      <c r="K419" s="46">
        <f>詳細表【係数】!O412</f>
        <v>1.2915591852355409E-6</v>
      </c>
      <c r="L419" s="46">
        <f>詳細表【係数】!AB412</f>
        <v>3.9020257653585979E-13</v>
      </c>
      <c r="M419" s="46">
        <f>詳細表【係数】!AF412</f>
        <v>3.8112809801177005E-13</v>
      </c>
      <c r="N419" s="46">
        <f>詳細表【係数】!U412</f>
        <v>1.6475048533811342E-6</v>
      </c>
      <c r="O419" s="46">
        <f>詳細表【係数】!V412</f>
        <v>6.3770575548365789E-7</v>
      </c>
      <c r="P419" s="46">
        <f>詳細表【係数】!W412</f>
        <v>4.8322989469483797E-7</v>
      </c>
      <c r="Q419" s="46">
        <f>詳細表【係数】!AC412</f>
        <v>1.4599218690445906E-13</v>
      </c>
      <c r="R419" s="46">
        <f>詳細表【係数】!AG412</f>
        <v>1.4259701976714606E-13</v>
      </c>
      <c r="S419" s="46">
        <f t="shared" si="27"/>
        <v>6.0508955571956915E-6</v>
      </c>
      <c r="T419" s="46">
        <f t="shared" si="28"/>
        <v>2.3421423704671278E-6</v>
      </c>
      <c r="U419" s="46">
        <f t="shared" si="29"/>
        <v>1.7747890799303789E-6</v>
      </c>
      <c r="V419" s="46">
        <f t="shared" si="30"/>
        <v>5.3619476344031885E-13</v>
      </c>
      <c r="W419" s="46">
        <f t="shared" si="31"/>
        <v>5.2372511777891605E-13</v>
      </c>
    </row>
    <row r="420" spans="2:23" x14ac:dyDescent="0.15">
      <c r="B420" s="163" t="s">
        <v>83</v>
      </c>
      <c r="C420" s="62" t="s">
        <v>975</v>
      </c>
      <c r="D420" s="67">
        <f>詳細表【係数】!G413</f>
        <v>0</v>
      </c>
      <c r="E420" s="67">
        <f>詳細表【係数】!H413</f>
        <v>0</v>
      </c>
      <c r="F420" s="67">
        <f>詳細表【係数】!I413</f>
        <v>0</v>
      </c>
      <c r="G420" s="67">
        <f>詳細表【係数】!AA413</f>
        <v>0</v>
      </c>
      <c r="H420" s="67">
        <f>詳細表【係数】!AE413</f>
        <v>0</v>
      </c>
      <c r="I420" s="67">
        <f>詳細表【係数】!M413</f>
        <v>9.74248146865112E-21</v>
      </c>
      <c r="J420" s="67">
        <f>詳細表【係数】!N413</f>
        <v>0</v>
      </c>
      <c r="K420" s="67">
        <f>詳細表【係数】!O413</f>
        <v>0</v>
      </c>
      <c r="L420" s="67">
        <f>詳細表【係数】!AB413</f>
        <v>0</v>
      </c>
      <c r="M420" s="67">
        <f>詳細表【係数】!AF413</f>
        <v>0</v>
      </c>
      <c r="N420" s="67">
        <f>詳細表【係数】!U413</f>
        <v>2.33416353530497E-21</v>
      </c>
      <c r="O420" s="67">
        <f>詳細表【係数】!V413</f>
        <v>0</v>
      </c>
      <c r="P420" s="67">
        <f>詳細表【係数】!W413</f>
        <v>0</v>
      </c>
      <c r="Q420" s="67">
        <f>詳細表【係数】!AC413</f>
        <v>0</v>
      </c>
      <c r="R420" s="67">
        <f>詳細表【係数】!AG413</f>
        <v>0</v>
      </c>
      <c r="S420" s="67">
        <f t="shared" si="27"/>
        <v>1.2076645003956091E-20</v>
      </c>
      <c r="T420" s="67">
        <f t="shared" si="28"/>
        <v>0</v>
      </c>
      <c r="U420" s="67">
        <f t="shared" si="29"/>
        <v>0</v>
      </c>
      <c r="V420" s="67">
        <f t="shared" si="30"/>
        <v>0</v>
      </c>
      <c r="W420" s="67">
        <f t="shared" si="31"/>
        <v>0</v>
      </c>
    </row>
    <row r="421" spans="2:23" x14ac:dyDescent="0.15">
      <c r="B421" s="155" t="s">
        <v>84</v>
      </c>
      <c r="C421" s="41" t="s">
        <v>976</v>
      </c>
      <c r="D421" s="46">
        <f>詳細表【係数】!G414</f>
        <v>0</v>
      </c>
      <c r="E421" s="46">
        <f>詳細表【係数】!H414</f>
        <v>0</v>
      </c>
      <c r="F421" s="46">
        <f>詳細表【係数】!I414</f>
        <v>0</v>
      </c>
      <c r="G421" s="46">
        <f>詳細表【係数】!AA414</f>
        <v>0</v>
      </c>
      <c r="H421" s="46">
        <f>詳細表【係数】!AE414</f>
        <v>0</v>
      </c>
      <c r="I421" s="46">
        <f>詳細表【係数】!M414</f>
        <v>6.9031223693265345E-8</v>
      </c>
      <c r="J421" s="46">
        <f>詳細表【係数】!N414</f>
        <v>2.6879389291803277E-8</v>
      </c>
      <c r="K421" s="46">
        <f>詳細表【係数】!O414</f>
        <v>1.8963618806315208E-8</v>
      </c>
      <c r="L421" s="46">
        <f>詳細表【係数】!AB414</f>
        <v>2.282023923744309E-15</v>
      </c>
      <c r="M421" s="46">
        <f>詳細表【係数】!AF414</f>
        <v>2.282023923744309E-15</v>
      </c>
      <c r="N421" s="46">
        <f>詳細表【係数】!U414</f>
        <v>1.556926126435924E-8</v>
      </c>
      <c r="O421" s="46">
        <f>詳細表【係数】!V414</f>
        <v>6.0623615245478141E-9</v>
      </c>
      <c r="P421" s="46">
        <f>詳細表【係数】!W414</f>
        <v>4.2770433423743896E-9</v>
      </c>
      <c r="Q421" s="46">
        <f>詳細表【係数】!AC414</f>
        <v>5.1468632278873528E-16</v>
      </c>
      <c r="R421" s="46">
        <f>詳細表【係数】!AG414</f>
        <v>5.1468632278873528E-16</v>
      </c>
      <c r="S421" s="46">
        <f t="shared" si="27"/>
        <v>8.4600484957624585E-8</v>
      </c>
      <c r="T421" s="46">
        <f t="shared" si="28"/>
        <v>3.2941750816351089E-8</v>
      </c>
      <c r="U421" s="46">
        <f t="shared" si="29"/>
        <v>2.3240662148689597E-8</v>
      </c>
      <c r="V421" s="46">
        <f t="shared" si="30"/>
        <v>2.7967102465330443E-15</v>
      </c>
      <c r="W421" s="46">
        <f t="shared" si="31"/>
        <v>2.7967102465330443E-15</v>
      </c>
    </row>
    <row r="422" spans="2:23" x14ac:dyDescent="0.15">
      <c r="B422" s="155" t="s">
        <v>85</v>
      </c>
      <c r="C422" s="41" t="s">
        <v>977</v>
      </c>
      <c r="D422" s="46">
        <f>詳細表【係数】!G415</f>
        <v>2.9110500613457912E-5</v>
      </c>
      <c r="E422" s="46">
        <f>詳細表【係数】!H415</f>
        <v>1.0630366079507728E-5</v>
      </c>
      <c r="F422" s="46">
        <f>詳細表【係数】!I415</f>
        <v>4.7388309428411843E-6</v>
      </c>
      <c r="G422" s="46">
        <f>詳細表【係数】!AA415</f>
        <v>8.893104660351546E-13</v>
      </c>
      <c r="H422" s="46">
        <f>詳細表【係数】!AE415</f>
        <v>8.7615797905169959E-13</v>
      </c>
      <c r="I422" s="46">
        <f>詳細表【係数】!M415</f>
        <v>4.1570243804808692E-6</v>
      </c>
      <c r="J422" s="46">
        <f>詳細表【係数】!N415</f>
        <v>1.5180326698167777E-6</v>
      </c>
      <c r="K422" s="46">
        <f>詳細表【係数】!O415</f>
        <v>6.7671236664548504E-7</v>
      </c>
      <c r="L422" s="46">
        <f>詳細表【係数】!AB415</f>
        <v>1.2699490600363829E-13</v>
      </c>
      <c r="M422" s="46">
        <f>詳細表【係数】!AF415</f>
        <v>1.251167105792386E-13</v>
      </c>
      <c r="N422" s="46">
        <f>詳細表【係数】!U415</f>
        <v>9.4829321682788764E-6</v>
      </c>
      <c r="O422" s="46">
        <f>詳細表【係数】!V415</f>
        <v>3.4629098892700219E-6</v>
      </c>
      <c r="P422" s="46">
        <f>詳細表【係数】!W415</f>
        <v>1.5437045547450649E-6</v>
      </c>
      <c r="Q422" s="46">
        <f>詳細表【係数】!AC415</f>
        <v>2.8969858464244718E-13</v>
      </c>
      <c r="R422" s="46">
        <f>詳細表【係数】!AG415</f>
        <v>2.8541407770234269E-13</v>
      </c>
      <c r="S422" s="46">
        <f t="shared" si="27"/>
        <v>4.2750457162217657E-5</v>
      </c>
      <c r="T422" s="46">
        <f t="shared" si="28"/>
        <v>1.5611308638594527E-5</v>
      </c>
      <c r="U422" s="46">
        <f t="shared" si="29"/>
        <v>6.959247864231734E-6</v>
      </c>
      <c r="V422" s="46">
        <f t="shared" si="30"/>
        <v>1.3060039566812401E-12</v>
      </c>
      <c r="W422" s="46">
        <f t="shared" si="31"/>
        <v>1.2866887673332809E-12</v>
      </c>
    </row>
    <row r="423" spans="2:23" x14ac:dyDescent="0.15">
      <c r="B423" s="155" t="s">
        <v>86</v>
      </c>
      <c r="C423" s="41" t="s">
        <v>951</v>
      </c>
      <c r="D423" s="46">
        <f>詳細表【係数】!G416</f>
        <v>3.9005162658925463E-10</v>
      </c>
      <c r="E423" s="46">
        <f>詳細表【係数】!H416</f>
        <v>1.4532568668083521E-10</v>
      </c>
      <c r="F423" s="46">
        <f>詳細表【係数】!I416</f>
        <v>8.5182242322879159E-11</v>
      </c>
      <c r="G423" s="46">
        <f>詳細表【係数】!AA416</f>
        <v>1.2582310535137245E-17</v>
      </c>
      <c r="H423" s="46">
        <f>詳細表【係数】!AE416</f>
        <v>1.2582310535137245E-17</v>
      </c>
      <c r="I423" s="46">
        <f>詳細表【係数】!M416</f>
        <v>3.3436593671100561E-8</v>
      </c>
      <c r="J423" s="46">
        <f>詳細表【係数】!N416</f>
        <v>1.2457827641974565E-8</v>
      </c>
      <c r="K423" s="46">
        <f>詳細表【係数】!O416</f>
        <v>7.3021206178500259E-9</v>
      </c>
      <c r="L423" s="46">
        <f>詳細表【係数】!AB416</f>
        <v>1.0785997958419537E-15</v>
      </c>
      <c r="M423" s="46">
        <f>詳細表【係数】!AF416</f>
        <v>1.0785997958419537E-15</v>
      </c>
      <c r="N423" s="46">
        <f>詳細表【係数】!U416</f>
        <v>4.0969805144861728E-7</v>
      </c>
      <c r="O423" s="46">
        <f>詳細表【係数】!V416</f>
        <v>1.5264556433004936E-7</v>
      </c>
      <c r="P423" s="46">
        <f>詳細表【係数】!W416</f>
        <v>8.9472768009907707E-8</v>
      </c>
      <c r="Q423" s="46">
        <f>詳細表【係数】!AC416</f>
        <v>1.3216066175761847E-14</v>
      </c>
      <c r="R423" s="46">
        <f>詳細表【係数】!AG416</f>
        <v>1.3216066175761847E-14</v>
      </c>
      <c r="S423" s="46">
        <f t="shared" si="27"/>
        <v>4.435246967463071E-7</v>
      </c>
      <c r="T423" s="46">
        <f t="shared" si="28"/>
        <v>1.6524871765870476E-7</v>
      </c>
      <c r="U423" s="46">
        <f t="shared" si="29"/>
        <v>9.6860070870080605E-8</v>
      </c>
      <c r="V423" s="46">
        <f t="shared" si="30"/>
        <v>1.4307248282138937E-14</v>
      </c>
      <c r="W423" s="46">
        <f t="shared" si="31"/>
        <v>1.4307248282138937E-14</v>
      </c>
    </row>
    <row r="424" spans="2:23" x14ac:dyDescent="0.15">
      <c r="B424" s="155" t="s">
        <v>87</v>
      </c>
      <c r="C424" s="41" t="s">
        <v>978</v>
      </c>
      <c r="D424" s="46">
        <f>詳細表【係数】!G417</f>
        <v>0</v>
      </c>
      <c r="E424" s="46">
        <f>詳細表【係数】!H417</f>
        <v>0</v>
      </c>
      <c r="F424" s="46">
        <f>詳細表【係数】!I417</f>
        <v>0</v>
      </c>
      <c r="G424" s="46">
        <f>詳細表【係数】!AA417</f>
        <v>0</v>
      </c>
      <c r="H424" s="46">
        <f>詳細表【係数】!AE417</f>
        <v>0</v>
      </c>
      <c r="I424" s="46">
        <f>詳細表【係数】!M417</f>
        <v>2.0664113456627933E-6</v>
      </c>
      <c r="J424" s="46">
        <f>詳細表【係数】!N417</f>
        <v>6.5979701392984681E-7</v>
      </c>
      <c r="K424" s="46">
        <f>詳細表【係数】!O417</f>
        <v>3.6284129653346069E-7</v>
      </c>
      <c r="L424" s="46">
        <f>詳細表【係数】!AB417</f>
        <v>8.5565687191005927E-14</v>
      </c>
      <c r="M424" s="46">
        <f>詳細表【係数】!AF417</f>
        <v>8.5565687191005927E-14</v>
      </c>
      <c r="N424" s="46">
        <f>詳細表【係数】!U417</f>
        <v>1.8190487708303915E-5</v>
      </c>
      <c r="O424" s="46">
        <f>詳細表【係数】!V417</f>
        <v>5.8081511684774941E-6</v>
      </c>
      <c r="P424" s="46">
        <f>詳細表【係数】!W417</f>
        <v>3.1940688665450415E-6</v>
      </c>
      <c r="Q424" s="46">
        <f>詳細表【係数】!AC417</f>
        <v>7.5322930469167343E-13</v>
      </c>
      <c r="R424" s="46">
        <f>詳細表【係数】!AG417</f>
        <v>7.5322930469167343E-13</v>
      </c>
      <c r="S424" s="46">
        <f t="shared" si="27"/>
        <v>2.0256899053966708E-5</v>
      </c>
      <c r="T424" s="46">
        <f t="shared" si="28"/>
        <v>6.4679481824073407E-6</v>
      </c>
      <c r="U424" s="46">
        <f t="shared" si="29"/>
        <v>3.5569101630785021E-6</v>
      </c>
      <c r="V424" s="46">
        <f t="shared" si="30"/>
        <v>8.3879499188267931E-13</v>
      </c>
      <c r="W424" s="46">
        <f t="shared" si="31"/>
        <v>8.3879499188267931E-13</v>
      </c>
    </row>
    <row r="425" spans="2:23" x14ac:dyDescent="0.15">
      <c r="B425" s="155" t="s">
        <v>88</v>
      </c>
      <c r="C425" s="41" t="s">
        <v>979</v>
      </c>
      <c r="D425" s="67">
        <f>詳細表【係数】!G418</f>
        <v>0</v>
      </c>
      <c r="E425" s="67">
        <f>詳細表【係数】!H418</f>
        <v>0</v>
      </c>
      <c r="F425" s="67">
        <f>詳細表【係数】!I418</f>
        <v>0</v>
      </c>
      <c r="G425" s="67">
        <f>詳細表【係数】!AA418</f>
        <v>0</v>
      </c>
      <c r="H425" s="67">
        <f>詳細表【係数】!AE418</f>
        <v>0</v>
      </c>
      <c r="I425" s="67">
        <f>詳細表【係数】!M418</f>
        <v>0</v>
      </c>
      <c r="J425" s="67">
        <f>詳細表【係数】!N418</f>
        <v>0</v>
      </c>
      <c r="K425" s="67">
        <f>詳細表【係数】!O418</f>
        <v>0</v>
      </c>
      <c r="L425" s="67">
        <f>詳細表【係数】!AB418</f>
        <v>0</v>
      </c>
      <c r="M425" s="67">
        <f>詳細表【係数】!AF418</f>
        <v>0</v>
      </c>
      <c r="N425" s="67">
        <f>詳細表【係数】!U418</f>
        <v>7.0111050848374644E-4</v>
      </c>
      <c r="O425" s="67">
        <f>詳細表【係数】!V418</f>
        <v>1.1968081987316951E-4</v>
      </c>
      <c r="P425" s="67">
        <f>詳細表【係数】!W418</f>
        <v>9.1759673110090439E-5</v>
      </c>
      <c r="Q425" s="67">
        <f>詳細表【係数】!AC418</f>
        <v>1.2072747830990549E-11</v>
      </c>
      <c r="R425" s="67">
        <f>詳細表【係数】!AG418</f>
        <v>1.2072747830990549E-11</v>
      </c>
      <c r="S425" s="67">
        <f t="shared" si="27"/>
        <v>7.0111050848374644E-4</v>
      </c>
      <c r="T425" s="67">
        <f t="shared" si="28"/>
        <v>1.1968081987316951E-4</v>
      </c>
      <c r="U425" s="67">
        <f t="shared" si="29"/>
        <v>9.1759673110090439E-5</v>
      </c>
      <c r="V425" s="67">
        <f t="shared" si="30"/>
        <v>1.2072747830990549E-11</v>
      </c>
      <c r="W425" s="67">
        <f t="shared" si="31"/>
        <v>1.2072747830990549E-11</v>
      </c>
    </row>
    <row r="426" spans="2:23" x14ac:dyDescent="0.15">
      <c r="B426" s="162" t="s">
        <v>89</v>
      </c>
      <c r="C426" s="116" t="s">
        <v>980</v>
      </c>
      <c r="D426" s="46">
        <f>詳細表【係数】!G419</f>
        <v>0</v>
      </c>
      <c r="E426" s="46">
        <f>詳細表【係数】!H419</f>
        <v>0</v>
      </c>
      <c r="F426" s="46">
        <f>詳細表【係数】!I419</f>
        <v>0</v>
      </c>
      <c r="G426" s="46">
        <f>詳細表【係数】!AA419</f>
        <v>0</v>
      </c>
      <c r="H426" s="46">
        <f>詳細表【係数】!AE419</f>
        <v>0</v>
      </c>
      <c r="I426" s="46">
        <f>詳細表【係数】!M419</f>
        <v>1.2004256835777791E-5</v>
      </c>
      <c r="J426" s="46">
        <f>詳細表【係数】!N419</f>
        <v>2.3634015138900639E-6</v>
      </c>
      <c r="K426" s="46">
        <f>詳細表【係数】!O419</f>
        <v>1.040143647635084E-6</v>
      </c>
      <c r="L426" s="46">
        <f>詳細表【係数】!AB419</f>
        <v>2.0677656656343241E-13</v>
      </c>
      <c r="M426" s="46">
        <f>詳細表【係数】!AF419</f>
        <v>2.0677656656343241E-13</v>
      </c>
      <c r="N426" s="46">
        <f>詳細表【係数】!U419</f>
        <v>8.9242768670983009E-5</v>
      </c>
      <c r="O426" s="46">
        <f>詳細表【係数】!V419</f>
        <v>1.7570141781048964E-5</v>
      </c>
      <c r="P426" s="46">
        <f>詳細表【係数】!W419</f>
        <v>7.7326985085683419E-6</v>
      </c>
      <c r="Q426" s="46">
        <f>詳細表【係数】!AC419</f>
        <v>1.5372307964456237E-12</v>
      </c>
      <c r="R426" s="46">
        <f>詳細表【係数】!AG419</f>
        <v>1.5372307964456237E-12</v>
      </c>
      <c r="S426" s="46">
        <f t="shared" si="27"/>
        <v>1.0124702550676079E-4</v>
      </c>
      <c r="T426" s="46">
        <f t="shared" si="28"/>
        <v>1.9933543294939026E-5</v>
      </c>
      <c r="U426" s="46">
        <f t="shared" si="29"/>
        <v>8.7728421562034261E-6</v>
      </c>
      <c r="V426" s="46">
        <f t="shared" si="30"/>
        <v>1.744007363009056E-12</v>
      </c>
      <c r="W426" s="46">
        <f t="shared" si="31"/>
        <v>1.744007363009056E-12</v>
      </c>
    </row>
    <row r="427" spans="2:23" x14ac:dyDescent="0.15">
      <c r="B427" s="155" t="s">
        <v>90</v>
      </c>
      <c r="C427" s="41" t="s">
        <v>209</v>
      </c>
      <c r="D427" s="46">
        <f>詳細表【係数】!G420</f>
        <v>0</v>
      </c>
      <c r="E427" s="46">
        <f>詳細表【係数】!H420</f>
        <v>0</v>
      </c>
      <c r="F427" s="46">
        <f>詳細表【係数】!I420</f>
        <v>0</v>
      </c>
      <c r="G427" s="46">
        <f>詳細表【係数】!AA420</f>
        <v>0</v>
      </c>
      <c r="H427" s="46">
        <f>詳細表【係数】!AE420</f>
        <v>0</v>
      </c>
      <c r="I427" s="46">
        <f>詳細表【係数】!M420</f>
        <v>2.5586002341599755E-4</v>
      </c>
      <c r="J427" s="46">
        <f>詳細表【係数】!N420</f>
        <v>6.70711358394124E-5</v>
      </c>
      <c r="K427" s="46">
        <f>詳細表【係数】!O420</f>
        <v>4.3064060617778395E-5</v>
      </c>
      <c r="L427" s="46">
        <f>詳細表【係数】!AB420</f>
        <v>4.3385439341385638E-12</v>
      </c>
      <c r="M427" s="46">
        <f>詳細表【係数】!AF420</f>
        <v>4.2893763918205836E-12</v>
      </c>
      <c r="N427" s="46">
        <f>詳細表【係数】!U420</f>
        <v>2.2478927842241913E-4</v>
      </c>
      <c r="O427" s="46">
        <f>詳細表【係数】!V420</f>
        <v>5.89262520460275E-5</v>
      </c>
      <c r="P427" s="46">
        <f>詳細表【係数】!W420</f>
        <v>3.7834511945114059E-5</v>
      </c>
      <c r="Q427" s="46">
        <f>詳細表【係数】!AC420</f>
        <v>3.8116863562281435E-12</v>
      </c>
      <c r="R427" s="46">
        <f>詳細表【係数】!AG420</f>
        <v>3.7684895480206626E-12</v>
      </c>
      <c r="S427" s="46">
        <f t="shared" si="27"/>
        <v>4.8064930183841666E-4</v>
      </c>
      <c r="T427" s="46">
        <f t="shared" si="28"/>
        <v>1.2599738788543989E-4</v>
      </c>
      <c r="U427" s="46">
        <f t="shared" si="29"/>
        <v>8.0898572562892454E-5</v>
      </c>
      <c r="V427" s="46">
        <f t="shared" si="30"/>
        <v>8.1502302903667074E-12</v>
      </c>
      <c r="W427" s="46">
        <f t="shared" si="31"/>
        <v>8.0578659398412462E-12</v>
      </c>
    </row>
    <row r="428" spans="2:23" x14ac:dyDescent="0.15">
      <c r="B428" s="155" t="s">
        <v>91</v>
      </c>
      <c r="C428" s="41" t="s">
        <v>173</v>
      </c>
      <c r="D428" s="46">
        <f>詳細表【係数】!G421</f>
        <v>0</v>
      </c>
      <c r="E428" s="46">
        <f>詳細表【係数】!H421</f>
        <v>0</v>
      </c>
      <c r="F428" s="46">
        <f>詳細表【係数】!I421</f>
        <v>0</v>
      </c>
      <c r="G428" s="46">
        <f>詳細表【係数】!AA421</f>
        <v>0</v>
      </c>
      <c r="H428" s="46">
        <f>詳細表【係数】!AE421</f>
        <v>0</v>
      </c>
      <c r="I428" s="46">
        <f>詳細表【係数】!M421</f>
        <v>6.6889401475963114E-5</v>
      </c>
      <c r="J428" s="46">
        <f>詳細表【係数】!N421</f>
        <v>2.3719212391028343E-5</v>
      </c>
      <c r="K428" s="46">
        <f>詳細表【係数】!O421</f>
        <v>1.2765210998623944E-5</v>
      </c>
      <c r="L428" s="46">
        <f>詳細表【係数】!AB421</f>
        <v>1.1295144279432217E-12</v>
      </c>
      <c r="M428" s="46">
        <f>詳細表【係数】!AF421</f>
        <v>1.1014611284256779E-12</v>
      </c>
      <c r="N428" s="46">
        <f>詳細表【係数】!U421</f>
        <v>2.7490245067847176E-6</v>
      </c>
      <c r="O428" s="46">
        <f>詳細表【係数】!V421</f>
        <v>9.748135684544902E-7</v>
      </c>
      <c r="P428" s="46">
        <f>詳細表【係数】!W421</f>
        <v>5.246253830228306E-7</v>
      </c>
      <c r="Q428" s="46">
        <f>詳細表【係数】!AC421</f>
        <v>4.6420849561625253E-14</v>
      </c>
      <c r="R428" s="46">
        <f>詳細表【係数】!AG421</f>
        <v>4.5267913428722144E-14</v>
      </c>
      <c r="S428" s="46">
        <f t="shared" si="27"/>
        <v>6.9638425982747828E-5</v>
      </c>
      <c r="T428" s="46">
        <f t="shared" si="28"/>
        <v>2.4694025959482832E-5</v>
      </c>
      <c r="U428" s="46">
        <f t="shared" si="29"/>
        <v>1.3289836381646774E-5</v>
      </c>
      <c r="V428" s="46">
        <f t="shared" si="30"/>
        <v>1.1759352775048469E-12</v>
      </c>
      <c r="W428" s="46">
        <f t="shared" si="31"/>
        <v>1.1467290418544001E-12</v>
      </c>
    </row>
    <row r="429" spans="2:23" x14ac:dyDescent="0.15">
      <c r="B429" s="155" t="s">
        <v>92</v>
      </c>
      <c r="C429" s="41" t="s">
        <v>174</v>
      </c>
      <c r="D429" s="46">
        <f>詳細表【係数】!G422</f>
        <v>0</v>
      </c>
      <c r="E429" s="46">
        <f>詳細表【係数】!H422</f>
        <v>0</v>
      </c>
      <c r="F429" s="46">
        <f>詳細表【係数】!I422</f>
        <v>0</v>
      </c>
      <c r="G429" s="46">
        <f>詳細表【係数】!AA422</f>
        <v>0</v>
      </c>
      <c r="H429" s="46">
        <f>詳細表【係数】!AE422</f>
        <v>0</v>
      </c>
      <c r="I429" s="46">
        <f>詳細表【係数】!M422</f>
        <v>1.7645353440259757E-3</v>
      </c>
      <c r="J429" s="46">
        <f>詳細表【係数】!N422</f>
        <v>6.5205434218617241E-4</v>
      </c>
      <c r="K429" s="46">
        <f>詳細表【係数】!O422</f>
        <v>5.0785790765050403E-4</v>
      </c>
      <c r="L429" s="46">
        <f>詳細表【係数】!AB422</f>
        <v>2.9801177211594078E-11</v>
      </c>
      <c r="M429" s="46">
        <f>詳細表【係数】!AF422</f>
        <v>2.9495524111987986E-11</v>
      </c>
      <c r="N429" s="46">
        <f>詳細表【係数】!U422</f>
        <v>5.7545230995359809E-5</v>
      </c>
      <c r="O429" s="46">
        <f>詳細表【係数】!V422</f>
        <v>2.1264871723690626E-5</v>
      </c>
      <c r="P429" s="46">
        <f>詳細表【係数】!W422</f>
        <v>1.6562320900803758E-5</v>
      </c>
      <c r="Q429" s="46">
        <f>詳細表【係数】!AC422</f>
        <v>9.7187944258575801E-13</v>
      </c>
      <c r="R429" s="46">
        <f>詳細表【係数】!AG422</f>
        <v>9.6191144830282725E-13</v>
      </c>
      <c r="S429" s="46">
        <f t="shared" si="27"/>
        <v>1.8220805750213355E-3</v>
      </c>
      <c r="T429" s="46">
        <f t="shared" si="28"/>
        <v>6.7331921390986304E-4</v>
      </c>
      <c r="U429" s="46">
        <f t="shared" si="29"/>
        <v>5.2442022855130781E-4</v>
      </c>
      <c r="V429" s="46">
        <f t="shared" si="30"/>
        <v>3.0773056654179834E-11</v>
      </c>
      <c r="W429" s="46">
        <f t="shared" si="31"/>
        <v>3.045743556029081E-11</v>
      </c>
    </row>
    <row r="430" spans="2:23" x14ac:dyDescent="0.15">
      <c r="B430" s="163" t="s">
        <v>93</v>
      </c>
      <c r="C430" s="62" t="s">
        <v>175</v>
      </c>
      <c r="D430" s="67">
        <f>詳細表【係数】!G423</f>
        <v>2.8265742741651414E-4</v>
      </c>
      <c r="E430" s="67">
        <f>詳細表【係数】!H423</f>
        <v>1.2258038642738112E-4</v>
      </c>
      <c r="F430" s="67">
        <f>詳細表【係数】!I423</f>
        <v>1.0068365886500654E-4</v>
      </c>
      <c r="G430" s="67">
        <f>詳細表【係数】!AA423</f>
        <v>4.2622322434647921E-11</v>
      </c>
      <c r="H430" s="67">
        <f>詳細表【係数】!AE423</f>
        <v>3.1162176807652353E-11</v>
      </c>
      <c r="I430" s="67">
        <f>詳細表【係数】!M423</f>
        <v>6.7877916818924802E-5</v>
      </c>
      <c r="J430" s="67">
        <f>詳細表【係数】!N423</f>
        <v>2.9436697806241027E-5</v>
      </c>
      <c r="K430" s="67">
        <f>詳細表【係数】!O423</f>
        <v>2.4178374097324815E-5</v>
      </c>
      <c r="L430" s="67">
        <f>詳細表【係数】!AB423</f>
        <v>1.0235409284275525E-11</v>
      </c>
      <c r="M430" s="67">
        <f>詳細表【係数】!AF423</f>
        <v>7.4833471194426957E-12</v>
      </c>
      <c r="N430" s="67">
        <f>詳細表【係数】!U423</f>
        <v>5.5014109054153673E-5</v>
      </c>
      <c r="O430" s="67">
        <f>詳細表【係数】!V423</f>
        <v>2.3858034824887282E-5</v>
      </c>
      <c r="P430" s="67">
        <f>詳細表【係数】!W423</f>
        <v>1.959623647394401E-5</v>
      </c>
      <c r="Q430" s="67">
        <f>詳細表【係数】!AC423</f>
        <v>8.2956570998071217E-12</v>
      </c>
      <c r="R430" s="67">
        <f>詳細表【係数】!AG423</f>
        <v>6.0651489293249115E-12</v>
      </c>
      <c r="S430" s="67">
        <f t="shared" si="27"/>
        <v>4.055494532895926E-4</v>
      </c>
      <c r="T430" s="67">
        <f t="shared" si="28"/>
        <v>1.7587511905850942E-4</v>
      </c>
      <c r="U430" s="67">
        <f t="shared" si="29"/>
        <v>1.4445826943627535E-4</v>
      </c>
      <c r="V430" s="67">
        <f t="shared" si="30"/>
        <v>6.1153388818730569E-11</v>
      </c>
      <c r="W430" s="67">
        <f t="shared" si="31"/>
        <v>4.4710672856419955E-11</v>
      </c>
    </row>
    <row r="431" spans="2:23" x14ac:dyDescent="0.15">
      <c r="B431" s="155" t="s">
        <v>94</v>
      </c>
      <c r="C431" s="41" t="s">
        <v>981</v>
      </c>
      <c r="D431" s="46">
        <f>詳細表【係数】!G424</f>
        <v>0</v>
      </c>
      <c r="E431" s="46">
        <f>詳細表【係数】!H424</f>
        <v>0</v>
      </c>
      <c r="F431" s="46">
        <f>詳細表【係数】!I424</f>
        <v>0</v>
      </c>
      <c r="G431" s="46">
        <f>詳細表【係数】!AA424</f>
        <v>0</v>
      </c>
      <c r="H431" s="46">
        <f>詳細表【係数】!AE424</f>
        <v>0</v>
      </c>
      <c r="I431" s="46">
        <f>詳細表【係数】!M424</f>
        <v>9.6143393209924776E-5</v>
      </c>
      <c r="J431" s="46">
        <f>詳細表【係数】!N424</f>
        <v>3.1245785525347192E-5</v>
      </c>
      <c r="K431" s="46">
        <f>詳細表【係数】!O424</f>
        <v>2.2708932175180667E-5</v>
      </c>
      <c r="L431" s="46">
        <f>詳細表【係数】!AB424</f>
        <v>4.4459372582624167E-12</v>
      </c>
      <c r="M431" s="46">
        <f>詳細表【係数】!AF424</f>
        <v>3.5959786647710727E-12</v>
      </c>
      <c r="N431" s="46">
        <f>詳細表【係数】!U424</f>
        <v>5.7083488420610009E-5</v>
      </c>
      <c r="O431" s="46">
        <f>詳細表【係数】!V424</f>
        <v>1.8551648497932348E-5</v>
      </c>
      <c r="P431" s="46">
        <f>詳細表【係数】!W424</f>
        <v>1.3483038444835412E-5</v>
      </c>
      <c r="Q431" s="46">
        <f>詳細表【係数】!AC424</f>
        <v>2.6396988865021967E-12</v>
      </c>
      <c r="R431" s="46">
        <f>詳細表【係数】!AG424</f>
        <v>2.135050569965012E-12</v>
      </c>
      <c r="S431" s="46">
        <f t="shared" si="27"/>
        <v>1.5322688163053478E-4</v>
      </c>
      <c r="T431" s="46">
        <f t="shared" si="28"/>
        <v>4.979743402327954E-5</v>
      </c>
      <c r="U431" s="46">
        <f t="shared" si="29"/>
        <v>3.6191970620016076E-5</v>
      </c>
      <c r="V431" s="46">
        <f t="shared" si="30"/>
        <v>7.0856361447646134E-12</v>
      </c>
      <c r="W431" s="46">
        <f t="shared" si="31"/>
        <v>5.7310292347360851E-12</v>
      </c>
    </row>
    <row r="432" spans="2:23" x14ac:dyDescent="0.15">
      <c r="B432" s="155" t="s">
        <v>95</v>
      </c>
      <c r="C432" s="41" t="s">
        <v>210</v>
      </c>
      <c r="D432" s="46">
        <f>詳細表【係数】!G425</f>
        <v>0</v>
      </c>
      <c r="E432" s="46">
        <f>詳細表【係数】!H425</f>
        <v>0</v>
      </c>
      <c r="F432" s="46">
        <f>詳細表【係数】!I425</f>
        <v>0</v>
      </c>
      <c r="G432" s="46">
        <f>詳細表【係数】!AA425</f>
        <v>0</v>
      </c>
      <c r="H432" s="46">
        <f>詳細表【係数】!AE425</f>
        <v>0</v>
      </c>
      <c r="I432" s="46">
        <f>詳細表【係数】!M425</f>
        <v>0</v>
      </c>
      <c r="J432" s="46">
        <f>詳細表【係数】!N425</f>
        <v>0</v>
      </c>
      <c r="K432" s="46">
        <f>詳細表【係数】!O425</f>
        <v>0</v>
      </c>
      <c r="L432" s="46">
        <f>詳細表【係数】!AB425</f>
        <v>0</v>
      </c>
      <c r="M432" s="46">
        <f>詳細表【係数】!AF425</f>
        <v>0</v>
      </c>
      <c r="N432" s="46">
        <f>詳細表【係数】!U425</f>
        <v>0</v>
      </c>
      <c r="O432" s="46">
        <f>詳細表【係数】!V425</f>
        <v>0</v>
      </c>
      <c r="P432" s="46">
        <f>詳細表【係数】!W425</f>
        <v>0</v>
      </c>
      <c r="Q432" s="46">
        <f>詳細表【係数】!AC425</f>
        <v>0</v>
      </c>
      <c r="R432" s="46">
        <f>詳細表【係数】!AG425</f>
        <v>0</v>
      </c>
      <c r="S432" s="46">
        <f t="shared" si="27"/>
        <v>0</v>
      </c>
      <c r="T432" s="46">
        <f t="shared" si="28"/>
        <v>0</v>
      </c>
      <c r="U432" s="46">
        <f t="shared" si="29"/>
        <v>0</v>
      </c>
      <c r="V432" s="46">
        <f t="shared" si="30"/>
        <v>0</v>
      </c>
      <c r="W432" s="46">
        <f t="shared" si="31"/>
        <v>0</v>
      </c>
    </row>
    <row r="433" spans="2:23" x14ac:dyDescent="0.15">
      <c r="B433" s="155" t="s">
        <v>96</v>
      </c>
      <c r="C433" s="41" t="s">
        <v>176</v>
      </c>
      <c r="D433" s="46">
        <f>詳細表【係数】!G426</f>
        <v>0</v>
      </c>
      <c r="E433" s="46">
        <f>詳細表【係数】!H426</f>
        <v>0</v>
      </c>
      <c r="F433" s="46">
        <f>詳細表【係数】!I426</f>
        <v>0</v>
      </c>
      <c r="G433" s="46">
        <f>詳細表【係数】!AA426</f>
        <v>0</v>
      </c>
      <c r="H433" s="46">
        <f>詳細表【係数】!AE426</f>
        <v>0</v>
      </c>
      <c r="I433" s="46">
        <f>詳細表【係数】!M426</f>
        <v>3.6397375894192899E-3</v>
      </c>
      <c r="J433" s="46">
        <f>詳細表【係数】!N426</f>
        <v>1.6148091861671681E-3</v>
      </c>
      <c r="K433" s="46">
        <f>詳細表【係数】!O426</f>
        <v>1.2159177577342212E-3</v>
      </c>
      <c r="L433" s="46">
        <f>詳細表【係数】!AB426</f>
        <v>3.8219674420270647E-10</v>
      </c>
      <c r="M433" s="46">
        <f>詳細表【係数】!AF426</f>
        <v>3.2825670783080512E-10</v>
      </c>
      <c r="N433" s="46">
        <f>詳細表【係数】!U426</f>
        <v>3.086552719182927E-4</v>
      </c>
      <c r="O433" s="46">
        <f>詳細表【係数】!V426</f>
        <v>1.3693826991854807E-4</v>
      </c>
      <c r="P433" s="46">
        <f>詳細表【係数】!W426</f>
        <v>1.0311167135639983E-4</v>
      </c>
      <c r="Q433" s="46">
        <f>詳細表【係数】!AC426</f>
        <v>3.2410864000498954E-11</v>
      </c>
      <c r="R433" s="46">
        <f>詳細表【係数】!AG426</f>
        <v>2.7836667046836675E-11</v>
      </c>
      <c r="S433" s="46">
        <f t="shared" si="27"/>
        <v>3.9483928613375831E-3</v>
      </c>
      <c r="T433" s="46">
        <f t="shared" si="28"/>
        <v>1.7517474560857162E-3</v>
      </c>
      <c r="U433" s="46">
        <f t="shared" si="29"/>
        <v>1.3190294290906211E-3</v>
      </c>
      <c r="V433" s="46">
        <f t="shared" si="30"/>
        <v>4.1460760820320544E-10</v>
      </c>
      <c r="W433" s="46">
        <f t="shared" si="31"/>
        <v>3.5609337487764179E-10</v>
      </c>
    </row>
    <row r="434" spans="2:23" x14ac:dyDescent="0.15">
      <c r="B434" s="155" t="s">
        <v>97</v>
      </c>
      <c r="C434" s="41" t="s">
        <v>982</v>
      </c>
      <c r="D434" s="46">
        <f>詳細表【係数】!G427</f>
        <v>0</v>
      </c>
      <c r="E434" s="46">
        <f>詳細表【係数】!H427</f>
        <v>0</v>
      </c>
      <c r="F434" s="46">
        <f>詳細表【係数】!I427</f>
        <v>0</v>
      </c>
      <c r="G434" s="46">
        <f>詳細表【係数】!AA427</f>
        <v>0</v>
      </c>
      <c r="H434" s="46">
        <f>詳細表【係数】!AE427</f>
        <v>0</v>
      </c>
      <c r="I434" s="46">
        <f>詳細表【係数】!M427</f>
        <v>0</v>
      </c>
      <c r="J434" s="46">
        <f>詳細表【係数】!N427</f>
        <v>0</v>
      </c>
      <c r="K434" s="46">
        <f>詳細表【係数】!O427</f>
        <v>0</v>
      </c>
      <c r="L434" s="46">
        <f>詳細表【係数】!AB427</f>
        <v>0</v>
      </c>
      <c r="M434" s="46">
        <f>詳細表【係数】!AF427</f>
        <v>0</v>
      </c>
      <c r="N434" s="46">
        <f>詳細表【係数】!U427</f>
        <v>0</v>
      </c>
      <c r="O434" s="46">
        <f>詳細表【係数】!V427</f>
        <v>0</v>
      </c>
      <c r="P434" s="46">
        <f>詳細表【係数】!W427</f>
        <v>0</v>
      </c>
      <c r="Q434" s="46">
        <f>詳細表【係数】!AC427</f>
        <v>0</v>
      </c>
      <c r="R434" s="46">
        <f>詳細表【係数】!AG427</f>
        <v>0</v>
      </c>
      <c r="S434" s="46">
        <f t="shared" si="27"/>
        <v>0</v>
      </c>
      <c r="T434" s="46">
        <f t="shared" si="28"/>
        <v>0</v>
      </c>
      <c r="U434" s="46">
        <f t="shared" si="29"/>
        <v>0</v>
      </c>
      <c r="V434" s="46">
        <f t="shared" si="30"/>
        <v>0</v>
      </c>
      <c r="W434" s="46">
        <f t="shared" si="31"/>
        <v>0</v>
      </c>
    </row>
    <row r="435" spans="2:23" x14ac:dyDescent="0.15">
      <c r="B435" s="155" t="s">
        <v>98</v>
      </c>
      <c r="C435" s="41" t="s">
        <v>983</v>
      </c>
      <c r="D435" s="67">
        <f>詳細表【係数】!G428</f>
        <v>0</v>
      </c>
      <c r="E435" s="67">
        <f>詳細表【係数】!H428</f>
        <v>0</v>
      </c>
      <c r="F435" s="67">
        <f>詳細表【係数】!I428</f>
        <v>0</v>
      </c>
      <c r="G435" s="67">
        <f>詳細表【係数】!AA428</f>
        <v>0</v>
      </c>
      <c r="H435" s="67">
        <f>詳細表【係数】!AE428</f>
        <v>0</v>
      </c>
      <c r="I435" s="67">
        <f>詳細表【係数】!M428</f>
        <v>0</v>
      </c>
      <c r="J435" s="67">
        <f>詳細表【係数】!N428</f>
        <v>0</v>
      </c>
      <c r="K435" s="67">
        <f>詳細表【係数】!O428</f>
        <v>0</v>
      </c>
      <c r="L435" s="67">
        <f>詳細表【係数】!AB428</f>
        <v>0</v>
      </c>
      <c r="M435" s="67">
        <f>詳細表【係数】!AF428</f>
        <v>0</v>
      </c>
      <c r="N435" s="67">
        <f>詳細表【係数】!U428</f>
        <v>0</v>
      </c>
      <c r="O435" s="67">
        <f>詳細表【係数】!V428</f>
        <v>0</v>
      </c>
      <c r="P435" s="67">
        <f>詳細表【係数】!W428</f>
        <v>0</v>
      </c>
      <c r="Q435" s="67">
        <f>詳細表【係数】!AC428</f>
        <v>0</v>
      </c>
      <c r="R435" s="67">
        <f>詳細表【係数】!AG428</f>
        <v>0</v>
      </c>
      <c r="S435" s="67">
        <f t="shared" ref="S435:S477" si="32">D435+I435+N435</f>
        <v>0</v>
      </c>
      <c r="T435" s="67">
        <f t="shared" ref="T435:T477" si="33">E435+J435+O435</f>
        <v>0</v>
      </c>
      <c r="U435" s="67">
        <f t="shared" ref="U435:U477" si="34">F435+K435+P435</f>
        <v>0</v>
      </c>
      <c r="V435" s="67">
        <f t="shared" ref="V435:V477" si="35">G435+L435+Q435</f>
        <v>0</v>
      </c>
      <c r="W435" s="67">
        <f t="shared" ref="W435:W477" si="36">H435+M435+R435</f>
        <v>0</v>
      </c>
    </row>
    <row r="436" spans="2:23" x14ac:dyDescent="0.15">
      <c r="B436" s="162" t="s">
        <v>99</v>
      </c>
      <c r="C436" s="116" t="s">
        <v>177</v>
      </c>
      <c r="D436" s="46">
        <f>詳細表【係数】!G429</f>
        <v>0</v>
      </c>
      <c r="E436" s="46">
        <f>詳細表【係数】!H429</f>
        <v>0</v>
      </c>
      <c r="F436" s="46">
        <f>詳細表【係数】!I429</f>
        <v>0</v>
      </c>
      <c r="G436" s="46">
        <f>詳細表【係数】!AA429</f>
        <v>0</v>
      </c>
      <c r="H436" s="46">
        <f>詳細表【係数】!AE429</f>
        <v>0</v>
      </c>
      <c r="I436" s="46">
        <f>詳細表【係数】!M429</f>
        <v>1.1765046677873892E-2</v>
      </c>
      <c r="J436" s="46">
        <f>詳細表【係数】!N429</f>
        <v>4.3058189235545769E-3</v>
      </c>
      <c r="K436" s="46">
        <f>詳細表【係数】!O429</f>
        <v>7.535552304179544E-4</v>
      </c>
      <c r="L436" s="46">
        <f>詳細表【係数】!AB429</f>
        <v>7.271942462055569E-11</v>
      </c>
      <c r="M436" s="46">
        <f>詳細表【係数】!AF429</f>
        <v>7.271942462055569E-11</v>
      </c>
      <c r="N436" s="46">
        <f>詳細表【係数】!U429</f>
        <v>2.9521613834378705E-3</v>
      </c>
      <c r="O436" s="46">
        <f>詳細表【係数】!V429</f>
        <v>1.080443851880321E-3</v>
      </c>
      <c r="P436" s="46">
        <f>詳細表【係数】!W429</f>
        <v>1.8908693798140805E-4</v>
      </c>
      <c r="Q436" s="46">
        <f>詳細表【係数】!AC429</f>
        <v>1.8247226982479022E-11</v>
      </c>
      <c r="R436" s="46">
        <f>詳細表【係数】!AG429</f>
        <v>1.8247226982479022E-11</v>
      </c>
      <c r="S436" s="46">
        <f t="shared" si="32"/>
        <v>1.4717208061311762E-2</v>
      </c>
      <c r="T436" s="46">
        <f t="shared" si="33"/>
        <v>5.3862627754348979E-3</v>
      </c>
      <c r="U436" s="46">
        <f t="shared" si="34"/>
        <v>9.4264216839936243E-4</v>
      </c>
      <c r="V436" s="46">
        <f t="shared" si="35"/>
        <v>9.0966651603034709E-11</v>
      </c>
      <c r="W436" s="46">
        <f t="shared" si="36"/>
        <v>9.0966651603034709E-11</v>
      </c>
    </row>
    <row r="437" spans="2:23" x14ac:dyDescent="0.15">
      <c r="B437" s="155" t="s">
        <v>100</v>
      </c>
      <c r="C437" s="41" t="s">
        <v>178</v>
      </c>
      <c r="D437" s="46">
        <f>詳細表【係数】!G430</f>
        <v>0</v>
      </c>
      <c r="E437" s="46">
        <f>詳細表【係数】!H430</f>
        <v>0</v>
      </c>
      <c r="F437" s="46">
        <f>詳細表【係数】!I430</f>
        <v>0</v>
      </c>
      <c r="G437" s="46">
        <f>詳細表【係数】!AA430</f>
        <v>0</v>
      </c>
      <c r="H437" s="46">
        <f>詳細表【係数】!AE430</f>
        <v>0</v>
      </c>
      <c r="I437" s="46">
        <f>詳細表【係数】!M430</f>
        <v>9.4627332398683126E-4</v>
      </c>
      <c r="J437" s="46">
        <f>詳細表【係数】!N430</f>
        <v>3.039264077357655E-4</v>
      </c>
      <c r="K437" s="46">
        <f>詳細表【係数】!O430</f>
        <v>8.2920821859592872E-5</v>
      </c>
      <c r="L437" s="46">
        <f>詳細表【係数】!AB430</f>
        <v>6.0069628483107285E-12</v>
      </c>
      <c r="M437" s="46">
        <f>詳細表【係数】!AF430</f>
        <v>6.0069628483107285E-12</v>
      </c>
      <c r="N437" s="46">
        <f>詳細表【係数】!U430</f>
        <v>5.6457924420762857E-4</v>
      </c>
      <c r="O437" s="46">
        <f>詳細表【係数】!V430</f>
        <v>1.8133295869659954E-4</v>
      </c>
      <c r="P437" s="46">
        <f>詳細表【係数】!W430</f>
        <v>4.9473417191263705E-5</v>
      </c>
      <c r="Q437" s="46">
        <f>詳細表【係数】!AC430</f>
        <v>3.5839608482187026E-12</v>
      </c>
      <c r="R437" s="46">
        <f>詳細表【係数】!AG430</f>
        <v>3.5839608482187026E-12</v>
      </c>
      <c r="S437" s="46">
        <f t="shared" si="32"/>
        <v>1.5108525681944598E-3</v>
      </c>
      <c r="T437" s="46">
        <f t="shared" si="33"/>
        <v>4.8525936643236507E-4</v>
      </c>
      <c r="U437" s="46">
        <f t="shared" si="34"/>
        <v>1.3239423905085656E-4</v>
      </c>
      <c r="V437" s="46">
        <f t="shared" si="35"/>
        <v>9.5909236965294307E-12</v>
      </c>
      <c r="W437" s="46">
        <f t="shared" si="36"/>
        <v>9.5909236965294307E-12</v>
      </c>
    </row>
    <row r="438" spans="2:23" x14ac:dyDescent="0.15">
      <c r="B438" s="155" t="s">
        <v>101</v>
      </c>
      <c r="C438" s="41" t="s">
        <v>179</v>
      </c>
      <c r="D438" s="46">
        <f>詳細表【係数】!G431</f>
        <v>0</v>
      </c>
      <c r="E438" s="46">
        <f>詳細表【係数】!H431</f>
        <v>0</v>
      </c>
      <c r="F438" s="46">
        <f>詳細表【係数】!I431</f>
        <v>0</v>
      </c>
      <c r="G438" s="46">
        <f>詳細表【係数】!AA431</f>
        <v>0</v>
      </c>
      <c r="H438" s="46">
        <f>詳細表【係数】!AE431</f>
        <v>0</v>
      </c>
      <c r="I438" s="46">
        <f>詳細表【係数】!M431</f>
        <v>3.9257197516398912E-3</v>
      </c>
      <c r="J438" s="46">
        <f>詳細表【係数】!N431</f>
        <v>2.0012286714939059E-3</v>
      </c>
      <c r="K438" s="46">
        <f>詳細表【係数】!O431</f>
        <v>3.5124623183225141E-4</v>
      </c>
      <c r="L438" s="46">
        <f>詳細表【係数】!AB431</f>
        <v>6.6441917453559073E-11</v>
      </c>
      <c r="M438" s="46">
        <f>詳細表【係数】!AF431</f>
        <v>6.6441917453559073E-11</v>
      </c>
      <c r="N438" s="46">
        <f>詳細表【係数】!U431</f>
        <v>1.2722363904409258E-3</v>
      </c>
      <c r="O438" s="46">
        <f>詳細表【係数】!V431</f>
        <v>6.4855264831493401E-4</v>
      </c>
      <c r="P438" s="46">
        <f>詳細表【係数】!W431</f>
        <v>1.1383090653772976E-4</v>
      </c>
      <c r="Q438" s="46">
        <f>詳細表【係数】!AC431</f>
        <v>2.1532312692412466E-11</v>
      </c>
      <c r="R438" s="46">
        <f>詳細表【係数】!AG431</f>
        <v>2.1532312692412466E-11</v>
      </c>
      <c r="S438" s="46">
        <f t="shared" si="32"/>
        <v>5.1979561420808168E-3</v>
      </c>
      <c r="T438" s="46">
        <f t="shared" si="33"/>
        <v>2.6497813198088399E-3</v>
      </c>
      <c r="U438" s="46">
        <f t="shared" si="34"/>
        <v>4.6507713836998116E-4</v>
      </c>
      <c r="V438" s="46">
        <f t="shared" si="35"/>
        <v>8.7974230145971535E-11</v>
      </c>
      <c r="W438" s="46">
        <f t="shared" si="36"/>
        <v>8.7974230145971535E-11</v>
      </c>
    </row>
    <row r="439" spans="2:23" x14ac:dyDescent="0.15">
      <c r="B439" s="155" t="s">
        <v>102</v>
      </c>
      <c r="C439" s="41" t="s">
        <v>180</v>
      </c>
      <c r="D439" s="46">
        <f>詳細表【係数】!G432</f>
        <v>0</v>
      </c>
      <c r="E439" s="46">
        <f>詳細表【係数】!H432</f>
        <v>0</v>
      </c>
      <c r="F439" s="46">
        <f>詳細表【係数】!I432</f>
        <v>0</v>
      </c>
      <c r="G439" s="46">
        <f>詳細表【係数】!AA432</f>
        <v>0</v>
      </c>
      <c r="H439" s="46">
        <f>詳細表【係数】!AE432</f>
        <v>0</v>
      </c>
      <c r="I439" s="46">
        <f>詳細表【係数】!M432</f>
        <v>3.3654587860104095E-3</v>
      </c>
      <c r="J439" s="46">
        <f>詳細表【係数】!N432</f>
        <v>2.1241277756802969E-3</v>
      </c>
      <c r="K439" s="46">
        <f>詳細表【係数】!O432</f>
        <v>1.4985818194612113E-3</v>
      </c>
      <c r="L439" s="46">
        <f>詳細表【係数】!AB432</f>
        <v>2.217726362846732E-10</v>
      </c>
      <c r="M439" s="46">
        <f>詳細表【係数】!AF432</f>
        <v>2.1541551730845406E-10</v>
      </c>
      <c r="N439" s="46">
        <f>詳細表【係数】!U432</f>
        <v>2.2208700339489658E-4</v>
      </c>
      <c r="O439" s="46">
        <f>詳細表【係数】!V432</f>
        <v>1.4017143056086292E-4</v>
      </c>
      <c r="P439" s="46">
        <f>詳細表【係数】!W432</f>
        <v>9.8891582630476727E-5</v>
      </c>
      <c r="Q439" s="46">
        <f>詳細表【係数】!AC432</f>
        <v>1.4634801184368756E-11</v>
      </c>
      <c r="R439" s="46">
        <f>詳細表【係数】!AG432</f>
        <v>1.4215294188911831E-11</v>
      </c>
      <c r="S439" s="46">
        <f t="shared" si="32"/>
        <v>3.587545789405306E-3</v>
      </c>
      <c r="T439" s="46">
        <f t="shared" si="33"/>
        <v>2.2642992062411596E-3</v>
      </c>
      <c r="U439" s="46">
        <f t="shared" si="34"/>
        <v>1.5974734020916879E-3</v>
      </c>
      <c r="V439" s="46">
        <f t="shared" si="35"/>
        <v>2.3640743746904196E-10</v>
      </c>
      <c r="W439" s="46">
        <f t="shared" si="36"/>
        <v>2.2963081149736589E-10</v>
      </c>
    </row>
    <row r="440" spans="2:23" x14ac:dyDescent="0.15">
      <c r="B440" s="163" t="s">
        <v>103</v>
      </c>
      <c r="C440" s="62" t="s">
        <v>181</v>
      </c>
      <c r="D440" s="67">
        <f>詳細表【係数】!G433</f>
        <v>7.8437470835028902E-2</v>
      </c>
      <c r="E440" s="67">
        <f>詳細表【係数】!H433</f>
        <v>5.414460658743879E-2</v>
      </c>
      <c r="F440" s="67">
        <f>詳細表【係数】!I433</f>
        <v>3.5763419148991442E-2</v>
      </c>
      <c r="G440" s="67">
        <f>詳細表【係数】!AA433</f>
        <v>9.8900553402857429E-9</v>
      </c>
      <c r="H440" s="67">
        <f>詳細表【係数】!AE433</f>
        <v>9.3239961283103806E-9</v>
      </c>
      <c r="I440" s="67">
        <f>詳細表【係数】!M433</f>
        <v>1.6275698817341984E-2</v>
      </c>
      <c r="J440" s="67">
        <f>詳細表【係数】!N433</f>
        <v>1.1234953141899068E-2</v>
      </c>
      <c r="K440" s="67">
        <f>詳細表【係数】!O433</f>
        <v>7.4208746476741383E-3</v>
      </c>
      <c r="L440" s="67">
        <f>詳細表【係数】!AB433</f>
        <v>2.0521768523603384E-9</v>
      </c>
      <c r="M440" s="67">
        <f>詳細表【係数】!AF433</f>
        <v>1.9347201170932119E-9</v>
      </c>
      <c r="N440" s="67">
        <f>詳細表【係数】!U433</f>
        <v>1.4257490682668846E-2</v>
      </c>
      <c r="O440" s="67">
        <f>詳細表【係数】!V433</f>
        <v>9.841804123959989E-3</v>
      </c>
      <c r="P440" s="67">
        <f>詳細表【係数】!W433</f>
        <v>6.5006763969933422E-3</v>
      </c>
      <c r="Q440" s="67">
        <f>詳細表【係数】!AC433</f>
        <v>1.7977042141220044E-9</v>
      </c>
      <c r="R440" s="67">
        <f>詳細表【係数】!AG433</f>
        <v>1.6948122690521307E-9</v>
      </c>
      <c r="S440" s="67">
        <f t="shared" si="32"/>
        <v>0.10897066033503974</v>
      </c>
      <c r="T440" s="67">
        <f t="shared" si="33"/>
        <v>7.5221363853297848E-2</v>
      </c>
      <c r="U440" s="67">
        <f t="shared" si="34"/>
        <v>4.9684970193658924E-2</v>
      </c>
      <c r="V440" s="67">
        <f t="shared" si="35"/>
        <v>1.3739936406768087E-8</v>
      </c>
      <c r="W440" s="67">
        <f t="shared" si="36"/>
        <v>1.2953528514455722E-8</v>
      </c>
    </row>
    <row r="441" spans="2:23" x14ac:dyDescent="0.15">
      <c r="B441" s="155" t="s">
        <v>104</v>
      </c>
      <c r="C441" s="41" t="s">
        <v>182</v>
      </c>
      <c r="D441" s="46">
        <f>詳細表【係数】!G434</f>
        <v>0</v>
      </c>
      <c r="E441" s="46">
        <f>詳細表【係数】!H434</f>
        <v>0</v>
      </c>
      <c r="F441" s="46">
        <f>詳細表【係数】!I434</f>
        <v>0</v>
      </c>
      <c r="G441" s="46">
        <f>詳細表【係数】!AA434</f>
        <v>0</v>
      </c>
      <c r="H441" s="46">
        <f>詳細表【係数】!AE434</f>
        <v>0</v>
      </c>
      <c r="I441" s="46">
        <f>詳細表【係数】!M434</f>
        <v>7.8949145704181583E-3</v>
      </c>
      <c r="J441" s="46">
        <f>詳細表【係数】!N434</f>
        <v>5.347067641511093E-3</v>
      </c>
      <c r="K441" s="46">
        <f>詳細表【係数】!O434</f>
        <v>2.4970546009999836E-3</v>
      </c>
      <c r="L441" s="46">
        <f>詳細表【係数】!AB434</f>
        <v>3.8293272204055397E-10</v>
      </c>
      <c r="M441" s="46">
        <f>詳細表【係数】!AF434</f>
        <v>3.6637291321741958E-10</v>
      </c>
      <c r="N441" s="46">
        <f>詳細表【係数】!U434</f>
        <v>7.5430957260253879E-3</v>
      </c>
      <c r="O441" s="46">
        <f>詳細表【係数】!V434</f>
        <v>5.1087877789809562E-3</v>
      </c>
      <c r="P441" s="46">
        <f>詳細表【係数】!W434</f>
        <v>2.3857790632758388E-3</v>
      </c>
      <c r="Q441" s="46">
        <f>詳細表【係数】!AC434</f>
        <v>3.6586819948659427E-10</v>
      </c>
      <c r="R441" s="46">
        <f>詳細表【係数】!AG434</f>
        <v>3.5004634073898706E-10</v>
      </c>
      <c r="S441" s="46">
        <f t="shared" si="32"/>
        <v>1.5438010296443545E-2</v>
      </c>
      <c r="T441" s="46">
        <f t="shared" si="33"/>
        <v>1.0455855420492049E-2</v>
      </c>
      <c r="U441" s="46">
        <f t="shared" si="34"/>
        <v>4.8828336642758223E-3</v>
      </c>
      <c r="V441" s="46">
        <f t="shared" si="35"/>
        <v>7.4880092152714819E-10</v>
      </c>
      <c r="W441" s="46">
        <f t="shared" si="36"/>
        <v>7.1641925395640659E-10</v>
      </c>
    </row>
    <row r="442" spans="2:23" x14ac:dyDescent="0.15">
      <c r="B442" s="155" t="s">
        <v>105</v>
      </c>
      <c r="C442" s="41" t="s">
        <v>183</v>
      </c>
      <c r="D442" s="46">
        <f>詳細表【係数】!G435</f>
        <v>0</v>
      </c>
      <c r="E442" s="46">
        <f>詳細表【係数】!H435</f>
        <v>0</v>
      </c>
      <c r="F442" s="46">
        <f>詳細表【係数】!I435</f>
        <v>0</v>
      </c>
      <c r="G442" s="46">
        <f>詳細表【係数】!AA435</f>
        <v>0</v>
      </c>
      <c r="H442" s="46">
        <f>詳細表【係数】!AE435</f>
        <v>0</v>
      </c>
      <c r="I442" s="46">
        <f>詳細表【係数】!M435</f>
        <v>7.5775623653566142E-3</v>
      </c>
      <c r="J442" s="46">
        <f>詳細表【係数】!N435</f>
        <v>5.4188433258765484E-3</v>
      </c>
      <c r="K442" s="46">
        <f>詳細表【係数】!O435</f>
        <v>1.4394346075440709E-3</v>
      </c>
      <c r="L442" s="46">
        <f>詳細表【係数】!AB435</f>
        <v>2.9942436469381697E-10</v>
      </c>
      <c r="M442" s="46">
        <f>詳細表【係数】!AF435</f>
        <v>2.7150541195504365E-10</v>
      </c>
      <c r="N442" s="46">
        <f>詳細表【係数】!U435</f>
        <v>1.3787691895484548E-3</v>
      </c>
      <c r="O442" s="46">
        <f>詳細表【係数】!V435</f>
        <v>9.8598122463057383E-4</v>
      </c>
      <c r="P442" s="46">
        <f>詳細表【係数】!W435</f>
        <v>2.6191115184020467E-4</v>
      </c>
      <c r="Q442" s="46">
        <f>詳細表【係数】!AC435</f>
        <v>5.4481516447476456E-11</v>
      </c>
      <c r="R442" s="46">
        <f>詳細表【係数】!AG435</f>
        <v>4.9401546137147178E-11</v>
      </c>
      <c r="S442" s="46">
        <f t="shared" si="32"/>
        <v>8.9563315549050695E-3</v>
      </c>
      <c r="T442" s="46">
        <f t="shared" si="33"/>
        <v>6.4048245505071225E-3</v>
      </c>
      <c r="U442" s="46">
        <f t="shared" si="34"/>
        <v>1.7013457593842755E-3</v>
      </c>
      <c r="V442" s="46">
        <f t="shared" si="35"/>
        <v>3.5390588114129342E-10</v>
      </c>
      <c r="W442" s="46">
        <f t="shared" si="36"/>
        <v>3.2090695809219083E-10</v>
      </c>
    </row>
    <row r="443" spans="2:23" x14ac:dyDescent="0.15">
      <c r="B443" s="155" t="s">
        <v>106</v>
      </c>
      <c r="C443" s="41" t="s">
        <v>211</v>
      </c>
      <c r="D443" s="46">
        <f>詳細表【係数】!G436</f>
        <v>0</v>
      </c>
      <c r="E443" s="46">
        <f>詳細表【係数】!H436</f>
        <v>0</v>
      </c>
      <c r="F443" s="46">
        <f>詳細表【係数】!I436</f>
        <v>0</v>
      </c>
      <c r="G443" s="46">
        <f>詳細表【係数】!AA436</f>
        <v>0</v>
      </c>
      <c r="H443" s="46">
        <f>詳細表【係数】!AE436</f>
        <v>0</v>
      </c>
      <c r="I443" s="46">
        <f>詳細表【係数】!M436</f>
        <v>0</v>
      </c>
      <c r="J443" s="46">
        <f>詳細表【係数】!N436</f>
        <v>0</v>
      </c>
      <c r="K443" s="46">
        <f>詳細表【係数】!O436</f>
        <v>0</v>
      </c>
      <c r="L443" s="46">
        <f>詳細表【係数】!AB436</f>
        <v>0</v>
      </c>
      <c r="M443" s="46">
        <f>詳細表【係数】!AF436</f>
        <v>0</v>
      </c>
      <c r="N443" s="46">
        <f>詳細表【係数】!U436</f>
        <v>7.0480472684596252E-3</v>
      </c>
      <c r="O443" s="46">
        <f>詳細表【係数】!V436</f>
        <v>5.2387360006010937E-3</v>
      </c>
      <c r="P443" s="46">
        <f>詳細表【係数】!W436</f>
        <v>1.4282415661076571E-3</v>
      </c>
      <c r="Q443" s="46">
        <f>詳細表【係数】!AC436</f>
        <v>2.3536463049624772E-10</v>
      </c>
      <c r="R443" s="46">
        <f>詳細表【係数】!AG436</f>
        <v>1.5083226320534185E-10</v>
      </c>
      <c r="S443" s="46">
        <f t="shared" si="32"/>
        <v>7.0480472684596252E-3</v>
      </c>
      <c r="T443" s="46">
        <f t="shared" si="33"/>
        <v>5.2387360006010937E-3</v>
      </c>
      <c r="U443" s="46">
        <f t="shared" si="34"/>
        <v>1.4282415661076571E-3</v>
      </c>
      <c r="V443" s="46">
        <f t="shared" si="35"/>
        <v>2.3536463049624772E-10</v>
      </c>
      <c r="W443" s="46">
        <f t="shared" si="36"/>
        <v>1.5083226320534185E-10</v>
      </c>
    </row>
    <row r="444" spans="2:23" x14ac:dyDescent="0.15">
      <c r="B444" s="155" t="s">
        <v>107</v>
      </c>
      <c r="C444" s="41" t="s">
        <v>984</v>
      </c>
      <c r="D444" s="46">
        <f>詳細表【係数】!G437</f>
        <v>0</v>
      </c>
      <c r="E444" s="46">
        <f>詳細表【係数】!H437</f>
        <v>0</v>
      </c>
      <c r="F444" s="46">
        <f>詳細表【係数】!I437</f>
        <v>0</v>
      </c>
      <c r="G444" s="46">
        <f>詳細表【係数】!AA437</f>
        <v>0</v>
      </c>
      <c r="H444" s="46">
        <f>詳細表【係数】!AE437</f>
        <v>0</v>
      </c>
      <c r="I444" s="46">
        <f>詳細表【係数】!M437</f>
        <v>0</v>
      </c>
      <c r="J444" s="46">
        <f>詳細表【係数】!N437</f>
        <v>0</v>
      </c>
      <c r="K444" s="46">
        <f>詳細表【係数】!O437</f>
        <v>0</v>
      </c>
      <c r="L444" s="46">
        <f>詳細表【係数】!AB437</f>
        <v>0</v>
      </c>
      <c r="M444" s="46">
        <f>詳細表【係数】!AF437</f>
        <v>0</v>
      </c>
      <c r="N444" s="46">
        <f>詳細表【係数】!U437</f>
        <v>0</v>
      </c>
      <c r="O444" s="46">
        <f>詳細表【係数】!V437</f>
        <v>0</v>
      </c>
      <c r="P444" s="46">
        <f>詳細表【係数】!W437</f>
        <v>0</v>
      </c>
      <c r="Q444" s="46">
        <f>詳細表【係数】!AC437</f>
        <v>0</v>
      </c>
      <c r="R444" s="46">
        <f>詳細表【係数】!AG437</f>
        <v>0</v>
      </c>
      <c r="S444" s="46">
        <f t="shared" si="32"/>
        <v>0</v>
      </c>
      <c r="T444" s="46">
        <f t="shared" si="33"/>
        <v>0</v>
      </c>
      <c r="U444" s="46">
        <f t="shared" si="34"/>
        <v>0</v>
      </c>
      <c r="V444" s="46">
        <f t="shared" si="35"/>
        <v>0</v>
      </c>
      <c r="W444" s="46">
        <f t="shared" si="36"/>
        <v>0</v>
      </c>
    </row>
    <row r="445" spans="2:23" x14ac:dyDescent="0.15">
      <c r="B445" s="155" t="s">
        <v>108</v>
      </c>
      <c r="C445" s="41" t="s">
        <v>184</v>
      </c>
      <c r="D445" s="67">
        <f>詳細表【係数】!G438</f>
        <v>8.63111130163811E-2</v>
      </c>
      <c r="E445" s="67">
        <f>詳細表【係数】!H438</f>
        <v>5.8990927539950631E-2</v>
      </c>
      <c r="F445" s="67">
        <f>詳細表【係数】!I438</f>
        <v>2.0482630693595943E-2</v>
      </c>
      <c r="G445" s="67">
        <f>詳細表【係数】!AA438</f>
        <v>2.350259978225021E-9</v>
      </c>
      <c r="H445" s="67">
        <f>詳細表【係数】!AE438</f>
        <v>2.350259978225021E-9</v>
      </c>
      <c r="I445" s="67">
        <f>詳細表【係数】!M438</f>
        <v>5.9319495073291407E-4</v>
      </c>
      <c r="J445" s="67">
        <f>詳細表【係数】!N438</f>
        <v>4.0543006726270032E-4</v>
      </c>
      <c r="K445" s="67">
        <f>詳細表【係数】!O438</f>
        <v>1.4077205913057937E-4</v>
      </c>
      <c r="L445" s="67">
        <f>詳細表【係数】!AB438</f>
        <v>1.6152756038821223E-11</v>
      </c>
      <c r="M445" s="67">
        <f>詳細表【係数】!AF438</f>
        <v>1.6152756038821223E-11</v>
      </c>
      <c r="N445" s="67">
        <f>詳細表【係数】!U438</f>
        <v>1.3089407983231515E-3</v>
      </c>
      <c r="O445" s="67">
        <f>詳細表【係数】!V438</f>
        <v>8.9461981301656144E-4</v>
      </c>
      <c r="P445" s="67">
        <f>詳細表【係数】!W438</f>
        <v>3.1062687103508156E-4</v>
      </c>
      <c r="Q445" s="67">
        <f>詳細表【係数】!AC438</f>
        <v>3.5642584884532151E-11</v>
      </c>
      <c r="R445" s="67">
        <f>詳細表【係数】!AG438</f>
        <v>3.5642584884532151E-11</v>
      </c>
      <c r="S445" s="67">
        <f t="shared" si="32"/>
        <v>8.8213248765437166E-2</v>
      </c>
      <c r="T445" s="67">
        <f t="shared" si="33"/>
        <v>6.0290977420229895E-2</v>
      </c>
      <c r="U445" s="67">
        <f t="shared" si="34"/>
        <v>2.0934029623761605E-2</v>
      </c>
      <c r="V445" s="67">
        <f t="shared" si="35"/>
        <v>2.4020553191483742E-9</v>
      </c>
      <c r="W445" s="67">
        <f t="shared" si="36"/>
        <v>2.4020553191483742E-9</v>
      </c>
    </row>
    <row r="446" spans="2:23" x14ac:dyDescent="0.15">
      <c r="B446" s="162" t="s">
        <v>109</v>
      </c>
      <c r="C446" s="116" t="s">
        <v>985</v>
      </c>
      <c r="D446" s="46">
        <f>詳細表【係数】!G439</f>
        <v>6.2536982714113662E-2</v>
      </c>
      <c r="E446" s="46">
        <f>詳細表【係数】!H439</f>
        <v>4.7286000732499972E-2</v>
      </c>
      <c r="F446" s="46">
        <f>詳細表【係数】!I439</f>
        <v>4.0470974125719851E-2</v>
      </c>
      <c r="G446" s="46">
        <f>詳細表【係数】!AA439</f>
        <v>1.0355815447101895E-8</v>
      </c>
      <c r="H446" s="46">
        <f>詳細表【係数】!AE439</f>
        <v>9.6554864518363259E-9</v>
      </c>
      <c r="I446" s="46">
        <f>詳細表【係数】!M439</f>
        <v>2.1479108024527105E-3</v>
      </c>
      <c r="J446" s="46">
        <f>詳細表【係数】!N439</f>
        <v>1.6240967723439833E-3</v>
      </c>
      <c r="K446" s="46">
        <f>詳細表【係数】!O439</f>
        <v>1.3900261691199157E-3</v>
      </c>
      <c r="L446" s="46">
        <f>詳細表【係数】!AB439</f>
        <v>3.5568341966100023E-10</v>
      </c>
      <c r="M446" s="46">
        <f>詳細表【係数】!AF439</f>
        <v>3.3162974535633496E-10</v>
      </c>
      <c r="N446" s="46">
        <f>詳細表【係数】!U439</f>
        <v>8.859325007385566E-4</v>
      </c>
      <c r="O446" s="46">
        <f>詳細表【係数】!V439</f>
        <v>6.6987889502725364E-4</v>
      </c>
      <c r="P446" s="46">
        <f>詳細表【係数】!W439</f>
        <v>5.7333356613050292E-4</v>
      </c>
      <c r="Q446" s="46">
        <f>詳細表【係数】!AC439</f>
        <v>1.4670604621555232E-10</v>
      </c>
      <c r="R446" s="46">
        <f>詳細表【係数】!AG439</f>
        <v>1.3678480935397087E-10</v>
      </c>
      <c r="S446" s="46">
        <f t="shared" si="32"/>
        <v>6.557082601730492E-2</v>
      </c>
      <c r="T446" s="46">
        <f t="shared" si="33"/>
        <v>4.957997639987121E-2</v>
      </c>
      <c r="U446" s="46">
        <f t="shared" si="34"/>
        <v>4.2434333860970272E-2</v>
      </c>
      <c r="V446" s="46">
        <f t="shared" si="35"/>
        <v>1.0858204912978447E-8</v>
      </c>
      <c r="W446" s="46">
        <f t="shared" si="36"/>
        <v>1.0123901006546632E-8</v>
      </c>
    </row>
    <row r="447" spans="2:23" x14ac:dyDescent="0.15">
      <c r="B447" s="155" t="s">
        <v>110</v>
      </c>
      <c r="C447" s="41" t="s">
        <v>212</v>
      </c>
      <c r="D447" s="46">
        <f>詳細表【係数】!G440</f>
        <v>0</v>
      </c>
      <c r="E447" s="46">
        <f>詳細表【係数】!H440</f>
        <v>0</v>
      </c>
      <c r="F447" s="46">
        <f>詳細表【係数】!I440</f>
        <v>0</v>
      </c>
      <c r="G447" s="46">
        <f>詳細表【係数】!AA440</f>
        <v>0</v>
      </c>
      <c r="H447" s="46">
        <f>詳細表【係数】!AE440</f>
        <v>0</v>
      </c>
      <c r="I447" s="46">
        <f>詳細表【係数】!M440</f>
        <v>7.847862597145816E-3</v>
      </c>
      <c r="J447" s="46">
        <f>詳細表【係数】!N440</f>
        <v>1.57334630234369E-5</v>
      </c>
      <c r="K447" s="46">
        <f>詳細表【係数】!O440</f>
        <v>0</v>
      </c>
      <c r="L447" s="46">
        <f>詳細表【係数】!AB440</f>
        <v>0</v>
      </c>
      <c r="M447" s="46">
        <f>詳細表【係数】!AF440</f>
        <v>0</v>
      </c>
      <c r="N447" s="46">
        <f>詳細表【係数】!U440</f>
        <v>9.4742043685934723E-4</v>
      </c>
      <c r="O447" s="46">
        <f>詳細表【係数】!V440</f>
        <v>1.8993967117105491E-6</v>
      </c>
      <c r="P447" s="46">
        <f>詳細表【係数】!W440</f>
        <v>0</v>
      </c>
      <c r="Q447" s="46">
        <f>詳細表【係数】!AC440</f>
        <v>0</v>
      </c>
      <c r="R447" s="46">
        <f>詳細表【係数】!AG440</f>
        <v>0</v>
      </c>
      <c r="S447" s="46">
        <f t="shared" si="32"/>
        <v>8.7952830340051625E-3</v>
      </c>
      <c r="T447" s="46">
        <f t="shared" si="33"/>
        <v>1.763285973514745E-5</v>
      </c>
      <c r="U447" s="46">
        <f t="shared" si="34"/>
        <v>0</v>
      </c>
      <c r="V447" s="46">
        <f t="shared" si="35"/>
        <v>0</v>
      </c>
      <c r="W447" s="46">
        <f t="shared" si="36"/>
        <v>0</v>
      </c>
    </row>
    <row r="448" spans="2:23" x14ac:dyDescent="0.15">
      <c r="B448" s="155" t="s">
        <v>111</v>
      </c>
      <c r="C448" s="41" t="s">
        <v>186</v>
      </c>
      <c r="D448" s="46">
        <f>詳細表【係数】!G441</f>
        <v>5.2305150997875834E-3</v>
      </c>
      <c r="E448" s="46">
        <f>詳細表【係数】!H441</f>
        <v>1.4556401882822802E-3</v>
      </c>
      <c r="F448" s="46">
        <f>詳細表【係数】!I441</f>
        <v>5.6609485694768063E-4</v>
      </c>
      <c r="G448" s="46">
        <f>詳細表【係数】!AA441</f>
        <v>4.7797319926923462E-11</v>
      </c>
      <c r="H448" s="46">
        <f>詳細表【係数】!AE441</f>
        <v>4.6652473940649851E-11</v>
      </c>
      <c r="I448" s="46">
        <f>詳細表【係数】!M441</f>
        <v>2.4879712279787981E-4</v>
      </c>
      <c r="J448" s="46">
        <f>詳細表【係数】!N441</f>
        <v>6.9239660676689957E-5</v>
      </c>
      <c r="K448" s="46">
        <f>詳細表【係数】!O441</f>
        <v>2.6927132213991709E-5</v>
      </c>
      <c r="L448" s="46">
        <f>詳細表【係数】!AB441</f>
        <v>2.2735496310394483E-12</v>
      </c>
      <c r="M448" s="46">
        <f>詳細表【係数】!AF441</f>
        <v>2.2190933524516776E-12</v>
      </c>
      <c r="N448" s="46">
        <f>詳細表【係数】!U441</f>
        <v>1.187603971087508E-5</v>
      </c>
      <c r="O448" s="46">
        <f>詳細表【係数】!V441</f>
        <v>3.3050742328395329E-6</v>
      </c>
      <c r="P448" s="46">
        <f>詳細表【係数】!W441</f>
        <v>1.2853351673730623E-6</v>
      </c>
      <c r="Q448" s="46">
        <f>詳細表【係数】!AC441</f>
        <v>1.0852523292564367E-13</v>
      </c>
      <c r="R448" s="46">
        <f>詳細表【係数】!AG441</f>
        <v>1.0592582614898157E-13</v>
      </c>
      <c r="S448" s="46">
        <f t="shared" si="32"/>
        <v>5.4911882622963384E-3</v>
      </c>
      <c r="T448" s="46">
        <f t="shared" si="33"/>
        <v>1.5281849231918098E-3</v>
      </c>
      <c r="U448" s="46">
        <f t="shared" si="34"/>
        <v>5.9430732432904547E-4</v>
      </c>
      <c r="V448" s="46">
        <f t="shared" si="35"/>
        <v>5.0179394790888555E-11</v>
      </c>
      <c r="W448" s="46">
        <f t="shared" si="36"/>
        <v>4.8977493119250508E-11</v>
      </c>
    </row>
    <row r="449" spans="2:23" x14ac:dyDescent="0.15">
      <c r="B449" s="155" t="s">
        <v>112</v>
      </c>
      <c r="C449" s="41" t="s">
        <v>187</v>
      </c>
      <c r="D449" s="46">
        <f>詳細表【係数】!G442</f>
        <v>0</v>
      </c>
      <c r="E449" s="46">
        <f>詳細表【係数】!H442</f>
        <v>0</v>
      </c>
      <c r="F449" s="46">
        <f>詳細表【係数】!I442</f>
        <v>0</v>
      </c>
      <c r="G449" s="46">
        <f>詳細表【係数】!AA442</f>
        <v>0</v>
      </c>
      <c r="H449" s="46">
        <f>詳細表【係数】!AE442</f>
        <v>0</v>
      </c>
      <c r="I449" s="46">
        <f>詳細表【係数】!M442</f>
        <v>0</v>
      </c>
      <c r="J449" s="46">
        <f>詳細表【係数】!N442</f>
        <v>0</v>
      </c>
      <c r="K449" s="46">
        <f>詳細表【係数】!O442</f>
        <v>0</v>
      </c>
      <c r="L449" s="46">
        <f>詳細表【係数】!AB442</f>
        <v>0</v>
      </c>
      <c r="M449" s="46">
        <f>詳細表【係数】!AF442</f>
        <v>0</v>
      </c>
      <c r="N449" s="46">
        <f>詳細表【係数】!U442</f>
        <v>0</v>
      </c>
      <c r="O449" s="46">
        <f>詳細表【係数】!V442</f>
        <v>0</v>
      </c>
      <c r="P449" s="46">
        <f>詳細表【係数】!W442</f>
        <v>0</v>
      </c>
      <c r="Q449" s="46">
        <f>詳細表【係数】!AC442</f>
        <v>0</v>
      </c>
      <c r="R449" s="46">
        <f>詳細表【係数】!AG442</f>
        <v>0</v>
      </c>
      <c r="S449" s="46">
        <f t="shared" si="32"/>
        <v>0</v>
      </c>
      <c r="T449" s="46">
        <f t="shared" si="33"/>
        <v>0</v>
      </c>
      <c r="U449" s="46">
        <f t="shared" si="34"/>
        <v>0</v>
      </c>
      <c r="V449" s="46">
        <f t="shared" si="35"/>
        <v>0</v>
      </c>
      <c r="W449" s="46">
        <f t="shared" si="36"/>
        <v>0</v>
      </c>
    </row>
    <row r="450" spans="2:23" x14ac:dyDescent="0.15">
      <c r="B450" s="163" t="s">
        <v>113</v>
      </c>
      <c r="C450" s="62" t="s">
        <v>986</v>
      </c>
      <c r="D450" s="67">
        <f>詳細表【係数】!G443</f>
        <v>4.5489942907280125E-5</v>
      </c>
      <c r="E450" s="67">
        <f>詳細表【係数】!H443</f>
        <v>3.120845630069357E-5</v>
      </c>
      <c r="F450" s="67">
        <f>詳細表【係数】!I443</f>
        <v>2.7944663309579008E-5</v>
      </c>
      <c r="G450" s="67">
        <f>詳細表【係数】!AA443</f>
        <v>3.2387661616833742E-12</v>
      </c>
      <c r="H450" s="67">
        <f>詳細表【係数】!AE443</f>
        <v>3.2387661616833742E-12</v>
      </c>
      <c r="I450" s="67">
        <f>詳細表【係数】!M443</f>
        <v>4.2134813428214841E-5</v>
      </c>
      <c r="J450" s="67">
        <f>詳細表【係数】!N443</f>
        <v>2.8906663749667517E-5</v>
      </c>
      <c r="K450" s="67">
        <f>詳細表【係数】!O443</f>
        <v>2.5883593155157738E-5</v>
      </c>
      <c r="L450" s="67">
        <f>詳細表【係数】!AB443</f>
        <v>2.9998896291932898E-12</v>
      </c>
      <c r="M450" s="67">
        <f>詳細表【係数】!AF443</f>
        <v>2.9998896291932898E-12</v>
      </c>
      <c r="N450" s="67">
        <f>詳細表【係数】!U443</f>
        <v>9.630827307661677E-6</v>
      </c>
      <c r="O450" s="67">
        <f>詳細表【係数】!V443</f>
        <v>6.607246216670546E-6</v>
      </c>
      <c r="P450" s="67">
        <f>詳細表【係数】!W443</f>
        <v>5.9162577331402571E-6</v>
      </c>
      <c r="Q450" s="67">
        <f>詳細表【係数】!AC443</f>
        <v>6.8568997012477959E-13</v>
      </c>
      <c r="R450" s="67">
        <f>詳細表【係数】!AG443</f>
        <v>6.8568997012477959E-13</v>
      </c>
      <c r="S450" s="67">
        <f t="shared" si="32"/>
        <v>9.7255583643156648E-5</v>
      </c>
      <c r="T450" s="67">
        <f t="shared" si="33"/>
        <v>6.672236626703164E-5</v>
      </c>
      <c r="U450" s="67">
        <f t="shared" si="34"/>
        <v>5.9744514197877009E-5</v>
      </c>
      <c r="V450" s="67">
        <f t="shared" si="35"/>
        <v>6.9243457610014432E-12</v>
      </c>
      <c r="W450" s="67">
        <f t="shared" si="36"/>
        <v>6.9243457610014432E-12</v>
      </c>
    </row>
    <row r="451" spans="2:23" x14ac:dyDescent="0.15">
      <c r="B451" s="155" t="s">
        <v>114</v>
      </c>
      <c r="C451" s="41" t="s">
        <v>189</v>
      </c>
      <c r="D451" s="46">
        <f>詳細表【係数】!G444</f>
        <v>1.1692804201645081E-4</v>
      </c>
      <c r="E451" s="46">
        <f>詳細表【係数】!H444</f>
        <v>7.4801566817354735E-5</v>
      </c>
      <c r="F451" s="46">
        <f>詳細表【係数】!I444</f>
        <v>2.3811346402426986E-5</v>
      </c>
      <c r="G451" s="46">
        <f>詳細表【係数】!AA444</f>
        <v>5.7564574531175783E-12</v>
      </c>
      <c r="H451" s="46">
        <f>詳細表【係数】!AE444</f>
        <v>5.7564574531175783E-12</v>
      </c>
      <c r="I451" s="46">
        <f>詳細表【係数】!M444</f>
        <v>1.0443507672100635E-4</v>
      </c>
      <c r="J451" s="46">
        <f>詳細表【係数】!N444</f>
        <v>6.6809528618659794E-5</v>
      </c>
      <c r="K451" s="46">
        <f>詳細表【係数】!O444</f>
        <v>2.1267266136364934E-5</v>
      </c>
      <c r="L451" s="46">
        <f>詳細表【係数】!AB444</f>
        <v>5.1414191616495437E-12</v>
      </c>
      <c r="M451" s="46">
        <f>詳細表【係数】!AF444</f>
        <v>5.1414191616495437E-12</v>
      </c>
      <c r="N451" s="46">
        <f>詳細表【係数】!U444</f>
        <v>2.6560550729856182E-5</v>
      </c>
      <c r="O451" s="46">
        <f>詳細表【係数】!V444</f>
        <v>1.6991397237675073E-5</v>
      </c>
      <c r="P451" s="46">
        <f>詳細表【係数】!W444</f>
        <v>5.4088177922184057E-6</v>
      </c>
      <c r="Q451" s="46">
        <f>詳細表【係数】!AC444</f>
        <v>1.3075963436236889E-12</v>
      </c>
      <c r="R451" s="46">
        <f>詳細表【係数】!AG444</f>
        <v>1.3075963436236889E-12</v>
      </c>
      <c r="S451" s="46">
        <f t="shared" si="32"/>
        <v>2.4792366946731334E-4</v>
      </c>
      <c r="T451" s="46">
        <f t="shared" si="33"/>
        <v>1.5860249267368962E-4</v>
      </c>
      <c r="U451" s="46">
        <f t="shared" si="34"/>
        <v>5.0487430331010328E-5</v>
      </c>
      <c r="V451" s="46">
        <f t="shared" si="35"/>
        <v>1.2205472958390812E-11</v>
      </c>
      <c r="W451" s="46">
        <f t="shared" si="36"/>
        <v>1.2205472958390812E-11</v>
      </c>
    </row>
    <row r="452" spans="2:23" x14ac:dyDescent="0.15">
      <c r="B452" s="155" t="s">
        <v>115</v>
      </c>
      <c r="C452" s="41" t="s">
        <v>987</v>
      </c>
      <c r="D452" s="46">
        <f>詳細表【係数】!G445</f>
        <v>0.12633233935336777</v>
      </c>
      <c r="E452" s="46">
        <f>詳細表【係数】!H445</f>
        <v>8.2864529497074041E-2</v>
      </c>
      <c r="F452" s="46">
        <f>詳細表【係数】!I445</f>
        <v>3.4736994115522925E-2</v>
      </c>
      <c r="G452" s="46">
        <f>詳細表【係数】!AA445</f>
        <v>1.1266260941144568E-8</v>
      </c>
      <c r="H452" s="46">
        <f>詳細表【係数】!AE445</f>
        <v>9.9786882621566188E-9</v>
      </c>
      <c r="I452" s="46">
        <f>詳細表【係数】!M445</f>
        <v>4.3323478353955039E-3</v>
      </c>
      <c r="J452" s="46">
        <f>詳細表【係数】!N445</f>
        <v>2.8416949043708613E-3</v>
      </c>
      <c r="K452" s="46">
        <f>詳細表【係数】!O445</f>
        <v>1.1912447915935808E-3</v>
      </c>
      <c r="L452" s="46">
        <f>詳細表【係数】!AB445</f>
        <v>3.8635682241933739E-10</v>
      </c>
      <c r="M452" s="46">
        <f>詳細表【係数】!AF445</f>
        <v>3.4220175699998456E-10</v>
      </c>
      <c r="N452" s="46">
        <f>詳細表【係数】!U445</f>
        <v>1.1109229522748979E-3</v>
      </c>
      <c r="O452" s="46">
        <f>詳細表【係数】!V445</f>
        <v>7.2868204783469652E-4</v>
      </c>
      <c r="P452" s="46">
        <f>詳細表【係数】!W445</f>
        <v>3.0546512677194205E-4</v>
      </c>
      <c r="Q452" s="46">
        <f>詳細表【係数】!AC445</f>
        <v>9.9071606921066992E-11</v>
      </c>
      <c r="R452" s="46">
        <f>詳細表【係数】!AG445</f>
        <v>8.7749137558659323E-11</v>
      </c>
      <c r="S452" s="46">
        <f t="shared" si="32"/>
        <v>0.13177561014103817</v>
      </c>
      <c r="T452" s="46">
        <f t="shared" si="33"/>
        <v>8.6434906449279605E-2</v>
      </c>
      <c r="U452" s="46">
        <f t="shared" si="34"/>
        <v>3.6233704033888453E-2</v>
      </c>
      <c r="V452" s="46">
        <f t="shared" si="35"/>
        <v>1.1751689370484973E-8</v>
      </c>
      <c r="W452" s="46">
        <f t="shared" si="36"/>
        <v>1.0408639156715263E-8</v>
      </c>
    </row>
    <row r="453" spans="2:23" x14ac:dyDescent="0.15">
      <c r="B453" s="155" t="s">
        <v>116</v>
      </c>
      <c r="C453" s="41" t="s">
        <v>988</v>
      </c>
      <c r="D453" s="46">
        <f>詳細表【係数】!G446</f>
        <v>0</v>
      </c>
      <c r="E453" s="46">
        <f>詳細表【係数】!H446</f>
        <v>0</v>
      </c>
      <c r="F453" s="46">
        <f>詳細表【係数】!I446</f>
        <v>0</v>
      </c>
      <c r="G453" s="46">
        <f>詳細表【係数】!AA446</f>
        <v>0</v>
      </c>
      <c r="H453" s="46">
        <f>詳細表【係数】!AE446</f>
        <v>0</v>
      </c>
      <c r="I453" s="46">
        <f>詳細表【係数】!M446</f>
        <v>4.418788944107238E-4</v>
      </c>
      <c r="J453" s="46">
        <f>詳細表【係数】!N446</f>
        <v>3.4594870105426325E-4</v>
      </c>
      <c r="K453" s="46">
        <f>詳細表【係数】!O446</f>
        <v>2.9316081507322668E-4</v>
      </c>
      <c r="L453" s="46">
        <f>詳細表【係数】!AB446</f>
        <v>8.3377605234993282E-11</v>
      </c>
      <c r="M453" s="46">
        <f>詳細表【係数】!AF446</f>
        <v>8.3377605234993282E-11</v>
      </c>
      <c r="N453" s="46">
        <f>詳細表【係数】!U446</f>
        <v>1.652012516674339E-4</v>
      </c>
      <c r="O453" s="46">
        <f>詳細表【係数】!V446</f>
        <v>1.2933670095989136E-4</v>
      </c>
      <c r="P453" s="46">
        <f>詳細表【係数】!W446</f>
        <v>1.096013731421313E-4</v>
      </c>
      <c r="Q453" s="46">
        <f>詳細表【係数】!AC446</f>
        <v>3.1171628516502868E-11</v>
      </c>
      <c r="R453" s="46">
        <f>詳細表【係数】!AG446</f>
        <v>3.1171628516502868E-11</v>
      </c>
      <c r="S453" s="46">
        <f t="shared" si="32"/>
        <v>6.0708014607815768E-4</v>
      </c>
      <c r="T453" s="46">
        <f t="shared" si="33"/>
        <v>4.7528540201415459E-4</v>
      </c>
      <c r="U453" s="46">
        <f t="shared" si="34"/>
        <v>4.0276218821535799E-4</v>
      </c>
      <c r="V453" s="46">
        <f t="shared" si="35"/>
        <v>1.1454923375149614E-10</v>
      </c>
      <c r="W453" s="46">
        <f t="shared" si="36"/>
        <v>1.1454923375149614E-10</v>
      </c>
    </row>
    <row r="454" spans="2:23" x14ac:dyDescent="0.15">
      <c r="B454" s="155" t="s">
        <v>117</v>
      </c>
      <c r="C454" s="41" t="s">
        <v>989</v>
      </c>
      <c r="D454" s="46">
        <f>詳細表【係数】!G447</f>
        <v>0</v>
      </c>
      <c r="E454" s="46">
        <f>詳細表【係数】!H447</f>
        <v>0</v>
      </c>
      <c r="F454" s="46">
        <f>詳細表【係数】!I447</f>
        <v>0</v>
      </c>
      <c r="G454" s="46">
        <f>詳細表【係数】!AA447</f>
        <v>0</v>
      </c>
      <c r="H454" s="46">
        <f>詳細表【係数】!AE447</f>
        <v>0</v>
      </c>
      <c r="I454" s="46">
        <f>詳細表【係数】!M447</f>
        <v>2.3352906667838675E-4</v>
      </c>
      <c r="J454" s="46">
        <f>詳細表【係数】!N447</f>
        <v>1.2587123654496249E-4</v>
      </c>
      <c r="K454" s="46">
        <f>詳細表【係数】!O447</f>
        <v>1.3723321647435078E-5</v>
      </c>
      <c r="L454" s="46">
        <f>詳細表【係数】!AB447</f>
        <v>1.3025525631463805E-12</v>
      </c>
      <c r="M454" s="46">
        <f>詳細表【係数】!AF447</f>
        <v>1.3025525631463805E-12</v>
      </c>
      <c r="N454" s="46">
        <f>詳細表【係数】!U447</f>
        <v>3.417516797780077E-4</v>
      </c>
      <c r="O454" s="46">
        <f>詳細表【係数】!V447</f>
        <v>1.8420279383986896E-4</v>
      </c>
      <c r="P454" s="46">
        <f>詳細表【係数】!W447</f>
        <v>2.0083017038747465E-5</v>
      </c>
      <c r="Q454" s="46">
        <f>詳細表【係数】!AC447</f>
        <v>1.9061846680845053E-12</v>
      </c>
      <c r="R454" s="46">
        <f>詳細表【係数】!AG447</f>
        <v>1.9061846680845053E-12</v>
      </c>
      <c r="S454" s="46">
        <f t="shared" si="32"/>
        <v>5.7528074645639448E-4</v>
      </c>
      <c r="T454" s="46">
        <f t="shared" si="33"/>
        <v>3.1007403038483145E-4</v>
      </c>
      <c r="U454" s="46">
        <f t="shared" si="34"/>
        <v>3.3806338686182542E-5</v>
      </c>
      <c r="V454" s="46">
        <f t="shared" si="35"/>
        <v>3.2087372312308857E-12</v>
      </c>
      <c r="W454" s="46">
        <f t="shared" si="36"/>
        <v>3.2087372312308857E-12</v>
      </c>
    </row>
    <row r="455" spans="2:23" x14ac:dyDescent="0.15">
      <c r="B455" s="155" t="s">
        <v>118</v>
      </c>
      <c r="C455" s="41" t="s">
        <v>193</v>
      </c>
      <c r="D455" s="67">
        <f>詳細表【係数】!G448</f>
        <v>0</v>
      </c>
      <c r="E455" s="67">
        <f>詳細表【係数】!H448</f>
        <v>0</v>
      </c>
      <c r="F455" s="67">
        <f>詳細表【係数】!I448</f>
        <v>0</v>
      </c>
      <c r="G455" s="67">
        <f>詳細表【係数】!AA448</f>
        <v>0</v>
      </c>
      <c r="H455" s="67">
        <f>詳細表【係数】!AE448</f>
        <v>0</v>
      </c>
      <c r="I455" s="67">
        <f>詳細表【係数】!M448</f>
        <v>1.3432793781806708E-3</v>
      </c>
      <c r="J455" s="67">
        <f>詳細表【係数】!N448</f>
        <v>5.8963427422650469E-4</v>
      </c>
      <c r="K455" s="67">
        <f>詳細表【係数】!O448</f>
        <v>1.4590074403237637E-4</v>
      </c>
      <c r="L455" s="67">
        <f>詳細表【係数】!AB448</f>
        <v>1.679858194801803E-11</v>
      </c>
      <c r="M455" s="67">
        <f>詳細表【係数】!AF448</f>
        <v>1.679858194801803E-11</v>
      </c>
      <c r="N455" s="67">
        <f>詳細表【係数】!U448</f>
        <v>9.3854550230541931E-4</v>
      </c>
      <c r="O455" s="67">
        <f>詳細表【係数】!V448</f>
        <v>4.1197579972524092E-4</v>
      </c>
      <c r="P455" s="67">
        <f>詳細表【係数】!W448</f>
        <v>1.0194043720083331E-4</v>
      </c>
      <c r="Q455" s="67">
        <f>詳細表【係数】!AC448</f>
        <v>1.1737121695246315E-11</v>
      </c>
      <c r="R455" s="67">
        <f>詳細表【係数】!AG448</f>
        <v>1.1737121695246315E-11</v>
      </c>
      <c r="S455" s="67">
        <f t="shared" si="32"/>
        <v>2.2818248804860903E-3</v>
      </c>
      <c r="T455" s="67">
        <f t="shared" si="33"/>
        <v>1.0016100739517456E-3</v>
      </c>
      <c r="U455" s="67">
        <f t="shared" si="34"/>
        <v>2.478411812332097E-4</v>
      </c>
      <c r="V455" s="67">
        <f t="shared" si="35"/>
        <v>2.8535703643264345E-11</v>
      </c>
      <c r="W455" s="67">
        <f t="shared" si="36"/>
        <v>2.8535703643264345E-11</v>
      </c>
    </row>
    <row r="456" spans="2:23" x14ac:dyDescent="0.15">
      <c r="B456" s="162" t="s">
        <v>119</v>
      </c>
      <c r="C456" s="116" t="s">
        <v>990</v>
      </c>
      <c r="D456" s="46">
        <f>詳細表【係数】!G449</f>
        <v>0</v>
      </c>
      <c r="E456" s="46">
        <f>詳細表【係数】!H449</f>
        <v>0</v>
      </c>
      <c r="F456" s="46">
        <f>詳細表【係数】!I449</f>
        <v>0</v>
      </c>
      <c r="G456" s="46">
        <f>詳細表【係数】!AA449</f>
        <v>0</v>
      </c>
      <c r="H456" s="46">
        <f>詳細表【係数】!AE449</f>
        <v>0</v>
      </c>
      <c r="I456" s="46">
        <f>詳細表【係数】!M449</f>
        <v>7.4304181814421487E-4</v>
      </c>
      <c r="J456" s="46">
        <f>詳細表【係数】!N449</f>
        <v>4.4318886602649847E-4</v>
      </c>
      <c r="K456" s="46">
        <f>詳細表【係数】!O449</f>
        <v>2.6718178932246792E-4</v>
      </c>
      <c r="L456" s="46">
        <f>詳細表【係数】!AB449</f>
        <v>4.8261739924460393E-11</v>
      </c>
      <c r="M456" s="46">
        <f>詳細表【係数】!AF449</f>
        <v>4.6226606313187967E-11</v>
      </c>
      <c r="N456" s="46">
        <f>詳細表【係数】!U449</f>
        <v>2.2561402716813299E-4</v>
      </c>
      <c r="O456" s="46">
        <f>詳細表【係数】!V449</f>
        <v>1.3456796430387418E-4</v>
      </c>
      <c r="P456" s="46">
        <f>詳細表【係数】!W449</f>
        <v>8.1125931277437321E-5</v>
      </c>
      <c r="Q456" s="46">
        <f>詳細表【係数】!AC449</f>
        <v>1.4653987483091097E-11</v>
      </c>
      <c r="R456" s="46">
        <f>詳細表【係数】!AG449</f>
        <v>1.4036048251876415E-11</v>
      </c>
      <c r="S456" s="46">
        <f t="shared" si="32"/>
        <v>9.686558453123478E-4</v>
      </c>
      <c r="T456" s="46">
        <f t="shared" si="33"/>
        <v>5.7775683033037262E-4</v>
      </c>
      <c r="U456" s="46">
        <f t="shared" si="34"/>
        <v>3.4830772059990522E-4</v>
      </c>
      <c r="V456" s="46">
        <f t="shared" si="35"/>
        <v>6.2915727407551496E-11</v>
      </c>
      <c r="W456" s="46">
        <f t="shared" si="36"/>
        <v>6.0262654565064384E-11</v>
      </c>
    </row>
    <row r="457" spans="2:23" x14ac:dyDescent="0.15">
      <c r="B457" s="155" t="s">
        <v>120</v>
      </c>
      <c r="C457" s="41" t="s">
        <v>991</v>
      </c>
      <c r="D457" s="46">
        <f>詳細表【係数】!G450</f>
        <v>0</v>
      </c>
      <c r="E457" s="46">
        <f>詳細表【係数】!H450</f>
        <v>0</v>
      </c>
      <c r="F457" s="46">
        <f>詳細表【係数】!I450</f>
        <v>0</v>
      </c>
      <c r="G457" s="46">
        <f>詳細表【係数】!AA450</f>
        <v>0</v>
      </c>
      <c r="H457" s="46">
        <f>詳細表【係数】!AE450</f>
        <v>0</v>
      </c>
      <c r="I457" s="46">
        <f>詳細表【係数】!M450</f>
        <v>4.3424470068642348E-20</v>
      </c>
      <c r="J457" s="46">
        <f>詳細表【係数】!N450</f>
        <v>1.0962087046240563E-20</v>
      </c>
      <c r="K457" s="46">
        <f>詳細表【係数】!O450</f>
        <v>7.1005343697120883E-21</v>
      </c>
      <c r="L457" s="46">
        <f>詳細表【係数】!AB450</f>
        <v>1.5549876549779091E-27</v>
      </c>
      <c r="M457" s="46">
        <f>詳細表【係数】!AF450</f>
        <v>3.4555281221731309E-28</v>
      </c>
      <c r="N457" s="46">
        <f>詳細表【係数】!U450</f>
        <v>1.9665481211511634E-20</v>
      </c>
      <c r="O457" s="46">
        <f>詳細表【係数】!V450</f>
        <v>4.9643603366036131E-21</v>
      </c>
      <c r="P457" s="46">
        <f>詳細表【係数】!W450</f>
        <v>3.2155930750229034E-21</v>
      </c>
      <c r="Q457" s="46">
        <f>詳細表【係数】!AC450</f>
        <v>7.0420158184458103E-28</v>
      </c>
      <c r="R457" s="46">
        <f>詳細表【係数】!AG450</f>
        <v>1.5648924040990689E-28</v>
      </c>
      <c r="S457" s="46">
        <f t="shared" si="32"/>
        <v>6.3089951280153987E-20</v>
      </c>
      <c r="T457" s="46">
        <f t="shared" si="33"/>
        <v>1.5926447382844177E-20</v>
      </c>
      <c r="U457" s="46">
        <f t="shared" si="34"/>
        <v>1.0316127444734991E-20</v>
      </c>
      <c r="V457" s="46">
        <f t="shared" si="35"/>
        <v>2.2591892368224901E-27</v>
      </c>
      <c r="W457" s="46">
        <f t="shared" si="36"/>
        <v>5.0204205262721996E-28</v>
      </c>
    </row>
    <row r="458" spans="2:23" x14ac:dyDescent="0.15">
      <c r="B458" s="155" t="s">
        <v>121</v>
      </c>
      <c r="C458" s="41" t="s">
        <v>992</v>
      </c>
      <c r="D458" s="46">
        <f>詳細表【係数】!G451</f>
        <v>1.0017770269705755E-4</v>
      </c>
      <c r="E458" s="46">
        <f>詳細表【係数】!H451</f>
        <v>4.5389533152509997E-5</v>
      </c>
      <c r="F458" s="46">
        <f>詳細表【係数】!I451</f>
        <v>3.9037081470858555E-5</v>
      </c>
      <c r="G458" s="46">
        <f>詳細表【係数】!AA451</f>
        <v>7.1350000772171945E-12</v>
      </c>
      <c r="H458" s="46">
        <f>詳細表【係数】!AE451</f>
        <v>5.0060081186927092E-12</v>
      </c>
      <c r="I458" s="46">
        <f>詳細表【係数】!M451</f>
        <v>3.0849716414371606E-4</v>
      </c>
      <c r="J458" s="46">
        <f>詳細表【係数】!N451</f>
        <v>1.3977703503244545E-4</v>
      </c>
      <c r="K458" s="46">
        <f>詳細表【係数】!O451</f>
        <v>1.2021466460081635E-4</v>
      </c>
      <c r="L458" s="46">
        <f>詳細表【係数】!AB451</f>
        <v>2.1972227658713835E-11</v>
      </c>
      <c r="M458" s="46">
        <f>詳細表【係数】!AF451</f>
        <v>1.5415998437968576E-11</v>
      </c>
      <c r="N458" s="46">
        <f>詳細表【係数】!U451</f>
        <v>1.0780722763669647E-4</v>
      </c>
      <c r="O458" s="46">
        <f>詳細表【係数】!V451</f>
        <v>4.8846395965913425E-5</v>
      </c>
      <c r="P458" s="46">
        <f>詳細表【係数】!W451</f>
        <v>4.2010142128411246E-5</v>
      </c>
      <c r="Q458" s="46">
        <f>詳細表【係数】!AC451</f>
        <v>7.6784010493683869E-12</v>
      </c>
      <c r="R458" s="46">
        <f>詳細表【係数】!AG451</f>
        <v>5.3872652523794327E-12</v>
      </c>
      <c r="S458" s="46">
        <f t="shared" si="32"/>
        <v>5.1648209447747008E-4</v>
      </c>
      <c r="T458" s="46">
        <f t="shared" si="33"/>
        <v>2.3401296415086887E-4</v>
      </c>
      <c r="U458" s="46">
        <f t="shared" si="34"/>
        <v>2.0126188820008615E-4</v>
      </c>
      <c r="V458" s="46">
        <f t="shared" si="35"/>
        <v>3.6785628785299417E-11</v>
      </c>
      <c r="W458" s="46">
        <f t="shared" si="36"/>
        <v>2.5809271809040718E-11</v>
      </c>
    </row>
    <row r="459" spans="2:23" x14ac:dyDescent="0.15">
      <c r="B459" s="155" t="s">
        <v>122</v>
      </c>
      <c r="C459" s="41" t="s">
        <v>195</v>
      </c>
      <c r="D459" s="46">
        <f>詳細表【係数】!G452</f>
        <v>0</v>
      </c>
      <c r="E459" s="46">
        <f>詳細表【係数】!H452</f>
        <v>0</v>
      </c>
      <c r="F459" s="46">
        <f>詳細表【係数】!I452</f>
        <v>0</v>
      </c>
      <c r="G459" s="46">
        <f>詳細表【係数】!AA452</f>
        <v>0</v>
      </c>
      <c r="H459" s="46">
        <f>詳細表【係数】!AE452</f>
        <v>0</v>
      </c>
      <c r="I459" s="46">
        <f>詳細表【係数】!M452</f>
        <v>7.513637561786232E-4</v>
      </c>
      <c r="J459" s="46">
        <f>詳細表【係数】!N452</f>
        <v>5.9418281315840699E-4</v>
      </c>
      <c r="K459" s="46">
        <f>詳細表【係数】!O452</f>
        <v>2.5727205759329619E-4</v>
      </c>
      <c r="L459" s="46">
        <f>詳細表【係数】!AB452</f>
        <v>3.9005936402813916E-11</v>
      </c>
      <c r="M459" s="46">
        <f>詳細表【係数】!AF452</f>
        <v>3.9005936402813916E-11</v>
      </c>
      <c r="N459" s="46">
        <f>詳細表【係数】!U452</f>
        <v>7.1077017133112268E-4</v>
      </c>
      <c r="O459" s="46">
        <f>詳細表【係数】!V452</f>
        <v>5.6208117098771626E-4</v>
      </c>
      <c r="P459" s="46">
        <f>詳細表【係数】!W452</f>
        <v>2.4337253820215626E-4</v>
      </c>
      <c r="Q459" s="46">
        <f>詳細表【係数】!AC452</f>
        <v>3.6898580576952904E-11</v>
      </c>
      <c r="R459" s="46">
        <f>詳細表【係数】!AG452</f>
        <v>3.6898580576952904E-11</v>
      </c>
      <c r="S459" s="46">
        <f t="shared" si="32"/>
        <v>1.4621339275097459E-3</v>
      </c>
      <c r="T459" s="46">
        <f t="shared" si="33"/>
        <v>1.1562639841461234E-3</v>
      </c>
      <c r="U459" s="46">
        <f t="shared" si="34"/>
        <v>5.0064459579545243E-4</v>
      </c>
      <c r="V459" s="46">
        <f t="shared" si="35"/>
        <v>7.5904516979766821E-11</v>
      </c>
      <c r="W459" s="46">
        <f t="shared" si="36"/>
        <v>7.5904516979766821E-11</v>
      </c>
    </row>
    <row r="460" spans="2:23" x14ac:dyDescent="0.15">
      <c r="B460" s="163" t="s">
        <v>123</v>
      </c>
      <c r="C460" s="62" t="s">
        <v>196</v>
      </c>
      <c r="D460" s="67">
        <f>詳細表【係数】!G453</f>
        <v>1.378629926317403E-2</v>
      </c>
      <c r="E460" s="67">
        <f>詳細表【係数】!H453</f>
        <v>1.1327608454406224E-2</v>
      </c>
      <c r="F460" s="67">
        <f>詳細表【係数】!I453</f>
        <v>8.2699166390428867E-3</v>
      </c>
      <c r="G460" s="67">
        <f>詳細表【係数】!AA453</f>
        <v>1.3853819139282146E-9</v>
      </c>
      <c r="H460" s="67">
        <f>詳細表【係数】!AE453</f>
        <v>1.3790847234103591E-9</v>
      </c>
      <c r="I460" s="67">
        <f>詳細表【係数】!M453</f>
        <v>3.2845218491606431E-4</v>
      </c>
      <c r="J460" s="67">
        <f>詳細表【係数】!N453</f>
        <v>2.6987501690622776E-4</v>
      </c>
      <c r="K460" s="67">
        <f>詳細表【係数】!O453</f>
        <v>1.9702692777191186E-4</v>
      </c>
      <c r="L460" s="67">
        <f>詳細表【係数】!AB453</f>
        <v>3.3006081464400092E-11</v>
      </c>
      <c r="M460" s="67">
        <f>詳細表【係数】!AF453</f>
        <v>3.2856053821380099E-11</v>
      </c>
      <c r="N460" s="67">
        <f>詳細表【係数】!U453</f>
        <v>2.4018280666378271E-3</v>
      </c>
      <c r="O460" s="67">
        <f>詳細表【係数】!V453</f>
        <v>1.973478697532127E-3</v>
      </c>
      <c r="P460" s="67">
        <f>詳細表【係数】!W453</f>
        <v>1.4407722850951169E-3</v>
      </c>
      <c r="Q460" s="67">
        <f>詳細表【係数】!AC453</f>
        <v>2.4135912766477518E-10</v>
      </c>
      <c r="R460" s="67">
        <f>詳細表【係数】!AG453</f>
        <v>2.4026204072084437E-10</v>
      </c>
      <c r="S460" s="67">
        <f t="shared" si="32"/>
        <v>1.6516579514727923E-2</v>
      </c>
      <c r="T460" s="67">
        <f t="shared" si="33"/>
        <v>1.3570962168844578E-2</v>
      </c>
      <c r="U460" s="67">
        <f t="shared" si="34"/>
        <v>9.9077158519099168E-3</v>
      </c>
      <c r="V460" s="67">
        <f t="shared" si="35"/>
        <v>1.6597471230573898E-9</v>
      </c>
      <c r="W460" s="67">
        <f t="shared" si="36"/>
        <v>1.6522028179525835E-9</v>
      </c>
    </row>
    <row r="461" spans="2:23" x14ac:dyDescent="0.15">
      <c r="B461" s="155" t="s">
        <v>124</v>
      </c>
      <c r="C461" s="41" t="s">
        <v>197</v>
      </c>
      <c r="D461" s="46">
        <f>詳細表【係数】!G454</f>
        <v>0</v>
      </c>
      <c r="E461" s="46">
        <f>詳細表【係数】!H454</f>
        <v>0</v>
      </c>
      <c r="F461" s="46">
        <f>詳細表【係数】!I454</f>
        <v>0</v>
      </c>
      <c r="G461" s="46">
        <f>詳細表【係数】!AA454</f>
        <v>0</v>
      </c>
      <c r="H461" s="46">
        <f>詳細表【係数】!AE454</f>
        <v>0</v>
      </c>
      <c r="I461" s="46">
        <f>詳細表【係数】!M454</f>
        <v>0</v>
      </c>
      <c r="J461" s="46">
        <f>詳細表【係数】!N454</f>
        <v>0</v>
      </c>
      <c r="K461" s="46">
        <f>詳細表【係数】!O454</f>
        <v>0</v>
      </c>
      <c r="L461" s="46">
        <f>詳細表【係数】!AB454</f>
        <v>0</v>
      </c>
      <c r="M461" s="46">
        <f>詳細表【係数】!AF454</f>
        <v>0</v>
      </c>
      <c r="N461" s="46">
        <f>詳細表【係数】!U454</f>
        <v>8.9178709058218816E-5</v>
      </c>
      <c r="O461" s="46">
        <f>詳細表【係数】!V454</f>
        <v>5.2888813332856812E-5</v>
      </c>
      <c r="P461" s="46">
        <f>詳細表【係数】!W454</f>
        <v>3.8003466970433386E-5</v>
      </c>
      <c r="Q461" s="46">
        <f>詳細表【係数】!AC454</f>
        <v>6.5450283442188108E-12</v>
      </c>
      <c r="R461" s="46">
        <f>詳細表【係数】!AG454</f>
        <v>6.5450283442188108E-12</v>
      </c>
      <c r="S461" s="46">
        <f t="shared" si="32"/>
        <v>8.9178709058218816E-5</v>
      </c>
      <c r="T461" s="46">
        <f t="shared" si="33"/>
        <v>5.2888813332856812E-5</v>
      </c>
      <c r="U461" s="46">
        <f t="shared" si="34"/>
        <v>3.8003466970433386E-5</v>
      </c>
      <c r="V461" s="46">
        <f t="shared" si="35"/>
        <v>6.5450283442188108E-12</v>
      </c>
      <c r="W461" s="46">
        <f t="shared" si="36"/>
        <v>6.5450283442188108E-12</v>
      </c>
    </row>
    <row r="462" spans="2:23" x14ac:dyDescent="0.15">
      <c r="B462" s="155" t="s">
        <v>125</v>
      </c>
      <c r="C462" s="41" t="s">
        <v>993</v>
      </c>
      <c r="D462" s="46">
        <f>詳細表【係数】!G455</f>
        <v>2.5649246553382495E-3</v>
      </c>
      <c r="E462" s="46">
        <f>詳細表【係数】!H455</f>
        <v>1.4270091172841008E-3</v>
      </c>
      <c r="F462" s="46">
        <f>詳細表【係数】!I455</f>
        <v>1.1003824450023468E-3</v>
      </c>
      <c r="G462" s="46">
        <f>詳細表【係数】!AA455</f>
        <v>2.3046690826913376E-10</v>
      </c>
      <c r="H462" s="46">
        <f>詳細表【係数】!AE455</f>
        <v>2.1307631928881105E-10</v>
      </c>
      <c r="I462" s="46">
        <f>詳細表【係数】!M455</f>
        <v>4.960475915354375E-6</v>
      </c>
      <c r="J462" s="46">
        <f>詳細表【係数】!N455</f>
        <v>2.7597864687941068E-6</v>
      </c>
      <c r="K462" s="46">
        <f>詳細表【係数】!O455</f>
        <v>2.1281017377070174E-6</v>
      </c>
      <c r="L462" s="46">
        <f>詳細表【係数】!AB455</f>
        <v>4.4571506043106798E-13</v>
      </c>
      <c r="M462" s="46">
        <f>詳細表【係数】!AF455</f>
        <v>4.1208226049241174E-13</v>
      </c>
      <c r="N462" s="46">
        <f>詳細表【係数】!U455</f>
        <v>1.1826400715276438E-3</v>
      </c>
      <c r="O462" s="46">
        <f>詳細表【係数】!V455</f>
        <v>6.5796792939826589E-4</v>
      </c>
      <c r="P462" s="46">
        <f>詳細表【係数】!W455</f>
        <v>5.07366316104799E-4</v>
      </c>
      <c r="Q462" s="46">
        <f>詳細表【係数】!AC455</f>
        <v>1.0626409641815366E-10</v>
      </c>
      <c r="R462" s="46">
        <f>詳細表【係数】!AG455</f>
        <v>9.8245612384795384E-11</v>
      </c>
      <c r="S462" s="46">
        <f t="shared" si="32"/>
        <v>3.752525202781248E-3</v>
      </c>
      <c r="T462" s="46">
        <f t="shared" si="33"/>
        <v>2.0877368331511607E-3</v>
      </c>
      <c r="U462" s="46">
        <f t="shared" si="34"/>
        <v>1.6098768628448527E-3</v>
      </c>
      <c r="V462" s="46">
        <f t="shared" si="35"/>
        <v>3.3717671974771848E-10</v>
      </c>
      <c r="W462" s="46">
        <f t="shared" si="36"/>
        <v>3.1173401393409885E-10</v>
      </c>
    </row>
    <row r="463" spans="2:23" x14ac:dyDescent="0.15">
      <c r="B463" s="155" t="s">
        <v>126</v>
      </c>
      <c r="C463" s="41" t="s">
        <v>994</v>
      </c>
      <c r="D463" s="46">
        <f>詳細表【係数】!G456</f>
        <v>0</v>
      </c>
      <c r="E463" s="46">
        <f>詳細表【係数】!H456</f>
        <v>0</v>
      </c>
      <c r="F463" s="46">
        <f>詳細表【係数】!I456</f>
        <v>0</v>
      </c>
      <c r="G463" s="46">
        <f>詳細表【係数】!AA456</f>
        <v>0</v>
      </c>
      <c r="H463" s="46">
        <f>詳細表【係数】!AE456</f>
        <v>0</v>
      </c>
      <c r="I463" s="46">
        <f>詳細表【係数】!M456</f>
        <v>1.1958026396121946E-4</v>
      </c>
      <c r="J463" s="46">
        <f>詳細表【係数】!N456</f>
        <v>7.7083133480374262E-5</v>
      </c>
      <c r="K463" s="46">
        <f>詳細表【係数】!O456</f>
        <v>6.8662468332323024E-5</v>
      </c>
      <c r="L463" s="46">
        <f>詳細表【係数】!AB456</f>
        <v>1.5702142952794183E-11</v>
      </c>
      <c r="M463" s="46">
        <f>詳細表【係数】!AF456</f>
        <v>1.5326792922050099E-11</v>
      </c>
      <c r="N463" s="46">
        <f>詳細表【係数】!U456</f>
        <v>8.7566514853080194E-5</v>
      </c>
      <c r="O463" s="46">
        <f>詳細表【係数】!V456</f>
        <v>5.6446616935217561E-5</v>
      </c>
      <c r="P463" s="46">
        <f>詳細表【係数】!W456</f>
        <v>5.0280312602599784E-5</v>
      </c>
      <c r="Q463" s="46">
        <f>詳細表【係数】!AC456</f>
        <v>1.1498401898050289E-11</v>
      </c>
      <c r="R463" s="46">
        <f>詳細表【係数】!AG456</f>
        <v>1.1223539701284145E-11</v>
      </c>
      <c r="S463" s="46">
        <f t="shared" si="32"/>
        <v>2.0714677881429966E-4</v>
      </c>
      <c r="T463" s="46">
        <f t="shared" si="33"/>
        <v>1.3352975041559182E-4</v>
      </c>
      <c r="U463" s="46">
        <f t="shared" si="34"/>
        <v>1.1894278093492281E-4</v>
      </c>
      <c r="V463" s="46">
        <f t="shared" si="35"/>
        <v>2.7200544850844471E-11</v>
      </c>
      <c r="W463" s="46">
        <f t="shared" si="36"/>
        <v>2.6550332623334244E-11</v>
      </c>
    </row>
    <row r="464" spans="2:23" x14ac:dyDescent="0.15">
      <c r="B464" s="155" t="s">
        <v>127</v>
      </c>
      <c r="C464" s="41" t="s">
        <v>995</v>
      </c>
      <c r="D464" s="46">
        <f>詳細表【係数】!G457</f>
        <v>0</v>
      </c>
      <c r="E464" s="46">
        <f>詳細表【係数】!H457</f>
        <v>0</v>
      </c>
      <c r="F464" s="46">
        <f>詳細表【係数】!I457</f>
        <v>0</v>
      </c>
      <c r="G464" s="46">
        <f>詳細表【係数】!AA457</f>
        <v>0</v>
      </c>
      <c r="H464" s="46">
        <f>詳細表【係数】!AE457</f>
        <v>0</v>
      </c>
      <c r="I464" s="46">
        <f>詳細表【係数】!M457</f>
        <v>0</v>
      </c>
      <c r="J464" s="46">
        <f>詳細表【係数】!N457</f>
        <v>0</v>
      </c>
      <c r="K464" s="46">
        <f>詳細表【係数】!O457</f>
        <v>0</v>
      </c>
      <c r="L464" s="46">
        <f>詳細表【係数】!AB457</f>
        <v>0</v>
      </c>
      <c r="M464" s="46">
        <f>詳細表【係数】!AF457</f>
        <v>0</v>
      </c>
      <c r="N464" s="46">
        <f>詳細表【係数】!U457</f>
        <v>1.6606084051860894E-3</v>
      </c>
      <c r="O464" s="46">
        <f>詳細表【係数】!V457</f>
        <v>1.0482056014318028E-3</v>
      </c>
      <c r="P464" s="46">
        <f>詳細表【係数】!W457</f>
        <v>9.0635868191846431E-4</v>
      </c>
      <c r="Q464" s="46">
        <f>詳細表【係数】!AC457</f>
        <v>2.5974629384816226E-10</v>
      </c>
      <c r="R464" s="46">
        <f>詳細表【係数】!AG457</f>
        <v>2.5914903863122003E-10</v>
      </c>
      <c r="S464" s="46">
        <f t="shared" si="32"/>
        <v>1.6606084051860894E-3</v>
      </c>
      <c r="T464" s="46">
        <f t="shared" si="33"/>
        <v>1.0482056014318028E-3</v>
      </c>
      <c r="U464" s="46">
        <f t="shared" si="34"/>
        <v>9.0635868191846431E-4</v>
      </c>
      <c r="V464" s="46">
        <f t="shared" si="35"/>
        <v>2.5974629384816226E-10</v>
      </c>
      <c r="W464" s="46">
        <f t="shared" si="36"/>
        <v>2.5914903863122003E-10</v>
      </c>
    </row>
    <row r="465" spans="2:23" x14ac:dyDescent="0.15">
      <c r="B465" s="155" t="s">
        <v>128</v>
      </c>
      <c r="C465" s="41" t="s">
        <v>996</v>
      </c>
      <c r="D465" s="67">
        <f>詳細表【係数】!G458</f>
        <v>0</v>
      </c>
      <c r="E465" s="67">
        <f>詳細表【係数】!H458</f>
        <v>0</v>
      </c>
      <c r="F465" s="67">
        <f>詳細表【係数】!I458</f>
        <v>0</v>
      </c>
      <c r="G465" s="67">
        <f>詳細表【係数】!AA458</f>
        <v>0</v>
      </c>
      <c r="H465" s="67">
        <f>詳細表【係数】!AE458</f>
        <v>0</v>
      </c>
      <c r="I465" s="67">
        <f>詳細表【係数】!M458</f>
        <v>0</v>
      </c>
      <c r="J465" s="67">
        <f>詳細表【係数】!N458</f>
        <v>0</v>
      </c>
      <c r="K465" s="67">
        <f>詳細表【係数】!O458</f>
        <v>0</v>
      </c>
      <c r="L465" s="67">
        <f>詳細表【係数】!AB458</f>
        <v>0</v>
      </c>
      <c r="M465" s="67">
        <f>詳細表【係数】!AF458</f>
        <v>0</v>
      </c>
      <c r="N465" s="67">
        <f>詳細表【係数】!U458</f>
        <v>1.3170896105788699E-4</v>
      </c>
      <c r="O465" s="67">
        <f>詳細表【係数】!V458</f>
        <v>1.0153048341494979E-4</v>
      </c>
      <c r="P465" s="67">
        <f>詳細表【係数】!W458</f>
        <v>8.4810851752596889E-5</v>
      </c>
      <c r="Q465" s="67">
        <f>詳細表【係数】!AC458</f>
        <v>2.5683752178976846E-11</v>
      </c>
      <c r="R465" s="67">
        <f>詳細表【係数】!AG458</f>
        <v>2.5683752178976846E-11</v>
      </c>
      <c r="S465" s="67">
        <f t="shared" si="32"/>
        <v>1.3170896105788699E-4</v>
      </c>
      <c r="T465" s="67">
        <f t="shared" si="33"/>
        <v>1.0153048341494979E-4</v>
      </c>
      <c r="U465" s="67">
        <f t="shared" si="34"/>
        <v>8.4810851752596889E-5</v>
      </c>
      <c r="V465" s="67">
        <f t="shared" si="35"/>
        <v>2.5683752178976846E-11</v>
      </c>
      <c r="W465" s="67">
        <f t="shared" si="36"/>
        <v>2.5683752178976846E-11</v>
      </c>
    </row>
    <row r="466" spans="2:23" x14ac:dyDescent="0.15">
      <c r="B466" s="162" t="s">
        <v>129</v>
      </c>
      <c r="C466" s="116" t="s">
        <v>952</v>
      </c>
      <c r="D466" s="46">
        <f>詳細表【係数】!G459</f>
        <v>2.5649246553382495E-3</v>
      </c>
      <c r="E466" s="46">
        <f>詳細表【係数】!H459</f>
        <v>1.3010383411513112E-3</v>
      </c>
      <c r="F466" s="46">
        <f>詳細表【係数】!I459</f>
        <v>1.0803516376770702E-3</v>
      </c>
      <c r="G466" s="46">
        <f>詳細表【係数】!AA459</f>
        <v>1.2211019544576287E-10</v>
      </c>
      <c r="H466" s="46">
        <f>詳細表【係数】!AE459</f>
        <v>1.0776224748088575E-10</v>
      </c>
      <c r="I466" s="46">
        <f>詳細表【係数】!M459</f>
        <v>9.9384624846350763E-4</v>
      </c>
      <c r="J466" s="46">
        <f>詳細表【係数】!N459</f>
        <v>5.0412088003025455E-4</v>
      </c>
      <c r="K466" s="46">
        <f>詳細表【係数】!O459</f>
        <v>4.1861012170167172E-4</v>
      </c>
      <c r="L466" s="46">
        <f>詳細表【係数】!AB459</f>
        <v>4.7314746415782318E-11</v>
      </c>
      <c r="M466" s="46">
        <f>詳細表【係数】!AF459</f>
        <v>4.1755263711927895E-11</v>
      </c>
      <c r="N466" s="46">
        <f>詳細表【係数】!U459</f>
        <v>1.215851115868705E-3</v>
      </c>
      <c r="O466" s="46">
        <f>詳細表【係数】!V459</f>
        <v>6.1673114474708869E-4</v>
      </c>
      <c r="P466" s="46">
        <f>詳細表【係数】!W459</f>
        <v>5.1211903689507197E-4</v>
      </c>
      <c r="Q466" s="46">
        <f>詳細表【係数】!AC459</f>
        <v>5.7883890305579861E-11</v>
      </c>
      <c r="R466" s="46">
        <f>詳細表【係数】!AG459</f>
        <v>5.1082533194674225E-11</v>
      </c>
      <c r="S466" s="46">
        <f t="shared" si="32"/>
        <v>4.7746220196704624E-3</v>
      </c>
      <c r="T466" s="46">
        <f t="shared" si="33"/>
        <v>2.4218903659286545E-3</v>
      </c>
      <c r="U466" s="46">
        <f t="shared" si="34"/>
        <v>2.011080796273814E-3</v>
      </c>
      <c r="V466" s="46">
        <f t="shared" si="35"/>
        <v>2.2730883216712503E-10</v>
      </c>
      <c r="W466" s="46">
        <f t="shared" si="36"/>
        <v>2.0060004438748786E-10</v>
      </c>
    </row>
    <row r="467" spans="2:23" x14ac:dyDescent="0.15">
      <c r="B467" s="155" t="s">
        <v>130</v>
      </c>
      <c r="C467" s="41" t="s">
        <v>199</v>
      </c>
      <c r="D467" s="46">
        <f>詳細表【係数】!G460</f>
        <v>1.6030779095864058E-2</v>
      </c>
      <c r="E467" s="46">
        <f>詳細表【係数】!H460</f>
        <v>1.0857369783179086E-2</v>
      </c>
      <c r="F467" s="46">
        <f>詳細表【係数】!I460</f>
        <v>3.0185597383788026E-3</v>
      </c>
      <c r="G467" s="46">
        <f>詳細表【係数】!AA460</f>
        <v>8.6247058084914445E-10</v>
      </c>
      <c r="H467" s="46">
        <f>詳細表【係数】!AE460</f>
        <v>8.345363110240709E-10</v>
      </c>
      <c r="I467" s="46">
        <f>詳細表【係数】!M460</f>
        <v>1.4194430066182271E-3</v>
      </c>
      <c r="J467" s="46">
        <f>詳細表【係数】!N460</f>
        <v>9.6136423044952039E-4</v>
      </c>
      <c r="K467" s="46">
        <f>詳細表【係数】!O460</f>
        <v>2.6727793359753691E-4</v>
      </c>
      <c r="L467" s="46">
        <f>詳細表【係数】!AB460</f>
        <v>7.6367332309889376E-11</v>
      </c>
      <c r="M467" s="46">
        <f>詳細表【係数】!AF460</f>
        <v>7.3893896445601436E-11</v>
      </c>
      <c r="N467" s="46">
        <f>詳細表【係数】!U460</f>
        <v>2.8059589248907718E-4</v>
      </c>
      <c r="O467" s="46">
        <f>詳細表【係数】!V460</f>
        <v>1.9004275127096473E-4</v>
      </c>
      <c r="P467" s="46">
        <f>詳細表【係数】!W460</f>
        <v>5.2835577033216082E-5</v>
      </c>
      <c r="Q467" s="46">
        <f>詳細表【係数】!AC460</f>
        <v>1.5096315714398181E-11</v>
      </c>
      <c r="R467" s="46">
        <f>詳細表【係数】!AG460</f>
        <v>1.4607366217575569E-11</v>
      </c>
      <c r="S467" s="46">
        <f t="shared" si="32"/>
        <v>1.7730817994971362E-2</v>
      </c>
      <c r="T467" s="46">
        <f t="shared" si="33"/>
        <v>1.2008776764899571E-2</v>
      </c>
      <c r="U467" s="46">
        <f t="shared" si="34"/>
        <v>3.3386732490095555E-3</v>
      </c>
      <c r="V467" s="46">
        <f t="shared" si="35"/>
        <v>9.5393422887343197E-10</v>
      </c>
      <c r="W467" s="46">
        <f t="shared" si="36"/>
        <v>9.2303757368724793E-10</v>
      </c>
    </row>
    <row r="468" spans="2:23" x14ac:dyDescent="0.15">
      <c r="B468" s="155" t="s">
        <v>131</v>
      </c>
      <c r="C468" s="41" t="s">
        <v>213</v>
      </c>
      <c r="D468" s="46">
        <f>詳細表【係数】!G461</f>
        <v>0</v>
      </c>
      <c r="E468" s="46">
        <f>詳細表【係数】!H461</f>
        <v>0</v>
      </c>
      <c r="F468" s="46">
        <f>詳細表【係数】!I461</f>
        <v>0</v>
      </c>
      <c r="G468" s="46">
        <f>詳細表【係数】!AA461</f>
        <v>0</v>
      </c>
      <c r="H468" s="46">
        <f>詳細表【係数】!AE461</f>
        <v>0</v>
      </c>
      <c r="I468" s="46">
        <f>詳細表【係数】!M461</f>
        <v>2.1173113602978479E-4</v>
      </c>
      <c r="J468" s="46">
        <f>詳細表【係数】!N461</f>
        <v>6.1474046841844993E-5</v>
      </c>
      <c r="K468" s="46">
        <f>詳細表【係数】!O461</f>
        <v>3.3174812180993322E-5</v>
      </c>
      <c r="L468" s="46">
        <f>詳細表【係数】!AB461</f>
        <v>1.6924087403741301E-11</v>
      </c>
      <c r="M468" s="46">
        <f>詳細表【係数】!AF461</f>
        <v>1.4043391675444908E-11</v>
      </c>
      <c r="N468" s="46">
        <f>詳細表【係数】!U461</f>
        <v>2.5870645224052262E-5</v>
      </c>
      <c r="O468" s="46">
        <f>詳細表【係数】!V461</f>
        <v>7.5112866541670091E-6</v>
      </c>
      <c r="P468" s="46">
        <f>詳細表【係数】!W461</f>
        <v>4.0535077287277803E-6</v>
      </c>
      <c r="Q468" s="46">
        <f>詳細表【係数】!AC461</f>
        <v>2.0678917100858101E-12</v>
      </c>
      <c r="R468" s="46">
        <f>詳細表【係数】!AG461</f>
        <v>1.7159101424116296E-12</v>
      </c>
      <c r="S468" s="46">
        <f t="shared" si="32"/>
        <v>2.3760178125383706E-4</v>
      </c>
      <c r="T468" s="46">
        <f t="shared" si="33"/>
        <v>6.8985333496012006E-5</v>
      </c>
      <c r="U468" s="46">
        <f t="shared" si="34"/>
        <v>3.7228319909721099E-5</v>
      </c>
      <c r="V468" s="46">
        <f t="shared" si="35"/>
        <v>1.8991979113827111E-11</v>
      </c>
      <c r="W468" s="46">
        <f t="shared" si="36"/>
        <v>1.5759301817856538E-11</v>
      </c>
    </row>
    <row r="469" spans="2:23" x14ac:dyDescent="0.15">
      <c r="B469" s="155" t="s">
        <v>132</v>
      </c>
      <c r="C469" s="41" t="s">
        <v>214</v>
      </c>
      <c r="D469" s="46">
        <f>詳細表【係数】!G462</f>
        <v>0</v>
      </c>
      <c r="E469" s="46">
        <f>詳細表【係数】!H462</f>
        <v>0</v>
      </c>
      <c r="F469" s="46">
        <f>詳細表【係数】!I462</f>
        <v>0</v>
      </c>
      <c r="G469" s="46">
        <f>詳細表【係数】!AA462</f>
        <v>0</v>
      </c>
      <c r="H469" s="46">
        <f>詳細表【係数】!AE462</f>
        <v>0</v>
      </c>
      <c r="I469" s="46">
        <f>詳細表【係数】!M462</f>
        <v>4.8960246632909826E-3</v>
      </c>
      <c r="J469" s="46">
        <f>詳細表【係数】!N462</f>
        <v>1.8217931586338727E-3</v>
      </c>
      <c r="K469" s="46">
        <f>詳細表【係数】!O462</f>
        <v>1.305613311807527E-3</v>
      </c>
      <c r="L469" s="46">
        <f>詳細表【係数】!AB462</f>
        <v>3.000411284659586E-10</v>
      </c>
      <c r="M469" s="46">
        <f>詳細表【係数】!AF462</f>
        <v>2.6609708160920369E-10</v>
      </c>
      <c r="N469" s="46">
        <f>詳細表【係数】!U462</f>
        <v>1.1242553805938511E-3</v>
      </c>
      <c r="O469" s="46">
        <f>詳細表【係数】!V462</f>
        <v>4.1833138143272295E-4</v>
      </c>
      <c r="P469" s="46">
        <f>詳細表【係数】!W462</f>
        <v>2.9980298134117721E-4</v>
      </c>
      <c r="Q469" s="46">
        <f>詳細表【係数】!AC462</f>
        <v>6.889729449413458E-11</v>
      </c>
      <c r="R469" s="46">
        <f>詳細表【係数】!AG462</f>
        <v>6.1102853096818337E-11</v>
      </c>
      <c r="S469" s="46">
        <f t="shared" si="32"/>
        <v>6.0202800438848335E-3</v>
      </c>
      <c r="T469" s="46">
        <f t="shared" si="33"/>
        <v>2.2401245400665956E-3</v>
      </c>
      <c r="U469" s="46">
        <f t="shared" si="34"/>
        <v>1.6054162931487042E-3</v>
      </c>
      <c r="V469" s="46">
        <f t="shared" si="35"/>
        <v>3.6893842296009318E-10</v>
      </c>
      <c r="W469" s="46">
        <f t="shared" si="36"/>
        <v>3.2719993470602201E-10</v>
      </c>
    </row>
    <row r="470" spans="2:23" x14ac:dyDescent="0.15">
      <c r="B470" s="163" t="s">
        <v>133</v>
      </c>
      <c r="C470" s="62" t="s">
        <v>997</v>
      </c>
      <c r="D470" s="67">
        <f>詳細表【係数】!G463</f>
        <v>0</v>
      </c>
      <c r="E470" s="67">
        <f>詳細表【係数】!H463</f>
        <v>0</v>
      </c>
      <c r="F470" s="67">
        <f>詳細表【係数】!I463</f>
        <v>0</v>
      </c>
      <c r="G470" s="67">
        <f>詳細表【係数】!AA463</f>
        <v>0</v>
      </c>
      <c r="H470" s="67">
        <f>詳細表【係数】!AE463</f>
        <v>0</v>
      </c>
      <c r="I470" s="67">
        <f>詳細表【係数】!M463</f>
        <v>1.3180337741462499E-2</v>
      </c>
      <c r="J470" s="67">
        <f>詳細表【係数】!N463</f>
        <v>9.5562874940260129E-3</v>
      </c>
      <c r="K470" s="67">
        <f>詳細表【係数】!O463</f>
        <v>4.7947201404564379E-3</v>
      </c>
      <c r="L470" s="67">
        <f>詳細表【係数】!AB463</f>
        <v>2.27449063048267E-9</v>
      </c>
      <c r="M470" s="67">
        <f>詳細表【係数】!AF463</f>
        <v>2.0699822392067152E-9</v>
      </c>
      <c r="N470" s="67">
        <f>詳細表【係数】!U463</f>
        <v>1.4807642394436382E-3</v>
      </c>
      <c r="O470" s="67">
        <f>詳細表【係数】!V463</f>
        <v>1.0736150363189418E-3</v>
      </c>
      <c r="P470" s="67">
        <f>詳細表【係数】!W463</f>
        <v>5.3866981722277673E-4</v>
      </c>
      <c r="Q470" s="67">
        <f>詳細表【係数】!AC463</f>
        <v>2.5553096245579505E-10</v>
      </c>
      <c r="R470" s="67">
        <f>詳細表【係数】!AG463</f>
        <v>2.3255516939133146E-10</v>
      </c>
      <c r="S470" s="67">
        <f t="shared" si="32"/>
        <v>1.4661101980906137E-2</v>
      </c>
      <c r="T470" s="67">
        <f t="shared" si="33"/>
        <v>1.0629902530344956E-2</v>
      </c>
      <c r="U470" s="67">
        <f t="shared" si="34"/>
        <v>5.3333899576792146E-3</v>
      </c>
      <c r="V470" s="67">
        <f t="shared" si="35"/>
        <v>2.530021592938465E-9</v>
      </c>
      <c r="W470" s="67">
        <f t="shared" si="36"/>
        <v>2.3025374085980468E-9</v>
      </c>
    </row>
    <row r="471" spans="2:23" x14ac:dyDescent="0.15">
      <c r="B471" s="162" t="s">
        <v>134</v>
      </c>
      <c r="C471" s="116" t="s">
        <v>998</v>
      </c>
      <c r="D471" s="46">
        <f>詳細表【係数】!G464</f>
        <v>0</v>
      </c>
      <c r="E471" s="46">
        <f>詳細表【係数】!H464</f>
        <v>0</v>
      </c>
      <c r="F471" s="46">
        <f>詳細表【係数】!I464</f>
        <v>0</v>
      </c>
      <c r="G471" s="46">
        <f>詳細表【係数】!AA464</f>
        <v>0</v>
      </c>
      <c r="H471" s="46">
        <f>詳細表【係数】!AE464</f>
        <v>0</v>
      </c>
      <c r="I471" s="46">
        <f>詳細表【係数】!M464</f>
        <v>0</v>
      </c>
      <c r="J471" s="46">
        <f>詳細表【係数】!N464</f>
        <v>0</v>
      </c>
      <c r="K471" s="46">
        <f>詳細表【係数】!O464</f>
        <v>0</v>
      </c>
      <c r="L471" s="46">
        <f>詳細表【係数】!AB464</f>
        <v>0</v>
      </c>
      <c r="M471" s="46">
        <f>詳細表【係数】!AF464</f>
        <v>0</v>
      </c>
      <c r="N471" s="46">
        <f>詳細表【係数】!U464</f>
        <v>1.3551602922104821E-4</v>
      </c>
      <c r="O471" s="46">
        <f>詳細表【係数】!V464</f>
        <v>6.5538625937517348E-5</v>
      </c>
      <c r="P471" s="46">
        <f>詳細表【係数】!W464</f>
        <v>3.7883579164130184E-5</v>
      </c>
      <c r="Q471" s="46">
        <f>詳細表【係数】!AC464</f>
        <v>1.4665218440009268E-11</v>
      </c>
      <c r="R471" s="46">
        <f>詳細表【係数】!AG464</f>
        <v>1.4377665137263988E-11</v>
      </c>
      <c r="S471" s="46">
        <f t="shared" si="32"/>
        <v>1.3551602922104821E-4</v>
      </c>
      <c r="T471" s="46">
        <f t="shared" si="33"/>
        <v>6.5538625937517348E-5</v>
      </c>
      <c r="U471" s="46">
        <f t="shared" si="34"/>
        <v>3.7883579164130184E-5</v>
      </c>
      <c r="V471" s="46">
        <f t="shared" si="35"/>
        <v>1.4665218440009268E-11</v>
      </c>
      <c r="W471" s="46">
        <f t="shared" si="36"/>
        <v>1.4377665137263988E-11</v>
      </c>
    </row>
    <row r="472" spans="2:23" x14ac:dyDescent="0.15">
      <c r="B472" s="155" t="s">
        <v>135</v>
      </c>
      <c r="C472" s="41" t="s">
        <v>999</v>
      </c>
      <c r="D472" s="46">
        <f>詳細表【係数】!G465</f>
        <v>0.18114780378326387</v>
      </c>
      <c r="E472" s="46">
        <f>詳細表【係数】!H465</f>
        <v>7.3098310588680562E-2</v>
      </c>
      <c r="F472" s="46">
        <f>詳細表【係数】!I465</f>
        <v>5.5425984127194246E-2</v>
      </c>
      <c r="G472" s="46">
        <f>詳細表【係数】!AA465</f>
        <v>3.5173931007286186E-8</v>
      </c>
      <c r="H472" s="46">
        <f>詳細表【係数】!AE465</f>
        <v>3.2474227703747901E-8</v>
      </c>
      <c r="I472" s="46">
        <f>詳細表【係数】!M465</f>
        <v>8.1018473041523972E-4</v>
      </c>
      <c r="J472" s="46">
        <f>詳細表【係数】!N465</f>
        <v>3.2693266946232346E-4</v>
      </c>
      <c r="K472" s="46">
        <f>詳細表【係数】!O465</f>
        <v>2.4789307444112108E-4</v>
      </c>
      <c r="L472" s="46">
        <f>詳細表【係数】!AB465</f>
        <v>1.5731563516430144E-10</v>
      </c>
      <c r="M472" s="46">
        <f>詳細表【係数】!AF465</f>
        <v>1.4524119458319856E-10</v>
      </c>
      <c r="N472" s="46">
        <f>詳細表【係数】!U465</f>
        <v>9.0333946959408277E-3</v>
      </c>
      <c r="O472" s="46">
        <f>詳細表【係数】!V465</f>
        <v>3.6452326628484875E-3</v>
      </c>
      <c r="P472" s="46">
        <f>詳細表【係数】!W465</f>
        <v>2.7639572800504191E-3</v>
      </c>
      <c r="Q472" s="46">
        <f>詳細表【係数】!AC465</f>
        <v>1.7540372842541934E-9</v>
      </c>
      <c r="R472" s="46">
        <f>詳細表【係数】!AG465</f>
        <v>1.6194097315405246E-9</v>
      </c>
      <c r="S472" s="46">
        <f t="shared" si="32"/>
        <v>0.19099138320961995</v>
      </c>
      <c r="T472" s="46">
        <f t="shared" si="33"/>
        <v>7.7070475920991366E-2</v>
      </c>
      <c r="U472" s="46">
        <f t="shared" si="34"/>
        <v>5.8437834481685783E-2</v>
      </c>
      <c r="V472" s="46">
        <f t="shared" si="35"/>
        <v>3.7085283926704679E-8</v>
      </c>
      <c r="W472" s="46">
        <f t="shared" si="36"/>
        <v>3.4238878629871627E-8</v>
      </c>
    </row>
    <row r="473" spans="2:23" x14ac:dyDescent="0.15">
      <c r="B473" s="155" t="s">
        <v>136</v>
      </c>
      <c r="C473" s="41" t="s">
        <v>1000</v>
      </c>
      <c r="D473" s="46">
        <f>詳細表【係数】!G466</f>
        <v>1.6672010259698621E-2</v>
      </c>
      <c r="E473" s="46">
        <f>詳細表【係数】!H466</f>
        <v>1.1418059810166437E-2</v>
      </c>
      <c r="F473" s="46">
        <f>詳細表【係数】!I466</f>
        <v>4.9418868686224599E-3</v>
      </c>
      <c r="G473" s="46">
        <f>詳細表【係数】!AA466</f>
        <v>2.4077522884108712E-9</v>
      </c>
      <c r="H473" s="46">
        <f>詳細表【係数】!AE466</f>
        <v>1.8082845503933902E-9</v>
      </c>
      <c r="I473" s="46">
        <f>詳細表【係数】!M466</f>
        <v>1.002792957233885E-3</v>
      </c>
      <c r="J473" s="46">
        <f>詳細表【係数】!N466</f>
        <v>6.8677680642916981E-4</v>
      </c>
      <c r="K473" s="46">
        <f>詳細表【係数】!O466</f>
        <v>2.9724605911985591E-4</v>
      </c>
      <c r="L473" s="46">
        <f>詳細表【係数】!AB466</f>
        <v>1.4482219000420875E-10</v>
      </c>
      <c r="M473" s="46">
        <f>詳細表【係数】!AF466</f>
        <v>1.0876522888140985E-10</v>
      </c>
      <c r="N473" s="46">
        <f>詳細表【係数】!U466</f>
        <v>2.471841222784509E-3</v>
      </c>
      <c r="O473" s="46">
        <f>詳細表【係数】!V466</f>
        <v>1.6928750932461733E-3</v>
      </c>
      <c r="P473" s="46">
        <f>詳細表【係数】!W466</f>
        <v>7.326986662026724E-4</v>
      </c>
      <c r="Q473" s="46">
        <f>詳細表【係数】!AC466</f>
        <v>3.5698042815715693E-10</v>
      </c>
      <c r="R473" s="46">
        <f>詳細表【係数】!AG466</f>
        <v>2.6810158010708504E-10</v>
      </c>
      <c r="S473" s="46">
        <f t="shared" si="32"/>
        <v>2.0146644439717015E-2</v>
      </c>
      <c r="T473" s="46">
        <f t="shared" si="33"/>
        <v>1.379771170984178E-2</v>
      </c>
      <c r="U473" s="46">
        <f t="shared" si="34"/>
        <v>5.9718315939449882E-3</v>
      </c>
      <c r="V473" s="46">
        <f t="shared" si="35"/>
        <v>2.9095549065722366E-9</v>
      </c>
      <c r="W473" s="46">
        <f t="shared" si="36"/>
        <v>2.1851513593818851E-9</v>
      </c>
    </row>
    <row r="474" spans="2:23" x14ac:dyDescent="0.15">
      <c r="B474" s="155" t="s">
        <v>137</v>
      </c>
      <c r="C474" s="41" t="s">
        <v>1001</v>
      </c>
      <c r="D474" s="46">
        <f>詳細表【係数】!G467</f>
        <v>8.1756973388906695E-2</v>
      </c>
      <c r="E474" s="46">
        <f>詳細表【係数】!H467</f>
        <v>5.7395149953976016E-2</v>
      </c>
      <c r="F474" s="46">
        <f>詳細表【係数】!I467</f>
        <v>2.4198670124588061E-2</v>
      </c>
      <c r="G474" s="46">
        <f>詳細表【係数】!AA467</f>
        <v>7.1191019369481042E-9</v>
      </c>
      <c r="H474" s="46">
        <f>詳細表【係数】!AE467</f>
        <v>6.5157294396129988E-9</v>
      </c>
      <c r="I474" s="46">
        <f>詳細表【係数】!M467</f>
        <v>8.0347588776244515E-4</v>
      </c>
      <c r="J474" s="46">
        <f>詳細表【係数】!N467</f>
        <v>5.6405731708246919E-4</v>
      </c>
      <c r="K474" s="46">
        <f>詳細表【係数】!O467</f>
        <v>2.3781516309974001E-4</v>
      </c>
      <c r="L474" s="46">
        <f>詳細表【係数】!AB467</f>
        <v>6.996377815567289E-11</v>
      </c>
      <c r="M474" s="46">
        <f>詳細表【係数】!AF467</f>
        <v>6.4034066806872558E-11</v>
      </c>
      <c r="N474" s="46">
        <f>詳細表【係数】!U467</f>
        <v>3.7403362964756317E-3</v>
      </c>
      <c r="O474" s="46">
        <f>詳細表【係数】!V467</f>
        <v>2.6257963537046364E-3</v>
      </c>
      <c r="P474" s="46">
        <f>詳細表【係数】!W467</f>
        <v>1.1070757690954144E-3</v>
      </c>
      <c r="Q474" s="46">
        <f>詳細表【係数】!AC467</f>
        <v>3.2569497462206694E-10</v>
      </c>
      <c r="R474" s="46">
        <f>詳細表【係数】!AG467</f>
        <v>2.9809101671449775E-10</v>
      </c>
      <c r="S474" s="46">
        <f t="shared" si="32"/>
        <v>8.6300785573144773E-2</v>
      </c>
      <c r="T474" s="46">
        <f t="shared" si="33"/>
        <v>6.0585003624763122E-2</v>
      </c>
      <c r="U474" s="46">
        <f t="shared" si="34"/>
        <v>2.5543561056783216E-2</v>
      </c>
      <c r="V474" s="46">
        <f t="shared" si="35"/>
        <v>7.514760689725844E-9</v>
      </c>
      <c r="W474" s="46">
        <f t="shared" si="36"/>
        <v>6.8778545231343686E-9</v>
      </c>
    </row>
    <row r="475" spans="2:23" x14ac:dyDescent="0.15">
      <c r="B475" s="163" t="s">
        <v>138</v>
      </c>
      <c r="C475" s="62" t="s">
        <v>204</v>
      </c>
      <c r="D475" s="67">
        <f>詳細表【係数】!G468</f>
        <v>5.129849310676499E-3</v>
      </c>
      <c r="E475" s="67">
        <f>詳細表【係数】!H468</f>
        <v>3.7497297466001986E-3</v>
      </c>
      <c r="F475" s="67">
        <f>詳細表【係数】!I468</f>
        <v>1.7705300371403361E-3</v>
      </c>
      <c r="G475" s="67">
        <f>詳細表【係数】!AA468</f>
        <v>8.7190414445292489E-10</v>
      </c>
      <c r="H475" s="67">
        <f>詳細表【係数】!AE468</f>
        <v>5.6207032546737525E-10</v>
      </c>
      <c r="I475" s="67">
        <f>詳細表【係数】!M468</f>
        <v>3.9262855108846426E-4</v>
      </c>
      <c r="J475" s="67">
        <f>詳細表【係数】!N468</f>
        <v>2.8699692100444895E-4</v>
      </c>
      <c r="K475" s="67">
        <f>詳細表【係数】!O468</f>
        <v>1.3551287787230161E-4</v>
      </c>
      <c r="L475" s="67">
        <f>詳細表【係数】!AB468</f>
        <v>6.6733823976485099E-11</v>
      </c>
      <c r="M475" s="67">
        <f>詳細表【係数】!AF468</f>
        <v>4.3019754408531403E-11</v>
      </c>
      <c r="N475" s="67">
        <f>詳細表【係数】!U468</f>
        <v>3.1469408173478209E-3</v>
      </c>
      <c r="O475" s="67">
        <f>詳細表【係数】!V468</f>
        <v>2.3002971196522961E-3</v>
      </c>
      <c r="P475" s="67">
        <f>詳細表【係数】!W468</f>
        <v>1.0861436476547303E-3</v>
      </c>
      <c r="Q475" s="67">
        <f>詳細表【係数】!AC468</f>
        <v>5.3487550507244774E-10</v>
      </c>
      <c r="R475" s="67">
        <f>詳細表【係数】!AG468</f>
        <v>3.4480584951139562E-10</v>
      </c>
      <c r="S475" s="67">
        <f t="shared" si="32"/>
        <v>8.6694186791127833E-3</v>
      </c>
      <c r="T475" s="67">
        <f t="shared" si="33"/>
        <v>6.3370237872569443E-3</v>
      </c>
      <c r="U475" s="67">
        <f t="shared" si="34"/>
        <v>2.9921865626673684E-3</v>
      </c>
      <c r="V475" s="67">
        <f t="shared" si="35"/>
        <v>1.4735134735018577E-9</v>
      </c>
      <c r="W475" s="67">
        <f t="shared" si="36"/>
        <v>9.4989592938730222E-10</v>
      </c>
    </row>
    <row r="476" spans="2:23" x14ac:dyDescent="0.15">
      <c r="B476" s="155" t="s">
        <v>139</v>
      </c>
      <c r="C476" s="41" t="s">
        <v>1002</v>
      </c>
      <c r="D476" s="46">
        <f>詳細表【係数】!G469</f>
        <v>0</v>
      </c>
      <c r="E476" s="46">
        <f>詳細表【係数】!H469</f>
        <v>0</v>
      </c>
      <c r="F476" s="46">
        <f>詳細表【係数】!I469</f>
        <v>0</v>
      </c>
      <c r="G476" s="46">
        <f>詳細表【係数】!AA469</f>
        <v>0</v>
      </c>
      <c r="H476" s="46">
        <f>詳細表【係数】!AE469</f>
        <v>0</v>
      </c>
      <c r="I476" s="46">
        <f>詳細表【係数】!M469</f>
        <v>1.2270539981051941E-3</v>
      </c>
      <c r="J476" s="46">
        <f>詳細表【係数】!N469</f>
        <v>0</v>
      </c>
      <c r="K476" s="46">
        <f>詳細表【係数】!O469</f>
        <v>0</v>
      </c>
      <c r="L476" s="46">
        <f>詳細表【係数】!AB469</f>
        <v>0</v>
      </c>
      <c r="M476" s="46">
        <f>詳細表【係数】!AF469</f>
        <v>0</v>
      </c>
      <c r="N476" s="46">
        <f>詳細表【係数】!U469</f>
        <v>1.3242027594155285E-4</v>
      </c>
      <c r="O476" s="46">
        <f>詳細表【係数】!V469</f>
        <v>0</v>
      </c>
      <c r="P476" s="46">
        <f>詳細表【係数】!W469</f>
        <v>0</v>
      </c>
      <c r="Q476" s="46">
        <f>詳細表【係数】!AC469</f>
        <v>0</v>
      </c>
      <c r="R476" s="46">
        <f>詳細表【係数】!AG469</f>
        <v>0</v>
      </c>
      <c r="S476" s="46">
        <f t="shared" si="32"/>
        <v>1.3594742740467469E-3</v>
      </c>
      <c r="T476" s="46">
        <f t="shared" si="33"/>
        <v>0</v>
      </c>
      <c r="U476" s="46">
        <f t="shared" si="34"/>
        <v>0</v>
      </c>
      <c r="V476" s="46">
        <f t="shared" si="35"/>
        <v>0</v>
      </c>
      <c r="W476" s="46">
        <f t="shared" si="36"/>
        <v>0</v>
      </c>
    </row>
    <row r="477" spans="2:23" x14ac:dyDescent="0.15">
      <c r="B477" s="155" t="s">
        <v>140</v>
      </c>
      <c r="C477" s="41" t="s">
        <v>1003</v>
      </c>
      <c r="D477" s="91">
        <f>詳細表【係数】!G470</f>
        <v>0</v>
      </c>
      <c r="E477" s="91">
        <f>詳細表【係数】!H470</f>
        <v>0</v>
      </c>
      <c r="F477" s="91">
        <f>詳細表【係数】!I470</f>
        <v>0</v>
      </c>
      <c r="G477" s="91">
        <f>詳細表【係数】!AA470</f>
        <v>0</v>
      </c>
      <c r="H477" s="91">
        <f>詳細表【係数】!AE470</f>
        <v>0</v>
      </c>
      <c r="I477" s="91">
        <f>詳細表【係数】!M470</f>
        <v>3.0776328825725435E-3</v>
      </c>
      <c r="J477" s="91">
        <f>詳細表【係数】!N470</f>
        <v>1.2662396946644E-3</v>
      </c>
      <c r="K477" s="91">
        <f>詳細表【係数】!O470</f>
        <v>3.294862114714885E-5</v>
      </c>
      <c r="L477" s="91">
        <f>詳細表【係数】!AB470</f>
        <v>1.0500506689660025E-11</v>
      </c>
      <c r="M477" s="91">
        <f>詳細表【係数】!AF470</f>
        <v>1.0500506689660025E-11</v>
      </c>
      <c r="N477" s="91">
        <f>詳細表【係数】!U470</f>
        <v>2.3513629230612491E-4</v>
      </c>
      <c r="O477" s="91">
        <f>詳細表【係数】!V470</f>
        <v>9.6742827469841551E-5</v>
      </c>
      <c r="P477" s="91">
        <f>詳細表【係数】!W470</f>
        <v>2.5173296844501545E-6</v>
      </c>
      <c r="Q477" s="91">
        <f>詳細表【係数】!AC470</f>
        <v>8.0225624840558656E-13</v>
      </c>
      <c r="R477" s="91">
        <f>詳細表【係数】!AG470</f>
        <v>8.0225624840558656E-13</v>
      </c>
      <c r="S477" s="91">
        <f t="shared" si="32"/>
        <v>3.3127691748786685E-3</v>
      </c>
      <c r="T477" s="91">
        <f t="shared" si="33"/>
        <v>1.3629825221342414E-3</v>
      </c>
      <c r="U477" s="91">
        <f t="shared" si="34"/>
        <v>3.5465950831599003E-5</v>
      </c>
      <c r="V477" s="91">
        <f t="shared" si="35"/>
        <v>1.1302762938065612E-11</v>
      </c>
      <c r="W477" s="91">
        <f t="shared" si="36"/>
        <v>1.1302762938065612E-11</v>
      </c>
    </row>
    <row r="478" spans="2:23" x14ac:dyDescent="0.15">
      <c r="B478" s="160"/>
      <c r="C478" s="353" t="s">
        <v>272</v>
      </c>
      <c r="D478" s="138">
        <f t="shared" ref="D478:W478" si="37">SUM(D371:D477)</f>
        <v>0.69886356987696352</v>
      </c>
      <c r="E478" s="138">
        <f t="shared" si="37"/>
        <v>0.42214085279162411</v>
      </c>
      <c r="F478" s="138">
        <f t="shared" si="37"/>
        <v>0.23460212979473527</v>
      </c>
      <c r="G478" s="138">
        <f t="shared" si="37"/>
        <v>8.3611598038145697E-8</v>
      </c>
      <c r="H478" s="138">
        <f t="shared" si="37"/>
        <v>7.6138101689536699E-8</v>
      </c>
      <c r="I478" s="138">
        <f t="shared" si="37"/>
        <v>0.11403927026932133</v>
      </c>
      <c r="J478" s="138">
        <f t="shared" si="37"/>
        <v>5.9741921377779512E-2</v>
      </c>
      <c r="K478" s="138">
        <f t="shared" si="37"/>
        <v>2.9089516351988809E-2</v>
      </c>
      <c r="L478" s="138">
        <f t="shared" si="37"/>
        <v>8.2192519295064472E-9</v>
      </c>
      <c r="M478" s="138">
        <f t="shared" si="37"/>
        <v>7.4663289372409031E-9</v>
      </c>
      <c r="N478" s="138">
        <f t="shared" si="37"/>
        <v>7.5605037845185213E-2</v>
      </c>
      <c r="O478" s="138">
        <f t="shared" si="37"/>
        <v>4.526595188163491E-2</v>
      </c>
      <c r="P478" s="138">
        <f t="shared" si="37"/>
        <v>2.3859476299959756E-2</v>
      </c>
      <c r="Q478" s="138">
        <f t="shared" si="37"/>
        <v>7.1741505895297234E-9</v>
      </c>
      <c r="R478" s="138">
        <f t="shared" si="37"/>
        <v>6.4088872641324239E-9</v>
      </c>
      <c r="S478" s="138">
        <f t="shared" si="37"/>
        <v>0.88850787799147002</v>
      </c>
      <c r="T478" s="138">
        <f t="shared" si="37"/>
        <v>0.52714872605103869</v>
      </c>
      <c r="U478" s="138">
        <f t="shared" si="37"/>
        <v>0.28755112244668385</v>
      </c>
      <c r="V478" s="138">
        <f t="shared" si="37"/>
        <v>9.9005000557181852E-8</v>
      </c>
      <c r="W478" s="138">
        <f t="shared" si="37"/>
        <v>9.0013317890910033E-8</v>
      </c>
    </row>
    <row r="479" spans="2:23" x14ac:dyDescent="0.15">
      <c r="B479" s="354" t="s">
        <v>287</v>
      </c>
    </row>
    <row r="485" spans="2:23" x14ac:dyDescent="0.15">
      <c r="W485" s="10" t="str">
        <f>"（単位："&amp;入力表1【係数】!$L$15&amp;"、人）"</f>
        <v>（単位：円、人）</v>
      </c>
    </row>
    <row r="486" spans="2:23" x14ac:dyDescent="0.15">
      <c r="B486" s="460" t="s">
        <v>593</v>
      </c>
      <c r="C486" s="460" t="s">
        <v>525</v>
      </c>
      <c r="D486" s="337" t="s">
        <v>8</v>
      </c>
      <c r="E486" s="338"/>
      <c r="F486" s="338"/>
      <c r="G486" s="338"/>
      <c r="H486" s="339"/>
      <c r="I486" s="340" t="s">
        <v>854</v>
      </c>
      <c r="J486" s="341"/>
      <c r="K486" s="341"/>
      <c r="L486" s="341"/>
      <c r="M486" s="342"/>
      <c r="N486" s="343" t="s">
        <v>833</v>
      </c>
      <c r="O486" s="344"/>
      <c r="P486" s="344"/>
      <c r="Q486" s="344"/>
      <c r="R486" s="345"/>
      <c r="S486" s="346" t="s">
        <v>366</v>
      </c>
      <c r="T486" s="347"/>
      <c r="U486" s="347"/>
      <c r="V486" s="347"/>
      <c r="W486" s="348"/>
    </row>
    <row r="487" spans="2:23" x14ac:dyDescent="0.15">
      <c r="B487" s="498"/>
      <c r="C487" s="498"/>
      <c r="D487" s="349"/>
      <c r="E487" s="338"/>
      <c r="F487" s="339"/>
      <c r="G487" s="349"/>
      <c r="H487" s="339"/>
      <c r="I487" s="350"/>
      <c r="J487" s="341"/>
      <c r="K487" s="342"/>
      <c r="L487" s="350"/>
      <c r="M487" s="342"/>
      <c r="N487" s="351"/>
      <c r="O487" s="344"/>
      <c r="P487" s="345"/>
      <c r="Q487" s="351"/>
      <c r="R487" s="345"/>
      <c r="S487" s="352"/>
      <c r="T487" s="347"/>
      <c r="U487" s="348"/>
      <c r="V487" s="352"/>
      <c r="W487" s="348"/>
    </row>
    <row r="488" spans="2:23" x14ac:dyDescent="0.15">
      <c r="B488" s="498"/>
      <c r="C488" s="498"/>
      <c r="D488" s="519" t="s">
        <v>364</v>
      </c>
      <c r="E488" s="520" t="s">
        <v>228</v>
      </c>
      <c r="F488" s="521" t="s">
        <v>365</v>
      </c>
      <c r="G488" s="527" t="s">
        <v>368</v>
      </c>
      <c r="H488" s="543" t="s">
        <v>367</v>
      </c>
      <c r="I488" s="545" t="s">
        <v>364</v>
      </c>
      <c r="J488" s="546" t="s">
        <v>228</v>
      </c>
      <c r="K488" s="547" t="s">
        <v>365</v>
      </c>
      <c r="L488" s="529" t="s">
        <v>368</v>
      </c>
      <c r="M488" s="531" t="s">
        <v>367</v>
      </c>
      <c r="N488" s="549" t="s">
        <v>364</v>
      </c>
      <c r="O488" s="518" t="s">
        <v>228</v>
      </c>
      <c r="P488" s="537" t="s">
        <v>365</v>
      </c>
      <c r="Q488" s="533" t="s">
        <v>368</v>
      </c>
      <c r="R488" s="535" t="s">
        <v>367</v>
      </c>
      <c r="S488" s="539" t="s">
        <v>364</v>
      </c>
      <c r="T488" s="540" t="s">
        <v>228</v>
      </c>
      <c r="U488" s="541" t="s">
        <v>365</v>
      </c>
      <c r="V488" s="523" t="s">
        <v>368</v>
      </c>
      <c r="W488" s="525" t="s">
        <v>367</v>
      </c>
    </row>
    <row r="489" spans="2:23" x14ac:dyDescent="0.15">
      <c r="B489" s="498"/>
      <c r="C489" s="498"/>
      <c r="D489" s="519"/>
      <c r="E489" s="520"/>
      <c r="F489" s="522"/>
      <c r="G489" s="528"/>
      <c r="H489" s="544"/>
      <c r="I489" s="545"/>
      <c r="J489" s="546"/>
      <c r="K489" s="548"/>
      <c r="L489" s="530"/>
      <c r="M489" s="532"/>
      <c r="N489" s="549"/>
      <c r="O489" s="518"/>
      <c r="P489" s="538"/>
      <c r="Q489" s="534"/>
      <c r="R489" s="536"/>
      <c r="S489" s="539"/>
      <c r="T489" s="540"/>
      <c r="U489" s="542"/>
      <c r="V489" s="524"/>
      <c r="W489" s="526"/>
    </row>
    <row r="490" spans="2:23" x14ac:dyDescent="0.15">
      <c r="B490" s="459"/>
      <c r="C490" s="459"/>
      <c r="D490" s="519"/>
      <c r="E490" s="520"/>
      <c r="F490" s="522"/>
      <c r="G490" s="528"/>
      <c r="H490" s="544"/>
      <c r="I490" s="545"/>
      <c r="J490" s="546"/>
      <c r="K490" s="548"/>
      <c r="L490" s="530"/>
      <c r="M490" s="532"/>
      <c r="N490" s="549"/>
      <c r="O490" s="518"/>
      <c r="P490" s="538"/>
      <c r="Q490" s="534"/>
      <c r="R490" s="536"/>
      <c r="S490" s="539"/>
      <c r="T490" s="540"/>
      <c r="U490" s="542"/>
      <c r="V490" s="524"/>
      <c r="W490" s="526"/>
    </row>
    <row r="491" spans="2:23" x14ac:dyDescent="0.15">
      <c r="B491" s="155" t="s">
        <v>1046</v>
      </c>
      <c r="C491" s="41" t="s">
        <v>141</v>
      </c>
      <c r="D491" s="134">
        <f>詳細表【係数】!G482</f>
        <v>0</v>
      </c>
      <c r="E491" s="134">
        <f>詳細表【係数】!H482</f>
        <v>0</v>
      </c>
      <c r="F491" s="134">
        <f>詳細表【係数】!I482</f>
        <v>0</v>
      </c>
      <c r="G491" s="134">
        <f>詳細表【係数】!AA482</f>
        <v>0</v>
      </c>
      <c r="H491" s="134">
        <f>詳細表【係数】!AE482</f>
        <v>0</v>
      </c>
      <c r="I491" s="134">
        <f>詳細表【係数】!M482</f>
        <v>4.6749691098491968E-7</v>
      </c>
      <c r="J491" s="134">
        <f>詳細表【係数】!N482</f>
        <v>2.7143970210422738E-7</v>
      </c>
      <c r="K491" s="134">
        <f>詳細表【係数】!O482</f>
        <v>3.7793330914876639E-8</v>
      </c>
      <c r="L491" s="134">
        <f>詳細表【係数】!AB482</f>
        <v>2.4057457455577561E-13</v>
      </c>
      <c r="M491" s="134">
        <f>詳細表【係数】!AF482</f>
        <v>3.1363249750369511E-14</v>
      </c>
      <c r="N491" s="134">
        <f>詳細表【係数】!U482</f>
        <v>6.3430459371472414E-5</v>
      </c>
      <c r="O491" s="134">
        <f>詳細表【係数】!V482</f>
        <v>3.6829216603491459E-5</v>
      </c>
      <c r="P491" s="134">
        <f>詳細表【係数】!W482</f>
        <v>5.1278378204856724E-6</v>
      </c>
      <c r="Q491" s="134">
        <f>詳細表【係数】!AC482</f>
        <v>3.2641404506866629E-11</v>
      </c>
      <c r="R491" s="134">
        <f>詳細表【係数】!AG482</f>
        <v>4.2553978268154338E-12</v>
      </c>
      <c r="S491" s="134">
        <f t="shared" ref="S491:S554" si="38">D491+I491+N491</f>
        <v>6.3897956282457329E-5</v>
      </c>
      <c r="T491" s="134">
        <f t="shared" ref="T491:T554" si="39">E491+J491+O491</f>
        <v>3.7100656305595686E-5</v>
      </c>
      <c r="U491" s="134">
        <f t="shared" ref="U491:U554" si="40">F491+K491+P491</f>
        <v>5.1656311514005493E-6</v>
      </c>
      <c r="V491" s="134">
        <f t="shared" ref="V491:V554" si="41">G491+L491+Q491</f>
        <v>3.2881979081422405E-11</v>
      </c>
      <c r="W491" s="134">
        <f t="shared" ref="W491:W554" si="42">H491+M491+R491</f>
        <v>4.2867610765658036E-12</v>
      </c>
    </row>
    <row r="492" spans="2:23" x14ac:dyDescent="0.15">
      <c r="B492" s="155" t="s">
        <v>1047</v>
      </c>
      <c r="C492" s="41" t="s">
        <v>205</v>
      </c>
      <c r="D492" s="46">
        <f>詳細表【係数】!G483</f>
        <v>0</v>
      </c>
      <c r="E492" s="46">
        <f>詳細表【係数】!H483</f>
        <v>0</v>
      </c>
      <c r="F492" s="46">
        <f>詳細表【係数】!I483</f>
        <v>0</v>
      </c>
      <c r="G492" s="46">
        <f>詳細表【係数】!AA483</f>
        <v>0</v>
      </c>
      <c r="H492" s="46">
        <f>詳細表【係数】!AE483</f>
        <v>0</v>
      </c>
      <c r="I492" s="46">
        <f>詳細表【係数】!M483</f>
        <v>4.6391998413648815E-9</v>
      </c>
      <c r="J492" s="46">
        <f>詳細表【係数】!N483</f>
        <v>1.3512486298510669E-9</v>
      </c>
      <c r="K492" s="46">
        <f>詳細表【係数】!O483</f>
        <v>4.4856488606999875E-10</v>
      </c>
      <c r="L492" s="46">
        <f>詳細表【係数】!AB483</f>
        <v>6.2073800694318822E-16</v>
      </c>
      <c r="M492" s="46">
        <f>詳細表【係数】!AF483</f>
        <v>2.6136337134450036E-16</v>
      </c>
      <c r="N492" s="46">
        <f>詳細表【係数】!U483</f>
        <v>6.5517312599327403E-6</v>
      </c>
      <c r="O492" s="46">
        <f>詳細表【係数】!V483</f>
        <v>1.9083070768367477E-6</v>
      </c>
      <c r="P492" s="46">
        <f>詳細表【係数】!W483</f>
        <v>6.3348781830194736E-7</v>
      </c>
      <c r="Q492" s="46">
        <f>詳細表【係数】!AC483</f>
        <v>8.7664009816001442E-13</v>
      </c>
      <c r="R492" s="46">
        <f>詳細表【係数】!AG483</f>
        <v>3.6911162027790084E-13</v>
      </c>
      <c r="S492" s="46">
        <f t="shared" si="38"/>
        <v>6.5563704597741052E-6</v>
      </c>
      <c r="T492" s="46">
        <f t="shared" si="39"/>
        <v>1.9096583254665987E-6</v>
      </c>
      <c r="U492" s="46">
        <f t="shared" si="40"/>
        <v>6.3393638318801731E-7</v>
      </c>
      <c r="V492" s="46">
        <f t="shared" si="41"/>
        <v>8.7726083616695757E-13</v>
      </c>
      <c r="W492" s="46">
        <f t="shared" si="42"/>
        <v>3.6937298364924537E-13</v>
      </c>
    </row>
    <row r="493" spans="2:23" x14ac:dyDescent="0.15">
      <c r="B493" s="155" t="s">
        <v>36</v>
      </c>
      <c r="C493" s="41" t="s">
        <v>142</v>
      </c>
      <c r="D493" s="46">
        <f>詳細表【係数】!G484</f>
        <v>0</v>
      </c>
      <c r="E493" s="46">
        <f>詳細表【係数】!H484</f>
        <v>0</v>
      </c>
      <c r="F493" s="46">
        <f>詳細表【係数】!I484</f>
        <v>0</v>
      </c>
      <c r="G493" s="46">
        <f>詳細表【係数】!AA484</f>
        <v>0</v>
      </c>
      <c r="H493" s="46">
        <f>詳細表【係数】!AE484</f>
        <v>0</v>
      </c>
      <c r="I493" s="46">
        <f>詳細表【係数】!M484</f>
        <v>1.3596117782777342E-7</v>
      </c>
      <c r="J493" s="46">
        <f>詳細表【係数】!N484</f>
        <v>8.9506546542313205E-8</v>
      </c>
      <c r="K493" s="46">
        <f>詳細表【係数】!O484</f>
        <v>6.1624919972046098E-8</v>
      </c>
      <c r="L493" s="46">
        <f>詳細表【係数】!AB484</f>
        <v>4.5713628119967202E-15</v>
      </c>
      <c r="M493" s="46">
        <f>詳細表【係数】!AF484</f>
        <v>4.1289728624486503E-15</v>
      </c>
      <c r="N493" s="46">
        <f>詳細表【係数】!U484</f>
        <v>3.0541214940665087E-4</v>
      </c>
      <c r="O493" s="46">
        <f>詳細表【係数】!V484</f>
        <v>2.0106023794588059E-4</v>
      </c>
      <c r="P493" s="46">
        <f>詳細表【係数】!W484</f>
        <v>1.384292160922336E-4</v>
      </c>
      <c r="Q493" s="46">
        <f>詳細表【係数】!AC484</f>
        <v>1.0268738212154205E-11</v>
      </c>
      <c r="R493" s="46">
        <f>詳細表【係数】!AG484</f>
        <v>9.2749893529134758E-12</v>
      </c>
      <c r="S493" s="46">
        <f t="shared" si="38"/>
        <v>3.0554811058447864E-4</v>
      </c>
      <c r="T493" s="46">
        <f t="shared" si="39"/>
        <v>2.0114974449242289E-4</v>
      </c>
      <c r="U493" s="46">
        <f t="shared" si="40"/>
        <v>1.3849084101220563E-4</v>
      </c>
      <c r="V493" s="46">
        <f t="shared" si="41"/>
        <v>1.0273309574966201E-11</v>
      </c>
      <c r="W493" s="46">
        <f t="shared" si="42"/>
        <v>9.2791183257759245E-12</v>
      </c>
    </row>
    <row r="494" spans="2:23" x14ac:dyDescent="0.15">
      <c r="B494" s="155" t="s">
        <v>37</v>
      </c>
      <c r="C494" s="41" t="s">
        <v>143</v>
      </c>
      <c r="D494" s="46">
        <f>詳細表【係数】!G485</f>
        <v>0</v>
      </c>
      <c r="E494" s="46">
        <f>詳細表【係数】!H485</f>
        <v>0</v>
      </c>
      <c r="F494" s="46">
        <f>詳細表【係数】!I485</f>
        <v>0</v>
      </c>
      <c r="G494" s="46">
        <f>詳細表【係数】!AA485</f>
        <v>0</v>
      </c>
      <c r="H494" s="46">
        <f>詳細表【係数】!AE485</f>
        <v>0</v>
      </c>
      <c r="I494" s="46">
        <f>詳細表【係数】!M485</f>
        <v>1.2962044061979417E-8</v>
      </c>
      <c r="J494" s="46">
        <f>詳細表【係数】!N485</f>
        <v>8.6845695215262089E-9</v>
      </c>
      <c r="K494" s="46">
        <f>詳細表【係数】!O485</f>
        <v>4.9255767435521789E-9</v>
      </c>
      <c r="L494" s="46">
        <f>詳細表【係数】!AB485</f>
        <v>1.9443066092969123E-14</v>
      </c>
      <c r="M494" s="46">
        <f>詳細表【係数】!AF485</f>
        <v>6.4810220309897082E-15</v>
      </c>
      <c r="N494" s="46">
        <f>詳細表【係数】!U485</f>
        <v>2.2949714464586665E-7</v>
      </c>
      <c r="O494" s="46">
        <f>詳細表【係数】!V485</f>
        <v>1.5376308691273064E-7</v>
      </c>
      <c r="P494" s="46">
        <f>詳細表【係数】!W485</f>
        <v>8.7208914965429323E-8</v>
      </c>
      <c r="Q494" s="46">
        <f>詳細表【係数】!AC485</f>
        <v>3.4424571696879996E-13</v>
      </c>
      <c r="R494" s="46">
        <f>詳細表【係数】!AG485</f>
        <v>1.1474857232293332E-13</v>
      </c>
      <c r="S494" s="46">
        <f t="shared" si="38"/>
        <v>2.4245918870784604E-7</v>
      </c>
      <c r="T494" s="46">
        <f t="shared" si="39"/>
        <v>1.6244765643425685E-7</v>
      </c>
      <c r="U494" s="46">
        <f t="shared" si="40"/>
        <v>9.2134491708981497E-8</v>
      </c>
      <c r="V494" s="46">
        <f t="shared" si="41"/>
        <v>3.6368878306176908E-13</v>
      </c>
      <c r="W494" s="46">
        <f t="shared" si="42"/>
        <v>1.2122959435392303E-13</v>
      </c>
    </row>
    <row r="495" spans="2:23" x14ac:dyDescent="0.15">
      <c r="B495" s="155" t="s">
        <v>38</v>
      </c>
      <c r="C495" s="41" t="s">
        <v>144</v>
      </c>
      <c r="D495" s="67">
        <f>詳細表【係数】!G486</f>
        <v>0</v>
      </c>
      <c r="E495" s="67">
        <f>詳細表【係数】!H486</f>
        <v>0</v>
      </c>
      <c r="F495" s="67">
        <f>詳細表【係数】!I486</f>
        <v>0</v>
      </c>
      <c r="G495" s="67">
        <f>詳細表【係数】!AA486</f>
        <v>0</v>
      </c>
      <c r="H495" s="67">
        <f>詳細表【係数】!AE486</f>
        <v>0</v>
      </c>
      <c r="I495" s="67">
        <f>詳細表【係数】!M486</f>
        <v>2.0158579171984485E-8</v>
      </c>
      <c r="J495" s="67">
        <f>詳細表【係数】!N486</f>
        <v>1.2911139347333196E-8</v>
      </c>
      <c r="K495" s="67">
        <f>詳細表【係数】!O486</f>
        <v>2.9801333973361223E-9</v>
      </c>
      <c r="L495" s="67">
        <f>詳細表【係数】!AB486</f>
        <v>1.6410154424494652E-15</v>
      </c>
      <c r="M495" s="67">
        <f>詳細表【係数】!AF486</f>
        <v>6.2679386824385587E-16</v>
      </c>
      <c r="N495" s="67">
        <f>詳細表【係数】!U486</f>
        <v>1.1268440573324118E-5</v>
      </c>
      <c r="O495" s="67">
        <f>詳細表【係数】!V486</f>
        <v>7.2171954793085965E-6</v>
      </c>
      <c r="P495" s="67">
        <f>詳細表【係数】!W486</f>
        <v>1.665864235864929E-6</v>
      </c>
      <c r="Q495" s="67">
        <f>詳細表【係数】!AC486</f>
        <v>9.1731092927659908E-13</v>
      </c>
      <c r="R495" s="67">
        <f>詳細表【係数】!AG486</f>
        <v>3.5037139253572355E-13</v>
      </c>
      <c r="S495" s="67">
        <f t="shared" si="38"/>
        <v>1.1288599152496103E-5</v>
      </c>
      <c r="T495" s="67">
        <f t="shared" si="39"/>
        <v>7.2301066186559293E-6</v>
      </c>
      <c r="U495" s="67">
        <f t="shared" si="40"/>
        <v>1.6688443692622652E-6</v>
      </c>
      <c r="V495" s="67">
        <f t="shared" si="41"/>
        <v>9.189519447190485E-13</v>
      </c>
      <c r="W495" s="67">
        <f t="shared" si="42"/>
        <v>3.5099818640396739E-13</v>
      </c>
    </row>
    <row r="496" spans="2:23" x14ac:dyDescent="0.15">
      <c r="B496" s="162" t="s">
        <v>39</v>
      </c>
      <c r="C496" s="116" t="s">
        <v>206</v>
      </c>
      <c r="D496" s="46">
        <f>詳細表【係数】!G487</f>
        <v>0</v>
      </c>
      <c r="E496" s="46">
        <f>詳細表【係数】!H487</f>
        <v>0</v>
      </c>
      <c r="F496" s="46">
        <f>詳細表【係数】!I487</f>
        <v>0</v>
      </c>
      <c r="G496" s="46">
        <f>詳細表【係数】!AA487</f>
        <v>0</v>
      </c>
      <c r="H496" s="46">
        <f>詳細表【係数】!AE487</f>
        <v>0</v>
      </c>
      <c r="I496" s="46">
        <f>詳細表【係数】!M487</f>
        <v>-7.3226223037112046E-19</v>
      </c>
      <c r="J496" s="46">
        <f>詳細表【係数】!N487</f>
        <v>0</v>
      </c>
      <c r="K496" s="46">
        <f>詳細表【係数】!O487</f>
        <v>0</v>
      </c>
      <c r="L496" s="46">
        <f>詳細表【係数】!AB487</f>
        <v>0</v>
      </c>
      <c r="M496" s="46">
        <f>詳細表【係数】!AF487</f>
        <v>0</v>
      </c>
      <c r="N496" s="46">
        <f>詳細表【係数】!U487</f>
        <v>-2.6959001855725336E-19</v>
      </c>
      <c r="O496" s="46">
        <f>詳細表【係数】!V487</f>
        <v>0</v>
      </c>
      <c r="P496" s="46">
        <f>詳細表【係数】!W487</f>
        <v>0</v>
      </c>
      <c r="Q496" s="46">
        <f>詳細表【係数】!AC487</f>
        <v>0</v>
      </c>
      <c r="R496" s="46">
        <f>詳細表【係数】!AG487</f>
        <v>0</v>
      </c>
      <c r="S496" s="46">
        <f t="shared" si="38"/>
        <v>-1.0018522489283739E-18</v>
      </c>
      <c r="T496" s="46">
        <f t="shared" si="39"/>
        <v>0</v>
      </c>
      <c r="U496" s="46">
        <f t="shared" si="40"/>
        <v>0</v>
      </c>
      <c r="V496" s="46">
        <f t="shared" si="41"/>
        <v>0</v>
      </c>
      <c r="W496" s="46">
        <f t="shared" si="42"/>
        <v>0</v>
      </c>
    </row>
    <row r="497" spans="2:23" x14ac:dyDescent="0.15">
      <c r="B497" s="155" t="s">
        <v>40</v>
      </c>
      <c r="C497" s="41" t="s">
        <v>956</v>
      </c>
      <c r="D497" s="46">
        <f>詳細表【係数】!G488</f>
        <v>0</v>
      </c>
      <c r="E497" s="46">
        <f>詳細表【係数】!H488</f>
        <v>0</v>
      </c>
      <c r="F497" s="46">
        <f>詳細表【係数】!I488</f>
        <v>0</v>
      </c>
      <c r="G497" s="46">
        <f>詳細表【係数】!AA488</f>
        <v>0</v>
      </c>
      <c r="H497" s="46">
        <f>詳細表【係数】!AE488</f>
        <v>0</v>
      </c>
      <c r="I497" s="46">
        <f>詳細表【係数】!M488</f>
        <v>0</v>
      </c>
      <c r="J497" s="46">
        <f>詳細表【係数】!N488</f>
        <v>0</v>
      </c>
      <c r="K497" s="46">
        <f>詳細表【係数】!O488</f>
        <v>0</v>
      </c>
      <c r="L497" s="46">
        <f>詳細表【係数】!AB488</f>
        <v>0</v>
      </c>
      <c r="M497" s="46">
        <f>詳細表【係数】!AF488</f>
        <v>0</v>
      </c>
      <c r="N497" s="46">
        <f>詳細表【係数】!U488</f>
        <v>0</v>
      </c>
      <c r="O497" s="46">
        <f>詳細表【係数】!V488</f>
        <v>0</v>
      </c>
      <c r="P497" s="46">
        <f>詳細表【係数】!W488</f>
        <v>0</v>
      </c>
      <c r="Q497" s="46">
        <f>詳細表【係数】!AC488</f>
        <v>0</v>
      </c>
      <c r="R497" s="46">
        <f>詳細表【係数】!AG488</f>
        <v>0</v>
      </c>
      <c r="S497" s="46">
        <f t="shared" si="38"/>
        <v>0</v>
      </c>
      <c r="T497" s="46">
        <f t="shared" si="39"/>
        <v>0</v>
      </c>
      <c r="U497" s="46">
        <f t="shared" si="40"/>
        <v>0</v>
      </c>
      <c r="V497" s="46">
        <f t="shared" si="41"/>
        <v>0</v>
      </c>
      <c r="W497" s="46">
        <f t="shared" si="42"/>
        <v>0</v>
      </c>
    </row>
    <row r="498" spans="2:23" x14ac:dyDescent="0.15">
      <c r="B498" s="155" t="s">
        <v>41</v>
      </c>
      <c r="C498" s="41" t="s">
        <v>145</v>
      </c>
      <c r="D498" s="46">
        <f>詳細表【係数】!G489</f>
        <v>0</v>
      </c>
      <c r="E498" s="46">
        <f>詳細表【係数】!H489</f>
        <v>0</v>
      </c>
      <c r="F498" s="46">
        <f>詳細表【係数】!I489</f>
        <v>0</v>
      </c>
      <c r="G498" s="46">
        <f>詳細表【係数】!AA489</f>
        <v>0</v>
      </c>
      <c r="H498" s="46">
        <f>詳細表【係数】!AE489</f>
        <v>0</v>
      </c>
      <c r="I498" s="46">
        <f>詳細表【係数】!M489</f>
        <v>1.5743539053324889E-6</v>
      </c>
      <c r="J498" s="46">
        <f>詳細表【係数】!N489</f>
        <v>4.8315383661363717E-7</v>
      </c>
      <c r="K498" s="46">
        <f>詳細表【係数】!O489</f>
        <v>2.0991794011598463E-7</v>
      </c>
      <c r="L498" s="46">
        <f>詳細表【係数】!AB489</f>
        <v>6.7135107504762441E-14</v>
      </c>
      <c r="M498" s="46">
        <f>詳細表【係数】!AF489</f>
        <v>6.4683464513081118E-14</v>
      </c>
      <c r="N498" s="46">
        <f>詳細表【係数】!U489</f>
        <v>2.9056934705492207E-3</v>
      </c>
      <c r="O498" s="46">
        <f>詳細表【係数】!V489</f>
        <v>8.9172894580050632E-4</v>
      </c>
      <c r="P498" s="46">
        <f>詳細表【係数】!W489</f>
        <v>3.8743333749811584E-4</v>
      </c>
      <c r="Q498" s="46">
        <f>詳細表【係数】!AC489</f>
        <v>1.2390736470400563E-10</v>
      </c>
      <c r="R498" s="46">
        <f>詳細表【係数】!AG489</f>
        <v>1.193825097721396E-10</v>
      </c>
      <c r="S498" s="46">
        <f t="shared" si="38"/>
        <v>2.9072678244545531E-3</v>
      </c>
      <c r="T498" s="46">
        <f t="shared" si="39"/>
        <v>8.9221209963711993E-4</v>
      </c>
      <c r="U498" s="46">
        <f t="shared" si="40"/>
        <v>3.8764325543823183E-4</v>
      </c>
      <c r="V498" s="46">
        <f t="shared" si="41"/>
        <v>1.239744998115104E-10</v>
      </c>
      <c r="W498" s="46">
        <f t="shared" si="42"/>
        <v>1.1944719323665269E-10</v>
      </c>
    </row>
    <row r="499" spans="2:23" x14ac:dyDescent="0.15">
      <c r="B499" s="155" t="s">
        <v>42</v>
      </c>
      <c r="C499" s="41" t="s">
        <v>957</v>
      </c>
      <c r="D499" s="46">
        <f>詳細表【係数】!G490</f>
        <v>0</v>
      </c>
      <c r="E499" s="46">
        <f>詳細表【係数】!H490</f>
        <v>0</v>
      </c>
      <c r="F499" s="46">
        <f>詳細表【係数】!I490</f>
        <v>0</v>
      </c>
      <c r="G499" s="46">
        <f>詳細表【係数】!AA490</f>
        <v>0</v>
      </c>
      <c r="H499" s="46">
        <f>詳細表【係数】!AE490</f>
        <v>0</v>
      </c>
      <c r="I499" s="46">
        <f>詳細表【係数】!M490</f>
        <v>1.7970534228559136E-21</v>
      </c>
      <c r="J499" s="46">
        <f>詳細表【係数】!N490</f>
        <v>0</v>
      </c>
      <c r="K499" s="46">
        <f>詳細表【係数】!O490</f>
        <v>0</v>
      </c>
      <c r="L499" s="46">
        <f>詳細表【係数】!AB490</f>
        <v>0</v>
      </c>
      <c r="M499" s="46">
        <f>詳細表【係数】!AF490</f>
        <v>0</v>
      </c>
      <c r="N499" s="46">
        <f>詳細表【係数】!U490</f>
        <v>8.1537850159605884E-20</v>
      </c>
      <c r="O499" s="46">
        <f>詳細表【係数】!V490</f>
        <v>0</v>
      </c>
      <c r="P499" s="46">
        <f>詳細表【係数】!W490</f>
        <v>0</v>
      </c>
      <c r="Q499" s="46">
        <f>詳細表【係数】!AC490</f>
        <v>0</v>
      </c>
      <c r="R499" s="46">
        <f>詳細表【係数】!AG490</f>
        <v>0</v>
      </c>
      <c r="S499" s="46">
        <f t="shared" si="38"/>
        <v>8.3334903582461794E-20</v>
      </c>
      <c r="T499" s="46">
        <f t="shared" si="39"/>
        <v>0</v>
      </c>
      <c r="U499" s="46">
        <f t="shared" si="40"/>
        <v>0</v>
      </c>
      <c r="V499" s="46">
        <f t="shared" si="41"/>
        <v>0</v>
      </c>
      <c r="W499" s="46">
        <f t="shared" si="42"/>
        <v>0</v>
      </c>
    </row>
    <row r="500" spans="2:23" x14ac:dyDescent="0.15">
      <c r="B500" s="163" t="s">
        <v>43</v>
      </c>
      <c r="C500" s="62" t="s">
        <v>958</v>
      </c>
      <c r="D500" s="67">
        <f>詳細表【係数】!G491</f>
        <v>0</v>
      </c>
      <c r="E500" s="67">
        <f>詳細表【係数】!H491</f>
        <v>0</v>
      </c>
      <c r="F500" s="67">
        <f>詳細表【係数】!I491</f>
        <v>0</v>
      </c>
      <c r="G500" s="67">
        <f>詳細表【係数】!AA491</f>
        <v>0</v>
      </c>
      <c r="H500" s="67">
        <f>詳細表【係数】!AE491</f>
        <v>0</v>
      </c>
      <c r="I500" s="67">
        <f>詳細表【係数】!M491</f>
        <v>0</v>
      </c>
      <c r="J500" s="67">
        <f>詳細表【係数】!N491</f>
        <v>0</v>
      </c>
      <c r="K500" s="67">
        <f>詳細表【係数】!O491</f>
        <v>0</v>
      </c>
      <c r="L500" s="67">
        <f>詳細表【係数】!AB491</f>
        <v>0</v>
      </c>
      <c r="M500" s="67">
        <f>詳細表【係数】!AF491</f>
        <v>0</v>
      </c>
      <c r="N500" s="67">
        <f>詳細表【係数】!U491</f>
        <v>0</v>
      </c>
      <c r="O500" s="67">
        <f>詳細表【係数】!V491</f>
        <v>0</v>
      </c>
      <c r="P500" s="67">
        <f>詳細表【係数】!W491</f>
        <v>0</v>
      </c>
      <c r="Q500" s="67">
        <f>詳細表【係数】!AC491</f>
        <v>0</v>
      </c>
      <c r="R500" s="67">
        <f>詳細表【係数】!AG491</f>
        <v>0</v>
      </c>
      <c r="S500" s="67">
        <f t="shared" si="38"/>
        <v>0</v>
      </c>
      <c r="T500" s="67">
        <f t="shared" si="39"/>
        <v>0</v>
      </c>
      <c r="U500" s="67">
        <f t="shared" si="40"/>
        <v>0</v>
      </c>
      <c r="V500" s="67">
        <f t="shared" si="41"/>
        <v>0</v>
      </c>
      <c r="W500" s="67">
        <f t="shared" si="42"/>
        <v>0</v>
      </c>
    </row>
    <row r="501" spans="2:23" x14ac:dyDescent="0.15">
      <c r="B501" s="155" t="s">
        <v>44</v>
      </c>
      <c r="C501" s="41" t="s">
        <v>207</v>
      </c>
      <c r="D501" s="46">
        <f>詳細表【係数】!G492</f>
        <v>0</v>
      </c>
      <c r="E501" s="46">
        <f>詳細表【係数】!H492</f>
        <v>0</v>
      </c>
      <c r="F501" s="46">
        <f>詳細表【係数】!I492</f>
        <v>0</v>
      </c>
      <c r="G501" s="46">
        <f>詳細表【係数】!AA492</f>
        <v>0</v>
      </c>
      <c r="H501" s="46">
        <f>詳細表【係数】!AE492</f>
        <v>0</v>
      </c>
      <c r="I501" s="46">
        <f>詳細表【係数】!M492</f>
        <v>0</v>
      </c>
      <c r="J501" s="46">
        <f>詳細表【係数】!N492</f>
        <v>0</v>
      </c>
      <c r="K501" s="46">
        <f>詳細表【係数】!O492</f>
        <v>0</v>
      </c>
      <c r="L501" s="46">
        <f>詳細表【係数】!AB492</f>
        <v>0</v>
      </c>
      <c r="M501" s="46">
        <f>詳細表【係数】!AF492</f>
        <v>0</v>
      </c>
      <c r="N501" s="46">
        <f>詳細表【係数】!U492</f>
        <v>0</v>
      </c>
      <c r="O501" s="46">
        <f>詳細表【係数】!V492</f>
        <v>0</v>
      </c>
      <c r="P501" s="46">
        <f>詳細表【係数】!W492</f>
        <v>0</v>
      </c>
      <c r="Q501" s="46">
        <f>詳細表【係数】!AC492</f>
        <v>0</v>
      </c>
      <c r="R501" s="46">
        <f>詳細表【係数】!AG492</f>
        <v>0</v>
      </c>
      <c r="S501" s="46">
        <f t="shared" si="38"/>
        <v>0</v>
      </c>
      <c r="T501" s="46">
        <f t="shared" si="39"/>
        <v>0</v>
      </c>
      <c r="U501" s="46">
        <f t="shared" si="40"/>
        <v>0</v>
      </c>
      <c r="V501" s="46">
        <f t="shared" si="41"/>
        <v>0</v>
      </c>
      <c r="W501" s="46">
        <f t="shared" si="42"/>
        <v>0</v>
      </c>
    </row>
    <row r="502" spans="2:23" x14ac:dyDescent="0.15">
      <c r="B502" s="155" t="s">
        <v>45</v>
      </c>
      <c r="C502" s="41" t="s">
        <v>147</v>
      </c>
      <c r="D502" s="46">
        <f>詳細表【係数】!G493</f>
        <v>0</v>
      </c>
      <c r="E502" s="46">
        <f>詳細表【係数】!H493</f>
        <v>0</v>
      </c>
      <c r="F502" s="46">
        <f>詳細表【係数】!I493</f>
        <v>0</v>
      </c>
      <c r="G502" s="46">
        <f>詳細表【係数】!AA493</f>
        <v>0</v>
      </c>
      <c r="H502" s="46">
        <f>詳細表【係数】!AE493</f>
        <v>0</v>
      </c>
      <c r="I502" s="46">
        <f>詳細表【係数】!M493</f>
        <v>3.7799553187433177E-6</v>
      </c>
      <c r="J502" s="46">
        <f>詳細表【係数】!N493</f>
        <v>1.5237944878683999E-6</v>
      </c>
      <c r="K502" s="46">
        <f>詳細表【係数】!O493</f>
        <v>1.1434364839198537E-6</v>
      </c>
      <c r="L502" s="46">
        <f>詳細表【係数】!AB493</f>
        <v>1.0237378988263152E-12</v>
      </c>
      <c r="M502" s="46">
        <f>詳細表【係数】!AF493</f>
        <v>4.7249441484291473E-13</v>
      </c>
      <c r="N502" s="46">
        <f>詳細表【係数】!U493</f>
        <v>4.5592516367566379E-7</v>
      </c>
      <c r="O502" s="46">
        <f>詳細表【係数】!V493</f>
        <v>1.8379483160675197E-7</v>
      </c>
      <c r="P502" s="46">
        <f>詳細表【係数】!W493</f>
        <v>1.3791736201188829E-7</v>
      </c>
      <c r="Q502" s="46">
        <f>詳細表【係数】!AC493</f>
        <v>1.2347973182882558E-13</v>
      </c>
      <c r="R502" s="46">
        <f>詳細表【係数】!AG493</f>
        <v>5.699064545945797E-14</v>
      </c>
      <c r="S502" s="46">
        <f t="shared" si="38"/>
        <v>4.2358804824189811E-6</v>
      </c>
      <c r="T502" s="46">
        <f t="shared" si="39"/>
        <v>1.7075893194751519E-6</v>
      </c>
      <c r="U502" s="46">
        <f t="shared" si="40"/>
        <v>1.2813538459317421E-6</v>
      </c>
      <c r="V502" s="46">
        <f t="shared" si="41"/>
        <v>1.1472176306551407E-12</v>
      </c>
      <c r="W502" s="46">
        <f t="shared" si="42"/>
        <v>5.2948506030237274E-13</v>
      </c>
    </row>
    <row r="503" spans="2:23" x14ac:dyDescent="0.15">
      <c r="B503" s="155" t="s">
        <v>46</v>
      </c>
      <c r="C503" s="41" t="s">
        <v>959</v>
      </c>
      <c r="D503" s="46">
        <f>詳細表【係数】!G494</f>
        <v>0</v>
      </c>
      <c r="E503" s="46">
        <f>詳細表【係数】!H494</f>
        <v>0</v>
      </c>
      <c r="F503" s="46">
        <f>詳細表【係数】!I494</f>
        <v>0</v>
      </c>
      <c r="G503" s="46">
        <f>詳細表【係数】!AA494</f>
        <v>0</v>
      </c>
      <c r="H503" s="46">
        <f>詳細表【係数】!AE494</f>
        <v>0</v>
      </c>
      <c r="I503" s="46">
        <f>詳細表【係数】!M494</f>
        <v>0</v>
      </c>
      <c r="J503" s="46">
        <f>詳細表【係数】!N494</f>
        <v>0</v>
      </c>
      <c r="K503" s="46">
        <f>詳細表【係数】!O494</f>
        <v>0</v>
      </c>
      <c r="L503" s="46">
        <f>詳細表【係数】!AB494</f>
        <v>0</v>
      </c>
      <c r="M503" s="46">
        <f>詳細表【係数】!AF494</f>
        <v>0</v>
      </c>
      <c r="N503" s="46">
        <f>詳細表【係数】!U494</f>
        <v>0</v>
      </c>
      <c r="O503" s="46">
        <f>詳細表【係数】!V494</f>
        <v>0</v>
      </c>
      <c r="P503" s="46">
        <f>詳細表【係数】!W494</f>
        <v>0</v>
      </c>
      <c r="Q503" s="46">
        <f>詳細表【係数】!AC494</f>
        <v>0</v>
      </c>
      <c r="R503" s="46">
        <f>詳細表【係数】!AG494</f>
        <v>0</v>
      </c>
      <c r="S503" s="46">
        <f t="shared" si="38"/>
        <v>0</v>
      </c>
      <c r="T503" s="46">
        <f t="shared" si="39"/>
        <v>0</v>
      </c>
      <c r="U503" s="46">
        <f t="shared" si="40"/>
        <v>0</v>
      </c>
      <c r="V503" s="46">
        <f t="shared" si="41"/>
        <v>0</v>
      </c>
      <c r="W503" s="46">
        <f t="shared" si="42"/>
        <v>0</v>
      </c>
    </row>
    <row r="504" spans="2:23" x14ac:dyDescent="0.15">
      <c r="B504" s="155" t="s">
        <v>47</v>
      </c>
      <c r="C504" s="41" t="s">
        <v>960</v>
      </c>
      <c r="D504" s="46">
        <f>詳細表【係数】!G495</f>
        <v>0</v>
      </c>
      <c r="E504" s="46">
        <f>詳細表【係数】!H495</f>
        <v>0</v>
      </c>
      <c r="F504" s="46">
        <f>詳細表【係数】!I495</f>
        <v>0</v>
      </c>
      <c r="G504" s="46">
        <f>詳細表【係数】!AA495</f>
        <v>0</v>
      </c>
      <c r="H504" s="46">
        <f>詳細表【係数】!AE495</f>
        <v>0</v>
      </c>
      <c r="I504" s="46">
        <f>詳細表【係数】!M495</f>
        <v>6.835048992278395E-5</v>
      </c>
      <c r="J504" s="46">
        <f>詳細表【係数】!N495</f>
        <v>2.9546305278003436E-5</v>
      </c>
      <c r="K504" s="46">
        <f>詳細表【係数】!O495</f>
        <v>1.5126018989416089E-5</v>
      </c>
      <c r="L504" s="46">
        <f>詳細表【係数】!AB495</f>
        <v>5.5569504002263368E-12</v>
      </c>
      <c r="M504" s="46">
        <f>詳細表【係数】!AF495</f>
        <v>3.889865280158436E-12</v>
      </c>
      <c r="N504" s="46">
        <f>詳細表【係数】!U495</f>
        <v>1.1003080194170469E-6</v>
      </c>
      <c r="O504" s="46">
        <f>詳細表【係数】!V495</f>
        <v>4.7563721457239331E-7</v>
      </c>
      <c r="P504" s="46">
        <f>詳細表【係数】!W495</f>
        <v>2.4349905925635786E-7</v>
      </c>
      <c r="Q504" s="46">
        <f>詳細表【係数】!AC495</f>
        <v>8.9455936537971284E-14</v>
      </c>
      <c r="R504" s="46">
        <f>詳細表【係数】!AG495</f>
        <v>6.2619155576579896E-14</v>
      </c>
      <c r="S504" s="46">
        <f t="shared" si="38"/>
        <v>6.9450797942200996E-5</v>
      </c>
      <c r="T504" s="46">
        <f t="shared" si="39"/>
        <v>3.0021942492575828E-5</v>
      </c>
      <c r="U504" s="46">
        <f t="shared" si="40"/>
        <v>1.5369518048672446E-5</v>
      </c>
      <c r="V504" s="46">
        <f t="shared" si="41"/>
        <v>5.6464063367643083E-12</v>
      </c>
      <c r="W504" s="46">
        <f t="shared" si="42"/>
        <v>3.9524844357350162E-12</v>
      </c>
    </row>
    <row r="505" spans="2:23" x14ac:dyDescent="0.15">
      <c r="B505" s="155" t="s">
        <v>48</v>
      </c>
      <c r="C505" s="41" t="s">
        <v>150</v>
      </c>
      <c r="D505" s="67">
        <f>詳細表【係数】!G496</f>
        <v>0</v>
      </c>
      <c r="E505" s="67">
        <f>詳細表【係数】!H496</f>
        <v>0</v>
      </c>
      <c r="F505" s="67">
        <f>詳細表【係数】!I496</f>
        <v>0</v>
      </c>
      <c r="G505" s="67">
        <f>詳細表【係数】!AA496</f>
        <v>0</v>
      </c>
      <c r="H505" s="67">
        <f>詳細表【係数】!AE496</f>
        <v>0</v>
      </c>
      <c r="I505" s="67">
        <f>詳細表【係数】!M496</f>
        <v>6.030468765819409E-5</v>
      </c>
      <c r="J505" s="67">
        <f>詳細表【係数】!N496</f>
        <v>2.4042938394918738E-5</v>
      </c>
      <c r="K505" s="67">
        <f>詳細表【係数】!O496</f>
        <v>9.8347496951926504E-6</v>
      </c>
      <c r="L505" s="67">
        <f>詳細表【係数】!AB496</f>
        <v>3.9468334179449039E-12</v>
      </c>
      <c r="M505" s="67">
        <f>詳細表【係数】!AF496</f>
        <v>2.4787760284196266E-12</v>
      </c>
      <c r="N505" s="67">
        <f>詳細表【係数】!U496</f>
        <v>1.4974640250665332E-5</v>
      </c>
      <c r="O505" s="67">
        <f>詳細表【係数】!V496</f>
        <v>5.9702548344746498E-6</v>
      </c>
      <c r="P505" s="67">
        <f>詳細表【係数】!W496</f>
        <v>2.4421292002304145E-6</v>
      </c>
      <c r="Q505" s="67">
        <f>詳細表【係数】!AC496</f>
        <v>9.8006328957410737E-13</v>
      </c>
      <c r="R505" s="67">
        <f>詳細表【係数】!AG496</f>
        <v>6.1552062914155998E-13</v>
      </c>
      <c r="S505" s="67">
        <f t="shared" si="38"/>
        <v>7.5279327908859417E-5</v>
      </c>
      <c r="T505" s="67">
        <f t="shared" si="39"/>
        <v>3.0013193229393388E-5</v>
      </c>
      <c r="U505" s="67">
        <f t="shared" si="40"/>
        <v>1.2276878895423065E-5</v>
      </c>
      <c r="V505" s="67">
        <f t="shared" si="41"/>
        <v>4.9268967075190116E-12</v>
      </c>
      <c r="W505" s="67">
        <f t="shared" si="42"/>
        <v>3.0942966575611864E-12</v>
      </c>
    </row>
    <row r="506" spans="2:23" x14ac:dyDescent="0.15">
      <c r="B506" s="162" t="s">
        <v>49</v>
      </c>
      <c r="C506" s="116" t="s">
        <v>151</v>
      </c>
      <c r="D506" s="46">
        <f>詳細表【係数】!G497</f>
        <v>0</v>
      </c>
      <c r="E506" s="46">
        <f>詳細表【係数】!H497</f>
        <v>0</v>
      </c>
      <c r="F506" s="46">
        <f>詳細表【係数】!I497</f>
        <v>0</v>
      </c>
      <c r="G506" s="46">
        <f>詳細表【係数】!AA497</f>
        <v>0</v>
      </c>
      <c r="H506" s="46">
        <f>詳細表【係数】!AE497</f>
        <v>0</v>
      </c>
      <c r="I506" s="46">
        <f>詳細表【係数】!M497</f>
        <v>8.1909997263722757E-20</v>
      </c>
      <c r="J506" s="46">
        <f>詳細表【係数】!N497</f>
        <v>0</v>
      </c>
      <c r="K506" s="46">
        <f>詳細表【係数】!O497</f>
        <v>0</v>
      </c>
      <c r="L506" s="46">
        <f>詳細表【係数】!AB497</f>
        <v>0</v>
      </c>
      <c r="M506" s="46">
        <f>詳細表【係数】!AF497</f>
        <v>0</v>
      </c>
      <c r="N506" s="46">
        <f>詳細表【係数】!U497</f>
        <v>1.3167045086696748E-20</v>
      </c>
      <c r="O506" s="46">
        <f>詳細表【係数】!V497</f>
        <v>0</v>
      </c>
      <c r="P506" s="46">
        <f>詳細表【係数】!W497</f>
        <v>0</v>
      </c>
      <c r="Q506" s="46">
        <f>詳細表【係数】!AC497</f>
        <v>0</v>
      </c>
      <c r="R506" s="46">
        <f>詳細表【係数】!AG497</f>
        <v>0</v>
      </c>
      <c r="S506" s="46">
        <f t="shared" si="38"/>
        <v>9.5077042350419501E-20</v>
      </c>
      <c r="T506" s="46">
        <f t="shared" si="39"/>
        <v>0</v>
      </c>
      <c r="U506" s="46">
        <f t="shared" si="40"/>
        <v>0</v>
      </c>
      <c r="V506" s="46">
        <f t="shared" si="41"/>
        <v>0</v>
      </c>
      <c r="W506" s="46">
        <f t="shared" si="42"/>
        <v>0</v>
      </c>
    </row>
    <row r="507" spans="2:23" x14ac:dyDescent="0.15">
      <c r="B507" s="155" t="s">
        <v>50</v>
      </c>
      <c r="C507" s="41" t="s">
        <v>152</v>
      </c>
      <c r="D507" s="46">
        <f>詳細表【係数】!G498</f>
        <v>0</v>
      </c>
      <c r="E507" s="46">
        <f>詳細表【係数】!H498</f>
        <v>0</v>
      </c>
      <c r="F507" s="46">
        <f>詳細表【係数】!I498</f>
        <v>0</v>
      </c>
      <c r="G507" s="46">
        <f>詳細表【係数】!AA498</f>
        <v>0</v>
      </c>
      <c r="H507" s="46">
        <f>詳細表【係数】!AE498</f>
        <v>0</v>
      </c>
      <c r="I507" s="46">
        <f>詳細表【係数】!M498</f>
        <v>4.8857343795716921E-5</v>
      </c>
      <c r="J507" s="46">
        <f>詳細表【係数】!N498</f>
        <v>2.1206780131802325E-5</v>
      </c>
      <c r="K507" s="46">
        <f>詳細表【係数】!O498</f>
        <v>1.1129472094567641E-5</v>
      </c>
      <c r="L507" s="46">
        <f>詳細表【係数】!AB498</f>
        <v>1.9235174722723194E-12</v>
      </c>
      <c r="M507" s="46">
        <f>詳細表【係数】!AF498</f>
        <v>1.7311657250450875E-12</v>
      </c>
      <c r="N507" s="46">
        <f>詳細表【係数】!U498</f>
        <v>4.2551217111582349E-6</v>
      </c>
      <c r="O507" s="46">
        <f>詳細表【係数】!V498</f>
        <v>1.8469573569102182E-6</v>
      </c>
      <c r="P507" s="46">
        <f>詳細表【係数】!W498</f>
        <v>9.6929662286462795E-7</v>
      </c>
      <c r="Q507" s="46">
        <f>詳細表【係数】!AC498</f>
        <v>1.6752447681725334E-13</v>
      </c>
      <c r="R507" s="46">
        <f>詳細表【係数】!AG498</f>
        <v>1.5077202913552797E-13</v>
      </c>
      <c r="S507" s="46">
        <f t="shared" si="38"/>
        <v>5.3112465506875155E-5</v>
      </c>
      <c r="T507" s="46">
        <f t="shared" si="39"/>
        <v>2.3053737488712542E-5</v>
      </c>
      <c r="U507" s="46">
        <f t="shared" si="40"/>
        <v>1.2098768717432269E-5</v>
      </c>
      <c r="V507" s="46">
        <f t="shared" si="41"/>
        <v>2.0910419490895729E-12</v>
      </c>
      <c r="W507" s="46">
        <f t="shared" si="42"/>
        <v>1.8819377541806155E-12</v>
      </c>
    </row>
    <row r="508" spans="2:23" x14ac:dyDescent="0.15">
      <c r="B508" s="155" t="s">
        <v>51</v>
      </c>
      <c r="C508" s="41" t="s">
        <v>961</v>
      </c>
      <c r="D508" s="46">
        <f>詳細表【係数】!G499</f>
        <v>0</v>
      </c>
      <c r="E508" s="46">
        <f>詳細表【係数】!H499</f>
        <v>0</v>
      </c>
      <c r="F508" s="46">
        <f>詳細表【係数】!I499</f>
        <v>0</v>
      </c>
      <c r="G508" s="46">
        <f>詳細表【係数】!AA499</f>
        <v>0</v>
      </c>
      <c r="H508" s="46">
        <f>詳細表【係数】!AE499</f>
        <v>0</v>
      </c>
      <c r="I508" s="46">
        <f>詳細表【係数】!M499</f>
        <v>3.2292806115082985E-5</v>
      </c>
      <c r="J508" s="46">
        <f>詳細表【係数】!N499</f>
        <v>1.7313268384334879E-5</v>
      </c>
      <c r="K508" s="46">
        <f>詳細表【係数】!O499</f>
        <v>8.5074921106496173E-6</v>
      </c>
      <c r="L508" s="46">
        <f>詳細表【係数】!AB499</f>
        <v>1.9994106017977945E-12</v>
      </c>
      <c r="M508" s="46">
        <f>詳細表【係数】!AF499</f>
        <v>1.7204230759655439E-12</v>
      </c>
      <c r="N508" s="46">
        <f>詳細表【係数】!U499</f>
        <v>5.9548705573952876E-6</v>
      </c>
      <c r="O508" s="46">
        <f>詳細表【係数】!V499</f>
        <v>3.1926080312359226E-6</v>
      </c>
      <c r="P508" s="46">
        <f>詳細表【係数】!W499</f>
        <v>1.5688018596599407E-6</v>
      </c>
      <c r="Q508" s="46">
        <f>詳細表【係数】!AC499</f>
        <v>3.6869608922677805E-13</v>
      </c>
      <c r="R508" s="46">
        <f>詳細表【係数】!AG499</f>
        <v>3.1725012328815781E-13</v>
      </c>
      <c r="S508" s="46">
        <f t="shared" si="38"/>
        <v>3.8247676672478272E-5</v>
      </c>
      <c r="T508" s="46">
        <f t="shared" si="39"/>
        <v>2.05058764155708E-5</v>
      </c>
      <c r="U508" s="46">
        <f t="shared" si="40"/>
        <v>1.0076293970309558E-5</v>
      </c>
      <c r="V508" s="46">
        <f t="shared" si="41"/>
        <v>2.3681066910245724E-12</v>
      </c>
      <c r="W508" s="46">
        <f t="shared" si="42"/>
        <v>2.0376731992537017E-12</v>
      </c>
    </row>
    <row r="509" spans="2:23" x14ac:dyDescent="0.15">
      <c r="B509" s="155" t="s">
        <v>52</v>
      </c>
      <c r="C509" s="41" t="s">
        <v>154</v>
      </c>
      <c r="D509" s="46">
        <f>詳細表【係数】!G500</f>
        <v>0</v>
      </c>
      <c r="E509" s="46">
        <f>詳細表【係数】!H500</f>
        <v>0</v>
      </c>
      <c r="F509" s="46">
        <f>詳細表【係数】!I500</f>
        <v>0</v>
      </c>
      <c r="G509" s="46">
        <f>詳細表【係数】!AA500</f>
        <v>0</v>
      </c>
      <c r="H509" s="46">
        <f>詳細表【係数】!AE500</f>
        <v>0</v>
      </c>
      <c r="I509" s="46">
        <f>詳細表【係数】!M500</f>
        <v>0</v>
      </c>
      <c r="J509" s="46">
        <f>詳細表【係数】!N500</f>
        <v>0</v>
      </c>
      <c r="K509" s="46">
        <f>詳細表【係数】!O500</f>
        <v>0</v>
      </c>
      <c r="L509" s="46">
        <f>詳細表【係数】!AB500</f>
        <v>0</v>
      </c>
      <c r="M509" s="46">
        <f>詳細表【係数】!AF500</f>
        <v>0</v>
      </c>
      <c r="N509" s="46">
        <f>詳細表【係数】!U500</f>
        <v>0</v>
      </c>
      <c r="O509" s="46">
        <f>詳細表【係数】!V500</f>
        <v>0</v>
      </c>
      <c r="P509" s="46">
        <f>詳細表【係数】!W500</f>
        <v>0</v>
      </c>
      <c r="Q509" s="46">
        <f>詳細表【係数】!AC500</f>
        <v>0</v>
      </c>
      <c r="R509" s="46">
        <f>詳細表【係数】!AG500</f>
        <v>0</v>
      </c>
      <c r="S509" s="46">
        <f t="shared" si="38"/>
        <v>0</v>
      </c>
      <c r="T509" s="46">
        <f t="shared" si="39"/>
        <v>0</v>
      </c>
      <c r="U509" s="46">
        <f t="shared" si="40"/>
        <v>0</v>
      </c>
      <c r="V509" s="46">
        <f t="shared" si="41"/>
        <v>0</v>
      </c>
      <c r="W509" s="46">
        <f t="shared" si="42"/>
        <v>0</v>
      </c>
    </row>
    <row r="510" spans="2:23" x14ac:dyDescent="0.15">
      <c r="B510" s="163" t="s">
        <v>53</v>
      </c>
      <c r="C510" s="62" t="s">
        <v>962</v>
      </c>
      <c r="D510" s="67">
        <f>詳細表【係数】!G501</f>
        <v>0</v>
      </c>
      <c r="E510" s="67">
        <f>詳細表【係数】!H501</f>
        <v>0</v>
      </c>
      <c r="F510" s="67">
        <f>詳細表【係数】!I501</f>
        <v>0</v>
      </c>
      <c r="G510" s="67">
        <f>詳細表【係数】!AA501</f>
        <v>0</v>
      </c>
      <c r="H510" s="67">
        <f>詳細表【係数】!AE501</f>
        <v>0</v>
      </c>
      <c r="I510" s="67">
        <f>詳細表【係数】!M501</f>
        <v>2.7119615941586932E-6</v>
      </c>
      <c r="J510" s="67">
        <f>詳細表【係数】!N501</f>
        <v>1.0206953565939722E-6</v>
      </c>
      <c r="K510" s="67">
        <f>詳細表【係数】!O501</f>
        <v>2.5072852474297354E-7</v>
      </c>
      <c r="L510" s="67">
        <f>詳細表【係数】!AB501</f>
        <v>5.1169086682239492E-14</v>
      </c>
      <c r="M510" s="67">
        <f>詳細表【係数】!AF501</f>
        <v>5.1169086682239492E-14</v>
      </c>
      <c r="N510" s="67">
        <f>詳細表【係数】!U501</f>
        <v>5.1588072543385278E-7</v>
      </c>
      <c r="O510" s="67">
        <f>詳細表【係数】!V501</f>
        <v>1.9416095793569391E-7</v>
      </c>
      <c r="P510" s="67">
        <f>詳細表【係数】!W501</f>
        <v>4.7694633106148657E-8</v>
      </c>
      <c r="Q510" s="67">
        <f>詳細表【係数】!AC501</f>
        <v>9.7335985930915622E-15</v>
      </c>
      <c r="R510" s="67">
        <f>詳細表【係数】!AG501</f>
        <v>9.7335985930915622E-15</v>
      </c>
      <c r="S510" s="67">
        <f t="shared" si="38"/>
        <v>3.2278423195925458E-6</v>
      </c>
      <c r="T510" s="67">
        <f t="shared" si="39"/>
        <v>1.2148563145296661E-6</v>
      </c>
      <c r="U510" s="67">
        <f t="shared" si="40"/>
        <v>2.9842315784912217E-7</v>
      </c>
      <c r="V510" s="67">
        <f t="shared" si="41"/>
        <v>6.0902685275331048E-14</v>
      </c>
      <c r="W510" s="67">
        <f t="shared" si="42"/>
        <v>6.0902685275331048E-14</v>
      </c>
    </row>
    <row r="511" spans="2:23" x14ac:dyDescent="0.15">
      <c r="B511" s="155" t="s">
        <v>54</v>
      </c>
      <c r="C511" s="41" t="s">
        <v>963</v>
      </c>
      <c r="D511" s="46">
        <f>詳細表【係数】!G502</f>
        <v>0</v>
      </c>
      <c r="E511" s="46">
        <f>詳細表【係数】!H502</f>
        <v>0</v>
      </c>
      <c r="F511" s="46">
        <f>詳細表【係数】!I502</f>
        <v>0</v>
      </c>
      <c r="G511" s="46">
        <f>詳細表【係数】!AA502</f>
        <v>0</v>
      </c>
      <c r="H511" s="46">
        <f>詳細表【係数】!AE502</f>
        <v>0</v>
      </c>
      <c r="I511" s="46">
        <f>詳細表【係数】!M502</f>
        <v>-1.7494035113912555E-22</v>
      </c>
      <c r="J511" s="46">
        <f>詳細表【係数】!N502</f>
        <v>0</v>
      </c>
      <c r="K511" s="46">
        <f>詳細表【係数】!O502</f>
        <v>0</v>
      </c>
      <c r="L511" s="46">
        <f>詳細表【係数】!AB502</f>
        <v>0</v>
      </c>
      <c r="M511" s="46">
        <f>詳細表【係数】!AF502</f>
        <v>0</v>
      </c>
      <c r="N511" s="46">
        <f>詳細表【係数】!U502</f>
        <v>-3.867048879622468E-22</v>
      </c>
      <c r="O511" s="46">
        <f>詳細表【係数】!V502</f>
        <v>0</v>
      </c>
      <c r="P511" s="46">
        <f>詳細表【係数】!W502</f>
        <v>0</v>
      </c>
      <c r="Q511" s="46">
        <f>詳細表【係数】!AC502</f>
        <v>0</v>
      </c>
      <c r="R511" s="46">
        <f>詳細表【係数】!AG502</f>
        <v>0</v>
      </c>
      <c r="S511" s="46">
        <f t="shared" si="38"/>
        <v>-5.6164523910137232E-22</v>
      </c>
      <c r="T511" s="46">
        <f t="shared" si="39"/>
        <v>0</v>
      </c>
      <c r="U511" s="46">
        <f t="shared" si="40"/>
        <v>0</v>
      </c>
      <c r="V511" s="46">
        <f t="shared" si="41"/>
        <v>0</v>
      </c>
      <c r="W511" s="46">
        <f t="shared" si="42"/>
        <v>0</v>
      </c>
    </row>
    <row r="512" spans="2:23" x14ac:dyDescent="0.15">
      <c r="B512" s="155" t="s">
        <v>55</v>
      </c>
      <c r="C512" s="41" t="s">
        <v>964</v>
      </c>
      <c r="D512" s="46">
        <f>詳細表【係数】!G503</f>
        <v>0</v>
      </c>
      <c r="E512" s="46">
        <f>詳細表【係数】!H503</f>
        <v>0</v>
      </c>
      <c r="F512" s="46">
        <f>詳細表【係数】!I503</f>
        <v>0</v>
      </c>
      <c r="G512" s="46">
        <f>詳細表【係数】!AA503</f>
        <v>0</v>
      </c>
      <c r="H512" s="46">
        <f>詳細表【係数】!AE503</f>
        <v>0</v>
      </c>
      <c r="I512" s="46">
        <f>詳細表【係数】!M503</f>
        <v>1.0487821587204441E-20</v>
      </c>
      <c r="J512" s="46">
        <f>詳細表【係数】!N503</f>
        <v>0</v>
      </c>
      <c r="K512" s="46">
        <f>詳細表【係数】!O503</f>
        <v>0</v>
      </c>
      <c r="L512" s="46">
        <f>詳細表【係数】!AB503</f>
        <v>0</v>
      </c>
      <c r="M512" s="46">
        <f>詳細表【係数】!AF503</f>
        <v>0</v>
      </c>
      <c r="N512" s="46">
        <f>詳細表【係数】!U503</f>
        <v>1.1311661496402428E-20</v>
      </c>
      <c r="O512" s="46">
        <f>詳細表【係数】!V503</f>
        <v>0</v>
      </c>
      <c r="P512" s="46">
        <f>詳細表【係数】!W503</f>
        <v>0</v>
      </c>
      <c r="Q512" s="46">
        <f>詳細表【係数】!AC503</f>
        <v>0</v>
      </c>
      <c r="R512" s="46">
        <f>詳細表【係数】!AG503</f>
        <v>0</v>
      </c>
      <c r="S512" s="46">
        <f t="shared" si="38"/>
        <v>2.1799483083606869E-20</v>
      </c>
      <c r="T512" s="46">
        <f t="shared" si="39"/>
        <v>0</v>
      </c>
      <c r="U512" s="46">
        <f t="shared" si="40"/>
        <v>0</v>
      </c>
      <c r="V512" s="46">
        <f t="shared" si="41"/>
        <v>0</v>
      </c>
      <c r="W512" s="46">
        <f t="shared" si="42"/>
        <v>0</v>
      </c>
    </row>
    <row r="513" spans="2:23" x14ac:dyDescent="0.15">
      <c r="B513" s="155" t="s">
        <v>56</v>
      </c>
      <c r="C513" s="41" t="s">
        <v>155</v>
      </c>
      <c r="D513" s="46">
        <f>詳細表【係数】!G504</f>
        <v>0</v>
      </c>
      <c r="E513" s="46">
        <f>詳細表【係数】!H504</f>
        <v>0</v>
      </c>
      <c r="F513" s="46">
        <f>詳細表【係数】!I504</f>
        <v>0</v>
      </c>
      <c r="G513" s="46">
        <f>詳細表【係数】!AA504</f>
        <v>0</v>
      </c>
      <c r="H513" s="46">
        <f>詳細表【係数】!AE504</f>
        <v>0</v>
      </c>
      <c r="I513" s="46">
        <f>詳細表【係数】!M504</f>
        <v>9.0129774908406792E-21</v>
      </c>
      <c r="J513" s="46">
        <f>詳細表【係数】!N504</f>
        <v>0</v>
      </c>
      <c r="K513" s="46">
        <f>詳細表【係数】!O504</f>
        <v>0</v>
      </c>
      <c r="L513" s="46">
        <f>詳細表【係数】!AB504</f>
        <v>0</v>
      </c>
      <c r="M513" s="46">
        <f>詳細表【係数】!AF504</f>
        <v>0</v>
      </c>
      <c r="N513" s="46">
        <f>詳細表【係数】!U504</f>
        <v>2.0674684182071107E-21</v>
      </c>
      <c r="O513" s="46">
        <f>詳細表【係数】!V504</f>
        <v>0</v>
      </c>
      <c r="P513" s="46">
        <f>詳細表【係数】!W504</f>
        <v>0</v>
      </c>
      <c r="Q513" s="46">
        <f>詳細表【係数】!AC504</f>
        <v>0</v>
      </c>
      <c r="R513" s="46">
        <f>詳細表【係数】!AG504</f>
        <v>0</v>
      </c>
      <c r="S513" s="46">
        <f t="shared" si="38"/>
        <v>1.108044590904779E-20</v>
      </c>
      <c r="T513" s="46">
        <f t="shared" si="39"/>
        <v>0</v>
      </c>
      <c r="U513" s="46">
        <f t="shared" si="40"/>
        <v>0</v>
      </c>
      <c r="V513" s="46">
        <f t="shared" si="41"/>
        <v>0</v>
      </c>
      <c r="W513" s="46">
        <f t="shared" si="42"/>
        <v>0</v>
      </c>
    </row>
    <row r="514" spans="2:23" x14ac:dyDescent="0.15">
      <c r="B514" s="155" t="s">
        <v>57</v>
      </c>
      <c r="C514" s="41" t="s">
        <v>156</v>
      </c>
      <c r="D514" s="46">
        <f>詳細表【係数】!G505</f>
        <v>0</v>
      </c>
      <c r="E514" s="46">
        <f>詳細表【係数】!H505</f>
        <v>0</v>
      </c>
      <c r="F514" s="46">
        <f>詳細表【係数】!I505</f>
        <v>0</v>
      </c>
      <c r="G514" s="46">
        <f>詳細表【係数】!AA505</f>
        <v>0</v>
      </c>
      <c r="H514" s="46">
        <f>詳細表【係数】!AE505</f>
        <v>0</v>
      </c>
      <c r="I514" s="46">
        <f>詳細表【係数】!M505</f>
        <v>0</v>
      </c>
      <c r="J514" s="46">
        <f>詳細表【係数】!N505</f>
        <v>0</v>
      </c>
      <c r="K514" s="46">
        <f>詳細表【係数】!O505</f>
        <v>0</v>
      </c>
      <c r="L514" s="46">
        <f>詳細表【係数】!AB505</f>
        <v>0</v>
      </c>
      <c r="M514" s="46">
        <f>詳細表【係数】!AF505</f>
        <v>0</v>
      </c>
      <c r="N514" s="46">
        <f>詳細表【係数】!U505</f>
        <v>0</v>
      </c>
      <c r="O514" s="46">
        <f>詳細表【係数】!V505</f>
        <v>0</v>
      </c>
      <c r="P514" s="46">
        <f>詳細表【係数】!W505</f>
        <v>0</v>
      </c>
      <c r="Q514" s="46">
        <f>詳細表【係数】!AC505</f>
        <v>0</v>
      </c>
      <c r="R514" s="46">
        <f>詳細表【係数】!AG505</f>
        <v>0</v>
      </c>
      <c r="S514" s="46">
        <f t="shared" si="38"/>
        <v>0</v>
      </c>
      <c r="T514" s="46">
        <f t="shared" si="39"/>
        <v>0</v>
      </c>
      <c r="U514" s="46">
        <f t="shared" si="40"/>
        <v>0</v>
      </c>
      <c r="V514" s="46">
        <f t="shared" si="41"/>
        <v>0</v>
      </c>
      <c r="W514" s="46">
        <f t="shared" si="42"/>
        <v>0</v>
      </c>
    </row>
    <row r="515" spans="2:23" x14ac:dyDescent="0.15">
      <c r="B515" s="155" t="s">
        <v>58</v>
      </c>
      <c r="C515" s="41" t="s">
        <v>965</v>
      </c>
      <c r="D515" s="67">
        <f>詳細表【係数】!G506</f>
        <v>0</v>
      </c>
      <c r="E515" s="67">
        <f>詳細表【係数】!H506</f>
        <v>0</v>
      </c>
      <c r="F515" s="67">
        <f>詳細表【係数】!I506</f>
        <v>0</v>
      </c>
      <c r="G515" s="67">
        <f>詳細表【係数】!AA506</f>
        <v>0</v>
      </c>
      <c r="H515" s="67">
        <f>詳細表【係数】!AE506</f>
        <v>0</v>
      </c>
      <c r="I515" s="67">
        <f>詳細表【係数】!M506</f>
        <v>8.9260266538986742E-7</v>
      </c>
      <c r="J515" s="67">
        <f>詳細表【係数】!N506</f>
        <v>4.7117311912796851E-7</v>
      </c>
      <c r="K515" s="67">
        <f>詳細表【係数】!O506</f>
        <v>1.577501865541914E-7</v>
      </c>
      <c r="L515" s="67">
        <f>詳細表【係数】!AB506</f>
        <v>1.5220583532604788E-14</v>
      </c>
      <c r="M515" s="67">
        <f>詳細表【係数】!AF506</f>
        <v>1.5220583532604788E-14</v>
      </c>
      <c r="N515" s="67">
        <f>詳細表【係数】!U506</f>
        <v>1.8471081253331178E-5</v>
      </c>
      <c r="O515" s="67">
        <f>詳細表【係数】!V506</f>
        <v>9.7502251620511369E-6</v>
      </c>
      <c r="P515" s="67">
        <f>詳細表【係数】!W506</f>
        <v>3.2644048987887971E-6</v>
      </c>
      <c r="Q515" s="67">
        <f>詳細表【係数】!AC506</f>
        <v>3.1496728169757596E-13</v>
      </c>
      <c r="R515" s="67">
        <f>詳細表【係数】!AG506</f>
        <v>3.1496728169757596E-13</v>
      </c>
      <c r="S515" s="67">
        <f t="shared" si="38"/>
        <v>1.9363683918721045E-5</v>
      </c>
      <c r="T515" s="67">
        <f t="shared" si="39"/>
        <v>1.0221398281179105E-5</v>
      </c>
      <c r="U515" s="67">
        <f t="shared" si="40"/>
        <v>3.4221550853429887E-6</v>
      </c>
      <c r="V515" s="67">
        <f t="shared" si="41"/>
        <v>3.3018786523018076E-13</v>
      </c>
      <c r="W515" s="67">
        <f t="shared" si="42"/>
        <v>3.3018786523018076E-13</v>
      </c>
    </row>
    <row r="516" spans="2:23" x14ac:dyDescent="0.15">
      <c r="B516" s="162" t="s">
        <v>59</v>
      </c>
      <c r="C516" s="116" t="s">
        <v>517</v>
      </c>
      <c r="D516" s="46">
        <f>詳細表【係数】!G507</f>
        <v>0</v>
      </c>
      <c r="E516" s="46">
        <f>詳細表【係数】!H507</f>
        <v>0</v>
      </c>
      <c r="F516" s="46">
        <f>詳細表【係数】!I507</f>
        <v>0</v>
      </c>
      <c r="G516" s="46">
        <f>詳細表【係数】!AA507</f>
        <v>0</v>
      </c>
      <c r="H516" s="46">
        <f>詳細表【係数】!AE507</f>
        <v>0</v>
      </c>
      <c r="I516" s="46">
        <f>詳細表【係数】!M507</f>
        <v>5.2732739651953898E-5</v>
      </c>
      <c r="J516" s="46">
        <f>詳細表【係数】!N507</f>
        <v>1.7996996414164437E-5</v>
      </c>
      <c r="K516" s="46">
        <f>詳細表【係数】!O507</f>
        <v>5.2900633249999494E-6</v>
      </c>
      <c r="L516" s="46">
        <f>詳細表【係数】!AB507</f>
        <v>5.6599462550216269E-13</v>
      </c>
      <c r="M516" s="46">
        <f>詳細表【係数】!AF507</f>
        <v>5.6327349749494065E-13</v>
      </c>
      <c r="N516" s="46">
        <f>詳細表【係数】!U507</f>
        <v>1.0267032550871527E-4</v>
      </c>
      <c r="O516" s="46">
        <f>詳細表【係数】!V507</f>
        <v>3.5040043286523607E-5</v>
      </c>
      <c r="P516" s="46">
        <f>詳細表【係数】!W507</f>
        <v>1.0299721332975287E-5</v>
      </c>
      <c r="Q516" s="46">
        <f>詳細表【係数】!AC507</f>
        <v>1.1019881163018099E-12</v>
      </c>
      <c r="R516" s="46">
        <f>詳細表【係数】!AG507</f>
        <v>1.0966900965118974E-12</v>
      </c>
      <c r="S516" s="46">
        <f t="shared" si="38"/>
        <v>1.5540306516066915E-4</v>
      </c>
      <c r="T516" s="46">
        <f t="shared" si="39"/>
        <v>5.3037039700688043E-5</v>
      </c>
      <c r="U516" s="46">
        <f t="shared" si="40"/>
        <v>1.5589784657975235E-5</v>
      </c>
      <c r="V516" s="46">
        <f t="shared" si="41"/>
        <v>1.6679827418039725E-12</v>
      </c>
      <c r="W516" s="46">
        <f t="shared" si="42"/>
        <v>1.6599635940068379E-12</v>
      </c>
    </row>
    <row r="517" spans="2:23" x14ac:dyDescent="0.15">
      <c r="B517" s="155" t="s">
        <v>60</v>
      </c>
      <c r="C517" s="41" t="s">
        <v>158</v>
      </c>
      <c r="D517" s="46">
        <f>詳細表【係数】!G508</f>
        <v>0</v>
      </c>
      <c r="E517" s="46">
        <f>詳細表【係数】!H508</f>
        <v>0</v>
      </c>
      <c r="F517" s="46">
        <f>詳細表【係数】!I508</f>
        <v>0</v>
      </c>
      <c r="G517" s="46">
        <f>詳細表【係数】!AA508</f>
        <v>0</v>
      </c>
      <c r="H517" s="46">
        <f>詳細表【係数】!AE508</f>
        <v>0</v>
      </c>
      <c r="I517" s="46">
        <f>詳細表【係数】!M508</f>
        <v>-5.6626299160900575E-19</v>
      </c>
      <c r="J517" s="46">
        <f>詳細表【係数】!N508</f>
        <v>0</v>
      </c>
      <c r="K517" s="46">
        <f>詳細表【係数】!O508</f>
        <v>0</v>
      </c>
      <c r="L517" s="46">
        <f>詳細表【係数】!AB508</f>
        <v>0</v>
      </c>
      <c r="M517" s="46">
        <f>詳細表【係数】!AF508</f>
        <v>0</v>
      </c>
      <c r="N517" s="46">
        <f>詳細表【係数】!U508</f>
        <v>-1.5768292625020099E-19</v>
      </c>
      <c r="O517" s="46">
        <f>詳細表【係数】!V508</f>
        <v>0</v>
      </c>
      <c r="P517" s="46">
        <f>詳細表【係数】!W508</f>
        <v>0</v>
      </c>
      <c r="Q517" s="46">
        <f>詳細表【係数】!AC508</f>
        <v>0</v>
      </c>
      <c r="R517" s="46">
        <f>詳細表【係数】!AG508</f>
        <v>0</v>
      </c>
      <c r="S517" s="46">
        <f t="shared" si="38"/>
        <v>-7.2394591785920674E-19</v>
      </c>
      <c r="T517" s="46">
        <f t="shared" si="39"/>
        <v>0</v>
      </c>
      <c r="U517" s="46">
        <f t="shared" si="40"/>
        <v>0</v>
      </c>
      <c r="V517" s="46">
        <f t="shared" si="41"/>
        <v>0</v>
      </c>
      <c r="W517" s="46">
        <f t="shared" si="42"/>
        <v>0</v>
      </c>
    </row>
    <row r="518" spans="2:23" x14ac:dyDescent="0.15">
      <c r="B518" s="155" t="s">
        <v>61</v>
      </c>
      <c r="C518" s="41" t="s">
        <v>159</v>
      </c>
      <c r="D518" s="46">
        <f>詳細表【係数】!G509</f>
        <v>0</v>
      </c>
      <c r="E518" s="46">
        <f>詳細表【係数】!H509</f>
        <v>0</v>
      </c>
      <c r="F518" s="46">
        <f>詳細表【係数】!I509</f>
        <v>0</v>
      </c>
      <c r="G518" s="46">
        <f>詳細表【係数】!AA509</f>
        <v>0</v>
      </c>
      <c r="H518" s="46">
        <f>詳細表【係数】!AE509</f>
        <v>0</v>
      </c>
      <c r="I518" s="46">
        <f>詳細表【係数】!M509</f>
        <v>-4.6910618708479789E-20</v>
      </c>
      <c r="J518" s="46">
        <f>詳細表【係数】!N509</f>
        <v>0</v>
      </c>
      <c r="K518" s="46">
        <f>詳細表【係数】!O509</f>
        <v>0</v>
      </c>
      <c r="L518" s="46">
        <f>詳細表【係数】!AB509</f>
        <v>0</v>
      </c>
      <c r="M518" s="46">
        <f>詳細表【係数】!AF509</f>
        <v>0</v>
      </c>
      <c r="N518" s="46">
        <f>詳細表【係数】!U509</f>
        <v>-1.4752302814771456E-20</v>
      </c>
      <c r="O518" s="46">
        <f>詳細表【係数】!V509</f>
        <v>0</v>
      </c>
      <c r="P518" s="46">
        <f>詳細表【係数】!W509</f>
        <v>0</v>
      </c>
      <c r="Q518" s="46">
        <f>詳細表【係数】!AC509</f>
        <v>0</v>
      </c>
      <c r="R518" s="46">
        <f>詳細表【係数】!AG509</f>
        <v>0</v>
      </c>
      <c r="S518" s="46">
        <f t="shared" si="38"/>
        <v>-6.1662921523251248E-20</v>
      </c>
      <c r="T518" s="46">
        <f t="shared" si="39"/>
        <v>0</v>
      </c>
      <c r="U518" s="46">
        <f t="shared" si="40"/>
        <v>0</v>
      </c>
      <c r="V518" s="46">
        <f t="shared" si="41"/>
        <v>0</v>
      </c>
      <c r="W518" s="46">
        <f t="shared" si="42"/>
        <v>0</v>
      </c>
    </row>
    <row r="519" spans="2:23" x14ac:dyDescent="0.15">
      <c r="B519" s="155" t="s">
        <v>62</v>
      </c>
      <c r="C519" s="41" t="s">
        <v>160</v>
      </c>
      <c r="D519" s="46">
        <f>詳細表【係数】!G510</f>
        <v>0</v>
      </c>
      <c r="E519" s="46">
        <f>詳細表【係数】!H510</f>
        <v>0</v>
      </c>
      <c r="F519" s="46">
        <f>詳細表【係数】!I510</f>
        <v>0</v>
      </c>
      <c r="G519" s="46">
        <f>詳細表【係数】!AA510</f>
        <v>0</v>
      </c>
      <c r="H519" s="46">
        <f>詳細表【係数】!AE510</f>
        <v>0</v>
      </c>
      <c r="I519" s="46">
        <f>詳細表【係数】!M510</f>
        <v>1.0288898969468143E-4</v>
      </c>
      <c r="J519" s="46">
        <f>詳細表【係数】!N510</f>
        <v>3.6785870242997131E-5</v>
      </c>
      <c r="K519" s="46">
        <f>詳細表【係数】!O510</f>
        <v>2.3994883490991352E-5</v>
      </c>
      <c r="L519" s="46">
        <f>詳細表【係数】!AB510</f>
        <v>5.8125737350966577E-12</v>
      </c>
      <c r="M519" s="46">
        <f>詳細表【係数】!AF510</f>
        <v>5.4801202557830111E-12</v>
      </c>
      <c r="N519" s="46">
        <f>詳細表【係数】!U510</f>
        <v>1.8179916458044673E-5</v>
      </c>
      <c r="O519" s="46">
        <f>詳細表【係数】!V510</f>
        <v>6.4998601875544448E-6</v>
      </c>
      <c r="P519" s="46">
        <f>詳細表【係数】!W510</f>
        <v>4.2397634438944017E-6</v>
      </c>
      <c r="Q519" s="46">
        <f>詳細表【係数】!AC510</f>
        <v>1.027049689416324E-12</v>
      </c>
      <c r="R519" s="46">
        <f>詳細表【係数】!AG510</f>
        <v>9.6830699500321318E-13</v>
      </c>
      <c r="S519" s="46">
        <f t="shared" si="38"/>
        <v>1.210689061527261E-4</v>
      </c>
      <c r="T519" s="46">
        <f t="shared" si="39"/>
        <v>4.3285730430551577E-5</v>
      </c>
      <c r="U519" s="46">
        <f t="shared" si="40"/>
        <v>2.8234646934885753E-5</v>
      </c>
      <c r="V519" s="46">
        <f t="shared" si="41"/>
        <v>6.8396234245129819E-12</v>
      </c>
      <c r="W519" s="46">
        <f t="shared" si="42"/>
        <v>6.4484272507862241E-12</v>
      </c>
    </row>
    <row r="520" spans="2:23" x14ac:dyDescent="0.15">
      <c r="B520" s="163" t="s">
        <v>63</v>
      </c>
      <c r="C520" s="62" t="s">
        <v>161</v>
      </c>
      <c r="D520" s="67">
        <f>詳細表【係数】!G511</f>
        <v>0</v>
      </c>
      <c r="E520" s="67">
        <f>詳細表【係数】!H511</f>
        <v>0</v>
      </c>
      <c r="F520" s="67">
        <f>詳細表【係数】!I511</f>
        <v>0</v>
      </c>
      <c r="G520" s="67">
        <f>詳細表【係数】!AA511</f>
        <v>0</v>
      </c>
      <c r="H520" s="67">
        <f>詳細表【係数】!AE511</f>
        <v>0</v>
      </c>
      <c r="I520" s="67">
        <f>詳細表【係数】!M511</f>
        <v>3.7861791397057637E-5</v>
      </c>
      <c r="J520" s="67">
        <f>詳細表【係数】!N511</f>
        <v>1.9531399512818112E-5</v>
      </c>
      <c r="K520" s="67">
        <f>詳細表【係数】!O511</f>
        <v>1.2212575774498521E-5</v>
      </c>
      <c r="L520" s="67">
        <f>詳細表【係数】!AB511</f>
        <v>2.1070309273308389E-12</v>
      </c>
      <c r="M520" s="67">
        <f>詳細表【係数】!AF511</f>
        <v>2.0552186914128675E-12</v>
      </c>
      <c r="N520" s="67">
        <f>詳細表【係数】!U511</f>
        <v>2.1039148134018455E-5</v>
      </c>
      <c r="O520" s="67">
        <f>詳細表【係数】!V511</f>
        <v>1.0853263737721886E-5</v>
      </c>
      <c r="P520" s="67">
        <f>詳細表【係数】!W511</f>
        <v>6.7863189071811158E-6</v>
      </c>
      <c r="Q520" s="67">
        <f>詳細表【係数】!AC511</f>
        <v>1.1708409498689709E-12</v>
      </c>
      <c r="R520" s="67">
        <f>詳細表【係数】!AG511</f>
        <v>1.1420497789705536E-12</v>
      </c>
      <c r="S520" s="67">
        <f t="shared" si="38"/>
        <v>5.8900939531076089E-5</v>
      </c>
      <c r="T520" s="67">
        <f t="shared" si="39"/>
        <v>3.0384663250539999E-5</v>
      </c>
      <c r="U520" s="67">
        <f t="shared" si="40"/>
        <v>1.8998894681679636E-5</v>
      </c>
      <c r="V520" s="67">
        <f t="shared" si="41"/>
        <v>3.27787187719981E-12</v>
      </c>
      <c r="W520" s="67">
        <f t="shared" si="42"/>
        <v>3.1972684703834211E-12</v>
      </c>
    </row>
    <row r="521" spans="2:23" x14ac:dyDescent="0.15">
      <c r="B521" s="155" t="s">
        <v>64</v>
      </c>
      <c r="C521" s="41" t="s">
        <v>950</v>
      </c>
      <c r="D521" s="46">
        <f>詳細表【係数】!G512</f>
        <v>0</v>
      </c>
      <c r="E521" s="46">
        <f>詳細表【係数】!H512</f>
        <v>0</v>
      </c>
      <c r="F521" s="46">
        <f>詳細表【係数】!I512</f>
        <v>0</v>
      </c>
      <c r="G521" s="46">
        <f>詳細表【係数】!AA512</f>
        <v>0</v>
      </c>
      <c r="H521" s="46">
        <f>詳細表【係数】!AE512</f>
        <v>0</v>
      </c>
      <c r="I521" s="46">
        <f>詳細表【係数】!M512</f>
        <v>0</v>
      </c>
      <c r="J521" s="46">
        <f>詳細表【係数】!N512</f>
        <v>0</v>
      </c>
      <c r="K521" s="46">
        <f>詳細表【係数】!O512</f>
        <v>0</v>
      </c>
      <c r="L521" s="46">
        <f>詳細表【係数】!AB512</f>
        <v>0</v>
      </c>
      <c r="M521" s="46">
        <f>詳細表【係数】!AF512</f>
        <v>0</v>
      </c>
      <c r="N521" s="46">
        <f>詳細表【係数】!U512</f>
        <v>0</v>
      </c>
      <c r="O521" s="46">
        <f>詳細表【係数】!V512</f>
        <v>0</v>
      </c>
      <c r="P521" s="46">
        <f>詳細表【係数】!W512</f>
        <v>0</v>
      </c>
      <c r="Q521" s="46">
        <f>詳細表【係数】!AC512</f>
        <v>0</v>
      </c>
      <c r="R521" s="46">
        <f>詳細表【係数】!AG512</f>
        <v>0</v>
      </c>
      <c r="S521" s="46">
        <f t="shared" si="38"/>
        <v>0</v>
      </c>
      <c r="T521" s="46">
        <f t="shared" si="39"/>
        <v>0</v>
      </c>
      <c r="U521" s="46">
        <f t="shared" si="40"/>
        <v>0</v>
      </c>
      <c r="V521" s="46">
        <f t="shared" si="41"/>
        <v>0</v>
      </c>
      <c r="W521" s="46">
        <f t="shared" si="42"/>
        <v>0</v>
      </c>
    </row>
    <row r="522" spans="2:23" x14ac:dyDescent="0.15">
      <c r="B522" s="155" t="s">
        <v>65</v>
      </c>
      <c r="C522" s="41" t="s">
        <v>162</v>
      </c>
      <c r="D522" s="46">
        <f>詳細表【係数】!G513</f>
        <v>0</v>
      </c>
      <c r="E522" s="46">
        <f>詳細表【係数】!H513</f>
        <v>0</v>
      </c>
      <c r="F522" s="46">
        <f>詳細表【係数】!I513</f>
        <v>0</v>
      </c>
      <c r="G522" s="46">
        <f>詳細表【係数】!AA513</f>
        <v>0</v>
      </c>
      <c r="H522" s="46">
        <f>詳細表【係数】!AE513</f>
        <v>0</v>
      </c>
      <c r="I522" s="46">
        <f>詳細表【係数】!M513</f>
        <v>9.1374572372672085E-21</v>
      </c>
      <c r="J522" s="46">
        <f>詳細表【係数】!N513</f>
        <v>0</v>
      </c>
      <c r="K522" s="46">
        <f>詳細表【係数】!O513</f>
        <v>0</v>
      </c>
      <c r="L522" s="46">
        <f>詳細表【係数】!AB513</f>
        <v>0</v>
      </c>
      <c r="M522" s="46">
        <f>詳細表【係数】!AF513</f>
        <v>0</v>
      </c>
      <c r="N522" s="46">
        <f>詳細表【係数】!U513</f>
        <v>3.2273857171662494E-21</v>
      </c>
      <c r="O522" s="46">
        <f>詳細表【係数】!V513</f>
        <v>0</v>
      </c>
      <c r="P522" s="46">
        <f>詳細表【係数】!W513</f>
        <v>0</v>
      </c>
      <c r="Q522" s="46">
        <f>詳細表【係数】!AC513</f>
        <v>0</v>
      </c>
      <c r="R522" s="46">
        <f>詳細表【係数】!AG513</f>
        <v>0</v>
      </c>
      <c r="S522" s="46">
        <f t="shared" si="38"/>
        <v>1.2364842954433459E-20</v>
      </c>
      <c r="T522" s="46">
        <f t="shared" si="39"/>
        <v>0</v>
      </c>
      <c r="U522" s="46">
        <f t="shared" si="40"/>
        <v>0</v>
      </c>
      <c r="V522" s="46">
        <f t="shared" si="41"/>
        <v>0</v>
      </c>
      <c r="W522" s="46">
        <f t="shared" si="42"/>
        <v>0</v>
      </c>
    </row>
    <row r="523" spans="2:23" x14ac:dyDescent="0.15">
      <c r="B523" s="155" t="s">
        <v>66</v>
      </c>
      <c r="C523" s="41" t="s">
        <v>163</v>
      </c>
      <c r="D523" s="46">
        <f>詳細表【係数】!G514</f>
        <v>0</v>
      </c>
      <c r="E523" s="46">
        <f>詳細表【係数】!H514</f>
        <v>0</v>
      </c>
      <c r="F523" s="46">
        <f>詳細表【係数】!I514</f>
        <v>0</v>
      </c>
      <c r="G523" s="46">
        <f>詳細表【係数】!AA514</f>
        <v>0</v>
      </c>
      <c r="H523" s="46">
        <f>詳細表【係数】!AE514</f>
        <v>0</v>
      </c>
      <c r="I523" s="46">
        <f>詳細表【係数】!M514</f>
        <v>7.0727134592120288E-5</v>
      </c>
      <c r="J523" s="46">
        <f>詳細表【係数】!N514</f>
        <v>3.2933063168432607E-5</v>
      </c>
      <c r="K523" s="46">
        <f>詳細表【係数】!O514</f>
        <v>1.2691867635297734E-5</v>
      </c>
      <c r="L523" s="46">
        <f>詳細表【係数】!AB514</f>
        <v>2.7158607658412876E-12</v>
      </c>
      <c r="M523" s="46">
        <f>詳細表【係数】!AF514</f>
        <v>2.7158607658412876E-12</v>
      </c>
      <c r="N523" s="46">
        <f>詳細表【係数】!U514</f>
        <v>4.2314940058493778E-6</v>
      </c>
      <c r="O523" s="46">
        <f>詳細表【係数】!V514</f>
        <v>1.9703337367636993E-6</v>
      </c>
      <c r="P523" s="46">
        <f>詳細表【係数】!W514</f>
        <v>7.5933461932981259E-7</v>
      </c>
      <c r="Q523" s="46">
        <f>詳細表【係数】!AC514</f>
        <v>1.6248570817485443E-13</v>
      </c>
      <c r="R523" s="46">
        <f>詳細表【係数】!AG514</f>
        <v>1.6248570817485443E-13</v>
      </c>
      <c r="S523" s="46">
        <f t="shared" si="38"/>
        <v>7.4958628597969666E-5</v>
      </c>
      <c r="T523" s="46">
        <f t="shared" si="39"/>
        <v>3.4903396905196305E-5</v>
      </c>
      <c r="U523" s="46">
        <f t="shared" si="40"/>
        <v>1.3451202254627546E-5</v>
      </c>
      <c r="V523" s="46">
        <f t="shared" si="41"/>
        <v>2.8783464740161419E-12</v>
      </c>
      <c r="W523" s="46">
        <f t="shared" si="42"/>
        <v>2.8783464740161419E-12</v>
      </c>
    </row>
    <row r="524" spans="2:23" x14ac:dyDescent="0.15">
      <c r="B524" s="155" t="s">
        <v>67</v>
      </c>
      <c r="C524" s="41" t="s">
        <v>164</v>
      </c>
      <c r="D524" s="46">
        <f>詳細表【係数】!G515</f>
        <v>0</v>
      </c>
      <c r="E524" s="46">
        <f>詳細表【係数】!H515</f>
        <v>0</v>
      </c>
      <c r="F524" s="46">
        <f>詳細表【係数】!I515</f>
        <v>0</v>
      </c>
      <c r="G524" s="46">
        <f>詳細表【係数】!AA515</f>
        <v>0</v>
      </c>
      <c r="H524" s="46">
        <f>詳細表【係数】!AE515</f>
        <v>0</v>
      </c>
      <c r="I524" s="46">
        <f>詳細表【係数】!M515</f>
        <v>3.793600664605276E-8</v>
      </c>
      <c r="J524" s="46">
        <f>詳細表【係数】!N515</f>
        <v>1.8082829834618481E-8</v>
      </c>
      <c r="K524" s="46">
        <f>詳細表【係数】!O515</f>
        <v>1.4289229170013206E-8</v>
      </c>
      <c r="L524" s="46">
        <f>詳細表【係数】!AB515</f>
        <v>0</v>
      </c>
      <c r="M524" s="46">
        <f>詳細表【係数】!AF515</f>
        <v>0</v>
      </c>
      <c r="N524" s="46">
        <f>詳細表【係数】!U515</f>
        <v>5.5017260386564283E-8</v>
      </c>
      <c r="O524" s="46">
        <f>詳細表【係数】!V515</f>
        <v>2.622489411759564E-8</v>
      </c>
      <c r="P524" s="46">
        <f>詳細表【係数】!W515</f>
        <v>2.0723168078939213E-8</v>
      </c>
      <c r="Q524" s="46">
        <f>詳細表【係数】!AC515</f>
        <v>0</v>
      </c>
      <c r="R524" s="46">
        <f>詳細表【係数】!AG515</f>
        <v>0</v>
      </c>
      <c r="S524" s="46">
        <f t="shared" si="38"/>
        <v>9.2953267032617043E-8</v>
      </c>
      <c r="T524" s="46">
        <f t="shared" si="39"/>
        <v>4.430772395221412E-8</v>
      </c>
      <c r="U524" s="46">
        <f t="shared" si="40"/>
        <v>3.501239724895242E-8</v>
      </c>
      <c r="V524" s="46">
        <f t="shared" si="41"/>
        <v>0</v>
      </c>
      <c r="W524" s="46">
        <f t="shared" si="42"/>
        <v>0</v>
      </c>
    </row>
    <row r="525" spans="2:23" x14ac:dyDescent="0.15">
      <c r="B525" s="155" t="s">
        <v>68</v>
      </c>
      <c r="C525" s="41" t="s">
        <v>208</v>
      </c>
      <c r="D525" s="67">
        <f>詳細表【係数】!G516</f>
        <v>0</v>
      </c>
      <c r="E525" s="67">
        <f>詳細表【係数】!H516</f>
        <v>0</v>
      </c>
      <c r="F525" s="67">
        <f>詳細表【係数】!I516</f>
        <v>0</v>
      </c>
      <c r="G525" s="67">
        <f>詳細表【係数】!AA516</f>
        <v>0</v>
      </c>
      <c r="H525" s="67">
        <f>詳細表【係数】!AE516</f>
        <v>0</v>
      </c>
      <c r="I525" s="67">
        <f>詳細表【係数】!M516</f>
        <v>1.456093957471598E-6</v>
      </c>
      <c r="J525" s="67">
        <f>詳細表【係数】!N516</f>
        <v>7.1501527025797103E-7</v>
      </c>
      <c r="K525" s="67">
        <f>詳細表【係数】!O516</f>
        <v>4.0677547177220264E-7</v>
      </c>
      <c r="L525" s="67">
        <f>詳細表【係数】!AB516</f>
        <v>6.6488308560346939E-14</v>
      </c>
      <c r="M525" s="67">
        <f>詳細表【係数】!AF516</f>
        <v>5.9839477704312245E-14</v>
      </c>
      <c r="N525" s="67">
        <f>詳細表【係数】!U516</f>
        <v>9.5354281115284861E-7</v>
      </c>
      <c r="O525" s="67">
        <f>詳細表【係数】!V516</f>
        <v>4.6823741512044449E-7</v>
      </c>
      <c r="P525" s="67">
        <f>詳細表【係数】!W516</f>
        <v>2.6638241637594192E-7</v>
      </c>
      <c r="Q525" s="67">
        <f>詳細表【係数】!AC516</f>
        <v>4.3540767632550159E-14</v>
      </c>
      <c r="R525" s="67">
        <f>詳細表【係数】!AG516</f>
        <v>3.9186690869295149E-14</v>
      </c>
      <c r="S525" s="67">
        <f t="shared" si="38"/>
        <v>2.4096367686244464E-6</v>
      </c>
      <c r="T525" s="67">
        <f t="shared" si="39"/>
        <v>1.1832526853784155E-6</v>
      </c>
      <c r="U525" s="67">
        <f t="shared" si="40"/>
        <v>6.7315788814814457E-7</v>
      </c>
      <c r="V525" s="67">
        <f t="shared" si="41"/>
        <v>1.1002907619289709E-13</v>
      </c>
      <c r="W525" s="67">
        <f t="shared" si="42"/>
        <v>9.9026168573607387E-14</v>
      </c>
    </row>
    <row r="526" spans="2:23" x14ac:dyDescent="0.15">
      <c r="B526" s="162" t="s">
        <v>69</v>
      </c>
      <c r="C526" s="116" t="s">
        <v>165</v>
      </c>
      <c r="D526" s="46">
        <f>詳細表【係数】!G517</f>
        <v>0</v>
      </c>
      <c r="E526" s="46">
        <f>詳細表【係数】!H517</f>
        <v>0</v>
      </c>
      <c r="F526" s="46">
        <f>詳細表【係数】!I517</f>
        <v>0</v>
      </c>
      <c r="G526" s="46">
        <f>詳細表【係数】!AA517</f>
        <v>0</v>
      </c>
      <c r="H526" s="46">
        <f>詳細表【係数】!AE517</f>
        <v>0</v>
      </c>
      <c r="I526" s="46">
        <f>詳細表【係数】!M517</f>
        <v>0</v>
      </c>
      <c r="J526" s="46">
        <f>詳細表【係数】!N517</f>
        <v>0</v>
      </c>
      <c r="K526" s="46">
        <f>詳細表【係数】!O517</f>
        <v>0</v>
      </c>
      <c r="L526" s="46">
        <f>詳細表【係数】!AB517</f>
        <v>0</v>
      </c>
      <c r="M526" s="46">
        <f>詳細表【係数】!AF517</f>
        <v>0</v>
      </c>
      <c r="N526" s="46">
        <f>詳細表【係数】!U517</f>
        <v>0</v>
      </c>
      <c r="O526" s="46">
        <f>詳細表【係数】!V517</f>
        <v>0</v>
      </c>
      <c r="P526" s="46">
        <f>詳細表【係数】!W517</f>
        <v>0</v>
      </c>
      <c r="Q526" s="46">
        <f>詳細表【係数】!AC517</f>
        <v>0</v>
      </c>
      <c r="R526" s="46">
        <f>詳細表【係数】!AG517</f>
        <v>0</v>
      </c>
      <c r="S526" s="46">
        <f t="shared" si="38"/>
        <v>0</v>
      </c>
      <c r="T526" s="46">
        <f t="shared" si="39"/>
        <v>0</v>
      </c>
      <c r="U526" s="46">
        <f t="shared" si="40"/>
        <v>0</v>
      </c>
      <c r="V526" s="46">
        <f t="shared" si="41"/>
        <v>0</v>
      </c>
      <c r="W526" s="46">
        <f t="shared" si="42"/>
        <v>0</v>
      </c>
    </row>
    <row r="527" spans="2:23" x14ac:dyDescent="0.15">
      <c r="B527" s="155" t="s">
        <v>70</v>
      </c>
      <c r="C527" s="41" t="s">
        <v>166</v>
      </c>
      <c r="D527" s="46">
        <f>詳細表【係数】!G518</f>
        <v>0</v>
      </c>
      <c r="E527" s="46">
        <f>詳細表【係数】!H518</f>
        <v>0</v>
      </c>
      <c r="F527" s="46">
        <f>詳細表【係数】!I518</f>
        <v>0</v>
      </c>
      <c r="G527" s="46">
        <f>詳細表【係数】!AA518</f>
        <v>0</v>
      </c>
      <c r="H527" s="46">
        <f>詳細表【係数】!AE518</f>
        <v>0</v>
      </c>
      <c r="I527" s="46">
        <f>詳細表【係数】!M518</f>
        <v>4.1125934556864241E-4</v>
      </c>
      <c r="J527" s="46">
        <f>詳細表【係数】!N518</f>
        <v>8.8864483881177309E-5</v>
      </c>
      <c r="K527" s="46">
        <f>詳細表【係数】!O518</f>
        <v>2.2204639361609377E-5</v>
      </c>
      <c r="L527" s="46">
        <f>詳細表【係数】!AB518</f>
        <v>2.989177433495307E-12</v>
      </c>
      <c r="M527" s="46">
        <f>詳細表【係数】!AF518</f>
        <v>2.989177433495307E-12</v>
      </c>
      <c r="N527" s="46">
        <f>詳細表【係数】!U518</f>
        <v>1.6074377134411115E-5</v>
      </c>
      <c r="O527" s="46">
        <f>詳細表【係数】!V518</f>
        <v>3.4733343889991275E-6</v>
      </c>
      <c r="P527" s="46">
        <f>詳細表【係数】!W518</f>
        <v>8.6788483004217865E-7</v>
      </c>
      <c r="Q527" s="46">
        <f>詳細表【係数】!AC518</f>
        <v>1.1683422128982326E-13</v>
      </c>
      <c r="R527" s="46">
        <f>詳細表【係数】!AG518</f>
        <v>1.1683422128982326E-13</v>
      </c>
      <c r="S527" s="46">
        <f t="shared" si="38"/>
        <v>4.2733372270305355E-4</v>
      </c>
      <c r="T527" s="46">
        <f t="shared" si="39"/>
        <v>9.2337818270176437E-5</v>
      </c>
      <c r="U527" s="46">
        <f t="shared" si="40"/>
        <v>2.3072524191651557E-5</v>
      </c>
      <c r="V527" s="46">
        <f t="shared" si="41"/>
        <v>3.1060116547851301E-12</v>
      </c>
      <c r="W527" s="46">
        <f t="shared" si="42"/>
        <v>3.1060116547851301E-12</v>
      </c>
    </row>
    <row r="528" spans="2:23" x14ac:dyDescent="0.15">
      <c r="B528" s="155" t="s">
        <v>71</v>
      </c>
      <c r="C528" s="41" t="s">
        <v>966</v>
      </c>
      <c r="D528" s="46">
        <f>詳細表【係数】!G519</f>
        <v>0</v>
      </c>
      <c r="E528" s="46">
        <f>詳細表【係数】!H519</f>
        <v>0</v>
      </c>
      <c r="F528" s="46">
        <f>詳細表【係数】!I519</f>
        <v>0</v>
      </c>
      <c r="G528" s="46">
        <f>詳細表【係数】!AA519</f>
        <v>0</v>
      </c>
      <c r="H528" s="46">
        <f>詳細表【係数】!AE519</f>
        <v>0</v>
      </c>
      <c r="I528" s="46">
        <f>詳細表【係数】!M519</f>
        <v>8.4308283780600344E-7</v>
      </c>
      <c r="J528" s="46">
        <f>詳細表【係数】!N519</f>
        <v>3.3826912674512909E-7</v>
      </c>
      <c r="K528" s="46">
        <f>詳細表【係数】!O519</f>
        <v>1.5793513669238734E-7</v>
      </c>
      <c r="L528" s="46">
        <f>詳細表【係数】!AB519</f>
        <v>4.28686188714917E-14</v>
      </c>
      <c r="M528" s="46">
        <f>詳細表【係数】!AF519</f>
        <v>3.9296233965534052E-14</v>
      </c>
      <c r="N528" s="46">
        <f>詳細表【係数】!U519</f>
        <v>8.9570810914694972E-8</v>
      </c>
      <c r="O528" s="46">
        <f>詳細表【係数】!V519</f>
        <v>3.5938390192849436E-8</v>
      </c>
      <c r="P528" s="46">
        <f>詳細表【係数】!W519</f>
        <v>1.6779345553129937E-8</v>
      </c>
      <c r="Q528" s="46">
        <f>詳細表【係数】!AC519</f>
        <v>4.5544480126116085E-15</v>
      </c>
      <c r="R528" s="46">
        <f>詳細表【係数】!AG519</f>
        <v>4.1749106782273078E-15</v>
      </c>
      <c r="S528" s="46">
        <f t="shared" si="38"/>
        <v>9.3265364872069838E-7</v>
      </c>
      <c r="T528" s="46">
        <f t="shared" si="39"/>
        <v>3.7420751693797851E-7</v>
      </c>
      <c r="U528" s="46">
        <f t="shared" si="40"/>
        <v>1.7471448224551728E-7</v>
      </c>
      <c r="V528" s="46">
        <f t="shared" si="41"/>
        <v>4.7423066884103306E-14</v>
      </c>
      <c r="W528" s="46">
        <f t="shared" si="42"/>
        <v>4.3471144643761357E-14</v>
      </c>
    </row>
    <row r="529" spans="2:23" x14ac:dyDescent="0.15">
      <c r="B529" s="155" t="s">
        <v>72</v>
      </c>
      <c r="C529" s="41" t="s">
        <v>967</v>
      </c>
      <c r="D529" s="46">
        <f>詳細表【係数】!G520</f>
        <v>0</v>
      </c>
      <c r="E529" s="46">
        <f>詳細表【係数】!H520</f>
        <v>0</v>
      </c>
      <c r="F529" s="46">
        <f>詳細表【係数】!I520</f>
        <v>0</v>
      </c>
      <c r="G529" s="46">
        <f>詳細表【係数】!AA520</f>
        <v>0</v>
      </c>
      <c r="H529" s="46">
        <f>詳細表【係数】!AE520</f>
        <v>0</v>
      </c>
      <c r="I529" s="46">
        <f>詳細表【係数】!M520</f>
        <v>4.2154505610101458E-5</v>
      </c>
      <c r="J529" s="46">
        <f>詳細表【係数】!N520</f>
        <v>1.1518254411170411E-5</v>
      </c>
      <c r="K529" s="46">
        <f>詳細表【係数】!O520</f>
        <v>4.1850390321703407E-6</v>
      </c>
      <c r="L529" s="46">
        <f>詳細表【係数】!AB520</f>
        <v>8.6121143617147053E-13</v>
      </c>
      <c r="M529" s="46">
        <f>詳細表【係数】!AF520</f>
        <v>7.356181017297977E-13</v>
      </c>
      <c r="N529" s="46">
        <f>詳細表【係数】!U520</f>
        <v>3.7125594664673694E-6</v>
      </c>
      <c r="O529" s="46">
        <f>詳細表【係数】!V520</f>
        <v>1.0144159878635408E-6</v>
      </c>
      <c r="P529" s="46">
        <f>詳細表【係数】!W520</f>
        <v>3.6857759453111141E-7</v>
      </c>
      <c r="Q529" s="46">
        <f>詳細表【係数】!AC520</f>
        <v>7.584713955753723E-14</v>
      </c>
      <c r="R529" s="46">
        <f>詳細表【係数】!AG520</f>
        <v>6.4786098372063056E-14</v>
      </c>
      <c r="S529" s="46">
        <f t="shared" si="38"/>
        <v>4.5867065076568828E-5</v>
      </c>
      <c r="T529" s="46">
        <f t="shared" si="39"/>
        <v>1.2532670399033953E-5</v>
      </c>
      <c r="U529" s="46">
        <f t="shared" si="40"/>
        <v>4.5536166267014524E-6</v>
      </c>
      <c r="V529" s="46">
        <f t="shared" si="41"/>
        <v>9.3705857572900768E-13</v>
      </c>
      <c r="W529" s="46">
        <f t="shared" si="42"/>
        <v>8.0040420010186075E-13</v>
      </c>
    </row>
    <row r="530" spans="2:23" x14ac:dyDescent="0.15">
      <c r="B530" s="163" t="s">
        <v>73</v>
      </c>
      <c r="C530" s="62" t="s">
        <v>167</v>
      </c>
      <c r="D530" s="67">
        <f>詳細表【係数】!G521</f>
        <v>0</v>
      </c>
      <c r="E530" s="67">
        <f>詳細表【係数】!H521</f>
        <v>0</v>
      </c>
      <c r="F530" s="67">
        <f>詳細表【係数】!I521</f>
        <v>0</v>
      </c>
      <c r="G530" s="67">
        <f>詳細表【係数】!AA521</f>
        <v>0</v>
      </c>
      <c r="H530" s="67">
        <f>詳細表【係数】!AE521</f>
        <v>0</v>
      </c>
      <c r="I530" s="67">
        <f>詳細表【係数】!M521</f>
        <v>9.8150294563323635E-21</v>
      </c>
      <c r="J530" s="67">
        <f>詳細表【係数】!N521</f>
        <v>0</v>
      </c>
      <c r="K530" s="67">
        <f>詳細表【係数】!O521</f>
        <v>0</v>
      </c>
      <c r="L530" s="67">
        <f>詳細表【係数】!AB521</f>
        <v>0</v>
      </c>
      <c r="M530" s="67">
        <f>詳細表【係数】!AF521</f>
        <v>0</v>
      </c>
      <c r="N530" s="67">
        <f>詳細表【係数】!U521</f>
        <v>1.8220384715107524E-21</v>
      </c>
      <c r="O530" s="67">
        <f>詳細表【係数】!V521</f>
        <v>0</v>
      </c>
      <c r="P530" s="67">
        <f>詳細表【係数】!W521</f>
        <v>0</v>
      </c>
      <c r="Q530" s="67">
        <f>詳細表【係数】!AC521</f>
        <v>0</v>
      </c>
      <c r="R530" s="67">
        <f>詳細表【係数】!AG521</f>
        <v>0</v>
      </c>
      <c r="S530" s="67">
        <f t="shared" si="38"/>
        <v>1.1637067927843115E-20</v>
      </c>
      <c r="T530" s="67">
        <f t="shared" si="39"/>
        <v>0</v>
      </c>
      <c r="U530" s="67">
        <f t="shared" si="40"/>
        <v>0</v>
      </c>
      <c r="V530" s="67">
        <f t="shared" si="41"/>
        <v>0</v>
      </c>
      <c r="W530" s="67">
        <f t="shared" si="42"/>
        <v>0</v>
      </c>
    </row>
    <row r="531" spans="2:23" x14ac:dyDescent="0.15">
      <c r="B531" s="155" t="s">
        <v>74</v>
      </c>
      <c r="C531" s="41" t="s">
        <v>168</v>
      </c>
      <c r="D531" s="46">
        <f>詳細表【係数】!G522</f>
        <v>0</v>
      </c>
      <c r="E531" s="46">
        <f>詳細表【係数】!H522</f>
        <v>0</v>
      </c>
      <c r="F531" s="46">
        <f>詳細表【係数】!I522</f>
        <v>0</v>
      </c>
      <c r="G531" s="46">
        <f>詳細表【係数】!AA522</f>
        <v>0</v>
      </c>
      <c r="H531" s="46">
        <f>詳細表【係数】!AE522</f>
        <v>0</v>
      </c>
      <c r="I531" s="46">
        <f>詳細表【係数】!M522</f>
        <v>9.2665847955624091E-6</v>
      </c>
      <c r="J531" s="46">
        <f>詳細表【係数】!N522</f>
        <v>2.0565747783014401E-6</v>
      </c>
      <c r="K531" s="46">
        <f>詳細表【係数】!O522</f>
        <v>1.0460822900110569E-6</v>
      </c>
      <c r="L531" s="46">
        <f>詳細表【係数】!AB522</f>
        <v>2.362003512721855E-13</v>
      </c>
      <c r="M531" s="46">
        <f>詳細表【係数】!AF522</f>
        <v>2.304950287776883E-13</v>
      </c>
      <c r="N531" s="46">
        <f>詳細表【係数】!U522</f>
        <v>1.8861792922113914E-6</v>
      </c>
      <c r="O531" s="46">
        <f>詳細表【係数】!V522</f>
        <v>4.1860824082395721E-7</v>
      </c>
      <c r="P531" s="46">
        <f>詳細表【係数】!W522</f>
        <v>2.1292620710844909E-7</v>
      </c>
      <c r="Q531" s="46">
        <f>詳細表【係数】!AC522</f>
        <v>4.8077713765270042E-14</v>
      </c>
      <c r="R531" s="46">
        <f>詳細表【係数】!AG522</f>
        <v>4.6916416331326318E-14</v>
      </c>
      <c r="S531" s="46">
        <f t="shared" si="38"/>
        <v>1.11527640877738E-5</v>
      </c>
      <c r="T531" s="46">
        <f t="shared" si="39"/>
        <v>2.4751830191253973E-6</v>
      </c>
      <c r="U531" s="46">
        <f t="shared" si="40"/>
        <v>1.2590084971195059E-6</v>
      </c>
      <c r="V531" s="46">
        <f t="shared" si="41"/>
        <v>2.8427806503745556E-13</v>
      </c>
      <c r="W531" s="46">
        <f t="shared" si="42"/>
        <v>2.7741144510901463E-13</v>
      </c>
    </row>
    <row r="532" spans="2:23" x14ac:dyDescent="0.15">
      <c r="B532" s="155" t="s">
        <v>75</v>
      </c>
      <c r="C532" s="41" t="s">
        <v>968</v>
      </c>
      <c r="D532" s="46">
        <f>詳細表【係数】!G523</f>
        <v>0</v>
      </c>
      <c r="E532" s="46">
        <f>詳細表【係数】!H523</f>
        <v>0</v>
      </c>
      <c r="F532" s="46">
        <f>詳細表【係数】!I523</f>
        <v>0</v>
      </c>
      <c r="G532" s="46">
        <f>詳細表【係数】!AA523</f>
        <v>0</v>
      </c>
      <c r="H532" s="46">
        <f>詳細表【係数】!AE523</f>
        <v>0</v>
      </c>
      <c r="I532" s="46">
        <f>詳細表【係数】!M523</f>
        <v>3.4103616621005302E-5</v>
      </c>
      <c r="J532" s="46">
        <f>詳細表【係数】!N523</f>
        <v>1.342048324812108E-5</v>
      </c>
      <c r="K532" s="46">
        <f>詳細表【係数】!O523</f>
        <v>1.0669138471833703E-5</v>
      </c>
      <c r="L532" s="46">
        <f>詳細表【係数】!AB523</f>
        <v>7.7466300599363041E-12</v>
      </c>
      <c r="M532" s="46">
        <f>詳細表【係数】!AF523</f>
        <v>7.2117436986549876E-12</v>
      </c>
      <c r="N532" s="46">
        <f>詳細表【係数】!U523</f>
        <v>2.8908921816014201E-6</v>
      </c>
      <c r="O532" s="46">
        <f>詳細表【係数】!V523</f>
        <v>1.1376262678079098E-6</v>
      </c>
      <c r="P532" s="46">
        <f>詳細表【係数】!W523</f>
        <v>9.0440053133982771E-7</v>
      </c>
      <c r="Q532" s="46">
        <f>詳細表【係数】!AC523</f>
        <v>6.5666561182941942E-13</v>
      </c>
      <c r="R532" s="46">
        <f>詳細表【係数】!AG523</f>
        <v>6.1132441482214992E-13</v>
      </c>
      <c r="S532" s="46">
        <f t="shared" si="38"/>
        <v>3.6994508802606721E-5</v>
      </c>
      <c r="T532" s="46">
        <f t="shared" si="39"/>
        <v>1.455810951592899E-5</v>
      </c>
      <c r="U532" s="46">
        <f t="shared" si="40"/>
        <v>1.1573539003173531E-5</v>
      </c>
      <c r="V532" s="46">
        <f t="shared" si="41"/>
        <v>8.4032956717657237E-12</v>
      </c>
      <c r="W532" s="46">
        <f t="shared" si="42"/>
        <v>7.823068113477138E-12</v>
      </c>
    </row>
    <row r="533" spans="2:23" x14ac:dyDescent="0.15">
      <c r="B533" s="155" t="s">
        <v>76</v>
      </c>
      <c r="C533" s="41" t="s">
        <v>169</v>
      </c>
      <c r="D533" s="46">
        <f>詳細表【係数】!G524</f>
        <v>0</v>
      </c>
      <c r="E533" s="46">
        <f>詳細表【係数】!H524</f>
        <v>0</v>
      </c>
      <c r="F533" s="46">
        <f>詳細表【係数】!I524</f>
        <v>0</v>
      </c>
      <c r="G533" s="46">
        <f>詳細表【係数】!AA524</f>
        <v>0</v>
      </c>
      <c r="H533" s="46">
        <f>詳細表【係数】!AE524</f>
        <v>0</v>
      </c>
      <c r="I533" s="46">
        <f>詳細表【係数】!M524</f>
        <v>4.5793461950800941E-4</v>
      </c>
      <c r="J533" s="46">
        <f>詳細表【係数】!N524</f>
        <v>2.0860751943332315E-4</v>
      </c>
      <c r="K533" s="46">
        <f>詳細表【係数】!O524</f>
        <v>1.5185961506077088E-4</v>
      </c>
      <c r="L533" s="46">
        <f>詳細表【係数】!AB524</f>
        <v>3.4519530259625403E-11</v>
      </c>
      <c r="M533" s="46">
        <f>詳細表【係数】!AF524</f>
        <v>3.1092059170017209E-11</v>
      </c>
      <c r="N533" s="46">
        <f>詳細表【係数】!U524</f>
        <v>4.0671845051109943E-5</v>
      </c>
      <c r="O533" s="46">
        <f>詳細表【係数】!V524</f>
        <v>1.8527650772514111E-5</v>
      </c>
      <c r="P533" s="46">
        <f>詳細表【係数】!W524</f>
        <v>1.3487538330053791E-5</v>
      </c>
      <c r="Q533" s="46">
        <f>詳細表【係数】!AC524</f>
        <v>3.0658808619120567E-12</v>
      </c>
      <c r="R533" s="46">
        <f>詳細表【係数】!AG524</f>
        <v>2.7614671593108596E-12</v>
      </c>
      <c r="S533" s="46">
        <f t="shared" si="38"/>
        <v>4.9860646455911933E-4</v>
      </c>
      <c r="T533" s="46">
        <f t="shared" si="39"/>
        <v>2.2713517020583727E-4</v>
      </c>
      <c r="U533" s="46">
        <f t="shared" si="40"/>
        <v>1.6534715339082466E-4</v>
      </c>
      <c r="V533" s="46">
        <f t="shared" si="41"/>
        <v>3.7585411121537457E-11</v>
      </c>
      <c r="W533" s="46">
        <f t="shared" si="42"/>
        <v>3.3853526329328071E-11</v>
      </c>
    </row>
    <row r="534" spans="2:23" x14ac:dyDescent="0.15">
      <c r="B534" s="155" t="s">
        <v>77</v>
      </c>
      <c r="C534" s="41" t="s">
        <v>969</v>
      </c>
      <c r="D534" s="46">
        <f>詳細表【係数】!G525</f>
        <v>0</v>
      </c>
      <c r="E534" s="46">
        <f>詳細表【係数】!H525</f>
        <v>0</v>
      </c>
      <c r="F534" s="46">
        <f>詳細表【係数】!I525</f>
        <v>0</v>
      </c>
      <c r="G534" s="46">
        <f>詳細表【係数】!AA525</f>
        <v>0</v>
      </c>
      <c r="H534" s="46">
        <f>詳細表【係数】!AE525</f>
        <v>0</v>
      </c>
      <c r="I534" s="46">
        <f>詳細表【係数】!M525</f>
        <v>6.8940641672388456E-5</v>
      </c>
      <c r="J534" s="46">
        <f>詳細表【係数】!N525</f>
        <v>3.0826324226384665E-5</v>
      </c>
      <c r="K534" s="46">
        <f>詳細表【係数】!O525</f>
        <v>1.6221169181436173E-5</v>
      </c>
      <c r="L534" s="46">
        <f>詳細表【係数】!AB525</f>
        <v>3.130885979799795E-12</v>
      </c>
      <c r="M534" s="46">
        <f>詳細表【係数】!AF525</f>
        <v>3.0575058396482377E-12</v>
      </c>
      <c r="N534" s="46">
        <f>詳細表【係数】!U525</f>
        <v>8.4313009728716111E-6</v>
      </c>
      <c r="O534" s="46">
        <f>詳細表【係数】!V525</f>
        <v>3.7699970748033837E-6</v>
      </c>
      <c r="P534" s="46">
        <f>詳細表【係数】!W525</f>
        <v>1.9838161668189698E-6</v>
      </c>
      <c r="Q534" s="46">
        <f>詳細表【係数】!AC525</f>
        <v>3.8290101987850493E-13</v>
      </c>
      <c r="R534" s="46">
        <f>詳細表【係数】!AG525</f>
        <v>3.7392677722510253E-13</v>
      </c>
      <c r="S534" s="46">
        <f t="shared" si="38"/>
        <v>7.7371942645260069E-5</v>
      </c>
      <c r="T534" s="46">
        <f t="shared" si="39"/>
        <v>3.4596321301188047E-5</v>
      </c>
      <c r="U534" s="46">
        <f t="shared" si="40"/>
        <v>1.8204985348255142E-5</v>
      </c>
      <c r="V534" s="46">
        <f t="shared" si="41"/>
        <v>3.5137869996782998E-12</v>
      </c>
      <c r="W534" s="46">
        <f t="shared" si="42"/>
        <v>3.4314326168733402E-12</v>
      </c>
    </row>
    <row r="535" spans="2:23" x14ac:dyDescent="0.15">
      <c r="B535" s="155" t="s">
        <v>78</v>
      </c>
      <c r="C535" s="41" t="s">
        <v>970</v>
      </c>
      <c r="D535" s="67">
        <f>詳細表【係数】!G526</f>
        <v>0</v>
      </c>
      <c r="E535" s="67">
        <f>詳細表【係数】!H526</f>
        <v>0</v>
      </c>
      <c r="F535" s="67">
        <f>詳細表【係数】!I526</f>
        <v>0</v>
      </c>
      <c r="G535" s="67">
        <f>詳細表【係数】!AA526</f>
        <v>0</v>
      </c>
      <c r="H535" s="67">
        <f>詳細表【係数】!AE526</f>
        <v>0</v>
      </c>
      <c r="I535" s="67">
        <f>詳細表【係数】!M526</f>
        <v>6.6832921190438708E-5</v>
      </c>
      <c r="J535" s="67">
        <f>詳細表【係数】!N526</f>
        <v>3.2074840295732225E-5</v>
      </c>
      <c r="K535" s="67">
        <f>詳細表【係数】!O526</f>
        <v>1.7276896692317527E-5</v>
      </c>
      <c r="L535" s="67">
        <f>詳細表【係数】!AB526</f>
        <v>2.9168740594861882E-12</v>
      </c>
      <c r="M535" s="67">
        <f>詳細表【係数】!AF526</f>
        <v>2.7821945767881622E-12</v>
      </c>
      <c r="N535" s="67">
        <f>詳細表【係数】!U526</f>
        <v>7.8681212805500812E-6</v>
      </c>
      <c r="O535" s="67">
        <f>詳細表【係数】!V526</f>
        <v>3.7761140618405369E-6</v>
      </c>
      <c r="P535" s="67">
        <f>詳細表【係数】!W526</f>
        <v>2.0339784062309742E-6</v>
      </c>
      <c r="Q535" s="67">
        <f>詳細表【係数】!AC526</f>
        <v>3.4339840981559719E-13</v>
      </c>
      <c r="R535" s="67">
        <f>詳細表【係数】!AG526</f>
        <v>3.27542833177696E-13</v>
      </c>
      <c r="S535" s="67">
        <f t="shared" si="38"/>
        <v>7.4701042470988791E-5</v>
      </c>
      <c r="T535" s="67">
        <f t="shared" si="39"/>
        <v>3.5850954357572763E-5</v>
      </c>
      <c r="U535" s="67">
        <f t="shared" si="40"/>
        <v>1.9310875098548502E-5</v>
      </c>
      <c r="V535" s="67">
        <f t="shared" si="41"/>
        <v>3.2602724693017854E-12</v>
      </c>
      <c r="W535" s="67">
        <f t="shared" si="42"/>
        <v>3.109737409965858E-12</v>
      </c>
    </row>
    <row r="536" spans="2:23" x14ac:dyDescent="0.15">
      <c r="B536" s="162" t="s">
        <v>79</v>
      </c>
      <c r="C536" s="116" t="s">
        <v>971</v>
      </c>
      <c r="D536" s="46">
        <f>詳細表【係数】!G527</f>
        <v>0</v>
      </c>
      <c r="E536" s="46">
        <f>詳細表【係数】!H527</f>
        <v>0</v>
      </c>
      <c r="F536" s="46">
        <f>詳細表【係数】!I527</f>
        <v>0</v>
      </c>
      <c r="G536" s="46">
        <f>詳細表【係数】!AA527</f>
        <v>0</v>
      </c>
      <c r="H536" s="46">
        <f>詳細表【係数】!AE527</f>
        <v>0</v>
      </c>
      <c r="I536" s="46">
        <f>詳細表【係数】!M527</f>
        <v>4.3852922315597058E-5</v>
      </c>
      <c r="J536" s="46">
        <f>詳細表【係数】!N527</f>
        <v>1.9336641973341422E-5</v>
      </c>
      <c r="K536" s="46">
        <f>詳細表【係数】!O527</f>
        <v>1.071393875941519E-5</v>
      </c>
      <c r="L536" s="46">
        <f>詳細表【係数】!AB527</f>
        <v>2.3592806211927683E-12</v>
      </c>
      <c r="M536" s="46">
        <f>詳細表【係数】!AF527</f>
        <v>2.3262836894278351E-12</v>
      </c>
      <c r="N536" s="46">
        <f>詳細表【係数】!U527</f>
        <v>1.5670196997863755E-5</v>
      </c>
      <c r="O536" s="46">
        <f>詳細表【係数】!V527</f>
        <v>6.9096646927826418E-6</v>
      </c>
      <c r="P536" s="46">
        <f>詳細表【係数】!W527</f>
        <v>3.8284684832365483E-6</v>
      </c>
      <c r="Q536" s="46">
        <f>詳細表【係数】!AC527</f>
        <v>8.430542402913908E-13</v>
      </c>
      <c r="R536" s="46">
        <f>詳細表【係数】!AG527</f>
        <v>8.3126327189570709E-13</v>
      </c>
      <c r="S536" s="46">
        <f t="shared" si="38"/>
        <v>5.952311931346081E-5</v>
      </c>
      <c r="T536" s="46">
        <f t="shared" si="39"/>
        <v>2.6246306666124063E-5</v>
      </c>
      <c r="U536" s="46">
        <f t="shared" si="40"/>
        <v>1.4542407242651738E-5</v>
      </c>
      <c r="V536" s="46">
        <f t="shared" si="41"/>
        <v>3.2023348614841593E-12</v>
      </c>
      <c r="W536" s="46">
        <f t="shared" si="42"/>
        <v>3.1575469613235422E-12</v>
      </c>
    </row>
    <row r="537" spans="2:23" x14ac:dyDescent="0.15">
      <c r="B537" s="155" t="s">
        <v>80</v>
      </c>
      <c r="C537" s="41" t="s">
        <v>972</v>
      </c>
      <c r="D537" s="46">
        <f>詳細表【係数】!G528</f>
        <v>0</v>
      </c>
      <c r="E537" s="46">
        <f>詳細表【係数】!H528</f>
        <v>0</v>
      </c>
      <c r="F537" s="46">
        <f>詳細表【係数】!I528</f>
        <v>0</v>
      </c>
      <c r="G537" s="46">
        <f>詳細表【係数】!AA528</f>
        <v>0</v>
      </c>
      <c r="H537" s="46">
        <f>詳細表【係数】!AE528</f>
        <v>0</v>
      </c>
      <c r="I537" s="46">
        <f>詳細表【係数】!M528</f>
        <v>4.6191105363828468E-20</v>
      </c>
      <c r="J537" s="46">
        <f>詳細表【係数】!N528</f>
        <v>0</v>
      </c>
      <c r="K537" s="46">
        <f>詳細表【係数】!O528</f>
        <v>0</v>
      </c>
      <c r="L537" s="46">
        <f>詳細表【係数】!AB528</f>
        <v>0</v>
      </c>
      <c r="M537" s="46">
        <f>詳細表【係数】!AF528</f>
        <v>0</v>
      </c>
      <c r="N537" s="46">
        <f>詳細表【係数】!U528</f>
        <v>7.1865980863684255E-21</v>
      </c>
      <c r="O537" s="46">
        <f>詳細表【係数】!V528</f>
        <v>0</v>
      </c>
      <c r="P537" s="46">
        <f>詳細表【係数】!W528</f>
        <v>0</v>
      </c>
      <c r="Q537" s="46">
        <f>詳細表【係数】!AC528</f>
        <v>0</v>
      </c>
      <c r="R537" s="46">
        <f>詳細表【係数】!AG528</f>
        <v>0</v>
      </c>
      <c r="S537" s="46">
        <f t="shared" si="38"/>
        <v>5.3377703450196895E-20</v>
      </c>
      <c r="T537" s="46">
        <f t="shared" si="39"/>
        <v>0</v>
      </c>
      <c r="U537" s="46">
        <f t="shared" si="40"/>
        <v>0</v>
      </c>
      <c r="V537" s="46">
        <f t="shared" si="41"/>
        <v>0</v>
      </c>
      <c r="W537" s="46">
        <f t="shared" si="42"/>
        <v>0</v>
      </c>
    </row>
    <row r="538" spans="2:23" x14ac:dyDescent="0.15">
      <c r="B538" s="155" t="s">
        <v>81</v>
      </c>
      <c r="C538" s="41" t="s">
        <v>973</v>
      </c>
      <c r="D538" s="46">
        <f>詳細表【係数】!G529</f>
        <v>0</v>
      </c>
      <c r="E538" s="46">
        <f>詳細表【係数】!H529</f>
        <v>0</v>
      </c>
      <c r="F538" s="46">
        <f>詳細表【係数】!I529</f>
        <v>0</v>
      </c>
      <c r="G538" s="46">
        <f>詳細表【係数】!AA529</f>
        <v>0</v>
      </c>
      <c r="H538" s="46">
        <f>詳細表【係数】!AE529</f>
        <v>0</v>
      </c>
      <c r="I538" s="46">
        <f>詳細表【係数】!M529</f>
        <v>6.2660847550724222E-20</v>
      </c>
      <c r="J538" s="46">
        <f>詳細表【係数】!N529</f>
        <v>2.2495124688939859E-20</v>
      </c>
      <c r="K538" s="46">
        <f>詳細表【係数】!O529</f>
        <v>1.9386596574281321E-20</v>
      </c>
      <c r="L538" s="46">
        <f>詳細表【係数】!AB529</f>
        <v>6.2780429320859191E-27</v>
      </c>
      <c r="M538" s="46">
        <f>詳細表【係数】!AF529</f>
        <v>6.1584611619509488E-27</v>
      </c>
      <c r="N538" s="46">
        <f>詳細表【係数】!U529</f>
        <v>8.4587876403460697E-21</v>
      </c>
      <c r="O538" s="46">
        <f>詳細表【係数】!V529</f>
        <v>3.0366886201597344E-21</v>
      </c>
      <c r="P538" s="46">
        <f>詳細表【係数】!W529</f>
        <v>2.6170584966658491E-21</v>
      </c>
      <c r="Q538" s="46">
        <f>詳細表【係数】!AC529</f>
        <v>8.4749303648505462E-28</v>
      </c>
      <c r="R538" s="46">
        <f>詳細表【係数】!AG529</f>
        <v>8.3135031198057735E-28</v>
      </c>
      <c r="S538" s="46">
        <f t="shared" si="38"/>
        <v>7.1119635191070291E-20</v>
      </c>
      <c r="T538" s="46">
        <f t="shared" si="39"/>
        <v>2.5531813309099592E-20</v>
      </c>
      <c r="U538" s="46">
        <f t="shared" si="40"/>
        <v>2.200365507094717E-20</v>
      </c>
      <c r="V538" s="46">
        <f t="shared" si="41"/>
        <v>7.1255359685709739E-27</v>
      </c>
      <c r="W538" s="46">
        <f t="shared" si="42"/>
        <v>6.989811473931526E-27</v>
      </c>
    </row>
    <row r="539" spans="2:23" x14ac:dyDescent="0.15">
      <c r="B539" s="155" t="s">
        <v>82</v>
      </c>
      <c r="C539" s="41" t="s">
        <v>974</v>
      </c>
      <c r="D539" s="46">
        <f>詳細表【係数】!G530</f>
        <v>0</v>
      </c>
      <c r="E539" s="46">
        <f>詳細表【係数】!H530</f>
        <v>0</v>
      </c>
      <c r="F539" s="46">
        <f>詳細表【係数】!I530</f>
        <v>0</v>
      </c>
      <c r="G539" s="46">
        <f>詳細表【係数】!AA530</f>
        <v>0</v>
      </c>
      <c r="H539" s="46">
        <f>詳細表【係数】!AE530</f>
        <v>0</v>
      </c>
      <c r="I539" s="46">
        <f>詳細表【係数】!M530</f>
        <v>8.5279955396268606E-6</v>
      </c>
      <c r="J539" s="46">
        <f>詳細表【係数】!N530</f>
        <v>3.300962559957268E-6</v>
      </c>
      <c r="K539" s="46">
        <f>詳細表【係数】!O530</f>
        <v>2.5013476458746352E-6</v>
      </c>
      <c r="L539" s="46">
        <f>詳細表【係数】!AB530</f>
        <v>7.5570078970418334E-13</v>
      </c>
      <c r="M539" s="46">
        <f>詳細表【係数】!AF530</f>
        <v>7.3812635273431864E-13</v>
      </c>
      <c r="N539" s="46">
        <f>詳細表【係数】!U530</f>
        <v>1.6994603318037034E-6</v>
      </c>
      <c r="O539" s="46">
        <f>詳細表【係数】!V530</f>
        <v>6.5781635336807859E-7</v>
      </c>
      <c r="P539" s="46">
        <f>詳細表【係数】!W530</f>
        <v>4.98468963833501E-7</v>
      </c>
      <c r="Q539" s="46">
        <f>詳細表【係数】!AC530</f>
        <v>1.5059617571882376E-13</v>
      </c>
      <c r="R539" s="46">
        <f>詳細表【係数】!AG530</f>
        <v>1.4709393907419997E-13</v>
      </c>
      <c r="S539" s="46">
        <f t="shared" si="38"/>
        <v>1.0227455871430564E-5</v>
      </c>
      <c r="T539" s="46">
        <f t="shared" si="39"/>
        <v>3.9587789133253464E-6</v>
      </c>
      <c r="U539" s="46">
        <f t="shared" si="40"/>
        <v>2.9998166097081361E-6</v>
      </c>
      <c r="V539" s="46">
        <f t="shared" si="41"/>
        <v>9.0629696542300713E-13</v>
      </c>
      <c r="W539" s="46">
        <f t="shared" si="42"/>
        <v>8.8522029180851855E-13</v>
      </c>
    </row>
    <row r="540" spans="2:23" x14ac:dyDescent="0.15">
      <c r="B540" s="163" t="s">
        <v>83</v>
      </c>
      <c r="C540" s="62" t="s">
        <v>975</v>
      </c>
      <c r="D540" s="67">
        <f>詳細表【係数】!G531</f>
        <v>0</v>
      </c>
      <c r="E540" s="67">
        <f>詳細表【係数】!H531</f>
        <v>0</v>
      </c>
      <c r="F540" s="67">
        <f>詳細表【係数】!I531</f>
        <v>0</v>
      </c>
      <c r="G540" s="67">
        <f>詳細表【係数】!AA531</f>
        <v>0</v>
      </c>
      <c r="H540" s="67">
        <f>詳細表【係数】!AE531</f>
        <v>0</v>
      </c>
      <c r="I540" s="67">
        <f>詳細表【係数】!M531</f>
        <v>1.9054954426068512E-20</v>
      </c>
      <c r="J540" s="67">
        <f>詳細表【係数】!N531</f>
        <v>0</v>
      </c>
      <c r="K540" s="67">
        <f>詳細表【係数】!O531</f>
        <v>0</v>
      </c>
      <c r="L540" s="67">
        <f>詳細表【係数】!AB531</f>
        <v>0</v>
      </c>
      <c r="M540" s="67">
        <f>詳細表【係数】!AF531</f>
        <v>0</v>
      </c>
      <c r="N540" s="67">
        <f>詳細表【係数】!U531</f>
        <v>2.4077733841284188E-21</v>
      </c>
      <c r="O540" s="67">
        <f>詳細表【係数】!V531</f>
        <v>0</v>
      </c>
      <c r="P540" s="67">
        <f>詳細表【係数】!W531</f>
        <v>0</v>
      </c>
      <c r="Q540" s="67">
        <f>詳細表【係数】!AC531</f>
        <v>0</v>
      </c>
      <c r="R540" s="67">
        <f>詳細表【係数】!AG531</f>
        <v>0</v>
      </c>
      <c r="S540" s="67">
        <f t="shared" si="38"/>
        <v>2.1462727810196932E-20</v>
      </c>
      <c r="T540" s="67">
        <f t="shared" si="39"/>
        <v>0</v>
      </c>
      <c r="U540" s="67">
        <f t="shared" si="40"/>
        <v>0</v>
      </c>
      <c r="V540" s="67">
        <f t="shared" si="41"/>
        <v>0</v>
      </c>
      <c r="W540" s="67">
        <f t="shared" si="42"/>
        <v>0</v>
      </c>
    </row>
    <row r="541" spans="2:23" x14ac:dyDescent="0.15">
      <c r="B541" s="155" t="s">
        <v>84</v>
      </c>
      <c r="C541" s="41" t="s">
        <v>976</v>
      </c>
      <c r="D541" s="46">
        <f>詳細表【係数】!G532</f>
        <v>0</v>
      </c>
      <c r="E541" s="46">
        <f>詳細表【係数】!H532</f>
        <v>0</v>
      </c>
      <c r="F541" s="46">
        <f>詳細表【係数】!I532</f>
        <v>0</v>
      </c>
      <c r="G541" s="46">
        <f>詳細表【係数】!AA532</f>
        <v>0</v>
      </c>
      <c r="H541" s="46">
        <f>詳細表【係数】!AE532</f>
        <v>0</v>
      </c>
      <c r="I541" s="46">
        <f>詳細表【係数】!M532</f>
        <v>1.3216840869267164E-7</v>
      </c>
      <c r="J541" s="46">
        <f>詳細表【係数】!N532</f>
        <v>5.1463756822770448E-8</v>
      </c>
      <c r="K541" s="46">
        <f>詳細表【係数】!O532</f>
        <v>3.6308081859044674E-8</v>
      </c>
      <c r="L541" s="46">
        <f>詳細表【係数】!AB532</f>
        <v>4.3692035931461692E-15</v>
      </c>
      <c r="M541" s="46">
        <f>詳細表【係数】!AF532</f>
        <v>4.3692035931461692E-15</v>
      </c>
      <c r="N541" s="46">
        <f>詳細表【係数】!U532</f>
        <v>1.606025127025552E-8</v>
      </c>
      <c r="O541" s="46">
        <f>詳細表【係数】!V532</f>
        <v>6.2535432941990809E-9</v>
      </c>
      <c r="P541" s="46">
        <f>詳細表【係数】!W532</f>
        <v>4.4119235720933346E-9</v>
      </c>
      <c r="Q541" s="46">
        <f>詳細表【係数】!AC532</f>
        <v>5.3091739736381887E-16</v>
      </c>
      <c r="R541" s="46">
        <f>詳細表【係数】!AG532</f>
        <v>5.3091739736381887E-16</v>
      </c>
      <c r="S541" s="46">
        <f t="shared" si="38"/>
        <v>1.4822865996292718E-7</v>
      </c>
      <c r="T541" s="46">
        <f t="shared" si="39"/>
        <v>5.7717300116969529E-8</v>
      </c>
      <c r="U541" s="46">
        <f t="shared" si="40"/>
        <v>4.0720005431138012E-8</v>
      </c>
      <c r="V541" s="46">
        <f t="shared" si="41"/>
        <v>4.9001209905099878E-15</v>
      </c>
      <c r="W541" s="46">
        <f t="shared" si="42"/>
        <v>4.9001209905099878E-15</v>
      </c>
    </row>
    <row r="542" spans="2:23" x14ac:dyDescent="0.15">
      <c r="B542" s="155" t="s">
        <v>85</v>
      </c>
      <c r="C542" s="41" t="s">
        <v>977</v>
      </c>
      <c r="D542" s="46">
        <f>詳細表【係数】!G533</f>
        <v>0</v>
      </c>
      <c r="E542" s="46">
        <f>詳細表【係数】!H533</f>
        <v>0</v>
      </c>
      <c r="F542" s="46">
        <f>詳細表【係数】!I533</f>
        <v>0</v>
      </c>
      <c r="G542" s="46">
        <f>詳細表【係数】!AA533</f>
        <v>0</v>
      </c>
      <c r="H542" s="46">
        <f>詳細表【係数】!AE533</f>
        <v>0</v>
      </c>
      <c r="I542" s="46">
        <f>詳細表【係数】!M533</f>
        <v>4.8514533630734576E-6</v>
      </c>
      <c r="J542" s="46">
        <f>詳細表【係数】!N533</f>
        <v>1.7716193188133453E-6</v>
      </c>
      <c r="K542" s="46">
        <f>詳細表【係数】!O533</f>
        <v>7.8975685165836516E-7</v>
      </c>
      <c r="L542" s="46">
        <f>詳細表【係数】!AB533</f>
        <v>1.4820934578047368E-13</v>
      </c>
      <c r="M542" s="46">
        <f>詳細表【係数】!AF533</f>
        <v>1.4601739868701956E-13</v>
      </c>
      <c r="N542" s="46">
        <f>詳細表【係数】!U533</f>
        <v>9.7819845666014415E-6</v>
      </c>
      <c r="O542" s="46">
        <f>詳細表【係数】!V533</f>
        <v>3.5721157223587851E-6</v>
      </c>
      <c r="P542" s="46">
        <f>詳細表【係数】!W533</f>
        <v>1.592386601732834E-6</v>
      </c>
      <c r="Q542" s="46">
        <f>詳細表【係数】!AC533</f>
        <v>2.9883447794955921E-13</v>
      </c>
      <c r="R542" s="46">
        <f>詳細表【係数】!AG533</f>
        <v>2.9441485540878072E-13</v>
      </c>
      <c r="S542" s="46">
        <f t="shared" si="38"/>
        <v>1.4633437929674898E-5</v>
      </c>
      <c r="T542" s="46">
        <f t="shared" si="39"/>
        <v>5.3437350411721304E-6</v>
      </c>
      <c r="U542" s="46">
        <f t="shared" si="40"/>
        <v>2.3821434533911992E-6</v>
      </c>
      <c r="V542" s="46">
        <f t="shared" si="41"/>
        <v>4.4704382373003287E-13</v>
      </c>
      <c r="W542" s="46">
        <f t="shared" si="42"/>
        <v>4.4043225409580031E-13</v>
      </c>
    </row>
    <row r="543" spans="2:23" x14ac:dyDescent="0.15">
      <c r="B543" s="155" t="s">
        <v>86</v>
      </c>
      <c r="C543" s="41" t="s">
        <v>951</v>
      </c>
      <c r="D543" s="46">
        <f>詳細表【係数】!G534</f>
        <v>0</v>
      </c>
      <c r="E543" s="46">
        <f>詳細表【係数】!H534</f>
        <v>0</v>
      </c>
      <c r="F543" s="46">
        <f>詳細表【係数】!I534</f>
        <v>0</v>
      </c>
      <c r="G543" s="46">
        <f>詳細表【係数】!AA534</f>
        <v>0</v>
      </c>
      <c r="H543" s="46">
        <f>詳細表【係数】!AE534</f>
        <v>0</v>
      </c>
      <c r="I543" s="46">
        <f>詳細表【係数】!M534</f>
        <v>3.013355458879837E-8</v>
      </c>
      <c r="J543" s="46">
        <f>詳細表【係数】!N534</f>
        <v>1.1227179209697458E-8</v>
      </c>
      <c r="K543" s="46">
        <f>詳細表【係数】!O534</f>
        <v>6.5807795021343538E-9</v>
      </c>
      <c r="L543" s="46">
        <f>詳細表【係数】!AB534</f>
        <v>9.7205014802575377E-16</v>
      </c>
      <c r="M543" s="46">
        <f>詳細表【係数】!AF534</f>
        <v>9.7205014802575377E-16</v>
      </c>
      <c r="N543" s="46">
        <f>詳細表【係数】!U534</f>
        <v>4.2261823085089499E-7</v>
      </c>
      <c r="O543" s="46">
        <f>詳細表【係数】!V534</f>
        <v>1.574593731073496E-7</v>
      </c>
      <c r="P543" s="46">
        <f>詳細表【係数】!W534</f>
        <v>9.2294368479372874E-8</v>
      </c>
      <c r="Q543" s="46">
        <f>詳細表【係数】!AC534</f>
        <v>1.3632846156480483E-14</v>
      </c>
      <c r="R543" s="46">
        <f>詳細表【係数】!AG534</f>
        <v>1.3632846156480483E-14</v>
      </c>
      <c r="S543" s="46">
        <f t="shared" si="38"/>
        <v>4.5275178543969336E-7</v>
      </c>
      <c r="T543" s="46">
        <f t="shared" si="39"/>
        <v>1.6868655231704708E-7</v>
      </c>
      <c r="U543" s="46">
        <f t="shared" si="40"/>
        <v>9.887514798150723E-8</v>
      </c>
      <c r="V543" s="46">
        <f t="shared" si="41"/>
        <v>1.4604896304506236E-14</v>
      </c>
      <c r="W543" s="46">
        <f t="shared" si="42"/>
        <v>1.4604896304506236E-14</v>
      </c>
    </row>
    <row r="544" spans="2:23" x14ac:dyDescent="0.15">
      <c r="B544" s="155" t="s">
        <v>87</v>
      </c>
      <c r="C544" s="41" t="s">
        <v>978</v>
      </c>
      <c r="D544" s="46">
        <f>詳細表【係数】!G535</f>
        <v>0</v>
      </c>
      <c r="E544" s="46">
        <f>詳細表【係数】!H535</f>
        <v>0</v>
      </c>
      <c r="F544" s="46">
        <f>詳細表【係数】!I535</f>
        <v>0</v>
      </c>
      <c r="G544" s="46">
        <f>詳細表【係数】!AA535</f>
        <v>0</v>
      </c>
      <c r="H544" s="46">
        <f>詳細表【係数】!AE535</f>
        <v>0</v>
      </c>
      <c r="I544" s="46">
        <f>詳細表【係数】!M535</f>
        <v>9.1464379610011886E-6</v>
      </c>
      <c r="J544" s="46">
        <f>詳細表【係数】!N535</f>
        <v>2.9204216611710212E-6</v>
      </c>
      <c r="K544" s="46">
        <f>詳細表【係数】!O535</f>
        <v>1.6060236096739356E-6</v>
      </c>
      <c r="L544" s="46">
        <f>詳細表【係数】!AB535</f>
        <v>3.7873449113876555E-13</v>
      </c>
      <c r="M544" s="46">
        <f>詳細表【係数】!AF535</f>
        <v>3.7873449113876555E-13</v>
      </c>
      <c r="N544" s="46">
        <f>詳細表【係数】!U535</f>
        <v>1.8764140338027683E-5</v>
      </c>
      <c r="O544" s="46">
        <f>詳細表【係数】!V535</f>
        <v>5.9913161965437456E-6</v>
      </c>
      <c r="P544" s="46">
        <f>詳細表【係数】!W535</f>
        <v>3.2947965674288364E-6</v>
      </c>
      <c r="Q544" s="46">
        <f>詳細表【係数】!AC535</f>
        <v>7.7698303677133256E-13</v>
      </c>
      <c r="R544" s="46">
        <f>詳細表【係数】!AG535</f>
        <v>7.7698303677133256E-13</v>
      </c>
      <c r="S544" s="46">
        <f t="shared" si="38"/>
        <v>2.7910578299028871E-5</v>
      </c>
      <c r="T544" s="46">
        <f t="shared" si="39"/>
        <v>8.9117378577147672E-6</v>
      </c>
      <c r="U544" s="46">
        <f t="shared" si="40"/>
        <v>4.9008201771027718E-6</v>
      </c>
      <c r="V544" s="46">
        <f t="shared" si="41"/>
        <v>1.1557175279100982E-12</v>
      </c>
      <c r="W544" s="46">
        <f t="shared" si="42"/>
        <v>1.1557175279100982E-12</v>
      </c>
    </row>
    <row r="545" spans="2:23" x14ac:dyDescent="0.15">
      <c r="B545" s="155" t="s">
        <v>88</v>
      </c>
      <c r="C545" s="41" t="s">
        <v>979</v>
      </c>
      <c r="D545" s="67">
        <f>詳細表【係数】!G536</f>
        <v>0</v>
      </c>
      <c r="E545" s="67">
        <f>詳細表【係数】!H536</f>
        <v>0</v>
      </c>
      <c r="F545" s="67">
        <f>詳細表【係数】!I536</f>
        <v>0</v>
      </c>
      <c r="G545" s="67">
        <f>詳細表【係数】!AA536</f>
        <v>0</v>
      </c>
      <c r="H545" s="67">
        <f>詳細表【係数】!AE536</f>
        <v>0</v>
      </c>
      <c r="I545" s="67">
        <f>詳細表【係数】!M536</f>
        <v>0</v>
      </c>
      <c r="J545" s="67">
        <f>詳細表【係数】!N536</f>
        <v>0</v>
      </c>
      <c r="K545" s="67">
        <f>詳細表【係数】!O536</f>
        <v>0</v>
      </c>
      <c r="L545" s="67">
        <f>詳細表【係数】!AB536</f>
        <v>0</v>
      </c>
      <c r="M545" s="67">
        <f>詳細表【係数】!AF536</f>
        <v>0</v>
      </c>
      <c r="N545" s="67">
        <f>詳細表【係数】!U536</f>
        <v>7.2322062962882597E-4</v>
      </c>
      <c r="O545" s="67">
        <f>詳細表【係数】!V536</f>
        <v>1.234550571640367E-4</v>
      </c>
      <c r="P545" s="67">
        <f>詳細表【係数】!W536</f>
        <v>9.4653393093099402E-5</v>
      </c>
      <c r="Q545" s="67">
        <f>詳細表【係数】!AC536</f>
        <v>1.2453472287217105E-11</v>
      </c>
      <c r="R545" s="67">
        <f>詳細表【係数】!AG536</f>
        <v>1.2453472287217105E-11</v>
      </c>
      <c r="S545" s="67">
        <f t="shared" si="38"/>
        <v>7.2322062962882597E-4</v>
      </c>
      <c r="T545" s="67">
        <f t="shared" si="39"/>
        <v>1.234550571640367E-4</v>
      </c>
      <c r="U545" s="67">
        <f t="shared" si="40"/>
        <v>9.4653393093099402E-5</v>
      </c>
      <c r="V545" s="67">
        <f t="shared" si="41"/>
        <v>1.2453472287217105E-11</v>
      </c>
      <c r="W545" s="67">
        <f t="shared" si="42"/>
        <v>1.2453472287217105E-11</v>
      </c>
    </row>
    <row r="546" spans="2:23" x14ac:dyDescent="0.15">
      <c r="B546" s="162" t="s">
        <v>89</v>
      </c>
      <c r="C546" s="116" t="s">
        <v>980</v>
      </c>
      <c r="D546" s="46">
        <f>詳細表【係数】!G537</f>
        <v>0</v>
      </c>
      <c r="E546" s="46">
        <f>詳細表【係数】!H537</f>
        <v>0</v>
      </c>
      <c r="F546" s="46">
        <f>詳細表【係数】!I537</f>
        <v>0</v>
      </c>
      <c r="G546" s="46">
        <f>詳細表【係数】!AA537</f>
        <v>0</v>
      </c>
      <c r="H546" s="46">
        <f>詳細表【係数】!AE537</f>
        <v>0</v>
      </c>
      <c r="I546" s="46">
        <f>詳細表【係数】!M537</f>
        <v>2.3775555546765737E-5</v>
      </c>
      <c r="J546" s="46">
        <f>詳細表【係数】!N537</f>
        <v>4.6809381656455253E-6</v>
      </c>
      <c r="K546" s="46">
        <f>詳細表【係数】!O537</f>
        <v>2.0601019629351457E-6</v>
      </c>
      <c r="L546" s="46">
        <f>詳細表【係数】!AB537</f>
        <v>4.0954036650115153E-13</v>
      </c>
      <c r="M546" s="46">
        <f>詳細表【係数】!AF537</f>
        <v>4.0954036650115153E-13</v>
      </c>
      <c r="N546" s="46">
        <f>詳細表【係数】!U537</f>
        <v>9.205711591405173E-5</v>
      </c>
      <c r="O546" s="46">
        <f>詳細表【係数】!V537</f>
        <v>1.8124231269959002E-5</v>
      </c>
      <c r="P546" s="46">
        <f>詳細表【係数】!W537</f>
        <v>7.9765557874623239E-6</v>
      </c>
      <c r="Q546" s="46">
        <f>詳細表【係数】!AC537</f>
        <v>1.5857086879136387E-12</v>
      </c>
      <c r="R546" s="46">
        <f>詳細表【係数】!AG537</f>
        <v>1.5857086879136387E-12</v>
      </c>
      <c r="S546" s="46">
        <f t="shared" si="38"/>
        <v>1.1583267146081746E-4</v>
      </c>
      <c r="T546" s="46">
        <f t="shared" si="39"/>
        <v>2.2805169435604527E-5</v>
      </c>
      <c r="U546" s="46">
        <f t="shared" si="40"/>
        <v>1.003665775039747E-5</v>
      </c>
      <c r="V546" s="46">
        <f t="shared" si="41"/>
        <v>1.9952490544147904E-12</v>
      </c>
      <c r="W546" s="46">
        <f t="shared" si="42"/>
        <v>1.9952490544147904E-12</v>
      </c>
    </row>
    <row r="547" spans="2:23" x14ac:dyDescent="0.15">
      <c r="B547" s="155" t="s">
        <v>90</v>
      </c>
      <c r="C547" s="41" t="s">
        <v>209</v>
      </c>
      <c r="D547" s="46">
        <f>詳細表【係数】!G538</f>
        <v>0</v>
      </c>
      <c r="E547" s="46">
        <f>詳細表【係数】!H538</f>
        <v>0</v>
      </c>
      <c r="F547" s="46">
        <f>詳細表【係数】!I538</f>
        <v>0</v>
      </c>
      <c r="G547" s="46">
        <f>詳細表【係数】!AA538</f>
        <v>0</v>
      </c>
      <c r="H547" s="46">
        <f>詳細表【係数】!AE538</f>
        <v>0</v>
      </c>
      <c r="I547" s="46">
        <f>詳細表【係数】!M538</f>
        <v>5.0774972415060606E-4</v>
      </c>
      <c r="J547" s="46">
        <f>詳細表【係数】!N538</f>
        <v>1.3310149145714562E-4</v>
      </c>
      <c r="K547" s="46">
        <f>詳細表【係数】!O538</f>
        <v>8.5459872189298048E-5</v>
      </c>
      <c r="L547" s="46">
        <f>詳細表【係数】!AB538</f>
        <v>8.6097642623619245E-12</v>
      </c>
      <c r="M547" s="46">
        <f>詳細表【係数】!AF538</f>
        <v>8.512192137901794E-12</v>
      </c>
      <c r="N547" s="46">
        <f>詳細表【係数】!U538</f>
        <v>2.3187820109280295E-4</v>
      </c>
      <c r="O547" s="46">
        <f>詳細表【係数】!V538</f>
        <v>6.0784541938416661E-5</v>
      </c>
      <c r="P547" s="46">
        <f>詳細表【係数】!W538</f>
        <v>3.9027655725515448E-5</v>
      </c>
      <c r="Q547" s="46">
        <f>詳細表【係数】!AC538</f>
        <v>3.9318911543069986E-12</v>
      </c>
      <c r="R547" s="46">
        <f>詳細表【係数】!AG538</f>
        <v>3.8873320977078714E-12</v>
      </c>
      <c r="S547" s="46">
        <f t="shared" si="38"/>
        <v>7.3962792524340899E-4</v>
      </c>
      <c r="T547" s="46">
        <f t="shared" si="39"/>
        <v>1.938860333955623E-4</v>
      </c>
      <c r="U547" s="46">
        <f t="shared" si="40"/>
        <v>1.2448752791481348E-4</v>
      </c>
      <c r="V547" s="46">
        <f t="shared" si="41"/>
        <v>1.2541655416668922E-11</v>
      </c>
      <c r="W547" s="46">
        <f t="shared" si="42"/>
        <v>1.2399524235609665E-11</v>
      </c>
    </row>
    <row r="548" spans="2:23" x14ac:dyDescent="0.15">
      <c r="B548" s="155" t="s">
        <v>91</v>
      </c>
      <c r="C548" s="41" t="s">
        <v>173</v>
      </c>
      <c r="D548" s="46">
        <f>詳細表【係数】!G539</f>
        <v>0</v>
      </c>
      <c r="E548" s="46">
        <f>詳細表【係数】!H539</f>
        <v>0</v>
      </c>
      <c r="F548" s="46">
        <f>詳細表【係数】!I539</f>
        <v>0</v>
      </c>
      <c r="G548" s="46">
        <f>詳細表【係数】!AA539</f>
        <v>0</v>
      </c>
      <c r="H548" s="46">
        <f>詳細表【係数】!AE539</f>
        <v>0</v>
      </c>
      <c r="I548" s="46">
        <f>詳細表【係数】!M539</f>
        <v>2.0481045649570055E-4</v>
      </c>
      <c r="J548" s="46">
        <f>詳細表【係数】!N539</f>
        <v>7.2626494038382245E-5</v>
      </c>
      <c r="K548" s="46">
        <f>詳細表【係数】!O539</f>
        <v>3.9086142710241117E-5</v>
      </c>
      <c r="L548" s="46">
        <f>詳細表【係数】!AB539</f>
        <v>3.458490590451204E-12</v>
      </c>
      <c r="M548" s="46">
        <f>詳細表【係数】!AF539</f>
        <v>3.3725934385315013E-12</v>
      </c>
      <c r="N548" s="46">
        <f>詳細表【係数】!U539</f>
        <v>2.8357173521212562E-6</v>
      </c>
      <c r="O548" s="46">
        <f>詳細表【係数】!V539</f>
        <v>1.0055551503186793E-6</v>
      </c>
      <c r="P548" s="46">
        <f>詳細表【係数】!W539</f>
        <v>5.4116989438595983E-7</v>
      </c>
      <c r="Q548" s="46">
        <f>詳細表【係数】!AC539</f>
        <v>4.7884770862255501E-14</v>
      </c>
      <c r="R548" s="46">
        <f>詳細表【係数】!AG539</f>
        <v>4.6695475899663538E-14</v>
      </c>
      <c r="S548" s="46">
        <f t="shared" si="38"/>
        <v>2.076461738478218E-4</v>
      </c>
      <c r="T548" s="46">
        <f t="shared" si="39"/>
        <v>7.3632049188700926E-5</v>
      </c>
      <c r="U548" s="46">
        <f t="shared" si="40"/>
        <v>3.9627312604627078E-5</v>
      </c>
      <c r="V548" s="46">
        <f t="shared" si="41"/>
        <v>3.5063753613134595E-12</v>
      </c>
      <c r="W548" s="46">
        <f t="shared" si="42"/>
        <v>3.4192889144311649E-12</v>
      </c>
    </row>
    <row r="549" spans="2:23" x14ac:dyDescent="0.15">
      <c r="B549" s="155" t="s">
        <v>92</v>
      </c>
      <c r="C549" s="41" t="s">
        <v>174</v>
      </c>
      <c r="D549" s="46">
        <f>詳細表【係数】!G540</f>
        <v>0</v>
      </c>
      <c r="E549" s="46">
        <f>詳細表【係数】!H540</f>
        <v>0</v>
      </c>
      <c r="F549" s="46">
        <f>詳細表【係数】!I540</f>
        <v>0</v>
      </c>
      <c r="G549" s="46">
        <f>詳細表【係数】!AA540</f>
        <v>0</v>
      </c>
      <c r="H549" s="46">
        <f>詳細表【係数】!AE540</f>
        <v>0</v>
      </c>
      <c r="I549" s="46">
        <f>詳細表【係数】!M540</f>
        <v>3.5070797973854703E-3</v>
      </c>
      <c r="J549" s="46">
        <f>詳細表【係数】!N540</f>
        <v>1.2959823207967058E-3</v>
      </c>
      <c r="K549" s="46">
        <f>詳細表【係数】!O540</f>
        <v>1.0093865299403825E-3</v>
      </c>
      <c r="L549" s="46">
        <f>詳細表【係数】!AB540</f>
        <v>5.9230951021147297E-11</v>
      </c>
      <c r="M549" s="46">
        <f>詳細表【係数】!AF540</f>
        <v>5.8623454087597073E-11</v>
      </c>
      <c r="N549" s="46">
        <f>詳細表【係数】!U540</f>
        <v>5.9359969204576762E-5</v>
      </c>
      <c r="O549" s="46">
        <f>詳細表【係数】!V540</f>
        <v>2.1935477689877298E-5</v>
      </c>
      <c r="P549" s="46">
        <f>詳細表【係数】!W540</f>
        <v>1.7084627893965792E-5</v>
      </c>
      <c r="Q549" s="46">
        <f>詳細表【係数】!AC540</f>
        <v>1.0025284942744213E-12</v>
      </c>
      <c r="R549" s="46">
        <f>詳細表【係数】!AG540</f>
        <v>9.9224615074340165E-13</v>
      </c>
      <c r="S549" s="46">
        <f t="shared" si="38"/>
        <v>3.5664397665900469E-3</v>
      </c>
      <c r="T549" s="46">
        <f t="shared" si="39"/>
        <v>1.3179177984865831E-3</v>
      </c>
      <c r="U549" s="46">
        <f t="shared" si="40"/>
        <v>1.0264711578343484E-3</v>
      </c>
      <c r="V549" s="46">
        <f t="shared" si="41"/>
        <v>6.0233479515421713E-11</v>
      </c>
      <c r="W549" s="46">
        <f t="shared" si="42"/>
        <v>5.961570023834047E-11</v>
      </c>
    </row>
    <row r="550" spans="2:23" x14ac:dyDescent="0.15">
      <c r="B550" s="163" t="s">
        <v>93</v>
      </c>
      <c r="C550" s="62" t="s">
        <v>175</v>
      </c>
      <c r="D550" s="67">
        <f>詳細表【係数】!G541</f>
        <v>0</v>
      </c>
      <c r="E550" s="67">
        <f>詳細表【係数】!H541</f>
        <v>0</v>
      </c>
      <c r="F550" s="67">
        <f>詳細表【係数】!I541</f>
        <v>0</v>
      </c>
      <c r="G550" s="67">
        <f>詳細表【係数】!AA541</f>
        <v>0</v>
      </c>
      <c r="H550" s="67">
        <f>詳細表【係数】!AE541</f>
        <v>0</v>
      </c>
      <c r="I550" s="67">
        <f>詳細表【係数】!M541</f>
        <v>4.4175070410828958E-5</v>
      </c>
      <c r="J550" s="67">
        <f>詳細表【係数】!N541</f>
        <v>1.915745590310221E-5</v>
      </c>
      <c r="K550" s="67">
        <f>詳細表【係数】!O541</f>
        <v>1.5735329371081977E-5</v>
      </c>
      <c r="L550" s="67">
        <f>詳細表【係数】!AB541</f>
        <v>6.6612227806387458E-12</v>
      </c>
      <c r="M550" s="67">
        <f>詳細表【係数】!AF541</f>
        <v>4.8701757714798931E-12</v>
      </c>
      <c r="N550" s="67">
        <f>詳細表【係数】!U541</f>
        <v>5.6749026162309015E-5</v>
      </c>
      <c r="O550" s="67">
        <f>詳細表【係数】!V541</f>
        <v>2.461041841332127E-5</v>
      </c>
      <c r="P550" s="67">
        <f>詳細表【係数】!W541</f>
        <v>2.0214220596537673E-5</v>
      </c>
      <c r="Q550" s="67">
        <f>詳細表【係数】!AC541</f>
        <v>8.5572677606592047E-12</v>
      </c>
      <c r="R550" s="67">
        <f>詳細表【係数】!AG541</f>
        <v>6.2564186021762501E-12</v>
      </c>
      <c r="S550" s="67">
        <f t="shared" si="38"/>
        <v>1.0092409657313798E-4</v>
      </c>
      <c r="T550" s="67">
        <f t="shared" si="39"/>
        <v>4.3767874316423476E-5</v>
      </c>
      <c r="U550" s="67">
        <f t="shared" si="40"/>
        <v>3.5949549967619654E-5</v>
      </c>
      <c r="V550" s="67">
        <f t="shared" si="41"/>
        <v>1.521849054129795E-11</v>
      </c>
      <c r="W550" s="67">
        <f t="shared" si="42"/>
        <v>1.1126594373656142E-11</v>
      </c>
    </row>
    <row r="551" spans="2:23" x14ac:dyDescent="0.15">
      <c r="B551" s="155" t="s">
        <v>94</v>
      </c>
      <c r="C551" s="41" t="s">
        <v>981</v>
      </c>
      <c r="D551" s="46">
        <f>詳細表【係数】!G542</f>
        <v>0</v>
      </c>
      <c r="E551" s="46">
        <f>詳細表【係数】!H542</f>
        <v>0</v>
      </c>
      <c r="F551" s="46">
        <f>詳細表【係数】!I542</f>
        <v>0</v>
      </c>
      <c r="G551" s="46">
        <f>詳細表【係数】!AA542</f>
        <v>0</v>
      </c>
      <c r="H551" s="46">
        <f>詳細表【係数】!AE542</f>
        <v>0</v>
      </c>
      <c r="I551" s="46">
        <f>詳細表【係数】!M542</f>
        <v>1.0873392268013992E-4</v>
      </c>
      <c r="J551" s="46">
        <f>詳細表【係数】!N542</f>
        <v>3.5337600577245065E-5</v>
      </c>
      <c r="K551" s="46">
        <f>詳細表【係数】!O542</f>
        <v>2.5682797255690579E-5</v>
      </c>
      <c r="L551" s="46">
        <f>詳細表【係数】!AB542</f>
        <v>5.0281582742261233E-12</v>
      </c>
      <c r="M551" s="46">
        <f>詳細表【係数】!AF542</f>
        <v>4.0668927218005411E-12</v>
      </c>
      <c r="N551" s="46">
        <f>詳細表【係数】!U542</f>
        <v>5.8883665181749897E-5</v>
      </c>
      <c r="O551" s="46">
        <f>詳細表【係数】!V542</f>
        <v>1.9136690642882196E-5</v>
      </c>
      <c r="P551" s="46">
        <f>詳細表【係数】!W542</f>
        <v>1.390823762500999E-5</v>
      </c>
      <c r="Q551" s="46">
        <f>詳細表【係数】!AC542</f>
        <v>2.7229440546473935E-12</v>
      </c>
      <c r="R551" s="46">
        <f>詳細表【係数】!AG542</f>
        <v>2.2023812206706866E-12</v>
      </c>
      <c r="S551" s="46">
        <f t="shared" si="38"/>
        <v>1.6761758786188981E-4</v>
      </c>
      <c r="T551" s="46">
        <f t="shared" si="39"/>
        <v>5.4474291220127258E-5</v>
      </c>
      <c r="U551" s="46">
        <f t="shared" si="40"/>
        <v>3.9591034880700569E-5</v>
      </c>
      <c r="V551" s="46">
        <f t="shared" si="41"/>
        <v>7.7511023288735169E-12</v>
      </c>
      <c r="W551" s="46">
        <f t="shared" si="42"/>
        <v>6.2692739424712273E-12</v>
      </c>
    </row>
    <row r="552" spans="2:23" x14ac:dyDescent="0.15">
      <c r="B552" s="155" t="s">
        <v>95</v>
      </c>
      <c r="C552" s="41" t="s">
        <v>210</v>
      </c>
      <c r="D552" s="46">
        <f>詳細表【係数】!G543</f>
        <v>0</v>
      </c>
      <c r="E552" s="46">
        <f>詳細表【係数】!H543</f>
        <v>0</v>
      </c>
      <c r="F552" s="46">
        <f>詳細表【係数】!I543</f>
        <v>0</v>
      </c>
      <c r="G552" s="46">
        <f>詳細表【係数】!AA543</f>
        <v>0</v>
      </c>
      <c r="H552" s="46">
        <f>詳細表【係数】!AE543</f>
        <v>0</v>
      </c>
      <c r="I552" s="46">
        <f>詳細表【係数】!M543</f>
        <v>0</v>
      </c>
      <c r="J552" s="46">
        <f>詳細表【係数】!N543</f>
        <v>0</v>
      </c>
      <c r="K552" s="46">
        <f>詳細表【係数】!O543</f>
        <v>0</v>
      </c>
      <c r="L552" s="46">
        <f>詳細表【係数】!AB543</f>
        <v>0</v>
      </c>
      <c r="M552" s="46">
        <f>詳細表【係数】!AF543</f>
        <v>0</v>
      </c>
      <c r="N552" s="46">
        <f>詳細表【係数】!U543</f>
        <v>0</v>
      </c>
      <c r="O552" s="46">
        <f>詳細表【係数】!V543</f>
        <v>0</v>
      </c>
      <c r="P552" s="46">
        <f>詳細表【係数】!W543</f>
        <v>0</v>
      </c>
      <c r="Q552" s="46">
        <f>詳細表【係数】!AC543</f>
        <v>0</v>
      </c>
      <c r="R552" s="46">
        <f>詳細表【係数】!AG543</f>
        <v>0</v>
      </c>
      <c r="S552" s="46">
        <f t="shared" si="38"/>
        <v>0</v>
      </c>
      <c r="T552" s="46">
        <f t="shared" si="39"/>
        <v>0</v>
      </c>
      <c r="U552" s="46">
        <f t="shared" si="40"/>
        <v>0</v>
      </c>
      <c r="V552" s="46">
        <f t="shared" si="41"/>
        <v>0</v>
      </c>
      <c r="W552" s="46">
        <f t="shared" si="42"/>
        <v>0</v>
      </c>
    </row>
    <row r="553" spans="2:23" x14ac:dyDescent="0.15">
      <c r="B553" s="155" t="s">
        <v>96</v>
      </c>
      <c r="C553" s="41" t="s">
        <v>176</v>
      </c>
      <c r="D553" s="46">
        <f>詳細表【係数】!G544</f>
        <v>0</v>
      </c>
      <c r="E553" s="46">
        <f>詳細表【係数】!H544</f>
        <v>0</v>
      </c>
      <c r="F553" s="46">
        <f>詳細表【係数】!I544</f>
        <v>0</v>
      </c>
      <c r="G553" s="46">
        <f>詳細表【係数】!AA544</f>
        <v>0</v>
      </c>
      <c r="H553" s="46">
        <f>詳細表【係数】!AE544</f>
        <v>0</v>
      </c>
      <c r="I553" s="46">
        <f>詳細表【係数】!M544</f>
        <v>5.7185022847277842E-3</v>
      </c>
      <c r="J553" s="46">
        <f>詳細表【係数】!N544</f>
        <v>2.5370757626430071E-3</v>
      </c>
      <c r="K553" s="46">
        <f>詳細表【係数】!O544</f>
        <v>1.9103653229994519E-3</v>
      </c>
      <c r="L553" s="46">
        <f>詳細表【係数】!AB544</f>
        <v>6.0048091414397893E-10</v>
      </c>
      <c r="M553" s="46">
        <f>詳細表【係数】!AF544</f>
        <v>5.1573408455722535E-10</v>
      </c>
      <c r="N553" s="46">
        <f>詳細表【係数】!U544</f>
        <v>3.1838898061557021E-4</v>
      </c>
      <c r="O553" s="46">
        <f>詳細表【係数】!V544</f>
        <v>1.41256735696282E-4</v>
      </c>
      <c r="P553" s="46">
        <f>詳細表【係数】!W544</f>
        <v>1.0636338633938026E-4</v>
      </c>
      <c r="Q553" s="46">
        <f>詳細表【係数】!AC544</f>
        <v>3.343296839174178E-11</v>
      </c>
      <c r="R553" s="46">
        <f>詳細表【係数】!AG544</f>
        <v>2.8714520214394883E-11</v>
      </c>
      <c r="S553" s="46">
        <f t="shared" si="38"/>
        <v>6.036891265343354E-3</v>
      </c>
      <c r="T553" s="46">
        <f t="shared" si="39"/>
        <v>2.678332498339289E-3</v>
      </c>
      <c r="U553" s="46">
        <f t="shared" si="40"/>
        <v>2.0167287093388322E-3</v>
      </c>
      <c r="V553" s="46">
        <f t="shared" si="41"/>
        <v>6.3391388253572067E-10</v>
      </c>
      <c r="W553" s="46">
        <f t="shared" si="42"/>
        <v>5.444486047716202E-10</v>
      </c>
    </row>
    <row r="554" spans="2:23" x14ac:dyDescent="0.15">
      <c r="B554" s="155" t="s">
        <v>97</v>
      </c>
      <c r="C554" s="41" t="s">
        <v>982</v>
      </c>
      <c r="D554" s="46">
        <f>詳細表【係数】!G545</f>
        <v>0</v>
      </c>
      <c r="E554" s="46">
        <f>詳細表【係数】!H545</f>
        <v>0</v>
      </c>
      <c r="F554" s="46">
        <f>詳細表【係数】!I545</f>
        <v>0</v>
      </c>
      <c r="G554" s="46">
        <f>詳細表【係数】!AA545</f>
        <v>0</v>
      </c>
      <c r="H554" s="46">
        <f>詳細表【係数】!AE545</f>
        <v>0</v>
      </c>
      <c r="I554" s="46">
        <f>詳細表【係数】!M545</f>
        <v>0</v>
      </c>
      <c r="J554" s="46">
        <f>詳細表【係数】!N545</f>
        <v>0</v>
      </c>
      <c r="K554" s="46">
        <f>詳細表【係数】!O545</f>
        <v>0</v>
      </c>
      <c r="L554" s="46">
        <f>詳細表【係数】!AB545</f>
        <v>0</v>
      </c>
      <c r="M554" s="46">
        <f>詳細表【係数】!AF545</f>
        <v>0</v>
      </c>
      <c r="N554" s="46">
        <f>詳細表【係数】!U545</f>
        <v>0</v>
      </c>
      <c r="O554" s="46">
        <f>詳細表【係数】!V545</f>
        <v>0</v>
      </c>
      <c r="P554" s="46">
        <f>詳細表【係数】!W545</f>
        <v>0</v>
      </c>
      <c r="Q554" s="46">
        <f>詳細表【係数】!AC545</f>
        <v>0</v>
      </c>
      <c r="R554" s="46">
        <f>詳細表【係数】!AG545</f>
        <v>0</v>
      </c>
      <c r="S554" s="46">
        <f t="shared" si="38"/>
        <v>0</v>
      </c>
      <c r="T554" s="46">
        <f t="shared" si="39"/>
        <v>0</v>
      </c>
      <c r="U554" s="46">
        <f t="shared" si="40"/>
        <v>0</v>
      </c>
      <c r="V554" s="46">
        <f t="shared" si="41"/>
        <v>0</v>
      </c>
      <c r="W554" s="46">
        <f t="shared" si="42"/>
        <v>0</v>
      </c>
    </row>
    <row r="555" spans="2:23" x14ac:dyDescent="0.15">
      <c r="B555" s="155" t="s">
        <v>98</v>
      </c>
      <c r="C555" s="41" t="s">
        <v>983</v>
      </c>
      <c r="D555" s="67">
        <f>詳細表【係数】!G546</f>
        <v>0</v>
      </c>
      <c r="E555" s="67">
        <f>詳細表【係数】!H546</f>
        <v>0</v>
      </c>
      <c r="F555" s="67">
        <f>詳細表【係数】!I546</f>
        <v>0</v>
      </c>
      <c r="G555" s="67">
        <f>詳細表【係数】!AA546</f>
        <v>0</v>
      </c>
      <c r="H555" s="67">
        <f>詳細表【係数】!AE546</f>
        <v>0</v>
      </c>
      <c r="I555" s="67">
        <f>詳細表【係数】!M546</f>
        <v>0</v>
      </c>
      <c r="J555" s="67">
        <f>詳細表【係数】!N546</f>
        <v>0</v>
      </c>
      <c r="K555" s="67">
        <f>詳細表【係数】!O546</f>
        <v>0</v>
      </c>
      <c r="L555" s="67">
        <f>詳細表【係数】!AB546</f>
        <v>0</v>
      </c>
      <c r="M555" s="67">
        <f>詳細表【係数】!AF546</f>
        <v>0</v>
      </c>
      <c r="N555" s="67">
        <f>詳細表【係数】!U546</f>
        <v>0</v>
      </c>
      <c r="O555" s="67">
        <f>詳細表【係数】!V546</f>
        <v>0</v>
      </c>
      <c r="P555" s="67">
        <f>詳細表【係数】!W546</f>
        <v>0</v>
      </c>
      <c r="Q555" s="67">
        <f>詳細表【係数】!AC546</f>
        <v>0</v>
      </c>
      <c r="R555" s="67">
        <f>詳細表【係数】!AG546</f>
        <v>0</v>
      </c>
      <c r="S555" s="67">
        <f t="shared" ref="S555:S597" si="43">D555+I555+N555</f>
        <v>0</v>
      </c>
      <c r="T555" s="67">
        <f t="shared" ref="T555:T597" si="44">E555+J555+O555</f>
        <v>0</v>
      </c>
      <c r="U555" s="67">
        <f t="shared" ref="U555:U597" si="45">F555+K555+P555</f>
        <v>0</v>
      </c>
      <c r="V555" s="67">
        <f t="shared" ref="V555:V597" si="46">G555+L555+Q555</f>
        <v>0</v>
      </c>
      <c r="W555" s="67">
        <f t="shared" ref="W555:W597" si="47">H555+M555+R555</f>
        <v>0</v>
      </c>
    </row>
    <row r="556" spans="2:23" x14ac:dyDescent="0.15">
      <c r="B556" s="162" t="s">
        <v>99</v>
      </c>
      <c r="C556" s="116" t="s">
        <v>177</v>
      </c>
      <c r="D556" s="46">
        <f>詳細表【係数】!G547</f>
        <v>0</v>
      </c>
      <c r="E556" s="46">
        <f>詳細表【係数】!H547</f>
        <v>0</v>
      </c>
      <c r="F556" s="46">
        <f>詳細表【係数】!I547</f>
        <v>0</v>
      </c>
      <c r="G556" s="46">
        <f>詳細表【係数】!AA547</f>
        <v>0</v>
      </c>
      <c r="H556" s="46">
        <f>詳細表【係数】!AE547</f>
        <v>0</v>
      </c>
      <c r="I556" s="46">
        <f>詳細表【係数】!M547</f>
        <v>1.0200007221541641E-2</v>
      </c>
      <c r="J556" s="46">
        <f>詳細表【係数】!N547</f>
        <v>3.7330395124997653E-3</v>
      </c>
      <c r="K556" s="46">
        <f>詳細表【係数】!O547</f>
        <v>6.5331392237898253E-4</v>
      </c>
      <c r="L556" s="46">
        <f>詳細表【係数】!AB547</f>
        <v>6.304595949211003E-11</v>
      </c>
      <c r="M556" s="46">
        <f>詳細表【係数】!AF547</f>
        <v>6.304595949211003E-11</v>
      </c>
      <c r="N556" s="46">
        <f>詳細表【係数】!U547</f>
        <v>3.0452603243862793E-3</v>
      </c>
      <c r="O556" s="46">
        <f>詳細表【係数】!V547</f>
        <v>1.1145165753190171E-3</v>
      </c>
      <c r="P556" s="46">
        <f>詳細表【係数】!W547</f>
        <v>1.9504995672828512E-4</v>
      </c>
      <c r="Q556" s="46">
        <f>詳細表【係数】!AC547</f>
        <v>1.8822668933872525E-11</v>
      </c>
      <c r="R556" s="46">
        <f>詳細表【係数】!AG547</f>
        <v>1.8822668933872525E-11</v>
      </c>
      <c r="S556" s="46">
        <f t="shared" si="43"/>
        <v>1.3245267545927921E-2</v>
      </c>
      <c r="T556" s="46">
        <f t="shared" si="44"/>
        <v>4.8475560878187829E-3</v>
      </c>
      <c r="U556" s="46">
        <f t="shared" si="45"/>
        <v>8.4836387910726765E-4</v>
      </c>
      <c r="V556" s="46">
        <f t="shared" si="46"/>
        <v>8.1868628425982551E-11</v>
      </c>
      <c r="W556" s="46">
        <f t="shared" si="47"/>
        <v>8.1868628425982551E-11</v>
      </c>
    </row>
    <row r="557" spans="2:23" x14ac:dyDescent="0.15">
      <c r="B557" s="155" t="s">
        <v>100</v>
      </c>
      <c r="C557" s="41" t="s">
        <v>178</v>
      </c>
      <c r="D557" s="46">
        <f>詳細表【係数】!G548</f>
        <v>0</v>
      </c>
      <c r="E557" s="46">
        <f>詳細表【係数】!H548</f>
        <v>0</v>
      </c>
      <c r="F557" s="46">
        <f>詳細表【係数】!I548</f>
        <v>0</v>
      </c>
      <c r="G557" s="46">
        <f>詳細表【係数】!AA548</f>
        <v>0</v>
      </c>
      <c r="H557" s="46">
        <f>詳細表【係数】!AE548</f>
        <v>0</v>
      </c>
      <c r="I557" s="46">
        <f>詳細表【係数】!M548</f>
        <v>1.7945507279360556E-4</v>
      </c>
      <c r="J557" s="46">
        <f>詳細表【係数】!N548</f>
        <v>5.763782433845705E-5</v>
      </c>
      <c r="K557" s="46">
        <f>詳細表【係数】!O548</f>
        <v>1.5725437614815315E-5</v>
      </c>
      <c r="L557" s="46">
        <f>詳細表【係数】!AB548</f>
        <v>1.139184554701753E-12</v>
      </c>
      <c r="M557" s="46">
        <f>詳細表【係数】!AF548</f>
        <v>1.139184554701753E-12</v>
      </c>
      <c r="N557" s="46">
        <f>詳細表【係数】!U548</f>
        <v>5.8238373484694893E-4</v>
      </c>
      <c r="O557" s="46">
        <f>詳細表【係数】!V548</f>
        <v>1.8705144905705381E-4</v>
      </c>
      <c r="P557" s="46">
        <f>詳細表【係数】!W548</f>
        <v>5.1033603829922896E-5</v>
      </c>
      <c r="Q557" s="46">
        <f>詳細表【係数】!AC548</f>
        <v>3.6969841271090858E-12</v>
      </c>
      <c r="R557" s="46">
        <f>詳細表【係数】!AG548</f>
        <v>3.6969841271090858E-12</v>
      </c>
      <c r="S557" s="46">
        <f t="shared" si="43"/>
        <v>7.6183880764055451E-4</v>
      </c>
      <c r="T557" s="46">
        <f t="shared" si="44"/>
        <v>2.4468927339551085E-4</v>
      </c>
      <c r="U557" s="46">
        <f t="shared" si="45"/>
        <v>6.6759041444738214E-5</v>
      </c>
      <c r="V557" s="46">
        <f t="shared" si="46"/>
        <v>4.8361686818108392E-12</v>
      </c>
      <c r="W557" s="46">
        <f t="shared" si="47"/>
        <v>4.8361686818108392E-12</v>
      </c>
    </row>
    <row r="558" spans="2:23" x14ac:dyDescent="0.15">
      <c r="B558" s="155" t="s">
        <v>101</v>
      </c>
      <c r="C558" s="41" t="s">
        <v>179</v>
      </c>
      <c r="D558" s="46">
        <f>詳細表【係数】!G549</f>
        <v>0</v>
      </c>
      <c r="E558" s="46">
        <f>詳細表【係数】!H549</f>
        <v>0</v>
      </c>
      <c r="F558" s="46">
        <f>詳細表【係数】!I549</f>
        <v>0</v>
      </c>
      <c r="G558" s="46">
        <f>詳細表【係数】!AA549</f>
        <v>0</v>
      </c>
      <c r="H558" s="46">
        <f>詳細表【係数】!AE549</f>
        <v>0</v>
      </c>
      <c r="I558" s="46">
        <f>詳細表【係数】!M549</f>
        <v>2.5714952037508127E-3</v>
      </c>
      <c r="J558" s="46">
        <f>詳細表【係数】!N549</f>
        <v>1.3108806170398406E-3</v>
      </c>
      <c r="K558" s="46">
        <f>詳細表【係数】!O549</f>
        <v>2.3007959244030984E-4</v>
      </c>
      <c r="L558" s="46">
        <f>詳細表【係数】!AB549</f>
        <v>4.3521973770150875E-11</v>
      </c>
      <c r="M558" s="46">
        <f>詳細表【係数】!AF549</f>
        <v>4.3521973770150875E-11</v>
      </c>
      <c r="N558" s="46">
        <f>詳細表【係数】!U549</f>
        <v>1.3123574560610393E-3</v>
      </c>
      <c r="O558" s="46">
        <f>詳細表【係数】!V549</f>
        <v>6.6900531226689319E-4</v>
      </c>
      <c r="P558" s="46">
        <f>詳細表【係数】!W549</f>
        <v>1.1742066179478104E-4</v>
      </c>
      <c r="Q558" s="46">
        <f>詳細表【係数】!AC549</f>
        <v>2.2211352638900458E-11</v>
      </c>
      <c r="R558" s="46">
        <f>詳細表【係数】!AG549</f>
        <v>2.2211352638900458E-11</v>
      </c>
      <c r="S558" s="46">
        <f t="shared" si="43"/>
        <v>3.883852659811852E-3</v>
      </c>
      <c r="T558" s="46">
        <f t="shared" si="44"/>
        <v>1.9798859293067338E-3</v>
      </c>
      <c r="U558" s="46">
        <f t="shared" si="45"/>
        <v>3.4750025423509087E-4</v>
      </c>
      <c r="V558" s="46">
        <f t="shared" si="46"/>
        <v>6.573332640905133E-11</v>
      </c>
      <c r="W558" s="46">
        <f t="shared" si="47"/>
        <v>6.573332640905133E-11</v>
      </c>
    </row>
    <row r="559" spans="2:23" x14ac:dyDescent="0.15">
      <c r="B559" s="155" t="s">
        <v>102</v>
      </c>
      <c r="C559" s="41" t="s">
        <v>180</v>
      </c>
      <c r="D559" s="46">
        <f>詳細表【係数】!G550</f>
        <v>0</v>
      </c>
      <c r="E559" s="46">
        <f>詳細表【係数】!H550</f>
        <v>0</v>
      </c>
      <c r="F559" s="46">
        <f>詳細表【係数】!I550</f>
        <v>0</v>
      </c>
      <c r="G559" s="46">
        <f>詳細表【係数】!AA550</f>
        <v>0</v>
      </c>
      <c r="H559" s="46">
        <f>詳細表【係数】!AE550</f>
        <v>0</v>
      </c>
      <c r="I559" s="46">
        <f>詳細表【係数】!M550</f>
        <v>2.9172954922597259E-3</v>
      </c>
      <c r="J559" s="46">
        <f>詳細表【係数】!N550</f>
        <v>1.8412670542079968E-3</v>
      </c>
      <c r="K559" s="46">
        <f>詳細表【係数】!O550</f>
        <v>1.2990222922560693E-3</v>
      </c>
      <c r="L559" s="46">
        <f>詳細表【係数】!AB550</f>
        <v>1.9224015306002077E-10</v>
      </c>
      <c r="M559" s="46">
        <f>詳細表【係数】!AF550</f>
        <v>1.8672958356198579E-10</v>
      </c>
      <c r="N559" s="46">
        <f>詳細表【係数】!U550</f>
        <v>2.290907075048639E-4</v>
      </c>
      <c r="O559" s="46">
        <f>詳細表【係数】!V550</f>
        <v>1.4459185683215401E-4</v>
      </c>
      <c r="P559" s="46">
        <f>詳細表【係数】!W550</f>
        <v>1.0201021349641131E-4</v>
      </c>
      <c r="Q559" s="46">
        <f>詳細表【係数】!AC550</f>
        <v>1.5096322190266005E-11</v>
      </c>
      <c r="R559" s="46">
        <f>詳細表【係数】!AG550</f>
        <v>1.4663585681945519E-11</v>
      </c>
      <c r="S559" s="46">
        <f t="shared" si="43"/>
        <v>3.14638619976459E-3</v>
      </c>
      <c r="T559" s="46">
        <f t="shared" si="44"/>
        <v>1.9858589110401509E-3</v>
      </c>
      <c r="U559" s="46">
        <f t="shared" si="45"/>
        <v>1.4010325057524807E-3</v>
      </c>
      <c r="V559" s="46">
        <f t="shared" si="46"/>
        <v>2.0733647525028678E-10</v>
      </c>
      <c r="W559" s="46">
        <f t="shared" si="47"/>
        <v>2.013931692439313E-10</v>
      </c>
    </row>
    <row r="560" spans="2:23" x14ac:dyDescent="0.15">
      <c r="B560" s="163" t="s">
        <v>103</v>
      </c>
      <c r="C560" s="62" t="s">
        <v>181</v>
      </c>
      <c r="D560" s="67">
        <f>詳細表【係数】!G551</f>
        <v>3.671467230388379E-2</v>
      </c>
      <c r="E560" s="67">
        <f>詳細表【係数】!H551</f>
        <v>2.5343773412346667E-2</v>
      </c>
      <c r="F560" s="67">
        <f>詳細表【係数】!I551</f>
        <v>1.6739986648514931E-2</v>
      </c>
      <c r="G560" s="67">
        <f>詳細表【係数】!AA551</f>
        <v>4.6292943540921502E-9</v>
      </c>
      <c r="H560" s="67">
        <f>詳細表【係数】!AE551</f>
        <v>4.3643358049316266E-9</v>
      </c>
      <c r="I560" s="67">
        <f>詳細表【係数】!M551</f>
        <v>5.602577634288633E-3</v>
      </c>
      <c r="J560" s="67">
        <f>詳細表【係数】!N551</f>
        <v>3.867403661218901E-3</v>
      </c>
      <c r="K560" s="67">
        <f>詳細表【係数】!O551</f>
        <v>2.5544848669489285E-3</v>
      </c>
      <c r="L560" s="67">
        <f>詳細表【係数】!AB551</f>
        <v>7.0642005997236533E-10</v>
      </c>
      <c r="M560" s="67">
        <f>詳細表【係数】!AF551</f>
        <v>6.6598797251551254E-10</v>
      </c>
      <c r="N560" s="67">
        <f>詳細表【係数】!U551</f>
        <v>1.4707112878320133E-2</v>
      </c>
      <c r="O560" s="67">
        <f>詳細表【係数】!V551</f>
        <v>1.0152173857167239E-2</v>
      </c>
      <c r="P560" s="67">
        <f>詳細表【係数】!W551</f>
        <v>6.7056808020383059E-3</v>
      </c>
      <c r="Q560" s="67">
        <f>詳細表【係数】!AC551</f>
        <v>1.8543963581938673E-9</v>
      </c>
      <c r="R560" s="67">
        <f>詳細表【係数】!AG551</f>
        <v>1.7482596273978924E-9</v>
      </c>
      <c r="S560" s="67">
        <f t="shared" si="43"/>
        <v>5.7024362816492556E-2</v>
      </c>
      <c r="T560" s="67">
        <f t="shared" si="44"/>
        <v>3.9363350930732809E-2</v>
      </c>
      <c r="U560" s="67">
        <f t="shared" si="45"/>
        <v>2.6000152317502166E-2</v>
      </c>
      <c r="V560" s="67">
        <f t="shared" si="46"/>
        <v>7.190110772258383E-9</v>
      </c>
      <c r="W560" s="67">
        <f t="shared" si="47"/>
        <v>6.7785834048450312E-9</v>
      </c>
    </row>
    <row r="561" spans="2:23" x14ac:dyDescent="0.15">
      <c r="B561" s="155" t="s">
        <v>104</v>
      </c>
      <c r="C561" s="41" t="s">
        <v>182</v>
      </c>
      <c r="D561" s="46">
        <f>詳細表【係数】!G552</f>
        <v>0</v>
      </c>
      <c r="E561" s="46">
        <f>詳細表【係数】!H552</f>
        <v>0</v>
      </c>
      <c r="F561" s="46">
        <f>詳細表【係数】!I552</f>
        <v>0</v>
      </c>
      <c r="G561" s="46">
        <f>詳細表【係数】!AA552</f>
        <v>0</v>
      </c>
      <c r="H561" s="46">
        <f>詳細表【係数】!AE552</f>
        <v>0</v>
      </c>
      <c r="I561" s="46">
        <f>詳細表【係数】!M552</f>
        <v>1.2181008824419238E-2</v>
      </c>
      <c r="J561" s="46">
        <f>詳細表【係数】!N552</f>
        <v>8.2499535042547516E-3</v>
      </c>
      <c r="K561" s="46">
        <f>詳細表【係数】!O552</f>
        <v>3.8526881904215999E-3</v>
      </c>
      <c r="L561" s="46">
        <f>詳細表【係数】!AB552</f>
        <v>5.9082423561776534E-10</v>
      </c>
      <c r="M561" s="46">
        <f>詳細表【係数】!AF552</f>
        <v>5.6527422166813878E-10</v>
      </c>
      <c r="N561" s="46">
        <f>詳細表【係数】!U552</f>
        <v>7.7809737185718644E-3</v>
      </c>
      <c r="O561" s="46">
        <f>詳細表【係数】!V552</f>
        <v>5.2698977827976929E-3</v>
      </c>
      <c r="P561" s="46">
        <f>詳細表【係数】!W552</f>
        <v>2.4610166520384184E-3</v>
      </c>
      <c r="Q561" s="46">
        <f>詳細表【係数】!AC552</f>
        <v>3.7740616691953891E-10</v>
      </c>
      <c r="R561" s="46">
        <f>詳細表【係数】!AG552</f>
        <v>3.6108535228777799E-10</v>
      </c>
      <c r="S561" s="46">
        <f t="shared" si="43"/>
        <v>1.9961982542991103E-2</v>
      </c>
      <c r="T561" s="46">
        <f t="shared" si="44"/>
        <v>1.3519851287052444E-2</v>
      </c>
      <c r="U561" s="46">
        <f t="shared" si="45"/>
        <v>6.3137048424600183E-3</v>
      </c>
      <c r="V561" s="46">
        <f t="shared" si="46"/>
        <v>9.6823040253730436E-10</v>
      </c>
      <c r="W561" s="46">
        <f t="shared" si="47"/>
        <v>9.2635957395591677E-10</v>
      </c>
    </row>
    <row r="562" spans="2:23" x14ac:dyDescent="0.15">
      <c r="B562" s="155" t="s">
        <v>105</v>
      </c>
      <c r="C562" s="41" t="s">
        <v>183</v>
      </c>
      <c r="D562" s="46">
        <f>詳細表【係数】!G553</f>
        <v>0</v>
      </c>
      <c r="E562" s="46">
        <f>詳細表【係数】!H553</f>
        <v>0</v>
      </c>
      <c r="F562" s="46">
        <f>詳細表【係数】!I553</f>
        <v>0</v>
      </c>
      <c r="G562" s="46">
        <f>詳細表【係数】!AA553</f>
        <v>0</v>
      </c>
      <c r="H562" s="46">
        <f>詳細表【係数】!AE553</f>
        <v>0</v>
      </c>
      <c r="I562" s="46">
        <f>詳細表【係数】!M553</f>
        <v>9.6872221298120904E-3</v>
      </c>
      <c r="J562" s="46">
        <f>詳細表【係数】!N553</f>
        <v>6.9274967929538649E-3</v>
      </c>
      <c r="K562" s="46">
        <f>詳細表【係数】!O553</f>
        <v>1.8401858160044414E-3</v>
      </c>
      <c r="L562" s="46">
        <f>詳細表【係数】!AB553</f>
        <v>3.8278673167084682E-10</v>
      </c>
      <c r="M562" s="46">
        <f>詳細表【係数】!AF553</f>
        <v>3.470948978366961E-10</v>
      </c>
      <c r="N562" s="46">
        <f>詳細表【係数】!U553</f>
        <v>1.4222498583490795E-3</v>
      </c>
      <c r="O562" s="46">
        <f>詳細表【係数】!V553</f>
        <v>1.0170749881094608E-3</v>
      </c>
      <c r="P562" s="46">
        <f>詳細表【係数】!W553</f>
        <v>2.7017074462388422E-4</v>
      </c>
      <c r="Q562" s="46">
        <f>詳細表【係数】!AC553</f>
        <v>5.6199637791038191E-11</v>
      </c>
      <c r="R562" s="46">
        <f>詳細表【係数】!AG553</f>
        <v>5.0959466260479459E-11</v>
      </c>
      <c r="S562" s="46">
        <f t="shared" si="43"/>
        <v>1.110947198816117E-2</v>
      </c>
      <c r="T562" s="46">
        <f t="shared" si="44"/>
        <v>7.9445717810633261E-3</v>
      </c>
      <c r="U562" s="46">
        <f t="shared" si="45"/>
        <v>2.1103565606283257E-3</v>
      </c>
      <c r="V562" s="46">
        <f t="shared" si="46"/>
        <v>4.3898636946188501E-10</v>
      </c>
      <c r="W562" s="46">
        <f t="shared" si="47"/>
        <v>3.9805436409717557E-10</v>
      </c>
    </row>
    <row r="563" spans="2:23" x14ac:dyDescent="0.15">
      <c r="B563" s="155" t="s">
        <v>106</v>
      </c>
      <c r="C563" s="41" t="s">
        <v>211</v>
      </c>
      <c r="D563" s="46">
        <f>詳細表【係数】!G554</f>
        <v>0</v>
      </c>
      <c r="E563" s="46">
        <f>詳細表【係数】!H554</f>
        <v>0</v>
      </c>
      <c r="F563" s="46">
        <f>詳細表【係数】!I554</f>
        <v>0</v>
      </c>
      <c r="G563" s="46">
        <f>詳細表【係数】!AA554</f>
        <v>0</v>
      </c>
      <c r="H563" s="46">
        <f>詳細表【係数】!AE554</f>
        <v>0</v>
      </c>
      <c r="I563" s="46">
        <f>詳細表【係数】!M554</f>
        <v>0</v>
      </c>
      <c r="J563" s="46">
        <f>詳細表【係数】!N554</f>
        <v>0</v>
      </c>
      <c r="K563" s="46">
        <f>詳細表【係数】!O554</f>
        <v>0</v>
      </c>
      <c r="L563" s="46">
        <f>詳細表【係数】!AB554</f>
        <v>0</v>
      </c>
      <c r="M563" s="46">
        <f>詳細表【係数】!AF554</f>
        <v>0</v>
      </c>
      <c r="N563" s="46">
        <f>詳細表【係数】!U554</f>
        <v>7.2703134833519128E-3</v>
      </c>
      <c r="O563" s="46">
        <f>詳細表【係数】!V554</f>
        <v>5.4039440330279328E-3</v>
      </c>
      <c r="P563" s="46">
        <f>詳細表【係数】!W554</f>
        <v>1.4732823887297166E-3</v>
      </c>
      <c r="Q563" s="46">
        <f>詳細表【係数】!AC554</f>
        <v>2.4278705596351565E-10</v>
      </c>
      <c r="R563" s="46">
        <f>詳細表【係数】!AG554</f>
        <v>1.5558888797661918E-10</v>
      </c>
      <c r="S563" s="46">
        <f t="shared" si="43"/>
        <v>7.2703134833519128E-3</v>
      </c>
      <c r="T563" s="46">
        <f t="shared" si="44"/>
        <v>5.4039440330279328E-3</v>
      </c>
      <c r="U563" s="46">
        <f t="shared" si="45"/>
        <v>1.4732823887297166E-3</v>
      </c>
      <c r="V563" s="46">
        <f t="shared" si="46"/>
        <v>2.4278705596351565E-10</v>
      </c>
      <c r="W563" s="46">
        <f t="shared" si="47"/>
        <v>1.5558888797661918E-10</v>
      </c>
    </row>
    <row r="564" spans="2:23" x14ac:dyDescent="0.15">
      <c r="B564" s="155" t="s">
        <v>107</v>
      </c>
      <c r="C564" s="41" t="s">
        <v>984</v>
      </c>
      <c r="D564" s="46">
        <f>詳細表【係数】!G555</f>
        <v>0</v>
      </c>
      <c r="E564" s="46">
        <f>詳細表【係数】!H555</f>
        <v>0</v>
      </c>
      <c r="F564" s="46">
        <f>詳細表【係数】!I555</f>
        <v>0</v>
      </c>
      <c r="G564" s="46">
        <f>詳細表【係数】!AA555</f>
        <v>0</v>
      </c>
      <c r="H564" s="46">
        <f>詳細表【係数】!AE555</f>
        <v>0</v>
      </c>
      <c r="I564" s="46">
        <f>詳細表【係数】!M555</f>
        <v>0</v>
      </c>
      <c r="J564" s="46">
        <f>詳細表【係数】!N555</f>
        <v>0</v>
      </c>
      <c r="K564" s="46">
        <f>詳細表【係数】!O555</f>
        <v>0</v>
      </c>
      <c r="L564" s="46">
        <f>詳細表【係数】!AB555</f>
        <v>0</v>
      </c>
      <c r="M564" s="46">
        <f>詳細表【係数】!AF555</f>
        <v>0</v>
      </c>
      <c r="N564" s="46">
        <f>詳細表【係数】!U555</f>
        <v>0</v>
      </c>
      <c r="O564" s="46">
        <f>詳細表【係数】!V555</f>
        <v>0</v>
      </c>
      <c r="P564" s="46">
        <f>詳細表【係数】!W555</f>
        <v>0</v>
      </c>
      <c r="Q564" s="46">
        <f>詳細表【係数】!AC555</f>
        <v>0</v>
      </c>
      <c r="R564" s="46">
        <f>詳細表【係数】!AG555</f>
        <v>0</v>
      </c>
      <c r="S564" s="46">
        <f t="shared" si="43"/>
        <v>0</v>
      </c>
      <c r="T564" s="46">
        <f t="shared" si="44"/>
        <v>0</v>
      </c>
      <c r="U564" s="46">
        <f t="shared" si="45"/>
        <v>0</v>
      </c>
      <c r="V564" s="46">
        <f t="shared" si="46"/>
        <v>0</v>
      </c>
      <c r="W564" s="46">
        <f t="shared" si="47"/>
        <v>0</v>
      </c>
    </row>
    <row r="565" spans="2:23" x14ac:dyDescent="0.15">
      <c r="B565" s="155" t="s">
        <v>108</v>
      </c>
      <c r="C565" s="41" t="s">
        <v>184</v>
      </c>
      <c r="D565" s="67">
        <f>詳細表【係数】!G556</f>
        <v>0.17221786705547784</v>
      </c>
      <c r="E565" s="67">
        <f>詳細表【係数】!H556</f>
        <v>0.11770548845345556</v>
      </c>
      <c r="F565" s="67">
        <f>詳細表【係数】!I556</f>
        <v>4.0869302300234174E-2</v>
      </c>
      <c r="G565" s="67">
        <f>詳細表【係数】!AA556</f>
        <v>4.6895092222822754E-9</v>
      </c>
      <c r="H565" s="67">
        <f>詳細表【係数】!AE556</f>
        <v>4.6895092222822754E-9</v>
      </c>
      <c r="I565" s="67">
        <f>詳細表【係数】!M556</f>
        <v>4.539779699999399E-4</v>
      </c>
      <c r="J565" s="67">
        <f>詳細表【係数】!N556</f>
        <v>3.1027964530960935E-4</v>
      </c>
      <c r="K565" s="67">
        <f>詳細表【係数】!O556</f>
        <v>1.0773425086955305E-4</v>
      </c>
      <c r="L565" s="67">
        <f>詳細表【係数】!AB556</f>
        <v>1.2361864151655615E-11</v>
      </c>
      <c r="M565" s="67">
        <f>詳細表【係数】!AF556</f>
        <v>1.2361864151655615E-11</v>
      </c>
      <c r="N565" s="67">
        <f>詳細表【係数】!U556</f>
        <v>1.3502193689228857E-3</v>
      </c>
      <c r="O565" s="67">
        <f>詳細表【係数】!V556</f>
        <v>9.2283241603026021E-4</v>
      </c>
      <c r="P565" s="67">
        <f>詳細表【係数】!W556</f>
        <v>3.2042275580131569E-4</v>
      </c>
      <c r="Q565" s="67">
        <f>詳細表【係数】!AC556</f>
        <v>3.6766604365319966E-11</v>
      </c>
      <c r="R565" s="67">
        <f>詳細表【係数】!AG556</f>
        <v>3.6766604365319966E-11</v>
      </c>
      <c r="S565" s="67">
        <f t="shared" si="43"/>
        <v>0.17402206439440066</v>
      </c>
      <c r="T565" s="67">
        <f t="shared" si="44"/>
        <v>0.11893860051479543</v>
      </c>
      <c r="U565" s="67">
        <f t="shared" si="45"/>
        <v>4.1297459306905045E-2</v>
      </c>
      <c r="V565" s="67">
        <f t="shared" si="46"/>
        <v>4.7386376907992508E-9</v>
      </c>
      <c r="W565" s="67">
        <f t="shared" si="47"/>
        <v>4.7386376907992508E-9</v>
      </c>
    </row>
    <row r="566" spans="2:23" x14ac:dyDescent="0.15">
      <c r="B566" s="162" t="s">
        <v>109</v>
      </c>
      <c r="C566" s="116" t="s">
        <v>985</v>
      </c>
      <c r="D566" s="46">
        <f>詳細表【係数】!G557</f>
        <v>0.12865996069854957</v>
      </c>
      <c r="E566" s="46">
        <f>詳細表【係数】!H557</f>
        <v>9.7283475022244825E-2</v>
      </c>
      <c r="F566" s="46">
        <f>詳細表【係数】!I557</f>
        <v>8.3262634595768423E-2</v>
      </c>
      <c r="G566" s="46">
        <f>詳細表【係数】!AA557</f>
        <v>2.1305453998580337E-8</v>
      </c>
      <c r="H566" s="46">
        <f>詳細表【係数】!AE557</f>
        <v>1.9864637747197816E-8</v>
      </c>
      <c r="I566" s="46">
        <f>詳細表【係数】!M557</f>
        <v>1.4533930353893775E-3</v>
      </c>
      <c r="J566" s="46">
        <f>詳細表【係数】!N557</f>
        <v>1.098952030516212E-3</v>
      </c>
      <c r="K566" s="46">
        <f>詳細表【係数】!O557</f>
        <v>9.4056715525659806E-4</v>
      </c>
      <c r="L566" s="46">
        <f>詳細表【係数】!AB557</f>
        <v>2.4067470788287372E-10</v>
      </c>
      <c r="M566" s="46">
        <f>詳細表【係数】!AF557</f>
        <v>2.2439868623895604E-10</v>
      </c>
      <c r="N566" s="46">
        <f>詳細表【係数】!U557</f>
        <v>9.1387114190948256E-4</v>
      </c>
      <c r="O566" s="46">
        <f>詳細表【係数】!V557</f>
        <v>6.9100410045830015E-4</v>
      </c>
      <c r="P566" s="46">
        <f>詳細表【係数】!W557</f>
        <v>5.9141413181921392E-4</v>
      </c>
      <c r="Q566" s="46">
        <f>詳細表【係数】!AC557</f>
        <v>1.5133254719548554E-10</v>
      </c>
      <c r="R566" s="46">
        <f>詳細表【係数】!AG557</f>
        <v>1.410984356211958E-10</v>
      </c>
      <c r="S566" s="46">
        <f t="shared" si="43"/>
        <v>0.13102722487584845</v>
      </c>
      <c r="T566" s="46">
        <f t="shared" si="44"/>
        <v>9.9073431153219343E-2</v>
      </c>
      <c r="U566" s="46">
        <f t="shared" si="45"/>
        <v>8.4794615882844246E-2</v>
      </c>
      <c r="V566" s="46">
        <f t="shared" si="46"/>
        <v>2.1697461253658697E-8</v>
      </c>
      <c r="W566" s="46">
        <f t="shared" si="47"/>
        <v>2.0230134869057967E-8</v>
      </c>
    </row>
    <row r="567" spans="2:23" x14ac:dyDescent="0.15">
      <c r="B567" s="155" t="s">
        <v>110</v>
      </c>
      <c r="C567" s="41" t="s">
        <v>212</v>
      </c>
      <c r="D567" s="46">
        <f>詳細表【係数】!G558</f>
        <v>0</v>
      </c>
      <c r="E567" s="46">
        <f>詳細表【係数】!H558</f>
        <v>0</v>
      </c>
      <c r="F567" s="46">
        <f>詳細表【係数】!I558</f>
        <v>0</v>
      </c>
      <c r="G567" s="46">
        <f>詳細表【係数】!AA558</f>
        <v>0</v>
      </c>
      <c r="H567" s="46">
        <f>詳細表【係数】!AE558</f>
        <v>0</v>
      </c>
      <c r="I567" s="46">
        <f>詳細表【係数】!M558</f>
        <v>5.0775395568302285E-3</v>
      </c>
      <c r="J567" s="46">
        <f>詳細表【係数】!N558</f>
        <v>1.0179495356669565E-5</v>
      </c>
      <c r="K567" s="46">
        <f>詳細表【係数】!O558</f>
        <v>0</v>
      </c>
      <c r="L567" s="46">
        <f>詳細表【係数】!AB558</f>
        <v>0</v>
      </c>
      <c r="M567" s="46">
        <f>詳細表【係数】!AF558</f>
        <v>0</v>
      </c>
      <c r="N567" s="46">
        <f>詳細表【係数】!U558</f>
        <v>9.7729815282681471E-4</v>
      </c>
      <c r="O567" s="46">
        <f>詳細表【係数】!V558</f>
        <v>1.9592958159035637E-6</v>
      </c>
      <c r="P567" s="46">
        <f>詳細表【係数】!W558</f>
        <v>0</v>
      </c>
      <c r="Q567" s="46">
        <f>詳細表【係数】!AC558</f>
        <v>0</v>
      </c>
      <c r="R567" s="46">
        <f>詳細表【係数】!AG558</f>
        <v>0</v>
      </c>
      <c r="S567" s="46">
        <f t="shared" si="43"/>
        <v>6.0548377096570436E-3</v>
      </c>
      <c r="T567" s="46">
        <f t="shared" si="44"/>
        <v>1.2138791172573129E-5</v>
      </c>
      <c r="U567" s="46">
        <f t="shared" si="45"/>
        <v>0</v>
      </c>
      <c r="V567" s="46">
        <f t="shared" si="46"/>
        <v>0</v>
      </c>
      <c r="W567" s="46">
        <f t="shared" si="47"/>
        <v>0</v>
      </c>
    </row>
    <row r="568" spans="2:23" x14ac:dyDescent="0.15">
      <c r="B568" s="155" t="s">
        <v>111</v>
      </c>
      <c r="C568" s="41" t="s">
        <v>186</v>
      </c>
      <c r="D568" s="46">
        <f>詳細表【係数】!G559</f>
        <v>3.3454463694603684E-2</v>
      </c>
      <c r="E568" s="46">
        <f>詳細表【係数】!H559</f>
        <v>9.3102994451298455E-3</v>
      </c>
      <c r="F568" s="46">
        <f>詳細表【係数】!I559</f>
        <v>3.6207523500366447E-3</v>
      </c>
      <c r="G568" s="46">
        <f>詳細表【係数】!AA559</f>
        <v>3.0571247261279422E-10</v>
      </c>
      <c r="H568" s="46">
        <f>詳細表【係数】!AE559</f>
        <v>2.9839001817895493E-10</v>
      </c>
      <c r="I568" s="46">
        <f>詳細表【係数】!M559</f>
        <v>1.3431196498142623E-3</v>
      </c>
      <c r="J568" s="46">
        <f>詳細表【係数】!N559</f>
        <v>3.7378707500923986E-4</v>
      </c>
      <c r="K568" s="46">
        <f>詳細表【係数】!O559</f>
        <v>1.4536486589171717E-4</v>
      </c>
      <c r="L568" s="46">
        <f>詳細表【係数】!AB559</f>
        <v>1.2273651519506528E-11</v>
      </c>
      <c r="M568" s="46">
        <f>詳細表【係数】!AF559</f>
        <v>1.1979671842392599E-11</v>
      </c>
      <c r="N568" s="46">
        <f>詳細表【係数】!U559</f>
        <v>1.2250560807840375E-5</v>
      </c>
      <c r="O568" s="46">
        <f>詳細表【係数】!V559</f>
        <v>3.4093025831456789E-6</v>
      </c>
      <c r="P568" s="46">
        <f>詳細表【係数】!W559</f>
        <v>1.3258693141570123E-6</v>
      </c>
      <c r="Q568" s="46">
        <f>詳細表【係数】!AC559</f>
        <v>1.1194766921528549E-13</v>
      </c>
      <c r="R568" s="46">
        <f>詳細表【係数】!AG559</f>
        <v>1.0926628791671579E-13</v>
      </c>
      <c r="S568" s="46">
        <f t="shared" si="43"/>
        <v>3.4809833905225789E-2</v>
      </c>
      <c r="T568" s="46">
        <f t="shared" si="44"/>
        <v>9.6874958227222314E-3</v>
      </c>
      <c r="U568" s="46">
        <f t="shared" si="45"/>
        <v>3.7674430852425189E-3</v>
      </c>
      <c r="V568" s="46">
        <f t="shared" si="46"/>
        <v>3.1809807180151604E-10</v>
      </c>
      <c r="W568" s="46">
        <f t="shared" si="47"/>
        <v>3.1047895630926421E-10</v>
      </c>
    </row>
    <row r="569" spans="2:23" x14ac:dyDescent="0.15">
      <c r="B569" s="155" t="s">
        <v>112</v>
      </c>
      <c r="C569" s="41" t="s">
        <v>187</v>
      </c>
      <c r="D569" s="46">
        <f>詳細表【係数】!G560</f>
        <v>0</v>
      </c>
      <c r="E569" s="46">
        <f>詳細表【係数】!H560</f>
        <v>0</v>
      </c>
      <c r="F569" s="46">
        <f>詳細表【係数】!I560</f>
        <v>0</v>
      </c>
      <c r="G569" s="46">
        <f>詳細表【係数】!AA560</f>
        <v>0</v>
      </c>
      <c r="H569" s="46">
        <f>詳細表【係数】!AE560</f>
        <v>0</v>
      </c>
      <c r="I569" s="46">
        <f>詳細表【係数】!M560</f>
        <v>0</v>
      </c>
      <c r="J569" s="46">
        <f>詳細表【係数】!N560</f>
        <v>0</v>
      </c>
      <c r="K569" s="46">
        <f>詳細表【係数】!O560</f>
        <v>0</v>
      </c>
      <c r="L569" s="46">
        <f>詳細表【係数】!AB560</f>
        <v>0</v>
      </c>
      <c r="M569" s="46">
        <f>詳細表【係数】!AF560</f>
        <v>0</v>
      </c>
      <c r="N569" s="46">
        <f>詳細表【係数】!U560</f>
        <v>0</v>
      </c>
      <c r="O569" s="46">
        <f>詳細表【係数】!V560</f>
        <v>0</v>
      </c>
      <c r="P569" s="46">
        <f>詳細表【係数】!W560</f>
        <v>0</v>
      </c>
      <c r="Q569" s="46">
        <f>詳細表【係数】!AC560</f>
        <v>0</v>
      </c>
      <c r="R569" s="46">
        <f>詳細表【係数】!AG560</f>
        <v>0</v>
      </c>
      <c r="S569" s="46">
        <f t="shared" si="43"/>
        <v>0</v>
      </c>
      <c r="T569" s="46">
        <f t="shared" si="44"/>
        <v>0</v>
      </c>
      <c r="U569" s="46">
        <f t="shared" si="45"/>
        <v>0</v>
      </c>
      <c r="V569" s="46">
        <f t="shared" si="46"/>
        <v>0</v>
      </c>
      <c r="W569" s="46">
        <f t="shared" si="47"/>
        <v>0</v>
      </c>
    </row>
    <row r="570" spans="2:23" x14ac:dyDescent="0.15">
      <c r="B570" s="163" t="s">
        <v>113</v>
      </c>
      <c r="C570" s="62" t="s">
        <v>986</v>
      </c>
      <c r="D570" s="67">
        <f>詳細表【係数】!G561</f>
        <v>1.9207351619515992E-5</v>
      </c>
      <c r="E570" s="67">
        <f>詳細表【係数】!H561</f>
        <v>1.3177237766411634E-5</v>
      </c>
      <c r="F570" s="67">
        <f>詳細表【係数】!I561</f>
        <v>1.1799156907496846E-5</v>
      </c>
      <c r="G570" s="67">
        <f>詳細表【係数】!AA561</f>
        <v>1.3675137075383554E-12</v>
      </c>
      <c r="H570" s="67">
        <f>詳細表【係数】!AE561</f>
        <v>1.3675137075383554E-12</v>
      </c>
      <c r="I570" s="67">
        <f>詳細表【係数】!M561</f>
        <v>3.3473421531167329E-5</v>
      </c>
      <c r="J570" s="67">
        <f>詳細表【係数】!N561</f>
        <v>2.2964500421981105E-5</v>
      </c>
      <c r="K570" s="67">
        <f>詳細表【係数】!O561</f>
        <v>2.0562863673288615E-5</v>
      </c>
      <c r="L570" s="67">
        <f>詳細表【係数】!AB561</f>
        <v>2.3832209504390978E-12</v>
      </c>
      <c r="M570" s="67">
        <f>詳細表【係数】!AF561</f>
        <v>2.3832209504390978E-12</v>
      </c>
      <c r="N570" s="67">
        <f>詳細表【係数】!U561</f>
        <v>9.9345437060369428E-6</v>
      </c>
      <c r="O570" s="67">
        <f>詳細表【係数】!V561</f>
        <v>6.8156113923714276E-6</v>
      </c>
      <c r="P570" s="67">
        <f>詳細表【係数】!W561</f>
        <v>6.1028319944334387E-6</v>
      </c>
      <c r="Q570" s="67">
        <f>詳細表【係数】!AC561</f>
        <v>7.07313791368326E-13</v>
      </c>
      <c r="R570" s="67">
        <f>詳細表【係数】!AG561</f>
        <v>7.07313791368326E-13</v>
      </c>
      <c r="S570" s="67">
        <f t="shared" si="43"/>
        <v>6.261531685672026E-5</v>
      </c>
      <c r="T570" s="67">
        <f t="shared" si="44"/>
        <v>4.2957349580764173E-5</v>
      </c>
      <c r="U570" s="67">
        <f t="shared" si="45"/>
        <v>3.8464852575218903E-5</v>
      </c>
      <c r="V570" s="67">
        <f t="shared" si="46"/>
        <v>4.4580484493457796E-12</v>
      </c>
      <c r="W570" s="67">
        <f t="shared" si="47"/>
        <v>4.4580484493457796E-12</v>
      </c>
    </row>
    <row r="571" spans="2:23" x14ac:dyDescent="0.15">
      <c r="B571" s="155" t="s">
        <v>114</v>
      </c>
      <c r="C571" s="41" t="s">
        <v>189</v>
      </c>
      <c r="D571" s="46">
        <f>詳細表【係数】!G562</f>
        <v>4.9370869112084204E-5</v>
      </c>
      <c r="E571" s="46">
        <f>詳細表【係数】!H562</f>
        <v>3.1583684298749005E-5</v>
      </c>
      <c r="F571" s="46">
        <f>詳細表【係数】!I562</f>
        <v>1.0053934422773661E-5</v>
      </c>
      <c r="G571" s="46">
        <f>詳細表【係数】!AA562</f>
        <v>2.4305658639795299E-12</v>
      </c>
      <c r="H571" s="46">
        <f>詳細表【係数】!AE562</f>
        <v>2.4305658639795299E-12</v>
      </c>
      <c r="I571" s="46">
        <f>詳細表【係数】!M562</f>
        <v>5.4685934101359768E-5</v>
      </c>
      <c r="J571" s="46">
        <f>詳細表【係数】!N562</f>
        <v>3.4983854027734491E-5</v>
      </c>
      <c r="K571" s="46">
        <f>詳細表【係数】!O562</f>
        <v>1.1136299708538443E-5</v>
      </c>
      <c r="L571" s="46">
        <f>詳細表【係数】!AB562</f>
        <v>2.692230601913096E-12</v>
      </c>
      <c r="M571" s="46">
        <f>詳細表【係数】!AF562</f>
        <v>2.692230601913096E-12</v>
      </c>
      <c r="N571" s="46">
        <f>詳細表【係数】!U562</f>
        <v>2.7398160474983502E-5</v>
      </c>
      <c r="O571" s="46">
        <f>詳細表【係数】!V562</f>
        <v>1.7527235521088679E-5</v>
      </c>
      <c r="P571" s="46">
        <f>詳細表【係数】!W562</f>
        <v>5.5793894998030512E-6</v>
      </c>
      <c r="Q571" s="46">
        <f>詳細表【係数】!AC562</f>
        <v>1.3488325156914955E-12</v>
      </c>
      <c r="R571" s="46">
        <f>詳細表【係数】!AG562</f>
        <v>1.3488325156914955E-12</v>
      </c>
      <c r="S571" s="46">
        <f t="shared" si="43"/>
        <v>1.3145496368842746E-4</v>
      </c>
      <c r="T571" s="46">
        <f t="shared" si="44"/>
        <v>8.4094773847572175E-5</v>
      </c>
      <c r="U571" s="46">
        <f t="shared" si="45"/>
        <v>2.6769623631115157E-5</v>
      </c>
      <c r="V571" s="46">
        <f t="shared" si="46"/>
        <v>6.4716289815841208E-12</v>
      </c>
      <c r="W571" s="46">
        <f t="shared" si="47"/>
        <v>6.4716289815841208E-12</v>
      </c>
    </row>
    <row r="572" spans="2:23" x14ac:dyDescent="0.15">
      <c r="B572" s="155" t="s">
        <v>115</v>
      </c>
      <c r="C572" s="41" t="s">
        <v>987</v>
      </c>
      <c r="D572" s="46">
        <f>詳細表【係数】!G563</f>
        <v>0.29997022287607716</v>
      </c>
      <c r="E572" s="46">
        <f>詳細表【係数】!H563</f>
        <v>0.19675794423651613</v>
      </c>
      <c r="F572" s="46">
        <f>詳細表【係数】!I563</f>
        <v>8.248136558076502E-2</v>
      </c>
      <c r="G572" s="46">
        <f>詳細表【係数】!AA563</f>
        <v>2.6751208936629948E-8</v>
      </c>
      <c r="H572" s="46">
        <f>詳細表【係数】!AE563</f>
        <v>2.3693927915300809E-8</v>
      </c>
      <c r="I572" s="46">
        <f>詳細表【係数】!M563</f>
        <v>7.7364881157895114E-3</v>
      </c>
      <c r="J572" s="46">
        <f>詳細表【係数】!N563</f>
        <v>5.0745553431209602E-3</v>
      </c>
      <c r="K572" s="46">
        <f>詳細表【係数】!O563</f>
        <v>2.1272648280602682E-3</v>
      </c>
      <c r="L572" s="46">
        <f>詳細表【係数】!AB563</f>
        <v>6.8993651448776849E-10</v>
      </c>
      <c r="M572" s="46">
        <f>詳細表【係数】!AF563</f>
        <v>6.1108662711773784E-10</v>
      </c>
      <c r="N572" s="46">
        <f>詳細表【係数】!U563</f>
        <v>1.1459568602828773E-3</v>
      </c>
      <c r="O572" s="46">
        <f>詳細表【係数】!V563</f>
        <v>7.5166166111807547E-4</v>
      </c>
      <c r="P572" s="46">
        <f>詳細表【係数】!W563</f>
        <v>3.1509823150621696E-4</v>
      </c>
      <c r="Q572" s="46">
        <f>詳細表【係数】!AC563</f>
        <v>1.0219591500739096E-10</v>
      </c>
      <c r="R572" s="46">
        <f>詳細表【係数】!AG563</f>
        <v>9.0516381863689133E-11</v>
      </c>
      <c r="S572" s="46">
        <f t="shared" si="43"/>
        <v>0.3088526678521496</v>
      </c>
      <c r="T572" s="46">
        <f t="shared" si="44"/>
        <v>0.20258416124075515</v>
      </c>
      <c r="U572" s="46">
        <f t="shared" si="45"/>
        <v>8.49237286403315E-2</v>
      </c>
      <c r="V572" s="46">
        <f t="shared" si="46"/>
        <v>2.7543341366125105E-8</v>
      </c>
      <c r="W572" s="46">
        <f t="shared" si="47"/>
        <v>2.4395530924282238E-8</v>
      </c>
    </row>
    <row r="573" spans="2:23" x14ac:dyDescent="0.15">
      <c r="B573" s="155" t="s">
        <v>116</v>
      </c>
      <c r="C573" s="41" t="s">
        <v>988</v>
      </c>
      <c r="D573" s="46">
        <f>詳細表【係数】!G564</f>
        <v>0</v>
      </c>
      <c r="E573" s="46">
        <f>詳細表【係数】!H564</f>
        <v>0</v>
      </c>
      <c r="F573" s="46">
        <f>詳細表【係数】!I564</f>
        <v>0</v>
      </c>
      <c r="G573" s="46">
        <f>詳細表【係数】!AA564</f>
        <v>0</v>
      </c>
      <c r="H573" s="46">
        <f>詳細表【係数】!AE564</f>
        <v>0</v>
      </c>
      <c r="I573" s="46">
        <f>詳細表【係数】!M564</f>
        <v>3.6924436279345307E-4</v>
      </c>
      <c r="J573" s="46">
        <f>詳細表【係数】!N564</f>
        <v>2.8908284440775083E-4</v>
      </c>
      <c r="K573" s="46">
        <f>詳細表【係数】!O564</f>
        <v>2.4497204941656951E-4</v>
      </c>
      <c r="L573" s="46">
        <f>詳細表【係数】!AB564</f>
        <v>6.9672281490826559E-11</v>
      </c>
      <c r="M573" s="46">
        <f>詳細表【係数】!AF564</f>
        <v>6.9672281490826559E-11</v>
      </c>
      <c r="N573" s="46">
        <f>詳細表【係数】!U564</f>
        <v>1.7041101481245509E-4</v>
      </c>
      <c r="O573" s="46">
        <f>詳細表【係数】!V564</f>
        <v>1.3341544474154213E-4</v>
      </c>
      <c r="P573" s="46">
        <f>詳細表【係数】!W564</f>
        <v>1.1305774643637886E-4</v>
      </c>
      <c r="Q573" s="46">
        <f>詳細表【係数】!AC564</f>
        <v>3.2154652554011308E-11</v>
      </c>
      <c r="R573" s="46">
        <f>詳細表【係数】!AG564</f>
        <v>3.2154652554011308E-11</v>
      </c>
      <c r="S573" s="46">
        <f t="shared" si="43"/>
        <v>5.3965537760590813E-4</v>
      </c>
      <c r="T573" s="46">
        <f t="shared" si="44"/>
        <v>4.2249828914929293E-4</v>
      </c>
      <c r="U573" s="46">
        <f t="shared" si="45"/>
        <v>3.5802979585294837E-4</v>
      </c>
      <c r="V573" s="46">
        <f t="shared" si="46"/>
        <v>1.0182693404483787E-10</v>
      </c>
      <c r="W573" s="46">
        <f t="shared" si="47"/>
        <v>1.0182693404483787E-10</v>
      </c>
    </row>
    <row r="574" spans="2:23" x14ac:dyDescent="0.15">
      <c r="B574" s="155" t="s">
        <v>117</v>
      </c>
      <c r="C574" s="41" t="s">
        <v>989</v>
      </c>
      <c r="D574" s="46">
        <f>詳細表【係数】!G565</f>
        <v>0</v>
      </c>
      <c r="E574" s="46">
        <f>詳細表【係数】!H565</f>
        <v>0</v>
      </c>
      <c r="F574" s="46">
        <f>詳細表【係数】!I565</f>
        <v>0</v>
      </c>
      <c r="G574" s="46">
        <f>詳細表【係数】!AA565</f>
        <v>0</v>
      </c>
      <c r="H574" s="46">
        <f>詳細表【係数】!AE565</f>
        <v>0</v>
      </c>
      <c r="I574" s="46">
        <f>詳細表【係数】!M565</f>
        <v>1.6295474491663774E-4</v>
      </c>
      <c r="J574" s="46">
        <f>詳細表【係数】!N565</f>
        <v>8.7831958287976444E-5</v>
      </c>
      <c r="K574" s="46">
        <f>詳細表【係数】!O565</f>
        <v>9.5760258466948485E-6</v>
      </c>
      <c r="L574" s="46">
        <f>詳細表【係数】!AB565</f>
        <v>9.0891092782188389E-13</v>
      </c>
      <c r="M574" s="46">
        <f>詳細表【係数】!AF565</f>
        <v>9.0891092782188389E-13</v>
      </c>
      <c r="N574" s="46">
        <f>詳細表【係数】!U565</f>
        <v>3.525291120800388E-4</v>
      </c>
      <c r="O574" s="46">
        <f>詳細表【係数】!V565</f>
        <v>1.9001178691268643E-4</v>
      </c>
      <c r="P574" s="46">
        <f>詳細表【係数】!W565</f>
        <v>2.0716352203906664E-5</v>
      </c>
      <c r="Q574" s="46">
        <f>詳細表【係数】!AC565</f>
        <v>1.9662978363030052E-12</v>
      </c>
      <c r="R574" s="46">
        <f>詳細表【係数】!AG565</f>
        <v>1.9662978363030052E-12</v>
      </c>
      <c r="S574" s="46">
        <f t="shared" si="43"/>
        <v>5.1548385699667649E-4</v>
      </c>
      <c r="T574" s="46">
        <f t="shared" si="44"/>
        <v>2.7784374520066284E-4</v>
      </c>
      <c r="U574" s="46">
        <f t="shared" si="45"/>
        <v>3.0292378050601512E-5</v>
      </c>
      <c r="V574" s="46">
        <f t="shared" si="46"/>
        <v>2.8752087641248892E-12</v>
      </c>
      <c r="W574" s="46">
        <f t="shared" si="47"/>
        <v>2.8752087641248892E-12</v>
      </c>
    </row>
    <row r="575" spans="2:23" x14ac:dyDescent="0.15">
      <c r="B575" s="155" t="s">
        <v>118</v>
      </c>
      <c r="C575" s="41" t="s">
        <v>193</v>
      </c>
      <c r="D575" s="67">
        <f>詳細表【係数】!G566</f>
        <v>0</v>
      </c>
      <c r="E575" s="67">
        <f>詳細表【係数】!H566</f>
        <v>0</v>
      </c>
      <c r="F575" s="67">
        <f>詳細表【係数】!I566</f>
        <v>0</v>
      </c>
      <c r="G575" s="67">
        <f>詳細表【係数】!AA566</f>
        <v>0</v>
      </c>
      <c r="H575" s="67">
        <f>詳細表【係数】!AE566</f>
        <v>0</v>
      </c>
      <c r="I575" s="67">
        <f>詳細表【係数】!M566</f>
        <v>1.7709409405624506E-4</v>
      </c>
      <c r="J575" s="67">
        <f>詳細表【係数】!N566</f>
        <v>7.7735688729236078E-5</v>
      </c>
      <c r="K575" s="67">
        <f>詳細表【係数】!O566</f>
        <v>1.9235134928923599E-5</v>
      </c>
      <c r="L575" s="67">
        <f>詳細表【係数】!AB566</f>
        <v>2.214676782683191E-12</v>
      </c>
      <c r="M575" s="67">
        <f>詳細表【係数】!AF566</f>
        <v>2.214676782683191E-12</v>
      </c>
      <c r="N575" s="67">
        <f>詳細表【係数】!U566</f>
        <v>9.6814333960074095E-4</v>
      </c>
      <c r="O575" s="67">
        <f>詳細表【係数】!V566</f>
        <v>4.2496780987277843E-4</v>
      </c>
      <c r="P575" s="67">
        <f>詳細表【係数】!W566</f>
        <v>1.051552163102881E-4</v>
      </c>
      <c r="Q575" s="67">
        <f>詳細表【係数】!AC566</f>
        <v>1.2107261893455098E-11</v>
      </c>
      <c r="R575" s="67">
        <f>詳細表【係数】!AG566</f>
        <v>1.2107261893455098E-11</v>
      </c>
      <c r="S575" s="67">
        <f t="shared" si="43"/>
        <v>1.1452374336569861E-3</v>
      </c>
      <c r="T575" s="67">
        <f t="shared" si="44"/>
        <v>5.0270349860201445E-4</v>
      </c>
      <c r="U575" s="67">
        <f t="shared" si="45"/>
        <v>1.243903512392117E-4</v>
      </c>
      <c r="V575" s="67">
        <f t="shared" si="46"/>
        <v>1.4321938676138288E-11</v>
      </c>
      <c r="W575" s="67">
        <f t="shared" si="47"/>
        <v>1.4321938676138288E-11</v>
      </c>
    </row>
    <row r="576" spans="2:23" x14ac:dyDescent="0.15">
      <c r="B576" s="162" t="s">
        <v>119</v>
      </c>
      <c r="C576" s="116" t="s">
        <v>990</v>
      </c>
      <c r="D576" s="46">
        <f>詳細表【係数】!G567</f>
        <v>0</v>
      </c>
      <c r="E576" s="46">
        <f>詳細表【係数】!H567</f>
        <v>0</v>
      </c>
      <c r="F576" s="46">
        <f>詳細表【係数】!I567</f>
        <v>0</v>
      </c>
      <c r="G576" s="46">
        <f>詳細表【係数】!AA567</f>
        <v>0</v>
      </c>
      <c r="H576" s="46">
        <f>詳細表【係数】!AE567</f>
        <v>0</v>
      </c>
      <c r="I576" s="46">
        <f>詳細表【係数】!M567</f>
        <v>9.0737117056857155E-4</v>
      </c>
      <c r="J576" s="46">
        <f>詳細表【係数】!N567</f>
        <v>5.412034562923781E-4</v>
      </c>
      <c r="K576" s="46">
        <f>詳細表【係数】!O567</f>
        <v>3.2627107521030537E-4</v>
      </c>
      <c r="L576" s="46">
        <f>詳細表【係数】!AB567</f>
        <v>5.893519096718492E-11</v>
      </c>
      <c r="M576" s="46">
        <f>詳細表【係数】!AF567</f>
        <v>5.6449972070978332E-11</v>
      </c>
      <c r="N576" s="46">
        <f>詳細表【係数】!U567</f>
        <v>2.3272895899750269E-4</v>
      </c>
      <c r="O576" s="46">
        <f>詳細表【係数】!V567</f>
        <v>1.3881168046131687E-4</v>
      </c>
      <c r="P576" s="46">
        <f>詳細表【係数】!W567</f>
        <v>8.3684307092443496E-5</v>
      </c>
      <c r="Q576" s="46">
        <f>詳細表【係数】!AC567</f>
        <v>1.5116113545372373E-11</v>
      </c>
      <c r="R576" s="46">
        <f>詳細表【係数】!AG567</f>
        <v>1.4478687070567516E-11</v>
      </c>
      <c r="S576" s="46">
        <f t="shared" si="43"/>
        <v>1.1401001295660742E-3</v>
      </c>
      <c r="T576" s="46">
        <f t="shared" si="44"/>
        <v>6.8001513675369492E-4</v>
      </c>
      <c r="U576" s="46">
        <f t="shared" si="45"/>
        <v>4.0995538230274885E-4</v>
      </c>
      <c r="V576" s="46">
        <f t="shared" si="46"/>
        <v>7.4051304512557292E-11</v>
      </c>
      <c r="W576" s="46">
        <f t="shared" si="47"/>
        <v>7.0928659141545843E-11</v>
      </c>
    </row>
    <row r="577" spans="2:23" x14ac:dyDescent="0.15">
      <c r="B577" s="155" t="s">
        <v>120</v>
      </c>
      <c r="C577" s="41" t="s">
        <v>991</v>
      </c>
      <c r="D577" s="46">
        <f>詳細表【係数】!G568</f>
        <v>0</v>
      </c>
      <c r="E577" s="46">
        <f>詳細表【係数】!H568</f>
        <v>0</v>
      </c>
      <c r="F577" s="46">
        <f>詳細表【係数】!I568</f>
        <v>0</v>
      </c>
      <c r="G577" s="46">
        <f>詳細表【係数】!AA568</f>
        <v>0</v>
      </c>
      <c r="H577" s="46">
        <f>詳細表【係数】!AE568</f>
        <v>0</v>
      </c>
      <c r="I577" s="46">
        <f>詳細表【係数】!M568</f>
        <v>4.9129026237792429E-20</v>
      </c>
      <c r="J577" s="46">
        <f>詳細表【係数】!N568</f>
        <v>1.2402147021354656E-20</v>
      </c>
      <c r="K577" s="46">
        <f>詳細表【係数】!O568</f>
        <v>8.0333125263361125E-21</v>
      </c>
      <c r="L577" s="46">
        <f>詳細表【係数】!AB568</f>
        <v>1.7592622127591454E-27</v>
      </c>
      <c r="M577" s="46">
        <f>詳細表【係数】!AF568</f>
        <v>3.909471583909212E-28</v>
      </c>
      <c r="N577" s="46">
        <f>詳細表【係数】!U568</f>
        <v>2.0285649026287566E-20</v>
      </c>
      <c r="O577" s="46">
        <f>詳細表【係数】!V568</f>
        <v>5.1209156971665459E-21</v>
      </c>
      <c r="P577" s="46">
        <f>詳細表【係数】!W568</f>
        <v>3.3169995602798329E-21</v>
      </c>
      <c r="Q577" s="46">
        <f>詳細表【係数】!AC568</f>
        <v>7.2640918263894468E-28</v>
      </c>
      <c r="R577" s="46">
        <f>詳細表【係数】!AG568</f>
        <v>1.6142426280865438E-28</v>
      </c>
      <c r="S577" s="46">
        <f t="shared" si="43"/>
        <v>6.9414675264079992E-20</v>
      </c>
      <c r="T577" s="46">
        <f t="shared" si="44"/>
        <v>1.7523062718521201E-20</v>
      </c>
      <c r="U577" s="46">
        <f t="shared" si="45"/>
        <v>1.1350312086615946E-20</v>
      </c>
      <c r="V577" s="46">
        <f t="shared" si="46"/>
        <v>2.4856713953980901E-27</v>
      </c>
      <c r="W577" s="46">
        <f t="shared" si="47"/>
        <v>5.523714211995756E-28</v>
      </c>
    </row>
    <row r="578" spans="2:23" x14ac:dyDescent="0.15">
      <c r="B578" s="155" t="s">
        <v>121</v>
      </c>
      <c r="C578" s="41" t="s">
        <v>992</v>
      </c>
      <c r="D578" s="46">
        <f>詳細表【係数】!G569</f>
        <v>0</v>
      </c>
      <c r="E578" s="46">
        <f>詳細表【係数】!H569</f>
        <v>0</v>
      </c>
      <c r="F578" s="46">
        <f>詳細表【係数】!I569</f>
        <v>0</v>
      </c>
      <c r="G578" s="46">
        <f>詳細表【係数】!AA569</f>
        <v>0</v>
      </c>
      <c r="H578" s="46">
        <f>詳細表【係数】!AE569</f>
        <v>0</v>
      </c>
      <c r="I578" s="46">
        <f>詳細表【係数】!M569</f>
        <v>1.563185671761996E-4</v>
      </c>
      <c r="J578" s="46">
        <f>詳細表【係数】!N569</f>
        <v>7.0826407435727466E-5</v>
      </c>
      <c r="K578" s="46">
        <f>詳細表【係数】!O569</f>
        <v>6.0913960671653695E-5</v>
      </c>
      <c r="L578" s="46">
        <f>詳細表【係数】!AB569</f>
        <v>1.1133545278488657E-11</v>
      </c>
      <c r="M578" s="46">
        <f>詳細表【係数】!AF569</f>
        <v>7.8114390260363954E-12</v>
      </c>
      <c r="N578" s="46">
        <f>詳細表【係数】!U569</f>
        <v>1.1120702101380259E-4</v>
      </c>
      <c r="O578" s="46">
        <f>詳細表【係数】!V569</f>
        <v>5.0386808952508836E-5</v>
      </c>
      <c r="P578" s="46">
        <f>詳細表【係数】!W569</f>
        <v>4.3334967987589941E-5</v>
      </c>
      <c r="Q578" s="46">
        <f>詳細表【係数】!AC569</f>
        <v>7.9205460113219526E-12</v>
      </c>
      <c r="R578" s="46">
        <f>詳細表【係数】!AG569</f>
        <v>5.5571572821371762E-12</v>
      </c>
      <c r="S578" s="46">
        <f t="shared" si="43"/>
        <v>2.6752558819000219E-4</v>
      </c>
      <c r="T578" s="46">
        <f t="shared" si="44"/>
        <v>1.212132163882363E-4</v>
      </c>
      <c r="U578" s="46">
        <f t="shared" si="45"/>
        <v>1.0424892865924364E-4</v>
      </c>
      <c r="V578" s="46">
        <f t="shared" si="46"/>
        <v>1.9054091289810609E-11</v>
      </c>
      <c r="W578" s="46">
        <f t="shared" si="47"/>
        <v>1.3368596308173571E-11</v>
      </c>
    </row>
    <row r="579" spans="2:23" x14ac:dyDescent="0.15">
      <c r="B579" s="155" t="s">
        <v>122</v>
      </c>
      <c r="C579" s="41" t="s">
        <v>195</v>
      </c>
      <c r="D579" s="46">
        <f>詳細表【係数】!G570</f>
        <v>0</v>
      </c>
      <c r="E579" s="46">
        <f>詳細表【係数】!H570</f>
        <v>0</v>
      </c>
      <c r="F579" s="46">
        <f>詳細表【係数】!I570</f>
        <v>0</v>
      </c>
      <c r="G579" s="46">
        <f>詳細表【係数】!AA570</f>
        <v>0</v>
      </c>
      <c r="H579" s="46">
        <f>詳細表【係数】!AE570</f>
        <v>0</v>
      </c>
      <c r="I579" s="46">
        <f>詳細表【係数】!M570</f>
        <v>1.2153688720341652E-3</v>
      </c>
      <c r="J579" s="46">
        <f>詳細表【係数】!N570</f>
        <v>9.6112074806911749E-4</v>
      </c>
      <c r="K579" s="46">
        <f>詳細表【係数】!O570</f>
        <v>4.1615056338802032E-4</v>
      </c>
      <c r="L579" s="46">
        <f>詳細表【係数】!AB570</f>
        <v>6.3094074659164512E-11</v>
      </c>
      <c r="M579" s="46">
        <f>詳細表【係数】!AF570</f>
        <v>6.3094074659164512E-11</v>
      </c>
      <c r="N579" s="46">
        <f>詳細表【係数】!U570</f>
        <v>7.3318491822805122E-4</v>
      </c>
      <c r="O579" s="46">
        <f>詳細表【係数】!V570</f>
        <v>5.7980688274574313E-4</v>
      </c>
      <c r="P579" s="46">
        <f>詳細表【係数】!W570</f>
        <v>2.5104749990637087E-4</v>
      </c>
      <c r="Q579" s="46">
        <f>詳細表【係数】!AC570</f>
        <v>3.8062208959021031E-11</v>
      </c>
      <c r="R579" s="46">
        <f>詳細表【係数】!AG570</f>
        <v>3.8062208959021031E-11</v>
      </c>
      <c r="S579" s="46">
        <f t="shared" si="43"/>
        <v>1.9485537902622163E-3</v>
      </c>
      <c r="T579" s="46">
        <f t="shared" si="44"/>
        <v>1.5409276308148605E-3</v>
      </c>
      <c r="U579" s="46">
        <f t="shared" si="45"/>
        <v>6.6719806329439114E-4</v>
      </c>
      <c r="V579" s="46">
        <f t="shared" si="46"/>
        <v>1.0115628361818554E-10</v>
      </c>
      <c r="W579" s="46">
        <f t="shared" si="47"/>
        <v>1.0115628361818554E-10</v>
      </c>
    </row>
    <row r="580" spans="2:23" x14ac:dyDescent="0.15">
      <c r="B580" s="163" t="s">
        <v>123</v>
      </c>
      <c r="C580" s="62" t="s">
        <v>196</v>
      </c>
      <c r="D580" s="67">
        <f>詳細表【係数】!G571</f>
        <v>0</v>
      </c>
      <c r="E580" s="67">
        <f>詳細表【係数】!H571</f>
        <v>0</v>
      </c>
      <c r="F580" s="67">
        <f>詳細表【係数】!I571</f>
        <v>0</v>
      </c>
      <c r="G580" s="67">
        <f>詳細表【係数】!AA571</f>
        <v>0</v>
      </c>
      <c r="H580" s="67">
        <f>詳細表【係数】!AE571</f>
        <v>0</v>
      </c>
      <c r="I580" s="67">
        <f>詳細表【係数】!M571</f>
        <v>5.4804112918329978E-4</v>
      </c>
      <c r="J580" s="67">
        <f>詳細表【係数】!N571</f>
        <v>4.503017967179837E-4</v>
      </c>
      <c r="K580" s="67">
        <f>詳細表【係数】!O571</f>
        <v>3.2875062165663149E-4</v>
      </c>
      <c r="L580" s="67">
        <f>詳細表【係数】!AB571</f>
        <v>5.5072521926710149E-11</v>
      </c>
      <c r="M580" s="67">
        <f>詳細表【係数】!AF571</f>
        <v>5.4822192281588737E-11</v>
      </c>
      <c r="N580" s="67">
        <f>詳細表【係数】!U571</f>
        <v>2.4775717744847693E-3</v>
      </c>
      <c r="O580" s="67">
        <f>詳細表【係数】!V571</f>
        <v>2.0357140406794339E-3</v>
      </c>
      <c r="P580" s="67">
        <f>詳細表【係数】!W571</f>
        <v>1.4862082746865699E-3</v>
      </c>
      <c r="Q580" s="67">
        <f>詳細表【係数】!AC571</f>
        <v>2.4897059474102788E-10</v>
      </c>
      <c r="R580" s="67">
        <f>詳細表【係数】!AG571</f>
        <v>2.4783891021947774E-10</v>
      </c>
      <c r="S580" s="67">
        <f t="shared" si="43"/>
        <v>3.0256129036680692E-3</v>
      </c>
      <c r="T580" s="67">
        <f t="shared" si="44"/>
        <v>2.4860158373974177E-3</v>
      </c>
      <c r="U580" s="67">
        <f t="shared" si="45"/>
        <v>1.8149588963432012E-3</v>
      </c>
      <c r="V580" s="67">
        <f t="shared" si="46"/>
        <v>3.0404311666773801E-10</v>
      </c>
      <c r="W580" s="67">
        <f t="shared" si="47"/>
        <v>3.0266110250106646E-10</v>
      </c>
    </row>
    <row r="581" spans="2:23" x14ac:dyDescent="0.15">
      <c r="B581" s="155" t="s">
        <v>124</v>
      </c>
      <c r="C581" s="41" t="s">
        <v>197</v>
      </c>
      <c r="D581" s="46">
        <f>詳細表【係数】!G572</f>
        <v>0</v>
      </c>
      <c r="E581" s="46">
        <f>詳細表【係数】!H572</f>
        <v>0</v>
      </c>
      <c r="F581" s="46">
        <f>詳細表【係数】!I572</f>
        <v>0</v>
      </c>
      <c r="G581" s="46">
        <f>詳細表【係数】!AA572</f>
        <v>0</v>
      </c>
      <c r="H581" s="46">
        <f>詳細表【係数】!AE572</f>
        <v>0</v>
      </c>
      <c r="I581" s="46">
        <f>詳細表【係数】!M572</f>
        <v>0</v>
      </c>
      <c r="J581" s="46">
        <f>詳細表【係数】!N572</f>
        <v>0</v>
      </c>
      <c r="K581" s="46">
        <f>詳細表【係数】!O572</f>
        <v>0</v>
      </c>
      <c r="L581" s="46">
        <f>詳細表【係数】!AB572</f>
        <v>0</v>
      </c>
      <c r="M581" s="46">
        <f>詳細表【係数】!AF572</f>
        <v>0</v>
      </c>
      <c r="N581" s="46">
        <f>詳細表【係数】!U572</f>
        <v>9.1991036126462614E-5</v>
      </c>
      <c r="O581" s="46">
        <f>詳細表【係数】!V572</f>
        <v>5.4556707417824824E-5</v>
      </c>
      <c r="P581" s="46">
        <f>詳細表【係数】!W572</f>
        <v>3.9201938892451063E-5</v>
      </c>
      <c r="Q581" s="46">
        <f>詳細表【係数】!AC572</f>
        <v>6.7514314259549785E-12</v>
      </c>
      <c r="R581" s="46">
        <f>詳細表【係数】!AG572</f>
        <v>6.7514314259549785E-12</v>
      </c>
      <c r="S581" s="46">
        <f t="shared" si="43"/>
        <v>9.1991036126462614E-5</v>
      </c>
      <c r="T581" s="46">
        <f t="shared" si="44"/>
        <v>5.4556707417824824E-5</v>
      </c>
      <c r="U581" s="46">
        <f t="shared" si="45"/>
        <v>3.9201938892451063E-5</v>
      </c>
      <c r="V581" s="46">
        <f t="shared" si="46"/>
        <v>6.7514314259549785E-12</v>
      </c>
      <c r="W581" s="46">
        <f t="shared" si="47"/>
        <v>6.7514314259549785E-12</v>
      </c>
    </row>
    <row r="582" spans="2:23" x14ac:dyDescent="0.15">
      <c r="B582" s="155" t="s">
        <v>125</v>
      </c>
      <c r="C582" s="41" t="s">
        <v>993</v>
      </c>
      <c r="D582" s="46">
        <f>詳細表【係数】!G573</f>
        <v>0</v>
      </c>
      <c r="E582" s="46">
        <f>詳細表【係数】!H573</f>
        <v>0</v>
      </c>
      <c r="F582" s="46">
        <f>詳細表【係数】!I573</f>
        <v>0</v>
      </c>
      <c r="G582" s="46">
        <f>詳細表【係数】!AA573</f>
        <v>0</v>
      </c>
      <c r="H582" s="46">
        <f>詳細表【係数】!AE573</f>
        <v>0</v>
      </c>
      <c r="I582" s="46">
        <f>詳細表【係数】!M573</f>
        <v>0</v>
      </c>
      <c r="J582" s="46">
        <f>詳細表【係数】!N573</f>
        <v>0</v>
      </c>
      <c r="K582" s="46">
        <f>詳細表【係数】!O573</f>
        <v>0</v>
      </c>
      <c r="L582" s="46">
        <f>詳細表【係数】!AB573</f>
        <v>0</v>
      </c>
      <c r="M582" s="46">
        <f>詳細表【係数】!AF573</f>
        <v>0</v>
      </c>
      <c r="N582" s="46">
        <f>詳細表【係数】!U573</f>
        <v>1.2199356403945997E-3</v>
      </c>
      <c r="O582" s="46">
        <f>詳細表【係数】!V573</f>
        <v>6.7871751231356778E-4</v>
      </c>
      <c r="P582" s="46">
        <f>詳細表【係数】!W573</f>
        <v>5.2336654799159583E-4</v>
      </c>
      <c r="Q582" s="46">
        <f>詳細表【係数】!AC573</f>
        <v>1.0961522582892084E-10</v>
      </c>
      <c r="R582" s="46">
        <f>詳細表【係数】!AG573</f>
        <v>1.0134387202505968E-10</v>
      </c>
      <c r="S582" s="46">
        <f t="shared" si="43"/>
        <v>1.2199356403945997E-3</v>
      </c>
      <c r="T582" s="46">
        <f t="shared" si="44"/>
        <v>6.7871751231356778E-4</v>
      </c>
      <c r="U582" s="46">
        <f t="shared" si="45"/>
        <v>5.2336654799159583E-4</v>
      </c>
      <c r="V582" s="46">
        <f t="shared" si="46"/>
        <v>1.0961522582892084E-10</v>
      </c>
      <c r="W582" s="46">
        <f t="shared" si="47"/>
        <v>1.0134387202505968E-10</v>
      </c>
    </row>
    <row r="583" spans="2:23" x14ac:dyDescent="0.15">
      <c r="B583" s="155" t="s">
        <v>126</v>
      </c>
      <c r="C583" s="41" t="s">
        <v>994</v>
      </c>
      <c r="D583" s="46">
        <f>詳細表【係数】!G574</f>
        <v>0</v>
      </c>
      <c r="E583" s="46">
        <f>詳細表【係数】!H574</f>
        <v>0</v>
      </c>
      <c r="F583" s="46">
        <f>詳細表【係数】!I574</f>
        <v>0</v>
      </c>
      <c r="G583" s="46">
        <f>詳細表【係数】!AA574</f>
        <v>0</v>
      </c>
      <c r="H583" s="46">
        <f>詳細表【係数】!AE574</f>
        <v>0</v>
      </c>
      <c r="I583" s="46">
        <f>詳細表【係数】!M574</f>
        <v>2.1016457364509103E-4</v>
      </c>
      <c r="J583" s="46">
        <f>詳細表【係数】!N574</f>
        <v>1.3547506374784636E-4</v>
      </c>
      <c r="K583" s="46">
        <f>詳細表【係数】!O574</f>
        <v>1.2067558562307653E-4</v>
      </c>
      <c r="L583" s="46">
        <f>詳細表【係数】!AB574</f>
        <v>2.7596812966213885E-11</v>
      </c>
      <c r="M583" s="46">
        <f>詳細表【係数】!AF574</f>
        <v>2.6937128194113152E-11</v>
      </c>
      <c r="N583" s="46">
        <f>詳細表【係数】!U574</f>
        <v>9.0327999994475536E-5</v>
      </c>
      <c r="O583" s="46">
        <f>詳細表【係数】!V574</f>
        <v>5.8226709407895832E-5</v>
      </c>
      <c r="P583" s="46">
        <f>詳細表【係数】!W574</f>
        <v>5.186594538003478E-5</v>
      </c>
      <c r="Q583" s="46">
        <f>詳細表【係数】!AC574</f>
        <v>1.1861013862732596E-11</v>
      </c>
      <c r="R583" s="46">
        <f>詳細表【係数】!AG574</f>
        <v>1.1577483650874445E-11</v>
      </c>
      <c r="S583" s="46">
        <f t="shared" si="43"/>
        <v>3.0049257363956659E-4</v>
      </c>
      <c r="T583" s="46">
        <f t="shared" si="44"/>
        <v>1.9370177315574218E-4</v>
      </c>
      <c r="U583" s="46">
        <f t="shared" si="45"/>
        <v>1.7254153100311131E-4</v>
      </c>
      <c r="V583" s="46">
        <f t="shared" si="46"/>
        <v>3.9457826828946479E-11</v>
      </c>
      <c r="W583" s="46">
        <f t="shared" si="47"/>
        <v>3.8514611844987598E-11</v>
      </c>
    </row>
    <row r="584" spans="2:23" x14ac:dyDescent="0.15">
      <c r="B584" s="155" t="s">
        <v>127</v>
      </c>
      <c r="C584" s="41" t="s">
        <v>995</v>
      </c>
      <c r="D584" s="46">
        <f>詳細表【係数】!G575</f>
        <v>0</v>
      </c>
      <c r="E584" s="46">
        <f>詳細表【係数】!H575</f>
        <v>0</v>
      </c>
      <c r="F584" s="46">
        <f>詳細表【係数】!I575</f>
        <v>0</v>
      </c>
      <c r="G584" s="46">
        <f>詳細表【係数】!AA575</f>
        <v>0</v>
      </c>
      <c r="H584" s="46">
        <f>詳細表【係数】!AE575</f>
        <v>0</v>
      </c>
      <c r="I584" s="46">
        <f>詳細表【係数】!M575</f>
        <v>0</v>
      </c>
      <c r="J584" s="46">
        <f>詳細表【係数】!N575</f>
        <v>0</v>
      </c>
      <c r="K584" s="46">
        <f>詳細表【係数】!O575</f>
        <v>0</v>
      </c>
      <c r="L584" s="46">
        <f>詳細表【係数】!AB575</f>
        <v>0</v>
      </c>
      <c r="M584" s="46">
        <f>詳細表【係数】!AF575</f>
        <v>0</v>
      </c>
      <c r="N584" s="46">
        <f>詳細表【係数】!U575</f>
        <v>1.7129771153522029E-3</v>
      </c>
      <c r="O584" s="46">
        <f>詳細表【係数】!V575</f>
        <v>1.081261663995648E-3</v>
      </c>
      <c r="P584" s="46">
        <f>詳細表【係数】!W575</f>
        <v>9.349414802300324E-4</v>
      </c>
      <c r="Q584" s="46">
        <f>詳細表【係数】!AC575</f>
        <v>2.6793761597851861E-10</v>
      </c>
      <c r="R584" s="46">
        <f>詳細表【係数】!AG575</f>
        <v>2.6732152580611453E-10</v>
      </c>
      <c r="S584" s="46">
        <f t="shared" si="43"/>
        <v>1.7129771153522029E-3</v>
      </c>
      <c r="T584" s="46">
        <f t="shared" si="44"/>
        <v>1.081261663995648E-3</v>
      </c>
      <c r="U584" s="46">
        <f t="shared" si="45"/>
        <v>9.349414802300324E-4</v>
      </c>
      <c r="V584" s="46">
        <f t="shared" si="46"/>
        <v>2.6793761597851861E-10</v>
      </c>
      <c r="W584" s="46">
        <f t="shared" si="47"/>
        <v>2.6732152580611453E-10</v>
      </c>
    </row>
    <row r="585" spans="2:23" x14ac:dyDescent="0.15">
      <c r="B585" s="155" t="s">
        <v>128</v>
      </c>
      <c r="C585" s="41" t="s">
        <v>996</v>
      </c>
      <c r="D585" s="67">
        <f>詳細表【係数】!G576</f>
        <v>0</v>
      </c>
      <c r="E585" s="67">
        <f>詳細表【係数】!H576</f>
        <v>0</v>
      </c>
      <c r="F585" s="67">
        <f>詳細表【係数】!I576</f>
        <v>0</v>
      </c>
      <c r="G585" s="67">
        <f>詳細表【係数】!AA576</f>
        <v>0</v>
      </c>
      <c r="H585" s="67">
        <f>詳細表【係数】!AE576</f>
        <v>0</v>
      </c>
      <c r="I585" s="67">
        <f>詳細表【係数】!M576</f>
        <v>0</v>
      </c>
      <c r="J585" s="67">
        <f>詳細表【係数】!N576</f>
        <v>0</v>
      </c>
      <c r="K585" s="67">
        <f>詳細表【係数】!O576</f>
        <v>0</v>
      </c>
      <c r="L585" s="67">
        <f>詳細表【係数】!AB576</f>
        <v>0</v>
      </c>
      <c r="M585" s="67">
        <f>詳細表【係数】!AF576</f>
        <v>0</v>
      </c>
      <c r="N585" s="67">
        <f>詳細表【係数】!U576</f>
        <v>1.3586251609613666E-4</v>
      </c>
      <c r="O585" s="67">
        <f>詳細表【係数】!V576</f>
        <v>1.0473233428019762E-4</v>
      </c>
      <c r="P585" s="67">
        <f>詳細表【係数】!W576</f>
        <v>8.7485434694910283E-5</v>
      </c>
      <c r="Q585" s="67">
        <f>詳細表【係数】!AC576</f>
        <v>2.6493711329875157E-11</v>
      </c>
      <c r="R585" s="67">
        <f>詳細表【係数】!AG576</f>
        <v>2.6493711329875157E-11</v>
      </c>
      <c r="S585" s="67">
        <f t="shared" si="43"/>
        <v>1.3586251609613666E-4</v>
      </c>
      <c r="T585" s="67">
        <f t="shared" si="44"/>
        <v>1.0473233428019762E-4</v>
      </c>
      <c r="U585" s="67">
        <f t="shared" si="45"/>
        <v>8.7485434694910283E-5</v>
      </c>
      <c r="V585" s="67">
        <f t="shared" si="46"/>
        <v>2.6493711329875157E-11</v>
      </c>
      <c r="W585" s="67">
        <f t="shared" si="47"/>
        <v>2.6493711329875157E-11</v>
      </c>
    </row>
    <row r="586" spans="2:23" x14ac:dyDescent="0.15">
      <c r="B586" s="162" t="s">
        <v>129</v>
      </c>
      <c r="C586" s="116" t="s">
        <v>952</v>
      </c>
      <c r="D586" s="46">
        <f>詳細表【係数】!G577</f>
        <v>0</v>
      </c>
      <c r="E586" s="46">
        <f>詳細表【係数】!H577</f>
        <v>0</v>
      </c>
      <c r="F586" s="46">
        <f>詳細表【係数】!I577</f>
        <v>0</v>
      </c>
      <c r="G586" s="46">
        <f>詳細表【係数】!AA577</f>
        <v>0</v>
      </c>
      <c r="H586" s="46">
        <f>詳細表【係数】!AE577</f>
        <v>0</v>
      </c>
      <c r="I586" s="46">
        <f>詳細表【係数】!M577</f>
        <v>8.6759035287407307E-4</v>
      </c>
      <c r="J586" s="46">
        <f>詳細表【係数】!N577</f>
        <v>4.4007854622665646E-4</v>
      </c>
      <c r="K586" s="46">
        <f>詳細表【係数】!O577</f>
        <v>3.654308740062095E-4</v>
      </c>
      <c r="L586" s="46">
        <f>詳細表【係数】!AB577</f>
        <v>4.1303992043516925E-11</v>
      </c>
      <c r="M586" s="46">
        <f>詳細表【係数】!AF577</f>
        <v>3.6450772978403685E-11</v>
      </c>
      <c r="N586" s="46">
        <f>詳細表【係数】!U577</f>
        <v>1.2541940235001635E-3</v>
      </c>
      <c r="O586" s="46">
        <f>詳細表【係数】!V577</f>
        <v>6.3618029029447408E-4</v>
      </c>
      <c r="P586" s="46">
        <f>詳細表【係数】!W577</f>
        <v>5.2826914990783966E-4</v>
      </c>
      <c r="Q586" s="46">
        <f>詳細表【係数】!AC577</f>
        <v>5.9709308426572888E-11</v>
      </c>
      <c r="R586" s="46">
        <f>詳細表【係数】!AG577</f>
        <v>5.2693464686450569E-11</v>
      </c>
      <c r="S586" s="46">
        <f t="shared" si="43"/>
        <v>2.1217843763742367E-3</v>
      </c>
      <c r="T586" s="46">
        <f t="shared" si="44"/>
        <v>1.0762588365211307E-3</v>
      </c>
      <c r="U586" s="46">
        <f t="shared" si="45"/>
        <v>8.9370002391404922E-4</v>
      </c>
      <c r="V586" s="46">
        <f t="shared" si="46"/>
        <v>1.0101330047008981E-10</v>
      </c>
      <c r="W586" s="46">
        <f t="shared" si="47"/>
        <v>8.9144237664854248E-11</v>
      </c>
    </row>
    <row r="587" spans="2:23" x14ac:dyDescent="0.15">
      <c r="B587" s="155" t="s">
        <v>130</v>
      </c>
      <c r="C587" s="41" t="s">
        <v>199</v>
      </c>
      <c r="D587" s="46">
        <f>詳細表【係数】!G578</f>
        <v>8.3213256484149858E-2</v>
      </c>
      <c r="E587" s="46">
        <f>詳細表【係数】!H578</f>
        <v>5.6358901280352425E-2</v>
      </c>
      <c r="F587" s="46">
        <f>詳細表【係数】!I578</f>
        <v>1.5668869505366032E-2</v>
      </c>
      <c r="G587" s="46">
        <f>詳細表【係数】!AA578</f>
        <v>4.4769493251110897E-9</v>
      </c>
      <c r="H587" s="46">
        <f>詳細表【係数】!AE578</f>
        <v>4.3319469178200429E-9</v>
      </c>
      <c r="I587" s="46">
        <f>詳細表【係数】!M578</f>
        <v>1.6009221681134009E-3</v>
      </c>
      <c r="J587" s="46">
        <f>詳細表【係数】!N578</f>
        <v>1.0842769318542037E-3</v>
      </c>
      <c r="K587" s="46">
        <f>詳細表【係数】!O578</f>
        <v>3.0145005255496237E-4</v>
      </c>
      <c r="L587" s="46">
        <f>詳細表【係数】!AB578</f>
        <v>8.6131077221522534E-11</v>
      </c>
      <c r="M587" s="46">
        <f>詳細表【係数】!AF578</f>
        <v>8.3341406704226254E-11</v>
      </c>
      <c r="N587" s="46">
        <f>詳細表【係数】!U578</f>
        <v>2.8944472459282392E-4</v>
      </c>
      <c r="O587" s="46">
        <f>詳細表【係数】!V578</f>
        <v>1.9603591240961656E-4</v>
      </c>
      <c r="P587" s="46">
        <f>詳細表【係数】!W578</f>
        <v>5.4501792265820405E-5</v>
      </c>
      <c r="Q587" s="46">
        <f>詳細表【係数】!AC578</f>
        <v>1.5572390976786651E-11</v>
      </c>
      <c r="R587" s="46">
        <f>詳細表【係数】!AG578</f>
        <v>1.5068022038267241E-11</v>
      </c>
      <c r="S587" s="46">
        <f t="shared" si="43"/>
        <v>8.5103623376856091E-2</v>
      </c>
      <c r="T587" s="46">
        <f t="shared" si="44"/>
        <v>5.7639214124616249E-2</v>
      </c>
      <c r="U587" s="46">
        <f t="shared" si="45"/>
        <v>1.6024821350186815E-2</v>
      </c>
      <c r="V587" s="46">
        <f t="shared" si="46"/>
        <v>4.5786527933093986E-9</v>
      </c>
      <c r="W587" s="46">
        <f t="shared" si="47"/>
        <v>4.4303563465625369E-9</v>
      </c>
    </row>
    <row r="588" spans="2:23" x14ac:dyDescent="0.15">
      <c r="B588" s="155" t="s">
        <v>131</v>
      </c>
      <c r="C588" s="41" t="s">
        <v>213</v>
      </c>
      <c r="D588" s="46">
        <f>詳細表【係数】!G579</f>
        <v>0</v>
      </c>
      <c r="E588" s="46">
        <f>詳細表【係数】!H579</f>
        <v>0</v>
      </c>
      <c r="F588" s="46">
        <f>詳細表【係数】!I579</f>
        <v>0</v>
      </c>
      <c r="G588" s="46">
        <f>詳細表【係数】!AA579</f>
        <v>0</v>
      </c>
      <c r="H588" s="46">
        <f>詳細表【係数】!AE579</f>
        <v>0</v>
      </c>
      <c r="I588" s="46">
        <f>詳細表【係数】!M579</f>
        <v>1.6607052598540206E-4</v>
      </c>
      <c r="J588" s="46">
        <f>詳細表【係数】!N579</f>
        <v>4.8216939109231013E-5</v>
      </c>
      <c r="K588" s="46">
        <f>詳細表【係数】!O579</f>
        <v>2.6020540066386209E-5</v>
      </c>
      <c r="L588" s="46">
        <f>詳細表【係数】!AB579</f>
        <v>1.327434476413928E-11</v>
      </c>
      <c r="M588" s="46">
        <f>詳細表【係数】!AF579</f>
        <v>1.1014881825562382E-11</v>
      </c>
      <c r="N588" s="46">
        <f>詳細表【係数】!U579</f>
        <v>2.6686498207403221E-5</v>
      </c>
      <c r="O588" s="46">
        <f>詳細表【係数】!V579</f>
        <v>7.748161520353532E-6</v>
      </c>
      <c r="P588" s="46">
        <f>詳細表【係数】!W579</f>
        <v>4.1813385711701676E-6</v>
      </c>
      <c r="Q588" s="46">
        <f>詳細表【係数】!AC579</f>
        <v>2.1331044485509375E-12</v>
      </c>
      <c r="R588" s="46">
        <f>詳細表【係数】!AG579</f>
        <v>1.7700228402869482E-12</v>
      </c>
      <c r="S588" s="46">
        <f t="shared" si="43"/>
        <v>1.9275702419280528E-4</v>
      </c>
      <c r="T588" s="46">
        <f t="shared" si="44"/>
        <v>5.5965100629584544E-5</v>
      </c>
      <c r="U588" s="46">
        <f t="shared" si="45"/>
        <v>3.0201878637556376E-5</v>
      </c>
      <c r="V588" s="46">
        <f t="shared" si="46"/>
        <v>1.5407449212690216E-11</v>
      </c>
      <c r="W588" s="46">
        <f t="shared" si="47"/>
        <v>1.2784904665849329E-11</v>
      </c>
    </row>
    <row r="589" spans="2:23" x14ac:dyDescent="0.15">
      <c r="B589" s="155" t="s">
        <v>132</v>
      </c>
      <c r="C589" s="41" t="s">
        <v>214</v>
      </c>
      <c r="D589" s="46">
        <f>詳細表【係数】!G580</f>
        <v>0</v>
      </c>
      <c r="E589" s="46">
        <f>詳細表【係数】!H580</f>
        <v>0</v>
      </c>
      <c r="F589" s="46">
        <f>詳細表【係数】!I580</f>
        <v>0</v>
      </c>
      <c r="G589" s="46">
        <f>詳細表【係数】!AA580</f>
        <v>0</v>
      </c>
      <c r="H589" s="46">
        <f>詳細表【係数】!AE580</f>
        <v>0</v>
      </c>
      <c r="I589" s="46">
        <f>詳細表【係数】!M580</f>
        <v>9.7248079947554258E-3</v>
      </c>
      <c r="J589" s="46">
        <f>詳細表【係数】!N580</f>
        <v>3.6185660596662083E-3</v>
      </c>
      <c r="K589" s="46">
        <f>詳細表【係数】!O580</f>
        <v>2.5932955092980389E-3</v>
      </c>
      <c r="L589" s="46">
        <f>詳細表【係数】!AB580</f>
        <v>5.9596153318800792E-10</v>
      </c>
      <c r="M589" s="46">
        <f>詳細表【係数】!AF580</f>
        <v>5.2853962236269788E-10</v>
      </c>
      <c r="N589" s="46">
        <f>詳細表【係数】!U580</f>
        <v>1.1597097381625249E-3</v>
      </c>
      <c r="O589" s="46">
        <f>詳細表【係数】!V580</f>
        <v>4.3152382029984103E-4</v>
      </c>
      <c r="P589" s="46">
        <f>詳細表【係数】!W580</f>
        <v>3.0925752546353657E-4</v>
      </c>
      <c r="Q589" s="46">
        <f>詳細表【係数】!AC580</f>
        <v>7.1070029761115446E-11</v>
      </c>
      <c r="R589" s="46">
        <f>詳細表【係数】!AG580</f>
        <v>6.3029783969958938E-11</v>
      </c>
      <c r="S589" s="46">
        <f t="shared" si="43"/>
        <v>1.088451773291795E-2</v>
      </c>
      <c r="T589" s="46">
        <f t="shared" si="44"/>
        <v>4.0500898799660495E-3</v>
      </c>
      <c r="U589" s="46">
        <f t="shared" si="45"/>
        <v>2.9025530347615756E-3</v>
      </c>
      <c r="V589" s="46">
        <f t="shared" si="46"/>
        <v>6.670315629491234E-10</v>
      </c>
      <c r="W589" s="46">
        <f t="shared" si="47"/>
        <v>5.9156940633265682E-10</v>
      </c>
    </row>
    <row r="590" spans="2:23" x14ac:dyDescent="0.15">
      <c r="B590" s="163" t="s">
        <v>133</v>
      </c>
      <c r="C590" s="62" t="s">
        <v>997</v>
      </c>
      <c r="D590" s="67">
        <f>詳細表【係数】!G581</f>
        <v>0</v>
      </c>
      <c r="E590" s="67">
        <f>詳細表【係数】!H581</f>
        <v>0</v>
      </c>
      <c r="F590" s="67">
        <f>詳細表【係数】!I581</f>
        <v>0</v>
      </c>
      <c r="G590" s="67">
        <f>詳細表【係数】!AA581</f>
        <v>0</v>
      </c>
      <c r="H590" s="67">
        <f>詳細表【係数】!AE581</f>
        <v>0</v>
      </c>
      <c r="I590" s="67">
        <f>詳細表【係数】!M581</f>
        <v>1.9324475589498215E-2</v>
      </c>
      <c r="J590" s="67">
        <f>詳細表【係数】!N581</f>
        <v>1.4011040386590399E-2</v>
      </c>
      <c r="K590" s="67">
        <f>詳細表【係数】!O581</f>
        <v>7.0298238277500136E-3</v>
      </c>
      <c r="L590" s="67">
        <f>詳細表【係数】!AB581</f>
        <v>3.3347657343435927E-9</v>
      </c>
      <c r="M590" s="67">
        <f>詳細表【係数】!AF581</f>
        <v>3.0349238416258101E-9</v>
      </c>
      <c r="N590" s="67">
        <f>詳細表【係数】!U581</f>
        <v>1.5274614096118689E-3</v>
      </c>
      <c r="O590" s="67">
        <f>詳細表【係数】!V581</f>
        <v>1.1074724072026375E-3</v>
      </c>
      <c r="P590" s="67">
        <f>詳細表【係数】!W581</f>
        <v>5.5565723186266089E-4</v>
      </c>
      <c r="Q590" s="67">
        <f>詳細表【係数】!AC581</f>
        <v>2.6358935049569896E-10</v>
      </c>
      <c r="R590" s="67">
        <f>詳細表【係数】!AG581</f>
        <v>2.3988899609331135E-10</v>
      </c>
      <c r="S590" s="67">
        <f t="shared" si="43"/>
        <v>2.0851936999110084E-2</v>
      </c>
      <c r="T590" s="67">
        <f t="shared" si="44"/>
        <v>1.5118512793793037E-2</v>
      </c>
      <c r="U590" s="67">
        <f t="shared" si="45"/>
        <v>7.5854810596126749E-3</v>
      </c>
      <c r="V590" s="67">
        <f t="shared" si="46"/>
        <v>3.5983550848392915E-9</v>
      </c>
      <c r="W590" s="67">
        <f t="shared" si="47"/>
        <v>3.2748128377191214E-9</v>
      </c>
    </row>
    <row r="591" spans="2:23" x14ac:dyDescent="0.15">
      <c r="B591" s="162" t="s">
        <v>134</v>
      </c>
      <c r="C591" s="116" t="s">
        <v>998</v>
      </c>
      <c r="D591" s="46">
        <f>詳細表【係数】!G582</f>
        <v>0</v>
      </c>
      <c r="E591" s="46">
        <f>詳細表【係数】!H582</f>
        <v>0</v>
      </c>
      <c r="F591" s="46">
        <f>詳細表【係数】!I582</f>
        <v>0</v>
      </c>
      <c r="G591" s="46">
        <f>詳細表【係数】!AA582</f>
        <v>0</v>
      </c>
      <c r="H591" s="46">
        <f>詳細表【係数】!AE582</f>
        <v>0</v>
      </c>
      <c r="I591" s="46">
        <f>詳細表【係数】!M582</f>
        <v>0</v>
      </c>
      <c r="J591" s="46">
        <f>詳細表【係数】!N582</f>
        <v>0</v>
      </c>
      <c r="K591" s="46">
        <f>詳細表【係数】!O582</f>
        <v>0</v>
      </c>
      <c r="L591" s="46">
        <f>詳細表【係数】!AB582</f>
        <v>0</v>
      </c>
      <c r="M591" s="46">
        <f>詳細表【係数】!AF582</f>
        <v>0</v>
      </c>
      <c r="N591" s="46">
        <f>詳細表【係数】!U582</f>
        <v>1.3978964341869785E-4</v>
      </c>
      <c r="O591" s="46">
        <f>詳細表【係数】!V582</f>
        <v>6.7605442711230198E-5</v>
      </c>
      <c r="P591" s="46">
        <f>詳細表【係数】!W582</f>
        <v>3.9078270321362416E-5</v>
      </c>
      <c r="Q591" s="46">
        <f>詳細表【係数】!AC582</f>
        <v>1.5127698680148434E-11</v>
      </c>
      <c r="R591" s="46">
        <f>詳細表【係数】!AG582</f>
        <v>1.4831077137400426E-11</v>
      </c>
      <c r="S591" s="46">
        <f t="shared" si="43"/>
        <v>1.3978964341869785E-4</v>
      </c>
      <c r="T591" s="46">
        <f t="shared" si="44"/>
        <v>6.7605442711230198E-5</v>
      </c>
      <c r="U591" s="46">
        <f t="shared" si="45"/>
        <v>3.9078270321362416E-5</v>
      </c>
      <c r="V591" s="46">
        <f t="shared" si="46"/>
        <v>1.5127698680148434E-11</v>
      </c>
      <c r="W591" s="46">
        <f t="shared" si="47"/>
        <v>1.4831077137400426E-11</v>
      </c>
    </row>
    <row r="592" spans="2:23" x14ac:dyDescent="0.15">
      <c r="B592" s="155" t="s">
        <v>135</v>
      </c>
      <c r="C592" s="41" t="s">
        <v>999</v>
      </c>
      <c r="D592" s="46">
        <f>詳細表【係数】!G583</f>
        <v>0</v>
      </c>
      <c r="E592" s="46">
        <f>詳細表【係数】!H583</f>
        <v>0</v>
      </c>
      <c r="F592" s="46">
        <f>詳細表【係数】!I583</f>
        <v>0</v>
      </c>
      <c r="G592" s="46">
        <f>詳細表【係数】!AA583</f>
        <v>0</v>
      </c>
      <c r="H592" s="46">
        <f>詳細表【係数】!AE583</f>
        <v>0</v>
      </c>
      <c r="I592" s="46">
        <f>詳細表【係数】!M583</f>
        <v>7.8555038063601834E-7</v>
      </c>
      <c r="J592" s="46">
        <f>詳細表【係数】!N583</f>
        <v>3.1699200601676369E-7</v>
      </c>
      <c r="K592" s="46">
        <f>詳細表【係数】!O583</f>
        <v>2.4035567651892214E-7</v>
      </c>
      <c r="L592" s="46">
        <f>詳細表【係数】!AB583</f>
        <v>1.5253232064738681E-13</v>
      </c>
      <c r="M592" s="46">
        <f>詳細表【係数】!AF583</f>
        <v>1.4082501361187773E-13</v>
      </c>
      <c r="N592" s="46">
        <f>詳細表【係数】!U583</f>
        <v>9.3182705445577791E-3</v>
      </c>
      <c r="O592" s="46">
        <f>詳細表【係数】!V583</f>
        <v>3.7601882009588522E-3</v>
      </c>
      <c r="P592" s="46">
        <f>詳細表【係数】!W583</f>
        <v>2.8511210431979737E-3</v>
      </c>
      <c r="Q592" s="46">
        <f>詳細表【係数】!AC583</f>
        <v>1.8093523542446832E-9</v>
      </c>
      <c r="R592" s="46">
        <f>詳細表【係数】!AG583</f>
        <v>1.6704792062019665E-9</v>
      </c>
      <c r="S592" s="46">
        <f t="shared" si="43"/>
        <v>9.3190560949384157E-3</v>
      </c>
      <c r="T592" s="46">
        <f t="shared" si="44"/>
        <v>3.7605051929648688E-3</v>
      </c>
      <c r="U592" s="46">
        <f t="shared" si="45"/>
        <v>2.8513613988744926E-3</v>
      </c>
      <c r="V592" s="46">
        <f t="shared" si="46"/>
        <v>1.8095048865653305E-9</v>
      </c>
      <c r="W592" s="46">
        <f t="shared" si="47"/>
        <v>1.6706200312155784E-9</v>
      </c>
    </row>
    <row r="593" spans="2:23" x14ac:dyDescent="0.15">
      <c r="B593" s="155" t="s">
        <v>136</v>
      </c>
      <c r="C593" s="41" t="s">
        <v>1000</v>
      </c>
      <c r="D593" s="46">
        <f>詳細表【係数】!G584</f>
        <v>0</v>
      </c>
      <c r="E593" s="46">
        <f>詳細表【係数】!H584</f>
        <v>0</v>
      </c>
      <c r="F593" s="46">
        <f>詳細表【係数】!I584</f>
        <v>0</v>
      </c>
      <c r="G593" s="46">
        <f>詳細表【係数】!AA584</f>
        <v>0</v>
      </c>
      <c r="H593" s="46">
        <f>詳細表【係数】!AE584</f>
        <v>0</v>
      </c>
      <c r="I593" s="46">
        <f>詳細表【係数】!M584</f>
        <v>4.8715468013517019E-4</v>
      </c>
      <c r="J593" s="46">
        <f>詳細表【係数】!N584</f>
        <v>3.3363470798910259E-4</v>
      </c>
      <c r="K593" s="46">
        <f>詳細表【係数】!O584</f>
        <v>1.4440150163340241E-4</v>
      </c>
      <c r="L593" s="46">
        <f>詳細表【係数】!AB584</f>
        <v>7.0354311065948521E-11</v>
      </c>
      <c r="M593" s="46">
        <f>詳細表【係数】!AF584</f>
        <v>5.2837916245151487E-11</v>
      </c>
      <c r="N593" s="46">
        <f>詳細表【係数】!U584</f>
        <v>2.5497928555525888E-3</v>
      </c>
      <c r="O593" s="46">
        <f>詳細表【係数】!V584</f>
        <v>1.7462613610916057E-3</v>
      </c>
      <c r="P593" s="46">
        <f>詳細表【係数】!W584</f>
        <v>7.558049469908668E-4</v>
      </c>
      <c r="Q593" s="46">
        <f>詳細表【係数】!AC584</f>
        <v>3.6823811209923133E-10</v>
      </c>
      <c r="R593" s="46">
        <f>詳細表【係数】!AG584</f>
        <v>2.7655639335496301E-10</v>
      </c>
      <c r="S593" s="46">
        <f t="shared" si="43"/>
        <v>3.0369475356877588E-3</v>
      </c>
      <c r="T593" s="46">
        <f t="shared" si="44"/>
        <v>2.0798960690807081E-3</v>
      </c>
      <c r="U593" s="46">
        <f t="shared" si="45"/>
        <v>9.0020644862426921E-4</v>
      </c>
      <c r="V593" s="46">
        <f t="shared" si="46"/>
        <v>4.3859242316517984E-10</v>
      </c>
      <c r="W593" s="46">
        <f t="shared" si="47"/>
        <v>3.2939430960011448E-10</v>
      </c>
    </row>
    <row r="594" spans="2:23" x14ac:dyDescent="0.15">
      <c r="B594" s="155" t="s">
        <v>137</v>
      </c>
      <c r="C594" s="41" t="s">
        <v>1001</v>
      </c>
      <c r="D594" s="46">
        <f>詳細表【係数】!G585</f>
        <v>0</v>
      </c>
      <c r="E594" s="46">
        <f>詳細表【係数】!H585</f>
        <v>0</v>
      </c>
      <c r="F594" s="46">
        <f>詳細表【係数】!I585</f>
        <v>0</v>
      </c>
      <c r="G594" s="46">
        <f>詳細表【係数】!AA585</f>
        <v>0</v>
      </c>
      <c r="H594" s="46">
        <f>詳細表【係数】!AE585</f>
        <v>0</v>
      </c>
      <c r="I594" s="46">
        <f>詳細表【係数】!M585</f>
        <v>1.1687418591805866E-5</v>
      </c>
      <c r="J594" s="46">
        <f>詳細表【係数】!N585</f>
        <v>8.2048186820795817E-6</v>
      </c>
      <c r="K594" s="46">
        <f>詳細表【係数】!O585</f>
        <v>3.4592766266646369E-6</v>
      </c>
      <c r="L594" s="46">
        <f>詳細表【係数】!AB585</f>
        <v>1.0176981960799696E-12</v>
      </c>
      <c r="M594" s="46">
        <f>詳細表【係数】!AF585</f>
        <v>9.3144418433232488E-13</v>
      </c>
      <c r="N594" s="46">
        <f>詳細表【係数】!U585</f>
        <v>3.8582910092316335E-3</v>
      </c>
      <c r="O594" s="46">
        <f>詳細表【係数】!V585</f>
        <v>2.7086030935554962E-3</v>
      </c>
      <c r="P594" s="46">
        <f>詳細表【係数】!W585</f>
        <v>1.1419883528825526E-3</v>
      </c>
      <c r="Q594" s="46">
        <f>詳細表【係数】!AC585</f>
        <v>3.3596604495705748E-10</v>
      </c>
      <c r="R594" s="46">
        <f>詳細表【係数】!AG585</f>
        <v>3.0749157256420407E-10</v>
      </c>
      <c r="S594" s="46">
        <f t="shared" si="43"/>
        <v>3.8699784278234395E-3</v>
      </c>
      <c r="T594" s="46">
        <f t="shared" si="44"/>
        <v>2.7168079122375757E-3</v>
      </c>
      <c r="U594" s="46">
        <f t="shared" si="45"/>
        <v>1.1454476295092173E-3</v>
      </c>
      <c r="V594" s="46">
        <f t="shared" si="46"/>
        <v>3.3698374315313745E-10</v>
      </c>
      <c r="W594" s="46">
        <f t="shared" si="47"/>
        <v>3.0842301674853641E-10</v>
      </c>
    </row>
    <row r="595" spans="2:23" x14ac:dyDescent="0.15">
      <c r="B595" s="163" t="s">
        <v>138</v>
      </c>
      <c r="C595" s="62" t="s">
        <v>204</v>
      </c>
      <c r="D595" s="67">
        <f>詳細表【係数】!G586</f>
        <v>0</v>
      </c>
      <c r="E595" s="67">
        <f>詳細表【係数】!H586</f>
        <v>0</v>
      </c>
      <c r="F595" s="67">
        <f>詳細表【係数】!I586</f>
        <v>0</v>
      </c>
      <c r="G595" s="67">
        <f>詳細表【係数】!AA586</f>
        <v>0</v>
      </c>
      <c r="H595" s="67">
        <f>詳細表【係数】!AE586</f>
        <v>0</v>
      </c>
      <c r="I595" s="67">
        <f>詳細表【係数】!M586</f>
        <v>2.097755965706143E-4</v>
      </c>
      <c r="J595" s="67">
        <f>詳細表【係数】!N586</f>
        <v>1.5333818732930809E-4</v>
      </c>
      <c r="K595" s="67">
        <f>詳細表【係数】!O586</f>
        <v>7.2402515608850445E-5</v>
      </c>
      <c r="L595" s="67">
        <f>詳細表【係数】!AB586</f>
        <v>3.5654889837472218E-11</v>
      </c>
      <c r="M595" s="67">
        <f>詳細表【係数】!AF586</f>
        <v>2.2984815088848835E-11</v>
      </c>
      <c r="N595" s="67">
        <f>詳細表【係数】!U586</f>
        <v>3.2461822947839969E-3</v>
      </c>
      <c r="O595" s="67">
        <f>詳細表【係数】!V586</f>
        <v>2.3728389620148948E-3</v>
      </c>
      <c r="P595" s="67">
        <f>詳細表【係数】!W586</f>
        <v>1.1203961190412168E-3</v>
      </c>
      <c r="Q595" s="67">
        <f>詳細表【係数】!AC586</f>
        <v>5.5174326282473571E-10</v>
      </c>
      <c r="R595" s="67">
        <f>詳細表【係数】!AG586</f>
        <v>3.5567959767517134E-10</v>
      </c>
      <c r="S595" s="67">
        <f t="shared" si="43"/>
        <v>3.4559578913546112E-3</v>
      </c>
      <c r="T595" s="67">
        <f t="shared" si="44"/>
        <v>2.5261771493442029E-3</v>
      </c>
      <c r="U595" s="67">
        <f t="shared" si="45"/>
        <v>1.1927986346500672E-3</v>
      </c>
      <c r="V595" s="67">
        <f t="shared" si="46"/>
        <v>5.8739815266220789E-10</v>
      </c>
      <c r="W595" s="67">
        <f t="shared" si="47"/>
        <v>3.7866441276402015E-10</v>
      </c>
    </row>
    <row r="596" spans="2:23" x14ac:dyDescent="0.15">
      <c r="B596" s="155" t="s">
        <v>139</v>
      </c>
      <c r="C596" s="41" t="s">
        <v>1002</v>
      </c>
      <c r="D596" s="46">
        <f>詳細表【係数】!G587</f>
        <v>0</v>
      </c>
      <c r="E596" s="46">
        <f>詳細表【係数】!H587</f>
        <v>0</v>
      </c>
      <c r="F596" s="46">
        <f>詳細表【係数】!I587</f>
        <v>0</v>
      </c>
      <c r="G596" s="46">
        <f>詳細表【係数】!AA587</f>
        <v>0</v>
      </c>
      <c r="H596" s="46">
        <f>詳細表【係数】!AE587</f>
        <v>0</v>
      </c>
      <c r="I596" s="46">
        <f>詳細表【係数】!M587</f>
        <v>1.2989101795042163E-3</v>
      </c>
      <c r="J596" s="46">
        <f>詳細表【係数】!N587</f>
        <v>0</v>
      </c>
      <c r="K596" s="46">
        <f>詳細表【係数】!O587</f>
        <v>0</v>
      </c>
      <c r="L596" s="46">
        <f>詳細表【係数】!AB587</f>
        <v>0</v>
      </c>
      <c r="M596" s="46">
        <f>詳細表【係数】!AF587</f>
        <v>0</v>
      </c>
      <c r="N596" s="46">
        <f>詳細表【係数】!U587</f>
        <v>1.3659626290467004E-4</v>
      </c>
      <c r="O596" s="46">
        <f>詳細表【係数】!V587</f>
        <v>0</v>
      </c>
      <c r="P596" s="46">
        <f>詳細表【係数】!W587</f>
        <v>0</v>
      </c>
      <c r="Q596" s="46">
        <f>詳細表【係数】!AC587</f>
        <v>0</v>
      </c>
      <c r="R596" s="46">
        <f>詳細表【係数】!AG587</f>
        <v>0</v>
      </c>
      <c r="S596" s="46">
        <f t="shared" si="43"/>
        <v>1.4355064424088865E-3</v>
      </c>
      <c r="T596" s="46">
        <f t="shared" si="44"/>
        <v>0</v>
      </c>
      <c r="U596" s="46">
        <f t="shared" si="45"/>
        <v>0</v>
      </c>
      <c r="V596" s="46">
        <f t="shared" si="46"/>
        <v>0</v>
      </c>
      <c r="W596" s="46">
        <f t="shared" si="47"/>
        <v>0</v>
      </c>
    </row>
    <row r="597" spans="2:23" x14ac:dyDescent="0.15">
      <c r="B597" s="155" t="s">
        <v>140</v>
      </c>
      <c r="C597" s="41" t="s">
        <v>1003</v>
      </c>
      <c r="D597" s="91">
        <f>詳細表【係数】!G588</f>
        <v>0</v>
      </c>
      <c r="E597" s="91">
        <f>詳細表【係数】!H588</f>
        <v>0</v>
      </c>
      <c r="F597" s="91">
        <f>詳細表【係数】!I588</f>
        <v>0</v>
      </c>
      <c r="G597" s="91">
        <f>詳細表【係数】!AA588</f>
        <v>0</v>
      </c>
      <c r="H597" s="91">
        <f>詳細表【係数】!AE588</f>
        <v>0</v>
      </c>
      <c r="I597" s="91">
        <f>詳細表【係数】!M588</f>
        <v>4.9782268232515352E-3</v>
      </c>
      <c r="J597" s="91">
        <f>詳細表【係数】!N588</f>
        <v>2.0482067397769189E-3</v>
      </c>
      <c r="K597" s="91">
        <f>詳細表【係数】!O588</f>
        <v>5.3296060915096127E-5</v>
      </c>
      <c r="L597" s="91">
        <f>詳細表【係数】!AB588</f>
        <v>1.6985100580450914E-11</v>
      </c>
      <c r="M597" s="91">
        <f>詳細表【係数】!AF588</f>
        <v>1.6985100580450914E-11</v>
      </c>
      <c r="N597" s="91">
        <f>詳細表【係数】!U588</f>
        <v>2.425515169327484E-4</v>
      </c>
      <c r="O597" s="91">
        <f>詳細表【係数】!V588</f>
        <v>9.9793695499050805E-5</v>
      </c>
      <c r="P597" s="91">
        <f>詳細表【係数】!W588</f>
        <v>2.596715834866965E-6</v>
      </c>
      <c r="Q597" s="91">
        <f>詳細表【係数】!AC588</f>
        <v>8.2755608719990916E-13</v>
      </c>
      <c r="R597" s="91">
        <f>詳細表【係数】!AG588</f>
        <v>8.2755608719990916E-13</v>
      </c>
      <c r="S597" s="91">
        <f t="shared" si="43"/>
        <v>5.2207783401842832E-3</v>
      </c>
      <c r="T597" s="91">
        <f t="shared" si="44"/>
        <v>2.1480004352759695E-3</v>
      </c>
      <c r="U597" s="91">
        <f t="shared" si="45"/>
        <v>5.5892776749963096E-5</v>
      </c>
      <c r="V597" s="91">
        <f t="shared" si="46"/>
        <v>1.7812656667650824E-11</v>
      </c>
      <c r="W597" s="91">
        <f t="shared" si="47"/>
        <v>1.7812656667650824E-11</v>
      </c>
    </row>
    <row r="598" spans="2:23" x14ac:dyDescent="0.15">
      <c r="B598" s="160"/>
      <c r="C598" s="353" t="s">
        <v>272</v>
      </c>
      <c r="D598" s="138">
        <f t="shared" ref="D598:W598" si="48">SUM(D491:D597)</f>
        <v>0.7542990213334736</v>
      </c>
      <c r="E598" s="138">
        <f t="shared" si="48"/>
        <v>0.50280464277211068</v>
      </c>
      <c r="F598" s="138">
        <f t="shared" si="48"/>
        <v>0.24266476407201548</v>
      </c>
      <c r="G598" s="138">
        <f t="shared" si="48"/>
        <v>6.2161926388880112E-8</v>
      </c>
      <c r="H598" s="138">
        <f t="shared" si="48"/>
        <v>5.7246545705283043E-8</v>
      </c>
      <c r="I598" s="138">
        <f t="shared" si="48"/>
        <v>0.11366651700088681</v>
      </c>
      <c r="J598" s="138">
        <f t="shared" si="48"/>
        <v>6.1989872762259535E-2</v>
      </c>
      <c r="K598" s="138">
        <f t="shared" si="48"/>
        <v>2.9342624273264842E-2</v>
      </c>
      <c r="L598" s="138">
        <f t="shared" si="48"/>
        <v>8.1906181761201389E-9</v>
      </c>
      <c r="M598" s="138">
        <f t="shared" si="48"/>
        <v>7.4764198944438213E-9</v>
      </c>
      <c r="N598" s="138">
        <f t="shared" si="48"/>
        <v>7.7989307551184231E-2</v>
      </c>
      <c r="O598" s="138">
        <f t="shared" si="48"/>
        <v>4.6693452493506697E-2</v>
      </c>
      <c r="P598" s="138">
        <f t="shared" si="48"/>
        <v>2.4611905346546354E-2</v>
      </c>
      <c r="Q598" s="138">
        <f t="shared" si="48"/>
        <v>7.4003935807959456E-9</v>
      </c>
      <c r="R598" s="138">
        <f t="shared" si="48"/>
        <v>6.6109970201558706E-9</v>
      </c>
      <c r="S598" s="138">
        <f t="shared" si="48"/>
        <v>0.94595484588554468</v>
      </c>
      <c r="T598" s="138">
        <f t="shared" si="48"/>
        <v>0.61148796802787686</v>
      </c>
      <c r="U598" s="138">
        <f t="shared" si="48"/>
        <v>0.2966192936918266</v>
      </c>
      <c r="V598" s="138">
        <f t="shared" si="48"/>
        <v>7.7752938145796163E-8</v>
      </c>
      <c r="W598" s="138">
        <f t="shared" si="48"/>
        <v>7.1333962619882722E-8</v>
      </c>
    </row>
    <row r="599" spans="2:23" x14ac:dyDescent="0.15">
      <c r="B599" s="354" t="s">
        <v>287</v>
      </c>
    </row>
    <row r="605" spans="2:23" x14ac:dyDescent="0.15">
      <c r="W605" s="10" t="str">
        <f>"（単位："&amp;入力表1【係数】!$L$15&amp;"、人）"</f>
        <v>（単位：円、人）</v>
      </c>
    </row>
    <row r="606" spans="2:23" x14ac:dyDescent="0.15">
      <c r="B606" s="460" t="s">
        <v>593</v>
      </c>
      <c r="C606" s="460" t="s">
        <v>525</v>
      </c>
      <c r="D606" s="337" t="s">
        <v>8</v>
      </c>
      <c r="E606" s="338"/>
      <c r="F606" s="338"/>
      <c r="G606" s="338"/>
      <c r="H606" s="339"/>
      <c r="I606" s="340" t="s">
        <v>854</v>
      </c>
      <c r="J606" s="341"/>
      <c r="K606" s="341"/>
      <c r="L606" s="341"/>
      <c r="M606" s="342"/>
      <c r="N606" s="343" t="s">
        <v>833</v>
      </c>
      <c r="O606" s="344"/>
      <c r="P606" s="344"/>
      <c r="Q606" s="344"/>
      <c r="R606" s="345"/>
      <c r="S606" s="346" t="s">
        <v>366</v>
      </c>
      <c r="T606" s="347"/>
      <c r="U606" s="347"/>
      <c r="V606" s="347"/>
      <c r="W606" s="348"/>
    </row>
    <row r="607" spans="2:23" x14ac:dyDescent="0.15">
      <c r="B607" s="498"/>
      <c r="C607" s="498"/>
      <c r="D607" s="349"/>
      <c r="E607" s="338"/>
      <c r="F607" s="339"/>
      <c r="G607" s="349"/>
      <c r="H607" s="339"/>
      <c r="I607" s="350"/>
      <c r="J607" s="341"/>
      <c r="K607" s="342"/>
      <c r="L607" s="350"/>
      <c r="M607" s="342"/>
      <c r="N607" s="351"/>
      <c r="O607" s="344"/>
      <c r="P607" s="345"/>
      <c r="Q607" s="351"/>
      <c r="R607" s="345"/>
      <c r="S607" s="352"/>
      <c r="T607" s="347"/>
      <c r="U607" s="348"/>
      <c r="V607" s="352"/>
      <c r="W607" s="348"/>
    </row>
    <row r="608" spans="2:23" x14ac:dyDescent="0.15">
      <c r="B608" s="498"/>
      <c r="C608" s="498"/>
      <c r="D608" s="519" t="s">
        <v>364</v>
      </c>
      <c r="E608" s="520" t="s">
        <v>228</v>
      </c>
      <c r="F608" s="521" t="s">
        <v>365</v>
      </c>
      <c r="G608" s="527" t="s">
        <v>368</v>
      </c>
      <c r="H608" s="543" t="s">
        <v>367</v>
      </c>
      <c r="I608" s="545" t="s">
        <v>364</v>
      </c>
      <c r="J608" s="546" t="s">
        <v>228</v>
      </c>
      <c r="K608" s="547" t="s">
        <v>365</v>
      </c>
      <c r="L608" s="529" t="s">
        <v>368</v>
      </c>
      <c r="M608" s="531" t="s">
        <v>367</v>
      </c>
      <c r="N608" s="549" t="s">
        <v>364</v>
      </c>
      <c r="O608" s="518" t="s">
        <v>228</v>
      </c>
      <c r="P608" s="537" t="s">
        <v>365</v>
      </c>
      <c r="Q608" s="533" t="s">
        <v>368</v>
      </c>
      <c r="R608" s="535" t="s">
        <v>367</v>
      </c>
      <c r="S608" s="539" t="s">
        <v>364</v>
      </c>
      <c r="T608" s="540" t="s">
        <v>228</v>
      </c>
      <c r="U608" s="541" t="s">
        <v>365</v>
      </c>
      <c r="V608" s="523" t="s">
        <v>368</v>
      </c>
      <c r="W608" s="525" t="s">
        <v>367</v>
      </c>
    </row>
    <row r="609" spans="2:23" x14ac:dyDescent="0.15">
      <c r="B609" s="498"/>
      <c r="C609" s="498"/>
      <c r="D609" s="519"/>
      <c r="E609" s="520"/>
      <c r="F609" s="522"/>
      <c r="G609" s="528"/>
      <c r="H609" s="544"/>
      <c r="I609" s="545"/>
      <c r="J609" s="546"/>
      <c r="K609" s="548"/>
      <c r="L609" s="530"/>
      <c r="M609" s="532"/>
      <c r="N609" s="549"/>
      <c r="O609" s="518"/>
      <c r="P609" s="538"/>
      <c r="Q609" s="534"/>
      <c r="R609" s="536"/>
      <c r="S609" s="539"/>
      <c r="T609" s="540"/>
      <c r="U609" s="542"/>
      <c r="V609" s="524"/>
      <c r="W609" s="526"/>
    </row>
    <row r="610" spans="2:23" x14ac:dyDescent="0.15">
      <c r="B610" s="459"/>
      <c r="C610" s="459"/>
      <c r="D610" s="519"/>
      <c r="E610" s="520"/>
      <c r="F610" s="522"/>
      <c r="G610" s="528"/>
      <c r="H610" s="544"/>
      <c r="I610" s="545"/>
      <c r="J610" s="546"/>
      <c r="K610" s="548"/>
      <c r="L610" s="530"/>
      <c r="M610" s="532"/>
      <c r="N610" s="549"/>
      <c r="O610" s="518"/>
      <c r="P610" s="538"/>
      <c r="Q610" s="534"/>
      <c r="R610" s="536"/>
      <c r="S610" s="539"/>
      <c r="T610" s="540"/>
      <c r="U610" s="542"/>
      <c r="V610" s="524"/>
      <c r="W610" s="526"/>
    </row>
    <row r="611" spans="2:23" x14ac:dyDescent="0.15">
      <c r="B611" s="155" t="s">
        <v>1046</v>
      </c>
      <c r="C611" s="41" t="s">
        <v>141</v>
      </c>
      <c r="D611" s="134">
        <f>詳細表【係数】!G600</f>
        <v>0</v>
      </c>
      <c r="E611" s="134">
        <f>詳細表【係数】!H600</f>
        <v>0</v>
      </c>
      <c r="F611" s="134">
        <f>詳細表【係数】!I600</f>
        <v>0</v>
      </c>
      <c r="G611" s="134">
        <f>詳細表【係数】!AA600</f>
        <v>0</v>
      </c>
      <c r="H611" s="134">
        <f>詳細表【係数】!AE600</f>
        <v>0</v>
      </c>
      <c r="I611" s="134">
        <f>詳細表【係数】!M600</f>
        <v>3.2686496575873184E-4</v>
      </c>
      <c r="J611" s="134">
        <f>詳細表【係数】!N600</f>
        <v>1.8978548702479166E-4</v>
      </c>
      <c r="K611" s="134">
        <f>詳細表【係数】!O600</f>
        <v>2.6424379552313366E-5</v>
      </c>
      <c r="L611" s="134">
        <f>詳細表【係数】!AB600</f>
        <v>1.6820517574956051E-10</v>
      </c>
      <c r="M611" s="134">
        <f>詳細表【係数】!AF600</f>
        <v>2.19285888630562E-11</v>
      </c>
      <c r="N611" s="134">
        <f>詳細表【係数】!U600</f>
        <v>7.9488794714256718E-5</v>
      </c>
      <c r="O611" s="134">
        <f>詳細表【係数】!V600</f>
        <v>4.6153063797587171E-5</v>
      </c>
      <c r="P611" s="134">
        <f>詳細表【係数】!W600</f>
        <v>6.4260238989204945E-6</v>
      </c>
      <c r="Q611" s="134">
        <f>詳細表【係数】!AC600</f>
        <v>4.0905046687999513E-11</v>
      </c>
      <c r="R611" s="134">
        <f>詳細表【係数】!AG600</f>
        <v>5.3327131418404263E-12</v>
      </c>
      <c r="S611" s="134">
        <f t="shared" ref="S611:S674" si="49">D611+I611+N611</f>
        <v>4.0635376047298854E-4</v>
      </c>
      <c r="T611" s="134">
        <f t="shared" ref="T611:T674" si="50">E611+J611+O611</f>
        <v>2.3593855082237883E-4</v>
      </c>
      <c r="U611" s="134">
        <f t="shared" ref="U611:U674" si="51">F611+K611+P611</f>
        <v>3.285040345123386E-5</v>
      </c>
      <c r="V611" s="134">
        <f t="shared" ref="V611:V674" si="52">G611+L611+Q611</f>
        <v>2.0911022243756004E-10</v>
      </c>
      <c r="W611" s="134">
        <f t="shared" ref="W611:W674" si="53">H611+M611+R611</f>
        <v>2.7261302004896625E-11</v>
      </c>
    </row>
    <row r="612" spans="2:23" x14ac:dyDescent="0.15">
      <c r="B612" s="155" t="s">
        <v>1047</v>
      </c>
      <c r="C612" s="41" t="s">
        <v>205</v>
      </c>
      <c r="D612" s="46">
        <f>詳細表【係数】!G601</f>
        <v>0</v>
      </c>
      <c r="E612" s="46">
        <f>詳細表【係数】!H601</f>
        <v>0</v>
      </c>
      <c r="F612" s="46">
        <f>詳細表【係数】!I601</f>
        <v>0</v>
      </c>
      <c r="G612" s="46">
        <f>詳細表【係数】!AA601</f>
        <v>0</v>
      </c>
      <c r="H612" s="46">
        <f>詳細表【係数】!AE601</f>
        <v>0</v>
      </c>
      <c r="I612" s="46">
        <f>詳細表【係数】!M601</f>
        <v>4.4107006862630916E-5</v>
      </c>
      <c r="J612" s="46">
        <f>詳細表【係数】!N601</f>
        <v>1.2846942280552217E-5</v>
      </c>
      <c r="K612" s="46">
        <f>詳細表【係数】!O601</f>
        <v>4.2647127058022713E-6</v>
      </c>
      <c r="L612" s="46">
        <f>詳細表【係数】!AB601</f>
        <v>5.9016417633097695E-12</v>
      </c>
      <c r="M612" s="46">
        <f>詳細表【係数】!AF601</f>
        <v>2.4849017950777982E-12</v>
      </c>
      <c r="N612" s="46">
        <f>詳細表【係数】!U601</f>
        <v>8.2103964925405338E-6</v>
      </c>
      <c r="O612" s="46">
        <f>詳細表【係数】!V601</f>
        <v>2.3914225276864543E-6</v>
      </c>
      <c r="P612" s="46">
        <f>詳細表【係数】!W601</f>
        <v>7.9386439325761643E-7</v>
      </c>
      <c r="Q612" s="46">
        <f>詳細表【係数】!AC601</f>
        <v>1.098574178579367E-12</v>
      </c>
      <c r="R612" s="46">
        <f>詳細表【係数】!AG601</f>
        <v>4.6255754887552298E-13</v>
      </c>
      <c r="S612" s="46">
        <f t="shared" si="49"/>
        <v>5.2317403355171448E-5</v>
      </c>
      <c r="T612" s="46">
        <f t="shared" si="50"/>
        <v>1.5238364808238672E-5</v>
      </c>
      <c r="U612" s="46">
        <f t="shared" si="51"/>
        <v>5.058577099059888E-6</v>
      </c>
      <c r="V612" s="46">
        <f t="shared" si="52"/>
        <v>7.0002159418891366E-12</v>
      </c>
      <c r="W612" s="46">
        <f t="shared" si="53"/>
        <v>2.9474593439533211E-12</v>
      </c>
    </row>
    <row r="613" spans="2:23" x14ac:dyDescent="0.15">
      <c r="B613" s="155" t="s">
        <v>36</v>
      </c>
      <c r="C613" s="41" t="s">
        <v>142</v>
      </c>
      <c r="D613" s="46">
        <f>詳細表【係数】!G602</f>
        <v>0</v>
      </c>
      <c r="E613" s="46">
        <f>詳細表【係数】!H602</f>
        <v>0</v>
      </c>
      <c r="F613" s="46">
        <f>詳細表【係数】!I602</f>
        <v>0</v>
      </c>
      <c r="G613" s="46">
        <f>詳細表【係数】!AA602</f>
        <v>0</v>
      </c>
      <c r="H613" s="46">
        <f>詳細表【係数】!AE602</f>
        <v>0</v>
      </c>
      <c r="I613" s="46">
        <f>詳細表【係数】!M602</f>
        <v>1.1534103822061284E-5</v>
      </c>
      <c r="J613" s="46">
        <f>詳細表【係数】!N602</f>
        <v>7.5931807672403996E-6</v>
      </c>
      <c r="K613" s="46">
        <f>詳細表【係数】!O602</f>
        <v>5.2278763419082539E-6</v>
      </c>
      <c r="L613" s="46">
        <f>詳細表【係数】!AB602</f>
        <v>3.8780609380032514E-13</v>
      </c>
      <c r="M613" s="46">
        <f>詳細表【係数】!AF602</f>
        <v>3.502764718196485E-13</v>
      </c>
      <c r="N613" s="46">
        <f>詳細表【係数】!U602</f>
        <v>3.8273163852165897E-4</v>
      </c>
      <c r="O613" s="46">
        <f>詳細表【係数】!V602</f>
        <v>2.5196153610811708E-4</v>
      </c>
      <c r="P613" s="46">
        <f>詳細表【係数】!W602</f>
        <v>1.7347456804577143E-4</v>
      </c>
      <c r="Q613" s="46">
        <f>詳細表【係数】!AC602</f>
        <v>1.2868417347257514E-11</v>
      </c>
      <c r="R613" s="46">
        <f>詳細表【係数】!AG602</f>
        <v>1.1623086636232592E-11</v>
      </c>
      <c r="S613" s="46">
        <f t="shared" si="49"/>
        <v>3.9426574234372027E-4</v>
      </c>
      <c r="T613" s="46">
        <f t="shared" si="50"/>
        <v>2.5955471687535747E-4</v>
      </c>
      <c r="U613" s="46">
        <f t="shared" si="51"/>
        <v>1.7870244438767969E-4</v>
      </c>
      <c r="V613" s="46">
        <f t="shared" si="52"/>
        <v>1.3256223441057839E-11</v>
      </c>
      <c r="W613" s="46">
        <f t="shared" si="53"/>
        <v>1.1973363108052241E-11</v>
      </c>
    </row>
    <row r="614" spans="2:23" x14ac:dyDescent="0.15">
      <c r="B614" s="155" t="s">
        <v>37</v>
      </c>
      <c r="C614" s="41" t="s">
        <v>143</v>
      </c>
      <c r="D614" s="46">
        <f>詳細表【係数】!G603</f>
        <v>0</v>
      </c>
      <c r="E614" s="46">
        <f>詳細表【係数】!H603</f>
        <v>0</v>
      </c>
      <c r="F614" s="46">
        <f>詳細表【係数】!I603</f>
        <v>0</v>
      </c>
      <c r="G614" s="46">
        <f>詳細表【係数】!AA603</f>
        <v>0</v>
      </c>
      <c r="H614" s="46">
        <f>詳細表【係数】!AE603</f>
        <v>0</v>
      </c>
      <c r="I614" s="46">
        <f>詳細表【係数】!M603</f>
        <v>2.0333899575185169E-6</v>
      </c>
      <c r="J614" s="46">
        <f>詳細表【係数】!N603</f>
        <v>1.3623712715374061E-6</v>
      </c>
      <c r="K614" s="46">
        <f>詳細表【係数】!O603</f>
        <v>7.7268818385703645E-7</v>
      </c>
      <c r="L614" s="46">
        <f>詳細表【係数】!AB603</f>
        <v>3.0500849362777751E-12</v>
      </c>
      <c r="M614" s="46">
        <f>詳細表【係数】!AF603</f>
        <v>1.0166949787592584E-12</v>
      </c>
      <c r="N614" s="46">
        <f>詳細表【係数】!U603</f>
        <v>2.8759765574814452E-7</v>
      </c>
      <c r="O614" s="46">
        <f>詳細表【係数】!V603</f>
        <v>1.9269042935125682E-7</v>
      </c>
      <c r="P614" s="46">
        <f>詳細表【係数】!W603</f>
        <v>1.0928710918429492E-7</v>
      </c>
      <c r="Q614" s="46">
        <f>詳細表【係数】!AC603</f>
        <v>4.3139648362221677E-13</v>
      </c>
      <c r="R614" s="46">
        <f>詳細表【係数】!AG603</f>
        <v>1.4379882787407227E-13</v>
      </c>
      <c r="S614" s="46">
        <f t="shared" si="49"/>
        <v>2.3209876132666614E-6</v>
      </c>
      <c r="T614" s="46">
        <f t="shared" si="50"/>
        <v>1.5550617008886631E-6</v>
      </c>
      <c r="U614" s="46">
        <f t="shared" si="51"/>
        <v>8.8197529304133133E-7</v>
      </c>
      <c r="V614" s="46">
        <f t="shared" si="52"/>
        <v>3.4814814198999919E-12</v>
      </c>
      <c r="W614" s="46">
        <f t="shared" si="53"/>
        <v>1.1604938066333308E-12</v>
      </c>
    </row>
    <row r="615" spans="2:23" x14ac:dyDescent="0.15">
      <c r="B615" s="155" t="s">
        <v>38</v>
      </c>
      <c r="C615" s="41" t="s">
        <v>144</v>
      </c>
      <c r="D615" s="67">
        <f>詳細表【係数】!G604</f>
        <v>0</v>
      </c>
      <c r="E615" s="67">
        <f>詳細表【係数】!H604</f>
        <v>0</v>
      </c>
      <c r="F615" s="67">
        <f>詳細表【係数】!I604</f>
        <v>0</v>
      </c>
      <c r="G615" s="67">
        <f>詳細表【係数】!AA604</f>
        <v>0</v>
      </c>
      <c r="H615" s="67">
        <f>詳細表【係数】!AE604</f>
        <v>0</v>
      </c>
      <c r="I615" s="67">
        <f>詳細表【係数】!M604</f>
        <v>1.536767393999853E-4</v>
      </c>
      <c r="J615" s="67">
        <f>詳細表【係数】!N604</f>
        <v>9.8426668859405208E-5</v>
      </c>
      <c r="K615" s="67">
        <f>詳細表【係数】!O604</f>
        <v>2.2718723357055486E-5</v>
      </c>
      <c r="L615" s="67">
        <f>詳細表【係数】!AB604</f>
        <v>1.251010303598852E-11</v>
      </c>
      <c r="M615" s="67">
        <f>詳細表【係数】!AF604</f>
        <v>4.7782949941971187E-12</v>
      </c>
      <c r="N615" s="67">
        <f>詳細表【係数】!U604</f>
        <v>1.4121208775063764E-5</v>
      </c>
      <c r="O615" s="67">
        <f>詳細表【係数】!V604</f>
        <v>9.0443325738459871E-6</v>
      </c>
      <c r="P615" s="67">
        <f>詳細表【係数】!W604</f>
        <v>2.0876017859338362E-6</v>
      </c>
      <c r="Q615" s="67">
        <f>詳細表【係数】!AC604</f>
        <v>1.1495414169931942E-12</v>
      </c>
      <c r="R615" s="67">
        <f>詳細表【係数】!AG604</f>
        <v>4.3907296228010724E-13</v>
      </c>
      <c r="S615" s="67">
        <f t="shared" si="49"/>
        <v>1.6779794817504908E-4</v>
      </c>
      <c r="T615" s="67">
        <f t="shared" si="50"/>
        <v>1.074710014332512E-4</v>
      </c>
      <c r="U615" s="67">
        <f t="shared" si="51"/>
        <v>2.4806325142989321E-5</v>
      </c>
      <c r="V615" s="67">
        <f t="shared" si="52"/>
        <v>1.3659644452981714E-11</v>
      </c>
      <c r="W615" s="67">
        <f t="shared" si="53"/>
        <v>5.2173679564772257E-12</v>
      </c>
    </row>
    <row r="616" spans="2:23" x14ac:dyDescent="0.15">
      <c r="B616" s="162" t="s">
        <v>39</v>
      </c>
      <c r="C616" s="116" t="s">
        <v>206</v>
      </c>
      <c r="D616" s="46">
        <f>詳細表【係数】!G605</f>
        <v>0</v>
      </c>
      <c r="E616" s="46">
        <f>詳細表【係数】!H605</f>
        <v>0</v>
      </c>
      <c r="F616" s="46">
        <f>詳細表【係数】!I605</f>
        <v>0</v>
      </c>
      <c r="G616" s="46">
        <f>詳細表【係数】!AA605</f>
        <v>0</v>
      </c>
      <c r="H616" s="46">
        <f>詳細表【係数】!AE605</f>
        <v>0</v>
      </c>
      <c r="I616" s="46">
        <f>詳細表【係数】!M605</f>
        <v>-2.5673275521586571E-18</v>
      </c>
      <c r="J616" s="46">
        <f>詳細表【係数】!N605</f>
        <v>0</v>
      </c>
      <c r="K616" s="46">
        <f>詳細表【係数】!O605</f>
        <v>0</v>
      </c>
      <c r="L616" s="46">
        <f>詳細表【係数】!AB605</f>
        <v>0</v>
      </c>
      <c r="M616" s="46">
        <f>詳細表【係数】!AF605</f>
        <v>0</v>
      </c>
      <c r="N616" s="46">
        <f>詳細表【係数】!U605</f>
        <v>-3.3784061875717623E-19</v>
      </c>
      <c r="O616" s="46">
        <f>詳細表【係数】!V605</f>
        <v>0</v>
      </c>
      <c r="P616" s="46">
        <f>詳細表【係数】!W605</f>
        <v>0</v>
      </c>
      <c r="Q616" s="46">
        <f>詳細表【係数】!AC605</f>
        <v>0</v>
      </c>
      <c r="R616" s="46">
        <f>詳細表【係数】!AG605</f>
        <v>0</v>
      </c>
      <c r="S616" s="46">
        <f t="shared" si="49"/>
        <v>-2.9051681709158332E-18</v>
      </c>
      <c r="T616" s="46">
        <f t="shared" si="50"/>
        <v>0</v>
      </c>
      <c r="U616" s="46">
        <f t="shared" si="51"/>
        <v>0</v>
      </c>
      <c r="V616" s="46">
        <f t="shared" si="52"/>
        <v>0</v>
      </c>
      <c r="W616" s="46">
        <f t="shared" si="53"/>
        <v>0</v>
      </c>
    </row>
    <row r="617" spans="2:23" x14ac:dyDescent="0.15">
      <c r="B617" s="155" t="s">
        <v>40</v>
      </c>
      <c r="C617" s="41" t="s">
        <v>956</v>
      </c>
      <c r="D617" s="46">
        <f>詳細表【係数】!G606</f>
        <v>0</v>
      </c>
      <c r="E617" s="46">
        <f>詳細表【係数】!H606</f>
        <v>0</v>
      </c>
      <c r="F617" s="46">
        <f>詳細表【係数】!I606</f>
        <v>0</v>
      </c>
      <c r="G617" s="46">
        <f>詳細表【係数】!AA606</f>
        <v>0</v>
      </c>
      <c r="H617" s="46">
        <f>詳細表【係数】!AE606</f>
        <v>0</v>
      </c>
      <c r="I617" s="46">
        <f>詳細表【係数】!M606</f>
        <v>0</v>
      </c>
      <c r="J617" s="46">
        <f>詳細表【係数】!N606</f>
        <v>0</v>
      </c>
      <c r="K617" s="46">
        <f>詳細表【係数】!O606</f>
        <v>0</v>
      </c>
      <c r="L617" s="46">
        <f>詳細表【係数】!AB606</f>
        <v>0</v>
      </c>
      <c r="M617" s="46">
        <f>詳細表【係数】!AF606</f>
        <v>0</v>
      </c>
      <c r="N617" s="46">
        <f>詳細表【係数】!U606</f>
        <v>0</v>
      </c>
      <c r="O617" s="46">
        <f>詳細表【係数】!V606</f>
        <v>0</v>
      </c>
      <c r="P617" s="46">
        <f>詳細表【係数】!W606</f>
        <v>0</v>
      </c>
      <c r="Q617" s="46">
        <f>詳細表【係数】!AC606</f>
        <v>0</v>
      </c>
      <c r="R617" s="46">
        <f>詳細表【係数】!AG606</f>
        <v>0</v>
      </c>
      <c r="S617" s="46">
        <f t="shared" si="49"/>
        <v>0</v>
      </c>
      <c r="T617" s="46">
        <f t="shared" si="50"/>
        <v>0</v>
      </c>
      <c r="U617" s="46">
        <f t="shared" si="51"/>
        <v>0</v>
      </c>
      <c r="V617" s="46">
        <f t="shared" si="52"/>
        <v>0</v>
      </c>
      <c r="W617" s="46">
        <f t="shared" si="53"/>
        <v>0</v>
      </c>
    </row>
    <row r="618" spans="2:23" x14ac:dyDescent="0.15">
      <c r="B618" s="155" t="s">
        <v>41</v>
      </c>
      <c r="C618" s="41" t="s">
        <v>145</v>
      </c>
      <c r="D618" s="46">
        <f>詳細表【係数】!G607</f>
        <v>0</v>
      </c>
      <c r="E618" s="46">
        <f>詳細表【係数】!H607</f>
        <v>0</v>
      </c>
      <c r="F618" s="46">
        <f>詳細表【係数】!I607</f>
        <v>0</v>
      </c>
      <c r="G618" s="46">
        <f>詳細表【係数】!AA607</f>
        <v>0</v>
      </c>
      <c r="H618" s="46">
        <f>詳細表【係数】!AE607</f>
        <v>0</v>
      </c>
      <c r="I618" s="46">
        <f>詳細表【係数】!M607</f>
        <v>1.0345685814791734E-2</v>
      </c>
      <c r="J618" s="46">
        <f>詳細表【係数】!N607</f>
        <v>3.1749899288116288E-3</v>
      </c>
      <c r="K618" s="46">
        <f>詳細表【係数】!O607</f>
        <v>1.3794516264559909E-3</v>
      </c>
      <c r="L618" s="46">
        <f>詳細表【係数】!AB607</f>
        <v>4.4117064596086139E-10</v>
      </c>
      <c r="M618" s="46">
        <f>詳細表【係数】!AF607</f>
        <v>4.2505995570496585E-10</v>
      </c>
      <c r="N618" s="46">
        <f>詳細表【係数】!U607</f>
        <v>3.6413116674813327E-3</v>
      </c>
      <c r="O618" s="46">
        <f>詳細表【係数】!V607</f>
        <v>1.1174829855540363E-3</v>
      </c>
      <c r="P618" s="46">
        <f>詳細表【係数】!W607</f>
        <v>4.855176729761745E-4</v>
      </c>
      <c r="Q618" s="46">
        <f>詳細表【係数】!AC607</f>
        <v>1.5527630059969104E-10</v>
      </c>
      <c r="R618" s="46">
        <f>詳細表【係数】!AG607</f>
        <v>1.496059134015707E-10</v>
      </c>
      <c r="S618" s="46">
        <f t="shared" si="49"/>
        <v>1.3986997482273066E-2</v>
      </c>
      <c r="T618" s="46">
        <f t="shared" si="50"/>
        <v>4.2924729143656651E-3</v>
      </c>
      <c r="U618" s="46">
        <f t="shared" si="51"/>
        <v>1.8649692994321654E-3</v>
      </c>
      <c r="V618" s="46">
        <f t="shared" si="52"/>
        <v>5.9644694656055241E-10</v>
      </c>
      <c r="W618" s="46">
        <f t="shared" si="53"/>
        <v>5.7466586910653652E-10</v>
      </c>
    </row>
    <row r="619" spans="2:23" x14ac:dyDescent="0.15">
      <c r="B619" s="155" t="s">
        <v>42</v>
      </c>
      <c r="C619" s="41" t="s">
        <v>957</v>
      </c>
      <c r="D619" s="46">
        <f>詳細表【係数】!G608</f>
        <v>0</v>
      </c>
      <c r="E619" s="46">
        <f>詳細表【係数】!H608</f>
        <v>0</v>
      </c>
      <c r="F619" s="46">
        <f>詳細表【係数】!I608</f>
        <v>0</v>
      </c>
      <c r="G619" s="46">
        <f>詳細表【係数】!AA608</f>
        <v>0</v>
      </c>
      <c r="H619" s="46">
        <f>詳細表【係数】!AE608</f>
        <v>0</v>
      </c>
      <c r="I619" s="46">
        <f>詳細表【係数】!M608</f>
        <v>8.0849439320853551E-20</v>
      </c>
      <c r="J619" s="46">
        <f>詳細表【係数】!N608</f>
        <v>0</v>
      </c>
      <c r="K619" s="46">
        <f>詳細表【係数】!O608</f>
        <v>0</v>
      </c>
      <c r="L619" s="46">
        <f>詳細表【係数】!AB608</f>
        <v>0</v>
      </c>
      <c r="M619" s="46">
        <f>詳細表【係数】!AF608</f>
        <v>0</v>
      </c>
      <c r="N619" s="46">
        <f>詳細表【係数】!U608</f>
        <v>1.0218033255634428E-19</v>
      </c>
      <c r="O619" s="46">
        <f>詳細表【係数】!V608</f>
        <v>0</v>
      </c>
      <c r="P619" s="46">
        <f>詳細表【係数】!W608</f>
        <v>0</v>
      </c>
      <c r="Q619" s="46">
        <f>詳細表【係数】!AC608</f>
        <v>0</v>
      </c>
      <c r="R619" s="46">
        <f>詳細表【係数】!AG608</f>
        <v>0</v>
      </c>
      <c r="S619" s="46">
        <f t="shared" si="49"/>
        <v>1.8302977187719784E-19</v>
      </c>
      <c r="T619" s="46">
        <f t="shared" si="50"/>
        <v>0</v>
      </c>
      <c r="U619" s="46">
        <f t="shared" si="51"/>
        <v>0</v>
      </c>
      <c r="V619" s="46">
        <f t="shared" si="52"/>
        <v>0</v>
      </c>
      <c r="W619" s="46">
        <f t="shared" si="53"/>
        <v>0</v>
      </c>
    </row>
    <row r="620" spans="2:23" x14ac:dyDescent="0.15">
      <c r="B620" s="163" t="s">
        <v>43</v>
      </c>
      <c r="C620" s="62" t="s">
        <v>958</v>
      </c>
      <c r="D620" s="67">
        <f>詳細表【係数】!G609</f>
        <v>0</v>
      </c>
      <c r="E620" s="67">
        <f>詳細表【係数】!H609</f>
        <v>0</v>
      </c>
      <c r="F620" s="67">
        <f>詳細表【係数】!I609</f>
        <v>0</v>
      </c>
      <c r="G620" s="67">
        <f>詳細表【係数】!AA609</f>
        <v>0</v>
      </c>
      <c r="H620" s="67">
        <f>詳細表【係数】!AE609</f>
        <v>0</v>
      </c>
      <c r="I620" s="67">
        <f>詳細表【係数】!M609</f>
        <v>0</v>
      </c>
      <c r="J620" s="67">
        <f>詳細表【係数】!N609</f>
        <v>0</v>
      </c>
      <c r="K620" s="67">
        <f>詳細表【係数】!O609</f>
        <v>0</v>
      </c>
      <c r="L620" s="67">
        <f>詳細表【係数】!AB609</f>
        <v>0</v>
      </c>
      <c r="M620" s="67">
        <f>詳細表【係数】!AF609</f>
        <v>0</v>
      </c>
      <c r="N620" s="67">
        <f>詳細表【係数】!U609</f>
        <v>0</v>
      </c>
      <c r="O620" s="67">
        <f>詳細表【係数】!V609</f>
        <v>0</v>
      </c>
      <c r="P620" s="67">
        <f>詳細表【係数】!W609</f>
        <v>0</v>
      </c>
      <c r="Q620" s="67">
        <f>詳細表【係数】!AC609</f>
        <v>0</v>
      </c>
      <c r="R620" s="67">
        <f>詳細表【係数】!AG609</f>
        <v>0</v>
      </c>
      <c r="S620" s="67">
        <f t="shared" si="49"/>
        <v>0</v>
      </c>
      <c r="T620" s="67">
        <f t="shared" si="50"/>
        <v>0</v>
      </c>
      <c r="U620" s="67">
        <f t="shared" si="51"/>
        <v>0</v>
      </c>
      <c r="V620" s="67">
        <f t="shared" si="52"/>
        <v>0</v>
      </c>
      <c r="W620" s="67">
        <f t="shared" si="53"/>
        <v>0</v>
      </c>
    </row>
    <row r="621" spans="2:23" x14ac:dyDescent="0.15">
      <c r="B621" s="155" t="s">
        <v>44</v>
      </c>
      <c r="C621" s="41" t="s">
        <v>207</v>
      </c>
      <c r="D621" s="46">
        <f>詳細表【係数】!G610</f>
        <v>0</v>
      </c>
      <c r="E621" s="46">
        <f>詳細表【係数】!H610</f>
        <v>0</v>
      </c>
      <c r="F621" s="46">
        <f>詳細表【係数】!I610</f>
        <v>0</v>
      </c>
      <c r="G621" s="46">
        <f>詳細表【係数】!AA610</f>
        <v>0</v>
      </c>
      <c r="H621" s="46">
        <f>詳細表【係数】!AE610</f>
        <v>0</v>
      </c>
      <c r="I621" s="46">
        <f>詳細表【係数】!M610</f>
        <v>0</v>
      </c>
      <c r="J621" s="46">
        <f>詳細表【係数】!N610</f>
        <v>0</v>
      </c>
      <c r="K621" s="46">
        <f>詳細表【係数】!O610</f>
        <v>0</v>
      </c>
      <c r="L621" s="46">
        <f>詳細表【係数】!AB610</f>
        <v>0</v>
      </c>
      <c r="M621" s="46">
        <f>詳細表【係数】!AF610</f>
        <v>0</v>
      </c>
      <c r="N621" s="46">
        <f>詳細表【係数】!U610</f>
        <v>0</v>
      </c>
      <c r="O621" s="46">
        <f>詳細表【係数】!V610</f>
        <v>0</v>
      </c>
      <c r="P621" s="46">
        <f>詳細表【係数】!W610</f>
        <v>0</v>
      </c>
      <c r="Q621" s="46">
        <f>詳細表【係数】!AC610</f>
        <v>0</v>
      </c>
      <c r="R621" s="46">
        <f>詳細表【係数】!AG610</f>
        <v>0</v>
      </c>
      <c r="S621" s="46">
        <f t="shared" si="49"/>
        <v>0</v>
      </c>
      <c r="T621" s="46">
        <f t="shared" si="50"/>
        <v>0</v>
      </c>
      <c r="U621" s="46">
        <f t="shared" si="51"/>
        <v>0</v>
      </c>
      <c r="V621" s="46">
        <f t="shared" si="52"/>
        <v>0</v>
      </c>
      <c r="W621" s="46">
        <f t="shared" si="53"/>
        <v>0</v>
      </c>
    </row>
    <row r="622" spans="2:23" x14ac:dyDescent="0.15">
      <c r="B622" s="155" t="s">
        <v>45</v>
      </c>
      <c r="C622" s="41" t="s">
        <v>147</v>
      </c>
      <c r="D622" s="46">
        <f>詳細表【係数】!G611</f>
        <v>0</v>
      </c>
      <c r="E622" s="46">
        <f>詳細表【係数】!H611</f>
        <v>0</v>
      </c>
      <c r="F622" s="46">
        <f>詳細表【係数】!I611</f>
        <v>0</v>
      </c>
      <c r="G622" s="46">
        <f>詳細表【係数】!AA611</f>
        <v>0</v>
      </c>
      <c r="H622" s="46">
        <f>詳細表【係数】!AE611</f>
        <v>0</v>
      </c>
      <c r="I622" s="46">
        <f>詳細表【係数】!M611</f>
        <v>4.8246344987861592E-6</v>
      </c>
      <c r="J622" s="46">
        <f>詳細表【係数】!N611</f>
        <v>1.9449307823231705E-6</v>
      </c>
      <c r="K622" s="46">
        <f>詳細表【係数】!O611</f>
        <v>1.4594519358828131E-6</v>
      </c>
      <c r="L622" s="46">
        <f>詳細表【係数】!AB611</f>
        <v>1.3066718434212512E-12</v>
      </c>
      <c r="M622" s="46">
        <f>詳細表【係数】!AF611</f>
        <v>6.0307931234826991E-13</v>
      </c>
      <c r="N622" s="46">
        <f>詳細表【係数】!U611</f>
        <v>5.7134919247925132E-7</v>
      </c>
      <c r="O622" s="46">
        <f>詳細表【係数】!V611</f>
        <v>2.3032514321819818E-7</v>
      </c>
      <c r="P622" s="46">
        <f>詳細表【係数】!W611</f>
        <v>1.7283313072497351E-7</v>
      </c>
      <c r="Q622" s="46">
        <f>詳細表【係数】!AC611</f>
        <v>1.5474040629646389E-13</v>
      </c>
      <c r="R622" s="46">
        <f>詳細表【係数】!AG611</f>
        <v>7.141864905990641E-14</v>
      </c>
      <c r="S622" s="46">
        <f t="shared" si="49"/>
        <v>5.3959836912654101E-6</v>
      </c>
      <c r="T622" s="46">
        <f t="shared" si="50"/>
        <v>2.1752559255413687E-6</v>
      </c>
      <c r="U622" s="46">
        <f t="shared" si="51"/>
        <v>1.6322850666077866E-6</v>
      </c>
      <c r="V622" s="46">
        <f t="shared" si="52"/>
        <v>1.4614122497177151E-12</v>
      </c>
      <c r="W622" s="46">
        <f t="shared" si="53"/>
        <v>6.7449796140817636E-13</v>
      </c>
    </row>
    <row r="623" spans="2:23" x14ac:dyDescent="0.15">
      <c r="B623" s="155" t="s">
        <v>46</v>
      </c>
      <c r="C623" s="41" t="s">
        <v>959</v>
      </c>
      <c r="D623" s="46">
        <f>詳細表【係数】!G612</f>
        <v>0</v>
      </c>
      <c r="E623" s="46">
        <f>詳細表【係数】!H612</f>
        <v>0</v>
      </c>
      <c r="F623" s="46">
        <f>詳細表【係数】!I612</f>
        <v>0</v>
      </c>
      <c r="G623" s="46">
        <f>詳細表【係数】!AA612</f>
        <v>0</v>
      </c>
      <c r="H623" s="46">
        <f>詳細表【係数】!AE612</f>
        <v>0</v>
      </c>
      <c r="I623" s="46">
        <f>詳細表【係数】!M612</f>
        <v>0</v>
      </c>
      <c r="J623" s="46">
        <f>詳細表【係数】!N612</f>
        <v>0</v>
      </c>
      <c r="K623" s="46">
        <f>詳細表【係数】!O612</f>
        <v>0</v>
      </c>
      <c r="L623" s="46">
        <f>詳細表【係数】!AB612</f>
        <v>0</v>
      </c>
      <c r="M623" s="46">
        <f>詳細表【係数】!AF612</f>
        <v>0</v>
      </c>
      <c r="N623" s="46">
        <f>詳細表【係数】!U612</f>
        <v>0</v>
      </c>
      <c r="O623" s="46">
        <f>詳細表【係数】!V612</f>
        <v>0</v>
      </c>
      <c r="P623" s="46">
        <f>詳細表【係数】!W612</f>
        <v>0</v>
      </c>
      <c r="Q623" s="46">
        <f>詳細表【係数】!AC612</f>
        <v>0</v>
      </c>
      <c r="R623" s="46">
        <f>詳細表【係数】!AG612</f>
        <v>0</v>
      </c>
      <c r="S623" s="46">
        <f t="shared" si="49"/>
        <v>0</v>
      </c>
      <c r="T623" s="46">
        <f t="shared" si="50"/>
        <v>0</v>
      </c>
      <c r="U623" s="46">
        <f t="shared" si="51"/>
        <v>0</v>
      </c>
      <c r="V623" s="46">
        <f t="shared" si="52"/>
        <v>0</v>
      </c>
      <c r="W623" s="46">
        <f t="shared" si="53"/>
        <v>0</v>
      </c>
    </row>
    <row r="624" spans="2:23" x14ac:dyDescent="0.15">
      <c r="B624" s="155" t="s">
        <v>47</v>
      </c>
      <c r="C624" s="41" t="s">
        <v>960</v>
      </c>
      <c r="D624" s="46">
        <f>詳細表【係数】!G613</f>
        <v>0</v>
      </c>
      <c r="E624" s="46">
        <f>詳細表【係数】!H613</f>
        <v>0</v>
      </c>
      <c r="F624" s="46">
        <f>詳細表【係数】!I613</f>
        <v>0</v>
      </c>
      <c r="G624" s="46">
        <f>詳細表【係数】!AA613</f>
        <v>0</v>
      </c>
      <c r="H624" s="46">
        <f>詳細表【係数】!AE613</f>
        <v>0</v>
      </c>
      <c r="I624" s="46">
        <f>詳細表【係数】!M613</f>
        <v>1.1738435111946315E-5</v>
      </c>
      <c r="J624" s="46">
        <f>詳細表【係数】!N613</f>
        <v>5.0742487390421589E-6</v>
      </c>
      <c r="K624" s="46">
        <f>詳細表【係数】!O613</f>
        <v>2.5977252337169E-6</v>
      </c>
      <c r="L624" s="46">
        <f>詳細表【係数】!AB613</f>
        <v>9.5434431804441577E-13</v>
      </c>
      <c r="M624" s="46">
        <f>詳細表【係数】!AF613</f>
        <v>6.6804102263109098E-13</v>
      </c>
      <c r="N624" s="46">
        <f>詳細表【係数】!U613</f>
        <v>1.3788668589908984E-6</v>
      </c>
      <c r="O624" s="46">
        <f>詳細表【係数】!V613</f>
        <v>5.9605163327273221E-7</v>
      </c>
      <c r="P624" s="46">
        <f>詳細表【係数】!W613</f>
        <v>3.0514435692465247E-7</v>
      </c>
      <c r="Q624" s="46">
        <f>詳細表【係数】!AC613</f>
        <v>1.1210299666592669E-13</v>
      </c>
      <c r="R624" s="46">
        <f>詳細表【係数】!AG613</f>
        <v>7.8472097666148682E-14</v>
      </c>
      <c r="S624" s="46">
        <f t="shared" si="49"/>
        <v>1.3117301970937215E-5</v>
      </c>
      <c r="T624" s="46">
        <f t="shared" si="50"/>
        <v>5.6703003723148911E-6</v>
      </c>
      <c r="U624" s="46">
        <f t="shared" si="51"/>
        <v>2.9028695906415523E-6</v>
      </c>
      <c r="V624" s="46">
        <f t="shared" si="52"/>
        <v>1.0664473147103425E-12</v>
      </c>
      <c r="W624" s="46">
        <f t="shared" si="53"/>
        <v>7.4651312029723962E-13</v>
      </c>
    </row>
    <row r="625" spans="2:23" x14ac:dyDescent="0.15">
      <c r="B625" s="155" t="s">
        <v>48</v>
      </c>
      <c r="C625" s="41" t="s">
        <v>150</v>
      </c>
      <c r="D625" s="67">
        <f>詳細表【係数】!G614</f>
        <v>0</v>
      </c>
      <c r="E625" s="67">
        <f>詳細表【係数】!H614</f>
        <v>0</v>
      </c>
      <c r="F625" s="67">
        <f>詳細表【係数】!I614</f>
        <v>0</v>
      </c>
      <c r="G625" s="67">
        <f>詳細表【係数】!AA614</f>
        <v>0</v>
      </c>
      <c r="H625" s="67">
        <f>詳細表【係数】!AE614</f>
        <v>0</v>
      </c>
      <c r="I625" s="67">
        <f>詳細表【係数】!M614</f>
        <v>1.908833841547721E-4</v>
      </c>
      <c r="J625" s="67">
        <f>詳細表【係数】!N614</f>
        <v>7.610349417377662E-5</v>
      </c>
      <c r="K625" s="67">
        <f>詳細表【係数】!O614</f>
        <v>3.113008916941806E-5</v>
      </c>
      <c r="L625" s="67">
        <f>詳細表【係数】!AB614</f>
        <v>1.2492974406610672E-11</v>
      </c>
      <c r="M625" s="67">
        <f>詳細表【係数】!AF614</f>
        <v>7.8461090711274435E-12</v>
      </c>
      <c r="N625" s="67">
        <f>詳細表【係数】!U614</f>
        <v>1.8765686337443151E-5</v>
      </c>
      <c r="O625" s="67">
        <f>詳細表【係数】!V614</f>
        <v>7.4817109261357412E-6</v>
      </c>
      <c r="P625" s="67">
        <f>詳細表【係数】!W614</f>
        <v>3.0603894183700796E-6</v>
      </c>
      <c r="Q625" s="67">
        <f>詳細表【係数】!AC614</f>
        <v>1.2281804420759472E-12</v>
      </c>
      <c r="R625" s="67">
        <f>詳細表【係数】!AG614</f>
        <v>7.7134855110679413E-13</v>
      </c>
      <c r="S625" s="67">
        <f t="shared" si="49"/>
        <v>2.0964907049221527E-4</v>
      </c>
      <c r="T625" s="67">
        <f t="shared" si="50"/>
        <v>8.3585205099912362E-5</v>
      </c>
      <c r="U625" s="67">
        <f t="shared" si="51"/>
        <v>3.4190478587788143E-5</v>
      </c>
      <c r="V625" s="67">
        <f t="shared" si="52"/>
        <v>1.372115484868662E-11</v>
      </c>
      <c r="W625" s="67">
        <f t="shared" si="53"/>
        <v>8.6174576222342378E-12</v>
      </c>
    </row>
    <row r="626" spans="2:23" x14ac:dyDescent="0.15">
      <c r="B626" s="162" t="s">
        <v>49</v>
      </c>
      <c r="C626" s="116" t="s">
        <v>151</v>
      </c>
      <c r="D626" s="46">
        <f>詳細表【係数】!G615</f>
        <v>0</v>
      </c>
      <c r="E626" s="46">
        <f>詳細表【係数】!H615</f>
        <v>0</v>
      </c>
      <c r="F626" s="46">
        <f>詳細表【係数】!I615</f>
        <v>0</v>
      </c>
      <c r="G626" s="46">
        <f>詳細表【係数】!AA615</f>
        <v>0</v>
      </c>
      <c r="H626" s="46">
        <f>詳細表【係数】!AE615</f>
        <v>0</v>
      </c>
      <c r="I626" s="46">
        <f>詳細表【係数】!M615</f>
        <v>1.9485272602111115E-19</v>
      </c>
      <c r="J626" s="46">
        <f>詳細表【係数】!N615</f>
        <v>0</v>
      </c>
      <c r="K626" s="46">
        <f>詳細表【係数】!O615</f>
        <v>0</v>
      </c>
      <c r="L626" s="46">
        <f>詳細表【係数】!AB615</f>
        <v>0</v>
      </c>
      <c r="M626" s="46">
        <f>詳細表【係数】!AF615</f>
        <v>0</v>
      </c>
      <c r="N626" s="46">
        <f>詳細表【係数】!U615</f>
        <v>1.6500472395451681E-20</v>
      </c>
      <c r="O626" s="46">
        <f>詳細表【係数】!V615</f>
        <v>0</v>
      </c>
      <c r="P626" s="46">
        <f>詳細表【係数】!W615</f>
        <v>0</v>
      </c>
      <c r="Q626" s="46">
        <f>詳細表【係数】!AC615</f>
        <v>0</v>
      </c>
      <c r="R626" s="46">
        <f>詳細表【係数】!AG615</f>
        <v>0</v>
      </c>
      <c r="S626" s="46">
        <f t="shared" si="49"/>
        <v>2.1135319841656282E-19</v>
      </c>
      <c r="T626" s="46">
        <f t="shared" si="50"/>
        <v>0</v>
      </c>
      <c r="U626" s="46">
        <f t="shared" si="51"/>
        <v>0</v>
      </c>
      <c r="V626" s="46">
        <f t="shared" si="52"/>
        <v>0</v>
      </c>
      <c r="W626" s="46">
        <f t="shared" si="53"/>
        <v>0</v>
      </c>
    </row>
    <row r="627" spans="2:23" x14ac:dyDescent="0.15">
      <c r="B627" s="155" t="s">
        <v>50</v>
      </c>
      <c r="C627" s="41" t="s">
        <v>152</v>
      </c>
      <c r="D627" s="46">
        <f>詳細表【係数】!G616</f>
        <v>0</v>
      </c>
      <c r="E627" s="46">
        <f>詳細表【係数】!H616</f>
        <v>0</v>
      </c>
      <c r="F627" s="46">
        <f>詳細表【係数】!I616</f>
        <v>0</v>
      </c>
      <c r="G627" s="46">
        <f>詳細表【係数】!AA616</f>
        <v>0</v>
      </c>
      <c r="H627" s="46">
        <f>詳細表【係数】!AE616</f>
        <v>0</v>
      </c>
      <c r="I627" s="46">
        <f>詳細表【係数】!M616</f>
        <v>2.2810224953461315E-5</v>
      </c>
      <c r="J627" s="46">
        <f>詳細表【係数】!N616</f>
        <v>9.9008948862957083E-6</v>
      </c>
      <c r="K627" s="46">
        <f>詳細表【係数】!O616</f>
        <v>5.1960614795561879E-6</v>
      </c>
      <c r="L627" s="46">
        <f>詳細表【係数】!AB616</f>
        <v>8.9804035249847691E-13</v>
      </c>
      <c r="M627" s="46">
        <f>詳細表【係数】!AF616</f>
        <v>8.0823631724862921E-13</v>
      </c>
      <c r="N627" s="46">
        <f>詳細表【係数】!U616</f>
        <v>5.3323671235235149E-6</v>
      </c>
      <c r="O627" s="46">
        <f>詳細表【係数】!V616</f>
        <v>2.31454124160814E-6</v>
      </c>
      <c r="P627" s="46">
        <f>詳細表【係数】!W616</f>
        <v>1.2146880384530337E-6</v>
      </c>
      <c r="Q627" s="46">
        <f>詳細表【係数】!AC616</f>
        <v>2.0993571352454782E-13</v>
      </c>
      <c r="R627" s="46">
        <f>詳細表【係数】!AG616</f>
        <v>1.8894214217209303E-13</v>
      </c>
      <c r="S627" s="46">
        <f t="shared" si="49"/>
        <v>2.8142592076984831E-5</v>
      </c>
      <c r="T627" s="46">
        <f t="shared" si="50"/>
        <v>1.2215436127903849E-5</v>
      </c>
      <c r="U627" s="46">
        <f t="shared" si="51"/>
        <v>6.4107495180092214E-6</v>
      </c>
      <c r="V627" s="46">
        <f t="shared" si="52"/>
        <v>1.1079760660230247E-12</v>
      </c>
      <c r="W627" s="46">
        <f t="shared" si="53"/>
        <v>9.9717845942072234E-13</v>
      </c>
    </row>
    <row r="628" spans="2:23" x14ac:dyDescent="0.15">
      <c r="B628" s="155" t="s">
        <v>51</v>
      </c>
      <c r="C628" s="41" t="s">
        <v>961</v>
      </c>
      <c r="D628" s="46">
        <f>詳細表【係数】!G617</f>
        <v>0</v>
      </c>
      <c r="E628" s="46">
        <f>詳細表【係数】!H617</f>
        <v>0</v>
      </c>
      <c r="F628" s="46">
        <f>詳細表【係数】!I617</f>
        <v>0</v>
      </c>
      <c r="G628" s="46">
        <f>詳細表【係数】!AA617</f>
        <v>0</v>
      </c>
      <c r="H628" s="46">
        <f>詳細表【係数】!AE617</f>
        <v>0</v>
      </c>
      <c r="I628" s="46">
        <f>詳細表【係数】!M617</f>
        <v>1.9298738657922257E-5</v>
      </c>
      <c r="J628" s="46">
        <f>詳細表【係数】!N617</f>
        <v>1.0346708200984971E-5</v>
      </c>
      <c r="K628" s="46">
        <f>詳細表【係数】!O617</f>
        <v>5.0842242167699726E-6</v>
      </c>
      <c r="L628" s="46">
        <f>詳細表【係数】!AB617</f>
        <v>1.194882307113977E-12</v>
      </c>
      <c r="M628" s="46">
        <f>詳細表【係数】!AF617</f>
        <v>1.0281545433306314E-12</v>
      </c>
      <c r="N628" s="46">
        <f>詳細表【係数】!U617</f>
        <v>7.4624318975001864E-6</v>
      </c>
      <c r="O628" s="46">
        <f>詳細表【係数】!V617</f>
        <v>4.0008627859966978E-6</v>
      </c>
      <c r="P628" s="46">
        <f>詳細表【係数】!W617</f>
        <v>1.9659666697280371E-6</v>
      </c>
      <c r="Q628" s="46">
        <f>詳細表【係数】!AC617</f>
        <v>4.620368201475997E-13</v>
      </c>
      <c r="R628" s="46">
        <f>詳細表【係数】!AG617</f>
        <v>3.9756656617351604E-13</v>
      </c>
      <c r="S628" s="46">
        <f t="shared" si="49"/>
        <v>2.6761170555422443E-5</v>
      </c>
      <c r="T628" s="46">
        <f t="shared" si="50"/>
        <v>1.4347570986981668E-5</v>
      </c>
      <c r="U628" s="46">
        <f t="shared" si="51"/>
        <v>7.0501908864980097E-6</v>
      </c>
      <c r="V628" s="46">
        <f t="shared" si="52"/>
        <v>1.6569191272615767E-12</v>
      </c>
      <c r="W628" s="46">
        <f t="shared" si="53"/>
        <v>1.4257211095041475E-12</v>
      </c>
    </row>
    <row r="629" spans="2:23" x14ac:dyDescent="0.15">
      <c r="B629" s="155" t="s">
        <v>52</v>
      </c>
      <c r="C629" s="41" t="s">
        <v>154</v>
      </c>
      <c r="D629" s="46">
        <f>詳細表【係数】!G618</f>
        <v>0</v>
      </c>
      <c r="E629" s="46">
        <f>詳細表【係数】!H618</f>
        <v>0</v>
      </c>
      <c r="F629" s="46">
        <f>詳細表【係数】!I618</f>
        <v>0</v>
      </c>
      <c r="G629" s="46">
        <f>詳細表【係数】!AA618</f>
        <v>0</v>
      </c>
      <c r="H629" s="46">
        <f>詳細表【係数】!AE618</f>
        <v>0</v>
      </c>
      <c r="I629" s="46">
        <f>詳細表【係数】!M618</f>
        <v>0</v>
      </c>
      <c r="J629" s="46">
        <f>詳細表【係数】!N618</f>
        <v>0</v>
      </c>
      <c r="K629" s="46">
        <f>詳細表【係数】!O618</f>
        <v>0</v>
      </c>
      <c r="L629" s="46">
        <f>詳細表【係数】!AB618</f>
        <v>0</v>
      </c>
      <c r="M629" s="46">
        <f>詳細表【係数】!AF618</f>
        <v>0</v>
      </c>
      <c r="N629" s="46">
        <f>詳細表【係数】!U618</f>
        <v>0</v>
      </c>
      <c r="O629" s="46">
        <f>詳細表【係数】!V618</f>
        <v>0</v>
      </c>
      <c r="P629" s="46">
        <f>詳細表【係数】!W618</f>
        <v>0</v>
      </c>
      <c r="Q629" s="46">
        <f>詳細表【係数】!AC618</f>
        <v>0</v>
      </c>
      <c r="R629" s="46">
        <f>詳細表【係数】!AG618</f>
        <v>0</v>
      </c>
      <c r="S629" s="46">
        <f t="shared" si="49"/>
        <v>0</v>
      </c>
      <c r="T629" s="46">
        <f t="shared" si="50"/>
        <v>0</v>
      </c>
      <c r="U629" s="46">
        <f t="shared" si="51"/>
        <v>0</v>
      </c>
      <c r="V629" s="46">
        <f t="shared" si="52"/>
        <v>0</v>
      </c>
      <c r="W629" s="46">
        <f t="shared" si="53"/>
        <v>0</v>
      </c>
    </row>
    <row r="630" spans="2:23" x14ac:dyDescent="0.15">
      <c r="B630" s="163" t="s">
        <v>53</v>
      </c>
      <c r="C630" s="62" t="s">
        <v>962</v>
      </c>
      <c r="D630" s="67">
        <f>詳細表【係数】!G619</f>
        <v>0</v>
      </c>
      <c r="E630" s="67">
        <f>詳細表【係数】!H619</f>
        <v>0</v>
      </c>
      <c r="F630" s="67">
        <f>詳細表【係数】!I619</f>
        <v>0</v>
      </c>
      <c r="G630" s="67">
        <f>詳細表【係数】!AA619</f>
        <v>0</v>
      </c>
      <c r="H630" s="67">
        <f>詳細表【係数】!AE619</f>
        <v>0</v>
      </c>
      <c r="I630" s="67">
        <f>詳細表【係数】!M619</f>
        <v>4.3003789101137026E-6</v>
      </c>
      <c r="J630" s="67">
        <f>詳細表【係数】!N619</f>
        <v>1.618524685084775E-6</v>
      </c>
      <c r="K630" s="67">
        <f>詳細表【係数】!O619</f>
        <v>3.9758220112371973E-7</v>
      </c>
      <c r="L630" s="67">
        <f>詳細表【係数】!AB619</f>
        <v>8.1139224719126456E-14</v>
      </c>
      <c r="M630" s="67">
        <f>詳細表【係数】!AF619</f>
        <v>8.1139224719126456E-14</v>
      </c>
      <c r="N630" s="67">
        <f>詳細表【係数】!U619</f>
        <v>6.4648336914766134E-7</v>
      </c>
      <c r="O630" s="67">
        <f>詳細表【係数】!V619</f>
        <v>2.4331560388816934E-7</v>
      </c>
      <c r="P630" s="67">
        <f>詳細表【係数】!W619</f>
        <v>5.9769217147613984E-8</v>
      </c>
      <c r="Q630" s="67">
        <f>詳細表【係数】!AC619</f>
        <v>1.2197799417880401E-14</v>
      </c>
      <c r="R630" s="67">
        <f>詳細表【係数】!AG619</f>
        <v>1.2197799417880401E-14</v>
      </c>
      <c r="S630" s="67">
        <f t="shared" si="49"/>
        <v>4.946862279261364E-6</v>
      </c>
      <c r="T630" s="67">
        <f t="shared" si="50"/>
        <v>1.8618402889729443E-6</v>
      </c>
      <c r="U630" s="67">
        <f t="shared" si="51"/>
        <v>4.5735141827133373E-7</v>
      </c>
      <c r="V630" s="67">
        <f t="shared" si="52"/>
        <v>9.3337024137006853E-14</v>
      </c>
      <c r="W630" s="67">
        <f t="shared" si="53"/>
        <v>9.3337024137006853E-14</v>
      </c>
    </row>
    <row r="631" spans="2:23" x14ac:dyDescent="0.15">
      <c r="B631" s="155" t="s">
        <v>54</v>
      </c>
      <c r="C631" s="41" t="s">
        <v>963</v>
      </c>
      <c r="D631" s="46">
        <f>詳細表【係数】!G620</f>
        <v>0</v>
      </c>
      <c r="E631" s="46">
        <f>詳細表【係数】!H620</f>
        <v>0</v>
      </c>
      <c r="F631" s="46">
        <f>詳細表【係数】!I620</f>
        <v>0</v>
      </c>
      <c r="G631" s="46">
        <f>詳細表【係数】!AA620</f>
        <v>0</v>
      </c>
      <c r="H631" s="46">
        <f>詳細表【係数】!AE620</f>
        <v>0</v>
      </c>
      <c r="I631" s="46">
        <f>詳細表【係数】!M620</f>
        <v>-1.0380378612932151E-21</v>
      </c>
      <c r="J631" s="46">
        <f>詳細表【係数】!N620</f>
        <v>0</v>
      </c>
      <c r="K631" s="46">
        <f>詳細表【係数】!O620</f>
        <v>0</v>
      </c>
      <c r="L631" s="46">
        <f>詳細表【係数】!AB620</f>
        <v>0</v>
      </c>
      <c r="M631" s="46">
        <f>詳細表【係数】!AF620</f>
        <v>0</v>
      </c>
      <c r="N631" s="46">
        <f>詳細表【係数】!U620</f>
        <v>-4.8460480593737081E-22</v>
      </c>
      <c r="O631" s="46">
        <f>詳細表【係数】!V620</f>
        <v>0</v>
      </c>
      <c r="P631" s="46">
        <f>詳細表【係数】!W620</f>
        <v>0</v>
      </c>
      <c r="Q631" s="46">
        <f>詳細表【係数】!AC620</f>
        <v>0</v>
      </c>
      <c r="R631" s="46">
        <f>詳細表【係数】!AG620</f>
        <v>0</v>
      </c>
      <c r="S631" s="46">
        <f t="shared" si="49"/>
        <v>-1.5226426672305859E-21</v>
      </c>
      <c r="T631" s="46">
        <f t="shared" si="50"/>
        <v>0</v>
      </c>
      <c r="U631" s="46">
        <f t="shared" si="51"/>
        <v>0</v>
      </c>
      <c r="V631" s="46">
        <f t="shared" si="52"/>
        <v>0</v>
      </c>
      <c r="W631" s="46">
        <f t="shared" si="53"/>
        <v>0</v>
      </c>
    </row>
    <row r="632" spans="2:23" x14ac:dyDescent="0.15">
      <c r="B632" s="155" t="s">
        <v>55</v>
      </c>
      <c r="C632" s="41" t="s">
        <v>964</v>
      </c>
      <c r="D632" s="46">
        <f>詳細表【係数】!G621</f>
        <v>0</v>
      </c>
      <c r="E632" s="46">
        <f>詳細表【係数】!H621</f>
        <v>0</v>
      </c>
      <c r="F632" s="46">
        <f>詳細表【係数】!I621</f>
        <v>0</v>
      </c>
      <c r="G632" s="46">
        <f>詳細表【係数】!AA621</f>
        <v>0</v>
      </c>
      <c r="H632" s="46">
        <f>詳細表【係数】!AE621</f>
        <v>0</v>
      </c>
      <c r="I632" s="46">
        <f>詳細表【係数】!M621</f>
        <v>4.3397546588346792E-20</v>
      </c>
      <c r="J632" s="46">
        <f>詳細表【係数】!N621</f>
        <v>0</v>
      </c>
      <c r="K632" s="46">
        <f>詳細表【係数】!O621</f>
        <v>0</v>
      </c>
      <c r="L632" s="46">
        <f>詳細表【係数】!AB621</f>
        <v>0</v>
      </c>
      <c r="M632" s="46">
        <f>詳細表【係数】!AF621</f>
        <v>0</v>
      </c>
      <c r="N632" s="46">
        <f>詳細表【係数】!U621</f>
        <v>1.417537169798716E-20</v>
      </c>
      <c r="O632" s="46">
        <f>詳細表【係数】!V621</f>
        <v>0</v>
      </c>
      <c r="P632" s="46">
        <f>詳細表【係数】!W621</f>
        <v>0</v>
      </c>
      <c r="Q632" s="46">
        <f>詳細表【係数】!AC621</f>
        <v>0</v>
      </c>
      <c r="R632" s="46">
        <f>詳細表【係数】!AG621</f>
        <v>0</v>
      </c>
      <c r="S632" s="46">
        <f t="shared" si="49"/>
        <v>5.7572918286333955E-20</v>
      </c>
      <c r="T632" s="46">
        <f t="shared" si="50"/>
        <v>0</v>
      </c>
      <c r="U632" s="46">
        <f t="shared" si="51"/>
        <v>0</v>
      </c>
      <c r="V632" s="46">
        <f t="shared" si="52"/>
        <v>0</v>
      </c>
      <c r="W632" s="46">
        <f t="shared" si="53"/>
        <v>0</v>
      </c>
    </row>
    <row r="633" spans="2:23" x14ac:dyDescent="0.15">
      <c r="B633" s="155" t="s">
        <v>56</v>
      </c>
      <c r="C633" s="41" t="s">
        <v>155</v>
      </c>
      <c r="D633" s="46">
        <f>詳細表【係数】!G622</f>
        <v>0</v>
      </c>
      <c r="E633" s="46">
        <f>詳細表【係数】!H622</f>
        <v>0</v>
      </c>
      <c r="F633" s="46">
        <f>詳細表【係数】!I622</f>
        <v>0</v>
      </c>
      <c r="G633" s="46">
        <f>詳細表【係数】!AA622</f>
        <v>0</v>
      </c>
      <c r="H633" s="46">
        <f>詳細表【係数】!AE622</f>
        <v>0</v>
      </c>
      <c r="I633" s="46">
        <f>詳細表【係数】!M622</f>
        <v>8.412942718016409E-21</v>
      </c>
      <c r="J633" s="46">
        <f>詳細表【係数】!N622</f>
        <v>0</v>
      </c>
      <c r="K633" s="46">
        <f>詳細表【係数】!O622</f>
        <v>0</v>
      </c>
      <c r="L633" s="46">
        <f>詳細表【係数】!AB622</f>
        <v>0</v>
      </c>
      <c r="M633" s="46">
        <f>詳細表【係数】!AF622</f>
        <v>0</v>
      </c>
      <c r="N633" s="46">
        <f>詳細表【係数】!U622</f>
        <v>2.5908778574443919E-21</v>
      </c>
      <c r="O633" s="46">
        <f>詳細表【係数】!V622</f>
        <v>0</v>
      </c>
      <c r="P633" s="46">
        <f>詳細表【係数】!W622</f>
        <v>0</v>
      </c>
      <c r="Q633" s="46">
        <f>詳細表【係数】!AC622</f>
        <v>0</v>
      </c>
      <c r="R633" s="46">
        <f>詳細表【係数】!AG622</f>
        <v>0</v>
      </c>
      <c r="S633" s="46">
        <f t="shared" si="49"/>
        <v>1.1003820575460801E-20</v>
      </c>
      <c r="T633" s="46">
        <f t="shared" si="50"/>
        <v>0</v>
      </c>
      <c r="U633" s="46">
        <f t="shared" si="51"/>
        <v>0</v>
      </c>
      <c r="V633" s="46">
        <f t="shared" si="52"/>
        <v>0</v>
      </c>
      <c r="W633" s="46">
        <f t="shared" si="53"/>
        <v>0</v>
      </c>
    </row>
    <row r="634" spans="2:23" x14ac:dyDescent="0.15">
      <c r="B634" s="155" t="s">
        <v>57</v>
      </c>
      <c r="C634" s="41" t="s">
        <v>156</v>
      </c>
      <c r="D634" s="46">
        <f>詳細表【係数】!G623</f>
        <v>0</v>
      </c>
      <c r="E634" s="46">
        <f>詳細表【係数】!H623</f>
        <v>0</v>
      </c>
      <c r="F634" s="46">
        <f>詳細表【係数】!I623</f>
        <v>0</v>
      </c>
      <c r="G634" s="46">
        <f>詳細表【係数】!AA623</f>
        <v>0</v>
      </c>
      <c r="H634" s="46">
        <f>詳細表【係数】!AE623</f>
        <v>0</v>
      </c>
      <c r="I634" s="46">
        <f>詳細表【係数】!M623</f>
        <v>0</v>
      </c>
      <c r="J634" s="46">
        <f>詳細表【係数】!N623</f>
        <v>0</v>
      </c>
      <c r="K634" s="46">
        <f>詳細表【係数】!O623</f>
        <v>0</v>
      </c>
      <c r="L634" s="46">
        <f>詳細表【係数】!AB623</f>
        <v>0</v>
      </c>
      <c r="M634" s="46">
        <f>詳細表【係数】!AF623</f>
        <v>0</v>
      </c>
      <c r="N634" s="46">
        <f>詳細表【係数】!U623</f>
        <v>0</v>
      </c>
      <c r="O634" s="46">
        <f>詳細表【係数】!V623</f>
        <v>0</v>
      </c>
      <c r="P634" s="46">
        <f>詳細表【係数】!W623</f>
        <v>0</v>
      </c>
      <c r="Q634" s="46">
        <f>詳細表【係数】!AC623</f>
        <v>0</v>
      </c>
      <c r="R634" s="46">
        <f>詳細表【係数】!AG623</f>
        <v>0</v>
      </c>
      <c r="S634" s="46">
        <f t="shared" si="49"/>
        <v>0</v>
      </c>
      <c r="T634" s="46">
        <f t="shared" si="50"/>
        <v>0</v>
      </c>
      <c r="U634" s="46">
        <f t="shared" si="51"/>
        <v>0</v>
      </c>
      <c r="V634" s="46">
        <f t="shared" si="52"/>
        <v>0</v>
      </c>
      <c r="W634" s="46">
        <f t="shared" si="53"/>
        <v>0</v>
      </c>
    </row>
    <row r="635" spans="2:23" x14ac:dyDescent="0.15">
      <c r="B635" s="155" t="s">
        <v>58</v>
      </c>
      <c r="C635" s="41" t="s">
        <v>965</v>
      </c>
      <c r="D635" s="67">
        <f>詳細表【係数】!G624</f>
        <v>0</v>
      </c>
      <c r="E635" s="67">
        <f>詳細表【係数】!H624</f>
        <v>0</v>
      </c>
      <c r="F635" s="67">
        <f>詳細表【係数】!I624</f>
        <v>0</v>
      </c>
      <c r="G635" s="67">
        <f>詳細表【係数】!AA624</f>
        <v>0</v>
      </c>
      <c r="H635" s="67">
        <f>詳細表【係数】!AE624</f>
        <v>0</v>
      </c>
      <c r="I635" s="67">
        <f>詳細表【係数】!M624</f>
        <v>4.0572139705353684E-6</v>
      </c>
      <c r="J635" s="67">
        <f>詳細表【係数】!N624</f>
        <v>2.1416585851575475E-6</v>
      </c>
      <c r="K635" s="67">
        <f>詳細表【係数】!O624</f>
        <v>7.17033777243627E-7</v>
      </c>
      <c r="L635" s="67">
        <f>詳細表【係数】!AB624</f>
        <v>6.9183262097041145E-14</v>
      </c>
      <c r="M635" s="67">
        <f>詳細表【係数】!AF624</f>
        <v>6.9183262097041145E-14</v>
      </c>
      <c r="N635" s="67">
        <f>詳細表【係数】!U624</f>
        <v>2.3147301792311048E-5</v>
      </c>
      <c r="O635" s="67">
        <f>詳細表【係数】!V624</f>
        <v>1.2218635242497246E-5</v>
      </c>
      <c r="P635" s="67">
        <f>詳細表【係数】!W624</f>
        <v>4.0908360657520032E-6</v>
      </c>
      <c r="Q635" s="67">
        <f>詳細表【係数】!AC624</f>
        <v>3.9470579031981704E-13</v>
      </c>
      <c r="R635" s="67">
        <f>詳細表【係数】!AG624</f>
        <v>3.9470579031981704E-13</v>
      </c>
      <c r="S635" s="67">
        <f t="shared" si="49"/>
        <v>2.7204515762846418E-5</v>
      </c>
      <c r="T635" s="67">
        <f t="shared" si="50"/>
        <v>1.4360293827654795E-5</v>
      </c>
      <c r="U635" s="67">
        <f t="shared" si="51"/>
        <v>4.8078698429956303E-6</v>
      </c>
      <c r="V635" s="67">
        <f t="shared" si="52"/>
        <v>4.6388905241685818E-13</v>
      </c>
      <c r="W635" s="67">
        <f t="shared" si="53"/>
        <v>4.6388905241685818E-13</v>
      </c>
    </row>
    <row r="636" spans="2:23" x14ac:dyDescent="0.15">
      <c r="B636" s="162" t="s">
        <v>59</v>
      </c>
      <c r="C636" s="116" t="s">
        <v>517</v>
      </c>
      <c r="D636" s="46">
        <f>詳細表【係数】!G625</f>
        <v>0</v>
      </c>
      <c r="E636" s="46">
        <f>詳細表【係数】!H625</f>
        <v>0</v>
      </c>
      <c r="F636" s="46">
        <f>詳細表【係数】!I625</f>
        <v>0</v>
      </c>
      <c r="G636" s="46">
        <f>詳細表【係数】!AA625</f>
        <v>0</v>
      </c>
      <c r="H636" s="46">
        <f>詳細表【係数】!AE625</f>
        <v>0</v>
      </c>
      <c r="I636" s="46">
        <f>詳細表【係数】!M625</f>
        <v>2.7075711376247134E-4</v>
      </c>
      <c r="J636" s="46">
        <f>詳細表【係数】!N625</f>
        <v>9.2405872284546806E-5</v>
      </c>
      <c r="K636" s="46">
        <f>詳細表【係数】!O625</f>
        <v>2.7161916618618487E-5</v>
      </c>
      <c r="L636" s="46">
        <f>詳細表【係数】!AB625</f>
        <v>2.906108656927294E-12</v>
      </c>
      <c r="M636" s="46">
        <f>詳細表【係数】!AF625</f>
        <v>2.8921369806920666E-12</v>
      </c>
      <c r="N636" s="46">
        <f>詳細表【係数】!U625</f>
        <v>1.2866279873228572E-4</v>
      </c>
      <c r="O636" s="46">
        <f>詳細表【係数】!V625</f>
        <v>4.3910935458774507E-5</v>
      </c>
      <c r="P636" s="46">
        <f>詳細表【係数】!W625</f>
        <v>1.2907244291835218E-5</v>
      </c>
      <c r="Q636" s="46">
        <f>詳細表【係数】!AC625</f>
        <v>1.3809722966260091E-12</v>
      </c>
      <c r="R636" s="46">
        <f>詳細表【係数】!AG625</f>
        <v>1.3743330067383839E-12</v>
      </c>
      <c r="S636" s="46">
        <f t="shared" si="49"/>
        <v>3.9941991249475709E-4</v>
      </c>
      <c r="T636" s="46">
        <f t="shared" si="50"/>
        <v>1.3631680774332133E-4</v>
      </c>
      <c r="U636" s="46">
        <f t="shared" si="51"/>
        <v>4.0069160910453702E-5</v>
      </c>
      <c r="V636" s="46">
        <f t="shared" si="52"/>
        <v>4.2870809535533034E-12</v>
      </c>
      <c r="W636" s="46">
        <f t="shared" si="53"/>
        <v>4.2664699874304507E-12</v>
      </c>
    </row>
    <row r="637" spans="2:23" x14ac:dyDescent="0.15">
      <c r="B637" s="155" t="s">
        <v>60</v>
      </c>
      <c r="C637" s="41" t="s">
        <v>158</v>
      </c>
      <c r="D637" s="46">
        <f>詳細表【係数】!G626</f>
        <v>0</v>
      </c>
      <c r="E637" s="46">
        <f>詳細表【係数】!H626</f>
        <v>0</v>
      </c>
      <c r="F637" s="46">
        <f>詳細表【係数】!I626</f>
        <v>0</v>
      </c>
      <c r="G637" s="46">
        <f>詳細表【係数】!AA626</f>
        <v>0</v>
      </c>
      <c r="H637" s="46">
        <f>詳細表【係数】!AE626</f>
        <v>0</v>
      </c>
      <c r="I637" s="46">
        <f>詳細表【係数】!M626</f>
        <v>-2.8360210493310395E-18</v>
      </c>
      <c r="J637" s="46">
        <f>詳細表【係数】!N626</f>
        <v>0</v>
      </c>
      <c r="K637" s="46">
        <f>詳細表【係数】!O626</f>
        <v>0</v>
      </c>
      <c r="L637" s="46">
        <f>詳細表【係数】!AB626</f>
        <v>0</v>
      </c>
      <c r="M637" s="46">
        <f>詳細表【係数】!AF626</f>
        <v>0</v>
      </c>
      <c r="N637" s="46">
        <f>詳細表【係数】!U626</f>
        <v>-1.9760263253402561E-19</v>
      </c>
      <c r="O637" s="46">
        <f>詳細表【係数】!V626</f>
        <v>0</v>
      </c>
      <c r="P637" s="46">
        <f>詳細表【係数】!W626</f>
        <v>0</v>
      </c>
      <c r="Q637" s="46">
        <f>詳細表【係数】!AC626</f>
        <v>0</v>
      </c>
      <c r="R637" s="46">
        <f>詳細表【係数】!AG626</f>
        <v>0</v>
      </c>
      <c r="S637" s="46">
        <f t="shared" si="49"/>
        <v>-3.0336236818650653E-18</v>
      </c>
      <c r="T637" s="46">
        <f t="shared" si="50"/>
        <v>0</v>
      </c>
      <c r="U637" s="46">
        <f t="shared" si="51"/>
        <v>0</v>
      </c>
      <c r="V637" s="46">
        <f t="shared" si="52"/>
        <v>0</v>
      </c>
      <c r="W637" s="46">
        <f t="shared" si="53"/>
        <v>0</v>
      </c>
    </row>
    <row r="638" spans="2:23" x14ac:dyDescent="0.15">
      <c r="B638" s="155" t="s">
        <v>61</v>
      </c>
      <c r="C638" s="41" t="s">
        <v>159</v>
      </c>
      <c r="D638" s="46">
        <f>詳細表【係数】!G627</f>
        <v>0</v>
      </c>
      <c r="E638" s="46">
        <f>詳細表【係数】!H627</f>
        <v>0</v>
      </c>
      <c r="F638" s="46">
        <f>詳細表【係数】!I627</f>
        <v>0</v>
      </c>
      <c r="G638" s="46">
        <f>詳細表【係数】!AA627</f>
        <v>0</v>
      </c>
      <c r="H638" s="46">
        <f>詳細表【係数】!AE627</f>
        <v>0</v>
      </c>
      <c r="I638" s="46">
        <f>詳細表【係数】!M627</f>
        <v>-1.3978549597192854E-19</v>
      </c>
      <c r="J638" s="46">
        <f>詳細表【係数】!N627</f>
        <v>0</v>
      </c>
      <c r="K638" s="46">
        <f>詳細表【係数】!O627</f>
        <v>0</v>
      </c>
      <c r="L638" s="46">
        <f>詳細表【係数】!AB627</f>
        <v>0</v>
      </c>
      <c r="M638" s="46">
        <f>詳細表【係数】!AF627</f>
        <v>0</v>
      </c>
      <c r="N638" s="46">
        <f>詳細表【係数】!U627</f>
        <v>-1.8487060973947643E-20</v>
      </c>
      <c r="O638" s="46">
        <f>詳細表【係数】!V627</f>
        <v>0</v>
      </c>
      <c r="P638" s="46">
        <f>詳細表【係数】!W627</f>
        <v>0</v>
      </c>
      <c r="Q638" s="46">
        <f>詳細表【係数】!AC627</f>
        <v>0</v>
      </c>
      <c r="R638" s="46">
        <f>詳細表【係数】!AG627</f>
        <v>0</v>
      </c>
      <c r="S638" s="46">
        <f t="shared" si="49"/>
        <v>-1.5827255694587618E-19</v>
      </c>
      <c r="T638" s="46">
        <f t="shared" si="50"/>
        <v>0</v>
      </c>
      <c r="U638" s="46">
        <f t="shared" si="51"/>
        <v>0</v>
      </c>
      <c r="V638" s="46">
        <f t="shared" si="52"/>
        <v>0</v>
      </c>
      <c r="W638" s="46">
        <f t="shared" si="53"/>
        <v>0</v>
      </c>
    </row>
    <row r="639" spans="2:23" x14ac:dyDescent="0.15">
      <c r="B639" s="155" t="s">
        <v>62</v>
      </c>
      <c r="C639" s="41" t="s">
        <v>160</v>
      </c>
      <c r="D639" s="46">
        <f>詳細表【係数】!G628</f>
        <v>0</v>
      </c>
      <c r="E639" s="46">
        <f>詳細表【係数】!H628</f>
        <v>0</v>
      </c>
      <c r="F639" s="46">
        <f>詳細表【係数】!I628</f>
        <v>0</v>
      </c>
      <c r="G639" s="46">
        <f>詳細表【係数】!AA628</f>
        <v>0</v>
      </c>
      <c r="H639" s="46">
        <f>詳細表【係数】!AE628</f>
        <v>0</v>
      </c>
      <c r="I639" s="46">
        <f>詳細表【係数】!M628</f>
        <v>9.8685098218365645E-5</v>
      </c>
      <c r="J639" s="46">
        <f>詳細表【係数】!N628</f>
        <v>3.5282854159135361E-5</v>
      </c>
      <c r="K639" s="46">
        <f>詳細表【係数】!O628</f>
        <v>2.3014488149543238E-5</v>
      </c>
      <c r="L639" s="46">
        <f>詳細表【係数】!AB628</f>
        <v>5.5750805956174877E-12</v>
      </c>
      <c r="M639" s="46">
        <f>詳細表【係数】!AF628</f>
        <v>5.256210672251912E-12</v>
      </c>
      <c r="N639" s="46">
        <f>詳細表【係数】!U628</f>
        <v>2.2782424431026213E-5</v>
      </c>
      <c r="O639" s="46">
        <f>詳細表【係数】!V628</f>
        <v>8.1453935103022979E-6</v>
      </c>
      <c r="P639" s="46">
        <f>詳細表【係数】!W628</f>
        <v>5.3131206894633075E-6</v>
      </c>
      <c r="Q639" s="46">
        <f>詳細表【係数】!AC628</f>
        <v>1.2870621264974158E-12</v>
      </c>
      <c r="R639" s="46">
        <f>詳細表【係数】!AG628</f>
        <v>1.2134478720298513E-12</v>
      </c>
      <c r="S639" s="46">
        <f t="shared" si="49"/>
        <v>1.2146752264939186E-4</v>
      </c>
      <c r="T639" s="46">
        <f t="shared" si="50"/>
        <v>4.3428247669437657E-5</v>
      </c>
      <c r="U639" s="46">
        <f t="shared" si="51"/>
        <v>2.8327608839006546E-5</v>
      </c>
      <c r="V639" s="46">
        <f t="shared" si="52"/>
        <v>6.8621427221149035E-12</v>
      </c>
      <c r="W639" s="46">
        <f t="shared" si="53"/>
        <v>6.4696585442817631E-12</v>
      </c>
    </row>
    <row r="640" spans="2:23" x14ac:dyDescent="0.15">
      <c r="B640" s="163" t="s">
        <v>63</v>
      </c>
      <c r="C640" s="62" t="s">
        <v>161</v>
      </c>
      <c r="D640" s="67">
        <f>詳細表【係数】!G629</f>
        <v>0</v>
      </c>
      <c r="E640" s="67">
        <f>詳細表【係数】!H629</f>
        <v>0</v>
      </c>
      <c r="F640" s="67">
        <f>詳細表【係数】!I629</f>
        <v>0</v>
      </c>
      <c r="G640" s="67">
        <f>詳細表【係数】!AA629</f>
        <v>0</v>
      </c>
      <c r="H640" s="67">
        <f>詳細表【係数】!AE629</f>
        <v>0</v>
      </c>
      <c r="I640" s="67">
        <f>詳細表【係数】!M629</f>
        <v>9.0062429464044249E-5</v>
      </c>
      <c r="J640" s="67">
        <f>詳細表【係数】!N629</f>
        <v>4.6459642453525069E-5</v>
      </c>
      <c r="K640" s="67">
        <f>詳細表【係数】!O629</f>
        <v>2.9050243099446821E-5</v>
      </c>
      <c r="L640" s="67">
        <f>詳細表【係数】!AB629</f>
        <v>5.0120270929927692E-12</v>
      </c>
      <c r="M640" s="67">
        <f>詳細表【係数】!AF629</f>
        <v>4.8887805251322915E-12</v>
      </c>
      <c r="N640" s="67">
        <f>詳細表【係数】!U629</f>
        <v>2.6365511830740008E-5</v>
      </c>
      <c r="O640" s="67">
        <f>詳細表【係数】!V629</f>
        <v>1.3600923937427175E-5</v>
      </c>
      <c r="P640" s="67">
        <f>詳細表【係数】!W629</f>
        <v>8.5043733850208817E-6</v>
      </c>
      <c r="Q640" s="67">
        <f>詳細表【係数】!AC629</f>
        <v>1.4672562177444549E-12</v>
      </c>
      <c r="R640" s="67">
        <f>詳細表【係数】!AG629</f>
        <v>1.4311761468163122E-12</v>
      </c>
      <c r="S640" s="67">
        <f t="shared" si="49"/>
        <v>1.1642794129478425E-4</v>
      </c>
      <c r="T640" s="67">
        <f t="shared" si="50"/>
        <v>6.0060566390952244E-5</v>
      </c>
      <c r="U640" s="67">
        <f t="shared" si="51"/>
        <v>3.7554616484467702E-5</v>
      </c>
      <c r="V640" s="67">
        <f t="shared" si="52"/>
        <v>6.4792833107372241E-12</v>
      </c>
      <c r="W640" s="67">
        <f t="shared" si="53"/>
        <v>6.319956671948604E-12</v>
      </c>
    </row>
    <row r="641" spans="2:23" x14ac:dyDescent="0.15">
      <c r="B641" s="155" t="s">
        <v>64</v>
      </c>
      <c r="C641" s="41" t="s">
        <v>950</v>
      </c>
      <c r="D641" s="46">
        <f>詳細表【係数】!G630</f>
        <v>0</v>
      </c>
      <c r="E641" s="46">
        <f>詳細表【係数】!H630</f>
        <v>0</v>
      </c>
      <c r="F641" s="46">
        <f>詳細表【係数】!I630</f>
        <v>0</v>
      </c>
      <c r="G641" s="46">
        <f>詳細表【係数】!AA630</f>
        <v>0</v>
      </c>
      <c r="H641" s="46">
        <f>詳細表【係数】!AE630</f>
        <v>0</v>
      </c>
      <c r="I641" s="46">
        <f>詳細表【係数】!M630</f>
        <v>0</v>
      </c>
      <c r="J641" s="46">
        <f>詳細表【係数】!N630</f>
        <v>0</v>
      </c>
      <c r="K641" s="46">
        <f>詳細表【係数】!O630</f>
        <v>0</v>
      </c>
      <c r="L641" s="46">
        <f>詳細表【係数】!AB630</f>
        <v>0</v>
      </c>
      <c r="M641" s="46">
        <f>詳細表【係数】!AF630</f>
        <v>0</v>
      </c>
      <c r="N641" s="46">
        <f>詳細表【係数】!U630</f>
        <v>0</v>
      </c>
      <c r="O641" s="46">
        <f>詳細表【係数】!V630</f>
        <v>0</v>
      </c>
      <c r="P641" s="46">
        <f>詳細表【係数】!W630</f>
        <v>0</v>
      </c>
      <c r="Q641" s="46">
        <f>詳細表【係数】!AC630</f>
        <v>0</v>
      </c>
      <c r="R641" s="46">
        <f>詳細表【係数】!AG630</f>
        <v>0</v>
      </c>
      <c r="S641" s="46">
        <f t="shared" si="49"/>
        <v>0</v>
      </c>
      <c r="T641" s="46">
        <f t="shared" si="50"/>
        <v>0</v>
      </c>
      <c r="U641" s="46">
        <f t="shared" si="51"/>
        <v>0</v>
      </c>
      <c r="V641" s="46">
        <f t="shared" si="52"/>
        <v>0</v>
      </c>
      <c r="W641" s="46">
        <f t="shared" si="53"/>
        <v>0</v>
      </c>
    </row>
    <row r="642" spans="2:23" x14ac:dyDescent="0.15">
      <c r="B642" s="155" t="s">
        <v>65</v>
      </c>
      <c r="C642" s="41" t="s">
        <v>162</v>
      </c>
      <c r="D642" s="46">
        <f>詳細表【係数】!G631</f>
        <v>0</v>
      </c>
      <c r="E642" s="46">
        <f>詳細表【係数】!H631</f>
        <v>0</v>
      </c>
      <c r="F642" s="46">
        <f>詳細表【係数】!I631</f>
        <v>0</v>
      </c>
      <c r="G642" s="46">
        <f>詳細表【係数】!AA631</f>
        <v>0</v>
      </c>
      <c r="H642" s="46">
        <f>詳細表【係数】!AE631</f>
        <v>0</v>
      </c>
      <c r="I642" s="46">
        <f>詳細表【係数】!M631</f>
        <v>6.3724846069299975E-21</v>
      </c>
      <c r="J642" s="46">
        <f>詳細表【係数】!N631</f>
        <v>0</v>
      </c>
      <c r="K642" s="46">
        <f>詳細表【係数】!O631</f>
        <v>0</v>
      </c>
      <c r="L642" s="46">
        <f>詳細表【係数】!AB631</f>
        <v>0</v>
      </c>
      <c r="M642" s="46">
        <f>詳細表【係数】!AF631</f>
        <v>0</v>
      </c>
      <c r="N642" s="46">
        <f>詳細表【係数】!U631</f>
        <v>4.0444449445518314E-21</v>
      </c>
      <c r="O642" s="46">
        <f>詳細表【係数】!V631</f>
        <v>0</v>
      </c>
      <c r="P642" s="46">
        <f>詳細表【係数】!W631</f>
        <v>0</v>
      </c>
      <c r="Q642" s="46">
        <f>詳細表【係数】!AC631</f>
        <v>0</v>
      </c>
      <c r="R642" s="46">
        <f>詳細表【係数】!AG631</f>
        <v>0</v>
      </c>
      <c r="S642" s="46">
        <f t="shared" si="49"/>
        <v>1.0416929551481829E-20</v>
      </c>
      <c r="T642" s="46">
        <f t="shared" si="50"/>
        <v>0</v>
      </c>
      <c r="U642" s="46">
        <f t="shared" si="51"/>
        <v>0</v>
      </c>
      <c r="V642" s="46">
        <f t="shared" si="52"/>
        <v>0</v>
      </c>
      <c r="W642" s="46">
        <f t="shared" si="53"/>
        <v>0</v>
      </c>
    </row>
    <row r="643" spans="2:23" x14ac:dyDescent="0.15">
      <c r="B643" s="155" t="s">
        <v>66</v>
      </c>
      <c r="C643" s="41" t="s">
        <v>163</v>
      </c>
      <c r="D643" s="46">
        <f>詳細表【係数】!G632</f>
        <v>0</v>
      </c>
      <c r="E643" s="46">
        <f>詳細表【係数】!H632</f>
        <v>0</v>
      </c>
      <c r="F643" s="46">
        <f>詳細表【係数】!I632</f>
        <v>0</v>
      </c>
      <c r="G643" s="46">
        <f>詳細表【係数】!AA632</f>
        <v>0</v>
      </c>
      <c r="H643" s="46">
        <f>詳細表【係数】!AE632</f>
        <v>0</v>
      </c>
      <c r="I643" s="46">
        <f>詳細表【係数】!M632</f>
        <v>3.8458136985078862E-5</v>
      </c>
      <c r="J643" s="46">
        <f>詳細表【係数】!N632</f>
        <v>1.7907473022538399E-5</v>
      </c>
      <c r="K643" s="46">
        <f>詳細表【係数】!O632</f>
        <v>6.9012492437258879E-6</v>
      </c>
      <c r="L643" s="46">
        <f>詳細表【係数】!AB632</f>
        <v>1.4767591811468896E-12</v>
      </c>
      <c r="M643" s="46">
        <f>詳細表【係数】!AF632</f>
        <v>1.4767591811468896E-12</v>
      </c>
      <c r="N643" s="46">
        <f>詳細表【係数】!U632</f>
        <v>5.3027577239467968E-6</v>
      </c>
      <c r="O643" s="46">
        <f>詳細表【係数】!V632</f>
        <v>2.4691521308865519E-6</v>
      </c>
      <c r="P643" s="46">
        <f>詳細表【係数】!W632</f>
        <v>9.5157112644972801E-7</v>
      </c>
      <c r="Q643" s="46">
        <f>詳細表【係数】!AC632</f>
        <v>2.0362130795036375E-13</v>
      </c>
      <c r="R643" s="46">
        <f>詳細表【係数】!AG632</f>
        <v>2.0362130795036375E-13</v>
      </c>
      <c r="S643" s="46">
        <f t="shared" si="49"/>
        <v>4.3760894709025659E-5</v>
      </c>
      <c r="T643" s="46">
        <f t="shared" si="50"/>
        <v>2.037662515342495E-5</v>
      </c>
      <c r="U643" s="46">
        <f t="shared" si="51"/>
        <v>7.8528203701756158E-6</v>
      </c>
      <c r="V643" s="46">
        <f t="shared" si="52"/>
        <v>1.6803804890972533E-12</v>
      </c>
      <c r="W643" s="46">
        <f t="shared" si="53"/>
        <v>1.6803804890972533E-12</v>
      </c>
    </row>
    <row r="644" spans="2:23" x14ac:dyDescent="0.15">
      <c r="B644" s="155" t="s">
        <v>67</v>
      </c>
      <c r="C644" s="41" t="s">
        <v>164</v>
      </c>
      <c r="D644" s="46">
        <f>詳細表【係数】!G633</f>
        <v>0</v>
      </c>
      <c r="E644" s="46">
        <f>詳細表【係数】!H633</f>
        <v>0</v>
      </c>
      <c r="F644" s="46">
        <f>詳細表【係数】!I633</f>
        <v>0</v>
      </c>
      <c r="G644" s="46">
        <f>詳細表【係数】!AA633</f>
        <v>0</v>
      </c>
      <c r="H644" s="46">
        <f>詳細表【係数】!AE633</f>
        <v>0</v>
      </c>
      <c r="I644" s="46">
        <f>詳細表【係数】!M633</f>
        <v>1.9343871433225723E-6</v>
      </c>
      <c r="J644" s="46">
        <f>詳細表【係数】!N633</f>
        <v>9.22057871650426E-7</v>
      </c>
      <c r="K644" s="46">
        <f>詳細表【係数】!O633</f>
        <v>7.286191573181689E-7</v>
      </c>
      <c r="L644" s="46">
        <f>詳細表【係数】!AB633</f>
        <v>0</v>
      </c>
      <c r="M644" s="46">
        <f>詳細表【係数】!AF633</f>
        <v>0</v>
      </c>
      <c r="N644" s="46">
        <f>詳細表【係数】!U633</f>
        <v>6.8945673103153809E-8</v>
      </c>
      <c r="O644" s="46">
        <f>詳細表【係数】!V633</f>
        <v>3.2864104179169977E-8</v>
      </c>
      <c r="P644" s="46">
        <f>詳細表【係数】!W633</f>
        <v>2.5969536868854602E-8</v>
      </c>
      <c r="Q644" s="46">
        <f>詳細表【係数】!AC633</f>
        <v>0</v>
      </c>
      <c r="R644" s="46">
        <f>詳細表【係数】!AG633</f>
        <v>0</v>
      </c>
      <c r="S644" s="46">
        <f t="shared" si="49"/>
        <v>2.0033328164257259E-6</v>
      </c>
      <c r="T644" s="46">
        <f t="shared" si="50"/>
        <v>9.5492197582959608E-7</v>
      </c>
      <c r="U644" s="46">
        <f t="shared" si="51"/>
        <v>7.5458869418702351E-7</v>
      </c>
      <c r="V644" s="46">
        <f t="shared" si="52"/>
        <v>0</v>
      </c>
      <c r="W644" s="46">
        <f t="shared" si="53"/>
        <v>0</v>
      </c>
    </row>
    <row r="645" spans="2:23" x14ac:dyDescent="0.15">
      <c r="B645" s="155" t="s">
        <v>68</v>
      </c>
      <c r="C645" s="41" t="s">
        <v>208</v>
      </c>
      <c r="D645" s="67">
        <f>詳細表【係数】!G634</f>
        <v>0</v>
      </c>
      <c r="E645" s="67">
        <f>詳細表【係数】!H634</f>
        <v>0</v>
      </c>
      <c r="F645" s="67">
        <f>詳細表【係数】!I634</f>
        <v>0</v>
      </c>
      <c r="G645" s="67">
        <f>詳細表【係数】!AA634</f>
        <v>0</v>
      </c>
      <c r="H645" s="67">
        <f>詳細表【係数】!AE634</f>
        <v>0</v>
      </c>
      <c r="I645" s="67">
        <f>詳細表【係数】!M634</f>
        <v>1.8348395432869851E-6</v>
      </c>
      <c r="J645" s="67">
        <f>詳細表【係数】!N634</f>
        <v>9.0099837664421183E-7</v>
      </c>
      <c r="K645" s="67">
        <f>詳細表【係数】!O634</f>
        <v>5.12582115334693E-7</v>
      </c>
      <c r="L645" s="67">
        <f>詳細表【係数】!AB634</f>
        <v>8.378262754735091E-14</v>
      </c>
      <c r="M645" s="67">
        <f>詳細表【係数】!AF634</f>
        <v>7.5404364792615816E-14</v>
      </c>
      <c r="N645" s="67">
        <f>詳細表【係数】!U634</f>
        <v>1.1949459221648484E-6</v>
      </c>
      <c r="O645" s="67">
        <f>詳細表【係数】!V634</f>
        <v>5.867784678977525E-7</v>
      </c>
      <c r="P645" s="67">
        <f>詳細表【係数】!W634</f>
        <v>3.3382096583582391E-7</v>
      </c>
      <c r="Q645" s="67">
        <f>詳細表【係数】!AC634</f>
        <v>5.4563740738120929E-14</v>
      </c>
      <c r="R645" s="67">
        <f>詳細表【係数】!AG634</f>
        <v>4.9107366664308836E-14</v>
      </c>
      <c r="S645" s="67">
        <f t="shared" si="49"/>
        <v>3.0297854654518335E-6</v>
      </c>
      <c r="T645" s="67">
        <f t="shared" si="50"/>
        <v>1.4877768445419643E-6</v>
      </c>
      <c r="U645" s="67">
        <f t="shared" si="51"/>
        <v>8.4640308117051696E-7</v>
      </c>
      <c r="V645" s="67">
        <f t="shared" si="52"/>
        <v>1.3834636828547183E-13</v>
      </c>
      <c r="W645" s="67">
        <f t="shared" si="53"/>
        <v>1.2451173145692466E-13</v>
      </c>
    </row>
    <row r="646" spans="2:23" x14ac:dyDescent="0.15">
      <c r="B646" s="162" t="s">
        <v>69</v>
      </c>
      <c r="C646" s="116" t="s">
        <v>165</v>
      </c>
      <c r="D646" s="46">
        <f>詳細表【係数】!G635</f>
        <v>0</v>
      </c>
      <c r="E646" s="46">
        <f>詳細表【係数】!H635</f>
        <v>0</v>
      </c>
      <c r="F646" s="46">
        <f>詳細表【係数】!I635</f>
        <v>0</v>
      </c>
      <c r="G646" s="46">
        <f>詳細表【係数】!AA635</f>
        <v>0</v>
      </c>
      <c r="H646" s="46">
        <f>詳細表【係数】!AE635</f>
        <v>0</v>
      </c>
      <c r="I646" s="46">
        <f>詳細表【係数】!M635</f>
        <v>0</v>
      </c>
      <c r="J646" s="46">
        <f>詳細表【係数】!N635</f>
        <v>0</v>
      </c>
      <c r="K646" s="46">
        <f>詳細表【係数】!O635</f>
        <v>0</v>
      </c>
      <c r="L646" s="46">
        <f>詳細表【係数】!AB635</f>
        <v>0</v>
      </c>
      <c r="M646" s="46">
        <f>詳細表【係数】!AF635</f>
        <v>0</v>
      </c>
      <c r="N646" s="46">
        <f>詳細表【係数】!U635</f>
        <v>0</v>
      </c>
      <c r="O646" s="46">
        <f>詳細表【係数】!V635</f>
        <v>0</v>
      </c>
      <c r="P646" s="46">
        <f>詳細表【係数】!W635</f>
        <v>0</v>
      </c>
      <c r="Q646" s="46">
        <f>詳細表【係数】!AC635</f>
        <v>0</v>
      </c>
      <c r="R646" s="46">
        <f>詳細表【係数】!AG635</f>
        <v>0</v>
      </c>
      <c r="S646" s="46">
        <f t="shared" si="49"/>
        <v>0</v>
      </c>
      <c r="T646" s="46">
        <f t="shared" si="50"/>
        <v>0</v>
      </c>
      <c r="U646" s="46">
        <f t="shared" si="51"/>
        <v>0</v>
      </c>
      <c r="V646" s="46">
        <f t="shared" si="52"/>
        <v>0</v>
      </c>
      <c r="W646" s="46">
        <f t="shared" si="53"/>
        <v>0</v>
      </c>
    </row>
    <row r="647" spans="2:23" x14ac:dyDescent="0.15">
      <c r="B647" s="155" t="s">
        <v>70</v>
      </c>
      <c r="C647" s="41" t="s">
        <v>166</v>
      </c>
      <c r="D647" s="46">
        <f>詳細表【係数】!G636</f>
        <v>0</v>
      </c>
      <c r="E647" s="46">
        <f>詳細表【係数】!H636</f>
        <v>0</v>
      </c>
      <c r="F647" s="46">
        <f>詳細表【係数】!I636</f>
        <v>0</v>
      </c>
      <c r="G647" s="46">
        <f>詳細表【係数】!AA636</f>
        <v>0</v>
      </c>
      <c r="H647" s="46">
        <f>詳細表【係数】!AE636</f>
        <v>0</v>
      </c>
      <c r="I647" s="46">
        <f>詳細表【係数】!M636</f>
        <v>6.4506716455859655E-5</v>
      </c>
      <c r="J647" s="46">
        <f>詳細表【係数】!N636</f>
        <v>1.3938542981420564E-5</v>
      </c>
      <c r="K647" s="46">
        <f>詳細表【係数】!O636</f>
        <v>3.4828348358223184E-6</v>
      </c>
      <c r="L647" s="46">
        <f>詳細表【係数】!AB636</f>
        <v>4.6885748182117007E-13</v>
      </c>
      <c r="M647" s="46">
        <f>詳細表【係数】!AF636</f>
        <v>4.6885748182117007E-13</v>
      </c>
      <c r="N647" s="46">
        <f>詳細表【係数】!U636</f>
        <v>2.0143837469532843E-5</v>
      </c>
      <c r="O647" s="46">
        <f>詳細表【係数】!V636</f>
        <v>4.3526590687957502E-6</v>
      </c>
      <c r="P647" s="46">
        <f>詳細表【係数】!W636</f>
        <v>1.0876023881023152E-6</v>
      </c>
      <c r="Q647" s="46">
        <f>詳細表【係数】!AC636</f>
        <v>1.4641248894822907E-13</v>
      </c>
      <c r="R647" s="46">
        <f>詳細表【係数】!AG636</f>
        <v>1.4641248894822907E-13</v>
      </c>
      <c r="S647" s="46">
        <f t="shared" si="49"/>
        <v>8.4650553925392504E-5</v>
      </c>
      <c r="T647" s="46">
        <f t="shared" si="50"/>
        <v>1.8291202050216315E-5</v>
      </c>
      <c r="U647" s="46">
        <f t="shared" si="51"/>
        <v>4.5704372239246334E-6</v>
      </c>
      <c r="V647" s="46">
        <f t="shared" si="52"/>
        <v>6.1526997076939914E-13</v>
      </c>
      <c r="W647" s="46">
        <f t="shared" si="53"/>
        <v>6.1526997076939914E-13</v>
      </c>
    </row>
    <row r="648" spans="2:23" x14ac:dyDescent="0.15">
      <c r="B648" s="155" t="s">
        <v>71</v>
      </c>
      <c r="C648" s="41" t="s">
        <v>966</v>
      </c>
      <c r="D648" s="46">
        <f>詳細表【係数】!G637</f>
        <v>0</v>
      </c>
      <c r="E648" s="46">
        <f>詳細表【係数】!H637</f>
        <v>0</v>
      </c>
      <c r="F648" s="46">
        <f>詳細表【係数】!I637</f>
        <v>0</v>
      </c>
      <c r="G648" s="46">
        <f>詳細表【係数】!AA637</f>
        <v>0</v>
      </c>
      <c r="H648" s="46">
        <f>詳細表【係数】!AE637</f>
        <v>0</v>
      </c>
      <c r="I648" s="46">
        <f>詳細表【係数】!M637</f>
        <v>4.0699223973070593E-7</v>
      </c>
      <c r="J648" s="46">
        <f>詳細表【係数】!N637</f>
        <v>1.6329701347500232E-7</v>
      </c>
      <c r="K648" s="46">
        <f>詳細表【係数】!O637</f>
        <v>7.6242063213959787E-8</v>
      </c>
      <c r="L648" s="46">
        <f>詳細表【係数】!AB637</f>
        <v>2.0694520664273185E-14</v>
      </c>
      <c r="M648" s="46">
        <f>詳細表【係数】!AF637</f>
        <v>1.896997727558375E-14</v>
      </c>
      <c r="N648" s="46">
        <f>詳細表【係数】!U637</f>
        <v>1.1224695314739958E-7</v>
      </c>
      <c r="O648" s="46">
        <f>詳細表【係数】!V637</f>
        <v>4.5036711836979942E-8</v>
      </c>
      <c r="P648" s="46">
        <f>詳細表【係数】!W637</f>
        <v>2.1027278807824301E-8</v>
      </c>
      <c r="Q648" s="46">
        <f>詳細表【係数】!AC637</f>
        <v>5.7074721939355719E-15</v>
      </c>
      <c r="R648" s="46">
        <f>詳細表【係数】!AG637</f>
        <v>5.2318495111076073E-15</v>
      </c>
      <c r="S648" s="46">
        <f t="shared" si="49"/>
        <v>5.1923919287810552E-7</v>
      </c>
      <c r="T648" s="46">
        <f t="shared" si="50"/>
        <v>2.0833372531198227E-7</v>
      </c>
      <c r="U648" s="46">
        <f t="shared" si="51"/>
        <v>9.7269342021784091E-8</v>
      </c>
      <c r="V648" s="46">
        <f t="shared" si="52"/>
        <v>2.6401992858208756E-14</v>
      </c>
      <c r="W648" s="46">
        <f t="shared" si="53"/>
        <v>2.4201826786691358E-14</v>
      </c>
    </row>
    <row r="649" spans="2:23" x14ac:dyDescent="0.15">
      <c r="B649" s="155" t="s">
        <v>72</v>
      </c>
      <c r="C649" s="41" t="s">
        <v>967</v>
      </c>
      <c r="D649" s="46">
        <f>詳細表【係数】!G638</f>
        <v>0</v>
      </c>
      <c r="E649" s="46">
        <f>詳細表【係数】!H638</f>
        <v>0</v>
      </c>
      <c r="F649" s="46">
        <f>詳細表【係数】!I638</f>
        <v>0</v>
      </c>
      <c r="G649" s="46">
        <f>詳細表【係数】!AA638</f>
        <v>0</v>
      </c>
      <c r="H649" s="46">
        <f>詳細表【係数】!AE638</f>
        <v>0</v>
      </c>
      <c r="I649" s="46">
        <f>詳細表【係数】!M638</f>
        <v>1.1748307187885755E-5</v>
      </c>
      <c r="J649" s="46">
        <f>詳細表【係数】!N638</f>
        <v>3.2100955552002369E-6</v>
      </c>
      <c r="K649" s="46">
        <f>詳細表【係数】!O638</f>
        <v>1.1663551364589452E-6</v>
      </c>
      <c r="L649" s="46">
        <f>詳細表【係数】!AB638</f>
        <v>2.4001649075059212E-13</v>
      </c>
      <c r="M649" s="46">
        <f>詳細表【係数】!AF638</f>
        <v>2.0501408584946412E-13</v>
      </c>
      <c r="N649" s="46">
        <f>詳細表【係数】!U638</f>
        <v>4.6524474238195132E-6</v>
      </c>
      <c r="O649" s="46">
        <f>詳細表【係数】!V638</f>
        <v>1.2712300212413415E-6</v>
      </c>
      <c r="P649" s="46">
        <f>詳細表【係数】!W638</f>
        <v>4.618883268112452E-7</v>
      </c>
      <c r="Q649" s="46">
        <f>詳細表【係数】!AC638</f>
        <v>9.5048936515572084E-14</v>
      </c>
      <c r="R649" s="46">
        <f>詳細表【係数】!AG638</f>
        <v>8.118763327371783E-14</v>
      </c>
      <c r="S649" s="46">
        <f t="shared" si="49"/>
        <v>1.6400754611705268E-5</v>
      </c>
      <c r="T649" s="46">
        <f t="shared" si="50"/>
        <v>4.481325576441578E-6</v>
      </c>
      <c r="U649" s="46">
        <f t="shared" si="51"/>
        <v>1.6282434632701903E-6</v>
      </c>
      <c r="V649" s="46">
        <f t="shared" si="52"/>
        <v>3.3506542726616422E-13</v>
      </c>
      <c r="W649" s="46">
        <f t="shared" si="53"/>
        <v>2.8620171912318196E-13</v>
      </c>
    </row>
    <row r="650" spans="2:23" x14ac:dyDescent="0.15">
      <c r="B650" s="163" t="s">
        <v>73</v>
      </c>
      <c r="C650" s="62" t="s">
        <v>167</v>
      </c>
      <c r="D650" s="67">
        <f>詳細表【係数】!G639</f>
        <v>0</v>
      </c>
      <c r="E650" s="67">
        <f>詳細表【係数】!H639</f>
        <v>0</v>
      </c>
      <c r="F650" s="67">
        <f>詳細表【係数】!I639</f>
        <v>0</v>
      </c>
      <c r="G650" s="67">
        <f>詳細表【係数】!AA639</f>
        <v>0</v>
      </c>
      <c r="H650" s="67">
        <f>詳細表【係数】!AE639</f>
        <v>0</v>
      </c>
      <c r="I650" s="67">
        <f>詳細表【係数】!M639</f>
        <v>9.4535681388867185E-21</v>
      </c>
      <c r="J650" s="67">
        <f>詳細表【係数】!N639</f>
        <v>0</v>
      </c>
      <c r="K650" s="67">
        <f>詳細表【係数】!O639</f>
        <v>0</v>
      </c>
      <c r="L650" s="67">
        <f>詳細表【係数】!AB639</f>
        <v>0</v>
      </c>
      <c r="M650" s="67">
        <f>詳細表【係数】!AF639</f>
        <v>0</v>
      </c>
      <c r="N650" s="67">
        <f>詳細表【係数】!U639</f>
        <v>2.2833137810843878E-21</v>
      </c>
      <c r="O650" s="67">
        <f>詳細表【係数】!V639</f>
        <v>0</v>
      </c>
      <c r="P650" s="67">
        <f>詳細表【係数】!W639</f>
        <v>0</v>
      </c>
      <c r="Q650" s="67">
        <f>詳細表【係数】!AC639</f>
        <v>0</v>
      </c>
      <c r="R650" s="67">
        <f>詳細表【係数】!AG639</f>
        <v>0</v>
      </c>
      <c r="S650" s="67">
        <f t="shared" si="49"/>
        <v>1.1736881919971106E-20</v>
      </c>
      <c r="T650" s="67">
        <f t="shared" si="50"/>
        <v>0</v>
      </c>
      <c r="U650" s="67">
        <f t="shared" si="51"/>
        <v>0</v>
      </c>
      <c r="V650" s="67">
        <f t="shared" si="52"/>
        <v>0</v>
      </c>
      <c r="W650" s="67">
        <f t="shared" si="53"/>
        <v>0</v>
      </c>
    </row>
    <row r="651" spans="2:23" x14ac:dyDescent="0.15">
      <c r="B651" s="155" t="s">
        <v>74</v>
      </c>
      <c r="C651" s="41" t="s">
        <v>168</v>
      </c>
      <c r="D651" s="46">
        <f>詳細表【係数】!G640</f>
        <v>0</v>
      </c>
      <c r="E651" s="46">
        <f>詳細表【係数】!H640</f>
        <v>0</v>
      </c>
      <c r="F651" s="46">
        <f>詳細表【係数】!I640</f>
        <v>0</v>
      </c>
      <c r="G651" s="46">
        <f>詳細表【係数】!AA640</f>
        <v>0</v>
      </c>
      <c r="H651" s="46">
        <f>詳細表【係数】!AE640</f>
        <v>0</v>
      </c>
      <c r="I651" s="46">
        <f>詳細表【係数】!M640</f>
        <v>3.2888937593803643E-5</v>
      </c>
      <c r="J651" s="46">
        <f>詳細表【係数】!N640</f>
        <v>7.299189618697218E-6</v>
      </c>
      <c r="K651" s="46">
        <f>詳細表【係数】!O640</f>
        <v>3.712752423161609E-6</v>
      </c>
      <c r="L651" s="46">
        <f>詳細表【係数】!AB640</f>
        <v>8.3832164535369464E-13</v>
      </c>
      <c r="M651" s="46">
        <f>詳細表【係数】!AF640</f>
        <v>8.1807233024853298E-13</v>
      </c>
      <c r="N651" s="46">
        <f>詳細表【係数】!U640</f>
        <v>2.3636927753404184E-6</v>
      </c>
      <c r="O651" s="46">
        <f>詳細表【係数】!V640</f>
        <v>5.2458495256486835E-7</v>
      </c>
      <c r="P651" s="46">
        <f>詳細表【係数】!W640</f>
        <v>2.668315464500778E-7</v>
      </c>
      <c r="Q651" s="46">
        <f>詳細表【係数】!AC640</f>
        <v>6.0249280198924592E-14</v>
      </c>
      <c r="R651" s="46">
        <f>詳細表【係数】!AG640</f>
        <v>5.8793983575762164E-14</v>
      </c>
      <c r="S651" s="46">
        <f t="shared" si="49"/>
        <v>3.5252630369144064E-5</v>
      </c>
      <c r="T651" s="46">
        <f t="shared" si="50"/>
        <v>7.8237745712620861E-6</v>
      </c>
      <c r="U651" s="46">
        <f t="shared" si="51"/>
        <v>3.9795839696116871E-6</v>
      </c>
      <c r="V651" s="46">
        <f t="shared" si="52"/>
        <v>8.9857092555261926E-13</v>
      </c>
      <c r="W651" s="46">
        <f t="shared" si="53"/>
        <v>8.7686631382429513E-13</v>
      </c>
    </row>
    <row r="652" spans="2:23" x14ac:dyDescent="0.15">
      <c r="B652" s="155" t="s">
        <v>75</v>
      </c>
      <c r="C652" s="41" t="s">
        <v>968</v>
      </c>
      <c r="D652" s="46">
        <f>詳細表【係数】!G641</f>
        <v>0</v>
      </c>
      <c r="E652" s="46">
        <f>詳細表【係数】!H641</f>
        <v>0</v>
      </c>
      <c r="F652" s="46">
        <f>詳細表【係数】!I641</f>
        <v>0</v>
      </c>
      <c r="G652" s="46">
        <f>詳細表【係数】!AA641</f>
        <v>0</v>
      </c>
      <c r="H652" s="46">
        <f>詳細表【係数】!AE641</f>
        <v>0</v>
      </c>
      <c r="I652" s="46">
        <f>詳細表【係数】!M641</f>
        <v>1.6814410801712497E-5</v>
      </c>
      <c r="J652" s="46">
        <f>詳細表【係数】!N641</f>
        <v>6.6168207612450222E-6</v>
      </c>
      <c r="K652" s="46">
        <f>詳細表【係数】!O641</f>
        <v>5.2603006642783098E-6</v>
      </c>
      <c r="L652" s="46">
        <f>詳細表【係数】!AB641</f>
        <v>3.8193902307838016E-12</v>
      </c>
      <c r="M652" s="46">
        <f>詳細表【係数】!AF641</f>
        <v>3.5556704291344432E-12</v>
      </c>
      <c r="N652" s="46">
        <f>詳細表【係数】!U641</f>
        <v>3.6227632188284864E-6</v>
      </c>
      <c r="O652" s="46">
        <f>詳細表【係数】!V641</f>
        <v>1.4256327600237876E-6</v>
      </c>
      <c r="P652" s="46">
        <f>詳細表【係数】!W641</f>
        <v>1.1333625656740606E-6</v>
      </c>
      <c r="Q652" s="46">
        <f>詳細表【係数】!AC641</f>
        <v>8.2290997939857447E-13</v>
      </c>
      <c r="R652" s="46">
        <f>詳細表【係数】!AG641</f>
        <v>7.6609000463057759E-13</v>
      </c>
      <c r="S652" s="46">
        <f t="shared" si="49"/>
        <v>2.0437174020540983E-5</v>
      </c>
      <c r="T652" s="46">
        <f t="shared" si="50"/>
        <v>8.0424535212688101E-6</v>
      </c>
      <c r="U652" s="46">
        <f t="shared" si="51"/>
        <v>6.3936632299523706E-6</v>
      </c>
      <c r="V652" s="46">
        <f t="shared" si="52"/>
        <v>4.6423002101823763E-12</v>
      </c>
      <c r="W652" s="46">
        <f t="shared" si="53"/>
        <v>4.3217604337650208E-12</v>
      </c>
    </row>
    <row r="653" spans="2:23" x14ac:dyDescent="0.15">
      <c r="B653" s="155" t="s">
        <v>76</v>
      </c>
      <c r="C653" s="41" t="s">
        <v>169</v>
      </c>
      <c r="D653" s="46">
        <f>詳細表【係数】!G642</f>
        <v>0</v>
      </c>
      <c r="E653" s="46">
        <f>詳細表【係数】!H642</f>
        <v>0</v>
      </c>
      <c r="F653" s="46">
        <f>詳細表【係数】!I642</f>
        <v>0</v>
      </c>
      <c r="G653" s="46">
        <f>詳細表【係数】!AA642</f>
        <v>0</v>
      </c>
      <c r="H653" s="46">
        <f>詳細表【係数】!AE642</f>
        <v>0</v>
      </c>
      <c r="I653" s="46">
        <f>詳細表【係数】!M642</f>
        <v>2.2838108091795918E-4</v>
      </c>
      <c r="J653" s="46">
        <f>詳細表【係数】!N642</f>
        <v>1.0403670905462792E-4</v>
      </c>
      <c r="K653" s="46">
        <f>詳細表【係数】!O642</f>
        <v>7.5735403173110503E-5</v>
      </c>
      <c r="L653" s="46">
        <f>詳細表【係数】!AB642</f>
        <v>1.7215574664224666E-11</v>
      </c>
      <c r="M653" s="46">
        <f>詳細表【係数】!AF642</f>
        <v>1.5506226825223638E-11</v>
      </c>
      <c r="N653" s="46">
        <f>詳細表【係数】!U642</f>
        <v>5.0968509040496452E-5</v>
      </c>
      <c r="O653" s="46">
        <f>詳細表【係数】!V642</f>
        <v>2.3218192700905651E-5</v>
      </c>
      <c r="P653" s="46">
        <f>詳細表【係数】!W642</f>
        <v>1.6902103124299463E-5</v>
      </c>
      <c r="Q653" s="46">
        <f>詳細表【係数】!AC642</f>
        <v>3.8420528065811271E-12</v>
      </c>
      <c r="R653" s="46">
        <f>詳細表【係数】!AG642</f>
        <v>3.4605723860695263E-12</v>
      </c>
      <c r="S653" s="46">
        <f t="shared" si="49"/>
        <v>2.7934958995845565E-4</v>
      </c>
      <c r="T653" s="46">
        <f t="shared" si="50"/>
        <v>1.2725490175553356E-4</v>
      </c>
      <c r="U653" s="46">
        <f t="shared" si="51"/>
        <v>9.2637506297409963E-5</v>
      </c>
      <c r="V653" s="46">
        <f t="shared" si="52"/>
        <v>2.1057627470805791E-11</v>
      </c>
      <c r="W653" s="46">
        <f t="shared" si="53"/>
        <v>1.8966799211293165E-11</v>
      </c>
    </row>
    <row r="654" spans="2:23" x14ac:dyDescent="0.15">
      <c r="B654" s="155" t="s">
        <v>77</v>
      </c>
      <c r="C654" s="41" t="s">
        <v>969</v>
      </c>
      <c r="D654" s="46">
        <f>詳細表【係数】!G643</f>
        <v>0</v>
      </c>
      <c r="E654" s="46">
        <f>詳細表【係数】!H643</f>
        <v>0</v>
      </c>
      <c r="F654" s="46">
        <f>詳細表【係数】!I643</f>
        <v>0</v>
      </c>
      <c r="G654" s="46">
        <f>詳細表【係数】!AA643</f>
        <v>0</v>
      </c>
      <c r="H654" s="46">
        <f>詳細表【係数】!AE643</f>
        <v>0</v>
      </c>
      <c r="I654" s="46">
        <f>詳細表【係数】!M643</f>
        <v>4.2851262286834091E-5</v>
      </c>
      <c r="J654" s="46">
        <f>詳細表【係数】!N643</f>
        <v>1.9160641280959419E-5</v>
      </c>
      <c r="K654" s="46">
        <f>詳細表【係数】!O643</f>
        <v>1.0082551573801584E-5</v>
      </c>
      <c r="L654" s="46">
        <f>詳細表【係数】!AB643</f>
        <v>1.9460569709827083E-12</v>
      </c>
      <c r="M654" s="46">
        <f>詳細表【係数】!AF643</f>
        <v>1.9004462607253013E-12</v>
      </c>
      <c r="N654" s="46">
        <f>詳細表【係数】!U643</f>
        <v>1.0565806378317374E-5</v>
      </c>
      <c r="O654" s="46">
        <f>詳細表【係数】!V643</f>
        <v>4.7244261908525746E-6</v>
      </c>
      <c r="P654" s="46">
        <f>詳細表【係数】!W643</f>
        <v>2.4860478325026546E-6</v>
      </c>
      <c r="Q654" s="46">
        <f>詳細表【係数】!AC643</f>
        <v>4.7983793380330806E-13</v>
      </c>
      <c r="R654" s="46">
        <f>詳細表【係数】!AG643</f>
        <v>4.6859173222979303E-13</v>
      </c>
      <c r="S654" s="46">
        <f t="shared" si="49"/>
        <v>5.3417068665151466E-5</v>
      </c>
      <c r="T654" s="46">
        <f t="shared" si="50"/>
        <v>2.3885067471811994E-5</v>
      </c>
      <c r="U654" s="46">
        <f t="shared" si="51"/>
        <v>1.2568599406304238E-5</v>
      </c>
      <c r="V654" s="46">
        <f t="shared" si="52"/>
        <v>2.4258949047860164E-12</v>
      </c>
      <c r="W654" s="46">
        <f t="shared" si="53"/>
        <v>2.3690379929550944E-12</v>
      </c>
    </row>
    <row r="655" spans="2:23" x14ac:dyDescent="0.15">
      <c r="B655" s="155" t="s">
        <v>78</v>
      </c>
      <c r="C655" s="41" t="s">
        <v>970</v>
      </c>
      <c r="D655" s="67">
        <f>詳細表【係数】!G644</f>
        <v>0</v>
      </c>
      <c r="E655" s="67">
        <f>詳細表【係数】!H644</f>
        <v>0</v>
      </c>
      <c r="F655" s="67">
        <f>詳細表【係数】!I644</f>
        <v>0</v>
      </c>
      <c r="G655" s="67">
        <f>詳細表【係数】!AA644</f>
        <v>0</v>
      </c>
      <c r="H655" s="67">
        <f>詳細表【係数】!AE644</f>
        <v>0</v>
      </c>
      <c r="I655" s="67">
        <f>詳細表【係数】!M644</f>
        <v>3.791513168944199E-5</v>
      </c>
      <c r="J655" s="67">
        <f>詳細表【係数】!N644</f>
        <v>1.8196448278314812E-5</v>
      </c>
      <c r="K655" s="67">
        <f>詳細表【係数】!O644</f>
        <v>9.8013943069694472E-6</v>
      </c>
      <c r="L655" s="67">
        <f>詳細表【係数】!AB644</f>
        <v>1.6547782457660685E-12</v>
      </c>
      <c r="M655" s="67">
        <f>詳細表【係数】!AF644</f>
        <v>1.5783729318667849E-12</v>
      </c>
      <c r="N655" s="67">
        <f>詳細表【係数】!U644</f>
        <v>9.8600496268485651E-6</v>
      </c>
      <c r="O655" s="67">
        <f>詳細表【係数】!V644</f>
        <v>4.7320917813541086E-6</v>
      </c>
      <c r="P655" s="67">
        <f>詳細表【係数】!W644</f>
        <v>2.5489093660708862E-6</v>
      </c>
      <c r="Q655" s="67">
        <f>詳細表【係数】!AC644</f>
        <v>4.3033466844653807E-13</v>
      </c>
      <c r="R655" s="67">
        <f>詳細表【係数】!AG644</f>
        <v>4.1046502397391539E-13</v>
      </c>
      <c r="S655" s="67">
        <f t="shared" si="49"/>
        <v>4.7775181316290557E-5</v>
      </c>
      <c r="T655" s="67">
        <f t="shared" si="50"/>
        <v>2.2928540059668919E-5</v>
      </c>
      <c r="U655" s="67">
        <f t="shared" si="51"/>
        <v>1.2350303673040333E-5</v>
      </c>
      <c r="V655" s="67">
        <f t="shared" si="52"/>
        <v>2.0851129142126066E-12</v>
      </c>
      <c r="W655" s="67">
        <f t="shared" si="53"/>
        <v>1.9888379558407004E-12</v>
      </c>
    </row>
    <row r="656" spans="2:23" x14ac:dyDescent="0.15">
      <c r="B656" s="162" t="s">
        <v>79</v>
      </c>
      <c r="C656" s="116" t="s">
        <v>971</v>
      </c>
      <c r="D656" s="46">
        <f>詳細表【係数】!G645</f>
        <v>0</v>
      </c>
      <c r="E656" s="46">
        <f>詳細表【係数】!H645</f>
        <v>0</v>
      </c>
      <c r="F656" s="46">
        <f>詳細表【係数】!I645</f>
        <v>0</v>
      </c>
      <c r="G656" s="46">
        <f>詳細表【係数】!AA645</f>
        <v>0</v>
      </c>
      <c r="H656" s="46">
        <f>詳細表【係数】!AE645</f>
        <v>0</v>
      </c>
      <c r="I656" s="46">
        <f>詳細表【係数】!M645</f>
        <v>2.6089742181119456E-5</v>
      </c>
      <c r="J656" s="46">
        <f>詳細表【係数】!N645</f>
        <v>1.1504090881388324E-5</v>
      </c>
      <c r="K656" s="46">
        <f>詳細表【係数】!O645</f>
        <v>6.3741225263345241E-6</v>
      </c>
      <c r="L656" s="46">
        <f>詳細表【係数】!AB645</f>
        <v>1.4036242031226793E-12</v>
      </c>
      <c r="M656" s="46">
        <f>詳細表【係数】!AF645</f>
        <v>1.383993095386698E-12</v>
      </c>
      <c r="N656" s="46">
        <f>詳細表【係数】!U645</f>
        <v>1.9637333303869454E-5</v>
      </c>
      <c r="O656" s="46">
        <f>詳細表【係数】!V645</f>
        <v>8.6589459346713458E-6</v>
      </c>
      <c r="P656" s="46">
        <f>詳細表【係数】!W645</f>
        <v>4.7977004793829143E-6</v>
      </c>
      <c r="Q656" s="46">
        <f>詳細表【係数】!AC645</f>
        <v>1.0564855765437668E-12</v>
      </c>
      <c r="R656" s="46">
        <f>詳細表【係数】!AG645</f>
        <v>1.0417095544942035E-12</v>
      </c>
      <c r="S656" s="46">
        <f t="shared" si="49"/>
        <v>4.572707548498891E-5</v>
      </c>
      <c r="T656" s="46">
        <f t="shared" si="50"/>
        <v>2.0163036816059671E-5</v>
      </c>
      <c r="U656" s="46">
        <f t="shared" si="51"/>
        <v>1.1171823005717438E-5</v>
      </c>
      <c r="V656" s="46">
        <f t="shared" si="52"/>
        <v>2.4601097796664461E-12</v>
      </c>
      <c r="W656" s="46">
        <f t="shared" si="53"/>
        <v>2.4257026498809013E-12</v>
      </c>
    </row>
    <row r="657" spans="2:23" x14ac:dyDescent="0.15">
      <c r="B657" s="155" t="s">
        <v>80</v>
      </c>
      <c r="C657" s="41" t="s">
        <v>972</v>
      </c>
      <c r="D657" s="46">
        <f>詳細表【係数】!G646</f>
        <v>0</v>
      </c>
      <c r="E657" s="46">
        <f>詳細表【係数】!H646</f>
        <v>0</v>
      </c>
      <c r="F657" s="46">
        <f>詳細表【係数】!I646</f>
        <v>0</v>
      </c>
      <c r="G657" s="46">
        <f>詳細表【係数】!AA646</f>
        <v>0</v>
      </c>
      <c r="H657" s="46">
        <f>詳細表【係数】!AE646</f>
        <v>0</v>
      </c>
      <c r="I657" s="46">
        <f>詳細表【係数】!M646</f>
        <v>2.6827009536260144E-20</v>
      </c>
      <c r="J657" s="46">
        <f>詳細表【係数】!N646</f>
        <v>0</v>
      </c>
      <c r="K657" s="46">
        <f>詳細表【係数】!O646</f>
        <v>0</v>
      </c>
      <c r="L657" s="46">
        <f>詳細表【係数】!AB646</f>
        <v>0</v>
      </c>
      <c r="M657" s="46">
        <f>詳細表【係数】!AF646</f>
        <v>0</v>
      </c>
      <c r="N657" s="46">
        <f>詳細表【係数】!U646</f>
        <v>9.0059890097237549E-21</v>
      </c>
      <c r="O657" s="46">
        <f>詳細表【係数】!V646</f>
        <v>0</v>
      </c>
      <c r="P657" s="46">
        <f>詳細表【係数】!W646</f>
        <v>0</v>
      </c>
      <c r="Q657" s="46">
        <f>詳細表【係数】!AC646</f>
        <v>0</v>
      </c>
      <c r="R657" s="46">
        <f>詳細表【係数】!AG646</f>
        <v>0</v>
      </c>
      <c r="S657" s="46">
        <f t="shared" si="49"/>
        <v>3.58329985459839E-20</v>
      </c>
      <c r="T657" s="46">
        <f t="shared" si="50"/>
        <v>0</v>
      </c>
      <c r="U657" s="46">
        <f t="shared" si="51"/>
        <v>0</v>
      </c>
      <c r="V657" s="46">
        <f t="shared" si="52"/>
        <v>0</v>
      </c>
      <c r="W657" s="46">
        <f t="shared" si="53"/>
        <v>0</v>
      </c>
    </row>
    <row r="658" spans="2:23" x14ac:dyDescent="0.15">
      <c r="B658" s="155" t="s">
        <v>81</v>
      </c>
      <c r="C658" s="41" t="s">
        <v>973</v>
      </c>
      <c r="D658" s="46">
        <f>詳細表【係数】!G647</f>
        <v>0</v>
      </c>
      <c r="E658" s="46">
        <f>詳細表【係数】!H647</f>
        <v>0</v>
      </c>
      <c r="F658" s="46">
        <f>詳細表【係数】!I647</f>
        <v>0</v>
      </c>
      <c r="G658" s="46">
        <f>詳細表【係数】!AA647</f>
        <v>0</v>
      </c>
      <c r="H658" s="46">
        <f>詳細表【係数】!AE647</f>
        <v>0</v>
      </c>
      <c r="I658" s="46">
        <f>詳細表【係数】!M647</f>
        <v>4.5237360135336005E-20</v>
      </c>
      <c r="J658" s="46">
        <f>詳細表【係数】!N647</f>
        <v>1.6240125957745673E-20</v>
      </c>
      <c r="K658" s="46">
        <f>詳細表【係数】!O647</f>
        <v>1.3995955773169225E-20</v>
      </c>
      <c r="L658" s="46">
        <f>詳細表【係数】!AB647</f>
        <v>4.5323690975288936E-27</v>
      </c>
      <c r="M658" s="46">
        <f>詳細表【係数】!AF647</f>
        <v>4.446038257575962E-27</v>
      </c>
      <c r="N658" s="46">
        <f>詳細表【係数】!U647</f>
        <v>1.0600251691971196E-20</v>
      </c>
      <c r="O658" s="46">
        <f>詳細表【係数】!V647</f>
        <v>3.8054701279296973E-21</v>
      </c>
      <c r="P658" s="46">
        <f>詳細表【係数】!W647</f>
        <v>3.2796045883633024E-21</v>
      </c>
      <c r="Q658" s="46">
        <f>詳細表【係数】!AC647</f>
        <v>1.0620481179932972E-27</v>
      </c>
      <c r="R658" s="46">
        <f>詳細表【係数】!AG647</f>
        <v>1.04181863003152E-27</v>
      </c>
      <c r="S658" s="46">
        <f t="shared" si="49"/>
        <v>5.58376118273072E-20</v>
      </c>
      <c r="T658" s="46">
        <f t="shared" si="50"/>
        <v>2.0045596085675371E-20</v>
      </c>
      <c r="U658" s="46">
        <f t="shared" si="51"/>
        <v>1.7275560361532529E-20</v>
      </c>
      <c r="V658" s="46">
        <f t="shared" si="52"/>
        <v>5.5944172155221907E-27</v>
      </c>
      <c r="W658" s="46">
        <f t="shared" si="53"/>
        <v>5.4878568876074818E-27</v>
      </c>
    </row>
    <row r="659" spans="2:23" x14ac:dyDescent="0.15">
      <c r="B659" s="155" t="s">
        <v>82</v>
      </c>
      <c r="C659" s="41" t="s">
        <v>974</v>
      </c>
      <c r="D659" s="46">
        <f>詳細表【係数】!G648</f>
        <v>0</v>
      </c>
      <c r="E659" s="46">
        <f>詳細表【係数】!H648</f>
        <v>0</v>
      </c>
      <c r="F659" s="46">
        <f>詳細表【係数】!I648</f>
        <v>0</v>
      </c>
      <c r="G659" s="46">
        <f>詳細表【係数】!AA648</f>
        <v>0</v>
      </c>
      <c r="H659" s="46">
        <f>詳細表【係数】!AE648</f>
        <v>0</v>
      </c>
      <c r="I659" s="46">
        <f>詳細表【係数】!M648</f>
        <v>4.4710260400211128E-6</v>
      </c>
      <c r="J659" s="46">
        <f>詳細表【係数】!N648</f>
        <v>1.7306164730181671E-6</v>
      </c>
      <c r="K659" s="46">
        <f>詳細表【係数】!O648</f>
        <v>1.3113973158035136E-6</v>
      </c>
      <c r="L659" s="46">
        <f>詳細表【係数】!AB648</f>
        <v>3.9619602209357616E-13</v>
      </c>
      <c r="M659" s="46">
        <f>詳細表【係数】!AF648</f>
        <v>3.8698216111465576E-13</v>
      </c>
      <c r="N659" s="46">
        <f>詳細表【係数】!U648</f>
        <v>2.1297032179546597E-6</v>
      </c>
      <c r="O659" s="46">
        <f>詳細表【係数】!V648</f>
        <v>8.2435204774936402E-7</v>
      </c>
      <c r="P659" s="46">
        <f>詳細表【係数】!W648</f>
        <v>6.2466356905196146E-7</v>
      </c>
      <c r="Q659" s="46">
        <f>詳細表【係数】!AC648</f>
        <v>1.887217689274608E-13</v>
      </c>
      <c r="R659" s="46">
        <f>詳細表【係数】!AG648</f>
        <v>1.8433289058031055E-13</v>
      </c>
      <c r="S659" s="46">
        <f t="shared" si="49"/>
        <v>6.6007292579757725E-6</v>
      </c>
      <c r="T659" s="46">
        <f t="shared" si="50"/>
        <v>2.5549685207675311E-6</v>
      </c>
      <c r="U659" s="46">
        <f t="shared" si="51"/>
        <v>1.9360608848554753E-6</v>
      </c>
      <c r="V659" s="46">
        <f t="shared" si="52"/>
        <v>5.8491779102103698E-13</v>
      </c>
      <c r="W659" s="46">
        <f t="shared" si="53"/>
        <v>5.7131505169496628E-13</v>
      </c>
    </row>
    <row r="660" spans="2:23" x14ac:dyDescent="0.15">
      <c r="B660" s="163" t="s">
        <v>83</v>
      </c>
      <c r="C660" s="62" t="s">
        <v>975</v>
      </c>
      <c r="D660" s="67">
        <f>詳細表【係数】!G649</f>
        <v>0</v>
      </c>
      <c r="E660" s="67">
        <f>詳細表【係数】!H649</f>
        <v>0</v>
      </c>
      <c r="F660" s="67">
        <f>詳細表【係数】!I649</f>
        <v>0</v>
      </c>
      <c r="G660" s="67">
        <f>詳細表【係数】!AA649</f>
        <v>0</v>
      </c>
      <c r="H660" s="67">
        <f>詳細表【係数】!AE649</f>
        <v>0</v>
      </c>
      <c r="I660" s="67">
        <f>詳細表【係数】!M649</f>
        <v>1.1110550664294496E-20</v>
      </c>
      <c r="J660" s="67">
        <f>詳細表【係数】!N649</f>
        <v>0</v>
      </c>
      <c r="K660" s="67">
        <f>詳細表【係数】!O649</f>
        <v>0</v>
      </c>
      <c r="L660" s="67">
        <f>詳細表【係数】!AB649</f>
        <v>0</v>
      </c>
      <c r="M660" s="67">
        <f>詳細表【係数】!AF649</f>
        <v>0</v>
      </c>
      <c r="N660" s="67">
        <f>詳細表【係数】!U649</f>
        <v>3.0173359320729177E-21</v>
      </c>
      <c r="O660" s="67">
        <f>詳細表【係数】!V649</f>
        <v>0</v>
      </c>
      <c r="P660" s="67">
        <f>詳細表【係数】!W649</f>
        <v>0</v>
      </c>
      <c r="Q660" s="67">
        <f>詳細表【係数】!AC649</f>
        <v>0</v>
      </c>
      <c r="R660" s="67">
        <f>詳細表【係数】!AG649</f>
        <v>0</v>
      </c>
      <c r="S660" s="67">
        <f t="shared" si="49"/>
        <v>1.4127886596367412E-20</v>
      </c>
      <c r="T660" s="67">
        <f t="shared" si="50"/>
        <v>0</v>
      </c>
      <c r="U660" s="67">
        <f t="shared" si="51"/>
        <v>0</v>
      </c>
      <c r="V660" s="67">
        <f t="shared" si="52"/>
        <v>0</v>
      </c>
      <c r="W660" s="67">
        <f t="shared" si="53"/>
        <v>0</v>
      </c>
    </row>
    <row r="661" spans="2:23" x14ac:dyDescent="0.15">
      <c r="B661" s="155" t="s">
        <v>84</v>
      </c>
      <c r="C661" s="41" t="s">
        <v>976</v>
      </c>
      <c r="D661" s="46">
        <f>詳細表【係数】!G650</f>
        <v>0</v>
      </c>
      <c r="E661" s="46">
        <f>詳細表【係数】!H650</f>
        <v>0</v>
      </c>
      <c r="F661" s="46">
        <f>詳細表【係数】!I650</f>
        <v>0</v>
      </c>
      <c r="G661" s="46">
        <f>詳細表【係数】!AA650</f>
        <v>0</v>
      </c>
      <c r="H661" s="46">
        <f>詳細表【係数】!AE650</f>
        <v>0</v>
      </c>
      <c r="I661" s="46">
        <f>詳細表【係数】!M650</f>
        <v>6.9285071261429977E-8</v>
      </c>
      <c r="J661" s="46">
        <f>詳細表【係数】!N650</f>
        <v>2.6978232499853498E-8</v>
      </c>
      <c r="K661" s="46">
        <f>詳細表【係数】!O650</f>
        <v>1.9033353460577953E-8</v>
      </c>
      <c r="L661" s="46">
        <f>詳細表【係数】!AB650</f>
        <v>2.2904155788902473E-15</v>
      </c>
      <c r="M661" s="46">
        <f>詳細表【係数】!AF650</f>
        <v>2.2904155788902473E-15</v>
      </c>
      <c r="N661" s="46">
        <f>詳細表【係数】!U650</f>
        <v>2.0126135439196759E-8</v>
      </c>
      <c r="O661" s="46">
        <f>詳細表【係数】!V650</f>
        <v>7.8367179439483909E-9</v>
      </c>
      <c r="P661" s="46">
        <f>詳細表【係数】!W650</f>
        <v>5.5288656363545478E-9</v>
      </c>
      <c r="Q661" s="46">
        <f>詳細表【係数】!AC650</f>
        <v>6.6532679137840525E-16</v>
      </c>
      <c r="R661" s="46">
        <f>詳細表【係数】!AG650</f>
        <v>6.6532679137840525E-16</v>
      </c>
      <c r="S661" s="46">
        <f t="shared" si="49"/>
        <v>8.9411206700626729E-8</v>
      </c>
      <c r="T661" s="46">
        <f t="shared" si="50"/>
        <v>3.4814950443801889E-8</v>
      </c>
      <c r="U661" s="46">
        <f t="shared" si="51"/>
        <v>2.45622190969325E-8</v>
      </c>
      <c r="V661" s="46">
        <f t="shared" si="52"/>
        <v>2.9557423702686526E-15</v>
      </c>
      <c r="W661" s="46">
        <f t="shared" si="53"/>
        <v>2.9557423702686526E-15</v>
      </c>
    </row>
    <row r="662" spans="2:23" x14ac:dyDescent="0.15">
      <c r="B662" s="155" t="s">
        <v>85</v>
      </c>
      <c r="C662" s="41" t="s">
        <v>977</v>
      </c>
      <c r="D662" s="46">
        <f>詳細表【係数】!G651</f>
        <v>0</v>
      </c>
      <c r="E662" s="46">
        <f>詳細表【係数】!H651</f>
        <v>0</v>
      </c>
      <c r="F662" s="46">
        <f>詳細表【係数】!I651</f>
        <v>0</v>
      </c>
      <c r="G662" s="46">
        <f>詳細表【係数】!AA651</f>
        <v>0</v>
      </c>
      <c r="H662" s="46">
        <f>詳細表【係数】!AE651</f>
        <v>0</v>
      </c>
      <c r="I662" s="46">
        <f>詳細表【係数】!M651</f>
        <v>3.5078090250829823E-6</v>
      </c>
      <c r="J662" s="46">
        <f>詳細表【係数】!N651</f>
        <v>1.2809568124154556E-6</v>
      </c>
      <c r="K662" s="46">
        <f>詳細表【係数】!O651</f>
        <v>5.7102810323900644E-7</v>
      </c>
      <c r="L662" s="46">
        <f>詳細表【係数】!AB651</f>
        <v>1.0716171873103052E-13</v>
      </c>
      <c r="M662" s="46">
        <f>詳細表【係数】!AF651</f>
        <v>1.0557684689541801E-13</v>
      </c>
      <c r="N662" s="46">
        <f>詳細表【係数】!U651</f>
        <v>1.2258434998222834E-5</v>
      </c>
      <c r="O662" s="46">
        <f>詳細表【係数】!V651</f>
        <v>4.4764483209441868E-6</v>
      </c>
      <c r="P662" s="46">
        <f>詳細表【係数】!W651</f>
        <v>1.9955222293061536E-6</v>
      </c>
      <c r="Q662" s="46">
        <f>詳細表【係数】!AC651</f>
        <v>3.7448873469703789E-13</v>
      </c>
      <c r="R662" s="46">
        <f>詳細表【係数】!AG651</f>
        <v>3.6895022098707027E-13</v>
      </c>
      <c r="S662" s="46">
        <f t="shared" si="49"/>
        <v>1.5766244023305815E-5</v>
      </c>
      <c r="T662" s="46">
        <f t="shared" si="50"/>
        <v>5.7574051333596426E-6</v>
      </c>
      <c r="U662" s="46">
        <f t="shared" si="51"/>
        <v>2.5665503325451601E-6</v>
      </c>
      <c r="V662" s="46">
        <f t="shared" si="52"/>
        <v>4.8165045342806843E-13</v>
      </c>
      <c r="W662" s="46">
        <f t="shared" si="53"/>
        <v>4.745270678824883E-13</v>
      </c>
    </row>
    <row r="663" spans="2:23" x14ac:dyDescent="0.15">
      <c r="B663" s="155" t="s">
        <v>86</v>
      </c>
      <c r="C663" s="41" t="s">
        <v>951</v>
      </c>
      <c r="D663" s="46">
        <f>詳細表【係数】!G652</f>
        <v>0</v>
      </c>
      <c r="E663" s="46">
        <f>詳細表【係数】!H652</f>
        <v>0</v>
      </c>
      <c r="F663" s="46">
        <f>詳細表【係数】!I652</f>
        <v>0</v>
      </c>
      <c r="G663" s="46">
        <f>詳細表【係数】!AA652</f>
        <v>0</v>
      </c>
      <c r="H663" s="46">
        <f>詳細表【係数】!AE652</f>
        <v>0</v>
      </c>
      <c r="I663" s="46">
        <f>詳細表【係数】!M652</f>
        <v>1.2042974937984603E-8</v>
      </c>
      <c r="J663" s="46">
        <f>詳細表【係数】!N652</f>
        <v>4.4869793720555542E-9</v>
      </c>
      <c r="K663" s="46">
        <f>詳細表【係数】!O652</f>
        <v>2.6300303332308309E-9</v>
      </c>
      <c r="L663" s="46">
        <f>詳細表【係数】!AB652</f>
        <v>3.8848306251563231E-16</v>
      </c>
      <c r="M663" s="46">
        <f>詳細表【係数】!AF652</f>
        <v>3.8848306251563231E-16</v>
      </c>
      <c r="N663" s="46">
        <f>詳細表【係数】!U652</f>
        <v>5.2961012938395324E-7</v>
      </c>
      <c r="O663" s="46">
        <f>詳細表【係数】!V652</f>
        <v>1.9732248368982776E-7</v>
      </c>
      <c r="P663" s="46">
        <f>詳細表【係数】!W652</f>
        <v>1.1566001857836655E-7</v>
      </c>
      <c r="Q663" s="46">
        <f>詳細表【係数】!AC652</f>
        <v>1.7084197722063004E-14</v>
      </c>
      <c r="R663" s="46">
        <f>詳細表【係数】!AG652</f>
        <v>1.7084197722063004E-14</v>
      </c>
      <c r="S663" s="46">
        <f t="shared" si="49"/>
        <v>5.4165310432193781E-7</v>
      </c>
      <c r="T663" s="46">
        <f t="shared" si="50"/>
        <v>2.0180946306188332E-7</v>
      </c>
      <c r="U663" s="46">
        <f t="shared" si="51"/>
        <v>1.1829004891159738E-7</v>
      </c>
      <c r="V663" s="46">
        <f t="shared" si="52"/>
        <v>1.7472680784578637E-14</v>
      </c>
      <c r="W663" s="46">
        <f t="shared" si="53"/>
        <v>1.7472680784578637E-14</v>
      </c>
    </row>
    <row r="664" spans="2:23" x14ac:dyDescent="0.15">
      <c r="B664" s="155" t="s">
        <v>87</v>
      </c>
      <c r="C664" s="41" t="s">
        <v>978</v>
      </c>
      <c r="D664" s="46">
        <f>詳細表【係数】!G653</f>
        <v>0</v>
      </c>
      <c r="E664" s="46">
        <f>詳細表【係数】!H653</f>
        <v>0</v>
      </c>
      <c r="F664" s="46">
        <f>詳細表【係数】!I653</f>
        <v>0</v>
      </c>
      <c r="G664" s="46">
        <f>詳細表【係数】!AA653</f>
        <v>0</v>
      </c>
      <c r="H664" s="46">
        <f>詳細表【係数】!AE653</f>
        <v>0</v>
      </c>
      <c r="I664" s="46">
        <f>詳細表【係数】!M653</f>
        <v>7.7020782879075541E-7</v>
      </c>
      <c r="J664" s="46">
        <f>詳細表【係数】!N653</f>
        <v>2.4592432992983497E-7</v>
      </c>
      <c r="K664" s="46">
        <f>詳細表【係数】!O653</f>
        <v>1.3524084049636434E-7</v>
      </c>
      <c r="L664" s="46">
        <f>詳細表【係数】!AB653</f>
        <v>3.1892663718043698E-14</v>
      </c>
      <c r="M664" s="46">
        <f>詳細表【係数】!AF653</f>
        <v>3.1892663718043698E-14</v>
      </c>
      <c r="N664" s="46">
        <f>詳細表【係数】!U653</f>
        <v>2.3514553009682273E-5</v>
      </c>
      <c r="O664" s="46">
        <f>詳細表【係数】!V653</f>
        <v>7.5081042756795031E-6</v>
      </c>
      <c r="P664" s="46">
        <f>詳細表【係数】!W653</f>
        <v>4.1289218235013533E-6</v>
      </c>
      <c r="Q664" s="46">
        <f>詳細表【係数】!AC653</f>
        <v>9.7368749522493879E-13</v>
      </c>
      <c r="R664" s="46">
        <f>詳細表【係数】!AG653</f>
        <v>9.7368749522493879E-13</v>
      </c>
      <c r="S664" s="46">
        <f t="shared" si="49"/>
        <v>2.4284760838473028E-5</v>
      </c>
      <c r="T664" s="46">
        <f t="shared" si="50"/>
        <v>7.7540286056093387E-6</v>
      </c>
      <c r="U664" s="46">
        <f t="shared" si="51"/>
        <v>4.2641626639977179E-6</v>
      </c>
      <c r="V664" s="46">
        <f t="shared" si="52"/>
        <v>1.0055801589429825E-12</v>
      </c>
      <c r="W664" s="46">
        <f t="shared" si="53"/>
        <v>1.0055801589429825E-12</v>
      </c>
    </row>
    <row r="665" spans="2:23" x14ac:dyDescent="0.15">
      <c r="B665" s="155" t="s">
        <v>88</v>
      </c>
      <c r="C665" s="41" t="s">
        <v>979</v>
      </c>
      <c r="D665" s="67">
        <f>詳細表【係数】!G654</f>
        <v>0</v>
      </c>
      <c r="E665" s="67">
        <f>詳細表【係数】!H654</f>
        <v>0</v>
      </c>
      <c r="F665" s="67">
        <f>詳細表【係数】!I654</f>
        <v>0</v>
      </c>
      <c r="G665" s="67">
        <f>詳細表【係数】!AA654</f>
        <v>0</v>
      </c>
      <c r="H665" s="67">
        <f>詳細表【係数】!AE654</f>
        <v>0</v>
      </c>
      <c r="I665" s="67">
        <f>詳細表【係数】!M654</f>
        <v>0</v>
      </c>
      <c r="J665" s="67">
        <f>詳細表【係数】!N654</f>
        <v>0</v>
      </c>
      <c r="K665" s="67">
        <f>詳細表【係数】!O654</f>
        <v>0</v>
      </c>
      <c r="L665" s="67">
        <f>詳細表【係数】!AB654</f>
        <v>0</v>
      </c>
      <c r="M665" s="67">
        <f>詳細表【係数】!AF654</f>
        <v>0</v>
      </c>
      <c r="N665" s="67">
        <f>詳細表【係数】!U654</f>
        <v>9.0631435955729786E-4</v>
      </c>
      <c r="O665" s="67">
        <f>詳細表【係数】!V654</f>
        <v>1.547094848845195E-4</v>
      </c>
      <c r="P665" s="67">
        <f>詳細表【係数】!W654</f>
        <v>1.186162642859411E-4</v>
      </c>
      <c r="Q665" s="67">
        <f>詳細表【係数】!AC654</f>
        <v>1.5606248353350155E-11</v>
      </c>
      <c r="R665" s="67">
        <f>詳細表【係数】!AG654</f>
        <v>1.5606248353350155E-11</v>
      </c>
      <c r="S665" s="67">
        <f t="shared" si="49"/>
        <v>9.0631435955729786E-4</v>
      </c>
      <c r="T665" s="67">
        <f t="shared" si="50"/>
        <v>1.547094848845195E-4</v>
      </c>
      <c r="U665" s="67">
        <f t="shared" si="51"/>
        <v>1.186162642859411E-4</v>
      </c>
      <c r="V665" s="67">
        <f t="shared" si="52"/>
        <v>1.5606248353350155E-11</v>
      </c>
      <c r="W665" s="67">
        <f t="shared" si="53"/>
        <v>1.5606248353350155E-11</v>
      </c>
    </row>
    <row r="666" spans="2:23" x14ac:dyDescent="0.15">
      <c r="B666" s="162" t="s">
        <v>89</v>
      </c>
      <c r="C666" s="116" t="s">
        <v>980</v>
      </c>
      <c r="D666" s="46">
        <f>詳細表【係数】!G655</f>
        <v>0</v>
      </c>
      <c r="E666" s="46">
        <f>詳細表【係数】!H655</f>
        <v>0</v>
      </c>
      <c r="F666" s="46">
        <f>詳細表【係数】!I655</f>
        <v>0</v>
      </c>
      <c r="G666" s="46">
        <f>詳細表【係数】!AA655</f>
        <v>0</v>
      </c>
      <c r="H666" s="46">
        <f>詳細表【係数】!AE655</f>
        <v>0</v>
      </c>
      <c r="I666" s="46">
        <f>詳細表【係数】!M655</f>
        <v>1.4413932669210942E-5</v>
      </c>
      <c r="J666" s="46">
        <f>詳細表【係数】!N655</f>
        <v>2.8378191801088169E-6</v>
      </c>
      <c r="K666" s="46">
        <f>詳細表【係数】!O655</f>
        <v>1.2489369986349645E-6</v>
      </c>
      <c r="L666" s="46">
        <f>詳細表【係数】!AB655</f>
        <v>2.4828388369139858E-13</v>
      </c>
      <c r="M666" s="46">
        <f>詳細表【係数】!AF655</f>
        <v>2.4828388369139858E-13</v>
      </c>
      <c r="N666" s="46">
        <f>詳細表【係数】!U655</f>
        <v>1.1536270210538021E-4</v>
      </c>
      <c r="O666" s="46">
        <f>詳細表【係数】!V655</f>
        <v>2.2712641734696638E-5</v>
      </c>
      <c r="P666" s="46">
        <f>詳細表【係数】!W655</f>
        <v>9.995935892615796E-6</v>
      </c>
      <c r="Q666" s="46">
        <f>詳細表【係数】!AC655</f>
        <v>1.98715370532015E-12</v>
      </c>
      <c r="R666" s="46">
        <f>詳細表【係数】!AG655</f>
        <v>1.98715370532015E-12</v>
      </c>
      <c r="S666" s="46">
        <f t="shared" si="49"/>
        <v>1.2977663477459114E-4</v>
      </c>
      <c r="T666" s="46">
        <f t="shared" si="50"/>
        <v>2.5550460914805455E-5</v>
      </c>
      <c r="U666" s="46">
        <f t="shared" si="51"/>
        <v>1.124487289125076E-5</v>
      </c>
      <c r="V666" s="46">
        <f t="shared" si="52"/>
        <v>2.2354375890115484E-12</v>
      </c>
      <c r="W666" s="46">
        <f t="shared" si="53"/>
        <v>2.2354375890115484E-12</v>
      </c>
    </row>
    <row r="667" spans="2:23" x14ac:dyDescent="0.15">
      <c r="B667" s="155" t="s">
        <v>90</v>
      </c>
      <c r="C667" s="41" t="s">
        <v>209</v>
      </c>
      <c r="D667" s="46">
        <f>詳細表【係数】!G656</f>
        <v>0</v>
      </c>
      <c r="E667" s="46">
        <f>詳細表【係数】!H656</f>
        <v>0</v>
      </c>
      <c r="F667" s="46">
        <f>詳細表【係数】!I656</f>
        <v>0</v>
      </c>
      <c r="G667" s="46">
        <f>詳細表【係数】!AA656</f>
        <v>0</v>
      </c>
      <c r="H667" s="46">
        <f>詳細表【係数】!AE656</f>
        <v>0</v>
      </c>
      <c r="I667" s="46">
        <f>詳細表【係数】!M656</f>
        <v>2.8307030956985864E-4</v>
      </c>
      <c r="J667" s="46">
        <f>詳細表【係数】!N656</f>
        <v>7.4204039113979955E-5</v>
      </c>
      <c r="K667" s="46">
        <f>詳細表【係数】!O656</f>
        <v>4.7643851539050167E-5</v>
      </c>
      <c r="L667" s="46">
        <f>詳細表【係数】!AB656</f>
        <v>4.7999408353147527E-12</v>
      </c>
      <c r="M667" s="46">
        <f>詳細表【係数】!AF656</f>
        <v>4.7455444069906969E-12</v>
      </c>
      <c r="N667" s="46">
        <f>詳細表【係数】!U656</f>
        <v>2.9058151096516475E-4</v>
      </c>
      <c r="O667" s="46">
        <f>詳細表【係数】!V656</f>
        <v>7.6173025133662557E-5</v>
      </c>
      <c r="P667" s="46">
        <f>詳細表【係数】!W656</f>
        <v>4.8908069480881172E-5</v>
      </c>
      <c r="Q667" s="46">
        <f>詳細表【係数】!AC656</f>
        <v>4.927306090803356E-12</v>
      </c>
      <c r="R667" s="46">
        <f>詳細表【係数】!AG656</f>
        <v>4.8714662665648773E-12</v>
      </c>
      <c r="S667" s="46">
        <f t="shared" si="49"/>
        <v>5.7365182053502339E-4</v>
      </c>
      <c r="T667" s="46">
        <f t="shared" si="50"/>
        <v>1.5037706424764251E-4</v>
      </c>
      <c r="U667" s="46">
        <f t="shared" si="51"/>
        <v>9.6551921019931333E-5</v>
      </c>
      <c r="V667" s="46">
        <f t="shared" si="52"/>
        <v>9.7272469261181087E-12</v>
      </c>
      <c r="W667" s="46">
        <f t="shared" si="53"/>
        <v>9.6170106735555734E-12</v>
      </c>
    </row>
    <row r="668" spans="2:23" x14ac:dyDescent="0.15">
      <c r="B668" s="155" t="s">
        <v>91</v>
      </c>
      <c r="C668" s="41" t="s">
        <v>173</v>
      </c>
      <c r="D668" s="46">
        <f>詳細表【係数】!G657</f>
        <v>0</v>
      </c>
      <c r="E668" s="46">
        <f>詳細表【係数】!H657</f>
        <v>0</v>
      </c>
      <c r="F668" s="46">
        <f>詳細表【係数】!I657</f>
        <v>0</v>
      </c>
      <c r="G668" s="46">
        <f>詳細表【係数】!AA657</f>
        <v>0</v>
      </c>
      <c r="H668" s="46">
        <f>詳細表【係数】!AE657</f>
        <v>0</v>
      </c>
      <c r="I668" s="46">
        <f>詳細表【係数】!M657</f>
        <v>1.3452986406038303E-5</v>
      </c>
      <c r="J668" s="46">
        <f>詳細表【係数】!N657</f>
        <v>4.7704753640695519E-6</v>
      </c>
      <c r="K668" s="46">
        <f>詳細表【係数】!O657</f>
        <v>2.5673754921608954E-6</v>
      </c>
      <c r="L668" s="46">
        <f>詳細表【係数】!AB657</f>
        <v>2.2717114982714832E-13</v>
      </c>
      <c r="M668" s="46">
        <f>詳細表【係数】!AF657</f>
        <v>2.2152899055039566E-13</v>
      </c>
      <c r="N668" s="46">
        <f>詳細表【係数】!U657</f>
        <v>3.5536200857438284E-6</v>
      </c>
      <c r="O668" s="46">
        <f>詳細表【係数】!V657</f>
        <v>1.2601259349146923E-6</v>
      </c>
      <c r="P668" s="46">
        <f>詳細表【係数】!W657</f>
        <v>6.7817485584422956E-7</v>
      </c>
      <c r="Q668" s="46">
        <f>詳細表【係数】!AC657</f>
        <v>6.0007491018123043E-14</v>
      </c>
      <c r="R668" s="46">
        <f>詳細表【係数】!AG657</f>
        <v>5.8517108888261181E-14</v>
      </c>
      <c r="S668" s="46">
        <f t="shared" si="49"/>
        <v>1.7006606491782132E-5</v>
      </c>
      <c r="T668" s="46">
        <f t="shared" si="50"/>
        <v>6.0306012989842444E-6</v>
      </c>
      <c r="U668" s="46">
        <f t="shared" si="51"/>
        <v>3.2455503480051252E-6</v>
      </c>
      <c r="V668" s="46">
        <f t="shared" si="52"/>
        <v>2.8717864084527139E-13</v>
      </c>
      <c r="W668" s="46">
        <f t="shared" si="53"/>
        <v>2.8004609943865685E-13</v>
      </c>
    </row>
    <row r="669" spans="2:23" x14ac:dyDescent="0.15">
      <c r="B669" s="155" t="s">
        <v>92</v>
      </c>
      <c r="C669" s="41" t="s">
        <v>174</v>
      </c>
      <c r="D669" s="46">
        <f>詳細表【係数】!G658</f>
        <v>0</v>
      </c>
      <c r="E669" s="46">
        <f>詳細表【係数】!H658</f>
        <v>0</v>
      </c>
      <c r="F669" s="46">
        <f>詳細表【係数】!I658</f>
        <v>0</v>
      </c>
      <c r="G669" s="46">
        <f>詳細表【係数】!AA658</f>
        <v>0</v>
      </c>
      <c r="H669" s="46">
        <f>詳細表【係数】!AE658</f>
        <v>0</v>
      </c>
      <c r="I669" s="46">
        <f>詳細表【係数】!M658</f>
        <v>3.9356451528053791E-5</v>
      </c>
      <c r="J669" s="46">
        <f>詳細表【係数】!N658</f>
        <v>1.4543514358491261E-5</v>
      </c>
      <c r="K669" s="46">
        <f>詳細表【係数】!O658</f>
        <v>1.1327336226647805E-5</v>
      </c>
      <c r="L669" s="46">
        <f>詳細表【係数】!AB658</f>
        <v>6.6468976684310487E-13</v>
      </c>
      <c r="M669" s="46">
        <f>詳細表【係数】!AF658</f>
        <v>6.5787243590112439E-13</v>
      </c>
      <c r="N669" s="46">
        <f>詳細表【係数】!U658</f>
        <v>7.4387801272479971E-5</v>
      </c>
      <c r="O669" s="46">
        <f>詳細表【係数】!V658</f>
        <v>2.7488760137121181E-5</v>
      </c>
      <c r="P669" s="46">
        <f>詳細表【係数】!W658</f>
        <v>2.1409847774863865E-5</v>
      </c>
      <c r="Q669" s="46">
        <f>詳細表【係数】!AC658</f>
        <v>1.2563330372539056E-12</v>
      </c>
      <c r="R669" s="46">
        <f>詳細表【係数】!AG658</f>
        <v>1.2434475702051477E-12</v>
      </c>
      <c r="S669" s="46">
        <f t="shared" si="49"/>
        <v>1.1374425280053376E-4</v>
      </c>
      <c r="T669" s="46">
        <f t="shared" si="50"/>
        <v>4.2032274495612445E-5</v>
      </c>
      <c r="U669" s="46">
        <f t="shared" si="51"/>
        <v>3.2737184001511668E-5</v>
      </c>
      <c r="V669" s="46">
        <f t="shared" si="52"/>
        <v>1.9210228040970105E-12</v>
      </c>
      <c r="W669" s="46">
        <f t="shared" si="53"/>
        <v>1.9013200061062721E-12</v>
      </c>
    </row>
    <row r="670" spans="2:23" x14ac:dyDescent="0.15">
      <c r="B670" s="163" t="s">
        <v>93</v>
      </c>
      <c r="C670" s="62" t="s">
        <v>175</v>
      </c>
      <c r="D670" s="67">
        <f>詳細表【係数】!G659</f>
        <v>0</v>
      </c>
      <c r="E670" s="67">
        <f>詳細表【係数】!H659</f>
        <v>0</v>
      </c>
      <c r="F670" s="67">
        <f>詳細表【係数】!I659</f>
        <v>0</v>
      </c>
      <c r="G670" s="67">
        <f>詳細表【係数】!AA659</f>
        <v>0</v>
      </c>
      <c r="H670" s="67">
        <f>詳細表【係数】!AE659</f>
        <v>0</v>
      </c>
      <c r="I670" s="67">
        <f>詳細表【係数】!M659</f>
        <v>1.1829271539585192E-4</v>
      </c>
      <c r="J670" s="67">
        <f>詳細表【係数】!N659</f>
        <v>5.130014412605726E-5</v>
      </c>
      <c r="K670" s="67">
        <f>詳細表【係数】!O659</f>
        <v>4.213631855348662E-5</v>
      </c>
      <c r="L670" s="67">
        <f>詳細表【係数】!AB659</f>
        <v>1.7837529702845762E-11</v>
      </c>
      <c r="M670" s="67">
        <f>詳細表【係数】!AF659</f>
        <v>1.3041435160275813E-11</v>
      </c>
      <c r="N670" s="67">
        <f>詳細表【係数】!U659</f>
        <v>7.1115860353969409E-5</v>
      </c>
      <c r="O670" s="67">
        <f>詳細表【係数】!V659</f>
        <v>3.0840900672528837E-5</v>
      </c>
      <c r="P670" s="67">
        <f>詳細表【係数】!W659</f>
        <v>2.5331741993177737E-5</v>
      </c>
      <c r="Q670" s="67">
        <f>詳細表【係数】!AC659</f>
        <v>1.0723663474647428E-11</v>
      </c>
      <c r="R670" s="67">
        <f>詳細表【係数】!AG659</f>
        <v>7.8403211775967374E-12</v>
      </c>
      <c r="S670" s="67">
        <f t="shared" si="49"/>
        <v>1.8940857574982131E-4</v>
      </c>
      <c r="T670" s="67">
        <f t="shared" si="50"/>
        <v>8.2141044798586104E-5</v>
      </c>
      <c r="U670" s="67">
        <f t="shared" si="51"/>
        <v>6.746806054666436E-5</v>
      </c>
      <c r="V670" s="67">
        <f t="shared" si="52"/>
        <v>2.8561193177493191E-11</v>
      </c>
      <c r="W670" s="67">
        <f t="shared" si="53"/>
        <v>2.0881756337872551E-11</v>
      </c>
    </row>
    <row r="671" spans="2:23" x14ac:dyDescent="0.15">
      <c r="B671" s="155" t="s">
        <v>94</v>
      </c>
      <c r="C671" s="41" t="s">
        <v>981</v>
      </c>
      <c r="D671" s="46">
        <f>詳細表【係数】!G660</f>
        <v>0</v>
      </c>
      <c r="E671" s="46">
        <f>詳細表【係数】!H660</f>
        <v>0</v>
      </c>
      <c r="F671" s="46">
        <f>詳細表【係数】!I660</f>
        <v>0</v>
      </c>
      <c r="G671" s="46">
        <f>詳細表【係数】!AA660</f>
        <v>0</v>
      </c>
      <c r="H671" s="46">
        <f>詳細表【係数】!AE660</f>
        <v>0</v>
      </c>
      <c r="I671" s="46">
        <f>詳細表【係数】!M660</f>
        <v>1.5963238949884739E-4</v>
      </c>
      <c r="J671" s="46">
        <f>詳細表【係数】!N660</f>
        <v>5.1879169630397256E-5</v>
      </c>
      <c r="K671" s="46">
        <f>詳細表【係数】!O660</f>
        <v>3.7704942430897424E-5</v>
      </c>
      <c r="L671" s="46">
        <f>詳細表【係数】!AB660</f>
        <v>7.3818446011027689E-12</v>
      </c>
      <c r="M671" s="46">
        <f>詳細表【係数】!AF660</f>
        <v>5.9706096038331222E-12</v>
      </c>
      <c r="N671" s="46">
        <f>詳細表【係数】!U660</f>
        <v>7.3790914018828936E-5</v>
      </c>
      <c r="O671" s="46">
        <f>詳細表【係数】!V660</f>
        <v>2.3981419795714618E-5</v>
      </c>
      <c r="P671" s="46">
        <f>詳細表【係数】!W660</f>
        <v>1.742930851149939E-5</v>
      </c>
      <c r="Q671" s="46">
        <f>詳細表【係数】!AC660</f>
        <v>3.4122966020267714E-12</v>
      </c>
      <c r="R671" s="46">
        <f>詳細表【係数】!AG660</f>
        <v>2.759945781051065E-12</v>
      </c>
      <c r="S671" s="46">
        <f t="shared" si="49"/>
        <v>2.3342330351767634E-4</v>
      </c>
      <c r="T671" s="46">
        <f t="shared" si="50"/>
        <v>7.5860589426111877E-5</v>
      </c>
      <c r="U671" s="46">
        <f t="shared" si="51"/>
        <v>5.5134250942396817E-5</v>
      </c>
      <c r="V671" s="46">
        <f t="shared" si="52"/>
        <v>1.0794141203129539E-11</v>
      </c>
      <c r="W671" s="46">
        <f t="shared" si="53"/>
        <v>8.730555384884188E-12</v>
      </c>
    </row>
    <row r="672" spans="2:23" x14ac:dyDescent="0.15">
      <c r="B672" s="155" t="s">
        <v>95</v>
      </c>
      <c r="C672" s="41" t="s">
        <v>210</v>
      </c>
      <c r="D672" s="46">
        <f>詳細表【係数】!G661</f>
        <v>0</v>
      </c>
      <c r="E672" s="46">
        <f>詳細表【係数】!H661</f>
        <v>0</v>
      </c>
      <c r="F672" s="46">
        <f>詳細表【係数】!I661</f>
        <v>0</v>
      </c>
      <c r="G672" s="46">
        <f>詳細表【係数】!AA661</f>
        <v>0</v>
      </c>
      <c r="H672" s="46">
        <f>詳細表【係数】!AE661</f>
        <v>0</v>
      </c>
      <c r="I672" s="46">
        <f>詳細表【係数】!M661</f>
        <v>0</v>
      </c>
      <c r="J672" s="46">
        <f>詳細表【係数】!N661</f>
        <v>0</v>
      </c>
      <c r="K672" s="46">
        <f>詳細表【係数】!O661</f>
        <v>0</v>
      </c>
      <c r="L672" s="46">
        <f>詳細表【係数】!AB661</f>
        <v>0</v>
      </c>
      <c r="M672" s="46">
        <f>詳細表【係数】!AF661</f>
        <v>0</v>
      </c>
      <c r="N672" s="46">
        <f>詳細表【係数】!U661</f>
        <v>0</v>
      </c>
      <c r="O672" s="46">
        <f>詳細表【係数】!V661</f>
        <v>0</v>
      </c>
      <c r="P672" s="46">
        <f>詳細表【係数】!W661</f>
        <v>0</v>
      </c>
      <c r="Q672" s="46">
        <f>詳細表【係数】!AC661</f>
        <v>0</v>
      </c>
      <c r="R672" s="46">
        <f>詳細表【係数】!AG661</f>
        <v>0</v>
      </c>
      <c r="S672" s="46">
        <f t="shared" si="49"/>
        <v>0</v>
      </c>
      <c r="T672" s="46">
        <f t="shared" si="50"/>
        <v>0</v>
      </c>
      <c r="U672" s="46">
        <f t="shared" si="51"/>
        <v>0</v>
      </c>
      <c r="V672" s="46">
        <f t="shared" si="52"/>
        <v>0</v>
      </c>
      <c r="W672" s="46">
        <f t="shared" si="53"/>
        <v>0</v>
      </c>
    </row>
    <row r="673" spans="2:23" x14ac:dyDescent="0.15">
      <c r="B673" s="155" t="s">
        <v>96</v>
      </c>
      <c r="C673" s="41" t="s">
        <v>176</v>
      </c>
      <c r="D673" s="46">
        <f>詳細表【係数】!G662</f>
        <v>0</v>
      </c>
      <c r="E673" s="46">
        <f>詳細表【係数】!H662</f>
        <v>0</v>
      </c>
      <c r="F673" s="46">
        <f>詳細表【係数】!I662</f>
        <v>0</v>
      </c>
      <c r="G673" s="46">
        <f>詳細表【係数】!AA662</f>
        <v>0</v>
      </c>
      <c r="H673" s="46">
        <f>詳細表【係数】!AE662</f>
        <v>0</v>
      </c>
      <c r="I673" s="46">
        <f>詳細表【係数】!M662</f>
        <v>3.0288355445957866E-3</v>
      </c>
      <c r="J673" s="46">
        <f>詳細表【係数】!N662</f>
        <v>1.3437758466492244E-3</v>
      </c>
      <c r="K673" s="46">
        <f>詳細表【係数】!O662</f>
        <v>1.0118352857735001E-3</v>
      </c>
      <c r="L673" s="46">
        <f>詳細表【係数】!AB662</f>
        <v>3.1804795137844936E-10</v>
      </c>
      <c r="M673" s="46">
        <f>詳細表【係数】!AF662</f>
        <v>2.7316133649859197E-10</v>
      </c>
      <c r="N673" s="46">
        <f>詳細表【係数】!U662</f>
        <v>3.9899374165363281E-4</v>
      </c>
      <c r="O673" s="46">
        <f>詳細表【係数】!V662</f>
        <v>1.7701791500532109E-4</v>
      </c>
      <c r="P673" s="46">
        <f>詳細表【係数】!W662</f>
        <v>1.3329081115951431E-4</v>
      </c>
      <c r="Q673" s="46">
        <f>詳細表【係数】!AC662</f>
        <v>4.1897006383255301E-11</v>
      </c>
      <c r="R673" s="46">
        <f>詳細表【係数】!AG662</f>
        <v>3.5984015018294921E-11</v>
      </c>
      <c r="S673" s="46">
        <f t="shared" si="49"/>
        <v>3.4278292862494194E-3</v>
      </c>
      <c r="T673" s="46">
        <f t="shared" si="50"/>
        <v>1.5207937616545455E-3</v>
      </c>
      <c r="U673" s="46">
        <f t="shared" si="51"/>
        <v>1.1451260969330143E-3</v>
      </c>
      <c r="V673" s="46">
        <f t="shared" si="52"/>
        <v>3.5994495776170465E-10</v>
      </c>
      <c r="W673" s="46">
        <f t="shared" si="53"/>
        <v>3.0914535151688689E-10</v>
      </c>
    </row>
    <row r="674" spans="2:23" x14ac:dyDescent="0.15">
      <c r="B674" s="155" t="s">
        <v>97</v>
      </c>
      <c r="C674" s="41" t="s">
        <v>982</v>
      </c>
      <c r="D674" s="46">
        <f>詳細表【係数】!G663</f>
        <v>0</v>
      </c>
      <c r="E674" s="46">
        <f>詳細表【係数】!H663</f>
        <v>0</v>
      </c>
      <c r="F674" s="46">
        <f>詳細表【係数】!I663</f>
        <v>0</v>
      </c>
      <c r="G674" s="46">
        <f>詳細表【係数】!AA663</f>
        <v>0</v>
      </c>
      <c r="H674" s="46">
        <f>詳細表【係数】!AE663</f>
        <v>0</v>
      </c>
      <c r="I674" s="46">
        <f>詳細表【係数】!M663</f>
        <v>0</v>
      </c>
      <c r="J674" s="46">
        <f>詳細表【係数】!N663</f>
        <v>0</v>
      </c>
      <c r="K674" s="46">
        <f>詳細表【係数】!O663</f>
        <v>0</v>
      </c>
      <c r="L674" s="46">
        <f>詳細表【係数】!AB663</f>
        <v>0</v>
      </c>
      <c r="M674" s="46">
        <f>詳細表【係数】!AF663</f>
        <v>0</v>
      </c>
      <c r="N674" s="46">
        <f>詳細表【係数】!U663</f>
        <v>0</v>
      </c>
      <c r="O674" s="46">
        <f>詳細表【係数】!V663</f>
        <v>0</v>
      </c>
      <c r="P674" s="46">
        <f>詳細表【係数】!W663</f>
        <v>0</v>
      </c>
      <c r="Q674" s="46">
        <f>詳細表【係数】!AC663</f>
        <v>0</v>
      </c>
      <c r="R674" s="46">
        <f>詳細表【係数】!AG663</f>
        <v>0</v>
      </c>
      <c r="S674" s="46">
        <f t="shared" si="49"/>
        <v>0</v>
      </c>
      <c r="T674" s="46">
        <f t="shared" si="50"/>
        <v>0</v>
      </c>
      <c r="U674" s="46">
        <f t="shared" si="51"/>
        <v>0</v>
      </c>
      <c r="V674" s="46">
        <f t="shared" si="52"/>
        <v>0</v>
      </c>
      <c r="W674" s="46">
        <f t="shared" si="53"/>
        <v>0</v>
      </c>
    </row>
    <row r="675" spans="2:23" x14ac:dyDescent="0.15">
      <c r="B675" s="155" t="s">
        <v>98</v>
      </c>
      <c r="C675" s="41" t="s">
        <v>983</v>
      </c>
      <c r="D675" s="67">
        <f>詳細表【係数】!G664</f>
        <v>0</v>
      </c>
      <c r="E675" s="67">
        <f>詳細表【係数】!H664</f>
        <v>0</v>
      </c>
      <c r="F675" s="67">
        <f>詳細表【係数】!I664</f>
        <v>0</v>
      </c>
      <c r="G675" s="67">
        <f>詳細表【係数】!AA664</f>
        <v>0</v>
      </c>
      <c r="H675" s="67">
        <f>詳細表【係数】!AE664</f>
        <v>0</v>
      </c>
      <c r="I675" s="67">
        <f>詳細表【係数】!M664</f>
        <v>0</v>
      </c>
      <c r="J675" s="67">
        <f>詳細表【係数】!N664</f>
        <v>0</v>
      </c>
      <c r="K675" s="67">
        <f>詳細表【係数】!O664</f>
        <v>0</v>
      </c>
      <c r="L675" s="67">
        <f>詳細表【係数】!AB664</f>
        <v>0</v>
      </c>
      <c r="M675" s="67">
        <f>詳細表【係数】!AF664</f>
        <v>0</v>
      </c>
      <c r="N675" s="67">
        <f>詳細表【係数】!U664</f>
        <v>0</v>
      </c>
      <c r="O675" s="67">
        <f>詳細表【係数】!V664</f>
        <v>0</v>
      </c>
      <c r="P675" s="67">
        <f>詳細表【係数】!W664</f>
        <v>0</v>
      </c>
      <c r="Q675" s="67">
        <f>詳細表【係数】!AC664</f>
        <v>0</v>
      </c>
      <c r="R675" s="67">
        <f>詳細表【係数】!AG664</f>
        <v>0</v>
      </c>
      <c r="S675" s="67">
        <f t="shared" ref="S675:S717" si="54">D675+I675+N675</f>
        <v>0</v>
      </c>
      <c r="T675" s="67">
        <f t="shared" ref="T675:T717" si="55">E675+J675+O675</f>
        <v>0</v>
      </c>
      <c r="U675" s="67">
        <f t="shared" ref="U675:U717" si="56">F675+K675+P675</f>
        <v>0</v>
      </c>
      <c r="V675" s="67">
        <f t="shared" ref="V675:V717" si="57">G675+L675+Q675</f>
        <v>0</v>
      </c>
      <c r="W675" s="67">
        <f t="shared" ref="W675:W717" si="58">H675+M675+R675</f>
        <v>0</v>
      </c>
    </row>
    <row r="676" spans="2:23" x14ac:dyDescent="0.15">
      <c r="B676" s="162" t="s">
        <v>99</v>
      </c>
      <c r="C676" s="116" t="s">
        <v>177</v>
      </c>
      <c r="D676" s="46">
        <f>詳細表【係数】!G665</f>
        <v>0</v>
      </c>
      <c r="E676" s="46">
        <f>詳細表【係数】!H665</f>
        <v>0</v>
      </c>
      <c r="F676" s="46">
        <f>詳細表【係数】!I665</f>
        <v>0</v>
      </c>
      <c r="G676" s="46">
        <f>詳細表【係数】!AA665</f>
        <v>0</v>
      </c>
      <c r="H676" s="46">
        <f>詳細表【係数】!AE665</f>
        <v>0</v>
      </c>
      <c r="I676" s="46">
        <f>詳細表【係数】!M665</f>
        <v>3.0974237458059849E-2</v>
      </c>
      <c r="J676" s="46">
        <f>詳細表【係数】!N665</f>
        <v>1.1336075532994726E-2</v>
      </c>
      <c r="K676" s="46">
        <f>詳細表【係数】!O665</f>
        <v>1.983910415640334E-3</v>
      </c>
      <c r="L676" s="46">
        <f>詳細表【係数】!AB665</f>
        <v>1.9145089583423745E-10</v>
      </c>
      <c r="M676" s="46">
        <f>詳細表【係数】!AF665</f>
        <v>1.9145089583423745E-10</v>
      </c>
      <c r="N676" s="46">
        <f>詳細表【係数】!U665</f>
        <v>3.8162118826697154E-3</v>
      </c>
      <c r="O676" s="46">
        <f>詳細表【係数】!V665</f>
        <v>1.3966725156812191E-3</v>
      </c>
      <c r="P676" s="46">
        <f>詳細表【係数】!W665</f>
        <v>2.4442966554286523E-4</v>
      </c>
      <c r="Q676" s="46">
        <f>詳細表【係数】!AC665</f>
        <v>2.3587898963442082E-11</v>
      </c>
      <c r="R676" s="46">
        <f>詳細表【係数】!AG665</f>
        <v>2.3587898963442082E-11</v>
      </c>
      <c r="S676" s="46">
        <f t="shared" si="54"/>
        <v>3.4790449340729564E-2</v>
      </c>
      <c r="T676" s="46">
        <f t="shared" si="55"/>
        <v>1.2732748048675946E-2</v>
      </c>
      <c r="U676" s="46">
        <f t="shared" si="56"/>
        <v>2.2283400811831991E-3</v>
      </c>
      <c r="V676" s="46">
        <f t="shared" si="57"/>
        <v>2.1503879479767953E-10</v>
      </c>
      <c r="W676" s="46">
        <f t="shared" si="58"/>
        <v>2.1503879479767953E-10</v>
      </c>
    </row>
    <row r="677" spans="2:23" x14ac:dyDescent="0.15">
      <c r="B677" s="155" t="s">
        <v>100</v>
      </c>
      <c r="C677" s="41" t="s">
        <v>178</v>
      </c>
      <c r="D677" s="46">
        <f>詳細表【係数】!G666</f>
        <v>0</v>
      </c>
      <c r="E677" s="46">
        <f>詳細表【係数】!H666</f>
        <v>0</v>
      </c>
      <c r="F677" s="46">
        <f>詳細表【係数】!I666</f>
        <v>0</v>
      </c>
      <c r="G677" s="46">
        <f>詳細表【係数】!AA666</f>
        <v>0</v>
      </c>
      <c r="H677" s="46">
        <f>詳細表【係数】!AE666</f>
        <v>0</v>
      </c>
      <c r="I677" s="46">
        <f>詳細表【係数】!M666</f>
        <v>4.1307507098423714E-3</v>
      </c>
      <c r="J677" s="46">
        <f>詳細表【係数】!N666</f>
        <v>1.3267247344614214E-3</v>
      </c>
      <c r="K677" s="46">
        <f>詳細表【係数】!O666</f>
        <v>3.6197284132886829E-4</v>
      </c>
      <c r="L677" s="46">
        <f>詳細表【係数】!AB666</f>
        <v>2.6222091884734993E-11</v>
      </c>
      <c r="M677" s="46">
        <f>詳細表【係数】!AF666</f>
        <v>2.6222091884734993E-11</v>
      </c>
      <c r="N677" s="46">
        <f>詳細表【係数】!U666</f>
        <v>7.2982257424721291E-4</v>
      </c>
      <c r="O677" s="46">
        <f>詳細表【係数】!V666</f>
        <v>2.3440622033059789E-4</v>
      </c>
      <c r="P677" s="46">
        <f>詳細表【係数】!W666</f>
        <v>6.3953496452051332E-5</v>
      </c>
      <c r="Q677" s="46">
        <f>詳細表【係数】!AC666</f>
        <v>4.632928962734361E-12</v>
      </c>
      <c r="R677" s="46">
        <f>詳細表【係数】!AG666</f>
        <v>4.632928962734361E-12</v>
      </c>
      <c r="S677" s="46">
        <f t="shared" si="54"/>
        <v>4.8605732840895843E-3</v>
      </c>
      <c r="T677" s="46">
        <f t="shared" si="55"/>
        <v>1.5611309547920193E-3</v>
      </c>
      <c r="U677" s="46">
        <f t="shared" si="56"/>
        <v>4.2592633778091964E-4</v>
      </c>
      <c r="V677" s="46">
        <f t="shared" si="57"/>
        <v>3.0855020847469354E-11</v>
      </c>
      <c r="W677" s="46">
        <f t="shared" si="58"/>
        <v>3.0855020847469354E-11</v>
      </c>
    </row>
    <row r="678" spans="2:23" x14ac:dyDescent="0.15">
      <c r="B678" s="155" t="s">
        <v>101</v>
      </c>
      <c r="C678" s="41" t="s">
        <v>179</v>
      </c>
      <c r="D678" s="46">
        <f>詳細表【係数】!G667</f>
        <v>0</v>
      </c>
      <c r="E678" s="46">
        <f>詳細表【係数】!H667</f>
        <v>0</v>
      </c>
      <c r="F678" s="46">
        <f>詳細表【係数】!I667</f>
        <v>0</v>
      </c>
      <c r="G678" s="46">
        <f>詳細表【係数】!AA667</f>
        <v>0</v>
      </c>
      <c r="H678" s="46">
        <f>詳細表【係数】!AE667</f>
        <v>0</v>
      </c>
      <c r="I678" s="46">
        <f>詳細表【係数】!M667</f>
        <v>1.1979493202007328E-2</v>
      </c>
      <c r="J678" s="46">
        <f>詳細表【係数】!N667</f>
        <v>6.1068305387334048E-3</v>
      </c>
      <c r="K678" s="46">
        <f>詳細表【係数】!O667</f>
        <v>1.0718421366444819E-3</v>
      </c>
      <c r="L678" s="46">
        <f>詳細表【係数】!AB667</f>
        <v>2.0275020857786772E-10</v>
      </c>
      <c r="M678" s="46">
        <f>詳細表【係数】!AF667</f>
        <v>2.0275020857786772E-10</v>
      </c>
      <c r="N678" s="46">
        <f>詳細表【係数】!U667</f>
        <v>1.6445996678919933E-3</v>
      </c>
      <c r="O678" s="46">
        <f>詳細表【係数】!V667</f>
        <v>8.3837365291803399E-4</v>
      </c>
      <c r="P678" s="46">
        <f>詳細表【係数】!W667</f>
        <v>1.4714739532243202E-4</v>
      </c>
      <c r="Q678" s="46">
        <f>詳細表【係数】!AC667</f>
        <v>2.7834476807109057E-11</v>
      </c>
      <c r="R678" s="46">
        <f>詳細表【係数】!AG667</f>
        <v>2.7834476807109057E-11</v>
      </c>
      <c r="S678" s="46">
        <f t="shared" si="54"/>
        <v>1.3624092869899322E-2</v>
      </c>
      <c r="T678" s="46">
        <f t="shared" si="55"/>
        <v>6.9452041916514386E-3</v>
      </c>
      <c r="U678" s="46">
        <f t="shared" si="56"/>
        <v>1.2189895319669138E-3</v>
      </c>
      <c r="V678" s="46">
        <f t="shared" si="57"/>
        <v>2.3058468538497676E-10</v>
      </c>
      <c r="W678" s="46">
        <f t="shared" si="58"/>
        <v>2.3058468538497676E-10</v>
      </c>
    </row>
    <row r="679" spans="2:23" x14ac:dyDescent="0.15">
      <c r="B679" s="155" t="s">
        <v>102</v>
      </c>
      <c r="C679" s="41" t="s">
        <v>180</v>
      </c>
      <c r="D679" s="46">
        <f>詳細表【係数】!G668</f>
        <v>0</v>
      </c>
      <c r="E679" s="46">
        <f>詳細表【係数】!H668</f>
        <v>0</v>
      </c>
      <c r="F679" s="46">
        <f>詳細表【係数】!I668</f>
        <v>0</v>
      </c>
      <c r="G679" s="46">
        <f>詳細表【係数】!AA668</f>
        <v>0</v>
      </c>
      <c r="H679" s="46">
        <f>詳細表【係数】!AE668</f>
        <v>0</v>
      </c>
      <c r="I679" s="46">
        <f>詳細表【係数】!M668</f>
        <v>2.0869482350406591E-2</v>
      </c>
      <c r="J679" s="46">
        <f>詳細表【係数】!N668</f>
        <v>1.3171888275333421E-2</v>
      </c>
      <c r="K679" s="46">
        <f>詳細表【係数】!O668</f>
        <v>9.2928271657608148E-3</v>
      </c>
      <c r="L679" s="46">
        <f>詳細表【係数】!AB668</f>
        <v>1.3752300690726128E-9</v>
      </c>
      <c r="M679" s="46">
        <f>詳細表【係数】!AF668</f>
        <v>1.3358090597216371E-9</v>
      </c>
      <c r="N679" s="46">
        <f>詳細表【係数】!U668</f>
        <v>2.8708832318480559E-4</v>
      </c>
      <c r="O679" s="46">
        <f>詳細表【係数】!V668</f>
        <v>1.8119737014317459E-4</v>
      </c>
      <c r="P679" s="46">
        <f>詳細表【係数】!W668</f>
        <v>1.278355698464416E-4</v>
      </c>
      <c r="Q679" s="46">
        <f>詳細表【係数】!AC668</f>
        <v>1.8918173814487968E-11</v>
      </c>
      <c r="R679" s="46">
        <f>詳細表【係数】!AG668</f>
        <v>1.8375883819805677E-11</v>
      </c>
      <c r="S679" s="46">
        <f t="shared" si="54"/>
        <v>2.1156570673591397E-2</v>
      </c>
      <c r="T679" s="46">
        <f t="shared" si="55"/>
        <v>1.3353085645476595E-2</v>
      </c>
      <c r="U679" s="46">
        <f t="shared" si="56"/>
        <v>9.4206627356072572E-3</v>
      </c>
      <c r="V679" s="46">
        <f t="shared" si="57"/>
        <v>1.3941482428871008E-9</v>
      </c>
      <c r="W679" s="46">
        <f t="shared" si="58"/>
        <v>1.3541849435414427E-9</v>
      </c>
    </row>
    <row r="680" spans="2:23" x14ac:dyDescent="0.15">
      <c r="B680" s="163" t="s">
        <v>103</v>
      </c>
      <c r="C680" s="62" t="s">
        <v>181</v>
      </c>
      <c r="D680" s="67">
        <f>詳細表【係数】!G669</f>
        <v>0</v>
      </c>
      <c r="E680" s="67">
        <f>詳細表【係数】!H669</f>
        <v>0</v>
      </c>
      <c r="F680" s="67">
        <f>詳細表【係数】!I669</f>
        <v>0</v>
      </c>
      <c r="G680" s="67">
        <f>詳細表【係数】!AA669</f>
        <v>0</v>
      </c>
      <c r="H680" s="67">
        <f>詳細表【係数】!AE669</f>
        <v>0</v>
      </c>
      <c r="I680" s="67">
        <f>詳細表【係数】!M669</f>
        <v>2.9216545106191618E-2</v>
      </c>
      <c r="J680" s="67">
        <f>詳細表【係数】!N669</f>
        <v>2.0167890725926441E-2</v>
      </c>
      <c r="K680" s="67">
        <f>詳細表【係数】!O669</f>
        <v>1.3321229478647563E-2</v>
      </c>
      <c r="L680" s="67">
        <f>詳細表【係数】!AB669</f>
        <v>3.6838674791021934E-9</v>
      </c>
      <c r="M680" s="67">
        <f>詳細表【係数】!AF669</f>
        <v>3.4730206182410483E-9</v>
      </c>
      <c r="N680" s="67">
        <f>詳細表【係数】!U669</f>
        <v>1.8430430553526236E-2</v>
      </c>
      <c r="O680" s="67">
        <f>詳細表【係数】!V669</f>
        <v>1.2722343045157699E-2</v>
      </c>
      <c r="P680" s="67">
        <f>詳細表【係数】!W669</f>
        <v>8.4033205809050382E-3</v>
      </c>
      <c r="Q680" s="67">
        <f>詳細表【係数】!AC669</f>
        <v>2.323863533323735E-9</v>
      </c>
      <c r="R680" s="67">
        <f>詳細表【係数】!AG669</f>
        <v>2.1908567588264037E-9</v>
      </c>
      <c r="S680" s="67">
        <f t="shared" si="54"/>
        <v>4.7646975659717858E-2</v>
      </c>
      <c r="T680" s="67">
        <f t="shared" si="55"/>
        <v>3.2890233771084139E-2</v>
      </c>
      <c r="U680" s="67">
        <f t="shared" si="56"/>
        <v>2.1724550059552601E-2</v>
      </c>
      <c r="V680" s="67">
        <f t="shared" si="57"/>
        <v>6.0077310124259289E-9</v>
      </c>
      <c r="W680" s="67">
        <f t="shared" si="58"/>
        <v>5.6638773770674524E-9</v>
      </c>
    </row>
    <row r="681" spans="2:23" x14ac:dyDescent="0.15">
      <c r="B681" s="155" t="s">
        <v>104</v>
      </c>
      <c r="C681" s="41" t="s">
        <v>182</v>
      </c>
      <c r="D681" s="46">
        <f>詳細表【係数】!G670</f>
        <v>0</v>
      </c>
      <c r="E681" s="46">
        <f>詳細表【係数】!H670</f>
        <v>0</v>
      </c>
      <c r="F681" s="46">
        <f>詳細表【係数】!I670</f>
        <v>0</v>
      </c>
      <c r="G681" s="46">
        <f>詳細表【係数】!AA670</f>
        <v>0</v>
      </c>
      <c r="H681" s="46">
        <f>詳細表【係数】!AE670</f>
        <v>0</v>
      </c>
      <c r="I681" s="46">
        <f>詳細表【係数】!M670</f>
        <v>1.5846732259144927E-2</v>
      </c>
      <c r="J681" s="46">
        <f>詳細表【係数】!N670</f>
        <v>1.0732674626278553E-2</v>
      </c>
      <c r="K681" s="46">
        <f>詳細表【係数】!O670</f>
        <v>5.0121068879934502E-3</v>
      </c>
      <c r="L681" s="46">
        <f>詳細表【係数】!AB670</f>
        <v>7.6862545697195772E-10</v>
      </c>
      <c r="M681" s="46">
        <f>詳細表【係数】!AF670</f>
        <v>7.3538648340964636E-10</v>
      </c>
      <c r="N681" s="46">
        <f>詳細表【係数】!U670</f>
        <v>9.7508394030447997E-3</v>
      </c>
      <c r="O681" s="46">
        <f>詳細表【係数】!V670</f>
        <v>6.6040483889404072E-3</v>
      </c>
      <c r="P681" s="46">
        <f>詳細表【係数】!W670</f>
        <v>3.0840585009262898E-3</v>
      </c>
      <c r="Q681" s="46">
        <f>詳細表【係数】!AC670</f>
        <v>4.7295197959190417E-10</v>
      </c>
      <c r="R681" s="46">
        <f>詳細表【係数】!AG670</f>
        <v>4.5249931541938288E-10</v>
      </c>
      <c r="S681" s="46">
        <f t="shared" si="54"/>
        <v>2.5597571662189726E-2</v>
      </c>
      <c r="T681" s="46">
        <f t="shared" si="55"/>
        <v>1.733672301521896E-2</v>
      </c>
      <c r="U681" s="46">
        <f t="shared" si="56"/>
        <v>8.0961653889197391E-3</v>
      </c>
      <c r="V681" s="46">
        <f t="shared" si="57"/>
        <v>1.2415774365638619E-9</v>
      </c>
      <c r="W681" s="46">
        <f t="shared" si="58"/>
        <v>1.1878857988290293E-9</v>
      </c>
    </row>
    <row r="682" spans="2:23" x14ac:dyDescent="0.15">
      <c r="B682" s="155" t="s">
        <v>105</v>
      </c>
      <c r="C682" s="41" t="s">
        <v>183</v>
      </c>
      <c r="D682" s="46">
        <f>詳細表【係数】!G671</f>
        <v>0</v>
      </c>
      <c r="E682" s="46">
        <f>詳細表【係数】!H671</f>
        <v>0</v>
      </c>
      <c r="F682" s="46">
        <f>詳細表【係数】!I671</f>
        <v>0</v>
      </c>
      <c r="G682" s="46">
        <f>詳細表【係数】!AA671</f>
        <v>0</v>
      </c>
      <c r="H682" s="46">
        <f>詳細表【係数】!AE671</f>
        <v>0</v>
      </c>
      <c r="I682" s="46">
        <f>詳細表【係数】!M671</f>
        <v>9.6569079568651298E-3</v>
      </c>
      <c r="J682" s="46">
        <f>詳細表【係数】!N671</f>
        <v>6.90581861389933E-3</v>
      </c>
      <c r="K682" s="46">
        <f>詳細表【係数】!O671</f>
        <v>1.8344273322685074E-3</v>
      </c>
      <c r="L682" s="46">
        <f>詳細表【係数】!AB671</f>
        <v>3.8158887917710035E-10</v>
      </c>
      <c r="M682" s="46">
        <f>詳細表【係数】!AF671</f>
        <v>3.4600873560968896E-10</v>
      </c>
      <c r="N682" s="46">
        <f>詳細表【係数】!U671</f>
        <v>1.7823129162696208E-3</v>
      </c>
      <c r="O682" s="46">
        <f>詳細表【係数】!V671</f>
        <v>1.2745621857375073E-3</v>
      </c>
      <c r="P682" s="46">
        <f>詳細表【係数】!W671</f>
        <v>3.3856836400059798E-4</v>
      </c>
      <c r="Q682" s="46">
        <f>詳細表【係数】!AC671</f>
        <v>7.042738639532135E-11</v>
      </c>
      <c r="R682" s="46">
        <f>詳細表【係数】!AG671</f>
        <v>6.3860589887973176E-11</v>
      </c>
      <c r="S682" s="46">
        <f t="shared" si="54"/>
        <v>1.143922087313475E-2</v>
      </c>
      <c r="T682" s="46">
        <f t="shared" si="55"/>
        <v>8.1803807996368369E-3</v>
      </c>
      <c r="U682" s="46">
        <f t="shared" si="56"/>
        <v>2.1729956962691054E-3</v>
      </c>
      <c r="V682" s="46">
        <f t="shared" si="57"/>
        <v>4.5201626557242172E-10</v>
      </c>
      <c r="W682" s="46">
        <f t="shared" si="58"/>
        <v>4.0986932549766215E-10</v>
      </c>
    </row>
    <row r="683" spans="2:23" x14ac:dyDescent="0.15">
      <c r="B683" s="155" t="s">
        <v>106</v>
      </c>
      <c r="C683" s="41" t="s">
        <v>211</v>
      </c>
      <c r="D683" s="46">
        <f>詳細表【係数】!G672</f>
        <v>0</v>
      </c>
      <c r="E683" s="46">
        <f>詳細表【係数】!H672</f>
        <v>0</v>
      </c>
      <c r="F683" s="46">
        <f>詳細表【係数】!I672</f>
        <v>0</v>
      </c>
      <c r="G683" s="46">
        <f>詳細表【係数】!AA672</f>
        <v>0</v>
      </c>
      <c r="H683" s="46">
        <f>詳細表【係数】!AE672</f>
        <v>0</v>
      </c>
      <c r="I683" s="46">
        <f>詳細表【係数】!M672</f>
        <v>0</v>
      </c>
      <c r="J683" s="46">
        <f>詳細表【係数】!N672</f>
        <v>0</v>
      </c>
      <c r="K683" s="46">
        <f>詳細表【係数】!O672</f>
        <v>0</v>
      </c>
      <c r="L683" s="46">
        <f>詳細表【係数】!AB672</f>
        <v>0</v>
      </c>
      <c r="M683" s="46">
        <f>詳細表【係数】!AF672</f>
        <v>0</v>
      </c>
      <c r="N683" s="46">
        <f>詳細表【係数】!U672</f>
        <v>9.1108981664787484E-3</v>
      </c>
      <c r="O683" s="46">
        <f>詳細表【係数】!V672</f>
        <v>6.7720303801217536E-3</v>
      </c>
      <c r="P683" s="46">
        <f>詳細表【係数】!W672</f>
        <v>1.8462650675132219E-3</v>
      </c>
      <c r="Q683" s="46">
        <f>詳細表【係数】!AC672</f>
        <v>3.0425209973242336E-10</v>
      </c>
      <c r="R683" s="46">
        <f>詳細表【係数】!AG672</f>
        <v>1.9497845827922902E-10</v>
      </c>
      <c r="S683" s="46">
        <f t="shared" si="54"/>
        <v>9.1108981664787484E-3</v>
      </c>
      <c r="T683" s="46">
        <f t="shared" si="55"/>
        <v>6.7720303801217536E-3</v>
      </c>
      <c r="U683" s="46">
        <f t="shared" si="56"/>
        <v>1.8462650675132219E-3</v>
      </c>
      <c r="V683" s="46">
        <f t="shared" si="57"/>
        <v>3.0425209973242336E-10</v>
      </c>
      <c r="W683" s="46">
        <f t="shared" si="58"/>
        <v>1.9497845827922902E-10</v>
      </c>
    </row>
    <row r="684" spans="2:23" x14ac:dyDescent="0.15">
      <c r="B684" s="155" t="s">
        <v>107</v>
      </c>
      <c r="C684" s="41" t="s">
        <v>984</v>
      </c>
      <c r="D684" s="46">
        <f>詳細表【係数】!G673</f>
        <v>0</v>
      </c>
      <c r="E684" s="46">
        <f>詳細表【係数】!H673</f>
        <v>0</v>
      </c>
      <c r="F684" s="46">
        <f>詳細表【係数】!I673</f>
        <v>0</v>
      </c>
      <c r="G684" s="46">
        <f>詳細表【係数】!AA673</f>
        <v>0</v>
      </c>
      <c r="H684" s="46">
        <f>詳細表【係数】!AE673</f>
        <v>0</v>
      </c>
      <c r="I684" s="46">
        <f>詳細表【係数】!M673</f>
        <v>0</v>
      </c>
      <c r="J684" s="46">
        <f>詳細表【係数】!N673</f>
        <v>0</v>
      </c>
      <c r="K684" s="46">
        <f>詳細表【係数】!O673</f>
        <v>0</v>
      </c>
      <c r="L684" s="46">
        <f>詳細表【係数】!AB673</f>
        <v>0</v>
      </c>
      <c r="M684" s="46">
        <f>詳細表【係数】!AF673</f>
        <v>0</v>
      </c>
      <c r="N684" s="46">
        <f>詳細表【係数】!U673</f>
        <v>0</v>
      </c>
      <c r="O684" s="46">
        <f>詳細表【係数】!V673</f>
        <v>0</v>
      </c>
      <c r="P684" s="46">
        <f>詳細表【係数】!W673</f>
        <v>0</v>
      </c>
      <c r="Q684" s="46">
        <f>詳細表【係数】!AC673</f>
        <v>0</v>
      </c>
      <c r="R684" s="46">
        <f>詳細表【係数】!AG673</f>
        <v>0</v>
      </c>
      <c r="S684" s="46">
        <f t="shared" si="54"/>
        <v>0</v>
      </c>
      <c r="T684" s="46">
        <f t="shared" si="55"/>
        <v>0</v>
      </c>
      <c r="U684" s="46">
        <f t="shared" si="56"/>
        <v>0</v>
      </c>
      <c r="V684" s="46">
        <f t="shared" si="57"/>
        <v>0</v>
      </c>
      <c r="W684" s="46">
        <f t="shared" si="58"/>
        <v>0</v>
      </c>
    </row>
    <row r="685" spans="2:23" x14ac:dyDescent="0.15">
      <c r="B685" s="155" t="s">
        <v>108</v>
      </c>
      <c r="C685" s="41" t="s">
        <v>184</v>
      </c>
      <c r="D685" s="67">
        <f>詳細表【係数】!G674</f>
        <v>0</v>
      </c>
      <c r="E685" s="67">
        <f>詳細表【係数】!H674</f>
        <v>0</v>
      </c>
      <c r="F685" s="67">
        <f>詳細表【係数】!I674</f>
        <v>0</v>
      </c>
      <c r="G685" s="67">
        <f>詳細表【係数】!AA674</f>
        <v>0</v>
      </c>
      <c r="H685" s="67">
        <f>詳細表【係数】!AE674</f>
        <v>0</v>
      </c>
      <c r="I685" s="67">
        <f>詳細表【係数】!M674</f>
        <v>7.2004190498948606E-4</v>
      </c>
      <c r="J685" s="67">
        <f>詳細表【係数】!N674</f>
        <v>4.9212596568997118E-4</v>
      </c>
      <c r="K685" s="67">
        <f>詳細表【係数】!O674</f>
        <v>1.7087431627737013E-4</v>
      </c>
      <c r="L685" s="67">
        <f>詳細表【係数】!AB674</f>
        <v>1.9606810905340903E-11</v>
      </c>
      <c r="M685" s="67">
        <f>詳細表【係数】!AF674</f>
        <v>1.9606810905340903E-11</v>
      </c>
      <c r="N685" s="67">
        <f>詳細表【係数】!U674</f>
        <v>1.6920468698953569E-3</v>
      </c>
      <c r="O685" s="67">
        <f>詳細表【係数】!V674</f>
        <v>1.1564607477284319E-3</v>
      </c>
      <c r="P685" s="67">
        <f>詳細表【係数】!W674</f>
        <v>4.0154239635102227E-4</v>
      </c>
      <c r="Q685" s="67">
        <f>詳細表【係数】!AC674</f>
        <v>4.6074600368566945E-11</v>
      </c>
      <c r="R685" s="67">
        <f>詳細表【係数】!AG674</f>
        <v>4.6074600368566945E-11</v>
      </c>
      <c r="S685" s="67">
        <f t="shared" si="54"/>
        <v>2.4120887748848431E-3</v>
      </c>
      <c r="T685" s="67">
        <f t="shared" si="55"/>
        <v>1.648586713418403E-3</v>
      </c>
      <c r="U685" s="67">
        <f t="shared" si="56"/>
        <v>5.7241671262839235E-4</v>
      </c>
      <c r="V685" s="67">
        <f t="shared" si="57"/>
        <v>6.5681411273907851E-11</v>
      </c>
      <c r="W685" s="67">
        <f t="shared" si="58"/>
        <v>6.5681411273907851E-11</v>
      </c>
    </row>
    <row r="686" spans="2:23" x14ac:dyDescent="0.15">
      <c r="B686" s="162" t="s">
        <v>109</v>
      </c>
      <c r="C686" s="116" t="s">
        <v>985</v>
      </c>
      <c r="D686" s="46">
        <f>詳細表【係数】!G675</f>
        <v>0</v>
      </c>
      <c r="E686" s="46">
        <f>詳細表【係数】!H675</f>
        <v>0</v>
      </c>
      <c r="F686" s="46">
        <f>詳細表【係数】!I675</f>
        <v>0</v>
      </c>
      <c r="G686" s="46">
        <f>詳細表【係数】!AA675</f>
        <v>0</v>
      </c>
      <c r="H686" s="46">
        <f>詳細表【係数】!AE675</f>
        <v>0</v>
      </c>
      <c r="I686" s="46">
        <f>詳細表【係数】!M675</f>
        <v>3.0591475197485419E-3</v>
      </c>
      <c r="J686" s="46">
        <f>詳細表【係数】!N675</f>
        <v>2.3131089090265397E-3</v>
      </c>
      <c r="K686" s="46">
        <f>詳細表【係数】!O675</f>
        <v>1.9797354260675257E-3</v>
      </c>
      <c r="L686" s="46">
        <f>詳細表【係数】!AB675</f>
        <v>5.0657971915273918E-10</v>
      </c>
      <c r="M686" s="46">
        <f>詳細表【係数】!AF675</f>
        <v>4.7232143523986424E-10</v>
      </c>
      <c r="N686" s="46">
        <f>詳細表【係数】!U675</f>
        <v>1.1452307978585576E-3</v>
      </c>
      <c r="O686" s="46">
        <f>詳細表【係数】!V675</f>
        <v>8.6594175152297E-4</v>
      </c>
      <c r="P686" s="46">
        <f>詳細表【係数】!W675</f>
        <v>7.4113914641505394E-4</v>
      </c>
      <c r="Q686" s="46">
        <f>詳細表【係数】!AC675</f>
        <v>1.8964456346058891E-10</v>
      </c>
      <c r="R686" s="46">
        <f>詳細表【係数】!AG675</f>
        <v>1.7681953898382494E-10</v>
      </c>
      <c r="S686" s="46">
        <f t="shared" si="54"/>
        <v>4.2043783176070994E-3</v>
      </c>
      <c r="T686" s="46">
        <f t="shared" si="55"/>
        <v>3.1790506605495097E-3</v>
      </c>
      <c r="U686" s="46">
        <f t="shared" si="56"/>
        <v>2.7208745724825794E-3</v>
      </c>
      <c r="V686" s="46">
        <f t="shared" si="57"/>
        <v>6.9622428261332809E-10</v>
      </c>
      <c r="W686" s="46">
        <f t="shared" si="58"/>
        <v>6.4914097422368913E-10</v>
      </c>
    </row>
    <row r="687" spans="2:23" x14ac:dyDescent="0.15">
      <c r="B687" s="155" t="s">
        <v>110</v>
      </c>
      <c r="C687" s="41" t="s">
        <v>212</v>
      </c>
      <c r="D687" s="46">
        <f>詳細表【係数】!G676</f>
        <v>0</v>
      </c>
      <c r="E687" s="46">
        <f>詳細表【係数】!H676</f>
        <v>0</v>
      </c>
      <c r="F687" s="46">
        <f>詳細表【係数】!I676</f>
        <v>0</v>
      </c>
      <c r="G687" s="46">
        <f>詳細表【係数】!AA676</f>
        <v>0</v>
      </c>
      <c r="H687" s="46">
        <f>詳細表【係数】!AE676</f>
        <v>0</v>
      </c>
      <c r="I687" s="46">
        <f>詳細表【係数】!M676</f>
        <v>3.2017482278659533E-2</v>
      </c>
      <c r="J687" s="46">
        <f>詳細表【係数】!N676</f>
        <v>6.4188926258474885E-5</v>
      </c>
      <c r="K687" s="46">
        <f>詳細表【係数】!O676</f>
        <v>0</v>
      </c>
      <c r="L687" s="46">
        <f>詳細表【係数】!AB676</f>
        <v>0</v>
      </c>
      <c r="M687" s="46">
        <f>詳細表【係数】!AF676</f>
        <v>0</v>
      </c>
      <c r="N687" s="46">
        <f>詳細表【係数】!U676</f>
        <v>1.224715271092789E-3</v>
      </c>
      <c r="O687" s="46">
        <f>詳細表【係数】!V676</f>
        <v>2.4553198012137506E-6</v>
      </c>
      <c r="P687" s="46">
        <f>詳細表【係数】!W676</f>
        <v>0</v>
      </c>
      <c r="Q687" s="46">
        <f>詳細表【係数】!AC676</f>
        <v>0</v>
      </c>
      <c r="R687" s="46">
        <f>詳細表【係数】!AG676</f>
        <v>0</v>
      </c>
      <c r="S687" s="46">
        <f t="shared" si="54"/>
        <v>3.3242197549752321E-2</v>
      </c>
      <c r="T687" s="46">
        <f t="shared" si="55"/>
        <v>6.6644246059688637E-5</v>
      </c>
      <c r="U687" s="46">
        <f t="shared" si="56"/>
        <v>0</v>
      </c>
      <c r="V687" s="46">
        <f t="shared" si="57"/>
        <v>0</v>
      </c>
      <c r="W687" s="46">
        <f t="shared" si="58"/>
        <v>0</v>
      </c>
    </row>
    <row r="688" spans="2:23" x14ac:dyDescent="0.15">
      <c r="B688" s="155" t="s">
        <v>111</v>
      </c>
      <c r="C688" s="41" t="s">
        <v>186</v>
      </c>
      <c r="D688" s="46">
        <f>詳細表【係数】!G677</f>
        <v>0</v>
      </c>
      <c r="E688" s="46">
        <f>詳細表【係数】!H677</f>
        <v>0</v>
      </c>
      <c r="F688" s="46">
        <f>詳細表【係数】!I677</f>
        <v>0</v>
      </c>
      <c r="G688" s="46">
        <f>詳細表【係数】!AA677</f>
        <v>0</v>
      </c>
      <c r="H688" s="46">
        <f>詳細表【係数】!AE677</f>
        <v>0</v>
      </c>
      <c r="I688" s="46">
        <f>詳細表【係数】!M677</f>
        <v>6.0717157204025135E-5</v>
      </c>
      <c r="J688" s="46">
        <f>詳細表【係数】!N677</f>
        <v>1.6897443647189021E-5</v>
      </c>
      <c r="K688" s="46">
        <f>詳細表【係数】!O677</f>
        <v>6.5713739021761573E-6</v>
      </c>
      <c r="L688" s="46">
        <f>詳細表【係数】!AB677</f>
        <v>5.5484351589998333E-13</v>
      </c>
      <c r="M688" s="46">
        <f>詳細表【係数】!AF677</f>
        <v>5.4155385084848682E-13</v>
      </c>
      <c r="N688" s="46">
        <f>詳細表【係数】!U677</f>
        <v>1.5351966907351395E-5</v>
      </c>
      <c r="O688" s="46">
        <f>詳細表【係数】!V677</f>
        <v>4.2724166880672717E-6</v>
      </c>
      <c r="P688" s="46">
        <f>詳細表【係数】!W677</f>
        <v>1.6615322476816005E-6</v>
      </c>
      <c r="Q688" s="46">
        <f>詳細表【係数】!AC677</f>
        <v>1.4028883576074872E-13</v>
      </c>
      <c r="R688" s="46">
        <f>詳細表【係数】!AG677</f>
        <v>1.3692862412576073E-13</v>
      </c>
      <c r="S688" s="46">
        <f t="shared" si="54"/>
        <v>7.6069124111376537E-5</v>
      </c>
      <c r="T688" s="46">
        <f t="shared" si="55"/>
        <v>2.1169860335256294E-5</v>
      </c>
      <c r="U688" s="46">
        <f t="shared" si="56"/>
        <v>8.232906149857757E-6</v>
      </c>
      <c r="V688" s="46">
        <f t="shared" si="57"/>
        <v>6.9513235166073202E-13</v>
      </c>
      <c r="W688" s="46">
        <f t="shared" si="58"/>
        <v>6.7848247497424751E-13</v>
      </c>
    </row>
    <row r="689" spans="2:23" x14ac:dyDescent="0.15">
      <c r="B689" s="155" t="s">
        <v>112</v>
      </c>
      <c r="C689" s="41" t="s">
        <v>187</v>
      </c>
      <c r="D689" s="46">
        <f>詳細表【係数】!G678</f>
        <v>0</v>
      </c>
      <c r="E689" s="46">
        <f>詳細表【係数】!H678</f>
        <v>0</v>
      </c>
      <c r="F689" s="46">
        <f>詳細表【係数】!I678</f>
        <v>0</v>
      </c>
      <c r="G689" s="46">
        <f>詳細表【係数】!AA678</f>
        <v>0</v>
      </c>
      <c r="H689" s="46">
        <f>詳細表【係数】!AE678</f>
        <v>0</v>
      </c>
      <c r="I689" s="46">
        <f>詳細表【係数】!M678</f>
        <v>0</v>
      </c>
      <c r="J689" s="46">
        <f>詳細表【係数】!N678</f>
        <v>0</v>
      </c>
      <c r="K689" s="46">
        <f>詳細表【係数】!O678</f>
        <v>0</v>
      </c>
      <c r="L689" s="46">
        <f>詳細表【係数】!AB678</f>
        <v>0</v>
      </c>
      <c r="M689" s="46">
        <f>詳細表【係数】!AF678</f>
        <v>0</v>
      </c>
      <c r="N689" s="46">
        <f>詳細表【係数】!U678</f>
        <v>0</v>
      </c>
      <c r="O689" s="46">
        <f>詳細表【係数】!V678</f>
        <v>0</v>
      </c>
      <c r="P689" s="46">
        <f>詳細表【係数】!W678</f>
        <v>0</v>
      </c>
      <c r="Q689" s="46">
        <f>詳細表【係数】!AC678</f>
        <v>0</v>
      </c>
      <c r="R689" s="46">
        <f>詳細表【係数】!AG678</f>
        <v>0</v>
      </c>
      <c r="S689" s="46">
        <f t="shared" si="54"/>
        <v>0</v>
      </c>
      <c r="T689" s="46">
        <f t="shared" si="55"/>
        <v>0</v>
      </c>
      <c r="U689" s="46">
        <f t="shared" si="56"/>
        <v>0</v>
      </c>
      <c r="V689" s="46">
        <f t="shared" si="57"/>
        <v>0</v>
      </c>
      <c r="W689" s="46">
        <f t="shared" si="58"/>
        <v>0</v>
      </c>
    </row>
    <row r="690" spans="2:23" x14ac:dyDescent="0.15">
      <c r="B690" s="163" t="s">
        <v>113</v>
      </c>
      <c r="C690" s="62" t="s">
        <v>986</v>
      </c>
      <c r="D690" s="67">
        <f>詳細表【係数】!G679</f>
        <v>0</v>
      </c>
      <c r="E690" s="67">
        <f>詳細表【係数】!H679</f>
        <v>0</v>
      </c>
      <c r="F690" s="67">
        <f>詳細表【係数】!I679</f>
        <v>0</v>
      </c>
      <c r="G690" s="67">
        <f>詳細表【係数】!AA679</f>
        <v>0</v>
      </c>
      <c r="H690" s="67">
        <f>詳細表【係数】!AE679</f>
        <v>0</v>
      </c>
      <c r="I690" s="67">
        <f>詳細表【係数】!M679</f>
        <v>5.5654121314111019E-5</v>
      </c>
      <c r="J690" s="67">
        <f>詳細表【係数】!N679</f>
        <v>3.818160898827959E-5</v>
      </c>
      <c r="K690" s="67">
        <f>詳細表【係数】!O679</f>
        <v>3.4188560866810852E-5</v>
      </c>
      <c r="L690" s="67">
        <f>詳細表【係数】!AB679</f>
        <v>3.9624293492247332E-12</v>
      </c>
      <c r="M690" s="67">
        <f>詳細表【係数】!AF679</f>
        <v>3.9624293492247332E-12</v>
      </c>
      <c r="N690" s="67">
        <f>詳細表【係数】!U679</f>
        <v>1.2449616683434257E-5</v>
      </c>
      <c r="O690" s="67">
        <f>詳細表【係数】!V679</f>
        <v>8.5410816851819662E-6</v>
      </c>
      <c r="P690" s="67">
        <f>詳細表【係数】!W679</f>
        <v>7.6478519056617822E-6</v>
      </c>
      <c r="Q690" s="67">
        <f>詳細表【係数】!AC679</f>
        <v>8.863804758432157E-13</v>
      </c>
      <c r="R690" s="67">
        <f>詳細表【係数】!AG679</f>
        <v>8.863804758432157E-13</v>
      </c>
      <c r="S690" s="67">
        <f t="shared" si="54"/>
        <v>6.8103737997545272E-5</v>
      </c>
      <c r="T690" s="67">
        <f t="shared" si="55"/>
        <v>4.6722690673461556E-5</v>
      </c>
      <c r="U690" s="67">
        <f t="shared" si="56"/>
        <v>4.1836412772472632E-5</v>
      </c>
      <c r="V690" s="67">
        <f t="shared" si="57"/>
        <v>4.8488098250679485E-12</v>
      </c>
      <c r="W690" s="67">
        <f t="shared" si="58"/>
        <v>4.8488098250679485E-12</v>
      </c>
    </row>
    <row r="691" spans="2:23" x14ac:dyDescent="0.15">
      <c r="B691" s="155" t="s">
        <v>114</v>
      </c>
      <c r="C691" s="41" t="s">
        <v>189</v>
      </c>
      <c r="D691" s="46">
        <f>詳細表【係数】!G680</f>
        <v>0</v>
      </c>
      <c r="E691" s="46">
        <f>詳細表【係数】!H680</f>
        <v>0</v>
      </c>
      <c r="F691" s="46">
        <f>詳細表【係数】!I680</f>
        <v>0</v>
      </c>
      <c r="G691" s="46">
        <f>詳細表【係数】!AA680</f>
        <v>0</v>
      </c>
      <c r="H691" s="46">
        <f>詳細表【係数】!AE680</f>
        <v>0</v>
      </c>
      <c r="I691" s="46">
        <f>詳細表【係数】!M680</f>
        <v>1.5142258480149563E-4</v>
      </c>
      <c r="J691" s="46">
        <f>詳細表【係数】!N680</f>
        <v>9.6868521864858329E-5</v>
      </c>
      <c r="K691" s="46">
        <f>詳細表【係数】!O680</f>
        <v>3.0835850474191755E-5</v>
      </c>
      <c r="L691" s="46">
        <f>詳細表【係数】!AB680</f>
        <v>7.4546503286890148E-12</v>
      </c>
      <c r="M691" s="46">
        <f>詳細表【係数】!AF680</f>
        <v>7.4546503286890148E-12</v>
      </c>
      <c r="N691" s="46">
        <f>詳細表【係数】!U680</f>
        <v>3.4334399831316724E-5</v>
      </c>
      <c r="O691" s="46">
        <f>詳細表【係数】!V680</f>
        <v>2.1964507904397107E-5</v>
      </c>
      <c r="P691" s="46">
        <f>詳細表【係数】!W680</f>
        <v>6.991892396418396E-6</v>
      </c>
      <c r="Q691" s="46">
        <f>詳細表【係数】!AC680</f>
        <v>1.6903089147725154E-12</v>
      </c>
      <c r="R691" s="46">
        <f>詳細表【係数】!AG680</f>
        <v>1.6903089147725154E-12</v>
      </c>
      <c r="S691" s="46">
        <f t="shared" si="54"/>
        <v>1.8575698463281235E-4</v>
      </c>
      <c r="T691" s="46">
        <f t="shared" si="55"/>
        <v>1.1883302976925544E-4</v>
      </c>
      <c r="U691" s="46">
        <f t="shared" si="56"/>
        <v>3.7827742870610149E-5</v>
      </c>
      <c r="V691" s="46">
        <f t="shared" si="57"/>
        <v>9.1449592434615301E-12</v>
      </c>
      <c r="W691" s="46">
        <f t="shared" si="58"/>
        <v>9.1449592434615301E-12</v>
      </c>
    </row>
    <row r="692" spans="2:23" x14ac:dyDescent="0.15">
      <c r="B692" s="155" t="s">
        <v>115</v>
      </c>
      <c r="C692" s="41" t="s">
        <v>987</v>
      </c>
      <c r="D692" s="46">
        <f>詳細表【係数】!G681</f>
        <v>0</v>
      </c>
      <c r="E692" s="46">
        <f>詳細表【係数】!H681</f>
        <v>0</v>
      </c>
      <c r="F692" s="46">
        <f>詳細表【係数】!I681</f>
        <v>0</v>
      </c>
      <c r="G692" s="46">
        <f>詳細表【係数】!AA681</f>
        <v>0</v>
      </c>
      <c r="H692" s="46">
        <f>詳細表【係数】!AE681</f>
        <v>0</v>
      </c>
      <c r="I692" s="46">
        <f>詳細表【係数】!M681</f>
        <v>3.1108310366957829E-2</v>
      </c>
      <c r="J692" s="46">
        <f>詳細表【係数】!N681</f>
        <v>2.0404715967433661E-2</v>
      </c>
      <c r="K692" s="46">
        <f>詳細表【係数】!O681</f>
        <v>8.5537020820794941E-3</v>
      </c>
      <c r="L692" s="46">
        <f>詳細表【係数】!AB681</f>
        <v>2.7742250624516494E-9</v>
      </c>
      <c r="M692" s="46">
        <f>詳細表【係数】!AF681</f>
        <v>2.4571707696000321E-9</v>
      </c>
      <c r="N692" s="46">
        <f>詳細表【係数】!U681</f>
        <v>1.4360723620959214E-3</v>
      </c>
      <c r="O692" s="46">
        <f>詳細表【係数】!V681</f>
        <v>9.419556482364623E-4</v>
      </c>
      <c r="P692" s="46">
        <f>詳細表【係数】!W681</f>
        <v>3.9486989196057582E-4</v>
      </c>
      <c r="Q692" s="46">
        <f>詳細表【係数】!AC681</f>
        <v>1.2806828437240679E-10</v>
      </c>
      <c r="R692" s="46">
        <f>詳細表【係数】!AG681</f>
        <v>1.1343190901556029E-10</v>
      </c>
      <c r="S692" s="46">
        <f t="shared" si="54"/>
        <v>3.2544382729053752E-2</v>
      </c>
      <c r="T692" s="46">
        <f t="shared" si="55"/>
        <v>2.1346671615670124E-2</v>
      </c>
      <c r="U692" s="46">
        <f t="shared" si="56"/>
        <v>8.9485719740400697E-3</v>
      </c>
      <c r="V692" s="46">
        <f t="shared" si="57"/>
        <v>2.9022933468240563E-9</v>
      </c>
      <c r="W692" s="46">
        <f t="shared" si="58"/>
        <v>2.5706026786155926E-9</v>
      </c>
    </row>
    <row r="693" spans="2:23" x14ac:dyDescent="0.15">
      <c r="B693" s="155" t="s">
        <v>116</v>
      </c>
      <c r="C693" s="41" t="s">
        <v>988</v>
      </c>
      <c r="D693" s="46">
        <f>詳細表【係数】!G682</f>
        <v>0</v>
      </c>
      <c r="E693" s="46">
        <f>詳細表【係数】!H682</f>
        <v>0</v>
      </c>
      <c r="F693" s="46">
        <f>詳細表【係数】!I682</f>
        <v>0</v>
      </c>
      <c r="G693" s="46">
        <f>詳細表【係数】!AA682</f>
        <v>0</v>
      </c>
      <c r="H693" s="46">
        <f>詳細表【係数】!AE682</f>
        <v>0</v>
      </c>
      <c r="I693" s="46">
        <f>詳細表【係数】!M682</f>
        <v>9.1951682210182086E-4</v>
      </c>
      <c r="J693" s="46">
        <f>詳細表【係数】!N682</f>
        <v>7.1989328801929991E-4</v>
      </c>
      <c r="K693" s="46">
        <f>詳細表【係数】!O682</f>
        <v>6.1004565832545223E-4</v>
      </c>
      <c r="L693" s="46">
        <f>詳細表【係数】!AB682</f>
        <v>1.7350254010747014E-10</v>
      </c>
      <c r="M693" s="46">
        <f>詳細表【係数】!AF682</f>
        <v>1.7350254010747014E-10</v>
      </c>
      <c r="N693" s="46">
        <f>詳細表【係数】!U682</f>
        <v>2.1355302023191023E-4</v>
      </c>
      <c r="O693" s="46">
        <f>詳細表【係数】!V682</f>
        <v>1.6719148818810663E-4</v>
      </c>
      <c r="P693" s="46">
        <f>詳細表【係数】!W682</f>
        <v>1.4167994503567474E-4</v>
      </c>
      <c r="Q693" s="46">
        <f>詳細表【係数】!AC682</f>
        <v>4.0295066460193055E-11</v>
      </c>
      <c r="R693" s="46">
        <f>詳細表【係数】!AG682</f>
        <v>4.0295066460193055E-11</v>
      </c>
      <c r="S693" s="46">
        <f t="shared" si="54"/>
        <v>1.133069842333731E-3</v>
      </c>
      <c r="T693" s="46">
        <f t="shared" si="55"/>
        <v>8.8708477620740652E-4</v>
      </c>
      <c r="U693" s="46">
        <f t="shared" si="56"/>
        <v>7.5172560336112697E-4</v>
      </c>
      <c r="V693" s="46">
        <f t="shared" si="57"/>
        <v>2.1379760656766319E-10</v>
      </c>
      <c r="W693" s="46">
        <f t="shared" si="58"/>
        <v>2.1379760656766319E-10</v>
      </c>
    </row>
    <row r="694" spans="2:23" x14ac:dyDescent="0.15">
      <c r="B694" s="155" t="s">
        <v>117</v>
      </c>
      <c r="C694" s="41" t="s">
        <v>989</v>
      </c>
      <c r="D694" s="46">
        <f>詳細表【係数】!G683</f>
        <v>0</v>
      </c>
      <c r="E694" s="46">
        <f>詳細表【係数】!H683</f>
        <v>0</v>
      </c>
      <c r="F694" s="46">
        <f>詳細表【係数】!I683</f>
        <v>0</v>
      </c>
      <c r="G694" s="46">
        <f>詳細表【係数】!AA683</f>
        <v>0</v>
      </c>
      <c r="H694" s="46">
        <f>詳細表【係数】!AE683</f>
        <v>0</v>
      </c>
      <c r="I694" s="46">
        <f>詳細表【係数】!M683</f>
        <v>4.2399325665262591E-4</v>
      </c>
      <c r="J694" s="46">
        <f>詳細表【係数】!N683</f>
        <v>2.2853067611960343E-4</v>
      </c>
      <c r="K694" s="46">
        <f>詳細表【係数】!O683</f>
        <v>2.4915938388949134E-5</v>
      </c>
      <c r="L694" s="46">
        <f>詳細表【係数】!AB683</f>
        <v>2.3649026267477143E-12</v>
      </c>
      <c r="M694" s="46">
        <f>詳細表【係数】!AF683</f>
        <v>2.3649026267477143E-12</v>
      </c>
      <c r="N694" s="46">
        <f>詳細表【係数】!U683</f>
        <v>4.4177693963749255E-4</v>
      </c>
      <c r="O694" s="46">
        <f>詳細表【係数】!V683</f>
        <v>2.381160103971199E-4</v>
      </c>
      <c r="P694" s="46">
        <f>詳細表【係数】!W683</f>
        <v>2.5960995456784923E-5</v>
      </c>
      <c r="Q694" s="46">
        <f>詳細表【係数】!AC683</f>
        <v>2.4640944840338229E-12</v>
      </c>
      <c r="R694" s="46">
        <f>詳細表【係数】!AG683</f>
        <v>2.4640944840338229E-12</v>
      </c>
      <c r="S694" s="46">
        <f t="shared" si="54"/>
        <v>8.6577019629011846E-4</v>
      </c>
      <c r="T694" s="46">
        <f t="shared" si="55"/>
        <v>4.6664668651672333E-4</v>
      </c>
      <c r="U694" s="46">
        <f t="shared" si="56"/>
        <v>5.0876933845734057E-5</v>
      </c>
      <c r="V694" s="46">
        <f t="shared" si="57"/>
        <v>4.8289971107815372E-12</v>
      </c>
      <c r="W694" s="46">
        <f t="shared" si="58"/>
        <v>4.8289971107815372E-12</v>
      </c>
    </row>
    <row r="695" spans="2:23" x14ac:dyDescent="0.15">
      <c r="B695" s="155" t="s">
        <v>118</v>
      </c>
      <c r="C695" s="41" t="s">
        <v>193</v>
      </c>
      <c r="D695" s="67">
        <f>詳細表【係数】!G684</f>
        <v>0</v>
      </c>
      <c r="E695" s="67">
        <f>詳細表【係数】!H684</f>
        <v>0</v>
      </c>
      <c r="F695" s="67">
        <f>詳細表【係数】!I684</f>
        <v>0</v>
      </c>
      <c r="G695" s="67">
        <f>詳細表【係数】!AA684</f>
        <v>0</v>
      </c>
      <c r="H695" s="67">
        <f>詳細表【係数】!AE684</f>
        <v>0</v>
      </c>
      <c r="I695" s="67">
        <f>詳細表【係数】!M684</f>
        <v>1.4602220248741739E-3</v>
      </c>
      <c r="J695" s="67">
        <f>詳細表【係数】!N684</f>
        <v>6.4096640492789327E-4</v>
      </c>
      <c r="K695" s="67">
        <f>詳細表【係数】!O684</f>
        <v>1.5860250915945373E-4</v>
      </c>
      <c r="L695" s="67">
        <f>詳細表【係数】!AB684</f>
        <v>1.8261025774379452E-11</v>
      </c>
      <c r="M695" s="67">
        <f>詳細表【係数】!AF684</f>
        <v>1.8261025774379452E-11</v>
      </c>
      <c r="N695" s="67">
        <f>詳細表【係数】!U684</f>
        <v>1.2132427849026288E-3</v>
      </c>
      <c r="O695" s="67">
        <f>詳細表【係数】!V684</f>
        <v>5.3255453821192194E-4</v>
      </c>
      <c r="P695" s="67">
        <f>詳細表【係数】!W684</f>
        <v>1.3177677546792331E-4</v>
      </c>
      <c r="Q695" s="67">
        <f>詳細表【係数】!AC684</f>
        <v>1.5172389806677442E-11</v>
      </c>
      <c r="R695" s="67">
        <f>詳細表【係数】!AG684</f>
        <v>1.5172389806677442E-11</v>
      </c>
      <c r="S695" s="67">
        <f t="shared" si="54"/>
        <v>2.6734648097768024E-3</v>
      </c>
      <c r="T695" s="67">
        <f t="shared" si="55"/>
        <v>1.1735209431398153E-3</v>
      </c>
      <c r="U695" s="67">
        <f t="shared" si="56"/>
        <v>2.9037928462737701E-4</v>
      </c>
      <c r="V695" s="67">
        <f t="shared" si="57"/>
        <v>3.3433415581056894E-11</v>
      </c>
      <c r="W695" s="67">
        <f t="shared" si="58"/>
        <v>3.3433415581056894E-11</v>
      </c>
    </row>
    <row r="696" spans="2:23" x14ac:dyDescent="0.15">
      <c r="B696" s="162" t="s">
        <v>119</v>
      </c>
      <c r="C696" s="116" t="s">
        <v>990</v>
      </c>
      <c r="D696" s="46">
        <f>詳細表【係数】!G685</f>
        <v>0</v>
      </c>
      <c r="E696" s="46">
        <f>詳細表【係数】!H685</f>
        <v>0</v>
      </c>
      <c r="F696" s="46">
        <f>詳細表【係数】!I685</f>
        <v>0</v>
      </c>
      <c r="G696" s="46">
        <f>詳細表【係数】!AA685</f>
        <v>0</v>
      </c>
      <c r="H696" s="46">
        <f>詳細表【係数】!AE685</f>
        <v>0</v>
      </c>
      <c r="I696" s="46">
        <f>詳細表【係数】!M685</f>
        <v>1.9758019445619513E-3</v>
      </c>
      <c r="J696" s="46">
        <f>詳細表【係数】!N685</f>
        <v>1.178471254135267E-3</v>
      </c>
      <c r="K696" s="46">
        <f>詳細表【係数】!O685</f>
        <v>7.1045570518941557E-4</v>
      </c>
      <c r="L696" s="46">
        <f>詳細表【係数】!AB685</f>
        <v>1.2833145761411871E-10</v>
      </c>
      <c r="M696" s="46">
        <f>詳細表【係数】!AF685</f>
        <v>1.2291989012436671E-10</v>
      </c>
      <c r="N696" s="46">
        <f>詳細表【係数】!U685</f>
        <v>2.916476504998349E-4</v>
      </c>
      <c r="O696" s="46">
        <f>詳細表【係数】!V685</f>
        <v>1.7395385878433514E-4</v>
      </c>
      <c r="P696" s="46">
        <f>詳細表【係数】!W685</f>
        <v>1.0487019600976993E-4</v>
      </c>
      <c r="Q696" s="46">
        <f>詳細表【係数】!AC685</f>
        <v>1.8942975636495192E-11</v>
      </c>
      <c r="R696" s="46">
        <f>詳細表【係数】!AG685</f>
        <v>1.8144175459052626E-11</v>
      </c>
      <c r="S696" s="46">
        <f t="shared" si="54"/>
        <v>2.2674495950617862E-3</v>
      </c>
      <c r="T696" s="46">
        <f t="shared" si="55"/>
        <v>1.3524251129196023E-3</v>
      </c>
      <c r="U696" s="46">
        <f t="shared" si="56"/>
        <v>8.1532590119918547E-4</v>
      </c>
      <c r="V696" s="46">
        <f t="shared" si="57"/>
        <v>1.472744332506139E-10</v>
      </c>
      <c r="W696" s="46">
        <f t="shared" si="58"/>
        <v>1.4106406558341934E-10</v>
      </c>
    </row>
    <row r="697" spans="2:23" x14ac:dyDescent="0.15">
      <c r="B697" s="155" t="s">
        <v>120</v>
      </c>
      <c r="C697" s="41" t="s">
        <v>991</v>
      </c>
      <c r="D697" s="46">
        <f>詳細表【係数】!G686</f>
        <v>0</v>
      </c>
      <c r="E697" s="46">
        <f>詳細表【係数】!H686</f>
        <v>0</v>
      </c>
      <c r="F697" s="46">
        <f>詳細表【係数】!I686</f>
        <v>0</v>
      </c>
      <c r="G697" s="46">
        <f>詳細表【係数】!AA686</f>
        <v>0</v>
      </c>
      <c r="H697" s="46">
        <f>詳細表【係数】!AE686</f>
        <v>0</v>
      </c>
      <c r="I697" s="46">
        <f>詳細表【係数】!M686</f>
        <v>5.392956416129528E-20</v>
      </c>
      <c r="J697" s="46">
        <f>詳細表【係数】!N686</f>
        <v>1.3613996342786399E-20</v>
      </c>
      <c r="K697" s="46">
        <f>詳細表【係数】!O686</f>
        <v>8.8182705112017171E-21</v>
      </c>
      <c r="L697" s="46">
        <f>詳細表【係数】!AB686</f>
        <v>1.9311647643965154E-27</v>
      </c>
      <c r="M697" s="46">
        <f>詳細表【係数】!AF686</f>
        <v>4.2914772542144779E-28</v>
      </c>
      <c r="N697" s="46">
        <f>詳細表【係数】!U686</f>
        <v>2.5421253559788041E-20</v>
      </c>
      <c r="O697" s="46">
        <f>詳細表【係数】!V686</f>
        <v>6.417349340278589E-21</v>
      </c>
      <c r="P697" s="46">
        <f>詳細表【係数】!W686</f>
        <v>4.1567458241197179E-21</v>
      </c>
      <c r="Q697" s="46">
        <f>詳細表【係数】!AC686</f>
        <v>9.1031014073511555E-28</v>
      </c>
      <c r="R697" s="46">
        <f>詳細表【係数】!AG686</f>
        <v>2.0229114238558122E-28</v>
      </c>
      <c r="S697" s="46">
        <f t="shared" si="54"/>
        <v>7.9350817721083315E-20</v>
      </c>
      <c r="T697" s="46">
        <f t="shared" si="55"/>
        <v>2.0031345683064988E-20</v>
      </c>
      <c r="U697" s="46">
        <f t="shared" si="56"/>
        <v>1.2975016335321436E-20</v>
      </c>
      <c r="V697" s="46">
        <f t="shared" si="57"/>
        <v>2.8414749051316307E-27</v>
      </c>
      <c r="W697" s="46">
        <f t="shared" si="58"/>
        <v>6.3143886780702905E-28</v>
      </c>
    </row>
    <row r="698" spans="2:23" x14ac:dyDescent="0.15">
      <c r="B698" s="155" t="s">
        <v>121</v>
      </c>
      <c r="C698" s="41" t="s">
        <v>992</v>
      </c>
      <c r="D698" s="46">
        <f>詳細表【係数】!G687</f>
        <v>0</v>
      </c>
      <c r="E698" s="46">
        <f>詳細表【係数】!H687</f>
        <v>0</v>
      </c>
      <c r="F698" s="46">
        <f>詳細表【係数】!I687</f>
        <v>0</v>
      </c>
      <c r="G698" s="46">
        <f>詳細表【係数】!AA687</f>
        <v>0</v>
      </c>
      <c r="H698" s="46">
        <f>詳細表【係数】!AE687</f>
        <v>0</v>
      </c>
      <c r="I698" s="46">
        <f>詳細表【係数】!M687</f>
        <v>4.2898125712544755E-4</v>
      </c>
      <c r="J698" s="46">
        <f>詳細表【係数】!N687</f>
        <v>1.9436719417476552E-4</v>
      </c>
      <c r="K698" s="46">
        <f>詳細表【係数】!O687</f>
        <v>1.6716470664653496E-4</v>
      </c>
      <c r="L698" s="46">
        <f>詳細表【係数】!AB687</f>
        <v>3.0553518600548817E-11</v>
      </c>
      <c r="M698" s="46">
        <f>詳細表【係数】!AF687</f>
        <v>2.1436742889094735E-11</v>
      </c>
      <c r="N698" s="46">
        <f>詳細表【係数】!U687</f>
        <v>1.3936068178824838E-4</v>
      </c>
      <c r="O698" s="46">
        <f>詳細表【係数】!V687</f>
        <v>6.3142956125803544E-5</v>
      </c>
      <c r="P698" s="46">
        <f>詳細表【係数】!W687</f>
        <v>5.4305839945779057E-5</v>
      </c>
      <c r="Q698" s="46">
        <f>詳細表【係数】!AC687</f>
        <v>9.9257464340854668E-12</v>
      </c>
      <c r="R698" s="46">
        <f>詳細表【係数】!AG687</f>
        <v>6.9640317723019004E-12</v>
      </c>
      <c r="S698" s="46">
        <f t="shared" si="54"/>
        <v>5.6834193891369591E-4</v>
      </c>
      <c r="T698" s="46">
        <f t="shared" si="55"/>
        <v>2.5751015030056905E-4</v>
      </c>
      <c r="U698" s="46">
        <f t="shared" si="56"/>
        <v>2.2147054659231403E-4</v>
      </c>
      <c r="V698" s="46">
        <f t="shared" si="57"/>
        <v>4.0479265034634286E-11</v>
      </c>
      <c r="W698" s="46">
        <f t="shared" si="58"/>
        <v>2.8400774661396636E-11</v>
      </c>
    </row>
    <row r="699" spans="2:23" x14ac:dyDescent="0.15">
      <c r="B699" s="155" t="s">
        <v>122</v>
      </c>
      <c r="C699" s="41" t="s">
        <v>195</v>
      </c>
      <c r="D699" s="46">
        <f>詳細表【係数】!G688</f>
        <v>0</v>
      </c>
      <c r="E699" s="46">
        <f>詳細表【係数】!H688</f>
        <v>0</v>
      </c>
      <c r="F699" s="46">
        <f>詳細表【係数】!I688</f>
        <v>0</v>
      </c>
      <c r="G699" s="46">
        <f>詳細表【係数】!AA688</f>
        <v>0</v>
      </c>
      <c r="H699" s="46">
        <f>詳細表【係数】!AE688</f>
        <v>0</v>
      </c>
      <c r="I699" s="46">
        <f>詳細表【係数】!M688</f>
        <v>5.216289009840145E-4</v>
      </c>
      <c r="J699" s="46">
        <f>詳細表【係数】!N688</f>
        <v>4.1250715816764332E-4</v>
      </c>
      <c r="K699" s="46">
        <f>詳細表【係数】!O688</f>
        <v>1.7860928152672753E-4</v>
      </c>
      <c r="L699" s="46">
        <f>詳細表【係数】!AB688</f>
        <v>2.7079591702870406E-11</v>
      </c>
      <c r="M699" s="46">
        <f>詳細表【係数】!AF688</f>
        <v>2.7079591702870406E-11</v>
      </c>
      <c r="N699" s="46">
        <f>詳細表【係数】!U688</f>
        <v>9.1880125148249901E-4</v>
      </c>
      <c r="O699" s="46">
        <f>詳細表【係数】!V688</f>
        <v>7.26593354883024E-4</v>
      </c>
      <c r="P699" s="46">
        <f>詳細表【係数】!W688</f>
        <v>3.1460379416012524E-4</v>
      </c>
      <c r="Q699" s="46">
        <f>詳細表【係数】!AC688</f>
        <v>4.7698205945446462E-11</v>
      </c>
      <c r="R699" s="46">
        <f>詳細表【係数】!AG688</f>
        <v>4.7698205945446462E-11</v>
      </c>
      <c r="S699" s="46">
        <f t="shared" si="54"/>
        <v>1.4404301524665135E-3</v>
      </c>
      <c r="T699" s="46">
        <f t="shared" si="55"/>
        <v>1.1391005130506674E-3</v>
      </c>
      <c r="U699" s="46">
        <f t="shared" si="56"/>
        <v>4.9321307568685278E-4</v>
      </c>
      <c r="V699" s="46">
        <f t="shared" si="57"/>
        <v>7.4777797648316868E-11</v>
      </c>
      <c r="W699" s="46">
        <f t="shared" si="58"/>
        <v>7.4777797648316868E-11</v>
      </c>
    </row>
    <row r="700" spans="2:23" x14ac:dyDescent="0.15">
      <c r="B700" s="163" t="s">
        <v>123</v>
      </c>
      <c r="C700" s="62" t="s">
        <v>196</v>
      </c>
      <c r="D700" s="67">
        <f>詳細表【係数】!G689</f>
        <v>0</v>
      </c>
      <c r="E700" s="67">
        <f>詳細表【係数】!H689</f>
        <v>0</v>
      </c>
      <c r="F700" s="67">
        <f>詳細表【係数】!I689</f>
        <v>0</v>
      </c>
      <c r="G700" s="67">
        <f>詳細表【係数】!AA689</f>
        <v>0</v>
      </c>
      <c r="H700" s="67">
        <f>詳細表【係数】!AE689</f>
        <v>0</v>
      </c>
      <c r="I700" s="67">
        <f>詳細表【係数】!M689</f>
        <v>1.2397411090176282E-4</v>
      </c>
      <c r="J700" s="67">
        <f>詳細表【係数】!N689</f>
        <v>1.0186418849397466E-4</v>
      </c>
      <c r="K700" s="67">
        <f>詳細表【係数】!O689</f>
        <v>7.4367714133095867E-5</v>
      </c>
      <c r="L700" s="67">
        <f>詳細表【係数】!AB689</f>
        <v>1.2458128737812589E-11</v>
      </c>
      <c r="M700" s="67">
        <f>詳細表【係数】!AF689</f>
        <v>1.240150087991344E-11</v>
      </c>
      <c r="N700" s="67">
        <f>詳細表【係数】!U689</f>
        <v>3.1048047913149615E-3</v>
      </c>
      <c r="O700" s="67">
        <f>詳細表【係数】!V689</f>
        <v>2.551084401404695E-3</v>
      </c>
      <c r="P700" s="67">
        <f>詳細表【係数】!W689</f>
        <v>1.8624633278680302E-3</v>
      </c>
      <c r="Q700" s="67">
        <f>詳細表【係数】!AC689</f>
        <v>3.1200109050694664E-10</v>
      </c>
      <c r="R700" s="67">
        <f>詳細表【係数】!AG689</f>
        <v>3.105829037319151E-10</v>
      </c>
      <c r="S700" s="67">
        <f t="shared" si="54"/>
        <v>3.2287789022167244E-3</v>
      </c>
      <c r="T700" s="67">
        <f t="shared" si="55"/>
        <v>2.6529485898986694E-3</v>
      </c>
      <c r="U700" s="67">
        <f t="shared" si="56"/>
        <v>1.9368310420011261E-3</v>
      </c>
      <c r="V700" s="67">
        <f t="shared" si="57"/>
        <v>3.2445921924475921E-10</v>
      </c>
      <c r="W700" s="67">
        <f t="shared" si="58"/>
        <v>3.2298440461182852E-10</v>
      </c>
    </row>
    <row r="701" spans="2:23" x14ac:dyDescent="0.15">
      <c r="B701" s="155" t="s">
        <v>124</v>
      </c>
      <c r="C701" s="41" t="s">
        <v>197</v>
      </c>
      <c r="D701" s="46">
        <f>詳細表【係数】!G690</f>
        <v>0</v>
      </c>
      <c r="E701" s="46">
        <f>詳細表【係数】!H690</f>
        <v>0</v>
      </c>
      <c r="F701" s="46">
        <f>詳細表【係数】!I690</f>
        <v>0</v>
      </c>
      <c r="G701" s="46">
        <f>詳細表【係数】!AA690</f>
        <v>0</v>
      </c>
      <c r="H701" s="46">
        <f>詳細表【係数】!AE690</f>
        <v>0</v>
      </c>
      <c r="I701" s="46">
        <f>詳細表【係数】!M690</f>
        <v>0</v>
      </c>
      <c r="J701" s="46">
        <f>詳細表【係数】!N690</f>
        <v>0</v>
      </c>
      <c r="K701" s="46">
        <f>詳細表【係数】!O690</f>
        <v>0</v>
      </c>
      <c r="L701" s="46">
        <f>詳細表【係数】!AB690</f>
        <v>0</v>
      </c>
      <c r="M701" s="46">
        <f>詳細表【係数】!AF690</f>
        <v>0</v>
      </c>
      <c r="N701" s="46">
        <f>詳細表【係数】!U690</f>
        <v>1.1527989326681144E-4</v>
      </c>
      <c r="O701" s="46">
        <f>詳細表【係数】!V690</f>
        <v>6.8368524510034249E-5</v>
      </c>
      <c r="P701" s="46">
        <f>詳細表【係数】!W690</f>
        <v>4.9126474944375675E-5</v>
      </c>
      <c r="Q701" s="46">
        <f>詳細表【係数】!AC690</f>
        <v>8.4606536349077553E-12</v>
      </c>
      <c r="R701" s="46">
        <f>詳細表【係数】!AG690</f>
        <v>8.4606536349077553E-12</v>
      </c>
      <c r="S701" s="46">
        <f t="shared" si="54"/>
        <v>1.1527989326681144E-4</v>
      </c>
      <c r="T701" s="46">
        <f t="shared" si="55"/>
        <v>6.8368524510034249E-5</v>
      </c>
      <c r="U701" s="46">
        <f t="shared" si="56"/>
        <v>4.9126474944375675E-5</v>
      </c>
      <c r="V701" s="46">
        <f t="shared" si="57"/>
        <v>8.4606536349077553E-12</v>
      </c>
      <c r="W701" s="46">
        <f t="shared" si="58"/>
        <v>8.4606536349077553E-12</v>
      </c>
    </row>
    <row r="702" spans="2:23" x14ac:dyDescent="0.15">
      <c r="B702" s="155" t="s">
        <v>125</v>
      </c>
      <c r="C702" s="41" t="s">
        <v>993</v>
      </c>
      <c r="D702" s="46">
        <f>詳細表【係数】!G691</f>
        <v>0</v>
      </c>
      <c r="E702" s="46">
        <f>詳細表【係数】!H691</f>
        <v>0</v>
      </c>
      <c r="F702" s="46">
        <f>詳細表【係数】!I691</f>
        <v>0</v>
      </c>
      <c r="G702" s="46">
        <f>詳細表【係数】!AA691</f>
        <v>0</v>
      </c>
      <c r="H702" s="46">
        <f>詳細表【係数】!AE691</f>
        <v>0</v>
      </c>
      <c r="I702" s="46">
        <f>詳細表【係数】!M691</f>
        <v>0</v>
      </c>
      <c r="J702" s="46">
        <f>詳細表【係数】!N691</f>
        <v>0</v>
      </c>
      <c r="K702" s="46">
        <f>詳細表【係数】!O691</f>
        <v>0</v>
      </c>
      <c r="L702" s="46">
        <f>詳細表【係数】!AB691</f>
        <v>0</v>
      </c>
      <c r="M702" s="46">
        <f>詳細表【係数】!AF691</f>
        <v>0</v>
      </c>
      <c r="N702" s="46">
        <f>詳細表【係数】!U691</f>
        <v>1.5287799370335951E-3</v>
      </c>
      <c r="O702" s="46">
        <f>詳細表【係数】!V691</f>
        <v>8.5054463643894349E-4</v>
      </c>
      <c r="P702" s="46">
        <f>詳細表【係数】!W691</f>
        <v>6.5586433561796596E-4</v>
      </c>
      <c r="Q702" s="46">
        <f>詳細表【係数】!AC691</f>
        <v>1.3736590070149631E-10</v>
      </c>
      <c r="R702" s="46">
        <f>詳細表【係数】!AG691</f>
        <v>1.2700053442417428E-10</v>
      </c>
      <c r="S702" s="46">
        <f t="shared" si="54"/>
        <v>1.5287799370335951E-3</v>
      </c>
      <c r="T702" s="46">
        <f t="shared" si="55"/>
        <v>8.5054463643894349E-4</v>
      </c>
      <c r="U702" s="46">
        <f t="shared" si="56"/>
        <v>6.5586433561796596E-4</v>
      </c>
      <c r="V702" s="46">
        <f t="shared" si="57"/>
        <v>1.3736590070149631E-10</v>
      </c>
      <c r="W702" s="46">
        <f t="shared" si="58"/>
        <v>1.2700053442417428E-10</v>
      </c>
    </row>
    <row r="703" spans="2:23" x14ac:dyDescent="0.15">
      <c r="B703" s="155" t="s">
        <v>126</v>
      </c>
      <c r="C703" s="41" t="s">
        <v>994</v>
      </c>
      <c r="D703" s="46">
        <f>詳細表【係数】!G692</f>
        <v>0</v>
      </c>
      <c r="E703" s="46">
        <f>詳細表【係数】!H692</f>
        <v>0</v>
      </c>
      <c r="F703" s="46">
        <f>詳細表【係数】!I692</f>
        <v>0</v>
      </c>
      <c r="G703" s="46">
        <f>詳細表【係数】!AA692</f>
        <v>0</v>
      </c>
      <c r="H703" s="46">
        <f>詳細表【係数】!AE692</f>
        <v>0</v>
      </c>
      <c r="I703" s="46">
        <f>詳細表【係数】!M692</f>
        <v>2.9571842188378513E-5</v>
      </c>
      <c r="J703" s="46">
        <f>詳細表【係数】!N692</f>
        <v>1.9062428724915637E-5</v>
      </c>
      <c r="K703" s="46">
        <f>詳細表【係数】!O692</f>
        <v>1.698002337949754E-5</v>
      </c>
      <c r="L703" s="46">
        <f>詳細表【係数】!AB692</f>
        <v>3.8830930626644033E-12</v>
      </c>
      <c r="M703" s="46">
        <f>詳細表【係数】!AF692</f>
        <v>3.7902701209274052E-12</v>
      </c>
      <c r="N703" s="46">
        <f>詳細表【係数】!U692</f>
        <v>1.1319583556002827E-4</v>
      </c>
      <c r="O703" s="46">
        <f>詳細表【係数】!V692</f>
        <v>7.2967640418705542E-5</v>
      </c>
      <c r="P703" s="46">
        <f>詳細表【係数】!W692</f>
        <v>6.4996557266438939E-5</v>
      </c>
      <c r="Q703" s="46">
        <f>詳細表【係数】!AC692</f>
        <v>1.4863800536524768E-11</v>
      </c>
      <c r="R703" s="46">
        <f>詳細表【係数】!AG692</f>
        <v>1.4508490563540113E-11</v>
      </c>
      <c r="S703" s="46">
        <f t="shared" si="54"/>
        <v>1.4276767774840679E-4</v>
      </c>
      <c r="T703" s="46">
        <f t="shared" si="55"/>
        <v>9.2030069143621179E-5</v>
      </c>
      <c r="U703" s="46">
        <f t="shared" si="56"/>
        <v>8.1976580645936486E-5</v>
      </c>
      <c r="V703" s="46">
        <f t="shared" si="57"/>
        <v>1.8746893599189172E-11</v>
      </c>
      <c r="W703" s="46">
        <f t="shared" si="58"/>
        <v>1.8298760684467519E-11</v>
      </c>
    </row>
    <row r="704" spans="2:23" x14ac:dyDescent="0.15">
      <c r="B704" s="155" t="s">
        <v>127</v>
      </c>
      <c r="C704" s="41" t="s">
        <v>995</v>
      </c>
      <c r="D704" s="46">
        <f>詳細表【係数】!G693</f>
        <v>0</v>
      </c>
      <c r="E704" s="46">
        <f>詳細表【係数】!H693</f>
        <v>0</v>
      </c>
      <c r="F704" s="46">
        <f>詳細表【係数】!I693</f>
        <v>0</v>
      </c>
      <c r="G704" s="46">
        <f>詳細表【係数】!AA693</f>
        <v>0</v>
      </c>
      <c r="H704" s="46">
        <f>詳細表【係数】!AE693</f>
        <v>0</v>
      </c>
      <c r="I704" s="46">
        <f>詳細表【係数】!M693</f>
        <v>0</v>
      </c>
      <c r="J704" s="46">
        <f>詳細表【係数】!N693</f>
        <v>0</v>
      </c>
      <c r="K704" s="46">
        <f>詳細表【係数】!O693</f>
        <v>0</v>
      </c>
      <c r="L704" s="46">
        <f>詳細表【係数】!AB693</f>
        <v>0</v>
      </c>
      <c r="M704" s="46">
        <f>詳細表【係数】!AF693</f>
        <v>0</v>
      </c>
      <c r="N704" s="46">
        <f>詳細表【係数】!U693</f>
        <v>2.1466419701461183E-3</v>
      </c>
      <c r="O704" s="46">
        <f>詳細表【係数】!V693</f>
        <v>1.3549986440804574E-3</v>
      </c>
      <c r="P704" s="46">
        <f>詳細表【係数】!W693</f>
        <v>1.1716353961212561E-3</v>
      </c>
      <c r="Q704" s="46">
        <f>詳細表【係数】!AC693</f>
        <v>3.357698866409678E-10</v>
      </c>
      <c r="R704" s="46">
        <f>詳細表【係数】!AG693</f>
        <v>3.3499782435850981E-10</v>
      </c>
      <c r="S704" s="46">
        <f t="shared" si="54"/>
        <v>2.1466419701461183E-3</v>
      </c>
      <c r="T704" s="46">
        <f t="shared" si="55"/>
        <v>1.3549986440804574E-3</v>
      </c>
      <c r="U704" s="46">
        <f t="shared" si="56"/>
        <v>1.1716353961212561E-3</v>
      </c>
      <c r="V704" s="46">
        <f t="shared" si="57"/>
        <v>3.357698866409678E-10</v>
      </c>
      <c r="W704" s="46">
        <f t="shared" si="58"/>
        <v>3.3499782435850981E-10</v>
      </c>
    </row>
    <row r="705" spans="2:23" x14ac:dyDescent="0.15">
      <c r="B705" s="155" t="s">
        <v>128</v>
      </c>
      <c r="C705" s="41" t="s">
        <v>996</v>
      </c>
      <c r="D705" s="67">
        <f>詳細表【係数】!G694</f>
        <v>0</v>
      </c>
      <c r="E705" s="67">
        <f>詳細表【係数】!H694</f>
        <v>0</v>
      </c>
      <c r="F705" s="67">
        <f>詳細表【係数】!I694</f>
        <v>0</v>
      </c>
      <c r="G705" s="67">
        <f>詳細表【係数】!AA694</f>
        <v>0</v>
      </c>
      <c r="H705" s="67">
        <f>詳細表【係数】!AE694</f>
        <v>0</v>
      </c>
      <c r="I705" s="67">
        <f>詳細表【係数】!M694</f>
        <v>0</v>
      </c>
      <c r="J705" s="67">
        <f>詳細表【係数】!N694</f>
        <v>0</v>
      </c>
      <c r="K705" s="67">
        <f>詳細表【係数】!O694</f>
        <v>0</v>
      </c>
      <c r="L705" s="67">
        <f>詳細表【係数】!AB694</f>
        <v>0</v>
      </c>
      <c r="M705" s="67">
        <f>詳細表【係数】!AF694</f>
        <v>0</v>
      </c>
      <c r="N705" s="67">
        <f>詳細表【係数】!U694</f>
        <v>1.7025807093847497E-4</v>
      </c>
      <c r="O705" s="67">
        <f>詳細表【係数】!V694</f>
        <v>1.3124683475471873E-4</v>
      </c>
      <c r="P705" s="67">
        <f>詳細表【係数】!W694</f>
        <v>1.0963363387020995E-4</v>
      </c>
      <c r="Q705" s="67">
        <f>詳細表【係数】!AC694</f>
        <v>3.3200976344597737E-11</v>
      </c>
      <c r="R705" s="67">
        <f>詳細表【係数】!AG694</f>
        <v>3.3200976344597737E-11</v>
      </c>
      <c r="S705" s="67">
        <f t="shared" si="54"/>
        <v>1.7025807093847497E-4</v>
      </c>
      <c r="T705" s="67">
        <f t="shared" si="55"/>
        <v>1.3124683475471873E-4</v>
      </c>
      <c r="U705" s="67">
        <f t="shared" si="56"/>
        <v>1.0963363387020995E-4</v>
      </c>
      <c r="V705" s="67">
        <f t="shared" si="57"/>
        <v>3.3200976344597737E-11</v>
      </c>
      <c r="W705" s="67">
        <f t="shared" si="58"/>
        <v>3.3200976344597737E-11</v>
      </c>
    </row>
    <row r="706" spans="2:23" x14ac:dyDescent="0.15">
      <c r="B706" s="162" t="s">
        <v>129</v>
      </c>
      <c r="C706" s="116" t="s">
        <v>952</v>
      </c>
      <c r="D706" s="46">
        <f>詳細表【係数】!G695</f>
        <v>0</v>
      </c>
      <c r="E706" s="46">
        <f>詳細表【係数】!H695</f>
        <v>0</v>
      </c>
      <c r="F706" s="46">
        <f>詳細表【係数】!I695</f>
        <v>0</v>
      </c>
      <c r="G706" s="46">
        <f>詳細表【係数】!AA695</f>
        <v>0</v>
      </c>
      <c r="H706" s="46">
        <f>詳細表【係数】!AE695</f>
        <v>0</v>
      </c>
      <c r="I706" s="46">
        <f>詳細表【係数】!M695</f>
        <v>1.1358568579929419E-3</v>
      </c>
      <c r="J706" s="46">
        <f>詳細表【係数】!N695</f>
        <v>5.7615467153501764E-4</v>
      </c>
      <c r="K706" s="46">
        <f>詳細表【係数】!O695</f>
        <v>4.7842528791068101E-4</v>
      </c>
      <c r="L706" s="46">
        <f>詳細表【係数】!AB695</f>
        <v>5.4075546679026034E-11</v>
      </c>
      <c r="M706" s="46">
        <f>詳細表【係数】!AF695</f>
        <v>4.7721669944240478E-11</v>
      </c>
      <c r="N706" s="46">
        <f>詳細表【係数】!U695</f>
        <v>1.5717113237664689E-3</v>
      </c>
      <c r="O706" s="46">
        <f>詳細表【係数】!V695</f>
        <v>7.9723850335564441E-4</v>
      </c>
      <c r="P706" s="46">
        <f>詳細表【係数】!W695</f>
        <v>6.6200810189598997E-4</v>
      </c>
      <c r="Q706" s="46">
        <f>詳細表【係数】!AC695</f>
        <v>7.4825580755366287E-11</v>
      </c>
      <c r="R706" s="46">
        <f>詳細表【係数】!AG695</f>
        <v>6.6033575016610749E-11</v>
      </c>
      <c r="S706" s="46">
        <f t="shared" si="54"/>
        <v>2.7075681817594109E-3</v>
      </c>
      <c r="T706" s="46">
        <f t="shared" si="55"/>
        <v>1.3733931748906619E-3</v>
      </c>
      <c r="U706" s="46">
        <f t="shared" si="56"/>
        <v>1.140433389806671E-3</v>
      </c>
      <c r="V706" s="46">
        <f t="shared" si="57"/>
        <v>1.2890112743439232E-10</v>
      </c>
      <c r="W706" s="46">
        <f t="shared" si="58"/>
        <v>1.1375524496085123E-10</v>
      </c>
    </row>
    <row r="707" spans="2:23" x14ac:dyDescent="0.15">
      <c r="B707" s="155" t="s">
        <v>130</v>
      </c>
      <c r="C707" s="41" t="s">
        <v>199</v>
      </c>
      <c r="D707" s="46">
        <f>詳細表【係数】!G696</f>
        <v>0</v>
      </c>
      <c r="E707" s="46">
        <f>詳細表【係数】!H696</f>
        <v>0</v>
      </c>
      <c r="F707" s="46">
        <f>詳細表【係数】!I696</f>
        <v>0</v>
      </c>
      <c r="G707" s="46">
        <f>詳細表【係数】!AA696</f>
        <v>0</v>
      </c>
      <c r="H707" s="46">
        <f>詳細表【係数】!AE696</f>
        <v>0</v>
      </c>
      <c r="I707" s="46">
        <f>詳細表【係数】!M696</f>
        <v>3.9522039897738623E-3</v>
      </c>
      <c r="J707" s="46">
        <f>詳細表【係数】!N696</f>
        <v>2.6767594961495961E-3</v>
      </c>
      <c r="K707" s="46">
        <f>詳細表【係数】!O696</f>
        <v>7.4419114442599867E-4</v>
      </c>
      <c r="L707" s="46">
        <f>詳細表【係数】!AB696</f>
        <v>2.1263219025792722E-10</v>
      </c>
      <c r="M707" s="46">
        <f>詳細表【係数】!AF696</f>
        <v>2.0574531769896601E-10</v>
      </c>
      <c r="N707" s="46">
        <f>詳細表【係数】!U696</f>
        <v>3.6272182989472595E-4</v>
      </c>
      <c r="O707" s="46">
        <f>詳細表【係数】!V696</f>
        <v>2.4566523012062958E-4</v>
      </c>
      <c r="P707" s="46">
        <f>詳細表【係数】!W696</f>
        <v>6.8299706795522383E-5</v>
      </c>
      <c r="Q707" s="46">
        <f>詳細表【係数】!AC696</f>
        <v>1.9514766278370139E-11</v>
      </c>
      <c r="R707" s="46">
        <f>詳細表【係数】!AG696</f>
        <v>1.8882709070973531E-11</v>
      </c>
      <c r="S707" s="46">
        <f t="shared" si="54"/>
        <v>4.314925819668588E-3</v>
      </c>
      <c r="T707" s="46">
        <f t="shared" si="55"/>
        <v>2.9224247262702257E-3</v>
      </c>
      <c r="U707" s="46">
        <f t="shared" si="56"/>
        <v>8.1249085122152103E-4</v>
      </c>
      <c r="V707" s="46">
        <f t="shared" si="57"/>
        <v>2.3214695653629738E-10</v>
      </c>
      <c r="W707" s="46">
        <f t="shared" si="58"/>
        <v>2.2462802676993955E-10</v>
      </c>
    </row>
    <row r="708" spans="2:23" x14ac:dyDescent="0.15">
      <c r="B708" s="155" t="s">
        <v>131</v>
      </c>
      <c r="C708" s="41" t="s">
        <v>213</v>
      </c>
      <c r="D708" s="46">
        <f>詳細表【係数】!G697</f>
        <v>0</v>
      </c>
      <c r="E708" s="46">
        <f>詳細表【係数】!H697</f>
        <v>0</v>
      </c>
      <c r="F708" s="46">
        <f>詳細表【係数】!I697</f>
        <v>0</v>
      </c>
      <c r="G708" s="46">
        <f>詳細表【係数】!AA697</f>
        <v>0</v>
      </c>
      <c r="H708" s="46">
        <f>詳細表【係数】!AE697</f>
        <v>0</v>
      </c>
      <c r="I708" s="46">
        <f>詳細表【係数】!M697</f>
        <v>1.4679329922739727E-4</v>
      </c>
      <c r="J708" s="46">
        <f>詳細表【係数】!N697</f>
        <v>4.2619986469559962E-5</v>
      </c>
      <c r="K708" s="46">
        <f>詳細表【係数】!O697</f>
        <v>2.3000113363639643E-5</v>
      </c>
      <c r="L708" s="46">
        <f>詳細表【係数】!AB697</f>
        <v>1.1733477999468831E-11</v>
      </c>
      <c r="M708" s="46">
        <f>詳細表【係数】!AF697</f>
        <v>9.7362902548783906E-12</v>
      </c>
      <c r="N708" s="46">
        <f>詳細表【係数】!U697</f>
        <v>3.3442569999811337E-5</v>
      </c>
      <c r="O708" s="46">
        <f>詳細表【係数】!V697</f>
        <v>9.709720323754745E-6</v>
      </c>
      <c r="P708" s="46">
        <f>詳細表【係数】!W697</f>
        <v>5.2399047178275822E-6</v>
      </c>
      <c r="Q708" s="46">
        <f>詳細表【係数】!AC697</f>
        <v>2.6731305952230153E-12</v>
      </c>
      <c r="R708" s="46">
        <f>詳細表【係数】!AG697</f>
        <v>2.2181296428446294E-12</v>
      </c>
      <c r="S708" s="46">
        <f t="shared" si="54"/>
        <v>1.802358692272086E-4</v>
      </c>
      <c r="T708" s="46">
        <f t="shared" si="55"/>
        <v>5.2329706793314705E-5</v>
      </c>
      <c r="U708" s="46">
        <f t="shared" si="56"/>
        <v>2.8240018081467226E-5</v>
      </c>
      <c r="V708" s="46">
        <f t="shared" si="57"/>
        <v>1.4406608594691847E-11</v>
      </c>
      <c r="W708" s="46">
        <f t="shared" si="58"/>
        <v>1.1954419897723021E-11</v>
      </c>
    </row>
    <row r="709" spans="2:23" x14ac:dyDescent="0.15">
      <c r="B709" s="155" t="s">
        <v>132</v>
      </c>
      <c r="C709" s="41" t="s">
        <v>214</v>
      </c>
      <c r="D709" s="46">
        <f>詳細表【係数】!G698</f>
        <v>0</v>
      </c>
      <c r="E709" s="46">
        <f>詳細表【係数】!H698</f>
        <v>0</v>
      </c>
      <c r="F709" s="46">
        <f>詳細表【係数】!I698</f>
        <v>0</v>
      </c>
      <c r="G709" s="46">
        <f>詳細表【係数】!AA698</f>
        <v>0</v>
      </c>
      <c r="H709" s="46">
        <f>詳細表【係数】!AE698</f>
        <v>0</v>
      </c>
      <c r="I709" s="46">
        <f>詳細表【係数】!M698</f>
        <v>5.9175747611377536E-3</v>
      </c>
      <c r="J709" s="46">
        <f>詳細表【係数】!N698</f>
        <v>2.2019082739462327E-3</v>
      </c>
      <c r="K709" s="46">
        <f>詳細表【係数】!O698</f>
        <v>1.5780280764689685E-3</v>
      </c>
      <c r="L709" s="46">
        <f>詳細表【係数】!AB698</f>
        <v>3.6264437604364328E-10</v>
      </c>
      <c r="M709" s="46">
        <f>詳細表【係数】!AF698</f>
        <v>3.2161794158214024E-10</v>
      </c>
      <c r="N709" s="46">
        <f>詳細表【係数】!U698</f>
        <v>1.4533069793025127E-3</v>
      </c>
      <c r="O709" s="46">
        <f>詳細表【係数】!V698</f>
        <v>5.4077029720444897E-4</v>
      </c>
      <c r="P709" s="46">
        <f>詳細表【係数】!W698</f>
        <v>3.8755052697073724E-4</v>
      </c>
      <c r="Q709" s="46">
        <f>詳細表【係数】!AC698</f>
        <v>8.9062432496873198E-11</v>
      </c>
      <c r="R709" s="46">
        <f>詳細表【係数】!AG698</f>
        <v>7.8986682557833002E-11</v>
      </c>
      <c r="S709" s="46">
        <f t="shared" si="54"/>
        <v>7.3708817404402665E-3</v>
      </c>
      <c r="T709" s="46">
        <f t="shared" si="55"/>
        <v>2.7426785711506816E-3</v>
      </c>
      <c r="U709" s="46">
        <f t="shared" si="56"/>
        <v>1.9655786034397057E-3</v>
      </c>
      <c r="V709" s="46">
        <f t="shared" si="57"/>
        <v>4.5170680854051647E-10</v>
      </c>
      <c r="W709" s="46">
        <f t="shared" si="58"/>
        <v>4.0060462413997325E-10</v>
      </c>
    </row>
    <row r="710" spans="2:23" x14ac:dyDescent="0.15">
      <c r="B710" s="163" t="s">
        <v>133</v>
      </c>
      <c r="C710" s="62" t="s">
        <v>997</v>
      </c>
      <c r="D710" s="67">
        <f>詳細表【係数】!G699</f>
        <v>0</v>
      </c>
      <c r="E710" s="67">
        <f>詳細表【係数】!H699</f>
        <v>0</v>
      </c>
      <c r="F710" s="67">
        <f>詳細表【係数】!I699</f>
        <v>0</v>
      </c>
      <c r="G710" s="67">
        <f>詳細表【係数】!AA699</f>
        <v>0</v>
      </c>
      <c r="H710" s="67">
        <f>詳細表【係数】!AE699</f>
        <v>0</v>
      </c>
      <c r="I710" s="67">
        <f>詳細表【係数】!M699</f>
        <v>9.4936937985320886E-3</v>
      </c>
      <c r="J710" s="67">
        <f>詳細表【係数】!N699</f>
        <v>6.8833188571203992E-3</v>
      </c>
      <c r="K710" s="67">
        <f>詳細表【係数】!O699</f>
        <v>3.4535992746189902E-3</v>
      </c>
      <c r="L710" s="67">
        <f>詳細表【係数】!AB699</f>
        <v>1.6382977444883485E-9</v>
      </c>
      <c r="M710" s="67">
        <f>詳細表【係数】!AF699</f>
        <v>1.4909919558137048E-9</v>
      </c>
      <c r="N710" s="67">
        <f>詳細表【係数】!U699</f>
        <v>1.9141602886955191E-3</v>
      </c>
      <c r="O710" s="67">
        <f>詳細表【係数】!V699</f>
        <v>1.3878450148419709E-3</v>
      </c>
      <c r="P710" s="67">
        <f>詳細表【係数】!W699</f>
        <v>6.9632987168445149E-4</v>
      </c>
      <c r="Q710" s="67">
        <f>詳細表【係数】!AC699</f>
        <v>3.3032079505702162E-10</v>
      </c>
      <c r="R710" s="67">
        <f>詳細表【係数】!AG699</f>
        <v>3.0062035422127705E-10</v>
      </c>
      <c r="S710" s="67">
        <f t="shared" si="54"/>
        <v>1.1407854087227607E-2</v>
      </c>
      <c r="T710" s="67">
        <f t="shared" si="55"/>
        <v>8.2711638719623701E-3</v>
      </c>
      <c r="U710" s="67">
        <f t="shared" si="56"/>
        <v>4.1499291463034417E-3</v>
      </c>
      <c r="V710" s="67">
        <f t="shared" si="57"/>
        <v>1.9686185395453702E-9</v>
      </c>
      <c r="W710" s="67">
        <f t="shared" si="58"/>
        <v>1.7916123100349818E-9</v>
      </c>
    </row>
    <row r="711" spans="2:23" x14ac:dyDescent="0.15">
      <c r="B711" s="162" t="s">
        <v>134</v>
      </c>
      <c r="C711" s="116" t="s">
        <v>998</v>
      </c>
      <c r="D711" s="46">
        <f>詳細表【係数】!G700</f>
        <v>1</v>
      </c>
      <c r="E711" s="46">
        <f>詳細表【係数】!H700</f>
        <v>0.48362268518518514</v>
      </c>
      <c r="F711" s="46">
        <f>詳細表【係数】!I700</f>
        <v>0.27955054012345681</v>
      </c>
      <c r="G711" s="46">
        <f>詳細表【係数】!AA700</f>
        <v>1.0821759259259259E-7</v>
      </c>
      <c r="H711" s="46">
        <f>詳細表【係数】!AE700</f>
        <v>1.0609567901234568E-7</v>
      </c>
      <c r="I711" s="46">
        <f>詳細表【係数】!M700</f>
        <v>0</v>
      </c>
      <c r="J711" s="46">
        <f>詳細表【係数】!N700</f>
        <v>0</v>
      </c>
      <c r="K711" s="46">
        <f>詳細表【係数】!O700</f>
        <v>0</v>
      </c>
      <c r="L711" s="46">
        <f>詳細表【係数】!AB700</f>
        <v>0</v>
      </c>
      <c r="M711" s="46">
        <f>詳細表【係数】!AF700</f>
        <v>0</v>
      </c>
      <c r="N711" s="46">
        <f>詳細表【係数】!U700</f>
        <v>1.7517940716484017E-4</v>
      </c>
      <c r="O711" s="46">
        <f>詳細表【係数】!V700</f>
        <v>8.472073528220886E-5</v>
      </c>
      <c r="P711" s="46">
        <f>詳細表【係数】!W700</f>
        <v>4.8971497891438028E-5</v>
      </c>
      <c r="Q711" s="46">
        <f>詳細表【係数】!AC700</f>
        <v>1.8957493715176566E-11</v>
      </c>
      <c r="R711" s="46">
        <f>詳細表【係数】!AG700</f>
        <v>1.8585778152133891E-11</v>
      </c>
      <c r="S711" s="46">
        <f t="shared" si="54"/>
        <v>1.0001751794071649</v>
      </c>
      <c r="T711" s="46">
        <f t="shared" si="55"/>
        <v>0.48370740592046735</v>
      </c>
      <c r="U711" s="46">
        <f t="shared" si="56"/>
        <v>0.27959951162134827</v>
      </c>
      <c r="V711" s="46">
        <f t="shared" si="57"/>
        <v>1.0823655008630776E-7</v>
      </c>
      <c r="W711" s="46">
        <f t="shared" si="58"/>
        <v>1.0611426479049781E-7</v>
      </c>
    </row>
    <row r="712" spans="2:23" x14ac:dyDescent="0.15">
      <c r="B712" s="155" t="s">
        <v>135</v>
      </c>
      <c r="C712" s="41" t="s">
        <v>999</v>
      </c>
      <c r="D712" s="46">
        <f>詳細表【係数】!G701</f>
        <v>0</v>
      </c>
      <c r="E712" s="46">
        <f>詳細表【係数】!H701</f>
        <v>0</v>
      </c>
      <c r="F712" s="46">
        <f>詳細表【係数】!I701</f>
        <v>0</v>
      </c>
      <c r="G712" s="46">
        <f>詳細表【係数】!AA701</f>
        <v>0</v>
      </c>
      <c r="H712" s="46">
        <f>詳細表【係数】!AE701</f>
        <v>0</v>
      </c>
      <c r="I712" s="46">
        <f>詳細表【係数】!M701</f>
        <v>9.0355543031359377E-3</v>
      </c>
      <c r="J712" s="46">
        <f>詳細表【係数】!N701</f>
        <v>3.6461041260084084E-3</v>
      </c>
      <c r="K712" s="46">
        <f>詳細表【係数】!O701</f>
        <v>2.7646180573362442E-3</v>
      </c>
      <c r="L712" s="46">
        <f>詳細表【係数】!AB701</f>
        <v>1.754456620690502E-9</v>
      </c>
      <c r="M712" s="46">
        <f>詳細表【係数】!AF701</f>
        <v>1.6197968826643027E-9</v>
      </c>
      <c r="N712" s="46">
        <f>詳細表【係数】!U701</f>
        <v>1.1677325085578432E-2</v>
      </c>
      <c r="O712" s="46">
        <f>詳細表【係数】!V701</f>
        <v>4.7121340591680201E-3</v>
      </c>
      <c r="P712" s="46">
        <f>詳細表【係数】!W701</f>
        <v>3.572923443310077E-3</v>
      </c>
      <c r="Q712" s="46">
        <f>詳細表【係数】!AC701</f>
        <v>2.2674159903214673E-9</v>
      </c>
      <c r="R712" s="46">
        <f>詳細表【係数】!AG701</f>
        <v>2.0933851025512492E-9</v>
      </c>
      <c r="S712" s="46">
        <f t="shared" si="54"/>
        <v>2.071287938871437E-2</v>
      </c>
      <c r="T712" s="46">
        <f t="shared" si="55"/>
        <v>8.3582381851764285E-3</v>
      </c>
      <c r="U712" s="46">
        <f t="shared" si="56"/>
        <v>6.3375415006463216E-3</v>
      </c>
      <c r="V712" s="46">
        <f t="shared" si="57"/>
        <v>4.0218726110119696E-9</v>
      </c>
      <c r="W712" s="46">
        <f t="shared" si="58"/>
        <v>3.7131819852155519E-9</v>
      </c>
    </row>
    <row r="713" spans="2:23" x14ac:dyDescent="0.15">
      <c r="B713" s="155" t="s">
        <v>136</v>
      </c>
      <c r="C713" s="41" t="s">
        <v>1000</v>
      </c>
      <c r="D713" s="46">
        <f>詳細表【係数】!G702</f>
        <v>0</v>
      </c>
      <c r="E713" s="46">
        <f>詳細表【係数】!H702</f>
        <v>0</v>
      </c>
      <c r="F713" s="46">
        <f>詳細表【係数】!I702</f>
        <v>0</v>
      </c>
      <c r="G713" s="46">
        <f>詳細表【係数】!AA702</f>
        <v>0</v>
      </c>
      <c r="H713" s="46">
        <f>詳細表【係数】!AE702</f>
        <v>0</v>
      </c>
      <c r="I713" s="46">
        <f>詳細表【係数】!M702</f>
        <v>9.1419931772193392E-3</v>
      </c>
      <c r="J713" s="46">
        <f>詳細表【係数】!N702</f>
        <v>6.2610221116497109E-3</v>
      </c>
      <c r="K713" s="46">
        <f>詳細表【係数】!O702</f>
        <v>2.7098529410545759E-3</v>
      </c>
      <c r="L713" s="46">
        <f>詳細表【係数】!AB702</f>
        <v>1.3202759985276267E-9</v>
      </c>
      <c r="M713" s="46">
        <f>詳細表【係数】!AF702</f>
        <v>9.9156159123347073E-10</v>
      </c>
      <c r="N713" s="46">
        <f>詳細表【係数】!U702</f>
        <v>3.1953096803529158E-3</v>
      </c>
      <c r="O713" s="46">
        <f>詳細表【係数】!V702</f>
        <v>2.1883526025932827E-3</v>
      </c>
      <c r="P713" s="46">
        <f>詳細表【係数】!W702</f>
        <v>9.4714786666666526E-4</v>
      </c>
      <c r="Q713" s="46">
        <f>詳細表【係数】!AC702</f>
        <v>4.6146289950700984E-10</v>
      </c>
      <c r="R713" s="46">
        <f>詳細表【係数】!AG702</f>
        <v>3.4657063177749439E-10</v>
      </c>
      <c r="S713" s="46">
        <f t="shared" si="54"/>
        <v>1.2337302857572254E-2</v>
      </c>
      <c r="T713" s="46">
        <f t="shared" si="55"/>
        <v>8.4493747142429937E-3</v>
      </c>
      <c r="U713" s="46">
        <f t="shared" si="56"/>
        <v>3.6570008077212411E-3</v>
      </c>
      <c r="V713" s="46">
        <f t="shared" si="57"/>
        <v>1.7817388980346364E-9</v>
      </c>
      <c r="W713" s="46">
        <f t="shared" si="58"/>
        <v>1.3381322230109651E-9</v>
      </c>
    </row>
    <row r="714" spans="2:23" x14ac:dyDescent="0.15">
      <c r="B714" s="155" t="s">
        <v>137</v>
      </c>
      <c r="C714" s="41" t="s">
        <v>1001</v>
      </c>
      <c r="D714" s="46">
        <f>詳細表【係数】!G703</f>
        <v>0</v>
      </c>
      <c r="E714" s="46">
        <f>詳細表【係数】!H703</f>
        <v>0</v>
      </c>
      <c r="F714" s="46">
        <f>詳細表【係数】!I703</f>
        <v>0</v>
      </c>
      <c r="G714" s="46">
        <f>詳細表【係数】!AA703</f>
        <v>0</v>
      </c>
      <c r="H714" s="46">
        <f>詳細表【係数】!AE703</f>
        <v>0</v>
      </c>
      <c r="I714" s="46">
        <f>詳細表【係数】!M703</f>
        <v>1.8171087600628631E-3</v>
      </c>
      <c r="J714" s="46">
        <f>詳細表【係数】!N703</f>
        <v>1.2756493476144583E-3</v>
      </c>
      <c r="K714" s="46">
        <f>詳細表【係数】!O703</f>
        <v>5.378332103378328E-4</v>
      </c>
      <c r="L714" s="46">
        <f>詳細表【係数】!AB703</f>
        <v>1.582272674389896E-10</v>
      </c>
      <c r="M714" s="46">
        <f>詳細表【係数】!AF703</f>
        <v>1.4481687068575815E-10</v>
      </c>
      <c r="N714" s="46">
        <f>詳細表【係数】!U703</f>
        <v>4.8350730078207281E-3</v>
      </c>
      <c r="O714" s="46">
        <f>詳細表【係数】!V703</f>
        <v>3.394325019863649E-3</v>
      </c>
      <c r="P714" s="46">
        <f>詳細表【係数】!W703</f>
        <v>1.4310991698284811E-3</v>
      </c>
      <c r="Q714" s="46">
        <f>詳細表【係数】!AC703</f>
        <v>4.210206932627542E-10</v>
      </c>
      <c r="R714" s="46">
        <f>詳細表【係数】!AG703</f>
        <v>3.853374976330809E-10</v>
      </c>
      <c r="S714" s="46">
        <f t="shared" si="54"/>
        <v>6.652181767883591E-3</v>
      </c>
      <c r="T714" s="46">
        <f t="shared" si="55"/>
        <v>4.6699743674781073E-3</v>
      </c>
      <c r="U714" s="46">
        <f t="shared" si="56"/>
        <v>1.9689323801663139E-3</v>
      </c>
      <c r="V714" s="46">
        <f t="shared" si="57"/>
        <v>5.7924796070174379E-10</v>
      </c>
      <c r="W714" s="46">
        <f t="shared" si="58"/>
        <v>5.3015436831883906E-10</v>
      </c>
    </row>
    <row r="715" spans="2:23" x14ac:dyDescent="0.15">
      <c r="B715" s="163" t="s">
        <v>138</v>
      </c>
      <c r="C715" s="62" t="s">
        <v>204</v>
      </c>
      <c r="D715" s="67">
        <f>詳細表【係数】!G704</f>
        <v>0</v>
      </c>
      <c r="E715" s="67">
        <f>詳細表【係数】!H704</f>
        <v>0</v>
      </c>
      <c r="F715" s="67">
        <f>詳細表【係数】!I704</f>
        <v>0</v>
      </c>
      <c r="G715" s="67">
        <f>詳細表【係数】!AA704</f>
        <v>0</v>
      </c>
      <c r="H715" s="67">
        <f>詳細表【係数】!AE704</f>
        <v>0</v>
      </c>
      <c r="I715" s="67">
        <f>詳細表【係数】!M704</f>
        <v>1.6417730363907535E-3</v>
      </c>
      <c r="J715" s="67">
        <f>詳細表【係数】!N704</f>
        <v>1.2000752495610226E-3</v>
      </c>
      <c r="K715" s="67">
        <f>詳細表【係数】!O704</f>
        <v>5.6664597711420645E-4</v>
      </c>
      <c r="L715" s="67">
        <f>詳細表【係数】!AB704</f>
        <v>2.7904693256796376E-10</v>
      </c>
      <c r="M715" s="67">
        <f>詳細表【係数】!AF704</f>
        <v>1.7988674696294707E-10</v>
      </c>
      <c r="N715" s="67">
        <f>詳細表【係数】!U704</f>
        <v>4.0680001468062846E-3</v>
      </c>
      <c r="O715" s="67">
        <f>詳細表【係数】!V704</f>
        <v>2.9735573573099541E-3</v>
      </c>
      <c r="P715" s="67">
        <f>詳細表【係数】!W704</f>
        <v>1.4040405506691174E-3</v>
      </c>
      <c r="Q715" s="67">
        <f>詳細表【係数】!AC704</f>
        <v>6.9142502495219654E-10</v>
      </c>
      <c r="R715" s="67">
        <f>詳細表【係数】!AG704</f>
        <v>4.457250160853567E-10</v>
      </c>
      <c r="S715" s="67">
        <f t="shared" si="54"/>
        <v>5.7097731831970379E-3</v>
      </c>
      <c r="T715" s="67">
        <f t="shared" si="55"/>
        <v>4.1736326068709771E-3</v>
      </c>
      <c r="U715" s="67">
        <f t="shared" si="56"/>
        <v>1.9706865277833237E-3</v>
      </c>
      <c r="V715" s="67">
        <f t="shared" si="57"/>
        <v>9.704719575201604E-10</v>
      </c>
      <c r="W715" s="67">
        <f t="shared" si="58"/>
        <v>6.2561176304830372E-10</v>
      </c>
    </row>
    <row r="716" spans="2:23" x14ac:dyDescent="0.15">
      <c r="B716" s="155" t="s">
        <v>139</v>
      </c>
      <c r="C716" s="41" t="s">
        <v>1002</v>
      </c>
      <c r="D716" s="46">
        <f>詳細表【係数】!G705</f>
        <v>0</v>
      </c>
      <c r="E716" s="46">
        <f>詳細表【係数】!H705</f>
        <v>0</v>
      </c>
      <c r="F716" s="46">
        <f>詳細表【係数】!I705</f>
        <v>0</v>
      </c>
      <c r="G716" s="46">
        <f>詳細表【係数】!AA705</f>
        <v>0</v>
      </c>
      <c r="H716" s="46">
        <f>詳細表【係数】!AE705</f>
        <v>0</v>
      </c>
      <c r="I716" s="46">
        <f>詳細表【係数】!M705</f>
        <v>2.4076472791567326E-3</v>
      </c>
      <c r="J716" s="46">
        <f>詳細表【係数】!N705</f>
        <v>0</v>
      </c>
      <c r="K716" s="46">
        <f>詳細表【係数】!O705</f>
        <v>0</v>
      </c>
      <c r="L716" s="46">
        <f>詳細表【係数】!AB705</f>
        <v>0</v>
      </c>
      <c r="M716" s="46">
        <f>詳細表【係数】!AF705</f>
        <v>0</v>
      </c>
      <c r="N716" s="46">
        <f>詳細表【係数】!U705</f>
        <v>1.7117757633089507E-4</v>
      </c>
      <c r="O716" s="46">
        <f>詳細表【係数】!V705</f>
        <v>0</v>
      </c>
      <c r="P716" s="46">
        <f>詳細表【係数】!W705</f>
        <v>0</v>
      </c>
      <c r="Q716" s="46">
        <f>詳細表【係数】!AC705</f>
        <v>0</v>
      </c>
      <c r="R716" s="46">
        <f>詳細表【係数】!AG705</f>
        <v>0</v>
      </c>
      <c r="S716" s="46">
        <f t="shared" si="54"/>
        <v>2.5788248554876277E-3</v>
      </c>
      <c r="T716" s="46">
        <f t="shared" si="55"/>
        <v>0</v>
      </c>
      <c r="U716" s="46">
        <f t="shared" si="56"/>
        <v>0</v>
      </c>
      <c r="V716" s="46">
        <f t="shared" si="57"/>
        <v>0</v>
      </c>
      <c r="W716" s="46">
        <f t="shared" si="58"/>
        <v>0</v>
      </c>
    </row>
    <row r="717" spans="2:23" x14ac:dyDescent="0.15">
      <c r="B717" s="155" t="s">
        <v>140</v>
      </c>
      <c r="C717" s="41" t="s">
        <v>1003</v>
      </c>
      <c r="D717" s="91">
        <f>詳細表【係数】!G706</f>
        <v>0</v>
      </c>
      <c r="E717" s="91">
        <f>詳細表【係数】!H706</f>
        <v>0</v>
      </c>
      <c r="F717" s="91">
        <f>詳細表【係数】!I706</f>
        <v>0</v>
      </c>
      <c r="G717" s="91">
        <f>詳細表【係数】!AA706</f>
        <v>0</v>
      </c>
      <c r="H717" s="91">
        <f>詳細表【係数】!AE706</f>
        <v>0</v>
      </c>
      <c r="I717" s="91">
        <f>詳細表【係数】!M706</f>
        <v>2.1366245642901751E-3</v>
      </c>
      <c r="J717" s="91">
        <f>詳細表【係数】!N706</f>
        <v>8.790778299839915E-4</v>
      </c>
      <c r="K717" s="91">
        <f>詳細表【係数】!O706</f>
        <v>2.2874344013261164E-5</v>
      </c>
      <c r="L717" s="91">
        <f>詳細表【係数】!AB706</f>
        <v>7.2899014881421893E-12</v>
      </c>
      <c r="M717" s="91">
        <f>詳細表【係数】!AF706</f>
        <v>7.2899014881421893E-12</v>
      </c>
      <c r="N717" s="91">
        <f>詳細表【係数】!U706</f>
        <v>3.0395693059996913E-4</v>
      </c>
      <c r="O717" s="91">
        <f>詳細表【係数】!V706</f>
        <v>1.2505790835985487E-4</v>
      </c>
      <c r="P717" s="91">
        <f>詳細表【係数】!W706</f>
        <v>3.254111888425514E-6</v>
      </c>
      <c r="Q717" s="91">
        <f>詳細表【係数】!AC706</f>
        <v>1.0370638425417432E-12</v>
      </c>
      <c r="R717" s="91">
        <f>詳細表【係数】!AG706</f>
        <v>1.0370638425417432E-12</v>
      </c>
      <c r="S717" s="91">
        <f t="shared" si="54"/>
        <v>2.4405814948901443E-3</v>
      </c>
      <c r="T717" s="91">
        <f t="shared" si="55"/>
        <v>1.0041357383438463E-3</v>
      </c>
      <c r="U717" s="91">
        <f t="shared" si="56"/>
        <v>2.6128455901686677E-5</v>
      </c>
      <c r="V717" s="91">
        <f t="shared" si="57"/>
        <v>8.3269653306839333E-12</v>
      </c>
      <c r="W717" s="91">
        <f t="shared" si="58"/>
        <v>8.3269653306839333E-12</v>
      </c>
    </row>
    <row r="718" spans="2:23" x14ac:dyDescent="0.15">
      <c r="B718" s="160"/>
      <c r="C718" s="353" t="s">
        <v>272</v>
      </c>
      <c r="D718" s="138">
        <f t="shared" ref="D718:W718" si="59">SUM(D611:D717)</f>
        <v>1</v>
      </c>
      <c r="E718" s="138">
        <f t="shared" si="59"/>
        <v>0.48362268518518514</v>
      </c>
      <c r="F718" s="138">
        <f t="shared" si="59"/>
        <v>0.27955054012345681</v>
      </c>
      <c r="G718" s="138">
        <f t="shared" si="59"/>
        <v>1.0821759259259259E-7</v>
      </c>
      <c r="H718" s="138">
        <f t="shared" si="59"/>
        <v>1.0609567901234568E-7</v>
      </c>
      <c r="I718" s="138">
        <f t="shared" si="59"/>
        <v>0.25832847328042768</v>
      </c>
      <c r="J718" s="138">
        <f t="shared" si="59"/>
        <v>0.12782908267724882</v>
      </c>
      <c r="K718" s="138">
        <f t="shared" si="59"/>
        <v>6.1319440437700594E-2</v>
      </c>
      <c r="L718" s="138">
        <f t="shared" si="59"/>
        <v>1.7177862017215758E-8</v>
      </c>
      <c r="M718" s="138">
        <f t="shared" si="59"/>
        <v>1.547794868736031E-8</v>
      </c>
      <c r="N718" s="138">
        <f t="shared" si="59"/>
        <v>9.7733425223012246E-2</v>
      </c>
      <c r="O718" s="138">
        <f t="shared" si="59"/>
        <v>5.8514573227661848E-2</v>
      </c>
      <c r="P718" s="138">
        <f t="shared" si="59"/>
        <v>3.0842764044338753E-2</v>
      </c>
      <c r="Q718" s="138">
        <f t="shared" si="59"/>
        <v>9.2739099161112866E-9</v>
      </c>
      <c r="R718" s="138">
        <f t="shared" si="59"/>
        <v>8.2846662344695927E-9</v>
      </c>
      <c r="S718" s="138">
        <f t="shared" si="59"/>
        <v>1.3560618985034401</v>
      </c>
      <c r="T718" s="138">
        <f t="shared" si="59"/>
        <v>0.66996634109009567</v>
      </c>
      <c r="U718" s="138">
        <f t="shared" si="59"/>
        <v>0.37171274460549614</v>
      </c>
      <c r="V718" s="138">
        <f t="shared" si="59"/>
        <v>1.3466936452591963E-7</v>
      </c>
      <c r="W718" s="138">
        <f t="shared" si="59"/>
        <v>1.2985829393417559E-7</v>
      </c>
    </row>
    <row r="719" spans="2:23" x14ac:dyDescent="0.15">
      <c r="B719" s="354" t="s">
        <v>287</v>
      </c>
    </row>
    <row r="725" spans="2:23" x14ac:dyDescent="0.15">
      <c r="W725" s="10" t="str">
        <f>"（単位："&amp;入力表1【係数】!$L$15&amp;"、人）"</f>
        <v>（単位：円、人）</v>
      </c>
    </row>
    <row r="726" spans="2:23" x14ac:dyDescent="0.15">
      <c r="B726" s="460" t="s">
        <v>593</v>
      </c>
      <c r="C726" s="460" t="s">
        <v>525</v>
      </c>
      <c r="D726" s="337" t="s">
        <v>8</v>
      </c>
      <c r="E726" s="338"/>
      <c r="F726" s="338"/>
      <c r="G726" s="338"/>
      <c r="H726" s="339"/>
      <c r="I726" s="340" t="s">
        <v>854</v>
      </c>
      <c r="J726" s="341"/>
      <c r="K726" s="341"/>
      <c r="L726" s="341"/>
      <c r="M726" s="342"/>
      <c r="N726" s="343" t="s">
        <v>833</v>
      </c>
      <c r="O726" s="344"/>
      <c r="P726" s="344"/>
      <c r="Q726" s="344"/>
      <c r="R726" s="345"/>
      <c r="S726" s="346" t="s">
        <v>366</v>
      </c>
      <c r="T726" s="347"/>
      <c r="U726" s="347"/>
      <c r="V726" s="347"/>
      <c r="W726" s="348"/>
    </row>
    <row r="727" spans="2:23" x14ac:dyDescent="0.15">
      <c r="B727" s="498"/>
      <c r="C727" s="498"/>
      <c r="D727" s="349"/>
      <c r="E727" s="338"/>
      <c r="F727" s="339"/>
      <c r="G727" s="349"/>
      <c r="H727" s="339"/>
      <c r="I727" s="350"/>
      <c r="J727" s="341"/>
      <c r="K727" s="342"/>
      <c r="L727" s="350"/>
      <c r="M727" s="342"/>
      <c r="N727" s="351"/>
      <c r="O727" s="344"/>
      <c r="P727" s="345"/>
      <c r="Q727" s="351"/>
      <c r="R727" s="345"/>
      <c r="S727" s="352"/>
      <c r="T727" s="347"/>
      <c r="U727" s="348"/>
      <c r="V727" s="352"/>
      <c r="W727" s="348"/>
    </row>
    <row r="728" spans="2:23" x14ac:dyDescent="0.15">
      <c r="B728" s="498"/>
      <c r="C728" s="498"/>
      <c r="D728" s="519" t="s">
        <v>364</v>
      </c>
      <c r="E728" s="520" t="s">
        <v>228</v>
      </c>
      <c r="F728" s="521" t="s">
        <v>365</v>
      </c>
      <c r="G728" s="527" t="s">
        <v>368</v>
      </c>
      <c r="H728" s="543" t="s">
        <v>367</v>
      </c>
      <c r="I728" s="545" t="s">
        <v>364</v>
      </c>
      <c r="J728" s="546" t="s">
        <v>228</v>
      </c>
      <c r="K728" s="547" t="s">
        <v>365</v>
      </c>
      <c r="L728" s="529" t="s">
        <v>368</v>
      </c>
      <c r="M728" s="531" t="s">
        <v>367</v>
      </c>
      <c r="N728" s="549" t="s">
        <v>364</v>
      </c>
      <c r="O728" s="518" t="s">
        <v>228</v>
      </c>
      <c r="P728" s="537" t="s">
        <v>365</v>
      </c>
      <c r="Q728" s="533" t="s">
        <v>368</v>
      </c>
      <c r="R728" s="535" t="s">
        <v>367</v>
      </c>
      <c r="S728" s="539" t="s">
        <v>364</v>
      </c>
      <c r="T728" s="540" t="s">
        <v>228</v>
      </c>
      <c r="U728" s="541" t="s">
        <v>365</v>
      </c>
      <c r="V728" s="523" t="s">
        <v>368</v>
      </c>
      <c r="W728" s="525" t="s">
        <v>367</v>
      </c>
    </row>
    <row r="729" spans="2:23" x14ac:dyDescent="0.15">
      <c r="B729" s="498"/>
      <c r="C729" s="498"/>
      <c r="D729" s="519"/>
      <c r="E729" s="520"/>
      <c r="F729" s="522"/>
      <c r="G729" s="528"/>
      <c r="H729" s="544"/>
      <c r="I729" s="545"/>
      <c r="J729" s="546"/>
      <c r="K729" s="548"/>
      <c r="L729" s="530"/>
      <c r="M729" s="532"/>
      <c r="N729" s="549"/>
      <c r="O729" s="518"/>
      <c r="P729" s="538"/>
      <c r="Q729" s="534"/>
      <c r="R729" s="536"/>
      <c r="S729" s="539"/>
      <c r="T729" s="540"/>
      <c r="U729" s="542"/>
      <c r="V729" s="524"/>
      <c r="W729" s="526"/>
    </row>
    <row r="730" spans="2:23" x14ac:dyDescent="0.15">
      <c r="B730" s="459"/>
      <c r="C730" s="459"/>
      <c r="D730" s="519"/>
      <c r="E730" s="520"/>
      <c r="F730" s="522"/>
      <c r="G730" s="528"/>
      <c r="H730" s="544"/>
      <c r="I730" s="545"/>
      <c r="J730" s="546"/>
      <c r="K730" s="548"/>
      <c r="L730" s="530"/>
      <c r="M730" s="532"/>
      <c r="N730" s="549"/>
      <c r="O730" s="518"/>
      <c r="P730" s="538"/>
      <c r="Q730" s="534"/>
      <c r="R730" s="536"/>
      <c r="S730" s="539"/>
      <c r="T730" s="540"/>
      <c r="U730" s="542"/>
      <c r="V730" s="524"/>
      <c r="W730" s="526"/>
    </row>
    <row r="731" spans="2:23" x14ac:dyDescent="0.15">
      <c r="B731" s="155" t="s">
        <v>1046</v>
      </c>
      <c r="C731" s="41" t="s">
        <v>141</v>
      </c>
      <c r="D731" s="134">
        <f>詳細表【係数】!G718</f>
        <v>0</v>
      </c>
      <c r="E731" s="134">
        <f>詳細表【係数】!H718</f>
        <v>0</v>
      </c>
      <c r="F731" s="134">
        <f>詳細表【係数】!I718</f>
        <v>0</v>
      </c>
      <c r="G731" s="134">
        <f>詳細表【係数】!AA718</f>
        <v>0</v>
      </c>
      <c r="H731" s="134">
        <f>詳細表【係数】!AE718</f>
        <v>0</v>
      </c>
      <c r="I731" s="134">
        <f>詳細表【係数】!M718</f>
        <v>7.3181184014086667E-4</v>
      </c>
      <c r="J731" s="134">
        <f>詳細表【係数】!N718</f>
        <v>4.2490716669268231E-4</v>
      </c>
      <c r="K731" s="134">
        <f>詳細表【係数】!O718</f>
        <v>5.9161047681790446E-5</v>
      </c>
      <c r="L731" s="134">
        <f>詳細表【係数】!AB718</f>
        <v>3.7659141260603403E-10</v>
      </c>
      <c r="M731" s="134">
        <f>詳細表【係数】!AF718</f>
        <v>4.9095506244651669E-11</v>
      </c>
      <c r="N731" s="134">
        <f>詳細表【係数】!U718</f>
        <v>8.4459740332683449E-5</v>
      </c>
      <c r="O731" s="134">
        <f>詳細表【係数】!V718</f>
        <v>4.9039311740914423E-5</v>
      </c>
      <c r="P731" s="134">
        <f>詳細表【係数】!W718</f>
        <v>6.8278845065580022E-6</v>
      </c>
      <c r="Q731" s="134">
        <f>詳細表【係数】!AC718</f>
        <v>4.3463102365358812E-11</v>
      </c>
      <c r="R731" s="134">
        <f>詳細表【係数】!AG718</f>
        <v>5.6662019954838933E-12</v>
      </c>
      <c r="S731" s="134">
        <f t="shared" ref="S731:S794" si="60">D731+I731+N731</f>
        <v>8.1627158047355012E-4</v>
      </c>
      <c r="T731" s="134">
        <f t="shared" ref="T731:T794" si="61">E731+J731+O731</f>
        <v>4.7394647843359671E-4</v>
      </c>
      <c r="U731" s="134">
        <f t="shared" ref="U731:U794" si="62">F731+K731+P731</f>
        <v>6.598893218834845E-5</v>
      </c>
      <c r="V731" s="134">
        <f t="shared" ref="V731:V794" si="63">G731+L731+Q731</f>
        <v>4.2005451497139285E-10</v>
      </c>
      <c r="W731" s="134">
        <f t="shared" ref="W731:W794" si="64">H731+M731+R731</f>
        <v>5.4761708240135563E-11</v>
      </c>
    </row>
    <row r="732" spans="2:23" x14ac:dyDescent="0.15">
      <c r="B732" s="155" t="s">
        <v>1047</v>
      </c>
      <c r="C732" s="41" t="s">
        <v>205</v>
      </c>
      <c r="D732" s="46">
        <f>詳細表【係数】!G719</f>
        <v>0</v>
      </c>
      <c r="E732" s="46">
        <f>詳細表【係数】!H719</f>
        <v>0</v>
      </c>
      <c r="F732" s="46">
        <f>詳細表【係数】!I719</f>
        <v>0</v>
      </c>
      <c r="G732" s="46">
        <f>詳細表【係数】!AA719</f>
        <v>0</v>
      </c>
      <c r="H732" s="46">
        <f>詳細表【係数】!AE719</f>
        <v>0</v>
      </c>
      <c r="I732" s="46">
        <f>詳細表【係数】!M719</f>
        <v>1.4322392878098682E-4</v>
      </c>
      <c r="J732" s="46">
        <f>詳細表【係数】!N719</f>
        <v>4.171649080550433E-5</v>
      </c>
      <c r="K732" s="46">
        <f>詳細表【係数】!O719</f>
        <v>1.384834184621795E-5</v>
      </c>
      <c r="L732" s="46">
        <f>詳細表【係数】!AB719</f>
        <v>1.9163765118582739E-11</v>
      </c>
      <c r="M732" s="46">
        <f>詳細表【係数】!AF719</f>
        <v>8.0689537341401022E-12</v>
      </c>
      <c r="N732" s="46">
        <f>詳細表【係数】!U719</f>
        <v>8.723845395833825E-6</v>
      </c>
      <c r="O732" s="46">
        <f>詳細表【係数】!V719</f>
        <v>2.5409735603639931E-6</v>
      </c>
      <c r="P732" s="46">
        <f>詳細表【係数】!W719</f>
        <v>8.4350984003379171E-7</v>
      </c>
      <c r="Q732" s="46">
        <f>詳細表【係数】!AC719</f>
        <v>1.1672750881749483E-12</v>
      </c>
      <c r="R732" s="46">
        <f>詳細表【係数】!AG719</f>
        <v>4.9148424765260983E-13</v>
      </c>
      <c r="S732" s="46">
        <f t="shared" si="60"/>
        <v>1.5194777417682065E-4</v>
      </c>
      <c r="T732" s="46">
        <f t="shared" si="61"/>
        <v>4.4257464365868322E-5</v>
      </c>
      <c r="U732" s="46">
        <f t="shared" si="62"/>
        <v>1.4691851686251742E-5</v>
      </c>
      <c r="V732" s="46">
        <f t="shared" si="63"/>
        <v>2.0331040206757686E-11</v>
      </c>
      <c r="W732" s="46">
        <f t="shared" si="64"/>
        <v>8.5604379817927125E-12</v>
      </c>
    </row>
    <row r="733" spans="2:23" x14ac:dyDescent="0.15">
      <c r="B733" s="155" t="s">
        <v>36</v>
      </c>
      <c r="C733" s="41" t="s">
        <v>142</v>
      </c>
      <c r="D733" s="46">
        <f>詳細表【係数】!G720</f>
        <v>0</v>
      </c>
      <c r="E733" s="46">
        <f>詳細表【係数】!H720</f>
        <v>0</v>
      </c>
      <c r="F733" s="46">
        <f>詳細表【係数】!I720</f>
        <v>0</v>
      </c>
      <c r="G733" s="46">
        <f>詳細表【係数】!AA720</f>
        <v>0</v>
      </c>
      <c r="H733" s="46">
        <f>詳細表【係数】!AE720</f>
        <v>0</v>
      </c>
      <c r="I733" s="46">
        <f>詳細表【係数】!M720</f>
        <v>2.482213703321066E-5</v>
      </c>
      <c r="J733" s="46">
        <f>詳細表【係数】!N720</f>
        <v>1.6341015863051021E-5</v>
      </c>
      <c r="K733" s="46">
        <f>詳細表【係数】!O720</f>
        <v>1.125072783750405E-5</v>
      </c>
      <c r="L733" s="46">
        <f>詳細表【係数】!AB720</f>
        <v>8.3458378311228893E-13</v>
      </c>
      <c r="M733" s="46">
        <f>詳細表【係数】!AF720</f>
        <v>7.5381761055303509E-13</v>
      </c>
      <c r="N733" s="46">
        <f>詳細表【係数】!U720</f>
        <v>4.066663096709914E-4</v>
      </c>
      <c r="O733" s="46">
        <f>詳細表【係数】!V720</f>
        <v>2.6771831161881779E-4</v>
      </c>
      <c r="P733" s="46">
        <f>詳細表【係数】!W720</f>
        <v>1.8432304860250249E-4</v>
      </c>
      <c r="Q733" s="46">
        <f>詳細表【係数】!AC720</f>
        <v>1.3673162255749168E-11</v>
      </c>
      <c r="R733" s="46">
        <f>詳細表【係数】!AG720</f>
        <v>1.2349953005192796E-11</v>
      </c>
      <c r="S733" s="46">
        <f t="shared" si="60"/>
        <v>4.3148844670420206E-4</v>
      </c>
      <c r="T733" s="46">
        <f t="shared" si="61"/>
        <v>2.840593274818688E-4</v>
      </c>
      <c r="U733" s="46">
        <f t="shared" si="62"/>
        <v>1.9557377644000655E-4</v>
      </c>
      <c r="V733" s="46">
        <f t="shared" si="63"/>
        <v>1.4507746038861457E-11</v>
      </c>
      <c r="W733" s="46">
        <f t="shared" si="64"/>
        <v>1.3103770615745831E-11</v>
      </c>
    </row>
    <row r="734" spans="2:23" x14ac:dyDescent="0.15">
      <c r="B734" s="155" t="s">
        <v>37</v>
      </c>
      <c r="C734" s="41" t="s">
        <v>143</v>
      </c>
      <c r="D734" s="46">
        <f>詳細表【係数】!G721</f>
        <v>0</v>
      </c>
      <c r="E734" s="46">
        <f>詳細表【係数】!H721</f>
        <v>0</v>
      </c>
      <c r="F734" s="46">
        <f>詳細表【係数】!I721</f>
        <v>0</v>
      </c>
      <c r="G734" s="46">
        <f>詳細表【係数】!AA721</f>
        <v>0</v>
      </c>
      <c r="H734" s="46">
        <f>詳細表【係数】!AE721</f>
        <v>0</v>
      </c>
      <c r="I734" s="46">
        <f>詳細表【係数】!M721</f>
        <v>3.638992242604102E-6</v>
      </c>
      <c r="J734" s="46">
        <f>詳細表【係数】!N721</f>
        <v>2.438124802544748E-6</v>
      </c>
      <c r="K734" s="46">
        <f>詳細表【係数】!O721</f>
        <v>1.3828170521895587E-6</v>
      </c>
      <c r="L734" s="46">
        <f>詳細表【係数】!AB721</f>
        <v>5.4584883639061529E-12</v>
      </c>
      <c r="M734" s="46">
        <f>詳細表【係数】!AF721</f>
        <v>1.819496121302051E-12</v>
      </c>
      <c r="N734" s="46">
        <f>詳細表【係数】!U721</f>
        <v>3.0558298703729337E-7</v>
      </c>
      <c r="O734" s="46">
        <f>詳細表【係数】!V721</f>
        <v>2.0474060131498654E-7</v>
      </c>
      <c r="P734" s="46">
        <f>詳細表【係数】!W721</f>
        <v>1.1612153507417148E-7</v>
      </c>
      <c r="Q734" s="46">
        <f>詳細表【係数】!AC721</f>
        <v>4.5837448055594009E-13</v>
      </c>
      <c r="R734" s="46">
        <f>詳細表【係数】!AG721</f>
        <v>1.5279149351864669E-13</v>
      </c>
      <c r="S734" s="46">
        <f t="shared" si="60"/>
        <v>3.9445752296413955E-6</v>
      </c>
      <c r="T734" s="46">
        <f t="shared" si="61"/>
        <v>2.6428654038597347E-6</v>
      </c>
      <c r="U734" s="46">
        <f t="shared" si="62"/>
        <v>1.4989385872637301E-6</v>
      </c>
      <c r="V734" s="46">
        <f t="shared" si="63"/>
        <v>5.9168628444620928E-12</v>
      </c>
      <c r="W734" s="46">
        <f t="shared" si="64"/>
        <v>1.9722876148206977E-12</v>
      </c>
    </row>
    <row r="735" spans="2:23" x14ac:dyDescent="0.15">
      <c r="B735" s="155" t="s">
        <v>38</v>
      </c>
      <c r="C735" s="41" t="s">
        <v>144</v>
      </c>
      <c r="D735" s="67">
        <f>詳細表【係数】!G722</f>
        <v>0</v>
      </c>
      <c r="E735" s="67">
        <f>詳細表【係数】!H722</f>
        <v>0</v>
      </c>
      <c r="F735" s="67">
        <f>詳細表【係数】!I722</f>
        <v>0</v>
      </c>
      <c r="G735" s="67">
        <f>詳細表【係数】!AA722</f>
        <v>0</v>
      </c>
      <c r="H735" s="67">
        <f>詳細表【係数】!AE722</f>
        <v>0</v>
      </c>
      <c r="I735" s="67">
        <f>詳細表【係数】!M722</f>
        <v>2.6793961401572213E-4</v>
      </c>
      <c r="J735" s="67">
        <f>詳細表【係数】!N722</f>
        <v>1.7160959925367113E-4</v>
      </c>
      <c r="K735" s="67">
        <f>詳細表【係数】!O722</f>
        <v>3.9610717867820664E-5</v>
      </c>
      <c r="L735" s="67">
        <f>詳細表【係数】!AB722</f>
        <v>2.181170808182828E-11</v>
      </c>
      <c r="M735" s="67">
        <f>詳細表【係数】!AF722</f>
        <v>8.3310885004276444E-12</v>
      </c>
      <c r="N735" s="67">
        <f>詳細表【係数】!U722</f>
        <v>1.500429878969577E-5</v>
      </c>
      <c r="O735" s="67">
        <f>詳細表【係数】!V722</f>
        <v>9.6099328643167529E-6</v>
      </c>
      <c r="P735" s="67">
        <f>詳細表【係数】!W722</f>
        <v>2.2181529534048226E-6</v>
      </c>
      <c r="Q735" s="67">
        <f>詳細表【係数】!AC722</f>
        <v>1.2214296358364166E-12</v>
      </c>
      <c r="R735" s="67">
        <f>詳細表【係数】!AG722</f>
        <v>4.6653101880067634E-13</v>
      </c>
      <c r="S735" s="67">
        <f t="shared" si="60"/>
        <v>2.8294391280541791E-4</v>
      </c>
      <c r="T735" s="67">
        <f t="shared" si="61"/>
        <v>1.8121953211798787E-4</v>
      </c>
      <c r="U735" s="67">
        <f t="shared" si="62"/>
        <v>4.1828870821225486E-5</v>
      </c>
      <c r="V735" s="67">
        <f t="shared" si="63"/>
        <v>2.3033137717664696E-11</v>
      </c>
      <c r="W735" s="67">
        <f t="shared" si="64"/>
        <v>8.797619519228321E-12</v>
      </c>
    </row>
    <row r="736" spans="2:23" x14ac:dyDescent="0.15">
      <c r="B736" s="162" t="s">
        <v>39</v>
      </c>
      <c r="C736" s="116" t="s">
        <v>206</v>
      </c>
      <c r="D736" s="46">
        <f>詳細表【係数】!G723</f>
        <v>0</v>
      </c>
      <c r="E736" s="46">
        <f>詳細表【係数】!H723</f>
        <v>0</v>
      </c>
      <c r="F736" s="46">
        <f>詳細表【係数】!I723</f>
        <v>0</v>
      </c>
      <c r="G736" s="46">
        <f>詳細表【係数】!AA723</f>
        <v>0</v>
      </c>
      <c r="H736" s="46">
        <f>詳細表【係数】!AE723</f>
        <v>0</v>
      </c>
      <c r="I736" s="46">
        <f>詳細表【係数】!M723</f>
        <v>-1.500147357106805E-18</v>
      </c>
      <c r="J736" s="46">
        <f>詳細表【係数】!N723</f>
        <v>0</v>
      </c>
      <c r="K736" s="46">
        <f>詳細表【係数】!O723</f>
        <v>0</v>
      </c>
      <c r="L736" s="46">
        <f>詳細表【係数】!AB723</f>
        <v>0</v>
      </c>
      <c r="M736" s="46">
        <f>詳細表【係数】!AF723</f>
        <v>0</v>
      </c>
      <c r="N736" s="46">
        <f>詳細表【係数】!U723</f>
        <v>-3.5896796569424542E-19</v>
      </c>
      <c r="O736" s="46">
        <f>詳細表【係数】!V723</f>
        <v>0</v>
      </c>
      <c r="P736" s="46">
        <f>詳細表【係数】!W723</f>
        <v>0</v>
      </c>
      <c r="Q736" s="46">
        <f>詳細表【係数】!AC723</f>
        <v>0</v>
      </c>
      <c r="R736" s="46">
        <f>詳細表【係数】!AG723</f>
        <v>0</v>
      </c>
      <c r="S736" s="46">
        <f t="shared" si="60"/>
        <v>-1.8591153228010504E-18</v>
      </c>
      <c r="T736" s="46">
        <f t="shared" si="61"/>
        <v>0</v>
      </c>
      <c r="U736" s="46">
        <f t="shared" si="62"/>
        <v>0</v>
      </c>
      <c r="V736" s="46">
        <f t="shared" si="63"/>
        <v>0</v>
      </c>
      <c r="W736" s="46">
        <f t="shared" si="64"/>
        <v>0</v>
      </c>
    </row>
    <row r="737" spans="2:23" x14ac:dyDescent="0.15">
      <c r="B737" s="155" t="s">
        <v>40</v>
      </c>
      <c r="C737" s="41" t="s">
        <v>956</v>
      </c>
      <c r="D737" s="46">
        <f>詳細表【係数】!G724</f>
        <v>0</v>
      </c>
      <c r="E737" s="46">
        <f>詳細表【係数】!H724</f>
        <v>0</v>
      </c>
      <c r="F737" s="46">
        <f>詳細表【係数】!I724</f>
        <v>0</v>
      </c>
      <c r="G737" s="46">
        <f>詳細表【係数】!AA724</f>
        <v>0</v>
      </c>
      <c r="H737" s="46">
        <f>詳細表【係数】!AE724</f>
        <v>0</v>
      </c>
      <c r="I737" s="46">
        <f>詳細表【係数】!M724</f>
        <v>0</v>
      </c>
      <c r="J737" s="46">
        <f>詳細表【係数】!N724</f>
        <v>0</v>
      </c>
      <c r="K737" s="46">
        <f>詳細表【係数】!O724</f>
        <v>0</v>
      </c>
      <c r="L737" s="46">
        <f>詳細表【係数】!AB724</f>
        <v>0</v>
      </c>
      <c r="M737" s="46">
        <f>詳細表【係数】!AF724</f>
        <v>0</v>
      </c>
      <c r="N737" s="46">
        <f>詳細表【係数】!U724</f>
        <v>0</v>
      </c>
      <c r="O737" s="46">
        <f>詳細表【係数】!V724</f>
        <v>0</v>
      </c>
      <c r="P737" s="46">
        <f>詳細表【係数】!W724</f>
        <v>0</v>
      </c>
      <c r="Q737" s="46">
        <f>詳細表【係数】!AC724</f>
        <v>0</v>
      </c>
      <c r="R737" s="46">
        <f>詳細表【係数】!AG724</f>
        <v>0</v>
      </c>
      <c r="S737" s="46">
        <f t="shared" si="60"/>
        <v>0</v>
      </c>
      <c r="T737" s="46">
        <f t="shared" si="61"/>
        <v>0</v>
      </c>
      <c r="U737" s="46">
        <f t="shared" si="62"/>
        <v>0</v>
      </c>
      <c r="V737" s="46">
        <f t="shared" si="63"/>
        <v>0</v>
      </c>
      <c r="W737" s="46">
        <f t="shared" si="64"/>
        <v>0</v>
      </c>
    </row>
    <row r="738" spans="2:23" x14ac:dyDescent="0.15">
      <c r="B738" s="155" t="s">
        <v>41</v>
      </c>
      <c r="C738" s="41" t="s">
        <v>145</v>
      </c>
      <c r="D738" s="46">
        <f>詳細表【係数】!G725</f>
        <v>0</v>
      </c>
      <c r="E738" s="46">
        <f>詳細表【係数】!H725</f>
        <v>0</v>
      </c>
      <c r="F738" s="46">
        <f>詳細表【係数】!I725</f>
        <v>0</v>
      </c>
      <c r="G738" s="46">
        <f>詳細表【係数】!AA725</f>
        <v>0</v>
      </c>
      <c r="H738" s="46">
        <f>詳細表【係数】!AE725</f>
        <v>0</v>
      </c>
      <c r="I738" s="46">
        <f>詳細表【係数】!M725</f>
        <v>3.4901046205963293E-2</v>
      </c>
      <c r="J738" s="46">
        <f>詳細表【係数】!N725</f>
        <v>1.0710790197252231E-2</v>
      </c>
      <c r="K738" s="46">
        <f>詳細表【係数】!O725</f>
        <v>4.6535634094935965E-3</v>
      </c>
      <c r="L738" s="46">
        <f>詳細表【係数】!AB725</f>
        <v>1.4882838484598475E-9</v>
      </c>
      <c r="M738" s="46">
        <f>詳細表【係数】!AF725</f>
        <v>1.4339346293653479E-9</v>
      </c>
      <c r="N738" s="46">
        <f>詳細表【係数】!U725</f>
        <v>3.8690263075618681E-3</v>
      </c>
      <c r="O738" s="46">
        <f>詳細表【係数】!V725</f>
        <v>1.1873663844742866E-3</v>
      </c>
      <c r="P738" s="46">
        <f>詳細表【係数】!W725</f>
        <v>5.1588021599655314E-4</v>
      </c>
      <c r="Q738" s="46">
        <f>詳細表【係数】!AC725</f>
        <v>1.6498672643878243E-10</v>
      </c>
      <c r="R738" s="46">
        <f>詳細表【係数】!AG725</f>
        <v>1.5896173345630462E-10</v>
      </c>
      <c r="S738" s="46">
        <f t="shared" si="60"/>
        <v>3.8770072513525163E-2</v>
      </c>
      <c r="T738" s="46">
        <f t="shared" si="61"/>
        <v>1.1898156581726518E-2</v>
      </c>
      <c r="U738" s="46">
        <f t="shared" si="62"/>
        <v>5.1694436254901494E-3</v>
      </c>
      <c r="V738" s="46">
        <f t="shared" si="63"/>
        <v>1.65327057489863E-9</v>
      </c>
      <c r="W738" s="46">
        <f t="shared" si="64"/>
        <v>1.5928963628216525E-9</v>
      </c>
    </row>
    <row r="739" spans="2:23" x14ac:dyDescent="0.15">
      <c r="B739" s="155" t="s">
        <v>42</v>
      </c>
      <c r="C739" s="41" t="s">
        <v>957</v>
      </c>
      <c r="D739" s="46">
        <f>詳細表【係数】!G726</f>
        <v>0</v>
      </c>
      <c r="E739" s="46">
        <f>詳細表【係数】!H726</f>
        <v>0</v>
      </c>
      <c r="F739" s="46">
        <f>詳細表【係数】!I726</f>
        <v>0</v>
      </c>
      <c r="G739" s="46">
        <f>詳細表【係数】!AA726</f>
        <v>0</v>
      </c>
      <c r="H739" s="46">
        <f>詳細表【係数】!AE726</f>
        <v>0</v>
      </c>
      <c r="I739" s="46">
        <f>詳細表【係数】!M726</f>
        <v>4.6568644809594179E-20</v>
      </c>
      <c r="J739" s="46">
        <f>詳細表【係数】!N726</f>
        <v>0</v>
      </c>
      <c r="K739" s="46">
        <f>詳細表【係数】!O726</f>
        <v>0</v>
      </c>
      <c r="L739" s="46">
        <f>詳細表【係数】!AB726</f>
        <v>0</v>
      </c>
      <c r="M739" s="46">
        <f>詳細表【係数】!AF726</f>
        <v>0</v>
      </c>
      <c r="N739" s="46">
        <f>詳細表【係数】!U726</f>
        <v>1.0857032599172404E-19</v>
      </c>
      <c r="O739" s="46">
        <f>詳細表【係数】!V726</f>
        <v>0</v>
      </c>
      <c r="P739" s="46">
        <f>詳細表【係数】!W726</f>
        <v>0</v>
      </c>
      <c r="Q739" s="46">
        <f>詳細表【係数】!AC726</f>
        <v>0</v>
      </c>
      <c r="R739" s="46">
        <f>詳細表【係数】!AG726</f>
        <v>0</v>
      </c>
      <c r="S739" s="46">
        <f t="shared" si="60"/>
        <v>1.5513897080131823E-19</v>
      </c>
      <c r="T739" s="46">
        <f t="shared" si="61"/>
        <v>0</v>
      </c>
      <c r="U739" s="46">
        <f t="shared" si="62"/>
        <v>0</v>
      </c>
      <c r="V739" s="46">
        <f t="shared" si="63"/>
        <v>0</v>
      </c>
      <c r="W739" s="46">
        <f t="shared" si="64"/>
        <v>0</v>
      </c>
    </row>
    <row r="740" spans="2:23" x14ac:dyDescent="0.15">
      <c r="B740" s="163" t="s">
        <v>43</v>
      </c>
      <c r="C740" s="62" t="s">
        <v>958</v>
      </c>
      <c r="D740" s="67">
        <f>詳細表【係数】!G727</f>
        <v>0</v>
      </c>
      <c r="E740" s="67">
        <f>詳細表【係数】!H727</f>
        <v>0</v>
      </c>
      <c r="F740" s="67">
        <f>詳細表【係数】!I727</f>
        <v>0</v>
      </c>
      <c r="G740" s="67">
        <f>詳細表【係数】!AA727</f>
        <v>0</v>
      </c>
      <c r="H740" s="67">
        <f>詳細表【係数】!AE727</f>
        <v>0</v>
      </c>
      <c r="I740" s="67">
        <f>詳細表【係数】!M727</f>
        <v>0</v>
      </c>
      <c r="J740" s="67">
        <f>詳細表【係数】!N727</f>
        <v>0</v>
      </c>
      <c r="K740" s="67">
        <f>詳細表【係数】!O727</f>
        <v>0</v>
      </c>
      <c r="L740" s="67">
        <f>詳細表【係数】!AB727</f>
        <v>0</v>
      </c>
      <c r="M740" s="67">
        <f>詳細表【係数】!AF727</f>
        <v>0</v>
      </c>
      <c r="N740" s="67">
        <f>詳細表【係数】!U727</f>
        <v>0</v>
      </c>
      <c r="O740" s="67">
        <f>詳細表【係数】!V727</f>
        <v>0</v>
      </c>
      <c r="P740" s="67">
        <f>詳細表【係数】!W727</f>
        <v>0</v>
      </c>
      <c r="Q740" s="67">
        <f>詳細表【係数】!AC727</f>
        <v>0</v>
      </c>
      <c r="R740" s="67">
        <f>詳細表【係数】!AG727</f>
        <v>0</v>
      </c>
      <c r="S740" s="67">
        <f t="shared" si="60"/>
        <v>0</v>
      </c>
      <c r="T740" s="67">
        <f t="shared" si="61"/>
        <v>0</v>
      </c>
      <c r="U740" s="67">
        <f t="shared" si="62"/>
        <v>0</v>
      </c>
      <c r="V740" s="67">
        <f t="shared" si="63"/>
        <v>0</v>
      </c>
      <c r="W740" s="67">
        <f t="shared" si="64"/>
        <v>0</v>
      </c>
    </row>
    <row r="741" spans="2:23" x14ac:dyDescent="0.15">
      <c r="B741" s="155" t="s">
        <v>44</v>
      </c>
      <c r="C741" s="41" t="s">
        <v>207</v>
      </c>
      <c r="D741" s="46">
        <f>詳細表【係数】!G728</f>
        <v>0</v>
      </c>
      <c r="E741" s="46">
        <f>詳細表【係数】!H728</f>
        <v>0</v>
      </c>
      <c r="F741" s="46">
        <f>詳細表【係数】!I728</f>
        <v>0</v>
      </c>
      <c r="G741" s="46">
        <f>詳細表【係数】!AA728</f>
        <v>0</v>
      </c>
      <c r="H741" s="46">
        <f>詳細表【係数】!AE728</f>
        <v>0</v>
      </c>
      <c r="I741" s="46">
        <f>詳細表【係数】!M728</f>
        <v>0</v>
      </c>
      <c r="J741" s="46">
        <f>詳細表【係数】!N728</f>
        <v>0</v>
      </c>
      <c r="K741" s="46">
        <f>詳細表【係数】!O728</f>
        <v>0</v>
      </c>
      <c r="L741" s="46">
        <f>詳細表【係数】!AB728</f>
        <v>0</v>
      </c>
      <c r="M741" s="46">
        <f>詳細表【係数】!AF728</f>
        <v>0</v>
      </c>
      <c r="N741" s="46">
        <f>詳細表【係数】!U728</f>
        <v>0</v>
      </c>
      <c r="O741" s="46">
        <f>詳細表【係数】!V728</f>
        <v>0</v>
      </c>
      <c r="P741" s="46">
        <f>詳細表【係数】!W728</f>
        <v>0</v>
      </c>
      <c r="Q741" s="46">
        <f>詳細表【係数】!AC728</f>
        <v>0</v>
      </c>
      <c r="R741" s="46">
        <f>詳細表【係数】!AG728</f>
        <v>0</v>
      </c>
      <c r="S741" s="46">
        <f t="shared" si="60"/>
        <v>0</v>
      </c>
      <c r="T741" s="46">
        <f t="shared" si="61"/>
        <v>0</v>
      </c>
      <c r="U741" s="46">
        <f t="shared" si="62"/>
        <v>0</v>
      </c>
      <c r="V741" s="46">
        <f t="shared" si="63"/>
        <v>0</v>
      </c>
      <c r="W741" s="46">
        <f t="shared" si="64"/>
        <v>0</v>
      </c>
    </row>
    <row r="742" spans="2:23" x14ac:dyDescent="0.15">
      <c r="B742" s="155" t="s">
        <v>45</v>
      </c>
      <c r="C742" s="41" t="s">
        <v>147</v>
      </c>
      <c r="D742" s="46">
        <f>詳細表【係数】!G729</f>
        <v>0</v>
      </c>
      <c r="E742" s="46">
        <f>詳細表【係数】!H729</f>
        <v>0</v>
      </c>
      <c r="F742" s="46">
        <f>詳細表【係数】!I729</f>
        <v>0</v>
      </c>
      <c r="G742" s="46">
        <f>詳細表【係数】!AA729</f>
        <v>0</v>
      </c>
      <c r="H742" s="46">
        <f>詳細表【係数】!AE729</f>
        <v>0</v>
      </c>
      <c r="I742" s="46">
        <f>詳細表【係数】!M729</f>
        <v>3.9830441780060225E-7</v>
      </c>
      <c r="J742" s="46">
        <f>詳細表【係数】!N729</f>
        <v>1.605664684258678E-7</v>
      </c>
      <c r="K742" s="46">
        <f>詳細表【係数】!O729</f>
        <v>1.2048708638468219E-7</v>
      </c>
      <c r="L742" s="46">
        <f>詳細表【係数】!AB729</f>
        <v>1.0787411315432975E-13</v>
      </c>
      <c r="M742" s="46">
        <f>詳細表【係数】!AF729</f>
        <v>4.9788052225075281E-14</v>
      </c>
      <c r="N742" s="46">
        <f>詳細表【係数】!U729</f>
        <v>6.0707933249654635E-7</v>
      </c>
      <c r="O742" s="46">
        <f>詳細表【係数】!V729</f>
        <v>2.4472885591267024E-7</v>
      </c>
      <c r="P742" s="46">
        <f>詳細表【係数】!W729</f>
        <v>1.8364149808020526E-7</v>
      </c>
      <c r="Q742" s="46">
        <f>詳細表【係数】!AC729</f>
        <v>1.6441731921781462E-13</v>
      </c>
      <c r="R742" s="46">
        <f>詳細表【係数】!AG729</f>
        <v>7.5884916562068291E-14</v>
      </c>
      <c r="S742" s="46">
        <f t="shared" si="60"/>
        <v>1.0053837502971485E-6</v>
      </c>
      <c r="T742" s="46">
        <f t="shared" si="61"/>
        <v>4.0529532433853804E-7</v>
      </c>
      <c r="U742" s="46">
        <f t="shared" si="62"/>
        <v>3.0412858446488748E-7</v>
      </c>
      <c r="V742" s="46">
        <f t="shared" si="63"/>
        <v>2.7229143237214438E-13</v>
      </c>
      <c r="W742" s="46">
        <f t="shared" si="64"/>
        <v>1.2567296878714357E-13</v>
      </c>
    </row>
    <row r="743" spans="2:23" x14ac:dyDescent="0.15">
      <c r="B743" s="155" t="s">
        <v>46</v>
      </c>
      <c r="C743" s="41" t="s">
        <v>959</v>
      </c>
      <c r="D743" s="46">
        <f>詳細表【係数】!G730</f>
        <v>0</v>
      </c>
      <c r="E743" s="46">
        <f>詳細表【係数】!H730</f>
        <v>0</v>
      </c>
      <c r="F743" s="46">
        <f>詳細表【係数】!I730</f>
        <v>0</v>
      </c>
      <c r="G743" s="46">
        <f>詳細表【係数】!AA730</f>
        <v>0</v>
      </c>
      <c r="H743" s="46">
        <f>詳細表【係数】!AE730</f>
        <v>0</v>
      </c>
      <c r="I743" s="46">
        <f>詳細表【係数】!M730</f>
        <v>0</v>
      </c>
      <c r="J743" s="46">
        <f>詳細表【係数】!N730</f>
        <v>0</v>
      </c>
      <c r="K743" s="46">
        <f>詳細表【係数】!O730</f>
        <v>0</v>
      </c>
      <c r="L743" s="46">
        <f>詳細表【係数】!AB730</f>
        <v>0</v>
      </c>
      <c r="M743" s="46">
        <f>詳細表【係数】!AF730</f>
        <v>0</v>
      </c>
      <c r="N743" s="46">
        <f>詳細表【係数】!U730</f>
        <v>0</v>
      </c>
      <c r="O743" s="46">
        <f>詳細表【係数】!V730</f>
        <v>0</v>
      </c>
      <c r="P743" s="46">
        <f>詳細表【係数】!W730</f>
        <v>0</v>
      </c>
      <c r="Q743" s="46">
        <f>詳細表【係数】!AC730</f>
        <v>0</v>
      </c>
      <c r="R743" s="46">
        <f>詳細表【係数】!AG730</f>
        <v>0</v>
      </c>
      <c r="S743" s="46">
        <f t="shared" si="60"/>
        <v>0</v>
      </c>
      <c r="T743" s="46">
        <f t="shared" si="61"/>
        <v>0</v>
      </c>
      <c r="U743" s="46">
        <f t="shared" si="62"/>
        <v>0</v>
      </c>
      <c r="V743" s="46">
        <f t="shared" si="63"/>
        <v>0</v>
      </c>
      <c r="W743" s="46">
        <f t="shared" si="64"/>
        <v>0</v>
      </c>
    </row>
    <row r="744" spans="2:23" x14ac:dyDescent="0.15">
      <c r="B744" s="155" t="s">
        <v>47</v>
      </c>
      <c r="C744" s="41" t="s">
        <v>960</v>
      </c>
      <c r="D744" s="46">
        <f>詳細表【係数】!G731</f>
        <v>0</v>
      </c>
      <c r="E744" s="46">
        <f>詳細表【係数】!H731</f>
        <v>0</v>
      </c>
      <c r="F744" s="46">
        <f>詳細表【係数】!I731</f>
        <v>0</v>
      </c>
      <c r="G744" s="46">
        <f>詳細表【係数】!AA731</f>
        <v>0</v>
      </c>
      <c r="H744" s="46">
        <f>詳細表【係数】!AE731</f>
        <v>0</v>
      </c>
      <c r="I744" s="46">
        <f>詳細表【係数】!M731</f>
        <v>1.3419699531145744E-5</v>
      </c>
      <c r="J744" s="46">
        <f>詳細表【係数】!N731</f>
        <v>5.8010197078944647E-6</v>
      </c>
      <c r="K744" s="46">
        <f>詳細表【係数】!O731</f>
        <v>2.9697904165673747E-6</v>
      </c>
      <c r="L744" s="46">
        <f>詳細表【係数】!AB731</f>
        <v>1.0910324822069709E-12</v>
      </c>
      <c r="M744" s="46">
        <f>詳細表【係数】!AF731</f>
        <v>7.6372273754487966E-13</v>
      </c>
      <c r="N744" s="46">
        <f>詳細表【係数】!U731</f>
        <v>1.4650962727810334E-6</v>
      </c>
      <c r="O744" s="46">
        <f>詳細表【係数】!V731</f>
        <v>6.3332657580298817E-7</v>
      </c>
      <c r="P744" s="46">
        <f>詳細表【係数】!W731</f>
        <v>3.2422699630162377E-7</v>
      </c>
      <c r="Q744" s="46">
        <f>詳細表【係数】!AC731</f>
        <v>1.1911351811227914E-13</v>
      </c>
      <c r="R744" s="46">
        <f>詳細表【係数】!AG731</f>
        <v>8.3379462678595395E-14</v>
      </c>
      <c r="S744" s="46">
        <f t="shared" si="60"/>
        <v>1.4884795803926776E-5</v>
      </c>
      <c r="T744" s="46">
        <f t="shared" si="61"/>
        <v>6.4343462836974527E-6</v>
      </c>
      <c r="U744" s="46">
        <f t="shared" si="62"/>
        <v>3.2940174128689984E-6</v>
      </c>
      <c r="V744" s="46">
        <f t="shared" si="63"/>
        <v>1.2101460003192501E-12</v>
      </c>
      <c r="W744" s="46">
        <f t="shared" si="64"/>
        <v>8.4710220022347503E-13</v>
      </c>
    </row>
    <row r="745" spans="2:23" x14ac:dyDescent="0.15">
      <c r="B745" s="155" t="s">
        <v>48</v>
      </c>
      <c r="C745" s="41" t="s">
        <v>150</v>
      </c>
      <c r="D745" s="67">
        <f>詳細表【係数】!G732</f>
        <v>0</v>
      </c>
      <c r="E745" s="67">
        <f>詳細表【係数】!H732</f>
        <v>0</v>
      </c>
      <c r="F745" s="67">
        <f>詳細表【係数】!I732</f>
        <v>0</v>
      </c>
      <c r="G745" s="67">
        <f>詳細表【係数】!AA732</f>
        <v>0</v>
      </c>
      <c r="H745" s="67">
        <f>詳細表【係数】!AE732</f>
        <v>0</v>
      </c>
      <c r="I745" s="67">
        <f>詳細表【係数】!M732</f>
        <v>1.5912170634384216E-4</v>
      </c>
      <c r="J745" s="67">
        <f>詳細表【係数】!N732</f>
        <v>6.3440397943915236E-5</v>
      </c>
      <c r="K745" s="67">
        <f>詳細表【係数】!O732</f>
        <v>2.5950257164643446E-5</v>
      </c>
      <c r="L745" s="67">
        <f>詳細表【係数】!AB732</f>
        <v>1.0414229681081131E-11</v>
      </c>
      <c r="M745" s="67">
        <f>詳細表【係数】!AF732</f>
        <v>6.5405706687670607E-12</v>
      </c>
      <c r="N745" s="67">
        <f>詳細表【係数】!U732</f>
        <v>1.9939225408090969E-5</v>
      </c>
      <c r="O745" s="67">
        <f>詳細表【係数】!V732</f>
        <v>7.9495904339368527E-6</v>
      </c>
      <c r="P745" s="67">
        <f>詳細表【係数】!W732</f>
        <v>3.2517752536266539E-6</v>
      </c>
      <c r="Q745" s="67">
        <f>詳細表【係数】!AC732</f>
        <v>1.3049864649766802E-12</v>
      </c>
      <c r="R745" s="67">
        <f>詳細表【係数】!AG732</f>
        <v>8.1958593744769498E-13</v>
      </c>
      <c r="S745" s="67">
        <f t="shared" si="60"/>
        <v>1.7906093175193313E-4</v>
      </c>
      <c r="T745" s="67">
        <f t="shared" si="61"/>
        <v>7.1389988377852087E-5</v>
      </c>
      <c r="U745" s="67">
        <f t="shared" si="62"/>
        <v>2.9202032418270101E-5</v>
      </c>
      <c r="V745" s="67">
        <f t="shared" si="63"/>
        <v>1.171921614605781E-11</v>
      </c>
      <c r="W745" s="67">
        <f t="shared" si="64"/>
        <v>7.3601566062147558E-12</v>
      </c>
    </row>
    <row r="746" spans="2:23" x14ac:dyDescent="0.15">
      <c r="B746" s="162" t="s">
        <v>49</v>
      </c>
      <c r="C746" s="116" t="s">
        <v>151</v>
      </c>
      <c r="D746" s="46">
        <f>詳細表【係数】!G733</f>
        <v>0</v>
      </c>
      <c r="E746" s="46">
        <f>詳細表【係数】!H733</f>
        <v>0</v>
      </c>
      <c r="F746" s="46">
        <f>詳細表【係数】!I733</f>
        <v>0</v>
      </c>
      <c r="G746" s="46">
        <f>詳細表【係数】!AA733</f>
        <v>0</v>
      </c>
      <c r="H746" s="46">
        <f>詳細表【係数】!AE733</f>
        <v>0</v>
      </c>
      <c r="I746" s="46">
        <f>詳細表【係数】!M733</f>
        <v>4.3882770165741408E-20</v>
      </c>
      <c r="J746" s="46">
        <f>詳細表【係数】!N733</f>
        <v>0</v>
      </c>
      <c r="K746" s="46">
        <f>詳細表【係数】!O733</f>
        <v>0</v>
      </c>
      <c r="L746" s="46">
        <f>詳細表【係数】!AB733</f>
        <v>0</v>
      </c>
      <c r="M746" s="46">
        <f>詳細表【係数】!AF733</f>
        <v>0</v>
      </c>
      <c r="N746" s="46">
        <f>詳細表【係数】!U733</f>
        <v>1.7532353068079766E-20</v>
      </c>
      <c r="O746" s="46">
        <f>詳細表【係数】!V733</f>
        <v>0</v>
      </c>
      <c r="P746" s="46">
        <f>詳細表【係数】!W733</f>
        <v>0</v>
      </c>
      <c r="Q746" s="46">
        <f>詳細表【係数】!AC733</f>
        <v>0</v>
      </c>
      <c r="R746" s="46">
        <f>詳細表【係数】!AG733</f>
        <v>0</v>
      </c>
      <c r="S746" s="46">
        <f t="shared" si="60"/>
        <v>6.1415123233821177E-20</v>
      </c>
      <c r="T746" s="46">
        <f t="shared" si="61"/>
        <v>0</v>
      </c>
      <c r="U746" s="46">
        <f t="shared" si="62"/>
        <v>0</v>
      </c>
      <c r="V746" s="46">
        <f t="shared" si="63"/>
        <v>0</v>
      </c>
      <c r="W746" s="46">
        <f t="shared" si="64"/>
        <v>0</v>
      </c>
    </row>
    <row r="747" spans="2:23" x14ac:dyDescent="0.15">
      <c r="B747" s="155" t="s">
        <v>50</v>
      </c>
      <c r="C747" s="41" t="s">
        <v>152</v>
      </c>
      <c r="D747" s="46">
        <f>詳細表【係数】!G734</f>
        <v>0</v>
      </c>
      <c r="E747" s="46">
        <f>詳細表【係数】!H734</f>
        <v>0</v>
      </c>
      <c r="F747" s="46">
        <f>詳細表【係数】!I734</f>
        <v>0</v>
      </c>
      <c r="G747" s="46">
        <f>詳細表【係数】!AA734</f>
        <v>0</v>
      </c>
      <c r="H747" s="46">
        <f>詳細表【係数】!AE734</f>
        <v>0</v>
      </c>
      <c r="I747" s="46">
        <f>詳細表【係数】!M734</f>
        <v>4.2659488332310447E-5</v>
      </c>
      <c r="J747" s="46">
        <f>詳細表【係数】!N734</f>
        <v>1.8516569246603255E-5</v>
      </c>
      <c r="K747" s="46">
        <f>詳細表【係数】!O734</f>
        <v>9.7176299012105612E-6</v>
      </c>
      <c r="L747" s="46">
        <f>詳細表【係数】!AB734</f>
        <v>1.6795074146578914E-12</v>
      </c>
      <c r="M747" s="46">
        <f>詳細表【係数】!AF734</f>
        <v>1.5115566731921022E-12</v>
      </c>
      <c r="N747" s="46">
        <f>詳細表【係数】!U734</f>
        <v>5.6658343384159845E-6</v>
      </c>
      <c r="O747" s="46">
        <f>詳細表【係数】!V734</f>
        <v>2.4592843929541822E-6</v>
      </c>
      <c r="P747" s="46">
        <f>詳細表【係数】!W734</f>
        <v>1.2906502945698775E-6</v>
      </c>
      <c r="Q747" s="46">
        <f>詳細表【係数】!AC734</f>
        <v>2.2306434403212536E-13</v>
      </c>
      <c r="R747" s="46">
        <f>詳細表【係数】!AG734</f>
        <v>2.0075790962891282E-13</v>
      </c>
      <c r="S747" s="46">
        <f t="shared" si="60"/>
        <v>4.8325322670726431E-5</v>
      </c>
      <c r="T747" s="46">
        <f t="shared" si="61"/>
        <v>2.0975853639557436E-5</v>
      </c>
      <c r="U747" s="46">
        <f t="shared" si="62"/>
        <v>1.1008280195780439E-5</v>
      </c>
      <c r="V747" s="46">
        <f t="shared" si="63"/>
        <v>1.9025717586900169E-12</v>
      </c>
      <c r="W747" s="46">
        <f t="shared" si="64"/>
        <v>1.7123145828210151E-12</v>
      </c>
    </row>
    <row r="748" spans="2:23" x14ac:dyDescent="0.15">
      <c r="B748" s="155" t="s">
        <v>51</v>
      </c>
      <c r="C748" s="41" t="s">
        <v>961</v>
      </c>
      <c r="D748" s="46">
        <f>詳細表【係数】!G735</f>
        <v>0</v>
      </c>
      <c r="E748" s="46">
        <f>詳細表【係数】!H735</f>
        <v>0</v>
      </c>
      <c r="F748" s="46">
        <f>詳細表【係数】!I735</f>
        <v>0</v>
      </c>
      <c r="G748" s="46">
        <f>詳細表【係数】!AA735</f>
        <v>0</v>
      </c>
      <c r="H748" s="46">
        <f>詳細表【係数】!AE735</f>
        <v>0</v>
      </c>
      <c r="I748" s="46">
        <f>詳細表【係数】!M735</f>
        <v>1.98740642764609E-5</v>
      </c>
      <c r="J748" s="46">
        <f>詳細表【係数】!N735</f>
        <v>1.0655159773965204E-5</v>
      </c>
      <c r="K748" s="46">
        <f>詳細表【係数】!O735</f>
        <v>5.2357929018612939E-6</v>
      </c>
      <c r="L748" s="46">
        <f>詳細表【係数】!AB735</f>
        <v>1.230503619708882E-12</v>
      </c>
      <c r="M748" s="46">
        <f>詳細表【係数】!AF735</f>
        <v>1.0588054402146194E-12</v>
      </c>
      <c r="N748" s="46">
        <f>詳細表【係数】!U735</f>
        <v>7.9291057636348494E-6</v>
      </c>
      <c r="O748" s="46">
        <f>詳細表【係数】!V735</f>
        <v>4.2510624702096731E-6</v>
      </c>
      <c r="P748" s="46">
        <f>詳細表【係数】!W735</f>
        <v>2.088911211005688E-6</v>
      </c>
      <c r="Q748" s="46">
        <f>詳細表【係数】!AC735</f>
        <v>4.909309544079172E-13</v>
      </c>
      <c r="R748" s="46">
        <f>詳細表【係数】!AG735</f>
        <v>4.2242896076960314E-13</v>
      </c>
      <c r="S748" s="46">
        <f t="shared" si="60"/>
        <v>2.7803170040095751E-5</v>
      </c>
      <c r="T748" s="46">
        <f t="shared" si="61"/>
        <v>1.4906222244174877E-5</v>
      </c>
      <c r="U748" s="46">
        <f t="shared" si="62"/>
        <v>7.3247041128669815E-6</v>
      </c>
      <c r="V748" s="46">
        <f t="shared" si="63"/>
        <v>1.7214345741167992E-12</v>
      </c>
      <c r="W748" s="46">
        <f t="shared" si="64"/>
        <v>1.4812344009842224E-12</v>
      </c>
    </row>
    <row r="749" spans="2:23" x14ac:dyDescent="0.15">
      <c r="B749" s="155" t="s">
        <v>52</v>
      </c>
      <c r="C749" s="41" t="s">
        <v>154</v>
      </c>
      <c r="D749" s="46">
        <f>詳細表【係数】!G736</f>
        <v>0</v>
      </c>
      <c r="E749" s="46">
        <f>詳細表【係数】!H736</f>
        <v>0</v>
      </c>
      <c r="F749" s="46">
        <f>詳細表【係数】!I736</f>
        <v>0</v>
      </c>
      <c r="G749" s="46">
        <f>詳細表【係数】!AA736</f>
        <v>0</v>
      </c>
      <c r="H749" s="46">
        <f>詳細表【係数】!AE736</f>
        <v>0</v>
      </c>
      <c r="I749" s="46">
        <f>詳細表【係数】!M736</f>
        <v>0</v>
      </c>
      <c r="J749" s="46">
        <f>詳細表【係数】!N736</f>
        <v>0</v>
      </c>
      <c r="K749" s="46">
        <f>詳細表【係数】!O736</f>
        <v>0</v>
      </c>
      <c r="L749" s="46">
        <f>詳細表【係数】!AB736</f>
        <v>0</v>
      </c>
      <c r="M749" s="46">
        <f>詳細表【係数】!AF736</f>
        <v>0</v>
      </c>
      <c r="N749" s="46">
        <f>詳細表【係数】!U736</f>
        <v>0</v>
      </c>
      <c r="O749" s="46">
        <f>詳細表【係数】!V736</f>
        <v>0</v>
      </c>
      <c r="P749" s="46">
        <f>詳細表【係数】!W736</f>
        <v>0</v>
      </c>
      <c r="Q749" s="46">
        <f>詳細表【係数】!AC736</f>
        <v>0</v>
      </c>
      <c r="R749" s="46">
        <f>詳細表【係数】!AG736</f>
        <v>0</v>
      </c>
      <c r="S749" s="46">
        <f t="shared" si="60"/>
        <v>0</v>
      </c>
      <c r="T749" s="46">
        <f t="shared" si="61"/>
        <v>0</v>
      </c>
      <c r="U749" s="46">
        <f t="shared" si="62"/>
        <v>0</v>
      </c>
      <c r="V749" s="46">
        <f t="shared" si="63"/>
        <v>0</v>
      </c>
      <c r="W749" s="46">
        <f t="shared" si="64"/>
        <v>0</v>
      </c>
    </row>
    <row r="750" spans="2:23" x14ac:dyDescent="0.15">
      <c r="B750" s="163" t="s">
        <v>53</v>
      </c>
      <c r="C750" s="62" t="s">
        <v>962</v>
      </c>
      <c r="D750" s="67">
        <f>詳細表【係数】!G737</f>
        <v>0</v>
      </c>
      <c r="E750" s="67">
        <f>詳細表【係数】!H737</f>
        <v>0</v>
      </c>
      <c r="F750" s="67">
        <f>詳細表【係数】!I737</f>
        <v>0</v>
      </c>
      <c r="G750" s="67">
        <f>詳細表【係数】!AA737</f>
        <v>0</v>
      </c>
      <c r="H750" s="67">
        <f>詳細表【係数】!AE737</f>
        <v>0</v>
      </c>
      <c r="I750" s="67">
        <f>詳細表【係数】!M737</f>
        <v>5.9833912141061043E-6</v>
      </c>
      <c r="J750" s="67">
        <f>詳細表【係数】!N737</f>
        <v>2.2519565328939908E-6</v>
      </c>
      <c r="K750" s="67">
        <f>詳細表【係数】!O737</f>
        <v>5.5318145187018702E-7</v>
      </c>
      <c r="L750" s="67">
        <f>詳細表【係数】!AB737</f>
        <v>1.1289417385105856E-13</v>
      </c>
      <c r="M750" s="67">
        <f>詳細表【係数】!AF737</f>
        <v>1.1289417385105856E-13</v>
      </c>
      <c r="N750" s="67">
        <f>詳細表【係数】!U737</f>
        <v>6.8691213250736057E-7</v>
      </c>
      <c r="O750" s="67">
        <f>詳細表【係数】!V737</f>
        <v>2.5853169364510519E-7</v>
      </c>
      <c r="P750" s="67">
        <f>詳細表【係数】!W737</f>
        <v>6.350697074124655E-8</v>
      </c>
      <c r="Q750" s="67">
        <f>詳細表【係数】!AC737</f>
        <v>1.2960606273723784E-14</v>
      </c>
      <c r="R750" s="67">
        <f>詳細表【係数】!AG737</f>
        <v>1.2960606273723784E-14</v>
      </c>
      <c r="S750" s="67">
        <f t="shared" si="60"/>
        <v>6.6703033466134649E-6</v>
      </c>
      <c r="T750" s="67">
        <f t="shared" si="61"/>
        <v>2.510488226539096E-6</v>
      </c>
      <c r="U750" s="67">
        <f t="shared" si="62"/>
        <v>6.1668842261143358E-7</v>
      </c>
      <c r="V750" s="67">
        <f t="shared" si="63"/>
        <v>1.2585478012478233E-13</v>
      </c>
      <c r="W750" s="67">
        <f t="shared" si="64"/>
        <v>1.2585478012478233E-13</v>
      </c>
    </row>
    <row r="751" spans="2:23" x14ac:dyDescent="0.15">
      <c r="B751" s="155" t="s">
        <v>54</v>
      </c>
      <c r="C751" s="41" t="s">
        <v>963</v>
      </c>
      <c r="D751" s="46">
        <f>詳細表【係数】!G738</f>
        <v>0</v>
      </c>
      <c r="E751" s="46">
        <f>詳細表【係数】!H738</f>
        <v>0</v>
      </c>
      <c r="F751" s="46">
        <f>詳細表【係数】!I738</f>
        <v>0</v>
      </c>
      <c r="G751" s="46">
        <f>詳細表【係数】!AA738</f>
        <v>0</v>
      </c>
      <c r="H751" s="46">
        <f>詳細表【係数】!AE738</f>
        <v>0</v>
      </c>
      <c r="I751" s="46">
        <f>詳細表【係数】!M738</f>
        <v>-7.8002778001208415E-22</v>
      </c>
      <c r="J751" s="46">
        <f>詳細表【係数】!N738</f>
        <v>0</v>
      </c>
      <c r="K751" s="46">
        <f>詳細表【係数】!O738</f>
        <v>0</v>
      </c>
      <c r="L751" s="46">
        <f>詳細表【係数】!AB738</f>
        <v>0</v>
      </c>
      <c r="M751" s="46">
        <f>詳細表【係数】!AF738</f>
        <v>0</v>
      </c>
      <c r="N751" s="46">
        <f>詳細表【係数】!U738</f>
        <v>-5.1491026151010272E-22</v>
      </c>
      <c r="O751" s="46">
        <f>詳細表【係数】!V738</f>
        <v>0</v>
      </c>
      <c r="P751" s="46">
        <f>詳細表【係数】!W738</f>
        <v>0</v>
      </c>
      <c r="Q751" s="46">
        <f>詳細表【係数】!AC738</f>
        <v>0</v>
      </c>
      <c r="R751" s="46">
        <f>詳細表【係数】!AG738</f>
        <v>0</v>
      </c>
      <c r="S751" s="46">
        <f t="shared" si="60"/>
        <v>-1.2949380415221868E-21</v>
      </c>
      <c r="T751" s="46">
        <f t="shared" si="61"/>
        <v>0</v>
      </c>
      <c r="U751" s="46">
        <f t="shared" si="62"/>
        <v>0</v>
      </c>
      <c r="V751" s="46">
        <f t="shared" si="63"/>
        <v>0</v>
      </c>
      <c r="W751" s="46">
        <f t="shared" si="64"/>
        <v>0</v>
      </c>
    </row>
    <row r="752" spans="2:23" x14ac:dyDescent="0.15">
      <c r="B752" s="155" t="s">
        <v>55</v>
      </c>
      <c r="C752" s="41" t="s">
        <v>964</v>
      </c>
      <c r="D752" s="46">
        <f>詳細表【係数】!G739</f>
        <v>0</v>
      </c>
      <c r="E752" s="46">
        <f>詳細表【係数】!H739</f>
        <v>0</v>
      </c>
      <c r="F752" s="46">
        <f>詳細表【係数】!I739</f>
        <v>0</v>
      </c>
      <c r="G752" s="46">
        <f>詳細表【係数】!AA739</f>
        <v>0</v>
      </c>
      <c r="H752" s="46">
        <f>詳細表【係数】!AE739</f>
        <v>0</v>
      </c>
      <c r="I752" s="46">
        <f>詳細表【係数】!M739</f>
        <v>5.0631288990429499E-20</v>
      </c>
      <c r="J752" s="46">
        <f>詳細表【係数】!N739</f>
        <v>0</v>
      </c>
      <c r="K752" s="46">
        <f>詳細表【係数】!O739</f>
        <v>0</v>
      </c>
      <c r="L752" s="46">
        <f>詳細表【係数】!AB739</f>
        <v>0</v>
      </c>
      <c r="M752" s="46">
        <f>詳細表【係数】!AF739</f>
        <v>0</v>
      </c>
      <c r="N752" s="46">
        <f>詳細表【係数】!U739</f>
        <v>1.5061848868574351E-20</v>
      </c>
      <c r="O752" s="46">
        <f>詳細表【係数】!V739</f>
        <v>0</v>
      </c>
      <c r="P752" s="46">
        <f>詳細表【係数】!W739</f>
        <v>0</v>
      </c>
      <c r="Q752" s="46">
        <f>詳細表【係数】!AC739</f>
        <v>0</v>
      </c>
      <c r="R752" s="46">
        <f>詳細表【係数】!AG739</f>
        <v>0</v>
      </c>
      <c r="S752" s="46">
        <f t="shared" si="60"/>
        <v>6.5693137859003854E-20</v>
      </c>
      <c r="T752" s="46">
        <f t="shared" si="61"/>
        <v>0</v>
      </c>
      <c r="U752" s="46">
        <f t="shared" si="62"/>
        <v>0</v>
      </c>
      <c r="V752" s="46">
        <f t="shared" si="63"/>
        <v>0</v>
      </c>
      <c r="W752" s="46">
        <f t="shared" si="64"/>
        <v>0</v>
      </c>
    </row>
    <row r="753" spans="2:23" x14ac:dyDescent="0.15">
      <c r="B753" s="155" t="s">
        <v>56</v>
      </c>
      <c r="C753" s="41" t="s">
        <v>155</v>
      </c>
      <c r="D753" s="46">
        <f>詳細表【係数】!G740</f>
        <v>0</v>
      </c>
      <c r="E753" s="46">
        <f>詳細表【係数】!H740</f>
        <v>0</v>
      </c>
      <c r="F753" s="46">
        <f>詳細表【係数】!I740</f>
        <v>0</v>
      </c>
      <c r="G753" s="46">
        <f>詳細表【係数】!AA740</f>
        <v>0</v>
      </c>
      <c r="H753" s="46">
        <f>詳細表【係数】!AE740</f>
        <v>0</v>
      </c>
      <c r="I753" s="46">
        <f>詳細表【係数】!M740</f>
        <v>7.1429438567754119E-21</v>
      </c>
      <c r="J753" s="46">
        <f>詳細表【係数】!N740</f>
        <v>0</v>
      </c>
      <c r="K753" s="46">
        <f>詳細表【係数】!O740</f>
        <v>0</v>
      </c>
      <c r="L753" s="46">
        <f>詳細表【係数】!AB740</f>
        <v>0</v>
      </c>
      <c r="M753" s="46">
        <f>詳細表【係数】!AF740</f>
        <v>0</v>
      </c>
      <c r="N753" s="46">
        <f>詳細表【係数】!U740</f>
        <v>2.7529021148210405E-21</v>
      </c>
      <c r="O753" s="46">
        <f>詳細表【係数】!V740</f>
        <v>0</v>
      </c>
      <c r="P753" s="46">
        <f>詳細表【係数】!W740</f>
        <v>0</v>
      </c>
      <c r="Q753" s="46">
        <f>詳細表【係数】!AC740</f>
        <v>0</v>
      </c>
      <c r="R753" s="46">
        <f>詳細表【係数】!AG740</f>
        <v>0</v>
      </c>
      <c r="S753" s="46">
        <f t="shared" si="60"/>
        <v>9.8958459715964524E-21</v>
      </c>
      <c r="T753" s="46">
        <f t="shared" si="61"/>
        <v>0</v>
      </c>
      <c r="U753" s="46">
        <f t="shared" si="62"/>
        <v>0</v>
      </c>
      <c r="V753" s="46">
        <f t="shared" si="63"/>
        <v>0</v>
      </c>
      <c r="W753" s="46">
        <f t="shared" si="64"/>
        <v>0</v>
      </c>
    </row>
    <row r="754" spans="2:23" x14ac:dyDescent="0.15">
      <c r="B754" s="155" t="s">
        <v>57</v>
      </c>
      <c r="C754" s="41" t="s">
        <v>156</v>
      </c>
      <c r="D754" s="46">
        <f>詳細表【係数】!G741</f>
        <v>0</v>
      </c>
      <c r="E754" s="46">
        <f>詳細表【係数】!H741</f>
        <v>0</v>
      </c>
      <c r="F754" s="46">
        <f>詳細表【係数】!I741</f>
        <v>0</v>
      </c>
      <c r="G754" s="46">
        <f>詳細表【係数】!AA741</f>
        <v>0</v>
      </c>
      <c r="H754" s="46">
        <f>詳細表【係数】!AE741</f>
        <v>0</v>
      </c>
      <c r="I754" s="46">
        <f>詳細表【係数】!M741</f>
        <v>0</v>
      </c>
      <c r="J754" s="46">
        <f>詳細表【係数】!N741</f>
        <v>0</v>
      </c>
      <c r="K754" s="46">
        <f>詳細表【係数】!O741</f>
        <v>0</v>
      </c>
      <c r="L754" s="46">
        <f>詳細表【係数】!AB741</f>
        <v>0</v>
      </c>
      <c r="M754" s="46">
        <f>詳細表【係数】!AF741</f>
        <v>0</v>
      </c>
      <c r="N754" s="46">
        <f>詳細表【係数】!U741</f>
        <v>0</v>
      </c>
      <c r="O754" s="46">
        <f>詳細表【係数】!V741</f>
        <v>0</v>
      </c>
      <c r="P754" s="46">
        <f>詳細表【係数】!W741</f>
        <v>0</v>
      </c>
      <c r="Q754" s="46">
        <f>詳細表【係数】!AC741</f>
        <v>0</v>
      </c>
      <c r="R754" s="46">
        <f>詳細表【係数】!AG741</f>
        <v>0</v>
      </c>
      <c r="S754" s="46">
        <f t="shared" si="60"/>
        <v>0</v>
      </c>
      <c r="T754" s="46">
        <f t="shared" si="61"/>
        <v>0</v>
      </c>
      <c r="U754" s="46">
        <f t="shared" si="62"/>
        <v>0</v>
      </c>
      <c r="V754" s="46">
        <f t="shared" si="63"/>
        <v>0</v>
      </c>
      <c r="W754" s="46">
        <f t="shared" si="64"/>
        <v>0</v>
      </c>
    </row>
    <row r="755" spans="2:23" x14ac:dyDescent="0.15">
      <c r="B755" s="155" t="s">
        <v>58</v>
      </c>
      <c r="C755" s="41" t="s">
        <v>965</v>
      </c>
      <c r="D755" s="67">
        <f>詳細表【係数】!G742</f>
        <v>0</v>
      </c>
      <c r="E755" s="67">
        <f>詳細表【係数】!H742</f>
        <v>0</v>
      </c>
      <c r="F755" s="67">
        <f>詳細表【係数】!I742</f>
        <v>0</v>
      </c>
      <c r="G755" s="67">
        <f>詳細表【係数】!AA742</f>
        <v>0</v>
      </c>
      <c r="H755" s="67">
        <f>詳細表【係数】!AE742</f>
        <v>0</v>
      </c>
      <c r="I755" s="67">
        <f>詳細表【係数】!M742</f>
        <v>1.5680385574247818E-6</v>
      </c>
      <c r="J755" s="67">
        <f>詳細表【係数】!N742</f>
        <v>8.2771164221435166E-7</v>
      </c>
      <c r="K755" s="67">
        <f>詳細表【係数】!O742</f>
        <v>2.7712036334765401E-7</v>
      </c>
      <c r="L755" s="67">
        <f>詳細表【係数】!AB742</f>
        <v>2.6738058008380136E-14</v>
      </c>
      <c r="M755" s="67">
        <f>詳細表【係数】!AF742</f>
        <v>2.6738058008380136E-14</v>
      </c>
      <c r="N755" s="67">
        <f>詳細表【係数】!U742</f>
        <v>2.4594851460619878E-5</v>
      </c>
      <c r="O755" s="67">
        <f>詳細表【係数】!V742</f>
        <v>1.2982745096473344E-5</v>
      </c>
      <c r="P755" s="67">
        <f>詳細表【係数】!W742</f>
        <v>4.3466623578709463E-6</v>
      </c>
      <c r="Q755" s="67">
        <f>詳細表【係数】!AC742</f>
        <v>4.1938928220079366E-13</v>
      </c>
      <c r="R755" s="67">
        <f>詳細表【係数】!AG742</f>
        <v>4.1938928220079366E-13</v>
      </c>
      <c r="S755" s="67">
        <f t="shared" si="60"/>
        <v>2.616289001804466E-5</v>
      </c>
      <c r="T755" s="67">
        <f t="shared" si="61"/>
        <v>1.3810456738687696E-5</v>
      </c>
      <c r="U755" s="67">
        <f t="shared" si="62"/>
        <v>4.6237827212186006E-6</v>
      </c>
      <c r="V755" s="67">
        <f t="shared" si="63"/>
        <v>4.4612734020917379E-13</v>
      </c>
      <c r="W755" s="67">
        <f t="shared" si="64"/>
        <v>4.4612734020917379E-13</v>
      </c>
    </row>
    <row r="756" spans="2:23" x14ac:dyDescent="0.15">
      <c r="B756" s="162" t="s">
        <v>59</v>
      </c>
      <c r="C756" s="116" t="s">
        <v>517</v>
      </c>
      <c r="D756" s="46">
        <f>詳細表【係数】!G743</f>
        <v>0</v>
      </c>
      <c r="E756" s="46">
        <f>詳細表【係数】!H743</f>
        <v>0</v>
      </c>
      <c r="F756" s="46">
        <f>詳細表【係数】!I743</f>
        <v>0</v>
      </c>
      <c r="G756" s="46">
        <f>詳細表【係数】!AA743</f>
        <v>0</v>
      </c>
      <c r="H756" s="46">
        <f>詳細表【係数】!AE743</f>
        <v>0</v>
      </c>
      <c r="I756" s="46">
        <f>詳細表【係数】!M743</f>
        <v>1.9264186914241726E-4</v>
      </c>
      <c r="J756" s="46">
        <f>詳細表【係数】!N743</f>
        <v>6.5746157909805407E-5</v>
      </c>
      <c r="K756" s="46">
        <f>詳細表【係数】!O743</f>
        <v>1.9325521365586414E-5</v>
      </c>
      <c r="L756" s="46">
        <f>詳細表【係数】!AB743</f>
        <v>2.0676768038403832E-12</v>
      </c>
      <c r="M756" s="46">
        <f>詳細表【係数】!AF743</f>
        <v>2.0577360499757656E-12</v>
      </c>
      <c r="N756" s="46">
        <f>詳細表【係数】!U743</f>
        <v>1.3670891111720621E-4</v>
      </c>
      <c r="O756" s="46">
        <f>詳細表【係数】!V743</f>
        <v>4.6656968695339196E-5</v>
      </c>
      <c r="P756" s="46">
        <f>詳細表【係数】!W743</f>
        <v>1.3714417298912589E-5</v>
      </c>
      <c r="Q756" s="46">
        <f>詳細表【係数】!AC743</f>
        <v>1.4673333769739867E-12</v>
      </c>
      <c r="R756" s="46">
        <f>詳細表【係数】!AG743</f>
        <v>1.4602788895846887E-12</v>
      </c>
      <c r="S756" s="46">
        <f t="shared" si="60"/>
        <v>3.2935078025962347E-4</v>
      </c>
      <c r="T756" s="46">
        <f t="shared" si="61"/>
        <v>1.124031266051446E-4</v>
      </c>
      <c r="U756" s="46">
        <f t="shared" si="62"/>
        <v>3.3039938664499E-5</v>
      </c>
      <c r="V756" s="46">
        <f t="shared" si="63"/>
        <v>3.5350101808143697E-12</v>
      </c>
      <c r="W756" s="46">
        <f t="shared" si="64"/>
        <v>3.5180149395604543E-12</v>
      </c>
    </row>
    <row r="757" spans="2:23" x14ac:dyDescent="0.15">
      <c r="B757" s="155" t="s">
        <v>60</v>
      </c>
      <c r="C757" s="41" t="s">
        <v>158</v>
      </c>
      <c r="D757" s="46">
        <f>詳細表【係数】!G744</f>
        <v>0</v>
      </c>
      <c r="E757" s="46">
        <f>詳細表【係数】!H744</f>
        <v>0</v>
      </c>
      <c r="F757" s="46">
        <f>詳細表【係数】!I744</f>
        <v>0</v>
      </c>
      <c r="G757" s="46">
        <f>詳細表【係数】!AA744</f>
        <v>0</v>
      </c>
      <c r="H757" s="46">
        <f>詳細表【係数】!AE744</f>
        <v>0</v>
      </c>
      <c r="I757" s="46">
        <f>詳細表【係数】!M744</f>
        <v>-6.9452137779336649E-19</v>
      </c>
      <c r="J757" s="46">
        <f>詳細表【係数】!N744</f>
        <v>0</v>
      </c>
      <c r="K757" s="46">
        <f>詳細表【係数】!O744</f>
        <v>0</v>
      </c>
      <c r="L757" s="46">
        <f>詳細表【係数】!AB744</f>
        <v>0</v>
      </c>
      <c r="M757" s="46">
        <f>詳細表【係数】!AF744</f>
        <v>0</v>
      </c>
      <c r="N757" s="46">
        <f>詳細表【係数】!U744</f>
        <v>-2.0995999615886934E-19</v>
      </c>
      <c r="O757" s="46">
        <f>詳細表【係数】!V744</f>
        <v>0</v>
      </c>
      <c r="P757" s="46">
        <f>詳細表【係数】!W744</f>
        <v>0</v>
      </c>
      <c r="Q757" s="46">
        <f>詳細表【係数】!AC744</f>
        <v>0</v>
      </c>
      <c r="R757" s="46">
        <f>詳細表【係数】!AG744</f>
        <v>0</v>
      </c>
      <c r="S757" s="46">
        <f t="shared" si="60"/>
        <v>-9.0448137395223587E-19</v>
      </c>
      <c r="T757" s="46">
        <f t="shared" si="61"/>
        <v>0</v>
      </c>
      <c r="U757" s="46">
        <f t="shared" si="62"/>
        <v>0</v>
      </c>
      <c r="V757" s="46">
        <f t="shared" si="63"/>
        <v>0</v>
      </c>
      <c r="W757" s="46">
        <f t="shared" si="64"/>
        <v>0</v>
      </c>
    </row>
    <row r="758" spans="2:23" x14ac:dyDescent="0.15">
      <c r="B758" s="155" t="s">
        <v>61</v>
      </c>
      <c r="C758" s="41" t="s">
        <v>159</v>
      </c>
      <c r="D758" s="46">
        <f>詳細表【係数】!G745</f>
        <v>0</v>
      </c>
      <c r="E758" s="46">
        <f>詳細表【係数】!H745</f>
        <v>0</v>
      </c>
      <c r="F758" s="46">
        <f>詳細表【係数】!I745</f>
        <v>0</v>
      </c>
      <c r="G758" s="46">
        <f>詳細表【係数】!AA745</f>
        <v>0</v>
      </c>
      <c r="H758" s="46">
        <f>詳細表【係数】!AE745</f>
        <v>0</v>
      </c>
      <c r="I758" s="46">
        <f>詳細表【係数】!M745</f>
        <v>-7.315436150867855E-20</v>
      </c>
      <c r="J758" s="46">
        <f>詳細表【係数】!N745</f>
        <v>0</v>
      </c>
      <c r="K758" s="46">
        <f>詳細表【係数】!O745</f>
        <v>0</v>
      </c>
      <c r="L758" s="46">
        <f>詳細表【係数】!AB745</f>
        <v>0</v>
      </c>
      <c r="M758" s="46">
        <f>詳細表【係数】!AF745</f>
        <v>0</v>
      </c>
      <c r="N758" s="46">
        <f>詳細表【係数】!U745</f>
        <v>-1.964317580845212E-20</v>
      </c>
      <c r="O758" s="46">
        <f>詳細表【係数】!V745</f>
        <v>0</v>
      </c>
      <c r="P758" s="46">
        <f>詳細表【係数】!W745</f>
        <v>0</v>
      </c>
      <c r="Q758" s="46">
        <f>詳細表【係数】!AC745</f>
        <v>0</v>
      </c>
      <c r="R758" s="46">
        <f>詳細表【係数】!AG745</f>
        <v>0</v>
      </c>
      <c r="S758" s="46">
        <f t="shared" si="60"/>
        <v>-9.2797537317130667E-20</v>
      </c>
      <c r="T758" s="46">
        <f t="shared" si="61"/>
        <v>0</v>
      </c>
      <c r="U758" s="46">
        <f t="shared" si="62"/>
        <v>0</v>
      </c>
      <c r="V758" s="46">
        <f t="shared" si="63"/>
        <v>0</v>
      </c>
      <c r="W758" s="46">
        <f t="shared" si="64"/>
        <v>0</v>
      </c>
    </row>
    <row r="759" spans="2:23" x14ac:dyDescent="0.15">
      <c r="B759" s="155" t="s">
        <v>62</v>
      </c>
      <c r="C759" s="41" t="s">
        <v>160</v>
      </c>
      <c r="D759" s="46">
        <f>詳細表【係数】!G746</f>
        <v>0</v>
      </c>
      <c r="E759" s="46">
        <f>詳細表【係数】!H746</f>
        <v>0</v>
      </c>
      <c r="F759" s="46">
        <f>詳細表【係数】!I746</f>
        <v>0</v>
      </c>
      <c r="G759" s="46">
        <f>詳細表【係数】!AA746</f>
        <v>0</v>
      </c>
      <c r="H759" s="46">
        <f>詳細表【係数】!AE746</f>
        <v>0</v>
      </c>
      <c r="I759" s="46">
        <f>詳細表【係数】!M746</f>
        <v>8.0942048848784418E-5</v>
      </c>
      <c r="J759" s="46">
        <f>詳細表【係数】!N746</f>
        <v>2.8939186933309291E-5</v>
      </c>
      <c r="K759" s="46">
        <f>詳細表【係数】!O746</f>
        <v>1.8876607083149437E-5</v>
      </c>
      <c r="L759" s="46">
        <f>詳細表【係数】!AB746</f>
        <v>4.5727111190370178E-12</v>
      </c>
      <c r="M759" s="46">
        <f>詳細表【係数】!AF746</f>
        <v>4.3111722911954167E-12</v>
      </c>
      <c r="N759" s="46">
        <f>詳細表【係数】!U746</f>
        <v>2.4207155970982962E-5</v>
      </c>
      <c r="O759" s="46">
        <f>詳細表【係数】!V746</f>
        <v>8.6547773590064081E-6</v>
      </c>
      <c r="P759" s="46">
        <f>詳細表【係数】!W746</f>
        <v>5.6453843010377742E-6</v>
      </c>
      <c r="Q759" s="46">
        <f>詳細表【係数】!AC746</f>
        <v>1.3675503998616599E-12</v>
      </c>
      <c r="R759" s="46">
        <f>詳細表【係数】!AG746</f>
        <v>1.2893325725632992E-12</v>
      </c>
      <c r="S759" s="46">
        <f t="shared" si="60"/>
        <v>1.0514920481976738E-4</v>
      </c>
      <c r="T759" s="46">
        <f t="shared" si="61"/>
        <v>3.7593964292315699E-5</v>
      </c>
      <c r="U759" s="46">
        <f t="shared" si="62"/>
        <v>2.4521991384187211E-5</v>
      </c>
      <c r="V759" s="46">
        <f t="shared" si="63"/>
        <v>5.9402615188986779E-12</v>
      </c>
      <c r="W759" s="46">
        <f t="shared" si="64"/>
        <v>5.6005048637587158E-12</v>
      </c>
    </row>
    <row r="760" spans="2:23" x14ac:dyDescent="0.15">
      <c r="B760" s="163" t="s">
        <v>63</v>
      </c>
      <c r="C760" s="62" t="s">
        <v>161</v>
      </c>
      <c r="D760" s="67">
        <f>詳細表【係数】!G747</f>
        <v>0</v>
      </c>
      <c r="E760" s="67">
        <f>詳細表【係数】!H747</f>
        <v>0</v>
      </c>
      <c r="F760" s="67">
        <f>詳細表【係数】!I747</f>
        <v>0</v>
      </c>
      <c r="G760" s="67">
        <f>詳細表【係数】!AA747</f>
        <v>0</v>
      </c>
      <c r="H760" s="67">
        <f>詳細表【係数】!AE747</f>
        <v>0</v>
      </c>
      <c r="I760" s="67">
        <f>詳細表【係数】!M747</f>
        <v>2.0657961828521778E-5</v>
      </c>
      <c r="J760" s="67">
        <f>詳細表【係数】!N747</f>
        <v>1.0656624811069058E-5</v>
      </c>
      <c r="K760" s="67">
        <f>詳細表【係数】!O747</f>
        <v>6.6633646974539688E-6</v>
      </c>
      <c r="L760" s="67">
        <f>詳細表【係数】!AB747</f>
        <v>1.1496277080988288E-12</v>
      </c>
      <c r="M760" s="67">
        <f>詳細表【係数】!AF747</f>
        <v>1.1213581742931196E-12</v>
      </c>
      <c r="N760" s="67">
        <f>詳細表【係数】!U747</f>
        <v>2.8014316872805775E-5</v>
      </c>
      <c r="O760" s="67">
        <f>詳細表【係数】!V747</f>
        <v>1.4451477194604489E-5</v>
      </c>
      <c r="P760" s="67">
        <f>詳細表【係数】!W747</f>
        <v>9.0362065543084892E-6</v>
      </c>
      <c r="Q760" s="67">
        <f>詳細表【係数】!AC747</f>
        <v>1.5590131866722794E-12</v>
      </c>
      <c r="R760" s="67">
        <f>詳細表【係数】!AG747</f>
        <v>1.5206767968360757E-12</v>
      </c>
      <c r="S760" s="67">
        <f t="shared" si="60"/>
        <v>4.8672278701327557E-5</v>
      </c>
      <c r="T760" s="67">
        <f t="shared" si="61"/>
        <v>2.5108102005673545E-5</v>
      </c>
      <c r="U760" s="67">
        <f t="shared" si="62"/>
        <v>1.569957125176246E-5</v>
      </c>
      <c r="V760" s="67">
        <f t="shared" si="63"/>
        <v>2.708640894771108E-12</v>
      </c>
      <c r="W760" s="67">
        <f t="shared" si="64"/>
        <v>2.6420349711291952E-12</v>
      </c>
    </row>
    <row r="761" spans="2:23" x14ac:dyDescent="0.15">
      <c r="B761" s="155" t="s">
        <v>64</v>
      </c>
      <c r="C761" s="41" t="s">
        <v>950</v>
      </c>
      <c r="D761" s="46">
        <f>詳細表【係数】!G748</f>
        <v>0</v>
      </c>
      <c r="E761" s="46">
        <f>詳細表【係数】!H748</f>
        <v>0</v>
      </c>
      <c r="F761" s="46">
        <f>詳細表【係数】!I748</f>
        <v>0</v>
      </c>
      <c r="G761" s="46">
        <f>詳細表【係数】!AA748</f>
        <v>0</v>
      </c>
      <c r="H761" s="46">
        <f>詳細表【係数】!AE748</f>
        <v>0</v>
      </c>
      <c r="I761" s="46">
        <f>詳細表【係数】!M748</f>
        <v>0</v>
      </c>
      <c r="J761" s="46">
        <f>詳細表【係数】!N748</f>
        <v>0</v>
      </c>
      <c r="K761" s="46">
        <f>詳細表【係数】!O748</f>
        <v>0</v>
      </c>
      <c r="L761" s="46">
        <f>詳細表【係数】!AB748</f>
        <v>0</v>
      </c>
      <c r="M761" s="46">
        <f>詳細表【係数】!AF748</f>
        <v>0</v>
      </c>
      <c r="N761" s="46">
        <f>詳細表【係数】!U748</f>
        <v>0</v>
      </c>
      <c r="O761" s="46">
        <f>詳細表【係数】!V748</f>
        <v>0</v>
      </c>
      <c r="P761" s="46">
        <f>詳細表【係数】!W748</f>
        <v>0</v>
      </c>
      <c r="Q761" s="46">
        <f>詳細表【係数】!AC748</f>
        <v>0</v>
      </c>
      <c r="R761" s="46">
        <f>詳細表【係数】!AG748</f>
        <v>0</v>
      </c>
      <c r="S761" s="46">
        <f t="shared" si="60"/>
        <v>0</v>
      </c>
      <c r="T761" s="46">
        <f t="shared" si="61"/>
        <v>0</v>
      </c>
      <c r="U761" s="46">
        <f t="shared" si="62"/>
        <v>0</v>
      </c>
      <c r="V761" s="46">
        <f t="shared" si="63"/>
        <v>0</v>
      </c>
      <c r="W761" s="46">
        <f t="shared" si="64"/>
        <v>0</v>
      </c>
    </row>
    <row r="762" spans="2:23" x14ac:dyDescent="0.15">
      <c r="B762" s="155" t="s">
        <v>65</v>
      </c>
      <c r="C762" s="41" t="s">
        <v>162</v>
      </c>
      <c r="D762" s="46">
        <f>詳細表【係数】!G749</f>
        <v>0</v>
      </c>
      <c r="E762" s="46">
        <f>詳細表【係数】!H749</f>
        <v>0</v>
      </c>
      <c r="F762" s="46">
        <f>詳細表【係数】!I749</f>
        <v>0</v>
      </c>
      <c r="G762" s="46">
        <f>詳細表【係数】!AA749</f>
        <v>0</v>
      </c>
      <c r="H762" s="46">
        <f>詳細表【係数】!AE749</f>
        <v>0</v>
      </c>
      <c r="I762" s="46">
        <f>詳細表【係数】!M749</f>
        <v>6.7841398037615714E-21</v>
      </c>
      <c r="J762" s="46">
        <f>詳細表【係数】!N749</f>
        <v>0</v>
      </c>
      <c r="K762" s="46">
        <f>詳細表【係数】!O749</f>
        <v>0</v>
      </c>
      <c r="L762" s="46">
        <f>詳細表【係数】!AB749</f>
        <v>0</v>
      </c>
      <c r="M762" s="46">
        <f>詳細表【係数】!AF749</f>
        <v>0</v>
      </c>
      <c r="N762" s="46">
        <f>詳細表【係数】!U749</f>
        <v>4.2973701014668413E-21</v>
      </c>
      <c r="O762" s="46">
        <f>詳細表【係数】!V749</f>
        <v>0</v>
      </c>
      <c r="P762" s="46">
        <f>詳細表【係数】!W749</f>
        <v>0</v>
      </c>
      <c r="Q762" s="46">
        <f>詳細表【係数】!AC749</f>
        <v>0</v>
      </c>
      <c r="R762" s="46">
        <f>詳細表【係数】!AG749</f>
        <v>0</v>
      </c>
      <c r="S762" s="46">
        <f t="shared" si="60"/>
        <v>1.1081509905228413E-20</v>
      </c>
      <c r="T762" s="46">
        <f t="shared" si="61"/>
        <v>0</v>
      </c>
      <c r="U762" s="46">
        <f t="shared" si="62"/>
        <v>0</v>
      </c>
      <c r="V762" s="46">
        <f t="shared" si="63"/>
        <v>0</v>
      </c>
      <c r="W762" s="46">
        <f t="shared" si="64"/>
        <v>0</v>
      </c>
    </row>
    <row r="763" spans="2:23" x14ac:dyDescent="0.15">
      <c r="B763" s="155" t="s">
        <v>66</v>
      </c>
      <c r="C763" s="41" t="s">
        <v>163</v>
      </c>
      <c r="D763" s="46">
        <f>詳細表【係数】!G750</f>
        <v>0</v>
      </c>
      <c r="E763" s="46">
        <f>詳細表【係数】!H750</f>
        <v>0</v>
      </c>
      <c r="F763" s="46">
        <f>詳細表【係数】!I750</f>
        <v>0</v>
      </c>
      <c r="G763" s="46">
        <f>詳細表【係数】!AA750</f>
        <v>0</v>
      </c>
      <c r="H763" s="46">
        <f>詳細表【係数】!AE750</f>
        <v>0</v>
      </c>
      <c r="I763" s="46">
        <f>詳細表【係数】!M750</f>
        <v>2.426007930828598E-5</v>
      </c>
      <c r="J763" s="46">
        <f>詳細表【係数】!N750</f>
        <v>1.1296353640487775E-5</v>
      </c>
      <c r="K763" s="46">
        <f>詳細表【係数】!O750</f>
        <v>4.3534312138936114E-6</v>
      </c>
      <c r="L763" s="46">
        <f>詳細表【係数】!AB750</f>
        <v>9.3156605240038118E-13</v>
      </c>
      <c r="M763" s="46">
        <f>詳細表【係数】!AF750</f>
        <v>9.3156605240038118E-13</v>
      </c>
      <c r="N763" s="46">
        <f>詳細表【係数】!U750</f>
        <v>5.6343732726312253E-6</v>
      </c>
      <c r="O763" s="46">
        <f>詳細表【係数】!V750</f>
        <v>2.6235640956217307E-6</v>
      </c>
      <c r="P763" s="46">
        <f>詳細表【係数】!W750</f>
        <v>1.0110789896479396E-6</v>
      </c>
      <c r="Q763" s="46">
        <f>詳細表【係数】!AC750</f>
        <v>2.163550580620968E-13</v>
      </c>
      <c r="R763" s="46">
        <f>詳細表【係数】!AG750</f>
        <v>2.163550580620968E-13</v>
      </c>
      <c r="S763" s="46">
        <f t="shared" si="60"/>
        <v>2.9894452580917206E-5</v>
      </c>
      <c r="T763" s="46">
        <f t="shared" si="61"/>
        <v>1.3919917736109506E-5</v>
      </c>
      <c r="U763" s="46">
        <f t="shared" si="62"/>
        <v>5.3645102035415513E-6</v>
      </c>
      <c r="V763" s="46">
        <f t="shared" si="63"/>
        <v>1.1479211104624779E-12</v>
      </c>
      <c r="W763" s="46">
        <f t="shared" si="64"/>
        <v>1.1479211104624779E-12</v>
      </c>
    </row>
    <row r="764" spans="2:23" x14ac:dyDescent="0.15">
      <c r="B764" s="155" t="s">
        <v>67</v>
      </c>
      <c r="C764" s="41" t="s">
        <v>164</v>
      </c>
      <c r="D764" s="46">
        <f>詳細表【係数】!G751</f>
        <v>0</v>
      </c>
      <c r="E764" s="46">
        <f>詳細表【係数】!H751</f>
        <v>0</v>
      </c>
      <c r="F764" s="46">
        <f>詳細表【係数】!I751</f>
        <v>0</v>
      </c>
      <c r="G764" s="46">
        <f>詳細表【係数】!AA751</f>
        <v>0</v>
      </c>
      <c r="H764" s="46">
        <f>詳細表【係数】!AE751</f>
        <v>0</v>
      </c>
      <c r="I764" s="46">
        <f>詳細表【係数】!M751</f>
        <v>2.1265128303161543E-6</v>
      </c>
      <c r="J764" s="46">
        <f>詳細表【係数】!N751</f>
        <v>1.0136377824507001E-6</v>
      </c>
      <c r="K764" s="46">
        <f>詳細表【係数】!O751</f>
        <v>8.0098649941908478E-7</v>
      </c>
      <c r="L764" s="46">
        <f>詳細表【係数】!AB751</f>
        <v>0</v>
      </c>
      <c r="M764" s="46">
        <f>詳細表【係数】!AF751</f>
        <v>0</v>
      </c>
      <c r="N764" s="46">
        <f>詳細表【係数】!U751</f>
        <v>7.3257289512153623E-8</v>
      </c>
      <c r="O764" s="46">
        <f>詳細表【係数】!V751</f>
        <v>3.4919308000793222E-8</v>
      </c>
      <c r="P764" s="46">
        <f>詳細表【係数】!W751</f>
        <v>2.7593579049577864E-8</v>
      </c>
      <c r="Q764" s="46">
        <f>詳細表【係数】!AC751</f>
        <v>0</v>
      </c>
      <c r="R764" s="46">
        <f>詳細表【係数】!AG751</f>
        <v>0</v>
      </c>
      <c r="S764" s="46">
        <f t="shared" si="60"/>
        <v>2.1997701198283078E-6</v>
      </c>
      <c r="T764" s="46">
        <f t="shared" si="61"/>
        <v>1.0485570904514933E-6</v>
      </c>
      <c r="U764" s="46">
        <f t="shared" si="62"/>
        <v>8.2858007846866263E-7</v>
      </c>
      <c r="V764" s="46">
        <f t="shared" si="63"/>
        <v>0</v>
      </c>
      <c r="W764" s="46">
        <f t="shared" si="64"/>
        <v>0</v>
      </c>
    </row>
    <row r="765" spans="2:23" x14ac:dyDescent="0.15">
      <c r="B765" s="155" t="s">
        <v>68</v>
      </c>
      <c r="C765" s="41" t="s">
        <v>208</v>
      </c>
      <c r="D765" s="67">
        <f>詳細表【係数】!G752</f>
        <v>0</v>
      </c>
      <c r="E765" s="67">
        <f>詳細表【係数】!H752</f>
        <v>0</v>
      </c>
      <c r="F765" s="67">
        <f>詳細表【係数】!I752</f>
        <v>0</v>
      </c>
      <c r="G765" s="67">
        <f>詳細表【係数】!AA752</f>
        <v>0</v>
      </c>
      <c r="H765" s="67">
        <f>詳細表【係数】!AE752</f>
        <v>0</v>
      </c>
      <c r="I765" s="67">
        <f>詳細表【係数】!M752</f>
        <v>1.881871209281472E-6</v>
      </c>
      <c r="J765" s="67">
        <f>詳細表【係数】!N752</f>
        <v>9.2409328696862788E-7</v>
      </c>
      <c r="K765" s="67">
        <f>詳細表【係数】!O752</f>
        <v>5.2572091590794738E-7</v>
      </c>
      <c r="L765" s="67">
        <f>詳細表【係数】!AB752</f>
        <v>8.5930192204633418E-14</v>
      </c>
      <c r="M765" s="67">
        <f>詳細表【係数】!AF752</f>
        <v>7.7337172984170085E-14</v>
      </c>
      <c r="N765" s="67">
        <f>詳細表【係数】!U752</f>
        <v>1.2696735767656663E-6</v>
      </c>
      <c r="O765" s="67">
        <f>詳細表【係数】!V752</f>
        <v>6.2347349975059258E-7</v>
      </c>
      <c r="P765" s="67">
        <f>詳細表【係数】!W752</f>
        <v>3.5469693802065514E-7</v>
      </c>
      <c r="Q765" s="67">
        <f>詳細表【係数】!AC752</f>
        <v>5.7975962409391147E-14</v>
      </c>
      <c r="R765" s="67">
        <f>詳細表【係数】!AG752</f>
        <v>5.2178366168452035E-14</v>
      </c>
      <c r="S765" s="67">
        <f t="shared" si="60"/>
        <v>3.1515447860471381E-6</v>
      </c>
      <c r="T765" s="67">
        <f t="shared" si="61"/>
        <v>1.5475667867192206E-6</v>
      </c>
      <c r="U765" s="67">
        <f t="shared" si="62"/>
        <v>8.8041785392860258E-7</v>
      </c>
      <c r="V765" s="67">
        <f t="shared" si="63"/>
        <v>1.4390615461402455E-13</v>
      </c>
      <c r="W765" s="67">
        <f t="shared" si="64"/>
        <v>1.2951553915262213E-13</v>
      </c>
    </row>
    <row r="766" spans="2:23" x14ac:dyDescent="0.15">
      <c r="B766" s="162" t="s">
        <v>69</v>
      </c>
      <c r="C766" s="116" t="s">
        <v>165</v>
      </c>
      <c r="D766" s="46">
        <f>詳細表【係数】!G753</f>
        <v>0</v>
      </c>
      <c r="E766" s="46">
        <f>詳細表【係数】!H753</f>
        <v>0</v>
      </c>
      <c r="F766" s="46">
        <f>詳細表【係数】!I753</f>
        <v>0</v>
      </c>
      <c r="G766" s="46">
        <f>詳細表【係数】!AA753</f>
        <v>0</v>
      </c>
      <c r="H766" s="46">
        <f>詳細表【係数】!AE753</f>
        <v>0</v>
      </c>
      <c r="I766" s="46">
        <f>詳細表【係数】!M753</f>
        <v>0</v>
      </c>
      <c r="J766" s="46">
        <f>詳細表【係数】!N753</f>
        <v>0</v>
      </c>
      <c r="K766" s="46">
        <f>詳細表【係数】!O753</f>
        <v>0</v>
      </c>
      <c r="L766" s="46">
        <f>詳細表【係数】!AB753</f>
        <v>0</v>
      </c>
      <c r="M766" s="46">
        <f>詳細表【係数】!AF753</f>
        <v>0</v>
      </c>
      <c r="N766" s="46">
        <f>詳細表【係数】!U753</f>
        <v>0</v>
      </c>
      <c r="O766" s="46">
        <f>詳細表【係数】!V753</f>
        <v>0</v>
      </c>
      <c r="P766" s="46">
        <f>詳細表【係数】!W753</f>
        <v>0</v>
      </c>
      <c r="Q766" s="46">
        <f>詳細表【係数】!AC753</f>
        <v>0</v>
      </c>
      <c r="R766" s="46">
        <f>詳細表【係数】!AG753</f>
        <v>0</v>
      </c>
      <c r="S766" s="46">
        <f t="shared" si="60"/>
        <v>0</v>
      </c>
      <c r="T766" s="46">
        <f t="shared" si="61"/>
        <v>0</v>
      </c>
      <c r="U766" s="46">
        <f t="shared" si="62"/>
        <v>0</v>
      </c>
      <c r="V766" s="46">
        <f t="shared" si="63"/>
        <v>0</v>
      </c>
      <c r="W766" s="46">
        <f t="shared" si="64"/>
        <v>0</v>
      </c>
    </row>
    <row r="767" spans="2:23" x14ac:dyDescent="0.15">
      <c r="B767" s="155" t="s">
        <v>70</v>
      </c>
      <c r="C767" s="41" t="s">
        <v>166</v>
      </c>
      <c r="D767" s="46">
        <f>詳細表【係数】!G754</f>
        <v>0</v>
      </c>
      <c r="E767" s="46">
        <f>詳細表【係数】!H754</f>
        <v>0</v>
      </c>
      <c r="F767" s="46">
        <f>詳細表【係数】!I754</f>
        <v>0</v>
      </c>
      <c r="G767" s="46">
        <f>詳細表【係数】!AA754</f>
        <v>0</v>
      </c>
      <c r="H767" s="46">
        <f>詳細表【係数】!AE754</f>
        <v>0</v>
      </c>
      <c r="I767" s="46">
        <f>詳細表【係数】!M754</f>
        <v>3.5296433451352843E-5</v>
      </c>
      <c r="J767" s="46">
        <f>詳細表【係数】!N754</f>
        <v>7.6268159624770622E-6</v>
      </c>
      <c r="K767" s="46">
        <f>詳細表【係数】!O754</f>
        <v>1.9057185787587705E-6</v>
      </c>
      <c r="L767" s="46">
        <f>詳細表【係数】!AB754</f>
        <v>2.5654688092198696E-13</v>
      </c>
      <c r="M767" s="46">
        <f>詳細表【係数】!AF754</f>
        <v>2.5654688092198696E-13</v>
      </c>
      <c r="N767" s="46">
        <f>詳細表【係数】!U754</f>
        <v>2.1403561194963989E-5</v>
      </c>
      <c r="O767" s="46">
        <f>詳細表【係数】!V754</f>
        <v>4.6248588373834485E-6</v>
      </c>
      <c r="P767" s="46">
        <f>詳細表【係数】!W754</f>
        <v>1.1556171610670135E-6</v>
      </c>
      <c r="Q767" s="46">
        <f>詳細表【係数】!AC754</f>
        <v>1.5556860363126653E-13</v>
      </c>
      <c r="R767" s="46">
        <f>詳細表【係数】!AG754</f>
        <v>1.5556860363126653E-13</v>
      </c>
      <c r="S767" s="46">
        <f t="shared" si="60"/>
        <v>5.6699994646316828E-5</v>
      </c>
      <c r="T767" s="46">
        <f t="shared" si="61"/>
        <v>1.2251674799860511E-5</v>
      </c>
      <c r="U767" s="46">
        <f t="shared" si="62"/>
        <v>3.0613357398257842E-6</v>
      </c>
      <c r="V767" s="46">
        <f t="shared" si="63"/>
        <v>4.1211548455325347E-13</v>
      </c>
      <c r="W767" s="46">
        <f t="shared" si="64"/>
        <v>4.1211548455325347E-13</v>
      </c>
    </row>
    <row r="768" spans="2:23" x14ac:dyDescent="0.15">
      <c r="B768" s="155" t="s">
        <v>71</v>
      </c>
      <c r="C768" s="41" t="s">
        <v>966</v>
      </c>
      <c r="D768" s="46">
        <f>詳細表【係数】!G755</f>
        <v>0</v>
      </c>
      <c r="E768" s="46">
        <f>詳細表【係数】!H755</f>
        <v>0</v>
      </c>
      <c r="F768" s="46">
        <f>詳細表【係数】!I755</f>
        <v>0</v>
      </c>
      <c r="G768" s="46">
        <f>詳細表【係数】!AA755</f>
        <v>0</v>
      </c>
      <c r="H768" s="46">
        <f>詳細表【係数】!AE755</f>
        <v>0</v>
      </c>
      <c r="I768" s="46">
        <f>詳細表【係数】!M755</f>
        <v>3.9716237102842512E-7</v>
      </c>
      <c r="J768" s="46">
        <f>詳細表【係数】!N755</f>
        <v>1.5935298691814228E-7</v>
      </c>
      <c r="K768" s="46">
        <f>詳細表【係数】!O755</f>
        <v>7.4400628911723202E-8</v>
      </c>
      <c r="L768" s="46">
        <f>詳細表【係数】!AB755</f>
        <v>2.0194696831953821E-14</v>
      </c>
      <c r="M768" s="46">
        <f>詳細表【係数】!AF755</f>
        <v>1.8511805429291003E-14</v>
      </c>
      <c r="N768" s="46">
        <f>詳細表【係数】!U755</f>
        <v>1.1926647711849005E-7</v>
      </c>
      <c r="O768" s="46">
        <f>詳細表【係数】!V755</f>
        <v>4.7853147111651796E-8</v>
      </c>
      <c r="P768" s="46">
        <f>詳細表【係数】!W755</f>
        <v>2.2342249802578156E-8</v>
      </c>
      <c r="Q768" s="46">
        <f>詳細表【係数】!AC755</f>
        <v>6.0643971416181385E-15</v>
      </c>
      <c r="R768" s="46">
        <f>詳細表【係数】!AG755</f>
        <v>5.5590307131499601E-15</v>
      </c>
      <c r="S768" s="46">
        <f t="shared" si="60"/>
        <v>5.1642884814691519E-7</v>
      </c>
      <c r="T768" s="46">
        <f t="shared" si="61"/>
        <v>2.0720613402979409E-7</v>
      </c>
      <c r="U768" s="46">
        <f t="shared" si="62"/>
        <v>9.6742878714301365E-8</v>
      </c>
      <c r="V768" s="46">
        <f t="shared" si="63"/>
        <v>2.625909397357196E-14</v>
      </c>
      <c r="W768" s="46">
        <f t="shared" si="64"/>
        <v>2.4070836142440962E-14</v>
      </c>
    </row>
    <row r="769" spans="2:23" x14ac:dyDescent="0.15">
      <c r="B769" s="155" t="s">
        <v>72</v>
      </c>
      <c r="C769" s="41" t="s">
        <v>967</v>
      </c>
      <c r="D769" s="46">
        <f>詳細表【係数】!G756</f>
        <v>0</v>
      </c>
      <c r="E769" s="46">
        <f>詳細表【係数】!H756</f>
        <v>0</v>
      </c>
      <c r="F769" s="46">
        <f>詳細表【係数】!I756</f>
        <v>0</v>
      </c>
      <c r="G769" s="46">
        <f>詳細表【係数】!AA756</f>
        <v>0</v>
      </c>
      <c r="H769" s="46">
        <f>詳細表【係数】!AE756</f>
        <v>0</v>
      </c>
      <c r="I769" s="46">
        <f>詳細表【係数】!M756</f>
        <v>1.3953215775437187E-5</v>
      </c>
      <c r="J769" s="46">
        <f>詳細表【係数】!N756</f>
        <v>3.8125625441312145E-6</v>
      </c>
      <c r="K769" s="46">
        <f>詳細表【係数】!O756</f>
        <v>1.3852553078100027E-6</v>
      </c>
      <c r="L769" s="46">
        <f>詳細表【係数】!AB756</f>
        <v>2.8506250573355393E-13</v>
      </c>
      <c r="M769" s="46">
        <f>詳細表【係数】!AF756</f>
        <v>2.4349089031407734E-13</v>
      </c>
      <c r="N769" s="46">
        <f>詳細表【係数】!U756</f>
        <v>4.9433948865346398E-6</v>
      </c>
      <c r="O769" s="46">
        <f>詳細表【係数】!V756</f>
        <v>1.3507282112292298E-6</v>
      </c>
      <c r="P769" s="46">
        <f>詳細表【係数】!W756</f>
        <v>4.9077317482810697E-7</v>
      </c>
      <c r="Q769" s="46">
        <f>詳細表【係数】!AC756</f>
        <v>1.0099295788621524E-13</v>
      </c>
      <c r="R769" s="46">
        <f>詳細表【係数】!AG756</f>
        <v>8.6264818194475513E-14</v>
      </c>
      <c r="S769" s="46">
        <f t="shared" si="60"/>
        <v>1.8896610661971826E-5</v>
      </c>
      <c r="T769" s="46">
        <f t="shared" si="61"/>
        <v>5.1632907553604445E-6</v>
      </c>
      <c r="U769" s="46">
        <f t="shared" si="62"/>
        <v>1.8760284826381096E-6</v>
      </c>
      <c r="V769" s="46">
        <f t="shared" si="63"/>
        <v>3.8605546361976918E-13</v>
      </c>
      <c r="W769" s="46">
        <f t="shared" si="64"/>
        <v>3.2975570850855284E-13</v>
      </c>
    </row>
    <row r="770" spans="2:23" x14ac:dyDescent="0.15">
      <c r="B770" s="163" t="s">
        <v>73</v>
      </c>
      <c r="C770" s="62" t="s">
        <v>167</v>
      </c>
      <c r="D770" s="67">
        <f>詳細表【係数】!G757</f>
        <v>0</v>
      </c>
      <c r="E770" s="67">
        <f>詳細表【係数】!H757</f>
        <v>0</v>
      </c>
      <c r="F770" s="67">
        <f>詳細表【係数】!I757</f>
        <v>0</v>
      </c>
      <c r="G770" s="67">
        <f>詳細表【係数】!AA757</f>
        <v>0</v>
      </c>
      <c r="H770" s="67">
        <f>詳細表【係数】!AE757</f>
        <v>0</v>
      </c>
      <c r="I770" s="67">
        <f>詳細表【係数】!M757</f>
        <v>7.3615321096982693E-21</v>
      </c>
      <c r="J770" s="67">
        <f>詳細表【係数】!N757</f>
        <v>0</v>
      </c>
      <c r="K770" s="67">
        <f>詳細表【係数】!O757</f>
        <v>0</v>
      </c>
      <c r="L770" s="67">
        <f>詳細表【係数】!AB757</f>
        <v>0</v>
      </c>
      <c r="M770" s="67">
        <f>詳細表【係数】!AF757</f>
        <v>0</v>
      </c>
      <c r="N770" s="67">
        <f>詳細表【係数】!U757</f>
        <v>2.4261040784637374E-21</v>
      </c>
      <c r="O770" s="67">
        <f>詳細表【係数】!V757</f>
        <v>0</v>
      </c>
      <c r="P770" s="67">
        <f>詳細表【係数】!W757</f>
        <v>0</v>
      </c>
      <c r="Q770" s="67">
        <f>詳細表【係数】!AC757</f>
        <v>0</v>
      </c>
      <c r="R770" s="67">
        <f>詳細表【係数】!AG757</f>
        <v>0</v>
      </c>
      <c r="S770" s="67">
        <f t="shared" si="60"/>
        <v>9.7876361881620068E-21</v>
      </c>
      <c r="T770" s="67">
        <f t="shared" si="61"/>
        <v>0</v>
      </c>
      <c r="U770" s="67">
        <f t="shared" si="62"/>
        <v>0</v>
      </c>
      <c r="V770" s="67">
        <f t="shared" si="63"/>
        <v>0</v>
      </c>
      <c r="W770" s="67">
        <f t="shared" si="64"/>
        <v>0</v>
      </c>
    </row>
    <row r="771" spans="2:23" x14ac:dyDescent="0.15">
      <c r="B771" s="155" t="s">
        <v>74</v>
      </c>
      <c r="C771" s="41" t="s">
        <v>168</v>
      </c>
      <c r="D771" s="46">
        <f>詳細表【係数】!G758</f>
        <v>0</v>
      </c>
      <c r="E771" s="46">
        <f>詳細表【係数】!H758</f>
        <v>0</v>
      </c>
      <c r="F771" s="46">
        <f>詳細表【係数】!I758</f>
        <v>0</v>
      </c>
      <c r="G771" s="46">
        <f>詳細表【係数】!AA758</f>
        <v>0</v>
      </c>
      <c r="H771" s="46">
        <f>詳細表【係数】!AE758</f>
        <v>0</v>
      </c>
      <c r="I771" s="46">
        <f>詳細表【係数】!M758</f>
        <v>1.9714876830468541E-5</v>
      </c>
      <c r="J771" s="46">
        <f>詳細表【係数】!N758</f>
        <v>4.3754111510723264E-6</v>
      </c>
      <c r="K771" s="46">
        <f>詳細表【係数】!O758</f>
        <v>2.2255646451299517E-6</v>
      </c>
      <c r="L771" s="46">
        <f>詳細表【係数】!AB758</f>
        <v>5.0252179582649767E-13</v>
      </c>
      <c r="M771" s="46">
        <f>詳細表【係数】!AF758</f>
        <v>4.9038358819783835E-13</v>
      </c>
      <c r="N771" s="46">
        <f>詳細表【係数】!U758</f>
        <v>2.5115096882414527E-6</v>
      </c>
      <c r="O771" s="46">
        <f>詳細表【係数】!V758</f>
        <v>5.5739062386506789E-7</v>
      </c>
      <c r="P771" s="46">
        <f>詳細表【係数】!W758</f>
        <v>2.8351823935380297E-7</v>
      </c>
      <c r="Q771" s="46">
        <f>詳細表【係数】!AC758</f>
        <v>6.4017055222999727E-14</v>
      </c>
      <c r="R771" s="46">
        <f>詳細表【係数】!AG758</f>
        <v>6.2470749541284744E-14</v>
      </c>
      <c r="S771" s="46">
        <f t="shared" si="60"/>
        <v>2.2226386518709993E-5</v>
      </c>
      <c r="T771" s="46">
        <f t="shared" si="61"/>
        <v>4.9328017749373947E-6</v>
      </c>
      <c r="U771" s="46">
        <f t="shared" si="62"/>
        <v>2.5090828844837545E-6</v>
      </c>
      <c r="V771" s="46">
        <f t="shared" si="63"/>
        <v>5.6653885104949739E-13</v>
      </c>
      <c r="W771" s="46">
        <f t="shared" si="64"/>
        <v>5.5285433773912314E-13</v>
      </c>
    </row>
    <row r="772" spans="2:23" x14ac:dyDescent="0.15">
      <c r="B772" s="155" t="s">
        <v>75</v>
      </c>
      <c r="C772" s="41" t="s">
        <v>968</v>
      </c>
      <c r="D772" s="46">
        <f>詳細表【係数】!G759</f>
        <v>0</v>
      </c>
      <c r="E772" s="46">
        <f>詳細表【係数】!H759</f>
        <v>0</v>
      </c>
      <c r="F772" s="46">
        <f>詳細表【係数】!I759</f>
        <v>0</v>
      </c>
      <c r="G772" s="46">
        <f>詳細表【係数】!AA759</f>
        <v>0</v>
      </c>
      <c r="H772" s="46">
        <f>詳細表【係数】!AE759</f>
        <v>0</v>
      </c>
      <c r="I772" s="46">
        <f>詳細表【係数】!M759</f>
        <v>1.0736477904962977E-5</v>
      </c>
      <c r="J772" s="46">
        <f>詳細表【係数】!N759</f>
        <v>4.225027611254279E-6</v>
      </c>
      <c r="K772" s="46">
        <f>詳細表【係数】!O759</f>
        <v>3.3588510784888235E-6</v>
      </c>
      <c r="L772" s="46">
        <f>詳細表【係数】!AB759</f>
        <v>2.4387889237882371E-12</v>
      </c>
      <c r="M772" s="46">
        <f>詳細表【係数】!AF759</f>
        <v>2.2703963552409542E-12</v>
      </c>
      <c r="N772" s="46">
        <f>詳細表【係数】!U759</f>
        <v>3.8493179051081032E-6</v>
      </c>
      <c r="O772" s="46">
        <f>詳細表【係数】!V759</f>
        <v>1.5147867464114429E-6</v>
      </c>
      <c r="P772" s="46">
        <f>詳細表【係数】!W759</f>
        <v>1.2042390168792764E-6</v>
      </c>
      <c r="Q772" s="46">
        <f>詳細表【係数】!AC759</f>
        <v>8.7437183350211108E-13</v>
      </c>
      <c r="R772" s="46">
        <f>詳細表【係数】!AG759</f>
        <v>8.1399854023648899E-13</v>
      </c>
      <c r="S772" s="46">
        <f t="shared" si="60"/>
        <v>1.458579581007108E-5</v>
      </c>
      <c r="T772" s="46">
        <f t="shared" si="61"/>
        <v>5.7398143576657221E-6</v>
      </c>
      <c r="U772" s="46">
        <f t="shared" si="62"/>
        <v>4.5630900953680999E-6</v>
      </c>
      <c r="V772" s="46">
        <f t="shared" si="63"/>
        <v>3.3131607572903483E-12</v>
      </c>
      <c r="W772" s="46">
        <f t="shared" si="64"/>
        <v>3.0843948954774433E-12</v>
      </c>
    </row>
    <row r="773" spans="2:23" x14ac:dyDescent="0.15">
      <c r="B773" s="155" t="s">
        <v>76</v>
      </c>
      <c r="C773" s="41" t="s">
        <v>169</v>
      </c>
      <c r="D773" s="46">
        <f>詳細表【係数】!G760</f>
        <v>0</v>
      </c>
      <c r="E773" s="46">
        <f>詳細表【係数】!H760</f>
        <v>0</v>
      </c>
      <c r="F773" s="46">
        <f>詳細表【係数】!I760</f>
        <v>0</v>
      </c>
      <c r="G773" s="46">
        <f>詳細表【係数】!AA760</f>
        <v>0</v>
      </c>
      <c r="H773" s="46">
        <f>詳細表【係数】!AE760</f>
        <v>0</v>
      </c>
      <c r="I773" s="46">
        <f>詳細表【係数】!M760</f>
        <v>4.2313665726292872E-4</v>
      </c>
      <c r="J773" s="46">
        <f>詳細表【係数】!N760</f>
        <v>1.927556570144484E-4</v>
      </c>
      <c r="K773" s="46">
        <f>詳細表【係数】!O760</f>
        <v>1.4031996523670957E-4</v>
      </c>
      <c r="L773" s="46">
        <f>詳細表【係数】!AB760</f>
        <v>3.189642805350064E-11</v>
      </c>
      <c r="M773" s="46">
        <f>詳細表【係数】!AF760</f>
        <v>2.8729406828330365E-11</v>
      </c>
      <c r="N773" s="46">
        <f>詳細表【係数】!U760</f>
        <v>5.4155897748595216E-5</v>
      </c>
      <c r="O773" s="46">
        <f>詳細表【係数】!V760</f>
        <v>2.4670175633710838E-5</v>
      </c>
      <c r="P773" s="46">
        <f>詳細表【係数】!W760</f>
        <v>1.7959100349757016E-5</v>
      </c>
      <c r="Q773" s="46">
        <f>詳細表【係数】!AC760</f>
        <v>4.082321081289455E-12</v>
      </c>
      <c r="R773" s="46">
        <f>詳細表【係数】!AG760</f>
        <v>3.6769842363387289E-12</v>
      </c>
      <c r="S773" s="46">
        <f t="shared" si="60"/>
        <v>4.7729255501152392E-4</v>
      </c>
      <c r="T773" s="46">
        <f t="shared" si="61"/>
        <v>2.1742583264815923E-4</v>
      </c>
      <c r="U773" s="46">
        <f t="shared" si="62"/>
        <v>1.5827906558646659E-4</v>
      </c>
      <c r="V773" s="46">
        <f t="shared" si="63"/>
        <v>3.5978749134790098E-11</v>
      </c>
      <c r="W773" s="46">
        <f t="shared" si="64"/>
        <v>3.2406391064669095E-11</v>
      </c>
    </row>
    <row r="774" spans="2:23" x14ac:dyDescent="0.15">
      <c r="B774" s="155" t="s">
        <v>77</v>
      </c>
      <c r="C774" s="41" t="s">
        <v>969</v>
      </c>
      <c r="D774" s="46">
        <f>詳細表【係数】!G761</f>
        <v>0</v>
      </c>
      <c r="E774" s="46">
        <f>詳細表【係数】!H761</f>
        <v>0</v>
      </c>
      <c r="F774" s="46">
        <f>詳細表【係数】!I761</f>
        <v>0</v>
      </c>
      <c r="G774" s="46">
        <f>詳細表【係数】!AA761</f>
        <v>0</v>
      </c>
      <c r="H774" s="46">
        <f>詳細表【係数】!AE761</f>
        <v>0</v>
      </c>
      <c r="I774" s="46">
        <f>詳細表【係数】!M761</f>
        <v>2.7743446528201027E-5</v>
      </c>
      <c r="J774" s="46">
        <f>詳細表【係数】!N761</f>
        <v>1.240528746308754E-5</v>
      </c>
      <c r="K774" s="46">
        <f>詳細表【係数】!O761</f>
        <v>6.5278060791580895E-6</v>
      </c>
      <c r="L774" s="46">
        <f>詳細表【係数】!AB761</f>
        <v>1.2599471902110098E-12</v>
      </c>
      <c r="M774" s="46">
        <f>詳細表【係数】!AF761</f>
        <v>1.2304171779404394E-12</v>
      </c>
      <c r="N774" s="46">
        <f>詳細表【係数】!U761</f>
        <v>1.1226554212150397E-5</v>
      </c>
      <c r="O774" s="46">
        <f>詳細表【係数】!V761</f>
        <v>5.0198749488494988E-6</v>
      </c>
      <c r="P774" s="46">
        <f>詳細表【係数】!W761</f>
        <v>2.6415163941358095E-6</v>
      </c>
      <c r="Q774" s="46">
        <f>詳細表【係数】!AC761</f>
        <v>5.0984528620019543E-13</v>
      </c>
      <c r="R774" s="46">
        <f>詳細表【係数】!AG761</f>
        <v>4.9789578730487839E-13</v>
      </c>
      <c r="S774" s="46">
        <f t="shared" si="60"/>
        <v>3.8970000740351426E-5</v>
      </c>
      <c r="T774" s="46">
        <f t="shared" si="61"/>
        <v>1.7425162411937038E-5</v>
      </c>
      <c r="U774" s="46">
        <f t="shared" si="62"/>
        <v>9.1693224732938985E-6</v>
      </c>
      <c r="V774" s="46">
        <f t="shared" si="63"/>
        <v>1.7697924764112054E-12</v>
      </c>
      <c r="W774" s="46">
        <f t="shared" si="64"/>
        <v>1.7283129652453178E-12</v>
      </c>
    </row>
    <row r="775" spans="2:23" x14ac:dyDescent="0.15">
      <c r="B775" s="155" t="s">
        <v>78</v>
      </c>
      <c r="C775" s="41" t="s">
        <v>970</v>
      </c>
      <c r="D775" s="67">
        <f>詳細表【係数】!G762</f>
        <v>0</v>
      </c>
      <c r="E775" s="67">
        <f>詳細表【係数】!H762</f>
        <v>0</v>
      </c>
      <c r="F775" s="67">
        <f>詳細表【係数】!I762</f>
        <v>0</v>
      </c>
      <c r="G775" s="67">
        <f>詳細表【係数】!AA762</f>
        <v>0</v>
      </c>
      <c r="H775" s="67">
        <f>詳細表【係数】!AE762</f>
        <v>0</v>
      </c>
      <c r="I775" s="67">
        <f>詳細表【係数】!M762</f>
        <v>2.289354788740238E-5</v>
      </c>
      <c r="J775" s="67">
        <f>詳細表【係数】!N762</f>
        <v>1.0987203300582066E-5</v>
      </c>
      <c r="K775" s="67">
        <f>詳細表【係数】!O762</f>
        <v>5.9181830559855961E-6</v>
      </c>
      <c r="L775" s="67">
        <f>詳細表【係数】!AB762</f>
        <v>9.9917218599629603E-13</v>
      </c>
      <c r="M775" s="67">
        <f>詳細表【係数】!AF762</f>
        <v>9.5303786878140048E-13</v>
      </c>
      <c r="N775" s="67">
        <f>詳細表【係数】!U762</f>
        <v>1.0476661951469246E-5</v>
      </c>
      <c r="O775" s="67">
        <f>詳細表【係数】!V762</f>
        <v>5.0280199180314262E-6</v>
      </c>
      <c r="P775" s="67">
        <f>詳細表【係数】!W762</f>
        <v>2.7083090637337401E-6</v>
      </c>
      <c r="Q775" s="67">
        <f>詳細表【係数】!AC762</f>
        <v>4.5724626324755727E-13</v>
      </c>
      <c r="R775" s="67">
        <f>詳細表【係数】!AG762</f>
        <v>4.3613404210125455E-13</v>
      </c>
      <c r="S775" s="67">
        <f t="shared" si="60"/>
        <v>3.3370209838871628E-5</v>
      </c>
      <c r="T775" s="67">
        <f t="shared" si="61"/>
        <v>1.6015223218613493E-5</v>
      </c>
      <c r="U775" s="67">
        <f t="shared" si="62"/>
        <v>8.6264921197193362E-6</v>
      </c>
      <c r="V775" s="67">
        <f t="shared" si="63"/>
        <v>1.4564184492438534E-12</v>
      </c>
      <c r="W775" s="67">
        <f t="shared" si="64"/>
        <v>1.389171910882655E-12</v>
      </c>
    </row>
    <row r="776" spans="2:23" x14ac:dyDescent="0.15">
      <c r="B776" s="162" t="s">
        <v>79</v>
      </c>
      <c r="C776" s="116" t="s">
        <v>971</v>
      </c>
      <c r="D776" s="46">
        <f>詳細表【係数】!G763</f>
        <v>0</v>
      </c>
      <c r="E776" s="46">
        <f>詳細表【係数】!H763</f>
        <v>0</v>
      </c>
      <c r="F776" s="46">
        <f>詳細表【係数】!I763</f>
        <v>0</v>
      </c>
      <c r="G776" s="46">
        <f>詳細表【係数】!AA763</f>
        <v>0</v>
      </c>
      <c r="H776" s="46">
        <f>詳細表【係数】!AE763</f>
        <v>0</v>
      </c>
      <c r="I776" s="46">
        <f>詳細表【係数】!M763</f>
        <v>1.603861954555519E-5</v>
      </c>
      <c r="J776" s="46">
        <f>詳細表【係数】!N763</f>
        <v>7.0721180601624892E-6</v>
      </c>
      <c r="K776" s="46">
        <f>詳細表【係数】!O763</f>
        <v>3.9184797391603028E-6</v>
      </c>
      <c r="L776" s="46">
        <f>詳細表【係数】!AB763</f>
        <v>8.6287531791361617E-13</v>
      </c>
      <c r="M776" s="46">
        <f>詳細表【係数】!AF763</f>
        <v>8.5080713164909016E-13</v>
      </c>
      <c r="N776" s="46">
        <f>詳細表【係数】!U763</f>
        <v>2.086538206590394E-5</v>
      </c>
      <c r="O776" s="46">
        <f>詳細表【係数】!V763</f>
        <v>9.2004455197245449E-6</v>
      </c>
      <c r="P776" s="46">
        <f>詳細表【係数】!W763</f>
        <v>5.0977315499538602E-6</v>
      </c>
      <c r="Q776" s="46">
        <f>詳細表【係数】!AC763</f>
        <v>1.1225544151332818E-12</v>
      </c>
      <c r="R776" s="46">
        <f>詳細表【係数】!AG763</f>
        <v>1.1068543533831662E-12</v>
      </c>
      <c r="S776" s="46">
        <f t="shared" si="60"/>
        <v>3.6904001611459133E-5</v>
      </c>
      <c r="T776" s="46">
        <f t="shared" si="61"/>
        <v>1.6272563579887032E-5</v>
      </c>
      <c r="U776" s="46">
        <f t="shared" si="62"/>
        <v>9.016211289114163E-6</v>
      </c>
      <c r="V776" s="46">
        <f t="shared" si="63"/>
        <v>1.985429733046898E-12</v>
      </c>
      <c r="W776" s="46">
        <f t="shared" si="64"/>
        <v>1.9576614850322565E-12</v>
      </c>
    </row>
    <row r="777" spans="2:23" x14ac:dyDescent="0.15">
      <c r="B777" s="155" t="s">
        <v>80</v>
      </c>
      <c r="C777" s="41" t="s">
        <v>972</v>
      </c>
      <c r="D777" s="46">
        <f>詳細表【係数】!G764</f>
        <v>0</v>
      </c>
      <c r="E777" s="46">
        <f>詳細表【係数】!H764</f>
        <v>0</v>
      </c>
      <c r="F777" s="46">
        <f>詳細表【係数】!I764</f>
        <v>0</v>
      </c>
      <c r="G777" s="46">
        <f>詳細表【係数】!AA764</f>
        <v>0</v>
      </c>
      <c r="H777" s="46">
        <f>詳細表【係数】!AE764</f>
        <v>0</v>
      </c>
      <c r="I777" s="46">
        <f>詳細表【係数】!M764</f>
        <v>1.6362978956473006E-20</v>
      </c>
      <c r="J777" s="46">
        <f>詳細表【係数】!N764</f>
        <v>0</v>
      </c>
      <c r="K777" s="46">
        <f>詳細表【係数】!O764</f>
        <v>0</v>
      </c>
      <c r="L777" s="46">
        <f>詳細表【係数】!AB764</f>
        <v>0</v>
      </c>
      <c r="M777" s="46">
        <f>詳細表【係数】!AF764</f>
        <v>0</v>
      </c>
      <c r="N777" s="46">
        <f>詳細表【係数】!U764</f>
        <v>9.5691914304978746E-21</v>
      </c>
      <c r="O777" s="46">
        <f>詳細表【係数】!V764</f>
        <v>0</v>
      </c>
      <c r="P777" s="46">
        <f>詳細表【係数】!W764</f>
        <v>0</v>
      </c>
      <c r="Q777" s="46">
        <f>詳細表【係数】!AC764</f>
        <v>0</v>
      </c>
      <c r="R777" s="46">
        <f>詳細表【係数】!AG764</f>
        <v>0</v>
      </c>
      <c r="S777" s="46">
        <f t="shared" si="60"/>
        <v>2.5932170386970879E-20</v>
      </c>
      <c r="T777" s="46">
        <f t="shared" si="61"/>
        <v>0</v>
      </c>
      <c r="U777" s="46">
        <f t="shared" si="62"/>
        <v>0</v>
      </c>
      <c r="V777" s="46">
        <f t="shared" si="63"/>
        <v>0</v>
      </c>
      <c r="W777" s="46">
        <f t="shared" si="64"/>
        <v>0</v>
      </c>
    </row>
    <row r="778" spans="2:23" x14ac:dyDescent="0.15">
      <c r="B778" s="155" t="s">
        <v>81</v>
      </c>
      <c r="C778" s="41" t="s">
        <v>973</v>
      </c>
      <c r="D778" s="46">
        <f>詳細表【係数】!G765</f>
        <v>0</v>
      </c>
      <c r="E778" s="46">
        <f>詳細表【係数】!H765</f>
        <v>0</v>
      </c>
      <c r="F778" s="46">
        <f>詳細表【係数】!I765</f>
        <v>0</v>
      </c>
      <c r="G778" s="46">
        <f>詳細表【係数】!AA765</f>
        <v>0</v>
      </c>
      <c r="H778" s="46">
        <f>詳細表【係数】!AE765</f>
        <v>0</v>
      </c>
      <c r="I778" s="46">
        <f>詳細表【係数】!M765</f>
        <v>2.7533031017776257E-20</v>
      </c>
      <c r="J778" s="46">
        <f>詳細表【係数】!N765</f>
        <v>9.8843055914293512E-21</v>
      </c>
      <c r="K778" s="46">
        <f>詳細表【係数】!O765</f>
        <v>8.5184255507669597E-21</v>
      </c>
      <c r="L778" s="46">
        <f>詳細表【係数】!AB765</f>
        <v>2.7585574970100257E-27</v>
      </c>
      <c r="M778" s="46">
        <f>詳細表【係数】!AF765</f>
        <v>2.706013544686025E-27</v>
      </c>
      <c r="N778" s="46">
        <f>詳細表【係数】!U765</f>
        <v>1.1263153612824888E-20</v>
      </c>
      <c r="O778" s="46">
        <f>詳細表【係数】!V765</f>
        <v>4.043450652436171E-21</v>
      </c>
      <c r="P778" s="46">
        <f>詳細表【係数】!W765</f>
        <v>3.4846993582274252E-21</v>
      </c>
      <c r="Q778" s="46">
        <f>詳細表【係数】!AC765</f>
        <v>1.1284648180788292E-27</v>
      </c>
      <c r="R778" s="46">
        <f>詳細表【係数】!AG765</f>
        <v>1.1069702501154231E-27</v>
      </c>
      <c r="S778" s="46">
        <f t="shared" si="60"/>
        <v>3.8796184630601147E-20</v>
      </c>
      <c r="T778" s="46">
        <f t="shared" si="61"/>
        <v>1.3927756243865522E-20</v>
      </c>
      <c r="U778" s="46">
        <f t="shared" si="62"/>
        <v>1.2003124908994386E-20</v>
      </c>
      <c r="V778" s="46">
        <f t="shared" si="63"/>
        <v>3.8870223150888549E-27</v>
      </c>
      <c r="W778" s="46">
        <f t="shared" si="64"/>
        <v>3.8129837948014483E-27</v>
      </c>
    </row>
    <row r="779" spans="2:23" x14ac:dyDescent="0.15">
      <c r="B779" s="155" t="s">
        <v>82</v>
      </c>
      <c r="C779" s="41" t="s">
        <v>974</v>
      </c>
      <c r="D779" s="46">
        <f>詳細表【係数】!G766</f>
        <v>0</v>
      </c>
      <c r="E779" s="46">
        <f>詳細表【係数】!H766</f>
        <v>0</v>
      </c>
      <c r="F779" s="46">
        <f>詳細表【係数】!I766</f>
        <v>0</v>
      </c>
      <c r="G779" s="46">
        <f>詳細表【係数】!AA766</f>
        <v>0</v>
      </c>
      <c r="H779" s="46">
        <f>詳細表【係数】!AE766</f>
        <v>0</v>
      </c>
      <c r="I779" s="46">
        <f>詳細表【係数】!M766</f>
        <v>2.7319312190867407E-6</v>
      </c>
      <c r="J779" s="46">
        <f>詳細表【係数】!N766</f>
        <v>1.0574586523503654E-6</v>
      </c>
      <c r="K779" s="46">
        <f>詳細表【係数】!O766</f>
        <v>8.0130315404140547E-7</v>
      </c>
      <c r="L779" s="46">
        <f>詳細表【係数】!AB766</f>
        <v>2.4208767114009238E-13</v>
      </c>
      <c r="M779" s="46">
        <f>詳細表【係数】!AF766</f>
        <v>2.3645772529962516E-13</v>
      </c>
      <c r="N779" s="46">
        <f>詳細表【係数】!U766</f>
        <v>2.2628872587732125E-6</v>
      </c>
      <c r="O779" s="46">
        <f>詳細表【係数】!V766</f>
        <v>8.7590408366249479E-7</v>
      </c>
      <c r="P779" s="46">
        <f>詳細表【係数】!W766</f>
        <v>6.6372779996314871E-7</v>
      </c>
      <c r="Q779" s="46">
        <f>詳細表【係数】!AC766</f>
        <v>2.0052375502781685E-13</v>
      </c>
      <c r="R779" s="46">
        <f>詳細表【係数】!AG766</f>
        <v>1.9586041188763504E-13</v>
      </c>
      <c r="S779" s="46">
        <f t="shared" si="60"/>
        <v>4.9948184778599536E-6</v>
      </c>
      <c r="T779" s="46">
        <f t="shared" si="61"/>
        <v>1.93336273601286E-6</v>
      </c>
      <c r="U779" s="46">
        <f t="shared" si="62"/>
        <v>1.4650309540045543E-6</v>
      </c>
      <c r="V779" s="46">
        <f t="shared" si="63"/>
        <v>4.4261142616790924E-13</v>
      </c>
      <c r="W779" s="46">
        <f t="shared" si="64"/>
        <v>4.323181371872602E-13</v>
      </c>
    </row>
    <row r="780" spans="2:23" x14ac:dyDescent="0.15">
      <c r="B780" s="163" t="s">
        <v>83</v>
      </c>
      <c r="C780" s="62" t="s">
        <v>975</v>
      </c>
      <c r="D780" s="67">
        <f>詳細表【係数】!G767</f>
        <v>0</v>
      </c>
      <c r="E780" s="67">
        <f>詳細表【係数】!H767</f>
        <v>0</v>
      </c>
      <c r="F780" s="67">
        <f>詳細表【係数】!I767</f>
        <v>0</v>
      </c>
      <c r="G780" s="67">
        <f>詳細表【係数】!AA767</f>
        <v>0</v>
      </c>
      <c r="H780" s="67">
        <f>詳細表【係数】!AE767</f>
        <v>0</v>
      </c>
      <c r="I780" s="67">
        <f>詳細表【係数】!M767</f>
        <v>6.8141760286144899E-21</v>
      </c>
      <c r="J780" s="67">
        <f>詳細表【係数】!N767</f>
        <v>0</v>
      </c>
      <c r="K780" s="67">
        <f>詳細表【係数】!O767</f>
        <v>0</v>
      </c>
      <c r="L780" s="67">
        <f>詳細表【係数】!AB767</f>
        <v>0</v>
      </c>
      <c r="M780" s="67">
        <f>詳細表【係数】!AF767</f>
        <v>0</v>
      </c>
      <c r="N780" s="67">
        <f>詳細表【係数】!U767</f>
        <v>3.2060293559042572E-21</v>
      </c>
      <c r="O780" s="67">
        <f>詳細表【係数】!V767</f>
        <v>0</v>
      </c>
      <c r="P780" s="67">
        <f>詳細表【係数】!W767</f>
        <v>0</v>
      </c>
      <c r="Q780" s="67">
        <f>詳細表【係数】!AC767</f>
        <v>0</v>
      </c>
      <c r="R780" s="67">
        <f>詳細表【係数】!AG767</f>
        <v>0</v>
      </c>
      <c r="S780" s="67">
        <f t="shared" si="60"/>
        <v>1.0020205384518747E-20</v>
      </c>
      <c r="T780" s="67">
        <f t="shared" si="61"/>
        <v>0</v>
      </c>
      <c r="U780" s="67">
        <f t="shared" si="62"/>
        <v>0</v>
      </c>
      <c r="V780" s="67">
        <f t="shared" si="63"/>
        <v>0</v>
      </c>
      <c r="W780" s="67">
        <f t="shared" si="64"/>
        <v>0</v>
      </c>
    </row>
    <row r="781" spans="2:23" x14ac:dyDescent="0.15">
      <c r="B781" s="155" t="s">
        <v>84</v>
      </c>
      <c r="C781" s="41" t="s">
        <v>976</v>
      </c>
      <c r="D781" s="46">
        <f>詳細表【係数】!G768</f>
        <v>0</v>
      </c>
      <c r="E781" s="46">
        <f>詳細表【係数】!H768</f>
        <v>0</v>
      </c>
      <c r="F781" s="46">
        <f>詳細表【係数】!I768</f>
        <v>0</v>
      </c>
      <c r="G781" s="46">
        <f>詳細表【係数】!AA768</f>
        <v>0</v>
      </c>
      <c r="H781" s="46">
        <f>詳細表【係数】!AE768</f>
        <v>0</v>
      </c>
      <c r="I781" s="46">
        <f>詳細表【係数】!M768</f>
        <v>4.3459289773942741E-8</v>
      </c>
      <c r="J781" s="46">
        <f>詳細表【係数】!N768</f>
        <v>1.6922185435531504E-8</v>
      </c>
      <c r="K781" s="46">
        <f>詳細表【係数】!O768</f>
        <v>1.1938733818891377E-8</v>
      </c>
      <c r="L781" s="46">
        <f>詳細表【係数】!AB768</f>
        <v>1.4366707363286857E-15</v>
      </c>
      <c r="M781" s="46">
        <f>詳細表【係数】!AF768</f>
        <v>1.4366707363286857E-15</v>
      </c>
      <c r="N781" s="46">
        <f>詳細表【係数】!U768</f>
        <v>2.1384752142808639E-8</v>
      </c>
      <c r="O781" s="46">
        <f>詳細表【係数】!V768</f>
        <v>8.326798324036604E-9</v>
      </c>
      <c r="P781" s="46">
        <f>詳細表【係数】!W768</f>
        <v>5.8746211671649519E-9</v>
      </c>
      <c r="Q781" s="46">
        <f>詳細表【係数】!AC768</f>
        <v>7.0693395513416987E-16</v>
      </c>
      <c r="R781" s="46">
        <f>詳細表【係数】!AG768</f>
        <v>7.0693395513416987E-16</v>
      </c>
      <c r="S781" s="46">
        <f t="shared" si="60"/>
        <v>6.484404191675138E-8</v>
      </c>
      <c r="T781" s="46">
        <f t="shared" si="61"/>
        <v>2.5248983759568108E-8</v>
      </c>
      <c r="U781" s="46">
        <f t="shared" si="62"/>
        <v>1.7813354986056328E-8</v>
      </c>
      <c r="V781" s="46">
        <f t="shared" si="63"/>
        <v>2.1436046914628557E-15</v>
      </c>
      <c r="W781" s="46">
        <f t="shared" si="64"/>
        <v>2.1436046914628557E-15</v>
      </c>
    </row>
    <row r="782" spans="2:23" x14ac:dyDescent="0.15">
      <c r="B782" s="155" t="s">
        <v>85</v>
      </c>
      <c r="C782" s="41" t="s">
        <v>977</v>
      </c>
      <c r="D782" s="46">
        <f>詳細表【係数】!G769</f>
        <v>0</v>
      </c>
      <c r="E782" s="46">
        <f>詳細表【係数】!H769</f>
        <v>0</v>
      </c>
      <c r="F782" s="46">
        <f>詳細表【係数】!I769</f>
        <v>0</v>
      </c>
      <c r="G782" s="46">
        <f>詳細表【係数】!AA769</f>
        <v>0</v>
      </c>
      <c r="H782" s="46">
        <f>詳細表【係数】!AE769</f>
        <v>0</v>
      </c>
      <c r="I782" s="46">
        <f>詳細表【係数】!M769</f>
        <v>1.9855274565418609E-6</v>
      </c>
      <c r="J782" s="46">
        <f>詳細表【係数】!N769</f>
        <v>7.2506082956869691E-7</v>
      </c>
      <c r="K782" s="46">
        <f>詳細表【係数】!O769</f>
        <v>3.2321941397914218E-7</v>
      </c>
      <c r="L782" s="46">
        <f>詳細表【係数】!AB769</f>
        <v>6.0656818347071758E-14</v>
      </c>
      <c r="M782" s="46">
        <f>詳細表【係数】!AF769</f>
        <v>5.9759732296432471E-14</v>
      </c>
      <c r="N782" s="46">
        <f>詳細表【係数】!U769</f>
        <v>1.3025033786923002E-5</v>
      </c>
      <c r="O782" s="46">
        <f>詳細表【係数】!V769</f>
        <v>4.7563894277014701E-6</v>
      </c>
      <c r="P782" s="46">
        <f>詳細表【係数】!W769</f>
        <v>2.1203150698304241E-6</v>
      </c>
      <c r="Q782" s="46">
        <f>詳細表【係数】!AC769</f>
        <v>3.9790792405050983E-13</v>
      </c>
      <c r="R782" s="46">
        <f>詳細表【係数】!AG769</f>
        <v>3.9202305145363081E-13</v>
      </c>
      <c r="S782" s="46">
        <f t="shared" si="60"/>
        <v>1.5010561243464864E-5</v>
      </c>
      <c r="T782" s="46">
        <f t="shared" si="61"/>
        <v>5.4814502572701673E-6</v>
      </c>
      <c r="U782" s="46">
        <f t="shared" si="62"/>
        <v>2.4435344838095664E-6</v>
      </c>
      <c r="V782" s="46">
        <f t="shared" si="63"/>
        <v>4.5856474239758164E-13</v>
      </c>
      <c r="W782" s="46">
        <f t="shared" si="64"/>
        <v>4.5178278375006329E-13</v>
      </c>
    </row>
    <row r="783" spans="2:23" x14ac:dyDescent="0.15">
      <c r="B783" s="155" t="s">
        <v>86</v>
      </c>
      <c r="C783" s="41" t="s">
        <v>951</v>
      </c>
      <c r="D783" s="46">
        <f>詳細表【係数】!G770</f>
        <v>0</v>
      </c>
      <c r="E783" s="46">
        <f>詳細表【係数】!H770</f>
        <v>0</v>
      </c>
      <c r="F783" s="46">
        <f>詳細表【係数】!I770</f>
        <v>0</v>
      </c>
      <c r="G783" s="46">
        <f>詳細表【係数】!AA770</f>
        <v>0</v>
      </c>
      <c r="H783" s="46">
        <f>詳細表【係数】!AE770</f>
        <v>0</v>
      </c>
      <c r="I783" s="46">
        <f>詳細表【係数】!M770</f>
        <v>4.8015549062341324E-8</v>
      </c>
      <c r="J783" s="46">
        <f>詳細表【係数】!N770</f>
        <v>1.7889664247420722E-8</v>
      </c>
      <c r="K783" s="46">
        <f>詳細表【係数】!O770</f>
        <v>1.0485976359743572E-8</v>
      </c>
      <c r="L783" s="46">
        <f>詳細表【係数】!AB770</f>
        <v>1.5488886794303652E-15</v>
      </c>
      <c r="M783" s="46">
        <f>詳細表【係数】!AF770</f>
        <v>1.5488886794303652E-15</v>
      </c>
      <c r="N783" s="46">
        <f>詳細表【係数】!U770</f>
        <v>5.6273005731341109E-7</v>
      </c>
      <c r="O783" s="46">
        <f>詳細表【係数】!V770</f>
        <v>2.0966232780548059E-7</v>
      </c>
      <c r="P783" s="46">
        <f>詳細表【係数】!W770</f>
        <v>1.2289298348425139E-7</v>
      </c>
      <c r="Q783" s="46">
        <f>詳細表【係数】!AC770</f>
        <v>1.8152582493981E-14</v>
      </c>
      <c r="R783" s="46">
        <f>詳細表【係数】!AG770</f>
        <v>1.8152582493981E-14</v>
      </c>
      <c r="S783" s="46">
        <f t="shared" si="60"/>
        <v>6.1074560637575237E-7</v>
      </c>
      <c r="T783" s="46">
        <f t="shared" si="61"/>
        <v>2.2755199205290131E-7</v>
      </c>
      <c r="U783" s="46">
        <f t="shared" si="62"/>
        <v>1.3337895984399496E-7</v>
      </c>
      <c r="V783" s="46">
        <f t="shared" si="63"/>
        <v>1.9701471173411365E-14</v>
      </c>
      <c r="W783" s="46">
        <f t="shared" si="64"/>
        <v>1.9701471173411365E-14</v>
      </c>
    </row>
    <row r="784" spans="2:23" x14ac:dyDescent="0.15">
      <c r="B784" s="155" t="s">
        <v>87</v>
      </c>
      <c r="C784" s="41" t="s">
        <v>978</v>
      </c>
      <c r="D784" s="46">
        <f>詳細表【係数】!G771</f>
        <v>0</v>
      </c>
      <c r="E784" s="46">
        <f>詳細表【係数】!H771</f>
        <v>0</v>
      </c>
      <c r="F784" s="46">
        <f>詳細表【係数】!I771</f>
        <v>0</v>
      </c>
      <c r="G784" s="46">
        <f>詳細表【係数】!AA771</f>
        <v>0</v>
      </c>
      <c r="H784" s="46">
        <f>詳細表【係数】!AE771</f>
        <v>0</v>
      </c>
      <c r="I784" s="46">
        <f>詳細表【係数】!M771</f>
        <v>3.4478601637776701E-7</v>
      </c>
      <c r="J784" s="46">
        <f>詳細表【係数】!N771</f>
        <v>1.1008881872832139E-7</v>
      </c>
      <c r="K784" s="46">
        <f>詳細表【係数】!O771</f>
        <v>6.054099803105263E-8</v>
      </c>
      <c r="L784" s="46">
        <f>詳細表【係数】!AB771</f>
        <v>1.4276853680238799E-14</v>
      </c>
      <c r="M784" s="46">
        <f>詳細表【係数】!AF771</f>
        <v>1.4276853680238799E-14</v>
      </c>
      <c r="N784" s="46">
        <f>詳細表【係数】!U771</f>
        <v>2.49850692588333E-5</v>
      </c>
      <c r="O784" s="46">
        <f>詳細表【係数】!V771</f>
        <v>7.9776343293939364E-6</v>
      </c>
      <c r="P784" s="46">
        <f>詳細表【係数】!W771</f>
        <v>4.3871298630261957E-6</v>
      </c>
      <c r="Q784" s="46">
        <f>詳細表【係数】!AC771</f>
        <v>1.0345784372187702E-12</v>
      </c>
      <c r="R784" s="46">
        <f>詳細表【係数】!AG771</f>
        <v>1.0345784372187702E-12</v>
      </c>
      <c r="S784" s="46">
        <f t="shared" si="60"/>
        <v>2.5329855275211067E-5</v>
      </c>
      <c r="T784" s="46">
        <f t="shared" si="61"/>
        <v>8.0877231481222575E-6</v>
      </c>
      <c r="U784" s="46">
        <f t="shared" si="62"/>
        <v>4.4476708610572483E-6</v>
      </c>
      <c r="V784" s="46">
        <f t="shared" si="63"/>
        <v>1.0488552908990091E-12</v>
      </c>
      <c r="W784" s="46">
        <f t="shared" si="64"/>
        <v>1.0488552908990091E-12</v>
      </c>
    </row>
    <row r="785" spans="2:23" x14ac:dyDescent="0.15">
      <c r="B785" s="155" t="s">
        <v>88</v>
      </c>
      <c r="C785" s="41" t="s">
        <v>979</v>
      </c>
      <c r="D785" s="67">
        <f>詳細表【係数】!G772</f>
        <v>0</v>
      </c>
      <c r="E785" s="67">
        <f>詳細表【係数】!H772</f>
        <v>0</v>
      </c>
      <c r="F785" s="67">
        <f>詳細表【係数】!I772</f>
        <v>0</v>
      </c>
      <c r="G785" s="67">
        <f>詳細表【係数】!AA772</f>
        <v>0</v>
      </c>
      <c r="H785" s="67">
        <f>詳細表【係数】!AE772</f>
        <v>0</v>
      </c>
      <c r="I785" s="67">
        <f>詳細表【係数】!M772</f>
        <v>0</v>
      </c>
      <c r="J785" s="67">
        <f>詳細表【係数】!N772</f>
        <v>0</v>
      </c>
      <c r="K785" s="67">
        <f>詳細表【係数】!O772</f>
        <v>0</v>
      </c>
      <c r="L785" s="67">
        <f>詳細表【係数】!AB772</f>
        <v>0</v>
      </c>
      <c r="M785" s="67">
        <f>詳細表【係数】!AF772</f>
        <v>0</v>
      </c>
      <c r="N785" s="67">
        <f>詳細表【係数】!U772</f>
        <v>9.6299202602279001E-4</v>
      </c>
      <c r="O785" s="67">
        <f>詳細表【係数】!V772</f>
        <v>1.6438446409108975E-4</v>
      </c>
      <c r="P785" s="67">
        <f>詳細表【係数】!W772</f>
        <v>1.2603410225097691E-4</v>
      </c>
      <c r="Q785" s="67">
        <f>詳細表【係数】!AC772</f>
        <v>1.6582207444830149E-11</v>
      </c>
      <c r="R785" s="67">
        <f>詳細表【係数】!AG772</f>
        <v>1.6582207444830149E-11</v>
      </c>
      <c r="S785" s="67">
        <f t="shared" si="60"/>
        <v>9.6299202602279001E-4</v>
      </c>
      <c r="T785" s="67">
        <f t="shared" si="61"/>
        <v>1.6438446409108975E-4</v>
      </c>
      <c r="U785" s="67">
        <f t="shared" si="62"/>
        <v>1.2603410225097691E-4</v>
      </c>
      <c r="V785" s="67">
        <f t="shared" si="63"/>
        <v>1.6582207444830149E-11</v>
      </c>
      <c r="W785" s="67">
        <f t="shared" si="64"/>
        <v>1.6582207444830149E-11</v>
      </c>
    </row>
    <row r="786" spans="2:23" x14ac:dyDescent="0.15">
      <c r="B786" s="162" t="s">
        <v>89</v>
      </c>
      <c r="C786" s="116" t="s">
        <v>980</v>
      </c>
      <c r="D786" s="46">
        <f>詳細表【係数】!G773</f>
        <v>0</v>
      </c>
      <c r="E786" s="46">
        <f>詳細表【係数】!H773</f>
        <v>0</v>
      </c>
      <c r="F786" s="46">
        <f>詳細表【係数】!I773</f>
        <v>0</v>
      </c>
      <c r="G786" s="46">
        <f>詳細表【係数】!AA773</f>
        <v>0</v>
      </c>
      <c r="H786" s="46">
        <f>詳細表【係数】!AE773</f>
        <v>0</v>
      </c>
      <c r="I786" s="46">
        <f>詳細表【係数】!M773</f>
        <v>8.7796749995782758E-6</v>
      </c>
      <c r="J786" s="46">
        <f>詳細表【係数】!N773</f>
        <v>1.7285449211335202E-6</v>
      </c>
      <c r="K786" s="46">
        <f>詳細表【係数】!O773</f>
        <v>7.607404026790139E-7</v>
      </c>
      <c r="L786" s="46">
        <f>詳細表【係数】!AB773</f>
        <v>1.5123227341694691E-13</v>
      </c>
      <c r="M786" s="46">
        <f>詳細表【係数】!AF773</f>
        <v>1.5123227341694691E-13</v>
      </c>
      <c r="N786" s="46">
        <f>詳細表【係数】!U773</f>
        <v>1.2257707389982077E-4</v>
      </c>
      <c r="O786" s="46">
        <f>詳細表【係数】!V773</f>
        <v>2.413300931379816E-5</v>
      </c>
      <c r="P786" s="46">
        <f>詳細表【係数】!W773</f>
        <v>1.0621046059477605E-5</v>
      </c>
      <c r="Q786" s="46">
        <f>詳細表【係数】!AC773</f>
        <v>2.1114232082118575E-12</v>
      </c>
      <c r="R786" s="46">
        <f>詳細表【係数】!AG773</f>
        <v>2.1114232082118575E-12</v>
      </c>
      <c r="S786" s="46">
        <f t="shared" si="60"/>
        <v>1.3135674889939904E-4</v>
      </c>
      <c r="T786" s="46">
        <f t="shared" si="61"/>
        <v>2.586155423493168E-5</v>
      </c>
      <c r="U786" s="46">
        <f t="shared" si="62"/>
        <v>1.1381786462156619E-5</v>
      </c>
      <c r="V786" s="46">
        <f t="shared" si="63"/>
        <v>2.2626554816288043E-12</v>
      </c>
      <c r="W786" s="46">
        <f t="shared" si="64"/>
        <v>2.2626554816288043E-12</v>
      </c>
    </row>
    <row r="787" spans="2:23" x14ac:dyDescent="0.15">
      <c r="B787" s="155" t="s">
        <v>90</v>
      </c>
      <c r="C787" s="41" t="s">
        <v>209</v>
      </c>
      <c r="D787" s="46">
        <f>詳細表【係数】!G774</f>
        <v>0</v>
      </c>
      <c r="E787" s="46">
        <f>詳細表【係数】!H774</f>
        <v>0</v>
      </c>
      <c r="F787" s="46">
        <f>詳細表【係数】!I774</f>
        <v>0</v>
      </c>
      <c r="G787" s="46">
        <f>詳細表【係数】!AA774</f>
        <v>0</v>
      </c>
      <c r="H787" s="46">
        <f>詳細表【係数】!AE774</f>
        <v>0</v>
      </c>
      <c r="I787" s="46">
        <f>詳細表【係数】!M774</f>
        <v>1.713270787155544E-4</v>
      </c>
      <c r="J787" s="46">
        <f>詳細表【係数】!N774</f>
        <v>4.4911673250406553E-5</v>
      </c>
      <c r="K787" s="46">
        <f>詳細表【係数】!O774</f>
        <v>2.8836234769187533E-5</v>
      </c>
      <c r="L787" s="46">
        <f>詳細表【係数】!AB774</f>
        <v>2.9051433990784726E-12</v>
      </c>
      <c r="M787" s="46">
        <f>詳細表【係数】!AF774</f>
        <v>2.8722201964597233E-12</v>
      </c>
      <c r="N787" s="46">
        <f>詳細表【係数】!U774</f>
        <v>3.087534419136793E-4</v>
      </c>
      <c r="O787" s="46">
        <f>詳細表【係数】!V774</f>
        <v>8.0936614352641864E-5</v>
      </c>
      <c r="P787" s="46">
        <f>詳細表【係数】!W774</f>
        <v>5.1966605650232531E-5</v>
      </c>
      <c r="Q787" s="46">
        <f>詳細表【係数】!AC774</f>
        <v>5.2354422339009378E-12</v>
      </c>
      <c r="R787" s="46">
        <f>詳細表【係数】!AG774</f>
        <v>5.1761103862819346E-12</v>
      </c>
      <c r="S787" s="46">
        <f t="shared" si="60"/>
        <v>4.8008052062923371E-4</v>
      </c>
      <c r="T787" s="46">
        <f t="shared" si="61"/>
        <v>1.2584828760304841E-4</v>
      </c>
      <c r="U787" s="46">
        <f t="shared" si="62"/>
        <v>8.0802840419420067E-5</v>
      </c>
      <c r="V787" s="46">
        <f t="shared" si="63"/>
        <v>8.1405856329794108E-12</v>
      </c>
      <c r="W787" s="46">
        <f t="shared" si="64"/>
        <v>8.0483305827416583E-12</v>
      </c>
    </row>
    <row r="788" spans="2:23" x14ac:dyDescent="0.15">
      <c r="B788" s="155" t="s">
        <v>91</v>
      </c>
      <c r="C788" s="41" t="s">
        <v>173</v>
      </c>
      <c r="D788" s="46">
        <f>詳細表【係数】!G775</f>
        <v>0</v>
      </c>
      <c r="E788" s="46">
        <f>詳細表【係数】!H775</f>
        <v>0</v>
      </c>
      <c r="F788" s="46">
        <f>詳細表【係数】!I775</f>
        <v>0</v>
      </c>
      <c r="G788" s="46">
        <f>詳細表【係数】!AA775</f>
        <v>0</v>
      </c>
      <c r="H788" s="46">
        <f>詳細表【係数】!AE775</f>
        <v>0</v>
      </c>
      <c r="I788" s="46">
        <f>詳細表【係数】!M775</f>
        <v>5.6800360759696938E-6</v>
      </c>
      <c r="J788" s="46">
        <f>詳細表【係数】!N775</f>
        <v>2.0141603767084465E-6</v>
      </c>
      <c r="K788" s="46">
        <f>詳細表【係数】!O775</f>
        <v>1.0839812793900488E-6</v>
      </c>
      <c r="L788" s="46">
        <f>詳細表【係数】!AB775</f>
        <v>9.5914787058623392E-14</v>
      </c>
      <c r="M788" s="46">
        <f>詳細表【係数】!AF775</f>
        <v>9.3532589732984386E-14</v>
      </c>
      <c r="N788" s="46">
        <f>詳細表【係数】!U775</f>
        <v>3.7758508071717038E-6</v>
      </c>
      <c r="O788" s="46">
        <f>詳細表【係数】!V775</f>
        <v>1.3389297149612729E-6</v>
      </c>
      <c r="P788" s="46">
        <f>詳細表【係数】!W775</f>
        <v>7.2058549171189638E-7</v>
      </c>
      <c r="Q788" s="46">
        <f>詳細表【係数】!AC775</f>
        <v>6.3760145409495023E-14</v>
      </c>
      <c r="R788" s="46">
        <f>詳細表【係数】!AG775</f>
        <v>6.2176560098670982E-14</v>
      </c>
      <c r="S788" s="46">
        <f t="shared" si="60"/>
        <v>9.4558868831413981E-6</v>
      </c>
      <c r="T788" s="46">
        <f t="shared" si="61"/>
        <v>3.3530900916697192E-6</v>
      </c>
      <c r="U788" s="46">
        <f t="shared" si="62"/>
        <v>1.8045667711019452E-6</v>
      </c>
      <c r="V788" s="46">
        <f t="shared" si="63"/>
        <v>1.596749324681184E-13</v>
      </c>
      <c r="W788" s="46">
        <f t="shared" si="64"/>
        <v>1.5570914983165538E-13</v>
      </c>
    </row>
    <row r="789" spans="2:23" x14ac:dyDescent="0.15">
      <c r="B789" s="155" t="s">
        <v>92</v>
      </c>
      <c r="C789" s="41" t="s">
        <v>174</v>
      </c>
      <c r="D789" s="46">
        <f>詳細表【係数】!G776</f>
        <v>0</v>
      </c>
      <c r="E789" s="46">
        <f>詳細表【係数】!H776</f>
        <v>0</v>
      </c>
      <c r="F789" s="46">
        <f>詳細表【係数】!I776</f>
        <v>0</v>
      </c>
      <c r="G789" s="46">
        <f>詳細表【係数】!AA776</f>
        <v>0</v>
      </c>
      <c r="H789" s="46">
        <f>詳細表【係数】!AE776</f>
        <v>0</v>
      </c>
      <c r="I789" s="46">
        <f>詳細表【係数】!M776</f>
        <v>3.3141291260070099E-5</v>
      </c>
      <c r="J789" s="46">
        <f>詳細表【係数】!N776</f>
        <v>1.224680647228069E-5</v>
      </c>
      <c r="K789" s="46">
        <f>詳細表【係数】!O776</f>
        <v>9.5385263282815639E-6</v>
      </c>
      <c r="L789" s="46">
        <f>詳細表【係数】!AB776</f>
        <v>5.5972213716556981E-13</v>
      </c>
      <c r="M789" s="46">
        <f>詳細表【係数】!AF776</f>
        <v>5.5398139729720505E-13</v>
      </c>
      <c r="N789" s="46">
        <f>詳細表【係数】!U776</f>
        <v>7.9039748960567298E-5</v>
      </c>
      <c r="O789" s="46">
        <f>詳細表【係数】!V776</f>
        <v>2.9207809120701988E-5</v>
      </c>
      <c r="P789" s="46">
        <f>詳細表【係数】!W776</f>
        <v>2.2748743267872959E-5</v>
      </c>
      <c r="Q789" s="46">
        <f>詳細表【係数】!AC776</f>
        <v>1.3348996230132187E-12</v>
      </c>
      <c r="R789" s="46">
        <f>詳細表【係数】!AG776</f>
        <v>1.3212083448284679E-12</v>
      </c>
      <c r="S789" s="46">
        <f t="shared" si="60"/>
        <v>1.121810402206374E-4</v>
      </c>
      <c r="T789" s="46">
        <f t="shared" si="61"/>
        <v>4.1454615592982676E-5</v>
      </c>
      <c r="U789" s="46">
        <f t="shared" si="62"/>
        <v>3.2287269596154521E-5</v>
      </c>
      <c r="V789" s="46">
        <f t="shared" si="63"/>
        <v>1.8946217601787887E-12</v>
      </c>
      <c r="W789" s="46">
        <f t="shared" si="64"/>
        <v>1.8751897421256728E-12</v>
      </c>
    </row>
    <row r="790" spans="2:23" x14ac:dyDescent="0.15">
      <c r="B790" s="163" t="s">
        <v>93</v>
      </c>
      <c r="C790" s="62" t="s">
        <v>175</v>
      </c>
      <c r="D790" s="67">
        <f>詳細表【係数】!G777</f>
        <v>0</v>
      </c>
      <c r="E790" s="67">
        <f>詳細表【係数】!H777</f>
        <v>0</v>
      </c>
      <c r="F790" s="67">
        <f>詳細表【係数】!I777</f>
        <v>0</v>
      </c>
      <c r="G790" s="67">
        <f>詳細表【係数】!AA777</f>
        <v>0</v>
      </c>
      <c r="H790" s="67">
        <f>詳細表【係数】!AE777</f>
        <v>0</v>
      </c>
      <c r="I790" s="67">
        <f>詳細表【係数】!M777</f>
        <v>1.0154369579443842E-4</v>
      </c>
      <c r="J790" s="67">
        <f>詳細表【係数】!N777</f>
        <v>4.4036576655758067E-5</v>
      </c>
      <c r="K790" s="67">
        <f>詳細表【係数】!O777</f>
        <v>3.6170253584717645E-5</v>
      </c>
      <c r="L790" s="67">
        <f>詳細表【係数】!AB777</f>
        <v>1.5311920804326591E-11</v>
      </c>
      <c r="M790" s="67">
        <f>詳細表【係数】!AF777</f>
        <v>1.1194903424157749E-11</v>
      </c>
      <c r="N790" s="67">
        <f>詳細表【係数】!U777</f>
        <v>7.55631925307625E-5</v>
      </c>
      <c r="O790" s="67">
        <f>詳細表【係数】!V777</f>
        <v>3.2769580565305551E-5</v>
      </c>
      <c r="P790" s="67">
        <f>詳細表【係数】!W777</f>
        <v>2.6915898757923843E-5</v>
      </c>
      <c r="Q790" s="67">
        <f>詳細表【係数】!AC777</f>
        <v>1.1394283128076655E-11</v>
      </c>
      <c r="R790" s="67">
        <f>詳細表【係数】!AG777</f>
        <v>8.3306268910615689E-12</v>
      </c>
      <c r="S790" s="67">
        <f t="shared" si="60"/>
        <v>1.7710688832520092E-4</v>
      </c>
      <c r="T790" s="67">
        <f t="shared" si="61"/>
        <v>7.6806157221063625E-5</v>
      </c>
      <c r="U790" s="67">
        <f t="shared" si="62"/>
        <v>6.3086152342641484E-5</v>
      </c>
      <c r="V790" s="67">
        <f t="shared" si="63"/>
        <v>2.6706203932403246E-11</v>
      </c>
      <c r="W790" s="67">
        <f t="shared" si="64"/>
        <v>1.952553031521932E-11</v>
      </c>
    </row>
    <row r="791" spans="2:23" x14ac:dyDescent="0.15">
      <c r="B791" s="155" t="s">
        <v>94</v>
      </c>
      <c r="C791" s="41" t="s">
        <v>981</v>
      </c>
      <c r="D791" s="46">
        <f>詳細表【係数】!G778</f>
        <v>0</v>
      </c>
      <c r="E791" s="46">
        <f>詳細表【係数】!H778</f>
        <v>0</v>
      </c>
      <c r="F791" s="46">
        <f>詳細表【係数】!I778</f>
        <v>0</v>
      </c>
      <c r="G791" s="46">
        <f>詳細表【係数】!AA778</f>
        <v>0</v>
      </c>
      <c r="H791" s="46">
        <f>詳細表【係数】!AE778</f>
        <v>0</v>
      </c>
      <c r="I791" s="46">
        <f>詳細表【係数】!M778</f>
        <v>1.3427886128804085E-4</v>
      </c>
      <c r="J791" s="46">
        <f>詳細表【係数】!N778</f>
        <v>4.3639488479805996E-5</v>
      </c>
      <c r="K791" s="46">
        <f>詳細表【係数】!O778</f>
        <v>3.1716475274515625E-5</v>
      </c>
      <c r="L791" s="46">
        <f>詳細表【係数】!AB778</f>
        <v>6.2094271115857034E-12</v>
      </c>
      <c r="M791" s="46">
        <f>詳細表【係数】!AF778</f>
        <v>5.0223307520178486E-12</v>
      </c>
      <c r="N791" s="46">
        <f>詳細表【係数】!U778</f>
        <v>7.8405534507668939E-5</v>
      </c>
      <c r="O791" s="46">
        <f>詳細表【係数】!V778</f>
        <v>2.5481132227959866E-5</v>
      </c>
      <c r="P791" s="46">
        <f>詳細表【係数】!W778</f>
        <v>1.8519275280889934E-5</v>
      </c>
      <c r="Q791" s="46">
        <f>詳細表【係数】!AC778</f>
        <v>3.6256894570020315E-12</v>
      </c>
      <c r="R791" s="46">
        <f>詳細表【係数】!AG778</f>
        <v>2.932542943163408E-12</v>
      </c>
      <c r="S791" s="46">
        <f t="shared" si="60"/>
        <v>2.1268439579570978E-4</v>
      </c>
      <c r="T791" s="46">
        <f t="shared" si="61"/>
        <v>6.9120620707765855E-5</v>
      </c>
      <c r="U791" s="46">
        <f t="shared" si="62"/>
        <v>5.0235750555405556E-5</v>
      </c>
      <c r="V791" s="46">
        <f t="shared" si="63"/>
        <v>9.8351165685877357E-12</v>
      </c>
      <c r="W791" s="46">
        <f t="shared" si="64"/>
        <v>7.9548736951812574E-12</v>
      </c>
    </row>
    <row r="792" spans="2:23" x14ac:dyDescent="0.15">
      <c r="B792" s="155" t="s">
        <v>95</v>
      </c>
      <c r="C792" s="41" t="s">
        <v>210</v>
      </c>
      <c r="D792" s="46">
        <f>詳細表【係数】!G779</f>
        <v>0</v>
      </c>
      <c r="E792" s="46">
        <f>詳細表【係数】!H779</f>
        <v>0</v>
      </c>
      <c r="F792" s="46">
        <f>詳細表【係数】!I779</f>
        <v>0</v>
      </c>
      <c r="G792" s="46">
        <f>詳細表【係数】!AA779</f>
        <v>0</v>
      </c>
      <c r="H792" s="46">
        <f>詳細表【係数】!AE779</f>
        <v>0</v>
      </c>
      <c r="I792" s="46">
        <f>詳細表【係数】!M779</f>
        <v>0</v>
      </c>
      <c r="J792" s="46">
        <f>詳細表【係数】!N779</f>
        <v>0</v>
      </c>
      <c r="K792" s="46">
        <f>詳細表【係数】!O779</f>
        <v>0</v>
      </c>
      <c r="L792" s="46">
        <f>詳細表【係数】!AB779</f>
        <v>0</v>
      </c>
      <c r="M792" s="46">
        <f>詳細表【係数】!AF779</f>
        <v>0</v>
      </c>
      <c r="N792" s="46">
        <f>詳細表【係数】!U779</f>
        <v>0</v>
      </c>
      <c r="O792" s="46">
        <f>詳細表【係数】!V779</f>
        <v>0</v>
      </c>
      <c r="P792" s="46">
        <f>詳細表【係数】!W779</f>
        <v>0</v>
      </c>
      <c r="Q792" s="46">
        <f>詳細表【係数】!AC779</f>
        <v>0</v>
      </c>
      <c r="R792" s="46">
        <f>詳細表【係数】!AG779</f>
        <v>0</v>
      </c>
      <c r="S792" s="46">
        <f t="shared" si="60"/>
        <v>0</v>
      </c>
      <c r="T792" s="46">
        <f t="shared" si="61"/>
        <v>0</v>
      </c>
      <c r="U792" s="46">
        <f t="shared" si="62"/>
        <v>0</v>
      </c>
      <c r="V792" s="46">
        <f t="shared" si="63"/>
        <v>0</v>
      </c>
      <c r="W792" s="46">
        <f t="shared" si="64"/>
        <v>0</v>
      </c>
    </row>
    <row r="793" spans="2:23" x14ac:dyDescent="0.15">
      <c r="B793" s="155" t="s">
        <v>96</v>
      </c>
      <c r="C793" s="41" t="s">
        <v>176</v>
      </c>
      <c r="D793" s="46">
        <f>詳細表【係数】!G780</f>
        <v>0</v>
      </c>
      <c r="E793" s="46">
        <f>詳細表【係数】!H780</f>
        <v>0</v>
      </c>
      <c r="F793" s="46">
        <f>詳細表【係数】!I780</f>
        <v>0</v>
      </c>
      <c r="G793" s="46">
        <f>詳細表【係数】!AA780</f>
        <v>0</v>
      </c>
      <c r="H793" s="46">
        <f>詳細表【係数】!AE780</f>
        <v>0</v>
      </c>
      <c r="I793" s="46">
        <f>詳細表【係数】!M780</f>
        <v>1.929279689626331E-3</v>
      </c>
      <c r="J793" s="46">
        <f>詳細表【係数】!N780</f>
        <v>8.5594592713245533E-4</v>
      </c>
      <c r="K793" s="46">
        <f>詳細表【係数】!O780</f>
        <v>6.4450949460532288E-4</v>
      </c>
      <c r="L793" s="46">
        <f>詳細表【係数】!AB780</f>
        <v>2.0258724644741111E-10</v>
      </c>
      <c r="M793" s="46">
        <f>詳細表【係数】!AF780</f>
        <v>1.7399578509246815E-10</v>
      </c>
      <c r="N793" s="46">
        <f>詳細表【係数】!U780</f>
        <v>4.2394538671231799E-4</v>
      </c>
      <c r="O793" s="46">
        <f>詳細表【係数】!V780</f>
        <v>1.8808798383882069E-4</v>
      </c>
      <c r="P793" s="46">
        <f>詳細表【係数】!W780</f>
        <v>1.4162634292964313E-4</v>
      </c>
      <c r="Q793" s="46">
        <f>詳細表【係数】!AC780</f>
        <v>4.4517095680806152E-11</v>
      </c>
      <c r="R793" s="46">
        <f>詳細表【係数】!AG780</f>
        <v>3.8234326932466064E-11</v>
      </c>
      <c r="S793" s="46">
        <f t="shared" si="60"/>
        <v>2.353225076338649E-3</v>
      </c>
      <c r="T793" s="46">
        <f t="shared" si="61"/>
        <v>1.044033910971276E-3</v>
      </c>
      <c r="U793" s="46">
        <f t="shared" si="62"/>
        <v>7.8613583753496595E-4</v>
      </c>
      <c r="V793" s="46">
        <f t="shared" si="63"/>
        <v>2.4710434212821728E-10</v>
      </c>
      <c r="W793" s="46">
        <f t="shared" si="64"/>
        <v>2.1223011202493421E-10</v>
      </c>
    </row>
    <row r="794" spans="2:23" x14ac:dyDescent="0.15">
      <c r="B794" s="155" t="s">
        <v>97</v>
      </c>
      <c r="C794" s="41" t="s">
        <v>982</v>
      </c>
      <c r="D794" s="46">
        <f>詳細表【係数】!G781</f>
        <v>0</v>
      </c>
      <c r="E794" s="46">
        <f>詳細表【係数】!H781</f>
        <v>0</v>
      </c>
      <c r="F794" s="46">
        <f>詳細表【係数】!I781</f>
        <v>0</v>
      </c>
      <c r="G794" s="46">
        <f>詳細表【係数】!AA781</f>
        <v>0</v>
      </c>
      <c r="H794" s="46">
        <f>詳細表【係数】!AE781</f>
        <v>0</v>
      </c>
      <c r="I794" s="46">
        <f>詳細表【係数】!M781</f>
        <v>0</v>
      </c>
      <c r="J794" s="46">
        <f>詳細表【係数】!N781</f>
        <v>0</v>
      </c>
      <c r="K794" s="46">
        <f>詳細表【係数】!O781</f>
        <v>0</v>
      </c>
      <c r="L794" s="46">
        <f>詳細表【係数】!AB781</f>
        <v>0</v>
      </c>
      <c r="M794" s="46">
        <f>詳細表【係数】!AF781</f>
        <v>0</v>
      </c>
      <c r="N794" s="46">
        <f>詳細表【係数】!U781</f>
        <v>0</v>
      </c>
      <c r="O794" s="46">
        <f>詳細表【係数】!V781</f>
        <v>0</v>
      </c>
      <c r="P794" s="46">
        <f>詳細表【係数】!W781</f>
        <v>0</v>
      </c>
      <c r="Q794" s="46">
        <f>詳細表【係数】!AC781</f>
        <v>0</v>
      </c>
      <c r="R794" s="46">
        <f>詳細表【係数】!AG781</f>
        <v>0</v>
      </c>
      <c r="S794" s="46">
        <f t="shared" si="60"/>
        <v>0</v>
      </c>
      <c r="T794" s="46">
        <f t="shared" si="61"/>
        <v>0</v>
      </c>
      <c r="U794" s="46">
        <f t="shared" si="62"/>
        <v>0</v>
      </c>
      <c r="V794" s="46">
        <f t="shared" si="63"/>
        <v>0</v>
      </c>
      <c r="W794" s="46">
        <f t="shared" si="64"/>
        <v>0</v>
      </c>
    </row>
    <row r="795" spans="2:23" x14ac:dyDescent="0.15">
      <c r="B795" s="155" t="s">
        <v>98</v>
      </c>
      <c r="C795" s="41" t="s">
        <v>983</v>
      </c>
      <c r="D795" s="67">
        <f>詳細表【係数】!G782</f>
        <v>0</v>
      </c>
      <c r="E795" s="67">
        <f>詳細表【係数】!H782</f>
        <v>0</v>
      </c>
      <c r="F795" s="67">
        <f>詳細表【係数】!I782</f>
        <v>0</v>
      </c>
      <c r="G795" s="67">
        <f>詳細表【係数】!AA782</f>
        <v>0</v>
      </c>
      <c r="H795" s="67">
        <f>詳細表【係数】!AE782</f>
        <v>0</v>
      </c>
      <c r="I795" s="67">
        <f>詳細表【係数】!M782</f>
        <v>0</v>
      </c>
      <c r="J795" s="67">
        <f>詳細表【係数】!N782</f>
        <v>0</v>
      </c>
      <c r="K795" s="67">
        <f>詳細表【係数】!O782</f>
        <v>0</v>
      </c>
      <c r="L795" s="67">
        <f>詳細表【係数】!AB782</f>
        <v>0</v>
      </c>
      <c r="M795" s="67">
        <f>詳細表【係数】!AF782</f>
        <v>0</v>
      </c>
      <c r="N795" s="67">
        <f>詳細表【係数】!U782</f>
        <v>0</v>
      </c>
      <c r="O795" s="67">
        <f>詳細表【係数】!V782</f>
        <v>0</v>
      </c>
      <c r="P795" s="67">
        <f>詳細表【係数】!W782</f>
        <v>0</v>
      </c>
      <c r="Q795" s="67">
        <f>詳細表【係数】!AC782</f>
        <v>0</v>
      </c>
      <c r="R795" s="67">
        <f>詳細表【係数】!AG782</f>
        <v>0</v>
      </c>
      <c r="S795" s="67">
        <f t="shared" ref="S795:S837" si="65">D795+I795+N795</f>
        <v>0</v>
      </c>
      <c r="T795" s="67">
        <f t="shared" ref="T795:T837" si="66">E795+J795+O795</f>
        <v>0</v>
      </c>
      <c r="U795" s="67">
        <f t="shared" ref="U795:U837" si="67">F795+K795+P795</f>
        <v>0</v>
      </c>
      <c r="V795" s="67">
        <f t="shared" ref="V795:V837" si="68">G795+L795+Q795</f>
        <v>0</v>
      </c>
      <c r="W795" s="67">
        <f t="shared" ref="W795:W837" si="69">H795+M795+R795</f>
        <v>0</v>
      </c>
    </row>
    <row r="796" spans="2:23" x14ac:dyDescent="0.15">
      <c r="B796" s="162" t="s">
        <v>99</v>
      </c>
      <c r="C796" s="116" t="s">
        <v>177</v>
      </c>
      <c r="D796" s="46">
        <f>詳細表【係数】!G783</f>
        <v>0</v>
      </c>
      <c r="E796" s="46">
        <f>詳細表【係数】!H783</f>
        <v>0</v>
      </c>
      <c r="F796" s="46">
        <f>詳細表【係数】!I783</f>
        <v>0</v>
      </c>
      <c r="G796" s="46">
        <f>詳細表【係数】!AA783</f>
        <v>0</v>
      </c>
      <c r="H796" s="46">
        <f>詳細表【係数】!AE783</f>
        <v>0</v>
      </c>
      <c r="I796" s="46">
        <f>詳細表【係数】!M783</f>
        <v>1.6261854949971146E-2</v>
      </c>
      <c r="J796" s="46">
        <f>詳細表【係数】!N783</f>
        <v>5.9515788328635107E-3</v>
      </c>
      <c r="K796" s="46">
        <f>詳細表【係数】!O783</f>
        <v>1.0415773255617346E-3</v>
      </c>
      <c r="L796" s="46">
        <f>詳細表【係数】!AB783</f>
        <v>1.005140708407747E-10</v>
      </c>
      <c r="M796" s="46">
        <f>詳細表【係数】!AF783</f>
        <v>1.005140708407747E-10</v>
      </c>
      <c r="N796" s="46">
        <f>詳細表【係数】!U783</f>
        <v>4.0548641581928078E-3</v>
      </c>
      <c r="O796" s="46">
        <f>詳細表【係数】!V783</f>
        <v>1.4840154317130995E-3</v>
      </c>
      <c r="P796" s="46">
        <f>詳細表【係数】!W783</f>
        <v>2.5971542474089604E-4</v>
      </c>
      <c r="Q796" s="46">
        <f>詳細表【係数】!AC783</f>
        <v>2.50630020068549E-11</v>
      </c>
      <c r="R796" s="46">
        <f>詳細表【係数】!AG783</f>
        <v>2.50630020068549E-11</v>
      </c>
      <c r="S796" s="46">
        <f t="shared" si="65"/>
        <v>2.0316719108163954E-2</v>
      </c>
      <c r="T796" s="46">
        <f t="shared" si="66"/>
        <v>7.43559426457661E-3</v>
      </c>
      <c r="U796" s="46">
        <f t="shared" si="67"/>
        <v>1.3012927503026307E-3</v>
      </c>
      <c r="V796" s="46">
        <f t="shared" si="68"/>
        <v>1.2557707284762961E-10</v>
      </c>
      <c r="W796" s="46">
        <f t="shared" si="69"/>
        <v>1.2557707284762961E-10</v>
      </c>
    </row>
    <row r="797" spans="2:23" x14ac:dyDescent="0.15">
      <c r="B797" s="155" t="s">
        <v>100</v>
      </c>
      <c r="C797" s="41" t="s">
        <v>178</v>
      </c>
      <c r="D797" s="46">
        <f>詳細表【係数】!G784</f>
        <v>0</v>
      </c>
      <c r="E797" s="46">
        <f>詳細表【係数】!H784</f>
        <v>0</v>
      </c>
      <c r="F797" s="46">
        <f>詳細表【係数】!I784</f>
        <v>0</v>
      </c>
      <c r="G797" s="46">
        <f>詳細表【係数】!AA784</f>
        <v>0</v>
      </c>
      <c r="H797" s="46">
        <f>詳細表【係数】!AE784</f>
        <v>0</v>
      </c>
      <c r="I797" s="46">
        <f>詳細表【係数】!M784</f>
        <v>3.7339962055158416E-3</v>
      </c>
      <c r="J797" s="46">
        <f>詳細表【係数】!N784</f>
        <v>1.1992941409993737E-3</v>
      </c>
      <c r="K797" s="46">
        <f>詳細表【係数】!O784</f>
        <v>3.2720570931605772E-4</v>
      </c>
      <c r="L797" s="46">
        <f>詳細表【係数】!AB784</f>
        <v>2.3703485994686071E-11</v>
      </c>
      <c r="M797" s="46">
        <f>詳細表【係数】!AF784</f>
        <v>2.3703485994686071E-11</v>
      </c>
      <c r="N797" s="46">
        <f>詳細表【係数】!U784</f>
        <v>7.7546307415320094E-4</v>
      </c>
      <c r="O797" s="46">
        <f>詳細表【係数】!V784</f>
        <v>2.4906514902706459E-4</v>
      </c>
      <c r="P797" s="46">
        <f>詳細表【係数】!W784</f>
        <v>6.7952919944559999E-5</v>
      </c>
      <c r="Q797" s="46">
        <f>詳細表【係数】!AC784</f>
        <v>4.9226558105318953E-12</v>
      </c>
      <c r="R797" s="46">
        <f>詳細表【係数】!AG784</f>
        <v>4.9226558105318953E-12</v>
      </c>
      <c r="S797" s="46">
        <f t="shared" si="65"/>
        <v>4.5094592796690426E-3</v>
      </c>
      <c r="T797" s="46">
        <f t="shared" si="66"/>
        <v>1.4483592900264384E-3</v>
      </c>
      <c r="U797" s="46">
        <f t="shared" si="67"/>
        <v>3.9515862926061773E-4</v>
      </c>
      <c r="V797" s="46">
        <f t="shared" si="68"/>
        <v>2.8626141805217966E-11</v>
      </c>
      <c r="W797" s="46">
        <f t="shared" si="69"/>
        <v>2.8626141805217966E-11</v>
      </c>
    </row>
    <row r="798" spans="2:23" x14ac:dyDescent="0.15">
      <c r="B798" s="155" t="s">
        <v>101</v>
      </c>
      <c r="C798" s="41" t="s">
        <v>179</v>
      </c>
      <c r="D798" s="46">
        <f>詳細表【係数】!G785</f>
        <v>0</v>
      </c>
      <c r="E798" s="46">
        <f>詳細表【係数】!H785</f>
        <v>0</v>
      </c>
      <c r="F798" s="46">
        <f>詳細表【係数】!I785</f>
        <v>0</v>
      </c>
      <c r="G798" s="46">
        <f>詳細表【係数】!AA785</f>
        <v>0</v>
      </c>
      <c r="H798" s="46">
        <f>詳細表【係数】!AE785</f>
        <v>0</v>
      </c>
      <c r="I798" s="46">
        <f>詳細表【係数】!M785</f>
        <v>9.239915060123555E-3</v>
      </c>
      <c r="J798" s="46">
        <f>詳細表【係数】!N785</f>
        <v>4.7102656609054362E-3</v>
      </c>
      <c r="K798" s="46">
        <f>詳細表【係数】!O785</f>
        <v>8.2672364627218553E-4</v>
      </c>
      <c r="L798" s="46">
        <f>詳細表【係数】!AB785</f>
        <v>1.5638346915777029E-10</v>
      </c>
      <c r="M798" s="46">
        <f>詳細表【係数】!AF785</f>
        <v>1.5638346915777029E-10</v>
      </c>
      <c r="N798" s="46">
        <f>詳細表【係数】!U785</f>
        <v>1.7474470634596547E-3</v>
      </c>
      <c r="O798" s="46">
        <f>詳細表【係数】!V785</f>
        <v>8.9080254999162202E-4</v>
      </c>
      <c r="P798" s="46">
        <f>詳細表【係数】!W785</f>
        <v>1.5634946842808651E-4</v>
      </c>
      <c r="Q798" s="46">
        <f>詳細表【係数】!AC785</f>
        <v>2.9575145677770441E-11</v>
      </c>
      <c r="R798" s="46">
        <f>詳細表【係数】!AG785</f>
        <v>2.9575145677770441E-11</v>
      </c>
      <c r="S798" s="46">
        <f t="shared" si="65"/>
        <v>1.098736212358321E-2</v>
      </c>
      <c r="T798" s="46">
        <f t="shared" si="66"/>
        <v>5.6010682108970583E-3</v>
      </c>
      <c r="U798" s="46">
        <f t="shared" si="67"/>
        <v>9.8307311470027196E-4</v>
      </c>
      <c r="V798" s="46">
        <f t="shared" si="68"/>
        <v>1.8595861483554073E-10</v>
      </c>
      <c r="W798" s="46">
        <f t="shared" si="69"/>
        <v>1.8595861483554073E-10</v>
      </c>
    </row>
    <row r="799" spans="2:23" x14ac:dyDescent="0.15">
      <c r="B799" s="155" t="s">
        <v>102</v>
      </c>
      <c r="C799" s="41" t="s">
        <v>180</v>
      </c>
      <c r="D799" s="46">
        <f>詳細表【係数】!G786</f>
        <v>0</v>
      </c>
      <c r="E799" s="46">
        <f>詳細表【係数】!H786</f>
        <v>0</v>
      </c>
      <c r="F799" s="46">
        <f>詳細表【係数】!I786</f>
        <v>0</v>
      </c>
      <c r="G799" s="46">
        <f>詳細表【係数】!AA786</f>
        <v>0</v>
      </c>
      <c r="H799" s="46">
        <f>詳細表【係数】!AE786</f>
        <v>0</v>
      </c>
      <c r="I799" s="46">
        <f>詳細表【係数】!M786</f>
        <v>7.199137698590252E-3</v>
      </c>
      <c r="J799" s="46">
        <f>詳細表【係数】!N786</f>
        <v>4.5437752528981303E-3</v>
      </c>
      <c r="K799" s="46">
        <f>詳細表【係数】!O786</f>
        <v>3.2056541342152119E-3</v>
      </c>
      <c r="L799" s="46">
        <f>詳細表【係数】!AB786</f>
        <v>4.7439943493867438E-10</v>
      </c>
      <c r="M799" s="46">
        <f>詳細表【係数】!AF786</f>
        <v>4.6080076153748384E-10</v>
      </c>
      <c r="N799" s="46">
        <f>詳細表【係数】!U786</f>
        <v>3.0504180263265845E-4</v>
      </c>
      <c r="O799" s="46">
        <f>詳細表【係数】!V786</f>
        <v>1.9252880718938412E-4</v>
      </c>
      <c r="P799" s="46">
        <f>詳細表【係数】!W786</f>
        <v>1.3582995028825858E-4</v>
      </c>
      <c r="Q799" s="46">
        <f>詳細表【係数】!AC786</f>
        <v>2.0101248907899831E-11</v>
      </c>
      <c r="R799" s="46">
        <f>詳細表【係数】!AG786</f>
        <v>1.9525046031752006E-11</v>
      </c>
      <c r="S799" s="46">
        <f t="shared" si="65"/>
        <v>7.5041795012229101E-3</v>
      </c>
      <c r="T799" s="46">
        <f t="shared" si="66"/>
        <v>4.7363040600875142E-3</v>
      </c>
      <c r="U799" s="46">
        <f t="shared" si="67"/>
        <v>3.3414840845034707E-3</v>
      </c>
      <c r="V799" s="46">
        <f t="shared" si="68"/>
        <v>4.9450068384657424E-10</v>
      </c>
      <c r="W799" s="46">
        <f t="shared" si="69"/>
        <v>4.8032580756923587E-10</v>
      </c>
    </row>
    <row r="800" spans="2:23" x14ac:dyDescent="0.15">
      <c r="B800" s="163" t="s">
        <v>103</v>
      </c>
      <c r="C800" s="62" t="s">
        <v>181</v>
      </c>
      <c r="D800" s="67">
        <f>詳細表【係数】!G787</f>
        <v>0</v>
      </c>
      <c r="E800" s="67">
        <f>詳細表【係数】!H787</f>
        <v>0</v>
      </c>
      <c r="F800" s="67">
        <f>詳細表【係数】!I787</f>
        <v>0</v>
      </c>
      <c r="G800" s="67">
        <f>詳細表【係数】!AA787</f>
        <v>0</v>
      </c>
      <c r="H800" s="67">
        <f>詳細表【係数】!AE787</f>
        <v>0</v>
      </c>
      <c r="I800" s="67">
        <f>詳細表【係数】!M787</f>
        <v>6.1207712907088624E-2</v>
      </c>
      <c r="J800" s="67">
        <f>詳細表【係数】!N787</f>
        <v>4.2251075923156925E-2</v>
      </c>
      <c r="K800" s="67">
        <f>詳細表【係数】!O787</f>
        <v>2.7907543021769298E-2</v>
      </c>
      <c r="L800" s="67">
        <f>詳細表【係数】!AB787</f>
        <v>7.7175826994295442E-9</v>
      </c>
      <c r="M800" s="67">
        <f>詳細表【係数】!AF787</f>
        <v>7.2758653752201572E-9</v>
      </c>
      <c r="N800" s="67">
        <f>詳細表【係数】!U787</f>
        <v>1.958300392358563E-2</v>
      </c>
      <c r="O800" s="67">
        <f>詳細表【係数】!V787</f>
        <v>1.3517952987965225E-2</v>
      </c>
      <c r="P800" s="67">
        <f>詳細表【係数】!W787</f>
        <v>8.928834268363094E-3</v>
      </c>
      <c r="Q800" s="67">
        <f>詳細表【係数】!AC787</f>
        <v>2.4691896675332595E-9</v>
      </c>
      <c r="R800" s="67">
        <f>詳細表【係数】!AG787</f>
        <v>2.3278651239052552E-9</v>
      </c>
      <c r="S800" s="67">
        <f t="shared" si="65"/>
        <v>8.079071683067425E-2</v>
      </c>
      <c r="T800" s="67">
        <f t="shared" si="66"/>
        <v>5.5769028911122148E-2</v>
      </c>
      <c r="U800" s="67">
        <f t="shared" si="67"/>
        <v>3.6836377290132394E-2</v>
      </c>
      <c r="V800" s="67">
        <f t="shared" si="68"/>
        <v>1.0186772366962804E-8</v>
      </c>
      <c r="W800" s="67">
        <f t="shared" si="69"/>
        <v>9.6037304991254116E-9</v>
      </c>
    </row>
    <row r="801" spans="2:23" x14ac:dyDescent="0.15">
      <c r="B801" s="155" t="s">
        <v>104</v>
      </c>
      <c r="C801" s="41" t="s">
        <v>182</v>
      </c>
      <c r="D801" s="46">
        <f>詳細表【係数】!G788</f>
        <v>0</v>
      </c>
      <c r="E801" s="46">
        <f>詳細表【係数】!H788</f>
        <v>0</v>
      </c>
      <c r="F801" s="46">
        <f>詳細表【係数】!I788</f>
        <v>0</v>
      </c>
      <c r="G801" s="46">
        <f>詳細表【係数】!AA788</f>
        <v>0</v>
      </c>
      <c r="H801" s="46">
        <f>詳細表【係数】!AE788</f>
        <v>0</v>
      </c>
      <c r="I801" s="46">
        <f>詳細表【係数】!M788</f>
        <v>5.6916445115160362E-3</v>
      </c>
      <c r="J801" s="46">
        <f>詳細表【係数】!N788</f>
        <v>3.854836923574168E-3</v>
      </c>
      <c r="K801" s="46">
        <f>詳細表【係数】!O788</f>
        <v>1.8001901081983027E-3</v>
      </c>
      <c r="L801" s="46">
        <f>詳細表【係数】!AB788</f>
        <v>2.7606592905369155E-10</v>
      </c>
      <c r="M801" s="46">
        <f>詳細表【係数】!AF788</f>
        <v>2.64127542113685E-10</v>
      </c>
      <c r="N801" s="46">
        <f>詳細表【係数】!U788</f>
        <v>1.0360622109912981E-2</v>
      </c>
      <c r="O801" s="46">
        <f>詳細表【係数】!V788</f>
        <v>7.0170420130215355E-3</v>
      </c>
      <c r="P801" s="46">
        <f>詳細表【係数】!W788</f>
        <v>3.2769245161585192E-3</v>
      </c>
      <c r="Q801" s="46">
        <f>詳細表【係数】!AC788</f>
        <v>5.0252870898036689E-10</v>
      </c>
      <c r="R801" s="46">
        <f>詳細表【係数】!AG788</f>
        <v>4.8079700816225278E-10</v>
      </c>
      <c r="S801" s="46">
        <f t="shared" si="65"/>
        <v>1.6052266621429018E-2</v>
      </c>
      <c r="T801" s="46">
        <f t="shared" si="66"/>
        <v>1.0871878936595704E-2</v>
      </c>
      <c r="U801" s="46">
        <f t="shared" si="67"/>
        <v>5.0771146243568221E-3</v>
      </c>
      <c r="V801" s="46">
        <f t="shared" si="68"/>
        <v>7.7859463803405844E-10</v>
      </c>
      <c r="W801" s="46">
        <f t="shared" si="69"/>
        <v>7.4492455027593779E-10</v>
      </c>
    </row>
    <row r="802" spans="2:23" x14ac:dyDescent="0.15">
      <c r="B802" s="155" t="s">
        <v>105</v>
      </c>
      <c r="C802" s="41" t="s">
        <v>183</v>
      </c>
      <c r="D802" s="46">
        <f>詳細表【係数】!G789</f>
        <v>0</v>
      </c>
      <c r="E802" s="46">
        <f>詳細表【係数】!H789</f>
        <v>0</v>
      </c>
      <c r="F802" s="46">
        <f>詳細表【係数】!I789</f>
        <v>0</v>
      </c>
      <c r="G802" s="46">
        <f>詳細表【係数】!AA789</f>
        <v>0</v>
      </c>
      <c r="H802" s="46">
        <f>詳細表【係数】!AE789</f>
        <v>0</v>
      </c>
      <c r="I802" s="46">
        <f>詳細表【係数】!M789</f>
        <v>8.628639694725106E-3</v>
      </c>
      <c r="J802" s="46">
        <f>詳細表【係数】!N789</f>
        <v>6.1704865452406098E-3</v>
      </c>
      <c r="K802" s="46">
        <f>詳細表【係数】!O789</f>
        <v>1.639097376406918E-3</v>
      </c>
      <c r="L802" s="46">
        <f>詳細表【係数】!AB789</f>
        <v>3.4095726754778421E-10</v>
      </c>
      <c r="M802" s="46">
        <f>詳細表【係数】!AF789</f>
        <v>3.0916570025718674E-10</v>
      </c>
      <c r="N802" s="46">
        <f>詳細表【係数】!U789</f>
        <v>1.8937724070525002E-3</v>
      </c>
      <c r="O802" s="46">
        <f>詳細表【係数】!V789</f>
        <v>1.354268757404368E-3</v>
      </c>
      <c r="P802" s="46">
        <f>詳細表【係数】!W789</f>
        <v>3.5974122152871482E-4</v>
      </c>
      <c r="Q802" s="46">
        <f>詳細表【係数】!AC789</f>
        <v>7.4831663867102907E-11</v>
      </c>
      <c r="R802" s="46">
        <f>詳細表【係数】!AG789</f>
        <v>6.7854203335439775E-11</v>
      </c>
      <c r="S802" s="46">
        <f t="shared" si="65"/>
        <v>1.0522412101777606E-2</v>
      </c>
      <c r="T802" s="46">
        <f t="shared" si="66"/>
        <v>7.5247553026449778E-3</v>
      </c>
      <c r="U802" s="46">
        <f t="shared" si="67"/>
        <v>1.9988385979356326E-3</v>
      </c>
      <c r="V802" s="46">
        <f t="shared" si="68"/>
        <v>4.1578893141488712E-10</v>
      </c>
      <c r="W802" s="46">
        <f t="shared" si="69"/>
        <v>3.7701990359262653E-10</v>
      </c>
    </row>
    <row r="803" spans="2:23" x14ac:dyDescent="0.15">
      <c r="B803" s="155" t="s">
        <v>106</v>
      </c>
      <c r="C803" s="41" t="s">
        <v>211</v>
      </c>
      <c r="D803" s="46">
        <f>詳細表【係数】!G790</f>
        <v>0</v>
      </c>
      <c r="E803" s="46">
        <f>詳細表【係数】!H790</f>
        <v>0</v>
      </c>
      <c r="F803" s="46">
        <f>詳細表【係数】!I790</f>
        <v>0</v>
      </c>
      <c r="G803" s="46">
        <f>詳細表【係数】!AA790</f>
        <v>0</v>
      </c>
      <c r="H803" s="46">
        <f>詳細表【係数】!AE790</f>
        <v>0</v>
      </c>
      <c r="I803" s="46">
        <f>詳細表【係数】!M790</f>
        <v>0</v>
      </c>
      <c r="J803" s="46">
        <f>詳細表【係数】!N790</f>
        <v>0</v>
      </c>
      <c r="K803" s="46">
        <f>詳細表【係数】!O790</f>
        <v>0</v>
      </c>
      <c r="L803" s="46">
        <f>詳細表【係数】!AB790</f>
        <v>0</v>
      </c>
      <c r="M803" s="46">
        <f>詳細表【係数】!AF790</f>
        <v>0</v>
      </c>
      <c r="N803" s="46">
        <f>詳細表【係数】!U790</f>
        <v>9.680661231617628E-3</v>
      </c>
      <c r="O803" s="46">
        <f>詳細表【係数】!V790</f>
        <v>7.1955289985991266E-3</v>
      </c>
      <c r="P803" s="46">
        <f>詳細表【係数】!W790</f>
        <v>1.9617238976640731E-3</v>
      </c>
      <c r="Q803" s="46">
        <f>詳細表【係数】!AC790</f>
        <v>3.2327894052802007E-10</v>
      </c>
      <c r="R803" s="46">
        <f>詳細表【係数】!AG790</f>
        <v>2.0717171540880158E-10</v>
      </c>
      <c r="S803" s="46">
        <f t="shared" si="65"/>
        <v>9.680661231617628E-3</v>
      </c>
      <c r="T803" s="46">
        <f t="shared" si="66"/>
        <v>7.1955289985991266E-3</v>
      </c>
      <c r="U803" s="46">
        <f t="shared" si="67"/>
        <v>1.9617238976640731E-3</v>
      </c>
      <c r="V803" s="46">
        <f t="shared" si="68"/>
        <v>3.2327894052802007E-10</v>
      </c>
      <c r="W803" s="46">
        <f t="shared" si="69"/>
        <v>2.0717171540880158E-10</v>
      </c>
    </row>
    <row r="804" spans="2:23" x14ac:dyDescent="0.15">
      <c r="B804" s="155" t="s">
        <v>107</v>
      </c>
      <c r="C804" s="41" t="s">
        <v>984</v>
      </c>
      <c r="D804" s="46">
        <f>詳細表【係数】!G791</f>
        <v>0</v>
      </c>
      <c r="E804" s="46">
        <f>詳細表【係数】!H791</f>
        <v>0</v>
      </c>
      <c r="F804" s="46">
        <f>詳細表【係数】!I791</f>
        <v>0</v>
      </c>
      <c r="G804" s="46">
        <f>詳細表【係数】!AA791</f>
        <v>0</v>
      </c>
      <c r="H804" s="46">
        <f>詳細表【係数】!AE791</f>
        <v>0</v>
      </c>
      <c r="I804" s="46">
        <f>詳細表【係数】!M791</f>
        <v>0</v>
      </c>
      <c r="J804" s="46">
        <f>詳細表【係数】!N791</f>
        <v>0</v>
      </c>
      <c r="K804" s="46">
        <f>詳細表【係数】!O791</f>
        <v>0</v>
      </c>
      <c r="L804" s="46">
        <f>詳細表【係数】!AB791</f>
        <v>0</v>
      </c>
      <c r="M804" s="46">
        <f>詳細表【係数】!AF791</f>
        <v>0</v>
      </c>
      <c r="N804" s="46">
        <f>詳細表【係数】!U791</f>
        <v>0</v>
      </c>
      <c r="O804" s="46">
        <f>詳細表【係数】!V791</f>
        <v>0</v>
      </c>
      <c r="P804" s="46">
        <f>詳細表【係数】!W791</f>
        <v>0</v>
      </c>
      <c r="Q804" s="46">
        <f>詳細表【係数】!AC791</f>
        <v>0</v>
      </c>
      <c r="R804" s="46">
        <f>詳細表【係数】!AG791</f>
        <v>0</v>
      </c>
      <c r="S804" s="46">
        <f t="shared" si="65"/>
        <v>0</v>
      </c>
      <c r="T804" s="46">
        <f t="shared" si="66"/>
        <v>0</v>
      </c>
      <c r="U804" s="46">
        <f t="shared" si="67"/>
        <v>0</v>
      </c>
      <c r="V804" s="46">
        <f t="shared" si="68"/>
        <v>0</v>
      </c>
      <c r="W804" s="46">
        <f t="shared" si="69"/>
        <v>0</v>
      </c>
    </row>
    <row r="805" spans="2:23" x14ac:dyDescent="0.15">
      <c r="B805" s="155" t="s">
        <v>108</v>
      </c>
      <c r="C805" s="41" t="s">
        <v>184</v>
      </c>
      <c r="D805" s="67">
        <f>詳細表【係数】!G792</f>
        <v>0</v>
      </c>
      <c r="E805" s="67">
        <f>詳細表【係数】!H792</f>
        <v>0</v>
      </c>
      <c r="F805" s="67">
        <f>詳細表【係数】!I792</f>
        <v>0</v>
      </c>
      <c r="G805" s="67">
        <f>詳細表【係数】!AA792</f>
        <v>0</v>
      </c>
      <c r="H805" s="67">
        <f>詳細表【係数】!AE792</f>
        <v>0</v>
      </c>
      <c r="I805" s="67">
        <f>詳細表【係数】!M792</f>
        <v>9.4385312098374942E-4</v>
      </c>
      <c r="J805" s="67">
        <f>詳細表【係数】!N792</f>
        <v>6.4509388330725461E-4</v>
      </c>
      <c r="K805" s="67">
        <f>詳細表【係数】!O792</f>
        <v>2.2398732017786529E-4</v>
      </c>
      <c r="L805" s="67">
        <f>詳細表【係数】!AB792</f>
        <v>2.5701212022950864E-11</v>
      </c>
      <c r="M805" s="67">
        <f>詳細表【係数】!AF792</f>
        <v>2.5701212022950864E-11</v>
      </c>
      <c r="N805" s="67">
        <f>詳細表【係数】!U792</f>
        <v>1.7978614441924632E-3</v>
      </c>
      <c r="O805" s="67">
        <f>詳細表【係数】!V792</f>
        <v>1.2287816768287972E-3</v>
      </c>
      <c r="P805" s="67">
        <f>詳細表【係数】!W792</f>
        <v>4.2665342518129993E-4</v>
      </c>
      <c r="Q805" s="67">
        <f>詳細表【係数】!AC792</f>
        <v>4.8955941488987994E-11</v>
      </c>
      <c r="R805" s="67">
        <f>詳細表【係数】!AG792</f>
        <v>4.8955941488987994E-11</v>
      </c>
      <c r="S805" s="67">
        <f t="shared" si="65"/>
        <v>2.7417145651762124E-3</v>
      </c>
      <c r="T805" s="67">
        <f t="shared" si="66"/>
        <v>1.8738755601360518E-3</v>
      </c>
      <c r="U805" s="67">
        <f t="shared" si="67"/>
        <v>6.5064074535916519E-4</v>
      </c>
      <c r="V805" s="67">
        <f t="shared" si="68"/>
        <v>7.4657153511938858E-11</v>
      </c>
      <c r="W805" s="67">
        <f t="shared" si="69"/>
        <v>7.4657153511938858E-11</v>
      </c>
    </row>
    <row r="806" spans="2:23" x14ac:dyDescent="0.15">
      <c r="B806" s="162" t="s">
        <v>109</v>
      </c>
      <c r="C806" s="116" t="s">
        <v>985</v>
      </c>
      <c r="D806" s="46">
        <f>詳細表【係数】!G793</f>
        <v>0</v>
      </c>
      <c r="E806" s="46">
        <f>詳細表【係数】!H793</f>
        <v>0</v>
      </c>
      <c r="F806" s="46">
        <f>詳細表【係数】!I793</f>
        <v>0</v>
      </c>
      <c r="G806" s="46">
        <f>詳細表【係数】!AA793</f>
        <v>0</v>
      </c>
      <c r="H806" s="46">
        <f>詳細表【係数】!AE793</f>
        <v>0</v>
      </c>
      <c r="I806" s="46">
        <f>詳細表【係数】!M793</f>
        <v>5.679667823018199E-3</v>
      </c>
      <c r="J806" s="46">
        <f>詳細表【係数】!N793</f>
        <v>4.2945592381287553E-3</v>
      </c>
      <c r="K806" s="46">
        <f>詳細表【係数】!O793</f>
        <v>3.675612086353133E-3</v>
      </c>
      <c r="L806" s="46">
        <f>詳細表【係数】!AB793</f>
        <v>9.4052493777806162E-10</v>
      </c>
      <c r="M806" s="46">
        <f>詳細表【係数】!AF793</f>
        <v>8.769203971157754E-10</v>
      </c>
      <c r="N806" s="46">
        <f>詳細表【係数】!U793</f>
        <v>1.2168494459606832E-3</v>
      </c>
      <c r="O806" s="46">
        <f>詳細表【係数】!V793</f>
        <v>9.2009465912485007E-4</v>
      </c>
      <c r="P806" s="46">
        <f>詳細表【係数】!W793</f>
        <v>7.8748734436874285E-4</v>
      </c>
      <c r="Q806" s="46">
        <f>詳細表【係数】!AC793</f>
        <v>2.015042578386671E-10</v>
      </c>
      <c r="R806" s="46">
        <f>詳細表【係数】!AG793</f>
        <v>1.8787720208871352E-10</v>
      </c>
      <c r="S806" s="46">
        <f t="shared" si="65"/>
        <v>6.8965172689788821E-3</v>
      </c>
      <c r="T806" s="46">
        <f t="shared" si="66"/>
        <v>5.2146538972536053E-3</v>
      </c>
      <c r="U806" s="46">
        <f t="shared" si="67"/>
        <v>4.4630994307218756E-3</v>
      </c>
      <c r="V806" s="46">
        <f t="shared" si="68"/>
        <v>1.1420291956167288E-9</v>
      </c>
      <c r="W806" s="46">
        <f t="shared" si="69"/>
        <v>1.064797599204489E-9</v>
      </c>
    </row>
    <row r="807" spans="2:23" x14ac:dyDescent="0.15">
      <c r="B807" s="155" t="s">
        <v>110</v>
      </c>
      <c r="C807" s="41" t="s">
        <v>212</v>
      </c>
      <c r="D807" s="46">
        <f>詳細表【係数】!G794</f>
        <v>0</v>
      </c>
      <c r="E807" s="46">
        <f>詳細表【係数】!H794</f>
        <v>0</v>
      </c>
      <c r="F807" s="46">
        <f>詳細表【係数】!I794</f>
        <v>0</v>
      </c>
      <c r="G807" s="46">
        <f>詳細表【係数】!AA794</f>
        <v>0</v>
      </c>
      <c r="H807" s="46">
        <f>詳細表【係数】!AE794</f>
        <v>0</v>
      </c>
      <c r="I807" s="46">
        <f>詳細表【係数】!M794</f>
        <v>4.5664174781979462E-3</v>
      </c>
      <c r="J807" s="46">
        <f>詳細表【係数】!N794</f>
        <v>9.1547933788918303E-6</v>
      </c>
      <c r="K807" s="46">
        <f>詳細表【係数】!O794</f>
        <v>0</v>
      </c>
      <c r="L807" s="46">
        <f>詳細表【係数】!AB794</f>
        <v>0</v>
      </c>
      <c r="M807" s="46">
        <f>詳細表【係数】!AF794</f>
        <v>0</v>
      </c>
      <c r="N807" s="46">
        <f>詳細表【係数】!U794</f>
        <v>1.3013045945633982E-3</v>
      </c>
      <c r="O807" s="46">
        <f>詳細表【係数】!V794</f>
        <v>2.6088667414026791E-6</v>
      </c>
      <c r="P807" s="46">
        <f>詳細表【係数】!W794</f>
        <v>0</v>
      </c>
      <c r="Q807" s="46">
        <f>詳細表【係数】!AC794</f>
        <v>0</v>
      </c>
      <c r="R807" s="46">
        <f>詳細表【係数】!AG794</f>
        <v>0</v>
      </c>
      <c r="S807" s="46">
        <f t="shared" si="65"/>
        <v>5.8677220727613444E-3</v>
      </c>
      <c r="T807" s="46">
        <f t="shared" si="66"/>
        <v>1.1763660120294509E-5</v>
      </c>
      <c r="U807" s="46">
        <f t="shared" si="67"/>
        <v>0</v>
      </c>
      <c r="V807" s="46">
        <f t="shared" si="68"/>
        <v>0</v>
      </c>
      <c r="W807" s="46">
        <f t="shared" si="69"/>
        <v>0</v>
      </c>
    </row>
    <row r="808" spans="2:23" x14ac:dyDescent="0.15">
      <c r="B808" s="155" t="s">
        <v>111</v>
      </c>
      <c r="C808" s="41" t="s">
        <v>186</v>
      </c>
      <c r="D808" s="46">
        <f>詳細表【係数】!G795</f>
        <v>0</v>
      </c>
      <c r="E808" s="46">
        <f>詳細表【係数】!H795</f>
        <v>0</v>
      </c>
      <c r="F808" s="46">
        <f>詳細表【係数】!I795</f>
        <v>0</v>
      </c>
      <c r="G808" s="46">
        <f>詳細表【係数】!AA795</f>
        <v>0</v>
      </c>
      <c r="H808" s="46">
        <f>詳細表【係数】!AE795</f>
        <v>0</v>
      </c>
      <c r="I808" s="46">
        <f>詳細表【係数】!M795</f>
        <v>6.0700729122405747E-5</v>
      </c>
      <c r="J808" s="46">
        <f>詳細表【係数】!N795</f>
        <v>1.6892871750279189E-5</v>
      </c>
      <c r="K808" s="46">
        <f>詳細表【係数】!O795</f>
        <v>6.569595902813412E-6</v>
      </c>
      <c r="L808" s="46">
        <f>詳細表【係数】!AB795</f>
        <v>5.5469339334838622E-13</v>
      </c>
      <c r="M808" s="46">
        <f>詳細表【係数】!AF795</f>
        <v>5.4140732404662848E-13</v>
      </c>
      <c r="N808" s="46">
        <f>詳細表【係数】!U795</f>
        <v>1.631202414443319E-5</v>
      </c>
      <c r="O808" s="46">
        <f>詳細表【係数】!V795</f>
        <v>4.5395983844558856E-6</v>
      </c>
      <c r="P808" s="46">
        <f>詳細表【係数】!W795</f>
        <v>1.7654385463766327E-6</v>
      </c>
      <c r="Q808" s="46">
        <f>詳細表【係数】!AC795</f>
        <v>1.4906199902163296E-13</v>
      </c>
      <c r="R808" s="46">
        <f>詳細表【係数】!AG795</f>
        <v>1.4549165173967769E-13</v>
      </c>
      <c r="S808" s="46">
        <f t="shared" si="65"/>
        <v>7.7012753266838933E-5</v>
      </c>
      <c r="T808" s="46">
        <f t="shared" si="66"/>
        <v>2.1432470134735074E-5</v>
      </c>
      <c r="U808" s="46">
        <f t="shared" si="67"/>
        <v>8.3350344491900443E-6</v>
      </c>
      <c r="V808" s="46">
        <f t="shared" si="68"/>
        <v>7.0375539237001918E-13</v>
      </c>
      <c r="W808" s="46">
        <f t="shared" si="69"/>
        <v>6.868989757863062E-13</v>
      </c>
    </row>
    <row r="809" spans="2:23" x14ac:dyDescent="0.15">
      <c r="B809" s="155" t="s">
        <v>112</v>
      </c>
      <c r="C809" s="41" t="s">
        <v>187</v>
      </c>
      <c r="D809" s="46">
        <f>詳細表【係数】!G796</f>
        <v>0</v>
      </c>
      <c r="E809" s="46">
        <f>詳細表【係数】!H796</f>
        <v>0</v>
      </c>
      <c r="F809" s="46">
        <f>詳細表【係数】!I796</f>
        <v>0</v>
      </c>
      <c r="G809" s="46">
        <f>詳細表【係数】!AA796</f>
        <v>0</v>
      </c>
      <c r="H809" s="46">
        <f>詳細表【係数】!AE796</f>
        <v>0</v>
      </c>
      <c r="I809" s="46">
        <f>詳細表【係数】!M796</f>
        <v>0</v>
      </c>
      <c r="J809" s="46">
        <f>詳細表【係数】!N796</f>
        <v>0</v>
      </c>
      <c r="K809" s="46">
        <f>詳細表【係数】!O796</f>
        <v>0</v>
      </c>
      <c r="L809" s="46">
        <f>詳細表【係数】!AB796</f>
        <v>0</v>
      </c>
      <c r="M809" s="46">
        <f>詳細表【係数】!AF796</f>
        <v>0</v>
      </c>
      <c r="N809" s="46">
        <f>詳細表【係数】!U796</f>
        <v>0</v>
      </c>
      <c r="O809" s="46">
        <f>詳細表【係数】!V796</f>
        <v>0</v>
      </c>
      <c r="P809" s="46">
        <f>詳細表【係数】!W796</f>
        <v>0</v>
      </c>
      <c r="Q809" s="46">
        <f>詳細表【係数】!AC796</f>
        <v>0</v>
      </c>
      <c r="R809" s="46">
        <f>詳細表【係数】!AG796</f>
        <v>0</v>
      </c>
      <c r="S809" s="46">
        <f t="shared" si="65"/>
        <v>0</v>
      </c>
      <c r="T809" s="46">
        <f t="shared" si="66"/>
        <v>0</v>
      </c>
      <c r="U809" s="46">
        <f t="shared" si="67"/>
        <v>0</v>
      </c>
      <c r="V809" s="46">
        <f t="shared" si="68"/>
        <v>0</v>
      </c>
      <c r="W809" s="46">
        <f t="shared" si="69"/>
        <v>0</v>
      </c>
    </row>
    <row r="810" spans="2:23" x14ac:dyDescent="0.15">
      <c r="B810" s="163" t="s">
        <v>113</v>
      </c>
      <c r="C810" s="62" t="s">
        <v>986</v>
      </c>
      <c r="D810" s="67">
        <f>詳細表【係数】!G797</f>
        <v>0</v>
      </c>
      <c r="E810" s="67">
        <f>詳細表【係数】!H797</f>
        <v>0</v>
      </c>
      <c r="F810" s="67">
        <f>詳細表【係数】!I797</f>
        <v>0</v>
      </c>
      <c r="G810" s="67">
        <f>詳細表【係数】!AA797</f>
        <v>0</v>
      </c>
      <c r="H810" s="67">
        <f>詳細表【係数】!AE797</f>
        <v>0</v>
      </c>
      <c r="I810" s="67">
        <f>詳細表【係数】!M797</f>
        <v>1.0957834220261676E-4</v>
      </c>
      <c r="J810" s="67">
        <f>詳細表【係数】!N797</f>
        <v>7.5176416710461886E-5</v>
      </c>
      <c r="K810" s="67">
        <f>詳細表【係数】!O797</f>
        <v>6.7314436624274157E-5</v>
      </c>
      <c r="L810" s="67">
        <f>詳細表【係数】!AB797</f>
        <v>7.8016942668529734E-12</v>
      </c>
      <c r="M810" s="67">
        <f>詳細表【係数】!AF797</f>
        <v>7.8016942668529734E-12</v>
      </c>
      <c r="N810" s="67">
        <f>詳細表【係数】!U797</f>
        <v>1.3228171292622594E-5</v>
      </c>
      <c r="O810" s="67">
        <f>詳細表【係数】!V797</f>
        <v>9.0752104605924388E-6</v>
      </c>
      <c r="P810" s="67">
        <f>詳細表【係数】!W797</f>
        <v>8.1261212775586436E-6</v>
      </c>
      <c r="Q810" s="67">
        <f>詳細表【係数】!AC797</f>
        <v>9.4181154834206175E-13</v>
      </c>
      <c r="R810" s="67">
        <f>詳細表【係数】!AG797</f>
        <v>9.4181154834206175E-13</v>
      </c>
      <c r="S810" s="67">
        <f t="shared" si="65"/>
        <v>1.2280651349523935E-4</v>
      </c>
      <c r="T810" s="67">
        <f t="shared" si="66"/>
        <v>8.4251627171054325E-5</v>
      </c>
      <c r="U810" s="67">
        <f t="shared" si="67"/>
        <v>7.5440557901832801E-5</v>
      </c>
      <c r="V810" s="67">
        <f t="shared" si="68"/>
        <v>8.7435058151950346E-12</v>
      </c>
      <c r="W810" s="67">
        <f t="shared" si="69"/>
        <v>8.7435058151950346E-12</v>
      </c>
    </row>
    <row r="811" spans="2:23" x14ac:dyDescent="0.15">
      <c r="B811" s="155" t="s">
        <v>114</v>
      </c>
      <c r="C811" s="41" t="s">
        <v>189</v>
      </c>
      <c r="D811" s="46">
        <f>詳細表【係数】!G798</f>
        <v>0</v>
      </c>
      <c r="E811" s="46">
        <f>詳細表【係数】!H798</f>
        <v>0</v>
      </c>
      <c r="F811" s="46">
        <f>詳細表【係数】!I798</f>
        <v>0</v>
      </c>
      <c r="G811" s="46">
        <f>詳細表【係数】!AA798</f>
        <v>0</v>
      </c>
      <c r="H811" s="46">
        <f>詳細表【係数】!AE798</f>
        <v>0</v>
      </c>
      <c r="I811" s="46">
        <f>詳細表【係数】!M798</f>
        <v>2.8764386169577265E-4</v>
      </c>
      <c r="J811" s="46">
        <f>詳細表【係数】!N798</f>
        <v>1.8401241626205567E-4</v>
      </c>
      <c r="K811" s="46">
        <f>詳細表【係数】!O798</f>
        <v>5.8576091015072475E-5</v>
      </c>
      <c r="L811" s="46">
        <f>詳細表【係数】!AB798</f>
        <v>1.4160928575791883E-11</v>
      </c>
      <c r="M811" s="46">
        <f>詳細表【係数】!AF798</f>
        <v>1.4160928575791883E-11</v>
      </c>
      <c r="N811" s="46">
        <f>詳細表【係数】!U798</f>
        <v>3.6481550697251118E-5</v>
      </c>
      <c r="O811" s="46">
        <f>詳細表【係数】!V798</f>
        <v>2.3338089862970708E-5</v>
      </c>
      <c r="P811" s="46">
        <f>詳細表【係数】!W798</f>
        <v>7.4291404009632922E-6</v>
      </c>
      <c r="Q811" s="46">
        <f>詳細表【係数】!AC798</f>
        <v>1.7960148035569781E-12</v>
      </c>
      <c r="R811" s="46">
        <f>詳細表【係数】!AG798</f>
        <v>1.7960148035569781E-12</v>
      </c>
      <c r="S811" s="46">
        <f t="shared" si="65"/>
        <v>3.2412541239302379E-4</v>
      </c>
      <c r="T811" s="46">
        <f t="shared" si="66"/>
        <v>2.0735050612502638E-4</v>
      </c>
      <c r="U811" s="46">
        <f t="shared" si="67"/>
        <v>6.6005231416035764E-5</v>
      </c>
      <c r="V811" s="46">
        <f t="shared" si="68"/>
        <v>1.5956943379348863E-11</v>
      </c>
      <c r="W811" s="46">
        <f t="shared" si="69"/>
        <v>1.5956943379348863E-11</v>
      </c>
    </row>
    <row r="812" spans="2:23" x14ac:dyDescent="0.15">
      <c r="B812" s="155" t="s">
        <v>115</v>
      </c>
      <c r="C812" s="41" t="s">
        <v>987</v>
      </c>
      <c r="D812" s="46">
        <f>詳細表【係数】!G799</f>
        <v>0</v>
      </c>
      <c r="E812" s="46">
        <f>詳細表【係数】!H799</f>
        <v>0</v>
      </c>
      <c r="F812" s="46">
        <f>詳細表【係数】!I799</f>
        <v>0</v>
      </c>
      <c r="G812" s="46">
        <f>詳細表【係数】!AA799</f>
        <v>0</v>
      </c>
      <c r="H812" s="46">
        <f>詳細表【係数】!AE799</f>
        <v>0</v>
      </c>
      <c r="I812" s="46">
        <f>詳細表【係数】!M799</f>
        <v>1.8892859746046208E-3</v>
      </c>
      <c r="J812" s="46">
        <f>詳細表【係数】!N799</f>
        <v>1.2392297504531205E-3</v>
      </c>
      <c r="K812" s="46">
        <f>詳細表【係数】!O799</f>
        <v>5.1948785337387331E-4</v>
      </c>
      <c r="L812" s="46">
        <f>詳細表【係数】!AB799</f>
        <v>1.6848566955451433E-10</v>
      </c>
      <c r="M812" s="46">
        <f>詳細表【係数】!AF799</f>
        <v>1.4923016446256984E-10</v>
      </c>
      <c r="N812" s="46">
        <f>詳細表【係数】!U799</f>
        <v>1.5258792039503776E-3</v>
      </c>
      <c r="O812" s="46">
        <f>詳細表【係数】!V799</f>
        <v>1.0008621937336684E-3</v>
      </c>
      <c r="P812" s="46">
        <f>詳細表【係数】!W799</f>
        <v>4.1956364617267799E-4</v>
      </c>
      <c r="Q812" s="46">
        <f>詳細表【係数】!AC799</f>
        <v>1.3607721795039038E-10</v>
      </c>
      <c r="R812" s="46">
        <f>詳細表【係数】!AG799</f>
        <v>1.2052553589891719E-10</v>
      </c>
      <c r="S812" s="46">
        <f t="shared" si="65"/>
        <v>3.4151651785549984E-3</v>
      </c>
      <c r="T812" s="46">
        <f t="shared" si="66"/>
        <v>2.2400919441867891E-3</v>
      </c>
      <c r="U812" s="46">
        <f t="shared" si="67"/>
        <v>9.3905149954655125E-4</v>
      </c>
      <c r="V812" s="46">
        <f t="shared" si="68"/>
        <v>3.0456288750490469E-10</v>
      </c>
      <c r="W812" s="46">
        <f t="shared" si="69"/>
        <v>2.6975570036148701E-10</v>
      </c>
    </row>
    <row r="813" spans="2:23" x14ac:dyDescent="0.15">
      <c r="B813" s="155" t="s">
        <v>116</v>
      </c>
      <c r="C813" s="41" t="s">
        <v>988</v>
      </c>
      <c r="D813" s="46">
        <f>詳細表【係数】!G800</f>
        <v>0</v>
      </c>
      <c r="E813" s="46">
        <f>詳細表【係数】!H800</f>
        <v>0</v>
      </c>
      <c r="F813" s="46">
        <f>詳細表【係数】!I800</f>
        <v>0</v>
      </c>
      <c r="G813" s="46">
        <f>詳細表【係数】!AA800</f>
        <v>0</v>
      </c>
      <c r="H813" s="46">
        <f>詳細表【係数】!AE800</f>
        <v>0</v>
      </c>
      <c r="I813" s="46">
        <f>詳細表【係数】!M800</f>
        <v>7.6513317507440873E-4</v>
      </c>
      <c r="J813" s="46">
        <f>詳細表【係数】!N800</f>
        <v>5.9902573170757007E-4</v>
      </c>
      <c r="K813" s="46">
        <f>詳細表【係数】!O800</f>
        <v>5.0762113348615256E-4</v>
      </c>
      <c r="L813" s="46">
        <f>詳細表【係数】!AB800</f>
        <v>1.4437207259836673E-10</v>
      </c>
      <c r="M813" s="46">
        <f>詳細表【係数】!AF800</f>
        <v>1.4437207259836673E-10</v>
      </c>
      <c r="N813" s="46">
        <f>詳細表【係数】!U800</f>
        <v>2.2690786419500797E-4</v>
      </c>
      <c r="O813" s="46">
        <f>詳細表【係数】!V800</f>
        <v>1.7764704734753932E-4</v>
      </c>
      <c r="P813" s="46">
        <f>詳細表【係数】!W800</f>
        <v>1.505401033073627E-4</v>
      </c>
      <c r="Q813" s="46">
        <f>詳細表【係数】!AC800</f>
        <v>4.2814976150414893E-11</v>
      </c>
      <c r="R813" s="46">
        <f>詳細表【係数】!AG800</f>
        <v>4.2814976150414893E-11</v>
      </c>
      <c r="S813" s="46">
        <f t="shared" si="65"/>
        <v>9.9204103926941664E-4</v>
      </c>
      <c r="T813" s="46">
        <f t="shared" si="66"/>
        <v>7.7667277905510944E-4</v>
      </c>
      <c r="U813" s="46">
        <f t="shared" si="67"/>
        <v>6.5816123679351523E-4</v>
      </c>
      <c r="V813" s="46">
        <f t="shared" si="68"/>
        <v>1.8718704874878163E-10</v>
      </c>
      <c r="W813" s="46">
        <f t="shared" si="69"/>
        <v>1.8718704874878163E-10</v>
      </c>
    </row>
    <row r="814" spans="2:23" x14ac:dyDescent="0.15">
      <c r="B814" s="155" t="s">
        <v>117</v>
      </c>
      <c r="C814" s="41" t="s">
        <v>989</v>
      </c>
      <c r="D814" s="46">
        <f>詳細表【係数】!G801</f>
        <v>0</v>
      </c>
      <c r="E814" s="46">
        <f>詳細表【係数】!H801</f>
        <v>0</v>
      </c>
      <c r="F814" s="46">
        <f>詳細表【係数】!I801</f>
        <v>0</v>
      </c>
      <c r="G814" s="46">
        <f>詳細表【係数】!AA801</f>
        <v>0</v>
      </c>
      <c r="H814" s="46">
        <f>詳細表【係数】!AE801</f>
        <v>0</v>
      </c>
      <c r="I814" s="46">
        <f>詳細表【係数】!M801</f>
        <v>4.7279629947415862E-4</v>
      </c>
      <c r="J814" s="46">
        <f>詳細表【係数】!N801</f>
        <v>2.5483532176597597E-4</v>
      </c>
      <c r="K814" s="46">
        <f>詳細表【係数】!O801</f>
        <v>2.7783846283840001E-5</v>
      </c>
      <c r="L814" s="46">
        <f>詳細表【係数】!AB801</f>
        <v>2.6371108337204069E-12</v>
      </c>
      <c r="M814" s="46">
        <f>詳細表【係数】!AF801</f>
        <v>2.6371108337204069E-12</v>
      </c>
      <c r="N814" s="46">
        <f>詳細表【係数】!U801</f>
        <v>4.6940409325464406E-4</v>
      </c>
      <c r="O814" s="46">
        <f>詳細表【係数】!V801</f>
        <v>2.5300693612842349E-4</v>
      </c>
      <c r="P814" s="46">
        <f>詳細表【係数】!W801</f>
        <v>2.7584503488071716E-5</v>
      </c>
      <c r="Q814" s="46">
        <f>詳細表【係数】!AC801</f>
        <v>2.6181901615796879E-12</v>
      </c>
      <c r="R814" s="46">
        <f>詳細表【係数】!AG801</f>
        <v>2.6181901615796879E-12</v>
      </c>
      <c r="S814" s="46">
        <f t="shared" si="65"/>
        <v>9.4220039272880263E-4</v>
      </c>
      <c r="T814" s="46">
        <f t="shared" si="66"/>
        <v>5.0784225789439951E-4</v>
      </c>
      <c r="U814" s="46">
        <f t="shared" si="67"/>
        <v>5.5368349771911713E-5</v>
      </c>
      <c r="V814" s="46">
        <f t="shared" si="68"/>
        <v>5.2553009953000953E-12</v>
      </c>
      <c r="W814" s="46">
        <f t="shared" si="69"/>
        <v>5.2553009953000953E-12</v>
      </c>
    </row>
    <row r="815" spans="2:23" x14ac:dyDescent="0.15">
      <c r="B815" s="155" t="s">
        <v>118</v>
      </c>
      <c r="C815" s="41" t="s">
        <v>193</v>
      </c>
      <c r="D815" s="67">
        <f>詳細表【係数】!G802</f>
        <v>0</v>
      </c>
      <c r="E815" s="67">
        <f>詳細表【係数】!H802</f>
        <v>0</v>
      </c>
      <c r="F815" s="67">
        <f>詳細表【係数】!I802</f>
        <v>0</v>
      </c>
      <c r="G815" s="67">
        <f>詳細表【係数】!AA802</f>
        <v>0</v>
      </c>
      <c r="H815" s="67">
        <f>詳細表【係数】!AE802</f>
        <v>0</v>
      </c>
      <c r="I815" s="67">
        <f>詳細表【係数】!M802</f>
        <v>5.5769855264062957E-3</v>
      </c>
      <c r="J815" s="67">
        <f>詳細表【係数】!N802</f>
        <v>2.4480252333569366E-3</v>
      </c>
      <c r="K815" s="67">
        <f>詳細表【係数】!O802</f>
        <v>6.057461693951741E-4</v>
      </c>
      <c r="L815" s="67">
        <f>詳細表【係数】!AB802</f>
        <v>6.9743829846575636E-11</v>
      </c>
      <c r="M815" s="67">
        <f>詳細表【係数】!AF802</f>
        <v>6.9743829846575636E-11</v>
      </c>
      <c r="N815" s="67">
        <f>詳細表【係数】!U802</f>
        <v>1.2891146600188571E-3</v>
      </c>
      <c r="O815" s="67">
        <f>詳細表【係数】!V802</f>
        <v>5.6585859896431166E-4</v>
      </c>
      <c r="P815" s="67">
        <f>詳細表【係数】!W802</f>
        <v>1.4001762484773146E-4</v>
      </c>
      <c r="Q815" s="67">
        <f>詳細表【係数】!AC802</f>
        <v>1.6121216932584773E-11</v>
      </c>
      <c r="R815" s="67">
        <f>詳細表【係数】!AG802</f>
        <v>1.6121216932584773E-11</v>
      </c>
      <c r="S815" s="67">
        <f t="shared" si="65"/>
        <v>6.8661001864251531E-3</v>
      </c>
      <c r="T815" s="67">
        <f t="shared" si="66"/>
        <v>3.0138838323212481E-3</v>
      </c>
      <c r="U815" s="67">
        <f t="shared" si="67"/>
        <v>7.4576379424290558E-4</v>
      </c>
      <c r="V815" s="67">
        <f t="shared" si="68"/>
        <v>8.5865046779160406E-11</v>
      </c>
      <c r="W815" s="67">
        <f t="shared" si="69"/>
        <v>8.5865046779160406E-11</v>
      </c>
    </row>
    <row r="816" spans="2:23" x14ac:dyDescent="0.15">
      <c r="B816" s="162" t="s">
        <v>119</v>
      </c>
      <c r="C816" s="116" t="s">
        <v>990</v>
      </c>
      <c r="D816" s="46">
        <f>詳細表【係数】!G803</f>
        <v>0</v>
      </c>
      <c r="E816" s="46">
        <f>詳細表【係数】!H803</f>
        <v>0</v>
      </c>
      <c r="F816" s="46">
        <f>詳細表【係数】!I803</f>
        <v>0</v>
      </c>
      <c r="G816" s="46">
        <f>詳細表【係数】!AA803</f>
        <v>0</v>
      </c>
      <c r="H816" s="46">
        <f>詳細表【係数】!AE803</f>
        <v>0</v>
      </c>
      <c r="I816" s="46">
        <f>詳細表【係数】!M803</f>
        <v>5.0427637624439708E-4</v>
      </c>
      <c r="J816" s="46">
        <f>詳細表【係数】!N803</f>
        <v>3.0077671255419137E-4</v>
      </c>
      <c r="K816" s="46">
        <f>詳細表【係数】!O803</f>
        <v>1.813268933564625E-4</v>
      </c>
      <c r="L816" s="46">
        <f>詳細表【係数】!AB803</f>
        <v>3.2753547278321398E-11</v>
      </c>
      <c r="M816" s="46">
        <f>詳細表【係数】!AF803</f>
        <v>3.1372373597910255E-11</v>
      </c>
      <c r="N816" s="46">
        <f>詳細表【係数】!U803</f>
        <v>3.0988625401103627E-4</v>
      </c>
      <c r="O816" s="46">
        <f>詳細表【係数】!V803</f>
        <v>1.8483231247382509E-4</v>
      </c>
      <c r="P816" s="46">
        <f>詳細表【係数】!W803</f>
        <v>1.1142840390853457E-4</v>
      </c>
      <c r="Q816" s="46">
        <f>詳細表【係数】!AC803</f>
        <v>2.0127601747366534E-11</v>
      </c>
      <c r="R816" s="46">
        <f>詳細表【係数】!AG803</f>
        <v>1.927884745681493E-11</v>
      </c>
      <c r="S816" s="46">
        <f t="shared" si="65"/>
        <v>8.1416263025543335E-4</v>
      </c>
      <c r="T816" s="46">
        <f t="shared" si="66"/>
        <v>4.8560902502801646E-4</v>
      </c>
      <c r="U816" s="46">
        <f t="shared" si="67"/>
        <v>2.9275529726499708E-4</v>
      </c>
      <c r="V816" s="46">
        <f t="shared" si="68"/>
        <v>5.2881149025687932E-11</v>
      </c>
      <c r="W816" s="46">
        <f t="shared" si="69"/>
        <v>5.0651221054725185E-11</v>
      </c>
    </row>
    <row r="817" spans="2:23" x14ac:dyDescent="0.15">
      <c r="B817" s="155" t="s">
        <v>120</v>
      </c>
      <c r="C817" s="41" t="s">
        <v>991</v>
      </c>
      <c r="D817" s="46">
        <f>詳細表【係数】!G804</f>
        <v>0</v>
      </c>
      <c r="E817" s="46">
        <f>詳細表【係数】!H804</f>
        <v>0</v>
      </c>
      <c r="F817" s="46">
        <f>詳細表【係数】!I804</f>
        <v>0</v>
      </c>
      <c r="G817" s="46">
        <f>詳細表【係数】!AA804</f>
        <v>0</v>
      </c>
      <c r="H817" s="46">
        <f>詳細表【係数】!AE804</f>
        <v>0</v>
      </c>
      <c r="I817" s="46">
        <f>詳細表【係数】!M804</f>
        <v>7.1043439398056804E-20</v>
      </c>
      <c r="J817" s="46">
        <f>詳細表【係数】!N804</f>
        <v>1.793422845494182E-20</v>
      </c>
      <c r="K817" s="46">
        <f>詳細表【係数】!O804</f>
        <v>1.1616638784332126E-20</v>
      </c>
      <c r="L817" s="46">
        <f>詳細表【係数】!AB804</f>
        <v>2.5439958405139703E-27</v>
      </c>
      <c r="M817" s="46">
        <f>詳細表【係数】!AF804</f>
        <v>5.6533240900310454E-28</v>
      </c>
      <c r="N817" s="46">
        <f>詳細表【係数】!U804</f>
        <v>2.7011008058547346E-20</v>
      </c>
      <c r="O817" s="46">
        <f>詳細表【係数】!V804</f>
        <v>6.8186674719680394E-21</v>
      </c>
      <c r="P817" s="46">
        <f>詳細表【係数】!W804</f>
        <v>4.4166938773717536E-21</v>
      </c>
      <c r="Q817" s="46">
        <f>詳細表【係数】!AC804</f>
        <v>9.672376890991756E-28</v>
      </c>
      <c r="R817" s="46">
        <f>詳細表【係数】!AG804</f>
        <v>2.1494170868870567E-28</v>
      </c>
      <c r="S817" s="46">
        <f t="shared" si="65"/>
        <v>9.8054447456604153E-20</v>
      </c>
      <c r="T817" s="46">
        <f t="shared" si="66"/>
        <v>2.4752895926909859E-20</v>
      </c>
      <c r="U817" s="46">
        <f t="shared" si="67"/>
        <v>1.6033332661703881E-20</v>
      </c>
      <c r="V817" s="46">
        <f t="shared" si="68"/>
        <v>3.5112335296131459E-27</v>
      </c>
      <c r="W817" s="46">
        <f t="shared" si="69"/>
        <v>7.8027411769181026E-28</v>
      </c>
    </row>
    <row r="818" spans="2:23" x14ac:dyDescent="0.15">
      <c r="B818" s="155" t="s">
        <v>121</v>
      </c>
      <c r="C818" s="41" t="s">
        <v>992</v>
      </c>
      <c r="D818" s="46">
        <f>詳細表【係数】!G805</f>
        <v>0</v>
      </c>
      <c r="E818" s="46">
        <f>詳細表【係数】!H805</f>
        <v>0</v>
      </c>
      <c r="F818" s="46">
        <f>詳細表【係数】!I805</f>
        <v>0</v>
      </c>
      <c r="G818" s="46">
        <f>詳細表【係数】!AA805</f>
        <v>0</v>
      </c>
      <c r="H818" s="46">
        <f>詳細表【係数】!AE805</f>
        <v>0</v>
      </c>
      <c r="I818" s="46">
        <f>詳細表【係数】!M805</f>
        <v>2.914523979389686E-4</v>
      </c>
      <c r="J818" s="46">
        <f>詳細表【係数】!N805</f>
        <v>1.3205421887776944E-4</v>
      </c>
      <c r="K818" s="46">
        <f>詳細表【係数】!O805</f>
        <v>1.1357268830197269E-4</v>
      </c>
      <c r="L818" s="46">
        <f>詳細表【係数】!AB805</f>
        <v>2.0758240864119532E-11</v>
      </c>
      <c r="M818" s="46">
        <f>詳細表【係数】!AF805</f>
        <v>1.4564249638535479E-11</v>
      </c>
      <c r="N818" s="46">
        <f>詳細表【係数】!U805</f>
        <v>1.480758016111938E-4</v>
      </c>
      <c r="O818" s="46">
        <f>詳細表【係数】!V805</f>
        <v>6.7091691318183795E-5</v>
      </c>
      <c r="P818" s="46">
        <f>詳細表【係数】!W805</f>
        <v>5.7701933421643996E-5</v>
      </c>
      <c r="Q818" s="46">
        <f>詳細表【係数】!AC805</f>
        <v>1.0546467202635284E-11</v>
      </c>
      <c r="R818" s="46">
        <f>詳細表【係数】!AG805</f>
        <v>7.3995374728166911E-12</v>
      </c>
      <c r="S818" s="46">
        <f t="shared" si="65"/>
        <v>4.3952819955016243E-4</v>
      </c>
      <c r="T818" s="46">
        <f t="shared" si="66"/>
        <v>1.9914591019595324E-4</v>
      </c>
      <c r="U818" s="46">
        <f t="shared" si="67"/>
        <v>1.7127462172361667E-4</v>
      </c>
      <c r="V818" s="46">
        <f t="shared" si="68"/>
        <v>3.1304708066754815E-11</v>
      </c>
      <c r="W818" s="46">
        <f t="shared" si="69"/>
        <v>2.1963787111352168E-11</v>
      </c>
    </row>
    <row r="819" spans="2:23" x14ac:dyDescent="0.15">
      <c r="B819" s="155" t="s">
        <v>122</v>
      </c>
      <c r="C819" s="41" t="s">
        <v>195</v>
      </c>
      <c r="D819" s="46">
        <f>詳細表【係数】!G806</f>
        <v>0</v>
      </c>
      <c r="E819" s="46">
        <f>詳細表【係数】!H806</f>
        <v>0</v>
      </c>
      <c r="F819" s="46">
        <f>詳細表【係数】!I806</f>
        <v>0</v>
      </c>
      <c r="G819" s="46">
        <f>詳細表【係数】!AA806</f>
        <v>0</v>
      </c>
      <c r="H819" s="46">
        <f>詳細表【係数】!AE806</f>
        <v>0</v>
      </c>
      <c r="I819" s="46">
        <f>詳細表【係数】!M806</f>
        <v>4.3081976746948589E-4</v>
      </c>
      <c r="J819" s="46">
        <f>詳細表【係数】!N806</f>
        <v>3.4069476907056711E-4</v>
      </c>
      <c r="K819" s="46">
        <f>詳細表【係数】!O806</f>
        <v>1.4751561692628455E-4</v>
      </c>
      <c r="L819" s="46">
        <f>詳細表【係数】!AB806</f>
        <v>2.2365370052524695E-11</v>
      </c>
      <c r="M819" s="46">
        <f>詳細表【係数】!AF806</f>
        <v>2.2365370052524695E-11</v>
      </c>
      <c r="N819" s="46">
        <f>詳細表【係数】!U806</f>
        <v>9.7625980361780765E-4</v>
      </c>
      <c r="O819" s="46">
        <f>詳細表【係数】!V806</f>
        <v>7.7203191093130148E-4</v>
      </c>
      <c r="P819" s="46">
        <f>詳細表【係数】!W806</f>
        <v>3.342779929920799E-4</v>
      </c>
      <c r="Q819" s="46">
        <f>詳細表【係数】!AC806</f>
        <v>5.0681081565886694E-11</v>
      </c>
      <c r="R819" s="46">
        <f>詳細表【係数】!AG806</f>
        <v>5.0681081565886694E-11</v>
      </c>
      <c r="S819" s="46">
        <f t="shared" si="65"/>
        <v>1.4070795710872937E-3</v>
      </c>
      <c r="T819" s="46">
        <f t="shared" si="66"/>
        <v>1.1127266800018687E-3</v>
      </c>
      <c r="U819" s="46">
        <f t="shared" si="67"/>
        <v>4.8179360991836446E-4</v>
      </c>
      <c r="V819" s="46">
        <f t="shared" si="68"/>
        <v>7.3046451618411389E-11</v>
      </c>
      <c r="W819" s="46">
        <f t="shared" si="69"/>
        <v>7.3046451618411389E-11</v>
      </c>
    </row>
    <row r="820" spans="2:23" x14ac:dyDescent="0.15">
      <c r="B820" s="163" t="s">
        <v>123</v>
      </c>
      <c r="C820" s="62" t="s">
        <v>196</v>
      </c>
      <c r="D820" s="67">
        <f>詳細表【係数】!G807</f>
        <v>0</v>
      </c>
      <c r="E820" s="67">
        <f>詳細表【係数】!H807</f>
        <v>0</v>
      </c>
      <c r="F820" s="67">
        <f>詳細表【係数】!I807</f>
        <v>0</v>
      </c>
      <c r="G820" s="67">
        <f>詳細表【係数】!AA807</f>
        <v>0</v>
      </c>
      <c r="H820" s="67">
        <f>詳細表【係数】!AE807</f>
        <v>0</v>
      </c>
      <c r="I820" s="67">
        <f>詳細表【係数】!M807</f>
        <v>1.9144828217317595E-4</v>
      </c>
      <c r="J820" s="67">
        <f>詳細表【係数】!N807</f>
        <v>1.5730480953067067E-4</v>
      </c>
      <c r="K820" s="67">
        <f>詳細表【係数】!O807</f>
        <v>1.1484309922745794E-4</v>
      </c>
      <c r="L820" s="67">
        <f>詳細表【係数】!AB807</f>
        <v>1.9238592062470542E-11</v>
      </c>
      <c r="M820" s="67">
        <f>詳細表【係数】!AF807</f>
        <v>1.9151143916732039E-11</v>
      </c>
      <c r="N820" s="67">
        <f>詳細表【係数】!U807</f>
        <v>3.2989682055287327E-3</v>
      </c>
      <c r="O820" s="67">
        <f>詳細表【係数】!V807</f>
        <v>2.7106201180171546E-3</v>
      </c>
      <c r="P820" s="67">
        <f>詳細表【係数】!W807</f>
        <v>1.9789351394287318E-3</v>
      </c>
      <c r="Q820" s="67">
        <f>詳細表【係数】!AC807</f>
        <v>3.3151252553845209E-10</v>
      </c>
      <c r="R820" s="67">
        <f>詳細表【係数】!AG807</f>
        <v>3.3000565042236823E-10</v>
      </c>
      <c r="S820" s="67">
        <f t="shared" si="65"/>
        <v>3.4904164877019085E-3</v>
      </c>
      <c r="T820" s="67">
        <f t="shared" si="66"/>
        <v>2.8679249275478254E-3</v>
      </c>
      <c r="U820" s="67">
        <f t="shared" si="67"/>
        <v>2.0937782386561896E-3</v>
      </c>
      <c r="V820" s="67">
        <f t="shared" si="68"/>
        <v>3.5075111760092262E-10</v>
      </c>
      <c r="W820" s="67">
        <f t="shared" si="69"/>
        <v>3.4915679433910027E-10</v>
      </c>
    </row>
    <row r="821" spans="2:23" x14ac:dyDescent="0.15">
      <c r="B821" s="155" t="s">
        <v>124</v>
      </c>
      <c r="C821" s="41" t="s">
        <v>197</v>
      </c>
      <c r="D821" s="46">
        <f>詳細表【係数】!G808</f>
        <v>0</v>
      </c>
      <c r="E821" s="46">
        <f>詳細表【係数】!H808</f>
        <v>0</v>
      </c>
      <c r="F821" s="46">
        <f>詳細表【係数】!I808</f>
        <v>0</v>
      </c>
      <c r="G821" s="46">
        <f>詳細表【係数】!AA808</f>
        <v>0</v>
      </c>
      <c r="H821" s="46">
        <f>詳細表【係数】!AE808</f>
        <v>0</v>
      </c>
      <c r="I821" s="46">
        <f>詳細表【係数】!M808</f>
        <v>0</v>
      </c>
      <c r="J821" s="46">
        <f>詳細表【係数】!N808</f>
        <v>0</v>
      </c>
      <c r="K821" s="46">
        <f>詳細表【係数】!O808</f>
        <v>0</v>
      </c>
      <c r="L821" s="46">
        <f>詳細表【係数】!AB808</f>
        <v>0</v>
      </c>
      <c r="M821" s="46">
        <f>詳細表【係数】!AF808</f>
        <v>0</v>
      </c>
      <c r="N821" s="46">
        <f>詳細表【係数】!U808</f>
        <v>1.2248908649193632E-4</v>
      </c>
      <c r="O821" s="46">
        <f>詳細表【係数】!V808</f>
        <v>7.2644048105192035E-5</v>
      </c>
      <c r="P821" s="46">
        <f>詳細表【係数】!W808</f>
        <v>5.219866941217904E-5</v>
      </c>
      <c r="Q821" s="46">
        <f>詳細表【係数】!AC808</f>
        <v>8.9897527270081907E-12</v>
      </c>
      <c r="R821" s="46">
        <f>詳細表【係数】!AG808</f>
        <v>8.9897527270081907E-12</v>
      </c>
      <c r="S821" s="46">
        <f t="shared" si="65"/>
        <v>1.2248908649193632E-4</v>
      </c>
      <c r="T821" s="46">
        <f t="shared" si="66"/>
        <v>7.2644048105192035E-5</v>
      </c>
      <c r="U821" s="46">
        <f t="shared" si="67"/>
        <v>5.219866941217904E-5</v>
      </c>
      <c r="V821" s="46">
        <f t="shared" si="68"/>
        <v>8.9897527270081907E-12</v>
      </c>
      <c r="W821" s="46">
        <f t="shared" si="69"/>
        <v>8.9897527270081907E-12</v>
      </c>
    </row>
    <row r="822" spans="2:23" x14ac:dyDescent="0.15">
      <c r="B822" s="155" t="s">
        <v>125</v>
      </c>
      <c r="C822" s="41" t="s">
        <v>993</v>
      </c>
      <c r="D822" s="46">
        <f>詳細表【係数】!G809</f>
        <v>0</v>
      </c>
      <c r="E822" s="46">
        <f>詳細表【係数】!H809</f>
        <v>0</v>
      </c>
      <c r="F822" s="46">
        <f>詳細表【係数】!I809</f>
        <v>0</v>
      </c>
      <c r="G822" s="46">
        <f>詳細表【係数】!AA809</f>
        <v>0</v>
      </c>
      <c r="H822" s="46">
        <f>詳細表【係数】!AE809</f>
        <v>0</v>
      </c>
      <c r="I822" s="46">
        <f>詳細表【係数】!M809</f>
        <v>0</v>
      </c>
      <c r="J822" s="46">
        <f>詳細表【係数】!N809</f>
        <v>0</v>
      </c>
      <c r="K822" s="46">
        <f>詳細表【係数】!O809</f>
        <v>0</v>
      </c>
      <c r="L822" s="46">
        <f>詳細表【係数】!AB809</f>
        <v>0</v>
      </c>
      <c r="M822" s="46">
        <f>詳細表【係数】!AF809</f>
        <v>0</v>
      </c>
      <c r="N822" s="46">
        <f>詳細表【係数】!U809</f>
        <v>1.6243843798592064E-3</v>
      </c>
      <c r="O822" s="46">
        <f>詳細表【係数】!V809</f>
        <v>9.0373466339785315E-4</v>
      </c>
      <c r="P822" s="46">
        <f>詳細表【係数】!W809</f>
        <v>6.9687975115096518E-4</v>
      </c>
      <c r="Q822" s="46">
        <f>詳細表【係数】!AC809</f>
        <v>1.4595627403232856E-10</v>
      </c>
      <c r="R822" s="46">
        <f>詳細表【係数】!AG809</f>
        <v>1.349426947299523E-10</v>
      </c>
      <c r="S822" s="46">
        <f t="shared" si="65"/>
        <v>1.6243843798592064E-3</v>
      </c>
      <c r="T822" s="46">
        <f t="shared" si="66"/>
        <v>9.0373466339785315E-4</v>
      </c>
      <c r="U822" s="46">
        <f t="shared" si="67"/>
        <v>6.9687975115096518E-4</v>
      </c>
      <c r="V822" s="46">
        <f t="shared" si="68"/>
        <v>1.4595627403232856E-10</v>
      </c>
      <c r="W822" s="46">
        <f t="shared" si="69"/>
        <v>1.349426947299523E-10</v>
      </c>
    </row>
    <row r="823" spans="2:23" x14ac:dyDescent="0.15">
      <c r="B823" s="155" t="s">
        <v>126</v>
      </c>
      <c r="C823" s="41" t="s">
        <v>994</v>
      </c>
      <c r="D823" s="46">
        <f>詳細表【係数】!G810</f>
        <v>0</v>
      </c>
      <c r="E823" s="46">
        <f>詳細表【係数】!H810</f>
        <v>0</v>
      </c>
      <c r="F823" s="46">
        <f>詳細表【係数】!I810</f>
        <v>0</v>
      </c>
      <c r="G823" s="46">
        <f>詳細表【係数】!AA810</f>
        <v>0</v>
      </c>
      <c r="H823" s="46">
        <f>詳細表【係数】!AE810</f>
        <v>0</v>
      </c>
      <c r="I823" s="46">
        <f>詳細表【係数】!M810</f>
        <v>5.2396746974329136E-5</v>
      </c>
      <c r="J823" s="46">
        <f>詳細表【係数】!N810</f>
        <v>3.3775685946549244E-5</v>
      </c>
      <c r="K823" s="46">
        <f>詳細表【係数】!O810</f>
        <v>3.0085984598665603E-5</v>
      </c>
      <c r="L823" s="46">
        <f>詳細表【係数】!AB810</f>
        <v>6.8802424747876601E-12</v>
      </c>
      <c r="M823" s="46">
        <f>詳細表【係数】!AF810</f>
        <v>6.7157745271831735E-12</v>
      </c>
      <c r="N823" s="46">
        <f>詳細表【係数】!U810</f>
        <v>1.202746992517476E-4</v>
      </c>
      <c r="O823" s="46">
        <f>詳細表【係数】!V810</f>
        <v>7.753077631389923E-5</v>
      </c>
      <c r="P823" s="46">
        <f>詳細表【係数】!W810</f>
        <v>6.906121006080925E-5</v>
      </c>
      <c r="Q823" s="46">
        <f>詳細表【係数】!AC810</f>
        <v>1.5793329590472741E-11</v>
      </c>
      <c r="R823" s="46">
        <f>詳細表【係数】!AG810</f>
        <v>1.5415799799465427E-11</v>
      </c>
      <c r="S823" s="46">
        <f t="shared" si="65"/>
        <v>1.7267144622607673E-4</v>
      </c>
      <c r="T823" s="46">
        <f t="shared" si="66"/>
        <v>1.1130646226044847E-4</v>
      </c>
      <c r="U823" s="46">
        <f t="shared" si="67"/>
        <v>9.914719465947485E-5</v>
      </c>
      <c r="V823" s="46">
        <f t="shared" si="68"/>
        <v>2.26735720652604E-11</v>
      </c>
      <c r="W823" s="46">
        <f t="shared" si="69"/>
        <v>2.2131574326648599E-11</v>
      </c>
    </row>
    <row r="824" spans="2:23" x14ac:dyDescent="0.15">
      <c r="B824" s="155" t="s">
        <v>127</v>
      </c>
      <c r="C824" s="41" t="s">
        <v>995</v>
      </c>
      <c r="D824" s="46">
        <f>詳細表【係数】!G811</f>
        <v>0</v>
      </c>
      <c r="E824" s="46">
        <f>詳細表【係数】!H811</f>
        <v>0</v>
      </c>
      <c r="F824" s="46">
        <f>詳細表【係数】!I811</f>
        <v>0</v>
      </c>
      <c r="G824" s="46">
        <f>詳細表【係数】!AA811</f>
        <v>0</v>
      </c>
      <c r="H824" s="46">
        <f>詳細表【係数】!AE811</f>
        <v>0</v>
      </c>
      <c r="I824" s="46">
        <f>詳細表【係数】!M811</f>
        <v>0</v>
      </c>
      <c r="J824" s="46">
        <f>詳細表【係数】!N811</f>
        <v>0</v>
      </c>
      <c r="K824" s="46">
        <f>詳細表【係数】!O811</f>
        <v>0</v>
      </c>
      <c r="L824" s="46">
        <f>詳細表【係数】!AB811</f>
        <v>0</v>
      </c>
      <c r="M824" s="46">
        <f>詳細表【係数】!AF811</f>
        <v>0</v>
      </c>
      <c r="N824" s="46">
        <f>詳細表【係数】!U811</f>
        <v>2.2808853000920314E-3</v>
      </c>
      <c r="O824" s="46">
        <f>詳細表【係数】!V811</f>
        <v>1.4397354248679756E-3</v>
      </c>
      <c r="P824" s="46">
        <f>詳細表【係数】!W811</f>
        <v>1.2449052935914477E-3</v>
      </c>
      <c r="Q824" s="46">
        <f>詳細表【係数】!AC811</f>
        <v>3.5676773737952254E-10</v>
      </c>
      <c r="R824" s="46">
        <f>詳細表【係数】!AG811</f>
        <v>3.559473930765114E-10</v>
      </c>
      <c r="S824" s="46">
        <f t="shared" si="65"/>
        <v>2.2808853000920314E-3</v>
      </c>
      <c r="T824" s="46">
        <f t="shared" si="66"/>
        <v>1.4397354248679756E-3</v>
      </c>
      <c r="U824" s="46">
        <f t="shared" si="67"/>
        <v>1.2449052935914477E-3</v>
      </c>
      <c r="V824" s="46">
        <f t="shared" si="68"/>
        <v>3.5676773737952254E-10</v>
      </c>
      <c r="W824" s="46">
        <f t="shared" si="69"/>
        <v>3.559473930765114E-10</v>
      </c>
    </row>
    <row r="825" spans="2:23" x14ac:dyDescent="0.15">
      <c r="B825" s="155" t="s">
        <v>128</v>
      </c>
      <c r="C825" s="41" t="s">
        <v>996</v>
      </c>
      <c r="D825" s="67">
        <f>詳細表【係数】!G812</f>
        <v>0</v>
      </c>
      <c r="E825" s="67">
        <f>詳細表【係数】!H812</f>
        <v>0</v>
      </c>
      <c r="F825" s="67">
        <f>詳細表【係数】!I812</f>
        <v>0</v>
      </c>
      <c r="G825" s="67">
        <f>詳細表【係数】!AA812</f>
        <v>0</v>
      </c>
      <c r="H825" s="67">
        <f>詳細表【係数】!AE812</f>
        <v>0</v>
      </c>
      <c r="I825" s="67">
        <f>詳細表【係数】!M812</f>
        <v>0</v>
      </c>
      <c r="J825" s="67">
        <f>詳細表【係数】!N812</f>
        <v>0</v>
      </c>
      <c r="K825" s="67">
        <f>詳細表【係数】!O812</f>
        <v>0</v>
      </c>
      <c r="L825" s="67">
        <f>詳細表【係数】!AB812</f>
        <v>0</v>
      </c>
      <c r="M825" s="67">
        <f>詳細表【係数】!AF812</f>
        <v>0</v>
      </c>
      <c r="N825" s="67">
        <f>詳細表【係数】!U812</f>
        <v>1.809054032420507E-4</v>
      </c>
      <c r="O825" s="67">
        <f>詳細表【係数】!V812</f>
        <v>1.3945454353306476E-4</v>
      </c>
      <c r="P825" s="67">
        <f>詳細表【係数】!W812</f>
        <v>1.1648973017760031E-4</v>
      </c>
      <c r="Q825" s="67">
        <f>詳細表【係数】!AC812</f>
        <v>3.5277246949542112E-11</v>
      </c>
      <c r="R825" s="67">
        <f>詳細表【係数】!AG812</f>
        <v>3.5277246949542112E-11</v>
      </c>
      <c r="S825" s="67">
        <f t="shared" si="65"/>
        <v>1.809054032420507E-4</v>
      </c>
      <c r="T825" s="67">
        <f t="shared" si="66"/>
        <v>1.3945454353306476E-4</v>
      </c>
      <c r="U825" s="67">
        <f t="shared" si="67"/>
        <v>1.1648973017760031E-4</v>
      </c>
      <c r="V825" s="67">
        <f t="shared" si="68"/>
        <v>3.5277246949542112E-11</v>
      </c>
      <c r="W825" s="67">
        <f t="shared" si="69"/>
        <v>3.5277246949542112E-11</v>
      </c>
    </row>
    <row r="826" spans="2:23" x14ac:dyDescent="0.15">
      <c r="B826" s="162" t="s">
        <v>129</v>
      </c>
      <c r="C826" s="116" t="s">
        <v>952</v>
      </c>
      <c r="D826" s="46">
        <f>詳細表【係数】!G813</f>
        <v>0</v>
      </c>
      <c r="E826" s="46">
        <f>詳細表【係数】!H813</f>
        <v>0</v>
      </c>
      <c r="F826" s="46">
        <f>詳細表【係数】!I813</f>
        <v>0</v>
      </c>
      <c r="G826" s="46">
        <f>詳細表【係数】!AA813</f>
        <v>0</v>
      </c>
      <c r="H826" s="46">
        <f>詳細表【係数】!AE813</f>
        <v>0</v>
      </c>
      <c r="I826" s="46">
        <f>詳細表【係数】!M813</f>
        <v>1.0678642847674392E-3</v>
      </c>
      <c r="J826" s="46">
        <f>詳細表【係数】!N813</f>
        <v>5.4166596072793502E-4</v>
      </c>
      <c r="K826" s="46">
        <f>詳細表【係数】!O813</f>
        <v>4.4978667364138078E-4</v>
      </c>
      <c r="L826" s="46">
        <f>詳細表【係数】!AB813</f>
        <v>5.0838575804210382E-11</v>
      </c>
      <c r="M826" s="46">
        <f>詳細表【係数】!AF813</f>
        <v>4.4865043147215664E-11</v>
      </c>
      <c r="N826" s="46">
        <f>詳細表【係数】!U813</f>
        <v>1.6700005423461966E-3</v>
      </c>
      <c r="O826" s="46">
        <f>詳細表【係数】!V813</f>
        <v>8.4709495493907839E-4</v>
      </c>
      <c r="P826" s="46">
        <f>詳細表【係数】!W813</f>
        <v>7.0340772665206488E-4</v>
      </c>
      <c r="Q826" s="46">
        <f>詳細表【係数】!AC813</f>
        <v>7.9504905610387836E-11</v>
      </c>
      <c r="R826" s="46">
        <f>詳細表【係数】!AG813</f>
        <v>7.0163079201167268E-11</v>
      </c>
      <c r="S826" s="46">
        <f t="shared" si="65"/>
        <v>2.7378648271136358E-3</v>
      </c>
      <c r="T826" s="46">
        <f t="shared" si="66"/>
        <v>1.3887609156670133E-3</v>
      </c>
      <c r="U826" s="46">
        <f t="shared" si="67"/>
        <v>1.1531944002934457E-3</v>
      </c>
      <c r="V826" s="46">
        <f t="shared" si="68"/>
        <v>1.3034348141459822E-10</v>
      </c>
      <c r="W826" s="46">
        <f t="shared" si="69"/>
        <v>1.1502812234838294E-10</v>
      </c>
    </row>
    <row r="827" spans="2:23" x14ac:dyDescent="0.15">
      <c r="B827" s="155" t="s">
        <v>130</v>
      </c>
      <c r="C827" s="41" t="s">
        <v>199</v>
      </c>
      <c r="D827" s="46">
        <f>詳細表【係数】!G814</f>
        <v>0</v>
      </c>
      <c r="E827" s="46">
        <f>詳細表【係数】!H814</f>
        <v>0</v>
      </c>
      <c r="F827" s="46">
        <f>詳細表【係数】!I814</f>
        <v>0</v>
      </c>
      <c r="G827" s="46">
        <f>詳細表【係数】!AA814</f>
        <v>0</v>
      </c>
      <c r="H827" s="46">
        <f>詳細表【係数】!AE814</f>
        <v>0</v>
      </c>
      <c r="I827" s="46">
        <f>詳細表【係数】!M814</f>
        <v>9.7258121499269013E-4</v>
      </c>
      <c r="J827" s="46">
        <f>詳細表【係数】!N814</f>
        <v>6.5871245759188538E-4</v>
      </c>
      <c r="K827" s="46">
        <f>詳細表【係数】!O814</f>
        <v>1.831348607777839E-4</v>
      </c>
      <c r="L827" s="46">
        <f>詳細表【係数】!AB814</f>
        <v>5.2325759116356882E-11</v>
      </c>
      <c r="M827" s="46">
        <f>詳細表【係数】!AF814</f>
        <v>5.063099768748702E-11</v>
      </c>
      <c r="N827" s="46">
        <f>詳細表【係数】!U814</f>
        <v>3.854051590042507E-4</v>
      </c>
      <c r="O827" s="46">
        <f>詳細表【係数】!V814</f>
        <v>2.6102825711906167E-4</v>
      </c>
      <c r="P827" s="46">
        <f>詳細表【係数】!W814</f>
        <v>7.2570926776344949E-5</v>
      </c>
      <c r="Q827" s="46">
        <f>詳細表【係数】!AC814</f>
        <v>2.0735150135928974E-11</v>
      </c>
      <c r="R827" s="46">
        <f>詳細表【係数】!AG814</f>
        <v>2.0063566325858396E-11</v>
      </c>
      <c r="S827" s="46">
        <f t="shared" si="65"/>
        <v>1.3579863739969409E-3</v>
      </c>
      <c r="T827" s="46">
        <f t="shared" si="66"/>
        <v>9.1974071471094705E-4</v>
      </c>
      <c r="U827" s="46">
        <f t="shared" si="67"/>
        <v>2.5570578755412885E-4</v>
      </c>
      <c r="V827" s="46">
        <f t="shared" si="68"/>
        <v>7.3060909252285853E-11</v>
      </c>
      <c r="W827" s="46">
        <f t="shared" si="69"/>
        <v>7.069456401334541E-11</v>
      </c>
    </row>
    <row r="828" spans="2:23" x14ac:dyDescent="0.15">
      <c r="B828" s="155" t="s">
        <v>131</v>
      </c>
      <c r="C828" s="41" t="s">
        <v>213</v>
      </c>
      <c r="D828" s="46">
        <f>詳細表【係数】!G815</f>
        <v>0</v>
      </c>
      <c r="E828" s="46">
        <f>詳細表【係数】!H815</f>
        <v>0</v>
      </c>
      <c r="F828" s="46">
        <f>詳細表【係数】!I815</f>
        <v>0</v>
      </c>
      <c r="G828" s="46">
        <f>詳細表【係数】!AA815</f>
        <v>0</v>
      </c>
      <c r="H828" s="46">
        <f>詳細表【係数】!AE815</f>
        <v>0</v>
      </c>
      <c r="I828" s="46">
        <f>詳細表【係数】!M815</f>
        <v>3.7727219590115641E-4</v>
      </c>
      <c r="J828" s="46">
        <f>詳細表【係数】!N815</f>
        <v>1.095372606874922E-4</v>
      </c>
      <c r="K828" s="46">
        <f>詳細表【係数】!O815</f>
        <v>5.911239355165568E-5</v>
      </c>
      <c r="L828" s="46">
        <f>詳細表【係数】!AB815</f>
        <v>3.0156110896861143E-11</v>
      </c>
      <c r="M828" s="46">
        <f>詳細表【係数】!AF815</f>
        <v>2.5023155850586906E-11</v>
      </c>
      <c r="N828" s="46">
        <f>詳細表【係数】!U815</f>
        <v>3.5533949009986162E-5</v>
      </c>
      <c r="O828" s="46">
        <f>詳細表【係数】!V815</f>
        <v>1.0316931590110266E-5</v>
      </c>
      <c r="P828" s="46">
        <f>詳細表【係数】!W815</f>
        <v>5.5675896637585461E-6</v>
      </c>
      <c r="Q828" s="46">
        <f>詳細表【係数】!AC815</f>
        <v>2.8402986453560367E-12</v>
      </c>
      <c r="R828" s="46">
        <f>詳細表【係数】!AG815</f>
        <v>2.3568435567847962E-12</v>
      </c>
      <c r="S828" s="46">
        <f t="shared" si="65"/>
        <v>4.1280614491114259E-4</v>
      </c>
      <c r="T828" s="46">
        <f t="shared" si="66"/>
        <v>1.1985419227760247E-4</v>
      </c>
      <c r="U828" s="46">
        <f t="shared" si="67"/>
        <v>6.4679983215414232E-5</v>
      </c>
      <c r="V828" s="46">
        <f t="shared" si="68"/>
        <v>3.299640954221718E-11</v>
      </c>
      <c r="W828" s="46">
        <f t="shared" si="69"/>
        <v>2.7379999407371704E-11</v>
      </c>
    </row>
    <row r="829" spans="2:23" x14ac:dyDescent="0.15">
      <c r="B829" s="155" t="s">
        <v>132</v>
      </c>
      <c r="C829" s="41" t="s">
        <v>214</v>
      </c>
      <c r="D829" s="46">
        <f>詳細表【係数】!G816</f>
        <v>0</v>
      </c>
      <c r="E829" s="46">
        <f>詳細表【係数】!H816</f>
        <v>0</v>
      </c>
      <c r="F829" s="46">
        <f>詳細表【係数】!I816</f>
        <v>0</v>
      </c>
      <c r="G829" s="46">
        <f>詳細表【係数】!AA816</f>
        <v>0</v>
      </c>
      <c r="H829" s="46">
        <f>詳細表【係数】!AE816</f>
        <v>0</v>
      </c>
      <c r="I829" s="46">
        <f>詳細表【係数】!M816</f>
        <v>3.5929417159511236E-3</v>
      </c>
      <c r="J829" s="46">
        <f>詳細表【係数】!N816</f>
        <v>1.3369206831344313E-3</v>
      </c>
      <c r="K829" s="46">
        <f>詳細表【係数】!O816</f>
        <v>9.5812273334039953E-4</v>
      </c>
      <c r="L829" s="46">
        <f>詳細表【係数】!AB816</f>
        <v>2.2018481545837811E-10</v>
      </c>
      <c r="M829" s="46">
        <f>詳細表【係数】!AF816</f>
        <v>1.9527501815399596E-10</v>
      </c>
      <c r="N829" s="46">
        <f>詳細表【係数】!U816</f>
        <v>1.5441916126267762E-3</v>
      </c>
      <c r="O829" s="46">
        <f>詳細表【係数】!V816</f>
        <v>5.7458814221174879E-4</v>
      </c>
      <c r="P829" s="46">
        <f>詳細表【係数】!W816</f>
        <v>4.1178655421067033E-4</v>
      </c>
      <c r="Q829" s="46">
        <f>詳細表【係数】!AC816</f>
        <v>9.4632079265052933E-11</v>
      </c>
      <c r="R829" s="46">
        <f>詳細表【係数】!AG816</f>
        <v>8.3926227873450977E-11</v>
      </c>
      <c r="S829" s="46">
        <f t="shared" si="65"/>
        <v>5.1371333285778996E-3</v>
      </c>
      <c r="T829" s="46">
        <f t="shared" si="66"/>
        <v>1.91150882534618E-3</v>
      </c>
      <c r="U829" s="46">
        <f t="shared" si="67"/>
        <v>1.3699092875510699E-3</v>
      </c>
      <c r="V829" s="46">
        <f t="shared" si="68"/>
        <v>3.1481689472343105E-10</v>
      </c>
      <c r="W829" s="46">
        <f t="shared" si="69"/>
        <v>2.7920124602744692E-10</v>
      </c>
    </row>
    <row r="830" spans="2:23" x14ac:dyDescent="0.15">
      <c r="B830" s="163" t="s">
        <v>133</v>
      </c>
      <c r="C830" s="62" t="s">
        <v>997</v>
      </c>
      <c r="D830" s="67">
        <f>詳細表【係数】!G817</f>
        <v>0</v>
      </c>
      <c r="E830" s="67">
        <f>詳細表【係数】!H817</f>
        <v>0</v>
      </c>
      <c r="F830" s="67">
        <f>詳細表【係数】!I817</f>
        <v>0</v>
      </c>
      <c r="G830" s="67">
        <f>詳細表【係数】!AA817</f>
        <v>0</v>
      </c>
      <c r="H830" s="67">
        <f>詳細表【係数】!AE817</f>
        <v>0</v>
      </c>
      <c r="I830" s="67">
        <f>詳細表【係数】!M817</f>
        <v>9.6019903847686175E-3</v>
      </c>
      <c r="J830" s="67">
        <f>詳細表【係数】!N817</f>
        <v>6.9618383406873669E-3</v>
      </c>
      <c r="K830" s="67">
        <f>詳細表【係数】!O817</f>
        <v>3.4929952167682956E-3</v>
      </c>
      <c r="L830" s="67">
        <f>詳細表【係数】!AB817</f>
        <v>1.656986155630756E-9</v>
      </c>
      <c r="M830" s="67">
        <f>詳細表【係数】!AF817</f>
        <v>1.5080000184653267E-9</v>
      </c>
      <c r="N830" s="67">
        <f>詳細表【係数】!U817</f>
        <v>2.0338650437400807E-3</v>
      </c>
      <c r="O830" s="67">
        <f>詳細表【係数】!V817</f>
        <v>1.4746358904664419E-3</v>
      </c>
      <c r="P830" s="67">
        <f>詳細表【係数】!W817</f>
        <v>7.3987585746864261E-4</v>
      </c>
      <c r="Q830" s="67">
        <f>詳細表【係数】!AC817</f>
        <v>3.5097787904938272E-10</v>
      </c>
      <c r="R830" s="67">
        <f>詳細表【係数】!AG817</f>
        <v>3.1942007861008E-10</v>
      </c>
      <c r="S830" s="67">
        <f t="shared" si="65"/>
        <v>1.1635855428508698E-2</v>
      </c>
      <c r="T830" s="67">
        <f t="shared" si="66"/>
        <v>8.436474231153809E-3</v>
      </c>
      <c r="U830" s="67">
        <f t="shared" si="67"/>
        <v>4.2328710742369387E-3</v>
      </c>
      <c r="V830" s="67">
        <f t="shared" si="68"/>
        <v>2.0079640346801388E-9</v>
      </c>
      <c r="W830" s="67">
        <f t="shared" si="69"/>
        <v>1.8274200970754067E-9</v>
      </c>
    </row>
    <row r="831" spans="2:23" x14ac:dyDescent="0.15">
      <c r="B831" s="162" t="s">
        <v>134</v>
      </c>
      <c r="C831" s="116" t="s">
        <v>998</v>
      </c>
      <c r="D831" s="46">
        <f>詳細表【係数】!G818</f>
        <v>0</v>
      </c>
      <c r="E831" s="46">
        <f>詳細表【係数】!H818</f>
        <v>0</v>
      </c>
      <c r="F831" s="46">
        <f>詳細表【係数】!I818</f>
        <v>0</v>
      </c>
      <c r="G831" s="46">
        <f>詳細表【係数】!AA818</f>
        <v>0</v>
      </c>
      <c r="H831" s="46">
        <f>詳細表【係数】!AE818</f>
        <v>0</v>
      </c>
      <c r="I831" s="46">
        <f>詳細表【係数】!M818</f>
        <v>0</v>
      </c>
      <c r="J831" s="46">
        <f>詳細表【係数】!N818</f>
        <v>0</v>
      </c>
      <c r="K831" s="46">
        <f>詳細表【係数】!O818</f>
        <v>0</v>
      </c>
      <c r="L831" s="46">
        <f>詳細表【係数】!AB818</f>
        <v>0</v>
      </c>
      <c r="M831" s="46">
        <f>詳細表【係数】!AF818</f>
        <v>0</v>
      </c>
      <c r="N831" s="46">
        <f>詳細表【係数】!U818</f>
        <v>1.8613450227749107E-4</v>
      </c>
      <c r="O831" s="46">
        <f>詳細表【係数】!V818</f>
        <v>9.0018867797048187E-5</v>
      </c>
      <c r="P831" s="46">
        <f>詳細表【係数】!W818</f>
        <v>5.2034000647283432E-5</v>
      </c>
      <c r="Q831" s="46">
        <f>詳細表【係数】!AC818</f>
        <v>2.0143027734890524E-11</v>
      </c>
      <c r="R831" s="46">
        <f>詳細表【係数】!AG818</f>
        <v>1.9748066406755417E-11</v>
      </c>
      <c r="S831" s="46">
        <f t="shared" si="65"/>
        <v>1.8613450227749107E-4</v>
      </c>
      <c r="T831" s="46">
        <f t="shared" si="66"/>
        <v>9.0018867797048187E-5</v>
      </c>
      <c r="U831" s="46">
        <f t="shared" si="67"/>
        <v>5.2034000647283432E-5</v>
      </c>
      <c r="V831" s="46">
        <f t="shared" si="68"/>
        <v>2.0143027734890524E-11</v>
      </c>
      <c r="W831" s="46">
        <f t="shared" si="69"/>
        <v>1.9748066406755417E-11</v>
      </c>
    </row>
    <row r="832" spans="2:23" x14ac:dyDescent="0.15">
      <c r="B832" s="155" t="s">
        <v>135</v>
      </c>
      <c r="C832" s="41" t="s">
        <v>999</v>
      </c>
      <c r="D832" s="46">
        <f>詳細表【係数】!G819</f>
        <v>1</v>
      </c>
      <c r="E832" s="46">
        <f>詳細表【係数】!H819</f>
        <v>0.40352854995768972</v>
      </c>
      <c r="F832" s="46">
        <f>詳細表【係数】!I819</f>
        <v>0.30597105219950238</v>
      </c>
      <c r="G832" s="46">
        <f>詳細表【係数】!AA819</f>
        <v>1.9417255010924889E-7</v>
      </c>
      <c r="H832" s="46">
        <f>詳細表【係数】!AE819</f>
        <v>1.7926923222653042E-7</v>
      </c>
      <c r="I832" s="46">
        <f>詳細表【係数】!M819</f>
        <v>4.3484018426338195E-3</v>
      </c>
      <c r="J832" s="46">
        <f>詳細表【係数】!N819</f>
        <v>1.7547042901913713E-3</v>
      </c>
      <c r="K832" s="46">
        <f>詳細表【係数】!O819</f>
        <v>1.3304850871769247E-3</v>
      </c>
      <c r="L832" s="46">
        <f>詳細表【係数】!AB819</f>
        <v>8.443402746839655E-10</v>
      </c>
      <c r="M832" s="46">
        <f>詳細表【係数】!AF819</f>
        <v>7.7953465974139498E-10</v>
      </c>
      <c r="N832" s="46">
        <f>詳細表【係数】!U819</f>
        <v>1.2407583333646824E-2</v>
      </c>
      <c r="O832" s="46">
        <f>詳細表【係数】!V819</f>
        <v>5.0068141111057002E-3</v>
      </c>
      <c r="P832" s="46">
        <f>詳細表【係数】!W819</f>
        <v>3.796361327848928E-3</v>
      </c>
      <c r="Q832" s="46">
        <f>詳細表【係数】!AC819</f>
        <v>2.4092120965872191E-9</v>
      </c>
      <c r="R832" s="46">
        <f>詳細表【係数】!AG819</f>
        <v>2.2242979380095609E-9</v>
      </c>
      <c r="S832" s="46">
        <f t="shared" si="65"/>
        <v>1.0167559851762806</v>
      </c>
      <c r="T832" s="46">
        <f t="shared" si="66"/>
        <v>0.41029006835898679</v>
      </c>
      <c r="U832" s="46">
        <f t="shared" si="67"/>
        <v>0.31109789861452825</v>
      </c>
      <c r="V832" s="46">
        <f t="shared" si="68"/>
        <v>1.9742610248052008E-7</v>
      </c>
      <c r="W832" s="46">
        <f t="shared" si="69"/>
        <v>1.8227306482428138E-7</v>
      </c>
    </row>
    <row r="833" spans="2:23" x14ac:dyDescent="0.15">
      <c r="B833" s="155" t="s">
        <v>136</v>
      </c>
      <c r="C833" s="41" t="s">
        <v>1000</v>
      </c>
      <c r="D833" s="46">
        <f>詳細表【係数】!G820</f>
        <v>0</v>
      </c>
      <c r="E833" s="46">
        <f>詳細表【係数】!H820</f>
        <v>0</v>
      </c>
      <c r="F833" s="46">
        <f>詳細表【係数】!I820</f>
        <v>0</v>
      </c>
      <c r="G833" s="46">
        <f>詳細表【係数】!AA820</f>
        <v>0</v>
      </c>
      <c r="H833" s="46">
        <f>詳細表【係数】!AE820</f>
        <v>0</v>
      </c>
      <c r="I833" s="46">
        <f>詳細表【係数】!M820</f>
        <v>2.4070896422811691E-3</v>
      </c>
      <c r="J833" s="46">
        <f>詳細表【係数】!N820</f>
        <v>1.6485290661340652E-3</v>
      </c>
      <c r="K833" s="46">
        <f>詳細表【係数】!O820</f>
        <v>7.1350512082767156E-4</v>
      </c>
      <c r="L833" s="46">
        <f>詳細表【係数】!AB820</f>
        <v>3.4762908037685899E-10</v>
      </c>
      <c r="M833" s="46">
        <f>詳細表【係数】!AF820</f>
        <v>2.6107847486579421E-10</v>
      </c>
      <c r="N833" s="46">
        <f>詳細表【係数】!U820</f>
        <v>3.3951329474204966E-3</v>
      </c>
      <c r="O833" s="46">
        <f>詳細表【係数】!V820</f>
        <v>2.3252043666757349E-3</v>
      </c>
      <c r="P833" s="46">
        <f>詳細表【係数】!W820</f>
        <v>1.0063791149795107E-3</v>
      </c>
      <c r="Q833" s="46">
        <f>詳細表【係数】!AC820</f>
        <v>4.903211428181198E-10</v>
      </c>
      <c r="R833" s="46">
        <f>詳細表【係数】!AG820</f>
        <v>3.682439225815975E-10</v>
      </c>
      <c r="S833" s="46">
        <f t="shared" si="65"/>
        <v>5.8022225897016652E-3</v>
      </c>
      <c r="T833" s="46">
        <f t="shared" si="66"/>
        <v>3.9737334328098003E-3</v>
      </c>
      <c r="U833" s="46">
        <f t="shared" si="67"/>
        <v>1.7198842358071822E-3</v>
      </c>
      <c r="V833" s="46">
        <f t="shared" si="68"/>
        <v>8.3795022319497884E-10</v>
      </c>
      <c r="W833" s="46">
        <f t="shared" si="69"/>
        <v>6.2932239744739176E-10</v>
      </c>
    </row>
    <row r="834" spans="2:23" x14ac:dyDescent="0.15">
      <c r="B834" s="155" t="s">
        <v>137</v>
      </c>
      <c r="C834" s="41" t="s">
        <v>1001</v>
      </c>
      <c r="D834" s="46">
        <f>詳細表【係数】!G821</f>
        <v>0</v>
      </c>
      <c r="E834" s="46">
        <f>詳細表【係数】!H821</f>
        <v>0</v>
      </c>
      <c r="F834" s="46">
        <f>詳細表【係数】!I821</f>
        <v>0</v>
      </c>
      <c r="G834" s="46">
        <f>詳細表【係数】!AA821</f>
        <v>0</v>
      </c>
      <c r="H834" s="46">
        <f>詳細表【係数】!AE821</f>
        <v>0</v>
      </c>
      <c r="I834" s="46">
        <f>詳細表【係数】!M821</f>
        <v>2.9108011210027295E-4</v>
      </c>
      <c r="J834" s="46">
        <f>詳細表【係数】!N821</f>
        <v>2.0434448573755754E-4</v>
      </c>
      <c r="K834" s="46">
        <f>詳細表【係数】!O821</f>
        <v>8.6154750115766379E-5</v>
      </c>
      <c r="L834" s="46">
        <f>詳細表【係数】!AB821</f>
        <v>2.5346204781857759E-11</v>
      </c>
      <c r="M834" s="46">
        <f>詳細表【係数】!AF821</f>
        <v>2.3198012072630653E-11</v>
      </c>
      <c r="N834" s="46">
        <f>詳細表【係数】!U821</f>
        <v>5.1374412229811131E-3</v>
      </c>
      <c r="O834" s="46">
        <f>詳細表【係数】!V821</f>
        <v>3.6065939962100892E-3</v>
      </c>
      <c r="P834" s="46">
        <f>詳細表【係数】!W821</f>
        <v>1.5205950059820662E-3</v>
      </c>
      <c r="Q834" s="46">
        <f>詳細表【係数】!AC821</f>
        <v>4.4734982528651759E-10</v>
      </c>
      <c r="R834" s="46">
        <f>詳細表【係数】!AG821</f>
        <v>4.0943512991396329E-10</v>
      </c>
      <c r="S834" s="46">
        <f t="shared" si="65"/>
        <v>5.4285213350813858E-3</v>
      </c>
      <c r="T834" s="46">
        <f t="shared" si="66"/>
        <v>3.8109384819476465E-3</v>
      </c>
      <c r="U834" s="46">
        <f t="shared" si="67"/>
        <v>1.6067497560978325E-3</v>
      </c>
      <c r="V834" s="46">
        <f t="shared" si="68"/>
        <v>4.7269603006837529E-10</v>
      </c>
      <c r="W834" s="46">
        <f t="shared" si="69"/>
        <v>4.3263314198659394E-10</v>
      </c>
    </row>
    <row r="835" spans="2:23" x14ac:dyDescent="0.15">
      <c r="B835" s="163" t="s">
        <v>138</v>
      </c>
      <c r="C835" s="62" t="s">
        <v>204</v>
      </c>
      <c r="D835" s="67">
        <f>詳細表【係数】!G822</f>
        <v>0</v>
      </c>
      <c r="E835" s="67">
        <f>詳細表【係数】!H822</f>
        <v>0</v>
      </c>
      <c r="F835" s="67">
        <f>詳細表【係数】!I822</f>
        <v>0</v>
      </c>
      <c r="G835" s="67">
        <f>詳細表【係数】!AA822</f>
        <v>0</v>
      </c>
      <c r="H835" s="67">
        <f>詳細表【係数】!AE822</f>
        <v>0</v>
      </c>
      <c r="I835" s="67">
        <f>詳細表【係数】!M822</f>
        <v>2.9510468958031003E-4</v>
      </c>
      <c r="J835" s="67">
        <f>詳細表【係数】!N822</f>
        <v>2.1571059223464368E-4</v>
      </c>
      <c r="K835" s="67">
        <f>詳細表【係数】!O822</f>
        <v>1.0185322908325547E-4</v>
      </c>
      <c r="L835" s="67">
        <f>詳細表【係数】!AB822</f>
        <v>5.0158003931432119E-11</v>
      </c>
      <c r="M835" s="67">
        <f>詳細表【係数】!AF822</f>
        <v>3.2334202989966496E-11</v>
      </c>
      <c r="N835" s="67">
        <f>詳細表【係数】!U822</f>
        <v>4.3223983620291817E-3</v>
      </c>
      <c r="O835" s="67">
        <f>詳細表【係数】!V822</f>
        <v>3.159513025270403E-3</v>
      </c>
      <c r="P835" s="67">
        <f>詳細表【係数】!W822</f>
        <v>1.491844237321198E-3</v>
      </c>
      <c r="Q835" s="67">
        <f>詳細表【係数】!AC822</f>
        <v>7.3466427912144213E-10</v>
      </c>
      <c r="R835" s="67">
        <f>詳細表【係数】!AG822</f>
        <v>4.7359906831746727E-10</v>
      </c>
      <c r="S835" s="67">
        <f t="shared" si="65"/>
        <v>4.6175030516094921E-3</v>
      </c>
      <c r="T835" s="67">
        <f t="shared" si="66"/>
        <v>3.3752236175050468E-3</v>
      </c>
      <c r="U835" s="67">
        <f t="shared" si="67"/>
        <v>1.5936974664044535E-3</v>
      </c>
      <c r="V835" s="67">
        <f t="shared" si="68"/>
        <v>7.8482228305287425E-10</v>
      </c>
      <c r="W835" s="67">
        <f t="shared" si="69"/>
        <v>5.0593327130743373E-10</v>
      </c>
    </row>
    <row r="836" spans="2:23" x14ac:dyDescent="0.15">
      <c r="B836" s="155" t="s">
        <v>139</v>
      </c>
      <c r="C836" s="41" t="s">
        <v>1002</v>
      </c>
      <c r="D836" s="46">
        <f>詳細表【係数】!G823</f>
        <v>0</v>
      </c>
      <c r="E836" s="46">
        <f>詳細表【係数】!H823</f>
        <v>0</v>
      </c>
      <c r="F836" s="46">
        <f>詳細表【係数】!I823</f>
        <v>0</v>
      </c>
      <c r="G836" s="46">
        <f>詳細表【係数】!AA823</f>
        <v>0</v>
      </c>
      <c r="H836" s="46">
        <f>詳細表【係数】!AE823</f>
        <v>0</v>
      </c>
      <c r="I836" s="46">
        <f>詳細表【係数】!M823</f>
        <v>1.0746694710175478E-3</v>
      </c>
      <c r="J836" s="46">
        <f>詳細表【係数】!N823</f>
        <v>0</v>
      </c>
      <c r="K836" s="46">
        <f>詳細表【係数】!O823</f>
        <v>0</v>
      </c>
      <c r="L836" s="46">
        <f>詳細表【係数】!AB823</f>
        <v>0</v>
      </c>
      <c r="M836" s="46">
        <f>詳細表【係数】!AF823</f>
        <v>0</v>
      </c>
      <c r="N836" s="46">
        <f>詳細表【係数】!U823</f>
        <v>1.8188241122106807E-4</v>
      </c>
      <c r="O836" s="46">
        <f>詳細表【係数】!V823</f>
        <v>0</v>
      </c>
      <c r="P836" s="46">
        <f>詳細表【係数】!W823</f>
        <v>0</v>
      </c>
      <c r="Q836" s="46">
        <f>詳細表【係数】!AC823</f>
        <v>0</v>
      </c>
      <c r="R836" s="46">
        <f>詳細表【係数】!AG823</f>
        <v>0</v>
      </c>
      <c r="S836" s="46">
        <f t="shared" si="65"/>
        <v>1.2565518822386158E-3</v>
      </c>
      <c r="T836" s="46">
        <f t="shared" si="66"/>
        <v>0</v>
      </c>
      <c r="U836" s="46">
        <f t="shared" si="67"/>
        <v>0</v>
      </c>
      <c r="V836" s="46">
        <f t="shared" si="68"/>
        <v>0</v>
      </c>
      <c r="W836" s="46">
        <f t="shared" si="69"/>
        <v>0</v>
      </c>
    </row>
    <row r="837" spans="2:23" x14ac:dyDescent="0.15">
      <c r="B837" s="155" t="s">
        <v>140</v>
      </c>
      <c r="C837" s="41" t="s">
        <v>1003</v>
      </c>
      <c r="D837" s="91">
        <f>詳細表【係数】!G824</f>
        <v>0</v>
      </c>
      <c r="E837" s="91">
        <f>詳細表【係数】!H824</f>
        <v>0</v>
      </c>
      <c r="F837" s="91">
        <f>詳細表【係数】!I824</f>
        <v>0</v>
      </c>
      <c r="G837" s="91">
        <f>詳細表【係数】!AA824</f>
        <v>0</v>
      </c>
      <c r="H837" s="91">
        <f>詳細表【係数】!AE824</f>
        <v>0</v>
      </c>
      <c r="I837" s="91">
        <f>詳細表【係数】!M824</f>
        <v>1.7646646806199376E-3</v>
      </c>
      <c r="J837" s="91">
        <f>詳細表【係数】!N824</f>
        <v>7.2604126340938629E-4</v>
      </c>
      <c r="K837" s="91">
        <f>詳細表【係数】!O824</f>
        <v>1.8892203921638545E-5</v>
      </c>
      <c r="L837" s="91">
        <f>詳細表【係数】!AB824</f>
        <v>6.0208198933615522E-12</v>
      </c>
      <c r="M837" s="91">
        <f>詳細表【係数】!AF824</f>
        <v>6.0208198933615522E-12</v>
      </c>
      <c r="N837" s="91">
        <f>詳細表【係数】!U824</f>
        <v>3.2296531257113719E-4</v>
      </c>
      <c r="O837" s="91">
        <f>詳細表【係数】!V824</f>
        <v>1.3287858376254198E-4</v>
      </c>
      <c r="P837" s="91">
        <f>詳細表【係数】!W824</f>
        <v>3.4576124357893039E-6</v>
      </c>
      <c r="Q837" s="91">
        <f>詳細表【係数】!AC824</f>
        <v>1.101918115180338E-12</v>
      </c>
      <c r="R837" s="91">
        <f>詳細表【係数】!AG824</f>
        <v>1.101918115180338E-12</v>
      </c>
      <c r="S837" s="91">
        <f t="shared" si="65"/>
        <v>2.0876299931910747E-3</v>
      </c>
      <c r="T837" s="91">
        <f t="shared" si="66"/>
        <v>8.5891984717192829E-4</v>
      </c>
      <c r="U837" s="91">
        <f t="shared" si="67"/>
        <v>2.2349816357427851E-5</v>
      </c>
      <c r="V837" s="91">
        <f t="shared" si="68"/>
        <v>7.1227380085418903E-12</v>
      </c>
      <c r="W837" s="91">
        <f t="shared" si="69"/>
        <v>7.1227380085418903E-12</v>
      </c>
    </row>
    <row r="838" spans="2:23" x14ac:dyDescent="0.15">
      <c r="B838" s="160"/>
      <c r="C838" s="353" t="s">
        <v>272</v>
      </c>
      <c r="D838" s="138">
        <f t="shared" ref="D838:W838" si="70">SUM(D731:D837)</f>
        <v>1</v>
      </c>
      <c r="E838" s="138">
        <f t="shared" si="70"/>
        <v>0.40352854995768972</v>
      </c>
      <c r="F838" s="138">
        <f t="shared" si="70"/>
        <v>0.30597105219950238</v>
      </c>
      <c r="G838" s="138">
        <f t="shared" si="70"/>
        <v>1.9417255010924889E-7</v>
      </c>
      <c r="H838" s="138">
        <f t="shared" si="70"/>
        <v>1.7926923222653042E-7</v>
      </c>
      <c r="I838" s="138">
        <f t="shared" si="70"/>
        <v>0.19917612940259072</v>
      </c>
      <c r="J838" s="138">
        <f t="shared" si="70"/>
        <v>0.10640783159685803</v>
      </c>
      <c r="K838" s="138">
        <f t="shared" si="70"/>
        <v>5.621572077767837E-2</v>
      </c>
      <c r="L838" s="138">
        <f t="shared" si="70"/>
        <v>1.6051846548384292E-8</v>
      </c>
      <c r="M838" s="138">
        <f t="shared" si="70"/>
        <v>1.4651605738013162E-8</v>
      </c>
      <c r="N838" s="138">
        <f t="shared" si="70"/>
        <v>0.10384532493960252</v>
      </c>
      <c r="O838" s="138">
        <f t="shared" si="70"/>
        <v>6.2173865866904598E-2</v>
      </c>
      <c r="P838" s="138">
        <f t="shared" si="70"/>
        <v>3.2771560465740243E-2</v>
      </c>
      <c r="Q838" s="138">
        <f t="shared" si="70"/>
        <v>9.8538671544729543E-9</v>
      </c>
      <c r="R838" s="138">
        <f t="shared" si="70"/>
        <v>8.8027597024408502E-9</v>
      </c>
      <c r="S838" s="138">
        <f t="shared" si="70"/>
        <v>1.3030214543421934</v>
      </c>
      <c r="T838" s="138">
        <f t="shared" si="70"/>
        <v>0.57211024742145244</v>
      </c>
      <c r="U838" s="138">
        <f t="shared" si="70"/>
        <v>0.39495833344292092</v>
      </c>
      <c r="V838" s="138">
        <f t="shared" si="70"/>
        <v>2.2007826381210615E-7</v>
      </c>
      <c r="W838" s="138">
        <f t="shared" si="70"/>
        <v>2.0272359766698445E-7</v>
      </c>
    </row>
    <row r="839" spans="2:23" x14ac:dyDescent="0.15">
      <c r="B839" s="354" t="s">
        <v>287</v>
      </c>
    </row>
    <row r="845" spans="2:23" x14ac:dyDescent="0.15">
      <c r="W845" s="10" t="str">
        <f>"（単位："&amp;入力表1【係数】!$L$15&amp;"、人）"</f>
        <v>（単位：円、人）</v>
      </c>
    </row>
    <row r="846" spans="2:23" x14ac:dyDescent="0.15">
      <c r="B846" s="460" t="s">
        <v>593</v>
      </c>
      <c r="C846" s="460" t="s">
        <v>525</v>
      </c>
      <c r="D846" s="337" t="s">
        <v>8</v>
      </c>
      <c r="E846" s="338"/>
      <c r="F846" s="338"/>
      <c r="G846" s="338"/>
      <c r="H846" s="339"/>
      <c r="I846" s="340" t="s">
        <v>854</v>
      </c>
      <c r="J846" s="341"/>
      <c r="K846" s="341"/>
      <c r="L846" s="341"/>
      <c r="M846" s="342"/>
      <c r="N846" s="343" t="s">
        <v>833</v>
      </c>
      <c r="O846" s="344"/>
      <c r="P846" s="344"/>
      <c r="Q846" s="344"/>
      <c r="R846" s="345"/>
      <c r="S846" s="346" t="s">
        <v>366</v>
      </c>
      <c r="T846" s="347"/>
      <c r="U846" s="347"/>
      <c r="V846" s="347"/>
      <c r="W846" s="348"/>
    </row>
    <row r="847" spans="2:23" x14ac:dyDescent="0.15">
      <c r="B847" s="498"/>
      <c r="C847" s="498"/>
      <c r="D847" s="349"/>
      <c r="E847" s="338"/>
      <c r="F847" s="339"/>
      <c r="G847" s="349"/>
      <c r="H847" s="339"/>
      <c r="I847" s="350"/>
      <c r="J847" s="341"/>
      <c r="K847" s="342"/>
      <c r="L847" s="350"/>
      <c r="M847" s="342"/>
      <c r="N847" s="351"/>
      <c r="O847" s="344"/>
      <c r="P847" s="345"/>
      <c r="Q847" s="351"/>
      <c r="R847" s="345"/>
      <c r="S847" s="352"/>
      <c r="T847" s="347"/>
      <c r="U847" s="348"/>
      <c r="V847" s="352"/>
      <c r="W847" s="348"/>
    </row>
    <row r="848" spans="2:23" x14ac:dyDescent="0.15">
      <c r="B848" s="498"/>
      <c r="C848" s="498"/>
      <c r="D848" s="519" t="s">
        <v>364</v>
      </c>
      <c r="E848" s="520" t="s">
        <v>228</v>
      </c>
      <c r="F848" s="521" t="s">
        <v>365</v>
      </c>
      <c r="G848" s="527" t="s">
        <v>368</v>
      </c>
      <c r="H848" s="543" t="s">
        <v>367</v>
      </c>
      <c r="I848" s="545" t="s">
        <v>364</v>
      </c>
      <c r="J848" s="546" t="s">
        <v>228</v>
      </c>
      <c r="K848" s="547" t="s">
        <v>365</v>
      </c>
      <c r="L848" s="529" t="s">
        <v>368</v>
      </c>
      <c r="M848" s="531" t="s">
        <v>367</v>
      </c>
      <c r="N848" s="549" t="s">
        <v>364</v>
      </c>
      <c r="O848" s="518" t="s">
        <v>228</v>
      </c>
      <c r="P848" s="537" t="s">
        <v>365</v>
      </c>
      <c r="Q848" s="533" t="s">
        <v>368</v>
      </c>
      <c r="R848" s="535" t="s">
        <v>367</v>
      </c>
      <c r="S848" s="539" t="s">
        <v>364</v>
      </c>
      <c r="T848" s="540" t="s">
        <v>228</v>
      </c>
      <c r="U848" s="541" t="s">
        <v>365</v>
      </c>
      <c r="V848" s="523" t="s">
        <v>368</v>
      </c>
      <c r="W848" s="525" t="s">
        <v>367</v>
      </c>
    </row>
    <row r="849" spans="2:23" x14ac:dyDescent="0.15">
      <c r="B849" s="498"/>
      <c r="C849" s="498"/>
      <c r="D849" s="519"/>
      <c r="E849" s="520"/>
      <c r="F849" s="522"/>
      <c r="G849" s="528"/>
      <c r="H849" s="544"/>
      <c r="I849" s="545"/>
      <c r="J849" s="546"/>
      <c r="K849" s="548"/>
      <c r="L849" s="530"/>
      <c r="M849" s="532"/>
      <c r="N849" s="549"/>
      <c r="O849" s="518"/>
      <c r="P849" s="538"/>
      <c r="Q849" s="534"/>
      <c r="R849" s="536"/>
      <c r="S849" s="539"/>
      <c r="T849" s="540"/>
      <c r="U849" s="542"/>
      <c r="V849" s="524"/>
      <c r="W849" s="526"/>
    </row>
    <row r="850" spans="2:23" x14ac:dyDescent="0.15">
      <c r="B850" s="459"/>
      <c r="C850" s="459"/>
      <c r="D850" s="519"/>
      <c r="E850" s="520"/>
      <c r="F850" s="522"/>
      <c r="G850" s="528"/>
      <c r="H850" s="544"/>
      <c r="I850" s="545"/>
      <c r="J850" s="546"/>
      <c r="K850" s="548"/>
      <c r="L850" s="530"/>
      <c r="M850" s="532"/>
      <c r="N850" s="549"/>
      <c r="O850" s="518"/>
      <c r="P850" s="538"/>
      <c r="Q850" s="534"/>
      <c r="R850" s="536"/>
      <c r="S850" s="539"/>
      <c r="T850" s="540"/>
      <c r="U850" s="542"/>
      <c r="V850" s="524"/>
      <c r="W850" s="526"/>
    </row>
    <row r="851" spans="2:23" x14ac:dyDescent="0.15">
      <c r="B851" s="155" t="s">
        <v>1046</v>
      </c>
      <c r="C851" s="41" t="s">
        <v>141</v>
      </c>
      <c r="D851" s="134">
        <f>詳細表【係数】!G836</f>
        <v>5.8605289609848154E-4</v>
      </c>
      <c r="E851" s="134">
        <f>詳細表【係数】!H836</f>
        <v>3.4027609551290285E-4</v>
      </c>
      <c r="F851" s="134">
        <f>詳細表【係数】!I836</f>
        <v>4.7377620077122174E-5</v>
      </c>
      <c r="G851" s="134">
        <f>詳細表【係数】!AA836</f>
        <v>3.0158365292518551E-10</v>
      </c>
      <c r="H851" s="134">
        <f>詳細表【係数】!AE836</f>
        <v>3.9316887267853929E-11</v>
      </c>
      <c r="I851" s="134">
        <f>詳細表【係数】!M836</f>
        <v>3.1441086435878457E-4</v>
      </c>
      <c r="J851" s="134">
        <f>詳細表【係数】!N836</f>
        <v>1.8255434282994464E-4</v>
      </c>
      <c r="K851" s="134">
        <f>詳細表【係数】!O836</f>
        <v>2.5417566535166352E-5</v>
      </c>
      <c r="L851" s="134">
        <f>詳細表【係数】!AB836</f>
        <v>1.617962774758702E-10</v>
      </c>
      <c r="M851" s="134">
        <f>詳細表【係数】!AF836</f>
        <v>2.1093072983817434E-11</v>
      </c>
      <c r="N851" s="134">
        <f>詳細表【係数】!U836</f>
        <v>2.9608054448508987E-5</v>
      </c>
      <c r="O851" s="134">
        <f>詳細表【係数】!V836</f>
        <v>1.7191132797983925E-5</v>
      </c>
      <c r="P851" s="134">
        <f>詳細表【係数】!W836</f>
        <v>2.393570894748182E-6</v>
      </c>
      <c r="Q851" s="134">
        <f>詳細表【係数】!AC836</f>
        <v>1.5236346882737062E-11</v>
      </c>
      <c r="R851" s="134">
        <f>詳細表【係数】!AG836</f>
        <v>1.9863335660009972E-12</v>
      </c>
      <c r="S851" s="134">
        <f t="shared" ref="S851:S914" si="71">D851+I851+N851</f>
        <v>9.3007181490577511E-4</v>
      </c>
      <c r="T851" s="134">
        <f t="shared" ref="T851:T914" si="72">E851+J851+O851</f>
        <v>5.4002157114083136E-4</v>
      </c>
      <c r="U851" s="134">
        <f t="shared" ref="U851:U914" si="73">F851+K851+P851</f>
        <v>7.5188757507036711E-5</v>
      </c>
      <c r="V851" s="134">
        <f t="shared" ref="V851:V914" si="74">G851+L851+Q851</f>
        <v>4.7861627728379283E-10</v>
      </c>
      <c r="W851" s="134">
        <f t="shared" ref="W851:W914" si="75">H851+M851+R851</f>
        <v>6.2396293817672363E-11</v>
      </c>
    </row>
    <row r="852" spans="2:23" x14ac:dyDescent="0.15">
      <c r="B852" s="155" t="s">
        <v>1047</v>
      </c>
      <c r="C852" s="41" t="s">
        <v>205</v>
      </c>
      <c r="D852" s="46">
        <f>詳細表【係数】!G837</f>
        <v>0</v>
      </c>
      <c r="E852" s="46">
        <f>詳細表【係数】!H837</f>
        <v>0</v>
      </c>
      <c r="F852" s="46">
        <f>詳細表【係数】!I837</f>
        <v>0</v>
      </c>
      <c r="G852" s="46">
        <f>詳細表【係数】!AA837</f>
        <v>0</v>
      </c>
      <c r="H852" s="46">
        <f>詳細表【係数】!AE837</f>
        <v>0</v>
      </c>
      <c r="I852" s="46">
        <f>詳細表【係数】!M837</f>
        <v>8.665420665033927E-5</v>
      </c>
      <c r="J852" s="46">
        <f>詳細表【係数】!N837</f>
        <v>2.5239563289141073E-5</v>
      </c>
      <c r="K852" s="46">
        <f>詳細表【係数】!O837</f>
        <v>8.3786074458391415E-6</v>
      </c>
      <c r="L852" s="46">
        <f>詳細表【係数】!AB837</f>
        <v>1.1594576946172155E-11</v>
      </c>
      <c r="M852" s="46">
        <f>詳細表【係数】!AF837</f>
        <v>4.8819271352303811E-12</v>
      </c>
      <c r="N852" s="46">
        <f>詳細表【係数】!U837</f>
        <v>3.0582155292309051E-6</v>
      </c>
      <c r="O852" s="46">
        <f>詳細表【係数】!V837</f>
        <v>8.9075911471119886E-7</v>
      </c>
      <c r="P852" s="46">
        <f>詳細表【係数】!W837</f>
        <v>2.9569929025591782E-7</v>
      </c>
      <c r="Q852" s="46">
        <f>詳細表【係数】!AC837</f>
        <v>4.0919785250272666E-13</v>
      </c>
      <c r="R852" s="46">
        <f>詳細表【係数】!AG837</f>
        <v>1.7229383263272704E-13</v>
      </c>
      <c r="S852" s="46">
        <f t="shared" si="71"/>
        <v>8.9712422179570177E-5</v>
      </c>
      <c r="T852" s="46">
        <f t="shared" si="72"/>
        <v>2.6130322403852271E-5</v>
      </c>
      <c r="U852" s="46">
        <f t="shared" si="73"/>
        <v>8.6743067360950591E-6</v>
      </c>
      <c r="V852" s="46">
        <f t="shared" si="74"/>
        <v>1.2003774798674881E-11</v>
      </c>
      <c r="W852" s="46">
        <f t="shared" si="75"/>
        <v>5.0542209678631083E-12</v>
      </c>
    </row>
    <row r="853" spans="2:23" x14ac:dyDescent="0.15">
      <c r="B853" s="155" t="s">
        <v>36</v>
      </c>
      <c r="C853" s="41" t="s">
        <v>142</v>
      </c>
      <c r="D853" s="46">
        <f>詳細表【係数】!G838</f>
        <v>0</v>
      </c>
      <c r="E853" s="46">
        <f>詳細表【係数】!H838</f>
        <v>0</v>
      </c>
      <c r="F853" s="46">
        <f>詳細表【係数】!I838</f>
        <v>0</v>
      </c>
      <c r="G853" s="46">
        <f>詳細表【係数】!AA838</f>
        <v>0</v>
      </c>
      <c r="H853" s="46">
        <f>詳細表【係数】!AE838</f>
        <v>0</v>
      </c>
      <c r="I853" s="46">
        <f>詳細表【係数】!M838</f>
        <v>2.8061909037345894E-5</v>
      </c>
      <c r="J853" s="46">
        <f>詳細表【係数】!N838</f>
        <v>1.8473836483669224E-5</v>
      </c>
      <c r="K853" s="46">
        <f>詳細表【係数】!O838</f>
        <v>1.271916679686209E-5</v>
      </c>
      <c r="L853" s="46">
        <f>詳細表【係数】!AB838</f>
        <v>9.4351321058321322E-13</v>
      </c>
      <c r="M853" s="46">
        <f>詳細表【係数】!AF838</f>
        <v>8.5220548052677331E-13</v>
      </c>
      <c r="N853" s="46">
        <f>詳細表【係数】!U838</f>
        <v>1.4256020906156609E-4</v>
      </c>
      <c r="O853" s="46">
        <f>詳細表【係数】!V838</f>
        <v>9.3850849127054319E-5</v>
      </c>
      <c r="P853" s="46">
        <f>詳細表【係数】!W838</f>
        <v>6.4615955929315039E-5</v>
      </c>
      <c r="Q853" s="46">
        <f>詳細表【係数】!AC838</f>
        <v>4.7932391333064518E-12</v>
      </c>
      <c r="R853" s="46">
        <f>詳細表【係数】!AG838</f>
        <v>4.3293772816961494E-12</v>
      </c>
      <c r="S853" s="46">
        <f t="shared" si="71"/>
        <v>1.7062211809891199E-4</v>
      </c>
      <c r="T853" s="46">
        <f t="shared" si="72"/>
        <v>1.1232468561072354E-4</v>
      </c>
      <c r="U853" s="46">
        <f t="shared" si="73"/>
        <v>7.7335122726177125E-5</v>
      </c>
      <c r="V853" s="46">
        <f t="shared" si="74"/>
        <v>5.7367523438896648E-12</v>
      </c>
      <c r="W853" s="46">
        <f t="shared" si="75"/>
        <v>5.1815827622229226E-12</v>
      </c>
    </row>
    <row r="854" spans="2:23" x14ac:dyDescent="0.15">
      <c r="B854" s="155" t="s">
        <v>37</v>
      </c>
      <c r="C854" s="41" t="s">
        <v>143</v>
      </c>
      <c r="D854" s="46">
        <f>詳細表【係数】!G839</f>
        <v>0</v>
      </c>
      <c r="E854" s="46">
        <f>詳細表【係数】!H839</f>
        <v>0</v>
      </c>
      <c r="F854" s="46">
        <f>詳細表【係数】!I839</f>
        <v>0</v>
      </c>
      <c r="G854" s="46">
        <f>詳細表【係数】!AA839</f>
        <v>0</v>
      </c>
      <c r="H854" s="46">
        <f>詳細表【係数】!AE839</f>
        <v>0</v>
      </c>
      <c r="I854" s="46">
        <f>詳細表【係数】!M839</f>
        <v>8.7269568588757455E-8</v>
      </c>
      <c r="J854" s="46">
        <f>詳細表【係数】!N839</f>
        <v>5.8470610954467492E-8</v>
      </c>
      <c r="K854" s="46">
        <f>詳細表【係数】!O839</f>
        <v>3.316243606372783E-8</v>
      </c>
      <c r="L854" s="46">
        <f>詳細表【係数】!AB839</f>
        <v>1.3090435288313617E-13</v>
      </c>
      <c r="M854" s="46">
        <f>詳細表【係数】!AF839</f>
        <v>4.3634784294378728E-14</v>
      </c>
      <c r="N854" s="46">
        <f>詳細表【係数】!U839</f>
        <v>1.0712462154275628E-7</v>
      </c>
      <c r="O854" s="46">
        <f>詳細表【係数】!V839</f>
        <v>7.1773496433646699E-8</v>
      </c>
      <c r="P854" s="46">
        <f>詳細表【係数】!W839</f>
        <v>4.0707356186247387E-8</v>
      </c>
      <c r="Q854" s="46">
        <f>詳細表【係数】!AC839</f>
        <v>1.6068693231413443E-13</v>
      </c>
      <c r="R854" s="46">
        <f>詳細表【係数】!AG839</f>
        <v>5.356231077137814E-14</v>
      </c>
      <c r="S854" s="46">
        <f t="shared" si="71"/>
        <v>1.9439419013151374E-7</v>
      </c>
      <c r="T854" s="46">
        <f t="shared" si="72"/>
        <v>1.302441073881142E-7</v>
      </c>
      <c r="U854" s="46">
        <f t="shared" si="73"/>
        <v>7.3869792249975224E-8</v>
      </c>
      <c r="V854" s="46">
        <f t="shared" si="74"/>
        <v>2.915912851972706E-13</v>
      </c>
      <c r="W854" s="46">
        <f t="shared" si="75"/>
        <v>9.7197095065756874E-14</v>
      </c>
    </row>
    <row r="855" spans="2:23" x14ac:dyDescent="0.15">
      <c r="B855" s="155" t="s">
        <v>38</v>
      </c>
      <c r="C855" s="41" t="s">
        <v>144</v>
      </c>
      <c r="D855" s="67">
        <f>詳細表【係数】!G840</f>
        <v>1.1695822271766099E-3</v>
      </c>
      <c r="E855" s="67">
        <f>詳細表【係数】!H840</f>
        <v>7.4909243277560607E-4</v>
      </c>
      <c r="F855" s="67">
        <f>詳細表【係数】!I840</f>
        <v>1.7290459939675663E-4</v>
      </c>
      <c r="G855" s="67">
        <f>詳細表【係数】!AA840</f>
        <v>9.5210207010949399E-11</v>
      </c>
      <c r="H855" s="67">
        <f>詳細表【係数】!AE840</f>
        <v>3.6366003880873901E-11</v>
      </c>
      <c r="I855" s="67">
        <f>詳細表【係数】!M840</f>
        <v>4.040898297950456E-5</v>
      </c>
      <c r="J855" s="67">
        <f>詳細表【係数】!N840</f>
        <v>2.5881090412238516E-5</v>
      </c>
      <c r="K855" s="67">
        <f>詳細表【係数】!O840</f>
        <v>5.9738416434114918E-6</v>
      </c>
      <c r="L855" s="67">
        <f>詳細表【係数】!AB840</f>
        <v>3.289505898074493E-12</v>
      </c>
      <c r="M855" s="67">
        <f>詳細表【係数】!AF840</f>
        <v>1.256442854302137E-12</v>
      </c>
      <c r="N855" s="67">
        <f>詳細表【係数】!U840</f>
        <v>5.2598799591040005E-6</v>
      </c>
      <c r="O855" s="67">
        <f>詳細表【係数】!V840</f>
        <v>3.368840756228335E-6</v>
      </c>
      <c r="P855" s="67">
        <f>詳細表【係数】!W840</f>
        <v>7.7759170417572985E-7</v>
      </c>
      <c r="Q855" s="67">
        <f>詳細表【係数】!AC840</f>
        <v>4.2818217319184234E-13</v>
      </c>
      <c r="R855" s="67">
        <f>詳細表【係数】!AG840</f>
        <v>1.635462736702676E-13</v>
      </c>
      <c r="S855" s="67">
        <f t="shared" si="71"/>
        <v>1.2152510901152183E-3</v>
      </c>
      <c r="T855" s="67">
        <f t="shared" si="72"/>
        <v>7.7834236394407291E-4</v>
      </c>
      <c r="U855" s="67">
        <f t="shared" si="73"/>
        <v>1.7965603274434387E-4</v>
      </c>
      <c r="V855" s="67">
        <f t="shared" si="74"/>
        <v>9.8927895082215737E-11</v>
      </c>
      <c r="W855" s="67">
        <f t="shared" si="75"/>
        <v>3.7785993008846309E-11</v>
      </c>
    </row>
    <row r="856" spans="2:23" x14ac:dyDescent="0.15">
      <c r="B856" s="162" t="s">
        <v>39</v>
      </c>
      <c r="C856" s="116" t="s">
        <v>206</v>
      </c>
      <c r="D856" s="46">
        <f>詳細表【係数】!G841</f>
        <v>0</v>
      </c>
      <c r="E856" s="46">
        <f>詳細表【係数】!H841</f>
        <v>0</v>
      </c>
      <c r="F856" s="46">
        <f>詳細表【係数】!I841</f>
        <v>0</v>
      </c>
      <c r="G856" s="46">
        <f>詳細表【係数】!AA841</f>
        <v>0</v>
      </c>
      <c r="H856" s="46">
        <f>詳細表【係数】!AE841</f>
        <v>0</v>
      </c>
      <c r="I856" s="46">
        <f>詳細表【係数】!M841</f>
        <v>-3.3153485415066382E-19</v>
      </c>
      <c r="J856" s="46">
        <f>詳細表【係数】!N841</f>
        <v>0</v>
      </c>
      <c r="K856" s="46">
        <f>詳細表【係数】!O841</f>
        <v>0</v>
      </c>
      <c r="L856" s="46">
        <f>詳細表【係数】!AB841</f>
        <v>0</v>
      </c>
      <c r="M856" s="46">
        <f>詳細表【係数】!AF841</f>
        <v>0</v>
      </c>
      <c r="N856" s="46">
        <f>詳細表【係数】!U841</f>
        <v>-1.2583916350773891E-19</v>
      </c>
      <c r="O856" s="46">
        <f>詳細表【係数】!V841</f>
        <v>0</v>
      </c>
      <c r="P856" s="46">
        <f>詳細表【係数】!W841</f>
        <v>0</v>
      </c>
      <c r="Q856" s="46">
        <f>詳細表【係数】!AC841</f>
        <v>0</v>
      </c>
      <c r="R856" s="46">
        <f>詳細表【係数】!AG841</f>
        <v>0</v>
      </c>
      <c r="S856" s="46">
        <f t="shared" si="71"/>
        <v>-4.5737401765840268E-19</v>
      </c>
      <c r="T856" s="46">
        <f t="shared" si="72"/>
        <v>0</v>
      </c>
      <c r="U856" s="46">
        <f t="shared" si="73"/>
        <v>0</v>
      </c>
      <c r="V856" s="46">
        <f t="shared" si="74"/>
        <v>0</v>
      </c>
      <c r="W856" s="46">
        <f t="shared" si="75"/>
        <v>0</v>
      </c>
    </row>
    <row r="857" spans="2:23" x14ac:dyDescent="0.15">
      <c r="B857" s="155" t="s">
        <v>40</v>
      </c>
      <c r="C857" s="41" t="s">
        <v>956</v>
      </c>
      <c r="D857" s="46">
        <f>詳細表【係数】!G842</f>
        <v>0</v>
      </c>
      <c r="E857" s="46">
        <f>詳細表【係数】!H842</f>
        <v>0</v>
      </c>
      <c r="F857" s="46">
        <f>詳細表【係数】!I842</f>
        <v>0</v>
      </c>
      <c r="G857" s="46">
        <f>詳細表【係数】!AA842</f>
        <v>0</v>
      </c>
      <c r="H857" s="46">
        <f>詳細表【係数】!AE842</f>
        <v>0</v>
      </c>
      <c r="I857" s="46">
        <f>詳細表【係数】!M842</f>
        <v>0</v>
      </c>
      <c r="J857" s="46">
        <f>詳細表【係数】!N842</f>
        <v>0</v>
      </c>
      <c r="K857" s="46">
        <f>詳細表【係数】!O842</f>
        <v>0</v>
      </c>
      <c r="L857" s="46">
        <f>詳細表【係数】!AB842</f>
        <v>0</v>
      </c>
      <c r="M857" s="46">
        <f>詳細表【係数】!AF842</f>
        <v>0</v>
      </c>
      <c r="N857" s="46">
        <f>詳細表【係数】!U842</f>
        <v>0</v>
      </c>
      <c r="O857" s="46">
        <f>詳細表【係数】!V842</f>
        <v>0</v>
      </c>
      <c r="P857" s="46">
        <f>詳細表【係数】!W842</f>
        <v>0</v>
      </c>
      <c r="Q857" s="46">
        <f>詳細表【係数】!AC842</f>
        <v>0</v>
      </c>
      <c r="R857" s="46">
        <f>詳細表【係数】!AG842</f>
        <v>0</v>
      </c>
      <c r="S857" s="46">
        <f t="shared" si="71"/>
        <v>0</v>
      </c>
      <c r="T857" s="46">
        <f t="shared" si="72"/>
        <v>0</v>
      </c>
      <c r="U857" s="46">
        <f t="shared" si="73"/>
        <v>0</v>
      </c>
      <c r="V857" s="46">
        <f t="shared" si="74"/>
        <v>0</v>
      </c>
      <c r="W857" s="46">
        <f t="shared" si="75"/>
        <v>0</v>
      </c>
    </row>
    <row r="858" spans="2:23" x14ac:dyDescent="0.15">
      <c r="B858" s="155" t="s">
        <v>41</v>
      </c>
      <c r="C858" s="41" t="s">
        <v>145</v>
      </c>
      <c r="D858" s="46">
        <f>詳細表【係数】!G843</f>
        <v>7.518921568871087E-2</v>
      </c>
      <c r="E858" s="46">
        <f>詳細表【係数】!H843</f>
        <v>2.3074835911369499E-2</v>
      </c>
      <c r="F858" s="46">
        <f>詳細表【係数】!I843</f>
        <v>1.0025423904276033E-2</v>
      </c>
      <c r="G858" s="46">
        <f>詳細表【係数】!AA843</f>
        <v>3.2062905686979697E-9</v>
      </c>
      <c r="H858" s="46">
        <f>詳細表【係数】!AE843</f>
        <v>3.0892030999472162E-9</v>
      </c>
      <c r="I858" s="46">
        <f>詳細表【係数】!M843</f>
        <v>3.2533578643403472E-3</v>
      </c>
      <c r="J858" s="46">
        <f>詳細表【係数】!N843</f>
        <v>9.9842375256865932E-4</v>
      </c>
      <c r="K858" s="46">
        <f>詳細表【係数】!O843</f>
        <v>4.3378949233033754E-4</v>
      </c>
      <c r="L858" s="46">
        <f>詳細表【係数】!AB843</f>
        <v>1.3873280285592868E-10</v>
      </c>
      <c r="M858" s="46">
        <f>詳細表【係数】!AF843</f>
        <v>1.3366655188114742E-10</v>
      </c>
      <c r="N858" s="46">
        <f>詳細表【係数】!U843</f>
        <v>1.3563188937804052E-3</v>
      </c>
      <c r="O858" s="46">
        <f>詳細表【係数】!V843</f>
        <v>4.1624102114649463E-4</v>
      </c>
      <c r="P858" s="46">
        <f>詳細表【係数】!W843</f>
        <v>1.8084603935520095E-4</v>
      </c>
      <c r="Q858" s="46">
        <f>詳細表【係数】!AC843</f>
        <v>5.783744965872694E-11</v>
      </c>
      <c r="R858" s="46">
        <f>詳細表【係数】!AG843</f>
        <v>5.5725338970552624E-11</v>
      </c>
      <c r="S858" s="46">
        <f t="shared" si="71"/>
        <v>7.9798892446831624E-2</v>
      </c>
      <c r="T858" s="46">
        <f t="shared" si="72"/>
        <v>2.4489500685084653E-2</v>
      </c>
      <c r="U858" s="46">
        <f t="shared" si="73"/>
        <v>1.0640059435961573E-2</v>
      </c>
      <c r="V858" s="46">
        <f t="shared" si="74"/>
        <v>3.4028608212126256E-9</v>
      </c>
      <c r="W858" s="46">
        <f t="shared" si="75"/>
        <v>3.2785949907989163E-9</v>
      </c>
    </row>
    <row r="859" spans="2:23" x14ac:dyDescent="0.15">
      <c r="B859" s="155" t="s">
        <v>42</v>
      </c>
      <c r="C859" s="41" t="s">
        <v>957</v>
      </c>
      <c r="D859" s="46">
        <f>詳細表【係数】!G844</f>
        <v>0</v>
      </c>
      <c r="E859" s="46">
        <f>詳細表【係数】!H844</f>
        <v>0</v>
      </c>
      <c r="F859" s="46">
        <f>詳細表【係数】!I844</f>
        <v>0</v>
      </c>
      <c r="G859" s="46">
        <f>詳細表【係数】!AA844</f>
        <v>0</v>
      </c>
      <c r="H859" s="46">
        <f>詳細表【係数】!AE844</f>
        <v>0</v>
      </c>
      <c r="I859" s="46">
        <f>詳細表【係数】!M844</f>
        <v>1.3553822437551449E-21</v>
      </c>
      <c r="J859" s="46">
        <f>詳細表【係数】!N844</f>
        <v>0</v>
      </c>
      <c r="K859" s="46">
        <f>詳細表【係数】!O844</f>
        <v>0</v>
      </c>
      <c r="L859" s="46">
        <f>詳細表【係数】!AB844</f>
        <v>0</v>
      </c>
      <c r="M859" s="46">
        <f>詳細表【係数】!AF844</f>
        <v>0</v>
      </c>
      <c r="N859" s="46">
        <f>詳細表【係数】!U844</f>
        <v>3.8060217930973128E-20</v>
      </c>
      <c r="O859" s="46">
        <f>詳細表【係数】!V844</f>
        <v>0</v>
      </c>
      <c r="P859" s="46">
        <f>詳細表【係数】!W844</f>
        <v>0</v>
      </c>
      <c r="Q859" s="46">
        <f>詳細表【係数】!AC844</f>
        <v>0</v>
      </c>
      <c r="R859" s="46">
        <f>詳細表【係数】!AG844</f>
        <v>0</v>
      </c>
      <c r="S859" s="46">
        <f t="shared" si="71"/>
        <v>3.9415600174728271E-20</v>
      </c>
      <c r="T859" s="46">
        <f t="shared" si="72"/>
        <v>0</v>
      </c>
      <c r="U859" s="46">
        <f t="shared" si="73"/>
        <v>0</v>
      </c>
      <c r="V859" s="46">
        <f t="shared" si="74"/>
        <v>0</v>
      </c>
      <c r="W859" s="46">
        <f t="shared" si="75"/>
        <v>0</v>
      </c>
    </row>
    <row r="860" spans="2:23" x14ac:dyDescent="0.15">
      <c r="B860" s="163" t="s">
        <v>43</v>
      </c>
      <c r="C860" s="62" t="s">
        <v>958</v>
      </c>
      <c r="D860" s="67">
        <f>詳細表【係数】!G845</f>
        <v>0</v>
      </c>
      <c r="E860" s="67">
        <f>詳細表【係数】!H845</f>
        <v>0</v>
      </c>
      <c r="F860" s="67">
        <f>詳細表【係数】!I845</f>
        <v>0</v>
      </c>
      <c r="G860" s="67">
        <f>詳細表【係数】!AA845</f>
        <v>0</v>
      </c>
      <c r="H860" s="67">
        <f>詳細表【係数】!AE845</f>
        <v>0</v>
      </c>
      <c r="I860" s="67">
        <f>詳細表【係数】!M845</f>
        <v>0</v>
      </c>
      <c r="J860" s="67">
        <f>詳細表【係数】!N845</f>
        <v>0</v>
      </c>
      <c r="K860" s="67">
        <f>詳細表【係数】!O845</f>
        <v>0</v>
      </c>
      <c r="L860" s="67">
        <f>詳細表【係数】!AB845</f>
        <v>0</v>
      </c>
      <c r="M860" s="67">
        <f>詳細表【係数】!AF845</f>
        <v>0</v>
      </c>
      <c r="N860" s="67">
        <f>詳細表【係数】!U845</f>
        <v>0</v>
      </c>
      <c r="O860" s="67">
        <f>詳細表【係数】!V845</f>
        <v>0</v>
      </c>
      <c r="P860" s="67">
        <f>詳細表【係数】!W845</f>
        <v>0</v>
      </c>
      <c r="Q860" s="67">
        <f>詳細表【係数】!AC845</f>
        <v>0</v>
      </c>
      <c r="R860" s="67">
        <f>詳細表【係数】!AG845</f>
        <v>0</v>
      </c>
      <c r="S860" s="67">
        <f t="shared" si="71"/>
        <v>0</v>
      </c>
      <c r="T860" s="67">
        <f t="shared" si="72"/>
        <v>0</v>
      </c>
      <c r="U860" s="67">
        <f t="shared" si="73"/>
        <v>0</v>
      </c>
      <c r="V860" s="67">
        <f t="shared" si="74"/>
        <v>0</v>
      </c>
      <c r="W860" s="67">
        <f t="shared" si="75"/>
        <v>0</v>
      </c>
    </row>
    <row r="861" spans="2:23" x14ac:dyDescent="0.15">
      <c r="B861" s="155" t="s">
        <v>44</v>
      </c>
      <c r="C861" s="41" t="s">
        <v>207</v>
      </c>
      <c r="D861" s="46">
        <f>詳細表【係数】!G846</f>
        <v>0</v>
      </c>
      <c r="E861" s="46">
        <f>詳細表【係数】!H846</f>
        <v>0</v>
      </c>
      <c r="F861" s="46">
        <f>詳細表【係数】!I846</f>
        <v>0</v>
      </c>
      <c r="G861" s="46">
        <f>詳細表【係数】!AA846</f>
        <v>0</v>
      </c>
      <c r="H861" s="46">
        <f>詳細表【係数】!AE846</f>
        <v>0</v>
      </c>
      <c r="I861" s="46">
        <f>詳細表【係数】!M846</f>
        <v>0</v>
      </c>
      <c r="J861" s="46">
        <f>詳細表【係数】!N846</f>
        <v>0</v>
      </c>
      <c r="K861" s="46">
        <f>詳細表【係数】!O846</f>
        <v>0</v>
      </c>
      <c r="L861" s="46">
        <f>詳細表【係数】!AB846</f>
        <v>0</v>
      </c>
      <c r="M861" s="46">
        <f>詳細表【係数】!AF846</f>
        <v>0</v>
      </c>
      <c r="N861" s="46">
        <f>詳細表【係数】!U846</f>
        <v>0</v>
      </c>
      <c r="O861" s="46">
        <f>詳細表【係数】!V846</f>
        <v>0</v>
      </c>
      <c r="P861" s="46">
        <f>詳細表【係数】!W846</f>
        <v>0</v>
      </c>
      <c r="Q861" s="46">
        <f>詳細表【係数】!AC846</f>
        <v>0</v>
      </c>
      <c r="R861" s="46">
        <f>詳細表【係数】!AG846</f>
        <v>0</v>
      </c>
      <c r="S861" s="46">
        <f t="shared" si="71"/>
        <v>0</v>
      </c>
      <c r="T861" s="46">
        <f t="shared" si="72"/>
        <v>0</v>
      </c>
      <c r="U861" s="46">
        <f t="shared" si="73"/>
        <v>0</v>
      </c>
      <c r="V861" s="46">
        <f t="shared" si="74"/>
        <v>0</v>
      </c>
      <c r="W861" s="46">
        <f t="shared" si="75"/>
        <v>0</v>
      </c>
    </row>
    <row r="862" spans="2:23" x14ac:dyDescent="0.15">
      <c r="B862" s="155" t="s">
        <v>45</v>
      </c>
      <c r="C862" s="41" t="s">
        <v>147</v>
      </c>
      <c r="D862" s="46">
        <f>詳細表【係数】!G847</f>
        <v>0</v>
      </c>
      <c r="E862" s="46">
        <f>詳細表【係数】!H847</f>
        <v>0</v>
      </c>
      <c r="F862" s="46">
        <f>詳細表【係数】!I847</f>
        <v>0</v>
      </c>
      <c r="G862" s="46">
        <f>詳細表【係数】!AA847</f>
        <v>0</v>
      </c>
      <c r="H862" s="46">
        <f>詳細表【係数】!AE847</f>
        <v>0</v>
      </c>
      <c r="I862" s="46">
        <f>詳細表【係数】!M847</f>
        <v>7.4266376770523991E-7</v>
      </c>
      <c r="J862" s="46">
        <f>詳細表【係数】!N847</f>
        <v>2.9938633135617483E-7</v>
      </c>
      <c r="K862" s="46">
        <f>詳細表【係数】!O847</f>
        <v>2.2465578973083506E-7</v>
      </c>
      <c r="L862" s="46">
        <f>詳細表【係数】!AB847</f>
        <v>2.0113810375350245E-13</v>
      </c>
      <c r="M862" s="46">
        <f>詳細表【係数】!AF847</f>
        <v>9.2832970963154979E-14</v>
      </c>
      <c r="N862" s="46">
        <f>詳細表【係数】!U847</f>
        <v>2.1281663737446551E-7</v>
      </c>
      <c r="O862" s="46">
        <f>詳細表【係数】!V847</f>
        <v>8.5791706941581409E-8</v>
      </c>
      <c r="P862" s="46">
        <f>詳細表【係数】!W847</f>
        <v>6.4377032805775817E-8</v>
      </c>
      <c r="Q862" s="46">
        <f>詳細表【係数】!AC847</f>
        <v>5.7637839288917731E-14</v>
      </c>
      <c r="R862" s="46">
        <f>詳細表【係数】!AG847</f>
        <v>2.6602079671808187E-14</v>
      </c>
      <c r="S862" s="46">
        <f t="shared" si="71"/>
        <v>9.5548040507970534E-7</v>
      </c>
      <c r="T862" s="46">
        <f t="shared" si="72"/>
        <v>3.8517803829775621E-7</v>
      </c>
      <c r="U862" s="46">
        <f t="shared" si="73"/>
        <v>2.8903282253661089E-7</v>
      </c>
      <c r="V862" s="46">
        <f t="shared" si="74"/>
        <v>2.5877594304242021E-13</v>
      </c>
      <c r="W862" s="46">
        <f t="shared" si="75"/>
        <v>1.1943505063496317E-13</v>
      </c>
    </row>
    <row r="863" spans="2:23" x14ac:dyDescent="0.15">
      <c r="B863" s="155" t="s">
        <v>46</v>
      </c>
      <c r="C863" s="41" t="s">
        <v>959</v>
      </c>
      <c r="D863" s="46">
        <f>詳細表【係数】!G848</f>
        <v>0</v>
      </c>
      <c r="E863" s="46">
        <f>詳細表【係数】!H848</f>
        <v>0</v>
      </c>
      <c r="F863" s="46">
        <f>詳細表【係数】!I848</f>
        <v>0</v>
      </c>
      <c r="G863" s="46">
        <f>詳細表【係数】!AA848</f>
        <v>0</v>
      </c>
      <c r="H863" s="46">
        <f>詳細表【係数】!AE848</f>
        <v>0</v>
      </c>
      <c r="I863" s="46">
        <f>詳細表【係数】!M848</f>
        <v>0</v>
      </c>
      <c r="J863" s="46">
        <f>詳細表【係数】!N848</f>
        <v>0</v>
      </c>
      <c r="K863" s="46">
        <f>詳細表【係数】!O848</f>
        <v>0</v>
      </c>
      <c r="L863" s="46">
        <f>詳細表【係数】!AB848</f>
        <v>0</v>
      </c>
      <c r="M863" s="46">
        <f>詳細表【係数】!AF848</f>
        <v>0</v>
      </c>
      <c r="N863" s="46">
        <f>詳細表【係数】!U848</f>
        <v>0</v>
      </c>
      <c r="O863" s="46">
        <f>詳細表【係数】!V848</f>
        <v>0</v>
      </c>
      <c r="P863" s="46">
        <f>詳細表【係数】!W848</f>
        <v>0</v>
      </c>
      <c r="Q863" s="46">
        <f>詳細表【係数】!AC848</f>
        <v>0</v>
      </c>
      <c r="R863" s="46">
        <f>詳細表【係数】!AG848</f>
        <v>0</v>
      </c>
      <c r="S863" s="46">
        <f t="shared" si="71"/>
        <v>0</v>
      </c>
      <c r="T863" s="46">
        <f t="shared" si="72"/>
        <v>0</v>
      </c>
      <c r="U863" s="46">
        <f t="shared" si="73"/>
        <v>0</v>
      </c>
      <c r="V863" s="46">
        <f t="shared" si="74"/>
        <v>0</v>
      </c>
      <c r="W863" s="46">
        <f t="shared" si="75"/>
        <v>0</v>
      </c>
    </row>
    <row r="864" spans="2:23" x14ac:dyDescent="0.15">
      <c r="B864" s="155" t="s">
        <v>47</v>
      </c>
      <c r="C864" s="41" t="s">
        <v>960</v>
      </c>
      <c r="D864" s="46">
        <f>詳細表【係数】!G849</f>
        <v>4.3889606525217496E-7</v>
      </c>
      <c r="E864" s="46">
        <f>詳細表【係数】!H849</f>
        <v>1.8972442105250522E-7</v>
      </c>
      <c r="F864" s="46">
        <f>詳細表【係数】!I849</f>
        <v>9.7128056066375619E-8</v>
      </c>
      <c r="G864" s="46">
        <f>詳細表【係数】!AA849</f>
        <v>3.568260693107113E-14</v>
      </c>
      <c r="H864" s="46">
        <f>詳細表【係数】!AE849</f>
        <v>2.4977824851749791E-14</v>
      </c>
      <c r="I864" s="46">
        <f>詳細表【係数】!M849</f>
        <v>3.0504263850156273E-6</v>
      </c>
      <c r="J864" s="46">
        <f>詳細表【係数】!N849</f>
        <v>1.3186274056201699E-6</v>
      </c>
      <c r="K864" s="46">
        <f>詳細表【係数】!O849</f>
        <v>6.7506183902540946E-7</v>
      </c>
      <c r="L864" s="46">
        <f>詳細表【係数】!AB849</f>
        <v>2.4800214512322173E-13</v>
      </c>
      <c r="M864" s="46">
        <f>詳細表【係数】!AF849</f>
        <v>1.7360150158625519E-13</v>
      </c>
      <c r="N864" s="46">
        <f>詳細表【係数】!U849</f>
        <v>5.1360151056517153E-7</v>
      </c>
      <c r="O864" s="46">
        <f>詳細表【係数】!V849</f>
        <v>2.22017823713416E-7</v>
      </c>
      <c r="P864" s="46">
        <f>詳細表【係数】!W849</f>
        <v>1.1366043185027616E-7</v>
      </c>
      <c r="Q864" s="46">
        <f>詳細表【係数】!AC849</f>
        <v>4.1756220371152154E-14</v>
      </c>
      <c r="R864" s="46">
        <f>詳細表【係数】!AG849</f>
        <v>2.9229354259806507E-14</v>
      </c>
      <c r="S864" s="46">
        <f t="shared" si="71"/>
        <v>4.0029239608329738E-6</v>
      </c>
      <c r="T864" s="46">
        <f t="shared" si="72"/>
        <v>1.7303696503860912E-6</v>
      </c>
      <c r="U864" s="46">
        <f t="shared" si="73"/>
        <v>8.8585032694206123E-7</v>
      </c>
      <c r="V864" s="46">
        <f t="shared" si="74"/>
        <v>3.2544097242544501E-13</v>
      </c>
      <c r="W864" s="46">
        <f t="shared" si="75"/>
        <v>2.2780868069781151E-13</v>
      </c>
    </row>
    <row r="865" spans="2:23" x14ac:dyDescent="0.15">
      <c r="B865" s="155" t="s">
        <v>48</v>
      </c>
      <c r="C865" s="41" t="s">
        <v>150</v>
      </c>
      <c r="D865" s="67">
        <f>詳細表【係数】!G850</f>
        <v>1.3920160086798735E-4</v>
      </c>
      <c r="E865" s="67">
        <f>詳細表【係数】!H850</f>
        <v>5.5498430455568857E-5</v>
      </c>
      <c r="F865" s="67">
        <f>詳細表【係数】!I850</f>
        <v>2.2701600072390867E-5</v>
      </c>
      <c r="G865" s="67">
        <f>詳細表【係数】!AA850</f>
        <v>9.1104945813038886E-12</v>
      </c>
      <c r="H865" s="67">
        <f>詳細表【係数】!AE850</f>
        <v>5.7217706408652467E-12</v>
      </c>
      <c r="I865" s="67">
        <f>詳細表【係数】!M850</f>
        <v>1.9891593783738084E-5</v>
      </c>
      <c r="J865" s="67">
        <f>詳細表【係数】!N850</f>
        <v>7.9306001322797529E-6</v>
      </c>
      <c r="K865" s="67">
        <f>詳細表【係数】!O850</f>
        <v>3.2440072819933171E-6</v>
      </c>
      <c r="L865" s="67">
        <f>詳細表【係数】!AB850</f>
        <v>1.3018690607740001E-12</v>
      </c>
      <c r="M865" s="67">
        <f>詳細表【係数】!AF850</f>
        <v>8.1762807756605807E-13</v>
      </c>
      <c r="N865" s="67">
        <f>詳細表【係数】!U850</f>
        <v>6.9898589460308554E-6</v>
      </c>
      <c r="O865" s="67">
        <f>詳細表【係数】!V850</f>
        <v>2.7867941043179621E-6</v>
      </c>
      <c r="P865" s="67">
        <f>詳細表【係数】!W850</f>
        <v>1.139936476058936E-6</v>
      </c>
      <c r="Q865" s="67">
        <f>詳細表【係数】!AC850</f>
        <v>4.5747370471899197E-13</v>
      </c>
      <c r="R865" s="67">
        <f>詳細表【係数】!AG850</f>
        <v>2.8731257005526499E-13</v>
      </c>
      <c r="S865" s="67">
        <f t="shared" si="71"/>
        <v>1.6608305359775628E-4</v>
      </c>
      <c r="T865" s="67">
        <f t="shared" si="72"/>
        <v>6.6215824692166569E-5</v>
      </c>
      <c r="U865" s="67">
        <f t="shared" si="73"/>
        <v>2.708554383044312E-5</v>
      </c>
      <c r="V865" s="67">
        <f t="shared" si="74"/>
        <v>1.0869837346796881E-11</v>
      </c>
      <c r="W865" s="67">
        <f t="shared" si="75"/>
        <v>6.8267112884865696E-12</v>
      </c>
    </row>
    <row r="866" spans="2:23" x14ac:dyDescent="0.15">
      <c r="B866" s="162" t="s">
        <v>49</v>
      </c>
      <c r="C866" s="116" t="s">
        <v>151</v>
      </c>
      <c r="D866" s="46">
        <f>詳細表【係数】!G851</f>
        <v>0</v>
      </c>
      <c r="E866" s="46">
        <f>詳細表【係数】!H851</f>
        <v>0</v>
      </c>
      <c r="F866" s="46">
        <f>詳細表【係数】!I851</f>
        <v>0</v>
      </c>
      <c r="G866" s="46">
        <f>詳細表【係数】!AA851</f>
        <v>0</v>
      </c>
      <c r="H866" s="46">
        <f>詳細表【係数】!AE851</f>
        <v>0</v>
      </c>
      <c r="I866" s="46">
        <f>詳細表【係数】!M851</f>
        <v>2.5749560624923508E-20</v>
      </c>
      <c r="J866" s="46">
        <f>詳細表【係数】!N851</f>
        <v>0</v>
      </c>
      <c r="K866" s="46">
        <f>詳細表【係数】!O851</f>
        <v>0</v>
      </c>
      <c r="L866" s="46">
        <f>詳細表【係数】!AB851</f>
        <v>0</v>
      </c>
      <c r="M866" s="46">
        <f>詳細表【係数】!AF851</f>
        <v>0</v>
      </c>
      <c r="N866" s="46">
        <f>詳細表【係数】!U851</f>
        <v>6.1461101135935266E-21</v>
      </c>
      <c r="O866" s="46">
        <f>詳細表【係数】!V851</f>
        <v>0</v>
      </c>
      <c r="P866" s="46">
        <f>詳細表【係数】!W851</f>
        <v>0</v>
      </c>
      <c r="Q866" s="46">
        <f>詳細表【係数】!AC851</f>
        <v>0</v>
      </c>
      <c r="R866" s="46">
        <f>詳細表【係数】!AG851</f>
        <v>0</v>
      </c>
      <c r="S866" s="46">
        <f t="shared" si="71"/>
        <v>3.1895670738517034E-20</v>
      </c>
      <c r="T866" s="46">
        <f t="shared" si="72"/>
        <v>0</v>
      </c>
      <c r="U866" s="46">
        <f t="shared" si="73"/>
        <v>0</v>
      </c>
      <c r="V866" s="46">
        <f t="shared" si="74"/>
        <v>0</v>
      </c>
      <c r="W866" s="46">
        <f t="shared" si="75"/>
        <v>0</v>
      </c>
    </row>
    <row r="867" spans="2:23" x14ac:dyDescent="0.15">
      <c r="B867" s="155" t="s">
        <v>50</v>
      </c>
      <c r="C867" s="41" t="s">
        <v>152</v>
      </c>
      <c r="D867" s="46">
        <f>詳細表【係数】!G852</f>
        <v>0</v>
      </c>
      <c r="E867" s="46">
        <f>詳細表【係数】!H852</f>
        <v>0</v>
      </c>
      <c r="F867" s="46">
        <f>詳細表【係数】!I852</f>
        <v>0</v>
      </c>
      <c r="G867" s="46">
        <f>詳細表【係数】!AA852</f>
        <v>0</v>
      </c>
      <c r="H867" s="46">
        <f>詳細表【係数】!AE852</f>
        <v>0</v>
      </c>
      <c r="I867" s="46">
        <f>詳細表【係数】!M852</f>
        <v>2.69951417765264E-5</v>
      </c>
      <c r="J867" s="46">
        <f>詳細表【係数】!N852</f>
        <v>1.1717379452212739E-5</v>
      </c>
      <c r="K867" s="46">
        <f>詳細表【係数】!O852</f>
        <v>6.1493657605898325E-6</v>
      </c>
      <c r="L867" s="46">
        <f>詳細表【係数】!AB852</f>
        <v>1.062800857343559E-12</v>
      </c>
      <c r="M867" s="46">
        <f>詳細表【係数】!AF852</f>
        <v>9.5652077160920319E-13</v>
      </c>
      <c r="N867" s="46">
        <f>詳細表【係数】!U852</f>
        <v>1.9862046808014657E-6</v>
      </c>
      <c r="O867" s="46">
        <f>詳細表【係数】!V852</f>
        <v>8.6212230731638427E-7</v>
      </c>
      <c r="P867" s="46">
        <f>詳細表【係数】!W852</f>
        <v>4.5244804264241265E-7</v>
      </c>
      <c r="Q867" s="46">
        <f>詳細表【係数】!AC852</f>
        <v>7.8197034677223066E-14</v>
      </c>
      <c r="R867" s="46">
        <f>詳細表【係数】!AG852</f>
        <v>7.037733120950075E-14</v>
      </c>
      <c r="S867" s="46">
        <f t="shared" si="71"/>
        <v>2.8981346457327866E-5</v>
      </c>
      <c r="T867" s="46">
        <f t="shared" si="72"/>
        <v>1.2579501759529123E-5</v>
      </c>
      <c r="U867" s="46">
        <f t="shared" si="73"/>
        <v>6.6018138032322448E-6</v>
      </c>
      <c r="V867" s="46">
        <f t="shared" si="74"/>
        <v>1.140997892020782E-12</v>
      </c>
      <c r="W867" s="46">
        <f t="shared" si="75"/>
        <v>1.0268981028187039E-12</v>
      </c>
    </row>
    <row r="868" spans="2:23" x14ac:dyDescent="0.15">
      <c r="B868" s="155" t="s">
        <v>51</v>
      </c>
      <c r="C868" s="41" t="s">
        <v>961</v>
      </c>
      <c r="D868" s="46">
        <f>詳細表【係数】!G853</f>
        <v>4.6463758525884102E-6</v>
      </c>
      <c r="E868" s="46">
        <f>詳細表【係数】!H853</f>
        <v>2.491079649866136E-6</v>
      </c>
      <c r="F868" s="46">
        <f>詳細表【係数】!I853</f>
        <v>1.2240808608622585E-6</v>
      </c>
      <c r="G868" s="46">
        <f>詳細表【係数】!AA853</f>
        <v>2.8768057834600669E-13</v>
      </c>
      <c r="H868" s="46">
        <f>詳細表【係数】!AE853</f>
        <v>2.4753910229772665E-13</v>
      </c>
      <c r="I868" s="46">
        <f>詳細表【係数】!M853</f>
        <v>2.8371101530096E-5</v>
      </c>
      <c r="J868" s="46">
        <f>詳細表【係数】!N853</f>
        <v>1.5210709574116048E-5</v>
      </c>
      <c r="K868" s="46">
        <f>詳細表【係数】!O853</f>
        <v>7.4743248257077252E-6</v>
      </c>
      <c r="L868" s="46">
        <f>詳細表【係数】!AB853</f>
        <v>1.7565980788972323E-12</v>
      </c>
      <c r="M868" s="46">
        <f>詳細表【係数】!AF853</f>
        <v>1.5114913702138977E-12</v>
      </c>
      <c r="N868" s="46">
        <f>詳細表【係数】!U853</f>
        <v>2.7796130351923375E-6</v>
      </c>
      <c r="O868" s="46">
        <f>詳細表【係数】!V853</f>
        <v>1.4902448028634858E-6</v>
      </c>
      <c r="P868" s="46">
        <f>詳細表【係数】!W853</f>
        <v>7.3228495174077182E-7</v>
      </c>
      <c r="Q868" s="46">
        <f>詳細表【係数】!AC853</f>
        <v>1.7209987114941757E-13</v>
      </c>
      <c r="R868" s="46">
        <f>詳細表【係数】!AG853</f>
        <v>1.480859356401965E-13</v>
      </c>
      <c r="S868" s="46">
        <f t="shared" si="71"/>
        <v>3.5797090417876748E-5</v>
      </c>
      <c r="T868" s="46">
        <f t="shared" si="72"/>
        <v>1.9192034026845667E-5</v>
      </c>
      <c r="U868" s="46">
        <f t="shared" si="73"/>
        <v>9.4306906383107564E-6</v>
      </c>
      <c r="V868" s="46">
        <f t="shared" si="74"/>
        <v>2.2163785283926565E-12</v>
      </c>
      <c r="W868" s="46">
        <f t="shared" si="75"/>
        <v>1.9071164081518209E-12</v>
      </c>
    </row>
    <row r="869" spans="2:23" x14ac:dyDescent="0.15">
      <c r="B869" s="155" t="s">
        <v>52</v>
      </c>
      <c r="C869" s="41" t="s">
        <v>154</v>
      </c>
      <c r="D869" s="46">
        <f>詳細表【係数】!G854</f>
        <v>0</v>
      </c>
      <c r="E869" s="46">
        <f>詳細表【係数】!H854</f>
        <v>0</v>
      </c>
      <c r="F869" s="46">
        <f>詳細表【係数】!I854</f>
        <v>0</v>
      </c>
      <c r="G869" s="46">
        <f>詳細表【係数】!AA854</f>
        <v>0</v>
      </c>
      <c r="H869" s="46">
        <f>詳細表【係数】!AE854</f>
        <v>0</v>
      </c>
      <c r="I869" s="46">
        <f>詳細表【係数】!M854</f>
        <v>0</v>
      </c>
      <c r="J869" s="46">
        <f>詳細表【係数】!N854</f>
        <v>0</v>
      </c>
      <c r="K869" s="46">
        <f>詳細表【係数】!O854</f>
        <v>0</v>
      </c>
      <c r="L869" s="46">
        <f>詳細表【係数】!AB854</f>
        <v>0</v>
      </c>
      <c r="M869" s="46">
        <f>詳細表【係数】!AF854</f>
        <v>0</v>
      </c>
      <c r="N869" s="46">
        <f>詳細表【係数】!U854</f>
        <v>0</v>
      </c>
      <c r="O869" s="46">
        <f>詳細表【係数】!V854</f>
        <v>0</v>
      </c>
      <c r="P869" s="46">
        <f>詳細表【係数】!W854</f>
        <v>0</v>
      </c>
      <c r="Q869" s="46">
        <f>詳細表【係数】!AC854</f>
        <v>0</v>
      </c>
      <c r="R869" s="46">
        <f>詳細表【係数】!AG854</f>
        <v>0</v>
      </c>
      <c r="S869" s="46">
        <f t="shared" si="71"/>
        <v>0</v>
      </c>
      <c r="T869" s="46">
        <f t="shared" si="72"/>
        <v>0</v>
      </c>
      <c r="U869" s="46">
        <f t="shared" si="73"/>
        <v>0</v>
      </c>
      <c r="V869" s="46">
        <f t="shared" si="74"/>
        <v>0</v>
      </c>
      <c r="W869" s="46">
        <f t="shared" si="75"/>
        <v>0</v>
      </c>
    </row>
    <row r="870" spans="2:23" x14ac:dyDescent="0.15">
      <c r="B870" s="163" t="s">
        <v>53</v>
      </c>
      <c r="C870" s="62" t="s">
        <v>962</v>
      </c>
      <c r="D870" s="67">
        <f>詳細表【係数】!G855</f>
        <v>0</v>
      </c>
      <c r="E870" s="67">
        <f>詳細表【係数】!H855</f>
        <v>0</v>
      </c>
      <c r="F870" s="67">
        <f>詳細表【係数】!I855</f>
        <v>0</v>
      </c>
      <c r="G870" s="67">
        <f>詳細表【係数】!AA855</f>
        <v>0</v>
      </c>
      <c r="H870" s="67">
        <f>詳細表【係数】!AE855</f>
        <v>0</v>
      </c>
      <c r="I870" s="67">
        <f>詳細表【係数】!M855</f>
        <v>3.47427124219064E-6</v>
      </c>
      <c r="J870" s="67">
        <f>詳細表【係数】!N855</f>
        <v>1.3076042566716564E-6</v>
      </c>
      <c r="K870" s="67">
        <f>詳細表【係数】!O855</f>
        <v>3.2120620918366296E-7</v>
      </c>
      <c r="L870" s="67">
        <f>詳細表【係数】!AB855</f>
        <v>6.5552287588502637E-14</v>
      </c>
      <c r="M870" s="67">
        <f>詳細表【係数】!AF855</f>
        <v>6.5552287588502637E-14</v>
      </c>
      <c r="N870" s="67">
        <f>詳細表【係数】!U855</f>
        <v>2.4080267995743598E-7</v>
      </c>
      <c r="O870" s="67">
        <f>詳細表【係数】!V855</f>
        <v>9.0630404876433098E-8</v>
      </c>
      <c r="P870" s="67">
        <f>詳細表【係数】!W855</f>
        <v>2.2262889279083704E-8</v>
      </c>
      <c r="Q870" s="67">
        <f>詳細表【係数】!AC855</f>
        <v>4.5434467916497352E-15</v>
      </c>
      <c r="R870" s="67">
        <f>詳細表【係数】!AG855</f>
        <v>4.5434467916497352E-15</v>
      </c>
      <c r="S870" s="67">
        <f t="shared" si="71"/>
        <v>3.715073922148076E-6</v>
      </c>
      <c r="T870" s="67">
        <f t="shared" si="72"/>
        <v>1.3982346615480895E-6</v>
      </c>
      <c r="U870" s="67">
        <f t="shared" si="73"/>
        <v>3.4346909846274665E-7</v>
      </c>
      <c r="V870" s="67">
        <f t="shared" si="74"/>
        <v>7.009573438015237E-14</v>
      </c>
      <c r="W870" s="67">
        <f t="shared" si="75"/>
        <v>7.009573438015237E-14</v>
      </c>
    </row>
    <row r="871" spans="2:23" x14ac:dyDescent="0.15">
      <c r="B871" s="155" t="s">
        <v>54</v>
      </c>
      <c r="C871" s="41" t="s">
        <v>963</v>
      </c>
      <c r="D871" s="46">
        <f>詳細表【係数】!G856</f>
        <v>0</v>
      </c>
      <c r="E871" s="46">
        <f>詳細表【係数】!H856</f>
        <v>0</v>
      </c>
      <c r="F871" s="46">
        <f>詳細表【係数】!I856</f>
        <v>0</v>
      </c>
      <c r="G871" s="46">
        <f>詳細表【係数】!AA856</f>
        <v>0</v>
      </c>
      <c r="H871" s="46">
        <f>詳細表【係数】!AE856</f>
        <v>0</v>
      </c>
      <c r="I871" s="46">
        <f>詳細表【係数】!M856</f>
        <v>-1.0057984289200648E-22</v>
      </c>
      <c r="J871" s="46">
        <f>詳細表【係数】!N856</f>
        <v>0</v>
      </c>
      <c r="K871" s="46">
        <f>詳細表【係数】!O856</f>
        <v>0</v>
      </c>
      <c r="L871" s="46">
        <f>詳細表【係数】!AB856</f>
        <v>0</v>
      </c>
      <c r="M871" s="46">
        <f>詳細表【係数】!AF856</f>
        <v>0</v>
      </c>
      <c r="N871" s="46">
        <f>詳細表【係数】!U856</f>
        <v>-1.8050601385743972E-22</v>
      </c>
      <c r="O871" s="46">
        <f>詳細表【係数】!V856</f>
        <v>0</v>
      </c>
      <c r="P871" s="46">
        <f>詳細表【係数】!W856</f>
        <v>0</v>
      </c>
      <c r="Q871" s="46">
        <f>詳細表【係数】!AC856</f>
        <v>0</v>
      </c>
      <c r="R871" s="46">
        <f>詳細表【係数】!AG856</f>
        <v>0</v>
      </c>
      <c r="S871" s="46">
        <f t="shared" si="71"/>
        <v>-2.8108585674944618E-22</v>
      </c>
      <c r="T871" s="46">
        <f t="shared" si="72"/>
        <v>0</v>
      </c>
      <c r="U871" s="46">
        <f t="shared" si="73"/>
        <v>0</v>
      </c>
      <c r="V871" s="46">
        <f t="shared" si="74"/>
        <v>0</v>
      </c>
      <c r="W871" s="46">
        <f t="shared" si="75"/>
        <v>0</v>
      </c>
    </row>
    <row r="872" spans="2:23" x14ac:dyDescent="0.15">
      <c r="B872" s="155" t="s">
        <v>55</v>
      </c>
      <c r="C872" s="41" t="s">
        <v>964</v>
      </c>
      <c r="D872" s="46">
        <f>詳細表【係数】!G857</f>
        <v>0</v>
      </c>
      <c r="E872" s="46">
        <f>詳細表【係数】!H857</f>
        <v>0</v>
      </c>
      <c r="F872" s="46">
        <f>詳細表【係数】!I857</f>
        <v>0</v>
      </c>
      <c r="G872" s="46">
        <f>詳細表【係数】!AA857</f>
        <v>0</v>
      </c>
      <c r="H872" s="46">
        <f>詳細表【係数】!AE857</f>
        <v>0</v>
      </c>
      <c r="I872" s="46">
        <f>詳細表【係数】!M857</f>
        <v>7.0476783302194364E-21</v>
      </c>
      <c r="J872" s="46">
        <f>詳細表【係数】!N857</f>
        <v>0</v>
      </c>
      <c r="K872" s="46">
        <f>詳細表【係数】!O857</f>
        <v>0</v>
      </c>
      <c r="L872" s="46">
        <f>詳細表【係数】!AB857</f>
        <v>0</v>
      </c>
      <c r="M872" s="46">
        <f>詳細表【係数】!AF857</f>
        <v>0</v>
      </c>
      <c r="N872" s="46">
        <f>詳細表【係数】!U857</f>
        <v>5.2800546111008107E-21</v>
      </c>
      <c r="O872" s="46">
        <f>詳細表【係数】!V857</f>
        <v>0</v>
      </c>
      <c r="P872" s="46">
        <f>詳細表【係数】!W857</f>
        <v>0</v>
      </c>
      <c r="Q872" s="46">
        <f>詳細表【係数】!AC857</f>
        <v>0</v>
      </c>
      <c r="R872" s="46">
        <f>詳細表【係数】!AG857</f>
        <v>0</v>
      </c>
      <c r="S872" s="46">
        <f t="shared" si="71"/>
        <v>1.2327732941320247E-20</v>
      </c>
      <c r="T872" s="46">
        <f t="shared" si="72"/>
        <v>0</v>
      </c>
      <c r="U872" s="46">
        <f t="shared" si="73"/>
        <v>0</v>
      </c>
      <c r="V872" s="46">
        <f t="shared" si="74"/>
        <v>0</v>
      </c>
      <c r="W872" s="46">
        <f t="shared" si="75"/>
        <v>0</v>
      </c>
    </row>
    <row r="873" spans="2:23" x14ac:dyDescent="0.15">
      <c r="B873" s="155" t="s">
        <v>56</v>
      </c>
      <c r="C873" s="41" t="s">
        <v>155</v>
      </c>
      <c r="D873" s="46">
        <f>詳細表【係数】!G858</f>
        <v>0</v>
      </c>
      <c r="E873" s="46">
        <f>詳細表【係数】!H858</f>
        <v>0</v>
      </c>
      <c r="F873" s="46">
        <f>詳細表【係数】!I858</f>
        <v>0</v>
      </c>
      <c r="G873" s="46">
        <f>詳細表【係数】!AA858</f>
        <v>0</v>
      </c>
      <c r="H873" s="46">
        <f>詳細表【係数】!AE858</f>
        <v>0</v>
      </c>
      <c r="I873" s="46">
        <f>詳細表【係数】!M858</f>
        <v>5.4111703668932496E-21</v>
      </c>
      <c r="J873" s="46">
        <f>詳細表【係数】!N858</f>
        <v>0</v>
      </c>
      <c r="K873" s="46">
        <f>詳細表【係数】!O858</f>
        <v>0</v>
      </c>
      <c r="L873" s="46">
        <f>詳細表【係数】!AB858</f>
        <v>0</v>
      </c>
      <c r="M873" s="46">
        <f>詳細表【係数】!AF858</f>
        <v>0</v>
      </c>
      <c r="N873" s="46">
        <f>詳細表【係数】!U858</f>
        <v>9.6505240705192644E-22</v>
      </c>
      <c r="O873" s="46">
        <f>詳細表【係数】!V858</f>
        <v>0</v>
      </c>
      <c r="P873" s="46">
        <f>詳細表【係数】!W858</f>
        <v>0</v>
      </c>
      <c r="Q873" s="46">
        <f>詳細表【係数】!AC858</f>
        <v>0</v>
      </c>
      <c r="R873" s="46">
        <f>詳細表【係数】!AG858</f>
        <v>0</v>
      </c>
      <c r="S873" s="46">
        <f t="shared" si="71"/>
        <v>6.376222773945176E-21</v>
      </c>
      <c r="T873" s="46">
        <f t="shared" si="72"/>
        <v>0</v>
      </c>
      <c r="U873" s="46">
        <f t="shared" si="73"/>
        <v>0</v>
      </c>
      <c r="V873" s="46">
        <f t="shared" si="74"/>
        <v>0</v>
      </c>
      <c r="W873" s="46">
        <f t="shared" si="75"/>
        <v>0</v>
      </c>
    </row>
    <row r="874" spans="2:23" x14ac:dyDescent="0.15">
      <c r="B874" s="155" t="s">
        <v>57</v>
      </c>
      <c r="C874" s="41" t="s">
        <v>156</v>
      </c>
      <c r="D874" s="46">
        <f>詳細表【係数】!G859</f>
        <v>0</v>
      </c>
      <c r="E874" s="46">
        <f>詳細表【係数】!H859</f>
        <v>0</v>
      </c>
      <c r="F874" s="46">
        <f>詳細表【係数】!I859</f>
        <v>0</v>
      </c>
      <c r="G874" s="46">
        <f>詳細表【係数】!AA859</f>
        <v>0</v>
      </c>
      <c r="H874" s="46">
        <f>詳細表【係数】!AE859</f>
        <v>0</v>
      </c>
      <c r="I874" s="46">
        <f>詳細表【係数】!M859</f>
        <v>0</v>
      </c>
      <c r="J874" s="46">
        <f>詳細表【係数】!N859</f>
        <v>0</v>
      </c>
      <c r="K874" s="46">
        <f>詳細表【係数】!O859</f>
        <v>0</v>
      </c>
      <c r="L874" s="46">
        <f>詳細表【係数】!AB859</f>
        <v>0</v>
      </c>
      <c r="M874" s="46">
        <f>詳細表【係数】!AF859</f>
        <v>0</v>
      </c>
      <c r="N874" s="46">
        <f>詳細表【係数】!U859</f>
        <v>0</v>
      </c>
      <c r="O874" s="46">
        <f>詳細表【係数】!V859</f>
        <v>0</v>
      </c>
      <c r="P874" s="46">
        <f>詳細表【係数】!W859</f>
        <v>0</v>
      </c>
      <c r="Q874" s="46">
        <f>詳細表【係数】!AC859</f>
        <v>0</v>
      </c>
      <c r="R874" s="46">
        <f>詳細表【係数】!AG859</f>
        <v>0</v>
      </c>
      <c r="S874" s="46">
        <f t="shared" si="71"/>
        <v>0</v>
      </c>
      <c r="T874" s="46">
        <f t="shared" si="72"/>
        <v>0</v>
      </c>
      <c r="U874" s="46">
        <f t="shared" si="73"/>
        <v>0</v>
      </c>
      <c r="V874" s="46">
        <f t="shared" si="74"/>
        <v>0</v>
      </c>
      <c r="W874" s="46">
        <f t="shared" si="75"/>
        <v>0</v>
      </c>
    </row>
    <row r="875" spans="2:23" x14ac:dyDescent="0.15">
      <c r="B875" s="155" t="s">
        <v>58</v>
      </c>
      <c r="C875" s="41" t="s">
        <v>965</v>
      </c>
      <c r="D875" s="67">
        <f>詳細表【係数】!G860</f>
        <v>7.7338598288294595E-5</v>
      </c>
      <c r="E875" s="67">
        <f>詳細表【係数】!H860</f>
        <v>4.082428833949837E-5</v>
      </c>
      <c r="F875" s="67">
        <f>詳細表【係数】!I860</f>
        <v>1.3668095313707576E-5</v>
      </c>
      <c r="G875" s="67">
        <f>詳細表【係数】!AA860</f>
        <v>1.3187710962384451E-12</v>
      </c>
      <c r="H875" s="67">
        <f>詳細表【係数】!AE860</f>
        <v>1.3187710962384451E-12</v>
      </c>
      <c r="I875" s="67">
        <f>詳細表【係数】!M860</f>
        <v>7.4652577154901284E-7</v>
      </c>
      <c r="J875" s="67">
        <f>詳細表【係数】!N860</f>
        <v>3.9406433559833563E-7</v>
      </c>
      <c r="K875" s="67">
        <f>詳細表【係数】!O860</f>
        <v>1.3193393241541766E-7</v>
      </c>
      <c r="L875" s="67">
        <f>詳細表【係数】!AB860</f>
        <v>1.2729692959342773E-14</v>
      </c>
      <c r="M875" s="67">
        <f>詳細表【係数】!AF860</f>
        <v>1.2729692959342773E-14</v>
      </c>
      <c r="N875" s="67">
        <f>詳細表【係数】!U860</f>
        <v>8.6219268296427534E-6</v>
      </c>
      <c r="O875" s="67">
        <f>詳細表【係数】!V860</f>
        <v>4.5512077374780469E-6</v>
      </c>
      <c r="P875" s="67">
        <f>詳細表【係数】!W860</f>
        <v>1.5237581272947113E-6</v>
      </c>
      <c r="Q875" s="67">
        <f>詳細表【係数】!AC860</f>
        <v>1.4702035139595449E-13</v>
      </c>
      <c r="R875" s="67">
        <f>詳細表【係数】!AG860</f>
        <v>1.4702035139595449E-13</v>
      </c>
      <c r="S875" s="67">
        <f t="shared" si="71"/>
        <v>8.6707050889486359E-5</v>
      </c>
      <c r="T875" s="67">
        <f t="shared" si="72"/>
        <v>4.5769560412574753E-5</v>
      </c>
      <c r="U875" s="67">
        <f t="shared" si="73"/>
        <v>1.5323787373417705E-5</v>
      </c>
      <c r="V875" s="67">
        <f t="shared" si="74"/>
        <v>1.4785211405937422E-12</v>
      </c>
      <c r="W875" s="67">
        <f t="shared" si="75"/>
        <v>1.4785211405937422E-12</v>
      </c>
    </row>
    <row r="876" spans="2:23" x14ac:dyDescent="0.15">
      <c r="B876" s="162" t="s">
        <v>59</v>
      </c>
      <c r="C876" s="116" t="s">
        <v>517</v>
      </c>
      <c r="D876" s="46">
        <f>詳細表【係数】!G861</f>
        <v>3.0405912951773949E-4</v>
      </c>
      <c r="E876" s="46">
        <f>詳細表【係数】!H861</f>
        <v>1.0377141600724625E-4</v>
      </c>
      <c r="F876" s="46">
        <f>詳細表【係数】!I861</f>
        <v>3.0502721085791413E-5</v>
      </c>
      <c r="G876" s="46">
        <f>詳細表【係数】!AA861</f>
        <v>3.2635481159858513E-12</v>
      </c>
      <c r="H876" s="46">
        <f>詳細表【係数】!AE861</f>
        <v>3.247857980812842E-12</v>
      </c>
      <c r="I876" s="46">
        <f>詳細表【係数】!M861</f>
        <v>2.7639801961115751E-5</v>
      </c>
      <c r="J876" s="46">
        <f>詳細表【係数】!N861</f>
        <v>9.4331039893919885E-6</v>
      </c>
      <c r="K876" s="46">
        <f>詳細表【係数】!O861</f>
        <v>2.7727803188268896E-6</v>
      </c>
      <c r="L876" s="46">
        <f>詳細表【係数】!AB861</f>
        <v>2.9666540109975107E-13</v>
      </c>
      <c r="M876" s="46">
        <f>詳細表【係数】!AF861</f>
        <v>2.9523912513292532E-13</v>
      </c>
      <c r="N876" s="46">
        <f>詳細表【係数】!U861</f>
        <v>4.7924429651464096E-5</v>
      </c>
      <c r="O876" s="46">
        <f>詳細表【係数】!V861</f>
        <v>1.6355982910823735E-5</v>
      </c>
      <c r="P876" s="46">
        <f>詳細表【係数】!W861</f>
        <v>4.8077014269323389E-6</v>
      </c>
      <c r="Q876" s="46">
        <f>詳細表【係数】!AC861</f>
        <v>5.1438574578174982E-13</v>
      </c>
      <c r="R876" s="46">
        <f>詳細表【係数】!AG861</f>
        <v>5.1191273738856836E-13</v>
      </c>
      <c r="S876" s="46">
        <f t="shared" si="71"/>
        <v>3.7962336113031938E-4</v>
      </c>
      <c r="T876" s="46">
        <f t="shared" si="72"/>
        <v>1.2956050290746196E-4</v>
      </c>
      <c r="U876" s="46">
        <f t="shared" si="73"/>
        <v>3.8083202831550642E-5</v>
      </c>
      <c r="V876" s="46">
        <f t="shared" si="74"/>
        <v>4.0745992628673526E-12</v>
      </c>
      <c r="W876" s="46">
        <f t="shared" si="75"/>
        <v>4.0550098433343355E-12</v>
      </c>
    </row>
    <row r="877" spans="2:23" x14ac:dyDescent="0.15">
      <c r="B877" s="155" t="s">
        <v>60</v>
      </c>
      <c r="C877" s="41" t="s">
        <v>158</v>
      </c>
      <c r="D877" s="46">
        <f>詳細表【係数】!G862</f>
        <v>0</v>
      </c>
      <c r="E877" s="46">
        <f>詳細表【係数】!H862</f>
        <v>0</v>
      </c>
      <c r="F877" s="46">
        <f>詳細表【係数】!I862</f>
        <v>0</v>
      </c>
      <c r="G877" s="46">
        <f>詳細表【係数】!AA862</f>
        <v>0</v>
      </c>
      <c r="H877" s="46">
        <f>詳細表【係数】!AE862</f>
        <v>0</v>
      </c>
      <c r="I877" s="46">
        <f>詳細表【係数】!M862</f>
        <v>-6.5867916541385608E-19</v>
      </c>
      <c r="J877" s="46">
        <f>詳細表【係数】!N862</f>
        <v>0</v>
      </c>
      <c r="K877" s="46">
        <f>詳細表【係数】!O862</f>
        <v>0</v>
      </c>
      <c r="L877" s="46">
        <f>詳細表【係数】!AB862</f>
        <v>0</v>
      </c>
      <c r="M877" s="46">
        <f>詳細表【係数】!AF862</f>
        <v>0</v>
      </c>
      <c r="N877" s="46">
        <f>詳細表【係数】!U862</f>
        <v>-7.3603198089337793E-20</v>
      </c>
      <c r="O877" s="46">
        <f>詳細表【係数】!V862</f>
        <v>0</v>
      </c>
      <c r="P877" s="46">
        <f>詳細表【係数】!W862</f>
        <v>0</v>
      </c>
      <c r="Q877" s="46">
        <f>詳細表【係数】!AC862</f>
        <v>0</v>
      </c>
      <c r="R877" s="46">
        <f>詳細表【係数】!AG862</f>
        <v>0</v>
      </c>
      <c r="S877" s="46">
        <f t="shared" si="71"/>
        <v>-7.3228236350319382E-19</v>
      </c>
      <c r="T877" s="46">
        <f t="shared" si="72"/>
        <v>0</v>
      </c>
      <c r="U877" s="46">
        <f t="shared" si="73"/>
        <v>0</v>
      </c>
      <c r="V877" s="46">
        <f t="shared" si="74"/>
        <v>0</v>
      </c>
      <c r="W877" s="46">
        <f t="shared" si="75"/>
        <v>0</v>
      </c>
    </row>
    <row r="878" spans="2:23" x14ac:dyDescent="0.15">
      <c r="B878" s="155" t="s">
        <v>61</v>
      </c>
      <c r="C878" s="41" t="s">
        <v>159</v>
      </c>
      <c r="D878" s="46">
        <f>詳細表【係数】!G863</f>
        <v>0</v>
      </c>
      <c r="E878" s="46">
        <f>詳細表【係数】!H863</f>
        <v>0</v>
      </c>
      <c r="F878" s="46">
        <f>詳細表【係数】!I863</f>
        <v>0</v>
      </c>
      <c r="G878" s="46">
        <f>詳細表【係数】!AA863</f>
        <v>0</v>
      </c>
      <c r="H878" s="46">
        <f>詳細表【係数】!AE863</f>
        <v>0</v>
      </c>
      <c r="I878" s="46">
        <f>詳細表【係数】!M863</f>
        <v>-1.9158808044654822E-20</v>
      </c>
      <c r="J878" s="46">
        <f>詳細表【係数】!N863</f>
        <v>0</v>
      </c>
      <c r="K878" s="46">
        <f>詳細表【係数】!O863</f>
        <v>0</v>
      </c>
      <c r="L878" s="46">
        <f>詳細表【係数】!AB863</f>
        <v>0</v>
      </c>
      <c r="M878" s="46">
        <f>詳細表【係数】!AF863</f>
        <v>0</v>
      </c>
      <c r="N878" s="46">
        <f>詳細表【係数】!U863</f>
        <v>-6.886076331603682E-21</v>
      </c>
      <c r="O878" s="46">
        <f>詳細表【係数】!V863</f>
        <v>0</v>
      </c>
      <c r="P878" s="46">
        <f>詳細表【係数】!W863</f>
        <v>0</v>
      </c>
      <c r="Q878" s="46">
        <f>詳細表【係数】!AC863</f>
        <v>0</v>
      </c>
      <c r="R878" s="46">
        <f>詳細表【係数】!AG863</f>
        <v>0</v>
      </c>
      <c r="S878" s="46">
        <f t="shared" si="71"/>
        <v>-2.6044884376258504E-20</v>
      </c>
      <c r="T878" s="46">
        <f t="shared" si="72"/>
        <v>0</v>
      </c>
      <c r="U878" s="46">
        <f t="shared" si="73"/>
        <v>0</v>
      </c>
      <c r="V878" s="46">
        <f t="shared" si="74"/>
        <v>0</v>
      </c>
      <c r="W878" s="46">
        <f t="shared" si="75"/>
        <v>0</v>
      </c>
    </row>
    <row r="879" spans="2:23" x14ac:dyDescent="0.15">
      <c r="B879" s="155" t="s">
        <v>62</v>
      </c>
      <c r="C879" s="41" t="s">
        <v>160</v>
      </c>
      <c r="D879" s="46">
        <f>詳細表【係数】!G864</f>
        <v>0</v>
      </c>
      <c r="E879" s="46">
        <f>詳細表【係数】!H864</f>
        <v>0</v>
      </c>
      <c r="F879" s="46">
        <f>詳細表【係数】!I864</f>
        <v>0</v>
      </c>
      <c r="G879" s="46">
        <f>詳細表【係数】!AA864</f>
        <v>0</v>
      </c>
      <c r="H879" s="46">
        <f>詳細表【係数】!AE864</f>
        <v>0</v>
      </c>
      <c r="I879" s="46">
        <f>詳細表【係数】!M864</f>
        <v>8.40782716276985E-5</v>
      </c>
      <c r="J879" s="46">
        <f>詳細表【係数】!N864</f>
        <v>3.006047974161285E-5</v>
      </c>
      <c r="K879" s="46">
        <f>詳細表【係数】!O864</f>
        <v>1.9608009932036838E-5</v>
      </c>
      <c r="L879" s="46">
        <f>詳細表【係数】!AB864</f>
        <v>4.7498877655005823E-12</v>
      </c>
      <c r="M879" s="46">
        <f>詳細表【係数】!AF864</f>
        <v>4.4782152180273012E-12</v>
      </c>
      <c r="N879" s="46">
        <f>詳細表【係数】!U864</f>
        <v>8.4860169970835228E-6</v>
      </c>
      <c r="O879" s="46">
        <f>詳細表【係数】!V864</f>
        <v>3.0340031626408244E-6</v>
      </c>
      <c r="P879" s="46">
        <f>詳細表【係数】!W864</f>
        <v>1.9790357525312262E-6</v>
      </c>
      <c r="Q879" s="46">
        <f>詳細表【係数】!AC864</f>
        <v>4.7940600504682823E-13</v>
      </c>
      <c r="R879" s="46">
        <f>詳細表【係数】!AG864</f>
        <v>4.519861043891682E-13</v>
      </c>
      <c r="S879" s="46">
        <f t="shared" si="71"/>
        <v>9.2564288624782023E-5</v>
      </c>
      <c r="T879" s="46">
        <f t="shared" si="72"/>
        <v>3.3094482904253672E-5</v>
      </c>
      <c r="U879" s="46">
        <f t="shared" si="73"/>
        <v>2.1587045684568062E-5</v>
      </c>
      <c r="V879" s="46">
        <f t="shared" si="74"/>
        <v>5.2292937705474107E-12</v>
      </c>
      <c r="W879" s="46">
        <f t="shared" si="75"/>
        <v>4.9302013224164695E-12</v>
      </c>
    </row>
    <row r="880" spans="2:23" x14ac:dyDescent="0.15">
      <c r="B880" s="163" t="s">
        <v>63</v>
      </c>
      <c r="C880" s="62" t="s">
        <v>161</v>
      </c>
      <c r="D880" s="67">
        <f>詳細表【係数】!G865</f>
        <v>0</v>
      </c>
      <c r="E880" s="67">
        <f>詳細表【係数】!H865</f>
        <v>0</v>
      </c>
      <c r="F880" s="67">
        <f>詳細表【係数】!I865</f>
        <v>0</v>
      </c>
      <c r="G880" s="67">
        <f>詳細表【係数】!AA865</f>
        <v>0</v>
      </c>
      <c r="H880" s="67">
        <f>詳細表【係数】!AE865</f>
        <v>0</v>
      </c>
      <c r="I880" s="67">
        <f>詳細表【係数】!M865</f>
        <v>9.1355155215439526E-6</v>
      </c>
      <c r="J880" s="67">
        <f>詳細表【係数】!N865</f>
        <v>4.7126508499196945E-6</v>
      </c>
      <c r="K880" s="67">
        <f>詳細表【係数】!O865</f>
        <v>2.9467220495708828E-6</v>
      </c>
      <c r="L880" s="67">
        <f>詳細表【係数】!AB865</f>
        <v>5.0839680402707823E-13</v>
      </c>
      <c r="M880" s="67">
        <f>詳細表【係数】!AF865</f>
        <v>4.9589524327231392E-13</v>
      </c>
      <c r="N880" s="67">
        <f>詳細表【係数】!U865</f>
        <v>9.820648465655343E-6</v>
      </c>
      <c r="O880" s="67">
        <f>詳細表【係数】!V865</f>
        <v>5.0660838164293765E-6</v>
      </c>
      <c r="P880" s="67">
        <f>詳細表【係数】!W865</f>
        <v>3.167716294344411E-6</v>
      </c>
      <c r="Q880" s="67">
        <f>詳細表【係数】!AC865</f>
        <v>5.4652485474282215E-13</v>
      </c>
      <c r="R880" s="67">
        <f>詳細表【係数】!AG865</f>
        <v>5.3308571897045762E-13</v>
      </c>
      <c r="S880" s="67">
        <f t="shared" si="71"/>
        <v>1.8956163987199294E-5</v>
      </c>
      <c r="T880" s="67">
        <f t="shared" si="72"/>
        <v>9.778734666349071E-6</v>
      </c>
      <c r="U880" s="67">
        <f t="shared" si="73"/>
        <v>6.1144383439152938E-6</v>
      </c>
      <c r="V880" s="67">
        <f t="shared" si="74"/>
        <v>1.0549216587699004E-12</v>
      </c>
      <c r="W880" s="67">
        <f t="shared" si="75"/>
        <v>1.0289809622427715E-12</v>
      </c>
    </row>
    <row r="881" spans="2:23" x14ac:dyDescent="0.15">
      <c r="B881" s="155" t="s">
        <v>64</v>
      </c>
      <c r="C881" s="41" t="s">
        <v>950</v>
      </c>
      <c r="D881" s="46">
        <f>詳細表【係数】!G866</f>
        <v>0</v>
      </c>
      <c r="E881" s="46">
        <f>詳細表【係数】!H866</f>
        <v>0</v>
      </c>
      <c r="F881" s="46">
        <f>詳細表【係数】!I866</f>
        <v>0</v>
      </c>
      <c r="G881" s="46">
        <f>詳細表【係数】!AA866</f>
        <v>0</v>
      </c>
      <c r="H881" s="46">
        <f>詳細表【係数】!AE866</f>
        <v>0</v>
      </c>
      <c r="I881" s="46">
        <f>詳細表【係数】!M866</f>
        <v>0</v>
      </c>
      <c r="J881" s="46">
        <f>詳細表【係数】!N866</f>
        <v>0</v>
      </c>
      <c r="K881" s="46">
        <f>詳細表【係数】!O866</f>
        <v>0</v>
      </c>
      <c r="L881" s="46">
        <f>詳細表【係数】!AB866</f>
        <v>0</v>
      </c>
      <c r="M881" s="46">
        <f>詳細表【係数】!AF866</f>
        <v>0</v>
      </c>
      <c r="N881" s="46">
        <f>詳細表【係数】!U866</f>
        <v>0</v>
      </c>
      <c r="O881" s="46">
        <f>詳細表【係数】!V866</f>
        <v>0</v>
      </c>
      <c r="P881" s="46">
        <f>詳細表【係数】!W866</f>
        <v>0</v>
      </c>
      <c r="Q881" s="46">
        <f>詳細表【係数】!AC866</f>
        <v>0</v>
      </c>
      <c r="R881" s="46">
        <f>詳細表【係数】!AG866</f>
        <v>0</v>
      </c>
      <c r="S881" s="46">
        <f t="shared" si="71"/>
        <v>0</v>
      </c>
      <c r="T881" s="46">
        <f t="shared" si="72"/>
        <v>0</v>
      </c>
      <c r="U881" s="46">
        <f t="shared" si="73"/>
        <v>0</v>
      </c>
      <c r="V881" s="46">
        <f t="shared" si="74"/>
        <v>0</v>
      </c>
      <c r="W881" s="46">
        <f t="shared" si="75"/>
        <v>0</v>
      </c>
    </row>
    <row r="882" spans="2:23" x14ac:dyDescent="0.15">
      <c r="B882" s="155" t="s">
        <v>65</v>
      </c>
      <c r="C882" s="41" t="s">
        <v>162</v>
      </c>
      <c r="D882" s="46">
        <f>詳細表【係数】!G867</f>
        <v>0</v>
      </c>
      <c r="E882" s="46">
        <f>詳細表【係数】!H867</f>
        <v>0</v>
      </c>
      <c r="F882" s="46">
        <f>詳細表【係数】!I867</f>
        <v>0</v>
      </c>
      <c r="G882" s="46">
        <f>詳細表【係数】!AA867</f>
        <v>0</v>
      </c>
      <c r="H882" s="46">
        <f>詳細表【係数】!AE867</f>
        <v>0</v>
      </c>
      <c r="I882" s="46">
        <f>詳細表【係数】!M867</f>
        <v>1.5566942647511274E-21</v>
      </c>
      <c r="J882" s="46">
        <f>詳細表【係数】!N867</f>
        <v>0</v>
      </c>
      <c r="K882" s="46">
        <f>詳細表【係数】!O867</f>
        <v>0</v>
      </c>
      <c r="L882" s="46">
        <f>詳細表【係数】!AB867</f>
        <v>0</v>
      </c>
      <c r="M882" s="46">
        <f>詳細表【係数】!AF867</f>
        <v>0</v>
      </c>
      <c r="N882" s="46">
        <f>詳細表【係数】!U867</f>
        <v>1.5064783226711848E-21</v>
      </c>
      <c r="O882" s="46">
        <f>詳細表【係数】!V867</f>
        <v>0</v>
      </c>
      <c r="P882" s="46">
        <f>詳細表【係数】!W867</f>
        <v>0</v>
      </c>
      <c r="Q882" s="46">
        <f>詳細表【係数】!AC867</f>
        <v>0</v>
      </c>
      <c r="R882" s="46">
        <f>詳細表【係数】!AG867</f>
        <v>0</v>
      </c>
      <c r="S882" s="46">
        <f t="shared" si="71"/>
        <v>3.0631725874223122E-21</v>
      </c>
      <c r="T882" s="46">
        <f t="shared" si="72"/>
        <v>0</v>
      </c>
      <c r="U882" s="46">
        <f t="shared" si="73"/>
        <v>0</v>
      </c>
      <c r="V882" s="46">
        <f t="shared" si="74"/>
        <v>0</v>
      </c>
      <c r="W882" s="46">
        <f t="shared" si="75"/>
        <v>0</v>
      </c>
    </row>
    <row r="883" spans="2:23" x14ac:dyDescent="0.15">
      <c r="B883" s="155" t="s">
        <v>66</v>
      </c>
      <c r="C883" s="41" t="s">
        <v>163</v>
      </c>
      <c r="D883" s="46">
        <f>詳細表【係数】!G868</f>
        <v>0</v>
      </c>
      <c r="E883" s="46">
        <f>詳細表【係数】!H868</f>
        <v>0</v>
      </c>
      <c r="F883" s="46">
        <f>詳細表【係数】!I868</f>
        <v>0</v>
      </c>
      <c r="G883" s="46">
        <f>詳細表【係数】!AA868</f>
        <v>0</v>
      </c>
      <c r="H883" s="46">
        <f>詳細表【係数】!AE868</f>
        <v>0</v>
      </c>
      <c r="I883" s="46">
        <f>詳細表【係数】!M868</f>
        <v>1.0022129929789345E-5</v>
      </c>
      <c r="J883" s="46">
        <f>詳細表【係数】!N868</f>
        <v>4.6666592668206783E-6</v>
      </c>
      <c r="K883" s="46">
        <f>詳細表【係数】!O868</f>
        <v>1.7984546839935665E-6</v>
      </c>
      <c r="L883" s="46">
        <f>詳細表【係数】!AB868</f>
        <v>3.8484111682803867E-13</v>
      </c>
      <c r="M883" s="46">
        <f>詳細表【係数】!AF868</f>
        <v>3.8484111682803867E-13</v>
      </c>
      <c r="N883" s="46">
        <f>詳細表【係数】!U868</f>
        <v>1.975175746245261E-6</v>
      </c>
      <c r="O883" s="46">
        <f>詳細表【係数】!V868</f>
        <v>9.1971190399530558E-7</v>
      </c>
      <c r="P883" s="46">
        <f>詳細表【係数】!W868</f>
        <v>3.5444202953173477E-7</v>
      </c>
      <c r="Q883" s="46">
        <f>詳細表【係数】!AC868</f>
        <v>7.5845039471829916E-14</v>
      </c>
      <c r="R883" s="46">
        <f>詳細表【係数】!AG868</f>
        <v>7.5845039471829916E-14</v>
      </c>
      <c r="S883" s="46">
        <f t="shared" si="71"/>
        <v>1.1997305676034605E-5</v>
      </c>
      <c r="T883" s="46">
        <f t="shared" si="72"/>
        <v>5.5863711708159839E-6</v>
      </c>
      <c r="U883" s="46">
        <f t="shared" si="73"/>
        <v>2.1528967135253015E-6</v>
      </c>
      <c r="V883" s="46">
        <f t="shared" si="74"/>
        <v>4.6068615629986856E-13</v>
      </c>
      <c r="W883" s="46">
        <f t="shared" si="75"/>
        <v>4.6068615629986856E-13</v>
      </c>
    </row>
    <row r="884" spans="2:23" x14ac:dyDescent="0.15">
      <c r="B884" s="155" t="s">
        <v>67</v>
      </c>
      <c r="C884" s="41" t="s">
        <v>164</v>
      </c>
      <c r="D884" s="46">
        <f>詳細表【係数】!G869</f>
        <v>1.2652886829096766E-5</v>
      </c>
      <c r="E884" s="46">
        <f>詳細表【係数】!H869</f>
        <v>6.031209388536125E-6</v>
      </c>
      <c r="F884" s="46">
        <f>詳細表【係数】!I869</f>
        <v>4.7659207056264482E-6</v>
      </c>
      <c r="G884" s="46">
        <f>詳細表【係数】!AA869</f>
        <v>0</v>
      </c>
      <c r="H884" s="46">
        <f>詳細表【係数】!AE869</f>
        <v>0</v>
      </c>
      <c r="I884" s="46">
        <f>詳細表【係数】!M869</f>
        <v>3.1975117577410966E-8</v>
      </c>
      <c r="J884" s="46">
        <f>詳細表【係数】!N869</f>
        <v>1.5241472711899225E-8</v>
      </c>
      <c r="K884" s="46">
        <f>詳細表【係数】!O869</f>
        <v>1.204396095415813E-8</v>
      </c>
      <c r="L884" s="46">
        <f>詳細表【係数】!AB869</f>
        <v>0</v>
      </c>
      <c r="M884" s="46">
        <f>詳細表【係数】!AF869</f>
        <v>0</v>
      </c>
      <c r="N884" s="46">
        <f>詳細表【係数】!U869</f>
        <v>2.5680943465873844E-8</v>
      </c>
      <c r="O884" s="46">
        <f>詳細表【係数】!V869</f>
        <v>1.2241249718733198E-8</v>
      </c>
      <c r="P884" s="46">
        <f>詳細表【係数】!W869</f>
        <v>9.6731553721458144E-9</v>
      </c>
      <c r="Q884" s="46">
        <f>詳細表【係数】!AC869</f>
        <v>0</v>
      </c>
      <c r="R884" s="46">
        <f>詳細表【係数】!AG869</f>
        <v>0</v>
      </c>
      <c r="S884" s="46">
        <f t="shared" si="71"/>
        <v>1.2710542890140051E-5</v>
      </c>
      <c r="T884" s="46">
        <f t="shared" si="72"/>
        <v>6.0586921109667573E-6</v>
      </c>
      <c r="U884" s="46">
        <f t="shared" si="73"/>
        <v>4.7876378219527524E-6</v>
      </c>
      <c r="V884" s="46">
        <f t="shared" si="74"/>
        <v>0</v>
      </c>
      <c r="W884" s="46">
        <f t="shared" si="75"/>
        <v>0</v>
      </c>
    </row>
    <row r="885" spans="2:23" x14ac:dyDescent="0.15">
      <c r="B885" s="155" t="s">
        <v>68</v>
      </c>
      <c r="C885" s="41" t="s">
        <v>208</v>
      </c>
      <c r="D885" s="67">
        <f>詳細表【係数】!G870</f>
        <v>0</v>
      </c>
      <c r="E885" s="67">
        <f>詳細表【係数】!H870</f>
        <v>0</v>
      </c>
      <c r="F885" s="67">
        <f>詳細表【係数】!I870</f>
        <v>0</v>
      </c>
      <c r="G885" s="67">
        <f>詳細表【係数】!AA870</f>
        <v>0</v>
      </c>
      <c r="H885" s="67">
        <f>詳細表【係数】!AE870</f>
        <v>0</v>
      </c>
      <c r="I885" s="67">
        <f>詳細表【係数】!M870</f>
        <v>5.7121462670924794E-7</v>
      </c>
      <c r="J885" s="67">
        <f>詳細表【係数】!N870</f>
        <v>2.8049507285987457E-7</v>
      </c>
      <c r="K885" s="67">
        <f>詳細表【係数】!O870</f>
        <v>1.595749354432502E-7</v>
      </c>
      <c r="L885" s="67">
        <f>詳細表【係数】!AB870</f>
        <v>2.6082859667088944E-14</v>
      </c>
      <c r="M885" s="67">
        <f>詳細表【係数】!AF870</f>
        <v>2.3474573700380051E-14</v>
      </c>
      <c r="N885" s="67">
        <f>詳細表【係数】!U870</f>
        <v>4.4509448223065086E-7</v>
      </c>
      <c r="O885" s="67">
        <f>詳細表【係数】!V870</f>
        <v>2.1856374711910591E-7</v>
      </c>
      <c r="P885" s="67">
        <f>詳細表【係数】!W870</f>
        <v>1.2434191973913801E-7</v>
      </c>
      <c r="Q885" s="67">
        <f>詳細表【係数】!AC870</f>
        <v>2.032394896030369E-14</v>
      </c>
      <c r="R885" s="67">
        <f>詳細表【係数】!AG870</f>
        <v>1.8291554064273321E-14</v>
      </c>
      <c r="S885" s="67">
        <f t="shared" si="71"/>
        <v>1.0163091089398988E-6</v>
      </c>
      <c r="T885" s="67">
        <f t="shared" si="72"/>
        <v>4.9905881997898048E-7</v>
      </c>
      <c r="U885" s="67">
        <f t="shared" si="73"/>
        <v>2.8391685518238821E-7</v>
      </c>
      <c r="V885" s="67">
        <f t="shared" si="74"/>
        <v>4.6406808627392635E-14</v>
      </c>
      <c r="W885" s="67">
        <f t="shared" si="75"/>
        <v>4.1766127764653369E-14</v>
      </c>
    </row>
    <row r="886" spans="2:23" x14ac:dyDescent="0.15">
      <c r="B886" s="162" t="s">
        <v>69</v>
      </c>
      <c r="C886" s="116" t="s">
        <v>165</v>
      </c>
      <c r="D886" s="46">
        <f>詳細表【係数】!G871</f>
        <v>0</v>
      </c>
      <c r="E886" s="46">
        <f>詳細表【係数】!H871</f>
        <v>0</v>
      </c>
      <c r="F886" s="46">
        <f>詳細表【係数】!I871</f>
        <v>0</v>
      </c>
      <c r="G886" s="46">
        <f>詳細表【係数】!AA871</f>
        <v>0</v>
      </c>
      <c r="H886" s="46">
        <f>詳細表【係数】!AE871</f>
        <v>0</v>
      </c>
      <c r="I886" s="46">
        <f>詳細表【係数】!M871</f>
        <v>0</v>
      </c>
      <c r="J886" s="46">
        <f>詳細表【係数】!N871</f>
        <v>0</v>
      </c>
      <c r="K886" s="46">
        <f>詳細表【係数】!O871</f>
        <v>0</v>
      </c>
      <c r="L886" s="46">
        <f>詳細表【係数】!AB871</f>
        <v>0</v>
      </c>
      <c r="M886" s="46">
        <f>詳細表【係数】!AF871</f>
        <v>0</v>
      </c>
      <c r="N886" s="46">
        <f>詳細表【係数】!U871</f>
        <v>0</v>
      </c>
      <c r="O886" s="46">
        <f>詳細表【係数】!V871</f>
        <v>0</v>
      </c>
      <c r="P886" s="46">
        <f>詳細表【係数】!W871</f>
        <v>0</v>
      </c>
      <c r="Q886" s="46">
        <f>詳細表【係数】!AC871</f>
        <v>0</v>
      </c>
      <c r="R886" s="46">
        <f>詳細表【係数】!AG871</f>
        <v>0</v>
      </c>
      <c r="S886" s="46">
        <f t="shared" si="71"/>
        <v>0</v>
      </c>
      <c r="T886" s="46">
        <f t="shared" si="72"/>
        <v>0</v>
      </c>
      <c r="U886" s="46">
        <f t="shared" si="73"/>
        <v>0</v>
      </c>
      <c r="V886" s="46">
        <f t="shared" si="74"/>
        <v>0</v>
      </c>
      <c r="W886" s="46">
        <f t="shared" si="75"/>
        <v>0</v>
      </c>
    </row>
    <row r="887" spans="2:23" x14ac:dyDescent="0.15">
      <c r="B887" s="155" t="s">
        <v>70</v>
      </c>
      <c r="C887" s="41" t="s">
        <v>166</v>
      </c>
      <c r="D887" s="46">
        <f>詳細表【係数】!G872</f>
        <v>0</v>
      </c>
      <c r="E887" s="46">
        <f>詳細表【係数】!H872</f>
        <v>0</v>
      </c>
      <c r="F887" s="46">
        <f>詳細表【係数】!I872</f>
        <v>0</v>
      </c>
      <c r="G887" s="46">
        <f>詳細表【係数】!AA872</f>
        <v>0</v>
      </c>
      <c r="H887" s="46">
        <f>詳細表【係数】!AE872</f>
        <v>0</v>
      </c>
      <c r="I887" s="46">
        <f>詳細表【係数】!M872</f>
        <v>1.7350542124146977E-5</v>
      </c>
      <c r="J887" s="46">
        <f>詳細表【係数】!N872</f>
        <v>3.7490867685670637E-6</v>
      </c>
      <c r="K887" s="46">
        <f>詳細表【係数】!O872</f>
        <v>9.3678729674191007E-7</v>
      </c>
      <c r="L887" s="46">
        <f>詳細表【係数】!AB872</f>
        <v>1.2610983685902256E-13</v>
      </c>
      <c r="M887" s="46">
        <f>詳細表【係数】!AF872</f>
        <v>1.2610983685902256E-13</v>
      </c>
      <c r="N887" s="46">
        <f>詳細表【係数】!U872</f>
        <v>7.5031938620258468E-6</v>
      </c>
      <c r="O887" s="46">
        <f>詳細表【係数】!V872</f>
        <v>1.6212821840860895E-6</v>
      </c>
      <c r="P887" s="46">
        <f>詳細表【係数】!W872</f>
        <v>4.051110705731481E-7</v>
      </c>
      <c r="Q887" s="46">
        <f>詳細表【係数】!AC872</f>
        <v>5.4535849490536837E-14</v>
      </c>
      <c r="R887" s="46">
        <f>詳細表【係数】!AG872</f>
        <v>5.4535849490536837E-14</v>
      </c>
      <c r="S887" s="46">
        <f t="shared" si="71"/>
        <v>2.4853735986172825E-5</v>
      </c>
      <c r="T887" s="46">
        <f t="shared" si="72"/>
        <v>5.3703689526531533E-6</v>
      </c>
      <c r="U887" s="46">
        <f t="shared" si="73"/>
        <v>1.3418983673150581E-6</v>
      </c>
      <c r="V887" s="46">
        <f t="shared" si="74"/>
        <v>1.8064568634955939E-13</v>
      </c>
      <c r="W887" s="46">
        <f t="shared" si="75"/>
        <v>1.8064568634955939E-13</v>
      </c>
    </row>
    <row r="888" spans="2:23" x14ac:dyDescent="0.15">
      <c r="B888" s="155" t="s">
        <v>71</v>
      </c>
      <c r="C888" s="41" t="s">
        <v>966</v>
      </c>
      <c r="D888" s="46">
        <f>詳細表【係数】!G873</f>
        <v>0</v>
      </c>
      <c r="E888" s="46">
        <f>詳細表【係数】!H873</f>
        <v>0</v>
      </c>
      <c r="F888" s="46">
        <f>詳細表【係数】!I873</f>
        <v>0</v>
      </c>
      <c r="G888" s="46">
        <f>詳細表【係数】!AA873</f>
        <v>0</v>
      </c>
      <c r="H888" s="46">
        <f>詳細表【係数】!AE873</f>
        <v>0</v>
      </c>
      <c r="I888" s="46">
        <f>詳細表【係数】!M873</f>
        <v>7.0305791828964044E-8</v>
      </c>
      <c r="J888" s="46">
        <f>詳細表【係数】!N873</f>
        <v>2.8208709441883921E-8</v>
      </c>
      <c r="K888" s="46">
        <f>詳細表【係数】!O873</f>
        <v>1.3170419732027545E-8</v>
      </c>
      <c r="L888" s="46">
        <f>詳細表【係数】!AB873</f>
        <v>3.5748707709642739E-15</v>
      </c>
      <c r="M888" s="46">
        <f>詳細表【係数】!AF873</f>
        <v>3.2769648733839173E-15</v>
      </c>
      <c r="N888" s="46">
        <f>詳細表【係数】!U873</f>
        <v>4.1809841404871268E-8</v>
      </c>
      <c r="O888" s="46">
        <f>詳細表【係数】!V873</f>
        <v>1.6775313061979919E-8</v>
      </c>
      <c r="P888" s="46">
        <f>詳細表【係数】!W873</f>
        <v>7.8322588496159277E-9</v>
      </c>
      <c r="Q888" s="46">
        <f>詳細表【係数】!AC873</f>
        <v>2.1259241392307424E-15</v>
      </c>
      <c r="R888" s="46">
        <f>詳細表【係数】!AG873</f>
        <v>1.9487637942948473E-15</v>
      </c>
      <c r="S888" s="46">
        <f t="shared" si="71"/>
        <v>1.1211563323383532E-7</v>
      </c>
      <c r="T888" s="46">
        <f t="shared" si="72"/>
        <v>4.4984022503863837E-8</v>
      </c>
      <c r="U888" s="46">
        <f t="shared" si="73"/>
        <v>2.1002678581643472E-8</v>
      </c>
      <c r="V888" s="46">
        <f t="shared" si="74"/>
        <v>5.7007949101950167E-15</v>
      </c>
      <c r="W888" s="46">
        <f t="shared" si="75"/>
        <v>5.225728667678765E-15</v>
      </c>
    </row>
    <row r="889" spans="2:23" x14ac:dyDescent="0.15">
      <c r="B889" s="155" t="s">
        <v>72</v>
      </c>
      <c r="C889" s="41" t="s">
        <v>967</v>
      </c>
      <c r="D889" s="46">
        <f>詳細表【係数】!G874</f>
        <v>0</v>
      </c>
      <c r="E889" s="46">
        <f>詳細表【係数】!H874</f>
        <v>0</v>
      </c>
      <c r="F889" s="46">
        <f>詳細表【係数】!I874</f>
        <v>0</v>
      </c>
      <c r="G889" s="46">
        <f>詳細表【係数】!AA874</f>
        <v>0</v>
      </c>
      <c r="H889" s="46">
        <f>詳細表【係数】!AE874</f>
        <v>0</v>
      </c>
      <c r="I889" s="46">
        <f>詳細表【係数】!M874</f>
        <v>7.3109416438319356E-6</v>
      </c>
      <c r="J889" s="46">
        <f>詳細表【係数】!N874</f>
        <v>1.9976342889121118E-6</v>
      </c>
      <c r="K889" s="46">
        <f>詳細表【係数】!O874</f>
        <v>7.2581983108406817E-7</v>
      </c>
      <c r="L889" s="46">
        <f>詳細表【係数】!AB874</f>
        <v>1.4936165094868392E-13</v>
      </c>
      <c r="M889" s="46">
        <f>詳細表【係数】!AF874</f>
        <v>1.2757974351866751E-13</v>
      </c>
      <c r="N889" s="46">
        <f>詳細表【係数】!U874</f>
        <v>1.7329476077534146E-6</v>
      </c>
      <c r="O889" s="46">
        <f>詳細表【係数】!V874</f>
        <v>4.7350884889870112E-7</v>
      </c>
      <c r="P889" s="46">
        <f>詳細表【係数】!W874</f>
        <v>1.720445602240999E-7</v>
      </c>
      <c r="Q889" s="46">
        <f>詳細表【係数】!AC874</f>
        <v>3.5403909415690105E-14</v>
      </c>
      <c r="R889" s="46">
        <f>詳細表【係数】!AG874</f>
        <v>3.024083929256863E-14</v>
      </c>
      <c r="S889" s="46">
        <f t="shared" si="71"/>
        <v>9.0438892515853497E-6</v>
      </c>
      <c r="T889" s="46">
        <f t="shared" si="72"/>
        <v>2.471143137810813E-6</v>
      </c>
      <c r="U889" s="46">
        <f t="shared" si="73"/>
        <v>8.9786439130816807E-7</v>
      </c>
      <c r="V889" s="46">
        <f t="shared" si="74"/>
        <v>1.8476556036437404E-13</v>
      </c>
      <c r="W889" s="46">
        <f t="shared" si="75"/>
        <v>1.5782058281123614E-13</v>
      </c>
    </row>
    <row r="890" spans="2:23" x14ac:dyDescent="0.15">
      <c r="B890" s="163" t="s">
        <v>73</v>
      </c>
      <c r="C890" s="62" t="s">
        <v>167</v>
      </c>
      <c r="D890" s="67">
        <f>詳細表【係数】!G875</f>
        <v>0</v>
      </c>
      <c r="E890" s="67">
        <f>詳細表【係数】!H875</f>
        <v>0</v>
      </c>
      <c r="F890" s="67">
        <f>詳細表【係数】!I875</f>
        <v>0</v>
      </c>
      <c r="G890" s="67">
        <f>詳細表【係数】!AA875</f>
        <v>0</v>
      </c>
      <c r="H890" s="67">
        <f>詳細表【係数】!AE875</f>
        <v>0</v>
      </c>
      <c r="I890" s="67">
        <f>詳細表【係数】!M875</f>
        <v>2.8362208627860228E-21</v>
      </c>
      <c r="J890" s="67">
        <f>詳細表【係数】!N875</f>
        <v>0</v>
      </c>
      <c r="K890" s="67">
        <f>詳細表【係数】!O875</f>
        <v>0</v>
      </c>
      <c r="L890" s="67">
        <f>詳細表【係数】!AB875</f>
        <v>0</v>
      </c>
      <c r="M890" s="67">
        <f>詳細表【係数】!AF875</f>
        <v>0</v>
      </c>
      <c r="N890" s="67">
        <f>詳細表【係数】!U875</f>
        <v>8.5049067603049514E-22</v>
      </c>
      <c r="O890" s="67">
        <f>詳細表【係数】!V875</f>
        <v>0</v>
      </c>
      <c r="P890" s="67">
        <f>詳細表【係数】!W875</f>
        <v>0</v>
      </c>
      <c r="Q890" s="67">
        <f>詳細表【係数】!AC875</f>
        <v>0</v>
      </c>
      <c r="R890" s="67">
        <f>詳細表【係数】!AG875</f>
        <v>0</v>
      </c>
      <c r="S890" s="67">
        <f t="shared" si="71"/>
        <v>3.6867115388165178E-21</v>
      </c>
      <c r="T890" s="67">
        <f t="shared" si="72"/>
        <v>0</v>
      </c>
      <c r="U890" s="67">
        <f t="shared" si="73"/>
        <v>0</v>
      </c>
      <c r="V890" s="67">
        <f t="shared" si="74"/>
        <v>0</v>
      </c>
      <c r="W890" s="67">
        <f t="shared" si="75"/>
        <v>0</v>
      </c>
    </row>
    <row r="891" spans="2:23" x14ac:dyDescent="0.15">
      <c r="B891" s="155" t="s">
        <v>74</v>
      </c>
      <c r="C891" s="41" t="s">
        <v>168</v>
      </c>
      <c r="D891" s="46">
        <f>詳細表【係数】!G876</f>
        <v>0</v>
      </c>
      <c r="E891" s="46">
        <f>詳細表【係数】!H876</f>
        <v>0</v>
      </c>
      <c r="F891" s="46">
        <f>詳細表【係数】!I876</f>
        <v>0</v>
      </c>
      <c r="G891" s="46">
        <f>詳細表【係数】!AA876</f>
        <v>0</v>
      </c>
      <c r="H891" s="46">
        <f>詳細表【係数】!AE876</f>
        <v>0</v>
      </c>
      <c r="I891" s="46">
        <f>詳細表【係数】!M876</f>
        <v>6.9466134789948373E-6</v>
      </c>
      <c r="J891" s="46">
        <f>詳細表【係数】!N876</f>
        <v>1.5416931254275045E-6</v>
      </c>
      <c r="K891" s="46">
        <f>詳細表【係数】!O876</f>
        <v>7.8418635303574764E-7</v>
      </c>
      <c r="L891" s="46">
        <f>詳細表【係数】!AB876</f>
        <v>1.7706550796108007E-13</v>
      </c>
      <c r="M891" s="46">
        <f>詳細表【係数】!AF876</f>
        <v>1.7278856332433901E-13</v>
      </c>
      <c r="N891" s="46">
        <f>詳細表【係数】!U876</f>
        <v>8.8043031276802523E-7</v>
      </c>
      <c r="O891" s="46">
        <f>詳細表【係数】!V876</f>
        <v>1.9539785317217026E-7</v>
      </c>
      <c r="P891" s="46">
        <f>詳細表【係数】!W876</f>
        <v>9.938964333619195E-8</v>
      </c>
      <c r="Q891" s="46">
        <f>詳細表【係数】!AC876</f>
        <v>2.2441703576281398E-14</v>
      </c>
      <c r="R891" s="46">
        <f>詳細表【係数】!AG876</f>
        <v>2.1899633441588608E-14</v>
      </c>
      <c r="S891" s="46">
        <f t="shared" si="71"/>
        <v>7.8270437917628623E-6</v>
      </c>
      <c r="T891" s="46">
        <f t="shared" si="72"/>
        <v>1.7370909785996747E-6</v>
      </c>
      <c r="U891" s="46">
        <f t="shared" si="73"/>
        <v>8.8357599637193964E-7</v>
      </c>
      <c r="V891" s="46">
        <f t="shared" si="74"/>
        <v>1.9950721153736148E-13</v>
      </c>
      <c r="W891" s="46">
        <f t="shared" si="75"/>
        <v>1.9468819676592762E-13</v>
      </c>
    </row>
    <row r="892" spans="2:23" x14ac:dyDescent="0.15">
      <c r="B892" s="155" t="s">
        <v>75</v>
      </c>
      <c r="C892" s="41" t="s">
        <v>968</v>
      </c>
      <c r="D892" s="46">
        <f>詳細表【係数】!G877</f>
        <v>0</v>
      </c>
      <c r="E892" s="46">
        <f>詳細表【係数】!H877</f>
        <v>0</v>
      </c>
      <c r="F892" s="46">
        <f>詳細表【係数】!I877</f>
        <v>0</v>
      </c>
      <c r="G892" s="46">
        <f>詳細表【係数】!AA877</f>
        <v>0</v>
      </c>
      <c r="H892" s="46">
        <f>詳細表【係数】!AE877</f>
        <v>0</v>
      </c>
      <c r="I892" s="46">
        <f>詳細表【係数】!M877</f>
        <v>4.6806748457830354E-6</v>
      </c>
      <c r="J892" s="46">
        <f>詳細表【係数】!N877</f>
        <v>1.8419430131361018E-6</v>
      </c>
      <c r="K892" s="46">
        <f>詳細表【係数】!O877</f>
        <v>1.4643246968865315E-6</v>
      </c>
      <c r="L892" s="46">
        <f>詳細表【係数】!AB877</f>
        <v>1.0632144052076121E-12</v>
      </c>
      <c r="M892" s="46">
        <f>詳細表【係数】!AF877</f>
        <v>9.8980198199089616E-13</v>
      </c>
      <c r="N892" s="46">
        <f>詳細表【係数】!U877</f>
        <v>1.3494099517135005E-6</v>
      </c>
      <c r="O892" s="46">
        <f>詳細表【係数】!V877</f>
        <v>5.3102091350231323E-7</v>
      </c>
      <c r="P892" s="46">
        <f>詳細表【係数】!W877</f>
        <v>4.2215586077267408E-7</v>
      </c>
      <c r="Q892" s="46">
        <f>詳細表【係数】!AC877</f>
        <v>3.0651821509987569E-13</v>
      </c>
      <c r="R892" s="46">
        <f>詳細表【係数】!AG877</f>
        <v>2.8535386215250331E-13</v>
      </c>
      <c r="S892" s="46">
        <f t="shared" si="71"/>
        <v>6.0300847974965357E-6</v>
      </c>
      <c r="T892" s="46">
        <f t="shared" si="72"/>
        <v>2.3729639266384153E-6</v>
      </c>
      <c r="U892" s="46">
        <f t="shared" si="73"/>
        <v>1.8864805576592057E-6</v>
      </c>
      <c r="V892" s="46">
        <f t="shared" si="74"/>
        <v>1.3697326203074878E-12</v>
      </c>
      <c r="W892" s="46">
        <f t="shared" si="75"/>
        <v>1.2751558441433995E-12</v>
      </c>
    </row>
    <row r="893" spans="2:23" x14ac:dyDescent="0.15">
      <c r="B893" s="155" t="s">
        <v>76</v>
      </c>
      <c r="C893" s="41" t="s">
        <v>169</v>
      </c>
      <c r="D893" s="46">
        <f>詳細表【係数】!G878</f>
        <v>0</v>
      </c>
      <c r="E893" s="46">
        <f>詳細表【係数】!H878</f>
        <v>0</v>
      </c>
      <c r="F893" s="46">
        <f>詳細表【係数】!I878</f>
        <v>0</v>
      </c>
      <c r="G893" s="46">
        <f>詳細表【係数】!AA878</f>
        <v>0</v>
      </c>
      <c r="H893" s="46">
        <f>詳細表【係数】!AE878</f>
        <v>0</v>
      </c>
      <c r="I893" s="46">
        <f>詳細表【係数】!M878</f>
        <v>1.2819935834152151E-4</v>
      </c>
      <c r="J893" s="46">
        <f>詳細表【係数】!N878</f>
        <v>5.8399930901273026E-5</v>
      </c>
      <c r="K893" s="46">
        <f>詳細表【係数】!O878</f>
        <v>4.2513285476641666E-5</v>
      </c>
      <c r="L893" s="46">
        <f>詳細表【係数】!AB878</f>
        <v>9.6637848308765207E-12</v>
      </c>
      <c r="M893" s="46">
        <f>詳細表【係数】!AF878</f>
        <v>8.7042600958958723E-12</v>
      </c>
      <c r="N893" s="46">
        <f>詳細表【係数】!U878</f>
        <v>1.898479397322753E-5</v>
      </c>
      <c r="O893" s="46">
        <f>詳細表【係数】!V878</f>
        <v>8.6483323360932976E-6</v>
      </c>
      <c r="P893" s="46">
        <f>詳細表【係数】!W878</f>
        <v>6.2957098720332739E-6</v>
      </c>
      <c r="Q893" s="46">
        <f>詳細表【係数】!AC878</f>
        <v>1.431091125487881E-12</v>
      </c>
      <c r="R893" s="46">
        <f>詳細表【係数】!AG878</f>
        <v>1.2889969711841198E-12</v>
      </c>
      <c r="S893" s="46">
        <f t="shared" si="71"/>
        <v>1.4718415231474905E-4</v>
      </c>
      <c r="T893" s="46">
        <f t="shared" si="72"/>
        <v>6.7048263237366325E-5</v>
      </c>
      <c r="U893" s="46">
        <f t="shared" si="73"/>
        <v>4.8808995348674939E-5</v>
      </c>
      <c r="V893" s="46">
        <f t="shared" si="74"/>
        <v>1.1094875956364401E-11</v>
      </c>
      <c r="W893" s="46">
        <f t="shared" si="75"/>
        <v>9.9932570670799925E-12</v>
      </c>
    </row>
    <row r="894" spans="2:23" x14ac:dyDescent="0.15">
      <c r="B894" s="155" t="s">
        <v>77</v>
      </c>
      <c r="C894" s="41" t="s">
        <v>969</v>
      </c>
      <c r="D894" s="46">
        <f>詳細表【係数】!G879</f>
        <v>0</v>
      </c>
      <c r="E894" s="46">
        <f>詳細表【係数】!H879</f>
        <v>0</v>
      </c>
      <c r="F894" s="46">
        <f>詳細表【係数】!I879</f>
        <v>0</v>
      </c>
      <c r="G894" s="46">
        <f>詳細表【係数】!AA879</f>
        <v>0</v>
      </c>
      <c r="H894" s="46">
        <f>詳細表【係数】!AE879</f>
        <v>0</v>
      </c>
      <c r="I894" s="46">
        <f>詳細表【係数】!M879</f>
        <v>9.6404818424029245E-6</v>
      </c>
      <c r="J894" s="46">
        <f>詳細表【係数】!N879</f>
        <v>4.3106738168280077E-6</v>
      </c>
      <c r="K894" s="46">
        <f>詳細表【係数】!O879</f>
        <v>2.2683265366068289E-6</v>
      </c>
      <c r="L894" s="46">
        <f>詳細表【係数】!AB879</f>
        <v>4.3781503488649075E-13</v>
      </c>
      <c r="M894" s="46">
        <f>詳細表【係数】!AF879</f>
        <v>4.2755374500633869E-13</v>
      </c>
      <c r="N894" s="46">
        <f>詳細表【係数】!U879</f>
        <v>3.9355606241884076E-6</v>
      </c>
      <c r="O894" s="46">
        <f>詳細表【係数】!V879</f>
        <v>1.7597583206483892E-6</v>
      </c>
      <c r="P894" s="46">
        <f>詳細表【係数】!W879</f>
        <v>9.2600522942807385E-7</v>
      </c>
      <c r="Q894" s="46">
        <f>詳細表【係数】!AC879</f>
        <v>1.7873044523545012E-13</v>
      </c>
      <c r="R894" s="46">
        <f>詳細表【係数】!AG879</f>
        <v>1.7454145042524428E-13</v>
      </c>
      <c r="S894" s="46">
        <f t="shared" si="71"/>
        <v>1.3576042466591333E-5</v>
      </c>
      <c r="T894" s="46">
        <f t="shared" si="72"/>
        <v>6.0704321374763971E-6</v>
      </c>
      <c r="U894" s="46">
        <f t="shared" si="73"/>
        <v>3.1943317660349027E-6</v>
      </c>
      <c r="V894" s="46">
        <f t="shared" si="74"/>
        <v>6.1654548012194087E-13</v>
      </c>
      <c r="W894" s="46">
        <f t="shared" si="75"/>
        <v>6.0209519543158294E-13</v>
      </c>
    </row>
    <row r="895" spans="2:23" x14ac:dyDescent="0.15">
      <c r="B895" s="155" t="s">
        <v>78</v>
      </c>
      <c r="C895" s="41" t="s">
        <v>970</v>
      </c>
      <c r="D895" s="67">
        <f>詳細表【係数】!G880</f>
        <v>0</v>
      </c>
      <c r="E895" s="67">
        <f>詳細表【係数】!H880</f>
        <v>0</v>
      </c>
      <c r="F895" s="67">
        <f>詳細表【係数】!I880</f>
        <v>0</v>
      </c>
      <c r="G895" s="67">
        <f>詳細表【係数】!AA880</f>
        <v>0</v>
      </c>
      <c r="H895" s="67">
        <f>詳細表【係数】!AE880</f>
        <v>0</v>
      </c>
      <c r="I895" s="67">
        <f>詳細表【係数】!M880</f>
        <v>1.0600955929087163E-5</v>
      </c>
      <c r="J895" s="67">
        <f>詳細表【係数】!N880</f>
        <v>5.0876717993319E-6</v>
      </c>
      <c r="K895" s="67">
        <f>詳細表【係数】!O880</f>
        <v>2.7404401478242136E-6</v>
      </c>
      <c r="L895" s="67">
        <f>詳細表【係数】!AB880</f>
        <v>4.6267098317010839E-13</v>
      </c>
      <c r="M895" s="67">
        <f>詳細表【係数】!AF880</f>
        <v>4.4130828892896126E-13</v>
      </c>
      <c r="N895" s="67">
        <f>詳細表【係数】!U880</f>
        <v>3.6726797439334272E-6</v>
      </c>
      <c r="O895" s="67">
        <f>詳細表【係数】!V880</f>
        <v>1.7626136063747018E-6</v>
      </c>
      <c r="P895" s="67">
        <f>詳細表【係数】!W880</f>
        <v>9.4941994738040399E-7</v>
      </c>
      <c r="Q895" s="67">
        <f>詳細表【係数】!AC880</f>
        <v>1.6029142648656787E-13</v>
      </c>
      <c r="R895" s="67">
        <f>詳細表【係数】!AG880</f>
        <v>1.5289036426726098E-13</v>
      </c>
      <c r="S895" s="67">
        <f t="shared" si="71"/>
        <v>1.427363567302059E-5</v>
      </c>
      <c r="T895" s="67">
        <f t="shared" si="72"/>
        <v>6.8502854057066014E-6</v>
      </c>
      <c r="U895" s="67">
        <f t="shared" si="73"/>
        <v>3.6898600952046175E-6</v>
      </c>
      <c r="V895" s="67">
        <f t="shared" si="74"/>
        <v>6.2296240965667628E-13</v>
      </c>
      <c r="W895" s="67">
        <f t="shared" si="75"/>
        <v>5.9419865319622221E-13</v>
      </c>
    </row>
    <row r="896" spans="2:23" x14ac:dyDescent="0.15">
      <c r="B896" s="162" t="s">
        <v>79</v>
      </c>
      <c r="C896" s="116" t="s">
        <v>971</v>
      </c>
      <c r="D896" s="46">
        <f>詳細表【係数】!G881</f>
        <v>1.9678920856964768E-5</v>
      </c>
      <c r="E896" s="46">
        <f>詳細表【係数】!H881</f>
        <v>8.6772836777974255E-6</v>
      </c>
      <c r="F896" s="46">
        <f>詳細表【係数】!I881</f>
        <v>4.8078609538391092E-6</v>
      </c>
      <c r="G896" s="46">
        <f>詳細表【係数】!AA881</f>
        <v>1.0587229806418214E-12</v>
      </c>
      <c r="H896" s="46">
        <f>詳細表【係数】!AE881</f>
        <v>1.0439156662272506E-12</v>
      </c>
      <c r="I896" s="46">
        <f>詳細表【係数】!M881</f>
        <v>2.3092779307936462E-5</v>
      </c>
      <c r="J896" s="46">
        <f>詳細表【係数】!N881</f>
        <v>1.0182600886512319E-5</v>
      </c>
      <c r="K896" s="46">
        <f>詳細表【係数】!O881</f>
        <v>5.64191871887918E-6</v>
      </c>
      <c r="L896" s="46">
        <f>詳細表【係数】!AB881</f>
        <v>1.2423880515556487E-12</v>
      </c>
      <c r="M896" s="46">
        <f>詳細表【係数】!AF881</f>
        <v>1.2250119948905346E-12</v>
      </c>
      <c r="N896" s="46">
        <f>詳細表【係数】!U881</f>
        <v>7.314530755870228E-6</v>
      </c>
      <c r="O896" s="46">
        <f>詳細表【係数】!V881</f>
        <v>3.2252916102458226E-6</v>
      </c>
      <c r="P896" s="46">
        <f>詳細表【係数】!W881</f>
        <v>1.7870515905020946E-6</v>
      </c>
      <c r="Q896" s="46">
        <f>詳細表【係数】!AC881</f>
        <v>3.9352065390874434E-13</v>
      </c>
      <c r="R896" s="46">
        <f>詳細表【係数】!AG881</f>
        <v>3.8801686853939131E-13</v>
      </c>
      <c r="S896" s="46">
        <f t="shared" si="71"/>
        <v>5.0086230920771458E-5</v>
      </c>
      <c r="T896" s="46">
        <f t="shared" si="72"/>
        <v>2.2085176174555565E-5</v>
      </c>
      <c r="U896" s="46">
        <f t="shared" si="73"/>
        <v>1.2236831263220383E-5</v>
      </c>
      <c r="V896" s="46">
        <f t="shared" si="74"/>
        <v>2.6946316861062144E-12</v>
      </c>
      <c r="W896" s="46">
        <f t="shared" si="75"/>
        <v>2.6569445296571767E-12</v>
      </c>
    </row>
    <row r="897" spans="2:23" x14ac:dyDescent="0.15">
      <c r="B897" s="155" t="s">
        <v>80</v>
      </c>
      <c r="C897" s="41" t="s">
        <v>972</v>
      </c>
      <c r="D897" s="46">
        <f>詳細表【係数】!G882</f>
        <v>0</v>
      </c>
      <c r="E897" s="46">
        <f>詳細表【係数】!H882</f>
        <v>0</v>
      </c>
      <c r="F897" s="46">
        <f>詳細表【係数】!I882</f>
        <v>0</v>
      </c>
      <c r="G897" s="46">
        <f>詳細表【係数】!AA882</f>
        <v>0</v>
      </c>
      <c r="H897" s="46">
        <f>詳細表【係数】!AE882</f>
        <v>0</v>
      </c>
      <c r="I897" s="46">
        <f>詳細表【係数】!M882</f>
        <v>7.7859104569511413E-21</v>
      </c>
      <c r="J897" s="46">
        <f>詳細表【係数】!N882</f>
        <v>0</v>
      </c>
      <c r="K897" s="46">
        <f>詳細表【係数】!O882</f>
        <v>0</v>
      </c>
      <c r="L897" s="46">
        <f>詳細表【係数】!AB882</f>
        <v>0</v>
      </c>
      <c r="M897" s="46">
        <f>詳細表【係数】!AF882</f>
        <v>0</v>
      </c>
      <c r="N897" s="46">
        <f>詳細表【係数】!U882</f>
        <v>3.3545585125691874E-21</v>
      </c>
      <c r="O897" s="46">
        <f>詳細表【係数】!V882</f>
        <v>0</v>
      </c>
      <c r="P897" s="46">
        <f>詳細表【係数】!W882</f>
        <v>0</v>
      </c>
      <c r="Q897" s="46">
        <f>詳細表【係数】!AC882</f>
        <v>0</v>
      </c>
      <c r="R897" s="46">
        <f>詳細表【係数】!AG882</f>
        <v>0</v>
      </c>
      <c r="S897" s="46">
        <f t="shared" si="71"/>
        <v>1.1140468969520329E-20</v>
      </c>
      <c r="T897" s="46">
        <f t="shared" si="72"/>
        <v>0</v>
      </c>
      <c r="U897" s="46">
        <f t="shared" si="73"/>
        <v>0</v>
      </c>
      <c r="V897" s="46">
        <f t="shared" si="74"/>
        <v>0</v>
      </c>
      <c r="W897" s="46">
        <f t="shared" si="75"/>
        <v>0</v>
      </c>
    </row>
    <row r="898" spans="2:23" x14ac:dyDescent="0.15">
      <c r="B898" s="155" t="s">
        <v>81</v>
      </c>
      <c r="C898" s="41" t="s">
        <v>973</v>
      </c>
      <c r="D898" s="46">
        <f>詳細表【係数】!G883</f>
        <v>0</v>
      </c>
      <c r="E898" s="46">
        <f>詳細表【係数】!H883</f>
        <v>0</v>
      </c>
      <c r="F898" s="46">
        <f>詳細表【係数】!I883</f>
        <v>0</v>
      </c>
      <c r="G898" s="46">
        <f>詳細表【係数】!AA883</f>
        <v>0</v>
      </c>
      <c r="H898" s="46">
        <f>詳細表【係数】!AE883</f>
        <v>0</v>
      </c>
      <c r="I898" s="46">
        <f>詳細表【係数】!M883</f>
        <v>1.2175139218376071E-20</v>
      </c>
      <c r="J898" s="46">
        <f>詳細表【係数】!N883</f>
        <v>4.3708517443985011E-21</v>
      </c>
      <c r="K898" s="46">
        <f>詳細表【係数】!O883</f>
        <v>3.7668579581739101E-21</v>
      </c>
      <c r="L898" s="46">
        <f>詳細表【係数】!AB883</f>
        <v>1.2198374216884421E-27</v>
      </c>
      <c r="M898" s="46">
        <f>詳細表【係数】!AF883</f>
        <v>1.1966024231800909E-27</v>
      </c>
      <c r="N898" s="46">
        <f>詳細表【係数】!U883</f>
        <v>3.9483908441687773E-21</v>
      </c>
      <c r="O898" s="46">
        <f>詳細表【係数】!V883</f>
        <v>1.41746477795956E-21</v>
      </c>
      <c r="P898" s="46">
        <f>詳細表【係数】!W883</f>
        <v>1.221589930642447E-21</v>
      </c>
      <c r="Q898" s="46">
        <f>詳細表【係数】!AC883</f>
        <v>3.9559259411996338E-28</v>
      </c>
      <c r="R898" s="46">
        <f>詳細表【係数】!AG883</f>
        <v>3.880574970891069E-28</v>
      </c>
      <c r="S898" s="46">
        <f t="shared" si="71"/>
        <v>1.6123530062544848E-20</v>
      </c>
      <c r="T898" s="46">
        <f t="shared" si="72"/>
        <v>5.7883165223580613E-21</v>
      </c>
      <c r="U898" s="46">
        <f t="shared" si="73"/>
        <v>4.9884478888163569E-21</v>
      </c>
      <c r="V898" s="46">
        <f t="shared" si="74"/>
        <v>1.6154300158084055E-27</v>
      </c>
      <c r="W898" s="46">
        <f t="shared" si="75"/>
        <v>1.5846599202691978E-27</v>
      </c>
    </row>
    <row r="899" spans="2:23" x14ac:dyDescent="0.15">
      <c r="B899" s="155" t="s">
        <v>82</v>
      </c>
      <c r="C899" s="41" t="s">
        <v>974</v>
      </c>
      <c r="D899" s="46">
        <f>詳細表【係数】!G884</f>
        <v>0</v>
      </c>
      <c r="E899" s="46">
        <f>詳細表【係数】!H884</f>
        <v>0</v>
      </c>
      <c r="F899" s="46">
        <f>詳細表【係数】!I884</f>
        <v>0</v>
      </c>
      <c r="G899" s="46">
        <f>詳細表【係数】!AA884</f>
        <v>0</v>
      </c>
      <c r="H899" s="46">
        <f>詳細表【係数】!AE884</f>
        <v>0</v>
      </c>
      <c r="I899" s="46">
        <f>詳細表【係数】!M884</f>
        <v>1.3248551144930077E-6</v>
      </c>
      <c r="J899" s="46">
        <f>詳細表【係数】!N884</f>
        <v>5.1281653584221623E-7</v>
      </c>
      <c r="K899" s="46">
        <f>詳細表【係数】!O884</f>
        <v>3.8859345157526368E-7</v>
      </c>
      <c r="L899" s="46">
        <f>詳細表【係数】!AB884</f>
        <v>1.1740086537495998E-13</v>
      </c>
      <c r="M899" s="46">
        <f>詳細表【係数】!AF884</f>
        <v>1.1467061269182137E-13</v>
      </c>
      <c r="N899" s="46">
        <f>詳細表【係数】!U884</f>
        <v>7.9327368169361487E-7</v>
      </c>
      <c r="O899" s="46">
        <f>詳細表【係数】!V884</f>
        <v>3.0705535795632655E-7</v>
      </c>
      <c r="P899" s="46">
        <f>詳細表【係数】!W884</f>
        <v>2.3267522209860916E-7</v>
      </c>
      <c r="Q899" s="46">
        <f>詳細表【係数】!AC884</f>
        <v>7.0295246394282196E-14</v>
      </c>
      <c r="R899" s="46">
        <f>詳細表【係数】!AG884</f>
        <v>6.8660473222322136E-14</v>
      </c>
      <c r="S899" s="46">
        <f t="shared" si="71"/>
        <v>2.1181287961866225E-6</v>
      </c>
      <c r="T899" s="46">
        <f t="shared" si="72"/>
        <v>8.1987189379854283E-7</v>
      </c>
      <c r="U899" s="46">
        <f t="shared" si="73"/>
        <v>6.2126867367387279E-7</v>
      </c>
      <c r="V899" s="46">
        <f t="shared" si="74"/>
        <v>1.8769611176924217E-13</v>
      </c>
      <c r="W899" s="46">
        <f t="shared" si="75"/>
        <v>1.8333108591414352E-13</v>
      </c>
    </row>
    <row r="900" spans="2:23" x14ac:dyDescent="0.15">
      <c r="B900" s="163" t="s">
        <v>83</v>
      </c>
      <c r="C900" s="62" t="s">
        <v>975</v>
      </c>
      <c r="D900" s="67">
        <f>詳細表【係数】!G885</f>
        <v>0</v>
      </c>
      <c r="E900" s="67">
        <f>詳細表【係数】!H885</f>
        <v>0</v>
      </c>
      <c r="F900" s="67">
        <f>詳細表【係数】!I885</f>
        <v>0</v>
      </c>
      <c r="G900" s="67">
        <f>詳細表【係数】!AA885</f>
        <v>0</v>
      </c>
      <c r="H900" s="67">
        <f>詳細表【係数】!AE885</f>
        <v>0</v>
      </c>
      <c r="I900" s="67">
        <f>詳細表【係数】!M885</f>
        <v>3.1111102050252825E-21</v>
      </c>
      <c r="J900" s="67">
        <f>詳細表【係数】!N885</f>
        <v>0</v>
      </c>
      <c r="K900" s="67">
        <f>詳細表【係数】!O885</f>
        <v>0</v>
      </c>
      <c r="L900" s="67">
        <f>詳細表【係数】!AB885</f>
        <v>0</v>
      </c>
      <c r="M900" s="67">
        <f>詳細表【係数】!AF885</f>
        <v>0</v>
      </c>
      <c r="N900" s="67">
        <f>詳細表【係数】!U885</f>
        <v>1.1238998765474351E-21</v>
      </c>
      <c r="O900" s="67">
        <f>詳細表【係数】!V885</f>
        <v>0</v>
      </c>
      <c r="P900" s="67">
        <f>詳細表【係数】!W885</f>
        <v>0</v>
      </c>
      <c r="Q900" s="67">
        <f>詳細表【係数】!AC885</f>
        <v>0</v>
      </c>
      <c r="R900" s="67">
        <f>詳細表【係数】!AG885</f>
        <v>0</v>
      </c>
      <c r="S900" s="67">
        <f t="shared" si="71"/>
        <v>4.2350100815727172E-21</v>
      </c>
      <c r="T900" s="67">
        <f t="shared" si="72"/>
        <v>0</v>
      </c>
      <c r="U900" s="67">
        <f t="shared" si="73"/>
        <v>0</v>
      </c>
      <c r="V900" s="67">
        <f t="shared" si="74"/>
        <v>0</v>
      </c>
      <c r="W900" s="67">
        <f t="shared" si="75"/>
        <v>0</v>
      </c>
    </row>
    <row r="901" spans="2:23" x14ac:dyDescent="0.15">
      <c r="B901" s="155" t="s">
        <v>84</v>
      </c>
      <c r="C901" s="41" t="s">
        <v>976</v>
      </c>
      <c r="D901" s="46">
        <f>詳細表【係数】!G886</f>
        <v>0</v>
      </c>
      <c r="E901" s="46">
        <f>詳細表【係数】!H886</f>
        <v>0</v>
      </c>
      <c r="F901" s="46">
        <f>詳細表【係数】!I886</f>
        <v>0</v>
      </c>
      <c r="G901" s="46">
        <f>詳細表【係数】!AA886</f>
        <v>0</v>
      </c>
      <c r="H901" s="46">
        <f>詳細表【係数】!AE886</f>
        <v>0</v>
      </c>
      <c r="I901" s="46">
        <f>詳細表【係数】!M886</f>
        <v>2.1962370957562608E-8</v>
      </c>
      <c r="J901" s="46">
        <f>詳細表【係数】!N886</f>
        <v>8.5517116335996878E-9</v>
      </c>
      <c r="K901" s="46">
        <f>詳細表【係数】!O886</f>
        <v>6.0332992613998438E-9</v>
      </c>
      <c r="L901" s="46">
        <f>詳細表【係数】!AB886</f>
        <v>7.2602879198554072E-16</v>
      </c>
      <c r="M901" s="46">
        <f>詳細表【係数】!AF886</f>
        <v>7.2602879198554072E-16</v>
      </c>
      <c r="N901" s="46">
        <f>詳細表【係数】!U886</f>
        <v>7.4966001945797146E-9</v>
      </c>
      <c r="O901" s="46">
        <f>詳細表【係数】!V886</f>
        <v>2.9190274228729191E-9</v>
      </c>
      <c r="P901" s="46">
        <f>詳細表【係数】!W886</f>
        <v>2.0593966154366091E-9</v>
      </c>
      <c r="Q901" s="46">
        <f>詳細表【係数】!AC886</f>
        <v>2.4782149403569306E-16</v>
      </c>
      <c r="R901" s="46">
        <f>詳細表【係数】!AG886</f>
        <v>2.4782149403569306E-16</v>
      </c>
      <c r="S901" s="46">
        <f t="shared" si="71"/>
        <v>2.9458971152142324E-8</v>
      </c>
      <c r="T901" s="46">
        <f t="shared" si="72"/>
        <v>1.1470739056472607E-8</v>
      </c>
      <c r="U901" s="46">
        <f t="shared" si="73"/>
        <v>8.0926958768364538E-9</v>
      </c>
      <c r="V901" s="46">
        <f t="shared" si="74"/>
        <v>9.7385028602123387E-16</v>
      </c>
      <c r="W901" s="46">
        <f t="shared" si="75"/>
        <v>9.7385028602123387E-16</v>
      </c>
    </row>
    <row r="902" spans="2:23" x14ac:dyDescent="0.15">
      <c r="B902" s="155" t="s">
        <v>85</v>
      </c>
      <c r="C902" s="41" t="s">
        <v>977</v>
      </c>
      <c r="D902" s="46">
        <f>詳細表【係数】!G887</f>
        <v>1.1139716452833398E-4</v>
      </c>
      <c r="E902" s="46">
        <f>詳細表【係数】!H887</f>
        <v>4.067922619674516E-5</v>
      </c>
      <c r="F902" s="46">
        <f>詳細表【係数】!I887</f>
        <v>1.8134086294881254E-5</v>
      </c>
      <c r="G902" s="46">
        <f>詳細表【係数】!AA887</f>
        <v>3.4031247218018823E-12</v>
      </c>
      <c r="H902" s="46">
        <f>詳細表【係数】!AE887</f>
        <v>3.3527940945169855E-12</v>
      </c>
      <c r="I902" s="46">
        <f>詳細表【係数】!M887</f>
        <v>1.5491087414477844E-6</v>
      </c>
      <c r="J902" s="46">
        <f>詳細表【係数】!N887</f>
        <v>5.6569253951415713E-7</v>
      </c>
      <c r="K902" s="46">
        <f>詳細表【係数】!O887</f>
        <v>2.5217582257602138E-7</v>
      </c>
      <c r="L902" s="46">
        <f>詳細表【係数】!AB887</f>
        <v>4.7324456390803958E-14</v>
      </c>
      <c r="M902" s="46">
        <f>詳細表【係数】!AF887</f>
        <v>4.662454975476249E-14</v>
      </c>
      <c r="N902" s="46">
        <f>詳細表【係数】!U887</f>
        <v>4.5660323846348729E-6</v>
      </c>
      <c r="O902" s="46">
        <f>詳細表【係数】!V887</f>
        <v>1.6673913109249908E-6</v>
      </c>
      <c r="P902" s="46">
        <f>詳細表【係数】!W887</f>
        <v>7.4329383192810756E-7</v>
      </c>
      <c r="Q902" s="46">
        <f>詳細表【係数】!AC887</f>
        <v>1.3948988517339355E-13</v>
      </c>
      <c r="R902" s="46">
        <f>詳細表【係数】!AG887</f>
        <v>1.374268948352205E-13</v>
      </c>
      <c r="S902" s="46">
        <f t="shared" si="71"/>
        <v>1.1751230565441664E-4</v>
      </c>
      <c r="T902" s="46">
        <f t="shared" si="72"/>
        <v>4.2912310047184309E-5</v>
      </c>
      <c r="U902" s="46">
        <f t="shared" si="73"/>
        <v>1.9129555949385384E-5</v>
      </c>
      <c r="V902" s="46">
        <f t="shared" si="74"/>
        <v>3.5899390633660797E-12</v>
      </c>
      <c r="W902" s="46">
        <f t="shared" si="75"/>
        <v>3.5368455391069684E-12</v>
      </c>
    </row>
    <row r="903" spans="2:23" x14ac:dyDescent="0.15">
      <c r="B903" s="155" t="s">
        <v>86</v>
      </c>
      <c r="C903" s="41" t="s">
        <v>951</v>
      </c>
      <c r="D903" s="46">
        <f>詳細表【係数】!G888</f>
        <v>1.4926107179901972E-9</v>
      </c>
      <c r="E903" s="46">
        <f>詳細表【係数】!H888</f>
        <v>5.561178642834445E-10</v>
      </c>
      <c r="F903" s="46">
        <f>詳細表【係数】!I888</f>
        <v>3.2596692131592368E-10</v>
      </c>
      <c r="G903" s="46">
        <f>詳細表【係数】!AA888</f>
        <v>4.8148732838393451E-17</v>
      </c>
      <c r="H903" s="46">
        <f>詳細表【係数】!AE888</f>
        <v>4.8148732838393451E-17</v>
      </c>
      <c r="I903" s="46">
        <f>詳細表【係数】!M888</f>
        <v>1.8028280359803708E-8</v>
      </c>
      <c r="J903" s="46">
        <f>詳細表【係数】!N888</f>
        <v>6.7169883276042854E-9</v>
      </c>
      <c r="K903" s="46">
        <f>詳細表【係数】!O888</f>
        <v>3.9371438076087451E-9</v>
      </c>
      <c r="L903" s="46">
        <f>詳細表【係数】!AB888</f>
        <v>5.8155743096140993E-16</v>
      </c>
      <c r="M903" s="46">
        <f>詳細表【係数】!AF888</f>
        <v>5.8155743096140993E-16</v>
      </c>
      <c r="N903" s="46">
        <f>詳細表【係数】!U888</f>
        <v>1.9726963534483637E-7</v>
      </c>
      <c r="O903" s="46">
        <f>詳細表【係数】!V888</f>
        <v>7.3498848007511627E-8</v>
      </c>
      <c r="P903" s="46">
        <f>詳細表【係数】!W888</f>
        <v>4.3081142944662652E-8</v>
      </c>
      <c r="Q903" s="46">
        <f>詳細表【係数】!AC888</f>
        <v>6.3635366240269786E-15</v>
      </c>
      <c r="R903" s="46">
        <f>詳細表【係数】!AG888</f>
        <v>6.3635366240269786E-15</v>
      </c>
      <c r="S903" s="46">
        <f t="shared" si="71"/>
        <v>2.1679052642263027E-7</v>
      </c>
      <c r="T903" s="46">
        <f t="shared" si="72"/>
        <v>8.077195419939936E-8</v>
      </c>
      <c r="U903" s="46">
        <f t="shared" si="73"/>
        <v>4.7344253673587322E-8</v>
      </c>
      <c r="V903" s="46">
        <f t="shared" si="74"/>
        <v>6.9932427878267816E-15</v>
      </c>
      <c r="W903" s="46">
        <f t="shared" si="75"/>
        <v>6.9932427878267816E-15</v>
      </c>
    </row>
    <row r="904" spans="2:23" x14ac:dyDescent="0.15">
      <c r="B904" s="155" t="s">
        <v>87</v>
      </c>
      <c r="C904" s="41" t="s">
        <v>978</v>
      </c>
      <c r="D904" s="46">
        <f>詳細表【係数】!G889</f>
        <v>0</v>
      </c>
      <c r="E904" s="46">
        <f>詳細表【係数】!H889</f>
        <v>0</v>
      </c>
      <c r="F904" s="46">
        <f>詳細表【係数】!I889</f>
        <v>0</v>
      </c>
      <c r="G904" s="46">
        <f>詳細表【係数】!AA889</f>
        <v>0</v>
      </c>
      <c r="H904" s="46">
        <f>詳細表【係数】!AE889</f>
        <v>0</v>
      </c>
      <c r="I904" s="46">
        <f>詳細表【係数】!M889</f>
        <v>2.0291795356978745E-7</v>
      </c>
      <c r="J904" s="46">
        <f>詳細表【係数】!N889</f>
        <v>6.4790904346858427E-8</v>
      </c>
      <c r="K904" s="46">
        <f>詳細表【係数】!O889</f>
        <v>3.5630376070918584E-8</v>
      </c>
      <c r="L904" s="46">
        <f>詳細表【係数】!AB889</f>
        <v>8.4023997337386101E-15</v>
      </c>
      <c r="M904" s="46">
        <f>詳細表【係数】!AF889</f>
        <v>8.4023997337386101E-15</v>
      </c>
      <c r="N904" s="46">
        <f>詳細表【係数】!U889</f>
        <v>8.7587208781535724E-6</v>
      </c>
      <c r="O904" s="46">
        <f>詳細表【係数】!V889</f>
        <v>2.7966251217988486E-6</v>
      </c>
      <c r="P904" s="46">
        <f>詳細表【係数】!W889</f>
        <v>1.5379443430149162E-6</v>
      </c>
      <c r="Q904" s="46">
        <f>詳細表【係数】!AC889</f>
        <v>3.6267995354673175E-13</v>
      </c>
      <c r="R904" s="46">
        <f>詳細表【係数】!AG889</f>
        <v>3.6267995354673175E-13</v>
      </c>
      <c r="S904" s="46">
        <f t="shared" si="71"/>
        <v>8.96163883172336E-6</v>
      </c>
      <c r="T904" s="46">
        <f t="shared" si="72"/>
        <v>2.8614160261457072E-6</v>
      </c>
      <c r="U904" s="46">
        <f t="shared" si="73"/>
        <v>1.5735747190858349E-6</v>
      </c>
      <c r="V904" s="46">
        <f t="shared" si="74"/>
        <v>3.7108235328047039E-13</v>
      </c>
      <c r="W904" s="46">
        <f t="shared" si="75"/>
        <v>3.7108235328047039E-13</v>
      </c>
    </row>
    <row r="905" spans="2:23" x14ac:dyDescent="0.15">
      <c r="B905" s="155" t="s">
        <v>88</v>
      </c>
      <c r="C905" s="41" t="s">
        <v>979</v>
      </c>
      <c r="D905" s="67">
        <f>詳細表【係数】!G890</f>
        <v>0</v>
      </c>
      <c r="E905" s="67">
        <f>詳細表【係数】!H890</f>
        <v>0</v>
      </c>
      <c r="F905" s="67">
        <f>詳細表【係数】!I890</f>
        <v>0</v>
      </c>
      <c r="G905" s="67">
        <f>詳細表【係数】!AA890</f>
        <v>0</v>
      </c>
      <c r="H905" s="67">
        <f>詳細表【係数】!AE890</f>
        <v>0</v>
      </c>
      <c r="I905" s="67">
        <f>詳細表【係数】!M890</f>
        <v>0</v>
      </c>
      <c r="J905" s="67">
        <f>詳細表【係数】!N890</f>
        <v>0</v>
      </c>
      <c r="K905" s="67">
        <f>詳細表【係数】!O890</f>
        <v>0</v>
      </c>
      <c r="L905" s="67">
        <f>詳細表【係数】!AB890</f>
        <v>0</v>
      </c>
      <c r="M905" s="67">
        <f>詳細表【係数】!AF890</f>
        <v>0</v>
      </c>
      <c r="N905" s="67">
        <f>詳細表【係数】!U890</f>
        <v>3.3758475017391565E-4</v>
      </c>
      <c r="O905" s="67">
        <f>詳細表【係数】!V890</f>
        <v>5.7626321654869284E-5</v>
      </c>
      <c r="P905" s="67">
        <f>詳細表【係数】!W890</f>
        <v>4.4182287881979687E-5</v>
      </c>
      <c r="Q905" s="67">
        <f>詳細表【係数】!AC890</f>
        <v>5.8130287752378039E-12</v>
      </c>
      <c r="R905" s="67">
        <f>詳細表【係数】!AG890</f>
        <v>5.8130287752378039E-12</v>
      </c>
      <c r="S905" s="67">
        <f t="shared" si="71"/>
        <v>3.3758475017391565E-4</v>
      </c>
      <c r="T905" s="67">
        <f t="shared" si="72"/>
        <v>5.7626321654869284E-5</v>
      </c>
      <c r="U905" s="67">
        <f t="shared" si="73"/>
        <v>4.4182287881979687E-5</v>
      </c>
      <c r="V905" s="67">
        <f t="shared" si="74"/>
        <v>5.8130287752378039E-12</v>
      </c>
      <c r="W905" s="67">
        <f t="shared" si="75"/>
        <v>5.8130287752378039E-12</v>
      </c>
    </row>
    <row r="906" spans="2:23" x14ac:dyDescent="0.15">
      <c r="B906" s="162" t="s">
        <v>89</v>
      </c>
      <c r="C906" s="116" t="s">
        <v>980</v>
      </c>
      <c r="D906" s="46">
        <f>詳細表【係数】!G891</f>
        <v>0</v>
      </c>
      <c r="E906" s="46">
        <f>詳細表【係数】!H891</f>
        <v>0</v>
      </c>
      <c r="F906" s="46">
        <f>詳細表【係数】!I891</f>
        <v>0</v>
      </c>
      <c r="G906" s="46">
        <f>詳細表【係数】!AA891</f>
        <v>0</v>
      </c>
      <c r="H906" s="46">
        <f>詳細表【係数】!AE891</f>
        <v>0</v>
      </c>
      <c r="I906" s="46">
        <f>詳細表【係数】!M891</f>
        <v>4.0768265807010806E-6</v>
      </c>
      <c r="J906" s="46">
        <f>詳細表【係数】!N891</f>
        <v>8.0264678143000562E-7</v>
      </c>
      <c r="K906" s="46">
        <f>詳細表【係数】!O891</f>
        <v>3.5324846247771366E-7</v>
      </c>
      <c r="L906" s="46">
        <f>詳細表【係数】!AB891</f>
        <v>7.0224439077264008E-14</v>
      </c>
      <c r="M906" s="46">
        <f>詳細表【係数】!AF891</f>
        <v>7.0224439077264008E-14</v>
      </c>
      <c r="N906" s="46">
        <f>詳細表【係数】!U891</f>
        <v>4.2970398249737194E-5</v>
      </c>
      <c r="O906" s="46">
        <f>詳細表【係数】!V891</f>
        <v>8.4600242784881829E-6</v>
      </c>
      <c r="P906" s="46">
        <f>詳細表【係数】!W891</f>
        <v>3.7232947767830664E-6</v>
      </c>
      <c r="Q906" s="46">
        <f>詳細表【係数】!AC891</f>
        <v>7.4017671693445398E-13</v>
      </c>
      <c r="R906" s="46">
        <f>詳細表【係数】!AG891</f>
        <v>7.4017671693445398E-13</v>
      </c>
      <c r="S906" s="46">
        <f t="shared" si="71"/>
        <v>4.7047224830438276E-5</v>
      </c>
      <c r="T906" s="46">
        <f t="shared" si="72"/>
        <v>9.2626710599181884E-6</v>
      </c>
      <c r="U906" s="46">
        <f t="shared" si="73"/>
        <v>4.0765432392607799E-6</v>
      </c>
      <c r="V906" s="46">
        <f t="shared" si="74"/>
        <v>8.1040115601171798E-13</v>
      </c>
      <c r="W906" s="46">
        <f t="shared" si="75"/>
        <v>8.1040115601171798E-13</v>
      </c>
    </row>
    <row r="907" spans="2:23" x14ac:dyDescent="0.15">
      <c r="B907" s="155" t="s">
        <v>90</v>
      </c>
      <c r="C907" s="41" t="s">
        <v>209</v>
      </c>
      <c r="D907" s="46">
        <f>詳細表【係数】!G892</f>
        <v>0</v>
      </c>
      <c r="E907" s="46">
        <f>詳細表【係数】!H892</f>
        <v>0</v>
      </c>
      <c r="F907" s="46">
        <f>詳細表【係数】!I892</f>
        <v>0</v>
      </c>
      <c r="G907" s="46">
        <f>詳細表【係数】!AA892</f>
        <v>0</v>
      </c>
      <c r="H907" s="46">
        <f>詳細表【係数】!AE892</f>
        <v>0</v>
      </c>
      <c r="I907" s="46">
        <f>詳細表【係数】!M892</f>
        <v>7.91563781876802E-5</v>
      </c>
      <c r="J907" s="46">
        <f>詳細表【係数】!N892</f>
        <v>2.0750049668172779E-5</v>
      </c>
      <c r="K907" s="46">
        <f>詳細表【係数】!O892</f>
        <v>1.3322890473654658E-5</v>
      </c>
      <c r="L907" s="46">
        <f>詳細表【係数】!AB892</f>
        <v>1.3422316618652572E-12</v>
      </c>
      <c r="M907" s="46">
        <f>詳細表【係数】!AF892</f>
        <v>1.3270205142919883E-12</v>
      </c>
      <c r="N907" s="46">
        <f>詳細表【係数】!U892</f>
        <v>1.0823605049383794E-4</v>
      </c>
      <c r="O907" s="46">
        <f>詳細表【係数】!V892</f>
        <v>2.837299375053448E-5</v>
      </c>
      <c r="P907" s="46">
        <f>詳細表【係数】!W892</f>
        <v>1.8217319678413378E-5</v>
      </c>
      <c r="Q907" s="46">
        <f>詳細表【係数】!AC892</f>
        <v>1.835327199832481E-12</v>
      </c>
      <c r="R907" s="46">
        <f>詳細表【係数】!AG892</f>
        <v>1.8145279341952139E-12</v>
      </c>
      <c r="S907" s="46">
        <f t="shared" si="71"/>
        <v>1.8739242868151814E-4</v>
      </c>
      <c r="T907" s="46">
        <f t="shared" si="72"/>
        <v>4.9123043418707259E-5</v>
      </c>
      <c r="U907" s="46">
        <f t="shared" si="73"/>
        <v>3.1540210152068036E-5</v>
      </c>
      <c r="V907" s="46">
        <f t="shared" si="74"/>
        <v>3.177558861697738E-12</v>
      </c>
      <c r="W907" s="46">
        <f t="shared" si="75"/>
        <v>3.1415484484872022E-12</v>
      </c>
    </row>
    <row r="908" spans="2:23" x14ac:dyDescent="0.15">
      <c r="B908" s="155" t="s">
        <v>91</v>
      </c>
      <c r="C908" s="41" t="s">
        <v>173</v>
      </c>
      <c r="D908" s="46">
        <f>詳細表【係数】!G893</f>
        <v>0</v>
      </c>
      <c r="E908" s="46">
        <f>詳細表【係数】!H893</f>
        <v>0</v>
      </c>
      <c r="F908" s="46">
        <f>詳細表【係数】!I893</f>
        <v>0</v>
      </c>
      <c r="G908" s="46">
        <f>詳細表【係数】!AA893</f>
        <v>0</v>
      </c>
      <c r="H908" s="46">
        <f>詳細表【係数】!AE893</f>
        <v>0</v>
      </c>
      <c r="I908" s="46">
        <f>詳細表【係数】!M893</f>
        <v>2.8140358950195947E-5</v>
      </c>
      <c r="J908" s="46">
        <f>詳細表【係数】!N893</f>
        <v>9.9786683087503658E-6</v>
      </c>
      <c r="K908" s="46">
        <f>詳細表【係数】!O893</f>
        <v>5.3703219291826503E-6</v>
      </c>
      <c r="L908" s="46">
        <f>詳細表【係数】!AB893</f>
        <v>4.7518651296602643E-13</v>
      </c>
      <c r="M908" s="46">
        <f>詳細表【係数】!AF893</f>
        <v>4.6338449499693566E-13</v>
      </c>
      <c r="N908" s="46">
        <f>詳細表【係数】!U893</f>
        <v>1.3236554581843143E-6</v>
      </c>
      <c r="O908" s="46">
        <f>詳細表【係数】!V893</f>
        <v>4.6937278929756827E-7</v>
      </c>
      <c r="P908" s="46">
        <f>詳細表【係数】!W893</f>
        <v>2.5260715211026238E-7</v>
      </c>
      <c r="Q908" s="46">
        <f>詳細表【係数】!AC893</f>
        <v>2.2351641734785783E-14</v>
      </c>
      <c r="R908" s="46">
        <f>詳細表【係数】!AG893</f>
        <v>2.1796502920457774E-14</v>
      </c>
      <c r="S908" s="46">
        <f t="shared" si="71"/>
        <v>2.9464014408380262E-5</v>
      </c>
      <c r="T908" s="46">
        <f t="shared" si="72"/>
        <v>1.0448041098047934E-5</v>
      </c>
      <c r="U908" s="46">
        <f t="shared" si="73"/>
        <v>5.6229290812929124E-6</v>
      </c>
      <c r="V908" s="46">
        <f t="shared" si="74"/>
        <v>4.9753815470081225E-13</v>
      </c>
      <c r="W908" s="46">
        <f t="shared" si="75"/>
        <v>4.8518099791739341E-13</v>
      </c>
    </row>
    <row r="909" spans="2:23" x14ac:dyDescent="0.15">
      <c r="B909" s="155" t="s">
        <v>92</v>
      </c>
      <c r="C909" s="41" t="s">
        <v>174</v>
      </c>
      <c r="D909" s="46">
        <f>詳細表【係数】!G894</f>
        <v>0</v>
      </c>
      <c r="E909" s="46">
        <f>詳細表【係数】!H894</f>
        <v>0</v>
      </c>
      <c r="F909" s="46">
        <f>詳細表【係数】!I894</f>
        <v>0</v>
      </c>
      <c r="G909" s="46">
        <f>詳細表【係数】!AA894</f>
        <v>0</v>
      </c>
      <c r="H909" s="46">
        <f>詳細表【係数】!AE894</f>
        <v>0</v>
      </c>
      <c r="I909" s="46">
        <f>詳細表【係数】!M894</f>
        <v>1.8196944887519674E-5</v>
      </c>
      <c r="J909" s="46">
        <f>詳細表【係数】!N894</f>
        <v>6.7243747588288629E-6</v>
      </c>
      <c r="K909" s="46">
        <f>詳細表【係数】!O894</f>
        <v>5.2373347960953253E-6</v>
      </c>
      <c r="L909" s="46">
        <f>詳細表【係数】!AB894</f>
        <v>3.0732758124600176E-13</v>
      </c>
      <c r="M909" s="46">
        <f>詳細表【係数】!AF894</f>
        <v>3.0417550348963251E-13</v>
      </c>
      <c r="N909" s="46">
        <f>詳細表【係数】!U894</f>
        <v>2.7708032035179742E-5</v>
      </c>
      <c r="O909" s="46">
        <f>詳細表【係数】!V894</f>
        <v>1.0239036958449586E-5</v>
      </c>
      <c r="P909" s="46">
        <f>詳細表【係数】!W894</f>
        <v>7.9747584666642815E-6</v>
      </c>
      <c r="Q909" s="46">
        <f>詳細表【係数】!AC894</f>
        <v>4.679600075229559E-13</v>
      </c>
      <c r="R909" s="46">
        <f>詳細表【係数】!AG894</f>
        <v>4.6316041770220769E-13</v>
      </c>
      <c r="S909" s="46">
        <f t="shared" si="71"/>
        <v>4.590497692269942E-5</v>
      </c>
      <c r="T909" s="46">
        <f t="shared" si="72"/>
        <v>1.6963411717278448E-5</v>
      </c>
      <c r="U909" s="46">
        <f t="shared" si="73"/>
        <v>1.3212093262759608E-5</v>
      </c>
      <c r="V909" s="46">
        <f t="shared" si="74"/>
        <v>7.7528758876895771E-13</v>
      </c>
      <c r="W909" s="46">
        <f t="shared" si="75"/>
        <v>7.673359211918402E-13</v>
      </c>
    </row>
    <row r="910" spans="2:23" x14ac:dyDescent="0.15">
      <c r="B910" s="163" t="s">
        <v>93</v>
      </c>
      <c r="C910" s="62" t="s">
        <v>175</v>
      </c>
      <c r="D910" s="67">
        <f>詳細表【係数】!G895</f>
        <v>5.2378288508959209E-4</v>
      </c>
      <c r="E910" s="67">
        <f>詳細表【係数】!H895</f>
        <v>2.2714955359626817E-4</v>
      </c>
      <c r="F910" s="67">
        <f>詳細表【係数】!I895</f>
        <v>1.8657347094572867E-4</v>
      </c>
      <c r="G910" s="67">
        <f>詳細表【係数】!AA895</f>
        <v>7.8981979062385025E-11</v>
      </c>
      <c r="H910" s="67">
        <f>詳細表【係数】!AE895</f>
        <v>5.7745572168999737E-11</v>
      </c>
      <c r="I910" s="67">
        <f>詳細表【係数】!M895</f>
        <v>1.1104545405610034E-5</v>
      </c>
      <c r="J910" s="67">
        <f>詳細表【係数】!N895</f>
        <v>4.8157215586422974E-6</v>
      </c>
      <c r="K910" s="67">
        <f>詳細表【係数】!O895</f>
        <v>3.9554816290813489E-6</v>
      </c>
      <c r="L910" s="67">
        <f>詳細表【係数】!AB895</f>
        <v>1.6744704679939596E-12</v>
      </c>
      <c r="M910" s="67">
        <f>詳細表【係数】!AF895</f>
        <v>1.2242445226401509E-12</v>
      </c>
      <c r="N910" s="67">
        <f>詳細表【係数】!U895</f>
        <v>2.6489296674858738E-5</v>
      </c>
      <c r="O910" s="67">
        <f>詳細表【係数】!V895</f>
        <v>1.1487645140875634E-5</v>
      </c>
      <c r="P910" s="67">
        <f>詳細表【係数】!W895</f>
        <v>9.4355889896902417E-6</v>
      </c>
      <c r="Q910" s="67">
        <f>詳細表【係数】!AC895</f>
        <v>3.9943593708548445E-12</v>
      </c>
      <c r="R910" s="67">
        <f>詳細表【係数】!AG895</f>
        <v>2.920369558433468E-12</v>
      </c>
      <c r="S910" s="67">
        <f t="shared" si="71"/>
        <v>5.6137672717006086E-4</v>
      </c>
      <c r="T910" s="67">
        <f t="shared" si="72"/>
        <v>2.434529202957861E-4</v>
      </c>
      <c r="U910" s="67">
        <f t="shared" si="73"/>
        <v>1.9996454156450026E-4</v>
      </c>
      <c r="V910" s="67">
        <f t="shared" si="74"/>
        <v>8.4650808901233829E-11</v>
      </c>
      <c r="W910" s="67">
        <f t="shared" si="75"/>
        <v>6.1890186250073356E-11</v>
      </c>
    </row>
    <row r="911" spans="2:23" x14ac:dyDescent="0.15">
      <c r="B911" s="155" t="s">
        <v>94</v>
      </c>
      <c r="C911" s="41" t="s">
        <v>981</v>
      </c>
      <c r="D911" s="46">
        <f>詳細表【係数】!G896</f>
        <v>0</v>
      </c>
      <c r="E911" s="46">
        <f>詳細表【係数】!H896</f>
        <v>0</v>
      </c>
      <c r="F911" s="46">
        <f>詳細表【係数】!I896</f>
        <v>0</v>
      </c>
      <c r="G911" s="46">
        <f>詳細表【係数】!AA896</f>
        <v>0</v>
      </c>
      <c r="H911" s="46">
        <f>詳細表【係数】!AE896</f>
        <v>0</v>
      </c>
      <c r="I911" s="46">
        <f>詳細表【係数】!M896</f>
        <v>2.9850154821695002E-5</v>
      </c>
      <c r="J911" s="46">
        <f>詳細表【係数】!N896</f>
        <v>9.7010465755103984E-6</v>
      </c>
      <c r="K911" s="46">
        <f>詳細表【係数】!O896</f>
        <v>7.0505639403055586E-6</v>
      </c>
      <c r="L911" s="46">
        <f>詳細表【係数】!AB896</f>
        <v>1.3803539801939884E-12</v>
      </c>
      <c r="M911" s="46">
        <f>詳細表【係数】!AF896</f>
        <v>1.1164627780980788E-12</v>
      </c>
      <c r="N911" s="46">
        <f>詳細表【係数】!U896</f>
        <v>2.7485702958870948E-5</v>
      </c>
      <c r="O911" s="46">
        <f>詳細表【係数】!V896</f>
        <v>8.9326198191393562E-6</v>
      </c>
      <c r="P911" s="46">
        <f>詳細表【係数】!W896</f>
        <v>6.4920837869463758E-6</v>
      </c>
      <c r="Q911" s="46">
        <f>詳細表【係数】!AC896</f>
        <v>1.2710151657281362E-12</v>
      </c>
      <c r="R911" s="46">
        <f>詳細表【係数】!AG896</f>
        <v>1.0280269722801103E-12</v>
      </c>
      <c r="S911" s="46">
        <f t="shared" si="71"/>
        <v>5.733585778056595E-5</v>
      </c>
      <c r="T911" s="46">
        <f t="shared" si="72"/>
        <v>1.8633666394649755E-5</v>
      </c>
      <c r="U911" s="46">
        <f t="shared" si="73"/>
        <v>1.3542647727251934E-5</v>
      </c>
      <c r="V911" s="46">
        <f t="shared" si="74"/>
        <v>2.6513691459221245E-12</v>
      </c>
      <c r="W911" s="46">
        <f t="shared" si="75"/>
        <v>2.1444897503781893E-12</v>
      </c>
    </row>
    <row r="912" spans="2:23" x14ac:dyDescent="0.15">
      <c r="B912" s="155" t="s">
        <v>95</v>
      </c>
      <c r="C912" s="41" t="s">
        <v>210</v>
      </c>
      <c r="D912" s="46">
        <f>詳細表【係数】!G897</f>
        <v>0</v>
      </c>
      <c r="E912" s="46">
        <f>詳細表【係数】!H897</f>
        <v>0</v>
      </c>
      <c r="F912" s="46">
        <f>詳細表【係数】!I897</f>
        <v>0</v>
      </c>
      <c r="G912" s="46">
        <f>詳細表【係数】!AA897</f>
        <v>0</v>
      </c>
      <c r="H912" s="46">
        <f>詳細表【係数】!AE897</f>
        <v>0</v>
      </c>
      <c r="I912" s="46">
        <f>詳細表【係数】!M897</f>
        <v>0</v>
      </c>
      <c r="J912" s="46">
        <f>詳細表【係数】!N897</f>
        <v>0</v>
      </c>
      <c r="K912" s="46">
        <f>詳細表【係数】!O897</f>
        <v>0</v>
      </c>
      <c r="L912" s="46">
        <f>詳細表【係数】!AB897</f>
        <v>0</v>
      </c>
      <c r="M912" s="46">
        <f>詳細表【係数】!AF897</f>
        <v>0</v>
      </c>
      <c r="N912" s="46">
        <f>詳細表【係数】!U897</f>
        <v>0</v>
      </c>
      <c r="O912" s="46">
        <f>詳細表【係数】!V897</f>
        <v>0</v>
      </c>
      <c r="P912" s="46">
        <f>詳細表【係数】!W897</f>
        <v>0</v>
      </c>
      <c r="Q912" s="46">
        <f>詳細表【係数】!AC897</f>
        <v>0</v>
      </c>
      <c r="R912" s="46">
        <f>詳細表【係数】!AG897</f>
        <v>0</v>
      </c>
      <c r="S912" s="46">
        <f t="shared" si="71"/>
        <v>0</v>
      </c>
      <c r="T912" s="46">
        <f t="shared" si="72"/>
        <v>0</v>
      </c>
      <c r="U912" s="46">
        <f t="shared" si="73"/>
        <v>0</v>
      </c>
      <c r="V912" s="46">
        <f t="shared" si="74"/>
        <v>0</v>
      </c>
      <c r="W912" s="46">
        <f t="shared" si="75"/>
        <v>0</v>
      </c>
    </row>
    <row r="913" spans="2:23" x14ac:dyDescent="0.15">
      <c r="B913" s="155" t="s">
        <v>96</v>
      </c>
      <c r="C913" s="41" t="s">
        <v>176</v>
      </c>
      <c r="D913" s="46">
        <f>詳細表【係数】!G898</f>
        <v>0</v>
      </c>
      <c r="E913" s="46">
        <f>詳細表【係数】!H898</f>
        <v>0</v>
      </c>
      <c r="F913" s="46">
        <f>詳細表【係数】!I898</f>
        <v>0</v>
      </c>
      <c r="G913" s="46">
        <f>詳細表【係数】!AA898</f>
        <v>0</v>
      </c>
      <c r="H913" s="46">
        <f>詳細表【係数】!AE898</f>
        <v>0</v>
      </c>
      <c r="I913" s="46">
        <f>詳細表【係数】!M898</f>
        <v>7.9093628392232055E-4</v>
      </c>
      <c r="J913" s="46">
        <f>詳細表【係数】!N898</f>
        <v>3.5090748867817753E-4</v>
      </c>
      <c r="K913" s="46">
        <f>詳細表【係数】!O898</f>
        <v>2.6422604630981216E-4</v>
      </c>
      <c r="L913" s="46">
        <f>詳細表【係数】!AB898</f>
        <v>8.3053589760334452E-11</v>
      </c>
      <c r="M913" s="46">
        <f>詳細表【係数】!AF898</f>
        <v>7.1332104110751329E-11</v>
      </c>
      <c r="N913" s="46">
        <f>詳細表【係数】!U898</f>
        <v>1.4861753118740247E-4</v>
      </c>
      <c r="O913" s="46">
        <f>詳細表【係数】!V898</f>
        <v>6.5935784844641139E-5</v>
      </c>
      <c r="P913" s="46">
        <f>詳細表【係数】!W898</f>
        <v>4.9648275690724552E-5</v>
      </c>
      <c r="Q913" s="46">
        <f>詳細表【係数】!AC898</f>
        <v>1.5605832881026974E-11</v>
      </c>
      <c r="R913" s="46">
        <f>詳細表【係数】!AG898</f>
        <v>1.3403356784658259E-11</v>
      </c>
      <c r="S913" s="46">
        <f t="shared" si="71"/>
        <v>9.3955381510972308E-4</v>
      </c>
      <c r="T913" s="46">
        <f t="shared" si="72"/>
        <v>4.1684327352281867E-4</v>
      </c>
      <c r="U913" s="46">
        <f t="shared" si="73"/>
        <v>3.1387432200053671E-4</v>
      </c>
      <c r="V913" s="46">
        <f t="shared" si="74"/>
        <v>9.8659422641361429E-11</v>
      </c>
      <c r="W913" s="46">
        <f t="shared" si="75"/>
        <v>8.4735460895409584E-11</v>
      </c>
    </row>
    <row r="914" spans="2:23" x14ac:dyDescent="0.15">
      <c r="B914" s="155" t="s">
        <v>97</v>
      </c>
      <c r="C914" s="41" t="s">
        <v>982</v>
      </c>
      <c r="D914" s="46">
        <f>詳細表【係数】!G899</f>
        <v>0</v>
      </c>
      <c r="E914" s="46">
        <f>詳細表【係数】!H899</f>
        <v>0</v>
      </c>
      <c r="F914" s="46">
        <f>詳細表【係数】!I899</f>
        <v>0</v>
      </c>
      <c r="G914" s="46">
        <f>詳細表【係数】!AA899</f>
        <v>0</v>
      </c>
      <c r="H914" s="46">
        <f>詳細表【係数】!AE899</f>
        <v>0</v>
      </c>
      <c r="I914" s="46">
        <f>詳細表【係数】!M899</f>
        <v>0</v>
      </c>
      <c r="J914" s="46">
        <f>詳細表【係数】!N899</f>
        <v>0</v>
      </c>
      <c r="K914" s="46">
        <f>詳細表【係数】!O899</f>
        <v>0</v>
      </c>
      <c r="L914" s="46">
        <f>詳細表【係数】!AB899</f>
        <v>0</v>
      </c>
      <c r="M914" s="46">
        <f>詳細表【係数】!AF899</f>
        <v>0</v>
      </c>
      <c r="N914" s="46">
        <f>詳細表【係数】!U899</f>
        <v>0</v>
      </c>
      <c r="O914" s="46">
        <f>詳細表【係数】!V899</f>
        <v>0</v>
      </c>
      <c r="P914" s="46">
        <f>詳細表【係数】!W899</f>
        <v>0</v>
      </c>
      <c r="Q914" s="46">
        <f>詳細表【係数】!AC899</f>
        <v>0</v>
      </c>
      <c r="R914" s="46">
        <f>詳細表【係数】!AG899</f>
        <v>0</v>
      </c>
      <c r="S914" s="46">
        <f t="shared" si="71"/>
        <v>0</v>
      </c>
      <c r="T914" s="46">
        <f t="shared" si="72"/>
        <v>0</v>
      </c>
      <c r="U914" s="46">
        <f t="shared" si="73"/>
        <v>0</v>
      </c>
      <c r="V914" s="46">
        <f t="shared" si="74"/>
        <v>0</v>
      </c>
      <c r="W914" s="46">
        <f t="shared" si="75"/>
        <v>0</v>
      </c>
    </row>
    <row r="915" spans="2:23" x14ac:dyDescent="0.15">
      <c r="B915" s="155" t="s">
        <v>98</v>
      </c>
      <c r="C915" s="41" t="s">
        <v>983</v>
      </c>
      <c r="D915" s="67">
        <f>詳細表【係数】!G900</f>
        <v>0</v>
      </c>
      <c r="E915" s="67">
        <f>詳細表【係数】!H900</f>
        <v>0</v>
      </c>
      <c r="F915" s="67">
        <f>詳細表【係数】!I900</f>
        <v>0</v>
      </c>
      <c r="G915" s="67">
        <f>詳細表【係数】!AA900</f>
        <v>0</v>
      </c>
      <c r="H915" s="67">
        <f>詳細表【係数】!AE900</f>
        <v>0</v>
      </c>
      <c r="I915" s="67">
        <f>詳細表【係数】!M900</f>
        <v>0</v>
      </c>
      <c r="J915" s="67">
        <f>詳細表【係数】!N900</f>
        <v>0</v>
      </c>
      <c r="K915" s="67">
        <f>詳細表【係数】!O900</f>
        <v>0</v>
      </c>
      <c r="L915" s="67">
        <f>詳細表【係数】!AB900</f>
        <v>0</v>
      </c>
      <c r="M915" s="67">
        <f>詳細表【係数】!AF900</f>
        <v>0</v>
      </c>
      <c r="N915" s="67">
        <f>詳細表【係数】!U900</f>
        <v>0</v>
      </c>
      <c r="O915" s="67">
        <f>詳細表【係数】!V900</f>
        <v>0</v>
      </c>
      <c r="P915" s="67">
        <f>詳細表【係数】!W900</f>
        <v>0</v>
      </c>
      <c r="Q915" s="67">
        <f>詳細表【係数】!AC900</f>
        <v>0</v>
      </c>
      <c r="R915" s="67">
        <f>詳細表【係数】!AG900</f>
        <v>0</v>
      </c>
      <c r="S915" s="67">
        <f t="shared" ref="S915:S957" si="76">D915+I915+N915</f>
        <v>0</v>
      </c>
      <c r="T915" s="67">
        <f t="shared" ref="T915:T957" si="77">E915+J915+O915</f>
        <v>0</v>
      </c>
      <c r="U915" s="67">
        <f t="shared" ref="U915:U957" si="78">F915+K915+P915</f>
        <v>0</v>
      </c>
      <c r="V915" s="67">
        <f t="shared" ref="V915:V957" si="79">G915+L915+Q915</f>
        <v>0</v>
      </c>
      <c r="W915" s="67">
        <f t="shared" ref="W915:W957" si="80">H915+M915+R915</f>
        <v>0</v>
      </c>
    </row>
    <row r="916" spans="2:23" x14ac:dyDescent="0.15">
      <c r="B916" s="162" t="s">
        <v>99</v>
      </c>
      <c r="C916" s="116" t="s">
        <v>177</v>
      </c>
      <c r="D916" s="46">
        <f>詳細表【係数】!G901</f>
        <v>0</v>
      </c>
      <c r="E916" s="46">
        <f>詳細表【係数】!H901</f>
        <v>0</v>
      </c>
      <c r="F916" s="46">
        <f>詳細表【係数】!I901</f>
        <v>0</v>
      </c>
      <c r="G916" s="46">
        <f>詳細表【係数】!AA901</f>
        <v>0</v>
      </c>
      <c r="H916" s="46">
        <f>詳細表【係数】!AE901</f>
        <v>0</v>
      </c>
      <c r="I916" s="46">
        <f>詳細表【係数】!M901</f>
        <v>4.2972965199827044E-3</v>
      </c>
      <c r="J916" s="46">
        <f>詳細表【係数】!N901</f>
        <v>1.5727417988630177E-3</v>
      </c>
      <c r="K916" s="46">
        <f>詳細表【係数】!O901</f>
        <v>2.7524329974651975E-4</v>
      </c>
      <c r="L916" s="46">
        <f>詳細表【係数】!AB901</f>
        <v>2.6561469657809393E-11</v>
      </c>
      <c r="M916" s="46">
        <f>詳細表【係数】!AF901</f>
        <v>2.6561469657809393E-11</v>
      </c>
      <c r="N916" s="46">
        <f>詳細表【係数】!U901</f>
        <v>1.4214658759804603E-3</v>
      </c>
      <c r="O916" s="46">
        <f>詳細表【係数】!V901</f>
        <v>5.2023377684463402E-4</v>
      </c>
      <c r="P916" s="46">
        <f>詳細表【係数】!W901</f>
        <v>9.104537151732639E-5</v>
      </c>
      <c r="Q916" s="46">
        <f>詳細表【係数】!AC901</f>
        <v>8.7860408419334317E-12</v>
      </c>
      <c r="R916" s="46">
        <f>詳細表【係数】!AG901</f>
        <v>8.7860408419334317E-12</v>
      </c>
      <c r="S916" s="46">
        <f t="shared" si="76"/>
        <v>5.7187623959631647E-3</v>
      </c>
      <c r="T916" s="46">
        <f t="shared" si="77"/>
        <v>2.0929755757076516E-3</v>
      </c>
      <c r="U916" s="46">
        <f t="shared" si="78"/>
        <v>3.6628867126384614E-4</v>
      </c>
      <c r="V916" s="46">
        <f t="shared" si="79"/>
        <v>3.5347510499742825E-11</v>
      </c>
      <c r="W916" s="46">
        <f t="shared" si="80"/>
        <v>3.5347510499742825E-11</v>
      </c>
    </row>
    <row r="917" spans="2:23" x14ac:dyDescent="0.15">
      <c r="B917" s="155" t="s">
        <v>100</v>
      </c>
      <c r="C917" s="41" t="s">
        <v>178</v>
      </c>
      <c r="D917" s="46">
        <f>詳細表【係数】!G902</f>
        <v>0</v>
      </c>
      <c r="E917" s="46">
        <f>詳細表【係数】!H902</f>
        <v>0</v>
      </c>
      <c r="F917" s="46">
        <f>詳細表【係数】!I902</f>
        <v>0</v>
      </c>
      <c r="G917" s="46">
        <f>詳細表【係数】!AA902</f>
        <v>0</v>
      </c>
      <c r="H917" s="46">
        <f>詳細表【係数】!AE902</f>
        <v>0</v>
      </c>
      <c r="I917" s="46">
        <f>詳細表【係数】!M902</f>
        <v>3.1519359650434214E-4</v>
      </c>
      <c r="J917" s="46">
        <f>詳細表【係数】!N902</f>
        <v>1.0123465926660126E-4</v>
      </c>
      <c r="K917" s="46">
        <f>詳細表【係数】!O902</f>
        <v>2.7620045291887218E-5</v>
      </c>
      <c r="L917" s="46">
        <f>詳細表【係数】!AB902</f>
        <v>2.0008555416631131E-12</v>
      </c>
      <c r="M917" s="46">
        <f>詳細表【係数】!AF902</f>
        <v>2.0008555416631131E-12</v>
      </c>
      <c r="N917" s="46">
        <f>詳細表【係数】!U902</f>
        <v>2.7184493856952216E-4</v>
      </c>
      <c r="O917" s="46">
        <f>詳細表【係数】!V902</f>
        <v>8.7311830045559336E-5</v>
      </c>
      <c r="P917" s="46">
        <f>詳細表【係数】!W902</f>
        <v>2.3821453224088787E-5</v>
      </c>
      <c r="Q917" s="46">
        <f>詳細表【係数】!AC902</f>
        <v>1.7256773546235538E-12</v>
      </c>
      <c r="R917" s="46">
        <f>詳細表【係数】!AG902</f>
        <v>1.7256773546235538E-12</v>
      </c>
      <c r="S917" s="46">
        <f t="shared" si="76"/>
        <v>5.8703853507386435E-4</v>
      </c>
      <c r="T917" s="46">
        <f t="shared" si="77"/>
        <v>1.8854648931216061E-4</v>
      </c>
      <c r="U917" s="46">
        <f t="shared" si="78"/>
        <v>5.1441498515976002E-5</v>
      </c>
      <c r="V917" s="46">
        <f t="shared" si="79"/>
        <v>3.7265328962866666E-12</v>
      </c>
      <c r="W917" s="46">
        <f t="shared" si="80"/>
        <v>3.7265328962866666E-12</v>
      </c>
    </row>
    <row r="918" spans="2:23" x14ac:dyDescent="0.15">
      <c r="B918" s="155" t="s">
        <v>101</v>
      </c>
      <c r="C918" s="41" t="s">
        <v>179</v>
      </c>
      <c r="D918" s="46">
        <f>詳細表【係数】!G903</f>
        <v>0</v>
      </c>
      <c r="E918" s="46">
        <f>詳細表【係数】!H903</f>
        <v>0</v>
      </c>
      <c r="F918" s="46">
        <f>詳細表【係数】!I903</f>
        <v>0</v>
      </c>
      <c r="G918" s="46">
        <f>詳細表【係数】!AA903</f>
        <v>0</v>
      </c>
      <c r="H918" s="46">
        <f>詳細表【係数】!AE903</f>
        <v>0</v>
      </c>
      <c r="I918" s="46">
        <f>詳細表【係数】!M903</f>
        <v>8.3221533371960628E-4</v>
      </c>
      <c r="J918" s="46">
        <f>詳細表【係数】!N903</f>
        <v>4.2424148743700705E-4</v>
      </c>
      <c r="K918" s="46">
        <f>詳細表【係数】!O903</f>
        <v>7.4460867951647229E-5</v>
      </c>
      <c r="L918" s="46">
        <f>詳細表【係数】!AB903</f>
        <v>1.4085055990939302E-11</v>
      </c>
      <c r="M918" s="46">
        <f>詳細表【係数】!AF903</f>
        <v>1.4085055990939302E-11</v>
      </c>
      <c r="N918" s="46">
        <f>詳細表【係数】!U903</f>
        <v>6.1258189519651268E-4</v>
      </c>
      <c r="O918" s="46">
        <f>詳細表【係数】!V903</f>
        <v>3.1227813747867101E-4</v>
      </c>
      <c r="P918" s="46">
        <f>詳細表【係数】!W903</f>
        <v>5.4809588047275272E-5</v>
      </c>
      <c r="Q918" s="46">
        <f>詳細表【係数】!AC903</f>
        <v>1.0367809800276596E-11</v>
      </c>
      <c r="R918" s="46">
        <f>詳細表【係数】!AG903</f>
        <v>1.0367809800276596E-11</v>
      </c>
      <c r="S918" s="46">
        <f t="shared" si="76"/>
        <v>1.444797228916119E-3</v>
      </c>
      <c r="T918" s="46">
        <f t="shared" si="77"/>
        <v>7.3651962491567806E-4</v>
      </c>
      <c r="U918" s="46">
        <f t="shared" si="78"/>
        <v>1.292704559989225E-4</v>
      </c>
      <c r="V918" s="46">
        <f t="shared" si="79"/>
        <v>2.4452865791215898E-11</v>
      </c>
      <c r="W918" s="46">
        <f t="shared" si="80"/>
        <v>2.4452865791215898E-11</v>
      </c>
    </row>
    <row r="919" spans="2:23" x14ac:dyDescent="0.15">
      <c r="B919" s="155" t="s">
        <v>102</v>
      </c>
      <c r="C919" s="41" t="s">
        <v>180</v>
      </c>
      <c r="D919" s="46">
        <f>詳細表【係数】!G904</f>
        <v>0</v>
      </c>
      <c r="E919" s="46">
        <f>詳細表【係数】!H904</f>
        <v>0</v>
      </c>
      <c r="F919" s="46">
        <f>詳細表【係数】!I904</f>
        <v>0</v>
      </c>
      <c r="G919" s="46">
        <f>詳細表【係数】!AA904</f>
        <v>0</v>
      </c>
      <c r="H919" s="46">
        <f>詳細表【係数】!AE904</f>
        <v>0</v>
      </c>
      <c r="I919" s="46">
        <f>詳細表【係数】!M904</f>
        <v>2.3684669985841783E-4</v>
      </c>
      <c r="J919" s="46">
        <f>詳細表【係数】!N904</f>
        <v>1.4948709395543429E-4</v>
      </c>
      <c r="K919" s="46">
        <f>詳細表【係数】!O904</f>
        <v>1.0546382558081143E-4</v>
      </c>
      <c r="L919" s="46">
        <f>詳細表【係数】!AB904</f>
        <v>1.5607416510719853E-11</v>
      </c>
      <c r="M919" s="46">
        <f>詳細表【係数】!AF904</f>
        <v>1.5160029469053025E-11</v>
      </c>
      <c r="N919" s="46">
        <f>詳細表【係数】!U904</f>
        <v>1.0693490491260808E-4</v>
      </c>
      <c r="O919" s="46">
        <f>詳細表【係数】!V904</f>
        <v>6.7492551879938447E-5</v>
      </c>
      <c r="P919" s="46">
        <f>詳細表【係数】!W904</f>
        <v>4.7616302726386195E-5</v>
      </c>
      <c r="Q919" s="46">
        <f>詳細表【係数】!AC904</f>
        <v>7.0466576122993393E-12</v>
      </c>
      <c r="R919" s="46">
        <f>詳細表【係数】!AG904</f>
        <v>6.8446649698501356E-12</v>
      </c>
      <c r="S919" s="46">
        <f t="shared" si="76"/>
        <v>3.4378160477102594E-4</v>
      </c>
      <c r="T919" s="46">
        <f t="shared" si="77"/>
        <v>2.1697964583537274E-4</v>
      </c>
      <c r="U919" s="46">
        <f t="shared" si="78"/>
        <v>1.5308012830719762E-4</v>
      </c>
      <c r="V919" s="46">
        <f t="shared" si="79"/>
        <v>2.2654074123019193E-11</v>
      </c>
      <c r="W919" s="46">
        <f t="shared" si="80"/>
        <v>2.2004694438903161E-11</v>
      </c>
    </row>
    <row r="920" spans="2:23" x14ac:dyDescent="0.15">
      <c r="B920" s="163" t="s">
        <v>103</v>
      </c>
      <c r="C920" s="62" t="s">
        <v>181</v>
      </c>
      <c r="D920" s="67">
        <f>詳細表【係数】!G905</f>
        <v>0.20699266764792607</v>
      </c>
      <c r="E920" s="67">
        <f>詳細表【係数】!H905</f>
        <v>0.14288498133568481</v>
      </c>
      <c r="F920" s="67">
        <f>詳細表【係数】!I905</f>
        <v>9.4377922376287338E-2</v>
      </c>
      <c r="G920" s="67">
        <f>詳細表【係数】!AA905</f>
        <v>2.6099374651905922E-8</v>
      </c>
      <c r="H920" s="67">
        <f>詳細表【係数】!AE905</f>
        <v>2.4605571944015233E-8</v>
      </c>
      <c r="I920" s="67">
        <f>詳細表【係数】!M905</f>
        <v>4.9280049044155925E-3</v>
      </c>
      <c r="J920" s="67">
        <f>詳細表【係数】!N905</f>
        <v>3.401752809849543E-3</v>
      </c>
      <c r="K920" s="67">
        <f>詳細表【係数】!O905</f>
        <v>2.2469146836156446E-3</v>
      </c>
      <c r="L920" s="67">
        <f>詳細表【係数】!AB905</f>
        <v>6.2136426255222987E-10</v>
      </c>
      <c r="M920" s="67">
        <f>詳細表【係数】!AF905</f>
        <v>5.8580035995430906E-10</v>
      </c>
      <c r="N920" s="67">
        <f>詳細表【係数】!U905</f>
        <v>6.8649825840219475E-3</v>
      </c>
      <c r="O920" s="67">
        <f>詳細表【係数】!V905</f>
        <v>4.7388292519433368E-3</v>
      </c>
      <c r="P920" s="67">
        <f>詳細表【係数】!W905</f>
        <v>3.1300760591742604E-3</v>
      </c>
      <c r="Q920" s="67">
        <f>詳細表【係数】!AC905</f>
        <v>8.6559468253219173E-10</v>
      </c>
      <c r="R920" s="67">
        <f>詳細表【係数】!AG905</f>
        <v>8.1605220506107166E-10</v>
      </c>
      <c r="S920" s="67">
        <f t="shared" si="76"/>
        <v>0.21878565513636361</v>
      </c>
      <c r="T920" s="67">
        <f t="shared" si="77"/>
        <v>0.15102556339747769</v>
      </c>
      <c r="U920" s="67">
        <f t="shared" si="78"/>
        <v>9.9754913119077235E-2</v>
      </c>
      <c r="V920" s="67">
        <f t="shared" si="79"/>
        <v>2.7586333596990346E-8</v>
      </c>
      <c r="W920" s="67">
        <f t="shared" si="80"/>
        <v>2.6007424509030613E-8</v>
      </c>
    </row>
    <row r="921" spans="2:23" x14ac:dyDescent="0.15">
      <c r="B921" s="155" t="s">
        <v>104</v>
      </c>
      <c r="C921" s="41" t="s">
        <v>182</v>
      </c>
      <c r="D921" s="46">
        <f>詳細表【係数】!G906</f>
        <v>0</v>
      </c>
      <c r="E921" s="46">
        <f>詳細表【係数】!H906</f>
        <v>0</v>
      </c>
      <c r="F921" s="46">
        <f>詳細表【係数】!I906</f>
        <v>0</v>
      </c>
      <c r="G921" s="46">
        <f>詳細表【係数】!AA906</f>
        <v>0</v>
      </c>
      <c r="H921" s="46">
        <f>詳細表【係数】!AE906</f>
        <v>0</v>
      </c>
      <c r="I921" s="46">
        <f>詳細表【係数】!M906</f>
        <v>3.2125952365426834E-3</v>
      </c>
      <c r="J921" s="46">
        <f>詳細表【係数】!N906</f>
        <v>2.1758264616256913E-3</v>
      </c>
      <c r="K921" s="46">
        <f>詳細表【係数】!O906</f>
        <v>1.0161003827220193E-3</v>
      </c>
      <c r="L921" s="46">
        <f>詳細表【係数】!AB906</f>
        <v>1.5582281831817828E-10</v>
      </c>
      <c r="M921" s="46">
        <f>詳細表【係数】!AF906</f>
        <v>1.4908430804441337E-10</v>
      </c>
      <c r="N921" s="46">
        <f>詳細表【係数】!U906</f>
        <v>3.6320010260796772E-3</v>
      </c>
      <c r="O921" s="46">
        <f>詳細表【係数】!V906</f>
        <v>2.4598816095177975E-3</v>
      </c>
      <c r="P921" s="46">
        <f>詳細表【係数】!W906</f>
        <v>1.1487527562351518E-3</v>
      </c>
      <c r="Q921" s="46">
        <f>詳細表【係数】!AC906</f>
        <v>1.7616555910333437E-10</v>
      </c>
      <c r="R921" s="46">
        <f>詳細表【係数】!AG906</f>
        <v>1.6854733320603733E-10</v>
      </c>
      <c r="S921" s="46">
        <f t="shared" si="76"/>
        <v>6.844596262622361E-3</v>
      </c>
      <c r="T921" s="46">
        <f t="shared" si="77"/>
        <v>4.6357080711434892E-3</v>
      </c>
      <c r="U921" s="46">
        <f t="shared" si="78"/>
        <v>2.1648531389571709E-3</v>
      </c>
      <c r="V921" s="46">
        <f t="shared" si="79"/>
        <v>3.3198837742151262E-10</v>
      </c>
      <c r="W921" s="46">
        <f t="shared" si="80"/>
        <v>3.1763164125045072E-10</v>
      </c>
    </row>
    <row r="922" spans="2:23" x14ac:dyDescent="0.15">
      <c r="B922" s="155" t="s">
        <v>105</v>
      </c>
      <c r="C922" s="41" t="s">
        <v>183</v>
      </c>
      <c r="D922" s="46">
        <f>詳細表【係数】!G907</f>
        <v>0</v>
      </c>
      <c r="E922" s="46">
        <f>詳細表【係数】!H907</f>
        <v>0</v>
      </c>
      <c r="F922" s="46">
        <f>詳細表【係数】!I907</f>
        <v>0</v>
      </c>
      <c r="G922" s="46">
        <f>詳細表【係数】!AA907</f>
        <v>0</v>
      </c>
      <c r="H922" s="46">
        <f>詳細表【係数】!AE907</f>
        <v>0</v>
      </c>
      <c r="I922" s="46">
        <f>詳細表【係数】!M907</f>
        <v>4.4160489984622726E-3</v>
      </c>
      <c r="J922" s="46">
        <f>詳細表【係数】!N907</f>
        <v>3.15799151340075E-3</v>
      </c>
      <c r="K922" s="46">
        <f>詳細表【係数】!O907</f>
        <v>8.3887316930024035E-4</v>
      </c>
      <c r="L922" s="46">
        <f>詳細表【係数】!AB907</f>
        <v>1.7449842074102206E-10</v>
      </c>
      <c r="M922" s="46">
        <f>詳細表【係数】!AF907</f>
        <v>1.5822782376859143E-10</v>
      </c>
      <c r="N922" s="46">
        <f>詳細表【係数】!U907</f>
        <v>6.6387744409624318E-4</v>
      </c>
      <c r="O922" s="46">
        <f>詳細表【係数】!V907</f>
        <v>4.7475001638889265E-4</v>
      </c>
      <c r="P922" s="46">
        <f>詳細表【係数】!W907</f>
        <v>1.2611023468034023E-4</v>
      </c>
      <c r="Q922" s="46">
        <f>詳細表【係数】!AC907</f>
        <v>2.6232853304100465E-11</v>
      </c>
      <c r="R922" s="46">
        <f>詳細表【係数】!AG907</f>
        <v>2.3786847307396493E-11</v>
      </c>
      <c r="S922" s="46">
        <f t="shared" si="76"/>
        <v>5.0799264425585161E-3</v>
      </c>
      <c r="T922" s="46">
        <f t="shared" si="77"/>
        <v>3.6327415297896428E-3</v>
      </c>
      <c r="U922" s="46">
        <f t="shared" si="78"/>
        <v>9.6498340398058053E-4</v>
      </c>
      <c r="V922" s="46">
        <f t="shared" si="79"/>
        <v>2.0073127404512253E-10</v>
      </c>
      <c r="W922" s="46">
        <f t="shared" si="80"/>
        <v>1.8201467107598793E-10</v>
      </c>
    </row>
    <row r="923" spans="2:23" x14ac:dyDescent="0.15">
      <c r="B923" s="155" t="s">
        <v>106</v>
      </c>
      <c r="C923" s="41" t="s">
        <v>211</v>
      </c>
      <c r="D923" s="46">
        <f>詳細表【係数】!G908</f>
        <v>0</v>
      </c>
      <c r="E923" s="46">
        <f>詳細表【係数】!H908</f>
        <v>0</v>
      </c>
      <c r="F923" s="46">
        <f>詳細表【係数】!I908</f>
        <v>0</v>
      </c>
      <c r="G923" s="46">
        <f>詳細表【係数】!AA908</f>
        <v>0</v>
      </c>
      <c r="H923" s="46">
        <f>詳細表【係数】!AE908</f>
        <v>0</v>
      </c>
      <c r="I923" s="46">
        <f>詳細表【係数】!M908</f>
        <v>0</v>
      </c>
      <c r="J923" s="46">
        <f>詳細表【係数】!N908</f>
        <v>0</v>
      </c>
      <c r="K923" s="46">
        <f>詳細表【係数】!O908</f>
        <v>0</v>
      </c>
      <c r="L923" s="46">
        <f>詳細表【係数】!AB908</f>
        <v>0</v>
      </c>
      <c r="M923" s="46">
        <f>詳細表【係数】!AF908</f>
        <v>0</v>
      </c>
      <c r="N923" s="46">
        <f>詳細表【係数】!U908</f>
        <v>3.3936351652787272E-3</v>
      </c>
      <c r="O923" s="46">
        <f>詳細表【係数】!V908</f>
        <v>2.5224516857045758E-3</v>
      </c>
      <c r="P923" s="46">
        <f>詳細表【係数】!W908</f>
        <v>6.876983962559349E-4</v>
      </c>
      <c r="Q923" s="46">
        <f>詳細表【係数】!AC908</f>
        <v>1.1332808312584828E-10</v>
      </c>
      <c r="R923" s="46">
        <f>詳細表【係数】!AG908</f>
        <v>7.2625743411635152E-11</v>
      </c>
      <c r="S923" s="46">
        <f t="shared" si="76"/>
        <v>3.3936351652787272E-3</v>
      </c>
      <c r="T923" s="46">
        <f t="shared" si="77"/>
        <v>2.5224516857045758E-3</v>
      </c>
      <c r="U923" s="46">
        <f t="shared" si="78"/>
        <v>6.876983962559349E-4</v>
      </c>
      <c r="V923" s="46">
        <f t="shared" si="79"/>
        <v>1.1332808312584828E-10</v>
      </c>
      <c r="W923" s="46">
        <f t="shared" si="80"/>
        <v>7.2625743411635152E-11</v>
      </c>
    </row>
    <row r="924" spans="2:23" x14ac:dyDescent="0.15">
      <c r="B924" s="155" t="s">
        <v>107</v>
      </c>
      <c r="C924" s="41" t="s">
        <v>984</v>
      </c>
      <c r="D924" s="46">
        <f>詳細表【係数】!G909</f>
        <v>0</v>
      </c>
      <c r="E924" s="46">
        <f>詳細表【係数】!H909</f>
        <v>0</v>
      </c>
      <c r="F924" s="46">
        <f>詳細表【係数】!I909</f>
        <v>0</v>
      </c>
      <c r="G924" s="46">
        <f>詳細表【係数】!AA909</f>
        <v>0</v>
      </c>
      <c r="H924" s="46">
        <f>詳細表【係数】!AE909</f>
        <v>0</v>
      </c>
      <c r="I924" s="46">
        <f>詳細表【係数】!M909</f>
        <v>0</v>
      </c>
      <c r="J924" s="46">
        <f>詳細表【係数】!N909</f>
        <v>0</v>
      </c>
      <c r="K924" s="46">
        <f>詳細表【係数】!O909</f>
        <v>0</v>
      </c>
      <c r="L924" s="46">
        <f>詳細表【係数】!AB909</f>
        <v>0</v>
      </c>
      <c r="M924" s="46">
        <f>詳細表【係数】!AF909</f>
        <v>0</v>
      </c>
      <c r="N924" s="46">
        <f>詳細表【係数】!U909</f>
        <v>0</v>
      </c>
      <c r="O924" s="46">
        <f>詳細表【係数】!V909</f>
        <v>0</v>
      </c>
      <c r="P924" s="46">
        <f>詳細表【係数】!W909</f>
        <v>0</v>
      </c>
      <c r="Q924" s="46">
        <f>詳細表【係数】!AC909</f>
        <v>0</v>
      </c>
      <c r="R924" s="46">
        <f>詳細表【係数】!AG909</f>
        <v>0</v>
      </c>
      <c r="S924" s="46">
        <f t="shared" si="76"/>
        <v>0</v>
      </c>
      <c r="T924" s="46">
        <f t="shared" si="77"/>
        <v>0</v>
      </c>
      <c r="U924" s="46">
        <f t="shared" si="78"/>
        <v>0</v>
      </c>
      <c r="V924" s="46">
        <f t="shared" si="79"/>
        <v>0</v>
      </c>
      <c r="W924" s="46">
        <f t="shared" si="80"/>
        <v>0</v>
      </c>
    </row>
    <row r="925" spans="2:23" x14ac:dyDescent="0.15">
      <c r="B925" s="155" t="s">
        <v>108</v>
      </c>
      <c r="C925" s="41" t="s">
        <v>184</v>
      </c>
      <c r="D925" s="67">
        <f>詳細表【係数】!G910</f>
        <v>1.8281643574979346E-4</v>
      </c>
      <c r="E925" s="67">
        <f>詳細表【係数】!H910</f>
        <v>1.2494927637396241E-4</v>
      </c>
      <c r="F925" s="67">
        <f>詳細表【係数】!I910</f>
        <v>4.3384465885312415E-5</v>
      </c>
      <c r="G925" s="67">
        <f>詳細表【係数】!AA910</f>
        <v>4.9781092757190906E-12</v>
      </c>
      <c r="H925" s="67">
        <f>詳細表【係数】!AE910</f>
        <v>4.9781092757190906E-12</v>
      </c>
      <c r="I925" s="67">
        <f>詳細表【係数】!M910</f>
        <v>3.8733921256620671E-4</v>
      </c>
      <c r="J925" s="67">
        <f>詳細表【係数】!N910</f>
        <v>2.6473415326642812E-4</v>
      </c>
      <c r="K925" s="67">
        <f>詳細表【係数】!O910</f>
        <v>9.1920098894288579E-5</v>
      </c>
      <c r="L925" s="67">
        <f>詳細表【係数】!AB910</f>
        <v>1.0547284323848003E-11</v>
      </c>
      <c r="M925" s="67">
        <f>詳細表【係数】!AF910</f>
        <v>1.0547284323848003E-11</v>
      </c>
      <c r="N925" s="67">
        <f>詳細表【係数】!U910</f>
        <v>6.3025506970362387E-4</v>
      </c>
      <c r="O925" s="67">
        <f>詳細表【係数】!V910</f>
        <v>4.3075949144018912E-4</v>
      </c>
      <c r="P925" s="67">
        <f>詳細表【係数】!W910</f>
        <v>1.49566856275574E-4</v>
      </c>
      <c r="Q925" s="67">
        <f>詳細表【係数】!AC910</f>
        <v>1.7161906672628785E-11</v>
      </c>
      <c r="R925" s="67">
        <f>詳細表【係数】!AG910</f>
        <v>1.7161906672628785E-11</v>
      </c>
      <c r="S925" s="67">
        <f t="shared" si="76"/>
        <v>1.2004107180196241E-3</v>
      </c>
      <c r="T925" s="67">
        <f t="shared" si="77"/>
        <v>8.2044292108057965E-4</v>
      </c>
      <c r="U925" s="67">
        <f t="shared" si="78"/>
        <v>2.8487142105517501E-4</v>
      </c>
      <c r="V925" s="67">
        <f t="shared" si="79"/>
        <v>3.2687300272195876E-11</v>
      </c>
      <c r="W925" s="67">
        <f t="shared" si="80"/>
        <v>3.2687300272195876E-11</v>
      </c>
    </row>
    <row r="926" spans="2:23" x14ac:dyDescent="0.15">
      <c r="B926" s="162" t="s">
        <v>109</v>
      </c>
      <c r="C926" s="116" t="s">
        <v>985</v>
      </c>
      <c r="D926" s="46">
        <f>詳細表【係数】!G911</f>
        <v>1.7044179031600555E-2</v>
      </c>
      <c r="E926" s="46">
        <f>詳細表【係数】!H911</f>
        <v>1.2887591105210669E-2</v>
      </c>
      <c r="F926" s="46">
        <f>詳細表【係数】!I911</f>
        <v>1.1030185638079507E-2</v>
      </c>
      <c r="G926" s="46">
        <f>詳細表【係数】!AA911</f>
        <v>2.8224318609280203E-9</v>
      </c>
      <c r="H926" s="46">
        <f>詳細表【係数】!AE911</f>
        <v>2.631560279692723E-9</v>
      </c>
      <c r="I926" s="46">
        <f>詳細表【係数】!M911</f>
        <v>1.0316709006904286E-3</v>
      </c>
      <c r="J926" s="46">
        <f>詳細表【係数】!N911</f>
        <v>7.8007586628794597E-4</v>
      </c>
      <c r="K926" s="46">
        <f>詳細表【係数】!O911</f>
        <v>6.6764855795764934E-4</v>
      </c>
      <c r="L926" s="46">
        <f>詳細表【係数】!AB911</f>
        <v>1.7083960539855555E-10</v>
      </c>
      <c r="M926" s="46">
        <f>詳細表【係数】!AF911</f>
        <v>1.5928629703655497E-10</v>
      </c>
      <c r="N926" s="46">
        <f>詳細表【係数】!U911</f>
        <v>4.2657655007849791E-4</v>
      </c>
      <c r="O926" s="46">
        <f>詳細表【係数】!V911</f>
        <v>3.2254672649767685E-4</v>
      </c>
      <c r="P926" s="46">
        <f>詳細表【係数】!W911</f>
        <v>2.7606014507907344E-4</v>
      </c>
      <c r="Q926" s="46">
        <f>詳細表【係数】!AC911</f>
        <v>7.0638969693646074E-11</v>
      </c>
      <c r="R926" s="46">
        <f>詳細表【係数】!AG911</f>
        <v>6.5861893573967773E-11</v>
      </c>
      <c r="S926" s="46">
        <f t="shared" si="76"/>
        <v>1.8502426482369484E-2</v>
      </c>
      <c r="T926" s="46">
        <f t="shared" si="77"/>
        <v>1.3990213697996291E-2</v>
      </c>
      <c r="U926" s="46">
        <f t="shared" si="78"/>
        <v>1.197389434111623E-2</v>
      </c>
      <c r="V926" s="46">
        <f t="shared" si="79"/>
        <v>3.0639104360202218E-9</v>
      </c>
      <c r="W926" s="46">
        <f t="shared" si="80"/>
        <v>2.8567084703032458E-9</v>
      </c>
    </row>
    <row r="927" spans="2:23" x14ac:dyDescent="0.15">
      <c r="B927" s="155" t="s">
        <v>110</v>
      </c>
      <c r="C927" s="41" t="s">
        <v>212</v>
      </c>
      <c r="D927" s="46">
        <f>詳細表【係数】!G912</f>
        <v>0</v>
      </c>
      <c r="E927" s="46">
        <f>詳細表【係数】!H912</f>
        <v>0</v>
      </c>
      <c r="F927" s="46">
        <f>詳細表【係数】!I912</f>
        <v>0</v>
      </c>
      <c r="G927" s="46">
        <f>詳細表【係数】!AA912</f>
        <v>0</v>
      </c>
      <c r="H927" s="46">
        <f>詳細表【係数】!AE912</f>
        <v>0</v>
      </c>
      <c r="I927" s="46">
        <f>詳細表【係数】!M912</f>
        <v>7.9334296934120627E-3</v>
      </c>
      <c r="J927" s="46">
        <f>詳細表【係数】!N912</f>
        <v>1.5905008680418391E-5</v>
      </c>
      <c r="K927" s="46">
        <f>詳細表【係数】!O912</f>
        <v>0</v>
      </c>
      <c r="L927" s="46">
        <f>詳細表【係数】!AB912</f>
        <v>0</v>
      </c>
      <c r="M927" s="46">
        <f>詳細表【係数】!AF912</f>
        <v>0</v>
      </c>
      <c r="N927" s="46">
        <f>詳細表【係数】!U912</f>
        <v>4.561829948584194E-4</v>
      </c>
      <c r="O927" s="46">
        <f>詳細表【係数】!V912</f>
        <v>9.145596259720409E-7</v>
      </c>
      <c r="P927" s="46">
        <f>詳細表【係数】!W912</f>
        <v>0</v>
      </c>
      <c r="Q927" s="46">
        <f>詳細表【係数】!AC912</f>
        <v>0</v>
      </c>
      <c r="R927" s="46">
        <f>詳細表【係数】!AG912</f>
        <v>0</v>
      </c>
      <c r="S927" s="46">
        <f t="shared" si="76"/>
        <v>8.3896126882704817E-3</v>
      </c>
      <c r="T927" s="46">
        <f t="shared" si="77"/>
        <v>1.6819568306390431E-5</v>
      </c>
      <c r="U927" s="46">
        <f t="shared" si="78"/>
        <v>0</v>
      </c>
      <c r="V927" s="46">
        <f t="shared" si="79"/>
        <v>0</v>
      </c>
      <c r="W927" s="46">
        <f t="shared" si="80"/>
        <v>0</v>
      </c>
    </row>
    <row r="928" spans="2:23" x14ac:dyDescent="0.15">
      <c r="B928" s="155" t="s">
        <v>111</v>
      </c>
      <c r="C928" s="41" t="s">
        <v>186</v>
      </c>
      <c r="D928" s="46">
        <f>詳細表【係数】!G913</f>
        <v>2.0700227669147881E-3</v>
      </c>
      <c r="E928" s="46">
        <f>詳細表【係数】!H913</f>
        <v>5.7608252202595079E-4</v>
      </c>
      <c r="F928" s="46">
        <f>詳細表【係数】!I913</f>
        <v>2.2403706322588729E-4</v>
      </c>
      <c r="G928" s="46">
        <f>詳細表【係数】!AA913</f>
        <v>1.8916213519823234E-11</v>
      </c>
      <c r="H928" s="46">
        <f>詳細表【係数】!AE913</f>
        <v>1.8463130561264593E-11</v>
      </c>
      <c r="I928" s="46">
        <f>詳細表【係数】!M913</f>
        <v>1.0365745321114248E-4</v>
      </c>
      <c r="J928" s="46">
        <f>詳細表【係数】!N913</f>
        <v>2.8847628164816275E-5</v>
      </c>
      <c r="K928" s="46">
        <f>詳細表【係数】!O913</f>
        <v>1.1218771005843317E-5</v>
      </c>
      <c r="L928" s="46">
        <f>詳細表【係数】!AB913</f>
        <v>9.4723910731933208E-13</v>
      </c>
      <c r="M928" s="46">
        <f>詳細表【係数】!AF913</f>
        <v>9.2455074546737211E-13</v>
      </c>
      <c r="N928" s="46">
        <f>詳細表【係数】!U913</f>
        <v>5.7183138040844378E-6</v>
      </c>
      <c r="O928" s="46">
        <f>詳細表【係数】!V913</f>
        <v>1.5913934332725035E-6</v>
      </c>
      <c r="P928" s="46">
        <f>詳細表【係数】!W913</f>
        <v>6.1888895704298595E-7</v>
      </c>
      <c r="Q928" s="46">
        <f>詳細表【係数】!AC913</f>
        <v>5.225490589778938E-14</v>
      </c>
      <c r="R928" s="46">
        <f>詳細表【係数】!AG913</f>
        <v>5.100329138526749E-14</v>
      </c>
      <c r="S928" s="46">
        <f t="shared" si="76"/>
        <v>2.1793985339300147E-3</v>
      </c>
      <c r="T928" s="46">
        <f t="shared" si="77"/>
        <v>6.0652154362403961E-4</v>
      </c>
      <c r="U928" s="46">
        <f t="shared" si="78"/>
        <v>2.3587472318877358E-4</v>
      </c>
      <c r="V928" s="46">
        <f t="shared" si="79"/>
        <v>1.9915707533040357E-11</v>
      </c>
      <c r="W928" s="46">
        <f t="shared" si="80"/>
        <v>1.9438684598117233E-11</v>
      </c>
    </row>
    <row r="929" spans="2:23" x14ac:dyDescent="0.15">
      <c r="B929" s="155" t="s">
        <v>112</v>
      </c>
      <c r="C929" s="41" t="s">
        <v>187</v>
      </c>
      <c r="D929" s="46">
        <f>詳細表【係数】!G914</f>
        <v>0</v>
      </c>
      <c r="E929" s="46">
        <f>詳細表【係数】!H914</f>
        <v>0</v>
      </c>
      <c r="F929" s="46">
        <f>詳細表【係数】!I914</f>
        <v>0</v>
      </c>
      <c r="G929" s="46">
        <f>詳細表【係数】!AA914</f>
        <v>0</v>
      </c>
      <c r="H929" s="46">
        <f>詳細表【係数】!AE914</f>
        <v>0</v>
      </c>
      <c r="I929" s="46">
        <f>詳細表【係数】!M914</f>
        <v>0</v>
      </c>
      <c r="J929" s="46">
        <f>詳細表【係数】!N914</f>
        <v>0</v>
      </c>
      <c r="K929" s="46">
        <f>詳細表【係数】!O914</f>
        <v>0</v>
      </c>
      <c r="L929" s="46">
        <f>詳細表【係数】!AB914</f>
        <v>0</v>
      </c>
      <c r="M929" s="46">
        <f>詳細表【係数】!AF914</f>
        <v>0</v>
      </c>
      <c r="N929" s="46">
        <f>詳細表【係数】!U914</f>
        <v>0</v>
      </c>
      <c r="O929" s="46">
        <f>詳細表【係数】!V914</f>
        <v>0</v>
      </c>
      <c r="P929" s="46">
        <f>詳細表【係数】!W914</f>
        <v>0</v>
      </c>
      <c r="Q929" s="46">
        <f>詳細表【係数】!AC914</f>
        <v>0</v>
      </c>
      <c r="R929" s="46">
        <f>詳細表【係数】!AG914</f>
        <v>0</v>
      </c>
      <c r="S929" s="46">
        <f t="shared" si="76"/>
        <v>0</v>
      </c>
      <c r="T929" s="46">
        <f t="shared" si="77"/>
        <v>0</v>
      </c>
      <c r="U929" s="46">
        <f t="shared" si="78"/>
        <v>0</v>
      </c>
      <c r="V929" s="46">
        <f t="shared" si="79"/>
        <v>0</v>
      </c>
      <c r="W929" s="46">
        <f t="shared" si="80"/>
        <v>0</v>
      </c>
    </row>
    <row r="930" spans="2:23" x14ac:dyDescent="0.15">
      <c r="B930" s="163" t="s">
        <v>113</v>
      </c>
      <c r="C930" s="62" t="s">
        <v>986</v>
      </c>
      <c r="D930" s="67">
        <f>詳細表【係数】!G915</f>
        <v>1.2692492819905483E-4</v>
      </c>
      <c r="E930" s="67">
        <f>詳細表【係数】!H915</f>
        <v>8.7077072909118541E-5</v>
      </c>
      <c r="F930" s="67">
        <f>詳細表【係数】!I915</f>
        <v>7.7970517381050438E-5</v>
      </c>
      <c r="G930" s="67">
        <f>詳細表【係数】!AA915</f>
        <v>9.0367262795443557E-12</v>
      </c>
      <c r="H930" s="67">
        <f>詳細表【係数】!AE915</f>
        <v>9.0367262795443557E-12</v>
      </c>
      <c r="I930" s="67">
        <f>詳細表【係数】!M915</f>
        <v>1.8579708945454797E-5</v>
      </c>
      <c r="J930" s="67">
        <f>詳細表【係数】!N915</f>
        <v>1.2746642392708616E-5</v>
      </c>
      <c r="K930" s="67">
        <f>詳細表【係数】!O915</f>
        <v>1.141359337225317E-5</v>
      </c>
      <c r="L930" s="67">
        <f>詳細表【係数】!AB915</f>
        <v>1.3228271741100503E-12</v>
      </c>
      <c r="M930" s="67">
        <f>詳細表【係数】!AF915</f>
        <v>1.3228271741100503E-12</v>
      </c>
      <c r="N930" s="67">
        <f>詳細表【係数】!U915</f>
        <v>4.6372439027569659E-6</v>
      </c>
      <c r="O930" s="67">
        <f>詳細表【係数】!V915</f>
        <v>3.1813894334804179E-6</v>
      </c>
      <c r="P930" s="67">
        <f>詳細表【係数】!W915</f>
        <v>2.8486784389039716E-6</v>
      </c>
      <c r="Q930" s="67">
        <f>詳細表【係数】!AC915</f>
        <v>3.3015976006683898E-13</v>
      </c>
      <c r="R930" s="67">
        <f>詳細表【係数】!AG915</f>
        <v>3.3015976006683898E-13</v>
      </c>
      <c r="S930" s="67">
        <f t="shared" si="76"/>
        <v>1.5014188104726659E-4</v>
      </c>
      <c r="T930" s="67">
        <f t="shared" si="77"/>
        <v>1.0300510473530757E-4</v>
      </c>
      <c r="U930" s="67">
        <f t="shared" si="78"/>
        <v>9.2232789192207577E-5</v>
      </c>
      <c r="V930" s="67">
        <f t="shared" si="79"/>
        <v>1.0689713213721244E-11</v>
      </c>
      <c r="W930" s="67">
        <f t="shared" si="80"/>
        <v>1.0689713213721244E-11</v>
      </c>
    </row>
    <row r="931" spans="2:23" x14ac:dyDescent="0.15">
      <c r="B931" s="155" t="s">
        <v>114</v>
      </c>
      <c r="C931" s="41" t="s">
        <v>189</v>
      </c>
      <c r="D931" s="46">
        <f>詳細表【係数】!G916</f>
        <v>3.2624976838603473E-4</v>
      </c>
      <c r="E931" s="46">
        <f>詳細表【係数】!H916</f>
        <v>2.0870950567735533E-4</v>
      </c>
      <c r="F931" s="46">
        <f>詳細表【係数】!I916</f>
        <v>6.6437837449279181E-5</v>
      </c>
      <c r="G931" s="46">
        <f>詳細表【係数】!AA916</f>
        <v>1.6061527059004784E-11</v>
      </c>
      <c r="H931" s="46">
        <f>詳細表【係数】!AE916</f>
        <v>1.6061527059004784E-11</v>
      </c>
      <c r="I931" s="46">
        <f>詳細表【係数】!M916</f>
        <v>8.101711363641072E-5</v>
      </c>
      <c r="J931" s="46">
        <f>詳細表【係数】!N916</f>
        <v>5.182851721891124E-5</v>
      </c>
      <c r="K931" s="46">
        <f>詳細表【係数】!O916</f>
        <v>1.6498408115394205E-5</v>
      </c>
      <c r="L931" s="46">
        <f>詳細表【係数】!AB916</f>
        <v>3.9885348251771432E-12</v>
      </c>
      <c r="M931" s="46">
        <f>詳細表【係数】!AF916</f>
        <v>3.9885348251771432E-12</v>
      </c>
      <c r="N931" s="46">
        <f>詳細表【係数】!U916</f>
        <v>1.2788906704609717E-5</v>
      </c>
      <c r="O931" s="46">
        <f>詳細表【係数】!V916</f>
        <v>8.1813587475550968E-6</v>
      </c>
      <c r="P931" s="46">
        <f>詳細表【係数】!W916</f>
        <v>2.6043460781541124E-6</v>
      </c>
      <c r="Q931" s="46">
        <f>詳細表【係数】!AC916</f>
        <v>6.2960771468847844E-13</v>
      </c>
      <c r="R931" s="46">
        <f>詳細表【係数】!AG916</f>
        <v>6.2960771468847844E-13</v>
      </c>
      <c r="S931" s="46">
        <f t="shared" si="76"/>
        <v>4.200557887270552E-4</v>
      </c>
      <c r="T931" s="46">
        <f t="shared" si="77"/>
        <v>2.6871938164382169E-4</v>
      </c>
      <c r="U931" s="46">
        <f t="shared" si="78"/>
        <v>8.5540591642827501E-5</v>
      </c>
      <c r="V931" s="46">
        <f t="shared" si="79"/>
        <v>2.0679669598870404E-11</v>
      </c>
      <c r="W931" s="46">
        <f t="shared" si="80"/>
        <v>2.0679669598870404E-11</v>
      </c>
    </row>
    <row r="932" spans="2:23" x14ac:dyDescent="0.15">
      <c r="B932" s="155" t="s">
        <v>115</v>
      </c>
      <c r="C932" s="41" t="s">
        <v>987</v>
      </c>
      <c r="D932" s="46">
        <f>詳細表【係数】!G917</f>
        <v>0</v>
      </c>
      <c r="E932" s="46">
        <f>詳細表【係数】!H917</f>
        <v>0</v>
      </c>
      <c r="F932" s="46">
        <f>詳細表【係数】!I917</f>
        <v>0</v>
      </c>
      <c r="G932" s="46">
        <f>詳細表【係数】!AA917</f>
        <v>0</v>
      </c>
      <c r="H932" s="46">
        <f>詳細表【係数】!AE917</f>
        <v>0</v>
      </c>
      <c r="I932" s="46">
        <f>詳細表【係数】!M917</f>
        <v>1.1051515012793633E-3</v>
      </c>
      <c r="J932" s="46">
        <f>詳細表【係数】!N917</f>
        <v>7.2489640930612723E-4</v>
      </c>
      <c r="K932" s="46">
        <f>詳細表【係数】!O917</f>
        <v>3.0387817872446594E-4</v>
      </c>
      <c r="L932" s="46">
        <f>詳細表【係数】!AB917</f>
        <v>9.8556911529075189E-11</v>
      </c>
      <c r="M932" s="46">
        <f>詳細表【係数】!AF917</f>
        <v>8.7293264497180888E-11</v>
      </c>
      <c r="N932" s="46">
        <f>詳細表【係数】!U917</f>
        <v>5.3490946543826396E-4</v>
      </c>
      <c r="O932" s="46">
        <f>詳細表【係数】!V917</f>
        <v>3.508604479577502E-4</v>
      </c>
      <c r="P932" s="46">
        <f>詳細表【係数】!W917</f>
        <v>1.4708147611588697E-4</v>
      </c>
      <c r="Q932" s="46">
        <f>詳細表【係数】!AC917</f>
        <v>4.7702984432663254E-11</v>
      </c>
      <c r="R932" s="46">
        <f>詳細表【係数】!AG917</f>
        <v>4.2251214783216027E-11</v>
      </c>
      <c r="S932" s="46">
        <f t="shared" si="76"/>
        <v>1.6400609667176272E-3</v>
      </c>
      <c r="T932" s="46">
        <f t="shared" si="77"/>
        <v>1.0757568572638775E-3</v>
      </c>
      <c r="U932" s="46">
        <f t="shared" si="78"/>
        <v>4.5095965484035291E-4</v>
      </c>
      <c r="V932" s="46">
        <f t="shared" si="79"/>
        <v>1.4625989596173844E-10</v>
      </c>
      <c r="W932" s="46">
        <f t="shared" si="80"/>
        <v>1.2954447928039692E-10</v>
      </c>
    </row>
    <row r="933" spans="2:23" x14ac:dyDescent="0.15">
      <c r="B933" s="155" t="s">
        <v>116</v>
      </c>
      <c r="C933" s="41" t="s">
        <v>988</v>
      </c>
      <c r="D933" s="46">
        <f>詳細表【係数】!G918</f>
        <v>0</v>
      </c>
      <c r="E933" s="46">
        <f>詳細表【係数】!H918</f>
        <v>0</v>
      </c>
      <c r="F933" s="46">
        <f>詳細表【係数】!I918</f>
        <v>0</v>
      </c>
      <c r="G933" s="46">
        <f>詳細表【係数】!AA918</f>
        <v>0</v>
      </c>
      <c r="H933" s="46">
        <f>詳細表【係数】!AE918</f>
        <v>0</v>
      </c>
      <c r="I933" s="46">
        <f>詳細表【係数】!M918</f>
        <v>2.1039962371402436E-4</v>
      </c>
      <c r="J933" s="46">
        <f>詳細表【係数】!N918</f>
        <v>1.6472268181814758E-4</v>
      </c>
      <c r="K933" s="46">
        <f>詳細表【係数】!O918</f>
        <v>1.395878507873959E-4</v>
      </c>
      <c r="L933" s="46">
        <f>詳細表【係数】!AB918</f>
        <v>3.970005580604467E-11</v>
      </c>
      <c r="M933" s="46">
        <f>詳細表【係数】!AF918</f>
        <v>3.970005580604467E-11</v>
      </c>
      <c r="N933" s="46">
        <f>詳細表【係数】!U918</f>
        <v>7.9544412182864482E-5</v>
      </c>
      <c r="O933" s="46">
        <f>詳細表【係数】!V918</f>
        <v>6.2275628953685217E-5</v>
      </c>
      <c r="P933" s="46">
        <f>詳細表【係数】!W918</f>
        <v>5.2773067473944798E-5</v>
      </c>
      <c r="Q933" s="46">
        <f>詳細表【係数】!AC918</f>
        <v>1.5009140924182393E-11</v>
      </c>
      <c r="R933" s="46">
        <f>詳細表【係数】!AG918</f>
        <v>1.5009140924182393E-11</v>
      </c>
      <c r="S933" s="46">
        <f t="shared" si="76"/>
        <v>2.8994403589688886E-4</v>
      </c>
      <c r="T933" s="46">
        <f t="shared" si="77"/>
        <v>2.2699831077183281E-4</v>
      </c>
      <c r="U933" s="46">
        <f t="shared" si="78"/>
        <v>1.923609182613407E-4</v>
      </c>
      <c r="V933" s="46">
        <f t="shared" si="79"/>
        <v>5.4709196730227063E-11</v>
      </c>
      <c r="W933" s="46">
        <f t="shared" si="80"/>
        <v>5.4709196730227063E-11</v>
      </c>
    </row>
    <row r="934" spans="2:23" x14ac:dyDescent="0.15">
      <c r="B934" s="155" t="s">
        <v>117</v>
      </c>
      <c r="C934" s="41" t="s">
        <v>989</v>
      </c>
      <c r="D934" s="46">
        <f>詳細表【係数】!G919</f>
        <v>0</v>
      </c>
      <c r="E934" s="46">
        <f>詳細表【係数】!H919</f>
        <v>0</v>
      </c>
      <c r="F934" s="46">
        <f>詳細表【係数】!I919</f>
        <v>0</v>
      </c>
      <c r="G934" s="46">
        <f>詳細表【係数】!AA919</f>
        <v>0</v>
      </c>
      <c r="H934" s="46">
        <f>詳細表【係数】!AE919</f>
        <v>0</v>
      </c>
      <c r="I934" s="46">
        <f>詳細表【係数】!M919</f>
        <v>1.7718827824438955E-4</v>
      </c>
      <c r="J934" s="46">
        <f>詳細表【係数】!N919</f>
        <v>9.5503776044330573E-5</v>
      </c>
      <c r="K934" s="46">
        <f>詳細表【係数】!O919</f>
        <v>1.0412458582090622E-5</v>
      </c>
      <c r="L934" s="46">
        <f>詳細表【係数】!AB919</f>
        <v>9.8830115355436419E-13</v>
      </c>
      <c r="M934" s="46">
        <f>詳細表【係数】!AF919</f>
        <v>9.8830115355436419E-13</v>
      </c>
      <c r="N934" s="46">
        <f>詳細表【係数】!U919</f>
        <v>1.6455345347608536E-4</v>
      </c>
      <c r="O934" s="46">
        <f>詳細表【係数】!V919</f>
        <v>8.8693655832161906E-5</v>
      </c>
      <c r="P934" s="46">
        <f>詳細表【係数】!W919</f>
        <v>9.6699738596504348E-6</v>
      </c>
      <c r="Q934" s="46">
        <f>詳細表【係数】!AC919</f>
        <v>9.1782802735665131E-13</v>
      </c>
      <c r="R934" s="46">
        <f>詳細表【係数】!AG919</f>
        <v>9.1782802735665131E-13</v>
      </c>
      <c r="S934" s="46">
        <f t="shared" si="76"/>
        <v>3.4174173172047491E-4</v>
      </c>
      <c r="T934" s="46">
        <f t="shared" si="77"/>
        <v>1.8419743187649248E-4</v>
      </c>
      <c r="U934" s="46">
        <f t="shared" si="78"/>
        <v>2.0082432441741055E-5</v>
      </c>
      <c r="V934" s="46">
        <f t="shared" si="79"/>
        <v>1.9061291809110153E-12</v>
      </c>
      <c r="W934" s="46">
        <f t="shared" si="80"/>
        <v>1.9061291809110153E-12</v>
      </c>
    </row>
    <row r="935" spans="2:23" x14ac:dyDescent="0.15">
      <c r="B935" s="155" t="s">
        <v>118</v>
      </c>
      <c r="C935" s="41" t="s">
        <v>193</v>
      </c>
      <c r="D935" s="67">
        <f>詳細表【係数】!G920</f>
        <v>0</v>
      </c>
      <c r="E935" s="67">
        <f>詳細表【係数】!H920</f>
        <v>0</v>
      </c>
      <c r="F935" s="67">
        <f>詳細表【係数】!I920</f>
        <v>0</v>
      </c>
      <c r="G935" s="67">
        <f>詳細表【係数】!AA920</f>
        <v>0</v>
      </c>
      <c r="H935" s="67">
        <f>詳細表【係数】!AE920</f>
        <v>0</v>
      </c>
      <c r="I935" s="67">
        <f>詳細表【係数】!M920</f>
        <v>1.043402550481237E-4</v>
      </c>
      <c r="J935" s="67">
        <f>詳細表【係数】!N920</f>
        <v>4.580029408419462E-5</v>
      </c>
      <c r="K935" s="67">
        <f>詳細表【係数】!O920</f>
        <v>1.1332952095689531E-5</v>
      </c>
      <c r="L935" s="67">
        <f>詳細表【係数】!AB920</f>
        <v>1.3048427254775149E-12</v>
      </c>
      <c r="M935" s="67">
        <f>詳細表【係数】!AF920</f>
        <v>1.3048427254775149E-12</v>
      </c>
      <c r="N935" s="67">
        <f>詳細表【係数】!U920</f>
        <v>4.5190971336007632E-4</v>
      </c>
      <c r="O935" s="67">
        <f>詳細表【係数】!V920</f>
        <v>1.9836637127108295E-4</v>
      </c>
      <c r="P935" s="67">
        <f>詳細表【係数】!W920</f>
        <v>4.908432637743134E-5</v>
      </c>
      <c r="Q935" s="67">
        <f>詳細表【係数】!AC920</f>
        <v>5.6514247715664198E-12</v>
      </c>
      <c r="R935" s="67">
        <f>詳細表【係数】!AG920</f>
        <v>5.6514247715664198E-12</v>
      </c>
      <c r="S935" s="67">
        <f t="shared" si="76"/>
        <v>5.5624996840819996E-4</v>
      </c>
      <c r="T935" s="67">
        <f t="shared" si="77"/>
        <v>2.4416666535527758E-4</v>
      </c>
      <c r="U935" s="67">
        <f t="shared" si="78"/>
        <v>6.0417278473120873E-5</v>
      </c>
      <c r="V935" s="67">
        <f t="shared" si="79"/>
        <v>6.9562674970439343E-12</v>
      </c>
      <c r="W935" s="67">
        <f t="shared" si="80"/>
        <v>6.9562674970439343E-12</v>
      </c>
    </row>
    <row r="936" spans="2:23" x14ac:dyDescent="0.15">
      <c r="B936" s="162" t="s">
        <v>119</v>
      </c>
      <c r="C936" s="116" t="s">
        <v>990</v>
      </c>
      <c r="D936" s="46">
        <f>詳細表【係数】!G921</f>
        <v>0</v>
      </c>
      <c r="E936" s="46">
        <f>詳細表【係数】!H921</f>
        <v>0</v>
      </c>
      <c r="F936" s="46">
        <f>詳細表【係数】!I921</f>
        <v>0</v>
      </c>
      <c r="G936" s="46">
        <f>詳細表【係数】!AA921</f>
        <v>0</v>
      </c>
      <c r="H936" s="46">
        <f>詳細表【係数】!AE921</f>
        <v>0</v>
      </c>
      <c r="I936" s="46">
        <f>詳細表【係数】!M921</f>
        <v>5.4329301892779242E-4</v>
      </c>
      <c r="J936" s="46">
        <f>詳細表【係数】!N921</f>
        <v>3.2404827171112019E-4</v>
      </c>
      <c r="K936" s="46">
        <f>詳細表【係数】!O921</f>
        <v>1.9535643537004762E-4</v>
      </c>
      <c r="L936" s="46">
        <f>詳細表【係数】!AB921</f>
        <v>3.5287739857972626E-11</v>
      </c>
      <c r="M936" s="46">
        <f>詳細表【係数】!AF921</f>
        <v>3.3799702635046071E-11</v>
      </c>
      <c r="N936" s="46">
        <f>詳細表【係数】!U921</f>
        <v>1.0863316706235167E-4</v>
      </c>
      <c r="O936" s="46">
        <f>詳細表【係数】!V921</f>
        <v>6.4794482554798112E-5</v>
      </c>
      <c r="P936" s="46">
        <f>詳細表【係数】!W921</f>
        <v>3.9062140577735772E-5</v>
      </c>
      <c r="Q936" s="46">
        <f>詳細表【係数】!AC921</f>
        <v>7.055895816238042E-12</v>
      </c>
      <c r="R936" s="46">
        <f>詳細表【係数】!AG921</f>
        <v>6.7583580408545102E-12</v>
      </c>
      <c r="S936" s="46">
        <f t="shared" si="76"/>
        <v>6.5192618599014412E-4</v>
      </c>
      <c r="T936" s="46">
        <f t="shared" si="77"/>
        <v>3.8884275426591831E-4</v>
      </c>
      <c r="U936" s="46">
        <f t="shared" si="78"/>
        <v>2.3441857594778341E-4</v>
      </c>
      <c r="V936" s="46">
        <f t="shared" si="79"/>
        <v>4.2343635674210668E-11</v>
      </c>
      <c r="W936" s="46">
        <f t="shared" si="80"/>
        <v>4.0558060675900579E-11</v>
      </c>
    </row>
    <row r="937" spans="2:23" x14ac:dyDescent="0.15">
      <c r="B937" s="155" t="s">
        <v>120</v>
      </c>
      <c r="C937" s="41" t="s">
        <v>991</v>
      </c>
      <c r="D937" s="46">
        <f>詳細表【係数】!G922</f>
        <v>0</v>
      </c>
      <c r="E937" s="46">
        <f>詳細表【係数】!H922</f>
        <v>0</v>
      </c>
      <c r="F937" s="46">
        <f>詳細表【係数】!I922</f>
        <v>0</v>
      </c>
      <c r="G937" s="46">
        <f>詳細表【係数】!AA922</f>
        <v>0</v>
      </c>
      <c r="H937" s="46">
        <f>詳細表【係数】!AE922</f>
        <v>0</v>
      </c>
      <c r="I937" s="46">
        <f>詳細表【係数】!M922</f>
        <v>1.8737172757564694E-20</v>
      </c>
      <c r="J937" s="46">
        <f>詳細表【係数】!N922</f>
        <v>4.7300178550064512E-21</v>
      </c>
      <c r="K937" s="46">
        <f>詳細表【係数】!O922</f>
        <v>3.0638010998410494E-21</v>
      </c>
      <c r="L937" s="46">
        <f>詳細表【係数】!AB922</f>
        <v>6.7095976718069864E-28</v>
      </c>
      <c r="M937" s="46">
        <f>詳細表【係数】!AF922</f>
        <v>1.4910217048459967E-28</v>
      </c>
      <c r="N937" s="46">
        <f>詳細表【係数】!U922</f>
        <v>9.468930334813105E-21</v>
      </c>
      <c r="O937" s="46">
        <f>詳細表【係数】!V922</f>
        <v>2.3903397877033506E-21</v>
      </c>
      <c r="P937" s="46">
        <f>詳細表【係数】!W922</f>
        <v>1.5483082506354213E-21</v>
      </c>
      <c r="Q937" s="46">
        <f>詳細表【係数】!AC922</f>
        <v>3.3907310217500513E-28</v>
      </c>
      <c r="R937" s="46">
        <f>詳細表【係数】!AG922</f>
        <v>7.5349578261112242E-29</v>
      </c>
      <c r="S937" s="46">
        <f t="shared" si="76"/>
        <v>2.8206103092377802E-20</v>
      </c>
      <c r="T937" s="46">
        <f t="shared" si="77"/>
        <v>7.1203576427098018E-21</v>
      </c>
      <c r="U937" s="46">
        <f t="shared" si="78"/>
        <v>4.6121093504764705E-21</v>
      </c>
      <c r="V937" s="46">
        <f t="shared" si="79"/>
        <v>1.0100328693557038E-27</v>
      </c>
      <c r="W937" s="46">
        <f t="shared" si="80"/>
        <v>2.2445174874571192E-28</v>
      </c>
    </row>
    <row r="938" spans="2:23" x14ac:dyDescent="0.15">
      <c r="B938" s="155" t="s">
        <v>121</v>
      </c>
      <c r="C938" s="41" t="s">
        <v>992</v>
      </c>
      <c r="D938" s="46">
        <f>詳細表【係数】!G923</f>
        <v>5.2710632648314516E-4</v>
      </c>
      <c r="E938" s="46">
        <f>詳細表【係数】!H923</f>
        <v>2.3882669932205592E-4</v>
      </c>
      <c r="F938" s="46">
        <f>詳細表【係数】!I923</f>
        <v>2.0540192135322236E-4</v>
      </c>
      <c r="G938" s="46">
        <f>詳細表【係数】!AA923</f>
        <v>3.7542323080936247E-11</v>
      </c>
      <c r="H938" s="46">
        <f>詳細表【係数】!AE923</f>
        <v>2.6340178290656878E-11</v>
      </c>
      <c r="I938" s="46">
        <f>詳細表【係数】!M923</f>
        <v>7.3188016484596123E-5</v>
      </c>
      <c r="J938" s="46">
        <f>詳細表【係数】!N923</f>
        <v>3.3160771420760455E-5</v>
      </c>
      <c r="K938" s="46">
        <f>詳細表【係数】!O923</f>
        <v>2.8519785194511511E-5</v>
      </c>
      <c r="L938" s="46">
        <f>詳細表【係数】!AB923</f>
        <v>5.212701920786857E-12</v>
      </c>
      <c r="M938" s="46">
        <f>詳細表【係数】!AF923</f>
        <v>3.6572989282940044E-12</v>
      </c>
      <c r="N938" s="46">
        <f>詳細表【係数】!U923</f>
        <v>5.1909186309850232E-5</v>
      </c>
      <c r="O938" s="46">
        <f>詳細表【係数】!V923</f>
        <v>2.3519542468006407E-5</v>
      </c>
      <c r="P938" s="46">
        <f>詳細表【係数】!W923</f>
        <v>2.0227885851919408E-5</v>
      </c>
      <c r="Q938" s="46">
        <f>詳細表【係数】!AC923</f>
        <v>3.6971505470542384E-12</v>
      </c>
      <c r="R938" s="46">
        <f>詳細表【係数】!AG923</f>
        <v>2.5939685289816024E-12</v>
      </c>
      <c r="S938" s="46">
        <f t="shared" si="76"/>
        <v>6.5220352927759144E-4</v>
      </c>
      <c r="T938" s="46">
        <f t="shared" si="77"/>
        <v>2.9550701321082276E-4</v>
      </c>
      <c r="U938" s="46">
        <f t="shared" si="78"/>
        <v>2.5414959239965327E-4</v>
      </c>
      <c r="V938" s="46">
        <f t="shared" si="79"/>
        <v>4.6452175548777339E-11</v>
      </c>
      <c r="W938" s="46">
        <f t="shared" si="80"/>
        <v>3.2591445747932485E-11</v>
      </c>
    </row>
    <row r="939" spans="2:23" x14ac:dyDescent="0.15">
      <c r="B939" s="155" t="s">
        <v>122</v>
      </c>
      <c r="C939" s="41" t="s">
        <v>195</v>
      </c>
      <c r="D939" s="46">
        <f>詳細表【係数】!G924</f>
        <v>0</v>
      </c>
      <c r="E939" s="46">
        <f>詳細表【係数】!H924</f>
        <v>0</v>
      </c>
      <c r="F939" s="46">
        <f>詳細表【係数】!I924</f>
        <v>0</v>
      </c>
      <c r="G939" s="46">
        <f>詳細表【係数】!AA924</f>
        <v>0</v>
      </c>
      <c r="H939" s="46">
        <f>詳細表【係数】!AE924</f>
        <v>0</v>
      </c>
      <c r="I939" s="46">
        <f>詳細表【係数】!M924</f>
        <v>3.455554174998892E-4</v>
      </c>
      <c r="J939" s="46">
        <f>詳細表【係数】!N924</f>
        <v>2.732672269374145E-4</v>
      </c>
      <c r="K939" s="46">
        <f>詳細表【係数】!O924</f>
        <v>1.1832052390290198E-4</v>
      </c>
      <c r="L939" s="46">
        <f>詳細表【係数】!AB924</f>
        <v>1.7938997626396246E-11</v>
      </c>
      <c r="M939" s="46">
        <f>詳細表【係数】!AF924</f>
        <v>1.7938997626396246E-11</v>
      </c>
      <c r="N939" s="46">
        <f>詳細表【係数】!U924</f>
        <v>3.4223587839070428E-4</v>
      </c>
      <c r="O939" s="46">
        <f>詳細表【係数】!V924</f>
        <v>2.7064211617040546E-4</v>
      </c>
      <c r="P939" s="46">
        <f>詳細表【係数】!W924</f>
        <v>1.1718389114698504E-4</v>
      </c>
      <c r="Q939" s="46">
        <f>詳細表【係数】!AC924</f>
        <v>1.7766668670794162E-11</v>
      </c>
      <c r="R939" s="46">
        <f>詳細表【係数】!AG924</f>
        <v>1.7766668670794162E-11</v>
      </c>
      <c r="S939" s="46">
        <f t="shared" si="76"/>
        <v>6.8779129589059348E-4</v>
      </c>
      <c r="T939" s="46">
        <f t="shared" si="77"/>
        <v>5.4390934310781991E-4</v>
      </c>
      <c r="U939" s="46">
        <f t="shared" si="78"/>
        <v>2.3550441504988702E-4</v>
      </c>
      <c r="V939" s="46">
        <f t="shared" si="79"/>
        <v>3.5705666297190411E-11</v>
      </c>
      <c r="W939" s="46">
        <f t="shared" si="80"/>
        <v>3.5705666297190411E-11</v>
      </c>
    </row>
    <row r="940" spans="2:23" x14ac:dyDescent="0.15">
      <c r="B940" s="163" t="s">
        <v>123</v>
      </c>
      <c r="C940" s="62" t="s">
        <v>196</v>
      </c>
      <c r="D940" s="67">
        <f>詳細表【係数】!G925</f>
        <v>0</v>
      </c>
      <c r="E940" s="67">
        <f>詳細表【係数】!H925</f>
        <v>0</v>
      </c>
      <c r="F940" s="67">
        <f>詳細表【係数】!I925</f>
        <v>0</v>
      </c>
      <c r="G940" s="67">
        <f>詳細表【係数】!AA925</f>
        <v>0</v>
      </c>
      <c r="H940" s="67">
        <f>詳細表【係数】!AE925</f>
        <v>0</v>
      </c>
      <c r="I940" s="67">
        <f>詳細表【係数】!M925</f>
        <v>3.7329087521080669E-5</v>
      </c>
      <c r="J940" s="67">
        <f>詳細表【係数】!N925</f>
        <v>3.0671703792806712E-5</v>
      </c>
      <c r="K940" s="67">
        <f>詳細表【係数】!O925</f>
        <v>2.2392408297380818E-5</v>
      </c>
      <c r="L940" s="67">
        <f>詳細表【係数】!AB925</f>
        <v>3.7511910722328378E-12</v>
      </c>
      <c r="M940" s="67">
        <f>詳細表【係数】!AF925</f>
        <v>3.7341402037226886E-12</v>
      </c>
      <c r="N940" s="67">
        <f>詳細表【係数】!U925</f>
        <v>1.1564803522773424E-3</v>
      </c>
      <c r="O940" s="67">
        <f>詳細表【係数】!V925</f>
        <v>9.5023010640750102E-4</v>
      </c>
      <c r="P940" s="67">
        <f>詳細表【係数】!W925</f>
        <v>6.9373193816936235E-4</v>
      </c>
      <c r="Q940" s="67">
        <f>詳細表【係数】!AC925</f>
        <v>1.1621443385739274E-10</v>
      </c>
      <c r="R940" s="67">
        <f>詳細表【係数】!AG925</f>
        <v>1.1568618643076821E-10</v>
      </c>
      <c r="S940" s="67">
        <f t="shared" si="76"/>
        <v>1.193809439798423E-3</v>
      </c>
      <c r="T940" s="67">
        <f t="shared" si="77"/>
        <v>9.8090181020030762E-4</v>
      </c>
      <c r="U940" s="67">
        <f t="shared" si="78"/>
        <v>7.1612434646674316E-4</v>
      </c>
      <c r="V940" s="67">
        <f t="shared" si="79"/>
        <v>1.1996562492962557E-10</v>
      </c>
      <c r="W940" s="67">
        <f t="shared" si="80"/>
        <v>1.1942032663449089E-10</v>
      </c>
    </row>
    <row r="941" spans="2:23" x14ac:dyDescent="0.15">
      <c r="B941" s="155" t="s">
        <v>124</v>
      </c>
      <c r="C941" s="41" t="s">
        <v>197</v>
      </c>
      <c r="D941" s="46">
        <f>詳細表【係数】!G926</f>
        <v>0</v>
      </c>
      <c r="E941" s="46">
        <f>詳細表【係数】!H926</f>
        <v>0</v>
      </c>
      <c r="F941" s="46">
        <f>詳細表【係数】!I926</f>
        <v>0</v>
      </c>
      <c r="G941" s="46">
        <f>詳細表【係数】!AA926</f>
        <v>0</v>
      </c>
      <c r="H941" s="46">
        <f>詳細表【係数】!AE926</f>
        <v>0</v>
      </c>
      <c r="I941" s="46">
        <f>詳細表【係数】!M926</f>
        <v>0</v>
      </c>
      <c r="J941" s="46">
        <f>詳細表【係数】!N926</f>
        <v>0</v>
      </c>
      <c r="K941" s="46">
        <f>詳細表【係数】!O926</f>
        <v>0</v>
      </c>
      <c r="L941" s="46">
        <f>詳細表【係数】!AB926</f>
        <v>0</v>
      </c>
      <c r="M941" s="46">
        <f>詳細表【係数】!AF926</f>
        <v>0</v>
      </c>
      <c r="N941" s="46">
        <f>詳細表【係数】!U926</f>
        <v>4.293955354250553E-5</v>
      </c>
      <c r="O941" s="46">
        <f>詳細表【係数】!V926</f>
        <v>2.5465966662773588E-5</v>
      </c>
      <c r="P941" s="46">
        <f>詳細表【係数】!W926</f>
        <v>1.8298671532825597E-5</v>
      </c>
      <c r="Q941" s="46">
        <f>詳細表【係数】!AC926</f>
        <v>3.1514315243151515E-12</v>
      </c>
      <c r="R941" s="46">
        <f>詳細表【係数】!AG926</f>
        <v>3.1514315243151515E-12</v>
      </c>
      <c r="S941" s="46">
        <f t="shared" si="76"/>
        <v>4.293955354250553E-5</v>
      </c>
      <c r="T941" s="46">
        <f t="shared" si="77"/>
        <v>2.5465966662773588E-5</v>
      </c>
      <c r="U941" s="46">
        <f t="shared" si="78"/>
        <v>1.8298671532825597E-5</v>
      </c>
      <c r="V941" s="46">
        <f t="shared" si="79"/>
        <v>3.1514315243151515E-12</v>
      </c>
      <c r="W941" s="46">
        <f t="shared" si="80"/>
        <v>3.1514315243151515E-12</v>
      </c>
    </row>
    <row r="942" spans="2:23" x14ac:dyDescent="0.15">
      <c r="B942" s="155" t="s">
        <v>125</v>
      </c>
      <c r="C942" s="41" t="s">
        <v>993</v>
      </c>
      <c r="D942" s="46">
        <f>詳細表【係数】!G927</f>
        <v>0</v>
      </c>
      <c r="E942" s="46">
        <f>詳細表【係数】!H927</f>
        <v>0</v>
      </c>
      <c r="F942" s="46">
        <f>詳細表【係数】!I927</f>
        <v>0</v>
      </c>
      <c r="G942" s="46">
        <f>詳細表【係数】!AA927</f>
        <v>0</v>
      </c>
      <c r="H942" s="46">
        <f>詳細表【係数】!AE927</f>
        <v>0</v>
      </c>
      <c r="I942" s="46">
        <f>詳細表【係数】!M927</f>
        <v>0</v>
      </c>
      <c r="J942" s="46">
        <f>詳細表【係数】!N927</f>
        <v>0</v>
      </c>
      <c r="K942" s="46">
        <f>詳細表【係数】!O927</f>
        <v>0</v>
      </c>
      <c r="L942" s="46">
        <f>詳細表【係数】!AB927</f>
        <v>0</v>
      </c>
      <c r="M942" s="46">
        <f>詳細表【係数】!AF927</f>
        <v>0</v>
      </c>
      <c r="N942" s="46">
        <f>詳細表【係数】!U927</f>
        <v>5.6944126248476695E-4</v>
      </c>
      <c r="O942" s="46">
        <f>詳細表【係数】!V927</f>
        <v>3.1681159586201171E-4</v>
      </c>
      <c r="P942" s="46">
        <f>詳細表【係数】!W927</f>
        <v>2.4429691039621503E-4</v>
      </c>
      <c r="Q942" s="46">
        <f>詳細表【係数】!AC927</f>
        <v>5.116616853933652E-11</v>
      </c>
      <c r="R942" s="46">
        <f>詳細表【係数】!AG927</f>
        <v>4.7305268015924188E-11</v>
      </c>
      <c r="S942" s="46">
        <f t="shared" si="76"/>
        <v>5.6944126248476695E-4</v>
      </c>
      <c r="T942" s="46">
        <f t="shared" si="77"/>
        <v>3.1681159586201171E-4</v>
      </c>
      <c r="U942" s="46">
        <f t="shared" si="78"/>
        <v>2.4429691039621503E-4</v>
      </c>
      <c r="V942" s="46">
        <f t="shared" si="79"/>
        <v>5.116616853933652E-11</v>
      </c>
      <c r="W942" s="46">
        <f t="shared" si="80"/>
        <v>4.7305268015924188E-11</v>
      </c>
    </row>
    <row r="943" spans="2:23" x14ac:dyDescent="0.15">
      <c r="B943" s="155" t="s">
        <v>126</v>
      </c>
      <c r="C943" s="41" t="s">
        <v>994</v>
      </c>
      <c r="D943" s="46">
        <f>詳細表【係数】!G928</f>
        <v>0</v>
      </c>
      <c r="E943" s="46">
        <f>詳細表【係数】!H928</f>
        <v>0</v>
      </c>
      <c r="F943" s="46">
        <f>詳細表【係数】!I928</f>
        <v>0</v>
      </c>
      <c r="G943" s="46">
        <f>詳細表【係数】!AA928</f>
        <v>0</v>
      </c>
      <c r="H943" s="46">
        <f>詳細表【係数】!AE928</f>
        <v>0</v>
      </c>
      <c r="I943" s="46">
        <f>詳細表【係数】!M928</f>
        <v>9.8827093836903912E-6</v>
      </c>
      <c r="J943" s="46">
        <f>詳細表【係数】!N928</f>
        <v>6.370534579333313E-6</v>
      </c>
      <c r="K943" s="46">
        <f>詳細表【係数】!O928</f>
        <v>5.6746088160104529E-6</v>
      </c>
      <c r="L943" s="46">
        <f>詳細表【係数】!AB928</f>
        <v>1.2977034032468157E-12</v>
      </c>
      <c r="M943" s="46">
        <f>詳細表【係数】!AF928</f>
        <v>1.2666826047628279E-12</v>
      </c>
      <c r="N943" s="46">
        <f>詳細表【係数】!U928</f>
        <v>4.2163281939972321E-5</v>
      </c>
      <c r="O943" s="46">
        <f>詳細表【係数】!V928</f>
        <v>2.7179049302011562E-5</v>
      </c>
      <c r="P943" s="46">
        <f>詳細表【係数】!W928</f>
        <v>2.4209973411072519E-5</v>
      </c>
      <c r="Q943" s="46">
        <f>詳細表【係数】!AC928</f>
        <v>5.5364811754815861E-12</v>
      </c>
      <c r="R943" s="46">
        <f>詳細表【係数】!AG928</f>
        <v>5.4041350119242572E-12</v>
      </c>
      <c r="S943" s="46">
        <f t="shared" si="76"/>
        <v>5.2045991323662712E-5</v>
      </c>
      <c r="T943" s="46">
        <f t="shared" si="77"/>
        <v>3.3549583881344871E-5</v>
      </c>
      <c r="U943" s="46">
        <f t="shared" si="78"/>
        <v>2.9884582227082973E-5</v>
      </c>
      <c r="V943" s="46">
        <f t="shared" si="79"/>
        <v>6.834184578728402E-12</v>
      </c>
      <c r="W943" s="46">
        <f t="shared" si="80"/>
        <v>6.6708176166870851E-12</v>
      </c>
    </row>
    <row r="944" spans="2:23" x14ac:dyDescent="0.15">
      <c r="B944" s="155" t="s">
        <v>127</v>
      </c>
      <c r="C944" s="41" t="s">
        <v>995</v>
      </c>
      <c r="D944" s="46">
        <f>詳細表【係数】!G929</f>
        <v>0</v>
      </c>
      <c r="E944" s="46">
        <f>詳細表【係数】!H929</f>
        <v>0</v>
      </c>
      <c r="F944" s="46">
        <f>詳細表【係数】!I929</f>
        <v>0</v>
      </c>
      <c r="G944" s="46">
        <f>詳細表【係数】!AA929</f>
        <v>0</v>
      </c>
      <c r="H944" s="46">
        <f>詳細表【係数】!AE929</f>
        <v>0</v>
      </c>
      <c r="I944" s="46">
        <f>詳細表【係数】!M929</f>
        <v>0</v>
      </c>
      <c r="J944" s="46">
        <f>詳細表【係数】!N929</f>
        <v>0</v>
      </c>
      <c r="K944" s="46">
        <f>詳細表【係数】!O929</f>
        <v>0</v>
      </c>
      <c r="L944" s="46">
        <f>詳細表【係数】!AB929</f>
        <v>0</v>
      </c>
      <c r="M944" s="46">
        <f>詳細表【係数】!AF929</f>
        <v>0</v>
      </c>
      <c r="N944" s="46">
        <f>詳細表【係数】!U929</f>
        <v>7.9958304264162448E-4</v>
      </c>
      <c r="O944" s="46">
        <f>詳細表【係数】!V929</f>
        <v>5.0471105739881728E-4</v>
      </c>
      <c r="P944" s="46">
        <f>詳細表【係数】!W929</f>
        <v>4.3641175749186122E-4</v>
      </c>
      <c r="Q944" s="46">
        <f>詳細表【係数】!AC929</f>
        <v>1.2506785543261491E-10</v>
      </c>
      <c r="R944" s="46">
        <f>詳細表【係数】!AG929</f>
        <v>1.2478027701129363E-10</v>
      </c>
      <c r="S944" s="46">
        <f t="shared" si="76"/>
        <v>7.9958304264162448E-4</v>
      </c>
      <c r="T944" s="46">
        <f t="shared" si="77"/>
        <v>5.0471105739881728E-4</v>
      </c>
      <c r="U944" s="46">
        <f t="shared" si="78"/>
        <v>4.3641175749186122E-4</v>
      </c>
      <c r="V944" s="46">
        <f t="shared" si="79"/>
        <v>1.2506785543261491E-10</v>
      </c>
      <c r="W944" s="46">
        <f t="shared" si="80"/>
        <v>1.2478027701129363E-10</v>
      </c>
    </row>
    <row r="945" spans="2:23" x14ac:dyDescent="0.15">
      <c r="B945" s="155" t="s">
        <v>128</v>
      </c>
      <c r="C945" s="41" t="s">
        <v>996</v>
      </c>
      <c r="D945" s="67">
        <f>詳細表【係数】!G930</f>
        <v>0</v>
      </c>
      <c r="E945" s="67">
        <f>詳細表【係数】!H930</f>
        <v>0</v>
      </c>
      <c r="F945" s="67">
        <f>詳細表【係数】!I930</f>
        <v>0</v>
      </c>
      <c r="G945" s="67">
        <f>詳細表【係数】!AA930</f>
        <v>0</v>
      </c>
      <c r="H945" s="67">
        <f>詳細表【係数】!AE930</f>
        <v>0</v>
      </c>
      <c r="I945" s="67">
        <f>詳細表【係数】!M930</f>
        <v>0</v>
      </c>
      <c r="J945" s="67">
        <f>詳細表【係数】!N930</f>
        <v>0</v>
      </c>
      <c r="K945" s="67">
        <f>詳細表【係数】!O930</f>
        <v>0</v>
      </c>
      <c r="L945" s="67">
        <f>詳細表【係数】!AB930</f>
        <v>0</v>
      </c>
      <c r="M945" s="67">
        <f>詳細表【係数】!AF930</f>
        <v>0</v>
      </c>
      <c r="N945" s="67">
        <f>詳細表【係数】!U930</f>
        <v>6.3417872327360119E-5</v>
      </c>
      <c r="O945" s="67">
        <f>詳細表【係数】!V930</f>
        <v>4.8886933605941375E-5</v>
      </c>
      <c r="P945" s="67">
        <f>詳細表【係数】!W930</f>
        <v>4.0836429998540172E-5</v>
      </c>
      <c r="Q945" s="67">
        <f>詳細表【係数】!AC930</f>
        <v>1.2366728151913962E-11</v>
      </c>
      <c r="R945" s="67">
        <f>詳細表【係数】!AG930</f>
        <v>1.2366728151913962E-11</v>
      </c>
      <c r="S945" s="67">
        <f t="shared" si="76"/>
        <v>6.3417872327360119E-5</v>
      </c>
      <c r="T945" s="67">
        <f t="shared" si="77"/>
        <v>4.8886933605941375E-5</v>
      </c>
      <c r="U945" s="67">
        <f t="shared" si="78"/>
        <v>4.0836429998540172E-5</v>
      </c>
      <c r="V945" s="67">
        <f t="shared" si="79"/>
        <v>1.2366728151913962E-11</v>
      </c>
      <c r="W945" s="67">
        <f t="shared" si="80"/>
        <v>1.2366728151913962E-11</v>
      </c>
    </row>
    <row r="946" spans="2:23" x14ac:dyDescent="0.15">
      <c r="B946" s="162" t="s">
        <v>129</v>
      </c>
      <c r="C946" s="116" t="s">
        <v>952</v>
      </c>
      <c r="D946" s="46">
        <f>詳細表【係数】!G931</f>
        <v>0</v>
      </c>
      <c r="E946" s="46">
        <f>詳細表【係数】!H931</f>
        <v>0</v>
      </c>
      <c r="F946" s="46">
        <f>詳細表【係数】!I931</f>
        <v>0</v>
      </c>
      <c r="G946" s="46">
        <f>詳細表【係数】!AA931</f>
        <v>0</v>
      </c>
      <c r="H946" s="46">
        <f>詳細表【係数】!AE931</f>
        <v>0</v>
      </c>
      <c r="I946" s="46">
        <f>詳細表【係数】!M931</f>
        <v>1.6597812304083159E-4</v>
      </c>
      <c r="J946" s="46">
        <f>詳細表【係数】!N931</f>
        <v>8.4191128740962627E-5</v>
      </c>
      <c r="K946" s="46">
        <f>詳細表【係数】!O931</f>
        <v>6.9910333105703475E-5</v>
      </c>
      <c r="L946" s="46">
        <f>詳細表【係数】!AB931</f>
        <v>7.9018387546218328E-12</v>
      </c>
      <c r="M946" s="46">
        <f>詳細表【係数】!AF931</f>
        <v>6.9733727009537673E-12</v>
      </c>
      <c r="N946" s="46">
        <f>詳細表【係数】!U931</f>
        <v>5.8543238224581366E-4</v>
      </c>
      <c r="O946" s="46">
        <f>詳細表【係数】!V931</f>
        <v>2.9695608167987626E-4</v>
      </c>
      <c r="P946" s="46">
        <f>詳細表【係数】!W931</f>
        <v>2.4658534573018326E-4</v>
      </c>
      <c r="Q946" s="46">
        <f>詳細表【係数】!AC931</f>
        <v>2.787109651253576E-11</v>
      </c>
      <c r="R946" s="46">
        <f>詳細表【係数】!AG931</f>
        <v>2.4596242672312805E-11</v>
      </c>
      <c r="S946" s="46">
        <f t="shared" si="76"/>
        <v>7.5141050528664531E-4</v>
      </c>
      <c r="T946" s="46">
        <f t="shared" si="77"/>
        <v>3.8114721042083888E-4</v>
      </c>
      <c r="U946" s="46">
        <f t="shared" si="78"/>
        <v>3.1649567883588672E-4</v>
      </c>
      <c r="V946" s="46">
        <f t="shared" si="79"/>
        <v>3.577293526715759E-11</v>
      </c>
      <c r="W946" s="46">
        <f t="shared" si="80"/>
        <v>3.1569615373266574E-11</v>
      </c>
    </row>
    <row r="947" spans="2:23" x14ac:dyDescent="0.15">
      <c r="B947" s="155" t="s">
        <v>130</v>
      </c>
      <c r="C947" s="41" t="s">
        <v>199</v>
      </c>
      <c r="D947" s="46">
        <f>詳細表【係数】!G932</f>
        <v>0</v>
      </c>
      <c r="E947" s="46">
        <f>詳細表【係数】!H932</f>
        <v>0</v>
      </c>
      <c r="F947" s="46">
        <f>詳細表【係数】!I932</f>
        <v>0</v>
      </c>
      <c r="G947" s="46">
        <f>詳細表【係数】!AA932</f>
        <v>0</v>
      </c>
      <c r="H947" s="46">
        <f>詳細表【係数】!AE932</f>
        <v>0</v>
      </c>
      <c r="I947" s="46">
        <f>詳細表【係数】!M932</f>
        <v>9.9455726134242087E-4</v>
      </c>
      <c r="J947" s="46">
        <f>詳細表【係数】!N932</f>
        <v>6.7359645419395127E-4</v>
      </c>
      <c r="K947" s="46">
        <f>詳細表【係数】!O932</f>
        <v>1.8727290100174022E-4</v>
      </c>
      <c r="L947" s="46">
        <f>詳細表【係数】!AB932</f>
        <v>5.3508090514392934E-11</v>
      </c>
      <c r="M947" s="46">
        <f>詳細表【係数】!AF932</f>
        <v>5.1775034951173723E-11</v>
      </c>
      <c r="N947" s="46">
        <f>詳細表【係数】!U932</f>
        <v>1.351069383778149E-4</v>
      </c>
      <c r="O947" s="46">
        <f>詳細表【係数】!V932</f>
        <v>9.1505595671241457E-5</v>
      </c>
      <c r="P947" s="46">
        <f>詳細表【係数】!W932</f>
        <v>2.5440333381433574E-5</v>
      </c>
      <c r="Q947" s="46">
        <f>詳細表【係数】!AC932</f>
        <v>7.268876885062139E-12</v>
      </c>
      <c r="R947" s="46">
        <f>詳細表【係数】!AG932</f>
        <v>7.0334476742099225E-12</v>
      </c>
      <c r="S947" s="46">
        <f t="shared" si="76"/>
        <v>1.1296641997202359E-3</v>
      </c>
      <c r="T947" s="46">
        <f t="shared" si="77"/>
        <v>7.6510204986519274E-4</v>
      </c>
      <c r="U947" s="46">
        <f t="shared" si="78"/>
        <v>2.1271323438317379E-4</v>
      </c>
      <c r="V947" s="46">
        <f t="shared" si="79"/>
        <v>6.0776967399455078E-11</v>
      </c>
      <c r="W947" s="46">
        <f t="shared" si="80"/>
        <v>5.8808482625383651E-11</v>
      </c>
    </row>
    <row r="948" spans="2:23" x14ac:dyDescent="0.15">
      <c r="B948" s="155" t="s">
        <v>131</v>
      </c>
      <c r="C948" s="41" t="s">
        <v>213</v>
      </c>
      <c r="D948" s="46">
        <f>詳細表【係数】!G933</f>
        <v>0</v>
      </c>
      <c r="E948" s="46">
        <f>詳細表【係数】!H933</f>
        <v>0</v>
      </c>
      <c r="F948" s="46">
        <f>詳細表【係数】!I933</f>
        <v>0</v>
      </c>
      <c r="G948" s="46">
        <f>詳細表【係数】!AA933</f>
        <v>0</v>
      </c>
      <c r="H948" s="46">
        <f>詳細表【係数】!AE933</f>
        <v>0</v>
      </c>
      <c r="I948" s="46">
        <f>詳細表【係数】!M933</f>
        <v>1.0835963072990874E-4</v>
      </c>
      <c r="J948" s="46">
        <f>詳細表【係数】!N933</f>
        <v>3.1461149928928602E-5</v>
      </c>
      <c r="K948" s="46">
        <f>詳細表【係数】!O933</f>
        <v>1.6978184998548455E-5</v>
      </c>
      <c r="L948" s="46">
        <f>詳細表【係数】!AB933</f>
        <v>8.6613990549416857E-12</v>
      </c>
      <c r="M948" s="46">
        <f>詳細表【係数】!AF933</f>
        <v>7.187118364738846E-12</v>
      </c>
      <c r="N948" s="46">
        <f>詳細表【係数】!U933</f>
        <v>1.2456717163870836E-5</v>
      </c>
      <c r="O948" s="46">
        <f>詳細表【係数】!V933</f>
        <v>3.6166849561497089E-6</v>
      </c>
      <c r="P948" s="46">
        <f>詳細表【係数】!W933</f>
        <v>1.9517642046044561E-6</v>
      </c>
      <c r="Q948" s="46">
        <f>詳細表【係数】!AC933</f>
        <v>9.9568997738423357E-13</v>
      </c>
      <c r="R948" s="46">
        <f>詳細表【係数】!AG933</f>
        <v>8.2621083229755543E-13</v>
      </c>
      <c r="S948" s="46">
        <f t="shared" si="76"/>
        <v>1.2081634789377958E-4</v>
      </c>
      <c r="T948" s="46">
        <f t="shared" si="77"/>
        <v>3.5077834885078311E-5</v>
      </c>
      <c r="U948" s="46">
        <f t="shared" si="78"/>
        <v>1.8929949203152911E-5</v>
      </c>
      <c r="V948" s="46">
        <f t="shared" si="79"/>
        <v>9.6570890323259197E-12</v>
      </c>
      <c r="W948" s="46">
        <f t="shared" si="80"/>
        <v>8.0133291970364018E-12</v>
      </c>
    </row>
    <row r="949" spans="2:23" x14ac:dyDescent="0.15">
      <c r="B949" s="155" t="s">
        <v>132</v>
      </c>
      <c r="C949" s="41" t="s">
        <v>214</v>
      </c>
      <c r="D949" s="46">
        <f>詳細表【係数】!G934</f>
        <v>0</v>
      </c>
      <c r="E949" s="46">
        <f>詳細表【係数】!H934</f>
        <v>0</v>
      </c>
      <c r="F949" s="46">
        <f>詳細表【係数】!I934</f>
        <v>0</v>
      </c>
      <c r="G949" s="46">
        <f>詳細表【係数】!AA934</f>
        <v>0</v>
      </c>
      <c r="H949" s="46">
        <f>詳細表【係数】!AE934</f>
        <v>0</v>
      </c>
      <c r="I949" s="46">
        <f>詳細表【係数】!M934</f>
        <v>1.6535618027282465E-3</v>
      </c>
      <c r="J949" s="46">
        <f>詳細表【係数】!N934</f>
        <v>6.1528439637469534E-4</v>
      </c>
      <c r="K949" s="46">
        <f>詳細表【係数】!O934</f>
        <v>4.409520886864334E-4</v>
      </c>
      <c r="L949" s="46">
        <f>詳細表【係数】!AB934</f>
        <v>1.0133456904306067E-10</v>
      </c>
      <c r="M949" s="46">
        <f>詳細表【係数】!AF934</f>
        <v>8.9870456181623492E-11</v>
      </c>
      <c r="N949" s="46">
        <f>詳細表【係数】!U934</f>
        <v>5.4132903044093255E-4</v>
      </c>
      <c r="O949" s="46">
        <f>詳細表【係数】!V934</f>
        <v>2.014265842289093E-4</v>
      </c>
      <c r="P949" s="46">
        <f>詳細表【係数】!W934</f>
        <v>1.4435515276519734E-4</v>
      </c>
      <c r="Q949" s="46">
        <f>詳細表【係数】!AC934</f>
        <v>3.3174051262990456E-11</v>
      </c>
      <c r="R949" s="46">
        <f>詳細表【係数】!AG934</f>
        <v>2.9421027281722852E-11</v>
      </c>
      <c r="S949" s="46">
        <f t="shared" si="76"/>
        <v>2.1948908331691792E-3</v>
      </c>
      <c r="T949" s="46">
        <f t="shared" si="77"/>
        <v>8.1671098060360462E-4</v>
      </c>
      <c r="U949" s="46">
        <f t="shared" si="78"/>
        <v>5.853072414516308E-4</v>
      </c>
      <c r="V949" s="46">
        <f t="shared" si="79"/>
        <v>1.3450862030605113E-10</v>
      </c>
      <c r="W949" s="46">
        <f t="shared" si="80"/>
        <v>1.1929148346334635E-10</v>
      </c>
    </row>
    <row r="950" spans="2:23" x14ac:dyDescent="0.15">
      <c r="B950" s="163" t="s">
        <v>133</v>
      </c>
      <c r="C950" s="62" t="s">
        <v>997</v>
      </c>
      <c r="D950" s="67">
        <f>詳細表【係数】!G935</f>
        <v>0</v>
      </c>
      <c r="E950" s="67">
        <f>詳細表【係数】!H935</f>
        <v>0</v>
      </c>
      <c r="F950" s="67">
        <f>詳細表【係数】!I935</f>
        <v>0</v>
      </c>
      <c r="G950" s="67">
        <f>詳細表【係数】!AA935</f>
        <v>0</v>
      </c>
      <c r="H950" s="67">
        <f>詳細表【係数】!AE935</f>
        <v>0</v>
      </c>
      <c r="I950" s="67">
        <f>詳細表【係数】!M935</f>
        <v>6.930816128183733E-3</v>
      </c>
      <c r="J950" s="67">
        <f>詳細表【係数】!N935</f>
        <v>5.0251270330350997E-3</v>
      </c>
      <c r="K950" s="67">
        <f>詳細表【係数】!O935</f>
        <v>2.5212801319244101E-3</v>
      </c>
      <c r="L950" s="67">
        <f>詳細表【係数】!AB935</f>
        <v>1.19602977210225E-9</v>
      </c>
      <c r="M950" s="67">
        <f>詳細表【係数】!AF935</f>
        <v>1.088490034926515E-9</v>
      </c>
      <c r="N950" s="67">
        <f>詳細表【係数】!U935</f>
        <v>7.1298806648914667E-4</v>
      </c>
      <c r="O950" s="67">
        <f>詳細表【係数】!V935</f>
        <v>5.169457017589283E-4</v>
      </c>
      <c r="P950" s="67">
        <f>詳細表【係数】!W935</f>
        <v>2.5936954798559491E-4</v>
      </c>
      <c r="Q950" s="67">
        <f>詳細表【係数】!AC935</f>
        <v>1.2303817312465741E-10</v>
      </c>
      <c r="R950" s="67">
        <f>詳細表【係数】!AG935</f>
        <v>1.1197532744218634E-10</v>
      </c>
      <c r="S950" s="67">
        <f t="shared" si="76"/>
        <v>7.6438041946728799E-3</v>
      </c>
      <c r="T950" s="67">
        <f t="shared" si="77"/>
        <v>5.542072734794028E-3</v>
      </c>
      <c r="U950" s="67">
        <f t="shared" si="78"/>
        <v>2.7806496799100051E-3</v>
      </c>
      <c r="V950" s="67">
        <f t="shared" si="79"/>
        <v>1.3190679452269073E-9</v>
      </c>
      <c r="W950" s="67">
        <f t="shared" si="80"/>
        <v>1.2004653623687013E-9</v>
      </c>
    </row>
    <row r="951" spans="2:23" x14ac:dyDescent="0.15">
      <c r="B951" s="162" t="s">
        <v>134</v>
      </c>
      <c r="C951" s="116" t="s">
        <v>998</v>
      </c>
      <c r="D951" s="46">
        <f>詳細表【係数】!G936</f>
        <v>0</v>
      </c>
      <c r="E951" s="46">
        <f>詳細表【係数】!H936</f>
        <v>0</v>
      </c>
      <c r="F951" s="46">
        <f>詳細表【係数】!I936</f>
        <v>0</v>
      </c>
      <c r="G951" s="46">
        <f>詳細表【係数】!AA936</f>
        <v>0</v>
      </c>
      <c r="H951" s="46">
        <f>詳細表【係数】!AE936</f>
        <v>0</v>
      </c>
      <c r="I951" s="46">
        <f>詳細表【係数】!M936</f>
        <v>0</v>
      </c>
      <c r="J951" s="46">
        <f>詳細表【係数】!N936</f>
        <v>0</v>
      </c>
      <c r="K951" s="46">
        <f>詳細表【係数】!O936</f>
        <v>0</v>
      </c>
      <c r="L951" s="46">
        <f>詳細表【係数】!AB936</f>
        <v>0</v>
      </c>
      <c r="M951" s="46">
        <f>詳細表【係数】!AF936</f>
        <v>0</v>
      </c>
      <c r="N951" s="46">
        <f>詳細表【係数】!U936</f>
        <v>6.5250975866965144E-5</v>
      </c>
      <c r="O951" s="46">
        <f>詳細表【係数】!V936</f>
        <v>3.1556852159735396E-5</v>
      </c>
      <c r="P951" s="46">
        <f>詳細表【係数】!W936</f>
        <v>1.824094554719275E-5</v>
      </c>
      <c r="Q951" s="46">
        <f>詳細表【係数】!AC936</f>
        <v>7.061303522640325E-12</v>
      </c>
      <c r="R951" s="46">
        <f>詳細表【係数】!AG936</f>
        <v>6.9228465908238486E-12</v>
      </c>
      <c r="S951" s="46">
        <f t="shared" si="76"/>
        <v>6.5250975866965144E-5</v>
      </c>
      <c r="T951" s="46">
        <f t="shared" si="77"/>
        <v>3.1556852159735396E-5</v>
      </c>
      <c r="U951" s="46">
        <f t="shared" si="78"/>
        <v>1.824094554719275E-5</v>
      </c>
      <c r="V951" s="46">
        <f t="shared" si="79"/>
        <v>7.061303522640325E-12</v>
      </c>
      <c r="W951" s="46">
        <f t="shared" si="80"/>
        <v>6.9228465908238486E-12</v>
      </c>
    </row>
    <row r="952" spans="2:23" x14ac:dyDescent="0.15">
      <c r="B952" s="155" t="s">
        <v>135</v>
      </c>
      <c r="C952" s="41" t="s">
        <v>999</v>
      </c>
      <c r="D952" s="46">
        <f>詳細表【係数】!G937</f>
        <v>0</v>
      </c>
      <c r="E952" s="46">
        <f>詳細表【係数】!H937</f>
        <v>0</v>
      </c>
      <c r="F952" s="46">
        <f>詳細表【係数】!I937</f>
        <v>0</v>
      </c>
      <c r="G952" s="46">
        <f>詳細表【係数】!AA937</f>
        <v>0</v>
      </c>
      <c r="H952" s="46">
        <f>詳細表【係数】!AE937</f>
        <v>0</v>
      </c>
      <c r="I952" s="46">
        <f>詳細表【係数】!M937</f>
        <v>5.3506712086881312E-8</v>
      </c>
      <c r="J952" s="46">
        <f>詳細表【係数】!N937</f>
        <v>2.1591485941422805E-8</v>
      </c>
      <c r="K952" s="46">
        <f>詳細表【係数】!O937</f>
        <v>1.6371504996958907E-8</v>
      </c>
      <c r="L952" s="46">
        <f>詳細表【係数】!AB937</f>
        <v>1.0389534733871115E-14</v>
      </c>
      <c r="M952" s="46">
        <f>詳細表【係数】!AF937</f>
        <v>9.5921071947812285E-15</v>
      </c>
      <c r="N952" s="46">
        <f>詳細表【係数】!U937</f>
        <v>4.3495800658395842E-3</v>
      </c>
      <c r="O952" s="46">
        <f>詳細表【係数】!V937</f>
        <v>1.75517973689312E-3</v>
      </c>
      <c r="P952" s="46">
        <f>詳細表【係数】!W937</f>
        <v>1.3308455893709184E-3</v>
      </c>
      <c r="Q952" s="46">
        <f>詳細表【係数】!AC937</f>
        <v>8.4456905328842666E-10</v>
      </c>
      <c r="R952" s="46">
        <f>詳細表【係数】!AG937</f>
        <v>7.7974587891088393E-10</v>
      </c>
      <c r="S952" s="46">
        <f t="shared" si="76"/>
        <v>4.3496335725516713E-3</v>
      </c>
      <c r="T952" s="46">
        <f t="shared" si="77"/>
        <v>1.7552013283790614E-3</v>
      </c>
      <c r="U952" s="46">
        <f t="shared" si="78"/>
        <v>1.3308619608759153E-3</v>
      </c>
      <c r="V952" s="46">
        <f t="shared" si="79"/>
        <v>8.4457944282316048E-10</v>
      </c>
      <c r="W952" s="46">
        <f t="shared" si="80"/>
        <v>7.7975547101807869E-10</v>
      </c>
    </row>
    <row r="953" spans="2:23" x14ac:dyDescent="0.15">
      <c r="B953" s="155" t="s">
        <v>136</v>
      </c>
      <c r="C953" s="41" t="s">
        <v>1000</v>
      </c>
      <c r="D953" s="46">
        <f>詳細表【係数】!G938</f>
        <v>0</v>
      </c>
      <c r="E953" s="46">
        <f>詳細表【係数】!H938</f>
        <v>0</v>
      </c>
      <c r="F953" s="46">
        <f>詳細表【係数】!I938</f>
        <v>0</v>
      </c>
      <c r="G953" s="46">
        <f>詳細表【係数】!AA938</f>
        <v>0</v>
      </c>
      <c r="H953" s="46">
        <f>詳細表【係数】!AE938</f>
        <v>0</v>
      </c>
      <c r="I953" s="46">
        <f>詳細表【係数】!M938</f>
        <v>2.2706869841028588E-5</v>
      </c>
      <c r="J953" s="46">
        <f>詳細表【係数】!N938</f>
        <v>1.5551117946061989E-5</v>
      </c>
      <c r="K953" s="46">
        <f>詳細表【係数】!O938</f>
        <v>6.7307289371190107E-6</v>
      </c>
      <c r="L953" s="46">
        <f>詳細表【係数】!AB938</f>
        <v>3.2792996747695553E-12</v>
      </c>
      <c r="M953" s="46">
        <f>詳細表【係数】!AF938</f>
        <v>2.4628392906272036E-12</v>
      </c>
      <c r="N953" s="46">
        <f>詳細表【係数】!U938</f>
        <v>1.1901916909902363E-3</v>
      </c>
      <c r="O953" s="46">
        <f>詳細表【係数】!V938</f>
        <v>8.151194547990464E-4</v>
      </c>
      <c r="P953" s="46">
        <f>詳細表【係数】!W938</f>
        <v>3.5279444993303009E-4</v>
      </c>
      <c r="Q953" s="46">
        <f>詳細表【係数】!AC938</f>
        <v>1.718860966968448E-10</v>
      </c>
      <c r="R953" s="46">
        <f>詳細表【係数】!AG938</f>
        <v>1.2909092624701476E-10</v>
      </c>
      <c r="S953" s="46">
        <f t="shared" si="76"/>
        <v>1.2128985608312649E-3</v>
      </c>
      <c r="T953" s="46">
        <f t="shared" si="77"/>
        <v>8.3067057274510843E-4</v>
      </c>
      <c r="U953" s="46">
        <f t="shared" si="78"/>
        <v>3.5952517887014913E-4</v>
      </c>
      <c r="V953" s="46">
        <f t="shared" si="79"/>
        <v>1.7516539637161436E-10</v>
      </c>
      <c r="W953" s="46">
        <f t="shared" si="80"/>
        <v>1.3155376553764196E-10</v>
      </c>
    </row>
    <row r="954" spans="2:23" x14ac:dyDescent="0.15">
      <c r="B954" s="155" t="s">
        <v>137</v>
      </c>
      <c r="C954" s="41" t="s">
        <v>1001</v>
      </c>
      <c r="D954" s="46">
        <f>詳細表【係数】!G939</f>
        <v>0</v>
      </c>
      <c r="E954" s="46">
        <f>詳細表【係数】!H939</f>
        <v>0</v>
      </c>
      <c r="F954" s="46">
        <f>詳細表【係数】!I939</f>
        <v>0</v>
      </c>
      <c r="G954" s="46">
        <f>詳細表【係数】!AA939</f>
        <v>0</v>
      </c>
      <c r="H954" s="46">
        <f>詳細表【係数】!AE939</f>
        <v>0</v>
      </c>
      <c r="I954" s="46">
        <f>詳細表【係数】!M939</f>
        <v>2.6421805329722837E-5</v>
      </c>
      <c r="J954" s="46">
        <f>詳細表【係数】!N939</f>
        <v>1.8548674395522217E-5</v>
      </c>
      <c r="K954" s="46">
        <f>詳細表【係数】!O939</f>
        <v>7.820403872201068E-6</v>
      </c>
      <c r="L954" s="46">
        <f>詳細表【係数】!AB939</f>
        <v>2.3007153726903757E-12</v>
      </c>
      <c r="M954" s="46">
        <f>詳細表【係数】!AF939</f>
        <v>2.1057204994082883E-12</v>
      </c>
      <c r="N954" s="46">
        <f>詳細表【係数】!U939</f>
        <v>1.8009721419564595E-3</v>
      </c>
      <c r="O954" s="46">
        <f>詳細表【係数】!V939</f>
        <v>1.2643210953862179E-3</v>
      </c>
      <c r="P954" s="46">
        <f>詳細表【係数】!W939</f>
        <v>5.3305704651599177E-4</v>
      </c>
      <c r="Q954" s="46">
        <f>詳細表【係数】!AC939</f>
        <v>1.5682214901966371E-10</v>
      </c>
      <c r="R954" s="46">
        <f>詳細表【係数】!AG939</f>
        <v>1.4353084169895183E-10</v>
      </c>
      <c r="S954" s="46">
        <f t="shared" si="76"/>
        <v>1.8273939472861823E-3</v>
      </c>
      <c r="T954" s="46">
        <f t="shared" si="77"/>
        <v>1.2828697697817402E-3</v>
      </c>
      <c r="U954" s="46">
        <f t="shared" si="78"/>
        <v>5.4087745038819282E-4</v>
      </c>
      <c r="V954" s="46">
        <f t="shared" si="79"/>
        <v>1.5912286439235409E-10</v>
      </c>
      <c r="W954" s="46">
        <f t="shared" si="80"/>
        <v>1.4563656219836013E-10</v>
      </c>
    </row>
    <row r="955" spans="2:23" x14ac:dyDescent="0.15">
      <c r="B955" s="163" t="s">
        <v>138</v>
      </c>
      <c r="C955" s="62" t="s">
        <v>204</v>
      </c>
      <c r="D955" s="67">
        <f>詳細表【係数】!G940</f>
        <v>0</v>
      </c>
      <c r="E955" s="67">
        <f>詳細表【係数】!H940</f>
        <v>0</v>
      </c>
      <c r="F955" s="67">
        <f>詳細表【係数】!I940</f>
        <v>0</v>
      </c>
      <c r="G955" s="67">
        <f>詳細表【係数】!AA940</f>
        <v>0</v>
      </c>
      <c r="H955" s="67">
        <f>詳細表【係数】!AE940</f>
        <v>0</v>
      </c>
      <c r="I955" s="67">
        <f>詳細表【係数】!M940</f>
        <v>1.1570808335096014E-4</v>
      </c>
      <c r="J955" s="67">
        <f>詳細表【係数】!N940</f>
        <v>8.4578321074693175E-5</v>
      </c>
      <c r="K955" s="67">
        <f>詳細表【係数】!O940</f>
        <v>3.9935800197178894E-5</v>
      </c>
      <c r="L955" s="67">
        <f>詳細表【係数】!AB940</f>
        <v>1.9666534299640514E-11</v>
      </c>
      <c r="M955" s="67">
        <f>詳細表【係数】!AF940</f>
        <v>1.2677970858310399E-11</v>
      </c>
      <c r="N955" s="67">
        <f>詳細表【係数】!U940</f>
        <v>1.5152521846149027E-3</v>
      </c>
      <c r="O955" s="67">
        <f>詳細表【係数】!V940</f>
        <v>1.1075931954621393E-3</v>
      </c>
      <c r="P955" s="67">
        <f>詳細表【係数】!W940</f>
        <v>5.2297822883795489E-4</v>
      </c>
      <c r="Q955" s="67">
        <f>詳細表【係数】!AC940</f>
        <v>2.5754258646690246E-10</v>
      </c>
      <c r="R955" s="67">
        <f>詳細表【係数】!AG940</f>
        <v>1.6602403637843595E-10</v>
      </c>
      <c r="S955" s="67">
        <f t="shared" si="76"/>
        <v>1.6309602679658629E-3</v>
      </c>
      <c r="T955" s="67">
        <f t="shared" si="77"/>
        <v>1.1921715165368325E-3</v>
      </c>
      <c r="U955" s="67">
        <f t="shared" si="78"/>
        <v>5.6291402903513375E-4</v>
      </c>
      <c r="V955" s="67">
        <f t="shared" si="79"/>
        <v>2.7720912076654298E-10</v>
      </c>
      <c r="W955" s="67">
        <f t="shared" si="80"/>
        <v>1.7870200723674634E-10</v>
      </c>
    </row>
    <row r="956" spans="2:23" x14ac:dyDescent="0.15">
      <c r="B956" s="155" t="s">
        <v>139</v>
      </c>
      <c r="C956" s="41" t="s">
        <v>1002</v>
      </c>
      <c r="D956" s="46">
        <f>詳細表【係数】!G941</f>
        <v>0</v>
      </c>
      <c r="E956" s="46">
        <f>詳細表【係数】!H941</f>
        <v>0</v>
      </c>
      <c r="F956" s="46">
        <f>詳細表【係数】!I941</f>
        <v>0</v>
      </c>
      <c r="G956" s="46">
        <f>詳細表【係数】!AA941</f>
        <v>0</v>
      </c>
      <c r="H956" s="46">
        <f>詳細表【係数】!AE941</f>
        <v>0</v>
      </c>
      <c r="I956" s="46">
        <f>詳細表【係数】!M941</f>
        <v>5.5066471845586075E-4</v>
      </c>
      <c r="J956" s="46">
        <f>詳細表【係数】!N941</f>
        <v>0</v>
      </c>
      <c r="K956" s="46">
        <f>詳細表【係数】!O941</f>
        <v>0</v>
      </c>
      <c r="L956" s="46">
        <f>詳細表【係数】!AB941</f>
        <v>0</v>
      </c>
      <c r="M956" s="46">
        <f>詳細表【係数】!AF941</f>
        <v>0</v>
      </c>
      <c r="N956" s="46">
        <f>詳細表【係数】!U941</f>
        <v>6.3760370484771333E-5</v>
      </c>
      <c r="O956" s="46">
        <f>詳細表【係数】!V941</f>
        <v>0</v>
      </c>
      <c r="P956" s="46">
        <f>詳細表【係数】!W941</f>
        <v>0</v>
      </c>
      <c r="Q956" s="46">
        <f>詳細表【係数】!AC941</f>
        <v>0</v>
      </c>
      <c r="R956" s="46">
        <f>詳細表【係数】!AG941</f>
        <v>0</v>
      </c>
      <c r="S956" s="46">
        <f t="shared" si="76"/>
        <v>6.1442508894063203E-4</v>
      </c>
      <c r="T956" s="46">
        <f t="shared" si="77"/>
        <v>0</v>
      </c>
      <c r="U956" s="46">
        <f t="shared" si="78"/>
        <v>0</v>
      </c>
      <c r="V956" s="46">
        <f t="shared" si="79"/>
        <v>0</v>
      </c>
      <c r="W956" s="46">
        <f t="shared" si="80"/>
        <v>0</v>
      </c>
    </row>
    <row r="957" spans="2:23" x14ac:dyDescent="0.15">
      <c r="B957" s="155" t="s">
        <v>140</v>
      </c>
      <c r="C957" s="41" t="s">
        <v>1003</v>
      </c>
      <c r="D957" s="91">
        <f>詳細表【係数】!G942</f>
        <v>0</v>
      </c>
      <c r="E957" s="91">
        <f>詳細表【係数】!H942</f>
        <v>0</v>
      </c>
      <c r="F957" s="91">
        <f>詳細表【係数】!I942</f>
        <v>0</v>
      </c>
      <c r="G957" s="91">
        <f>詳細表【係数】!AA942</f>
        <v>0</v>
      </c>
      <c r="H957" s="91">
        <f>詳細表【係数】!AE942</f>
        <v>0</v>
      </c>
      <c r="I957" s="91">
        <f>詳細表【係数】!M942</f>
        <v>1.4154165767292033E-3</v>
      </c>
      <c r="J957" s="91">
        <f>詳細表【係数】!N942</f>
        <v>5.8234907226569475E-4</v>
      </c>
      <c r="K957" s="91">
        <f>詳細表【係数】!O942</f>
        <v>1.5153212332805127E-5</v>
      </c>
      <c r="L957" s="91">
        <f>詳細表【係数】!AB942</f>
        <v>4.8292281112415498E-12</v>
      </c>
      <c r="M957" s="91">
        <f>詳細表【係数】!AF942</f>
        <v>4.8292281112415498E-12</v>
      </c>
      <c r="N957" s="91">
        <f>詳細表【係数】!U942</f>
        <v>1.1321813827416642E-4</v>
      </c>
      <c r="O957" s="91">
        <f>詳細表【係数】!V942</f>
        <v>4.6581676992909865E-5</v>
      </c>
      <c r="P957" s="91">
        <f>詳細表【係数】!W942</f>
        <v>1.2120943878994614E-6</v>
      </c>
      <c r="Q957" s="91">
        <f>詳細表【係数】!AC942</f>
        <v>3.8628642976578794E-13</v>
      </c>
      <c r="R957" s="91">
        <f>詳細表【係数】!AG942</f>
        <v>3.8628642976578794E-13</v>
      </c>
      <c r="S957" s="91">
        <f t="shared" si="76"/>
        <v>1.5286347150033697E-3</v>
      </c>
      <c r="T957" s="91">
        <f t="shared" si="77"/>
        <v>6.2893074925860458E-4</v>
      </c>
      <c r="U957" s="91">
        <f t="shared" si="78"/>
        <v>1.6365306720704587E-5</v>
      </c>
      <c r="V957" s="91">
        <f t="shared" si="79"/>
        <v>5.2155145410073379E-12</v>
      </c>
      <c r="W957" s="91">
        <f t="shared" si="80"/>
        <v>5.2155145410073379E-12</v>
      </c>
    </row>
    <row r="958" spans="2:23" x14ac:dyDescent="0.15">
      <c r="B958" s="160"/>
      <c r="C958" s="353" t="s">
        <v>272</v>
      </c>
      <c r="D958" s="138">
        <f t="shared" ref="D958:W958" si="81">SUM(D851:D957)</f>
        <v>0.30540801566775194</v>
      </c>
      <c r="E958" s="138">
        <f t="shared" si="81"/>
        <v>0.18165773472471239</v>
      </c>
      <c r="F958" s="138">
        <f t="shared" si="81"/>
        <v>0.11655352123366733</v>
      </c>
      <c r="G958" s="138">
        <f t="shared" si="81"/>
        <v>3.2708885892575432E-8</v>
      </c>
      <c r="H958" s="138">
        <f t="shared" si="81"/>
        <v>3.054960113299363E-8</v>
      </c>
      <c r="I958" s="138">
        <f t="shared" si="81"/>
        <v>4.7494670534992532E-2</v>
      </c>
      <c r="J958" s="138">
        <f t="shared" si="81"/>
        <v>2.2796520315939449E-2</v>
      </c>
      <c r="K958" s="138">
        <f t="shared" si="81"/>
        <v>1.0414021557704314E-2</v>
      </c>
      <c r="L958" s="138">
        <f t="shared" si="81"/>
        <v>3.2280520214954103E-9</v>
      </c>
      <c r="M958" s="138">
        <f t="shared" si="81"/>
        <v>2.8423822205000053E-9</v>
      </c>
      <c r="N958" s="138">
        <f t="shared" si="81"/>
        <v>3.6403830072457087E-2</v>
      </c>
      <c r="O958" s="138">
        <f t="shared" si="81"/>
        <v>2.1795558435422392E-2</v>
      </c>
      <c r="P958" s="138">
        <f t="shared" si="81"/>
        <v>1.1488339211205961E-2</v>
      </c>
      <c r="Q958" s="138">
        <f t="shared" si="81"/>
        <v>3.4543539216294402E-9</v>
      </c>
      <c r="R958" s="138">
        <f t="shared" si="81"/>
        <v>3.085879586420563E-9</v>
      </c>
      <c r="S958" s="138">
        <f t="shared" si="81"/>
        <v>0.38930651627520163</v>
      </c>
      <c r="T958" s="138">
        <f t="shared" si="81"/>
        <v>0.22624981347607431</v>
      </c>
      <c r="U958" s="138">
        <f t="shared" si="81"/>
        <v>0.13845588200257763</v>
      </c>
      <c r="V958" s="138">
        <f t="shared" si="81"/>
        <v>3.939129183570031E-8</v>
      </c>
      <c r="W958" s="138">
        <f t="shared" si="81"/>
        <v>3.6477862939914193E-8</v>
      </c>
    </row>
    <row r="959" spans="2:23" x14ac:dyDescent="0.15">
      <c r="B959" s="354" t="s">
        <v>287</v>
      </c>
    </row>
    <row r="965" spans="2:23" x14ac:dyDescent="0.15">
      <c r="W965" s="10" t="str">
        <f>"（単位："&amp;入力表1【係数】!$L$15&amp;"、人）"</f>
        <v>（単位：円、人）</v>
      </c>
    </row>
    <row r="966" spans="2:23" x14ac:dyDescent="0.15">
      <c r="B966" s="460" t="s">
        <v>593</v>
      </c>
      <c r="C966" s="460" t="s">
        <v>525</v>
      </c>
      <c r="D966" s="337" t="s">
        <v>8</v>
      </c>
      <c r="E966" s="338"/>
      <c r="F966" s="338"/>
      <c r="G966" s="338"/>
      <c r="H966" s="339"/>
      <c r="I966" s="340" t="s">
        <v>854</v>
      </c>
      <c r="J966" s="341"/>
      <c r="K966" s="341"/>
      <c r="L966" s="341"/>
      <c r="M966" s="342"/>
      <c r="N966" s="343" t="s">
        <v>833</v>
      </c>
      <c r="O966" s="344"/>
      <c r="P966" s="344"/>
      <c r="Q966" s="344"/>
      <c r="R966" s="345"/>
      <c r="S966" s="346" t="s">
        <v>366</v>
      </c>
      <c r="T966" s="347"/>
      <c r="U966" s="347"/>
      <c r="V966" s="347"/>
      <c r="W966" s="348"/>
    </row>
    <row r="967" spans="2:23" x14ac:dyDescent="0.15">
      <c r="B967" s="498"/>
      <c r="C967" s="498"/>
      <c r="D967" s="349"/>
      <c r="E967" s="338"/>
      <c r="F967" s="339"/>
      <c r="G967" s="349"/>
      <c r="H967" s="339"/>
      <c r="I967" s="350"/>
      <c r="J967" s="341"/>
      <c r="K967" s="342"/>
      <c r="L967" s="350"/>
      <c r="M967" s="342"/>
      <c r="N967" s="351"/>
      <c r="O967" s="344"/>
      <c r="P967" s="345"/>
      <c r="Q967" s="351"/>
      <c r="R967" s="345"/>
      <c r="S967" s="352"/>
      <c r="T967" s="347"/>
      <c r="U967" s="348"/>
      <c r="V967" s="352"/>
      <c r="W967" s="348"/>
    </row>
    <row r="968" spans="2:23" x14ac:dyDescent="0.15">
      <c r="B968" s="498"/>
      <c r="C968" s="498"/>
      <c r="D968" s="519" t="s">
        <v>364</v>
      </c>
      <c r="E968" s="520" t="s">
        <v>228</v>
      </c>
      <c r="F968" s="521" t="s">
        <v>365</v>
      </c>
      <c r="G968" s="527" t="s">
        <v>368</v>
      </c>
      <c r="H968" s="543" t="s">
        <v>367</v>
      </c>
      <c r="I968" s="545" t="s">
        <v>364</v>
      </c>
      <c r="J968" s="546" t="s">
        <v>228</v>
      </c>
      <c r="K968" s="547" t="s">
        <v>365</v>
      </c>
      <c r="L968" s="529" t="s">
        <v>368</v>
      </c>
      <c r="M968" s="531" t="s">
        <v>367</v>
      </c>
      <c r="N968" s="549" t="s">
        <v>364</v>
      </c>
      <c r="O968" s="518" t="s">
        <v>228</v>
      </c>
      <c r="P968" s="537" t="s">
        <v>365</v>
      </c>
      <c r="Q968" s="533" t="s">
        <v>368</v>
      </c>
      <c r="R968" s="535" t="s">
        <v>367</v>
      </c>
      <c r="S968" s="539" t="s">
        <v>364</v>
      </c>
      <c r="T968" s="540" t="s">
        <v>228</v>
      </c>
      <c r="U968" s="541" t="s">
        <v>365</v>
      </c>
      <c r="V968" s="523" t="s">
        <v>368</v>
      </c>
      <c r="W968" s="525" t="s">
        <v>367</v>
      </c>
    </row>
    <row r="969" spans="2:23" x14ac:dyDescent="0.15">
      <c r="B969" s="498"/>
      <c r="C969" s="498"/>
      <c r="D969" s="519"/>
      <c r="E969" s="520"/>
      <c r="F969" s="522"/>
      <c r="G969" s="528"/>
      <c r="H969" s="544"/>
      <c r="I969" s="545"/>
      <c r="J969" s="546"/>
      <c r="K969" s="548"/>
      <c r="L969" s="530"/>
      <c r="M969" s="532"/>
      <c r="N969" s="549"/>
      <c r="O969" s="518"/>
      <c r="P969" s="538"/>
      <c r="Q969" s="534"/>
      <c r="R969" s="536"/>
      <c r="S969" s="539"/>
      <c r="T969" s="540"/>
      <c r="U969" s="542"/>
      <c r="V969" s="524"/>
      <c r="W969" s="526"/>
    </row>
    <row r="970" spans="2:23" x14ac:dyDescent="0.15">
      <c r="B970" s="459"/>
      <c r="C970" s="459"/>
      <c r="D970" s="519"/>
      <c r="E970" s="520"/>
      <c r="F970" s="522"/>
      <c r="G970" s="528"/>
      <c r="H970" s="544"/>
      <c r="I970" s="545"/>
      <c r="J970" s="546"/>
      <c r="K970" s="548"/>
      <c r="L970" s="530"/>
      <c r="M970" s="532"/>
      <c r="N970" s="549"/>
      <c r="O970" s="518"/>
      <c r="P970" s="538"/>
      <c r="Q970" s="534"/>
      <c r="R970" s="536"/>
      <c r="S970" s="539"/>
      <c r="T970" s="540"/>
      <c r="U970" s="542"/>
      <c r="V970" s="524"/>
      <c r="W970" s="526"/>
    </row>
    <row r="971" spans="2:23" x14ac:dyDescent="0.15">
      <c r="B971" s="155" t="s">
        <v>1046</v>
      </c>
      <c r="C971" s="41" t="s">
        <v>141</v>
      </c>
      <c r="D971" s="134">
        <f>詳細表【係数】!G954</f>
        <v>4.9768273953671302E-3</v>
      </c>
      <c r="E971" s="134">
        <f>詳細表【係数】!H954</f>
        <v>2.8896630413589811E-3</v>
      </c>
      <c r="F971" s="134">
        <f>詳細表【係数】!I954</f>
        <v>4.0233610156495961E-4</v>
      </c>
      <c r="G971" s="134">
        <f>詳細表【係数】!AA954</f>
        <v>2.5610824481289414E-9</v>
      </c>
      <c r="H971" s="134">
        <f>詳細表【係数】!AE954</f>
        <v>3.3388344799226996E-10</v>
      </c>
      <c r="I971" s="134">
        <f>詳細表【係数】!M954</f>
        <v>5.0878854098391577E-5</v>
      </c>
      <c r="J971" s="134">
        <f>詳細表【係数】!N954</f>
        <v>2.954145936659965E-5</v>
      </c>
      <c r="K971" s="134">
        <f>詳細表【係数】!O954</f>
        <v>4.1131424065650518E-6</v>
      </c>
      <c r="L971" s="134">
        <f>詳細表【係数】!AB954</f>
        <v>2.6182330601540102E-11</v>
      </c>
      <c r="M971" s="134">
        <f>詳細表【係数】!AF954</f>
        <v>3.4133406459063014E-12</v>
      </c>
      <c r="N971" s="134">
        <f>詳細表【係数】!U954</f>
        <v>9.1274650564277993E-5</v>
      </c>
      <c r="O971" s="134">
        <f>詳細表【係数】!V954</f>
        <v>5.2996208908927462E-5</v>
      </c>
      <c r="P971" s="134">
        <f>詳細表【係数】!W954</f>
        <v>7.3788146870274498E-6</v>
      </c>
      <c r="Q971" s="134">
        <f>詳細表【係数】!AC954</f>
        <v>4.6970064852335639E-11</v>
      </c>
      <c r="R971" s="134">
        <f>詳細表【係数】!AG954</f>
        <v>6.1233980252278043E-12</v>
      </c>
      <c r="S971" s="134">
        <f t="shared" ref="S971:S1034" si="82">D971+I971+N971</f>
        <v>5.1189809000298002E-3</v>
      </c>
      <c r="T971" s="134">
        <f t="shared" ref="T971:T1034" si="83">E971+J971+O971</f>
        <v>2.9722007096345082E-3</v>
      </c>
      <c r="U971" s="134">
        <f t="shared" ref="U971:U1034" si="84">F971+K971+P971</f>
        <v>4.1382805865855212E-4</v>
      </c>
      <c r="V971" s="134">
        <f t="shared" ref="V971:V1034" si="85">G971+L971+Q971</f>
        <v>2.634234843582817E-9</v>
      </c>
      <c r="W971" s="134">
        <f t="shared" ref="W971:W1034" si="86">H971+M971+R971</f>
        <v>3.4342018666340405E-10</v>
      </c>
    </row>
    <row r="972" spans="2:23" x14ac:dyDescent="0.15">
      <c r="B972" s="155" t="s">
        <v>1047</v>
      </c>
      <c r="C972" s="41" t="s">
        <v>205</v>
      </c>
      <c r="D972" s="46">
        <f>詳細表【係数】!G955</f>
        <v>0</v>
      </c>
      <c r="E972" s="46">
        <f>詳細表【係数】!H955</f>
        <v>0</v>
      </c>
      <c r="F972" s="46">
        <f>詳細表【係数】!I955</f>
        <v>0</v>
      </c>
      <c r="G972" s="46">
        <f>詳細表【係数】!AA955</f>
        <v>0</v>
      </c>
      <c r="H972" s="46">
        <f>詳細表【係数】!AE955</f>
        <v>0</v>
      </c>
      <c r="I972" s="46">
        <f>詳細表【係数】!M955</f>
        <v>1.560215375783607E-6</v>
      </c>
      <c r="J972" s="46">
        <f>詳細表【係数】!N955</f>
        <v>4.5444019677753512E-7</v>
      </c>
      <c r="K972" s="46">
        <f>詳細表【係数】!O955</f>
        <v>1.5085744443316143E-7</v>
      </c>
      <c r="L972" s="46">
        <f>詳細表【係数】!AB955</f>
        <v>2.0876121225273611E-13</v>
      </c>
      <c r="M972" s="46">
        <f>詳細表【係数】!AF955</f>
        <v>8.7899457790625744E-14</v>
      </c>
      <c r="N972" s="46">
        <f>詳細表【係数】!U955</f>
        <v>9.4277573781905857E-6</v>
      </c>
      <c r="O972" s="46">
        <f>詳細表【係数】!V955</f>
        <v>2.7460003180419905E-6</v>
      </c>
      <c r="P972" s="46">
        <f>詳細表【係数】!W955</f>
        <v>9.1157118875039959E-7</v>
      </c>
      <c r="Q972" s="46">
        <f>詳細表【係数】!AC955</f>
        <v>1.2614604942649373E-12</v>
      </c>
      <c r="R972" s="46">
        <f>詳細表【係数】!AG955</f>
        <v>5.3114126074313161E-13</v>
      </c>
      <c r="S972" s="46">
        <f t="shared" si="82"/>
        <v>1.0987972753974193E-5</v>
      </c>
      <c r="T972" s="46">
        <f t="shared" si="83"/>
        <v>3.2004405148195257E-6</v>
      </c>
      <c r="U972" s="46">
        <f t="shared" si="84"/>
        <v>1.0624286331835611E-6</v>
      </c>
      <c r="V972" s="46">
        <f t="shared" si="85"/>
        <v>1.4702217065176735E-12</v>
      </c>
      <c r="W972" s="46">
        <f t="shared" si="86"/>
        <v>6.1904071853375736E-13</v>
      </c>
    </row>
    <row r="973" spans="2:23" x14ac:dyDescent="0.15">
      <c r="B973" s="155" t="s">
        <v>36</v>
      </c>
      <c r="C973" s="41" t="s">
        <v>142</v>
      </c>
      <c r="D973" s="46">
        <f>詳細表【係数】!G956</f>
        <v>0</v>
      </c>
      <c r="E973" s="46">
        <f>詳細表【係数】!H956</f>
        <v>0</v>
      </c>
      <c r="F973" s="46">
        <f>詳細表【係数】!I956</f>
        <v>0</v>
      </c>
      <c r="G973" s="46">
        <f>詳細表【係数】!AA956</f>
        <v>0</v>
      </c>
      <c r="H973" s="46">
        <f>詳細表【係数】!AE956</f>
        <v>0</v>
      </c>
      <c r="I973" s="46">
        <f>詳細表【係数】!M956</f>
        <v>4.687429710899145E-4</v>
      </c>
      <c r="J973" s="46">
        <f>詳細表【係数】!N956</f>
        <v>3.0858488598405732E-4</v>
      </c>
      <c r="K973" s="46">
        <f>詳細表【係数】!O956</f>
        <v>2.12459531039561E-4</v>
      </c>
      <c r="L973" s="46">
        <f>詳細表【係数】!AB956</f>
        <v>1.5760338507361549E-11</v>
      </c>
      <c r="M973" s="46">
        <f>詳細表【係数】!AF956</f>
        <v>1.4235144458262044E-11</v>
      </c>
      <c r="N973" s="46">
        <f>詳細表【係数】!U956</f>
        <v>4.3947951018173426E-4</v>
      </c>
      <c r="O973" s="46">
        <f>詳細表【係数】!V956</f>
        <v>2.8932003871210213E-4</v>
      </c>
      <c r="P973" s="46">
        <f>詳細表【係数】!W956</f>
        <v>1.9919575629603767E-4</v>
      </c>
      <c r="Q973" s="46">
        <f>詳細表【係数】!AC956</f>
        <v>1.477642604732512E-11</v>
      </c>
      <c r="R973" s="46">
        <f>詳細表【係数】!AG956</f>
        <v>1.334644933306785E-11</v>
      </c>
      <c r="S973" s="46">
        <f t="shared" si="82"/>
        <v>9.0822248127164881E-4</v>
      </c>
      <c r="T973" s="46">
        <f t="shared" si="83"/>
        <v>5.979049246961595E-4</v>
      </c>
      <c r="U973" s="46">
        <f t="shared" si="84"/>
        <v>4.116552873355987E-4</v>
      </c>
      <c r="V973" s="46">
        <f t="shared" si="85"/>
        <v>3.053676455468667E-11</v>
      </c>
      <c r="W973" s="46">
        <f t="shared" si="86"/>
        <v>2.7581593791329893E-11</v>
      </c>
    </row>
    <row r="974" spans="2:23" x14ac:dyDescent="0.15">
      <c r="B974" s="155" t="s">
        <v>37</v>
      </c>
      <c r="C974" s="41" t="s">
        <v>143</v>
      </c>
      <c r="D974" s="46">
        <f>詳細表【係数】!G957</f>
        <v>0</v>
      </c>
      <c r="E974" s="46">
        <f>詳細表【係数】!H957</f>
        <v>0</v>
      </c>
      <c r="F974" s="46">
        <f>詳細表【係数】!I957</f>
        <v>0</v>
      </c>
      <c r="G974" s="46">
        <f>詳細表【係数】!AA957</f>
        <v>0</v>
      </c>
      <c r="H974" s="46">
        <f>詳細表【係数】!AE957</f>
        <v>0</v>
      </c>
      <c r="I974" s="46">
        <f>詳細表【係数】!M957</f>
        <v>4.4591743987162538E-8</v>
      </c>
      <c r="J974" s="46">
        <f>詳細表【係数】!N957</f>
        <v>2.9876468471398895E-8</v>
      </c>
      <c r="K974" s="46">
        <f>詳細表【係数】!O957</f>
        <v>1.6944862715121766E-8</v>
      </c>
      <c r="L974" s="46">
        <f>詳細表【係数】!AB957</f>
        <v>6.688761598074381E-14</v>
      </c>
      <c r="M974" s="46">
        <f>詳細表【係数】!AF957</f>
        <v>2.2295871993581268E-14</v>
      </c>
      <c r="N974" s="46">
        <f>詳細表【係数】!U957</f>
        <v>3.3023994923915027E-7</v>
      </c>
      <c r="O974" s="46">
        <f>詳細表【係数】!V957</f>
        <v>2.2126076599023065E-7</v>
      </c>
      <c r="P974" s="46">
        <f>詳細表【係数】!W957</f>
        <v>1.254911807108771E-7</v>
      </c>
      <c r="Q974" s="46">
        <f>詳細表【係数】!AC957</f>
        <v>4.953599238587254E-13</v>
      </c>
      <c r="R974" s="46">
        <f>詳細表【係数】!AG957</f>
        <v>1.6511997461957514E-13</v>
      </c>
      <c r="S974" s="46">
        <f t="shared" si="82"/>
        <v>3.7483169322631283E-7</v>
      </c>
      <c r="T974" s="46">
        <f t="shared" si="83"/>
        <v>2.5113723446162955E-7</v>
      </c>
      <c r="U974" s="46">
        <f t="shared" si="84"/>
        <v>1.4243604342599885E-7</v>
      </c>
      <c r="V974" s="46">
        <f t="shared" si="85"/>
        <v>5.6224753983946917E-13</v>
      </c>
      <c r="W974" s="46">
        <f t="shared" si="86"/>
        <v>1.8741584661315642E-13</v>
      </c>
    </row>
    <row r="975" spans="2:23" x14ac:dyDescent="0.15">
      <c r="B975" s="155" t="s">
        <v>38</v>
      </c>
      <c r="C975" s="41" t="s">
        <v>144</v>
      </c>
      <c r="D975" s="67">
        <f>詳細表【係数】!G958</f>
        <v>0</v>
      </c>
      <c r="E975" s="67">
        <f>詳細表【係数】!H958</f>
        <v>0</v>
      </c>
      <c r="F975" s="67">
        <f>詳細表【係数】!I958</f>
        <v>0</v>
      </c>
      <c r="G975" s="67">
        <f>詳細表【係数】!AA958</f>
        <v>0</v>
      </c>
      <c r="H975" s="67">
        <f>詳細表【係数】!AE958</f>
        <v>0</v>
      </c>
      <c r="I975" s="67">
        <f>詳細表【係数】!M958</f>
        <v>3.0966374971183458E-6</v>
      </c>
      <c r="J975" s="67">
        <f>詳細表【係数】!N958</f>
        <v>1.9833301688759929E-6</v>
      </c>
      <c r="K975" s="67">
        <f>詳細表【係数】!O958</f>
        <v>4.5778984450605236E-7</v>
      </c>
      <c r="L975" s="67">
        <f>詳細表【係数】!AB958</f>
        <v>2.5208274398135636E-13</v>
      </c>
      <c r="M975" s="67">
        <f>詳細表【係数】!AF958</f>
        <v>9.6284236047014294E-14</v>
      </c>
      <c r="N975" s="67">
        <f>詳細表【係数】!U958</f>
        <v>1.6214969683745749E-5</v>
      </c>
      <c r="O975" s="67">
        <f>詳細表【係数】!V958</f>
        <v>1.0385341710519724E-5</v>
      </c>
      <c r="P975" s="67">
        <f>詳細表【係数】!W958</f>
        <v>2.3971318751710604E-6</v>
      </c>
      <c r="Q975" s="67">
        <f>詳細表【係数】!AC958</f>
        <v>1.3199846786254036E-12</v>
      </c>
      <c r="R975" s="67">
        <f>詳細表【係数】!AG958</f>
        <v>5.0417459905391358E-13</v>
      </c>
      <c r="S975" s="67">
        <f t="shared" si="82"/>
        <v>1.9311607180864095E-5</v>
      </c>
      <c r="T975" s="67">
        <f t="shared" si="83"/>
        <v>1.2368671879395718E-5</v>
      </c>
      <c r="U975" s="67">
        <f t="shared" si="84"/>
        <v>2.8549217196771127E-6</v>
      </c>
      <c r="V975" s="67">
        <f t="shared" si="85"/>
        <v>1.57206742260676E-12</v>
      </c>
      <c r="W975" s="67">
        <f t="shared" si="86"/>
        <v>6.0045883510092791E-13</v>
      </c>
    </row>
    <row r="976" spans="2:23" x14ac:dyDescent="0.15">
      <c r="B976" s="162" t="s">
        <v>39</v>
      </c>
      <c r="C976" s="116" t="s">
        <v>206</v>
      </c>
      <c r="D976" s="46">
        <f>詳細表【係数】!G959</f>
        <v>0</v>
      </c>
      <c r="E976" s="46">
        <f>詳細表【係数】!H959</f>
        <v>0</v>
      </c>
      <c r="F976" s="46">
        <f>詳細表【係数】!I959</f>
        <v>0</v>
      </c>
      <c r="G976" s="46">
        <f>詳細表【係数】!AA959</f>
        <v>0</v>
      </c>
      <c r="H976" s="46">
        <f>詳細表【係数】!AE959</f>
        <v>0</v>
      </c>
      <c r="I976" s="46">
        <f>詳細表【係数】!M959</f>
        <v>-1.507966220969023E-18</v>
      </c>
      <c r="J976" s="46">
        <f>詳細表【係数】!N959</f>
        <v>0</v>
      </c>
      <c r="K976" s="46">
        <f>詳細表【係数】!O959</f>
        <v>0</v>
      </c>
      <c r="L976" s="46">
        <f>詳細表【係数】!AB959</f>
        <v>0</v>
      </c>
      <c r="M976" s="46">
        <f>詳細表【係数】!AF959</f>
        <v>0</v>
      </c>
      <c r="N976" s="46">
        <f>詳細表【係数】!U959</f>
        <v>-3.879324694043961E-19</v>
      </c>
      <c r="O976" s="46">
        <f>詳細表【係数】!V959</f>
        <v>0</v>
      </c>
      <c r="P976" s="46">
        <f>詳細表【係数】!W959</f>
        <v>0</v>
      </c>
      <c r="Q976" s="46">
        <f>詳細表【係数】!AC959</f>
        <v>0</v>
      </c>
      <c r="R976" s="46">
        <f>詳細表【係数】!AG959</f>
        <v>0</v>
      </c>
      <c r="S976" s="46">
        <f t="shared" si="82"/>
        <v>-1.8958986903734191E-18</v>
      </c>
      <c r="T976" s="46">
        <f t="shared" si="83"/>
        <v>0</v>
      </c>
      <c r="U976" s="46">
        <f t="shared" si="84"/>
        <v>0</v>
      </c>
      <c r="V976" s="46">
        <f t="shared" si="85"/>
        <v>0</v>
      </c>
      <c r="W976" s="46">
        <f t="shared" si="86"/>
        <v>0</v>
      </c>
    </row>
    <row r="977" spans="2:23" x14ac:dyDescent="0.15">
      <c r="B977" s="155" t="s">
        <v>40</v>
      </c>
      <c r="C977" s="41" t="s">
        <v>956</v>
      </c>
      <c r="D977" s="46">
        <f>詳細表【係数】!G960</f>
        <v>0</v>
      </c>
      <c r="E977" s="46">
        <f>詳細表【係数】!H960</f>
        <v>0</v>
      </c>
      <c r="F977" s="46">
        <f>詳細表【係数】!I960</f>
        <v>0</v>
      </c>
      <c r="G977" s="46">
        <f>詳細表【係数】!AA960</f>
        <v>0</v>
      </c>
      <c r="H977" s="46">
        <f>詳細表【係数】!AE960</f>
        <v>0</v>
      </c>
      <c r="I977" s="46">
        <f>詳細表【係数】!M960</f>
        <v>0</v>
      </c>
      <c r="J977" s="46">
        <f>詳細表【係数】!N960</f>
        <v>0</v>
      </c>
      <c r="K977" s="46">
        <f>詳細表【係数】!O960</f>
        <v>0</v>
      </c>
      <c r="L977" s="46">
        <f>詳細表【係数】!AB960</f>
        <v>0</v>
      </c>
      <c r="M977" s="46">
        <f>詳細表【係数】!AF960</f>
        <v>0</v>
      </c>
      <c r="N977" s="46">
        <f>詳細表【係数】!U960</f>
        <v>0</v>
      </c>
      <c r="O977" s="46">
        <f>詳細表【係数】!V960</f>
        <v>0</v>
      </c>
      <c r="P977" s="46">
        <f>詳細表【係数】!W960</f>
        <v>0</v>
      </c>
      <c r="Q977" s="46">
        <f>詳細表【係数】!AC960</f>
        <v>0</v>
      </c>
      <c r="R977" s="46">
        <f>詳細表【係数】!AG960</f>
        <v>0</v>
      </c>
      <c r="S977" s="46">
        <f t="shared" si="82"/>
        <v>0</v>
      </c>
      <c r="T977" s="46">
        <f t="shared" si="83"/>
        <v>0</v>
      </c>
      <c r="U977" s="46">
        <f t="shared" si="84"/>
        <v>0</v>
      </c>
      <c r="V977" s="46">
        <f t="shared" si="85"/>
        <v>0</v>
      </c>
      <c r="W977" s="46">
        <f t="shared" si="86"/>
        <v>0</v>
      </c>
    </row>
    <row r="978" spans="2:23" x14ac:dyDescent="0.15">
      <c r="B978" s="155" t="s">
        <v>41</v>
      </c>
      <c r="C978" s="41" t="s">
        <v>145</v>
      </c>
      <c r="D978" s="46">
        <f>詳細表【係数】!G961</f>
        <v>0</v>
      </c>
      <c r="E978" s="46">
        <f>詳細表【係数】!H961</f>
        <v>0</v>
      </c>
      <c r="F978" s="46">
        <f>詳細表【係数】!I961</f>
        <v>0</v>
      </c>
      <c r="G978" s="46">
        <f>詳細表【係数】!AA961</f>
        <v>0</v>
      </c>
      <c r="H978" s="46">
        <f>詳細表【係数】!AE961</f>
        <v>0</v>
      </c>
      <c r="I978" s="46">
        <f>詳細表【係数】!M961</f>
        <v>2.9154054010207251E-4</v>
      </c>
      <c r="J978" s="46">
        <f>詳細表【係数】!N961</f>
        <v>8.9470944240443941E-5</v>
      </c>
      <c r="K978" s="46">
        <f>詳細表【係数】!O961</f>
        <v>3.8872828676728748E-5</v>
      </c>
      <c r="L978" s="46">
        <f>詳細表【係数】!AB961</f>
        <v>1.2432151014746328E-11</v>
      </c>
      <c r="M978" s="46">
        <f>詳細表【係数】!AF961</f>
        <v>1.197815314329487E-11</v>
      </c>
      <c r="N978" s="46">
        <f>詳細表【係数】!U961</f>
        <v>4.1812113422997543E-3</v>
      </c>
      <c r="O978" s="46">
        <f>詳細表【係数】!V961</f>
        <v>1.28317292248082E-3</v>
      </c>
      <c r="P978" s="46">
        <f>詳細表【係数】!W961</f>
        <v>5.575056975386936E-4</v>
      </c>
      <c r="Q978" s="46">
        <f>詳細表【係数】!AC961</f>
        <v>1.7829921977177271E-10</v>
      </c>
      <c r="R978" s="46">
        <f>詳細表【係数】!AG961</f>
        <v>1.7178808053594579E-10</v>
      </c>
      <c r="S978" s="46">
        <f t="shared" si="82"/>
        <v>4.4727518824018266E-3</v>
      </c>
      <c r="T978" s="46">
        <f t="shared" si="83"/>
        <v>1.372643866721264E-3</v>
      </c>
      <c r="U978" s="46">
        <f t="shared" si="84"/>
        <v>5.9637852621542231E-4</v>
      </c>
      <c r="V978" s="46">
        <f t="shared" si="85"/>
        <v>1.9073137078651905E-10</v>
      </c>
      <c r="W978" s="46">
        <f t="shared" si="86"/>
        <v>1.8376623367924067E-10</v>
      </c>
    </row>
    <row r="979" spans="2:23" x14ac:dyDescent="0.15">
      <c r="B979" s="155" t="s">
        <v>42</v>
      </c>
      <c r="C979" s="41" t="s">
        <v>957</v>
      </c>
      <c r="D979" s="46">
        <f>詳細表【係数】!G962</f>
        <v>0</v>
      </c>
      <c r="E979" s="46">
        <f>詳細表【係数】!H962</f>
        <v>0</v>
      </c>
      <c r="F979" s="46">
        <f>詳細表【係数】!I962</f>
        <v>0</v>
      </c>
      <c r="G979" s="46">
        <f>詳細表【係数】!AA962</f>
        <v>0</v>
      </c>
      <c r="H979" s="46">
        <f>詳細表【係数】!AE962</f>
        <v>0</v>
      </c>
      <c r="I979" s="46">
        <f>詳細表【係数】!M962</f>
        <v>3.4018027336824124E-21</v>
      </c>
      <c r="J979" s="46">
        <f>詳細表【係数】!N962</f>
        <v>0</v>
      </c>
      <c r="K979" s="46">
        <f>詳細表【係数】!O962</f>
        <v>0</v>
      </c>
      <c r="L979" s="46">
        <f>詳細表【係数】!AB962</f>
        <v>0</v>
      </c>
      <c r="M979" s="46">
        <f>詳細表【係数】!AF962</f>
        <v>0</v>
      </c>
      <c r="N979" s="46">
        <f>詳細表【係数】!U962</f>
        <v>1.1733067764014405E-19</v>
      </c>
      <c r="O979" s="46">
        <f>詳細表【係数】!V962</f>
        <v>0</v>
      </c>
      <c r="P979" s="46">
        <f>詳細表【係数】!W962</f>
        <v>0</v>
      </c>
      <c r="Q979" s="46">
        <f>詳細表【係数】!AC962</f>
        <v>0</v>
      </c>
      <c r="R979" s="46">
        <f>詳細表【係数】!AG962</f>
        <v>0</v>
      </c>
      <c r="S979" s="46">
        <f t="shared" si="82"/>
        <v>1.2073248037382646E-19</v>
      </c>
      <c r="T979" s="46">
        <f t="shared" si="83"/>
        <v>0</v>
      </c>
      <c r="U979" s="46">
        <f t="shared" si="84"/>
        <v>0</v>
      </c>
      <c r="V979" s="46">
        <f t="shared" si="85"/>
        <v>0</v>
      </c>
      <c r="W979" s="46">
        <f t="shared" si="86"/>
        <v>0</v>
      </c>
    </row>
    <row r="980" spans="2:23" x14ac:dyDescent="0.15">
      <c r="B980" s="163" t="s">
        <v>43</v>
      </c>
      <c r="C980" s="62" t="s">
        <v>958</v>
      </c>
      <c r="D980" s="67">
        <f>詳細表【係数】!G963</f>
        <v>0</v>
      </c>
      <c r="E980" s="67">
        <f>詳細表【係数】!H963</f>
        <v>0</v>
      </c>
      <c r="F980" s="67">
        <f>詳細表【係数】!I963</f>
        <v>0</v>
      </c>
      <c r="G980" s="67">
        <f>詳細表【係数】!AA963</f>
        <v>0</v>
      </c>
      <c r="H980" s="67">
        <f>詳細表【係数】!AE963</f>
        <v>0</v>
      </c>
      <c r="I980" s="67">
        <f>詳細表【係数】!M963</f>
        <v>0</v>
      </c>
      <c r="J980" s="67">
        <f>詳細表【係数】!N963</f>
        <v>0</v>
      </c>
      <c r="K980" s="67">
        <f>詳細表【係数】!O963</f>
        <v>0</v>
      </c>
      <c r="L980" s="67">
        <f>詳細表【係数】!AB963</f>
        <v>0</v>
      </c>
      <c r="M980" s="67">
        <f>詳細表【係数】!AF963</f>
        <v>0</v>
      </c>
      <c r="N980" s="67">
        <f>詳細表【係数】!U963</f>
        <v>0</v>
      </c>
      <c r="O980" s="67">
        <f>詳細表【係数】!V963</f>
        <v>0</v>
      </c>
      <c r="P980" s="67">
        <f>詳細表【係数】!W963</f>
        <v>0</v>
      </c>
      <c r="Q980" s="67">
        <f>詳細表【係数】!AC963</f>
        <v>0</v>
      </c>
      <c r="R980" s="67">
        <f>詳細表【係数】!AG963</f>
        <v>0</v>
      </c>
      <c r="S980" s="67">
        <f t="shared" si="82"/>
        <v>0</v>
      </c>
      <c r="T980" s="67">
        <f t="shared" si="83"/>
        <v>0</v>
      </c>
      <c r="U980" s="67">
        <f t="shared" si="84"/>
        <v>0</v>
      </c>
      <c r="V980" s="67">
        <f t="shared" si="85"/>
        <v>0</v>
      </c>
      <c r="W980" s="67">
        <f t="shared" si="86"/>
        <v>0</v>
      </c>
    </row>
    <row r="981" spans="2:23" x14ac:dyDescent="0.15">
      <c r="B981" s="155" t="s">
        <v>44</v>
      </c>
      <c r="C981" s="41" t="s">
        <v>207</v>
      </c>
      <c r="D981" s="46">
        <f>詳細表【係数】!G964</f>
        <v>0</v>
      </c>
      <c r="E981" s="46">
        <f>詳細表【係数】!H964</f>
        <v>0</v>
      </c>
      <c r="F981" s="46">
        <f>詳細表【係数】!I964</f>
        <v>0</v>
      </c>
      <c r="G981" s="46">
        <f>詳細表【係数】!AA964</f>
        <v>0</v>
      </c>
      <c r="H981" s="46">
        <f>詳細表【係数】!AE964</f>
        <v>0</v>
      </c>
      <c r="I981" s="46">
        <f>詳細表【係数】!M964</f>
        <v>0</v>
      </c>
      <c r="J981" s="46">
        <f>詳細表【係数】!N964</f>
        <v>0</v>
      </c>
      <c r="K981" s="46">
        <f>詳細表【係数】!O964</f>
        <v>0</v>
      </c>
      <c r="L981" s="46">
        <f>詳細表【係数】!AB964</f>
        <v>0</v>
      </c>
      <c r="M981" s="46">
        <f>詳細表【係数】!AF964</f>
        <v>0</v>
      </c>
      <c r="N981" s="46">
        <f>詳細表【係数】!U964</f>
        <v>0</v>
      </c>
      <c r="O981" s="46">
        <f>詳細表【係数】!V964</f>
        <v>0</v>
      </c>
      <c r="P981" s="46">
        <f>詳細表【係数】!W964</f>
        <v>0</v>
      </c>
      <c r="Q981" s="46">
        <f>詳細表【係数】!AC964</f>
        <v>0</v>
      </c>
      <c r="R981" s="46">
        <f>詳細表【係数】!AG964</f>
        <v>0</v>
      </c>
      <c r="S981" s="46">
        <f t="shared" si="82"/>
        <v>0</v>
      </c>
      <c r="T981" s="46">
        <f t="shared" si="83"/>
        <v>0</v>
      </c>
      <c r="U981" s="46">
        <f t="shared" si="84"/>
        <v>0</v>
      </c>
      <c r="V981" s="46">
        <f t="shared" si="85"/>
        <v>0</v>
      </c>
      <c r="W981" s="46">
        <f t="shared" si="86"/>
        <v>0</v>
      </c>
    </row>
    <row r="982" spans="2:23" x14ac:dyDescent="0.15">
      <c r="B982" s="155" t="s">
        <v>45</v>
      </c>
      <c r="C982" s="41" t="s">
        <v>147</v>
      </c>
      <c r="D982" s="46">
        <f>詳細表【係数】!G965</f>
        <v>0</v>
      </c>
      <c r="E982" s="46">
        <f>詳細表【係数】!H965</f>
        <v>0</v>
      </c>
      <c r="F982" s="46">
        <f>詳細表【係数】!I965</f>
        <v>0</v>
      </c>
      <c r="G982" s="46">
        <f>詳細表【係数】!AA965</f>
        <v>0</v>
      </c>
      <c r="H982" s="46">
        <f>詳細表【係数】!AE965</f>
        <v>0</v>
      </c>
      <c r="I982" s="46">
        <f>詳細表【係数】!M965</f>
        <v>8.7832649159981353E-6</v>
      </c>
      <c r="J982" s="46">
        <f>詳細表【係数】!N965</f>
        <v>3.5407536692617484E-6</v>
      </c>
      <c r="K982" s="46">
        <f>詳細表【係数】!O965</f>
        <v>2.6569376370894356E-6</v>
      </c>
      <c r="L982" s="46">
        <f>詳細表【係数】!AB965</f>
        <v>2.3788009147494947E-12</v>
      </c>
      <c r="M982" s="46">
        <f>詳細表【係数】!AF965</f>
        <v>1.0979081144997669E-12</v>
      </c>
      <c r="N982" s="46">
        <f>詳細表【係数】!U965</f>
        <v>6.5606351286608107E-7</v>
      </c>
      <c r="O982" s="46">
        <f>詳細表【係数】!V965</f>
        <v>2.6447560362413896E-7</v>
      </c>
      <c r="P982" s="46">
        <f>詳細表【係数】!W965</f>
        <v>1.9845921264198953E-7</v>
      </c>
      <c r="Q982" s="46">
        <f>詳細表【係数】!AC965</f>
        <v>1.7768386806789693E-13</v>
      </c>
      <c r="R982" s="46">
        <f>詳細表【係数】!AG965</f>
        <v>8.2007939108260135E-14</v>
      </c>
      <c r="S982" s="46">
        <f t="shared" si="82"/>
        <v>9.4393284288642156E-6</v>
      </c>
      <c r="T982" s="46">
        <f t="shared" si="83"/>
        <v>3.8052292728858875E-6</v>
      </c>
      <c r="U982" s="46">
        <f t="shared" si="84"/>
        <v>2.8553968497314254E-6</v>
      </c>
      <c r="V982" s="46">
        <f t="shared" si="85"/>
        <v>2.5564847828173915E-12</v>
      </c>
      <c r="W982" s="46">
        <f t="shared" si="86"/>
        <v>1.1799160536080272E-12</v>
      </c>
    </row>
    <row r="983" spans="2:23" x14ac:dyDescent="0.15">
      <c r="B983" s="155" t="s">
        <v>46</v>
      </c>
      <c r="C983" s="41" t="s">
        <v>959</v>
      </c>
      <c r="D983" s="46">
        <f>詳細表【係数】!G966</f>
        <v>0</v>
      </c>
      <c r="E983" s="46">
        <f>詳細表【係数】!H966</f>
        <v>0</v>
      </c>
      <c r="F983" s="46">
        <f>詳細表【係数】!I966</f>
        <v>0</v>
      </c>
      <c r="G983" s="46">
        <f>詳細表【係数】!AA966</f>
        <v>0</v>
      </c>
      <c r="H983" s="46">
        <f>詳細表【係数】!AE966</f>
        <v>0</v>
      </c>
      <c r="I983" s="46">
        <f>詳細表【係数】!M966</f>
        <v>0</v>
      </c>
      <c r="J983" s="46">
        <f>詳細表【係数】!N966</f>
        <v>0</v>
      </c>
      <c r="K983" s="46">
        <f>詳細表【係数】!O966</f>
        <v>0</v>
      </c>
      <c r="L983" s="46">
        <f>詳細表【係数】!AB966</f>
        <v>0</v>
      </c>
      <c r="M983" s="46">
        <f>詳細表【係数】!AF966</f>
        <v>0</v>
      </c>
      <c r="N983" s="46">
        <f>詳細表【係数】!U966</f>
        <v>0</v>
      </c>
      <c r="O983" s="46">
        <f>詳細表【係数】!V966</f>
        <v>0</v>
      </c>
      <c r="P983" s="46">
        <f>詳細表【係数】!W966</f>
        <v>0</v>
      </c>
      <c r="Q983" s="46">
        <f>詳細表【係数】!AC966</f>
        <v>0</v>
      </c>
      <c r="R983" s="46">
        <f>詳細表【係数】!AG966</f>
        <v>0</v>
      </c>
      <c r="S983" s="46">
        <f t="shared" si="82"/>
        <v>0</v>
      </c>
      <c r="T983" s="46">
        <f t="shared" si="83"/>
        <v>0</v>
      </c>
      <c r="U983" s="46">
        <f t="shared" si="84"/>
        <v>0</v>
      </c>
      <c r="V983" s="46">
        <f t="shared" si="85"/>
        <v>0</v>
      </c>
      <c r="W983" s="46">
        <f t="shared" si="86"/>
        <v>0</v>
      </c>
    </row>
    <row r="984" spans="2:23" x14ac:dyDescent="0.15">
      <c r="B984" s="155" t="s">
        <v>47</v>
      </c>
      <c r="C984" s="41" t="s">
        <v>960</v>
      </c>
      <c r="D984" s="46">
        <f>詳細表【係数】!G967</f>
        <v>0</v>
      </c>
      <c r="E984" s="46">
        <f>詳細表【係数】!H967</f>
        <v>0</v>
      </c>
      <c r="F984" s="46">
        <f>詳細表【係数】!I967</f>
        <v>0</v>
      </c>
      <c r="G984" s="46">
        <f>詳細表【係数】!AA967</f>
        <v>0</v>
      </c>
      <c r="H984" s="46">
        <f>詳細表【係数】!AE967</f>
        <v>0</v>
      </c>
      <c r="I984" s="46">
        <f>詳細表【係数】!M967</f>
        <v>8.0361168646060531E-6</v>
      </c>
      <c r="J984" s="46">
        <f>詳細表【係数】!N967</f>
        <v>3.4738238511471854E-6</v>
      </c>
      <c r="K984" s="46">
        <f>詳細表【係数】!O967</f>
        <v>1.7783991955656646E-6</v>
      </c>
      <c r="L984" s="46">
        <f>詳細表【係数】!AB967</f>
        <v>6.5334283452081728E-13</v>
      </c>
      <c r="M984" s="46">
        <f>詳細表【係数】!AF967</f>
        <v>4.5733998416457204E-13</v>
      </c>
      <c r="N984" s="46">
        <f>詳細表【係数】!U967</f>
        <v>1.5833123546718596E-6</v>
      </c>
      <c r="O984" s="46">
        <f>詳細表【係数】!V967</f>
        <v>6.8442860079595744E-7</v>
      </c>
      <c r="P984" s="46">
        <f>詳細表【係数】!W967</f>
        <v>3.5038831133469932E-7</v>
      </c>
      <c r="Q984" s="46">
        <f>詳細表【係数】!AC967</f>
        <v>1.2872458168063899E-13</v>
      </c>
      <c r="R984" s="46">
        <f>詳細表【係数】!AG967</f>
        <v>9.0107207176447294E-14</v>
      </c>
      <c r="S984" s="46">
        <f t="shared" si="82"/>
        <v>9.6194292192779132E-6</v>
      </c>
      <c r="T984" s="46">
        <f t="shared" si="83"/>
        <v>4.1582524519431424E-6</v>
      </c>
      <c r="U984" s="46">
        <f t="shared" si="84"/>
        <v>2.1287875069003639E-6</v>
      </c>
      <c r="V984" s="46">
        <f t="shared" si="85"/>
        <v>7.8206741620145627E-13</v>
      </c>
      <c r="W984" s="46">
        <f t="shared" si="86"/>
        <v>5.4744719134101928E-13</v>
      </c>
    </row>
    <row r="985" spans="2:23" x14ac:dyDescent="0.15">
      <c r="B985" s="155" t="s">
        <v>48</v>
      </c>
      <c r="C985" s="41" t="s">
        <v>150</v>
      </c>
      <c r="D985" s="67">
        <f>詳細表【係数】!G968</f>
        <v>0</v>
      </c>
      <c r="E985" s="67">
        <f>詳細表【係数】!H968</f>
        <v>0</v>
      </c>
      <c r="F985" s="67">
        <f>詳細表【係数】!I968</f>
        <v>0</v>
      </c>
      <c r="G985" s="67">
        <f>詳細表【係数】!AA968</f>
        <v>0</v>
      </c>
      <c r="H985" s="67">
        <f>詳細表【係数】!AE968</f>
        <v>0</v>
      </c>
      <c r="I985" s="67">
        <f>詳細表【係数】!M968</f>
        <v>2.1998555842147501E-4</v>
      </c>
      <c r="J985" s="67">
        <f>詳細表【係数】!N968</f>
        <v>8.7706270180484841E-5</v>
      </c>
      <c r="K985" s="67">
        <f>詳細表【係数】!O968</f>
        <v>3.5876197815584138E-5</v>
      </c>
      <c r="L985" s="67">
        <f>詳細表【係数】!AB968</f>
        <v>1.439765940525807E-11</v>
      </c>
      <c r="M985" s="67">
        <f>詳細表【係数】!AF968</f>
        <v>9.042330704113414E-12</v>
      </c>
      <c r="N985" s="67">
        <f>詳細表【係数】!U968</f>
        <v>2.1548086987684106E-5</v>
      </c>
      <c r="O985" s="67">
        <f>詳細表【係数】!V968</f>
        <v>8.5910291238005167E-6</v>
      </c>
      <c r="P985" s="67">
        <f>詳細表【係数】!W968</f>
        <v>3.5141553694012987E-6</v>
      </c>
      <c r="Q985" s="67">
        <f>詳細表【係数】!AC968</f>
        <v>1.4102835636562553E-12</v>
      </c>
      <c r="R985" s="67">
        <f>詳細表【係数】!AG968</f>
        <v>8.8571690788144899E-13</v>
      </c>
      <c r="S985" s="67">
        <f t="shared" si="82"/>
        <v>2.4153364540915911E-4</v>
      </c>
      <c r="T985" s="67">
        <f t="shared" si="83"/>
        <v>9.6297299304285352E-5</v>
      </c>
      <c r="U985" s="67">
        <f t="shared" si="84"/>
        <v>3.9390353184985436E-5</v>
      </c>
      <c r="V985" s="67">
        <f t="shared" si="85"/>
        <v>1.5807942968914326E-11</v>
      </c>
      <c r="W985" s="67">
        <f t="shared" si="86"/>
        <v>9.9280476119948626E-12</v>
      </c>
    </row>
    <row r="986" spans="2:23" x14ac:dyDescent="0.15">
      <c r="B986" s="162" t="s">
        <v>49</v>
      </c>
      <c r="C986" s="116" t="s">
        <v>151</v>
      </c>
      <c r="D986" s="46">
        <f>詳細表【係数】!G969</f>
        <v>0</v>
      </c>
      <c r="E986" s="46">
        <f>詳細表【係数】!H969</f>
        <v>0</v>
      </c>
      <c r="F986" s="46">
        <f>詳細表【係数】!I969</f>
        <v>0</v>
      </c>
      <c r="G986" s="46">
        <f>詳細表【係数】!AA969</f>
        <v>0</v>
      </c>
      <c r="H986" s="46">
        <f>詳細表【係数】!AE969</f>
        <v>0</v>
      </c>
      <c r="I986" s="46">
        <f>詳細表【係数】!M969</f>
        <v>1.0594030838535342E-19</v>
      </c>
      <c r="J986" s="46">
        <f>詳細表【係数】!N969</f>
        <v>0</v>
      </c>
      <c r="K986" s="46">
        <f>詳細表【係数】!O969</f>
        <v>0</v>
      </c>
      <c r="L986" s="46">
        <f>詳細表【係数】!AB969</f>
        <v>0</v>
      </c>
      <c r="M986" s="46">
        <f>詳細表【係数】!AF969</f>
        <v>0</v>
      </c>
      <c r="N986" s="46">
        <f>詳細表【係数】!U969</f>
        <v>1.8947008285310497E-20</v>
      </c>
      <c r="O986" s="46">
        <f>詳細表【係数】!V969</f>
        <v>0</v>
      </c>
      <c r="P986" s="46">
        <f>詳細表【係数】!W969</f>
        <v>0</v>
      </c>
      <c r="Q986" s="46">
        <f>詳細表【係数】!AC969</f>
        <v>0</v>
      </c>
      <c r="R986" s="46">
        <f>詳細表【係数】!AG969</f>
        <v>0</v>
      </c>
      <c r="S986" s="46">
        <f t="shared" si="82"/>
        <v>1.2488731667066392E-19</v>
      </c>
      <c r="T986" s="46">
        <f t="shared" si="83"/>
        <v>0</v>
      </c>
      <c r="U986" s="46">
        <f t="shared" si="84"/>
        <v>0</v>
      </c>
      <c r="V986" s="46">
        <f t="shared" si="85"/>
        <v>0</v>
      </c>
      <c r="W986" s="46">
        <f t="shared" si="86"/>
        <v>0</v>
      </c>
    </row>
    <row r="987" spans="2:23" x14ac:dyDescent="0.15">
      <c r="B987" s="155" t="s">
        <v>50</v>
      </c>
      <c r="C987" s="41" t="s">
        <v>152</v>
      </c>
      <c r="D987" s="46">
        <f>詳細表【係数】!G970</f>
        <v>0</v>
      </c>
      <c r="E987" s="46">
        <f>詳細表【係数】!H970</f>
        <v>0</v>
      </c>
      <c r="F987" s="46">
        <f>詳細表【係数】!I970</f>
        <v>0</v>
      </c>
      <c r="G987" s="46">
        <f>詳細表【係数】!AA970</f>
        <v>0</v>
      </c>
      <c r="H987" s="46">
        <f>詳細表【係数】!AE970</f>
        <v>0</v>
      </c>
      <c r="I987" s="46">
        <f>詳細表【係数】!M970</f>
        <v>1.8631253728889128E-5</v>
      </c>
      <c r="J987" s="46">
        <f>詳細表【係数】!N970</f>
        <v>8.0869910378347487E-6</v>
      </c>
      <c r="K987" s="46">
        <f>詳細表【係数】!O970</f>
        <v>4.2441115777697832E-6</v>
      </c>
      <c r="L987" s="46">
        <f>詳細表【係数】!AB970</f>
        <v>7.3351392633421761E-13</v>
      </c>
      <c r="M987" s="46">
        <f>詳細表【係数】!AF970</f>
        <v>6.6016253370079583E-13</v>
      </c>
      <c r="N987" s="46">
        <f>詳細表【係数】!U970</f>
        <v>6.1230007025475635E-6</v>
      </c>
      <c r="O987" s="46">
        <f>詳細表【係数】!V970</f>
        <v>2.6577197931333421E-6</v>
      </c>
      <c r="P987" s="46">
        <f>詳細表【係数】!W970</f>
        <v>1.3947906324779607E-6</v>
      </c>
      <c r="Q987" s="46">
        <f>詳細表【係数】!AC970</f>
        <v>2.4106301978533711E-13</v>
      </c>
      <c r="R987" s="46">
        <f>詳細表【係数】!AG970</f>
        <v>2.1695671780680341E-13</v>
      </c>
      <c r="S987" s="46">
        <f t="shared" si="82"/>
        <v>2.4754254431436691E-5</v>
      </c>
      <c r="T987" s="46">
        <f t="shared" si="83"/>
        <v>1.0744710830968091E-5</v>
      </c>
      <c r="U987" s="46">
        <f t="shared" si="84"/>
        <v>5.6389022102477441E-6</v>
      </c>
      <c r="V987" s="46">
        <f t="shared" si="85"/>
        <v>9.7457694611955472E-13</v>
      </c>
      <c r="W987" s="46">
        <f t="shared" si="86"/>
        <v>8.7711925150759924E-13</v>
      </c>
    </row>
    <row r="988" spans="2:23" x14ac:dyDescent="0.15">
      <c r="B988" s="155" t="s">
        <v>51</v>
      </c>
      <c r="C988" s="41" t="s">
        <v>961</v>
      </c>
      <c r="D988" s="46">
        <f>詳細表【係数】!G971</f>
        <v>0</v>
      </c>
      <c r="E988" s="46">
        <f>詳細表【係数】!H971</f>
        <v>0</v>
      </c>
      <c r="F988" s="46">
        <f>詳細表【係数】!I971</f>
        <v>0</v>
      </c>
      <c r="G988" s="46">
        <f>詳細表【係数】!AA971</f>
        <v>0</v>
      </c>
      <c r="H988" s="46">
        <f>詳細表【係数】!AE971</f>
        <v>0</v>
      </c>
      <c r="I988" s="46">
        <f>詳細表【係数】!M971</f>
        <v>7.947988812452465E-5</v>
      </c>
      <c r="J988" s="46">
        <f>詳細表【係数】!N971</f>
        <v>4.2611863129915233E-5</v>
      </c>
      <c r="K988" s="46">
        <f>詳細表【係数】!O971</f>
        <v>2.0938859223475384E-5</v>
      </c>
      <c r="L988" s="46">
        <f>詳細表【係数】!AB971</f>
        <v>4.9210009925911584E-12</v>
      </c>
      <c r="M988" s="46">
        <f>詳細表【係数】!AF971</f>
        <v>4.2343496912993684E-12</v>
      </c>
      <c r="N988" s="46">
        <f>詳細表【係数】!U971</f>
        <v>8.568891580914703E-6</v>
      </c>
      <c r="O988" s="46">
        <f>詳細表【係数】!V971</f>
        <v>4.5940733415344638E-6</v>
      </c>
      <c r="P988" s="46">
        <f>詳細表【係数】!W971</f>
        <v>2.2574618403197389E-6</v>
      </c>
      <c r="Q988" s="46">
        <f>詳細表【係数】!AC971</f>
        <v>5.3054332322438046E-13</v>
      </c>
      <c r="R988" s="46">
        <f>詳細表【係数】!AG971</f>
        <v>4.5651402230935054E-13</v>
      </c>
      <c r="S988" s="46">
        <f t="shared" si="82"/>
        <v>8.8048779705439354E-5</v>
      </c>
      <c r="T988" s="46">
        <f t="shared" si="83"/>
        <v>4.7205936471449695E-5</v>
      </c>
      <c r="U988" s="46">
        <f t="shared" si="84"/>
        <v>2.3196321063795124E-5</v>
      </c>
      <c r="V988" s="46">
        <f t="shared" si="85"/>
        <v>5.4515443158155391E-12</v>
      </c>
      <c r="W988" s="46">
        <f t="shared" si="86"/>
        <v>4.6908637136087187E-12</v>
      </c>
    </row>
    <row r="989" spans="2:23" x14ac:dyDescent="0.15">
      <c r="B989" s="155" t="s">
        <v>52</v>
      </c>
      <c r="C989" s="41" t="s">
        <v>154</v>
      </c>
      <c r="D989" s="46">
        <f>詳細表【係数】!G972</f>
        <v>0</v>
      </c>
      <c r="E989" s="46">
        <f>詳細表【係数】!H972</f>
        <v>0</v>
      </c>
      <c r="F989" s="46">
        <f>詳細表【係数】!I972</f>
        <v>0</v>
      </c>
      <c r="G989" s="46">
        <f>詳細表【係数】!AA972</f>
        <v>0</v>
      </c>
      <c r="H989" s="46">
        <f>詳細表【係数】!AE972</f>
        <v>0</v>
      </c>
      <c r="I989" s="46">
        <f>詳細表【係数】!M972</f>
        <v>0</v>
      </c>
      <c r="J989" s="46">
        <f>詳細表【係数】!N972</f>
        <v>0</v>
      </c>
      <c r="K989" s="46">
        <f>詳細表【係数】!O972</f>
        <v>0</v>
      </c>
      <c r="L989" s="46">
        <f>詳細表【係数】!AB972</f>
        <v>0</v>
      </c>
      <c r="M989" s="46">
        <f>詳細表【係数】!AF972</f>
        <v>0</v>
      </c>
      <c r="N989" s="46">
        <f>詳細表【係数】!U972</f>
        <v>0</v>
      </c>
      <c r="O989" s="46">
        <f>詳細表【係数】!V972</f>
        <v>0</v>
      </c>
      <c r="P989" s="46">
        <f>詳細表【係数】!W972</f>
        <v>0</v>
      </c>
      <c r="Q989" s="46">
        <f>詳細表【係数】!AC972</f>
        <v>0</v>
      </c>
      <c r="R989" s="46">
        <f>詳細表【係数】!AG972</f>
        <v>0</v>
      </c>
      <c r="S989" s="46">
        <f t="shared" si="82"/>
        <v>0</v>
      </c>
      <c r="T989" s="46">
        <f t="shared" si="83"/>
        <v>0</v>
      </c>
      <c r="U989" s="46">
        <f t="shared" si="84"/>
        <v>0</v>
      </c>
      <c r="V989" s="46">
        <f t="shared" si="85"/>
        <v>0</v>
      </c>
      <c r="W989" s="46">
        <f t="shared" si="86"/>
        <v>0</v>
      </c>
    </row>
    <row r="990" spans="2:23" x14ac:dyDescent="0.15">
      <c r="B990" s="163" t="s">
        <v>53</v>
      </c>
      <c r="C990" s="62" t="s">
        <v>962</v>
      </c>
      <c r="D990" s="67">
        <f>詳細表【係数】!G973</f>
        <v>0</v>
      </c>
      <c r="E990" s="67">
        <f>詳細表【係数】!H973</f>
        <v>0</v>
      </c>
      <c r="F990" s="67">
        <f>詳細表【係数】!I973</f>
        <v>0</v>
      </c>
      <c r="G990" s="67">
        <f>詳細表【係数】!AA973</f>
        <v>0</v>
      </c>
      <c r="H990" s="67">
        <f>詳細表【係数】!AE973</f>
        <v>0</v>
      </c>
      <c r="I990" s="67">
        <f>詳細表【係数】!M973</f>
        <v>7.010366248830023E-6</v>
      </c>
      <c r="J990" s="67">
        <f>詳細表【係数】!N973</f>
        <v>2.6384769952554129E-6</v>
      </c>
      <c r="K990" s="67">
        <f>詳細表【係数】!O973</f>
        <v>6.4812820036353045E-7</v>
      </c>
      <c r="L990" s="67">
        <f>詳細表【係数】!AB973</f>
        <v>1.3227106129867966E-13</v>
      </c>
      <c r="M990" s="67">
        <f>詳細表【係数】!AF973</f>
        <v>1.3227106129867966E-13</v>
      </c>
      <c r="N990" s="67">
        <f>詳細表【係数】!U973</f>
        <v>7.4233788330403015E-7</v>
      </c>
      <c r="O990" s="67">
        <f>詳細表【係数】!V973</f>
        <v>2.793921684378706E-7</v>
      </c>
      <c r="P990" s="67">
        <f>詳細表【係数】!W973</f>
        <v>6.8631238267731091E-8</v>
      </c>
      <c r="Q990" s="67">
        <f>詳細表【係数】!AC973</f>
        <v>1.4006375156679813E-14</v>
      </c>
      <c r="R990" s="67">
        <f>詳細表【係数】!AG973</f>
        <v>1.4006375156679813E-14</v>
      </c>
      <c r="S990" s="67">
        <f t="shared" si="82"/>
        <v>7.7527041321340536E-6</v>
      </c>
      <c r="T990" s="67">
        <f t="shared" si="83"/>
        <v>2.9178691636932834E-6</v>
      </c>
      <c r="U990" s="67">
        <f t="shared" si="84"/>
        <v>7.1675943863126157E-7</v>
      </c>
      <c r="V990" s="67">
        <f t="shared" si="85"/>
        <v>1.4627743645535946E-13</v>
      </c>
      <c r="W990" s="67">
        <f t="shared" si="86"/>
        <v>1.4627743645535946E-13</v>
      </c>
    </row>
    <row r="991" spans="2:23" x14ac:dyDescent="0.15">
      <c r="B991" s="155" t="s">
        <v>54</v>
      </c>
      <c r="C991" s="41" t="s">
        <v>963</v>
      </c>
      <c r="D991" s="46">
        <f>詳細表【係数】!G974</f>
        <v>0</v>
      </c>
      <c r="E991" s="46">
        <f>詳細表【係数】!H974</f>
        <v>0</v>
      </c>
      <c r="F991" s="46">
        <f>詳細表【係数】!I974</f>
        <v>0</v>
      </c>
      <c r="G991" s="46">
        <f>詳細表【係数】!AA974</f>
        <v>0</v>
      </c>
      <c r="H991" s="46">
        <f>詳細表【係数】!AE974</f>
        <v>0</v>
      </c>
      <c r="I991" s="46">
        <f>詳細表【係数】!M974</f>
        <v>-1.144321461458603E-21</v>
      </c>
      <c r="J991" s="46">
        <f>詳細表【係数】!N974</f>
        <v>0</v>
      </c>
      <c r="K991" s="46">
        <f>詳細表【係数】!O974</f>
        <v>0</v>
      </c>
      <c r="L991" s="46">
        <f>詳細表【係数】!AB974</f>
        <v>0</v>
      </c>
      <c r="M991" s="46">
        <f>詳細表【係数】!AF974</f>
        <v>0</v>
      </c>
      <c r="N991" s="46">
        <f>詳細表【係数】!U974</f>
        <v>-5.5645747910390662E-22</v>
      </c>
      <c r="O991" s="46">
        <f>詳細表【係数】!V974</f>
        <v>0</v>
      </c>
      <c r="P991" s="46">
        <f>詳細表【係数】!W974</f>
        <v>0</v>
      </c>
      <c r="Q991" s="46">
        <f>詳細表【係数】!AC974</f>
        <v>0</v>
      </c>
      <c r="R991" s="46">
        <f>詳細表【係数】!AG974</f>
        <v>0</v>
      </c>
      <c r="S991" s="46">
        <f t="shared" si="82"/>
        <v>-1.7007789405625095E-21</v>
      </c>
      <c r="T991" s="46">
        <f t="shared" si="83"/>
        <v>0</v>
      </c>
      <c r="U991" s="46">
        <f t="shared" si="84"/>
        <v>0</v>
      </c>
      <c r="V991" s="46">
        <f t="shared" si="85"/>
        <v>0</v>
      </c>
      <c r="W991" s="46">
        <f t="shared" si="86"/>
        <v>0</v>
      </c>
    </row>
    <row r="992" spans="2:23" x14ac:dyDescent="0.15">
      <c r="B992" s="155" t="s">
        <v>55</v>
      </c>
      <c r="C992" s="41" t="s">
        <v>964</v>
      </c>
      <c r="D992" s="46">
        <f>詳細表【係数】!G975</f>
        <v>0</v>
      </c>
      <c r="E992" s="46">
        <f>詳細表【係数】!H975</f>
        <v>0</v>
      </c>
      <c r="F992" s="46">
        <f>詳細表【係数】!I975</f>
        <v>0</v>
      </c>
      <c r="G992" s="46">
        <f>詳細表【係数】!AA975</f>
        <v>0</v>
      </c>
      <c r="H992" s="46">
        <f>詳細表【係数】!AE975</f>
        <v>0</v>
      </c>
      <c r="I992" s="46">
        <f>詳細表【係数】!M975</f>
        <v>2.885080180616322E-20</v>
      </c>
      <c r="J992" s="46">
        <f>詳細表【係数】!N975</f>
        <v>0</v>
      </c>
      <c r="K992" s="46">
        <f>詳細表【係数】!O975</f>
        <v>0</v>
      </c>
      <c r="L992" s="46">
        <f>詳細表【係数】!AB975</f>
        <v>0</v>
      </c>
      <c r="M992" s="46">
        <f>詳細表【係数】!AF975</f>
        <v>0</v>
      </c>
      <c r="N992" s="46">
        <f>詳細表【係数】!U975</f>
        <v>1.6277163378858917E-20</v>
      </c>
      <c r="O992" s="46">
        <f>詳細表【係数】!V975</f>
        <v>0</v>
      </c>
      <c r="P992" s="46">
        <f>詳細表【係数】!W975</f>
        <v>0</v>
      </c>
      <c r="Q992" s="46">
        <f>詳細表【係数】!AC975</f>
        <v>0</v>
      </c>
      <c r="R992" s="46">
        <f>詳細表【係数】!AG975</f>
        <v>0</v>
      </c>
      <c r="S992" s="46">
        <f t="shared" si="82"/>
        <v>4.5127965185022134E-20</v>
      </c>
      <c r="T992" s="46">
        <f t="shared" si="83"/>
        <v>0</v>
      </c>
      <c r="U992" s="46">
        <f t="shared" si="84"/>
        <v>0</v>
      </c>
      <c r="V992" s="46">
        <f t="shared" si="85"/>
        <v>0</v>
      </c>
      <c r="W992" s="46">
        <f t="shared" si="86"/>
        <v>0</v>
      </c>
    </row>
    <row r="993" spans="2:23" x14ac:dyDescent="0.15">
      <c r="B993" s="155" t="s">
        <v>56</v>
      </c>
      <c r="C993" s="41" t="s">
        <v>155</v>
      </c>
      <c r="D993" s="46">
        <f>詳細表【係数】!G976</f>
        <v>0</v>
      </c>
      <c r="E993" s="46">
        <f>詳細表【係数】!H976</f>
        <v>0</v>
      </c>
      <c r="F993" s="46">
        <f>詳細表【係数】!I976</f>
        <v>0</v>
      </c>
      <c r="G993" s="46">
        <f>詳細表【係数】!AA976</f>
        <v>0</v>
      </c>
      <c r="H993" s="46">
        <f>詳細表【係数】!AE976</f>
        <v>0</v>
      </c>
      <c r="I993" s="46">
        <f>詳細表【係数】!M976</f>
        <v>1.0987818823052958E-20</v>
      </c>
      <c r="J993" s="46">
        <f>詳細表【係数】!N976</f>
        <v>0</v>
      </c>
      <c r="K993" s="46">
        <f>詳細表【係数】!O976</f>
        <v>0</v>
      </c>
      <c r="L993" s="46">
        <f>詳細表【係数】!AB976</f>
        <v>0</v>
      </c>
      <c r="M993" s="46">
        <f>詳細表【係数】!AF976</f>
        <v>0</v>
      </c>
      <c r="N993" s="46">
        <f>詳細表【係数】!U976</f>
        <v>2.9750290206696015E-21</v>
      </c>
      <c r="O993" s="46">
        <f>詳細表【係数】!V976</f>
        <v>0</v>
      </c>
      <c r="P993" s="46">
        <f>詳細表【係数】!W976</f>
        <v>0</v>
      </c>
      <c r="Q993" s="46">
        <f>詳細表【係数】!AC976</f>
        <v>0</v>
      </c>
      <c r="R993" s="46">
        <f>詳細表【係数】!AG976</f>
        <v>0</v>
      </c>
      <c r="S993" s="46">
        <f t="shared" si="82"/>
        <v>1.3962847843722559E-20</v>
      </c>
      <c r="T993" s="46">
        <f t="shared" si="83"/>
        <v>0</v>
      </c>
      <c r="U993" s="46">
        <f t="shared" si="84"/>
        <v>0</v>
      </c>
      <c r="V993" s="46">
        <f t="shared" si="85"/>
        <v>0</v>
      </c>
      <c r="W993" s="46">
        <f t="shared" si="86"/>
        <v>0</v>
      </c>
    </row>
    <row r="994" spans="2:23" x14ac:dyDescent="0.15">
      <c r="B994" s="155" t="s">
        <v>57</v>
      </c>
      <c r="C994" s="41" t="s">
        <v>156</v>
      </c>
      <c r="D994" s="46">
        <f>詳細表【係数】!G977</f>
        <v>0</v>
      </c>
      <c r="E994" s="46">
        <f>詳細表【係数】!H977</f>
        <v>0</v>
      </c>
      <c r="F994" s="46">
        <f>詳細表【係数】!I977</f>
        <v>0</v>
      </c>
      <c r="G994" s="46">
        <f>詳細表【係数】!AA977</f>
        <v>0</v>
      </c>
      <c r="H994" s="46">
        <f>詳細表【係数】!AE977</f>
        <v>0</v>
      </c>
      <c r="I994" s="46">
        <f>詳細表【係数】!M977</f>
        <v>0</v>
      </c>
      <c r="J994" s="46">
        <f>詳細表【係数】!N977</f>
        <v>0</v>
      </c>
      <c r="K994" s="46">
        <f>詳細表【係数】!O977</f>
        <v>0</v>
      </c>
      <c r="L994" s="46">
        <f>詳細表【係数】!AB977</f>
        <v>0</v>
      </c>
      <c r="M994" s="46">
        <f>詳細表【係数】!AF977</f>
        <v>0</v>
      </c>
      <c r="N994" s="46">
        <f>詳細表【係数】!U977</f>
        <v>0</v>
      </c>
      <c r="O994" s="46">
        <f>詳細表【係数】!V977</f>
        <v>0</v>
      </c>
      <c r="P994" s="46">
        <f>詳細表【係数】!W977</f>
        <v>0</v>
      </c>
      <c r="Q994" s="46">
        <f>詳細表【係数】!AC977</f>
        <v>0</v>
      </c>
      <c r="R994" s="46">
        <f>詳細表【係数】!AG977</f>
        <v>0</v>
      </c>
      <c r="S994" s="46">
        <f t="shared" si="82"/>
        <v>0</v>
      </c>
      <c r="T994" s="46">
        <f t="shared" si="83"/>
        <v>0</v>
      </c>
      <c r="U994" s="46">
        <f t="shared" si="84"/>
        <v>0</v>
      </c>
      <c r="V994" s="46">
        <f t="shared" si="85"/>
        <v>0</v>
      </c>
      <c r="W994" s="46">
        <f t="shared" si="86"/>
        <v>0</v>
      </c>
    </row>
    <row r="995" spans="2:23" x14ac:dyDescent="0.15">
      <c r="B995" s="155" t="s">
        <v>58</v>
      </c>
      <c r="C995" s="41" t="s">
        <v>965</v>
      </c>
      <c r="D995" s="67">
        <f>詳細表【係数】!G978</f>
        <v>0</v>
      </c>
      <c r="E995" s="67">
        <f>詳細表【係数】!H978</f>
        <v>0</v>
      </c>
      <c r="F995" s="67">
        <f>詳細表【係数】!I978</f>
        <v>0</v>
      </c>
      <c r="G995" s="67">
        <f>詳細表【係数】!AA978</f>
        <v>0</v>
      </c>
      <c r="H995" s="67">
        <f>詳細表【係数】!AE978</f>
        <v>0</v>
      </c>
      <c r="I995" s="67">
        <f>詳細表【係数】!M978</f>
        <v>1.6591131919343422E-4</v>
      </c>
      <c r="J995" s="67">
        <f>詳細表【係数】!N978</f>
        <v>8.7578669428308638E-5</v>
      </c>
      <c r="K995" s="67">
        <f>詳細表【係数】!O978</f>
        <v>2.9321603630641978E-5</v>
      </c>
      <c r="L995" s="67">
        <f>詳細表【係数】!AB978</f>
        <v>2.8291054807520044E-12</v>
      </c>
      <c r="M995" s="67">
        <f>詳細表【係数】!AF978</f>
        <v>2.8291054807520044E-12</v>
      </c>
      <c r="N995" s="67">
        <f>詳細表【係数】!U978</f>
        <v>2.6579367446618777E-5</v>
      </c>
      <c r="O995" s="67">
        <f>詳細表【係数】!V978</f>
        <v>1.4030300322710552E-5</v>
      </c>
      <c r="P995" s="67">
        <f>詳細表【係数】!W978</f>
        <v>4.6973870186295668E-6</v>
      </c>
      <c r="Q995" s="67">
        <f>詳細表【係数】!AC978</f>
        <v>4.5322907733908487E-13</v>
      </c>
      <c r="R995" s="67">
        <f>詳細表【係数】!AG978</f>
        <v>4.5322907733908487E-13</v>
      </c>
      <c r="S995" s="67">
        <f t="shared" si="82"/>
        <v>1.92490686640053E-4</v>
      </c>
      <c r="T995" s="67">
        <f t="shared" si="83"/>
        <v>1.0160896975101919E-4</v>
      </c>
      <c r="U995" s="67">
        <f t="shared" si="84"/>
        <v>3.4018990649271544E-5</v>
      </c>
      <c r="V995" s="67">
        <f t="shared" si="85"/>
        <v>3.2823345580910894E-12</v>
      </c>
      <c r="W995" s="67">
        <f t="shared" si="86"/>
        <v>3.2823345580910894E-12</v>
      </c>
    </row>
    <row r="996" spans="2:23" x14ac:dyDescent="0.15">
      <c r="B996" s="162" t="s">
        <v>59</v>
      </c>
      <c r="C996" s="116" t="s">
        <v>517</v>
      </c>
      <c r="D996" s="46">
        <f>詳細表【係数】!G979</f>
        <v>0</v>
      </c>
      <c r="E996" s="46">
        <f>詳細表【係数】!H979</f>
        <v>0</v>
      </c>
      <c r="F996" s="46">
        <f>詳細表【係数】!I979</f>
        <v>0</v>
      </c>
      <c r="G996" s="46">
        <f>詳細表【係数】!AA979</f>
        <v>0</v>
      </c>
      <c r="H996" s="46">
        <f>詳細表【係数】!AE979</f>
        <v>0</v>
      </c>
      <c r="I996" s="46">
        <f>詳細表【係数】!M979</f>
        <v>3.6245484709179402E-4</v>
      </c>
      <c r="J996" s="46">
        <f>詳細表【係数】!N979</f>
        <v>1.2370111294162273E-4</v>
      </c>
      <c r="K996" s="46">
        <f>詳細表【係数】!O979</f>
        <v>3.6360885215219774E-5</v>
      </c>
      <c r="L996" s="46">
        <f>詳細表【係数】!AB979</f>
        <v>3.8903250010368515E-12</v>
      </c>
      <c r="M996" s="46">
        <f>詳細表【係数】!AF979</f>
        <v>3.8716215154549433E-12</v>
      </c>
      <c r="N996" s="46">
        <f>詳細表【係数】!U979</f>
        <v>1.4773971648616684E-4</v>
      </c>
      <c r="O996" s="46">
        <f>詳細表【係数】!V979</f>
        <v>5.042163872729295E-5</v>
      </c>
      <c r="P996" s="46">
        <f>詳細表【係数】!W979</f>
        <v>1.4821009888501077E-5</v>
      </c>
      <c r="Q996" s="46">
        <f>詳細表【係数】!AC979</f>
        <v>1.5857299669292896E-12</v>
      </c>
      <c r="R996" s="46">
        <f>詳細表【係数】!AG979</f>
        <v>1.5781062651652063E-12</v>
      </c>
      <c r="S996" s="46">
        <f t="shared" si="82"/>
        <v>5.1019456357796083E-4</v>
      </c>
      <c r="T996" s="46">
        <f t="shared" si="83"/>
        <v>1.7412275166891567E-4</v>
      </c>
      <c r="U996" s="46">
        <f t="shared" si="84"/>
        <v>5.118189510372085E-5</v>
      </c>
      <c r="V996" s="46">
        <f t="shared" si="85"/>
        <v>5.4760549679661407E-12</v>
      </c>
      <c r="W996" s="46">
        <f t="shared" si="86"/>
        <v>5.4497277806201494E-12</v>
      </c>
    </row>
    <row r="997" spans="2:23" x14ac:dyDescent="0.15">
      <c r="B997" s="155" t="s">
        <v>60</v>
      </c>
      <c r="C997" s="41" t="s">
        <v>158</v>
      </c>
      <c r="D997" s="46">
        <f>詳細表【係数】!G980</f>
        <v>0</v>
      </c>
      <c r="E997" s="46">
        <f>詳細表【係数】!H980</f>
        <v>0</v>
      </c>
      <c r="F997" s="46">
        <f>詳細表【係数】!I980</f>
        <v>0</v>
      </c>
      <c r="G997" s="46">
        <f>詳細表【係数】!AA980</f>
        <v>0</v>
      </c>
      <c r="H997" s="46">
        <f>詳細表【係数】!AE980</f>
        <v>0</v>
      </c>
      <c r="I997" s="46">
        <f>詳細表【係数】!M980</f>
        <v>-1.7174314354299823E-18</v>
      </c>
      <c r="J997" s="46">
        <f>詳細表【係数】!N980</f>
        <v>0</v>
      </c>
      <c r="K997" s="46">
        <f>詳細表【係数】!O980</f>
        <v>0</v>
      </c>
      <c r="L997" s="46">
        <f>詳細表【係数】!AB980</f>
        <v>0</v>
      </c>
      <c r="M997" s="46">
        <f>詳細表【係数】!AF980</f>
        <v>0</v>
      </c>
      <c r="N997" s="46">
        <f>詳細表【係数】!U980</f>
        <v>-2.2690130476830287E-19</v>
      </c>
      <c r="O997" s="46">
        <f>詳細表【係数】!V980</f>
        <v>0</v>
      </c>
      <c r="P997" s="46">
        <f>詳細表【係数】!W980</f>
        <v>0</v>
      </c>
      <c r="Q997" s="46">
        <f>詳細表【係数】!AC980</f>
        <v>0</v>
      </c>
      <c r="R997" s="46">
        <f>詳細表【係数】!AG980</f>
        <v>0</v>
      </c>
      <c r="S997" s="46">
        <f t="shared" si="82"/>
        <v>-1.9443327401982853E-18</v>
      </c>
      <c r="T997" s="46">
        <f t="shared" si="83"/>
        <v>0</v>
      </c>
      <c r="U997" s="46">
        <f t="shared" si="84"/>
        <v>0</v>
      </c>
      <c r="V997" s="46">
        <f t="shared" si="85"/>
        <v>0</v>
      </c>
      <c r="W997" s="46">
        <f t="shared" si="86"/>
        <v>0</v>
      </c>
    </row>
    <row r="998" spans="2:23" x14ac:dyDescent="0.15">
      <c r="B998" s="155" t="s">
        <v>61</v>
      </c>
      <c r="C998" s="41" t="s">
        <v>159</v>
      </c>
      <c r="D998" s="46">
        <f>詳細表【係数】!G981</f>
        <v>0</v>
      </c>
      <c r="E998" s="46">
        <f>詳細表【係数】!H981</f>
        <v>0</v>
      </c>
      <c r="F998" s="46">
        <f>詳細表【係数】!I981</f>
        <v>0</v>
      </c>
      <c r="G998" s="46">
        <f>詳細表【係数】!AA981</f>
        <v>0</v>
      </c>
      <c r="H998" s="46">
        <f>詳細表【係数】!AE981</f>
        <v>0</v>
      </c>
      <c r="I998" s="46">
        <f>詳細表【係数】!M981</f>
        <v>-9.1838876499310697E-20</v>
      </c>
      <c r="J998" s="46">
        <f>詳細表【係数】!N981</f>
        <v>0</v>
      </c>
      <c r="K998" s="46">
        <f>詳細表【係数】!O981</f>
        <v>0</v>
      </c>
      <c r="L998" s="46">
        <f>詳細表【係数】!AB981</f>
        <v>0</v>
      </c>
      <c r="M998" s="46">
        <f>詳細表【係数】!AF981</f>
        <v>0</v>
      </c>
      <c r="N998" s="46">
        <f>詳細表【係数】!U981</f>
        <v>-2.1228149658368485E-20</v>
      </c>
      <c r="O998" s="46">
        <f>詳細表【係数】!V981</f>
        <v>0</v>
      </c>
      <c r="P998" s="46">
        <f>詳細表【係数】!W981</f>
        <v>0</v>
      </c>
      <c r="Q998" s="46">
        <f>詳細表【係数】!AC981</f>
        <v>0</v>
      </c>
      <c r="R998" s="46">
        <f>詳細表【係数】!AG981</f>
        <v>0</v>
      </c>
      <c r="S998" s="46">
        <f t="shared" si="82"/>
        <v>-1.1306702615767917E-19</v>
      </c>
      <c r="T998" s="46">
        <f t="shared" si="83"/>
        <v>0</v>
      </c>
      <c r="U998" s="46">
        <f t="shared" si="84"/>
        <v>0</v>
      </c>
      <c r="V998" s="46">
        <f t="shared" si="85"/>
        <v>0</v>
      </c>
      <c r="W998" s="46">
        <f t="shared" si="86"/>
        <v>0</v>
      </c>
    </row>
    <row r="999" spans="2:23" x14ac:dyDescent="0.15">
      <c r="B999" s="155" t="s">
        <v>62</v>
      </c>
      <c r="C999" s="41" t="s">
        <v>160</v>
      </c>
      <c r="D999" s="46">
        <f>詳細表【係数】!G982</f>
        <v>0</v>
      </c>
      <c r="E999" s="46">
        <f>詳細表【係数】!H982</f>
        <v>0</v>
      </c>
      <c r="F999" s="46">
        <f>詳細表【係数】!I982</f>
        <v>0</v>
      </c>
      <c r="G999" s="46">
        <f>詳細表【係数】!AA982</f>
        <v>0</v>
      </c>
      <c r="H999" s="46">
        <f>詳細表【係数】!AE982</f>
        <v>0</v>
      </c>
      <c r="I999" s="46">
        <f>詳細表【係数】!M982</f>
        <v>1.2280235856107832E-4</v>
      </c>
      <c r="J999" s="46">
        <f>詳細表【係数】!N982</f>
        <v>4.3905491160589651E-5</v>
      </c>
      <c r="K999" s="46">
        <f>詳細表【係数】!O982</f>
        <v>2.8638907766866107E-5</v>
      </c>
      <c r="L999" s="46">
        <f>詳細表【係数】!AB982</f>
        <v>6.9375524640509122E-12</v>
      </c>
      <c r="M999" s="46">
        <f>詳細表【係数】!AF982</f>
        <v>6.5407551828967085E-12</v>
      </c>
      <c r="N999" s="46">
        <f>詳細表【係数】!U982</f>
        <v>2.6160389479097577E-5</v>
      </c>
      <c r="O999" s="46">
        <f>詳細表【係数】!V982</f>
        <v>9.3531163610414587E-6</v>
      </c>
      <c r="P999" s="46">
        <f>詳細表【係数】!W982</f>
        <v>6.1009005870562108E-6</v>
      </c>
      <c r="Q999" s="46">
        <f>詳細表【係数】!AC982</f>
        <v>1.477895674137053E-12</v>
      </c>
      <c r="R999" s="46">
        <f>詳細表【係数】!AG982</f>
        <v>1.3933665857639006E-12</v>
      </c>
      <c r="S999" s="46">
        <f t="shared" si="82"/>
        <v>1.489627480401759E-4</v>
      </c>
      <c r="T999" s="46">
        <f t="shared" si="83"/>
        <v>5.325860752163111E-5</v>
      </c>
      <c r="U999" s="46">
        <f t="shared" si="84"/>
        <v>3.473980835392232E-5</v>
      </c>
      <c r="V999" s="46">
        <f t="shared" si="85"/>
        <v>8.4154481381879653E-12</v>
      </c>
      <c r="W999" s="46">
        <f t="shared" si="86"/>
        <v>7.9341217686606097E-12</v>
      </c>
    </row>
    <row r="1000" spans="2:23" x14ac:dyDescent="0.15">
      <c r="B1000" s="163" t="s">
        <v>63</v>
      </c>
      <c r="C1000" s="62" t="s">
        <v>161</v>
      </c>
      <c r="D1000" s="67">
        <f>詳細表【係数】!G983</f>
        <v>0</v>
      </c>
      <c r="E1000" s="67">
        <f>詳細表【係数】!H983</f>
        <v>0</v>
      </c>
      <c r="F1000" s="67">
        <f>詳細表【係数】!I983</f>
        <v>0</v>
      </c>
      <c r="G1000" s="67">
        <f>詳細表【係数】!AA983</f>
        <v>0</v>
      </c>
      <c r="H1000" s="67">
        <f>詳細表【係数】!AE983</f>
        <v>0</v>
      </c>
      <c r="I1000" s="67">
        <f>詳細表【係数】!M983</f>
        <v>9.1394869486252785E-5</v>
      </c>
      <c r="J1000" s="67">
        <f>詳細表【係数】!N983</f>
        <v>4.7146995519514588E-5</v>
      </c>
      <c r="K1000" s="67">
        <f>詳細表【係数】!O983</f>
        <v>2.9480030601193524E-5</v>
      </c>
      <c r="L1000" s="67">
        <f>詳細表【係数】!AB983</f>
        <v>5.0861781627655789E-12</v>
      </c>
      <c r="M1000" s="67">
        <f>詳細表【係数】!AF983</f>
        <v>4.9611082079434742E-12</v>
      </c>
      <c r="N1000" s="67">
        <f>詳細表【係数】!U983</f>
        <v>3.0274743603169943E-5</v>
      </c>
      <c r="O1000" s="67">
        <f>詳細表【係数】!V983</f>
        <v>1.5617541871185712E-5</v>
      </c>
      <c r="P1000" s="67">
        <f>詳細表【係数】!W983</f>
        <v>9.7653224177860853E-6</v>
      </c>
      <c r="Q1000" s="67">
        <f>詳細表【係数】!AC983</f>
        <v>1.6848072617569771E-12</v>
      </c>
      <c r="R1000" s="67">
        <f>詳細表【係数】!AG983</f>
        <v>1.6433775749924613E-12</v>
      </c>
      <c r="S1000" s="67">
        <f t="shared" si="82"/>
        <v>1.2166961308942273E-4</v>
      </c>
      <c r="T1000" s="67">
        <f t="shared" si="83"/>
        <v>6.2764537390700296E-5</v>
      </c>
      <c r="U1000" s="67">
        <f t="shared" si="84"/>
        <v>3.924535301897961E-5</v>
      </c>
      <c r="V1000" s="67">
        <f t="shared" si="85"/>
        <v>6.7709854245225558E-12</v>
      </c>
      <c r="W1000" s="67">
        <f t="shared" si="86"/>
        <v>6.6044857829359359E-12</v>
      </c>
    </row>
    <row r="1001" spans="2:23" x14ac:dyDescent="0.15">
      <c r="B1001" s="155" t="s">
        <v>64</v>
      </c>
      <c r="C1001" s="41" t="s">
        <v>950</v>
      </c>
      <c r="D1001" s="46">
        <f>詳細表【係数】!G984</f>
        <v>0</v>
      </c>
      <c r="E1001" s="46">
        <f>詳細表【係数】!H984</f>
        <v>0</v>
      </c>
      <c r="F1001" s="46">
        <f>詳細表【係数】!I984</f>
        <v>0</v>
      </c>
      <c r="G1001" s="46">
        <f>詳細表【係数】!AA984</f>
        <v>0</v>
      </c>
      <c r="H1001" s="46">
        <f>詳細表【係数】!AE984</f>
        <v>0</v>
      </c>
      <c r="I1001" s="46">
        <f>詳細表【係数】!M984</f>
        <v>0</v>
      </c>
      <c r="J1001" s="46">
        <f>詳細表【係数】!N984</f>
        <v>0</v>
      </c>
      <c r="K1001" s="46">
        <f>詳細表【係数】!O984</f>
        <v>0</v>
      </c>
      <c r="L1001" s="46">
        <f>詳細表【係数】!AB984</f>
        <v>0</v>
      </c>
      <c r="M1001" s="46">
        <f>詳細表【係数】!AF984</f>
        <v>0</v>
      </c>
      <c r="N1001" s="46">
        <f>詳細表【係数】!U984</f>
        <v>0</v>
      </c>
      <c r="O1001" s="46">
        <f>詳細表【係数】!V984</f>
        <v>0</v>
      </c>
      <c r="P1001" s="46">
        <f>詳細表【係数】!W984</f>
        <v>0</v>
      </c>
      <c r="Q1001" s="46">
        <f>詳細表【係数】!AC984</f>
        <v>0</v>
      </c>
      <c r="R1001" s="46">
        <f>詳細表【係数】!AG984</f>
        <v>0</v>
      </c>
      <c r="S1001" s="46">
        <f t="shared" si="82"/>
        <v>0</v>
      </c>
      <c r="T1001" s="46">
        <f t="shared" si="83"/>
        <v>0</v>
      </c>
      <c r="U1001" s="46">
        <f t="shared" si="84"/>
        <v>0</v>
      </c>
      <c r="V1001" s="46">
        <f t="shared" si="85"/>
        <v>0</v>
      </c>
      <c r="W1001" s="46">
        <f t="shared" si="86"/>
        <v>0</v>
      </c>
    </row>
    <row r="1002" spans="2:23" x14ac:dyDescent="0.15">
      <c r="B1002" s="155" t="s">
        <v>65</v>
      </c>
      <c r="C1002" s="41" t="s">
        <v>162</v>
      </c>
      <c r="D1002" s="46">
        <f>詳細表【係数】!G985</f>
        <v>0</v>
      </c>
      <c r="E1002" s="46">
        <f>詳細表【係数】!H985</f>
        <v>0</v>
      </c>
      <c r="F1002" s="46">
        <f>詳細表【係数】!I985</f>
        <v>0</v>
      </c>
      <c r="G1002" s="46">
        <f>詳細表【係数】!AA985</f>
        <v>0</v>
      </c>
      <c r="H1002" s="46">
        <f>詳細表【係数】!AE985</f>
        <v>0</v>
      </c>
      <c r="I1002" s="46">
        <f>詳細表【係数】!M985</f>
        <v>7.139997718152703E-21</v>
      </c>
      <c r="J1002" s="46">
        <f>詳細表【係数】!N985</f>
        <v>0</v>
      </c>
      <c r="K1002" s="46">
        <f>詳細表【係数】!O985</f>
        <v>0</v>
      </c>
      <c r="L1002" s="46">
        <f>詳細表【係数】!AB985</f>
        <v>0</v>
      </c>
      <c r="M1002" s="46">
        <f>詳細表【係数】!AF985</f>
        <v>0</v>
      </c>
      <c r="N1002" s="46">
        <f>詳細表【係数】!U985</f>
        <v>4.6441174553904686E-21</v>
      </c>
      <c r="O1002" s="46">
        <f>詳細表【係数】!V985</f>
        <v>0</v>
      </c>
      <c r="P1002" s="46">
        <f>詳細表【係数】!W985</f>
        <v>0</v>
      </c>
      <c r="Q1002" s="46">
        <f>詳細表【係数】!AC985</f>
        <v>0</v>
      </c>
      <c r="R1002" s="46">
        <f>詳細表【係数】!AG985</f>
        <v>0</v>
      </c>
      <c r="S1002" s="46">
        <f t="shared" si="82"/>
        <v>1.1784115173543172E-20</v>
      </c>
      <c r="T1002" s="46">
        <f t="shared" si="83"/>
        <v>0</v>
      </c>
      <c r="U1002" s="46">
        <f t="shared" si="84"/>
        <v>0</v>
      </c>
      <c r="V1002" s="46">
        <f t="shared" si="85"/>
        <v>0</v>
      </c>
      <c r="W1002" s="46">
        <f t="shared" si="86"/>
        <v>0</v>
      </c>
    </row>
    <row r="1003" spans="2:23" x14ac:dyDescent="0.15">
      <c r="B1003" s="155" t="s">
        <v>66</v>
      </c>
      <c r="C1003" s="41" t="s">
        <v>163</v>
      </c>
      <c r="D1003" s="46">
        <f>詳細表【係数】!G986</f>
        <v>0</v>
      </c>
      <c r="E1003" s="46">
        <f>詳細表【係数】!H986</f>
        <v>0</v>
      </c>
      <c r="F1003" s="46">
        <f>詳細表【係数】!I986</f>
        <v>0</v>
      </c>
      <c r="G1003" s="46">
        <f>詳細表【係数】!AA986</f>
        <v>0</v>
      </c>
      <c r="H1003" s="46">
        <f>詳細表【係数】!AE986</f>
        <v>0</v>
      </c>
      <c r="I1003" s="46">
        <f>詳細表【係数】!M986</f>
        <v>5.2421949709459097E-5</v>
      </c>
      <c r="J1003" s="46">
        <f>詳細表【係数】!N986</f>
        <v>2.4409519644054033E-5</v>
      </c>
      <c r="K1003" s="46">
        <f>詳細表【係数】!O986</f>
        <v>9.4070324032442011E-6</v>
      </c>
      <c r="L1003" s="46">
        <f>詳細表【係数】!AB986</f>
        <v>2.0129575064205494E-12</v>
      </c>
      <c r="M1003" s="46">
        <f>詳細表【係数】!AF986</f>
        <v>2.0129575064205494E-12</v>
      </c>
      <c r="N1003" s="46">
        <f>詳細表【係数】!U986</f>
        <v>6.0890010978297125E-6</v>
      </c>
      <c r="O1003" s="46">
        <f>詳細表【係数】!V986</f>
        <v>2.8352549406097725E-6</v>
      </c>
      <c r="P1003" s="46">
        <f>詳細表【係数】!W986</f>
        <v>1.0926612029528926E-6</v>
      </c>
      <c r="Q1003" s="46">
        <f>詳細表【係数】!AC986</f>
        <v>2.3381237314543516E-13</v>
      </c>
      <c r="R1003" s="46">
        <f>詳細表【係数】!AG986</f>
        <v>2.3381237314543516E-13</v>
      </c>
      <c r="S1003" s="46">
        <f t="shared" si="82"/>
        <v>5.8510950807288812E-5</v>
      </c>
      <c r="T1003" s="46">
        <f t="shared" si="83"/>
        <v>2.7244774584663807E-5</v>
      </c>
      <c r="U1003" s="46">
        <f t="shared" si="84"/>
        <v>1.0499693606197094E-5</v>
      </c>
      <c r="V1003" s="46">
        <f t="shared" si="85"/>
        <v>2.2467698795659845E-12</v>
      </c>
      <c r="W1003" s="46">
        <f t="shared" si="86"/>
        <v>2.2467698795659845E-12</v>
      </c>
    </row>
    <row r="1004" spans="2:23" x14ac:dyDescent="0.15">
      <c r="B1004" s="155" t="s">
        <v>67</v>
      </c>
      <c r="C1004" s="41" t="s">
        <v>164</v>
      </c>
      <c r="D1004" s="46">
        <f>詳細表【係数】!G987</f>
        <v>0</v>
      </c>
      <c r="E1004" s="46">
        <f>詳細表【係数】!H987</f>
        <v>0</v>
      </c>
      <c r="F1004" s="46">
        <f>詳細表【係数】!I987</f>
        <v>0</v>
      </c>
      <c r="G1004" s="46">
        <f>詳細表【係数】!AA987</f>
        <v>0</v>
      </c>
      <c r="H1004" s="46">
        <f>詳細表【係数】!AE987</f>
        <v>0</v>
      </c>
      <c r="I1004" s="46">
        <f>詳細表【係数】!M987</f>
        <v>1.0717822201944468E-7</v>
      </c>
      <c r="J1004" s="46">
        <f>詳細表【係数】!N987</f>
        <v>5.1088285829268624E-8</v>
      </c>
      <c r="K1004" s="46">
        <f>詳細表【係数】!O987</f>
        <v>4.0370463627324164E-8</v>
      </c>
      <c r="L1004" s="46">
        <f>詳細表【係数】!AB987</f>
        <v>0</v>
      </c>
      <c r="M1004" s="46">
        <f>詳細表【係数】!AF987</f>
        <v>0</v>
      </c>
      <c r="N1004" s="46">
        <f>詳細表【係数】!U987</f>
        <v>7.9168293380609307E-8</v>
      </c>
      <c r="O1004" s="46">
        <f>詳細表【係数】!V987</f>
        <v>3.7736886511423769E-8</v>
      </c>
      <c r="P1004" s="46">
        <f>詳細表【係数】!W987</f>
        <v>2.9820057173362835E-8</v>
      </c>
      <c r="Q1004" s="46">
        <f>詳細表【係数】!AC987</f>
        <v>0</v>
      </c>
      <c r="R1004" s="46">
        <f>詳細表【係数】!AG987</f>
        <v>0</v>
      </c>
      <c r="S1004" s="46">
        <f t="shared" si="82"/>
        <v>1.8634651540005399E-7</v>
      </c>
      <c r="T1004" s="46">
        <f t="shared" si="83"/>
        <v>8.8825172340692393E-8</v>
      </c>
      <c r="U1004" s="46">
        <f t="shared" si="84"/>
        <v>7.0190520800686999E-8</v>
      </c>
      <c r="V1004" s="46">
        <f t="shared" si="85"/>
        <v>0</v>
      </c>
      <c r="W1004" s="46">
        <f t="shared" si="86"/>
        <v>0</v>
      </c>
    </row>
    <row r="1005" spans="2:23" x14ac:dyDescent="0.15">
      <c r="B1005" s="155" t="s">
        <v>68</v>
      </c>
      <c r="C1005" s="41" t="s">
        <v>208</v>
      </c>
      <c r="D1005" s="67">
        <f>詳細表【係数】!G988</f>
        <v>0</v>
      </c>
      <c r="E1005" s="67">
        <f>詳細表【係数】!H988</f>
        <v>0</v>
      </c>
      <c r="F1005" s="67">
        <f>詳細表【係数】!I988</f>
        <v>0</v>
      </c>
      <c r="G1005" s="67">
        <f>詳細表【係数】!AA988</f>
        <v>0</v>
      </c>
      <c r="H1005" s="67">
        <f>詳細表【係数】!AE988</f>
        <v>0</v>
      </c>
      <c r="I1005" s="67">
        <f>詳細表【係数】!M988</f>
        <v>7.3190703209597119E-6</v>
      </c>
      <c r="J1005" s="67">
        <f>詳細表【係数】!N988</f>
        <v>3.5940311521278882E-6</v>
      </c>
      <c r="K1005" s="67">
        <f>詳細表【係数】!O988</f>
        <v>2.0446608321292931E-6</v>
      </c>
      <c r="L1005" s="67">
        <f>詳細表【係数】!AB988</f>
        <v>3.3420412424473567E-13</v>
      </c>
      <c r="M1005" s="67">
        <f>詳細表【係数】!AF988</f>
        <v>3.0078371182026214E-13</v>
      </c>
      <c r="N1005" s="67">
        <f>詳細表【係数】!U988</f>
        <v>1.3721213396288105E-6</v>
      </c>
      <c r="O1005" s="67">
        <f>詳細表【係数】!V988</f>
        <v>6.7378049709443972E-7</v>
      </c>
      <c r="P1005" s="67">
        <f>詳細表【係数】!W988</f>
        <v>3.8331681990178375E-7</v>
      </c>
      <c r="Q1005" s="67">
        <f>詳細表【係数】!AC988</f>
        <v>6.2653942448804123E-14</v>
      </c>
      <c r="R1005" s="67">
        <f>詳細表【係数】!AG988</f>
        <v>5.6388548203923715E-14</v>
      </c>
      <c r="S1005" s="67">
        <f t="shared" si="82"/>
        <v>8.6911916605885216E-6</v>
      </c>
      <c r="T1005" s="67">
        <f t="shared" si="83"/>
        <v>4.2678116492223278E-6</v>
      </c>
      <c r="U1005" s="67">
        <f t="shared" si="84"/>
        <v>2.4279776520310769E-6</v>
      </c>
      <c r="V1005" s="67">
        <f t="shared" si="85"/>
        <v>3.9685806669353982E-13</v>
      </c>
      <c r="W1005" s="67">
        <f t="shared" si="86"/>
        <v>3.5717226002418585E-13</v>
      </c>
    </row>
    <row r="1006" spans="2:23" x14ac:dyDescent="0.15">
      <c r="B1006" s="162" t="s">
        <v>69</v>
      </c>
      <c r="C1006" s="116" t="s">
        <v>165</v>
      </c>
      <c r="D1006" s="46">
        <f>詳細表【係数】!G989</f>
        <v>0</v>
      </c>
      <c r="E1006" s="46">
        <f>詳細表【係数】!H989</f>
        <v>0</v>
      </c>
      <c r="F1006" s="46">
        <f>詳細表【係数】!I989</f>
        <v>0</v>
      </c>
      <c r="G1006" s="46">
        <f>詳細表【係数】!AA989</f>
        <v>0</v>
      </c>
      <c r="H1006" s="46">
        <f>詳細表【係数】!AE989</f>
        <v>0</v>
      </c>
      <c r="I1006" s="46">
        <f>詳細表【係数】!M989</f>
        <v>0</v>
      </c>
      <c r="J1006" s="46">
        <f>詳細表【係数】!N989</f>
        <v>0</v>
      </c>
      <c r="K1006" s="46">
        <f>詳細表【係数】!O989</f>
        <v>0</v>
      </c>
      <c r="L1006" s="46">
        <f>詳細表【係数】!AB989</f>
        <v>0</v>
      </c>
      <c r="M1006" s="46">
        <f>詳細表【係数】!AF989</f>
        <v>0</v>
      </c>
      <c r="N1006" s="46">
        <f>詳細表【係数】!U989</f>
        <v>0</v>
      </c>
      <c r="O1006" s="46">
        <f>詳細表【係数】!V989</f>
        <v>0</v>
      </c>
      <c r="P1006" s="46">
        <f>詳細表【係数】!W989</f>
        <v>0</v>
      </c>
      <c r="Q1006" s="46">
        <f>詳細表【係数】!AC989</f>
        <v>0</v>
      </c>
      <c r="R1006" s="46">
        <f>詳細表【係数】!AG989</f>
        <v>0</v>
      </c>
      <c r="S1006" s="46">
        <f t="shared" si="82"/>
        <v>0</v>
      </c>
      <c r="T1006" s="46">
        <f t="shared" si="83"/>
        <v>0</v>
      </c>
      <c r="U1006" s="46">
        <f t="shared" si="84"/>
        <v>0</v>
      </c>
      <c r="V1006" s="46">
        <f t="shared" si="85"/>
        <v>0</v>
      </c>
      <c r="W1006" s="46">
        <f t="shared" si="86"/>
        <v>0</v>
      </c>
    </row>
    <row r="1007" spans="2:23" x14ac:dyDescent="0.15">
      <c r="B1007" s="155" t="s">
        <v>70</v>
      </c>
      <c r="C1007" s="41" t="s">
        <v>166</v>
      </c>
      <c r="D1007" s="46">
        <f>詳細表【係数】!G990</f>
        <v>0</v>
      </c>
      <c r="E1007" s="46">
        <f>詳細表【係数】!H990</f>
        <v>0</v>
      </c>
      <c r="F1007" s="46">
        <f>詳細表【係数】!I990</f>
        <v>0</v>
      </c>
      <c r="G1007" s="46">
        <f>詳細表【係数】!AA990</f>
        <v>0</v>
      </c>
      <c r="H1007" s="46">
        <f>詳細表【係数】!AE990</f>
        <v>0</v>
      </c>
      <c r="I1007" s="46">
        <f>詳細表【係数】!M990</f>
        <v>5.230829232527766E-5</v>
      </c>
      <c r="J1007" s="46">
        <f>詳細表【係数】!N990</f>
        <v>1.1302720412989864E-5</v>
      </c>
      <c r="K1007" s="46">
        <f>詳細表【係数】!O990</f>
        <v>2.8242197514039688E-6</v>
      </c>
      <c r="L1007" s="46">
        <f>詳細表【係数】!AB990</f>
        <v>3.8019504891056204E-13</v>
      </c>
      <c r="M1007" s="46">
        <f>詳細表【係数】!AF990</f>
        <v>3.8019504891056204E-13</v>
      </c>
      <c r="N1007" s="46">
        <f>詳細表【係数】!U990</f>
        <v>2.3130577494156598E-5</v>
      </c>
      <c r="O1007" s="46">
        <f>詳細表【係数】!V990</f>
        <v>4.9980306904629954E-6</v>
      </c>
      <c r="P1007" s="46">
        <f>詳細表【係数】!W990</f>
        <v>1.2488619092007496E-6</v>
      </c>
      <c r="Q1007" s="46">
        <f>詳細表【係数】!AC990</f>
        <v>1.6812116493947754E-13</v>
      </c>
      <c r="R1007" s="46">
        <f>詳細表【係数】!AG990</f>
        <v>1.6812116493947754E-13</v>
      </c>
      <c r="S1007" s="46">
        <f t="shared" si="82"/>
        <v>7.5438869819434258E-5</v>
      </c>
      <c r="T1007" s="46">
        <f t="shared" si="83"/>
        <v>1.6300751103452861E-5</v>
      </c>
      <c r="U1007" s="46">
        <f t="shared" si="84"/>
        <v>4.0730816606047188E-6</v>
      </c>
      <c r="V1007" s="46">
        <f t="shared" si="85"/>
        <v>5.483162138500396E-13</v>
      </c>
      <c r="W1007" s="46">
        <f t="shared" si="86"/>
        <v>5.483162138500396E-13</v>
      </c>
    </row>
    <row r="1008" spans="2:23" x14ac:dyDescent="0.15">
      <c r="B1008" s="155" t="s">
        <v>71</v>
      </c>
      <c r="C1008" s="41" t="s">
        <v>966</v>
      </c>
      <c r="D1008" s="46">
        <f>詳細表【係数】!G991</f>
        <v>0</v>
      </c>
      <c r="E1008" s="46">
        <f>詳細表【係数】!H991</f>
        <v>0</v>
      </c>
      <c r="F1008" s="46">
        <f>詳細表【係数】!I991</f>
        <v>0</v>
      </c>
      <c r="G1008" s="46">
        <f>詳細表【係数】!AA991</f>
        <v>0</v>
      </c>
      <c r="H1008" s="46">
        <f>詳細表【係数】!AE991</f>
        <v>0</v>
      </c>
      <c r="I1008" s="46">
        <f>詳細表【係数】!M991</f>
        <v>3.7891631108249796E-7</v>
      </c>
      <c r="J1008" s="46">
        <f>詳細表【係数】!N991</f>
        <v>1.5203214193390566E-7</v>
      </c>
      <c r="K1008" s="46">
        <f>詳細表【係数】!O991</f>
        <v>7.0982585224395066E-8</v>
      </c>
      <c r="L1008" s="46">
        <f>詳細表【係数】!AB991</f>
        <v>1.9266931071991421E-14</v>
      </c>
      <c r="M1008" s="46">
        <f>詳細表【係数】!AF991</f>
        <v>1.7661353482658802E-14</v>
      </c>
      <c r="N1008" s="46">
        <f>詳細表【係数】!U991</f>
        <v>1.2888988268426004E-7</v>
      </c>
      <c r="O1008" s="46">
        <f>詳細表【係数】!V991</f>
        <v>5.171433470920586E-8</v>
      </c>
      <c r="P1008" s="46">
        <f>詳細表【係数】!W991</f>
        <v>2.4145007260470917E-8</v>
      </c>
      <c r="Q1008" s="46">
        <f>詳細表【係数】!AC991</f>
        <v>6.5537228483522051E-15</v>
      </c>
      <c r="R1008" s="46">
        <f>詳細表【係数】!AG991</f>
        <v>6.0075792776561876E-15</v>
      </c>
      <c r="S1008" s="46">
        <f t="shared" si="82"/>
        <v>5.0780619376675799E-7</v>
      </c>
      <c r="T1008" s="46">
        <f t="shared" si="83"/>
        <v>2.0374647664311152E-7</v>
      </c>
      <c r="U1008" s="46">
        <f t="shared" si="84"/>
        <v>9.512759248486599E-8</v>
      </c>
      <c r="V1008" s="46">
        <f t="shared" si="85"/>
        <v>2.5820653920343628E-14</v>
      </c>
      <c r="W1008" s="46">
        <f t="shared" si="86"/>
        <v>2.366893276031499E-14</v>
      </c>
    </row>
    <row r="1009" spans="2:23" x14ac:dyDescent="0.15">
      <c r="B1009" s="155" t="s">
        <v>72</v>
      </c>
      <c r="C1009" s="41" t="s">
        <v>967</v>
      </c>
      <c r="D1009" s="46">
        <f>詳細表【係数】!G992</f>
        <v>0</v>
      </c>
      <c r="E1009" s="46">
        <f>詳細表【係数】!H992</f>
        <v>0</v>
      </c>
      <c r="F1009" s="46">
        <f>詳細表【係数】!I992</f>
        <v>0</v>
      </c>
      <c r="G1009" s="46">
        <f>詳細表【係数】!AA992</f>
        <v>0</v>
      </c>
      <c r="H1009" s="46">
        <f>詳細表【係数】!AE992</f>
        <v>0</v>
      </c>
      <c r="I1009" s="46">
        <f>詳細表【係数】!M992</f>
        <v>1.797070534159364E-5</v>
      </c>
      <c r="J1009" s="46">
        <f>詳細表【係数】!N992</f>
        <v>4.9102973235452554E-6</v>
      </c>
      <c r="K1009" s="46">
        <f>詳細表【係数】!O992</f>
        <v>1.7841059265602999E-6</v>
      </c>
      <c r="L1009" s="46">
        <f>詳細表【係数】!AB992</f>
        <v>3.6713933023898476E-13</v>
      </c>
      <c r="M1009" s="46">
        <f>詳細表【係数】!AF992</f>
        <v>3.1359817791246619E-13</v>
      </c>
      <c r="N1009" s="46">
        <f>詳細表【係数】!U992</f>
        <v>5.3422688619738025E-6</v>
      </c>
      <c r="O1009" s="46">
        <f>詳細表【係数】!V992</f>
        <v>1.4597161322262745E-6</v>
      </c>
      <c r="P1009" s="46">
        <f>詳細表【係数】!W992</f>
        <v>5.3037281268342174E-7</v>
      </c>
      <c r="Q1009" s="46">
        <f>詳細表【係数】!AC992</f>
        <v>1.0914190482006491E-13</v>
      </c>
      <c r="R1009" s="46">
        <f>詳細表【係数】!AG992</f>
        <v>9.3225377033805444E-14</v>
      </c>
      <c r="S1009" s="46">
        <f t="shared" si="82"/>
        <v>2.3312974203567443E-5</v>
      </c>
      <c r="T1009" s="46">
        <f t="shared" si="83"/>
        <v>6.3700134557715295E-6</v>
      </c>
      <c r="U1009" s="46">
        <f t="shared" si="84"/>
        <v>2.3144787392437215E-6</v>
      </c>
      <c r="V1009" s="46">
        <f t="shared" si="85"/>
        <v>4.7628123505904966E-13</v>
      </c>
      <c r="W1009" s="46">
        <f t="shared" si="86"/>
        <v>4.0682355494627163E-13</v>
      </c>
    </row>
    <row r="1010" spans="2:23" x14ac:dyDescent="0.15">
      <c r="B1010" s="163" t="s">
        <v>73</v>
      </c>
      <c r="C1010" s="62" t="s">
        <v>167</v>
      </c>
      <c r="D1010" s="67">
        <f>詳細表【係数】!G993</f>
        <v>0</v>
      </c>
      <c r="E1010" s="67">
        <f>詳細表【係数】!H993</f>
        <v>0</v>
      </c>
      <c r="F1010" s="67">
        <f>詳細表【係数】!I993</f>
        <v>0</v>
      </c>
      <c r="G1010" s="67">
        <f>詳細表【係数】!AA993</f>
        <v>0</v>
      </c>
      <c r="H1010" s="67">
        <f>詳細表【係数】!AE993</f>
        <v>0</v>
      </c>
      <c r="I1010" s="67">
        <f>詳細表【係数】!M993</f>
        <v>8.2752302998790034E-21</v>
      </c>
      <c r="J1010" s="67">
        <f>詳細表【係数】!N993</f>
        <v>0</v>
      </c>
      <c r="K1010" s="67">
        <f>詳細表【係数】!O993</f>
        <v>0</v>
      </c>
      <c r="L1010" s="67">
        <f>詳細表【係数】!AB993</f>
        <v>0</v>
      </c>
      <c r="M1010" s="67">
        <f>詳細表【係数】!AF993</f>
        <v>0</v>
      </c>
      <c r="N1010" s="67">
        <f>詳細表【係数】!U993</f>
        <v>2.6218622165080903E-21</v>
      </c>
      <c r="O1010" s="67">
        <f>詳細表【係数】!V993</f>
        <v>0</v>
      </c>
      <c r="P1010" s="67">
        <f>詳細表【係数】!W993</f>
        <v>0</v>
      </c>
      <c r="Q1010" s="67">
        <f>詳細表【係数】!AC993</f>
        <v>0</v>
      </c>
      <c r="R1010" s="67">
        <f>詳細表【係数】!AG993</f>
        <v>0</v>
      </c>
      <c r="S1010" s="67">
        <f t="shared" si="82"/>
        <v>1.0897092516387094E-20</v>
      </c>
      <c r="T1010" s="67">
        <f t="shared" si="83"/>
        <v>0</v>
      </c>
      <c r="U1010" s="67">
        <f t="shared" si="84"/>
        <v>0</v>
      </c>
      <c r="V1010" s="67">
        <f t="shared" si="85"/>
        <v>0</v>
      </c>
      <c r="W1010" s="67">
        <f t="shared" si="86"/>
        <v>0</v>
      </c>
    </row>
    <row r="1011" spans="2:23" x14ac:dyDescent="0.15">
      <c r="B1011" s="155" t="s">
        <v>74</v>
      </c>
      <c r="C1011" s="41" t="s">
        <v>168</v>
      </c>
      <c r="D1011" s="46">
        <f>詳細表【係数】!G994</f>
        <v>0</v>
      </c>
      <c r="E1011" s="46">
        <f>詳細表【係数】!H994</f>
        <v>0</v>
      </c>
      <c r="F1011" s="46">
        <f>詳細表【係数】!I994</f>
        <v>0</v>
      </c>
      <c r="G1011" s="46">
        <f>詳細表【係数】!AA994</f>
        <v>0</v>
      </c>
      <c r="H1011" s="46">
        <f>詳細表【係数】!AE994</f>
        <v>0</v>
      </c>
      <c r="I1011" s="46">
        <f>詳細表【係数】!M994</f>
        <v>1.1830599087161336E-5</v>
      </c>
      <c r="J1011" s="46">
        <f>詳細表【係数】!N994</f>
        <v>2.6256179845786831E-6</v>
      </c>
      <c r="K1011" s="46">
        <f>詳細表【係数】!O994</f>
        <v>1.3355276467363656E-6</v>
      </c>
      <c r="L1011" s="46">
        <f>詳細表【係数】!AB994</f>
        <v>3.0155572109868199E-13</v>
      </c>
      <c r="M1011" s="46">
        <f>詳細表【係数】!AF994</f>
        <v>2.9427176648277183E-13</v>
      </c>
      <c r="N1011" s="46">
        <f>詳細表【係数】!U994</f>
        <v>2.7141590570854404E-6</v>
      </c>
      <c r="O1011" s="46">
        <f>詳細表【係数】!V994</f>
        <v>6.0236550835571982E-7</v>
      </c>
      <c r="P1011" s="46">
        <f>詳細表【係数】!W994</f>
        <v>3.0639483526334789E-7</v>
      </c>
      <c r="Q1011" s="46">
        <f>詳細表【係数】!AC994</f>
        <v>6.9182480583263909E-14</v>
      </c>
      <c r="R1011" s="46">
        <f>詳細表【係数】!AG994</f>
        <v>6.7511406173040142E-14</v>
      </c>
      <c r="S1011" s="46">
        <f t="shared" si="82"/>
        <v>1.4544758144246775E-5</v>
      </c>
      <c r="T1011" s="46">
        <f t="shared" si="83"/>
        <v>3.2279834929344028E-6</v>
      </c>
      <c r="U1011" s="46">
        <f t="shared" si="84"/>
        <v>1.6419224819997136E-6</v>
      </c>
      <c r="V1011" s="46">
        <f t="shared" si="85"/>
        <v>3.7073820168194593E-13</v>
      </c>
      <c r="W1011" s="46">
        <f t="shared" si="86"/>
        <v>3.6178317265581196E-13</v>
      </c>
    </row>
    <row r="1012" spans="2:23" x14ac:dyDescent="0.15">
      <c r="B1012" s="155" t="s">
        <v>75</v>
      </c>
      <c r="C1012" s="41" t="s">
        <v>968</v>
      </c>
      <c r="D1012" s="46">
        <f>詳細表【係数】!G995</f>
        <v>0</v>
      </c>
      <c r="E1012" s="46">
        <f>詳細表【係数】!H995</f>
        <v>0</v>
      </c>
      <c r="F1012" s="46">
        <f>詳細表【係数】!I995</f>
        <v>0</v>
      </c>
      <c r="G1012" s="46">
        <f>詳細表【係数】!AA995</f>
        <v>0</v>
      </c>
      <c r="H1012" s="46">
        <f>詳細表【係数】!AE995</f>
        <v>0</v>
      </c>
      <c r="I1012" s="46">
        <f>詳細表【係数】!M995</f>
        <v>2.3888965150543327E-5</v>
      </c>
      <c r="J1012" s="46">
        <f>詳細表【係数】!N995</f>
        <v>9.4008052043473967E-6</v>
      </c>
      <c r="K1012" s="46">
        <f>詳細表【係数】!O995</f>
        <v>7.4735380699468833E-6</v>
      </c>
      <c r="L1012" s="46">
        <f>詳細表【係数】!AB995</f>
        <v>5.4263739119676562E-12</v>
      </c>
      <c r="M1012" s="46">
        <f>詳細表【係数】!AF995</f>
        <v>5.0516957132841752E-12</v>
      </c>
      <c r="N1012" s="46">
        <f>詳細表【係数】!U995</f>
        <v>4.1599127029709804E-6</v>
      </c>
      <c r="O1012" s="46">
        <f>詳細表【係数】!V995</f>
        <v>1.6370122665958597E-6</v>
      </c>
      <c r="P1012" s="46">
        <f>詳細表【係数】!W995</f>
        <v>1.301406978384837E-6</v>
      </c>
      <c r="Q1012" s="46">
        <f>詳細表【係数】!AC995</f>
        <v>9.4492338304370573E-13</v>
      </c>
      <c r="R1012" s="46">
        <f>詳細表【係数】!AG995</f>
        <v>8.7967867326211634E-13</v>
      </c>
      <c r="S1012" s="46">
        <f t="shared" si="82"/>
        <v>2.8048877853514307E-5</v>
      </c>
      <c r="T1012" s="46">
        <f t="shared" si="83"/>
        <v>1.1037817470943256E-5</v>
      </c>
      <c r="U1012" s="46">
        <f t="shared" si="84"/>
        <v>8.7749450483317197E-6</v>
      </c>
      <c r="V1012" s="46">
        <f t="shared" si="85"/>
        <v>6.3712972950113616E-12</v>
      </c>
      <c r="W1012" s="46">
        <f t="shared" si="86"/>
        <v>5.9313743865462912E-12</v>
      </c>
    </row>
    <row r="1013" spans="2:23" x14ac:dyDescent="0.15">
      <c r="B1013" s="155" t="s">
        <v>76</v>
      </c>
      <c r="C1013" s="41" t="s">
        <v>169</v>
      </c>
      <c r="D1013" s="46">
        <f>詳細表【係数】!G996</f>
        <v>0</v>
      </c>
      <c r="E1013" s="46">
        <f>詳細表【係数】!H996</f>
        <v>0</v>
      </c>
      <c r="F1013" s="46">
        <f>詳細表【係数】!I996</f>
        <v>0</v>
      </c>
      <c r="G1013" s="46">
        <f>詳細表【係数】!AA996</f>
        <v>0</v>
      </c>
      <c r="H1013" s="46">
        <f>詳細表【係数】!AE996</f>
        <v>0</v>
      </c>
      <c r="I1013" s="46">
        <f>詳細表【係数】!M996</f>
        <v>2.0889758926551203E-4</v>
      </c>
      <c r="J1013" s="46">
        <f>詳細表【係数】!N996</f>
        <v>9.5161199996405754E-5</v>
      </c>
      <c r="K1013" s="46">
        <f>詳細表【係数】!O996</f>
        <v>6.927431589921285E-5</v>
      </c>
      <c r="L1013" s="46">
        <f>詳細表【係数】!AB996</f>
        <v>1.5746891251770752E-11</v>
      </c>
      <c r="M1013" s="46">
        <f>詳細表【係数】!AF996</f>
        <v>1.4183370134573657E-11</v>
      </c>
      <c r="N1013" s="46">
        <f>詳細表【係数】!U996</f>
        <v>5.8525643383785944E-5</v>
      </c>
      <c r="O1013" s="46">
        <f>詳細表【係数】!V996</f>
        <v>2.6660769396835982E-5</v>
      </c>
      <c r="P1013" s="46">
        <f>詳細表【係数】!W996</f>
        <v>1.9408189066365704E-5</v>
      </c>
      <c r="Q1013" s="46">
        <f>詳細表【係数】!AC996</f>
        <v>4.4117165020656603E-12</v>
      </c>
      <c r="R1013" s="46">
        <f>詳細表【係数】!AG996</f>
        <v>3.9736737288109137E-12</v>
      </c>
      <c r="S1013" s="46">
        <f t="shared" si="82"/>
        <v>2.6742323264929797E-4</v>
      </c>
      <c r="T1013" s="46">
        <f t="shared" si="83"/>
        <v>1.2182196939324174E-4</v>
      </c>
      <c r="U1013" s="46">
        <f t="shared" si="84"/>
        <v>8.868250496557855E-5</v>
      </c>
      <c r="V1013" s="46">
        <f t="shared" si="85"/>
        <v>2.0158607753836413E-11</v>
      </c>
      <c r="W1013" s="46">
        <f t="shared" si="86"/>
        <v>1.815704386338457E-11</v>
      </c>
    </row>
    <row r="1014" spans="2:23" x14ac:dyDescent="0.15">
      <c r="B1014" s="155" t="s">
        <v>77</v>
      </c>
      <c r="C1014" s="41" t="s">
        <v>969</v>
      </c>
      <c r="D1014" s="46">
        <f>詳細表【係数】!G997</f>
        <v>0</v>
      </c>
      <c r="E1014" s="46">
        <f>詳細表【係数】!H997</f>
        <v>0</v>
      </c>
      <c r="F1014" s="46">
        <f>詳細表【係数】!I997</f>
        <v>0</v>
      </c>
      <c r="G1014" s="46">
        <f>詳細表【係数】!AA997</f>
        <v>0</v>
      </c>
      <c r="H1014" s="46">
        <f>詳細表【係数】!AE997</f>
        <v>0</v>
      </c>
      <c r="I1014" s="46">
        <f>詳細表【係数】!M997</f>
        <v>4.6538629198192572E-5</v>
      </c>
      <c r="J1014" s="46">
        <f>詳細表【係数】!N997</f>
        <v>2.080942152427857E-5</v>
      </c>
      <c r="K1014" s="46">
        <f>詳細表【係数】!O997</f>
        <v>1.0950158852355993E-5</v>
      </c>
      <c r="L1014" s="46">
        <f>詳細表【係数】!AB997</f>
        <v>2.1135158904980128E-12</v>
      </c>
      <c r="M1014" s="46">
        <f>詳細表【係数】!AF997</f>
        <v>2.0639803618144656E-12</v>
      </c>
      <c r="N1014" s="46">
        <f>詳細表【係数】!U997</f>
        <v>1.2132405436231502E-5</v>
      </c>
      <c r="O1014" s="46">
        <f>詳細表【係数】!V997</f>
        <v>5.4249199681153328E-6</v>
      </c>
      <c r="P1014" s="46">
        <f>詳細表【係数】!W997</f>
        <v>2.8546557790121144E-6</v>
      </c>
      <c r="Q1014" s="46">
        <f>詳細表【係数】!AC997</f>
        <v>5.5098381970467702E-13</v>
      </c>
      <c r="R1014" s="46">
        <f>詳細表【係数】!AG997</f>
        <v>5.3807013643034866E-13</v>
      </c>
      <c r="S1014" s="46">
        <f t="shared" si="82"/>
        <v>5.8671034634424073E-5</v>
      </c>
      <c r="T1014" s="46">
        <f t="shared" si="83"/>
        <v>2.6234341492393902E-5</v>
      </c>
      <c r="U1014" s="46">
        <f t="shared" si="84"/>
        <v>1.3804814631368107E-5</v>
      </c>
      <c r="V1014" s="46">
        <f t="shared" si="85"/>
        <v>2.6644997102026897E-12</v>
      </c>
      <c r="W1014" s="46">
        <f t="shared" si="86"/>
        <v>2.6020504982448145E-12</v>
      </c>
    </row>
    <row r="1015" spans="2:23" x14ac:dyDescent="0.15">
      <c r="B1015" s="155" t="s">
        <v>78</v>
      </c>
      <c r="C1015" s="41" t="s">
        <v>970</v>
      </c>
      <c r="D1015" s="67">
        <f>詳細表【係数】!G998</f>
        <v>0</v>
      </c>
      <c r="E1015" s="67">
        <f>詳細表【係数】!H998</f>
        <v>0</v>
      </c>
      <c r="F1015" s="67">
        <f>詳細表【係数】!I998</f>
        <v>0</v>
      </c>
      <c r="G1015" s="67">
        <f>詳細表【係数】!AA998</f>
        <v>0</v>
      </c>
      <c r="H1015" s="67">
        <f>詳細表【係数】!AE998</f>
        <v>0</v>
      </c>
      <c r="I1015" s="67">
        <f>詳細表【係数】!M998</f>
        <v>4.8080337795156573E-5</v>
      </c>
      <c r="J1015" s="67">
        <f>詳細表【係数】!N998</f>
        <v>2.307499251379621E-5</v>
      </c>
      <c r="K1015" s="67">
        <f>詳細表【係数】!O998</f>
        <v>1.242918930105795E-5</v>
      </c>
      <c r="L1015" s="67">
        <f>詳細表【係数】!AB998</f>
        <v>2.098431245978356E-12</v>
      </c>
      <c r="M1015" s="67">
        <f>詳細表【係数】!AF998</f>
        <v>2.0015413464070586E-12</v>
      </c>
      <c r="N1015" s="67">
        <f>詳細表【係数】!U998</f>
        <v>1.1322005667241903E-5</v>
      </c>
      <c r="O1015" s="67">
        <f>詳細表【係数】!V998</f>
        <v>5.4337221407600634E-6</v>
      </c>
      <c r="P1015" s="67">
        <f>詳細表【係数】!W998</f>
        <v>2.9268378334891077E-6</v>
      </c>
      <c r="Q1015" s="67">
        <f>詳細表【係数】!AC998</f>
        <v>4.9414067264888819E-13</v>
      </c>
      <c r="R1015" s="67">
        <f>詳細表【係数】!AG998</f>
        <v>4.7132494292755435E-13</v>
      </c>
      <c r="S1015" s="67">
        <f t="shared" si="82"/>
        <v>5.9402343462398474E-5</v>
      </c>
      <c r="T1015" s="67">
        <f t="shared" si="83"/>
        <v>2.8508714654556272E-5</v>
      </c>
      <c r="U1015" s="67">
        <f t="shared" si="84"/>
        <v>1.5356027134547057E-5</v>
      </c>
      <c r="V1015" s="67">
        <f t="shared" si="85"/>
        <v>2.5925719186272443E-12</v>
      </c>
      <c r="W1015" s="67">
        <f t="shared" si="86"/>
        <v>2.4728662893346127E-12</v>
      </c>
    </row>
    <row r="1016" spans="2:23" x14ac:dyDescent="0.15">
      <c r="B1016" s="162" t="s">
        <v>79</v>
      </c>
      <c r="C1016" s="116" t="s">
        <v>971</v>
      </c>
      <c r="D1016" s="46">
        <f>詳細表【係数】!G999</f>
        <v>0</v>
      </c>
      <c r="E1016" s="46">
        <f>詳細表【係数】!H999</f>
        <v>0</v>
      </c>
      <c r="F1016" s="46">
        <f>詳細表【係数】!I999</f>
        <v>0</v>
      </c>
      <c r="G1016" s="46">
        <f>詳細表【係数】!AA999</f>
        <v>0</v>
      </c>
      <c r="H1016" s="46">
        <f>詳細表【係数】!AE999</f>
        <v>0</v>
      </c>
      <c r="I1016" s="46">
        <f>詳細表【係数】!M999</f>
        <v>2.5032651595870652E-4</v>
      </c>
      <c r="J1016" s="46">
        <f>詳細表【係数】!N999</f>
        <v>1.1037974118787168E-4</v>
      </c>
      <c r="K1016" s="46">
        <f>詳細表【係数】!O999</f>
        <v>6.115859149677368E-5</v>
      </c>
      <c r="L1016" s="46">
        <f>詳細表【係数】!AB999</f>
        <v>1.3467528887168934E-11</v>
      </c>
      <c r="M1016" s="46">
        <f>詳細表【係数】!AF999</f>
        <v>1.3279171839795944E-11</v>
      </c>
      <c r="N1016" s="46">
        <f>詳細表【係数】!U999</f>
        <v>2.2548973622862954E-5</v>
      </c>
      <c r="O1016" s="46">
        <f>詳細表【係数】!V999</f>
        <v>9.9428135409927229E-6</v>
      </c>
      <c r="P1016" s="46">
        <f>詳細表【係数】!W999</f>
        <v>5.5090586835782445E-6</v>
      </c>
      <c r="Q1016" s="46">
        <f>詳細表【係数】!AC999</f>
        <v>1.2131313875355162E-12</v>
      </c>
      <c r="R1016" s="46">
        <f>詳細表【係数】!AG999</f>
        <v>1.196164514982572E-12</v>
      </c>
      <c r="S1016" s="46">
        <f t="shared" si="82"/>
        <v>2.7287548958156946E-4</v>
      </c>
      <c r="T1016" s="46">
        <f t="shared" si="83"/>
        <v>1.203225547288644E-4</v>
      </c>
      <c r="U1016" s="46">
        <f t="shared" si="84"/>
        <v>6.6667650180351931E-5</v>
      </c>
      <c r="V1016" s="46">
        <f t="shared" si="85"/>
        <v>1.468066027470445E-11</v>
      </c>
      <c r="W1016" s="46">
        <f t="shared" si="86"/>
        <v>1.4475336354778515E-11</v>
      </c>
    </row>
    <row r="1017" spans="2:23" x14ac:dyDescent="0.15">
      <c r="B1017" s="155" t="s">
        <v>80</v>
      </c>
      <c r="C1017" s="41" t="s">
        <v>972</v>
      </c>
      <c r="D1017" s="46">
        <f>詳細表【係数】!G1000</f>
        <v>0</v>
      </c>
      <c r="E1017" s="46">
        <f>詳細表【係数】!H1000</f>
        <v>0</v>
      </c>
      <c r="F1017" s="46">
        <f>詳細表【係数】!I1000</f>
        <v>0</v>
      </c>
      <c r="G1017" s="46">
        <f>詳細表【係数】!AA1000</f>
        <v>0</v>
      </c>
      <c r="H1017" s="46">
        <f>詳細表【係数】!AE1000</f>
        <v>0</v>
      </c>
      <c r="I1017" s="46">
        <f>詳細表【係数】!M1000</f>
        <v>3.828450120814837E-20</v>
      </c>
      <c r="J1017" s="46">
        <f>詳細表【係数】!N1000</f>
        <v>0</v>
      </c>
      <c r="K1017" s="46">
        <f>詳細表【係数】!O1000</f>
        <v>0</v>
      </c>
      <c r="L1017" s="46">
        <f>詳細表【係数】!AB1000</f>
        <v>0</v>
      </c>
      <c r="M1017" s="46">
        <f>詳細表【係数】!AF1000</f>
        <v>0</v>
      </c>
      <c r="N1017" s="46">
        <f>詳細表【係数】!U1000</f>
        <v>1.0341312920937153E-20</v>
      </c>
      <c r="O1017" s="46">
        <f>詳細表【係数】!V1000</f>
        <v>0</v>
      </c>
      <c r="P1017" s="46">
        <f>詳細表【係数】!W1000</f>
        <v>0</v>
      </c>
      <c r="Q1017" s="46">
        <f>詳細表【係数】!AC1000</f>
        <v>0</v>
      </c>
      <c r="R1017" s="46">
        <f>詳細表【係数】!AG1000</f>
        <v>0</v>
      </c>
      <c r="S1017" s="46">
        <f t="shared" si="82"/>
        <v>4.8625814129085521E-20</v>
      </c>
      <c r="T1017" s="46">
        <f t="shared" si="83"/>
        <v>0</v>
      </c>
      <c r="U1017" s="46">
        <f t="shared" si="84"/>
        <v>0</v>
      </c>
      <c r="V1017" s="46">
        <f t="shared" si="85"/>
        <v>0</v>
      </c>
      <c r="W1017" s="46">
        <f t="shared" si="86"/>
        <v>0</v>
      </c>
    </row>
    <row r="1018" spans="2:23" x14ac:dyDescent="0.15">
      <c r="B1018" s="155" t="s">
        <v>81</v>
      </c>
      <c r="C1018" s="41" t="s">
        <v>973</v>
      </c>
      <c r="D1018" s="46">
        <f>詳細表【係数】!G1001</f>
        <v>0</v>
      </c>
      <c r="E1018" s="46">
        <f>詳細表【係数】!H1001</f>
        <v>0</v>
      </c>
      <c r="F1018" s="46">
        <f>詳細表【係数】!I1001</f>
        <v>0</v>
      </c>
      <c r="G1018" s="46">
        <f>詳細表【係数】!AA1001</f>
        <v>0</v>
      </c>
      <c r="H1018" s="46">
        <f>詳細表【係数】!AE1001</f>
        <v>0</v>
      </c>
      <c r="I1018" s="46">
        <f>詳細表【係数】!M1001</f>
        <v>5.5204517335733575E-20</v>
      </c>
      <c r="J1018" s="46">
        <f>詳細表【係数】!N1001</f>
        <v>1.981831637139603E-20</v>
      </c>
      <c r="K1018" s="46">
        <f>詳細表【係数】!O1001</f>
        <v>1.7079687691734977E-20</v>
      </c>
      <c r="L1018" s="46">
        <f>詳細表【係数】!AB1001</f>
        <v>5.5309869468053672E-27</v>
      </c>
      <c r="M1018" s="46">
        <f>詳細表【係数】!AF1001</f>
        <v>5.4256348144852651E-27</v>
      </c>
      <c r="N1018" s="46">
        <f>詳細表【係数】!U1001</f>
        <v>1.2171957979185906E-20</v>
      </c>
      <c r="O1018" s="46">
        <f>詳細表【係数】!V1001</f>
        <v>4.3697096856002988E-21</v>
      </c>
      <c r="P1018" s="46">
        <f>詳細表【係数】!W1001</f>
        <v>3.765873716766449E-21</v>
      </c>
      <c r="Q1018" s="46">
        <f>詳細表【係数】!AC1001</f>
        <v>1.2195186906627099E-27</v>
      </c>
      <c r="R1018" s="46">
        <f>詳細表【係数】!AG1001</f>
        <v>1.1962897632215153E-27</v>
      </c>
      <c r="S1018" s="46">
        <f t="shared" si="82"/>
        <v>6.7376475314919475E-20</v>
      </c>
      <c r="T1018" s="46">
        <f t="shared" si="83"/>
        <v>2.4188026056996329E-20</v>
      </c>
      <c r="U1018" s="46">
        <f t="shared" si="84"/>
        <v>2.0845561408501427E-20</v>
      </c>
      <c r="V1018" s="46">
        <f t="shared" si="85"/>
        <v>6.7505056374680773E-27</v>
      </c>
      <c r="W1018" s="46">
        <f t="shared" si="86"/>
        <v>6.6219245777067801E-27</v>
      </c>
    </row>
    <row r="1019" spans="2:23" x14ac:dyDescent="0.15">
      <c r="B1019" s="155" t="s">
        <v>82</v>
      </c>
      <c r="C1019" s="41" t="s">
        <v>974</v>
      </c>
      <c r="D1019" s="46">
        <f>詳細表【係数】!G1002</f>
        <v>0</v>
      </c>
      <c r="E1019" s="46">
        <f>詳細表【係数】!H1002</f>
        <v>0</v>
      </c>
      <c r="F1019" s="46">
        <f>詳細表【係数】!I1002</f>
        <v>0</v>
      </c>
      <c r="G1019" s="46">
        <f>詳細表【係数】!AA1002</f>
        <v>0</v>
      </c>
      <c r="H1019" s="46">
        <f>詳細表【係数】!AE1002</f>
        <v>0</v>
      </c>
      <c r="I1019" s="46">
        <f>詳細表【係数】!M1002</f>
        <v>5.9638865713729421E-6</v>
      </c>
      <c r="J1019" s="46">
        <f>詳細表【係数】!N1002</f>
        <v>2.3084634827090186E-6</v>
      </c>
      <c r="K1019" s="46">
        <f>詳細表【係数】!O1002</f>
        <v>1.7492684612989113E-6</v>
      </c>
      <c r="L1019" s="46">
        <f>詳細表【係数】!AB1002</f>
        <v>5.284845390397454E-13</v>
      </c>
      <c r="M1019" s="46">
        <f>詳細表【係数】!AF1002</f>
        <v>5.161942009225421E-13</v>
      </c>
      <c r="N1019" s="46">
        <f>詳細表【係数】!U1002</f>
        <v>2.4454757141960482E-6</v>
      </c>
      <c r="O1019" s="46">
        <f>詳細表【係数】!V1002</f>
        <v>9.4657926781691556E-7</v>
      </c>
      <c r="P1019" s="46">
        <f>詳細表【係数】!W1002</f>
        <v>7.1728284710330925E-7</v>
      </c>
      <c r="Q1019" s="46">
        <f>詳細表【係数】!AC1002</f>
        <v>2.167036696763113E-13</v>
      </c>
      <c r="R1019" s="46">
        <f>詳細表【係数】!AG1002</f>
        <v>2.1166404945128082E-13</v>
      </c>
      <c r="S1019" s="46">
        <f t="shared" si="82"/>
        <v>8.4093622855689899E-6</v>
      </c>
      <c r="T1019" s="46">
        <f t="shared" si="83"/>
        <v>3.2550427505259342E-6</v>
      </c>
      <c r="U1019" s="46">
        <f t="shared" si="84"/>
        <v>2.4665513084022206E-6</v>
      </c>
      <c r="V1019" s="46">
        <f t="shared" si="85"/>
        <v>7.4518820871605669E-13</v>
      </c>
      <c r="W1019" s="46">
        <f t="shared" si="86"/>
        <v>7.2785825037382292E-13</v>
      </c>
    </row>
    <row r="1020" spans="2:23" x14ac:dyDescent="0.15">
      <c r="B1020" s="163" t="s">
        <v>83</v>
      </c>
      <c r="C1020" s="62" t="s">
        <v>975</v>
      </c>
      <c r="D1020" s="67">
        <f>詳細表【係数】!G1003</f>
        <v>0</v>
      </c>
      <c r="E1020" s="67">
        <f>詳細表【係数】!H1003</f>
        <v>0</v>
      </c>
      <c r="F1020" s="67">
        <f>詳細表【係数】!I1003</f>
        <v>0</v>
      </c>
      <c r="G1020" s="67">
        <f>詳細表【係数】!AA1003</f>
        <v>0</v>
      </c>
      <c r="H1020" s="67">
        <f>詳細表【係数】!AE1003</f>
        <v>0</v>
      </c>
      <c r="I1020" s="67">
        <f>詳細表【係数】!M1003</f>
        <v>1.4315239245544386E-20</v>
      </c>
      <c r="J1020" s="67">
        <f>詳細表【係数】!N1003</f>
        <v>0</v>
      </c>
      <c r="K1020" s="67">
        <f>詳細表【係数】!O1003</f>
        <v>0</v>
      </c>
      <c r="L1020" s="67">
        <f>詳細表【係数】!AB1003</f>
        <v>0</v>
      </c>
      <c r="M1020" s="67">
        <f>詳細表【係数】!AF1003</f>
        <v>0</v>
      </c>
      <c r="N1020" s="67">
        <f>詳細表【係数】!U1003</f>
        <v>3.4647183143865185E-21</v>
      </c>
      <c r="O1020" s="67">
        <f>詳細表【係数】!V1003</f>
        <v>0</v>
      </c>
      <c r="P1020" s="67">
        <f>詳細表【係数】!W1003</f>
        <v>0</v>
      </c>
      <c r="Q1020" s="67">
        <f>詳細表【係数】!AC1003</f>
        <v>0</v>
      </c>
      <c r="R1020" s="67">
        <f>詳細表【係数】!AG1003</f>
        <v>0</v>
      </c>
      <c r="S1020" s="67">
        <f t="shared" si="82"/>
        <v>1.7779957559930905E-20</v>
      </c>
      <c r="T1020" s="67">
        <f t="shared" si="83"/>
        <v>0</v>
      </c>
      <c r="U1020" s="67">
        <f t="shared" si="84"/>
        <v>0</v>
      </c>
      <c r="V1020" s="67">
        <f t="shared" si="85"/>
        <v>0</v>
      </c>
      <c r="W1020" s="67">
        <f t="shared" si="86"/>
        <v>0</v>
      </c>
    </row>
    <row r="1021" spans="2:23" x14ac:dyDescent="0.15">
      <c r="B1021" s="155" t="s">
        <v>84</v>
      </c>
      <c r="C1021" s="41" t="s">
        <v>976</v>
      </c>
      <c r="D1021" s="46">
        <f>詳細表【係数】!G1004</f>
        <v>0</v>
      </c>
      <c r="E1021" s="46">
        <f>詳細表【係数】!H1004</f>
        <v>0</v>
      </c>
      <c r="F1021" s="46">
        <f>詳細表【係数】!I1004</f>
        <v>0</v>
      </c>
      <c r="G1021" s="46">
        <f>詳細表【係数】!AA1004</f>
        <v>0</v>
      </c>
      <c r="H1021" s="46">
        <f>詳細表【係数】!AE1004</f>
        <v>0</v>
      </c>
      <c r="I1021" s="46">
        <f>詳細表【係数】!M1004</f>
        <v>9.9433285059909677E-8</v>
      </c>
      <c r="J1021" s="46">
        <f>詳細表【係数】!N1004</f>
        <v>3.8717348971881356E-8</v>
      </c>
      <c r="K1021" s="46">
        <f>詳細表【係数】!O1004</f>
        <v>2.7315391697449568E-8</v>
      </c>
      <c r="L1021" s="46">
        <f>詳細表【係数】!AB1004</f>
        <v>3.2870507457821381E-15</v>
      </c>
      <c r="M1021" s="46">
        <f>詳細表【係数】!AF1004</f>
        <v>3.2870507457821381E-15</v>
      </c>
      <c r="N1021" s="46">
        <f>詳細表【係数】!U1004</f>
        <v>2.3110250772144862E-8</v>
      </c>
      <c r="O1021" s="46">
        <f>詳細表【係数】!V1004</f>
        <v>8.9986732655339268E-9</v>
      </c>
      <c r="P1021" s="46">
        <f>詳細表【係数】!W1004</f>
        <v>6.3486341790586377E-9</v>
      </c>
      <c r="Q1021" s="46">
        <f>詳細表【係数】!AC1004</f>
        <v>7.6397523213702016E-16</v>
      </c>
      <c r="R1021" s="46">
        <f>詳細表【係数】!AG1004</f>
        <v>7.6397523213702016E-16</v>
      </c>
      <c r="S1021" s="46">
        <f t="shared" si="82"/>
        <v>1.2254353583205454E-7</v>
      </c>
      <c r="T1021" s="46">
        <f t="shared" si="83"/>
        <v>4.7716022237415284E-8</v>
      </c>
      <c r="U1021" s="46">
        <f t="shared" si="84"/>
        <v>3.3664025876508206E-8</v>
      </c>
      <c r="V1021" s="46">
        <f t="shared" si="85"/>
        <v>4.0510259779191583E-15</v>
      </c>
      <c r="W1021" s="46">
        <f t="shared" si="86"/>
        <v>4.0510259779191583E-15</v>
      </c>
    </row>
    <row r="1022" spans="2:23" x14ac:dyDescent="0.15">
      <c r="B1022" s="155" t="s">
        <v>85</v>
      </c>
      <c r="C1022" s="41" t="s">
        <v>977</v>
      </c>
      <c r="D1022" s="46">
        <f>詳細表【係数】!G1005</f>
        <v>0</v>
      </c>
      <c r="E1022" s="46">
        <f>詳細表【係数】!H1005</f>
        <v>0</v>
      </c>
      <c r="F1022" s="46">
        <f>詳細表【係数】!I1005</f>
        <v>0</v>
      </c>
      <c r="G1022" s="46">
        <f>詳細表【係数】!AA1005</f>
        <v>0</v>
      </c>
      <c r="H1022" s="46">
        <f>詳細表【係数】!AE1005</f>
        <v>0</v>
      </c>
      <c r="I1022" s="46">
        <f>詳細表【係数】!M1005</f>
        <v>1.0053917698312338E-5</v>
      </c>
      <c r="J1022" s="46">
        <f>詳細表【係数】!N1005</f>
        <v>3.6714183340733157E-6</v>
      </c>
      <c r="K1022" s="46">
        <f>詳細表【係数】!O1005</f>
        <v>1.6366539661470191E-6</v>
      </c>
      <c r="L1022" s="46">
        <f>詳細表【係数】!AB1005</f>
        <v>3.0714189194093578E-13</v>
      </c>
      <c r="M1022" s="46">
        <f>詳細表【係数】!AF1005</f>
        <v>3.0259940662212783E-13</v>
      </c>
      <c r="N1022" s="46">
        <f>詳細表【係数】!U1005</f>
        <v>1.4076001214382826E-5</v>
      </c>
      <c r="O1022" s="46">
        <f>詳細表【係数】!V1005</f>
        <v>5.1401742564093441E-6</v>
      </c>
      <c r="P1022" s="46">
        <f>詳細表【係数】!W1005</f>
        <v>2.2913996221469982E-6</v>
      </c>
      <c r="Q1022" s="46">
        <f>詳細表【係数】!AC1005</f>
        <v>4.3001442558796455E-13</v>
      </c>
      <c r="R1022" s="46">
        <f>詳細表【係数】!AG1005</f>
        <v>4.2365471280907541E-13</v>
      </c>
      <c r="S1022" s="46">
        <f t="shared" si="82"/>
        <v>2.4129918912695162E-5</v>
      </c>
      <c r="T1022" s="46">
        <f t="shared" si="83"/>
        <v>8.8115925904826598E-6</v>
      </c>
      <c r="U1022" s="46">
        <f t="shared" si="84"/>
        <v>3.9280535882940173E-6</v>
      </c>
      <c r="V1022" s="46">
        <f t="shared" si="85"/>
        <v>7.3715631752890033E-13</v>
      </c>
      <c r="W1022" s="46">
        <f t="shared" si="86"/>
        <v>7.2625411943120324E-13</v>
      </c>
    </row>
    <row r="1023" spans="2:23" x14ac:dyDescent="0.15">
      <c r="B1023" s="155" t="s">
        <v>86</v>
      </c>
      <c r="C1023" s="41" t="s">
        <v>951</v>
      </c>
      <c r="D1023" s="46">
        <f>詳細表【係数】!G1006</f>
        <v>0</v>
      </c>
      <c r="E1023" s="46">
        <f>詳細表【係数】!H1006</f>
        <v>0</v>
      </c>
      <c r="F1023" s="46">
        <f>詳細表【係数】!I1006</f>
        <v>0</v>
      </c>
      <c r="G1023" s="46">
        <f>詳細表【係数】!AA1006</f>
        <v>0</v>
      </c>
      <c r="H1023" s="46">
        <f>詳細表【係数】!AE1006</f>
        <v>0</v>
      </c>
      <c r="I1023" s="46">
        <f>詳細表【係数】!M1006</f>
        <v>5.3487134845901295E-8</v>
      </c>
      <c r="J1023" s="46">
        <f>詳細表【係数】!N1006</f>
        <v>1.9928271208714839E-8</v>
      </c>
      <c r="K1023" s="46">
        <f>詳細表【係数】!O1006</f>
        <v>1.1680900093766187E-8</v>
      </c>
      <c r="L1023" s="46">
        <f>詳細表【係数】!AB1006</f>
        <v>1.7253914466419771E-15</v>
      </c>
      <c r="M1023" s="46">
        <f>詳細表【係数】!AF1006</f>
        <v>1.7253914466419771E-15</v>
      </c>
      <c r="N1023" s="46">
        <f>詳細表【係数】!U1006</f>
        <v>6.0813577144543621E-7</v>
      </c>
      <c r="O1023" s="46">
        <f>詳細表【係数】!V1006</f>
        <v>2.2657961807079964E-7</v>
      </c>
      <c r="P1023" s="46">
        <f>詳細表【係数】!W1006</f>
        <v>1.3280900557050332E-7</v>
      </c>
      <c r="Q1023" s="46">
        <f>詳細表【係数】!AC1006</f>
        <v>1.9617282949852781E-14</v>
      </c>
      <c r="R1023" s="46">
        <f>詳細表【係数】!AG1006</f>
        <v>1.9617282949852781E-14</v>
      </c>
      <c r="S1023" s="46">
        <f t="shared" si="82"/>
        <v>6.6162290629133754E-7</v>
      </c>
      <c r="T1023" s="46">
        <f t="shared" si="83"/>
        <v>2.4650788927951449E-7</v>
      </c>
      <c r="U1023" s="46">
        <f t="shared" si="84"/>
        <v>1.4448990566426951E-7</v>
      </c>
      <c r="V1023" s="46">
        <f t="shared" si="85"/>
        <v>2.1342674396494758E-14</v>
      </c>
      <c r="W1023" s="46">
        <f t="shared" si="86"/>
        <v>2.1342674396494758E-14</v>
      </c>
    </row>
    <row r="1024" spans="2:23" x14ac:dyDescent="0.15">
      <c r="B1024" s="155" t="s">
        <v>87</v>
      </c>
      <c r="C1024" s="41" t="s">
        <v>978</v>
      </c>
      <c r="D1024" s="46">
        <f>詳細表【係数】!G1007</f>
        <v>0</v>
      </c>
      <c r="E1024" s="46">
        <f>詳細表【係数】!H1007</f>
        <v>0</v>
      </c>
      <c r="F1024" s="46">
        <f>詳細表【係数】!I1007</f>
        <v>0</v>
      </c>
      <c r="G1024" s="46">
        <f>詳細表【係数】!AA1007</f>
        <v>0</v>
      </c>
      <c r="H1024" s="46">
        <f>詳細表【係数】!AE1007</f>
        <v>0</v>
      </c>
      <c r="I1024" s="46">
        <f>詳細表【係数】!M1007</f>
        <v>2.9582065192149155E-6</v>
      </c>
      <c r="J1024" s="46">
        <f>詳細表【係数】!N1007</f>
        <v>9.4454370474808335E-7</v>
      </c>
      <c r="K1024" s="46">
        <f>詳細表【係数】!O1007</f>
        <v>5.1943166644848239E-7</v>
      </c>
      <c r="L1024" s="46">
        <f>詳細表【係数】!AB1007</f>
        <v>1.2249302356997579E-13</v>
      </c>
      <c r="M1024" s="46">
        <f>詳細表【係数】!AF1007</f>
        <v>1.2249302356997579E-13</v>
      </c>
      <c r="N1024" s="46">
        <f>詳細表【係数】!U1007</f>
        <v>2.7001071243428916E-5</v>
      </c>
      <c r="O1024" s="46">
        <f>詳細表【係数】!V1007</f>
        <v>8.6213358326327272E-6</v>
      </c>
      <c r="P1024" s="46">
        <f>詳細表【係数】!W1007</f>
        <v>4.741119776718854E-6</v>
      </c>
      <c r="Q1024" s="46">
        <f>詳細表【係数】!AC1007</f>
        <v>1.1180567802662077E-12</v>
      </c>
      <c r="R1024" s="46">
        <f>詳細表【係数】!AG1007</f>
        <v>1.1180567802662077E-12</v>
      </c>
      <c r="S1024" s="46">
        <f t="shared" si="82"/>
        <v>2.9959277762643831E-5</v>
      </c>
      <c r="T1024" s="46">
        <f t="shared" si="83"/>
        <v>9.5658795373808107E-6</v>
      </c>
      <c r="U1024" s="46">
        <f t="shared" si="84"/>
        <v>5.2605514431673367E-6</v>
      </c>
      <c r="V1024" s="46">
        <f t="shared" si="85"/>
        <v>1.2405498038361835E-12</v>
      </c>
      <c r="W1024" s="46">
        <f t="shared" si="86"/>
        <v>1.2405498038361835E-12</v>
      </c>
    </row>
    <row r="1025" spans="2:23" x14ac:dyDescent="0.15">
      <c r="B1025" s="155" t="s">
        <v>88</v>
      </c>
      <c r="C1025" s="41" t="s">
        <v>979</v>
      </c>
      <c r="D1025" s="67">
        <f>詳細表【係数】!G1008</f>
        <v>0</v>
      </c>
      <c r="E1025" s="67">
        <f>詳細表【係数】!H1008</f>
        <v>0</v>
      </c>
      <c r="F1025" s="67">
        <f>詳細表【係数】!I1008</f>
        <v>0</v>
      </c>
      <c r="G1025" s="67">
        <f>詳細表【係数】!AA1008</f>
        <v>0</v>
      </c>
      <c r="H1025" s="67">
        <f>詳細表【係数】!AE1008</f>
        <v>0</v>
      </c>
      <c r="I1025" s="67">
        <f>詳細表【係数】!M1008</f>
        <v>0</v>
      </c>
      <c r="J1025" s="67">
        <f>詳細表【係数】!N1008</f>
        <v>0</v>
      </c>
      <c r="K1025" s="67">
        <f>詳細表【係数】!O1008</f>
        <v>0</v>
      </c>
      <c r="L1025" s="67">
        <f>詳細表【係数】!AB1008</f>
        <v>0</v>
      </c>
      <c r="M1025" s="67">
        <f>詳細表【係数】!AF1008</f>
        <v>0</v>
      </c>
      <c r="N1025" s="67">
        <f>詳細表【係数】!U1008</f>
        <v>1.0406941854804962E-3</v>
      </c>
      <c r="O1025" s="67">
        <f>詳細表【係数】!V1008</f>
        <v>1.7764836191787526E-4</v>
      </c>
      <c r="P1025" s="67">
        <f>詳細表【係数】!W1008</f>
        <v>1.3620357577264291E-4</v>
      </c>
      <c r="Q1025" s="67">
        <f>詳細表【係数】!AC1008</f>
        <v>1.792019705660339E-11</v>
      </c>
      <c r="R1025" s="67">
        <f>詳細表【係数】!AG1008</f>
        <v>1.792019705660339E-11</v>
      </c>
      <c r="S1025" s="67">
        <f t="shared" si="82"/>
        <v>1.0406941854804962E-3</v>
      </c>
      <c r="T1025" s="67">
        <f t="shared" si="83"/>
        <v>1.7764836191787526E-4</v>
      </c>
      <c r="U1025" s="67">
        <f t="shared" si="84"/>
        <v>1.3620357577264291E-4</v>
      </c>
      <c r="V1025" s="67">
        <f t="shared" si="85"/>
        <v>1.792019705660339E-11</v>
      </c>
      <c r="W1025" s="67">
        <f t="shared" si="86"/>
        <v>1.792019705660339E-11</v>
      </c>
    </row>
    <row r="1026" spans="2:23" x14ac:dyDescent="0.15">
      <c r="B1026" s="162" t="s">
        <v>89</v>
      </c>
      <c r="C1026" s="116" t="s">
        <v>980</v>
      </c>
      <c r="D1026" s="46">
        <f>詳細表【係数】!G1009</f>
        <v>0</v>
      </c>
      <c r="E1026" s="46">
        <f>詳細表【係数】!H1009</f>
        <v>0</v>
      </c>
      <c r="F1026" s="46">
        <f>詳細表【係数】!I1009</f>
        <v>0</v>
      </c>
      <c r="G1026" s="46">
        <f>詳細表【係数】!AA1009</f>
        <v>0</v>
      </c>
      <c r="H1026" s="46">
        <f>詳細表【係数】!AE1009</f>
        <v>0</v>
      </c>
      <c r="I1026" s="46">
        <f>詳細表【係数】!M1009</f>
        <v>1.8114159401602503E-5</v>
      </c>
      <c r="J1026" s="46">
        <f>詳細表【係数】!N1009</f>
        <v>3.5663208758578213E-6</v>
      </c>
      <c r="K1026" s="46">
        <f>詳細表【係数】!O1009</f>
        <v>1.5695538750613036E-6</v>
      </c>
      <c r="L1026" s="46">
        <f>詳細表【係数】!AB1009</f>
        <v>3.120212886550921E-13</v>
      </c>
      <c r="M1026" s="46">
        <f>詳細表【係数】!AF1009</f>
        <v>3.120212886550921E-13</v>
      </c>
      <c r="N1026" s="46">
        <f>詳細表【係数】!U1009</f>
        <v>1.3246760578860457E-4</v>
      </c>
      <c r="O1026" s="46">
        <f>詳細表【係数】!V1009</f>
        <v>2.6080260056506468E-5</v>
      </c>
      <c r="P1026" s="46">
        <f>詳細表【係数】!W1009</f>
        <v>1.1478039878969151E-5</v>
      </c>
      <c r="Q1026" s="46">
        <f>詳細表【係数】!AC1009</f>
        <v>2.2817902916079319E-12</v>
      </c>
      <c r="R1026" s="46">
        <f>詳細表【係数】!AG1009</f>
        <v>2.2817902916079319E-12</v>
      </c>
      <c r="S1026" s="46">
        <f t="shared" si="82"/>
        <v>1.5058176519020707E-4</v>
      </c>
      <c r="T1026" s="46">
        <f t="shared" si="83"/>
        <v>2.964658093236429E-5</v>
      </c>
      <c r="U1026" s="46">
        <f t="shared" si="84"/>
        <v>1.3047593754030455E-5</v>
      </c>
      <c r="V1026" s="46">
        <f t="shared" si="85"/>
        <v>2.5938115802630238E-12</v>
      </c>
      <c r="W1026" s="46">
        <f t="shared" si="86"/>
        <v>2.5938115802630238E-12</v>
      </c>
    </row>
    <row r="1027" spans="2:23" x14ac:dyDescent="0.15">
      <c r="B1027" s="155" t="s">
        <v>90</v>
      </c>
      <c r="C1027" s="41" t="s">
        <v>209</v>
      </c>
      <c r="D1027" s="46">
        <f>詳細表【係数】!G1010</f>
        <v>0</v>
      </c>
      <c r="E1027" s="46">
        <f>詳細表【係数】!H1010</f>
        <v>0</v>
      </c>
      <c r="F1027" s="46">
        <f>詳細表【係数】!I1010</f>
        <v>0</v>
      </c>
      <c r="G1027" s="46">
        <f>詳細表【係数】!AA1010</f>
        <v>0</v>
      </c>
      <c r="H1027" s="46">
        <f>詳細表【係数】!AE1010</f>
        <v>0</v>
      </c>
      <c r="I1027" s="46">
        <f>詳細表【係数】!M1010</f>
        <v>3.6350871165521714E-4</v>
      </c>
      <c r="J1027" s="46">
        <f>詳細表【係数】!N1010</f>
        <v>9.5290158473081951E-5</v>
      </c>
      <c r="K1027" s="46">
        <f>詳細表【係数】!O1010</f>
        <v>6.1182520758074885E-5</v>
      </c>
      <c r="L1027" s="46">
        <f>詳細表【係数】!AB1010</f>
        <v>6.1639114032053941E-12</v>
      </c>
      <c r="M1027" s="46">
        <f>詳細表【係数】!AF1010</f>
        <v>6.0940574661790418E-12</v>
      </c>
      <c r="N1027" s="46">
        <f>詳細表【係数】!U1010</f>
        <v>3.3366622263085265E-4</v>
      </c>
      <c r="O1027" s="46">
        <f>詳細表【係数】!V1010</f>
        <v>8.7467249648106923E-5</v>
      </c>
      <c r="P1027" s="46">
        <f>詳細表【係数】!W1010</f>
        <v>5.6159701096086746E-5</v>
      </c>
      <c r="Q1027" s="46">
        <f>詳細表【係数】!AC1010</f>
        <v>5.657881004209667E-12</v>
      </c>
      <c r="R1027" s="46">
        <f>詳細表【係数】!AG1010</f>
        <v>5.5937617725209821E-12</v>
      </c>
      <c r="S1027" s="46">
        <f t="shared" si="82"/>
        <v>6.9717493428606979E-4</v>
      </c>
      <c r="T1027" s="46">
        <f t="shared" si="83"/>
        <v>1.8275740812118889E-4</v>
      </c>
      <c r="U1027" s="46">
        <f t="shared" si="84"/>
        <v>1.1734222185416163E-4</v>
      </c>
      <c r="V1027" s="46">
        <f t="shared" si="85"/>
        <v>1.1821792407415062E-11</v>
      </c>
      <c r="W1027" s="46">
        <f t="shared" si="86"/>
        <v>1.1687819238700025E-11</v>
      </c>
    </row>
    <row r="1028" spans="2:23" x14ac:dyDescent="0.15">
      <c r="B1028" s="155" t="s">
        <v>91</v>
      </c>
      <c r="C1028" s="41" t="s">
        <v>173</v>
      </c>
      <c r="D1028" s="46">
        <f>詳細表【係数】!G1011</f>
        <v>0</v>
      </c>
      <c r="E1028" s="46">
        <f>詳細表【係数】!H1011</f>
        <v>0</v>
      </c>
      <c r="F1028" s="46">
        <f>詳細表【係数】!I1011</f>
        <v>0</v>
      </c>
      <c r="G1028" s="46">
        <f>詳細表【係数】!AA1011</f>
        <v>0</v>
      </c>
      <c r="H1028" s="46">
        <f>詳細表【係数】!AE1011</f>
        <v>0</v>
      </c>
      <c r="I1028" s="46">
        <f>詳細表【係数】!M1011</f>
        <v>9.6441659072541429E-6</v>
      </c>
      <c r="J1028" s="46">
        <f>詳細表【係数】!N1011</f>
        <v>3.4198544827864577E-6</v>
      </c>
      <c r="K1028" s="46">
        <f>詳細表【係数】!O1011</f>
        <v>1.8404980459583644E-6</v>
      </c>
      <c r="L1028" s="46">
        <f>詳細表【係数】!AB1011</f>
        <v>1.6285426834976535E-13</v>
      </c>
      <c r="M1028" s="46">
        <f>詳細表【係数】!AF1011</f>
        <v>1.5880952181558818E-13</v>
      </c>
      <c r="N1028" s="46">
        <f>詳細表【係数】!U1011</f>
        <v>4.0805176720875924E-6</v>
      </c>
      <c r="O1028" s="46">
        <f>詳細表【係数】!V1011</f>
        <v>1.4469656357198936E-6</v>
      </c>
      <c r="P1028" s="46">
        <f>詳細表【係数】!W1011</f>
        <v>7.7872828756780109E-7</v>
      </c>
      <c r="Q1028" s="46">
        <f>詳細表【係数】!AC1011</f>
        <v>6.8904841161667167E-14</v>
      </c>
      <c r="R1028" s="46">
        <f>詳細表【係数】!AG1011</f>
        <v>6.7193479093599622E-14</v>
      </c>
      <c r="S1028" s="46">
        <f t="shared" si="82"/>
        <v>1.3724683579341734E-5</v>
      </c>
      <c r="T1028" s="46">
        <f t="shared" si="83"/>
        <v>4.8668201185063513E-6</v>
      </c>
      <c r="U1028" s="46">
        <f t="shared" si="84"/>
        <v>2.6192263335261654E-6</v>
      </c>
      <c r="V1028" s="46">
        <f t="shared" si="85"/>
        <v>2.317591095114325E-13</v>
      </c>
      <c r="W1028" s="46">
        <f t="shared" si="86"/>
        <v>2.260030009091878E-13</v>
      </c>
    </row>
    <row r="1029" spans="2:23" x14ac:dyDescent="0.15">
      <c r="B1029" s="155" t="s">
        <v>92</v>
      </c>
      <c r="C1029" s="41" t="s">
        <v>174</v>
      </c>
      <c r="D1029" s="46">
        <f>詳細表【係数】!G1012</f>
        <v>0</v>
      </c>
      <c r="E1029" s="46">
        <f>詳細表【係数】!H1012</f>
        <v>0</v>
      </c>
      <c r="F1029" s="46">
        <f>詳細表【係数】!I1012</f>
        <v>0</v>
      </c>
      <c r="G1029" s="46">
        <f>詳細表【係数】!AA1012</f>
        <v>0</v>
      </c>
      <c r="H1029" s="46">
        <f>詳細表【係数】!AE1012</f>
        <v>0</v>
      </c>
      <c r="I1029" s="46">
        <f>詳細表【係数】!M1012</f>
        <v>7.7342475237539949E-4</v>
      </c>
      <c r="J1029" s="46">
        <f>詳細表【係数】!N1012</f>
        <v>2.8580610178654512E-4</v>
      </c>
      <c r="K1029" s="46">
        <f>詳細表【係数】!O1012</f>
        <v>2.2260244193822017E-4</v>
      </c>
      <c r="L1029" s="46">
        <f>詳細表【係数】!AB1012</f>
        <v>1.3062344250234099E-11</v>
      </c>
      <c r="M1029" s="46">
        <f>詳細表【係数】!AF1012</f>
        <v>1.2928371488693237E-11</v>
      </c>
      <c r="N1029" s="46">
        <f>詳細表【係数】!U1012</f>
        <v>8.5417329471380082E-5</v>
      </c>
      <c r="O1029" s="46">
        <f>詳細表【係数】!V1012</f>
        <v>3.1564536674387173E-5</v>
      </c>
      <c r="P1029" s="46">
        <f>詳細表【係数】!W1012</f>
        <v>2.4584299979762961E-5</v>
      </c>
      <c r="Q1029" s="46">
        <f>詳細表【係数】!AC1012</f>
        <v>1.4426103626294054E-12</v>
      </c>
      <c r="R1029" s="46">
        <f>詳細表【係数】!AG1012</f>
        <v>1.4278143589101295E-12</v>
      </c>
      <c r="S1029" s="46">
        <f t="shared" si="82"/>
        <v>8.5884208184677953E-4</v>
      </c>
      <c r="T1029" s="46">
        <f t="shared" si="83"/>
        <v>3.1737063846093227E-4</v>
      </c>
      <c r="U1029" s="46">
        <f t="shared" si="84"/>
        <v>2.4718674191798315E-4</v>
      </c>
      <c r="V1029" s="46">
        <f t="shared" si="85"/>
        <v>1.4504954612863504E-11</v>
      </c>
      <c r="W1029" s="46">
        <f t="shared" si="86"/>
        <v>1.4356185847603367E-11</v>
      </c>
    </row>
    <row r="1030" spans="2:23" x14ac:dyDescent="0.15">
      <c r="B1030" s="163" t="s">
        <v>93</v>
      </c>
      <c r="C1030" s="62" t="s">
        <v>175</v>
      </c>
      <c r="D1030" s="67">
        <f>詳細表【係数】!G1013</f>
        <v>0</v>
      </c>
      <c r="E1030" s="67">
        <f>詳細表【係数】!H1013</f>
        <v>0</v>
      </c>
      <c r="F1030" s="67">
        <f>詳細表【係数】!I1013</f>
        <v>0</v>
      </c>
      <c r="G1030" s="67">
        <f>詳細表【係数】!AA1013</f>
        <v>0</v>
      </c>
      <c r="H1030" s="67">
        <f>詳細表【係数】!AE1013</f>
        <v>0</v>
      </c>
      <c r="I1030" s="67">
        <f>詳細表【係数】!M1013</f>
        <v>2.4684648167392362E-4</v>
      </c>
      <c r="J1030" s="67">
        <f>詳細表【係数】!N1013</f>
        <v>1.0705021052654344E-4</v>
      </c>
      <c r="K1030" s="67">
        <f>詳細表【係数】!O1013</f>
        <v>8.7927662754325216E-5</v>
      </c>
      <c r="L1030" s="67">
        <f>詳細表【係数】!AB1013</f>
        <v>3.7222338114118446E-11</v>
      </c>
      <c r="M1030" s="67">
        <f>詳細表【係数】!AF1013</f>
        <v>2.7214121972937426E-11</v>
      </c>
      <c r="N1030" s="67">
        <f>詳細表【係数】!U1013</f>
        <v>8.1660255721833751E-5</v>
      </c>
      <c r="O1030" s="67">
        <f>詳細表【係数】!V1013</f>
        <v>3.5413701290753043E-5</v>
      </c>
      <c r="P1030" s="67">
        <f>詳細表【係数】!W1013</f>
        <v>2.9087696032168548E-5</v>
      </c>
      <c r="Q1030" s="67">
        <f>詳細表【係数】!AC1013</f>
        <v>1.2313668108013254E-11</v>
      </c>
      <c r="R1030" s="67">
        <f>詳細表【係数】!AG1013</f>
        <v>9.0028107530041634E-12</v>
      </c>
      <c r="S1030" s="67">
        <f t="shared" si="82"/>
        <v>3.2850673739575736E-4</v>
      </c>
      <c r="T1030" s="67">
        <f t="shared" si="83"/>
        <v>1.4246391181729648E-4</v>
      </c>
      <c r="U1030" s="67">
        <f t="shared" si="84"/>
        <v>1.1701535878649376E-4</v>
      </c>
      <c r="V1030" s="67">
        <f t="shared" si="85"/>
        <v>4.9536006222131701E-11</v>
      </c>
      <c r="W1030" s="67">
        <f t="shared" si="86"/>
        <v>3.6216932725941588E-11</v>
      </c>
    </row>
    <row r="1031" spans="2:23" x14ac:dyDescent="0.15">
      <c r="B1031" s="155" t="s">
        <v>94</v>
      </c>
      <c r="C1031" s="41" t="s">
        <v>981</v>
      </c>
      <c r="D1031" s="46">
        <f>詳細表【係数】!G1014</f>
        <v>0</v>
      </c>
      <c r="E1031" s="46">
        <f>詳細表【係数】!H1014</f>
        <v>0</v>
      </c>
      <c r="F1031" s="46">
        <f>詳細表【係数】!I1014</f>
        <v>0</v>
      </c>
      <c r="G1031" s="46">
        <f>詳細表【係数】!AA1014</f>
        <v>0</v>
      </c>
      <c r="H1031" s="46">
        <f>詳細表【係数】!AE1014</f>
        <v>0</v>
      </c>
      <c r="I1031" s="46">
        <f>詳細表【係数】!M1014</f>
        <v>1.2448136560604944E-4</v>
      </c>
      <c r="J1031" s="46">
        <f>詳細表【係数】!N1014</f>
        <v>4.0455385666869105E-5</v>
      </c>
      <c r="K1031" s="46">
        <f>詳細表【係数】!O1014</f>
        <v>2.9402320786092585E-5</v>
      </c>
      <c r="L1031" s="46">
        <f>詳細表【係数】!AB1014</f>
        <v>5.756363727447373E-12</v>
      </c>
      <c r="M1031" s="46">
        <f>詳細表【係数】!AF1014</f>
        <v>4.6558824266118458E-12</v>
      </c>
      <c r="N1031" s="46">
        <f>詳細表【係数】!U1014</f>
        <v>8.4731941352222977E-5</v>
      </c>
      <c r="O1031" s="46">
        <f>詳細表【係数】!V1014</f>
        <v>2.7537160674755087E-5</v>
      </c>
      <c r="P1031" s="46">
        <f>詳細表【係数】!W1014</f>
        <v>2.0013563542922545E-5</v>
      </c>
      <c r="Q1031" s="46">
        <f>詳細表【係数】!AC1014</f>
        <v>3.918240062530542E-12</v>
      </c>
      <c r="R1031" s="46">
        <f>詳細表【係数】!AG1014</f>
        <v>3.169164756458527E-12</v>
      </c>
      <c r="S1031" s="46">
        <f t="shared" si="82"/>
        <v>2.0921330695827242E-4</v>
      </c>
      <c r="T1031" s="46">
        <f t="shared" si="83"/>
        <v>6.7992546341624186E-5</v>
      </c>
      <c r="U1031" s="46">
        <f t="shared" si="84"/>
        <v>4.9415884329015127E-5</v>
      </c>
      <c r="V1031" s="46">
        <f t="shared" si="85"/>
        <v>9.6746037899779142E-12</v>
      </c>
      <c r="W1031" s="46">
        <f t="shared" si="86"/>
        <v>7.8250471830703732E-12</v>
      </c>
    </row>
    <row r="1032" spans="2:23" x14ac:dyDescent="0.15">
      <c r="B1032" s="155" t="s">
        <v>95</v>
      </c>
      <c r="C1032" s="41" t="s">
        <v>210</v>
      </c>
      <c r="D1032" s="46">
        <f>詳細表【係数】!G1015</f>
        <v>0</v>
      </c>
      <c r="E1032" s="46">
        <f>詳細表【係数】!H1015</f>
        <v>0</v>
      </c>
      <c r="F1032" s="46">
        <f>詳細表【係数】!I1015</f>
        <v>0</v>
      </c>
      <c r="G1032" s="46">
        <f>詳細表【係数】!AA1015</f>
        <v>0</v>
      </c>
      <c r="H1032" s="46">
        <f>詳細表【係数】!AE1015</f>
        <v>0</v>
      </c>
      <c r="I1032" s="46">
        <f>詳細表【係数】!M1015</f>
        <v>0</v>
      </c>
      <c r="J1032" s="46">
        <f>詳細表【係数】!N1015</f>
        <v>0</v>
      </c>
      <c r="K1032" s="46">
        <f>詳細表【係数】!O1015</f>
        <v>0</v>
      </c>
      <c r="L1032" s="46">
        <f>詳細表【係数】!AB1015</f>
        <v>0</v>
      </c>
      <c r="M1032" s="46">
        <f>詳細表【係数】!AF1015</f>
        <v>0</v>
      </c>
      <c r="N1032" s="46">
        <f>詳細表【係数】!U1015</f>
        <v>0</v>
      </c>
      <c r="O1032" s="46">
        <f>詳細表【係数】!V1015</f>
        <v>0</v>
      </c>
      <c r="P1032" s="46">
        <f>詳細表【係数】!W1015</f>
        <v>0</v>
      </c>
      <c r="Q1032" s="46">
        <f>詳細表【係数】!AC1015</f>
        <v>0</v>
      </c>
      <c r="R1032" s="46">
        <f>詳細表【係数】!AG1015</f>
        <v>0</v>
      </c>
      <c r="S1032" s="46">
        <f t="shared" si="82"/>
        <v>0</v>
      </c>
      <c r="T1032" s="46">
        <f t="shared" si="83"/>
        <v>0</v>
      </c>
      <c r="U1032" s="46">
        <f t="shared" si="84"/>
        <v>0</v>
      </c>
      <c r="V1032" s="46">
        <f t="shared" si="85"/>
        <v>0</v>
      </c>
      <c r="W1032" s="46">
        <f t="shared" si="86"/>
        <v>0</v>
      </c>
    </row>
    <row r="1033" spans="2:23" x14ac:dyDescent="0.15">
      <c r="B1033" s="155" t="s">
        <v>96</v>
      </c>
      <c r="C1033" s="41" t="s">
        <v>176</v>
      </c>
      <c r="D1033" s="46">
        <f>詳細表【係数】!G1016</f>
        <v>0</v>
      </c>
      <c r="E1033" s="46">
        <f>詳細表【係数】!H1016</f>
        <v>0</v>
      </c>
      <c r="F1033" s="46">
        <f>詳細表【係数】!I1016</f>
        <v>0</v>
      </c>
      <c r="G1033" s="46">
        <f>詳細表【係数】!AA1016</f>
        <v>0</v>
      </c>
      <c r="H1033" s="46">
        <f>詳細表【係数】!AE1016</f>
        <v>0</v>
      </c>
      <c r="I1033" s="46">
        <f>詳細表【係数】!M1016</f>
        <v>4.2313774574871373E-3</v>
      </c>
      <c r="J1033" s="46">
        <f>詳細表【係数】!N1016</f>
        <v>1.8772966513723507E-3</v>
      </c>
      <c r="K1033" s="46">
        <f>詳細表【係数】!O1016</f>
        <v>1.4135653639403608E-3</v>
      </c>
      <c r="L1033" s="46">
        <f>詳細表【係数】!AB1016</f>
        <v>4.4432287988165995E-10</v>
      </c>
      <c r="M1033" s="46">
        <f>詳細表【係数】!AF1016</f>
        <v>3.8161488284813899E-10</v>
      </c>
      <c r="N1033" s="46">
        <f>詳細表【係数】!U1016</f>
        <v>4.5815280603616183E-4</v>
      </c>
      <c r="O1033" s="46">
        <f>詳細表【係数】!V1016</f>
        <v>2.0326447763875655E-4</v>
      </c>
      <c r="P1033" s="46">
        <f>詳細表【係数】!W1016</f>
        <v>1.5305392735854109E-4</v>
      </c>
      <c r="Q1033" s="46">
        <f>詳細表【係数】!AC1016</f>
        <v>4.8109103063743826E-11</v>
      </c>
      <c r="R1033" s="46">
        <f>詳細表【係数】!AG1016</f>
        <v>4.1319388581765994E-11</v>
      </c>
      <c r="S1033" s="46">
        <f t="shared" si="82"/>
        <v>4.6895302635232994E-3</v>
      </c>
      <c r="T1033" s="46">
        <f t="shared" si="83"/>
        <v>2.0805611290111072E-3</v>
      </c>
      <c r="U1033" s="46">
        <f t="shared" si="84"/>
        <v>1.5666192912989019E-3</v>
      </c>
      <c r="V1033" s="46">
        <f t="shared" si="85"/>
        <v>4.9243198294540379E-10</v>
      </c>
      <c r="W1033" s="46">
        <f t="shared" si="86"/>
        <v>4.2293427142990499E-10</v>
      </c>
    </row>
    <row r="1034" spans="2:23" x14ac:dyDescent="0.15">
      <c r="B1034" s="155" t="s">
        <v>97</v>
      </c>
      <c r="C1034" s="41" t="s">
        <v>982</v>
      </c>
      <c r="D1034" s="46">
        <f>詳細表【係数】!G1017</f>
        <v>0</v>
      </c>
      <c r="E1034" s="46">
        <f>詳細表【係数】!H1017</f>
        <v>0</v>
      </c>
      <c r="F1034" s="46">
        <f>詳細表【係数】!I1017</f>
        <v>0</v>
      </c>
      <c r="G1034" s="46">
        <f>詳細表【係数】!AA1017</f>
        <v>0</v>
      </c>
      <c r="H1034" s="46">
        <f>詳細表【係数】!AE1017</f>
        <v>0</v>
      </c>
      <c r="I1034" s="46">
        <f>詳細表【係数】!M1017</f>
        <v>0</v>
      </c>
      <c r="J1034" s="46">
        <f>詳細表【係数】!N1017</f>
        <v>0</v>
      </c>
      <c r="K1034" s="46">
        <f>詳細表【係数】!O1017</f>
        <v>0</v>
      </c>
      <c r="L1034" s="46">
        <f>詳細表【係数】!AB1017</f>
        <v>0</v>
      </c>
      <c r="M1034" s="46">
        <f>詳細表【係数】!AF1017</f>
        <v>0</v>
      </c>
      <c r="N1034" s="46">
        <f>詳細表【係数】!U1017</f>
        <v>0</v>
      </c>
      <c r="O1034" s="46">
        <f>詳細表【係数】!V1017</f>
        <v>0</v>
      </c>
      <c r="P1034" s="46">
        <f>詳細表【係数】!W1017</f>
        <v>0</v>
      </c>
      <c r="Q1034" s="46">
        <f>詳細表【係数】!AC1017</f>
        <v>0</v>
      </c>
      <c r="R1034" s="46">
        <f>詳細表【係数】!AG1017</f>
        <v>0</v>
      </c>
      <c r="S1034" s="46">
        <f t="shared" si="82"/>
        <v>0</v>
      </c>
      <c r="T1034" s="46">
        <f t="shared" si="83"/>
        <v>0</v>
      </c>
      <c r="U1034" s="46">
        <f t="shared" si="84"/>
        <v>0</v>
      </c>
      <c r="V1034" s="46">
        <f t="shared" si="85"/>
        <v>0</v>
      </c>
      <c r="W1034" s="46">
        <f t="shared" si="86"/>
        <v>0</v>
      </c>
    </row>
    <row r="1035" spans="2:23" x14ac:dyDescent="0.15">
      <c r="B1035" s="155" t="s">
        <v>98</v>
      </c>
      <c r="C1035" s="41" t="s">
        <v>983</v>
      </c>
      <c r="D1035" s="67">
        <f>詳細表【係数】!G1018</f>
        <v>0</v>
      </c>
      <c r="E1035" s="67">
        <f>詳細表【係数】!H1018</f>
        <v>0</v>
      </c>
      <c r="F1035" s="67">
        <f>詳細表【係数】!I1018</f>
        <v>0</v>
      </c>
      <c r="G1035" s="67">
        <f>詳細表【係数】!AA1018</f>
        <v>0</v>
      </c>
      <c r="H1035" s="67">
        <f>詳細表【係数】!AE1018</f>
        <v>0</v>
      </c>
      <c r="I1035" s="67">
        <f>詳細表【係数】!M1018</f>
        <v>0</v>
      </c>
      <c r="J1035" s="67">
        <f>詳細表【係数】!N1018</f>
        <v>0</v>
      </c>
      <c r="K1035" s="67">
        <f>詳細表【係数】!O1018</f>
        <v>0</v>
      </c>
      <c r="L1035" s="67">
        <f>詳細表【係数】!AB1018</f>
        <v>0</v>
      </c>
      <c r="M1035" s="67">
        <f>詳細表【係数】!AF1018</f>
        <v>0</v>
      </c>
      <c r="N1035" s="67">
        <f>詳細表【係数】!U1018</f>
        <v>0</v>
      </c>
      <c r="O1035" s="67">
        <f>詳細表【係数】!V1018</f>
        <v>0</v>
      </c>
      <c r="P1035" s="67">
        <f>詳細表【係数】!W1018</f>
        <v>0</v>
      </c>
      <c r="Q1035" s="67">
        <f>詳細表【係数】!AC1018</f>
        <v>0</v>
      </c>
      <c r="R1035" s="67">
        <f>詳細表【係数】!AG1018</f>
        <v>0</v>
      </c>
      <c r="S1035" s="67">
        <f t="shared" ref="S1035:S1077" si="87">D1035+I1035+N1035</f>
        <v>0</v>
      </c>
      <c r="T1035" s="67">
        <f t="shared" ref="T1035:T1077" si="88">E1035+J1035+O1035</f>
        <v>0</v>
      </c>
      <c r="U1035" s="67">
        <f t="shared" ref="U1035:U1077" si="89">F1035+K1035+P1035</f>
        <v>0</v>
      </c>
      <c r="V1035" s="67">
        <f t="shared" ref="V1035:V1077" si="90">G1035+L1035+Q1035</f>
        <v>0</v>
      </c>
      <c r="W1035" s="67">
        <f t="shared" ref="W1035:W1077" si="91">H1035+M1035+R1035</f>
        <v>0</v>
      </c>
    </row>
    <row r="1036" spans="2:23" x14ac:dyDescent="0.15">
      <c r="B1036" s="162" t="s">
        <v>99</v>
      </c>
      <c r="C1036" s="116" t="s">
        <v>177</v>
      </c>
      <c r="D1036" s="46">
        <f>詳細表【係数】!G1019</f>
        <v>0</v>
      </c>
      <c r="E1036" s="46">
        <f>詳細表【係数】!H1019</f>
        <v>0</v>
      </c>
      <c r="F1036" s="46">
        <f>詳細表【係数】!I1019</f>
        <v>0</v>
      </c>
      <c r="G1036" s="46">
        <f>詳細表【係数】!AA1019</f>
        <v>0</v>
      </c>
      <c r="H1036" s="46">
        <f>詳細表【係数】!AE1019</f>
        <v>0</v>
      </c>
      <c r="I1036" s="46">
        <f>詳細表【係数】!M1019</f>
        <v>2.0509037520177232E-2</v>
      </c>
      <c r="J1036" s="46">
        <f>詳細表【係数】!N1019</f>
        <v>7.505979727589868E-3</v>
      </c>
      <c r="K1036" s="46">
        <f>詳細表【係数】!O1019</f>
        <v>1.313610809826426E-3</v>
      </c>
      <c r="L1036" s="46">
        <f>詳細表【係数】!AB1019</f>
        <v>1.2676578757596519E-10</v>
      </c>
      <c r="M1036" s="46">
        <f>詳細表【係数】!AF1019</f>
        <v>1.2676578757596519E-10</v>
      </c>
      <c r="N1036" s="46">
        <f>詳細表【係数】!U1019</f>
        <v>4.3820441273774938E-3</v>
      </c>
      <c r="O1036" s="46">
        <f>詳細表【係数】!V1019</f>
        <v>1.6037580677854971E-3</v>
      </c>
      <c r="P1036" s="46">
        <f>詳細表【係数】!W1019</f>
        <v>2.8067141274651781E-4</v>
      </c>
      <c r="Q1036" s="46">
        <f>詳細表【係数】!AC1019</f>
        <v>2.7085292249971991E-11</v>
      </c>
      <c r="R1036" s="46">
        <f>詳細表【係数】!AG1019</f>
        <v>2.7085292249971991E-11</v>
      </c>
      <c r="S1036" s="46">
        <f t="shared" si="87"/>
        <v>2.4891081647554728E-2</v>
      </c>
      <c r="T1036" s="46">
        <f t="shared" si="88"/>
        <v>9.109737795375366E-3</v>
      </c>
      <c r="U1036" s="46">
        <f t="shared" si="89"/>
        <v>1.5942822225729438E-3</v>
      </c>
      <c r="V1036" s="46">
        <f t="shared" si="90"/>
        <v>1.5385107982593718E-10</v>
      </c>
      <c r="W1036" s="46">
        <f t="shared" si="91"/>
        <v>1.5385107982593718E-10</v>
      </c>
    </row>
    <row r="1037" spans="2:23" x14ac:dyDescent="0.15">
      <c r="B1037" s="155" t="s">
        <v>100</v>
      </c>
      <c r="C1037" s="41" t="s">
        <v>178</v>
      </c>
      <c r="D1037" s="46">
        <f>詳細表【係数】!G1020</f>
        <v>0</v>
      </c>
      <c r="E1037" s="46">
        <f>詳細表【係数】!H1020</f>
        <v>0</v>
      </c>
      <c r="F1037" s="46">
        <f>詳細表【係数】!I1020</f>
        <v>0</v>
      </c>
      <c r="G1037" s="46">
        <f>詳細表【係数】!AA1020</f>
        <v>0</v>
      </c>
      <c r="H1037" s="46">
        <f>詳細表【係数】!AE1020</f>
        <v>0</v>
      </c>
      <c r="I1037" s="46">
        <f>詳細表【係数】!M1020</f>
        <v>7.4126065464680821E-4</v>
      </c>
      <c r="J1037" s="46">
        <f>詳細表【係数】!N1020</f>
        <v>2.3807993129668052E-4</v>
      </c>
      <c r="K1037" s="46">
        <f>詳細表【係数】!O1020</f>
        <v>6.4955802026126397E-5</v>
      </c>
      <c r="L1037" s="46">
        <f>詳細表【係数】!AB1020</f>
        <v>4.7055381362941515E-12</v>
      </c>
      <c r="M1037" s="46">
        <f>詳細表【係数】!AF1020</f>
        <v>4.7055381362941515E-12</v>
      </c>
      <c r="N1037" s="46">
        <f>詳細表【係数】!U1020</f>
        <v>8.3803384713277828E-4</v>
      </c>
      <c r="O1037" s="46">
        <f>詳細表【係数】!V1020</f>
        <v>2.6916178472298713E-4</v>
      </c>
      <c r="P1037" s="46">
        <f>詳細表【係数】!W1020</f>
        <v>7.3435923415477632E-5</v>
      </c>
      <c r="Q1037" s="46">
        <f>詳細表【係数】!AC1020</f>
        <v>5.3198563858316767E-12</v>
      </c>
      <c r="R1037" s="46">
        <f>詳細表【係数】!AG1020</f>
        <v>5.3198563858316767E-12</v>
      </c>
      <c r="S1037" s="46">
        <f t="shared" si="87"/>
        <v>1.5792945017795864E-3</v>
      </c>
      <c r="T1037" s="46">
        <f t="shared" si="88"/>
        <v>5.0724171601966767E-4</v>
      </c>
      <c r="U1037" s="46">
        <f t="shared" si="89"/>
        <v>1.3839172544160403E-4</v>
      </c>
      <c r="V1037" s="46">
        <f t="shared" si="90"/>
        <v>1.0025394522125828E-11</v>
      </c>
      <c r="W1037" s="46">
        <f t="shared" si="91"/>
        <v>1.0025394522125828E-11</v>
      </c>
    </row>
    <row r="1038" spans="2:23" x14ac:dyDescent="0.15">
      <c r="B1038" s="155" t="s">
        <v>101</v>
      </c>
      <c r="C1038" s="41" t="s">
        <v>179</v>
      </c>
      <c r="D1038" s="46">
        <f>詳細表【係数】!G1021</f>
        <v>0</v>
      </c>
      <c r="E1038" s="46">
        <f>詳細表【係数】!H1021</f>
        <v>0</v>
      </c>
      <c r="F1038" s="46">
        <f>詳細表【係数】!I1021</f>
        <v>0</v>
      </c>
      <c r="G1038" s="46">
        <f>詳細表【係数】!AA1021</f>
        <v>0</v>
      </c>
      <c r="H1038" s="46">
        <f>詳細表【係数】!AE1021</f>
        <v>0</v>
      </c>
      <c r="I1038" s="46">
        <f>詳細表【係数】!M1021</f>
        <v>6.0839291410351983E-3</v>
      </c>
      <c r="J1038" s="46">
        <f>詳細表【係数】!N1021</f>
        <v>3.1014270509989736E-3</v>
      </c>
      <c r="K1038" s="46">
        <f>詳細表【係数】!O1021</f>
        <v>5.4434787012760347E-4</v>
      </c>
      <c r="L1038" s="46">
        <f>詳細表【係数】!AB1021</f>
        <v>1.029691224426056E-10</v>
      </c>
      <c r="M1038" s="46">
        <f>詳細表【係数】!AF1021</f>
        <v>1.029691224426056E-10</v>
      </c>
      <c r="N1038" s="46">
        <f>詳細表【係数】!U1021</f>
        <v>1.8884455418475014E-3</v>
      </c>
      <c r="O1038" s="46">
        <f>詳細表【係数】!V1021</f>
        <v>9.6267986560206564E-4</v>
      </c>
      <c r="P1038" s="46">
        <f>詳細表【係数】!W1021</f>
        <v>1.6896503636492768E-4</v>
      </c>
      <c r="Q1038" s="46">
        <f>詳細表【係数】!AC1021</f>
        <v>3.1961512982316151E-11</v>
      </c>
      <c r="R1038" s="46">
        <f>詳細表【係数】!AG1021</f>
        <v>3.1961512982316151E-11</v>
      </c>
      <c r="S1038" s="46">
        <f t="shared" si="87"/>
        <v>7.9723746828826991E-3</v>
      </c>
      <c r="T1038" s="46">
        <f t="shared" si="88"/>
        <v>4.0641069166010395E-3</v>
      </c>
      <c r="U1038" s="46">
        <f t="shared" si="89"/>
        <v>7.1331290649253112E-4</v>
      </c>
      <c r="V1038" s="46">
        <f t="shared" si="90"/>
        <v>1.3493063542492175E-10</v>
      </c>
      <c r="W1038" s="46">
        <f t="shared" si="91"/>
        <v>1.3493063542492175E-10</v>
      </c>
    </row>
    <row r="1039" spans="2:23" x14ac:dyDescent="0.15">
      <c r="B1039" s="155" t="s">
        <v>102</v>
      </c>
      <c r="C1039" s="41" t="s">
        <v>180</v>
      </c>
      <c r="D1039" s="46">
        <f>詳細表【係数】!G1022</f>
        <v>0</v>
      </c>
      <c r="E1039" s="46">
        <f>詳細表【係数】!H1022</f>
        <v>0</v>
      </c>
      <c r="F1039" s="46">
        <f>詳細表【係数】!I1022</f>
        <v>0</v>
      </c>
      <c r="G1039" s="46">
        <f>詳細表【係数】!AA1022</f>
        <v>0</v>
      </c>
      <c r="H1039" s="46">
        <f>詳細表【係数】!AE1022</f>
        <v>0</v>
      </c>
      <c r="I1039" s="46">
        <f>詳細表【係数】!M1022</f>
        <v>4.8557765170381406E-3</v>
      </c>
      <c r="J1039" s="46">
        <f>詳細表【係数】!N1022</f>
        <v>3.064749987493961E-3</v>
      </c>
      <c r="K1039" s="46">
        <f>詳細表【係数】!O1022</f>
        <v>2.1621950736845342E-3</v>
      </c>
      <c r="L1039" s="46">
        <f>詳細表【係数】!AB1022</f>
        <v>3.1997966038661393E-10</v>
      </c>
      <c r="M1039" s="46">
        <f>詳細表【係数】!AF1022</f>
        <v>3.1080743424940549E-10</v>
      </c>
      <c r="N1039" s="46">
        <f>詳細表【係数】!U1022</f>
        <v>3.2965509760179865E-4</v>
      </c>
      <c r="O1039" s="46">
        <f>詳細表【係数】!V1022</f>
        <v>2.0806362333756828E-4</v>
      </c>
      <c r="P1039" s="46">
        <f>詳細表【係数】!W1022</f>
        <v>1.4678983382957958E-4</v>
      </c>
      <c r="Q1039" s="46">
        <f>詳細表【係数】!AC1022</f>
        <v>2.1723183883199102E-11</v>
      </c>
      <c r="R1039" s="46">
        <f>詳細表【係数】!AG1022</f>
        <v>2.1100488194491508E-11</v>
      </c>
      <c r="S1039" s="46">
        <f t="shared" si="87"/>
        <v>5.1854316146399395E-3</v>
      </c>
      <c r="T1039" s="46">
        <f t="shared" si="88"/>
        <v>3.2728136108315293E-3</v>
      </c>
      <c r="U1039" s="46">
        <f t="shared" si="89"/>
        <v>2.3089849075141138E-3</v>
      </c>
      <c r="V1039" s="46">
        <f t="shared" si="90"/>
        <v>3.4170284426981301E-10</v>
      </c>
      <c r="W1039" s="46">
        <f t="shared" si="91"/>
        <v>3.3190792244389699E-10</v>
      </c>
    </row>
    <row r="1040" spans="2:23" x14ac:dyDescent="0.15">
      <c r="B1040" s="163" t="s">
        <v>103</v>
      </c>
      <c r="C1040" s="62" t="s">
        <v>181</v>
      </c>
      <c r="D1040" s="67">
        <f>詳細表【係数】!G1023</f>
        <v>2.4553818246737264E-3</v>
      </c>
      <c r="E1040" s="67">
        <f>詳細表【係数】!H1023</f>
        <v>1.6949256714118214E-3</v>
      </c>
      <c r="F1040" s="67">
        <f>詳細表【係数】!I1023</f>
        <v>1.119526782694351E-3</v>
      </c>
      <c r="G1040" s="67">
        <f>詳細表【係数】!AA1023</f>
        <v>3.095951701276702E-10</v>
      </c>
      <c r="H1040" s="67">
        <f>詳細表【係数】!AE1023</f>
        <v>2.9187543125826325E-10</v>
      </c>
      <c r="I1040" s="67">
        <f>詳細表【係数】!M1023</f>
        <v>1.2645121257960691E-2</v>
      </c>
      <c r="J1040" s="67">
        <f>詳細表【係数】!N1023</f>
        <v>8.7288015341894527E-3</v>
      </c>
      <c r="K1040" s="67">
        <f>詳細表【係数】!O1023</f>
        <v>5.7655195523758562E-3</v>
      </c>
      <c r="L1040" s="67">
        <f>詳細表【係数】!AB1023</f>
        <v>1.5944031302192975E-9</v>
      </c>
      <c r="M1040" s="67">
        <f>詳細表【係数】!AF1023</f>
        <v>1.5031471616316724E-9</v>
      </c>
      <c r="N1040" s="67">
        <f>詳細表【係数】!U1023</f>
        <v>2.1163122608281085E-2</v>
      </c>
      <c r="O1040" s="67">
        <f>詳細表【係数】!V1023</f>
        <v>1.4608693212420412E-2</v>
      </c>
      <c r="P1040" s="67">
        <f>詳細表【係数】!W1023</f>
        <v>9.6492864479695781E-3</v>
      </c>
      <c r="Q1040" s="67">
        <f>詳細表【係数】!AC1023</f>
        <v>2.6684243071702959E-9</v>
      </c>
      <c r="R1040" s="67">
        <f>詳細表【係数】!AG1023</f>
        <v>2.5156965307765716E-9</v>
      </c>
      <c r="S1040" s="67">
        <f t="shared" si="87"/>
        <v>3.6263625690915499E-2</v>
      </c>
      <c r="T1040" s="67">
        <f t="shared" si="88"/>
        <v>2.5032420418021686E-2</v>
      </c>
      <c r="U1040" s="67">
        <f t="shared" si="89"/>
        <v>1.6534332783039785E-2</v>
      </c>
      <c r="V1040" s="67">
        <f t="shared" si="90"/>
        <v>4.5724226075172638E-9</v>
      </c>
      <c r="W1040" s="67">
        <f t="shared" si="91"/>
        <v>4.310719123666507E-9</v>
      </c>
    </row>
    <row r="1041" spans="2:23" x14ac:dyDescent="0.15">
      <c r="B1041" s="155" t="s">
        <v>104</v>
      </c>
      <c r="C1041" s="41" t="s">
        <v>182</v>
      </c>
      <c r="D1041" s="46">
        <f>詳細表【係数】!G1024</f>
        <v>0</v>
      </c>
      <c r="E1041" s="46">
        <f>詳細表【係数】!H1024</f>
        <v>0</v>
      </c>
      <c r="F1041" s="46">
        <f>詳細表【係数】!I1024</f>
        <v>0</v>
      </c>
      <c r="G1041" s="46">
        <f>詳細表【係数】!AA1024</f>
        <v>0</v>
      </c>
      <c r="H1041" s="46">
        <f>詳細表【係数】!AE1024</f>
        <v>0</v>
      </c>
      <c r="I1041" s="46">
        <f>詳細表【係数】!M1024</f>
        <v>8.8330833993489136E-3</v>
      </c>
      <c r="J1041" s="46">
        <f>詳細表【係数】!N1024</f>
        <v>5.9824706142356347E-3</v>
      </c>
      <c r="K1041" s="46">
        <f>詳細表【係数】!O1024</f>
        <v>2.7937847011044394E-3</v>
      </c>
      <c r="L1041" s="46">
        <f>詳細表【係数】!AB1024</f>
        <v>4.2843739979123731E-10</v>
      </c>
      <c r="M1041" s="46">
        <f>詳細表【係数】!AF1024</f>
        <v>4.0990975505140672E-10</v>
      </c>
      <c r="N1041" s="46">
        <f>詳細表【係数】!U1024</f>
        <v>1.1196602771757465E-2</v>
      </c>
      <c r="O1041" s="46">
        <f>詳細表【係数】!V1024</f>
        <v>7.5832349852199554E-3</v>
      </c>
      <c r="P1041" s="46">
        <f>詳細表【係数】!W1024</f>
        <v>3.5413338823887118E-3</v>
      </c>
      <c r="Q1041" s="46">
        <f>詳細表【係数】!AC1024</f>
        <v>5.4307688053536536E-10</v>
      </c>
      <c r="R1041" s="46">
        <f>詳細表【係数】!AG1024</f>
        <v>5.1959168639993859E-10</v>
      </c>
      <c r="S1041" s="46">
        <f t="shared" si="87"/>
        <v>2.0029686171106377E-2</v>
      </c>
      <c r="T1041" s="46">
        <f t="shared" si="88"/>
        <v>1.356570559945559E-2</v>
      </c>
      <c r="U1041" s="46">
        <f t="shared" si="89"/>
        <v>6.3351185834931512E-3</v>
      </c>
      <c r="V1041" s="46">
        <f t="shared" si="90"/>
        <v>9.7151428032660268E-10</v>
      </c>
      <c r="W1041" s="46">
        <f t="shared" si="91"/>
        <v>9.295014414513453E-10</v>
      </c>
    </row>
    <row r="1042" spans="2:23" x14ac:dyDescent="0.15">
      <c r="B1042" s="155" t="s">
        <v>105</v>
      </c>
      <c r="C1042" s="41" t="s">
        <v>183</v>
      </c>
      <c r="D1042" s="46">
        <f>詳細表【係数】!G1025</f>
        <v>0</v>
      </c>
      <c r="E1042" s="46">
        <f>詳細表【係数】!H1025</f>
        <v>0</v>
      </c>
      <c r="F1042" s="46">
        <f>詳細表【係数】!I1025</f>
        <v>0</v>
      </c>
      <c r="G1042" s="46">
        <f>詳細表【係数】!AA1025</f>
        <v>0</v>
      </c>
      <c r="H1042" s="46">
        <f>詳細表【係数】!AE1025</f>
        <v>0</v>
      </c>
      <c r="I1042" s="46">
        <f>詳細表【係数】!M1025</f>
        <v>8.115469598813152E-3</v>
      </c>
      <c r="J1042" s="46">
        <f>詳細表【係数】!N1025</f>
        <v>5.8035099087980994E-3</v>
      </c>
      <c r="K1042" s="46">
        <f>詳細表【係数】!O1025</f>
        <v>1.541615526704238E-3</v>
      </c>
      <c r="L1042" s="46">
        <f>詳細表【係数】!AB1025</f>
        <v>3.2067955519918107E-10</v>
      </c>
      <c r="M1042" s="46">
        <f>詳細表【係数】!AF1025</f>
        <v>2.9077872413270491E-10</v>
      </c>
      <c r="N1042" s="46">
        <f>詳細表【係数】!U1025</f>
        <v>2.0465776240978953E-3</v>
      </c>
      <c r="O1042" s="46">
        <f>詳細表【係数】!V1025</f>
        <v>1.4635423589429268E-3</v>
      </c>
      <c r="P1042" s="46">
        <f>詳細表【係数】!W1025</f>
        <v>3.8876811791349613E-4</v>
      </c>
      <c r="Q1042" s="46">
        <f>詳細表【係数】!AC1025</f>
        <v>8.0869701276718465E-11</v>
      </c>
      <c r="R1042" s="46">
        <f>詳細表【係数】!AG1025</f>
        <v>7.3329241534064666E-11</v>
      </c>
      <c r="S1042" s="46">
        <f t="shared" si="87"/>
        <v>1.0162047222911048E-2</v>
      </c>
      <c r="T1042" s="46">
        <f t="shared" si="88"/>
        <v>7.2670522677410259E-3</v>
      </c>
      <c r="U1042" s="46">
        <f t="shared" si="89"/>
        <v>1.9303836446177341E-3</v>
      </c>
      <c r="V1042" s="46">
        <f t="shared" si="90"/>
        <v>4.015492564758995E-10</v>
      </c>
      <c r="W1042" s="46">
        <f t="shared" si="91"/>
        <v>3.6410796566676959E-10</v>
      </c>
    </row>
    <row r="1043" spans="2:23" x14ac:dyDescent="0.15">
      <c r="B1043" s="155" t="s">
        <v>106</v>
      </c>
      <c r="C1043" s="41" t="s">
        <v>211</v>
      </c>
      <c r="D1043" s="46">
        <f>詳細表【係数】!G1026</f>
        <v>0</v>
      </c>
      <c r="E1043" s="46">
        <f>詳細表【係数】!H1026</f>
        <v>0</v>
      </c>
      <c r="F1043" s="46">
        <f>詳細表【係数】!I1026</f>
        <v>0</v>
      </c>
      <c r="G1043" s="46">
        <f>詳細表【係数】!AA1026</f>
        <v>0</v>
      </c>
      <c r="H1043" s="46">
        <f>詳細表【係数】!AE1026</f>
        <v>0</v>
      </c>
      <c r="I1043" s="46">
        <f>詳細表【係数】!M1026</f>
        <v>0</v>
      </c>
      <c r="J1043" s="46">
        <f>詳細表【係数】!N1026</f>
        <v>0</v>
      </c>
      <c r="K1043" s="46">
        <f>詳細表【係数】!O1026</f>
        <v>0</v>
      </c>
      <c r="L1043" s="46">
        <f>詳細表【係数】!AB1026</f>
        <v>0</v>
      </c>
      <c r="M1043" s="46">
        <f>詳細表【係数】!AF1026</f>
        <v>0</v>
      </c>
      <c r="N1043" s="46">
        <f>詳細表【係数】!U1026</f>
        <v>1.046177702733387E-2</v>
      </c>
      <c r="O1043" s="46">
        <f>詳細表【係数】!V1026</f>
        <v>7.776123776668936E-3</v>
      </c>
      <c r="P1043" s="46">
        <f>詳細表【係数】!W1026</f>
        <v>2.1200120028499821E-3</v>
      </c>
      <c r="Q1043" s="46">
        <f>詳細表【係数】!AC1026</f>
        <v>3.4936375858198813E-10</v>
      </c>
      <c r="R1043" s="46">
        <f>詳細表【係数】!AG1026</f>
        <v>2.2388804247155575E-10</v>
      </c>
      <c r="S1043" s="46">
        <f t="shared" si="87"/>
        <v>1.046177702733387E-2</v>
      </c>
      <c r="T1043" s="46">
        <f t="shared" si="88"/>
        <v>7.776123776668936E-3</v>
      </c>
      <c r="U1043" s="46">
        <f t="shared" si="89"/>
        <v>2.1200120028499821E-3</v>
      </c>
      <c r="V1043" s="46">
        <f t="shared" si="90"/>
        <v>3.4936375858198813E-10</v>
      </c>
      <c r="W1043" s="46">
        <f t="shared" si="91"/>
        <v>2.2388804247155575E-10</v>
      </c>
    </row>
    <row r="1044" spans="2:23" x14ac:dyDescent="0.15">
      <c r="B1044" s="155" t="s">
        <v>107</v>
      </c>
      <c r="C1044" s="41" t="s">
        <v>984</v>
      </c>
      <c r="D1044" s="46">
        <f>詳細表【係数】!G1027</f>
        <v>0</v>
      </c>
      <c r="E1044" s="46">
        <f>詳細表【係数】!H1027</f>
        <v>0</v>
      </c>
      <c r="F1044" s="46">
        <f>詳細表【係数】!I1027</f>
        <v>0</v>
      </c>
      <c r="G1044" s="46">
        <f>詳細表【係数】!AA1027</f>
        <v>0</v>
      </c>
      <c r="H1044" s="46">
        <f>詳細表【係数】!AE1027</f>
        <v>0</v>
      </c>
      <c r="I1044" s="46">
        <f>詳細表【係数】!M1027</f>
        <v>0</v>
      </c>
      <c r="J1044" s="46">
        <f>詳細表【係数】!N1027</f>
        <v>0</v>
      </c>
      <c r="K1044" s="46">
        <f>詳細表【係数】!O1027</f>
        <v>0</v>
      </c>
      <c r="L1044" s="46">
        <f>詳細表【係数】!AB1027</f>
        <v>0</v>
      </c>
      <c r="M1044" s="46">
        <f>詳細表【係数】!AF1027</f>
        <v>0</v>
      </c>
      <c r="N1044" s="46">
        <f>詳細表【係数】!U1027</f>
        <v>0</v>
      </c>
      <c r="O1044" s="46">
        <f>詳細表【係数】!V1027</f>
        <v>0</v>
      </c>
      <c r="P1044" s="46">
        <f>詳細表【係数】!W1027</f>
        <v>0</v>
      </c>
      <c r="Q1044" s="46">
        <f>詳細表【係数】!AC1027</f>
        <v>0</v>
      </c>
      <c r="R1044" s="46">
        <f>詳細表【係数】!AG1027</f>
        <v>0</v>
      </c>
      <c r="S1044" s="46">
        <f t="shared" si="87"/>
        <v>0</v>
      </c>
      <c r="T1044" s="46">
        <f t="shared" si="88"/>
        <v>0</v>
      </c>
      <c r="U1044" s="46">
        <f t="shared" si="89"/>
        <v>0</v>
      </c>
      <c r="V1044" s="46">
        <f t="shared" si="90"/>
        <v>0</v>
      </c>
      <c r="W1044" s="46">
        <f t="shared" si="91"/>
        <v>0</v>
      </c>
    </row>
    <row r="1045" spans="2:23" x14ac:dyDescent="0.15">
      <c r="B1045" s="155" t="s">
        <v>108</v>
      </c>
      <c r="C1045" s="41" t="s">
        <v>184</v>
      </c>
      <c r="D1045" s="67">
        <f>詳細表【係数】!G1028</f>
        <v>3.5764899362013873E-2</v>
      </c>
      <c r="E1045" s="67">
        <f>詳細表【係数】!H1028</f>
        <v>2.4444182365459293E-2</v>
      </c>
      <c r="F1045" s="67">
        <f>詳細表【係数】!I1028</f>
        <v>8.4874264718000098E-3</v>
      </c>
      <c r="G1045" s="67">
        <f>詳細表【係数】!AA1028</f>
        <v>9.7388167824731367E-10</v>
      </c>
      <c r="H1045" s="67">
        <f>詳細表【係数】!AE1028</f>
        <v>9.7388167824731367E-10</v>
      </c>
      <c r="I1045" s="67">
        <f>詳細表【係数】!M1028</f>
        <v>9.658194459698751E-4</v>
      </c>
      <c r="J1045" s="67">
        <f>詳細表【係数】!N1028</f>
        <v>6.6010717464703398E-4</v>
      </c>
      <c r="K1045" s="67">
        <f>詳細表【係数】!O1028</f>
        <v>2.2920018450856775E-4</v>
      </c>
      <c r="L1045" s="67">
        <f>詳細表【係数】!AB1028</f>
        <v>2.6299357182703087E-11</v>
      </c>
      <c r="M1045" s="67">
        <f>詳細表【係数】!AF1028</f>
        <v>2.6299357182703087E-11</v>
      </c>
      <c r="N1045" s="67">
        <f>詳細表【係数】!U1028</f>
        <v>1.9429277716847717E-3</v>
      </c>
      <c r="O1045" s="67">
        <f>詳細表【係数】!V1028</f>
        <v>1.3279299430776794E-3</v>
      </c>
      <c r="P1045" s="67">
        <f>詳細表【係数】!W1028</f>
        <v>4.6107935144107674E-4</v>
      </c>
      <c r="Q1045" s="67">
        <f>詳細表【係数】!AC1028</f>
        <v>5.2906111655702781E-11</v>
      </c>
      <c r="R1045" s="67">
        <f>詳細表【係数】!AG1028</f>
        <v>5.2906111655702781E-11</v>
      </c>
      <c r="S1045" s="67">
        <f t="shared" si="87"/>
        <v>3.8673646579668514E-2</v>
      </c>
      <c r="T1045" s="67">
        <f t="shared" si="88"/>
        <v>2.6432219483184007E-2</v>
      </c>
      <c r="U1045" s="67">
        <f t="shared" si="89"/>
        <v>9.1777060077496541E-3</v>
      </c>
      <c r="V1045" s="67">
        <f t="shared" si="90"/>
        <v>1.0530871470857195E-9</v>
      </c>
      <c r="W1045" s="67">
        <f t="shared" si="91"/>
        <v>1.0530871470857195E-9</v>
      </c>
    </row>
    <row r="1046" spans="2:23" x14ac:dyDescent="0.15">
      <c r="B1046" s="162" t="s">
        <v>109</v>
      </c>
      <c r="C1046" s="116" t="s">
        <v>985</v>
      </c>
      <c r="D1046" s="46">
        <f>詳細表【係数】!G1029</f>
        <v>5.4613226820131595E-2</v>
      </c>
      <c r="E1046" s="46">
        <f>詳細表【係数】!H1029</f>
        <v>4.1294622339336361E-2</v>
      </c>
      <c r="F1046" s="46">
        <f>詳細表【係数】!I1029</f>
        <v>3.5343094495999636E-2</v>
      </c>
      <c r="G1046" s="46">
        <f>詳細表【係数】!AA1029</f>
        <v>9.0436806090479784E-9</v>
      </c>
      <c r="H1046" s="46">
        <f>詳細表【係数】!AE1029</f>
        <v>8.4320868831082459E-9</v>
      </c>
      <c r="I1046" s="46">
        <f>詳細表【係数】!M1029</f>
        <v>2.1612273233894818E-3</v>
      </c>
      <c r="J1046" s="46">
        <f>詳細表【係数】!N1029</f>
        <v>1.6341657745798141E-3</v>
      </c>
      <c r="K1046" s="46">
        <f>詳細表【係数】!O1029</f>
        <v>1.3986439909412915E-3</v>
      </c>
      <c r="L1046" s="46">
        <f>詳細表【係数】!AB1029</f>
        <v>3.5788856975353185E-10</v>
      </c>
      <c r="M1046" s="46">
        <f>詳細表【係数】!AF1029</f>
        <v>3.3368576855909132E-10</v>
      </c>
      <c r="N1046" s="46">
        <f>詳細表【係数】!U1029</f>
        <v>1.3150349211577751E-3</v>
      </c>
      <c r="O1046" s="46">
        <f>詳細表【係数】!V1029</f>
        <v>9.9433550431104957E-4</v>
      </c>
      <c r="P1046" s="46">
        <f>詳細表【係数】!W1029</f>
        <v>8.5102833489571661E-4</v>
      </c>
      <c r="Q1046" s="46">
        <f>詳細表【係数】!AC1029</f>
        <v>2.1776328756153236E-10</v>
      </c>
      <c r="R1046" s="46">
        <f>詳細表【係数】!AG1029</f>
        <v>2.0303668827413635E-10</v>
      </c>
      <c r="S1046" s="46">
        <f t="shared" si="87"/>
        <v>5.8089489064678854E-2</v>
      </c>
      <c r="T1046" s="46">
        <f t="shared" si="88"/>
        <v>4.3923123618227228E-2</v>
      </c>
      <c r="U1046" s="46">
        <f t="shared" si="89"/>
        <v>3.7592766821836647E-2</v>
      </c>
      <c r="V1046" s="46">
        <f t="shared" si="90"/>
        <v>9.6193324663630429E-9</v>
      </c>
      <c r="W1046" s="46">
        <f t="shared" si="91"/>
        <v>8.9688093399414726E-9</v>
      </c>
    </row>
    <row r="1047" spans="2:23" x14ac:dyDescent="0.15">
      <c r="B1047" s="155" t="s">
        <v>110</v>
      </c>
      <c r="C1047" s="41" t="s">
        <v>212</v>
      </c>
      <c r="D1047" s="46">
        <f>詳細表【係数】!G1030</f>
        <v>0</v>
      </c>
      <c r="E1047" s="46">
        <f>詳細表【係数】!H1030</f>
        <v>0</v>
      </c>
      <c r="F1047" s="46">
        <f>詳細表【係数】!I1030</f>
        <v>0</v>
      </c>
      <c r="G1047" s="46">
        <f>詳細表【係数】!AA1030</f>
        <v>0</v>
      </c>
      <c r="H1047" s="46">
        <f>詳細表【係数】!AE1030</f>
        <v>0</v>
      </c>
      <c r="I1047" s="46">
        <f>詳細表【係数】!M1030</f>
        <v>1.9560712530913793E-2</v>
      </c>
      <c r="J1047" s="46">
        <f>詳細表【係数】!N1030</f>
        <v>3.9215486192270895E-5</v>
      </c>
      <c r="K1047" s="46">
        <f>詳細表【係数】!O1030</f>
        <v>0</v>
      </c>
      <c r="L1047" s="46">
        <f>詳細表【係数】!AB1030</f>
        <v>0</v>
      </c>
      <c r="M1047" s="46">
        <f>詳細表【係数】!AF1030</f>
        <v>0</v>
      </c>
      <c r="N1047" s="46">
        <f>詳細表【係数】!U1030</f>
        <v>1.4063046094933422E-3</v>
      </c>
      <c r="O1047" s="46">
        <f>詳細表【係数】!V1030</f>
        <v>2.8193716823226967E-6</v>
      </c>
      <c r="P1047" s="46">
        <f>詳細表【係数】!W1030</f>
        <v>0</v>
      </c>
      <c r="Q1047" s="46">
        <f>詳細表【係数】!AC1030</f>
        <v>0</v>
      </c>
      <c r="R1047" s="46">
        <f>詳細表【係数】!AG1030</f>
        <v>0</v>
      </c>
      <c r="S1047" s="46">
        <f t="shared" si="87"/>
        <v>2.0967017140407135E-2</v>
      </c>
      <c r="T1047" s="46">
        <f t="shared" si="88"/>
        <v>4.2034857874593592E-5</v>
      </c>
      <c r="U1047" s="46">
        <f t="shared" si="89"/>
        <v>0</v>
      </c>
      <c r="V1047" s="46">
        <f t="shared" si="90"/>
        <v>0</v>
      </c>
      <c r="W1047" s="46">
        <f t="shared" si="91"/>
        <v>0</v>
      </c>
    </row>
    <row r="1048" spans="2:23" x14ac:dyDescent="0.15">
      <c r="B1048" s="155" t="s">
        <v>111</v>
      </c>
      <c r="C1048" s="41" t="s">
        <v>186</v>
      </c>
      <c r="D1048" s="46">
        <f>詳細表【係数】!G1031</f>
        <v>3.7478514844529425E-5</v>
      </c>
      <c r="E1048" s="46">
        <f>詳細表【係数】!H1031</f>
        <v>1.043018352189569E-5</v>
      </c>
      <c r="F1048" s="46">
        <f>詳細表【係数】!I1031</f>
        <v>4.0562724884184027E-6</v>
      </c>
      <c r="G1048" s="46">
        <f>詳細表【係数】!AA1031</f>
        <v>3.4248492361348362E-13</v>
      </c>
      <c r="H1048" s="46">
        <f>詳細表【係数】!AE1031</f>
        <v>3.3428169191016668E-13</v>
      </c>
      <c r="I1048" s="46">
        <f>詳細表【係数】!M1031</f>
        <v>5.8027558087203206E-5</v>
      </c>
      <c r="J1048" s="46">
        <f>詳細表【係数】!N1031</f>
        <v>1.6148934467859147E-5</v>
      </c>
      <c r="K1048" s="46">
        <f>詳細表【係数】!O1031</f>
        <v>6.2802805398138628E-6</v>
      </c>
      <c r="L1048" s="46">
        <f>詳細表【係数】!AB1031</f>
        <v>5.3026551029072141E-13</v>
      </c>
      <c r="M1048" s="46">
        <f>詳細表【係数】!AF1031</f>
        <v>5.1756453998435686E-13</v>
      </c>
      <c r="N1048" s="46">
        <f>詳細表【係数】!U1031</f>
        <v>1.7628213133435998E-5</v>
      </c>
      <c r="O1048" s="46">
        <f>詳細表【係数】!V1031</f>
        <v>4.9058907191907415E-6</v>
      </c>
      <c r="P1048" s="46">
        <f>詳細表【係数】!W1031</f>
        <v>1.9078887263743762E-6</v>
      </c>
      <c r="Q1048" s="46">
        <f>詳細表【係数】!AC1031</f>
        <v>1.610895536680608E-13</v>
      </c>
      <c r="R1048" s="46">
        <f>詳細表【係数】!AG1031</f>
        <v>1.5723112124487376E-13</v>
      </c>
      <c r="S1048" s="46">
        <f t="shared" si="87"/>
        <v>1.1313428606516863E-4</v>
      </c>
      <c r="T1048" s="46">
        <f t="shared" si="88"/>
        <v>3.148500870894558E-5</v>
      </c>
      <c r="U1048" s="46">
        <f t="shared" si="89"/>
        <v>1.2244441754606641E-5</v>
      </c>
      <c r="V1048" s="46">
        <f t="shared" si="90"/>
        <v>1.0338399875722658E-12</v>
      </c>
      <c r="W1048" s="46">
        <f t="shared" si="91"/>
        <v>1.0090773531393973E-12</v>
      </c>
    </row>
    <row r="1049" spans="2:23" x14ac:dyDescent="0.15">
      <c r="B1049" s="155" t="s">
        <v>112</v>
      </c>
      <c r="C1049" s="41" t="s">
        <v>187</v>
      </c>
      <c r="D1049" s="46">
        <f>詳細表【係数】!G1032</f>
        <v>0</v>
      </c>
      <c r="E1049" s="46">
        <f>詳細表【係数】!H1032</f>
        <v>0</v>
      </c>
      <c r="F1049" s="46">
        <f>詳細表【係数】!I1032</f>
        <v>0</v>
      </c>
      <c r="G1049" s="46">
        <f>詳細表【係数】!AA1032</f>
        <v>0</v>
      </c>
      <c r="H1049" s="46">
        <f>詳細表【係数】!AE1032</f>
        <v>0</v>
      </c>
      <c r="I1049" s="46">
        <f>詳細表【係数】!M1032</f>
        <v>0</v>
      </c>
      <c r="J1049" s="46">
        <f>詳細表【係数】!N1032</f>
        <v>0</v>
      </c>
      <c r="K1049" s="46">
        <f>詳細表【係数】!O1032</f>
        <v>0</v>
      </c>
      <c r="L1049" s="46">
        <f>詳細表【係数】!AB1032</f>
        <v>0</v>
      </c>
      <c r="M1049" s="46">
        <f>詳細表【係数】!AF1032</f>
        <v>0</v>
      </c>
      <c r="N1049" s="46">
        <f>詳細表【係数】!U1032</f>
        <v>0</v>
      </c>
      <c r="O1049" s="46">
        <f>詳細表【係数】!V1032</f>
        <v>0</v>
      </c>
      <c r="P1049" s="46">
        <f>詳細表【係数】!W1032</f>
        <v>0</v>
      </c>
      <c r="Q1049" s="46">
        <f>詳細表【係数】!AC1032</f>
        <v>0</v>
      </c>
      <c r="R1049" s="46">
        <f>詳細表【係数】!AG1032</f>
        <v>0</v>
      </c>
      <c r="S1049" s="46">
        <f t="shared" si="87"/>
        <v>0</v>
      </c>
      <c r="T1049" s="46">
        <f t="shared" si="88"/>
        <v>0</v>
      </c>
      <c r="U1049" s="46">
        <f t="shared" si="89"/>
        <v>0</v>
      </c>
      <c r="V1049" s="46">
        <f t="shared" si="90"/>
        <v>0</v>
      </c>
      <c r="W1049" s="46">
        <f t="shared" si="91"/>
        <v>0</v>
      </c>
    </row>
    <row r="1050" spans="2:23" x14ac:dyDescent="0.15">
      <c r="B1050" s="163" t="s">
        <v>113</v>
      </c>
      <c r="C1050" s="62" t="s">
        <v>986</v>
      </c>
      <c r="D1050" s="67">
        <f>詳細表【係数】!G1033</f>
        <v>2.2980219742891971E-6</v>
      </c>
      <c r="E1050" s="67">
        <f>詳細表【係数】!H1033</f>
        <v>1.5765620657914784E-6</v>
      </c>
      <c r="F1050" s="67">
        <f>詳細表【係数】!I1033</f>
        <v>1.4116845668594673E-6</v>
      </c>
      <c r="G1050" s="67">
        <f>詳細表【係数】!AA1033</f>
        <v>1.6361321499793637E-13</v>
      </c>
      <c r="H1050" s="67">
        <f>詳細表【係数】!AE1033</f>
        <v>1.6361321499793637E-13</v>
      </c>
      <c r="I1050" s="67">
        <f>詳細表【係数】!M1033</f>
        <v>3.0734501634717489E-5</v>
      </c>
      <c r="J1050" s="67">
        <f>詳細表【係数】!N1033</f>
        <v>2.1085459551921554E-5</v>
      </c>
      <c r="K1050" s="67">
        <f>詳細表【係数】!O1033</f>
        <v>1.8880333657935515E-5</v>
      </c>
      <c r="L1050" s="67">
        <f>詳細表【係数】!AB1033</f>
        <v>2.1882169448666173E-12</v>
      </c>
      <c r="M1050" s="67">
        <f>詳細表【係数】!AF1033</f>
        <v>2.1882169448666173E-12</v>
      </c>
      <c r="N1050" s="67">
        <f>詳細表【係数】!U1033</f>
        <v>1.4295529533747725E-5</v>
      </c>
      <c r="O1050" s="67">
        <f>詳細表【係数】!V1033</f>
        <v>9.8074734817449184E-6</v>
      </c>
      <c r="P1050" s="67">
        <f>詳細表【係数】!W1033</f>
        <v>8.7818039355857384E-6</v>
      </c>
      <c r="Q1050" s="67">
        <f>詳細表【係数】!AC1033</f>
        <v>1.0178046917231392E-12</v>
      </c>
      <c r="R1050" s="67">
        <f>詳細表【係数】!AG1033</f>
        <v>1.0178046917231392E-12</v>
      </c>
      <c r="S1050" s="67">
        <f t="shared" si="87"/>
        <v>4.7328053142754416E-5</v>
      </c>
      <c r="T1050" s="67">
        <f t="shared" si="88"/>
        <v>3.2469495099457949E-5</v>
      </c>
      <c r="U1050" s="67">
        <f t="shared" si="89"/>
        <v>2.9073822160380721E-5</v>
      </c>
      <c r="V1050" s="67">
        <f t="shared" si="90"/>
        <v>3.3696348515876928E-12</v>
      </c>
      <c r="W1050" s="67">
        <f t="shared" si="91"/>
        <v>3.3696348515876928E-12</v>
      </c>
    </row>
    <row r="1051" spans="2:23" x14ac:dyDescent="0.15">
      <c r="B1051" s="155" t="s">
        <v>114</v>
      </c>
      <c r="C1051" s="41" t="s">
        <v>189</v>
      </c>
      <c r="D1051" s="46">
        <f>詳細表【係数】!G1034</f>
        <v>5.9068706793521101E-6</v>
      </c>
      <c r="E1051" s="46">
        <f>詳細表【係数】!H1034</f>
        <v>3.7787614859818379E-6</v>
      </c>
      <c r="F1051" s="46">
        <f>詳細表【係数】!I1034</f>
        <v>1.2028812034721657E-6</v>
      </c>
      <c r="G1051" s="46">
        <f>詳細表【係数】!AA1034</f>
        <v>2.9079978729118078E-13</v>
      </c>
      <c r="H1051" s="46">
        <f>詳細表【係数】!AE1034</f>
        <v>2.9079978729118078E-13</v>
      </c>
      <c r="I1051" s="46">
        <f>詳細表【係数】!M1034</f>
        <v>6.7439493975017699E-5</v>
      </c>
      <c r="J1051" s="46">
        <f>詳細表【係数】!N1034</f>
        <v>4.3142600591833632E-5</v>
      </c>
      <c r="K1051" s="46">
        <f>詳細表【係数】!O1034</f>
        <v>1.3733447721784374E-5</v>
      </c>
      <c r="L1051" s="46">
        <f>詳細表【係数】!AB1034</f>
        <v>3.3200981649239479E-12</v>
      </c>
      <c r="M1051" s="46">
        <f>詳細表【係数】!AF1034</f>
        <v>3.3200981649239479E-12</v>
      </c>
      <c r="N1051" s="46">
        <f>詳細表【係数】!U1034</f>
        <v>3.9425183866520075E-5</v>
      </c>
      <c r="O1051" s="46">
        <f>詳細表【係数】!V1034</f>
        <v>2.5221199931348276E-5</v>
      </c>
      <c r="P1051" s="46">
        <f>詳細表【係数】!W1034</f>
        <v>8.0285848786641654E-6</v>
      </c>
      <c r="Q1051" s="46">
        <f>詳細表【係数】!AC1034</f>
        <v>1.9409321288132961E-12</v>
      </c>
      <c r="R1051" s="46">
        <f>詳細表【係数】!AG1034</f>
        <v>1.9409321288132961E-12</v>
      </c>
      <c r="S1051" s="46">
        <f t="shared" si="87"/>
        <v>1.1277154852088988E-4</v>
      </c>
      <c r="T1051" s="46">
        <f t="shared" si="88"/>
        <v>7.214256200916375E-5</v>
      </c>
      <c r="U1051" s="46">
        <f t="shared" si="89"/>
        <v>2.2964913803920705E-5</v>
      </c>
      <c r="V1051" s="46">
        <f t="shared" si="90"/>
        <v>5.5518300810284247E-12</v>
      </c>
      <c r="W1051" s="46">
        <f t="shared" si="91"/>
        <v>5.5518300810284247E-12</v>
      </c>
    </row>
    <row r="1052" spans="2:23" x14ac:dyDescent="0.15">
      <c r="B1052" s="155" t="s">
        <v>115</v>
      </c>
      <c r="C1052" s="41" t="s">
        <v>987</v>
      </c>
      <c r="D1052" s="46">
        <f>詳細表【係数】!G1035</f>
        <v>0</v>
      </c>
      <c r="E1052" s="46">
        <f>詳細表【係数】!H1035</f>
        <v>0</v>
      </c>
      <c r="F1052" s="46">
        <f>詳細表【係数】!I1035</f>
        <v>0</v>
      </c>
      <c r="G1052" s="46">
        <f>詳細表【係数】!AA1035</f>
        <v>0</v>
      </c>
      <c r="H1052" s="46">
        <f>詳細表【係数】!AE1035</f>
        <v>0</v>
      </c>
      <c r="I1052" s="46">
        <f>詳細表【係数】!M1035</f>
        <v>3.590827989118907E-3</v>
      </c>
      <c r="J1052" s="46">
        <f>詳細表【係数】!N1035</f>
        <v>2.355313559032346E-3</v>
      </c>
      <c r="K1052" s="46">
        <f>詳細表【係数】!O1035</f>
        <v>9.8735265543512104E-4</v>
      </c>
      <c r="L1052" s="46">
        <f>詳細表【係数】!AB1035</f>
        <v>3.2022841757897504E-10</v>
      </c>
      <c r="M1052" s="46">
        <f>詳細表【係数】!AF1035</f>
        <v>2.8363088414137788E-10</v>
      </c>
      <c r="N1052" s="46">
        <f>詳細表【係数】!U1035</f>
        <v>1.6489997553304611E-3</v>
      </c>
      <c r="O1052" s="46">
        <f>詳細表【係数】!V1035</f>
        <v>1.0816200314635132E-3</v>
      </c>
      <c r="P1052" s="46">
        <f>詳細表【係数】!W1035</f>
        <v>4.5341751043800308E-4</v>
      </c>
      <c r="Q1052" s="46">
        <f>詳細表【係数】!AC1035</f>
        <v>1.4705705309130151E-10</v>
      </c>
      <c r="R1052" s="46">
        <f>詳細表【係数】!AG1035</f>
        <v>1.3025053273800991E-10</v>
      </c>
      <c r="S1052" s="46">
        <f t="shared" si="87"/>
        <v>5.2398277444493683E-3</v>
      </c>
      <c r="T1052" s="46">
        <f t="shared" si="88"/>
        <v>3.4369335904958593E-3</v>
      </c>
      <c r="U1052" s="46">
        <f t="shared" si="89"/>
        <v>1.4407701658731241E-3</v>
      </c>
      <c r="V1052" s="46">
        <f t="shared" si="90"/>
        <v>4.6728547067027658E-10</v>
      </c>
      <c r="W1052" s="46">
        <f t="shared" si="91"/>
        <v>4.1388141687938777E-10</v>
      </c>
    </row>
    <row r="1053" spans="2:23" x14ac:dyDescent="0.15">
      <c r="B1053" s="155" t="s">
        <v>116</v>
      </c>
      <c r="C1053" s="41" t="s">
        <v>988</v>
      </c>
      <c r="D1053" s="46">
        <f>詳細表【係数】!G1036</f>
        <v>1.6186321265431243E-3</v>
      </c>
      <c r="E1053" s="46">
        <f>詳細表【係数】!H1036</f>
        <v>1.2672333726394518E-3</v>
      </c>
      <c r="F1053" s="46">
        <f>詳細表【係数】!I1036</f>
        <v>1.0738677939209956E-3</v>
      </c>
      <c r="G1053" s="46">
        <f>詳細表【係数】!AA1036</f>
        <v>3.0541777888614873E-10</v>
      </c>
      <c r="H1053" s="46">
        <f>詳細表【係数】!AE1036</f>
        <v>3.0541777888614873E-10</v>
      </c>
      <c r="I1053" s="46">
        <f>詳細表【係数】!M1036</f>
        <v>7.4034087687206403E-4</v>
      </c>
      <c r="J1053" s="46">
        <f>詳細表【係数】!N1036</f>
        <v>5.7961574524354365E-4</v>
      </c>
      <c r="K1053" s="46">
        <f>詳細表【係数】!O1036</f>
        <v>4.9117289293773168E-4</v>
      </c>
      <c r="L1053" s="46">
        <f>詳細表【係数】!AB1036</f>
        <v>1.3969404321400346E-10</v>
      </c>
      <c r="M1053" s="46">
        <f>詳細表【係数】!AF1036</f>
        <v>1.3969404321400346E-10</v>
      </c>
      <c r="N1053" s="46">
        <f>詳細表【係数】!U1036</f>
        <v>2.4521666693629968E-4</v>
      </c>
      <c r="O1053" s="46">
        <f>詳細表【係数】!V1036</f>
        <v>1.9198108005723754E-4</v>
      </c>
      <c r="P1053" s="46">
        <f>詳細表【係数】!W1036</f>
        <v>1.6268692362972689E-4</v>
      </c>
      <c r="Q1053" s="46">
        <f>詳細表【係数】!AC1036</f>
        <v>4.6269642455137448E-11</v>
      </c>
      <c r="R1053" s="46">
        <f>詳細表【係数】!AG1036</f>
        <v>4.6269642455137448E-11</v>
      </c>
      <c r="S1053" s="46">
        <f t="shared" si="87"/>
        <v>2.6041896703514881E-3</v>
      </c>
      <c r="T1053" s="46">
        <f t="shared" si="88"/>
        <v>2.0388301979402329E-3</v>
      </c>
      <c r="U1053" s="46">
        <f t="shared" si="89"/>
        <v>1.7277276104884541E-3</v>
      </c>
      <c r="V1053" s="46">
        <f t="shared" si="90"/>
        <v>4.9138146455528963E-10</v>
      </c>
      <c r="W1053" s="46">
        <f t="shared" si="91"/>
        <v>4.9138146455528963E-10</v>
      </c>
    </row>
    <row r="1054" spans="2:23" x14ac:dyDescent="0.15">
      <c r="B1054" s="155" t="s">
        <v>117</v>
      </c>
      <c r="C1054" s="41" t="s">
        <v>989</v>
      </c>
      <c r="D1054" s="46">
        <f>詳細表【係数】!G1037</f>
        <v>6.2674179936219804E-5</v>
      </c>
      <c r="E1054" s="46">
        <f>詳細表【係数】!H1037</f>
        <v>3.3781133287694447E-5</v>
      </c>
      <c r="F1054" s="46">
        <f>詳細表【係数】!I1037</f>
        <v>3.6830444384830364E-6</v>
      </c>
      <c r="G1054" s="46">
        <f>詳細表【係数】!AA1037</f>
        <v>3.4957709924584751E-13</v>
      </c>
      <c r="H1054" s="46">
        <f>詳細表【係数】!AE1037</f>
        <v>3.4957709924584751E-13</v>
      </c>
      <c r="I1054" s="46">
        <f>詳細表【係数】!M1037</f>
        <v>2.1645518832388798E-4</v>
      </c>
      <c r="J1054" s="46">
        <f>詳細表【係数】!N1037</f>
        <v>1.1666848413530741E-4</v>
      </c>
      <c r="K1054" s="46">
        <f>詳細表【係数】!O1037</f>
        <v>1.2719976206284254E-5</v>
      </c>
      <c r="L1054" s="46">
        <f>詳細表【係数】!AB1037</f>
        <v>1.2073197755117259E-12</v>
      </c>
      <c r="M1054" s="46">
        <f>詳細表【係数】!AF1037</f>
        <v>1.2073197755117259E-12</v>
      </c>
      <c r="N1054" s="46">
        <f>詳細表【係数】!U1037</f>
        <v>5.0727949691173411E-4</v>
      </c>
      <c r="O1054" s="46">
        <f>詳細表【係数】!V1037</f>
        <v>2.7342162780157248E-4</v>
      </c>
      <c r="P1054" s="46">
        <f>詳細表【係数】!W1037</f>
        <v>2.9810249320510273E-5</v>
      </c>
      <c r="Q1054" s="46">
        <f>詳細表【係数】!AC1037</f>
        <v>2.8294473931331783E-12</v>
      </c>
      <c r="R1054" s="46">
        <f>詳細表【係数】!AG1037</f>
        <v>2.8294473931331783E-12</v>
      </c>
      <c r="S1054" s="46">
        <f t="shared" si="87"/>
        <v>7.8640886517184188E-4</v>
      </c>
      <c r="T1054" s="46">
        <f t="shared" si="88"/>
        <v>4.2387124522457435E-4</v>
      </c>
      <c r="U1054" s="46">
        <f t="shared" si="89"/>
        <v>4.6213269965277563E-5</v>
      </c>
      <c r="V1054" s="46">
        <f t="shared" si="90"/>
        <v>4.3863442678907519E-12</v>
      </c>
      <c r="W1054" s="46">
        <f t="shared" si="91"/>
        <v>4.3863442678907519E-12</v>
      </c>
    </row>
    <row r="1055" spans="2:23" x14ac:dyDescent="0.15">
      <c r="B1055" s="155" t="s">
        <v>118</v>
      </c>
      <c r="C1055" s="41" t="s">
        <v>193</v>
      </c>
      <c r="D1055" s="67">
        <f>詳細表【係数】!G1038</f>
        <v>0</v>
      </c>
      <c r="E1055" s="67">
        <f>詳細表【係数】!H1038</f>
        <v>0</v>
      </c>
      <c r="F1055" s="67">
        <f>詳細表【係数】!I1038</f>
        <v>0</v>
      </c>
      <c r="G1055" s="67">
        <f>詳細表【係数】!AA1038</f>
        <v>0</v>
      </c>
      <c r="H1055" s="67">
        <f>詳細表【係数】!AE1038</f>
        <v>0</v>
      </c>
      <c r="I1055" s="67">
        <f>詳細表【係数】!M1038</f>
        <v>1.3361360803602815E-3</v>
      </c>
      <c r="J1055" s="67">
        <f>詳細表【係数】!N1038</f>
        <v>5.8649871412313017E-4</v>
      </c>
      <c r="K1055" s="67">
        <f>詳細表【係数】!O1038</f>
        <v>1.4512487232335689E-4</v>
      </c>
      <c r="L1055" s="67">
        <f>詳細表【係数】!AB1038</f>
        <v>1.6709250364608008E-11</v>
      </c>
      <c r="M1055" s="67">
        <f>詳細表【係数】!AF1038</f>
        <v>1.6709250364608008E-11</v>
      </c>
      <c r="N1055" s="67">
        <f>詳細表【係数】!U1038</f>
        <v>1.3931310902334949E-3</v>
      </c>
      <c r="O1055" s="67">
        <f>詳細表【係数】!V1038</f>
        <v>6.1151674970604864E-4</v>
      </c>
      <c r="P1055" s="67">
        <f>詳細表【係数】!W1038</f>
        <v>1.5131540459959646E-4</v>
      </c>
      <c r="Q1055" s="67">
        <f>詳細表【係数】!AC1038</f>
        <v>1.7422010017987052E-11</v>
      </c>
      <c r="R1055" s="67">
        <f>詳細表【係数】!AG1038</f>
        <v>1.7422010017987052E-11</v>
      </c>
      <c r="S1055" s="67">
        <f t="shared" si="87"/>
        <v>2.7292671705937766E-3</v>
      </c>
      <c r="T1055" s="67">
        <f t="shared" si="88"/>
        <v>1.1980154638291788E-3</v>
      </c>
      <c r="U1055" s="67">
        <f t="shared" si="89"/>
        <v>2.9644027692295335E-4</v>
      </c>
      <c r="V1055" s="67">
        <f t="shared" si="90"/>
        <v>3.413126038259506E-11</v>
      </c>
      <c r="W1055" s="67">
        <f t="shared" si="91"/>
        <v>3.413126038259506E-11</v>
      </c>
    </row>
    <row r="1056" spans="2:23" x14ac:dyDescent="0.15">
      <c r="B1056" s="162" t="s">
        <v>119</v>
      </c>
      <c r="C1056" s="116" t="s">
        <v>990</v>
      </c>
      <c r="D1056" s="46">
        <f>詳細表【係数】!G1039</f>
        <v>0</v>
      </c>
      <c r="E1056" s="46">
        <f>詳細表【係数】!H1039</f>
        <v>0</v>
      </c>
      <c r="F1056" s="46">
        <f>詳細表【係数】!I1039</f>
        <v>0</v>
      </c>
      <c r="G1056" s="46">
        <f>詳細表【係数】!AA1039</f>
        <v>0</v>
      </c>
      <c r="H1056" s="46">
        <f>詳細表【係数】!AE1039</f>
        <v>0</v>
      </c>
      <c r="I1056" s="46">
        <f>詳細表【係数】!M1039</f>
        <v>1.0128520883848826E-3</v>
      </c>
      <c r="J1056" s="46">
        <f>詳細表【係数】!N1039</f>
        <v>6.0411777310862491E-4</v>
      </c>
      <c r="K1056" s="46">
        <f>詳細表【係数】!O1039</f>
        <v>3.6419973504256837E-4</v>
      </c>
      <c r="L1056" s="46">
        <f>詳細表【係数】!AB1039</f>
        <v>6.5786343215060357E-11</v>
      </c>
      <c r="M1056" s="46">
        <f>詳細表【係数】!AF1039</f>
        <v>6.3012220308401185E-11</v>
      </c>
      <c r="N1056" s="46">
        <f>詳細表【係数】!U1039</f>
        <v>3.3489043937523245E-4</v>
      </c>
      <c r="O1056" s="46">
        <f>詳細表【係数】!V1039</f>
        <v>1.9974611178750473E-4</v>
      </c>
      <c r="P1056" s="46">
        <f>詳細表【係数】!W1039</f>
        <v>1.2041936891618635E-4</v>
      </c>
      <c r="Q1056" s="46">
        <f>詳細表【係数】!AC1039</f>
        <v>2.1751663087660601E-11</v>
      </c>
      <c r="R1056" s="46">
        <f>詳細表【係数】!AG1039</f>
        <v>2.0834424282759251E-11</v>
      </c>
      <c r="S1056" s="46">
        <f t="shared" si="87"/>
        <v>1.347742527760115E-3</v>
      </c>
      <c r="T1056" s="46">
        <f t="shared" si="88"/>
        <v>8.0386388489612961E-4</v>
      </c>
      <c r="U1056" s="46">
        <f t="shared" si="89"/>
        <v>4.8461910395875473E-4</v>
      </c>
      <c r="V1056" s="46">
        <f t="shared" si="90"/>
        <v>8.7538006302720951E-11</v>
      </c>
      <c r="W1056" s="46">
        <f t="shared" si="91"/>
        <v>8.3846644591160433E-11</v>
      </c>
    </row>
    <row r="1057" spans="2:23" x14ac:dyDescent="0.15">
      <c r="B1057" s="155" t="s">
        <v>120</v>
      </c>
      <c r="C1057" s="41" t="s">
        <v>991</v>
      </c>
      <c r="D1057" s="46">
        <f>詳細表【係数】!G1040</f>
        <v>0</v>
      </c>
      <c r="E1057" s="46">
        <f>詳細表【係数】!H1040</f>
        <v>0</v>
      </c>
      <c r="F1057" s="46">
        <f>詳細表【係数】!I1040</f>
        <v>0</v>
      </c>
      <c r="G1057" s="46">
        <f>詳細表【係数】!AA1040</f>
        <v>0</v>
      </c>
      <c r="H1057" s="46">
        <f>詳細表【係数】!AE1040</f>
        <v>0</v>
      </c>
      <c r="I1057" s="46">
        <f>詳細表【係数】!M1040</f>
        <v>4.4512510940071472E-20</v>
      </c>
      <c r="J1057" s="46">
        <f>詳細表【係数】!N1040</f>
        <v>1.1236752430150139E-20</v>
      </c>
      <c r="K1057" s="46">
        <f>詳細表【係数】!O1040</f>
        <v>7.2784449254660628E-21</v>
      </c>
      <c r="L1057" s="46">
        <f>詳細表【係数】!AB1040</f>
        <v>1.5939493307452648E-27</v>
      </c>
      <c r="M1057" s="46">
        <f>詳細表【係数】!AF1040</f>
        <v>3.5421096238783664E-28</v>
      </c>
      <c r="N1057" s="46">
        <f>詳細表【係数】!U1040</f>
        <v>2.9190479537607085E-20</v>
      </c>
      <c r="O1057" s="46">
        <f>詳細表【係数】!V1040</f>
        <v>7.368853945872855E-21</v>
      </c>
      <c r="P1057" s="46">
        <f>詳細表【係数】!W1040</f>
        <v>4.7730692602010313E-21</v>
      </c>
      <c r="Q1057" s="46">
        <f>詳細表【係数】!AC1040</f>
        <v>1.0452824237604658E-27</v>
      </c>
      <c r="R1057" s="46">
        <f>詳細表【係数】!AG1040</f>
        <v>2.3228498305788132E-28</v>
      </c>
      <c r="S1057" s="46">
        <f t="shared" si="87"/>
        <v>7.3702990477678557E-20</v>
      </c>
      <c r="T1057" s="46">
        <f t="shared" si="88"/>
        <v>1.8605606376022994E-20</v>
      </c>
      <c r="U1057" s="46">
        <f t="shared" si="89"/>
        <v>1.2051514185667094E-20</v>
      </c>
      <c r="V1057" s="46">
        <f t="shared" si="90"/>
        <v>2.6392317545057306E-27</v>
      </c>
      <c r="W1057" s="46">
        <f t="shared" si="91"/>
        <v>5.8649594544571791E-28</v>
      </c>
    </row>
    <row r="1058" spans="2:23" x14ac:dyDescent="0.15">
      <c r="B1058" s="155" t="s">
        <v>121</v>
      </c>
      <c r="C1058" s="41" t="s">
        <v>992</v>
      </c>
      <c r="D1058" s="46">
        <f>詳細表【係数】!G1041</f>
        <v>0</v>
      </c>
      <c r="E1058" s="46">
        <f>詳細表【係数】!H1041</f>
        <v>0</v>
      </c>
      <c r="F1058" s="46">
        <f>詳細表【係数】!I1041</f>
        <v>0</v>
      </c>
      <c r="G1058" s="46">
        <f>詳細表【係数】!AA1041</f>
        <v>0</v>
      </c>
      <c r="H1058" s="46">
        <f>詳細表【係数】!AE1041</f>
        <v>0</v>
      </c>
      <c r="I1058" s="46">
        <f>詳細表【係数】!M1041</f>
        <v>1.1361154169114232E-3</v>
      </c>
      <c r="J1058" s="46">
        <f>詳細表【係数】!N1041</f>
        <v>5.147627365435025E-4</v>
      </c>
      <c r="K1058" s="46">
        <f>詳細表【係数】!O1041</f>
        <v>4.4271957627525375E-4</v>
      </c>
      <c r="L1058" s="46">
        <f>詳細表【係数】!AB1041</f>
        <v>8.0918042330279413E-11</v>
      </c>
      <c r="M1058" s="46">
        <f>詳細表【係数】!AF1041</f>
        <v>5.677314260269604E-11</v>
      </c>
      <c r="N1058" s="46">
        <f>詳細表【係数】!U1041</f>
        <v>1.600237816958683E-4</v>
      </c>
      <c r="O1058" s="46">
        <f>詳細表【係数】!V1041</f>
        <v>7.2505203742189418E-5</v>
      </c>
      <c r="P1058" s="46">
        <f>詳細表【係数】!W1041</f>
        <v>6.2357802536431895E-5</v>
      </c>
      <c r="Q1058" s="46">
        <f>詳細表【係数】!AC1041</f>
        <v>1.1397443383278384E-11</v>
      </c>
      <c r="R1058" s="46">
        <f>詳細表【係数】!AG1041</f>
        <v>7.9965933414937054E-12</v>
      </c>
      <c r="S1058" s="46">
        <f t="shared" si="87"/>
        <v>1.2961391986072914E-3</v>
      </c>
      <c r="T1058" s="46">
        <f t="shared" si="88"/>
        <v>5.8726794028569191E-4</v>
      </c>
      <c r="U1058" s="46">
        <f t="shared" si="89"/>
        <v>5.0507737881168562E-4</v>
      </c>
      <c r="V1058" s="46">
        <f t="shared" si="90"/>
        <v>9.23154857135578E-11</v>
      </c>
      <c r="W1058" s="46">
        <f t="shared" si="91"/>
        <v>6.4769735944189739E-11</v>
      </c>
    </row>
    <row r="1059" spans="2:23" x14ac:dyDescent="0.15">
      <c r="B1059" s="155" t="s">
        <v>122</v>
      </c>
      <c r="C1059" s="41" t="s">
        <v>195</v>
      </c>
      <c r="D1059" s="46">
        <f>詳細表【係数】!G1042</f>
        <v>0</v>
      </c>
      <c r="E1059" s="46">
        <f>詳細表【係数】!H1042</f>
        <v>0</v>
      </c>
      <c r="F1059" s="46">
        <f>詳細表【係数】!I1042</f>
        <v>0</v>
      </c>
      <c r="G1059" s="46">
        <f>詳細表【係数】!AA1042</f>
        <v>0</v>
      </c>
      <c r="H1059" s="46">
        <f>詳細表【係数】!AE1042</f>
        <v>0</v>
      </c>
      <c r="I1059" s="46">
        <f>詳細表【係数】!M1042</f>
        <v>8.0084011060849701E-4</v>
      </c>
      <c r="J1059" s="46">
        <f>詳細表【係数】!N1042</f>
        <v>6.3330900099781086E-4</v>
      </c>
      <c r="K1059" s="46">
        <f>詳細表【係数】!O1042</f>
        <v>2.7421309767104355E-4</v>
      </c>
      <c r="L1059" s="46">
        <f>詳細表【係数】!AB1042</f>
        <v>4.1574428053449169E-11</v>
      </c>
      <c r="M1059" s="46">
        <f>詳細表【係数】!AF1042</f>
        <v>4.1574428053449169E-11</v>
      </c>
      <c r="N1059" s="46">
        <f>詳細表【係数】!U1042</f>
        <v>1.0550325170806134E-3</v>
      </c>
      <c r="O1059" s="46">
        <f>詳細表【係数】!V1042</f>
        <v>8.3432582929049881E-4</v>
      </c>
      <c r="P1059" s="46">
        <f>詳細表【係数】!W1042</f>
        <v>3.6125030554792444E-4</v>
      </c>
      <c r="Q1059" s="46">
        <f>詳細表【係数】!AC1042</f>
        <v>5.4770450298861392E-11</v>
      </c>
      <c r="R1059" s="46">
        <f>詳細表【係数】!AG1042</f>
        <v>5.4770450298861392E-11</v>
      </c>
      <c r="S1059" s="46">
        <f t="shared" si="87"/>
        <v>1.8558726276891105E-3</v>
      </c>
      <c r="T1059" s="46">
        <f t="shared" si="88"/>
        <v>1.4676348302883097E-3</v>
      </c>
      <c r="U1059" s="46">
        <f t="shared" si="89"/>
        <v>6.3546340321896794E-4</v>
      </c>
      <c r="V1059" s="46">
        <f t="shared" si="90"/>
        <v>9.6344878352310555E-11</v>
      </c>
      <c r="W1059" s="46">
        <f t="shared" si="91"/>
        <v>9.6344878352310555E-11</v>
      </c>
    </row>
    <row r="1060" spans="2:23" x14ac:dyDescent="0.15">
      <c r="B1060" s="163" t="s">
        <v>123</v>
      </c>
      <c r="C1060" s="62" t="s">
        <v>196</v>
      </c>
      <c r="D1060" s="67">
        <f>詳細表【係数】!G1043</f>
        <v>0.12979971678362234</v>
      </c>
      <c r="E1060" s="67">
        <f>詳細表【係数】!H1043</f>
        <v>0.10665083799139734</v>
      </c>
      <c r="F1060" s="67">
        <f>詳細表【係数】!I1043</f>
        <v>7.7862290458128022E-2</v>
      </c>
      <c r="G1060" s="67">
        <f>詳細表【係数】!AA1043</f>
        <v>1.3043542478827226E-8</v>
      </c>
      <c r="H1060" s="67">
        <f>詳細表【係数】!AE1043</f>
        <v>1.2984253649378011E-8</v>
      </c>
      <c r="I1060" s="67">
        <f>詳細表【係数】!M1043</f>
        <v>2.2684273537198644E-4</v>
      </c>
      <c r="J1060" s="67">
        <f>詳細表【係数】!N1043</f>
        <v>1.8638690760791957E-4</v>
      </c>
      <c r="K1060" s="67">
        <f>詳細表【係数】!O1043</f>
        <v>1.3607498835527867E-4</v>
      </c>
      <c r="L1060" s="67">
        <f>詳細表【係数】!AB1043</f>
        <v>2.2795372194611777E-11</v>
      </c>
      <c r="M1060" s="67">
        <f>詳細表【係数】!AF1043</f>
        <v>2.2691756866454447E-11</v>
      </c>
      <c r="N1060" s="67">
        <f>詳細表【係数】!U1043</f>
        <v>3.565156238892394E-3</v>
      </c>
      <c r="O1060" s="67">
        <f>詳細表【係数】!V1043</f>
        <v>2.9293353627417762E-3</v>
      </c>
      <c r="P1060" s="67">
        <f>詳細表【係数】!W1043</f>
        <v>2.1386119899167015E-3</v>
      </c>
      <c r="Q1060" s="67">
        <f>詳細表【係数】!AC1043</f>
        <v>3.5826169731301238E-10</v>
      </c>
      <c r="R1060" s="67">
        <f>詳細表【係数】!AG1043</f>
        <v>3.566332350524987E-10</v>
      </c>
      <c r="S1060" s="67">
        <f t="shared" si="87"/>
        <v>0.13359171575788673</v>
      </c>
      <c r="T1060" s="67">
        <f t="shared" si="88"/>
        <v>0.10976656026174703</v>
      </c>
      <c r="U1060" s="67">
        <f t="shared" si="89"/>
        <v>8.0136977436399998E-2</v>
      </c>
      <c r="V1060" s="67">
        <f t="shared" si="90"/>
        <v>1.3424599548334851E-8</v>
      </c>
      <c r="W1060" s="67">
        <f t="shared" si="91"/>
        <v>1.3363578641296963E-8</v>
      </c>
    </row>
    <row r="1061" spans="2:23" x14ac:dyDescent="0.15">
      <c r="B1061" s="155" t="s">
        <v>124</v>
      </c>
      <c r="C1061" s="41" t="s">
        <v>197</v>
      </c>
      <c r="D1061" s="46">
        <f>詳細表【係数】!G1044</f>
        <v>0</v>
      </c>
      <c r="E1061" s="46">
        <f>詳細表【係数】!H1044</f>
        <v>0</v>
      </c>
      <c r="F1061" s="46">
        <f>詳細表【係数】!I1044</f>
        <v>0</v>
      </c>
      <c r="G1061" s="46">
        <f>詳細表【係数】!AA1044</f>
        <v>0</v>
      </c>
      <c r="H1061" s="46">
        <f>詳細表【係数】!AE1044</f>
        <v>0</v>
      </c>
      <c r="I1061" s="46">
        <f>詳細表【係数】!M1044</f>
        <v>0</v>
      </c>
      <c r="J1061" s="46">
        <f>詳細表【係数】!N1044</f>
        <v>0</v>
      </c>
      <c r="K1061" s="46">
        <f>詳細表【係数】!O1044</f>
        <v>0</v>
      </c>
      <c r="L1061" s="46">
        <f>詳細表【係数】!AB1044</f>
        <v>0</v>
      </c>
      <c r="M1061" s="46">
        <f>詳細表【係数】!AF1044</f>
        <v>0</v>
      </c>
      <c r="N1061" s="46">
        <f>詳細表【係数】!U1044</f>
        <v>1.3237251882910082E-4</v>
      </c>
      <c r="O1061" s="46">
        <f>詳細表【係数】!V1044</f>
        <v>7.8505570586157337E-5</v>
      </c>
      <c r="P1061" s="46">
        <f>詳細表【係数】!W1044</f>
        <v>5.6410489681238291E-5</v>
      </c>
      <c r="Q1061" s="46">
        <f>詳細表【係数】!AC1044</f>
        <v>9.7151203115813239E-12</v>
      </c>
      <c r="R1061" s="46">
        <f>詳細表【係数】!AG1044</f>
        <v>9.7151203115813239E-12</v>
      </c>
      <c r="S1061" s="46">
        <f t="shared" si="87"/>
        <v>1.3237251882910082E-4</v>
      </c>
      <c r="T1061" s="46">
        <f t="shared" si="88"/>
        <v>7.8505570586157337E-5</v>
      </c>
      <c r="U1061" s="46">
        <f t="shared" si="89"/>
        <v>5.6410489681238291E-5</v>
      </c>
      <c r="V1061" s="46">
        <f t="shared" si="90"/>
        <v>9.7151203115813239E-12</v>
      </c>
      <c r="W1061" s="46">
        <f t="shared" si="91"/>
        <v>9.7151203115813239E-12</v>
      </c>
    </row>
    <row r="1062" spans="2:23" x14ac:dyDescent="0.15">
      <c r="B1062" s="155" t="s">
        <v>125</v>
      </c>
      <c r="C1062" s="41" t="s">
        <v>993</v>
      </c>
      <c r="D1062" s="46">
        <f>詳細表【係数】!G1045</f>
        <v>2.9139072847682121E-2</v>
      </c>
      <c r="E1062" s="46">
        <f>詳細表【係数】!H1045</f>
        <v>1.6211674107582851E-2</v>
      </c>
      <c r="F1062" s="46">
        <f>詳細表【係数】!I1045</f>
        <v>1.2501000432313086E-2</v>
      </c>
      <c r="G1062" s="46">
        <f>詳細表【係数】!AA1045</f>
        <v>2.6182414423197718E-9</v>
      </c>
      <c r="H1062" s="46">
        <f>詳細表【係数】!AE1045</f>
        <v>2.4206739862515953E-9</v>
      </c>
      <c r="I1062" s="46">
        <f>詳細表【係数】!M1045</f>
        <v>5.6353962973474589E-5</v>
      </c>
      <c r="J1062" s="46">
        <f>詳細表【係数】!N1045</f>
        <v>3.1352819191343382E-5</v>
      </c>
      <c r="K1062" s="46">
        <f>詳細表【係数】!O1045</f>
        <v>2.4176504145360949E-5</v>
      </c>
      <c r="L1062" s="46">
        <f>詳細表【係数】!AB1045</f>
        <v>5.0635887444799713E-12</v>
      </c>
      <c r="M1062" s="46">
        <f>詳細表【係数】!AF1045</f>
        <v>4.6815000911371372E-12</v>
      </c>
      <c r="N1062" s="46">
        <f>詳細表【係数】!U1045</f>
        <v>1.7554531433522072E-3</v>
      </c>
      <c r="O1062" s="46">
        <f>詳細表【係数】!V1045</f>
        <v>9.7665544885110092E-4</v>
      </c>
      <c r="P1062" s="46">
        <f>詳細表【係数】!W1045</f>
        <v>7.531097718401471E-4</v>
      </c>
      <c r="Q1062" s="46">
        <f>詳細表【係数】!AC1045</f>
        <v>1.5773323310596913E-10</v>
      </c>
      <c r="R1062" s="46">
        <f>詳細表【係数】!AG1045</f>
        <v>1.4583098715628144E-10</v>
      </c>
      <c r="S1062" s="46">
        <f t="shared" si="87"/>
        <v>3.09508799540078E-2</v>
      </c>
      <c r="T1062" s="46">
        <f t="shared" si="88"/>
        <v>1.7219682375625298E-2</v>
      </c>
      <c r="U1062" s="46">
        <f t="shared" si="89"/>
        <v>1.3278286708298595E-2</v>
      </c>
      <c r="V1062" s="46">
        <f t="shared" si="90"/>
        <v>2.781038264170221E-9</v>
      </c>
      <c r="W1062" s="46">
        <f t="shared" si="91"/>
        <v>2.571186473499014E-9</v>
      </c>
    </row>
    <row r="1063" spans="2:23" x14ac:dyDescent="0.15">
      <c r="B1063" s="155" t="s">
        <v>126</v>
      </c>
      <c r="C1063" s="41" t="s">
        <v>994</v>
      </c>
      <c r="D1063" s="46">
        <f>詳細表【係数】!G1046</f>
        <v>0</v>
      </c>
      <c r="E1063" s="46">
        <f>詳細表【係数】!H1046</f>
        <v>0</v>
      </c>
      <c r="F1063" s="46">
        <f>詳細表【係数】!I1046</f>
        <v>0</v>
      </c>
      <c r="G1063" s="46">
        <f>詳細表【係数】!AA1046</f>
        <v>0</v>
      </c>
      <c r="H1063" s="46">
        <f>詳細表【係数】!AE1046</f>
        <v>0</v>
      </c>
      <c r="I1063" s="46">
        <f>詳細表【係数】!M1046</f>
        <v>1.9210673658358259E-4</v>
      </c>
      <c r="J1063" s="46">
        <f>詳細表【係数】!N1046</f>
        <v>1.2383472596576449E-4</v>
      </c>
      <c r="K1063" s="46">
        <f>詳細表【係数】!O1046</f>
        <v>1.1030685399200924E-4</v>
      </c>
      <c r="L1063" s="46">
        <f>詳細表【係数】!AB1046</f>
        <v>2.5225629548772808E-11</v>
      </c>
      <c r="M1063" s="46">
        <f>詳細表【係数】!AF1046</f>
        <v>2.4622626451989396E-11</v>
      </c>
      <c r="N1063" s="46">
        <f>詳細表【係数】!U1046</f>
        <v>1.2997945651602608E-4</v>
      </c>
      <c r="O1063" s="46">
        <f>詳細表【係数】!V1046</f>
        <v>8.3786600434170564E-5</v>
      </c>
      <c r="P1063" s="46">
        <f>詳細表【係数】!W1046</f>
        <v>7.4633639542546337E-5</v>
      </c>
      <c r="Q1063" s="46">
        <f>詳細表【係数】!AC1046</f>
        <v>1.7067666013875253E-11</v>
      </c>
      <c r="R1063" s="46">
        <f>詳細表【係数】!AG1046</f>
        <v>1.6659673997607315E-11</v>
      </c>
      <c r="S1063" s="46">
        <f t="shared" si="87"/>
        <v>3.2208619309960864E-4</v>
      </c>
      <c r="T1063" s="46">
        <f t="shared" si="88"/>
        <v>2.0762132639993506E-4</v>
      </c>
      <c r="U1063" s="46">
        <f t="shared" si="89"/>
        <v>1.8494049353455559E-4</v>
      </c>
      <c r="V1063" s="46">
        <f t="shared" si="90"/>
        <v>4.2293295562648058E-11</v>
      </c>
      <c r="W1063" s="46">
        <f t="shared" si="91"/>
        <v>4.1282300449596711E-11</v>
      </c>
    </row>
    <row r="1064" spans="2:23" x14ac:dyDescent="0.15">
      <c r="B1064" s="155" t="s">
        <v>127</v>
      </c>
      <c r="C1064" s="41" t="s">
        <v>995</v>
      </c>
      <c r="D1064" s="46">
        <f>詳細表【係数】!G1047</f>
        <v>0</v>
      </c>
      <c r="E1064" s="46">
        <f>詳細表【係数】!H1047</f>
        <v>0</v>
      </c>
      <c r="F1064" s="46">
        <f>詳細表【係数】!I1047</f>
        <v>0</v>
      </c>
      <c r="G1064" s="46">
        <f>詳細表【係数】!AA1047</f>
        <v>0</v>
      </c>
      <c r="H1064" s="46">
        <f>詳細表【係数】!AE1047</f>
        <v>0</v>
      </c>
      <c r="I1064" s="46">
        <f>詳細表【係数】!M1047</f>
        <v>0</v>
      </c>
      <c r="J1064" s="46">
        <f>詳細表【係数】!N1047</f>
        <v>0</v>
      </c>
      <c r="K1064" s="46">
        <f>詳細表【係数】!O1047</f>
        <v>0</v>
      </c>
      <c r="L1064" s="46">
        <f>詳細表【係数】!AB1047</f>
        <v>0</v>
      </c>
      <c r="M1064" s="46">
        <f>詳細表【係数】!AF1047</f>
        <v>0</v>
      </c>
      <c r="N1064" s="46">
        <f>詳細表【係数】!U1047</f>
        <v>2.4649259863108539E-3</v>
      </c>
      <c r="O1064" s="46">
        <f>詳細表【係数】!V1047</f>
        <v>1.5559051838451407E-3</v>
      </c>
      <c r="P1064" s="46">
        <f>詳細表【係数】!W1047</f>
        <v>1.3453545465638662E-3</v>
      </c>
      <c r="Q1064" s="46">
        <f>詳細表【係数】!AC1047</f>
        <v>3.8555470847597118E-10</v>
      </c>
      <c r="R1064" s="46">
        <f>詳細表【係数】!AG1047</f>
        <v>3.8466817201132191E-10</v>
      </c>
      <c r="S1064" s="46">
        <f t="shared" si="87"/>
        <v>2.4649259863108539E-3</v>
      </c>
      <c r="T1064" s="46">
        <f t="shared" si="88"/>
        <v>1.5559051838451407E-3</v>
      </c>
      <c r="U1064" s="46">
        <f t="shared" si="89"/>
        <v>1.3453545465638662E-3</v>
      </c>
      <c r="V1064" s="46">
        <f t="shared" si="90"/>
        <v>3.8555470847597118E-10</v>
      </c>
      <c r="W1064" s="46">
        <f t="shared" si="91"/>
        <v>3.8466817201132191E-10</v>
      </c>
    </row>
    <row r="1065" spans="2:23" x14ac:dyDescent="0.15">
      <c r="B1065" s="155" t="s">
        <v>128</v>
      </c>
      <c r="C1065" s="41" t="s">
        <v>996</v>
      </c>
      <c r="D1065" s="67">
        <f>詳細表【係数】!G1048</f>
        <v>0</v>
      </c>
      <c r="E1065" s="67">
        <f>詳細表【係数】!H1048</f>
        <v>0</v>
      </c>
      <c r="F1065" s="67">
        <f>詳細表【係数】!I1048</f>
        <v>0</v>
      </c>
      <c r="G1065" s="67">
        <f>詳細表【係数】!AA1048</f>
        <v>0</v>
      </c>
      <c r="H1065" s="67">
        <f>詳細表【係数】!AE1048</f>
        <v>0</v>
      </c>
      <c r="I1065" s="67">
        <f>詳細表【係数】!M1048</f>
        <v>0</v>
      </c>
      <c r="J1065" s="67">
        <f>詳細表【係数】!N1048</f>
        <v>0</v>
      </c>
      <c r="K1065" s="67">
        <f>詳細表【係数】!O1048</f>
        <v>0</v>
      </c>
      <c r="L1065" s="67">
        <f>詳細表【係数】!AB1048</f>
        <v>0</v>
      </c>
      <c r="M1065" s="67">
        <f>詳細表【係数】!AF1048</f>
        <v>0</v>
      </c>
      <c r="N1065" s="67">
        <f>詳細表【係数】!U1048</f>
        <v>1.9550234704804415E-4</v>
      </c>
      <c r="O1065" s="67">
        <f>詳細表【係数】!V1048</f>
        <v>1.5070688922844995E-4</v>
      </c>
      <c r="P1065" s="67">
        <f>詳細表【係数】!W1048</f>
        <v>1.2588908483978612E-4</v>
      </c>
      <c r="Q1065" s="67">
        <f>詳細表【係数】!AC1048</f>
        <v>3.8123706934286912E-11</v>
      </c>
      <c r="R1065" s="67">
        <f>詳細表【係数】!AG1048</f>
        <v>3.8123706934286912E-11</v>
      </c>
      <c r="S1065" s="67">
        <f t="shared" si="87"/>
        <v>1.9550234704804415E-4</v>
      </c>
      <c r="T1065" s="67">
        <f t="shared" si="88"/>
        <v>1.5070688922844995E-4</v>
      </c>
      <c r="U1065" s="67">
        <f t="shared" si="89"/>
        <v>1.2588908483978612E-4</v>
      </c>
      <c r="V1065" s="67">
        <f t="shared" si="90"/>
        <v>3.8123706934286912E-11</v>
      </c>
      <c r="W1065" s="67">
        <f t="shared" si="91"/>
        <v>3.8123706934286912E-11</v>
      </c>
    </row>
    <row r="1066" spans="2:23" x14ac:dyDescent="0.15">
      <c r="B1066" s="162" t="s">
        <v>129</v>
      </c>
      <c r="C1066" s="116" t="s">
        <v>952</v>
      </c>
      <c r="D1066" s="46">
        <f>詳細表【係数】!G1049</f>
        <v>1.5894039735099338E-2</v>
      </c>
      <c r="E1066" s="46">
        <f>詳細表【係数】!H1049</f>
        <v>8.0621296411608062E-3</v>
      </c>
      <c r="F1066" s="46">
        <f>詳細表【係数】!I1049</f>
        <v>6.6946028302942691E-3</v>
      </c>
      <c r="G1066" s="46">
        <f>詳細表【係数】!AA1049</f>
        <v>7.5667887336821405E-10</v>
      </c>
      <c r="H1066" s="46">
        <f>詳細表【係数】!AE1049</f>
        <v>6.6776910574744889E-10</v>
      </c>
      <c r="I1066" s="46">
        <f>詳細表【係数】!M1049</f>
        <v>2.8474796449765149E-3</v>
      </c>
      <c r="J1066" s="46">
        <f>詳細表【係数】!N1049</f>
        <v>1.4443621905431037E-3</v>
      </c>
      <c r="K1066" s="46">
        <f>詳細表【係数】!O1049</f>
        <v>1.1993643911917624E-3</v>
      </c>
      <c r="L1066" s="46">
        <f>詳細表【係数】!AB1049</f>
        <v>1.3556199214360937E-10</v>
      </c>
      <c r="M1066" s="46">
        <f>詳細表【係数】!AF1049</f>
        <v>1.1963345806673527E-10</v>
      </c>
      <c r="N1066" s="46">
        <f>詳細表【係数】!U1049</f>
        <v>1.8047499950200334E-3</v>
      </c>
      <c r="O1066" s="46">
        <f>詳細表【係数】!V1049</f>
        <v>9.1544558037087926E-4</v>
      </c>
      <c r="P1066" s="46">
        <f>詳細表【係数】!W1049</f>
        <v>7.6016447838326553E-4</v>
      </c>
      <c r="Q1066" s="46">
        <f>詳細表【係数】!AC1049</f>
        <v>8.5920018806000158E-11</v>
      </c>
      <c r="R1066" s="46">
        <f>詳細表【係数】!AG1049</f>
        <v>7.5824416596295135E-11</v>
      </c>
      <c r="S1066" s="46">
        <f t="shared" si="87"/>
        <v>2.0546269375095884E-2</v>
      </c>
      <c r="T1066" s="46">
        <f t="shared" si="88"/>
        <v>1.0421937412074788E-2</v>
      </c>
      <c r="U1066" s="46">
        <f t="shared" si="89"/>
        <v>8.6541316998692969E-3</v>
      </c>
      <c r="V1066" s="46">
        <f t="shared" si="90"/>
        <v>9.781608843178235E-10</v>
      </c>
      <c r="W1066" s="46">
        <f t="shared" si="91"/>
        <v>8.632269804104794E-10</v>
      </c>
    </row>
    <row r="1067" spans="2:23" x14ac:dyDescent="0.15">
      <c r="B1067" s="155" t="s">
        <v>130</v>
      </c>
      <c r="C1067" s="41" t="s">
        <v>199</v>
      </c>
      <c r="D1067" s="46">
        <f>詳細表【係数】!G1050</f>
        <v>2.2516556291390728E-2</v>
      </c>
      <c r="E1067" s="46">
        <f>詳細表【係数】!H1050</f>
        <v>1.5250074649364362E-2</v>
      </c>
      <c r="F1067" s="46">
        <f>詳細表【係数】!I1050</f>
        <v>4.2398170333260727E-3</v>
      </c>
      <c r="G1067" s="46">
        <f>詳細表【係数】!AA1050</f>
        <v>1.2114113273738856E-9</v>
      </c>
      <c r="H1067" s="46">
        <f>詳細表【係数】!AE1050</f>
        <v>1.1721753329650147E-9</v>
      </c>
      <c r="I1067" s="46">
        <f>詳細表【係数】!M1050</f>
        <v>2.2358911332591483E-3</v>
      </c>
      <c r="J1067" s="46">
        <f>詳細表【係数】!N1050</f>
        <v>1.514330444175923E-3</v>
      </c>
      <c r="K1067" s="46">
        <f>詳細表【係数】!O1050</f>
        <v>4.2101328412637822E-4</v>
      </c>
      <c r="L1067" s="46">
        <f>詳細表【係数】!AB1050</f>
        <v>1.2029298843716175E-10</v>
      </c>
      <c r="M1067" s="46">
        <f>詳細表【係数】!AF1050</f>
        <v>1.1639685925701075E-10</v>
      </c>
      <c r="N1067" s="46">
        <f>詳細表【係数】!U1050</f>
        <v>4.1650283407478349E-4</v>
      </c>
      <c r="O1067" s="46">
        <f>詳細表【係数】!V1050</f>
        <v>2.820901752965154E-4</v>
      </c>
      <c r="P1067" s="46">
        <f>詳細表【係数】!W1050</f>
        <v>7.8426549223872461E-5</v>
      </c>
      <c r="Q1067" s="46">
        <f>詳細表【係数】!AC1050</f>
        <v>2.2408233503914511E-11</v>
      </c>
      <c r="R1067" s="46">
        <f>詳細表【係数】!AG1050</f>
        <v>2.1682460758848455E-11</v>
      </c>
      <c r="S1067" s="46">
        <f t="shared" si="87"/>
        <v>2.5168950258724659E-2</v>
      </c>
      <c r="T1067" s="46">
        <f t="shared" si="88"/>
        <v>1.7046495268836798E-2</v>
      </c>
      <c r="U1067" s="46">
        <f t="shared" si="89"/>
        <v>4.7392568666763234E-3</v>
      </c>
      <c r="V1067" s="46">
        <f t="shared" si="90"/>
        <v>1.3541125493149619E-9</v>
      </c>
      <c r="W1067" s="46">
        <f t="shared" si="91"/>
        <v>1.3102546529808739E-9</v>
      </c>
    </row>
    <row r="1068" spans="2:23" x14ac:dyDescent="0.15">
      <c r="B1068" s="155" t="s">
        <v>131</v>
      </c>
      <c r="C1068" s="41" t="s">
        <v>213</v>
      </c>
      <c r="D1068" s="46">
        <f>詳細表【係数】!G1051</f>
        <v>0</v>
      </c>
      <c r="E1068" s="46">
        <f>詳細表【係数】!H1051</f>
        <v>0</v>
      </c>
      <c r="F1068" s="46">
        <f>詳細表【係数】!I1051</f>
        <v>0</v>
      </c>
      <c r="G1068" s="46">
        <f>詳細表【係数】!AA1051</f>
        <v>0</v>
      </c>
      <c r="H1068" s="46">
        <f>詳細表【係数】!AE1051</f>
        <v>0</v>
      </c>
      <c r="I1068" s="46">
        <f>詳細表【係数】!M1051</f>
        <v>3.2785109338892343E-4</v>
      </c>
      <c r="J1068" s="46">
        <f>詳細表【係数】!N1051</f>
        <v>9.5188331060130953E-5</v>
      </c>
      <c r="K1068" s="46">
        <f>詳細表【係数】!O1051</f>
        <v>5.1368913663131826E-5</v>
      </c>
      <c r="L1068" s="46">
        <f>詳細表【係数】!AB1051</f>
        <v>2.6205784675645239E-11</v>
      </c>
      <c r="M1068" s="46">
        <f>詳細表【係数】!AF1051</f>
        <v>2.174522558191839E-11</v>
      </c>
      <c r="N1068" s="46">
        <f>詳細表【係数】!U1051</f>
        <v>3.8401121839588183E-5</v>
      </c>
      <c r="O1068" s="46">
        <f>詳細表【係数】!V1051</f>
        <v>1.1149386939548458E-5</v>
      </c>
      <c r="P1068" s="46">
        <f>詳細表【係数】!W1051</f>
        <v>6.0168288351722097E-6</v>
      </c>
      <c r="Q1068" s="46">
        <f>詳細表【係数】!AC1051</f>
        <v>3.0694774259534776E-12</v>
      </c>
      <c r="R1068" s="46">
        <f>詳細表【係数】!AG1051</f>
        <v>2.5470131832379918E-12</v>
      </c>
      <c r="S1068" s="46">
        <f t="shared" si="87"/>
        <v>3.6625221522851162E-4</v>
      </c>
      <c r="T1068" s="46">
        <f t="shared" si="88"/>
        <v>1.0633771799967941E-4</v>
      </c>
      <c r="U1068" s="46">
        <f t="shared" si="89"/>
        <v>5.7385742498304038E-5</v>
      </c>
      <c r="V1068" s="46">
        <f t="shared" si="90"/>
        <v>2.9275262101598717E-11</v>
      </c>
      <c r="W1068" s="46">
        <f t="shared" si="91"/>
        <v>2.4292238765156381E-11</v>
      </c>
    </row>
    <row r="1069" spans="2:23" x14ac:dyDescent="0.15">
      <c r="B1069" s="155" t="s">
        <v>132</v>
      </c>
      <c r="C1069" s="41" t="s">
        <v>214</v>
      </c>
      <c r="D1069" s="46">
        <f>詳細表【係数】!G1052</f>
        <v>0</v>
      </c>
      <c r="E1069" s="46">
        <f>詳細表【係数】!H1052</f>
        <v>0</v>
      </c>
      <c r="F1069" s="46">
        <f>詳細表【係数】!I1052</f>
        <v>0</v>
      </c>
      <c r="G1069" s="46">
        <f>詳細表【係数】!AA1052</f>
        <v>0</v>
      </c>
      <c r="H1069" s="46">
        <f>詳細表【係数】!AE1052</f>
        <v>0</v>
      </c>
      <c r="I1069" s="46">
        <f>詳細表【係数】!M1052</f>
        <v>7.4218923233872582E-3</v>
      </c>
      <c r="J1069" s="46">
        <f>詳細表【係数】!N1052</f>
        <v>2.761659425501258E-3</v>
      </c>
      <c r="K1069" s="46">
        <f>詳細表【係数】!O1052</f>
        <v>1.9791814957286283E-3</v>
      </c>
      <c r="L1069" s="46">
        <f>詳細表【係数】!AB1052</f>
        <v>4.5483286976849116E-10</v>
      </c>
      <c r="M1069" s="46">
        <f>詳細表【係数】!AF1052</f>
        <v>4.0337702995629825E-10</v>
      </c>
      <c r="N1069" s="46">
        <f>詳細表【係数】!U1052</f>
        <v>1.6687897605607018E-3</v>
      </c>
      <c r="O1069" s="46">
        <f>詳細表【係数】!V1052</f>
        <v>6.2095066468562425E-4</v>
      </c>
      <c r="P1069" s="46">
        <f>詳細表【係数】!W1052</f>
        <v>4.4501289838920428E-4</v>
      </c>
      <c r="Q1069" s="46">
        <f>詳細表【係数】!AC1052</f>
        <v>1.0226777791484987E-10</v>
      </c>
      <c r="R1069" s="46">
        <f>詳細表【係数】!AG1052</f>
        <v>9.0698089908321405E-11</v>
      </c>
      <c r="S1069" s="46">
        <f t="shared" si="87"/>
        <v>9.0906820839479607E-3</v>
      </c>
      <c r="T1069" s="46">
        <f t="shared" si="88"/>
        <v>3.3826100901868821E-3</v>
      </c>
      <c r="U1069" s="46">
        <f t="shared" si="89"/>
        <v>2.4241943941178327E-3</v>
      </c>
      <c r="V1069" s="46">
        <f t="shared" si="90"/>
        <v>5.5710064768334097E-10</v>
      </c>
      <c r="W1069" s="46">
        <f t="shared" si="91"/>
        <v>4.9407511986461968E-10</v>
      </c>
    </row>
    <row r="1070" spans="2:23" x14ac:dyDescent="0.15">
      <c r="B1070" s="163" t="s">
        <v>133</v>
      </c>
      <c r="C1070" s="62" t="s">
        <v>997</v>
      </c>
      <c r="D1070" s="67">
        <f>詳細表【係数】!G1053</f>
        <v>0</v>
      </c>
      <c r="E1070" s="67">
        <f>詳細表【係数】!H1053</f>
        <v>0</v>
      </c>
      <c r="F1070" s="67">
        <f>詳細表【係数】!I1053</f>
        <v>0</v>
      </c>
      <c r="G1070" s="67">
        <f>詳細表【係数】!AA1053</f>
        <v>0</v>
      </c>
      <c r="H1070" s="67">
        <f>詳細表【係数】!AE1053</f>
        <v>0</v>
      </c>
      <c r="I1070" s="67">
        <f>詳細表【係数】!M1053</f>
        <v>1.2747815644665605E-2</v>
      </c>
      <c r="J1070" s="67">
        <f>詳細表【係数】!N1053</f>
        <v>9.2426911670132703E-3</v>
      </c>
      <c r="K1070" s="67">
        <f>詳細表【係数】!O1053</f>
        <v>4.6373780108856059E-3</v>
      </c>
      <c r="L1070" s="67">
        <f>詳細表【係数】!AB1053</f>
        <v>2.1998516131874958E-9</v>
      </c>
      <c r="M1070" s="67">
        <f>詳細表【係数】!AF1053</f>
        <v>2.002054309285955E-9</v>
      </c>
      <c r="N1070" s="67">
        <f>詳細表【係数】!U1053</f>
        <v>2.1979740931128379E-3</v>
      </c>
      <c r="O1070" s="67">
        <f>詳細表【係数】!V1053</f>
        <v>1.5936217075934133E-3</v>
      </c>
      <c r="P1070" s="67">
        <f>詳細表【係数】!W1053</f>
        <v>7.9957515954217262E-4</v>
      </c>
      <c r="Q1070" s="67">
        <f>詳細表【係数】!AC1053</f>
        <v>3.792976765005167E-10</v>
      </c>
      <c r="R1070" s="67">
        <f>詳細表【係数】!AG1053</f>
        <v>3.4519353177631213E-10</v>
      </c>
      <c r="S1070" s="67">
        <f t="shared" si="87"/>
        <v>1.4945789737778443E-2</v>
      </c>
      <c r="T1070" s="67">
        <f t="shared" si="88"/>
        <v>1.0836312874606683E-2</v>
      </c>
      <c r="U1070" s="67">
        <f t="shared" si="89"/>
        <v>5.4369531704277782E-3</v>
      </c>
      <c r="V1070" s="67">
        <f t="shared" si="90"/>
        <v>2.5791492896880124E-9</v>
      </c>
      <c r="W1070" s="67">
        <f t="shared" si="91"/>
        <v>2.347247841062267E-9</v>
      </c>
    </row>
    <row r="1071" spans="2:23" x14ac:dyDescent="0.15">
      <c r="B1071" s="162" t="s">
        <v>134</v>
      </c>
      <c r="C1071" s="116" t="s">
        <v>998</v>
      </c>
      <c r="D1071" s="46">
        <f>詳細表【係数】!G1054</f>
        <v>0</v>
      </c>
      <c r="E1071" s="46">
        <f>詳細表【係数】!H1054</f>
        <v>0</v>
      </c>
      <c r="F1071" s="46">
        <f>詳細表【係数】!I1054</f>
        <v>0</v>
      </c>
      <c r="G1071" s="46">
        <f>詳細表【係数】!AA1054</f>
        <v>0</v>
      </c>
      <c r="H1071" s="46">
        <f>詳細表【係数】!AE1054</f>
        <v>0</v>
      </c>
      <c r="I1071" s="46">
        <f>詳細表【係数】!M1054</f>
        <v>0</v>
      </c>
      <c r="J1071" s="46">
        <f>詳細表【係数】!N1054</f>
        <v>0</v>
      </c>
      <c r="K1071" s="46">
        <f>詳細表【係数】!O1054</f>
        <v>0</v>
      </c>
      <c r="L1071" s="46">
        <f>詳細表【係数】!AB1054</f>
        <v>0</v>
      </c>
      <c r="M1071" s="46">
        <f>詳細表【係数】!AF1054</f>
        <v>0</v>
      </c>
      <c r="N1071" s="46">
        <f>詳細表【係数】!U1054</f>
        <v>2.0115337303209073E-4</v>
      </c>
      <c r="O1071" s="46">
        <f>詳細表【係数】!V1054</f>
        <v>9.7282334399836931E-5</v>
      </c>
      <c r="P1071" s="46">
        <f>詳細表【係数】!W1054</f>
        <v>5.6232534078776158E-5</v>
      </c>
      <c r="Q1071" s="46">
        <f>詳細表【係数】!AC1054</f>
        <v>2.1768333771412597E-11</v>
      </c>
      <c r="R1071" s="46">
        <f>詳細表【係数】!AG1054</f>
        <v>2.1341503697463331E-11</v>
      </c>
      <c r="S1071" s="46">
        <f t="shared" si="87"/>
        <v>2.0115337303209073E-4</v>
      </c>
      <c r="T1071" s="46">
        <f t="shared" si="88"/>
        <v>9.7282334399836931E-5</v>
      </c>
      <c r="U1071" s="46">
        <f t="shared" si="89"/>
        <v>5.6232534078776158E-5</v>
      </c>
      <c r="V1071" s="46">
        <f t="shared" si="90"/>
        <v>2.1768333771412597E-11</v>
      </c>
      <c r="W1071" s="46">
        <f t="shared" si="91"/>
        <v>2.1341503697463331E-11</v>
      </c>
    </row>
    <row r="1072" spans="2:23" x14ac:dyDescent="0.15">
      <c r="B1072" s="155" t="s">
        <v>135</v>
      </c>
      <c r="C1072" s="41" t="s">
        <v>999</v>
      </c>
      <c r="D1072" s="46">
        <f>詳細表【係数】!G1055</f>
        <v>0</v>
      </c>
      <c r="E1072" s="46">
        <f>詳細表【係数】!H1055</f>
        <v>0</v>
      </c>
      <c r="F1072" s="46">
        <f>詳細表【係数】!I1055</f>
        <v>0</v>
      </c>
      <c r="G1072" s="46">
        <f>詳細表【係数】!AA1055</f>
        <v>0</v>
      </c>
      <c r="H1072" s="46">
        <f>詳細表【係数】!AE1055</f>
        <v>0</v>
      </c>
      <c r="I1072" s="46">
        <f>詳細表【係数】!M1055</f>
        <v>2.1249773382342316E-4</v>
      </c>
      <c r="J1072" s="46">
        <f>詳細表【係数】!N1055</f>
        <v>8.5748902399061068E-5</v>
      </c>
      <c r="K1072" s="46">
        <f>詳細表【係数】!O1055</f>
        <v>6.5018155207962578E-5</v>
      </c>
      <c r="L1072" s="46">
        <f>詳細表【係数】!AB1055</f>
        <v>4.1261226868930465E-11</v>
      </c>
      <c r="M1072" s="46">
        <f>詳細表【係数】!AF1055</f>
        <v>3.80943055924027E-11</v>
      </c>
      <c r="N1072" s="46">
        <f>詳細表【係数】!U1055</f>
        <v>1.3408729752955789E-2</v>
      </c>
      <c r="O1072" s="46">
        <f>詳細表【係数】!V1055</f>
        <v>5.4108052739847805E-3</v>
      </c>
      <c r="P1072" s="46">
        <f>詳細表【係数】!W1055</f>
        <v>4.1026831511706561E-3</v>
      </c>
      <c r="Q1072" s="46">
        <f>詳細表【係数】!AC1055</f>
        <v>2.6036072498571842E-9</v>
      </c>
      <c r="R1072" s="46">
        <f>詳細表【係数】!AG1055</f>
        <v>2.4037726879454195E-9</v>
      </c>
      <c r="S1072" s="46">
        <f t="shared" si="87"/>
        <v>1.3621227486779212E-2</v>
      </c>
      <c r="T1072" s="46">
        <f t="shared" si="88"/>
        <v>5.4965541763838414E-3</v>
      </c>
      <c r="U1072" s="46">
        <f t="shared" si="89"/>
        <v>4.1677013063786189E-3</v>
      </c>
      <c r="V1072" s="46">
        <f t="shared" si="90"/>
        <v>2.6448684767261147E-9</v>
      </c>
      <c r="W1072" s="46">
        <f t="shared" si="91"/>
        <v>2.4418669935378221E-9</v>
      </c>
    </row>
    <row r="1073" spans="2:23" x14ac:dyDescent="0.15">
      <c r="B1073" s="155" t="s">
        <v>136</v>
      </c>
      <c r="C1073" s="41" t="s">
        <v>1000</v>
      </c>
      <c r="D1073" s="46">
        <f>詳細表【係数】!G1056</f>
        <v>8.211920529801324E-2</v>
      </c>
      <c r="E1073" s="46">
        <f>詳細表【係数】!H1056</f>
        <v>5.6240488282485096E-2</v>
      </c>
      <c r="F1073" s="46">
        <f>詳細表【係数】!I1056</f>
        <v>2.4341625035162354E-2</v>
      </c>
      <c r="G1073" s="46">
        <f>詳細表【係数】!AA1056</f>
        <v>1.1859559909024895E-8</v>
      </c>
      <c r="H1073" s="46">
        <f>詳細表【係数】!AE1056</f>
        <v>8.9068377428928414E-9</v>
      </c>
      <c r="I1073" s="46">
        <f>詳細表【係数】!M1056</f>
        <v>1.8642214088487054E-3</v>
      </c>
      <c r="J1073" s="46">
        <f>詳細表【係数】!N1056</f>
        <v>1.2767381505925271E-3</v>
      </c>
      <c r="K1073" s="46">
        <f>詳細表【係数】!O1056</f>
        <v>5.5258910935679926E-4</v>
      </c>
      <c r="L1073" s="46">
        <f>詳細表【係数】!AB1056</f>
        <v>2.6922868288476858E-10</v>
      </c>
      <c r="M1073" s="46">
        <f>詳細表【係数】!AF1056</f>
        <v>2.0219773858240488E-10</v>
      </c>
      <c r="N1073" s="46">
        <f>詳細表【係数】!U1056</f>
        <v>3.6690803473279762E-3</v>
      </c>
      <c r="O1073" s="46">
        <f>詳細表【係数】!V1056</f>
        <v>2.5128210816524766E-3</v>
      </c>
      <c r="P1073" s="46">
        <f>詳細表【係数】!W1056</f>
        <v>1.0875821035338444E-3</v>
      </c>
      <c r="Q1073" s="46">
        <f>詳細表【係数】!AC1056</f>
        <v>5.298843069931018E-10</v>
      </c>
      <c r="R1073" s="46">
        <f>詳細表【係数】!AG1056</f>
        <v>3.979568871945457E-10</v>
      </c>
      <c r="S1073" s="46">
        <f t="shared" si="87"/>
        <v>8.7652507054189921E-2</v>
      </c>
      <c r="T1073" s="46">
        <f t="shared" si="88"/>
        <v>6.0030047514730095E-2</v>
      </c>
      <c r="U1073" s="46">
        <f t="shared" si="89"/>
        <v>2.5981796248053E-2</v>
      </c>
      <c r="V1073" s="46">
        <f t="shared" si="90"/>
        <v>1.2658672898902766E-8</v>
      </c>
      <c r="W1073" s="46">
        <f t="shared" si="91"/>
        <v>9.5069923686697911E-9</v>
      </c>
    </row>
    <row r="1074" spans="2:23" x14ac:dyDescent="0.15">
      <c r="B1074" s="155" t="s">
        <v>137</v>
      </c>
      <c r="C1074" s="41" t="s">
        <v>1001</v>
      </c>
      <c r="D1074" s="46">
        <f>詳細表【係数】!G1057</f>
        <v>0.52847682119205308</v>
      </c>
      <c r="E1074" s="46">
        <f>詳細表【係数】!H1057</f>
        <v>0.37100207043175715</v>
      </c>
      <c r="F1074" s="46">
        <f>詳細表【係数】!I1057</f>
        <v>0.15642012827070501</v>
      </c>
      <c r="G1074" s="46">
        <f>詳細表【係数】!AA1057</f>
        <v>4.6017852733905286E-8</v>
      </c>
      <c r="H1074" s="46">
        <f>詳細表【係数】!AE1057</f>
        <v>4.2117654791528509E-8</v>
      </c>
      <c r="I1074" s="46">
        <f>詳細表【係数】!M1057</f>
        <v>4.8283498229662264E-3</v>
      </c>
      <c r="J1074" s="46">
        <f>詳細表【係数】!N1057</f>
        <v>3.3896051998055258E-3</v>
      </c>
      <c r="K1074" s="46">
        <f>詳細表【係数】!O1057</f>
        <v>1.4291092217453148E-3</v>
      </c>
      <c r="L1074" s="46">
        <f>詳細表【係数】!AB1057</f>
        <v>4.2043526260973247E-10</v>
      </c>
      <c r="M1074" s="46">
        <f>詳細表【係数】!AF1057</f>
        <v>3.8480168458046145E-10</v>
      </c>
      <c r="N1074" s="46">
        <f>詳細表【係数】!U1057</f>
        <v>5.5519724613770829E-3</v>
      </c>
      <c r="O1074" s="46">
        <f>詳細表【係数】!V1057</f>
        <v>3.8976038220651685E-3</v>
      </c>
      <c r="P1074" s="46">
        <f>詳細表【係数】!W1057</f>
        <v>1.643289184576037E-3</v>
      </c>
      <c r="Q1074" s="46">
        <f>詳細表【係数】!AC1057</f>
        <v>4.8344570824138573E-10</v>
      </c>
      <c r="R1074" s="46">
        <f>詳細表【係数】!AG1057</f>
        <v>4.4247174173675784E-10</v>
      </c>
      <c r="S1074" s="46">
        <f t="shared" si="87"/>
        <v>0.53885714347639635</v>
      </c>
      <c r="T1074" s="46">
        <f t="shared" si="88"/>
        <v>0.37828927945362784</v>
      </c>
      <c r="U1074" s="46">
        <f t="shared" si="89"/>
        <v>0.15949252667702637</v>
      </c>
      <c r="V1074" s="46">
        <f t="shared" si="90"/>
        <v>4.6921733704756405E-8</v>
      </c>
      <c r="W1074" s="46">
        <f t="shared" si="91"/>
        <v>4.2944928217845732E-8</v>
      </c>
    </row>
    <row r="1075" spans="2:23" x14ac:dyDescent="0.15">
      <c r="B1075" s="163" t="s">
        <v>138</v>
      </c>
      <c r="C1075" s="62" t="s">
        <v>204</v>
      </c>
      <c r="D1075" s="67">
        <f>詳細表【係数】!G1058</f>
        <v>8.874172185430465E-2</v>
      </c>
      <c r="E1075" s="67">
        <f>詳細表【係数】!H1058</f>
        <v>6.4866910127175784E-2</v>
      </c>
      <c r="F1075" s="67">
        <f>詳細表【係数】!I1058</f>
        <v>3.0628557404911216E-2</v>
      </c>
      <c r="G1075" s="67">
        <f>詳細表【係数】!AA1058</f>
        <v>1.5083147746586183E-8</v>
      </c>
      <c r="H1075" s="67">
        <f>詳細表【係数】!AE1058</f>
        <v>9.7233048115806146E-9</v>
      </c>
      <c r="I1075" s="67">
        <f>詳細表【係数】!M1058</f>
        <v>1.8211527235620381E-3</v>
      </c>
      <c r="J1075" s="67">
        <f>詳細表【係数】!N1058</f>
        <v>1.3311951535165056E-3</v>
      </c>
      <c r="K1075" s="67">
        <f>詳細表【係数】!O1058</f>
        <v>6.2855756651091583E-4</v>
      </c>
      <c r="L1075" s="67">
        <f>詳細表【係数】!AB1058</f>
        <v>3.0953552652135748E-10</v>
      </c>
      <c r="M1075" s="67">
        <f>詳細表【係数】!AF1058</f>
        <v>1.995411252973671E-10</v>
      </c>
      <c r="N1075" s="67">
        <f>詳細表【係数】!U1058</f>
        <v>4.6711652029689122E-3</v>
      </c>
      <c r="O1075" s="67">
        <f>詳細表【係数】!V1058</f>
        <v>3.4144486615624216E-3</v>
      </c>
      <c r="P1075" s="67">
        <f>詳細表【係数】!W1058</f>
        <v>1.6122185661649638E-3</v>
      </c>
      <c r="Q1075" s="67">
        <f>詳細表【係数】!AC1058</f>
        <v>7.9394306796036883E-10</v>
      </c>
      <c r="R1075" s="67">
        <f>詳細表【係数】!AG1058</f>
        <v>5.1181295725007824E-10</v>
      </c>
      <c r="S1075" s="67">
        <f t="shared" si="87"/>
        <v>9.5234039780835597E-2</v>
      </c>
      <c r="T1075" s="67">
        <f t="shared" si="88"/>
        <v>6.9612553942254712E-2</v>
      </c>
      <c r="U1075" s="67">
        <f t="shared" si="89"/>
        <v>3.2869333537587093E-2</v>
      </c>
      <c r="V1075" s="67">
        <f t="shared" si="90"/>
        <v>1.6186626341067909E-8</v>
      </c>
      <c r="W1075" s="67">
        <f t="shared" si="91"/>
        <v>1.0434658894128059E-8</v>
      </c>
    </row>
    <row r="1076" spans="2:23" x14ac:dyDescent="0.15">
      <c r="B1076" s="155" t="s">
        <v>139</v>
      </c>
      <c r="C1076" s="41" t="s">
        <v>1002</v>
      </c>
      <c r="D1076" s="46">
        <f>詳細表【係数】!G1059</f>
        <v>0</v>
      </c>
      <c r="E1076" s="46">
        <f>詳細表【係数】!H1059</f>
        <v>0</v>
      </c>
      <c r="F1076" s="46">
        <f>詳細表【係数】!I1059</f>
        <v>0</v>
      </c>
      <c r="G1076" s="46">
        <f>詳細表【係数】!AA1059</f>
        <v>0</v>
      </c>
      <c r="H1076" s="46">
        <f>詳細表【係数】!AE1059</f>
        <v>0</v>
      </c>
      <c r="I1076" s="46">
        <f>詳細表【係数】!M1059</f>
        <v>2.4381189559279579E-3</v>
      </c>
      <c r="J1076" s="46">
        <f>詳細表【係数】!N1059</f>
        <v>0</v>
      </c>
      <c r="K1076" s="46">
        <f>詳細表【係数】!O1059</f>
        <v>0</v>
      </c>
      <c r="L1076" s="46">
        <f>詳細表【係数】!AB1059</f>
        <v>0</v>
      </c>
      <c r="M1076" s="46">
        <f>詳細表【係数】!AF1059</f>
        <v>0</v>
      </c>
      <c r="N1076" s="46">
        <f>詳細表【係数】!U1059</f>
        <v>1.9655818810950204E-4</v>
      </c>
      <c r="O1076" s="46">
        <f>詳細表【係数】!V1059</f>
        <v>0</v>
      </c>
      <c r="P1076" s="46">
        <f>詳細表【係数】!W1059</f>
        <v>0</v>
      </c>
      <c r="Q1076" s="46">
        <f>詳細表【係数】!AC1059</f>
        <v>0</v>
      </c>
      <c r="R1076" s="46">
        <f>詳細表【係数】!AG1059</f>
        <v>0</v>
      </c>
      <c r="S1076" s="46">
        <f t="shared" si="87"/>
        <v>2.6346771440374601E-3</v>
      </c>
      <c r="T1076" s="46">
        <f t="shared" si="88"/>
        <v>0</v>
      </c>
      <c r="U1076" s="46">
        <f t="shared" si="89"/>
        <v>0</v>
      </c>
      <c r="V1076" s="46">
        <f t="shared" si="90"/>
        <v>0</v>
      </c>
      <c r="W1076" s="46">
        <f t="shared" si="91"/>
        <v>0</v>
      </c>
    </row>
    <row r="1077" spans="2:23" x14ac:dyDescent="0.15">
      <c r="B1077" s="155" t="s">
        <v>140</v>
      </c>
      <c r="C1077" s="41" t="s">
        <v>1003</v>
      </c>
      <c r="D1077" s="91">
        <f>詳細表【係数】!G1060</f>
        <v>0</v>
      </c>
      <c r="E1077" s="91">
        <f>詳細表【係数】!H1060</f>
        <v>0</v>
      </c>
      <c r="F1077" s="91">
        <f>詳細表【係数】!I1060</f>
        <v>0</v>
      </c>
      <c r="G1077" s="91">
        <f>詳細表【係数】!AA1060</f>
        <v>0</v>
      </c>
      <c r="H1077" s="91">
        <f>詳細表【係数】!AE1060</f>
        <v>0</v>
      </c>
      <c r="I1077" s="91">
        <f>詳細表【係数】!M1060</f>
        <v>3.2802911210769213E-3</v>
      </c>
      <c r="J1077" s="91">
        <f>詳細表【係数】!N1060</f>
        <v>1.3496199793949521E-3</v>
      </c>
      <c r="K1077" s="91">
        <f>詳細表【係数】!O1060</f>
        <v>3.5118246238120658E-5</v>
      </c>
      <c r="L1077" s="91">
        <f>詳細表【係数】!AB1060</f>
        <v>1.119195179384385E-11</v>
      </c>
      <c r="M1077" s="91">
        <f>詳細表【係数】!AF1060</f>
        <v>1.119195179384385E-11</v>
      </c>
      <c r="N1077" s="91">
        <f>詳細表【係数】!U1060</f>
        <v>3.490248245282139E-4</v>
      </c>
      <c r="O1077" s="91">
        <f>詳細表【係数】!V1060</f>
        <v>1.4360032664827887E-4</v>
      </c>
      <c r="P1077" s="91">
        <f>詳細表【係数】!W1060</f>
        <v>3.7366011974494034E-6</v>
      </c>
      <c r="Q1077" s="91">
        <f>詳細表【係数】!AC1060</f>
        <v>1.1908299802647238E-12</v>
      </c>
      <c r="R1077" s="91">
        <f>詳細表【係数】!AG1060</f>
        <v>1.1908299802647238E-12</v>
      </c>
      <c r="S1077" s="91">
        <f t="shared" si="87"/>
        <v>3.6293159456051351E-3</v>
      </c>
      <c r="T1077" s="91">
        <f t="shared" si="88"/>
        <v>1.4932203060432311E-3</v>
      </c>
      <c r="U1077" s="91">
        <f t="shared" si="89"/>
        <v>3.8854847435570059E-5</v>
      </c>
      <c r="V1077" s="91">
        <f t="shared" si="90"/>
        <v>1.2382781774108573E-11</v>
      </c>
      <c r="W1077" s="91">
        <f t="shared" si="91"/>
        <v>1.2382781774108573E-11</v>
      </c>
    </row>
    <row r="1078" spans="2:23" x14ac:dyDescent="0.15">
      <c r="B1078" s="160"/>
      <c r="C1078" s="353" t="s">
        <v>272</v>
      </c>
      <c r="D1078" s="138">
        <f t="shared" ref="D1078:W1078" si="92">SUM(D971:D1077)</f>
        <v>0.99622445911832924</v>
      </c>
      <c r="E1078" s="138">
        <f t="shared" si="92"/>
        <v>0.70992437866149072</v>
      </c>
      <c r="F1078" s="138">
        <f t="shared" si="92"/>
        <v>0.35912462699351722</v>
      </c>
      <c r="G1078" s="138">
        <f t="shared" si="92"/>
        <v>1.0378523867086867E-7</v>
      </c>
      <c r="H1078" s="138">
        <f t="shared" si="92"/>
        <v>8.8330952911629715E-8</v>
      </c>
      <c r="I1078" s="138">
        <f t="shared" si="92"/>
        <v>0.14236902016092715</v>
      </c>
      <c r="J1078" s="138">
        <f t="shared" si="92"/>
        <v>6.8668078200621624E-2</v>
      </c>
      <c r="K1078" s="138">
        <f t="shared" si="92"/>
        <v>3.2286369681107575E-2</v>
      </c>
      <c r="L1078" s="138">
        <f t="shared" si="92"/>
        <v>8.6428632418372993E-9</v>
      </c>
      <c r="M1078" s="138">
        <f t="shared" si="92"/>
        <v>7.8062091318123086E-9</v>
      </c>
      <c r="N1078" s="138">
        <f t="shared" si="92"/>
        <v>0.11222442443300097</v>
      </c>
      <c r="O1078" s="138">
        <f t="shared" si="92"/>
        <v>6.7190567468936271E-2</v>
      </c>
      <c r="P1078" s="138">
        <f t="shared" si="92"/>
        <v>3.5415840945926202E-2</v>
      </c>
      <c r="Q1078" s="138">
        <f t="shared" si="92"/>
        <v>1.0648958636252049E-8</v>
      </c>
      <c r="R1078" s="138">
        <f t="shared" si="92"/>
        <v>9.5130391435820833E-9</v>
      </c>
      <c r="S1078" s="138">
        <f t="shared" si="92"/>
        <v>1.2508179037122575</v>
      </c>
      <c r="T1078" s="138">
        <f t="shared" si="92"/>
        <v>0.84578302433104857</v>
      </c>
      <c r="U1078" s="138">
        <f t="shared" si="92"/>
        <v>0.42682683762055096</v>
      </c>
      <c r="V1078" s="138">
        <f t="shared" si="92"/>
        <v>1.2307706054895802E-7</v>
      </c>
      <c r="W1078" s="138">
        <f t="shared" si="92"/>
        <v>1.0565020118702412E-7</v>
      </c>
    </row>
    <row r="1079" spans="2:23" x14ac:dyDescent="0.15">
      <c r="B1079" s="354" t="s">
        <v>287</v>
      </c>
    </row>
    <row r="1085" spans="2:23" x14ac:dyDescent="0.15">
      <c r="W1085" s="10" t="str">
        <f>"（単位："&amp;入力表1【係数】!$L$15&amp;"、人）"</f>
        <v>（単位：円、人）</v>
      </c>
    </row>
    <row r="1086" spans="2:23" x14ac:dyDescent="0.15">
      <c r="B1086" s="460" t="s">
        <v>593</v>
      </c>
      <c r="C1086" s="460" t="s">
        <v>525</v>
      </c>
      <c r="D1086" s="337" t="s">
        <v>8</v>
      </c>
      <c r="E1086" s="338"/>
      <c r="F1086" s="338"/>
      <c r="G1086" s="338"/>
      <c r="H1086" s="339"/>
      <c r="I1086" s="340" t="s">
        <v>854</v>
      </c>
      <c r="J1086" s="341"/>
      <c r="K1086" s="341"/>
      <c r="L1086" s="341"/>
      <c r="M1086" s="342"/>
      <c r="N1086" s="343" t="s">
        <v>833</v>
      </c>
      <c r="O1086" s="344"/>
      <c r="P1086" s="344"/>
      <c r="Q1086" s="344"/>
      <c r="R1086" s="345"/>
      <c r="S1086" s="346" t="s">
        <v>366</v>
      </c>
      <c r="T1086" s="347"/>
      <c r="U1086" s="347"/>
      <c r="V1086" s="347"/>
      <c r="W1086" s="348"/>
    </row>
    <row r="1087" spans="2:23" x14ac:dyDescent="0.15">
      <c r="B1087" s="498"/>
      <c r="C1087" s="498"/>
      <c r="D1087" s="349"/>
      <c r="E1087" s="338"/>
      <c r="F1087" s="339"/>
      <c r="G1087" s="349"/>
      <c r="H1087" s="339"/>
      <c r="I1087" s="350"/>
      <c r="J1087" s="341"/>
      <c r="K1087" s="342"/>
      <c r="L1087" s="350"/>
      <c r="M1087" s="342"/>
      <c r="N1087" s="351"/>
      <c r="O1087" s="344"/>
      <c r="P1087" s="345"/>
      <c r="Q1087" s="351"/>
      <c r="R1087" s="345"/>
      <c r="S1087" s="352"/>
      <c r="T1087" s="347"/>
      <c r="U1087" s="348"/>
      <c r="V1087" s="352"/>
      <c r="W1087" s="348"/>
    </row>
    <row r="1088" spans="2:23" x14ac:dyDescent="0.15">
      <c r="B1088" s="498"/>
      <c r="C1088" s="498"/>
      <c r="D1088" s="519" t="s">
        <v>364</v>
      </c>
      <c r="E1088" s="520" t="s">
        <v>228</v>
      </c>
      <c r="F1088" s="521" t="s">
        <v>365</v>
      </c>
      <c r="G1088" s="527" t="s">
        <v>368</v>
      </c>
      <c r="H1088" s="543" t="s">
        <v>367</v>
      </c>
      <c r="I1088" s="545" t="s">
        <v>364</v>
      </c>
      <c r="J1088" s="546" t="s">
        <v>228</v>
      </c>
      <c r="K1088" s="547" t="s">
        <v>365</v>
      </c>
      <c r="L1088" s="529" t="s">
        <v>368</v>
      </c>
      <c r="M1088" s="531" t="s">
        <v>367</v>
      </c>
      <c r="N1088" s="549" t="s">
        <v>364</v>
      </c>
      <c r="O1088" s="518" t="s">
        <v>228</v>
      </c>
      <c r="P1088" s="537" t="s">
        <v>365</v>
      </c>
      <c r="Q1088" s="533" t="s">
        <v>368</v>
      </c>
      <c r="R1088" s="535" t="s">
        <v>367</v>
      </c>
      <c r="S1088" s="539" t="s">
        <v>364</v>
      </c>
      <c r="T1088" s="540" t="s">
        <v>228</v>
      </c>
      <c r="U1088" s="541" t="s">
        <v>365</v>
      </c>
      <c r="V1088" s="523" t="s">
        <v>368</v>
      </c>
      <c r="W1088" s="525" t="s">
        <v>367</v>
      </c>
    </row>
    <row r="1089" spans="2:23" x14ac:dyDescent="0.15">
      <c r="B1089" s="498"/>
      <c r="C1089" s="498"/>
      <c r="D1089" s="519"/>
      <c r="E1089" s="520"/>
      <c r="F1089" s="522"/>
      <c r="G1089" s="528"/>
      <c r="H1089" s="544"/>
      <c r="I1089" s="545"/>
      <c r="J1089" s="546"/>
      <c r="K1089" s="548"/>
      <c r="L1089" s="530"/>
      <c r="M1089" s="532"/>
      <c r="N1089" s="549"/>
      <c r="O1089" s="518"/>
      <c r="P1089" s="538"/>
      <c r="Q1089" s="534"/>
      <c r="R1089" s="536"/>
      <c r="S1089" s="539"/>
      <c r="T1089" s="540"/>
      <c r="U1089" s="542"/>
      <c r="V1089" s="524"/>
      <c r="W1089" s="526"/>
    </row>
    <row r="1090" spans="2:23" x14ac:dyDescent="0.15">
      <c r="B1090" s="459"/>
      <c r="C1090" s="459"/>
      <c r="D1090" s="519"/>
      <c r="E1090" s="520"/>
      <c r="F1090" s="522"/>
      <c r="G1090" s="528"/>
      <c r="H1090" s="544"/>
      <c r="I1090" s="545"/>
      <c r="J1090" s="546"/>
      <c r="K1090" s="548"/>
      <c r="L1090" s="530"/>
      <c r="M1090" s="532"/>
      <c r="N1090" s="549"/>
      <c r="O1090" s="518"/>
      <c r="P1090" s="538"/>
      <c r="Q1090" s="534"/>
      <c r="R1090" s="536"/>
      <c r="S1090" s="539"/>
      <c r="T1090" s="540"/>
      <c r="U1090" s="542"/>
      <c r="V1090" s="524"/>
      <c r="W1090" s="526"/>
    </row>
    <row r="1091" spans="2:23" x14ac:dyDescent="0.15">
      <c r="B1091" s="155" t="s">
        <v>1046</v>
      </c>
      <c r="C1091" s="41" t="s">
        <v>141</v>
      </c>
      <c r="D1091" s="134">
        <f>詳細表【係数】!G1072</f>
        <v>0</v>
      </c>
      <c r="E1091" s="134">
        <f>詳細表【係数】!H1072</f>
        <v>0</v>
      </c>
      <c r="F1091" s="134">
        <f>詳細表【係数】!I1072</f>
        <v>0</v>
      </c>
      <c r="G1091" s="134">
        <f>詳細表【係数】!AA1072</f>
        <v>0</v>
      </c>
      <c r="H1091" s="134">
        <f>詳細表【係数】!AE1072</f>
        <v>0</v>
      </c>
      <c r="I1091" s="134">
        <f>詳細表【係数】!M1072</f>
        <v>4.0772349481260336E-7</v>
      </c>
      <c r="J1091" s="134">
        <f>詳細表【係数】!N1072</f>
        <v>2.3673385079628383E-7</v>
      </c>
      <c r="K1091" s="134">
        <f>詳細表【係数】!O1072</f>
        <v>3.2961135355437186E-8</v>
      </c>
      <c r="L1091" s="134">
        <f>詳細表【係数】!AB1072</f>
        <v>2.0981508967467828E-13</v>
      </c>
      <c r="M1091" s="134">
        <f>詳細表【係数】!AF1072</f>
        <v>2.7353194206054682E-14</v>
      </c>
      <c r="N1091" s="134">
        <f>詳細表【係数】!U1072</f>
        <v>6.4643306877696808E-5</v>
      </c>
      <c r="O1091" s="134">
        <f>詳細表【係数】!V1072</f>
        <v>3.7533424391931849E-5</v>
      </c>
      <c r="P1091" s="134">
        <f>詳細表【係数】!W1072</f>
        <v>5.2258866975476641E-6</v>
      </c>
      <c r="Q1091" s="134">
        <f>詳細表【係数】!AC1072</f>
        <v>3.3265537556636402E-11</v>
      </c>
      <c r="R1091" s="134">
        <f>詳細表【係数】!AG1072</f>
        <v>4.3367648655124134E-12</v>
      </c>
      <c r="S1091" s="134">
        <f t="shared" ref="S1091:S1154" si="93">D1091+I1091+N1091</f>
        <v>6.505103037250941E-5</v>
      </c>
      <c r="T1091" s="134">
        <f t="shared" ref="T1091:T1154" si="94">E1091+J1091+O1091</f>
        <v>3.7770158242728131E-5</v>
      </c>
      <c r="U1091" s="134">
        <f t="shared" ref="U1091:U1154" si="95">F1091+K1091+P1091</f>
        <v>5.2588478329031017E-6</v>
      </c>
      <c r="V1091" s="134">
        <f t="shared" ref="V1091:V1154" si="96">G1091+L1091+Q1091</f>
        <v>3.3475352646311079E-11</v>
      </c>
      <c r="W1091" s="134">
        <f t="shared" ref="W1091:W1154" si="97">H1091+M1091+R1091</f>
        <v>4.3641180597184681E-12</v>
      </c>
    </row>
    <row r="1092" spans="2:23" x14ac:dyDescent="0.15">
      <c r="B1092" s="155" t="s">
        <v>1047</v>
      </c>
      <c r="C1092" s="41" t="s">
        <v>205</v>
      </c>
      <c r="D1092" s="46">
        <f>詳細表【係数】!G1073</f>
        <v>0</v>
      </c>
      <c r="E1092" s="46">
        <f>詳細表【係数】!H1073</f>
        <v>0</v>
      </c>
      <c r="F1092" s="46">
        <f>詳細表【係数】!I1073</f>
        <v>0</v>
      </c>
      <c r="G1092" s="46">
        <f>詳細表【係数】!AA1073</f>
        <v>0</v>
      </c>
      <c r="H1092" s="46">
        <f>詳細表【係数】!AE1073</f>
        <v>0</v>
      </c>
      <c r="I1092" s="46">
        <f>詳細表【係数】!M1073</f>
        <v>4.7159535760073765E-9</v>
      </c>
      <c r="J1092" s="46">
        <f>詳細表【係数】!N1073</f>
        <v>1.3736045063638386E-9</v>
      </c>
      <c r="K1092" s="46">
        <f>詳細表【係数】!O1073</f>
        <v>4.5598621548296676E-10</v>
      </c>
      <c r="L1092" s="46">
        <f>詳細表【係数】!AB1073</f>
        <v>6.3100787284605736E-16</v>
      </c>
      <c r="M1092" s="46">
        <f>詳細表【係数】!AF1073</f>
        <v>2.656875254088663E-16</v>
      </c>
      <c r="N1092" s="46">
        <f>詳細表【係数】!U1073</f>
        <v>6.6770062618608459E-6</v>
      </c>
      <c r="O1092" s="46">
        <f>詳細表【係数】!V1073</f>
        <v>1.9447956266941168E-6</v>
      </c>
      <c r="P1092" s="46">
        <f>詳細表【係数】!W1073</f>
        <v>6.456006758827424E-7</v>
      </c>
      <c r="Q1092" s="46">
        <f>詳細表【係数】!AC1073</f>
        <v>8.9340224630532428E-13</v>
      </c>
      <c r="R1092" s="46">
        <f>詳細表【係数】!AG1073</f>
        <v>3.7616936686539978E-13</v>
      </c>
      <c r="S1092" s="46">
        <f t="shared" si="93"/>
        <v>6.6817222154368536E-6</v>
      </c>
      <c r="T1092" s="46">
        <f t="shared" si="94"/>
        <v>1.9461692312004808E-6</v>
      </c>
      <c r="U1092" s="46">
        <f t="shared" si="95"/>
        <v>6.460566620982254E-7</v>
      </c>
      <c r="V1092" s="46">
        <f t="shared" si="96"/>
        <v>8.9403325417817029E-13</v>
      </c>
      <c r="W1092" s="46">
        <f t="shared" si="97"/>
        <v>3.7643505439080866E-13</v>
      </c>
    </row>
    <row r="1093" spans="2:23" x14ac:dyDescent="0.15">
      <c r="B1093" s="155" t="s">
        <v>36</v>
      </c>
      <c r="C1093" s="41" t="s">
        <v>142</v>
      </c>
      <c r="D1093" s="46">
        <f>詳細表【係数】!G1074</f>
        <v>0</v>
      </c>
      <c r="E1093" s="46">
        <f>詳細表【係数】!H1074</f>
        <v>0</v>
      </c>
      <c r="F1093" s="46">
        <f>詳細表【係数】!I1074</f>
        <v>0</v>
      </c>
      <c r="G1093" s="46">
        <f>詳細表【係数】!AA1074</f>
        <v>0</v>
      </c>
      <c r="H1093" s="46">
        <f>詳細表【係数】!AE1074</f>
        <v>0</v>
      </c>
      <c r="I1093" s="46">
        <f>詳細表【係数】!M1074</f>
        <v>1.4753809174538192E-7</v>
      </c>
      <c r="J1093" s="46">
        <f>詳細表【係数】!N1074</f>
        <v>9.7127910235524075E-8</v>
      </c>
      <c r="K1093" s="46">
        <f>詳細表【係数】!O1074</f>
        <v>6.6872200152272346E-8</v>
      </c>
      <c r="L1093" s="46">
        <f>詳細表【係数】!AB1074</f>
        <v>4.9606082907883287E-15</v>
      </c>
      <c r="M1093" s="46">
        <f>詳細表【係数】!AF1074</f>
        <v>4.4805494239378452E-15</v>
      </c>
      <c r="N1093" s="46">
        <f>詳細表【係数】!U1074</f>
        <v>3.1125190474578807E-4</v>
      </c>
      <c r="O1093" s="46">
        <f>詳細表【係数】!V1074</f>
        <v>2.0490469076255393E-4</v>
      </c>
      <c r="P1093" s="46">
        <f>詳細表【係数】!W1074</f>
        <v>1.4107610736796618E-4</v>
      </c>
      <c r="Q1093" s="46">
        <f>詳細表【係数】!AC1074</f>
        <v>1.0465085734402853E-11</v>
      </c>
      <c r="R1093" s="46">
        <f>詳細表【係数】!AG1074</f>
        <v>9.4523355020412858E-12</v>
      </c>
      <c r="S1093" s="46">
        <f t="shared" si="93"/>
        <v>3.1139944283753348E-4</v>
      </c>
      <c r="T1093" s="46">
        <f t="shared" si="94"/>
        <v>2.0500181867278946E-4</v>
      </c>
      <c r="U1093" s="46">
        <f t="shared" si="95"/>
        <v>1.4114297956811846E-4</v>
      </c>
      <c r="V1093" s="46">
        <f t="shared" si="96"/>
        <v>1.0470046342693641E-11</v>
      </c>
      <c r="W1093" s="46">
        <f t="shared" si="97"/>
        <v>9.4568160514652239E-12</v>
      </c>
    </row>
    <row r="1094" spans="2:23" x14ac:dyDescent="0.15">
      <c r="B1094" s="155" t="s">
        <v>37</v>
      </c>
      <c r="C1094" s="41" t="s">
        <v>143</v>
      </c>
      <c r="D1094" s="46">
        <f>詳細表【係数】!G1075</f>
        <v>0</v>
      </c>
      <c r="E1094" s="46">
        <f>詳細表【係数】!H1075</f>
        <v>0</v>
      </c>
      <c r="F1094" s="46">
        <f>詳細表【係数】!I1075</f>
        <v>0</v>
      </c>
      <c r="G1094" s="46">
        <f>詳細表【係数】!AA1075</f>
        <v>0</v>
      </c>
      <c r="H1094" s="46">
        <f>詳細表【係数】!AE1075</f>
        <v>0</v>
      </c>
      <c r="I1094" s="46">
        <f>詳細表【係数】!M1075</f>
        <v>1.3225264348435797E-8</v>
      </c>
      <c r="J1094" s="46">
        <f>詳細表【係数】!N1075</f>
        <v>8.8609271134519824E-9</v>
      </c>
      <c r="K1094" s="46">
        <f>詳細表【係数】!O1075</f>
        <v>5.0256004524056024E-9</v>
      </c>
      <c r="L1094" s="46">
        <f>詳細表【係数】!AB1075</f>
        <v>1.9837896522653694E-14</v>
      </c>
      <c r="M1094" s="46">
        <f>詳細表【係数】!AF1075</f>
        <v>6.612632174217898E-15</v>
      </c>
      <c r="N1094" s="46">
        <f>詳細表【係数】!U1075</f>
        <v>2.338853367278326E-7</v>
      </c>
      <c r="O1094" s="46">
        <f>詳細表【係数】!V1075</f>
        <v>1.5670317560764783E-7</v>
      </c>
      <c r="P1094" s="46">
        <f>詳細表【係数】!W1075</f>
        <v>8.8876427956576391E-8</v>
      </c>
      <c r="Q1094" s="46">
        <f>詳細表【係数】!AC1075</f>
        <v>3.5082800509174887E-13</v>
      </c>
      <c r="R1094" s="46">
        <f>詳細表【係数】!AG1075</f>
        <v>1.1694266836391631E-13</v>
      </c>
      <c r="S1094" s="46">
        <f t="shared" si="93"/>
        <v>2.4711060107626839E-7</v>
      </c>
      <c r="T1094" s="46">
        <f t="shared" si="94"/>
        <v>1.6556410272109981E-7</v>
      </c>
      <c r="U1094" s="46">
        <f t="shared" si="95"/>
        <v>9.3902028408981995E-8</v>
      </c>
      <c r="V1094" s="46">
        <f t="shared" si="96"/>
        <v>3.7066590161440259E-13</v>
      </c>
      <c r="W1094" s="46">
        <f t="shared" si="97"/>
        <v>1.235553005381342E-13</v>
      </c>
    </row>
    <row r="1095" spans="2:23" x14ac:dyDescent="0.15">
      <c r="B1095" s="155" t="s">
        <v>38</v>
      </c>
      <c r="C1095" s="41" t="s">
        <v>144</v>
      </c>
      <c r="D1095" s="67">
        <f>詳細表【係数】!G1076</f>
        <v>0</v>
      </c>
      <c r="E1095" s="67">
        <f>詳細表【係数】!H1076</f>
        <v>0</v>
      </c>
      <c r="F1095" s="67">
        <f>詳細表【係数】!I1076</f>
        <v>0</v>
      </c>
      <c r="G1095" s="67">
        <f>詳細表【係数】!AA1076</f>
        <v>0</v>
      </c>
      <c r="H1095" s="67">
        <f>詳細表【係数】!AE1076</f>
        <v>0</v>
      </c>
      <c r="I1095" s="67">
        <f>詳細表【係数】!M1076</f>
        <v>1.5105805910750422E-8</v>
      </c>
      <c r="J1095" s="67">
        <f>詳細表【係数】!N1076</f>
        <v>9.6749460070339038E-9</v>
      </c>
      <c r="K1095" s="67">
        <f>詳細表【係数】!O1076</f>
        <v>2.2331592075133865E-9</v>
      </c>
      <c r="L1095" s="67">
        <f>詳細表【係数】!AB1076</f>
        <v>1.2296928547740276E-15</v>
      </c>
      <c r="M1095" s="67">
        <f>詳細表【係数】!AF1076</f>
        <v>4.6968719565804968E-16</v>
      </c>
      <c r="N1095" s="67">
        <f>詳細表【係数】!U1076</f>
        <v>1.1483903305011989E-5</v>
      </c>
      <c r="O1095" s="67">
        <f>詳細表【係数】!V1076</f>
        <v>7.3551947564027518E-6</v>
      </c>
      <c r="P1095" s="67">
        <f>詳細表【係数】!W1076</f>
        <v>1.697717060268182E-6</v>
      </c>
      <c r="Q1095" s="67">
        <f>詳細表【係数】!AC1076</f>
        <v>9.3485074033945075E-13</v>
      </c>
      <c r="R1095" s="67">
        <f>詳細表【係数】!AG1076</f>
        <v>3.5707080909206084E-13</v>
      </c>
      <c r="S1095" s="67">
        <f t="shared" si="93"/>
        <v>1.149900911092274E-5</v>
      </c>
      <c r="T1095" s="67">
        <f t="shared" si="94"/>
        <v>7.3648697024097861E-6</v>
      </c>
      <c r="U1095" s="67">
        <f t="shared" si="95"/>
        <v>1.6999502194756954E-6</v>
      </c>
      <c r="V1095" s="67">
        <f t="shared" si="96"/>
        <v>9.3608043319422485E-13</v>
      </c>
      <c r="W1095" s="67">
        <f t="shared" si="97"/>
        <v>3.5754049628771887E-13</v>
      </c>
    </row>
    <row r="1096" spans="2:23" x14ac:dyDescent="0.15">
      <c r="B1096" s="162" t="s">
        <v>39</v>
      </c>
      <c r="C1096" s="116" t="s">
        <v>206</v>
      </c>
      <c r="D1096" s="46">
        <f>詳細表【係数】!G1077</f>
        <v>0</v>
      </c>
      <c r="E1096" s="46">
        <f>詳細表【係数】!H1077</f>
        <v>0</v>
      </c>
      <c r="F1096" s="46">
        <f>詳細表【係数】!I1077</f>
        <v>0</v>
      </c>
      <c r="G1096" s="46">
        <f>詳細表【係数】!AA1077</f>
        <v>0</v>
      </c>
      <c r="H1096" s="46">
        <f>詳細表【係数】!AE1077</f>
        <v>0</v>
      </c>
      <c r="I1096" s="46">
        <f>詳細表【係数】!M1077</f>
        <v>-8.1084042749253141E-19</v>
      </c>
      <c r="J1096" s="46">
        <f>詳細表【係数】!N1077</f>
        <v>0</v>
      </c>
      <c r="K1096" s="46">
        <f>詳細表【係数】!O1077</f>
        <v>0</v>
      </c>
      <c r="L1096" s="46">
        <f>詳細表【係数】!AB1077</f>
        <v>0</v>
      </c>
      <c r="M1096" s="46">
        <f>詳細表【係数】!AF1077</f>
        <v>0</v>
      </c>
      <c r="N1096" s="46">
        <f>詳細表【係数】!U1077</f>
        <v>-2.7474482249451137E-19</v>
      </c>
      <c r="O1096" s="46">
        <f>詳細表【係数】!V1077</f>
        <v>0</v>
      </c>
      <c r="P1096" s="46">
        <f>詳細表【係数】!W1077</f>
        <v>0</v>
      </c>
      <c r="Q1096" s="46">
        <f>詳細表【係数】!AC1077</f>
        <v>0</v>
      </c>
      <c r="R1096" s="46">
        <f>詳細表【係数】!AG1077</f>
        <v>0</v>
      </c>
      <c r="S1096" s="46">
        <f t="shared" si="93"/>
        <v>-1.0855852499870428E-18</v>
      </c>
      <c r="T1096" s="46">
        <f t="shared" si="94"/>
        <v>0</v>
      </c>
      <c r="U1096" s="46">
        <f t="shared" si="95"/>
        <v>0</v>
      </c>
      <c r="V1096" s="46">
        <f t="shared" si="96"/>
        <v>0</v>
      </c>
      <c r="W1096" s="46">
        <f t="shared" si="97"/>
        <v>0</v>
      </c>
    </row>
    <row r="1097" spans="2:23" x14ac:dyDescent="0.15">
      <c r="B1097" s="155" t="s">
        <v>40</v>
      </c>
      <c r="C1097" s="41" t="s">
        <v>956</v>
      </c>
      <c r="D1097" s="46">
        <f>詳細表【係数】!G1078</f>
        <v>0</v>
      </c>
      <c r="E1097" s="46">
        <f>詳細表【係数】!H1078</f>
        <v>0</v>
      </c>
      <c r="F1097" s="46">
        <f>詳細表【係数】!I1078</f>
        <v>0</v>
      </c>
      <c r="G1097" s="46">
        <f>詳細表【係数】!AA1078</f>
        <v>0</v>
      </c>
      <c r="H1097" s="46">
        <f>詳細表【係数】!AE1078</f>
        <v>0</v>
      </c>
      <c r="I1097" s="46">
        <f>詳細表【係数】!M1078</f>
        <v>0</v>
      </c>
      <c r="J1097" s="46">
        <f>詳細表【係数】!N1078</f>
        <v>0</v>
      </c>
      <c r="K1097" s="46">
        <f>詳細表【係数】!O1078</f>
        <v>0</v>
      </c>
      <c r="L1097" s="46">
        <f>詳細表【係数】!AB1078</f>
        <v>0</v>
      </c>
      <c r="M1097" s="46">
        <f>詳細表【係数】!AF1078</f>
        <v>0</v>
      </c>
      <c r="N1097" s="46">
        <f>詳細表【係数】!U1078</f>
        <v>0</v>
      </c>
      <c r="O1097" s="46">
        <f>詳細表【係数】!V1078</f>
        <v>0</v>
      </c>
      <c r="P1097" s="46">
        <f>詳細表【係数】!W1078</f>
        <v>0</v>
      </c>
      <c r="Q1097" s="46">
        <f>詳細表【係数】!AC1078</f>
        <v>0</v>
      </c>
      <c r="R1097" s="46">
        <f>詳細表【係数】!AG1078</f>
        <v>0</v>
      </c>
      <c r="S1097" s="46">
        <f t="shared" si="93"/>
        <v>0</v>
      </c>
      <c r="T1097" s="46">
        <f t="shared" si="94"/>
        <v>0</v>
      </c>
      <c r="U1097" s="46">
        <f t="shared" si="95"/>
        <v>0</v>
      </c>
      <c r="V1097" s="46">
        <f t="shared" si="96"/>
        <v>0</v>
      </c>
      <c r="W1097" s="46">
        <f t="shared" si="97"/>
        <v>0</v>
      </c>
    </row>
    <row r="1098" spans="2:23" x14ac:dyDescent="0.15">
      <c r="B1098" s="155" t="s">
        <v>41</v>
      </c>
      <c r="C1098" s="41" t="s">
        <v>145</v>
      </c>
      <c r="D1098" s="46">
        <f>詳細表【係数】!G1079</f>
        <v>0</v>
      </c>
      <c r="E1098" s="46">
        <f>詳細表【係数】!H1079</f>
        <v>0</v>
      </c>
      <c r="F1098" s="46">
        <f>詳細表【係数】!I1079</f>
        <v>0</v>
      </c>
      <c r="G1098" s="46">
        <f>詳細表【係数】!AA1079</f>
        <v>0</v>
      </c>
      <c r="H1098" s="46">
        <f>詳細表【係数】!AE1079</f>
        <v>0</v>
      </c>
      <c r="I1098" s="46">
        <f>詳細表【係数】!M1079</f>
        <v>1.5493555053389976E-6</v>
      </c>
      <c r="J1098" s="46">
        <f>詳細表【係数】!N1079</f>
        <v>4.7548207181847382E-7</v>
      </c>
      <c r="K1098" s="46">
        <f>詳細表【係数】!O1079</f>
        <v>2.065847552361079E-7</v>
      </c>
      <c r="L1098" s="46">
        <f>詳細表【係数】!AB1079</f>
        <v>6.6069101783097431E-14</v>
      </c>
      <c r="M1098" s="46">
        <f>詳細表【係数】!AF1079</f>
        <v>6.3656387238152062E-14</v>
      </c>
      <c r="N1098" s="46">
        <f>詳細表【係数】!U1079</f>
        <v>2.9612529464623505E-3</v>
      </c>
      <c r="O1098" s="46">
        <f>詳細表【係数】!V1079</f>
        <v>9.0877960630114034E-4</v>
      </c>
      <c r="P1098" s="46">
        <f>詳細表【係数】!W1079</f>
        <v>3.948414118187018E-4</v>
      </c>
      <c r="Q1098" s="46">
        <f>詳細表【係数】!AC1079</f>
        <v>1.2627658510337223E-10</v>
      </c>
      <c r="R1098" s="46">
        <f>詳細表【係数】!AG1079</f>
        <v>1.2166521087029791E-10</v>
      </c>
      <c r="S1098" s="46">
        <f t="shared" si="93"/>
        <v>2.9628023019676896E-3</v>
      </c>
      <c r="T1098" s="46">
        <f t="shared" si="94"/>
        <v>9.0925508837295878E-4</v>
      </c>
      <c r="U1098" s="46">
        <f t="shared" si="95"/>
        <v>3.9504799657393789E-4</v>
      </c>
      <c r="V1098" s="46">
        <f t="shared" si="96"/>
        <v>1.2634265420515534E-10</v>
      </c>
      <c r="W1098" s="46">
        <f t="shared" si="97"/>
        <v>1.2172886725753607E-10</v>
      </c>
    </row>
    <row r="1099" spans="2:23" x14ac:dyDescent="0.15">
      <c r="B1099" s="155" t="s">
        <v>42</v>
      </c>
      <c r="C1099" s="41" t="s">
        <v>957</v>
      </c>
      <c r="D1099" s="46">
        <f>詳細表【係数】!G1080</f>
        <v>0</v>
      </c>
      <c r="E1099" s="46">
        <f>詳細表【係数】!H1080</f>
        <v>0</v>
      </c>
      <c r="F1099" s="46">
        <f>詳細表【係数】!I1080</f>
        <v>0</v>
      </c>
      <c r="G1099" s="46">
        <f>詳細表【係数】!AA1080</f>
        <v>0</v>
      </c>
      <c r="H1099" s="46">
        <f>詳細表【係数】!AE1080</f>
        <v>0</v>
      </c>
      <c r="I1099" s="46">
        <f>詳細表【係数】!M1080</f>
        <v>1.7435757772782503E-21</v>
      </c>
      <c r="J1099" s="46">
        <f>詳細表【係数】!N1080</f>
        <v>0</v>
      </c>
      <c r="K1099" s="46">
        <f>詳細表【係数】!O1080</f>
        <v>0</v>
      </c>
      <c r="L1099" s="46">
        <f>詳細表【係数】!AB1080</f>
        <v>0</v>
      </c>
      <c r="M1099" s="46">
        <f>詳細表【係数】!AF1080</f>
        <v>0</v>
      </c>
      <c r="N1099" s="46">
        <f>詳細表【係数】!U1080</f>
        <v>8.3096927284521851E-20</v>
      </c>
      <c r="O1099" s="46">
        <f>詳細表【係数】!V1080</f>
        <v>0</v>
      </c>
      <c r="P1099" s="46">
        <f>詳細表【係数】!W1080</f>
        <v>0</v>
      </c>
      <c r="Q1099" s="46">
        <f>詳細表【係数】!AC1080</f>
        <v>0</v>
      </c>
      <c r="R1099" s="46">
        <f>詳細表【係数】!AG1080</f>
        <v>0</v>
      </c>
      <c r="S1099" s="46">
        <f t="shared" si="93"/>
        <v>8.4840503061800096E-20</v>
      </c>
      <c r="T1099" s="46">
        <f t="shared" si="94"/>
        <v>0</v>
      </c>
      <c r="U1099" s="46">
        <f t="shared" si="95"/>
        <v>0</v>
      </c>
      <c r="V1099" s="46">
        <f t="shared" si="96"/>
        <v>0</v>
      </c>
      <c r="W1099" s="46">
        <f t="shared" si="97"/>
        <v>0</v>
      </c>
    </row>
    <row r="1100" spans="2:23" x14ac:dyDescent="0.15">
      <c r="B1100" s="163" t="s">
        <v>43</v>
      </c>
      <c r="C1100" s="62" t="s">
        <v>958</v>
      </c>
      <c r="D1100" s="67">
        <f>詳細表【係数】!G1081</f>
        <v>0</v>
      </c>
      <c r="E1100" s="67">
        <f>詳細表【係数】!H1081</f>
        <v>0</v>
      </c>
      <c r="F1100" s="67">
        <f>詳細表【係数】!I1081</f>
        <v>0</v>
      </c>
      <c r="G1100" s="67">
        <f>詳細表【係数】!AA1081</f>
        <v>0</v>
      </c>
      <c r="H1100" s="67">
        <f>詳細表【係数】!AE1081</f>
        <v>0</v>
      </c>
      <c r="I1100" s="67">
        <f>詳細表【係数】!M1081</f>
        <v>0</v>
      </c>
      <c r="J1100" s="67">
        <f>詳細表【係数】!N1081</f>
        <v>0</v>
      </c>
      <c r="K1100" s="67">
        <f>詳細表【係数】!O1081</f>
        <v>0</v>
      </c>
      <c r="L1100" s="67">
        <f>詳細表【係数】!AB1081</f>
        <v>0</v>
      </c>
      <c r="M1100" s="67">
        <f>詳細表【係数】!AF1081</f>
        <v>0</v>
      </c>
      <c r="N1100" s="67">
        <f>詳細表【係数】!U1081</f>
        <v>0</v>
      </c>
      <c r="O1100" s="67">
        <f>詳細表【係数】!V1081</f>
        <v>0</v>
      </c>
      <c r="P1100" s="67">
        <f>詳細表【係数】!W1081</f>
        <v>0</v>
      </c>
      <c r="Q1100" s="67">
        <f>詳細表【係数】!AC1081</f>
        <v>0</v>
      </c>
      <c r="R1100" s="67">
        <f>詳細表【係数】!AG1081</f>
        <v>0</v>
      </c>
      <c r="S1100" s="67">
        <f t="shared" si="93"/>
        <v>0</v>
      </c>
      <c r="T1100" s="67">
        <f t="shared" si="94"/>
        <v>0</v>
      </c>
      <c r="U1100" s="67">
        <f t="shared" si="95"/>
        <v>0</v>
      </c>
      <c r="V1100" s="67">
        <f t="shared" si="96"/>
        <v>0</v>
      </c>
      <c r="W1100" s="67">
        <f t="shared" si="97"/>
        <v>0</v>
      </c>
    </row>
    <row r="1101" spans="2:23" x14ac:dyDescent="0.15">
      <c r="B1101" s="155" t="s">
        <v>44</v>
      </c>
      <c r="C1101" s="41" t="s">
        <v>207</v>
      </c>
      <c r="D1101" s="46">
        <f>詳細表【係数】!G1082</f>
        <v>0</v>
      </c>
      <c r="E1101" s="46">
        <f>詳細表【係数】!H1082</f>
        <v>0</v>
      </c>
      <c r="F1101" s="46">
        <f>詳細表【係数】!I1082</f>
        <v>0</v>
      </c>
      <c r="G1101" s="46">
        <f>詳細表【係数】!AA1082</f>
        <v>0</v>
      </c>
      <c r="H1101" s="46">
        <f>詳細表【係数】!AE1082</f>
        <v>0</v>
      </c>
      <c r="I1101" s="46">
        <f>詳細表【係数】!M1082</f>
        <v>0</v>
      </c>
      <c r="J1101" s="46">
        <f>詳細表【係数】!N1082</f>
        <v>0</v>
      </c>
      <c r="K1101" s="46">
        <f>詳細表【係数】!O1082</f>
        <v>0</v>
      </c>
      <c r="L1101" s="46">
        <f>詳細表【係数】!AB1082</f>
        <v>0</v>
      </c>
      <c r="M1101" s="46">
        <f>詳細表【係数】!AF1082</f>
        <v>0</v>
      </c>
      <c r="N1101" s="46">
        <f>詳細表【係数】!U1082</f>
        <v>0</v>
      </c>
      <c r="O1101" s="46">
        <f>詳細表【係数】!V1082</f>
        <v>0</v>
      </c>
      <c r="P1101" s="46">
        <f>詳細表【係数】!W1082</f>
        <v>0</v>
      </c>
      <c r="Q1101" s="46">
        <f>詳細表【係数】!AC1082</f>
        <v>0</v>
      </c>
      <c r="R1101" s="46">
        <f>詳細表【係数】!AG1082</f>
        <v>0</v>
      </c>
      <c r="S1101" s="46">
        <f t="shared" si="93"/>
        <v>0</v>
      </c>
      <c r="T1101" s="46">
        <f t="shared" si="94"/>
        <v>0</v>
      </c>
      <c r="U1101" s="46">
        <f t="shared" si="95"/>
        <v>0</v>
      </c>
      <c r="V1101" s="46">
        <f t="shared" si="96"/>
        <v>0</v>
      </c>
      <c r="W1101" s="46">
        <f t="shared" si="97"/>
        <v>0</v>
      </c>
    </row>
    <row r="1102" spans="2:23" x14ac:dyDescent="0.15">
      <c r="B1102" s="155" t="s">
        <v>45</v>
      </c>
      <c r="C1102" s="41" t="s">
        <v>147</v>
      </c>
      <c r="D1102" s="46">
        <f>詳細表【係数】!G1083</f>
        <v>0</v>
      </c>
      <c r="E1102" s="46">
        <f>詳細表【係数】!H1083</f>
        <v>0</v>
      </c>
      <c r="F1102" s="46">
        <f>詳細表【係数】!I1083</f>
        <v>0</v>
      </c>
      <c r="G1102" s="46">
        <f>詳細表【係数】!AA1083</f>
        <v>0</v>
      </c>
      <c r="H1102" s="46">
        <f>詳細表【係数】!AE1083</f>
        <v>0</v>
      </c>
      <c r="I1102" s="46">
        <f>詳細表【係数】!M1083</f>
        <v>3.6283456236997547E-6</v>
      </c>
      <c r="J1102" s="46">
        <f>詳細表【係数】!N1083</f>
        <v>1.4626768295539637E-6</v>
      </c>
      <c r="K1102" s="46">
        <f>詳細表【係数】!O1083</f>
        <v>1.0975745511691758E-6</v>
      </c>
      <c r="L1102" s="46">
        <f>詳細表【係数】!AB1083</f>
        <v>9.8267693975201685E-13</v>
      </c>
      <c r="M1102" s="46">
        <f>詳細表【係数】!AF1083</f>
        <v>4.5354320296246934E-13</v>
      </c>
      <c r="N1102" s="46">
        <f>詳細表【係数】!U1083</f>
        <v>4.6464286339387955E-7</v>
      </c>
      <c r="O1102" s="46">
        <f>詳細表【係数】!V1083</f>
        <v>1.8730915430565769E-7</v>
      </c>
      <c r="P1102" s="46">
        <f>詳細表【係数】!W1083</f>
        <v>1.4055446617664856E-7</v>
      </c>
      <c r="Q1102" s="46">
        <f>詳細表【係数】!AC1083</f>
        <v>1.2584077550250903E-13</v>
      </c>
      <c r="R1102" s="46">
        <f>詳細表【係数】!AG1083</f>
        <v>5.8080357924234936E-14</v>
      </c>
      <c r="S1102" s="46">
        <f t="shared" si="93"/>
        <v>4.0929884870936343E-6</v>
      </c>
      <c r="T1102" s="46">
        <f t="shared" si="94"/>
        <v>1.6499859838596213E-6</v>
      </c>
      <c r="U1102" s="46">
        <f t="shared" si="95"/>
        <v>1.2381290173458242E-6</v>
      </c>
      <c r="V1102" s="46">
        <f t="shared" si="96"/>
        <v>1.1085177152545259E-12</v>
      </c>
      <c r="W1102" s="46">
        <f t="shared" si="97"/>
        <v>5.1162356088670431E-13</v>
      </c>
    </row>
    <row r="1103" spans="2:23" x14ac:dyDescent="0.15">
      <c r="B1103" s="155" t="s">
        <v>46</v>
      </c>
      <c r="C1103" s="41" t="s">
        <v>959</v>
      </c>
      <c r="D1103" s="46">
        <f>詳細表【係数】!G1084</f>
        <v>0</v>
      </c>
      <c r="E1103" s="46">
        <f>詳細表【係数】!H1084</f>
        <v>0</v>
      </c>
      <c r="F1103" s="46">
        <f>詳細表【係数】!I1084</f>
        <v>0</v>
      </c>
      <c r="G1103" s="46">
        <f>詳細表【係数】!AA1084</f>
        <v>0</v>
      </c>
      <c r="H1103" s="46">
        <f>詳細表【係数】!AE1084</f>
        <v>0</v>
      </c>
      <c r="I1103" s="46">
        <f>詳細表【係数】!M1084</f>
        <v>0</v>
      </c>
      <c r="J1103" s="46">
        <f>詳細表【係数】!N1084</f>
        <v>0</v>
      </c>
      <c r="K1103" s="46">
        <f>詳細表【係数】!O1084</f>
        <v>0</v>
      </c>
      <c r="L1103" s="46">
        <f>詳細表【係数】!AB1084</f>
        <v>0</v>
      </c>
      <c r="M1103" s="46">
        <f>詳細表【係数】!AF1084</f>
        <v>0</v>
      </c>
      <c r="N1103" s="46">
        <f>詳細表【係数】!U1084</f>
        <v>0</v>
      </c>
      <c r="O1103" s="46">
        <f>詳細表【係数】!V1084</f>
        <v>0</v>
      </c>
      <c r="P1103" s="46">
        <f>詳細表【係数】!W1084</f>
        <v>0</v>
      </c>
      <c r="Q1103" s="46">
        <f>詳細表【係数】!AC1084</f>
        <v>0</v>
      </c>
      <c r="R1103" s="46">
        <f>詳細表【係数】!AG1084</f>
        <v>0</v>
      </c>
      <c r="S1103" s="46">
        <f t="shared" si="93"/>
        <v>0</v>
      </c>
      <c r="T1103" s="46">
        <f t="shared" si="94"/>
        <v>0</v>
      </c>
      <c r="U1103" s="46">
        <f t="shared" si="95"/>
        <v>0</v>
      </c>
      <c r="V1103" s="46">
        <f t="shared" si="96"/>
        <v>0</v>
      </c>
      <c r="W1103" s="46">
        <f t="shared" si="97"/>
        <v>0</v>
      </c>
    </row>
    <row r="1104" spans="2:23" x14ac:dyDescent="0.15">
      <c r="B1104" s="155" t="s">
        <v>47</v>
      </c>
      <c r="C1104" s="41" t="s">
        <v>960</v>
      </c>
      <c r="D1104" s="46">
        <f>詳細表【係数】!G1085</f>
        <v>0</v>
      </c>
      <c r="E1104" s="46">
        <f>詳細表【係数】!H1085</f>
        <v>0</v>
      </c>
      <c r="F1104" s="46">
        <f>詳細表【係数】!I1085</f>
        <v>0</v>
      </c>
      <c r="G1104" s="46">
        <f>詳細表【係数】!AA1085</f>
        <v>0</v>
      </c>
      <c r="H1104" s="46">
        <f>詳細表【係数】!AE1085</f>
        <v>0</v>
      </c>
      <c r="I1104" s="46">
        <f>詳細表【係数】!M1085</f>
        <v>6.9783805199890412E-5</v>
      </c>
      <c r="J1104" s="46">
        <f>詳細表【係数】!N1085</f>
        <v>3.0165893678684332E-5</v>
      </c>
      <c r="K1104" s="46">
        <f>詳細表【係数】!O1085</f>
        <v>1.5443212825536722E-5</v>
      </c>
      <c r="L1104" s="46">
        <f>詳細表【係数】!AB1085</f>
        <v>5.6734800975520654E-12</v>
      </c>
      <c r="M1104" s="46">
        <f>詳細表【係数】!AF1085</f>
        <v>3.9714360682864459E-12</v>
      </c>
      <c r="N1104" s="46">
        <f>詳細表【係数】!U1085</f>
        <v>1.1213468996435525E-6</v>
      </c>
      <c r="O1104" s="46">
        <f>詳細表【係数】!V1085</f>
        <v>4.8473182645567221E-7</v>
      </c>
      <c r="P1104" s="46">
        <f>詳細表【係数】!W1085</f>
        <v>2.4815498055526421E-7</v>
      </c>
      <c r="Q1104" s="46">
        <f>詳細表【係数】!AC1085</f>
        <v>9.1166414605166862E-14</v>
      </c>
      <c r="R1104" s="46">
        <f>詳細表【係数】!AG1085</f>
        <v>6.3816490223616798E-14</v>
      </c>
      <c r="S1104" s="46">
        <f t="shared" si="93"/>
        <v>7.0905152099533963E-5</v>
      </c>
      <c r="T1104" s="46">
        <f t="shared" si="94"/>
        <v>3.0650625505140007E-5</v>
      </c>
      <c r="U1104" s="46">
        <f t="shared" si="95"/>
        <v>1.5691367806091986E-5</v>
      </c>
      <c r="V1104" s="46">
        <f t="shared" si="96"/>
        <v>5.7646465121572327E-12</v>
      </c>
      <c r="W1104" s="46">
        <f t="shared" si="97"/>
        <v>4.0352525585100625E-12</v>
      </c>
    </row>
    <row r="1105" spans="2:23" x14ac:dyDescent="0.15">
      <c r="B1105" s="155" t="s">
        <v>48</v>
      </c>
      <c r="C1105" s="41" t="s">
        <v>150</v>
      </c>
      <c r="D1105" s="67">
        <f>詳細表【係数】!G1086</f>
        <v>0</v>
      </c>
      <c r="E1105" s="67">
        <f>詳細表【係数】!H1086</f>
        <v>0</v>
      </c>
      <c r="F1105" s="67">
        <f>詳細表【係数】!I1086</f>
        <v>0</v>
      </c>
      <c r="G1105" s="67">
        <f>詳細表【係数】!AA1086</f>
        <v>0</v>
      </c>
      <c r="H1105" s="67">
        <f>詳細表【係数】!AE1086</f>
        <v>0</v>
      </c>
      <c r="I1105" s="67">
        <f>詳細表【係数】!M1086</f>
        <v>5.7761435835277913E-5</v>
      </c>
      <c r="J1105" s="67">
        <f>詳細表【係数】!N1086</f>
        <v>2.3028966690965639E-5</v>
      </c>
      <c r="K1105" s="67">
        <f>詳細表【係数】!O1086</f>
        <v>9.4199851708825022E-6</v>
      </c>
      <c r="L1105" s="67">
        <f>詳細表【係数】!AB1086</f>
        <v>3.7803821572762657E-12</v>
      </c>
      <c r="M1105" s="67">
        <f>詳細表【係数】!AF1086</f>
        <v>2.3742376932140628E-12</v>
      </c>
      <c r="N1105" s="67">
        <f>詳細表【係数】!U1086</f>
        <v>1.5260968857845419E-5</v>
      </c>
      <c r="O1105" s="67">
        <f>詳細表【係数】!V1086</f>
        <v>6.084411483492603E-6</v>
      </c>
      <c r="P1105" s="67">
        <f>詳細表【係数】!W1086</f>
        <v>2.4888249098268251E-6</v>
      </c>
      <c r="Q1105" s="67">
        <f>詳細表【係数】!AC1086</f>
        <v>9.9880298227821907E-13</v>
      </c>
      <c r="R1105" s="67">
        <f>詳細表【係数】!AG1086</f>
        <v>6.2728993788504602E-13</v>
      </c>
      <c r="S1105" s="67">
        <f t="shared" si="93"/>
        <v>7.3022404693123339E-5</v>
      </c>
      <c r="T1105" s="67">
        <f t="shared" si="94"/>
        <v>2.9113378174458241E-5</v>
      </c>
      <c r="U1105" s="67">
        <f t="shared" si="95"/>
        <v>1.1908810080709327E-5</v>
      </c>
      <c r="V1105" s="67">
        <f t="shared" si="96"/>
        <v>4.7791851395544844E-12</v>
      </c>
      <c r="W1105" s="67">
        <f t="shared" si="97"/>
        <v>3.0015276310991087E-12</v>
      </c>
    </row>
    <row r="1106" spans="2:23" x14ac:dyDescent="0.15">
      <c r="B1106" s="162" t="s">
        <v>49</v>
      </c>
      <c r="C1106" s="116" t="s">
        <v>151</v>
      </c>
      <c r="D1106" s="46">
        <f>詳細表【係数】!G1087</f>
        <v>0</v>
      </c>
      <c r="E1106" s="46">
        <f>詳細表【係数】!H1087</f>
        <v>0</v>
      </c>
      <c r="F1106" s="46">
        <f>詳細表【係数】!I1087</f>
        <v>0</v>
      </c>
      <c r="G1106" s="46">
        <f>詳細表【係数】!AA1087</f>
        <v>0</v>
      </c>
      <c r="H1106" s="46">
        <f>詳細表【係数】!AE1087</f>
        <v>0</v>
      </c>
      <c r="I1106" s="46">
        <f>詳細表【係数】!M1087</f>
        <v>8.265834107392987E-20</v>
      </c>
      <c r="J1106" s="46">
        <f>詳細表【係数】!N1087</f>
        <v>0</v>
      </c>
      <c r="K1106" s="46">
        <f>詳細表【係数】!O1087</f>
        <v>0</v>
      </c>
      <c r="L1106" s="46">
        <f>詳細表【係数】!AB1087</f>
        <v>0</v>
      </c>
      <c r="M1106" s="46">
        <f>詳細表【係数】!AF1087</f>
        <v>0</v>
      </c>
      <c r="N1106" s="46">
        <f>詳細表【係数】!U1087</f>
        <v>1.3418810846490794E-20</v>
      </c>
      <c r="O1106" s="46">
        <f>詳細表【係数】!V1087</f>
        <v>0</v>
      </c>
      <c r="P1106" s="46">
        <f>詳細表【係数】!W1087</f>
        <v>0</v>
      </c>
      <c r="Q1106" s="46">
        <f>詳細表【係数】!AC1087</f>
        <v>0</v>
      </c>
      <c r="R1106" s="46">
        <f>詳細表【係数】!AG1087</f>
        <v>0</v>
      </c>
      <c r="S1106" s="46">
        <f t="shared" si="93"/>
        <v>9.607715192042067E-20</v>
      </c>
      <c r="T1106" s="46">
        <f t="shared" si="94"/>
        <v>0</v>
      </c>
      <c r="U1106" s="46">
        <f t="shared" si="95"/>
        <v>0</v>
      </c>
      <c r="V1106" s="46">
        <f t="shared" si="96"/>
        <v>0</v>
      </c>
      <c r="W1106" s="46">
        <f t="shared" si="97"/>
        <v>0</v>
      </c>
    </row>
    <row r="1107" spans="2:23" x14ac:dyDescent="0.15">
      <c r="B1107" s="155" t="s">
        <v>50</v>
      </c>
      <c r="C1107" s="41" t="s">
        <v>152</v>
      </c>
      <c r="D1107" s="46">
        <f>詳細表【係数】!G1088</f>
        <v>0</v>
      </c>
      <c r="E1107" s="46">
        <f>詳細表【係数】!H1088</f>
        <v>0</v>
      </c>
      <c r="F1107" s="46">
        <f>詳細表【係数】!I1088</f>
        <v>0</v>
      </c>
      <c r="G1107" s="46">
        <f>詳細表【係数】!AA1088</f>
        <v>0</v>
      </c>
      <c r="H1107" s="46">
        <f>詳細表【係数】!AE1088</f>
        <v>0</v>
      </c>
      <c r="I1107" s="46">
        <f>詳細表【係数】!M1088</f>
        <v>5.0414224841410358E-5</v>
      </c>
      <c r="J1107" s="46">
        <f>詳細表【係数】!N1088</f>
        <v>2.1882552317974378E-5</v>
      </c>
      <c r="K1107" s="46">
        <f>詳細表【係数】!O1088</f>
        <v>1.1484122241433083E-5</v>
      </c>
      <c r="L1107" s="46">
        <f>詳細表【係数】!AB1088</f>
        <v>1.9848120016303292E-12</v>
      </c>
      <c r="M1107" s="46">
        <f>詳細表【係数】!AF1088</f>
        <v>1.7863308014672962E-12</v>
      </c>
      <c r="N1107" s="46">
        <f>詳細表【係数】!U1088</f>
        <v>4.3364834702751886E-6</v>
      </c>
      <c r="O1107" s="46">
        <f>詳細表【係数】!V1088</f>
        <v>1.8822728448733841E-6</v>
      </c>
      <c r="P1107" s="46">
        <f>詳細表【係数】!W1088</f>
        <v>9.8783044720520634E-7</v>
      </c>
      <c r="Q1107" s="46">
        <f>詳細表【係数】!AC1088</f>
        <v>1.7072769568012552E-13</v>
      </c>
      <c r="R1107" s="46">
        <f>詳細表【係数】!AG1088</f>
        <v>1.5365492611211295E-13</v>
      </c>
      <c r="S1107" s="46">
        <f t="shared" si="93"/>
        <v>5.4750708311685545E-5</v>
      </c>
      <c r="T1107" s="46">
        <f t="shared" si="94"/>
        <v>2.3764825162847761E-5</v>
      </c>
      <c r="U1107" s="46">
        <f t="shared" si="95"/>
        <v>1.247195268863829E-5</v>
      </c>
      <c r="V1107" s="46">
        <f t="shared" si="96"/>
        <v>2.1555396973104547E-12</v>
      </c>
      <c r="W1107" s="46">
        <f t="shared" si="97"/>
        <v>1.9399857275794093E-12</v>
      </c>
    </row>
    <row r="1108" spans="2:23" x14ac:dyDescent="0.15">
      <c r="B1108" s="155" t="s">
        <v>51</v>
      </c>
      <c r="C1108" s="41" t="s">
        <v>961</v>
      </c>
      <c r="D1108" s="46">
        <f>詳細表【係数】!G1089</f>
        <v>0</v>
      </c>
      <c r="E1108" s="46">
        <f>詳細表【係数】!H1089</f>
        <v>0</v>
      </c>
      <c r="F1108" s="46">
        <f>詳細表【係数】!I1089</f>
        <v>0</v>
      </c>
      <c r="G1108" s="46">
        <f>詳細表【係数】!AA1089</f>
        <v>0</v>
      </c>
      <c r="H1108" s="46">
        <f>詳細表【係数】!AE1089</f>
        <v>0</v>
      </c>
      <c r="I1108" s="46">
        <f>詳細表【係数】!M1089</f>
        <v>3.310634319926016E-5</v>
      </c>
      <c r="J1108" s="46">
        <f>詳細表【係数】!N1089</f>
        <v>1.7749433201624945E-5</v>
      </c>
      <c r="K1108" s="46">
        <f>詳細表【係数】!O1089</f>
        <v>8.7218172547914119E-6</v>
      </c>
      <c r="L1108" s="46">
        <f>詳細表【係数】!AB1089</f>
        <v>2.0497807884351142E-12</v>
      </c>
      <c r="M1108" s="46">
        <f>詳細表【係数】!AF1089</f>
        <v>1.7637648644674238E-12</v>
      </c>
      <c r="N1108" s="46">
        <f>詳細表【係数】!U1089</f>
        <v>6.0687330451809901E-6</v>
      </c>
      <c r="O1108" s="46">
        <f>詳細表【係数】!V1089</f>
        <v>3.2536535719336439E-6</v>
      </c>
      <c r="P1108" s="46">
        <f>詳細表【係数】!W1089</f>
        <v>1.598798764019496E-6</v>
      </c>
      <c r="Q1108" s="46">
        <f>詳細表【係数】!AC1089</f>
        <v>3.7574589048636797E-13</v>
      </c>
      <c r="R1108" s="46">
        <f>詳細表【係数】!AG1089</f>
        <v>3.2331623134873522E-13</v>
      </c>
      <c r="S1108" s="46">
        <f t="shared" si="93"/>
        <v>3.917507624444115E-5</v>
      </c>
      <c r="T1108" s="46">
        <f t="shared" si="94"/>
        <v>2.1003086773558589E-5</v>
      </c>
      <c r="U1108" s="46">
        <f t="shared" si="95"/>
        <v>1.0320616018810907E-5</v>
      </c>
      <c r="V1108" s="46">
        <f t="shared" si="96"/>
        <v>2.4255266789214821E-12</v>
      </c>
      <c r="W1108" s="46">
        <f t="shared" si="97"/>
        <v>2.0870810958161591E-12</v>
      </c>
    </row>
    <row r="1109" spans="2:23" x14ac:dyDescent="0.15">
      <c r="B1109" s="155" t="s">
        <v>52</v>
      </c>
      <c r="C1109" s="41" t="s">
        <v>154</v>
      </c>
      <c r="D1109" s="46">
        <f>詳細表【係数】!G1090</f>
        <v>0</v>
      </c>
      <c r="E1109" s="46">
        <f>詳細表【係数】!H1090</f>
        <v>0</v>
      </c>
      <c r="F1109" s="46">
        <f>詳細表【係数】!I1090</f>
        <v>0</v>
      </c>
      <c r="G1109" s="46">
        <f>詳細表【係数】!AA1090</f>
        <v>0</v>
      </c>
      <c r="H1109" s="46">
        <f>詳細表【係数】!AE1090</f>
        <v>0</v>
      </c>
      <c r="I1109" s="46">
        <f>詳細表【係数】!M1090</f>
        <v>0</v>
      </c>
      <c r="J1109" s="46">
        <f>詳細表【係数】!N1090</f>
        <v>0</v>
      </c>
      <c r="K1109" s="46">
        <f>詳細表【係数】!O1090</f>
        <v>0</v>
      </c>
      <c r="L1109" s="46">
        <f>詳細表【係数】!AB1090</f>
        <v>0</v>
      </c>
      <c r="M1109" s="46">
        <f>詳細表【係数】!AF1090</f>
        <v>0</v>
      </c>
      <c r="N1109" s="46">
        <f>詳細表【係数】!U1090</f>
        <v>0</v>
      </c>
      <c r="O1109" s="46">
        <f>詳細表【係数】!V1090</f>
        <v>0</v>
      </c>
      <c r="P1109" s="46">
        <f>詳細表【係数】!W1090</f>
        <v>0</v>
      </c>
      <c r="Q1109" s="46">
        <f>詳細表【係数】!AC1090</f>
        <v>0</v>
      </c>
      <c r="R1109" s="46">
        <f>詳細表【係数】!AG1090</f>
        <v>0</v>
      </c>
      <c r="S1109" s="46">
        <f t="shared" si="93"/>
        <v>0</v>
      </c>
      <c r="T1109" s="46">
        <f t="shared" si="94"/>
        <v>0</v>
      </c>
      <c r="U1109" s="46">
        <f t="shared" si="95"/>
        <v>0</v>
      </c>
      <c r="V1109" s="46">
        <f t="shared" si="96"/>
        <v>0</v>
      </c>
      <c r="W1109" s="46">
        <f t="shared" si="97"/>
        <v>0</v>
      </c>
    </row>
    <row r="1110" spans="2:23" x14ac:dyDescent="0.15">
      <c r="B1110" s="163" t="s">
        <v>53</v>
      </c>
      <c r="C1110" s="62" t="s">
        <v>962</v>
      </c>
      <c r="D1110" s="67">
        <f>詳細表【係数】!G1091</f>
        <v>0</v>
      </c>
      <c r="E1110" s="67">
        <f>詳細表【係数】!H1091</f>
        <v>0</v>
      </c>
      <c r="F1110" s="67">
        <f>詳細表【係数】!I1091</f>
        <v>0</v>
      </c>
      <c r="G1110" s="67">
        <f>詳細表【係数】!AA1091</f>
        <v>0</v>
      </c>
      <c r="H1110" s="67">
        <f>詳細表【係数】!AE1091</f>
        <v>0</v>
      </c>
      <c r="I1110" s="67">
        <f>詳細表【係数】!M1091</f>
        <v>2.7840888743448701E-6</v>
      </c>
      <c r="J1110" s="67">
        <f>詳細表【係数】!N1091</f>
        <v>1.047841751339515E-6</v>
      </c>
      <c r="K1110" s="67">
        <f>詳細表【係数】!O1091</f>
        <v>2.5739689592999747E-7</v>
      </c>
      <c r="L1110" s="67">
        <f>詳細表【係数】!AB1091</f>
        <v>5.2529978761223961E-14</v>
      </c>
      <c r="M1110" s="67">
        <f>詳細表【係数】!AF1091</f>
        <v>5.2529978761223961E-14</v>
      </c>
      <c r="N1110" s="67">
        <f>詳細表【係数】!U1091</f>
        <v>5.2574482948656727E-7</v>
      </c>
      <c r="O1110" s="67">
        <f>詳細表【係数】!V1091</f>
        <v>1.9787349030534528E-7</v>
      </c>
      <c r="P1110" s="67">
        <f>詳細表【係数】!W1091</f>
        <v>4.8606597443097732E-8</v>
      </c>
      <c r="Q1110" s="67">
        <f>詳細表【係数】!AC1091</f>
        <v>9.9197137638974948E-15</v>
      </c>
      <c r="R1110" s="67">
        <f>詳細表【係数】!AG1091</f>
        <v>9.9197137638974948E-15</v>
      </c>
      <c r="S1110" s="67">
        <f t="shared" si="93"/>
        <v>3.3098337038314374E-6</v>
      </c>
      <c r="T1110" s="67">
        <f t="shared" si="94"/>
        <v>1.2457152416448603E-6</v>
      </c>
      <c r="U1110" s="67">
        <f t="shared" si="95"/>
        <v>3.0600349337309523E-7</v>
      </c>
      <c r="V1110" s="67">
        <f t="shared" si="96"/>
        <v>6.2449692525121462E-14</v>
      </c>
      <c r="W1110" s="67">
        <f t="shared" si="97"/>
        <v>6.2449692525121462E-14</v>
      </c>
    </row>
    <row r="1111" spans="2:23" x14ac:dyDescent="0.15">
      <c r="B1111" s="155" t="s">
        <v>54</v>
      </c>
      <c r="C1111" s="41" t="s">
        <v>963</v>
      </c>
      <c r="D1111" s="46">
        <f>詳細表【係数】!G1092</f>
        <v>0</v>
      </c>
      <c r="E1111" s="46">
        <f>詳細表【係数】!H1092</f>
        <v>0</v>
      </c>
      <c r="F1111" s="46">
        <f>詳細表【係数】!I1092</f>
        <v>0</v>
      </c>
      <c r="G1111" s="46">
        <f>詳細表【係数】!AA1092</f>
        <v>0</v>
      </c>
      <c r="H1111" s="46">
        <f>詳細表【係数】!AE1092</f>
        <v>0</v>
      </c>
      <c r="I1111" s="46">
        <f>詳細表【係数】!M1092</f>
        <v>-1.3991594977962314E-22</v>
      </c>
      <c r="J1111" s="46">
        <f>詳細表【係数】!N1092</f>
        <v>0</v>
      </c>
      <c r="K1111" s="46">
        <f>詳細表【係数】!O1092</f>
        <v>0</v>
      </c>
      <c r="L1111" s="46">
        <f>詳細表【係数】!AB1092</f>
        <v>0</v>
      </c>
      <c r="M1111" s="46">
        <f>詳細表【係数】!AF1092</f>
        <v>0</v>
      </c>
      <c r="N1111" s="46">
        <f>詳細表【係数】!U1092</f>
        <v>-3.9409903367169305E-22</v>
      </c>
      <c r="O1111" s="46">
        <f>詳細表【係数】!V1092</f>
        <v>0</v>
      </c>
      <c r="P1111" s="46">
        <f>詳細表【係数】!W1092</f>
        <v>0</v>
      </c>
      <c r="Q1111" s="46">
        <f>詳細表【係数】!AC1092</f>
        <v>0</v>
      </c>
      <c r="R1111" s="46">
        <f>詳細表【係数】!AG1092</f>
        <v>0</v>
      </c>
      <c r="S1111" s="46">
        <f t="shared" si="93"/>
        <v>-5.3401498345131616E-22</v>
      </c>
      <c r="T1111" s="46">
        <f t="shared" si="94"/>
        <v>0</v>
      </c>
      <c r="U1111" s="46">
        <f t="shared" si="95"/>
        <v>0</v>
      </c>
      <c r="V1111" s="46">
        <f t="shared" si="96"/>
        <v>0</v>
      </c>
      <c r="W1111" s="46">
        <f t="shared" si="97"/>
        <v>0</v>
      </c>
    </row>
    <row r="1112" spans="2:23" x14ac:dyDescent="0.15">
      <c r="B1112" s="155" t="s">
        <v>55</v>
      </c>
      <c r="C1112" s="41" t="s">
        <v>964</v>
      </c>
      <c r="D1112" s="46">
        <f>詳細表【係数】!G1093</f>
        <v>0</v>
      </c>
      <c r="E1112" s="46">
        <f>詳細表【係数】!H1093</f>
        <v>0</v>
      </c>
      <c r="F1112" s="46">
        <f>詳細表【係数】!I1093</f>
        <v>0</v>
      </c>
      <c r="G1112" s="46">
        <f>詳細表【係数】!AA1093</f>
        <v>0</v>
      </c>
      <c r="H1112" s="46">
        <f>詳細表【係数】!AE1093</f>
        <v>0</v>
      </c>
      <c r="I1112" s="46">
        <f>詳細表【係数】!M1093</f>
        <v>9.5829726554780428E-21</v>
      </c>
      <c r="J1112" s="46">
        <f>詳細表【係数】!N1093</f>
        <v>0</v>
      </c>
      <c r="K1112" s="46">
        <f>詳細表【係数】!O1093</f>
        <v>0</v>
      </c>
      <c r="L1112" s="46">
        <f>詳細表【係数】!AB1093</f>
        <v>0</v>
      </c>
      <c r="M1112" s="46">
        <f>詳細表【係数】!AF1093</f>
        <v>0</v>
      </c>
      <c r="N1112" s="46">
        <f>詳細表【係数】!U1093</f>
        <v>1.1527950651062662E-20</v>
      </c>
      <c r="O1112" s="46">
        <f>詳細表【係数】!V1093</f>
        <v>0</v>
      </c>
      <c r="P1112" s="46">
        <f>詳細表【係数】!W1093</f>
        <v>0</v>
      </c>
      <c r="Q1112" s="46">
        <f>詳細表【係数】!AC1093</f>
        <v>0</v>
      </c>
      <c r="R1112" s="46">
        <f>詳細表【係数】!AG1093</f>
        <v>0</v>
      </c>
      <c r="S1112" s="46">
        <f t="shared" si="93"/>
        <v>2.1110923306540703E-20</v>
      </c>
      <c r="T1112" s="46">
        <f t="shared" si="94"/>
        <v>0</v>
      </c>
      <c r="U1112" s="46">
        <f t="shared" si="95"/>
        <v>0</v>
      </c>
      <c r="V1112" s="46">
        <f t="shared" si="96"/>
        <v>0</v>
      </c>
      <c r="W1112" s="46">
        <f t="shared" si="97"/>
        <v>0</v>
      </c>
    </row>
    <row r="1113" spans="2:23" x14ac:dyDescent="0.15">
      <c r="B1113" s="155" t="s">
        <v>56</v>
      </c>
      <c r="C1113" s="41" t="s">
        <v>155</v>
      </c>
      <c r="D1113" s="46">
        <f>詳細表【係数】!G1094</f>
        <v>0</v>
      </c>
      <c r="E1113" s="46">
        <f>詳細表【係数】!H1094</f>
        <v>0</v>
      </c>
      <c r="F1113" s="46">
        <f>詳細表【係数】!I1094</f>
        <v>0</v>
      </c>
      <c r="G1113" s="46">
        <f>詳細表【係数】!AA1094</f>
        <v>0</v>
      </c>
      <c r="H1113" s="46">
        <f>詳細表【係数】!AE1094</f>
        <v>0</v>
      </c>
      <c r="I1113" s="46">
        <f>詳細表【係数】!M1094</f>
        <v>8.86349430666656E-21</v>
      </c>
      <c r="J1113" s="46">
        <f>詳細表【係数】!N1094</f>
        <v>0</v>
      </c>
      <c r="K1113" s="46">
        <f>詳細表【係数】!O1094</f>
        <v>0</v>
      </c>
      <c r="L1113" s="46">
        <f>詳細表【係数】!AB1094</f>
        <v>0</v>
      </c>
      <c r="M1113" s="46">
        <f>詳細表【係数】!AF1094</f>
        <v>0</v>
      </c>
      <c r="N1113" s="46">
        <f>詳細表【係数】!U1094</f>
        <v>2.1070002762460875E-21</v>
      </c>
      <c r="O1113" s="46">
        <f>詳細表【係数】!V1094</f>
        <v>0</v>
      </c>
      <c r="P1113" s="46">
        <f>詳細表【係数】!W1094</f>
        <v>0</v>
      </c>
      <c r="Q1113" s="46">
        <f>詳細表【係数】!AC1094</f>
        <v>0</v>
      </c>
      <c r="R1113" s="46">
        <f>詳細表【係数】!AG1094</f>
        <v>0</v>
      </c>
      <c r="S1113" s="46">
        <f t="shared" si="93"/>
        <v>1.0970494582912648E-20</v>
      </c>
      <c r="T1113" s="46">
        <f t="shared" si="94"/>
        <v>0</v>
      </c>
      <c r="U1113" s="46">
        <f t="shared" si="95"/>
        <v>0</v>
      </c>
      <c r="V1113" s="46">
        <f t="shared" si="96"/>
        <v>0</v>
      </c>
      <c r="W1113" s="46">
        <f t="shared" si="97"/>
        <v>0</v>
      </c>
    </row>
    <row r="1114" spans="2:23" x14ac:dyDescent="0.15">
      <c r="B1114" s="155" t="s">
        <v>57</v>
      </c>
      <c r="C1114" s="41" t="s">
        <v>156</v>
      </c>
      <c r="D1114" s="46">
        <f>詳細表【係数】!G1095</f>
        <v>0</v>
      </c>
      <c r="E1114" s="46">
        <f>詳細表【係数】!H1095</f>
        <v>0</v>
      </c>
      <c r="F1114" s="46">
        <f>詳細表【係数】!I1095</f>
        <v>0</v>
      </c>
      <c r="G1114" s="46">
        <f>詳細表【係数】!AA1095</f>
        <v>0</v>
      </c>
      <c r="H1114" s="46">
        <f>詳細表【係数】!AE1095</f>
        <v>0</v>
      </c>
      <c r="I1114" s="46">
        <f>詳細表【係数】!M1095</f>
        <v>0</v>
      </c>
      <c r="J1114" s="46">
        <f>詳細表【係数】!N1095</f>
        <v>0</v>
      </c>
      <c r="K1114" s="46">
        <f>詳細表【係数】!O1095</f>
        <v>0</v>
      </c>
      <c r="L1114" s="46">
        <f>詳細表【係数】!AB1095</f>
        <v>0</v>
      </c>
      <c r="M1114" s="46">
        <f>詳細表【係数】!AF1095</f>
        <v>0</v>
      </c>
      <c r="N1114" s="46">
        <f>詳細表【係数】!U1095</f>
        <v>0</v>
      </c>
      <c r="O1114" s="46">
        <f>詳細表【係数】!V1095</f>
        <v>0</v>
      </c>
      <c r="P1114" s="46">
        <f>詳細表【係数】!W1095</f>
        <v>0</v>
      </c>
      <c r="Q1114" s="46">
        <f>詳細表【係数】!AC1095</f>
        <v>0</v>
      </c>
      <c r="R1114" s="46">
        <f>詳細表【係数】!AG1095</f>
        <v>0</v>
      </c>
      <c r="S1114" s="46">
        <f t="shared" si="93"/>
        <v>0</v>
      </c>
      <c r="T1114" s="46">
        <f t="shared" si="94"/>
        <v>0</v>
      </c>
      <c r="U1114" s="46">
        <f t="shared" si="95"/>
        <v>0</v>
      </c>
      <c r="V1114" s="46">
        <f t="shared" si="96"/>
        <v>0</v>
      </c>
      <c r="W1114" s="46">
        <f t="shared" si="97"/>
        <v>0</v>
      </c>
    </row>
    <row r="1115" spans="2:23" x14ac:dyDescent="0.15">
      <c r="B1115" s="155" t="s">
        <v>58</v>
      </c>
      <c r="C1115" s="41" t="s">
        <v>965</v>
      </c>
      <c r="D1115" s="67">
        <f>詳細表【係数】!G1096</f>
        <v>0</v>
      </c>
      <c r="E1115" s="67">
        <f>詳細表【係数】!H1096</f>
        <v>0</v>
      </c>
      <c r="F1115" s="67">
        <f>詳細表【係数】!I1096</f>
        <v>0</v>
      </c>
      <c r="G1115" s="67">
        <f>詳細表【係数】!AA1096</f>
        <v>0</v>
      </c>
      <c r="H1115" s="67">
        <f>詳細表【係数】!AE1096</f>
        <v>0</v>
      </c>
      <c r="I1115" s="67">
        <f>詳細表【係数】!M1096</f>
        <v>9.2326903107324443E-7</v>
      </c>
      <c r="J1115" s="67">
        <f>詳細表【係数】!N1096</f>
        <v>4.8736080008794477E-7</v>
      </c>
      <c r="K1115" s="67">
        <f>詳細表【係数】!O1096</f>
        <v>1.6316987114070203E-7</v>
      </c>
      <c r="L1115" s="67">
        <f>詳細表【係数】!AB1096</f>
        <v>1.5743503750775295E-14</v>
      </c>
      <c r="M1115" s="67">
        <f>詳細表【係数】!AF1096</f>
        <v>1.5743503750775295E-14</v>
      </c>
      <c r="N1115" s="67">
        <f>詳細表【係数】!U1096</f>
        <v>1.8824264961243052E-5</v>
      </c>
      <c r="O1115" s="67">
        <f>詳細表【係数】!V1096</f>
        <v>9.9366582478288208E-6</v>
      </c>
      <c r="P1115" s="67">
        <f>詳細表【係数】!W1096</f>
        <v>3.3268232602516371E-6</v>
      </c>
      <c r="Q1115" s="67">
        <f>詳細表【係数】!AC1096</f>
        <v>3.209897397711017E-13</v>
      </c>
      <c r="R1115" s="67">
        <f>詳細表【係数】!AG1096</f>
        <v>3.209897397711017E-13</v>
      </c>
      <c r="S1115" s="67">
        <f t="shared" si="93"/>
        <v>1.9747533992316296E-5</v>
      </c>
      <c r="T1115" s="67">
        <f t="shared" si="94"/>
        <v>1.0424019047916765E-5</v>
      </c>
      <c r="U1115" s="67">
        <f t="shared" si="95"/>
        <v>3.4899931313923391E-6</v>
      </c>
      <c r="V1115" s="67">
        <f t="shared" si="96"/>
        <v>3.36733243521877E-13</v>
      </c>
      <c r="W1115" s="67">
        <f t="shared" si="97"/>
        <v>3.36733243521877E-13</v>
      </c>
    </row>
    <row r="1116" spans="2:23" x14ac:dyDescent="0.15">
      <c r="B1116" s="162" t="s">
        <v>59</v>
      </c>
      <c r="C1116" s="116" t="s">
        <v>517</v>
      </c>
      <c r="D1116" s="46">
        <f>詳細表【係数】!G1097</f>
        <v>0</v>
      </c>
      <c r="E1116" s="46">
        <f>詳細表【係数】!H1097</f>
        <v>0</v>
      </c>
      <c r="F1116" s="46">
        <f>詳細表【係数】!I1097</f>
        <v>0</v>
      </c>
      <c r="G1116" s="46">
        <f>詳細表【係数】!AA1097</f>
        <v>0</v>
      </c>
      <c r="H1116" s="46">
        <f>詳細表【係数】!AE1097</f>
        <v>0</v>
      </c>
      <c r="I1116" s="46">
        <f>詳細表【係数】!M1097</f>
        <v>4.1065571051579241E-5</v>
      </c>
      <c r="J1116" s="46">
        <f>詳細表【係数】!N1097</f>
        <v>1.4015143909434684E-5</v>
      </c>
      <c r="K1116" s="46">
        <f>詳細表【係数】!O1097</f>
        <v>4.1196318032015919E-6</v>
      </c>
      <c r="L1116" s="46">
        <f>詳細表【係数】!AB1097</f>
        <v>4.4076777845753037E-13</v>
      </c>
      <c r="M1116" s="46">
        <f>詳細表【係数】!AF1097</f>
        <v>4.386487025995615E-13</v>
      </c>
      <c r="N1116" s="46">
        <f>詳細表【係数】!U1097</f>
        <v>1.0463347459340391E-4</v>
      </c>
      <c r="O1116" s="46">
        <f>詳細表【係数】!V1097</f>
        <v>3.5710040469882588E-5</v>
      </c>
      <c r="P1116" s="46">
        <f>詳細表【係数】!W1097</f>
        <v>1.0496661280396239E-5</v>
      </c>
      <c r="Q1116" s="46">
        <f>詳細表【係数】!AC1097</f>
        <v>1.1230591214937825E-12</v>
      </c>
      <c r="R1116" s="46">
        <f>詳細表【係数】!AG1097</f>
        <v>1.1176597987942932E-12</v>
      </c>
      <c r="S1116" s="46">
        <f t="shared" si="93"/>
        <v>1.4569904564498316E-4</v>
      </c>
      <c r="T1116" s="46">
        <f t="shared" si="94"/>
        <v>4.972518437931727E-5</v>
      </c>
      <c r="U1116" s="46">
        <f t="shared" si="95"/>
        <v>1.461629308359783E-5</v>
      </c>
      <c r="V1116" s="46">
        <f t="shared" si="96"/>
        <v>1.5638268999513129E-12</v>
      </c>
      <c r="W1116" s="46">
        <f t="shared" si="97"/>
        <v>1.5563085013938547E-12</v>
      </c>
    </row>
    <row r="1117" spans="2:23" x14ac:dyDescent="0.15">
      <c r="B1117" s="155" t="s">
        <v>60</v>
      </c>
      <c r="C1117" s="41" t="s">
        <v>158</v>
      </c>
      <c r="D1117" s="46">
        <f>詳細表【係数】!G1098</f>
        <v>0</v>
      </c>
      <c r="E1117" s="46">
        <f>詳細表【係数】!H1098</f>
        <v>0</v>
      </c>
      <c r="F1117" s="46">
        <f>詳細表【係数】!I1098</f>
        <v>0</v>
      </c>
      <c r="G1117" s="46">
        <f>詳細表【係数】!AA1098</f>
        <v>0</v>
      </c>
      <c r="H1117" s="46">
        <f>詳細表【係数】!AE1098</f>
        <v>0</v>
      </c>
      <c r="I1117" s="46">
        <f>詳細表【係数】!M1098</f>
        <v>-5.4918221370579698E-19</v>
      </c>
      <c r="J1117" s="46">
        <f>詳細表【係数】!N1098</f>
        <v>0</v>
      </c>
      <c r="K1117" s="46">
        <f>詳細表【係数】!O1098</f>
        <v>0</v>
      </c>
      <c r="L1117" s="46">
        <f>詳細表【係数】!AB1098</f>
        <v>0</v>
      </c>
      <c r="M1117" s="46">
        <f>詳細表【係数】!AF1098</f>
        <v>0</v>
      </c>
      <c r="N1117" s="46">
        <f>詳細表【係数】!U1098</f>
        <v>-1.606979658033078E-19</v>
      </c>
      <c r="O1117" s="46">
        <f>詳細表【係数】!V1098</f>
        <v>0</v>
      </c>
      <c r="P1117" s="46">
        <f>詳細表【係数】!W1098</f>
        <v>0</v>
      </c>
      <c r="Q1117" s="46">
        <f>詳細表【係数】!AC1098</f>
        <v>0</v>
      </c>
      <c r="R1117" s="46">
        <f>詳細表【係数】!AG1098</f>
        <v>0</v>
      </c>
      <c r="S1117" s="46">
        <f t="shared" si="93"/>
        <v>-7.0988017950910473E-19</v>
      </c>
      <c r="T1117" s="46">
        <f t="shared" si="94"/>
        <v>0</v>
      </c>
      <c r="U1117" s="46">
        <f t="shared" si="95"/>
        <v>0</v>
      </c>
      <c r="V1117" s="46">
        <f t="shared" si="96"/>
        <v>0</v>
      </c>
      <c r="W1117" s="46">
        <f t="shared" si="97"/>
        <v>0</v>
      </c>
    </row>
    <row r="1118" spans="2:23" x14ac:dyDescent="0.15">
      <c r="B1118" s="155" t="s">
        <v>61</v>
      </c>
      <c r="C1118" s="41" t="s">
        <v>159</v>
      </c>
      <c r="D1118" s="46">
        <f>詳細表【係数】!G1099</f>
        <v>0</v>
      </c>
      <c r="E1118" s="46">
        <f>詳細表【係数】!H1099</f>
        <v>0</v>
      </c>
      <c r="F1118" s="46">
        <f>詳細表【係数】!I1099</f>
        <v>0</v>
      </c>
      <c r="G1118" s="46">
        <f>詳細表【係数】!AA1099</f>
        <v>0</v>
      </c>
      <c r="H1118" s="46">
        <f>詳細表【係数】!AE1099</f>
        <v>0</v>
      </c>
      <c r="I1118" s="46">
        <f>詳細表【係数】!M1099</f>
        <v>-5.1900570493203946E-20</v>
      </c>
      <c r="J1118" s="46">
        <f>詳細表【係数】!N1099</f>
        <v>0</v>
      </c>
      <c r="K1118" s="46">
        <f>詳細表【係数】!O1099</f>
        <v>0</v>
      </c>
      <c r="L1118" s="46">
        <f>詳細表【係数】!AB1099</f>
        <v>0</v>
      </c>
      <c r="M1118" s="46">
        <f>詳細表【係数】!AF1099</f>
        <v>0</v>
      </c>
      <c r="N1118" s="46">
        <f>詳細表【係数】!U1099</f>
        <v>-1.5034380129948666E-20</v>
      </c>
      <c r="O1118" s="46">
        <f>詳細表【係数】!V1099</f>
        <v>0</v>
      </c>
      <c r="P1118" s="46">
        <f>詳細表【係数】!W1099</f>
        <v>0</v>
      </c>
      <c r="Q1118" s="46">
        <f>詳細表【係数】!AC1099</f>
        <v>0</v>
      </c>
      <c r="R1118" s="46">
        <f>詳細表【係数】!AG1099</f>
        <v>0</v>
      </c>
      <c r="S1118" s="46">
        <f t="shared" si="93"/>
        <v>-6.6934950623152615E-20</v>
      </c>
      <c r="T1118" s="46">
        <f t="shared" si="94"/>
        <v>0</v>
      </c>
      <c r="U1118" s="46">
        <f t="shared" si="95"/>
        <v>0</v>
      </c>
      <c r="V1118" s="46">
        <f t="shared" si="96"/>
        <v>0</v>
      </c>
      <c r="W1118" s="46">
        <f t="shared" si="97"/>
        <v>0</v>
      </c>
    </row>
    <row r="1119" spans="2:23" x14ac:dyDescent="0.15">
      <c r="B1119" s="155" t="s">
        <v>62</v>
      </c>
      <c r="C1119" s="41" t="s">
        <v>160</v>
      </c>
      <c r="D1119" s="46">
        <f>詳細表【係数】!G1100</f>
        <v>0</v>
      </c>
      <c r="E1119" s="46">
        <f>詳細表【係数】!H1100</f>
        <v>0</v>
      </c>
      <c r="F1119" s="46">
        <f>詳細表【係数】!I1100</f>
        <v>0</v>
      </c>
      <c r="G1119" s="46">
        <f>詳細表【係数】!AA1100</f>
        <v>0</v>
      </c>
      <c r="H1119" s="46">
        <f>詳細表【係数】!AE1100</f>
        <v>0</v>
      </c>
      <c r="I1119" s="46">
        <f>詳細表【係数】!M1100</f>
        <v>1.0558168723127774E-4</v>
      </c>
      <c r="J1119" s="46">
        <f>詳細表【係数】!N1100</f>
        <v>3.7748589601781838E-5</v>
      </c>
      <c r="K1119" s="46">
        <f>詳細表【係数】!O1100</f>
        <v>2.4622851205115459E-5</v>
      </c>
      <c r="L1119" s="46">
        <f>詳細表【係数】!AB1100</f>
        <v>5.9646940253650758E-12</v>
      </c>
      <c r="M1119" s="46">
        <f>詳細表【係数】!AF1100</f>
        <v>5.6235399390434569E-12</v>
      </c>
      <c r="N1119" s="46">
        <f>詳細表【係数】!U1100</f>
        <v>1.8527532832858802E-5</v>
      </c>
      <c r="O1119" s="46">
        <f>詳細表【係数】!V1100</f>
        <v>6.6241433678655704E-6</v>
      </c>
      <c r="P1119" s="46">
        <f>詳細表【係数】!W1100</f>
        <v>4.320831539110201E-6</v>
      </c>
      <c r="Q1119" s="46">
        <f>詳細表【係数】!AC1100</f>
        <v>1.0466878043995697E-12</v>
      </c>
      <c r="R1119" s="46">
        <f>詳細表【係数】!AG1100</f>
        <v>9.8682189676785973E-13</v>
      </c>
      <c r="S1119" s="46">
        <f t="shared" si="93"/>
        <v>1.2410922006413652E-4</v>
      </c>
      <c r="T1119" s="46">
        <f t="shared" si="94"/>
        <v>4.4372732969647408E-5</v>
      </c>
      <c r="U1119" s="46">
        <f t="shared" si="95"/>
        <v>2.8943682744225661E-5</v>
      </c>
      <c r="V1119" s="46">
        <f t="shared" si="96"/>
        <v>7.0113818297646458E-12</v>
      </c>
      <c r="W1119" s="46">
        <f t="shared" si="97"/>
        <v>6.6103618358113168E-12</v>
      </c>
    </row>
    <row r="1120" spans="2:23" x14ac:dyDescent="0.15">
      <c r="B1120" s="163" t="s">
        <v>63</v>
      </c>
      <c r="C1120" s="62" t="s">
        <v>161</v>
      </c>
      <c r="D1120" s="67">
        <f>詳細表【係数】!G1101</f>
        <v>0</v>
      </c>
      <c r="E1120" s="67">
        <f>詳細表【係数】!H1101</f>
        <v>0</v>
      </c>
      <c r="F1120" s="67">
        <f>詳細表【係数】!I1101</f>
        <v>0</v>
      </c>
      <c r="G1120" s="67">
        <f>詳細表【係数】!AA1101</f>
        <v>0</v>
      </c>
      <c r="H1120" s="67">
        <f>詳細表【係数】!AE1101</f>
        <v>0</v>
      </c>
      <c r="I1120" s="67">
        <f>詳細表【係数】!M1101</f>
        <v>3.2123152518192815E-5</v>
      </c>
      <c r="J1120" s="67">
        <f>詳細表【係数】!N1101</f>
        <v>1.6571062865577223E-5</v>
      </c>
      <c r="K1120" s="67">
        <f>詳細表【係数】!O1101</f>
        <v>1.0361539160418336E-5</v>
      </c>
      <c r="L1120" s="67">
        <f>詳細表【係数】!AB1101</f>
        <v>1.7876723034414521E-12</v>
      </c>
      <c r="M1120" s="67">
        <f>詳細表【係数】!AF1101</f>
        <v>1.7437131484387934E-12</v>
      </c>
      <c r="N1120" s="67">
        <f>詳細表【係数】!U1101</f>
        <v>2.1441435593391737E-5</v>
      </c>
      <c r="O1120" s="67">
        <f>詳細表【係数】!V1101</f>
        <v>1.1060787914420687E-5</v>
      </c>
      <c r="P1120" s="67">
        <f>詳細表【係数】!W1101</f>
        <v>6.9160794361852581E-6</v>
      </c>
      <c r="Q1120" s="67">
        <f>詳細表【係数】!AC1101</f>
        <v>1.1932284832449729E-12</v>
      </c>
      <c r="R1120" s="67">
        <f>詳細表【係数】!AG1101</f>
        <v>1.1638867992307521E-12</v>
      </c>
      <c r="S1120" s="67">
        <f t="shared" si="93"/>
        <v>5.3564588111584555E-5</v>
      </c>
      <c r="T1120" s="67">
        <f t="shared" si="94"/>
        <v>2.7631850779997911E-5</v>
      </c>
      <c r="U1120" s="67">
        <f t="shared" si="95"/>
        <v>1.7277618596603592E-5</v>
      </c>
      <c r="V1120" s="67">
        <f t="shared" si="96"/>
        <v>2.9809007866864251E-12</v>
      </c>
      <c r="W1120" s="67">
        <f t="shared" si="97"/>
        <v>2.9075999476695457E-12</v>
      </c>
    </row>
    <row r="1121" spans="2:23" x14ac:dyDescent="0.15">
      <c r="B1121" s="155" t="s">
        <v>64</v>
      </c>
      <c r="C1121" s="41" t="s">
        <v>950</v>
      </c>
      <c r="D1121" s="46">
        <f>詳細表【係数】!G1102</f>
        <v>0</v>
      </c>
      <c r="E1121" s="46">
        <f>詳細表【係数】!H1102</f>
        <v>0</v>
      </c>
      <c r="F1121" s="46">
        <f>詳細表【係数】!I1102</f>
        <v>0</v>
      </c>
      <c r="G1121" s="46">
        <f>詳細表【係数】!AA1102</f>
        <v>0</v>
      </c>
      <c r="H1121" s="46">
        <f>詳細表【係数】!AE1102</f>
        <v>0</v>
      </c>
      <c r="I1121" s="46">
        <f>詳細表【係数】!M1102</f>
        <v>0</v>
      </c>
      <c r="J1121" s="46">
        <f>詳細表【係数】!N1102</f>
        <v>0</v>
      </c>
      <c r="K1121" s="46">
        <f>詳細表【係数】!O1102</f>
        <v>0</v>
      </c>
      <c r="L1121" s="46">
        <f>詳細表【係数】!AB1102</f>
        <v>0</v>
      </c>
      <c r="M1121" s="46">
        <f>詳細表【係数】!AF1102</f>
        <v>0</v>
      </c>
      <c r="N1121" s="46">
        <f>詳細表【係数】!U1102</f>
        <v>0</v>
      </c>
      <c r="O1121" s="46">
        <f>詳細表【係数】!V1102</f>
        <v>0</v>
      </c>
      <c r="P1121" s="46">
        <f>詳細表【係数】!W1102</f>
        <v>0</v>
      </c>
      <c r="Q1121" s="46">
        <f>詳細表【係数】!AC1102</f>
        <v>0</v>
      </c>
      <c r="R1121" s="46">
        <f>詳細表【係数】!AG1102</f>
        <v>0</v>
      </c>
      <c r="S1121" s="46">
        <f t="shared" si="93"/>
        <v>0</v>
      </c>
      <c r="T1121" s="46">
        <f t="shared" si="94"/>
        <v>0</v>
      </c>
      <c r="U1121" s="46">
        <f t="shared" si="95"/>
        <v>0</v>
      </c>
      <c r="V1121" s="46">
        <f t="shared" si="96"/>
        <v>0</v>
      </c>
      <c r="W1121" s="46">
        <f t="shared" si="97"/>
        <v>0</v>
      </c>
    </row>
    <row r="1122" spans="2:23" x14ac:dyDescent="0.15">
      <c r="B1122" s="155" t="s">
        <v>65</v>
      </c>
      <c r="C1122" s="41" t="s">
        <v>162</v>
      </c>
      <c r="D1122" s="46">
        <f>詳細表【係数】!G1103</f>
        <v>0</v>
      </c>
      <c r="E1122" s="46">
        <f>詳細表【係数】!H1103</f>
        <v>0</v>
      </c>
      <c r="F1122" s="46">
        <f>詳細表【係数】!I1103</f>
        <v>0</v>
      </c>
      <c r="G1122" s="46">
        <f>詳細表【係数】!AA1103</f>
        <v>0</v>
      </c>
      <c r="H1122" s="46">
        <f>詳細表【係数】!AE1103</f>
        <v>0</v>
      </c>
      <c r="I1122" s="46">
        <f>詳細表【係数】!M1103</f>
        <v>8.4886414244197306E-21</v>
      </c>
      <c r="J1122" s="46">
        <f>詳細表【係数】!N1103</f>
        <v>0</v>
      </c>
      <c r="K1122" s="46">
        <f>詳細表【係数】!O1103</f>
        <v>0</v>
      </c>
      <c r="L1122" s="46">
        <f>詳細表【係数】!AB1103</f>
        <v>0</v>
      </c>
      <c r="M1122" s="46">
        <f>詳細表【係数】!AF1103</f>
        <v>0</v>
      </c>
      <c r="N1122" s="46">
        <f>詳細表【係数】!U1103</f>
        <v>3.2890962385384098E-21</v>
      </c>
      <c r="O1122" s="46">
        <f>詳細表【係数】!V1103</f>
        <v>0</v>
      </c>
      <c r="P1122" s="46">
        <f>詳細表【係数】!W1103</f>
        <v>0</v>
      </c>
      <c r="Q1122" s="46">
        <f>詳細表【係数】!AC1103</f>
        <v>0</v>
      </c>
      <c r="R1122" s="46">
        <f>詳細表【係数】!AG1103</f>
        <v>0</v>
      </c>
      <c r="S1122" s="46">
        <f t="shared" si="93"/>
        <v>1.177773766295814E-20</v>
      </c>
      <c r="T1122" s="46">
        <f t="shared" si="94"/>
        <v>0</v>
      </c>
      <c r="U1122" s="46">
        <f t="shared" si="95"/>
        <v>0</v>
      </c>
      <c r="V1122" s="46">
        <f t="shared" si="96"/>
        <v>0</v>
      </c>
      <c r="W1122" s="46">
        <f t="shared" si="97"/>
        <v>0</v>
      </c>
    </row>
    <row r="1123" spans="2:23" x14ac:dyDescent="0.15">
      <c r="B1123" s="155" t="s">
        <v>66</v>
      </c>
      <c r="C1123" s="41" t="s">
        <v>163</v>
      </c>
      <c r="D1123" s="46">
        <f>詳細表【係数】!G1104</f>
        <v>0</v>
      </c>
      <c r="E1123" s="46">
        <f>詳細表【係数】!H1104</f>
        <v>0</v>
      </c>
      <c r="F1123" s="46">
        <f>詳細表【係数】!I1104</f>
        <v>0</v>
      </c>
      <c r="G1123" s="46">
        <f>詳細表【係数】!AA1104</f>
        <v>0</v>
      </c>
      <c r="H1123" s="46">
        <f>詳細表【係数】!AE1104</f>
        <v>0</v>
      </c>
      <c r="I1123" s="46">
        <f>詳細表【係数】!M1104</f>
        <v>7.4502061000969439E-5</v>
      </c>
      <c r="J1123" s="46">
        <f>詳細表【係数】!N1104</f>
        <v>3.4690802833636913E-5</v>
      </c>
      <c r="K1123" s="46">
        <f>詳細表【係数】!O1104</f>
        <v>1.3369271952472503E-5</v>
      </c>
      <c r="L1123" s="46">
        <f>詳細表【係数】!AB1104</f>
        <v>2.8608146733741645E-12</v>
      </c>
      <c r="M1123" s="46">
        <f>詳細表【係数】!AF1104</f>
        <v>2.8608146733741645E-12</v>
      </c>
      <c r="N1123" s="46">
        <f>詳細表【係数】!U1104</f>
        <v>4.3124039819626203E-6</v>
      </c>
      <c r="O1123" s="46">
        <f>詳細表【係数】!V1104</f>
        <v>2.0080082922177054E-6</v>
      </c>
      <c r="P1123" s="46">
        <f>詳細表【係数】!W1104</f>
        <v>7.7385378107906837E-7</v>
      </c>
      <c r="Q1123" s="46">
        <f>詳細表【係数】!AC1104</f>
        <v>1.6559258124356194E-13</v>
      </c>
      <c r="R1123" s="46">
        <f>詳細表【係数】!AG1104</f>
        <v>1.6559258124356194E-13</v>
      </c>
      <c r="S1123" s="46">
        <f t="shared" si="93"/>
        <v>7.8814464982932062E-5</v>
      </c>
      <c r="T1123" s="46">
        <f t="shared" si="94"/>
        <v>3.669881112585462E-5</v>
      </c>
      <c r="U1123" s="46">
        <f t="shared" si="95"/>
        <v>1.4143125733551571E-5</v>
      </c>
      <c r="V1123" s="46">
        <f t="shared" si="96"/>
        <v>3.0264072546177263E-12</v>
      </c>
      <c r="W1123" s="46">
        <f t="shared" si="97"/>
        <v>3.0264072546177263E-12</v>
      </c>
    </row>
    <row r="1124" spans="2:23" x14ac:dyDescent="0.15">
      <c r="B1124" s="155" t="s">
        <v>67</v>
      </c>
      <c r="C1124" s="41" t="s">
        <v>164</v>
      </c>
      <c r="D1124" s="46">
        <f>詳細表【係数】!G1105</f>
        <v>0</v>
      </c>
      <c r="E1124" s="46">
        <f>詳細表【係数】!H1105</f>
        <v>0</v>
      </c>
      <c r="F1124" s="46">
        <f>詳細表【係数】!I1105</f>
        <v>0</v>
      </c>
      <c r="G1124" s="46">
        <f>詳細表【係数】!AA1105</f>
        <v>0</v>
      </c>
      <c r="H1124" s="46">
        <f>詳細表【係数】!AE1105</f>
        <v>0</v>
      </c>
      <c r="I1124" s="46">
        <f>詳細表【係数】!M1105</f>
        <v>3.7583108298246985E-8</v>
      </c>
      <c r="J1124" s="46">
        <f>詳細表【係数】!N1105</f>
        <v>1.7914614955497728E-8</v>
      </c>
      <c r="K1124" s="46">
        <f>詳細表【係数】!O1105</f>
        <v>1.415630412567303E-8</v>
      </c>
      <c r="L1124" s="46">
        <f>詳細表【係数】!AB1105</f>
        <v>0</v>
      </c>
      <c r="M1124" s="46">
        <f>詳細表【係数】!AF1105</f>
        <v>0</v>
      </c>
      <c r="N1124" s="46">
        <f>詳細表【係数】!U1105</f>
        <v>5.6069239951592505E-8</v>
      </c>
      <c r="O1124" s="46">
        <f>詳細表【係数】!V1105</f>
        <v>2.6726337710259092E-8</v>
      </c>
      <c r="P1124" s="46">
        <f>詳細表【係数】!W1105</f>
        <v>2.1119413715099841E-8</v>
      </c>
      <c r="Q1124" s="46">
        <f>詳細表【係数】!AC1105</f>
        <v>0</v>
      </c>
      <c r="R1124" s="46">
        <f>詳細表【係数】!AG1105</f>
        <v>0</v>
      </c>
      <c r="S1124" s="46">
        <f t="shared" si="93"/>
        <v>9.365234824983949E-8</v>
      </c>
      <c r="T1124" s="46">
        <f t="shared" si="94"/>
        <v>4.4640952665756819E-8</v>
      </c>
      <c r="U1124" s="46">
        <f t="shared" si="95"/>
        <v>3.5275717840772868E-8</v>
      </c>
      <c r="V1124" s="46">
        <f t="shared" si="96"/>
        <v>0</v>
      </c>
      <c r="W1124" s="46">
        <f t="shared" si="97"/>
        <v>0</v>
      </c>
    </row>
    <row r="1125" spans="2:23" x14ac:dyDescent="0.15">
      <c r="B1125" s="155" t="s">
        <v>68</v>
      </c>
      <c r="C1125" s="41" t="s">
        <v>208</v>
      </c>
      <c r="D1125" s="67">
        <f>詳細表【係数】!G1106</f>
        <v>0</v>
      </c>
      <c r="E1125" s="67">
        <f>詳細表【係数】!H1106</f>
        <v>0</v>
      </c>
      <c r="F1125" s="67">
        <f>詳細表【係数】!I1106</f>
        <v>0</v>
      </c>
      <c r="G1125" s="67">
        <f>詳細表【係数】!AA1106</f>
        <v>0</v>
      </c>
      <c r="H1125" s="67">
        <f>詳細表【係数】!AE1106</f>
        <v>0</v>
      </c>
      <c r="I1125" s="67">
        <f>詳細表【係数】!M1106</f>
        <v>1.525475473293162E-6</v>
      </c>
      <c r="J1125" s="67">
        <f>詳細表【係数】!N1106</f>
        <v>7.4908507944267883E-7</v>
      </c>
      <c r="K1125" s="67">
        <f>詳細表【係数】!O1106</f>
        <v>4.2615794272180669E-7</v>
      </c>
      <c r="L1125" s="67">
        <f>詳細表【係数】!AB1106</f>
        <v>6.9656414305623842E-14</v>
      </c>
      <c r="M1125" s="67">
        <f>詳細表【係数】!AF1106</f>
        <v>6.2690772875061449E-14</v>
      </c>
      <c r="N1125" s="67">
        <f>詳細表【係数】!U1106</f>
        <v>9.7177540842621862E-7</v>
      </c>
      <c r="O1125" s="67">
        <f>詳細表【係数】!V1106</f>
        <v>4.7719053617422625E-7</v>
      </c>
      <c r="P1125" s="67">
        <f>詳細表【係数】!W1106</f>
        <v>2.714758880708496E-7</v>
      </c>
      <c r="Q1125" s="67">
        <f>詳細表【係数】!AC1106</f>
        <v>4.4373306320831891E-14</v>
      </c>
      <c r="R1125" s="67">
        <f>詳細表【係数】!AG1106</f>
        <v>3.9935975688748711E-14</v>
      </c>
      <c r="S1125" s="67">
        <f t="shared" si="93"/>
        <v>2.4972508817193807E-6</v>
      </c>
      <c r="T1125" s="67">
        <f t="shared" si="94"/>
        <v>1.2262756156169051E-6</v>
      </c>
      <c r="U1125" s="67">
        <f t="shared" si="95"/>
        <v>6.9763383079265629E-7</v>
      </c>
      <c r="V1125" s="67">
        <f t="shared" si="96"/>
        <v>1.1402972062645575E-13</v>
      </c>
      <c r="W1125" s="67">
        <f t="shared" si="97"/>
        <v>1.0262674856381017E-13</v>
      </c>
    </row>
    <row r="1126" spans="2:23" x14ac:dyDescent="0.15">
      <c r="B1126" s="162" t="s">
        <v>69</v>
      </c>
      <c r="C1126" s="116" t="s">
        <v>165</v>
      </c>
      <c r="D1126" s="46">
        <f>詳細表【係数】!G1107</f>
        <v>0</v>
      </c>
      <c r="E1126" s="46">
        <f>詳細表【係数】!H1107</f>
        <v>0</v>
      </c>
      <c r="F1126" s="46">
        <f>詳細表【係数】!I1107</f>
        <v>0</v>
      </c>
      <c r="G1126" s="46">
        <f>詳細表【係数】!AA1107</f>
        <v>0</v>
      </c>
      <c r="H1126" s="46">
        <f>詳細表【係数】!AE1107</f>
        <v>0</v>
      </c>
      <c r="I1126" s="46">
        <f>詳細表【係数】!M1107</f>
        <v>0</v>
      </c>
      <c r="J1126" s="46">
        <f>詳細表【係数】!N1107</f>
        <v>0</v>
      </c>
      <c r="K1126" s="46">
        <f>詳細表【係数】!O1107</f>
        <v>0</v>
      </c>
      <c r="L1126" s="46">
        <f>詳細表【係数】!AB1107</f>
        <v>0</v>
      </c>
      <c r="M1126" s="46">
        <f>詳細表【係数】!AF1107</f>
        <v>0</v>
      </c>
      <c r="N1126" s="46">
        <f>詳細表【係数】!U1107</f>
        <v>0</v>
      </c>
      <c r="O1126" s="46">
        <f>詳細表【係数】!V1107</f>
        <v>0</v>
      </c>
      <c r="P1126" s="46">
        <f>詳細表【係数】!W1107</f>
        <v>0</v>
      </c>
      <c r="Q1126" s="46">
        <f>詳細表【係数】!AC1107</f>
        <v>0</v>
      </c>
      <c r="R1126" s="46">
        <f>詳細表【係数】!AG1107</f>
        <v>0</v>
      </c>
      <c r="S1126" s="46">
        <f t="shared" si="93"/>
        <v>0</v>
      </c>
      <c r="T1126" s="46">
        <f t="shared" si="94"/>
        <v>0</v>
      </c>
      <c r="U1126" s="46">
        <f t="shared" si="95"/>
        <v>0</v>
      </c>
      <c r="V1126" s="46">
        <f t="shared" si="96"/>
        <v>0</v>
      </c>
      <c r="W1126" s="46">
        <f t="shared" si="97"/>
        <v>0</v>
      </c>
    </row>
    <row r="1127" spans="2:23" x14ac:dyDescent="0.15">
      <c r="B1127" s="155" t="s">
        <v>70</v>
      </c>
      <c r="C1127" s="41" t="s">
        <v>166</v>
      </c>
      <c r="D1127" s="46">
        <f>詳細表【係数】!G1108</f>
        <v>0</v>
      </c>
      <c r="E1127" s="46">
        <f>詳細表【係数】!H1108</f>
        <v>0</v>
      </c>
      <c r="F1127" s="46">
        <f>詳細表【係数】!I1108</f>
        <v>0</v>
      </c>
      <c r="G1127" s="46">
        <f>詳細表【係数】!AA1108</f>
        <v>0</v>
      </c>
      <c r="H1127" s="46">
        <f>詳細表【係数】!AE1108</f>
        <v>0</v>
      </c>
      <c r="I1127" s="46">
        <f>詳細表【係数】!M1108</f>
        <v>4.1916461660861191E-4</v>
      </c>
      <c r="J1127" s="46">
        <f>詳細表【係数】!N1108</f>
        <v>9.0572646476087763E-5</v>
      </c>
      <c r="K1127" s="46">
        <f>詳細表【係数】!O1108</f>
        <v>2.2631459309629258E-5</v>
      </c>
      <c r="L1127" s="46">
        <f>詳細表【係数】!AB1108</f>
        <v>3.0466357211985748E-12</v>
      </c>
      <c r="M1127" s="46">
        <f>詳細表【係数】!AF1108</f>
        <v>3.0466357211985748E-12</v>
      </c>
      <c r="N1127" s="46">
        <f>詳細表【係数】!U1108</f>
        <v>1.6381733701189323E-5</v>
      </c>
      <c r="O1127" s="46">
        <f>詳細表【係数】!V1108</f>
        <v>3.5397476704686846E-6</v>
      </c>
      <c r="P1127" s="46">
        <f>詳細表【係数】!W1108</f>
        <v>8.8447956957641594E-7</v>
      </c>
      <c r="Q1127" s="46">
        <f>詳細表【係数】!AC1108</f>
        <v>1.1906819681730868E-13</v>
      </c>
      <c r="R1127" s="46">
        <f>詳細表【係数】!AG1108</f>
        <v>1.1906819681730868E-13</v>
      </c>
      <c r="S1127" s="46">
        <f t="shared" si="93"/>
        <v>4.3554635030980122E-4</v>
      </c>
      <c r="T1127" s="46">
        <f t="shared" si="94"/>
        <v>9.4112394146556453E-5</v>
      </c>
      <c r="U1127" s="46">
        <f t="shared" si="95"/>
        <v>2.3515938879205675E-5</v>
      </c>
      <c r="V1127" s="46">
        <f t="shared" si="96"/>
        <v>3.1657039180158834E-12</v>
      </c>
      <c r="W1127" s="46">
        <f t="shared" si="97"/>
        <v>3.1657039180158834E-12</v>
      </c>
    </row>
    <row r="1128" spans="2:23" x14ac:dyDescent="0.15">
      <c r="B1128" s="155" t="s">
        <v>71</v>
      </c>
      <c r="C1128" s="41" t="s">
        <v>966</v>
      </c>
      <c r="D1128" s="46">
        <f>詳細表【係数】!G1109</f>
        <v>0</v>
      </c>
      <c r="E1128" s="46">
        <f>詳細表【係数】!H1109</f>
        <v>0</v>
      </c>
      <c r="F1128" s="46">
        <f>詳細表【係数】!I1109</f>
        <v>0</v>
      </c>
      <c r="G1128" s="46">
        <f>詳細表【係数】!AA1109</f>
        <v>0</v>
      </c>
      <c r="H1128" s="46">
        <f>詳細表【係数】!AE1109</f>
        <v>0</v>
      </c>
      <c r="I1128" s="46">
        <f>詳細表【係数】!M1109</f>
        <v>8.5903480759657981E-7</v>
      </c>
      <c r="J1128" s="46">
        <f>詳細表【係数】!N1109</f>
        <v>3.446695166581362E-7</v>
      </c>
      <c r="K1128" s="46">
        <f>詳細表【係数】!O1109</f>
        <v>1.6092342730442709E-7</v>
      </c>
      <c r="L1128" s="46">
        <f>詳細表【係数】!AB1109</f>
        <v>4.3679735979487111E-14</v>
      </c>
      <c r="M1128" s="46">
        <f>詳細表【係数】!AF1109</f>
        <v>4.0039757981196521E-14</v>
      </c>
      <c r="N1128" s="46">
        <f>詳細表【係数】!U1109</f>
        <v>9.128348548342502E-8</v>
      </c>
      <c r="O1128" s="46">
        <f>詳細表【係数】!V1109</f>
        <v>3.6625564578074218E-8</v>
      </c>
      <c r="P1128" s="46">
        <f>詳細表【係数】!W1109</f>
        <v>1.7100181750941611E-8</v>
      </c>
      <c r="Q1128" s="46">
        <f>詳細表【係数】!AC1109</f>
        <v>4.6415331601741534E-15</v>
      </c>
      <c r="R1128" s="46">
        <f>詳細表【係数】!AG1109</f>
        <v>4.2547387301596406E-15</v>
      </c>
      <c r="S1128" s="46">
        <f t="shared" si="93"/>
        <v>9.5031829308000481E-7</v>
      </c>
      <c r="T1128" s="46">
        <f t="shared" si="94"/>
        <v>3.8129508123621044E-7</v>
      </c>
      <c r="U1128" s="46">
        <f t="shared" si="95"/>
        <v>1.7802360905536871E-7</v>
      </c>
      <c r="V1128" s="46">
        <f t="shared" si="96"/>
        <v>4.8321269139661268E-14</v>
      </c>
      <c r="W1128" s="46">
        <f t="shared" si="97"/>
        <v>4.4294496711356159E-14</v>
      </c>
    </row>
    <row r="1129" spans="2:23" x14ac:dyDescent="0.15">
      <c r="B1129" s="155" t="s">
        <v>72</v>
      </c>
      <c r="C1129" s="41" t="s">
        <v>967</v>
      </c>
      <c r="D1129" s="46">
        <f>詳細表【係数】!G1110</f>
        <v>0</v>
      </c>
      <c r="E1129" s="46">
        <f>詳細表【係数】!H1110</f>
        <v>0</v>
      </c>
      <c r="F1129" s="46">
        <f>詳細表【係数】!I1110</f>
        <v>0</v>
      </c>
      <c r="G1129" s="46">
        <f>詳細表【係数】!AA1110</f>
        <v>0</v>
      </c>
      <c r="H1129" s="46">
        <f>詳細表【係数】!AE1110</f>
        <v>0</v>
      </c>
      <c r="I1129" s="46">
        <f>詳細表【係数】!M1110</f>
        <v>4.3856860389205114E-5</v>
      </c>
      <c r="J1129" s="46">
        <f>詳細表【係数】!N1110</f>
        <v>1.1983404106558822E-5</v>
      </c>
      <c r="K1129" s="46">
        <f>詳細表【係数】!O1110</f>
        <v>4.3540463801166375E-6</v>
      </c>
      <c r="L1129" s="46">
        <f>詳細表【係数】!AB1110</f>
        <v>8.9599033780882977E-13</v>
      </c>
      <c r="M1129" s="46">
        <f>詳細表【係数】!AF1110</f>
        <v>7.6532508021170882E-13</v>
      </c>
      <c r="N1129" s="46">
        <f>詳細表【係数】!U1110</f>
        <v>3.7835469468550621E-6</v>
      </c>
      <c r="O1129" s="46">
        <f>詳細表【係数】!V1110</f>
        <v>1.0338125350956707E-6</v>
      </c>
      <c r="P1129" s="46">
        <f>詳細表【係数】!W1110</f>
        <v>3.7562513006540862E-7</v>
      </c>
      <c r="Q1129" s="46">
        <f>詳細表【係数】!AC1110</f>
        <v>7.7297405170905708E-14</v>
      </c>
      <c r="R1129" s="46">
        <f>詳細表【係数】!AG1110</f>
        <v>6.6024866916815306E-14</v>
      </c>
      <c r="S1129" s="46">
        <f t="shared" si="93"/>
        <v>4.7640407336060177E-5</v>
      </c>
      <c r="T1129" s="46">
        <f t="shared" si="94"/>
        <v>1.3017216641654493E-5</v>
      </c>
      <c r="U1129" s="46">
        <f t="shared" si="95"/>
        <v>4.729671510182046E-6</v>
      </c>
      <c r="V1129" s="46">
        <f t="shared" si="96"/>
        <v>9.7328774297973541E-13</v>
      </c>
      <c r="W1129" s="46">
        <f t="shared" si="97"/>
        <v>8.3134994712852415E-13</v>
      </c>
    </row>
    <row r="1130" spans="2:23" x14ac:dyDescent="0.15">
      <c r="B1130" s="163" t="s">
        <v>73</v>
      </c>
      <c r="C1130" s="62" t="s">
        <v>167</v>
      </c>
      <c r="D1130" s="67">
        <f>詳細表【係数】!G1111</f>
        <v>0</v>
      </c>
      <c r="E1130" s="67">
        <f>詳細表【係数】!H1111</f>
        <v>0</v>
      </c>
      <c r="F1130" s="67">
        <f>詳細表【係数】!I1111</f>
        <v>0</v>
      </c>
      <c r="G1130" s="67">
        <f>詳細表【係数】!AA1111</f>
        <v>0</v>
      </c>
      <c r="H1130" s="67">
        <f>詳細表【係数】!AE1111</f>
        <v>0</v>
      </c>
      <c r="I1130" s="67">
        <f>詳細表【係数】!M1111</f>
        <v>9.4805634616778585E-21</v>
      </c>
      <c r="J1130" s="67">
        <f>詳細表【係数】!N1111</f>
        <v>0</v>
      </c>
      <c r="K1130" s="67">
        <f>詳細表【係数】!O1111</f>
        <v>0</v>
      </c>
      <c r="L1130" s="67">
        <f>詳細表【係数】!AB1111</f>
        <v>0</v>
      </c>
      <c r="M1130" s="67">
        <f>詳細表【係数】!AF1111</f>
        <v>0</v>
      </c>
      <c r="N1130" s="67">
        <f>詳細表【係数】!U1111</f>
        <v>1.8568774879440873E-21</v>
      </c>
      <c r="O1130" s="67">
        <f>詳細表【係数】!V1111</f>
        <v>0</v>
      </c>
      <c r="P1130" s="67">
        <f>詳細表【係数】!W1111</f>
        <v>0</v>
      </c>
      <c r="Q1130" s="67">
        <f>詳細表【係数】!AC1111</f>
        <v>0</v>
      </c>
      <c r="R1130" s="67">
        <f>詳細表【係数】!AG1111</f>
        <v>0</v>
      </c>
      <c r="S1130" s="67">
        <f t="shared" si="93"/>
        <v>1.1337440949621946E-20</v>
      </c>
      <c r="T1130" s="67">
        <f t="shared" si="94"/>
        <v>0</v>
      </c>
      <c r="U1130" s="67">
        <f t="shared" si="95"/>
        <v>0</v>
      </c>
      <c r="V1130" s="67">
        <f t="shared" si="96"/>
        <v>0</v>
      </c>
      <c r="W1130" s="67">
        <f t="shared" si="97"/>
        <v>0</v>
      </c>
    </row>
    <row r="1131" spans="2:23" x14ac:dyDescent="0.15">
      <c r="B1131" s="155" t="s">
        <v>74</v>
      </c>
      <c r="C1131" s="41" t="s">
        <v>168</v>
      </c>
      <c r="D1131" s="46">
        <f>詳細表【係数】!G1112</f>
        <v>0</v>
      </c>
      <c r="E1131" s="46">
        <f>詳細表【係数】!H1112</f>
        <v>0</v>
      </c>
      <c r="F1131" s="46">
        <f>詳細表【係数】!I1112</f>
        <v>0</v>
      </c>
      <c r="G1131" s="46">
        <f>詳細表【係数】!AA1112</f>
        <v>0</v>
      </c>
      <c r="H1131" s="46">
        <f>詳細表【係数】!AE1112</f>
        <v>0</v>
      </c>
      <c r="I1131" s="46">
        <f>詳細表【係数】!M1112</f>
        <v>9.1144197910704247E-6</v>
      </c>
      <c r="J1131" s="46">
        <f>詳細表【係数】!N1112</f>
        <v>2.022804115507937E-6</v>
      </c>
      <c r="K1131" s="46">
        <f>詳細表【係数】!O1112</f>
        <v>1.0289047515899178E-6</v>
      </c>
      <c r="L1131" s="46">
        <f>詳細表【係数】!AB1112</f>
        <v>2.3232174569038024E-13</v>
      </c>
      <c r="M1131" s="46">
        <f>詳細表【係数】!AF1112</f>
        <v>2.2671010932104738E-13</v>
      </c>
      <c r="N1131" s="46">
        <f>詳細表【係数】!U1112</f>
        <v>1.9222447388992875E-6</v>
      </c>
      <c r="O1131" s="46">
        <f>詳細表【係数】!V1112</f>
        <v>4.2661240737105679E-7</v>
      </c>
      <c r="P1131" s="46">
        <f>詳細表【係数】!W1112</f>
        <v>2.1699754794154795E-7</v>
      </c>
      <c r="Q1131" s="46">
        <f>詳細表【係数】!AC1112</f>
        <v>4.8997002949409248E-14</v>
      </c>
      <c r="R1131" s="46">
        <f>詳細表【係数】!AG1112</f>
        <v>4.7813500462708549E-14</v>
      </c>
      <c r="S1131" s="46">
        <f t="shared" si="93"/>
        <v>1.1036664529969711E-5</v>
      </c>
      <c r="T1131" s="46">
        <f t="shared" si="94"/>
        <v>2.4494165228789938E-6</v>
      </c>
      <c r="U1131" s="46">
        <f t="shared" si="95"/>
        <v>1.2459022995314657E-6</v>
      </c>
      <c r="V1131" s="46">
        <f t="shared" si="96"/>
        <v>2.8131874863978947E-13</v>
      </c>
      <c r="W1131" s="46">
        <f t="shared" si="97"/>
        <v>2.7452360978375595E-13</v>
      </c>
    </row>
    <row r="1132" spans="2:23" x14ac:dyDescent="0.15">
      <c r="B1132" s="155" t="s">
        <v>75</v>
      </c>
      <c r="C1132" s="41" t="s">
        <v>968</v>
      </c>
      <c r="D1132" s="46">
        <f>詳細表【係数】!G1113</f>
        <v>0</v>
      </c>
      <c r="E1132" s="46">
        <f>詳細表【係数】!H1113</f>
        <v>0</v>
      </c>
      <c r="F1132" s="46">
        <f>詳細表【係数】!I1113</f>
        <v>0</v>
      </c>
      <c r="G1132" s="46">
        <f>詳細表【係数】!AA1113</f>
        <v>0</v>
      </c>
      <c r="H1132" s="46">
        <f>詳細表【係数】!AE1113</f>
        <v>0</v>
      </c>
      <c r="I1132" s="46">
        <f>詳細表【係数】!M1113</f>
        <v>3.5468742521645874E-5</v>
      </c>
      <c r="J1132" s="46">
        <f>詳細表【係数】!N1113</f>
        <v>1.3957688714764721E-5</v>
      </c>
      <c r="K1132" s="46">
        <f>詳細表【係数】!O1113</f>
        <v>1.1096210985206087E-5</v>
      </c>
      <c r="L1132" s="46">
        <f>詳細表【係数】!AB1113</f>
        <v>8.0567181498600689E-12</v>
      </c>
      <c r="M1132" s="46">
        <f>詳細表【係数】!AF1113</f>
        <v>7.5004209442744923E-12</v>
      </c>
      <c r="N1132" s="46">
        <f>詳細表【係数】!U1113</f>
        <v>2.946168643540394E-6</v>
      </c>
      <c r="O1132" s="46">
        <f>詳細表【係数】!V1113</f>
        <v>1.1593787065510338E-6</v>
      </c>
      <c r="P1132" s="46">
        <f>詳細表【係数】!W1113</f>
        <v>9.2169348396751806E-7</v>
      </c>
      <c r="Q1132" s="46">
        <f>詳細表【係数】!AC1113</f>
        <v>6.6922164969549241E-13</v>
      </c>
      <c r="R1132" s="46">
        <f>詳細表【係数】!AG1113</f>
        <v>6.230134881688988E-13</v>
      </c>
      <c r="S1132" s="46">
        <f t="shared" si="93"/>
        <v>3.8414911165186265E-5</v>
      </c>
      <c r="T1132" s="46">
        <f t="shared" si="94"/>
        <v>1.5117067421315754E-5</v>
      </c>
      <c r="U1132" s="46">
        <f t="shared" si="95"/>
        <v>1.2017904469173606E-5</v>
      </c>
      <c r="V1132" s="46">
        <f t="shared" si="96"/>
        <v>8.7259397995555606E-12</v>
      </c>
      <c r="W1132" s="46">
        <f t="shared" si="97"/>
        <v>8.1234344324433908E-12</v>
      </c>
    </row>
    <row r="1133" spans="2:23" x14ac:dyDescent="0.15">
      <c r="B1133" s="155" t="s">
        <v>76</v>
      </c>
      <c r="C1133" s="41" t="s">
        <v>169</v>
      </c>
      <c r="D1133" s="46">
        <f>詳細表【係数】!G1114</f>
        <v>0</v>
      </c>
      <c r="E1133" s="46">
        <f>詳細表【係数】!H1114</f>
        <v>0</v>
      </c>
      <c r="F1133" s="46">
        <f>詳細表【係数】!I1114</f>
        <v>0</v>
      </c>
      <c r="G1133" s="46">
        <f>詳細表【係数】!AA1114</f>
        <v>0</v>
      </c>
      <c r="H1133" s="46">
        <f>詳細表【係数】!AE1114</f>
        <v>0</v>
      </c>
      <c r="I1133" s="46">
        <f>詳細表【係数】!M1114</f>
        <v>4.6318716311623503E-4</v>
      </c>
      <c r="J1133" s="46">
        <f>詳細表【係数】!N1114</f>
        <v>2.1100026295204754E-4</v>
      </c>
      <c r="K1133" s="46">
        <f>詳細表【係数】!O1114</f>
        <v>1.5360145596219046E-4</v>
      </c>
      <c r="L1133" s="46">
        <f>詳細表【係数】!AB1114</f>
        <v>3.4915471798657651E-11</v>
      </c>
      <c r="M1133" s="46">
        <f>詳細表【係数】!AF1114</f>
        <v>3.1448687364748377E-11</v>
      </c>
      <c r="N1133" s="46">
        <f>詳細表【係数】!U1114</f>
        <v>4.1449527355992766E-5</v>
      </c>
      <c r="O1133" s="46">
        <f>詳細表【係数】!V1114</f>
        <v>1.8881916140577112E-5</v>
      </c>
      <c r="P1133" s="46">
        <f>詳細表【係数】!W1114</f>
        <v>1.3745432209284761E-5</v>
      </c>
      <c r="Q1133" s="46">
        <f>詳細表【係数】!AC1114</f>
        <v>3.1245032650066716E-12</v>
      </c>
      <c r="R1133" s="46">
        <f>詳細表【係数】!AG1114</f>
        <v>2.8142688982684206E-12</v>
      </c>
      <c r="S1133" s="46">
        <f t="shared" si="93"/>
        <v>5.0463669047222783E-4</v>
      </c>
      <c r="T1133" s="46">
        <f t="shared" si="94"/>
        <v>2.2988217909262465E-4</v>
      </c>
      <c r="U1133" s="46">
        <f t="shared" si="95"/>
        <v>1.6734688817147522E-4</v>
      </c>
      <c r="V1133" s="46">
        <f t="shared" si="96"/>
        <v>3.8039975063664321E-11</v>
      </c>
      <c r="W1133" s="46">
        <f t="shared" si="97"/>
        <v>3.4262956263016797E-11</v>
      </c>
    </row>
    <row r="1134" spans="2:23" x14ac:dyDescent="0.15">
      <c r="B1134" s="155" t="s">
        <v>77</v>
      </c>
      <c r="C1134" s="41" t="s">
        <v>969</v>
      </c>
      <c r="D1134" s="46">
        <f>詳細表【係数】!G1115</f>
        <v>0</v>
      </c>
      <c r="E1134" s="46">
        <f>詳細表【係数】!H1115</f>
        <v>0</v>
      </c>
      <c r="F1134" s="46">
        <f>詳細表【係数】!I1115</f>
        <v>0</v>
      </c>
      <c r="G1134" s="46">
        <f>詳細表【係数】!AA1115</f>
        <v>0</v>
      </c>
      <c r="H1134" s="46">
        <f>詳細表【係数】!AE1115</f>
        <v>0</v>
      </c>
      <c r="I1134" s="46">
        <f>詳細表【係数】!M1115</f>
        <v>5.6864635965172346E-5</v>
      </c>
      <c r="J1134" s="46">
        <f>詳細表【係数】!N1115</f>
        <v>2.5426623001389982E-5</v>
      </c>
      <c r="K1134" s="46">
        <f>詳細表【係数】!O1115</f>
        <v>1.3379783797418252E-5</v>
      </c>
      <c r="L1134" s="46">
        <f>詳細表【係数】!AB1115</f>
        <v>2.582463510215384E-12</v>
      </c>
      <c r="M1134" s="46">
        <f>詳細表【係数】!AF1115</f>
        <v>2.521937021694711E-12</v>
      </c>
      <c r="N1134" s="46">
        <f>詳細表【係数】!U1115</f>
        <v>8.5925150403795892E-6</v>
      </c>
      <c r="O1134" s="46">
        <f>詳細表【係数】!V1115</f>
        <v>3.8420828139885707E-6</v>
      </c>
      <c r="P1134" s="46">
        <f>詳細表【係数】!W1115</f>
        <v>2.0217485184773929E-6</v>
      </c>
      <c r="Q1134" s="46">
        <f>詳細表【係数】!AC1115</f>
        <v>3.902224322045724E-13</v>
      </c>
      <c r="R1134" s="46">
        <f>詳細表【係数】!AG1115</f>
        <v>3.8107659394977778E-13</v>
      </c>
      <c r="S1134" s="46">
        <f t="shared" si="93"/>
        <v>6.5457151005551942E-5</v>
      </c>
      <c r="T1134" s="46">
        <f t="shared" si="94"/>
        <v>2.9268705815378554E-5</v>
      </c>
      <c r="U1134" s="46">
        <f t="shared" si="95"/>
        <v>1.5401532315895644E-5</v>
      </c>
      <c r="V1134" s="46">
        <f t="shared" si="96"/>
        <v>2.9726859424199564E-12</v>
      </c>
      <c r="W1134" s="46">
        <f t="shared" si="97"/>
        <v>2.903013615644489E-12</v>
      </c>
    </row>
    <row r="1135" spans="2:23" x14ac:dyDescent="0.15">
      <c r="B1135" s="155" t="s">
        <v>78</v>
      </c>
      <c r="C1135" s="41" t="s">
        <v>970</v>
      </c>
      <c r="D1135" s="67">
        <f>詳細表【係数】!G1116</f>
        <v>0</v>
      </c>
      <c r="E1135" s="67">
        <f>詳細表【係数】!H1116</f>
        <v>0</v>
      </c>
      <c r="F1135" s="67">
        <f>詳細表【係数】!I1116</f>
        <v>0</v>
      </c>
      <c r="G1135" s="67">
        <f>詳細表【係数】!AA1116</f>
        <v>0</v>
      </c>
      <c r="H1135" s="67">
        <f>詳細表【係数】!AE1116</f>
        <v>0</v>
      </c>
      <c r="I1135" s="67">
        <f>詳細表【係数】!M1116</f>
        <v>4.9450951939613713E-5</v>
      </c>
      <c r="J1135" s="67">
        <f>詳細表【係数】!N1116</f>
        <v>2.3732785544647955E-5</v>
      </c>
      <c r="K1135" s="67">
        <f>詳細表【係数】!O1116</f>
        <v>1.2783505086707057E-5</v>
      </c>
      <c r="L1135" s="67">
        <f>詳細表【係数】!AB1116</f>
        <v>2.1582506998092E-12</v>
      </c>
      <c r="M1135" s="67">
        <f>詳細表【係数】!AF1116</f>
        <v>2.0585987841436479E-12</v>
      </c>
      <c r="N1135" s="67">
        <f>詳細表【係数】!U1116</f>
        <v>8.0185668451628138E-6</v>
      </c>
      <c r="O1135" s="67">
        <f>詳細表【係数】!V1116</f>
        <v>3.8483167633265973E-6</v>
      </c>
      <c r="P1135" s="67">
        <f>詳細表【係数】!W1116</f>
        <v>2.0728699050811458E-6</v>
      </c>
      <c r="Q1135" s="67">
        <f>詳細表【係数】!AC1116</f>
        <v>3.4996449666272445E-13</v>
      </c>
      <c r="R1135" s="67">
        <f>詳細表【係数】!AG1116</f>
        <v>3.3380574712058165E-13</v>
      </c>
      <c r="S1135" s="67">
        <f t="shared" si="93"/>
        <v>5.7469518784776526E-5</v>
      </c>
      <c r="T1135" s="67">
        <f t="shared" si="94"/>
        <v>2.758110230797455E-5</v>
      </c>
      <c r="U1135" s="67">
        <f t="shared" si="95"/>
        <v>1.4856374991788202E-5</v>
      </c>
      <c r="V1135" s="67">
        <f t="shared" si="96"/>
        <v>2.5082151964719245E-12</v>
      </c>
      <c r="W1135" s="67">
        <f t="shared" si="97"/>
        <v>2.3924045312642295E-12</v>
      </c>
    </row>
    <row r="1136" spans="2:23" x14ac:dyDescent="0.15">
      <c r="B1136" s="162" t="s">
        <v>79</v>
      </c>
      <c r="C1136" s="116" t="s">
        <v>971</v>
      </c>
      <c r="D1136" s="46">
        <f>詳細表【係数】!G1117</f>
        <v>0</v>
      </c>
      <c r="E1136" s="46">
        <f>詳細表【係数】!H1117</f>
        <v>0</v>
      </c>
      <c r="F1136" s="46">
        <f>詳細表【係数】!I1117</f>
        <v>0</v>
      </c>
      <c r="G1136" s="46">
        <f>詳細表【係数】!AA1117</f>
        <v>0</v>
      </c>
      <c r="H1136" s="46">
        <f>詳細表【係数】!AE1117</f>
        <v>0</v>
      </c>
      <c r="I1136" s="46">
        <f>詳細表【係数】!M1117</f>
        <v>3.0839163662949533E-5</v>
      </c>
      <c r="J1136" s="46">
        <f>詳細表【係数】!N1117</f>
        <v>1.359831534637868E-5</v>
      </c>
      <c r="K1136" s="46">
        <f>詳細表【係数】!O1117</f>
        <v>7.5344787400612481E-6</v>
      </c>
      <c r="L1136" s="46">
        <f>詳細表【係数】!AB1117</f>
        <v>1.6591423641090229E-12</v>
      </c>
      <c r="M1136" s="46">
        <f>詳細表【係数】!AF1117</f>
        <v>1.6359375757998059E-12</v>
      </c>
      <c r="N1136" s="46">
        <f>詳細表【係数】!U1117</f>
        <v>1.5969825276442026E-5</v>
      </c>
      <c r="O1136" s="46">
        <f>詳細表【係数】!V1117</f>
        <v>7.0417837042879703E-6</v>
      </c>
      <c r="P1136" s="46">
        <f>詳細表【係数】!W1117</f>
        <v>3.9016722484080839E-6</v>
      </c>
      <c r="Q1136" s="46">
        <f>詳細表【係数】!AC1117</f>
        <v>8.591741965881149E-13</v>
      </c>
      <c r="R1136" s="46">
        <f>詳細表【係数】!AG1117</f>
        <v>8.4715777425821137E-13</v>
      </c>
      <c r="S1136" s="46">
        <f t="shared" si="93"/>
        <v>4.6808988939391562E-5</v>
      </c>
      <c r="T1136" s="46">
        <f t="shared" si="94"/>
        <v>2.0640099050666651E-5</v>
      </c>
      <c r="U1136" s="46">
        <f t="shared" si="95"/>
        <v>1.1436150988469332E-5</v>
      </c>
      <c r="V1136" s="46">
        <f t="shared" si="96"/>
        <v>2.5183165606971378E-12</v>
      </c>
      <c r="W1136" s="46">
        <f t="shared" si="97"/>
        <v>2.4830953500580173E-12</v>
      </c>
    </row>
    <row r="1137" spans="2:23" x14ac:dyDescent="0.15">
      <c r="B1137" s="155" t="s">
        <v>80</v>
      </c>
      <c r="C1137" s="41" t="s">
        <v>972</v>
      </c>
      <c r="D1137" s="46">
        <f>詳細表【係数】!G1118</f>
        <v>0</v>
      </c>
      <c r="E1137" s="46">
        <f>詳細表【係数】!H1118</f>
        <v>0</v>
      </c>
      <c r="F1137" s="46">
        <f>詳細表【係数】!I1118</f>
        <v>0</v>
      </c>
      <c r="G1137" s="46">
        <f>詳細表【係数】!AA1118</f>
        <v>0</v>
      </c>
      <c r="H1137" s="46">
        <f>詳細表【係数】!AE1118</f>
        <v>0</v>
      </c>
      <c r="I1137" s="46">
        <f>詳細表【係数】!M1118</f>
        <v>3.3925091729243648E-20</v>
      </c>
      <c r="J1137" s="46">
        <f>詳細表【係数】!N1118</f>
        <v>0</v>
      </c>
      <c r="K1137" s="46">
        <f>詳細表【係数】!O1118</f>
        <v>0</v>
      </c>
      <c r="L1137" s="46">
        <f>詳細表【係数】!AB1118</f>
        <v>0</v>
      </c>
      <c r="M1137" s="46">
        <f>詳細表【係数】!AF1118</f>
        <v>0</v>
      </c>
      <c r="N1137" s="46">
        <f>詳細表【係数】!U1118</f>
        <v>7.3240123137547223E-21</v>
      </c>
      <c r="O1137" s="46">
        <f>詳細表【係数】!V1118</f>
        <v>0</v>
      </c>
      <c r="P1137" s="46">
        <f>詳細表【係数】!W1118</f>
        <v>0</v>
      </c>
      <c r="Q1137" s="46">
        <f>詳細表【係数】!AC1118</f>
        <v>0</v>
      </c>
      <c r="R1137" s="46">
        <f>詳細表【係数】!AG1118</f>
        <v>0</v>
      </c>
      <c r="S1137" s="46">
        <f t="shared" si="93"/>
        <v>4.1249104042998369E-20</v>
      </c>
      <c r="T1137" s="46">
        <f t="shared" si="94"/>
        <v>0</v>
      </c>
      <c r="U1137" s="46">
        <f t="shared" si="95"/>
        <v>0</v>
      </c>
      <c r="V1137" s="46">
        <f t="shared" si="96"/>
        <v>0</v>
      </c>
      <c r="W1137" s="46">
        <f t="shared" si="97"/>
        <v>0</v>
      </c>
    </row>
    <row r="1138" spans="2:23" x14ac:dyDescent="0.15">
      <c r="B1138" s="155" t="s">
        <v>81</v>
      </c>
      <c r="C1138" s="41" t="s">
        <v>973</v>
      </c>
      <c r="D1138" s="46">
        <f>詳細表【係数】!G1119</f>
        <v>0</v>
      </c>
      <c r="E1138" s="46">
        <f>詳細表【係数】!H1119</f>
        <v>0</v>
      </c>
      <c r="F1138" s="46">
        <f>詳細表【係数】!I1119</f>
        <v>0</v>
      </c>
      <c r="G1138" s="46">
        <f>詳細表【係数】!AA1119</f>
        <v>0</v>
      </c>
      <c r="H1138" s="46">
        <f>詳細表【係数】!AE1119</f>
        <v>0</v>
      </c>
      <c r="I1138" s="46">
        <f>詳細表【係数】!M1119</f>
        <v>4.7069859147015856E-20</v>
      </c>
      <c r="J1138" s="46">
        <f>詳細表【係数】!N1119</f>
        <v>1.6897989605803218E-20</v>
      </c>
      <c r="K1138" s="46">
        <f>詳細表【係数】!O1119</f>
        <v>1.4562911383424066E-20</v>
      </c>
      <c r="L1138" s="46">
        <f>詳細表【係数】!AB1119</f>
        <v>4.7159687122487261E-27</v>
      </c>
      <c r="M1138" s="46">
        <f>詳細表【係数】!AF1119</f>
        <v>4.626140736777321E-27</v>
      </c>
      <c r="N1138" s="46">
        <f>詳細表【係数】!U1119</f>
        <v>8.6205272776895985E-21</v>
      </c>
      <c r="O1138" s="46">
        <f>詳細表【係数】!V1119</f>
        <v>3.094752841302631E-21</v>
      </c>
      <c r="P1138" s="46">
        <f>詳細表【係数】!W1119</f>
        <v>2.6670990119447286E-21</v>
      </c>
      <c r="Q1138" s="46">
        <f>詳細表【係数】!AC1119</f>
        <v>8.6369786656241199E-28</v>
      </c>
      <c r="R1138" s="46">
        <f>詳細表【係数】!AG1119</f>
        <v>8.4724647862788999E-28</v>
      </c>
      <c r="S1138" s="46">
        <f t="shared" si="93"/>
        <v>5.5690386424705456E-20</v>
      </c>
      <c r="T1138" s="46">
        <f t="shared" si="94"/>
        <v>1.9992742447105847E-20</v>
      </c>
      <c r="U1138" s="46">
        <f t="shared" si="95"/>
        <v>1.7230010395368794E-20</v>
      </c>
      <c r="V1138" s="46">
        <f t="shared" si="96"/>
        <v>5.5796665788111379E-27</v>
      </c>
      <c r="W1138" s="46">
        <f t="shared" si="97"/>
        <v>5.473387215405211E-27</v>
      </c>
    </row>
    <row r="1139" spans="2:23" x14ac:dyDescent="0.15">
      <c r="B1139" s="155" t="s">
        <v>82</v>
      </c>
      <c r="C1139" s="41" t="s">
        <v>974</v>
      </c>
      <c r="D1139" s="46">
        <f>詳細表【係数】!G1120</f>
        <v>0</v>
      </c>
      <c r="E1139" s="46">
        <f>詳細表【係数】!H1120</f>
        <v>0</v>
      </c>
      <c r="F1139" s="46">
        <f>詳細表【係数】!I1120</f>
        <v>0</v>
      </c>
      <c r="G1139" s="46">
        <f>詳細表【係数】!AA1120</f>
        <v>0</v>
      </c>
      <c r="H1139" s="46">
        <f>詳細表【係数】!AE1120</f>
        <v>0</v>
      </c>
      <c r="I1139" s="46">
        <f>詳細表【係数】!M1120</f>
        <v>6.8005691200037121E-6</v>
      </c>
      <c r="J1139" s="46">
        <f>詳細表【係数】!N1120</f>
        <v>2.6323212702472896E-6</v>
      </c>
      <c r="K1139" s="46">
        <f>詳細表【係数】!O1120</f>
        <v>1.9946759446444685E-6</v>
      </c>
      <c r="L1139" s="46">
        <f>詳細表【係数】!AB1120</f>
        <v>6.026264238231006E-13</v>
      </c>
      <c r="M1139" s="46">
        <f>詳細表【係数】!AF1120</f>
        <v>5.8861185582721459E-13</v>
      </c>
      <c r="N1139" s="46">
        <f>詳細表【係数】!U1120</f>
        <v>1.7319555438166614E-6</v>
      </c>
      <c r="O1139" s="46">
        <f>詳細表【係数】!V1120</f>
        <v>6.7039439444868411E-7</v>
      </c>
      <c r="P1139" s="46">
        <f>詳細表【係数】!W1120</f>
        <v>5.0800013932405079E-7</v>
      </c>
      <c r="Q1139" s="46">
        <f>詳細表【係数】!AC1120</f>
        <v>1.5347571021971444E-13</v>
      </c>
      <c r="R1139" s="46">
        <f>詳細表【係数】!AG1120</f>
        <v>1.4990650765646527E-13</v>
      </c>
      <c r="S1139" s="46">
        <f t="shared" si="93"/>
        <v>8.5325246638203737E-6</v>
      </c>
      <c r="T1139" s="46">
        <f t="shared" si="94"/>
        <v>3.3027156646959737E-6</v>
      </c>
      <c r="U1139" s="46">
        <f t="shared" si="95"/>
        <v>2.5026760839685194E-6</v>
      </c>
      <c r="V1139" s="46">
        <f t="shared" si="96"/>
        <v>7.5610213404281499E-13</v>
      </c>
      <c r="W1139" s="46">
        <f t="shared" si="97"/>
        <v>7.3851836348367984E-13</v>
      </c>
    </row>
    <row r="1140" spans="2:23" x14ac:dyDescent="0.15">
      <c r="B1140" s="163" t="s">
        <v>83</v>
      </c>
      <c r="C1140" s="62" t="s">
        <v>975</v>
      </c>
      <c r="D1140" s="67">
        <f>詳細表【係数】!G1121</f>
        <v>0</v>
      </c>
      <c r="E1140" s="67">
        <f>詳細表【係数】!H1121</f>
        <v>0</v>
      </c>
      <c r="F1140" s="67">
        <f>詳細表【係数】!I1121</f>
        <v>0</v>
      </c>
      <c r="G1140" s="67">
        <f>詳細表【係数】!AA1121</f>
        <v>0</v>
      </c>
      <c r="H1140" s="67">
        <f>詳細表【係数】!AE1121</f>
        <v>0</v>
      </c>
      <c r="I1140" s="67">
        <f>詳細表【係数】!M1121</f>
        <v>1.4302265560192184E-20</v>
      </c>
      <c r="J1140" s="67">
        <f>詳細表【係数】!N1121</f>
        <v>0</v>
      </c>
      <c r="K1140" s="67">
        <f>詳細表【係数】!O1121</f>
        <v>0</v>
      </c>
      <c r="L1140" s="67">
        <f>詳細表【係数】!AB1121</f>
        <v>0</v>
      </c>
      <c r="M1140" s="67">
        <f>詳細表【係数】!AF1121</f>
        <v>0</v>
      </c>
      <c r="N1140" s="67">
        <f>詳細表【係数】!U1121</f>
        <v>2.4538121795814275E-21</v>
      </c>
      <c r="O1140" s="67">
        <f>詳細表【係数】!V1121</f>
        <v>0</v>
      </c>
      <c r="P1140" s="67">
        <f>詳細表【係数】!W1121</f>
        <v>0</v>
      </c>
      <c r="Q1140" s="67">
        <f>詳細表【係数】!AC1121</f>
        <v>0</v>
      </c>
      <c r="R1140" s="67">
        <f>詳細表【係数】!AG1121</f>
        <v>0</v>
      </c>
      <c r="S1140" s="67">
        <f t="shared" si="93"/>
        <v>1.6756077739773611E-20</v>
      </c>
      <c r="T1140" s="67">
        <f t="shared" si="94"/>
        <v>0</v>
      </c>
      <c r="U1140" s="67">
        <f t="shared" si="95"/>
        <v>0</v>
      </c>
      <c r="V1140" s="67">
        <f t="shared" si="96"/>
        <v>0</v>
      </c>
      <c r="W1140" s="67">
        <f t="shared" si="97"/>
        <v>0</v>
      </c>
    </row>
    <row r="1141" spans="2:23" x14ac:dyDescent="0.15">
      <c r="B1141" s="155" t="s">
        <v>84</v>
      </c>
      <c r="C1141" s="41" t="s">
        <v>976</v>
      </c>
      <c r="D1141" s="46">
        <f>詳細表【係数】!G1122</f>
        <v>0</v>
      </c>
      <c r="E1141" s="46">
        <f>詳細表【係数】!H1122</f>
        <v>0</v>
      </c>
      <c r="F1141" s="46">
        <f>詳細表【係数】!I1122</f>
        <v>0</v>
      </c>
      <c r="G1141" s="46">
        <f>詳細表【係数】!AA1122</f>
        <v>0</v>
      </c>
      <c r="H1141" s="46">
        <f>詳細表【係数】!AE1122</f>
        <v>0</v>
      </c>
      <c r="I1141" s="46">
        <f>詳細表【係数】!M1122</f>
        <v>1.0347919697678297E-7</v>
      </c>
      <c r="J1141" s="46">
        <f>詳細表【係数】!N1122</f>
        <v>4.0292746822819247E-8</v>
      </c>
      <c r="K1141" s="46">
        <f>詳細表【係数】!O1122</f>
        <v>2.8426847169489802E-8</v>
      </c>
      <c r="L1141" s="46">
        <f>詳細表【係数】!AB1122</f>
        <v>3.4207999000589408E-15</v>
      </c>
      <c r="M1141" s="46">
        <f>詳細表【係数】!AF1122</f>
        <v>3.4207999000589408E-15</v>
      </c>
      <c r="N1141" s="46">
        <f>詳細表【係数】!U1122</f>
        <v>1.6367337737789862E-8</v>
      </c>
      <c r="O1141" s="46">
        <f>詳細表【係数】!V1122</f>
        <v>6.3731166736856966E-9</v>
      </c>
      <c r="P1141" s="46">
        <f>詳細表【係数】!W1122</f>
        <v>4.4962835240011157E-9</v>
      </c>
      <c r="Q1141" s="46">
        <f>詳細表【係数】!AC1122</f>
        <v>5.4106901612528475E-16</v>
      </c>
      <c r="R1141" s="46">
        <f>詳細表【係数】!AG1122</f>
        <v>5.4106901612528475E-16</v>
      </c>
      <c r="S1141" s="46">
        <f t="shared" si="93"/>
        <v>1.1984653471457283E-7</v>
      </c>
      <c r="T1141" s="46">
        <f t="shared" si="94"/>
        <v>4.6665863496504941E-8</v>
      </c>
      <c r="U1141" s="46">
        <f t="shared" si="95"/>
        <v>3.2923130693490919E-8</v>
      </c>
      <c r="V1141" s="46">
        <f t="shared" si="96"/>
        <v>3.9618689161842254E-15</v>
      </c>
      <c r="W1141" s="46">
        <f t="shared" si="97"/>
        <v>3.9618689161842254E-15</v>
      </c>
    </row>
    <row r="1142" spans="2:23" x14ac:dyDescent="0.15">
      <c r="B1142" s="155" t="s">
        <v>85</v>
      </c>
      <c r="C1142" s="41" t="s">
        <v>977</v>
      </c>
      <c r="D1142" s="46">
        <f>詳細表【係数】!G1123</f>
        <v>0</v>
      </c>
      <c r="E1142" s="46">
        <f>詳細表【係数】!H1123</f>
        <v>0</v>
      </c>
      <c r="F1142" s="46">
        <f>詳細表【係数】!I1123</f>
        <v>0</v>
      </c>
      <c r="G1142" s="46">
        <f>詳細表【係数】!AA1123</f>
        <v>0</v>
      </c>
      <c r="H1142" s="46">
        <f>詳細表【係数】!AE1123</f>
        <v>0</v>
      </c>
      <c r="I1142" s="46">
        <f>詳細表【係数】!M1123</f>
        <v>4.7296992171535144E-6</v>
      </c>
      <c r="J1142" s="46">
        <f>詳細表【係数】!N1123</f>
        <v>1.7271580036331988E-6</v>
      </c>
      <c r="K1142" s="46">
        <f>詳細表【係数】!O1123</f>
        <v>7.6993677636093485E-7</v>
      </c>
      <c r="L1142" s="46">
        <f>詳細表【係数】!AB1123</f>
        <v>1.4448982073047437E-13</v>
      </c>
      <c r="M1142" s="46">
        <f>詳細表【係数】!AF1123</f>
        <v>1.4235288367757771E-13</v>
      </c>
      <c r="N1142" s="46">
        <f>詳細表【係数】!U1123</f>
        <v>9.9690249207954219E-6</v>
      </c>
      <c r="O1142" s="46">
        <f>詳細表【係数】!V1123</f>
        <v>3.6404177918808598E-6</v>
      </c>
      <c r="P1142" s="46">
        <f>詳細表【係数】!W1123</f>
        <v>1.6228344676003362E-6</v>
      </c>
      <c r="Q1142" s="46">
        <f>詳細表【係数】!AC1123</f>
        <v>3.0454846228683754E-13</v>
      </c>
      <c r="R1142" s="46">
        <f>詳細表【係数】!AG1123</f>
        <v>3.0004433258293661E-13</v>
      </c>
      <c r="S1142" s="46">
        <f t="shared" si="93"/>
        <v>1.4698724137948935E-5</v>
      </c>
      <c r="T1142" s="46">
        <f t="shared" si="94"/>
        <v>5.3675757955140588E-6</v>
      </c>
      <c r="U1142" s="46">
        <f t="shared" si="95"/>
        <v>2.3927712439612712E-6</v>
      </c>
      <c r="V1142" s="46">
        <f t="shared" si="96"/>
        <v>4.4903828301731191E-13</v>
      </c>
      <c r="W1142" s="46">
        <f t="shared" si="97"/>
        <v>4.4239721626051434E-13</v>
      </c>
    </row>
    <row r="1143" spans="2:23" x14ac:dyDescent="0.15">
      <c r="B1143" s="155" t="s">
        <v>86</v>
      </c>
      <c r="C1143" s="41" t="s">
        <v>951</v>
      </c>
      <c r="D1143" s="46">
        <f>詳細表【係数】!G1124</f>
        <v>0</v>
      </c>
      <c r="E1143" s="46">
        <f>詳細表【係数】!H1124</f>
        <v>0</v>
      </c>
      <c r="F1143" s="46">
        <f>詳細表【係数】!I1124</f>
        <v>0</v>
      </c>
      <c r="G1143" s="46">
        <f>詳細表【係数】!AA1124</f>
        <v>0</v>
      </c>
      <c r="H1143" s="46">
        <f>詳細表【係数】!AE1124</f>
        <v>0</v>
      </c>
      <c r="I1143" s="46">
        <f>詳細表【係数】!M1124</f>
        <v>2.9342260013777854E-8</v>
      </c>
      <c r="J1143" s="46">
        <f>詳細表【係数】!N1124</f>
        <v>1.0932358166423685E-8</v>
      </c>
      <c r="K1143" s="46">
        <f>詳細表【係数】!O1124</f>
        <v>6.407970977202454E-9</v>
      </c>
      <c r="L1143" s="46">
        <f>詳細表【係数】!AB1124</f>
        <v>9.4652451657347914E-16</v>
      </c>
      <c r="M1143" s="46">
        <f>詳細表【係数】!AF1124</f>
        <v>9.4652451657347914E-16</v>
      </c>
      <c r="N1143" s="46">
        <f>詳細表【係数】!U1124</f>
        <v>4.3069907201855281E-7</v>
      </c>
      <c r="O1143" s="46">
        <f>詳細表【係数】!V1124</f>
        <v>1.6047013812304147E-7</v>
      </c>
      <c r="P1143" s="46">
        <f>詳細表【係数】!W1124</f>
        <v>9.4059119921471053E-8</v>
      </c>
      <c r="Q1143" s="46">
        <f>詳細表【係数】!AC1124</f>
        <v>1.3893518452211381E-14</v>
      </c>
      <c r="R1143" s="46">
        <f>詳細表【係数】!AG1124</f>
        <v>1.3893518452211381E-14</v>
      </c>
      <c r="S1143" s="46">
        <f t="shared" si="93"/>
        <v>4.6004133203233066E-7</v>
      </c>
      <c r="T1143" s="46">
        <f t="shared" si="94"/>
        <v>1.7140249628946516E-7</v>
      </c>
      <c r="U1143" s="46">
        <f t="shared" si="95"/>
        <v>1.0046709089867351E-7</v>
      </c>
      <c r="V1143" s="46">
        <f t="shared" si="96"/>
        <v>1.4840042968784861E-14</v>
      </c>
      <c r="W1143" s="46">
        <f t="shared" si="97"/>
        <v>1.4840042968784861E-14</v>
      </c>
    </row>
    <row r="1144" spans="2:23" x14ac:dyDescent="0.15">
      <c r="B1144" s="155" t="s">
        <v>87</v>
      </c>
      <c r="C1144" s="41" t="s">
        <v>978</v>
      </c>
      <c r="D1144" s="46">
        <f>詳細表【係数】!G1125</f>
        <v>0</v>
      </c>
      <c r="E1144" s="46">
        <f>詳細表【係数】!H1125</f>
        <v>0</v>
      </c>
      <c r="F1144" s="46">
        <f>詳細表【係数】!I1125</f>
        <v>0</v>
      </c>
      <c r="G1144" s="46">
        <f>詳細表【係数】!AA1125</f>
        <v>0</v>
      </c>
      <c r="H1144" s="46">
        <f>詳細表【係数】!AE1125</f>
        <v>0</v>
      </c>
      <c r="I1144" s="46">
        <f>詳細表【係数】!M1125</f>
        <v>3.9591243483827739E-6</v>
      </c>
      <c r="J1144" s="46">
        <f>詳細表【係数】!N1125</f>
        <v>1.2641328302434605E-6</v>
      </c>
      <c r="K1144" s="46">
        <f>詳細表【係数】!O1125</f>
        <v>6.9518289024087596E-7</v>
      </c>
      <c r="L1144" s="46">
        <f>詳細表【係数】!AB1125</f>
        <v>1.6393889641336536E-13</v>
      </c>
      <c r="M1144" s="46">
        <f>詳細表【係数】!AF1125</f>
        <v>1.6393889641336536E-13</v>
      </c>
      <c r="N1144" s="46">
        <f>詳細表【係数】!U1125</f>
        <v>1.9122927599556747E-5</v>
      </c>
      <c r="O1144" s="46">
        <f>詳細表【係数】!V1125</f>
        <v>6.1058755577715145E-6</v>
      </c>
      <c r="P1144" s="46">
        <f>詳細表【係数】!W1125</f>
        <v>3.3577960449656475E-6</v>
      </c>
      <c r="Q1144" s="46">
        <f>詳細表【係数】!AC1125</f>
        <v>7.9183965215555885E-13</v>
      </c>
      <c r="R1144" s="46">
        <f>詳細表【係数】!AG1125</f>
        <v>7.9183965215555885E-13</v>
      </c>
      <c r="S1144" s="46">
        <f t="shared" si="93"/>
        <v>2.3082051947939521E-5</v>
      </c>
      <c r="T1144" s="46">
        <f t="shared" si="94"/>
        <v>7.3700083880149748E-6</v>
      </c>
      <c r="U1144" s="46">
        <f t="shared" si="95"/>
        <v>4.0529789352065239E-6</v>
      </c>
      <c r="V1144" s="46">
        <f t="shared" si="96"/>
        <v>9.5577854856892419E-13</v>
      </c>
      <c r="W1144" s="46">
        <f t="shared" si="97"/>
        <v>9.5577854856892419E-13</v>
      </c>
    </row>
    <row r="1145" spans="2:23" x14ac:dyDescent="0.15">
      <c r="B1145" s="155" t="s">
        <v>88</v>
      </c>
      <c r="C1145" s="41" t="s">
        <v>979</v>
      </c>
      <c r="D1145" s="67">
        <f>詳細表【係数】!G1126</f>
        <v>0</v>
      </c>
      <c r="E1145" s="67">
        <f>詳細表【係数】!H1126</f>
        <v>0</v>
      </c>
      <c r="F1145" s="67">
        <f>詳細表【係数】!I1126</f>
        <v>0</v>
      </c>
      <c r="G1145" s="67">
        <f>詳細表【係数】!AA1126</f>
        <v>0</v>
      </c>
      <c r="H1145" s="67">
        <f>詳細表【係数】!AE1126</f>
        <v>0</v>
      </c>
      <c r="I1145" s="67">
        <f>詳細表【係数】!M1126</f>
        <v>0</v>
      </c>
      <c r="J1145" s="67">
        <f>詳細表【係数】!N1126</f>
        <v>0</v>
      </c>
      <c r="K1145" s="67">
        <f>詳細表【係数】!O1126</f>
        <v>0</v>
      </c>
      <c r="L1145" s="67">
        <f>詳細表【係数】!AB1126</f>
        <v>0</v>
      </c>
      <c r="M1145" s="67">
        <f>詳細表【係数】!AF1126</f>
        <v>0</v>
      </c>
      <c r="N1145" s="67">
        <f>詳細表【係数】!U1126</f>
        <v>7.3704925937212321E-4</v>
      </c>
      <c r="O1145" s="67">
        <f>詳細表【係数】!V1126</f>
        <v>1.2581562903590828E-4</v>
      </c>
      <c r="P1145" s="67">
        <f>詳細表【係数】!W1126</f>
        <v>9.6463251210259328E-5</v>
      </c>
      <c r="Q1145" s="67">
        <f>詳細表【係数】!AC1126</f>
        <v>1.2691593892468774E-11</v>
      </c>
      <c r="R1145" s="67">
        <f>詳細表【係数】!AG1126</f>
        <v>1.2691593892468774E-11</v>
      </c>
      <c r="S1145" s="67">
        <f t="shared" si="93"/>
        <v>7.3704925937212321E-4</v>
      </c>
      <c r="T1145" s="67">
        <f t="shared" si="94"/>
        <v>1.2581562903590828E-4</v>
      </c>
      <c r="U1145" s="67">
        <f t="shared" si="95"/>
        <v>9.6463251210259328E-5</v>
      </c>
      <c r="V1145" s="67">
        <f t="shared" si="96"/>
        <v>1.2691593892468774E-11</v>
      </c>
      <c r="W1145" s="67">
        <f t="shared" si="97"/>
        <v>1.2691593892468774E-11</v>
      </c>
    </row>
    <row r="1146" spans="2:23" x14ac:dyDescent="0.15">
      <c r="B1146" s="162" t="s">
        <v>89</v>
      </c>
      <c r="C1146" s="116" t="s">
        <v>980</v>
      </c>
      <c r="D1146" s="46">
        <f>詳細表【係数】!G1127</f>
        <v>0</v>
      </c>
      <c r="E1146" s="46">
        <f>詳細表【係数】!H1127</f>
        <v>0</v>
      </c>
      <c r="F1146" s="46">
        <f>詳細表【係数】!I1127</f>
        <v>0</v>
      </c>
      <c r="G1146" s="46">
        <f>詳細表【係数】!AA1127</f>
        <v>0</v>
      </c>
      <c r="H1146" s="46">
        <f>詳細表【係数】!AE1127</f>
        <v>0</v>
      </c>
      <c r="I1146" s="46">
        <f>詳細表【係数】!M1127</f>
        <v>1.7206092357550184E-5</v>
      </c>
      <c r="J1146" s="46">
        <f>詳細表【係数】!N1127</f>
        <v>3.3875403769076027E-6</v>
      </c>
      <c r="K1146" s="46">
        <f>詳細表【係数】!O1127</f>
        <v>1.4908717725022586E-6</v>
      </c>
      <c r="L1146" s="46">
        <f>詳細表【係数】!AB1127</f>
        <v>2.9637958853593786E-13</v>
      </c>
      <c r="M1146" s="46">
        <f>詳細表【係数】!AF1127</f>
        <v>2.9637958853593786E-13</v>
      </c>
      <c r="N1146" s="46">
        <f>詳細表【係数】!U1127</f>
        <v>9.3817330873440489E-5</v>
      </c>
      <c r="O1146" s="46">
        <f>詳細表【係数】!V1127</f>
        <v>1.8470782893829004E-5</v>
      </c>
      <c r="P1146" s="46">
        <f>詳細表【係数】!W1127</f>
        <v>8.1290747174991822E-6</v>
      </c>
      <c r="Q1146" s="46">
        <f>詳細表【係数】!AC1127</f>
        <v>1.6160288660550469E-12</v>
      </c>
      <c r="R1146" s="46">
        <f>詳細表【係数】!AG1127</f>
        <v>1.6160288660550469E-12</v>
      </c>
      <c r="S1146" s="46">
        <f t="shared" si="93"/>
        <v>1.1102342323099067E-4</v>
      </c>
      <c r="T1146" s="46">
        <f t="shared" si="94"/>
        <v>2.1858323270736606E-5</v>
      </c>
      <c r="U1146" s="46">
        <f t="shared" si="95"/>
        <v>9.6199464900014415E-6</v>
      </c>
      <c r="V1146" s="46">
        <f t="shared" si="96"/>
        <v>1.9124084545909847E-12</v>
      </c>
      <c r="W1146" s="46">
        <f t="shared" si="97"/>
        <v>1.9124084545909847E-12</v>
      </c>
    </row>
    <row r="1147" spans="2:23" x14ac:dyDescent="0.15">
      <c r="B1147" s="155" t="s">
        <v>90</v>
      </c>
      <c r="C1147" s="41" t="s">
        <v>209</v>
      </c>
      <c r="D1147" s="46">
        <f>詳細表【係数】!G1128</f>
        <v>0</v>
      </c>
      <c r="E1147" s="46">
        <f>詳細表【係数】!H1128</f>
        <v>0</v>
      </c>
      <c r="F1147" s="46">
        <f>詳細表【係数】!I1128</f>
        <v>0</v>
      </c>
      <c r="G1147" s="46">
        <f>詳細表【係数】!AA1128</f>
        <v>0</v>
      </c>
      <c r="H1147" s="46">
        <f>詳細表【係数】!AE1128</f>
        <v>0</v>
      </c>
      <c r="I1147" s="46">
        <f>詳細表【係数】!M1128</f>
        <v>3.8500574015062601E-4</v>
      </c>
      <c r="J1147" s="46">
        <f>詳細表【係数】!N1128</f>
        <v>1.0092538862396427E-4</v>
      </c>
      <c r="K1147" s="46">
        <f>詳細表【係数】!O1128</f>
        <v>6.4800707475439644E-5</v>
      </c>
      <c r="L1147" s="46">
        <f>詳細表【係数】!AB1128</f>
        <v>6.5284302574428185E-12</v>
      </c>
      <c r="M1147" s="46">
        <f>詳細表【係数】!AF1128</f>
        <v>6.4544453270547546E-12</v>
      </c>
      <c r="N1147" s="46">
        <f>詳細表【係数】!U1128</f>
        <v>2.3631192111832252E-4</v>
      </c>
      <c r="O1147" s="46">
        <f>詳細表【係数】!V1128</f>
        <v>6.1946797120509146E-5</v>
      </c>
      <c r="P1147" s="46">
        <f>詳細表【係数】!W1128</f>
        <v>3.9773899649798994E-5</v>
      </c>
      <c r="Q1147" s="46">
        <f>詳細表【係数】!AC1128</f>
        <v>4.0070724540878999E-12</v>
      </c>
      <c r="R1147" s="46">
        <f>詳細表【係数】!AG1128</f>
        <v>3.9616613881984182E-12</v>
      </c>
      <c r="S1147" s="46">
        <f t="shared" si="93"/>
        <v>6.2131766126894859E-4</v>
      </c>
      <c r="T1147" s="46">
        <f t="shared" si="94"/>
        <v>1.628721857444734E-4</v>
      </c>
      <c r="U1147" s="46">
        <f t="shared" si="95"/>
        <v>1.0457460712523864E-4</v>
      </c>
      <c r="V1147" s="46">
        <f t="shared" si="96"/>
        <v>1.0535502711530718E-11</v>
      </c>
      <c r="W1147" s="46">
        <f t="shared" si="97"/>
        <v>1.0416106715253173E-11</v>
      </c>
    </row>
    <row r="1148" spans="2:23" x14ac:dyDescent="0.15">
      <c r="B1148" s="155" t="s">
        <v>91</v>
      </c>
      <c r="C1148" s="41" t="s">
        <v>173</v>
      </c>
      <c r="D1148" s="46">
        <f>詳細表【係数】!G1129</f>
        <v>0</v>
      </c>
      <c r="E1148" s="46">
        <f>詳細表【係数】!H1129</f>
        <v>0</v>
      </c>
      <c r="F1148" s="46">
        <f>詳細表【係数】!I1129</f>
        <v>0</v>
      </c>
      <c r="G1148" s="46">
        <f>詳細表【係数】!AA1129</f>
        <v>0</v>
      </c>
      <c r="H1148" s="46">
        <f>詳細表【係数】!AE1129</f>
        <v>0</v>
      </c>
      <c r="I1148" s="46">
        <f>詳細表【係数】!M1129</f>
        <v>1.3949566922644781E-4</v>
      </c>
      <c r="J1148" s="46">
        <f>詳細表【係数】!N1129</f>
        <v>4.94656452741583E-5</v>
      </c>
      <c r="K1148" s="46">
        <f>詳細表【係数】!O1129</f>
        <v>2.6621431972444175E-5</v>
      </c>
      <c r="L1148" s="46">
        <f>詳細表【係数】!AB1129</f>
        <v>2.3555655686871192E-12</v>
      </c>
      <c r="M1148" s="46">
        <f>詳細表【係数】!AF1129</f>
        <v>2.2970613258046943E-12</v>
      </c>
      <c r="N1148" s="46">
        <f>詳細表【係数】!U1129</f>
        <v>2.8899388216322315E-6</v>
      </c>
      <c r="O1148" s="46">
        <f>詳細表【係数】!V1129</f>
        <v>1.0247822703572202E-6</v>
      </c>
      <c r="P1148" s="46">
        <f>詳細表【係数】!W1129</f>
        <v>5.5151755012349514E-7</v>
      </c>
      <c r="Q1148" s="46">
        <f>詳細表【係数】!AC1129</f>
        <v>4.8800370804332096E-14</v>
      </c>
      <c r="R1148" s="46">
        <f>詳細表【係数】!AG1129</f>
        <v>4.7588335451021894E-14</v>
      </c>
      <c r="S1148" s="46">
        <f t="shared" si="93"/>
        <v>1.4238560804808004E-4</v>
      </c>
      <c r="T1148" s="46">
        <f t="shared" si="94"/>
        <v>5.0490427544515517E-5</v>
      </c>
      <c r="U1148" s="46">
        <f t="shared" si="95"/>
        <v>2.7172949522567669E-5</v>
      </c>
      <c r="V1148" s="46">
        <f t="shared" si="96"/>
        <v>2.4043659394914513E-12</v>
      </c>
      <c r="W1148" s="46">
        <f t="shared" si="97"/>
        <v>2.3446496612557163E-12</v>
      </c>
    </row>
    <row r="1149" spans="2:23" x14ac:dyDescent="0.15">
      <c r="B1149" s="155" t="s">
        <v>92</v>
      </c>
      <c r="C1149" s="41" t="s">
        <v>174</v>
      </c>
      <c r="D1149" s="46">
        <f>詳細表【係数】!G1130</f>
        <v>0</v>
      </c>
      <c r="E1149" s="46">
        <f>詳細表【係数】!H1130</f>
        <v>0</v>
      </c>
      <c r="F1149" s="46">
        <f>詳細表【係数】!I1130</f>
        <v>0</v>
      </c>
      <c r="G1149" s="46">
        <f>詳細表【係数】!AA1130</f>
        <v>0</v>
      </c>
      <c r="H1149" s="46">
        <f>詳細表【係数】!AE1130</f>
        <v>0</v>
      </c>
      <c r="I1149" s="46">
        <f>詳細表【係数】!M1130</f>
        <v>3.9972320032078861E-3</v>
      </c>
      <c r="J1149" s="46">
        <f>詳細表【係数】!N1130</f>
        <v>1.4771098200109872E-3</v>
      </c>
      <c r="K1149" s="46">
        <f>詳細表【係数】!O1130</f>
        <v>1.1504591780582129E-3</v>
      </c>
      <c r="L1149" s="46">
        <f>詳細表【係数】!AB1130</f>
        <v>6.750911489914583E-11</v>
      </c>
      <c r="M1149" s="46">
        <f>詳細表【係数】!AF1130</f>
        <v>6.6816713720693068E-11</v>
      </c>
      <c r="N1149" s="46">
        <f>詳細表【係数】!U1130</f>
        <v>6.0494985273082617E-5</v>
      </c>
      <c r="O1149" s="46">
        <f>詳細表【係数】!V1130</f>
        <v>2.2354903777558671E-5</v>
      </c>
      <c r="P1149" s="46">
        <f>詳細表【係数】!W1130</f>
        <v>1.7411301365059833E-5</v>
      </c>
      <c r="Q1149" s="46">
        <f>詳細表【係数】!AC1130</f>
        <v>1.0216977419237059E-12</v>
      </c>
      <c r="R1149" s="46">
        <f>詳細表【係数】!AG1130</f>
        <v>1.0112187907244885E-12</v>
      </c>
      <c r="S1149" s="46">
        <f t="shared" si="93"/>
        <v>4.0577269884809683E-3</v>
      </c>
      <c r="T1149" s="46">
        <f t="shared" si="94"/>
        <v>1.4994647237885459E-3</v>
      </c>
      <c r="U1149" s="46">
        <f t="shared" si="95"/>
        <v>1.1678704794232727E-3</v>
      </c>
      <c r="V1149" s="46">
        <f t="shared" si="96"/>
        <v>6.8530812641069536E-11</v>
      </c>
      <c r="W1149" s="46">
        <f t="shared" si="97"/>
        <v>6.7827932511417553E-11</v>
      </c>
    </row>
    <row r="1150" spans="2:23" x14ac:dyDescent="0.15">
      <c r="B1150" s="163" t="s">
        <v>93</v>
      </c>
      <c r="C1150" s="62" t="s">
        <v>175</v>
      </c>
      <c r="D1150" s="67">
        <f>詳細表【係数】!G1131</f>
        <v>0</v>
      </c>
      <c r="E1150" s="67">
        <f>詳細表【係数】!H1131</f>
        <v>0</v>
      </c>
      <c r="F1150" s="67">
        <f>詳細表【係数】!I1131</f>
        <v>0</v>
      </c>
      <c r="G1150" s="67">
        <f>詳細表【係数】!AA1131</f>
        <v>0</v>
      </c>
      <c r="H1150" s="67">
        <f>詳細表【係数】!AE1131</f>
        <v>0</v>
      </c>
      <c r="I1150" s="67">
        <f>詳細表【係数】!M1131</f>
        <v>2.9043743652287468E-5</v>
      </c>
      <c r="J1150" s="67">
        <f>詳細表【係数】!N1131</f>
        <v>1.2595435233155994E-5</v>
      </c>
      <c r="K1150" s="67">
        <f>詳細表【係数】!O1131</f>
        <v>1.0345492792377844E-5</v>
      </c>
      <c r="L1150" s="67">
        <f>詳細表【係数】!AB1131</f>
        <v>4.3795481264071348E-12</v>
      </c>
      <c r="M1150" s="67">
        <f>詳細表【係数】!AF1131</f>
        <v>3.2019900666365241E-12</v>
      </c>
      <c r="N1150" s="67">
        <f>詳細表【係数】!U1131</f>
        <v>5.7834118648531384E-5</v>
      </c>
      <c r="O1150" s="67">
        <f>詳細表【係数】!V1131</f>
        <v>2.5080991776584019E-5</v>
      </c>
      <c r="P1150" s="67">
        <f>詳細表【係数】!W1131</f>
        <v>2.0600734698496176E-5</v>
      </c>
      <c r="Q1150" s="67">
        <f>詳細表【係数】!AC1131</f>
        <v>8.7208904265905418E-12</v>
      </c>
      <c r="R1150" s="67">
        <f>詳細表【係数】!AG1131</f>
        <v>6.3760469601407819E-12</v>
      </c>
      <c r="S1150" s="67">
        <f t="shared" si="93"/>
        <v>8.6877862300818845E-5</v>
      </c>
      <c r="T1150" s="67">
        <f t="shared" si="94"/>
        <v>3.7676427009740009E-5</v>
      </c>
      <c r="U1150" s="67">
        <f t="shared" si="95"/>
        <v>3.0946227490874023E-5</v>
      </c>
      <c r="V1150" s="67">
        <f t="shared" si="96"/>
        <v>1.3100438552997677E-11</v>
      </c>
      <c r="W1150" s="67">
        <f t="shared" si="97"/>
        <v>9.5780370267773051E-12</v>
      </c>
    </row>
    <row r="1151" spans="2:23" x14ac:dyDescent="0.15">
      <c r="B1151" s="155" t="s">
        <v>94</v>
      </c>
      <c r="C1151" s="41" t="s">
        <v>981</v>
      </c>
      <c r="D1151" s="46">
        <f>詳細表【係数】!G1132</f>
        <v>0</v>
      </c>
      <c r="E1151" s="46">
        <f>詳細表【係数】!H1132</f>
        <v>0</v>
      </c>
      <c r="F1151" s="46">
        <f>詳細表【係数】!I1132</f>
        <v>0</v>
      </c>
      <c r="G1151" s="46">
        <f>詳細表【係数】!AA1132</f>
        <v>0</v>
      </c>
      <c r="H1151" s="46">
        <f>詳細表【係数】!AE1132</f>
        <v>0</v>
      </c>
      <c r="I1151" s="46">
        <f>詳細表【係数】!M1132</f>
        <v>1.1760744829840014E-4</v>
      </c>
      <c r="J1151" s="46">
        <f>詳細表【係数】!N1132</f>
        <v>3.8221420973686105E-5</v>
      </c>
      <c r="K1151" s="46">
        <f>詳細表【係数】!O1132</f>
        <v>2.777871133456873E-5</v>
      </c>
      <c r="L1151" s="46">
        <f>詳細表【係数】!AB1132</f>
        <v>5.4384947190011615E-12</v>
      </c>
      <c r="M1151" s="46">
        <f>詳細表【係数】!AF1132</f>
        <v>4.398782493309763E-12</v>
      </c>
      <c r="N1151" s="46">
        <f>詳細表【係数】!U1132</f>
        <v>6.0009573888398108E-5</v>
      </c>
      <c r="O1151" s="46">
        <f>詳細表【係数】!V1132</f>
        <v>1.9502601401744611E-5</v>
      </c>
      <c r="P1151" s="46">
        <f>詳細表【係数】!W1132</f>
        <v>1.4174175653626191E-5</v>
      </c>
      <c r="Q1151" s="46">
        <f>詳細表【係数】!AC1132</f>
        <v>2.7750091971513574E-12</v>
      </c>
      <c r="R1151" s="46">
        <f>詳細表【係数】!AG1132</f>
        <v>2.2444927329900685E-12</v>
      </c>
      <c r="S1151" s="46">
        <f t="shared" si="93"/>
        <v>1.7761702218679825E-4</v>
      </c>
      <c r="T1151" s="46">
        <f t="shared" si="94"/>
        <v>5.7724022375430717E-5</v>
      </c>
      <c r="U1151" s="46">
        <f t="shared" si="95"/>
        <v>4.1952886988194923E-5</v>
      </c>
      <c r="V1151" s="46">
        <f t="shared" si="96"/>
        <v>8.2135039161525189E-12</v>
      </c>
      <c r="W1151" s="46">
        <f t="shared" si="97"/>
        <v>6.6432752262998315E-12</v>
      </c>
    </row>
    <row r="1152" spans="2:23" x14ac:dyDescent="0.15">
      <c r="B1152" s="155" t="s">
        <v>95</v>
      </c>
      <c r="C1152" s="41" t="s">
        <v>210</v>
      </c>
      <c r="D1152" s="46">
        <f>詳細表【係数】!G1133</f>
        <v>0</v>
      </c>
      <c r="E1152" s="46">
        <f>詳細表【係数】!H1133</f>
        <v>0</v>
      </c>
      <c r="F1152" s="46">
        <f>詳細表【係数】!I1133</f>
        <v>0</v>
      </c>
      <c r="G1152" s="46">
        <f>詳細表【係数】!AA1133</f>
        <v>0</v>
      </c>
      <c r="H1152" s="46">
        <f>詳細表【係数】!AE1133</f>
        <v>0</v>
      </c>
      <c r="I1152" s="46">
        <f>詳細表【係数】!M1133</f>
        <v>0</v>
      </c>
      <c r="J1152" s="46">
        <f>詳細表【係数】!N1133</f>
        <v>0</v>
      </c>
      <c r="K1152" s="46">
        <f>詳細表【係数】!O1133</f>
        <v>0</v>
      </c>
      <c r="L1152" s="46">
        <f>詳細表【係数】!AB1133</f>
        <v>0</v>
      </c>
      <c r="M1152" s="46">
        <f>詳細表【係数】!AF1133</f>
        <v>0</v>
      </c>
      <c r="N1152" s="46">
        <f>詳細表【係数】!U1133</f>
        <v>0</v>
      </c>
      <c r="O1152" s="46">
        <f>詳細表【係数】!V1133</f>
        <v>0</v>
      </c>
      <c r="P1152" s="46">
        <f>詳細表【係数】!W1133</f>
        <v>0</v>
      </c>
      <c r="Q1152" s="46">
        <f>詳細表【係数】!AC1133</f>
        <v>0</v>
      </c>
      <c r="R1152" s="46">
        <f>詳細表【係数】!AG1133</f>
        <v>0</v>
      </c>
      <c r="S1152" s="46">
        <f t="shared" si="93"/>
        <v>0</v>
      </c>
      <c r="T1152" s="46">
        <f t="shared" si="94"/>
        <v>0</v>
      </c>
      <c r="U1152" s="46">
        <f t="shared" si="95"/>
        <v>0</v>
      </c>
      <c r="V1152" s="46">
        <f t="shared" si="96"/>
        <v>0</v>
      </c>
      <c r="W1152" s="46">
        <f t="shared" si="97"/>
        <v>0</v>
      </c>
    </row>
    <row r="1153" spans="2:23" x14ac:dyDescent="0.15">
      <c r="B1153" s="155" t="s">
        <v>96</v>
      </c>
      <c r="C1153" s="41" t="s">
        <v>176</v>
      </c>
      <c r="D1153" s="46">
        <f>詳細表【係数】!G1134</f>
        <v>0</v>
      </c>
      <c r="E1153" s="46">
        <f>詳細表【係数】!H1134</f>
        <v>0</v>
      </c>
      <c r="F1153" s="46">
        <f>詳細表【係数】!I1134</f>
        <v>0</v>
      </c>
      <c r="G1153" s="46">
        <f>詳細表【係数】!AA1134</f>
        <v>0</v>
      </c>
      <c r="H1153" s="46">
        <f>詳細表【係数】!AE1134</f>
        <v>0</v>
      </c>
      <c r="I1153" s="46">
        <f>詳細表【係数】!M1134</f>
        <v>6.0313414024498911E-3</v>
      </c>
      <c r="J1153" s="46">
        <f>詳細表【係数】!N1134</f>
        <v>2.6758702412775751E-3</v>
      </c>
      <c r="K1153" s="46">
        <f>詳細表【係数】!O1134</f>
        <v>2.0148746809427278E-3</v>
      </c>
      <c r="L1153" s="46">
        <f>詳細表【係数】!AB1134</f>
        <v>6.3333110988342306E-10</v>
      </c>
      <c r="M1153" s="46">
        <f>詳細表【係数】!AF1134</f>
        <v>5.4394807975365837E-10</v>
      </c>
      <c r="N1153" s="46">
        <f>詳細表【係数】!U1134</f>
        <v>3.2447686465385901E-4</v>
      </c>
      <c r="O1153" s="46">
        <f>詳細表【係数】!V1134</f>
        <v>1.4395769169319982E-4</v>
      </c>
      <c r="P1153" s="46">
        <f>詳細表【係数】!W1134</f>
        <v>1.0839715007298038E-4</v>
      </c>
      <c r="Q1153" s="46">
        <f>詳細表【係数】!AC1134</f>
        <v>3.4072236855842469E-11</v>
      </c>
      <c r="R1153" s="46">
        <f>詳細表【係数】!AG1134</f>
        <v>2.9263567700091021E-11</v>
      </c>
      <c r="S1153" s="46">
        <f t="shared" si="93"/>
        <v>6.3558182671037498E-3</v>
      </c>
      <c r="T1153" s="46">
        <f t="shared" si="94"/>
        <v>2.8198279329707749E-3</v>
      </c>
      <c r="U1153" s="46">
        <f t="shared" si="95"/>
        <v>2.123271831015708E-3</v>
      </c>
      <c r="V1153" s="46">
        <f t="shared" si="96"/>
        <v>6.6740334673926553E-10</v>
      </c>
      <c r="W1153" s="46">
        <f t="shared" si="97"/>
        <v>5.7321164745374941E-10</v>
      </c>
    </row>
    <row r="1154" spans="2:23" x14ac:dyDescent="0.15">
      <c r="B1154" s="155" t="s">
        <v>97</v>
      </c>
      <c r="C1154" s="41" t="s">
        <v>982</v>
      </c>
      <c r="D1154" s="46">
        <f>詳細表【係数】!G1135</f>
        <v>0</v>
      </c>
      <c r="E1154" s="46">
        <f>詳細表【係数】!H1135</f>
        <v>0</v>
      </c>
      <c r="F1154" s="46">
        <f>詳細表【係数】!I1135</f>
        <v>0</v>
      </c>
      <c r="G1154" s="46">
        <f>詳細表【係数】!AA1135</f>
        <v>0</v>
      </c>
      <c r="H1154" s="46">
        <f>詳細表【係数】!AE1135</f>
        <v>0</v>
      </c>
      <c r="I1154" s="46">
        <f>詳細表【係数】!M1135</f>
        <v>0</v>
      </c>
      <c r="J1154" s="46">
        <f>詳細表【係数】!N1135</f>
        <v>0</v>
      </c>
      <c r="K1154" s="46">
        <f>詳細表【係数】!O1135</f>
        <v>0</v>
      </c>
      <c r="L1154" s="46">
        <f>詳細表【係数】!AB1135</f>
        <v>0</v>
      </c>
      <c r="M1154" s="46">
        <f>詳細表【係数】!AF1135</f>
        <v>0</v>
      </c>
      <c r="N1154" s="46">
        <f>詳細表【係数】!U1135</f>
        <v>0</v>
      </c>
      <c r="O1154" s="46">
        <f>詳細表【係数】!V1135</f>
        <v>0</v>
      </c>
      <c r="P1154" s="46">
        <f>詳細表【係数】!W1135</f>
        <v>0</v>
      </c>
      <c r="Q1154" s="46">
        <f>詳細表【係数】!AC1135</f>
        <v>0</v>
      </c>
      <c r="R1154" s="46">
        <f>詳細表【係数】!AG1135</f>
        <v>0</v>
      </c>
      <c r="S1154" s="46">
        <f t="shared" si="93"/>
        <v>0</v>
      </c>
      <c r="T1154" s="46">
        <f t="shared" si="94"/>
        <v>0</v>
      </c>
      <c r="U1154" s="46">
        <f t="shared" si="95"/>
        <v>0</v>
      </c>
      <c r="V1154" s="46">
        <f t="shared" si="96"/>
        <v>0</v>
      </c>
      <c r="W1154" s="46">
        <f t="shared" si="97"/>
        <v>0</v>
      </c>
    </row>
    <row r="1155" spans="2:23" x14ac:dyDescent="0.15">
      <c r="B1155" s="155" t="s">
        <v>98</v>
      </c>
      <c r="C1155" s="41" t="s">
        <v>983</v>
      </c>
      <c r="D1155" s="67">
        <f>詳細表【係数】!G1136</f>
        <v>0</v>
      </c>
      <c r="E1155" s="67">
        <f>詳細表【係数】!H1136</f>
        <v>0</v>
      </c>
      <c r="F1155" s="67">
        <f>詳細表【係数】!I1136</f>
        <v>0</v>
      </c>
      <c r="G1155" s="67">
        <f>詳細表【係数】!AA1136</f>
        <v>0</v>
      </c>
      <c r="H1155" s="67">
        <f>詳細表【係数】!AE1136</f>
        <v>0</v>
      </c>
      <c r="I1155" s="67">
        <f>詳細表【係数】!M1136</f>
        <v>0</v>
      </c>
      <c r="J1155" s="67">
        <f>詳細表【係数】!N1136</f>
        <v>0</v>
      </c>
      <c r="K1155" s="67">
        <f>詳細表【係数】!O1136</f>
        <v>0</v>
      </c>
      <c r="L1155" s="67">
        <f>詳細表【係数】!AB1136</f>
        <v>0</v>
      </c>
      <c r="M1155" s="67">
        <f>詳細表【係数】!AF1136</f>
        <v>0</v>
      </c>
      <c r="N1155" s="67">
        <f>詳細表【係数】!U1136</f>
        <v>0</v>
      </c>
      <c r="O1155" s="67">
        <f>詳細表【係数】!V1136</f>
        <v>0</v>
      </c>
      <c r="P1155" s="67">
        <f>詳細表【係数】!W1136</f>
        <v>0</v>
      </c>
      <c r="Q1155" s="67">
        <f>詳細表【係数】!AC1136</f>
        <v>0</v>
      </c>
      <c r="R1155" s="67">
        <f>詳細表【係数】!AG1136</f>
        <v>0</v>
      </c>
      <c r="S1155" s="67">
        <f t="shared" ref="S1155:S1197" si="98">D1155+I1155+N1155</f>
        <v>0</v>
      </c>
      <c r="T1155" s="67">
        <f t="shared" ref="T1155:T1197" si="99">E1155+J1155+O1155</f>
        <v>0</v>
      </c>
      <c r="U1155" s="67">
        <f t="shared" ref="U1155:U1197" si="100">F1155+K1155+P1155</f>
        <v>0</v>
      </c>
      <c r="V1155" s="67">
        <f t="shared" ref="V1155:V1197" si="101">G1155+L1155+Q1155</f>
        <v>0</v>
      </c>
      <c r="W1155" s="67">
        <f t="shared" ref="W1155:W1197" si="102">H1155+M1155+R1155</f>
        <v>0</v>
      </c>
    </row>
    <row r="1156" spans="2:23" x14ac:dyDescent="0.15">
      <c r="B1156" s="162" t="s">
        <v>99</v>
      </c>
      <c r="C1156" s="116" t="s">
        <v>177</v>
      </c>
      <c r="D1156" s="46">
        <f>詳細表【係数】!G1137</f>
        <v>0</v>
      </c>
      <c r="E1156" s="46">
        <f>詳細表【係数】!H1137</f>
        <v>0</v>
      </c>
      <c r="F1156" s="46">
        <f>詳細表【係数】!I1137</f>
        <v>0</v>
      </c>
      <c r="G1156" s="46">
        <f>詳細表【係数】!AA1137</f>
        <v>0</v>
      </c>
      <c r="H1156" s="46">
        <f>詳細表【係数】!AE1137</f>
        <v>0</v>
      </c>
      <c r="I1156" s="46">
        <f>詳細表【係数】!M1137</f>
        <v>1.1301690353691845E-2</v>
      </c>
      <c r="J1156" s="46">
        <f>詳細表【係数】!N1137</f>
        <v>4.1362379194465424E-3</v>
      </c>
      <c r="K1156" s="46">
        <f>詳細表【係数】!O1137</f>
        <v>7.2387710068377484E-4</v>
      </c>
      <c r="L1156" s="46">
        <f>詳細表【係数】!AB1137</f>
        <v>6.9855432134050465E-11</v>
      </c>
      <c r="M1156" s="46">
        <f>詳細表【係数】!AF1137</f>
        <v>6.9855432134050465E-11</v>
      </c>
      <c r="N1156" s="46">
        <f>詳細表【係数】!U1137</f>
        <v>3.1034884442333343E-3</v>
      </c>
      <c r="O1156" s="46">
        <f>詳細表【係数】!V1137</f>
        <v>1.1358271359300492E-3</v>
      </c>
      <c r="P1156" s="46">
        <f>詳細表【係数】!W1137</f>
        <v>1.9877948755544892E-4</v>
      </c>
      <c r="Q1156" s="46">
        <f>詳細表【係数】!AC1137</f>
        <v>1.9182575314862741E-11</v>
      </c>
      <c r="R1156" s="46">
        <f>詳細表【係数】!AG1137</f>
        <v>1.9182575314862741E-11</v>
      </c>
      <c r="S1156" s="46">
        <f t="shared" si="98"/>
        <v>1.4405178797925178E-2</v>
      </c>
      <c r="T1156" s="46">
        <f t="shared" si="99"/>
        <v>5.2720650553765916E-3</v>
      </c>
      <c r="U1156" s="46">
        <f t="shared" si="100"/>
        <v>9.2265658823922382E-4</v>
      </c>
      <c r="V1156" s="46">
        <f t="shared" si="101"/>
        <v>8.9038007448913209E-11</v>
      </c>
      <c r="W1156" s="46">
        <f t="shared" si="102"/>
        <v>8.9038007448913209E-11</v>
      </c>
    </row>
    <row r="1157" spans="2:23" x14ac:dyDescent="0.15">
      <c r="B1157" s="155" t="s">
        <v>100</v>
      </c>
      <c r="C1157" s="41" t="s">
        <v>178</v>
      </c>
      <c r="D1157" s="46">
        <f>詳細表【係数】!G1138</f>
        <v>0</v>
      </c>
      <c r="E1157" s="46">
        <f>詳細表【係数】!H1138</f>
        <v>0</v>
      </c>
      <c r="F1157" s="46">
        <f>詳細表【係数】!I1138</f>
        <v>0</v>
      </c>
      <c r="G1157" s="46">
        <f>詳細表【係数】!AA1138</f>
        <v>0</v>
      </c>
      <c r="H1157" s="46">
        <f>詳細表【係数】!AE1138</f>
        <v>0</v>
      </c>
      <c r="I1157" s="46">
        <f>詳細表【係数】!M1138</f>
        <v>1.9415050048156955E-4</v>
      </c>
      <c r="J1157" s="46">
        <f>詳細表【係数】!N1138</f>
        <v>6.235773816686986E-5</v>
      </c>
      <c r="K1157" s="46">
        <f>詳細表【係数】!O1138</f>
        <v>1.7013180712475703E-5</v>
      </c>
      <c r="L1157" s="46">
        <f>詳細表【係数】!AB1138</f>
        <v>1.2324714369629135E-12</v>
      </c>
      <c r="M1157" s="46">
        <f>詳細表【係数】!AF1138</f>
        <v>1.2324714369629135E-12</v>
      </c>
      <c r="N1157" s="46">
        <f>詳細表【係数】!U1138</f>
        <v>5.9351943632970493E-4</v>
      </c>
      <c r="O1157" s="46">
        <f>詳細表【係数】!V1138</f>
        <v>1.9062804121439434E-4</v>
      </c>
      <c r="P1157" s="46">
        <f>詳細表【係数】!W1138</f>
        <v>5.2009412294059695E-5</v>
      </c>
      <c r="Q1157" s="46">
        <f>詳細表【係数】!AC1138</f>
        <v>3.7676737929816964E-12</v>
      </c>
      <c r="R1157" s="46">
        <f>詳細表【係数】!AG1138</f>
        <v>3.7676737929816964E-12</v>
      </c>
      <c r="S1157" s="46">
        <f t="shared" si="98"/>
        <v>7.8766993681127445E-4</v>
      </c>
      <c r="T1157" s="46">
        <f t="shared" si="99"/>
        <v>2.5298577938126423E-4</v>
      </c>
      <c r="U1157" s="46">
        <f t="shared" si="100"/>
        <v>6.9022593006535401E-5</v>
      </c>
      <c r="V1157" s="46">
        <f t="shared" si="101"/>
        <v>5.0001452299446098E-12</v>
      </c>
      <c r="W1157" s="46">
        <f t="shared" si="102"/>
        <v>5.0001452299446098E-12</v>
      </c>
    </row>
    <row r="1158" spans="2:23" x14ac:dyDescent="0.15">
      <c r="B1158" s="155" t="s">
        <v>101</v>
      </c>
      <c r="C1158" s="41" t="s">
        <v>179</v>
      </c>
      <c r="D1158" s="46">
        <f>詳細表【係数】!G1139</f>
        <v>0</v>
      </c>
      <c r="E1158" s="46">
        <f>詳細表【係数】!H1139</f>
        <v>0</v>
      </c>
      <c r="F1158" s="46">
        <f>詳細表【係数】!I1139</f>
        <v>0</v>
      </c>
      <c r="G1158" s="46">
        <f>詳細表【係数】!AA1139</f>
        <v>0</v>
      </c>
      <c r="H1158" s="46">
        <f>詳細表【係数】!AE1139</f>
        <v>0</v>
      </c>
      <c r="I1158" s="46">
        <f>詳細表【係数】!M1139</f>
        <v>2.7663774682325113E-3</v>
      </c>
      <c r="J1158" s="46">
        <f>詳細表【係数】!N1139</f>
        <v>1.4102264695000212E-3</v>
      </c>
      <c r="K1158" s="46">
        <f>詳細表【係数】!O1139</f>
        <v>2.4751630860466123E-4</v>
      </c>
      <c r="L1158" s="46">
        <f>詳細表【係数】!AB1139</f>
        <v>4.6820311947359472E-11</v>
      </c>
      <c r="M1158" s="46">
        <f>詳細表【係数】!AF1139</f>
        <v>4.6820311947359472E-11</v>
      </c>
      <c r="N1158" s="46">
        <f>詳細表【係数】!U1139</f>
        <v>1.3374509124797771E-3</v>
      </c>
      <c r="O1158" s="46">
        <f>詳細表【係数】!V1139</f>
        <v>6.81797296317992E-4</v>
      </c>
      <c r="P1158" s="46">
        <f>詳細表【係数】!W1139</f>
        <v>1.1966585059284708E-4</v>
      </c>
      <c r="Q1158" s="46">
        <f>詳細表【係数】!AC1139</f>
        <v>2.2636053704049542E-11</v>
      </c>
      <c r="R1158" s="46">
        <f>詳細表【係数】!AG1139</f>
        <v>2.2636053704049542E-11</v>
      </c>
      <c r="S1158" s="46">
        <f t="shared" si="98"/>
        <v>4.1038283807122884E-3</v>
      </c>
      <c r="T1158" s="46">
        <f t="shared" si="99"/>
        <v>2.0920237658180133E-3</v>
      </c>
      <c r="U1158" s="46">
        <f t="shared" si="100"/>
        <v>3.6718215919750833E-4</v>
      </c>
      <c r="V1158" s="46">
        <f t="shared" si="101"/>
        <v>6.9456365651409011E-11</v>
      </c>
      <c r="W1158" s="46">
        <f t="shared" si="102"/>
        <v>6.9456365651409011E-11</v>
      </c>
    </row>
    <row r="1159" spans="2:23" x14ac:dyDescent="0.15">
      <c r="B1159" s="155" t="s">
        <v>102</v>
      </c>
      <c r="C1159" s="41" t="s">
        <v>180</v>
      </c>
      <c r="D1159" s="46">
        <f>詳細表【係数】!G1140</f>
        <v>0</v>
      </c>
      <c r="E1159" s="46">
        <f>詳細表【係数】!H1140</f>
        <v>0</v>
      </c>
      <c r="F1159" s="46">
        <f>詳細表【係数】!I1140</f>
        <v>0</v>
      </c>
      <c r="G1159" s="46">
        <f>詳細表【係数】!AA1140</f>
        <v>0</v>
      </c>
      <c r="H1159" s="46">
        <f>詳細表【係数】!AE1140</f>
        <v>0</v>
      </c>
      <c r="I1159" s="46">
        <f>詳細表【係数】!M1140</f>
        <v>3.1762259001349509E-3</v>
      </c>
      <c r="J1159" s="46">
        <f>詳細表【係数】!N1140</f>
        <v>2.0046924016293489E-3</v>
      </c>
      <c r="K1159" s="46">
        <f>詳細表【係数】!O1140</f>
        <v>1.4143196191347851E-3</v>
      </c>
      <c r="L1159" s="46">
        <f>詳細表【係数】!AB1140</f>
        <v>2.093028131072791E-10</v>
      </c>
      <c r="M1159" s="46">
        <f>詳細表【係数】!AF1140</f>
        <v>2.0330314196988781E-10</v>
      </c>
      <c r="N1159" s="46">
        <f>詳細表【係数】!U1140</f>
        <v>2.3347112814267208E-4</v>
      </c>
      <c r="O1159" s="46">
        <f>詳細表【係数】!V1140</f>
        <v>1.4735658334867204E-4</v>
      </c>
      <c r="P1159" s="46">
        <f>詳細表【係数】!W1140</f>
        <v>1.0396074064495318E-4</v>
      </c>
      <c r="Q1159" s="46">
        <f>詳細表【係数】!AC1140</f>
        <v>1.5384977465713348E-11</v>
      </c>
      <c r="R1159" s="46">
        <f>詳細表【係数】!AG1140</f>
        <v>1.4943966645647853E-11</v>
      </c>
      <c r="S1159" s="46">
        <f t="shared" si="98"/>
        <v>3.409697028277623E-3</v>
      </c>
      <c r="T1159" s="46">
        <f t="shared" si="99"/>
        <v>2.1520489849780207E-3</v>
      </c>
      <c r="U1159" s="46">
        <f t="shared" si="100"/>
        <v>1.5182803597797382E-3</v>
      </c>
      <c r="V1159" s="46">
        <f t="shared" si="101"/>
        <v>2.2468779057299246E-10</v>
      </c>
      <c r="W1159" s="46">
        <f t="shared" si="102"/>
        <v>2.1824710861553565E-10</v>
      </c>
    </row>
    <row r="1160" spans="2:23" x14ac:dyDescent="0.15">
      <c r="B1160" s="163" t="s">
        <v>103</v>
      </c>
      <c r="C1160" s="62" t="s">
        <v>181</v>
      </c>
      <c r="D1160" s="67">
        <f>詳細表【係数】!G1141</f>
        <v>4.786899571987855E-2</v>
      </c>
      <c r="E1160" s="67">
        <f>詳細表【係数】!H1141</f>
        <v>3.3043492012125641E-2</v>
      </c>
      <c r="F1160" s="67">
        <f>詳細表【係数】!I1141</f>
        <v>2.1825779693635413E-2</v>
      </c>
      <c r="G1160" s="67">
        <f>詳細表【係数】!AA1141</f>
        <v>6.0357251669832715E-9</v>
      </c>
      <c r="H1160" s="67">
        <f>詳細表【係数】!AE1141</f>
        <v>5.690269280826045E-9</v>
      </c>
      <c r="I1160" s="67">
        <f>詳細表【係数】!M1141</f>
        <v>5.2997380338709885E-3</v>
      </c>
      <c r="J1160" s="67">
        <f>詳細表【係数】!N1141</f>
        <v>3.6583564947415769E-3</v>
      </c>
      <c r="K1160" s="67">
        <f>詳細表【係数】!O1141</f>
        <v>2.416405713588306E-3</v>
      </c>
      <c r="L1160" s="67">
        <f>詳細表【係数】!AB1141</f>
        <v>6.6823549874830593E-10</v>
      </c>
      <c r="M1160" s="67">
        <f>詳細表【係数】!AF1141</f>
        <v>6.2998891196788244E-10</v>
      </c>
      <c r="N1160" s="67">
        <f>詳細表【係数】!U1141</f>
        <v>1.498832612121607E-2</v>
      </c>
      <c r="O1160" s="67">
        <f>詳細表【係数】!V1141</f>
        <v>1.0346292563975141E-2</v>
      </c>
      <c r="P1160" s="67">
        <f>詳細表【係数】!W1141</f>
        <v>6.8338994578525268E-3</v>
      </c>
      <c r="Q1160" s="67">
        <f>詳細表【係数】!AC1141</f>
        <v>1.8898540865608558E-9</v>
      </c>
      <c r="R1160" s="67">
        <f>詳細表【係数】!AG1141</f>
        <v>1.7816879258893877E-9</v>
      </c>
      <c r="S1160" s="67">
        <f t="shared" si="98"/>
        <v>6.8157059874965606E-2</v>
      </c>
      <c r="T1160" s="67">
        <f t="shared" si="99"/>
        <v>4.7048141070842361E-2</v>
      </c>
      <c r="U1160" s="67">
        <f t="shared" si="100"/>
        <v>3.1076084865076247E-2</v>
      </c>
      <c r="V1160" s="67">
        <f t="shared" si="101"/>
        <v>8.5938147522924322E-9</v>
      </c>
      <c r="W1160" s="67">
        <f t="shared" si="102"/>
        <v>8.1019461186833148E-9</v>
      </c>
    </row>
    <row r="1161" spans="2:23" x14ac:dyDescent="0.15">
      <c r="B1161" s="155" t="s">
        <v>104</v>
      </c>
      <c r="C1161" s="41" t="s">
        <v>182</v>
      </c>
      <c r="D1161" s="46">
        <f>詳細表【係数】!G1142</f>
        <v>0</v>
      </c>
      <c r="E1161" s="46">
        <f>詳細表【係数】!H1142</f>
        <v>0</v>
      </c>
      <c r="F1161" s="46">
        <f>詳細表【係数】!I1142</f>
        <v>0</v>
      </c>
      <c r="G1161" s="46">
        <f>詳細表【係数】!AA1142</f>
        <v>0</v>
      </c>
      <c r="H1161" s="46">
        <f>詳細表【係数】!AE1142</f>
        <v>0</v>
      </c>
      <c r="I1161" s="46">
        <f>詳細表【係数】!M1142</f>
        <v>1.1617667652159111E-2</v>
      </c>
      <c r="J1161" s="46">
        <f>詳細表【係数】!N1142</f>
        <v>7.868413802152122E-3</v>
      </c>
      <c r="K1161" s="46">
        <f>詳細表【係数】!O1142</f>
        <v>3.6745110038823455E-3</v>
      </c>
      <c r="L1161" s="46">
        <f>詳細表【係数】!AB1142</f>
        <v>5.6350009339849611E-10</v>
      </c>
      <c r="M1161" s="46">
        <f>詳細表【係数】!AF1142</f>
        <v>5.3913170364905806E-10</v>
      </c>
      <c r="N1161" s="46">
        <f>詳細表【係数】!U1142</f>
        <v>7.9297529433178197E-3</v>
      </c>
      <c r="O1161" s="46">
        <f>詳細表【係数】!V1142</f>
        <v>5.3706629742728516E-3</v>
      </c>
      <c r="P1161" s="46">
        <f>詳細表【係数】!W1142</f>
        <v>2.5080735067227146E-3</v>
      </c>
      <c r="Q1161" s="46">
        <f>詳細表【係数】!AC1142</f>
        <v>3.8462251270857694E-10</v>
      </c>
      <c r="R1161" s="46">
        <f>詳細表【係数】!AG1142</f>
        <v>3.6798962940315635E-10</v>
      </c>
      <c r="S1161" s="46">
        <f t="shared" si="98"/>
        <v>1.9547420595476931E-2</v>
      </c>
      <c r="T1161" s="46">
        <f t="shared" si="99"/>
        <v>1.3239076776424974E-2</v>
      </c>
      <c r="U1161" s="46">
        <f t="shared" si="100"/>
        <v>6.1825845106050596E-3</v>
      </c>
      <c r="V1161" s="46">
        <f t="shared" si="101"/>
        <v>9.4812260610707305E-10</v>
      </c>
      <c r="W1161" s="46">
        <f t="shared" si="102"/>
        <v>9.0712133305221436E-10</v>
      </c>
    </row>
    <row r="1162" spans="2:23" x14ac:dyDescent="0.15">
      <c r="B1162" s="155" t="s">
        <v>105</v>
      </c>
      <c r="C1162" s="41" t="s">
        <v>183</v>
      </c>
      <c r="D1162" s="46">
        <f>詳細表【係数】!G1143</f>
        <v>0</v>
      </c>
      <c r="E1162" s="46">
        <f>詳細表【係数】!H1143</f>
        <v>0</v>
      </c>
      <c r="F1162" s="46">
        <f>詳細表【係数】!I1143</f>
        <v>0</v>
      </c>
      <c r="G1162" s="46">
        <f>詳細表【係数】!AA1143</f>
        <v>0</v>
      </c>
      <c r="H1162" s="46">
        <f>詳細表【係数】!AE1143</f>
        <v>0</v>
      </c>
      <c r="I1162" s="46">
        <f>詳細表【係数】!M1143</f>
        <v>8.9110912245976212E-3</v>
      </c>
      <c r="J1162" s="46">
        <f>詳細表【係数】!N1143</f>
        <v>6.3724724232494499E-3</v>
      </c>
      <c r="K1162" s="46">
        <f>詳細表【係数】!O1143</f>
        <v>1.6927519011009065E-3</v>
      </c>
      <c r="L1162" s="46">
        <f>詳細表【係数】!AB1143</f>
        <v>3.5211822747277644E-10</v>
      </c>
      <c r="M1162" s="46">
        <f>詳細表【係数】!AF1143</f>
        <v>3.1928598898301371E-10</v>
      </c>
      <c r="N1162" s="46">
        <f>詳細表【係数】!U1143</f>
        <v>1.4494445564644533E-3</v>
      </c>
      <c r="O1162" s="46">
        <f>詳細表【係数】!V1143</f>
        <v>1.0365223778208861E-3</v>
      </c>
      <c r="P1162" s="46">
        <f>詳細表【係数】!W1143</f>
        <v>2.753366525665159E-4</v>
      </c>
      <c r="Q1162" s="46">
        <f>詳細表【係数】!AC1143</f>
        <v>5.7274225476843757E-11</v>
      </c>
      <c r="R1162" s="46">
        <f>詳細表【係数】!AG1143</f>
        <v>5.1933857147523008E-11</v>
      </c>
      <c r="S1162" s="46">
        <f t="shared" si="98"/>
        <v>1.0360535781062075E-2</v>
      </c>
      <c r="T1162" s="46">
        <f t="shared" si="99"/>
        <v>7.4089948010703363E-3</v>
      </c>
      <c r="U1162" s="46">
        <f t="shared" si="100"/>
        <v>1.9680885536674225E-3</v>
      </c>
      <c r="V1162" s="46">
        <f t="shared" si="101"/>
        <v>4.0939245294962021E-10</v>
      </c>
      <c r="W1162" s="46">
        <f t="shared" si="102"/>
        <v>3.7121984613053671E-10</v>
      </c>
    </row>
    <row r="1163" spans="2:23" x14ac:dyDescent="0.15">
      <c r="B1163" s="155" t="s">
        <v>106</v>
      </c>
      <c r="C1163" s="41" t="s">
        <v>211</v>
      </c>
      <c r="D1163" s="46">
        <f>詳細表【係数】!G1144</f>
        <v>0</v>
      </c>
      <c r="E1163" s="46">
        <f>詳細表【係数】!H1144</f>
        <v>0</v>
      </c>
      <c r="F1163" s="46">
        <f>詳細表【係数】!I1144</f>
        <v>0</v>
      </c>
      <c r="G1163" s="46">
        <f>詳細表【係数】!AA1144</f>
        <v>0</v>
      </c>
      <c r="H1163" s="46">
        <f>詳細表【係数】!AE1144</f>
        <v>0</v>
      </c>
      <c r="I1163" s="46">
        <f>詳細表【係数】!M1144</f>
        <v>0</v>
      </c>
      <c r="J1163" s="46">
        <f>詳細表【係数】!N1144</f>
        <v>0</v>
      </c>
      <c r="K1163" s="46">
        <f>詳細表【係数】!O1144</f>
        <v>0</v>
      </c>
      <c r="L1163" s="46">
        <f>詳細表【係数】!AB1144</f>
        <v>0</v>
      </c>
      <c r="M1163" s="46">
        <f>詳細表【係数】!AF1144</f>
        <v>0</v>
      </c>
      <c r="N1163" s="46">
        <f>詳細表【係数】!U1144</f>
        <v>7.4093284245194142E-3</v>
      </c>
      <c r="O1163" s="46">
        <f>詳細表【係数】!V1144</f>
        <v>5.5072723095244093E-3</v>
      </c>
      <c r="P1163" s="46">
        <f>詳細表【係数】!W1144</f>
        <v>1.5014528747839099E-3</v>
      </c>
      <c r="Q1163" s="46">
        <f>詳細表【係数】!AC1144</f>
        <v>2.4742936311826001E-10</v>
      </c>
      <c r="R1163" s="46">
        <f>詳細表【係数】!AG1144</f>
        <v>1.5856388763212436E-10</v>
      </c>
      <c r="S1163" s="46">
        <f t="shared" si="98"/>
        <v>7.4093284245194142E-3</v>
      </c>
      <c r="T1163" s="46">
        <f t="shared" si="99"/>
        <v>5.5072723095244093E-3</v>
      </c>
      <c r="U1163" s="46">
        <f t="shared" si="100"/>
        <v>1.5014528747839099E-3</v>
      </c>
      <c r="V1163" s="46">
        <f t="shared" si="101"/>
        <v>2.4742936311826001E-10</v>
      </c>
      <c r="W1163" s="46">
        <f t="shared" si="102"/>
        <v>1.5856388763212436E-10</v>
      </c>
    </row>
    <row r="1164" spans="2:23" x14ac:dyDescent="0.15">
      <c r="B1164" s="155" t="s">
        <v>107</v>
      </c>
      <c r="C1164" s="41" t="s">
        <v>984</v>
      </c>
      <c r="D1164" s="46">
        <f>詳細表【係数】!G1145</f>
        <v>0</v>
      </c>
      <c r="E1164" s="46">
        <f>詳細表【係数】!H1145</f>
        <v>0</v>
      </c>
      <c r="F1164" s="46">
        <f>詳細表【係数】!I1145</f>
        <v>0</v>
      </c>
      <c r="G1164" s="46">
        <f>詳細表【係数】!AA1145</f>
        <v>0</v>
      </c>
      <c r="H1164" s="46">
        <f>詳細表【係数】!AE1145</f>
        <v>0</v>
      </c>
      <c r="I1164" s="46">
        <f>詳細表【係数】!M1145</f>
        <v>0</v>
      </c>
      <c r="J1164" s="46">
        <f>詳細表【係数】!N1145</f>
        <v>0</v>
      </c>
      <c r="K1164" s="46">
        <f>詳細表【係数】!O1145</f>
        <v>0</v>
      </c>
      <c r="L1164" s="46">
        <f>詳細表【係数】!AB1145</f>
        <v>0</v>
      </c>
      <c r="M1164" s="46">
        <f>詳細表【係数】!AF1145</f>
        <v>0</v>
      </c>
      <c r="N1164" s="46">
        <f>詳細表【係数】!U1145</f>
        <v>0</v>
      </c>
      <c r="O1164" s="46">
        <f>詳細表【係数】!V1145</f>
        <v>0</v>
      </c>
      <c r="P1164" s="46">
        <f>詳細表【係数】!W1145</f>
        <v>0</v>
      </c>
      <c r="Q1164" s="46">
        <f>詳細表【係数】!AC1145</f>
        <v>0</v>
      </c>
      <c r="R1164" s="46">
        <f>詳細表【係数】!AG1145</f>
        <v>0</v>
      </c>
      <c r="S1164" s="46">
        <f t="shared" si="98"/>
        <v>0</v>
      </c>
      <c r="T1164" s="46">
        <f t="shared" si="99"/>
        <v>0</v>
      </c>
      <c r="U1164" s="46">
        <f t="shared" si="100"/>
        <v>0</v>
      </c>
      <c r="V1164" s="46">
        <f t="shared" si="101"/>
        <v>0</v>
      </c>
      <c r="W1164" s="46">
        <f t="shared" si="102"/>
        <v>0</v>
      </c>
    </row>
    <row r="1165" spans="2:23" x14ac:dyDescent="0.15">
      <c r="B1165" s="155" t="s">
        <v>108</v>
      </c>
      <c r="C1165" s="41" t="s">
        <v>184</v>
      </c>
      <c r="D1165" s="67">
        <f>詳細表【係数】!G1146</f>
        <v>0.19724103930252973</v>
      </c>
      <c r="E1165" s="67">
        <f>詳細表【係数】!H1146</f>
        <v>0.13480803862640239</v>
      </c>
      <c r="F1165" s="67">
        <f>詳細表【係数】!I1146</f>
        <v>4.6807592029174727E-2</v>
      </c>
      <c r="G1165" s="67">
        <f>詳細表【係数】!AA1146</f>
        <v>5.3708926294145098E-9</v>
      </c>
      <c r="H1165" s="67">
        <f>詳細表【係数】!AE1146</f>
        <v>5.3708926294145098E-9</v>
      </c>
      <c r="I1165" s="67">
        <f>詳細表【係数】!M1146</f>
        <v>4.5411814199638627E-4</v>
      </c>
      <c r="J1165" s="67">
        <f>詳細表【係数】!N1146</f>
        <v>3.1037544845472609E-4</v>
      </c>
      <c r="K1165" s="67">
        <f>詳細表【係数】!O1146</f>
        <v>1.0776751531414723E-4</v>
      </c>
      <c r="L1165" s="67">
        <f>詳細表【係数】!AB1146</f>
        <v>1.2365681048713278E-11</v>
      </c>
      <c r="M1165" s="67">
        <f>詳細表【係数】!AF1146</f>
        <v>1.2365681048713278E-11</v>
      </c>
      <c r="N1165" s="67">
        <f>詳細表【係数】!U1146</f>
        <v>1.3760367792125311E-3</v>
      </c>
      <c r="O1165" s="67">
        <f>詳細表【係数】!V1146</f>
        <v>9.4047780289228109E-4</v>
      </c>
      <c r="P1165" s="67">
        <f>詳細表【係数】!W1146</f>
        <v>3.2654952745269608E-4</v>
      </c>
      <c r="Q1165" s="67">
        <f>詳細表【係数】!AC1146</f>
        <v>3.7469614951380332E-11</v>
      </c>
      <c r="R1165" s="67">
        <f>詳細表【係数】!AG1146</f>
        <v>3.7469614951380332E-11</v>
      </c>
      <c r="S1165" s="67">
        <f t="shared" si="98"/>
        <v>0.19907119422373865</v>
      </c>
      <c r="T1165" s="67">
        <f t="shared" si="99"/>
        <v>0.13605889187774939</v>
      </c>
      <c r="U1165" s="67">
        <f t="shared" si="100"/>
        <v>4.7241909071941569E-2</v>
      </c>
      <c r="V1165" s="67">
        <f t="shared" si="101"/>
        <v>5.4207279254146035E-9</v>
      </c>
      <c r="W1165" s="67">
        <f t="shared" si="102"/>
        <v>5.4207279254146035E-9</v>
      </c>
    </row>
    <row r="1166" spans="2:23" x14ac:dyDescent="0.15">
      <c r="B1166" s="162" t="s">
        <v>109</v>
      </c>
      <c r="C1166" s="116" t="s">
        <v>985</v>
      </c>
      <c r="D1166" s="46">
        <f>詳細表【係数】!G1147</f>
        <v>0.13690325218598562</v>
      </c>
      <c r="E1166" s="46">
        <f>詳細表【係数】!H1147</f>
        <v>0.10351646341401036</v>
      </c>
      <c r="F1166" s="46">
        <f>詳細表【係数】!I1147</f>
        <v>8.8597302531762401E-2</v>
      </c>
      <c r="G1166" s="46">
        <f>詳細表【係数】!AA1147</f>
        <v>2.2670502352620741E-8</v>
      </c>
      <c r="H1166" s="46">
        <f>詳細表【係数】!AE1147</f>
        <v>2.11373724686559E-8</v>
      </c>
      <c r="I1166" s="46">
        <f>詳細表【係数】!M1147</f>
        <v>1.4403357388249746E-3</v>
      </c>
      <c r="J1166" s="46">
        <f>詳細表【係数】!N1147</f>
        <v>1.0890790352402586E-3</v>
      </c>
      <c r="K1166" s="46">
        <f>詳細表【係数】!O1147</f>
        <v>9.32117091174908E-4</v>
      </c>
      <c r="L1166" s="46">
        <f>詳細表【係数】!AB1147</f>
        <v>2.3851248406601346E-10</v>
      </c>
      <c r="M1166" s="46">
        <f>詳細表【係数】!AF1147</f>
        <v>2.2238268635211228E-10</v>
      </c>
      <c r="N1166" s="46">
        <f>詳細表【係数】!U1147</f>
        <v>9.3134518114013358E-4</v>
      </c>
      <c r="O1166" s="46">
        <f>詳細表【係数】!V1147</f>
        <v>7.0421672115088469E-4</v>
      </c>
      <c r="P1166" s="46">
        <f>詳細表【係数】!W1147</f>
        <v>6.0272250262450851E-4</v>
      </c>
      <c r="Q1166" s="46">
        <f>詳細表【係数】!AC1147</f>
        <v>1.5422616178215797E-10</v>
      </c>
      <c r="R1166" s="46">
        <f>詳細表【係数】!AG1147</f>
        <v>1.4379636477811896E-10</v>
      </c>
      <c r="S1166" s="46">
        <f t="shared" si="98"/>
        <v>0.13927493310595074</v>
      </c>
      <c r="T1166" s="46">
        <f t="shared" si="99"/>
        <v>0.1053097591704015</v>
      </c>
      <c r="U1166" s="46">
        <f t="shared" si="100"/>
        <v>9.0132142125561823E-2</v>
      </c>
      <c r="V1166" s="46">
        <f t="shared" si="101"/>
        <v>2.3063240998468912E-8</v>
      </c>
      <c r="W1166" s="46">
        <f t="shared" si="102"/>
        <v>2.1503551519786133E-8</v>
      </c>
    </row>
    <row r="1167" spans="2:23" x14ac:dyDescent="0.15">
      <c r="B1167" s="155" t="s">
        <v>110</v>
      </c>
      <c r="C1167" s="41" t="s">
        <v>212</v>
      </c>
      <c r="D1167" s="46">
        <f>詳細表【係数】!G1148</f>
        <v>0</v>
      </c>
      <c r="E1167" s="46">
        <f>詳細表【係数】!H1148</f>
        <v>0</v>
      </c>
      <c r="F1167" s="46">
        <f>詳細表【係数】!I1148</f>
        <v>0</v>
      </c>
      <c r="G1167" s="46">
        <f>詳細表【係数】!AA1148</f>
        <v>0</v>
      </c>
      <c r="H1167" s="46">
        <f>詳細表【係数】!AE1148</f>
        <v>0</v>
      </c>
      <c r="I1167" s="46">
        <f>詳細表【係数】!M1148</f>
        <v>4.939223248126812E-3</v>
      </c>
      <c r="J1167" s="46">
        <f>詳細表【係数】!N1148</f>
        <v>9.9021976209376783E-6</v>
      </c>
      <c r="K1167" s="46">
        <f>詳細表【係数】!O1148</f>
        <v>0</v>
      </c>
      <c r="L1167" s="46">
        <f>詳細表【係数】!AB1148</f>
        <v>0</v>
      </c>
      <c r="M1167" s="46">
        <f>詳細表【係数】!AF1148</f>
        <v>0</v>
      </c>
      <c r="N1167" s="46">
        <f>詳細表【係数】!U1148</f>
        <v>9.9598497362614162E-4</v>
      </c>
      <c r="O1167" s="46">
        <f>詳細表【係数】!V1148</f>
        <v>1.9967593163703951E-6</v>
      </c>
      <c r="P1167" s="46">
        <f>詳細表【係数】!W1148</f>
        <v>0</v>
      </c>
      <c r="Q1167" s="46">
        <f>詳細表【係数】!AC1148</f>
        <v>0</v>
      </c>
      <c r="R1167" s="46">
        <f>詳細表【係数】!AG1148</f>
        <v>0</v>
      </c>
      <c r="S1167" s="46">
        <f t="shared" si="98"/>
        <v>5.9352082217529537E-3</v>
      </c>
      <c r="T1167" s="46">
        <f t="shared" si="99"/>
        <v>1.1898956937308074E-5</v>
      </c>
      <c r="U1167" s="46">
        <f t="shared" si="100"/>
        <v>0</v>
      </c>
      <c r="V1167" s="46">
        <f t="shared" si="101"/>
        <v>0</v>
      </c>
      <c r="W1167" s="46">
        <f t="shared" si="102"/>
        <v>0</v>
      </c>
    </row>
    <row r="1168" spans="2:23" x14ac:dyDescent="0.15">
      <c r="B1168" s="155" t="s">
        <v>111</v>
      </c>
      <c r="C1168" s="41" t="s">
        <v>186</v>
      </c>
      <c r="D1168" s="46">
        <f>詳細表【係数】!G1149</f>
        <v>1.1277988359738247E-2</v>
      </c>
      <c r="E1168" s="46">
        <f>詳細表【係数】!H1149</f>
        <v>3.1386379326352478E-3</v>
      </c>
      <c r="F1168" s="46">
        <f>詳細表【係数】!I1149</f>
        <v>1.2206085032472056E-3</v>
      </c>
      <c r="G1168" s="46">
        <f>詳細表【係数】!AA1149</f>
        <v>1.0306013986737548E-10</v>
      </c>
      <c r="H1168" s="46">
        <f>詳細表【係数】!AE1149</f>
        <v>1.0059163352324675E-10</v>
      </c>
      <c r="I1168" s="46">
        <f>詳細表【係数】!M1149</f>
        <v>4.9121663296972161E-4</v>
      </c>
      <c r="J1168" s="46">
        <f>詳細表【係数】!N1149</f>
        <v>1.3670444659121079E-4</v>
      </c>
      <c r="K1168" s="46">
        <f>詳細表【係数】!O1149</f>
        <v>5.3164020037454593E-5</v>
      </c>
      <c r="L1168" s="46">
        <f>詳細表【係数】!AB1149</f>
        <v>4.4888195735126404E-12</v>
      </c>
      <c r="M1168" s="46">
        <f>詳細表【係数】!AF1149</f>
        <v>4.3813029370213201E-12</v>
      </c>
      <c r="N1168" s="46">
        <f>詳細表【係数】!U1149</f>
        <v>1.2484802562872045E-5</v>
      </c>
      <c r="O1168" s="46">
        <f>詳細表【係数】!V1149</f>
        <v>3.4744915188227251E-6</v>
      </c>
      <c r="P1168" s="46">
        <f>詳細表【係数】!W1149</f>
        <v>1.3512211294708065E-6</v>
      </c>
      <c r="Q1168" s="46">
        <f>詳細表【係数】!AC1149</f>
        <v>1.1408820946646409E-13</v>
      </c>
      <c r="R1168" s="46">
        <f>詳細表【係数】!AG1149</f>
        <v>1.1135555774271647E-13</v>
      </c>
      <c r="S1168" s="46">
        <f t="shared" si="98"/>
        <v>1.178168979527084E-2</v>
      </c>
      <c r="T1168" s="46">
        <f t="shared" si="99"/>
        <v>3.2788168707452814E-3</v>
      </c>
      <c r="U1168" s="46">
        <f t="shared" si="100"/>
        <v>1.275123744414131E-3</v>
      </c>
      <c r="V1168" s="46">
        <f t="shared" si="101"/>
        <v>1.0766304765035458E-10</v>
      </c>
      <c r="W1168" s="46">
        <f t="shared" si="102"/>
        <v>1.0508429201801078E-10</v>
      </c>
    </row>
    <row r="1169" spans="2:23" x14ac:dyDescent="0.15">
      <c r="B1169" s="155" t="s">
        <v>112</v>
      </c>
      <c r="C1169" s="41" t="s">
        <v>187</v>
      </c>
      <c r="D1169" s="46">
        <f>詳細表【係数】!G1150</f>
        <v>0</v>
      </c>
      <c r="E1169" s="46">
        <f>詳細表【係数】!H1150</f>
        <v>0</v>
      </c>
      <c r="F1169" s="46">
        <f>詳細表【係数】!I1150</f>
        <v>0</v>
      </c>
      <c r="G1169" s="46">
        <f>詳細表【係数】!AA1150</f>
        <v>0</v>
      </c>
      <c r="H1169" s="46">
        <f>詳細表【係数】!AE1150</f>
        <v>0</v>
      </c>
      <c r="I1169" s="46">
        <f>詳細表【係数】!M1150</f>
        <v>0</v>
      </c>
      <c r="J1169" s="46">
        <f>詳細表【係数】!N1150</f>
        <v>0</v>
      </c>
      <c r="K1169" s="46">
        <f>詳細表【係数】!O1150</f>
        <v>0</v>
      </c>
      <c r="L1169" s="46">
        <f>詳細表【係数】!AB1150</f>
        <v>0</v>
      </c>
      <c r="M1169" s="46">
        <f>詳細表【係数】!AF1150</f>
        <v>0</v>
      </c>
      <c r="N1169" s="46">
        <f>詳細表【係数】!U1150</f>
        <v>0</v>
      </c>
      <c r="O1169" s="46">
        <f>詳細表【係数】!V1150</f>
        <v>0</v>
      </c>
      <c r="P1169" s="46">
        <f>詳細表【係数】!W1150</f>
        <v>0</v>
      </c>
      <c r="Q1169" s="46">
        <f>詳細表【係数】!AC1150</f>
        <v>0</v>
      </c>
      <c r="R1169" s="46">
        <f>詳細表【係数】!AG1150</f>
        <v>0</v>
      </c>
      <c r="S1169" s="46">
        <f t="shared" si="98"/>
        <v>0</v>
      </c>
      <c r="T1169" s="46">
        <f t="shared" si="99"/>
        <v>0</v>
      </c>
      <c r="U1169" s="46">
        <f t="shared" si="100"/>
        <v>0</v>
      </c>
      <c r="V1169" s="46">
        <f t="shared" si="101"/>
        <v>0</v>
      </c>
      <c r="W1169" s="46">
        <f t="shared" si="102"/>
        <v>0</v>
      </c>
    </row>
    <row r="1170" spans="2:23" x14ac:dyDescent="0.15">
      <c r="B1170" s="163" t="s">
        <v>113</v>
      </c>
      <c r="C1170" s="62" t="s">
        <v>986</v>
      </c>
      <c r="D1170" s="67">
        <f>詳細表【係数】!G1151</f>
        <v>2.5042757425552523E-5</v>
      </c>
      <c r="E1170" s="67">
        <f>詳細表【係数】!H1151</f>
        <v>1.7180628306287635E-5</v>
      </c>
      <c r="F1170" s="67">
        <f>詳細表【係数】!I1151</f>
        <v>1.538387124439605E-5</v>
      </c>
      <c r="G1170" s="67">
        <f>詳細表【係数】!AA1151</f>
        <v>1.7829794930814093E-12</v>
      </c>
      <c r="H1170" s="67">
        <f>詳細表【係数】!AE1151</f>
        <v>1.7829794930814093E-12</v>
      </c>
      <c r="I1170" s="67">
        <f>詳細表【係数】!M1151</f>
        <v>3.4127775506385258E-5</v>
      </c>
      <c r="J1170" s="67">
        <f>詳細表【係数】!N1151</f>
        <v>2.3413421131387088E-5</v>
      </c>
      <c r="K1170" s="67">
        <f>詳細表【係数】!O1151</f>
        <v>2.0964836073210516E-5</v>
      </c>
      <c r="L1170" s="67">
        <f>詳細表【係数】!AB1151</f>
        <v>2.4298092593542904E-12</v>
      </c>
      <c r="M1170" s="67">
        <f>詳細表【係数】!AF1151</f>
        <v>2.4298092593542904E-12</v>
      </c>
      <c r="N1170" s="67">
        <f>詳細表【係数】!U1151</f>
        <v>1.012450112836586E-5</v>
      </c>
      <c r="O1170" s="67">
        <f>詳細表【係数】!V1151</f>
        <v>6.9459320200720981E-6</v>
      </c>
      <c r="P1170" s="67">
        <f>詳細表【係数】!W1151</f>
        <v>6.2195236381437134E-6</v>
      </c>
      <c r="Q1170" s="67">
        <f>詳細表【係数】!AC1151</f>
        <v>7.2083826803899323E-13</v>
      </c>
      <c r="R1170" s="67">
        <f>詳細表【係数】!AG1151</f>
        <v>7.2083826803899323E-13</v>
      </c>
      <c r="S1170" s="67">
        <f t="shared" si="98"/>
        <v>6.9295034060303643E-5</v>
      </c>
      <c r="T1170" s="67">
        <f t="shared" si="99"/>
        <v>4.753998145774682E-5</v>
      </c>
      <c r="U1170" s="67">
        <f t="shared" si="100"/>
        <v>4.2568230955750282E-5</v>
      </c>
      <c r="V1170" s="67">
        <f t="shared" si="101"/>
        <v>4.9336270204746929E-12</v>
      </c>
      <c r="W1170" s="67">
        <f t="shared" si="102"/>
        <v>4.9336270204746929E-12</v>
      </c>
    </row>
    <row r="1171" spans="2:23" x14ac:dyDescent="0.15">
      <c r="B1171" s="155" t="s">
        <v>114</v>
      </c>
      <c r="C1171" s="41" t="s">
        <v>189</v>
      </c>
      <c r="D1171" s="46">
        <f>詳細表【係数】!G1152</f>
        <v>6.4370285063474259E-5</v>
      </c>
      <c r="E1171" s="46">
        <f>詳細表【係数】!H1152</f>
        <v>4.1179156823221333E-5</v>
      </c>
      <c r="F1171" s="46">
        <f>詳細表【係数】!I1152</f>
        <v>1.3108430871131092E-5</v>
      </c>
      <c r="G1171" s="46">
        <f>詳細表【係数】!AA1152</f>
        <v>3.1689986492787328E-12</v>
      </c>
      <c r="H1171" s="46">
        <f>詳細表【係数】!AE1152</f>
        <v>3.1689986492787328E-12</v>
      </c>
      <c r="I1171" s="46">
        <f>詳細表【係数】!M1152</f>
        <v>5.5593921298108456E-5</v>
      </c>
      <c r="J1171" s="46">
        <f>詳細表【係数】!N1152</f>
        <v>3.5564714391045323E-5</v>
      </c>
      <c r="K1171" s="46">
        <f>詳細表【係数】!O1152</f>
        <v>1.1321203152553266E-5</v>
      </c>
      <c r="L1171" s="46">
        <f>詳細表【係数】!AB1152</f>
        <v>2.7369315100607237E-12</v>
      </c>
      <c r="M1171" s="46">
        <f>詳細表【係数】!AF1152</f>
        <v>2.7369315100607237E-12</v>
      </c>
      <c r="N1171" s="46">
        <f>詳細表【係数】!U1152</f>
        <v>2.7922037976998931E-5</v>
      </c>
      <c r="O1171" s="46">
        <f>詳細表【係数】!V1152</f>
        <v>1.7862372048608761E-5</v>
      </c>
      <c r="P1171" s="46">
        <f>詳細表【係数】!W1152</f>
        <v>5.6860724516237311E-6</v>
      </c>
      <c r="Q1171" s="46">
        <f>詳細表【係数】!AC1152</f>
        <v>1.3746234080984088E-12</v>
      </c>
      <c r="R1171" s="46">
        <f>詳細表【係数】!AG1152</f>
        <v>1.3746234080984088E-12</v>
      </c>
      <c r="S1171" s="46">
        <f t="shared" si="98"/>
        <v>1.4788624433858163E-4</v>
      </c>
      <c r="T1171" s="46">
        <f t="shared" si="99"/>
        <v>9.4606243262875415E-5</v>
      </c>
      <c r="U1171" s="46">
        <f t="shared" si="100"/>
        <v>3.0115706475308086E-5</v>
      </c>
      <c r="V1171" s="46">
        <f t="shared" si="101"/>
        <v>7.2805535674378649E-12</v>
      </c>
      <c r="W1171" s="46">
        <f t="shared" si="102"/>
        <v>7.2805535674378649E-12</v>
      </c>
    </row>
    <row r="1172" spans="2:23" x14ac:dyDescent="0.15">
      <c r="B1172" s="155" t="s">
        <v>115</v>
      </c>
      <c r="C1172" s="41" t="s">
        <v>987</v>
      </c>
      <c r="D1172" s="46">
        <f>詳細表【係数】!G1153</f>
        <v>0.30592435282853581</v>
      </c>
      <c r="E1172" s="46">
        <f>詳細表【係数】!H1153</f>
        <v>0.20066340644516611</v>
      </c>
      <c r="F1172" s="46">
        <f>詳細表【係数】!I1153</f>
        <v>8.4118543980059024E-2</v>
      </c>
      <c r="G1172" s="46">
        <f>詳細表【係数】!AA1153</f>
        <v>2.7282195555458007E-8</v>
      </c>
      <c r="H1172" s="46">
        <f>詳細表【係数】!AE1153</f>
        <v>2.416423034911995E-8</v>
      </c>
      <c r="I1172" s="46">
        <f>詳細表【係数】!M1153</f>
        <v>7.8992175619388063E-3</v>
      </c>
      <c r="J1172" s="46">
        <f>詳細表【係数】!N1153</f>
        <v>5.1812936419564056E-3</v>
      </c>
      <c r="K1172" s="46">
        <f>詳細表【係数】!O1153</f>
        <v>2.1720097591067752E-3</v>
      </c>
      <c r="L1172" s="46">
        <f>詳細表【係数】!AB1153</f>
        <v>7.0444865296719422E-10</v>
      </c>
      <c r="M1172" s="46">
        <f>詳細表【係数】!AF1153</f>
        <v>6.2394023548522925E-10</v>
      </c>
      <c r="N1172" s="46">
        <f>詳細表【係数】!U1153</f>
        <v>1.1678685874563358E-3</v>
      </c>
      <c r="O1172" s="46">
        <f>詳細表【係数】!V1153</f>
        <v>7.6603410899635097E-4</v>
      </c>
      <c r="P1172" s="46">
        <f>詳細表【係数】!W1153</f>
        <v>3.2112319345801256E-4</v>
      </c>
      <c r="Q1172" s="46">
        <f>詳細表【係数】!AC1153</f>
        <v>1.0414999293605847E-10</v>
      </c>
      <c r="R1172" s="46">
        <f>詳細表【係数】!AG1153</f>
        <v>9.2247136600508935E-11</v>
      </c>
      <c r="S1172" s="46">
        <f t="shared" si="98"/>
        <v>0.31499143897793092</v>
      </c>
      <c r="T1172" s="46">
        <f t="shared" si="99"/>
        <v>0.20661073419611886</v>
      </c>
      <c r="U1172" s="46">
        <f t="shared" si="100"/>
        <v>8.661167693262381E-2</v>
      </c>
      <c r="V1172" s="46">
        <f t="shared" si="101"/>
        <v>2.8090794201361262E-8</v>
      </c>
      <c r="W1172" s="46">
        <f t="shared" si="102"/>
        <v>2.4880417721205686E-8</v>
      </c>
    </row>
    <row r="1173" spans="2:23" x14ac:dyDescent="0.15">
      <c r="B1173" s="155" t="s">
        <v>116</v>
      </c>
      <c r="C1173" s="41" t="s">
        <v>988</v>
      </c>
      <c r="D1173" s="46">
        <f>詳細表【係数】!G1154</f>
        <v>0</v>
      </c>
      <c r="E1173" s="46">
        <f>詳細表【係数】!H1154</f>
        <v>0</v>
      </c>
      <c r="F1173" s="46">
        <f>詳細表【係数】!I1154</f>
        <v>0</v>
      </c>
      <c r="G1173" s="46">
        <f>詳細表【係数】!AA1154</f>
        <v>0</v>
      </c>
      <c r="H1173" s="46">
        <f>詳細表【係数】!AE1154</f>
        <v>0</v>
      </c>
      <c r="I1173" s="46">
        <f>詳細表【係数】!M1154</f>
        <v>3.6346752958397451E-4</v>
      </c>
      <c r="J1173" s="46">
        <f>詳細表【係数】!N1154</f>
        <v>2.8456013927223773E-4</v>
      </c>
      <c r="K1173" s="46">
        <f>詳細表【係数】!O1154</f>
        <v>2.4113945828435154E-4</v>
      </c>
      <c r="L1173" s="46">
        <f>詳細表【係数】!AB1154</f>
        <v>6.8582257674480617E-11</v>
      </c>
      <c r="M1173" s="46">
        <f>詳細表【係数】!AF1154</f>
        <v>6.8582257674480617E-11</v>
      </c>
      <c r="N1173" s="46">
        <f>詳細表【係数】!U1154</f>
        <v>1.7366942688130113E-4</v>
      </c>
      <c r="O1173" s="46">
        <f>詳細表【係数】!V1154</f>
        <v>1.3596646819383915E-4</v>
      </c>
      <c r="P1173" s="46">
        <f>詳細表【係数】!W1154</f>
        <v>1.152195123637179E-4</v>
      </c>
      <c r="Q1173" s="46">
        <f>詳細表【係数】!AC1154</f>
        <v>3.2769478468092322E-11</v>
      </c>
      <c r="R1173" s="46">
        <f>詳細表【係数】!AG1154</f>
        <v>3.2769478468092322E-11</v>
      </c>
      <c r="S1173" s="46">
        <f t="shared" si="98"/>
        <v>5.3713695646527559E-4</v>
      </c>
      <c r="T1173" s="46">
        <f t="shared" si="99"/>
        <v>4.2052660746607685E-4</v>
      </c>
      <c r="U1173" s="46">
        <f t="shared" si="100"/>
        <v>3.5635897064806944E-4</v>
      </c>
      <c r="V1173" s="46">
        <f t="shared" si="101"/>
        <v>1.0135173614257294E-10</v>
      </c>
      <c r="W1173" s="46">
        <f t="shared" si="102"/>
        <v>1.0135173614257294E-10</v>
      </c>
    </row>
    <row r="1174" spans="2:23" x14ac:dyDescent="0.15">
      <c r="B1174" s="155" t="s">
        <v>117</v>
      </c>
      <c r="C1174" s="41" t="s">
        <v>989</v>
      </c>
      <c r="D1174" s="46">
        <f>詳細表【係数】!G1155</f>
        <v>0</v>
      </c>
      <c r="E1174" s="46">
        <f>詳細表【係数】!H1155</f>
        <v>0</v>
      </c>
      <c r="F1174" s="46">
        <f>詳細表【係数】!I1155</f>
        <v>0</v>
      </c>
      <c r="G1174" s="46">
        <f>詳細表【係数】!AA1155</f>
        <v>0</v>
      </c>
      <c r="H1174" s="46">
        <f>詳細表【係数】!AE1155</f>
        <v>0</v>
      </c>
      <c r="I1174" s="46">
        <f>詳細表【係数】!M1155</f>
        <v>1.6457118586606122E-4</v>
      </c>
      <c r="J1174" s="46">
        <f>詳細表【係数】!N1155</f>
        <v>8.8703213519711915E-5</v>
      </c>
      <c r="K1174" s="46">
        <f>詳細表【係数】!O1155</f>
        <v>9.6710159024876628E-6</v>
      </c>
      <c r="L1174" s="46">
        <f>詳細表【係数】!AB1155</f>
        <v>9.1792693311747287E-13</v>
      </c>
      <c r="M1174" s="46">
        <f>詳細表【係数】!AF1155</f>
        <v>9.1792693311747287E-13</v>
      </c>
      <c r="N1174" s="46">
        <f>詳細表【係数】!U1155</f>
        <v>3.5926978617722277E-4</v>
      </c>
      <c r="O1174" s="46">
        <f>詳細表【係数】!V1155</f>
        <v>1.936449833957933E-4</v>
      </c>
      <c r="P1174" s="46">
        <f>詳細表【係数】!W1155</f>
        <v>2.111246751439855E-5</v>
      </c>
      <c r="Q1174" s="46">
        <f>詳細表【係数】!AC1155</f>
        <v>2.0038952217056252E-12</v>
      </c>
      <c r="R1174" s="46">
        <f>詳細表【係数】!AG1155</f>
        <v>2.0038952217056252E-12</v>
      </c>
      <c r="S1174" s="46">
        <f t="shared" si="98"/>
        <v>5.23840972043284E-4</v>
      </c>
      <c r="T1174" s="46">
        <f t="shared" si="99"/>
        <v>2.823481969155052E-4</v>
      </c>
      <c r="U1174" s="46">
        <f t="shared" si="100"/>
        <v>3.0783483416886213E-5</v>
      </c>
      <c r="V1174" s="46">
        <f t="shared" si="101"/>
        <v>2.9218221548230981E-12</v>
      </c>
      <c r="W1174" s="46">
        <f t="shared" si="102"/>
        <v>2.9218221548230981E-12</v>
      </c>
    </row>
    <row r="1175" spans="2:23" x14ac:dyDescent="0.15">
      <c r="B1175" s="155" t="s">
        <v>118</v>
      </c>
      <c r="C1175" s="41" t="s">
        <v>193</v>
      </c>
      <c r="D1175" s="67">
        <f>詳細表【係数】!G1156</f>
        <v>0</v>
      </c>
      <c r="E1175" s="67">
        <f>詳細表【係数】!H1156</f>
        <v>0</v>
      </c>
      <c r="F1175" s="67">
        <f>詳細表【係数】!I1156</f>
        <v>0</v>
      </c>
      <c r="G1175" s="67">
        <f>詳細表【係数】!AA1156</f>
        <v>0</v>
      </c>
      <c r="H1175" s="67">
        <f>詳細表【係数】!AE1156</f>
        <v>0</v>
      </c>
      <c r="I1175" s="67">
        <f>詳細表【係数】!M1156</f>
        <v>1.7773243001615701E-4</v>
      </c>
      <c r="J1175" s="67">
        <f>詳細表【係数】!N1156</f>
        <v>7.8015887150018152E-5</v>
      </c>
      <c r="K1175" s="67">
        <f>詳細表【係数】!O1156</f>
        <v>1.9304468005129917E-5</v>
      </c>
      <c r="L1175" s="67">
        <f>詳細表【係数】!AB1156</f>
        <v>2.2226595888716334E-12</v>
      </c>
      <c r="M1175" s="67">
        <f>詳細表【係数】!AF1156</f>
        <v>2.2226595888716334E-12</v>
      </c>
      <c r="N1175" s="67">
        <f>詳細表【係数】!U1156</f>
        <v>9.8665511212671147E-4</v>
      </c>
      <c r="O1175" s="67">
        <f>詳細表【係数】!V1156</f>
        <v>4.3309357710727598E-4</v>
      </c>
      <c r="P1175" s="67">
        <f>詳細表【係数】!W1156</f>
        <v>1.0716587874490037E-4</v>
      </c>
      <c r="Q1175" s="67">
        <f>詳細表【係数】!AC1156</f>
        <v>1.2338763644194221E-11</v>
      </c>
      <c r="R1175" s="67">
        <f>詳細表【係数】!AG1156</f>
        <v>1.2338763644194221E-11</v>
      </c>
      <c r="S1175" s="67">
        <f t="shared" si="98"/>
        <v>1.1643875421428686E-3</v>
      </c>
      <c r="T1175" s="67">
        <f t="shared" si="99"/>
        <v>5.1110946425729411E-4</v>
      </c>
      <c r="U1175" s="67">
        <f t="shared" si="100"/>
        <v>1.2647034675003027E-4</v>
      </c>
      <c r="V1175" s="67">
        <f t="shared" si="101"/>
        <v>1.4561423233065854E-11</v>
      </c>
      <c r="W1175" s="67">
        <f t="shared" si="102"/>
        <v>1.4561423233065854E-11</v>
      </c>
    </row>
    <row r="1176" spans="2:23" x14ac:dyDescent="0.15">
      <c r="B1176" s="162" t="s">
        <v>119</v>
      </c>
      <c r="C1176" s="116" t="s">
        <v>990</v>
      </c>
      <c r="D1176" s="46">
        <f>詳細表【係数】!G1157</f>
        <v>0</v>
      </c>
      <c r="E1176" s="46">
        <f>詳細表【係数】!H1157</f>
        <v>0</v>
      </c>
      <c r="F1176" s="46">
        <f>詳細表【係数】!I1157</f>
        <v>0</v>
      </c>
      <c r="G1176" s="46">
        <f>詳細表【係数】!AA1157</f>
        <v>0</v>
      </c>
      <c r="H1176" s="46">
        <f>詳細表【係数】!AE1157</f>
        <v>0</v>
      </c>
      <c r="I1176" s="46">
        <f>詳細表【係数】!M1157</f>
        <v>8.7439574084679247E-4</v>
      </c>
      <c r="J1176" s="46">
        <f>詳細表【係数】!N1157</f>
        <v>5.2153519140032696E-4</v>
      </c>
      <c r="K1176" s="46">
        <f>詳細表【係数】!O1157</f>
        <v>3.1441382289744532E-4</v>
      </c>
      <c r="L1176" s="46">
        <f>詳細表【係数】!AB1157</f>
        <v>5.6793384713124342E-11</v>
      </c>
      <c r="M1176" s="46">
        <f>詳細表【係数】!AF1157</f>
        <v>5.4398482948113077E-11</v>
      </c>
      <c r="N1176" s="46">
        <f>詳細表【係数】!U1157</f>
        <v>2.3717894628032011E-4</v>
      </c>
      <c r="O1176" s="46">
        <f>詳細表【係数】!V1157</f>
        <v>1.4146588480021911E-4</v>
      </c>
      <c r="P1176" s="46">
        <f>詳細表【係数】!W1157</f>
        <v>8.528442640693223E-5</v>
      </c>
      <c r="Q1176" s="46">
        <f>詳細表【係数】!AC1157</f>
        <v>1.5405147249352689E-11</v>
      </c>
      <c r="R1176" s="46">
        <f>詳細表【係数】!AG1157</f>
        <v>1.4755532606307697E-11</v>
      </c>
      <c r="S1176" s="46">
        <f t="shared" si="98"/>
        <v>1.1115746871271125E-3</v>
      </c>
      <c r="T1176" s="46">
        <f t="shared" si="99"/>
        <v>6.6300107620054607E-4</v>
      </c>
      <c r="U1176" s="46">
        <f t="shared" si="100"/>
        <v>3.9969824930437758E-4</v>
      </c>
      <c r="V1176" s="46">
        <f t="shared" si="101"/>
        <v>7.2198531962477032E-11</v>
      </c>
      <c r="W1176" s="46">
        <f t="shared" si="102"/>
        <v>6.9154015554420778E-11</v>
      </c>
    </row>
    <row r="1177" spans="2:23" x14ac:dyDescent="0.15">
      <c r="B1177" s="155" t="s">
        <v>120</v>
      </c>
      <c r="C1177" s="41" t="s">
        <v>991</v>
      </c>
      <c r="D1177" s="46">
        <f>詳細表【係数】!G1158</f>
        <v>0</v>
      </c>
      <c r="E1177" s="46">
        <f>詳細表【係数】!H1158</f>
        <v>0</v>
      </c>
      <c r="F1177" s="46">
        <f>詳細表【係数】!I1158</f>
        <v>0</v>
      </c>
      <c r="G1177" s="46">
        <f>詳細表【係数】!AA1158</f>
        <v>0</v>
      </c>
      <c r="H1177" s="46">
        <f>詳細表【係数】!AE1158</f>
        <v>0</v>
      </c>
      <c r="I1177" s="46">
        <f>詳細表【係数】!M1158</f>
        <v>4.7038178659537855E-20</v>
      </c>
      <c r="J1177" s="46">
        <f>詳細表【係数】!N1158</f>
        <v>1.1874332793178297E-20</v>
      </c>
      <c r="K1177" s="46">
        <f>詳細表【係数】!O1158</f>
        <v>7.6914284442101084E-21</v>
      </c>
      <c r="L1177" s="46">
        <f>詳細表【係数】!AB1158</f>
        <v>1.6843910130073238E-27</v>
      </c>
      <c r="M1177" s="46">
        <f>詳細表【係数】!AF1158</f>
        <v>3.7430911400162749E-28</v>
      </c>
      <c r="N1177" s="46">
        <f>詳細表【係数】!U1158</f>
        <v>2.0673528904148597E-20</v>
      </c>
      <c r="O1177" s="46">
        <f>詳細表【係数】!V1158</f>
        <v>5.2188322169968755E-21</v>
      </c>
      <c r="P1177" s="46">
        <f>詳細表【係数】!W1158</f>
        <v>3.3804235790351202E-21</v>
      </c>
      <c r="Q1177" s="46">
        <f>詳細表【係数】!AC1158</f>
        <v>7.40298780387284E-28</v>
      </c>
      <c r="R1177" s="46">
        <f>詳細表【係数】!AG1158</f>
        <v>1.6451084008606311E-28</v>
      </c>
      <c r="S1177" s="46">
        <f t="shared" si="98"/>
        <v>6.7711707563686458E-20</v>
      </c>
      <c r="T1177" s="46">
        <f t="shared" si="99"/>
        <v>1.7093165010175173E-20</v>
      </c>
      <c r="U1177" s="46">
        <f t="shared" si="100"/>
        <v>1.1071852023245228E-20</v>
      </c>
      <c r="V1177" s="46">
        <f t="shared" si="101"/>
        <v>2.4246897933946078E-27</v>
      </c>
      <c r="W1177" s="46">
        <f t="shared" si="102"/>
        <v>5.3881995408769056E-28</v>
      </c>
    </row>
    <row r="1178" spans="2:23" x14ac:dyDescent="0.15">
      <c r="B1178" s="155" t="s">
        <v>121</v>
      </c>
      <c r="C1178" s="41" t="s">
        <v>992</v>
      </c>
      <c r="D1178" s="46">
        <f>詳細表【係数】!G1159</f>
        <v>0</v>
      </c>
      <c r="E1178" s="46">
        <f>詳細表【係数】!H1159</f>
        <v>0</v>
      </c>
      <c r="F1178" s="46">
        <f>詳細表【係数】!I1159</f>
        <v>0</v>
      </c>
      <c r="G1178" s="46">
        <f>詳細表【係数】!AA1159</f>
        <v>0</v>
      </c>
      <c r="H1178" s="46">
        <f>詳細表【係数】!AE1159</f>
        <v>0</v>
      </c>
      <c r="I1178" s="46">
        <f>詳細表【係数】!M1159</f>
        <v>1.5584949691416547E-4</v>
      </c>
      <c r="J1178" s="46">
        <f>詳細表【係数】!N1159</f>
        <v>7.0613876307180435E-5</v>
      </c>
      <c r="K1178" s="46">
        <f>詳細表【係数】!O1159</f>
        <v>6.0731174147890449E-5</v>
      </c>
      <c r="L1178" s="46">
        <f>詳細表【係数】!AB1159</f>
        <v>1.1100136483260493E-11</v>
      </c>
      <c r="M1178" s="46">
        <f>詳細表【係数】!AF1159</f>
        <v>7.787998984223087E-12</v>
      </c>
      <c r="N1178" s="46">
        <f>詳細表【係数】!U1159</f>
        <v>1.133333994043695E-4</v>
      </c>
      <c r="O1178" s="46">
        <f>詳細表【係数】!V1159</f>
        <v>5.1350250116110733E-5</v>
      </c>
      <c r="P1178" s="46">
        <f>詳細表【係数】!W1159</f>
        <v>4.4163571601324755E-5</v>
      </c>
      <c r="Q1178" s="46">
        <f>詳細表【係数】!AC1159</f>
        <v>8.0719939839987469E-12</v>
      </c>
      <c r="R1178" s="46">
        <f>詳細表【係数】!AG1159</f>
        <v>5.6634151339346041E-12</v>
      </c>
      <c r="S1178" s="46">
        <f t="shared" si="98"/>
        <v>2.6918289631853499E-4</v>
      </c>
      <c r="T1178" s="46">
        <f t="shared" si="99"/>
        <v>1.2196412642329117E-4</v>
      </c>
      <c r="U1178" s="46">
        <f t="shared" si="100"/>
        <v>1.048947457492152E-4</v>
      </c>
      <c r="V1178" s="46">
        <f t="shared" si="101"/>
        <v>1.917213046725924E-11</v>
      </c>
      <c r="W1178" s="46">
        <f t="shared" si="102"/>
        <v>1.3451414118157692E-11</v>
      </c>
    </row>
    <row r="1179" spans="2:23" x14ac:dyDescent="0.15">
      <c r="B1179" s="155" t="s">
        <v>122</v>
      </c>
      <c r="C1179" s="41" t="s">
        <v>195</v>
      </c>
      <c r="D1179" s="46">
        <f>詳細表【係数】!G1160</f>
        <v>0</v>
      </c>
      <c r="E1179" s="46">
        <f>詳細表【係数】!H1160</f>
        <v>0</v>
      </c>
      <c r="F1179" s="46">
        <f>詳細表【係数】!I1160</f>
        <v>0</v>
      </c>
      <c r="G1179" s="46">
        <f>詳細表【係数】!AA1160</f>
        <v>0</v>
      </c>
      <c r="H1179" s="46">
        <f>詳細表【係数】!AE1160</f>
        <v>0</v>
      </c>
      <c r="I1179" s="46">
        <f>詳細表【係数】!M1160</f>
        <v>1.1807172834667552E-3</v>
      </c>
      <c r="J1179" s="46">
        <f>詳細表【係数】!N1160</f>
        <v>9.3371807099548894E-4</v>
      </c>
      <c r="K1179" s="46">
        <f>詳細表【係数】!O1160</f>
        <v>4.0428562391455635E-4</v>
      </c>
      <c r="L1179" s="46">
        <f>詳細表【係数】!AB1160</f>
        <v>6.1295188768273151E-11</v>
      </c>
      <c r="M1179" s="46">
        <f>詳細表【係数】!AF1160</f>
        <v>6.1295188768273151E-11</v>
      </c>
      <c r="N1179" s="46">
        <f>詳細表【係数】!U1160</f>
        <v>7.4720407414282221E-4</v>
      </c>
      <c r="O1179" s="46">
        <f>詳細表【係数】!V1160</f>
        <v>5.9089331249570921E-4</v>
      </c>
      <c r="P1179" s="46">
        <f>詳細表【係数】!W1160</f>
        <v>2.5584775418834201E-4</v>
      </c>
      <c r="Q1179" s="46">
        <f>詳細表【係数】!AC1160</f>
        <v>3.8789992671684827E-11</v>
      </c>
      <c r="R1179" s="46">
        <f>詳細表【係数】!AG1160</f>
        <v>3.8789992671684827E-11</v>
      </c>
      <c r="S1179" s="46">
        <f t="shared" si="98"/>
        <v>1.9279213576095773E-3</v>
      </c>
      <c r="T1179" s="46">
        <f t="shared" si="99"/>
        <v>1.5246113834911982E-3</v>
      </c>
      <c r="U1179" s="46">
        <f t="shared" si="100"/>
        <v>6.6013337810289841E-4</v>
      </c>
      <c r="V1179" s="46">
        <f t="shared" si="101"/>
        <v>1.0008518143995797E-10</v>
      </c>
      <c r="W1179" s="46">
        <f t="shared" si="102"/>
        <v>1.0008518143995797E-10</v>
      </c>
    </row>
    <row r="1180" spans="2:23" x14ac:dyDescent="0.15">
      <c r="B1180" s="163" t="s">
        <v>123</v>
      </c>
      <c r="C1180" s="62" t="s">
        <v>196</v>
      </c>
      <c r="D1180" s="67">
        <f>詳細表【係数】!G1161</f>
        <v>0</v>
      </c>
      <c r="E1180" s="67">
        <f>詳細表【係数】!H1161</f>
        <v>0</v>
      </c>
      <c r="F1180" s="67">
        <f>詳細表【係数】!I1161</f>
        <v>0</v>
      </c>
      <c r="G1180" s="67">
        <f>詳細表【係数】!AA1161</f>
        <v>0</v>
      </c>
      <c r="H1180" s="67">
        <f>詳細表【係数】!AE1161</f>
        <v>0</v>
      </c>
      <c r="I1180" s="67">
        <f>詳細表【係数】!M1161</f>
        <v>6.1073508823007109E-4</v>
      </c>
      <c r="J1180" s="67">
        <f>詳細表【係数】!N1161</f>
        <v>5.0181472320982455E-4</v>
      </c>
      <c r="K1180" s="67">
        <f>詳細表【係数】!O1161</f>
        <v>3.6635852535804863E-4</v>
      </c>
      <c r="L1180" s="67">
        <f>詳細表【係数】!AB1161</f>
        <v>6.1372622868807099E-11</v>
      </c>
      <c r="M1180" s="67">
        <f>詳細表【係数】!AF1161</f>
        <v>6.1093656401221613E-11</v>
      </c>
      <c r="N1180" s="67">
        <f>詳細表【係数】!U1161</f>
        <v>2.5249451780191491E-3</v>
      </c>
      <c r="O1180" s="67">
        <f>詳細表【係数】!V1161</f>
        <v>2.0746387264233067E-3</v>
      </c>
      <c r="P1180" s="67">
        <f>詳細表【係数】!W1161</f>
        <v>1.5146259153208167E-3</v>
      </c>
      <c r="Q1180" s="67">
        <f>詳細表【係数】!AC1161</f>
        <v>2.5373113672585657E-10</v>
      </c>
      <c r="R1180" s="67">
        <f>詳細表【係数】!AG1161</f>
        <v>2.5257781337710266E-10</v>
      </c>
      <c r="S1180" s="67">
        <f t="shared" si="98"/>
        <v>3.1356802662492202E-3</v>
      </c>
      <c r="T1180" s="67">
        <f t="shared" si="99"/>
        <v>2.5764534496331313E-3</v>
      </c>
      <c r="U1180" s="67">
        <f t="shared" si="100"/>
        <v>1.8809844406788654E-3</v>
      </c>
      <c r="V1180" s="67">
        <f t="shared" si="101"/>
        <v>3.1510375959466369E-10</v>
      </c>
      <c r="W1180" s="67">
        <f t="shared" si="102"/>
        <v>3.1367146977832428E-10</v>
      </c>
    </row>
    <row r="1181" spans="2:23" x14ac:dyDescent="0.15">
      <c r="B1181" s="155" t="s">
        <v>124</v>
      </c>
      <c r="C1181" s="41" t="s">
        <v>197</v>
      </c>
      <c r="D1181" s="46">
        <f>詳細表【係数】!G1162</f>
        <v>0</v>
      </c>
      <c r="E1181" s="46">
        <f>詳細表【係数】!H1162</f>
        <v>0</v>
      </c>
      <c r="F1181" s="46">
        <f>詳細表【係数】!I1162</f>
        <v>0</v>
      </c>
      <c r="G1181" s="46">
        <f>詳細表【係数】!AA1162</f>
        <v>0</v>
      </c>
      <c r="H1181" s="46">
        <f>詳細表【係数】!AE1162</f>
        <v>0</v>
      </c>
      <c r="I1181" s="46">
        <f>詳細表【係数】!M1162</f>
        <v>0</v>
      </c>
      <c r="J1181" s="46">
        <f>詳細表【係数】!N1162</f>
        <v>0</v>
      </c>
      <c r="K1181" s="46">
        <f>詳細表【係数】!O1162</f>
        <v>0</v>
      </c>
      <c r="L1181" s="46">
        <f>詳細表【係数】!AB1162</f>
        <v>0</v>
      </c>
      <c r="M1181" s="46">
        <f>詳細表【係数】!AF1162</f>
        <v>0</v>
      </c>
      <c r="N1181" s="46">
        <f>詳細表【係数】!U1162</f>
        <v>9.3749987580803742E-5</v>
      </c>
      <c r="O1181" s="46">
        <f>詳細表【係数】!V1162</f>
        <v>5.5599880795334388E-5</v>
      </c>
      <c r="P1181" s="46">
        <f>詳細表【係数】!W1162</f>
        <v>3.9951515267839156E-5</v>
      </c>
      <c r="Q1181" s="46">
        <f>詳細表【係数】!AC1162</f>
        <v>6.8805248748997478E-12</v>
      </c>
      <c r="R1181" s="46">
        <f>詳細表【係数】!AG1162</f>
        <v>6.8805248748997478E-12</v>
      </c>
      <c r="S1181" s="46">
        <f t="shared" si="98"/>
        <v>9.3749987580803742E-5</v>
      </c>
      <c r="T1181" s="46">
        <f t="shared" si="99"/>
        <v>5.5599880795334388E-5</v>
      </c>
      <c r="U1181" s="46">
        <f t="shared" si="100"/>
        <v>3.9951515267839156E-5</v>
      </c>
      <c r="V1181" s="46">
        <f t="shared" si="101"/>
        <v>6.8805248748997478E-12</v>
      </c>
      <c r="W1181" s="46">
        <f t="shared" si="102"/>
        <v>6.8805248748997478E-12</v>
      </c>
    </row>
    <row r="1182" spans="2:23" x14ac:dyDescent="0.15">
      <c r="B1182" s="155" t="s">
        <v>125</v>
      </c>
      <c r="C1182" s="41" t="s">
        <v>993</v>
      </c>
      <c r="D1182" s="46">
        <f>詳細表【係数】!G1163</f>
        <v>0</v>
      </c>
      <c r="E1182" s="46">
        <f>詳細表【係数】!H1163</f>
        <v>0</v>
      </c>
      <c r="F1182" s="46">
        <f>詳細表【係数】!I1163</f>
        <v>0</v>
      </c>
      <c r="G1182" s="46">
        <f>詳細表【係数】!AA1163</f>
        <v>0</v>
      </c>
      <c r="H1182" s="46">
        <f>詳細表【係数】!AE1163</f>
        <v>0</v>
      </c>
      <c r="I1182" s="46">
        <f>詳細表【係数】!M1163</f>
        <v>0</v>
      </c>
      <c r="J1182" s="46">
        <f>詳細表【係数】!N1163</f>
        <v>0</v>
      </c>
      <c r="K1182" s="46">
        <f>詳細表【係数】!O1163</f>
        <v>0</v>
      </c>
      <c r="L1182" s="46">
        <f>詳細表【係数】!AB1163</f>
        <v>0</v>
      </c>
      <c r="M1182" s="46">
        <f>詳細表【係数】!AF1163</f>
        <v>0</v>
      </c>
      <c r="N1182" s="46">
        <f>詳細表【係数】!U1163</f>
        <v>1.2432619084662489E-3</v>
      </c>
      <c r="O1182" s="46">
        <f>詳細表【係数】!V1163</f>
        <v>6.9169520237599453E-4</v>
      </c>
      <c r="P1182" s="46">
        <f>詳細表【係数】!W1163</f>
        <v>5.3337378771305913E-4</v>
      </c>
      <c r="Q1182" s="46">
        <f>詳細表【係数】!AC1163</f>
        <v>1.1171116766204304E-10</v>
      </c>
      <c r="R1182" s="46">
        <f>詳細表【係数】!AG1163</f>
        <v>1.0328165812458769E-10</v>
      </c>
      <c r="S1182" s="46">
        <f t="shared" si="98"/>
        <v>1.2432619084662489E-3</v>
      </c>
      <c r="T1182" s="46">
        <f t="shared" si="99"/>
        <v>6.9169520237599453E-4</v>
      </c>
      <c r="U1182" s="46">
        <f t="shared" si="100"/>
        <v>5.3337378771305913E-4</v>
      </c>
      <c r="V1182" s="46">
        <f t="shared" si="101"/>
        <v>1.1171116766204304E-10</v>
      </c>
      <c r="W1182" s="46">
        <f t="shared" si="102"/>
        <v>1.0328165812458769E-10</v>
      </c>
    </row>
    <row r="1183" spans="2:23" x14ac:dyDescent="0.15">
      <c r="B1183" s="155" t="s">
        <v>126</v>
      </c>
      <c r="C1183" s="41" t="s">
        <v>994</v>
      </c>
      <c r="D1183" s="46">
        <f>詳細表【係数】!G1164</f>
        <v>0</v>
      </c>
      <c r="E1183" s="46">
        <f>詳細表【係数】!H1164</f>
        <v>0</v>
      </c>
      <c r="F1183" s="46">
        <f>詳細表【係数】!I1164</f>
        <v>0</v>
      </c>
      <c r="G1183" s="46">
        <f>詳細表【係数】!AA1164</f>
        <v>0</v>
      </c>
      <c r="H1183" s="46">
        <f>詳細表【係数】!AE1164</f>
        <v>0</v>
      </c>
      <c r="I1183" s="46">
        <f>詳細表【係数】!M1164</f>
        <v>2.1435044125096625E-4</v>
      </c>
      <c r="J1183" s="46">
        <f>詳細表【係数】!N1164</f>
        <v>1.381733333510937E-4</v>
      </c>
      <c r="K1183" s="46">
        <f>詳細表【係数】!O1164</f>
        <v>1.2307909262674824E-4</v>
      </c>
      <c r="L1183" s="46">
        <f>詳細表【係数】!AB1164</f>
        <v>2.8146461289036109E-11</v>
      </c>
      <c r="M1183" s="46">
        <f>詳細表【係数】!AF1164</f>
        <v>2.7473637513202577E-11</v>
      </c>
      <c r="N1183" s="46">
        <f>詳細表【係数】!U1164</f>
        <v>9.2055152700306432E-5</v>
      </c>
      <c r="O1183" s="46">
        <f>詳細表【係数】!V1164</f>
        <v>5.9340056528518748E-5</v>
      </c>
      <c r="P1183" s="46">
        <f>詳細表【係数】!W1164</f>
        <v>5.2857668964184583E-5</v>
      </c>
      <c r="Q1183" s="46">
        <f>詳細表【係数】!AC1164</f>
        <v>1.2087807129362758E-11</v>
      </c>
      <c r="R1183" s="46">
        <f>詳細表【係数】!AG1164</f>
        <v>1.1798855564517432E-11</v>
      </c>
      <c r="S1183" s="46">
        <f t="shared" si="98"/>
        <v>3.0640559395127265E-4</v>
      </c>
      <c r="T1183" s="46">
        <f t="shared" si="99"/>
        <v>1.9751338987961245E-4</v>
      </c>
      <c r="U1183" s="46">
        <f t="shared" si="100"/>
        <v>1.7593676159093281E-4</v>
      </c>
      <c r="V1183" s="46">
        <f t="shared" si="101"/>
        <v>4.023426841839887E-11</v>
      </c>
      <c r="W1183" s="46">
        <f t="shared" si="102"/>
        <v>3.9272493077720012E-11</v>
      </c>
    </row>
    <row r="1184" spans="2:23" x14ac:dyDescent="0.15">
      <c r="B1184" s="155" t="s">
        <v>127</v>
      </c>
      <c r="C1184" s="41" t="s">
        <v>995</v>
      </c>
      <c r="D1184" s="46">
        <f>詳細表【係数】!G1165</f>
        <v>0</v>
      </c>
      <c r="E1184" s="46">
        <f>詳細表【係数】!H1165</f>
        <v>0</v>
      </c>
      <c r="F1184" s="46">
        <f>詳細表【係数】!I1165</f>
        <v>0</v>
      </c>
      <c r="G1184" s="46">
        <f>詳細表【係数】!AA1165</f>
        <v>0</v>
      </c>
      <c r="H1184" s="46">
        <f>詳細表【係数】!AE1165</f>
        <v>0</v>
      </c>
      <c r="I1184" s="46">
        <f>詳細表【係数】!M1165</f>
        <v>0</v>
      </c>
      <c r="J1184" s="46">
        <f>詳細表【係数】!N1165</f>
        <v>0</v>
      </c>
      <c r="K1184" s="46">
        <f>詳細表【係数】!O1165</f>
        <v>0</v>
      </c>
      <c r="L1184" s="46">
        <f>詳細表【係数】!AB1165</f>
        <v>0</v>
      </c>
      <c r="M1184" s="46">
        <f>詳細表【係数】!AF1165</f>
        <v>0</v>
      </c>
      <c r="N1184" s="46">
        <f>詳細表【係数】!U1165</f>
        <v>1.7457307804393065E-3</v>
      </c>
      <c r="O1184" s="46">
        <f>詳細表【係数】!V1165</f>
        <v>1.1019363607540785E-3</v>
      </c>
      <c r="P1184" s="46">
        <f>詳細表【係数】!W1165</f>
        <v>9.528184033045121E-4</v>
      </c>
      <c r="Q1184" s="46">
        <f>詳細表【係数】!AC1165</f>
        <v>2.7306082449038068E-10</v>
      </c>
      <c r="R1184" s="46">
        <f>詳細表【係数】!AG1165</f>
        <v>2.7243295411905305E-10</v>
      </c>
      <c r="S1184" s="46">
        <f t="shared" si="98"/>
        <v>1.7457307804393065E-3</v>
      </c>
      <c r="T1184" s="46">
        <f t="shared" si="99"/>
        <v>1.1019363607540785E-3</v>
      </c>
      <c r="U1184" s="46">
        <f t="shared" si="100"/>
        <v>9.528184033045121E-4</v>
      </c>
      <c r="V1184" s="46">
        <f t="shared" si="101"/>
        <v>2.7306082449038068E-10</v>
      </c>
      <c r="W1184" s="46">
        <f t="shared" si="102"/>
        <v>2.7243295411905305E-10</v>
      </c>
    </row>
    <row r="1185" spans="2:23" x14ac:dyDescent="0.15">
      <c r="B1185" s="155" t="s">
        <v>128</v>
      </c>
      <c r="C1185" s="41" t="s">
        <v>996</v>
      </c>
      <c r="D1185" s="67">
        <f>詳細表【係数】!G1166</f>
        <v>0</v>
      </c>
      <c r="E1185" s="67">
        <f>詳細表【係数】!H1166</f>
        <v>0</v>
      </c>
      <c r="F1185" s="67">
        <f>詳細表【係数】!I1166</f>
        <v>0</v>
      </c>
      <c r="G1185" s="67">
        <f>詳細表【係数】!AA1166</f>
        <v>0</v>
      </c>
      <c r="H1185" s="67">
        <f>詳細表【係数】!AE1166</f>
        <v>0</v>
      </c>
      <c r="I1185" s="67">
        <f>詳細表【係数】!M1166</f>
        <v>0</v>
      </c>
      <c r="J1185" s="67">
        <f>詳細表【係数】!N1166</f>
        <v>0</v>
      </c>
      <c r="K1185" s="67">
        <f>詳細表【係数】!O1166</f>
        <v>0</v>
      </c>
      <c r="L1185" s="67">
        <f>詳細表【係数】!AB1166</f>
        <v>0</v>
      </c>
      <c r="M1185" s="67">
        <f>詳細表【係数】!AF1166</f>
        <v>0</v>
      </c>
      <c r="N1185" s="67">
        <f>詳細表【係数】!U1166</f>
        <v>1.3846032975647218E-4</v>
      </c>
      <c r="O1185" s="67">
        <f>詳細表【係数】!V1166</f>
        <v>1.0673491082956318E-4</v>
      </c>
      <c r="P1185" s="67">
        <f>詳細表【係数】!W1166</f>
        <v>8.9158234992308072E-5</v>
      </c>
      <c r="Q1185" s="67">
        <f>詳細表【係数】!AC1166</f>
        <v>2.7000294949723878E-11</v>
      </c>
      <c r="R1185" s="67">
        <f>詳細表【係数】!AG1166</f>
        <v>2.7000294949723878E-11</v>
      </c>
      <c r="S1185" s="67">
        <f t="shared" si="98"/>
        <v>1.3846032975647218E-4</v>
      </c>
      <c r="T1185" s="67">
        <f t="shared" si="99"/>
        <v>1.0673491082956318E-4</v>
      </c>
      <c r="U1185" s="67">
        <f t="shared" si="100"/>
        <v>8.9158234992308072E-5</v>
      </c>
      <c r="V1185" s="67">
        <f t="shared" si="101"/>
        <v>2.7000294949723878E-11</v>
      </c>
      <c r="W1185" s="67">
        <f t="shared" si="102"/>
        <v>2.7000294949723878E-11</v>
      </c>
    </row>
    <row r="1186" spans="2:23" x14ac:dyDescent="0.15">
      <c r="B1186" s="162" t="s">
        <v>129</v>
      </c>
      <c r="C1186" s="116" t="s">
        <v>952</v>
      </c>
      <c r="D1186" s="46">
        <f>詳細表【係数】!G1167</f>
        <v>0</v>
      </c>
      <c r="E1186" s="46">
        <f>詳細表【係数】!H1167</f>
        <v>0</v>
      </c>
      <c r="F1186" s="46">
        <f>詳細表【係数】!I1167</f>
        <v>0</v>
      </c>
      <c r="G1186" s="46">
        <f>詳細表【係数】!AA1167</f>
        <v>0</v>
      </c>
      <c r="H1186" s="46">
        <f>詳細表【係数】!AE1167</f>
        <v>0</v>
      </c>
      <c r="I1186" s="46">
        <f>詳細表【係数】!M1167</f>
        <v>8.2135799648686047E-4</v>
      </c>
      <c r="J1186" s="46">
        <f>詳細表【係数】!N1167</f>
        <v>4.1662753836319038E-4</v>
      </c>
      <c r="K1186" s="46">
        <f>詳細表【係数】!O1167</f>
        <v>3.4595770865117949E-4</v>
      </c>
      <c r="L1186" s="46">
        <f>詳細表【係数】!AB1167</f>
        <v>3.9102975314775547E-11</v>
      </c>
      <c r="M1186" s="46">
        <f>詳細表【係数】!AF1167</f>
        <v>3.4508375715289421E-11</v>
      </c>
      <c r="N1186" s="46">
        <f>詳細表【係数】!U1167</f>
        <v>1.2781753427085788E-3</v>
      </c>
      <c r="O1186" s="46">
        <f>詳細表【係数】!V1167</f>
        <v>6.4834463036450313E-4</v>
      </c>
      <c r="P1186" s="46">
        <f>詳細表【係数】!W1167</f>
        <v>5.3837013179303713E-4</v>
      </c>
      <c r="Q1186" s="46">
        <f>詳細表【係数】!AC1167</f>
        <v>6.0851004175604796E-11</v>
      </c>
      <c r="R1186" s="46">
        <f>詳細表【係数】!AG1167</f>
        <v>5.3701011184971235E-11</v>
      </c>
      <c r="S1186" s="46">
        <f t="shared" si="98"/>
        <v>2.0995333391954393E-3</v>
      </c>
      <c r="T1186" s="46">
        <f t="shared" si="99"/>
        <v>1.0649721687276935E-3</v>
      </c>
      <c r="U1186" s="46">
        <f t="shared" si="100"/>
        <v>8.8432784044421668E-4</v>
      </c>
      <c r="V1186" s="46">
        <f t="shared" si="101"/>
        <v>9.9953979490380343E-11</v>
      </c>
      <c r="W1186" s="46">
        <f t="shared" si="102"/>
        <v>8.8209386900260655E-11</v>
      </c>
    </row>
    <row r="1187" spans="2:23" x14ac:dyDescent="0.15">
      <c r="B1187" s="155" t="s">
        <v>130</v>
      </c>
      <c r="C1187" s="41" t="s">
        <v>199</v>
      </c>
      <c r="D1187" s="46">
        <f>詳細表【係数】!G1168</f>
        <v>3.3385093167701864E-2</v>
      </c>
      <c r="E1187" s="46">
        <f>詳細表【係数】!H1168</f>
        <v>2.2611146944264433E-2</v>
      </c>
      <c r="F1187" s="46">
        <f>詳細表【係数】!I1168</f>
        <v>6.2863381433563648E-3</v>
      </c>
      <c r="G1187" s="46">
        <f>詳細表【係数】!AA1168</f>
        <v>1.7961485542196383E-9</v>
      </c>
      <c r="H1187" s="46">
        <f>詳細表【係数】!AE1168</f>
        <v>1.7379737022611076E-9</v>
      </c>
      <c r="I1187" s="46">
        <f>詳細表【係数】!M1168</f>
        <v>1.6099212157454736E-3</v>
      </c>
      <c r="J1187" s="46">
        <f>詳細表【係数】!N1168</f>
        <v>1.0903718313755291E-3</v>
      </c>
      <c r="K1187" s="46">
        <f>詳細表【係数】!O1168</f>
        <v>3.0314455303453899E-4</v>
      </c>
      <c r="L1187" s="46">
        <f>詳細表【係数】!AB1168</f>
        <v>8.6615234216757118E-11</v>
      </c>
      <c r="M1187" s="46">
        <f>詳細表【係数】!AF1168</f>
        <v>8.3809882501234631E-11</v>
      </c>
      <c r="N1187" s="46">
        <f>詳細表【係数】!U1168</f>
        <v>2.949791683898696E-4</v>
      </c>
      <c r="O1187" s="46">
        <f>詳細表【係数】!V1168</f>
        <v>1.9978429559732138E-4</v>
      </c>
      <c r="P1187" s="46">
        <f>詳細表【係数】!W1168</f>
        <v>5.5543915616169147E-5</v>
      </c>
      <c r="Q1187" s="46">
        <f>詳細表【係数】!AC1168</f>
        <v>1.5870149116161576E-11</v>
      </c>
      <c r="R1187" s="46">
        <f>詳細表【係数】!AG1168</f>
        <v>1.5356136189322331E-11</v>
      </c>
      <c r="S1187" s="46">
        <f t="shared" si="98"/>
        <v>3.5289993551837207E-2</v>
      </c>
      <c r="T1187" s="46">
        <f t="shared" si="99"/>
        <v>2.3901303071237286E-2</v>
      </c>
      <c r="U1187" s="46">
        <f t="shared" si="100"/>
        <v>6.6450266120070727E-3</v>
      </c>
      <c r="V1187" s="46">
        <f t="shared" si="101"/>
        <v>1.8986339375525569E-9</v>
      </c>
      <c r="W1187" s="46">
        <f t="shared" si="102"/>
        <v>1.8371397209516644E-9</v>
      </c>
    </row>
    <row r="1188" spans="2:23" x14ac:dyDescent="0.15">
      <c r="B1188" s="155" t="s">
        <v>131</v>
      </c>
      <c r="C1188" s="41" t="s">
        <v>213</v>
      </c>
      <c r="D1188" s="46">
        <f>詳細表【係数】!G1169</f>
        <v>0</v>
      </c>
      <c r="E1188" s="46">
        <f>詳細表【係数】!H1169</f>
        <v>0</v>
      </c>
      <c r="F1188" s="46">
        <f>詳細表【係数】!I1169</f>
        <v>0</v>
      </c>
      <c r="G1188" s="46">
        <f>詳細表【係数】!AA1169</f>
        <v>0</v>
      </c>
      <c r="H1188" s="46">
        <f>詳細表【係数】!AE1169</f>
        <v>0</v>
      </c>
      <c r="I1188" s="46">
        <f>詳細表【係数】!M1169</f>
        <v>1.6222766284691492E-4</v>
      </c>
      <c r="J1188" s="46">
        <f>詳細表【係数】!N1169</f>
        <v>4.7101201702764132E-5</v>
      </c>
      <c r="K1188" s="46">
        <f>詳細表【係数】!O1169</f>
        <v>2.5418426153207943E-5</v>
      </c>
      <c r="L1188" s="46">
        <f>詳細表【係数】!AB1169</f>
        <v>1.296717713232143E-11</v>
      </c>
      <c r="M1188" s="46">
        <f>詳細表【係数】!AF1169</f>
        <v>1.0759998045968847E-11</v>
      </c>
      <c r="N1188" s="46">
        <f>詳細表【係数】!U1169</f>
        <v>2.7196768085966756E-5</v>
      </c>
      <c r="O1188" s="46">
        <f>詳細表【係数】!V1169</f>
        <v>7.8963133463201421E-6</v>
      </c>
      <c r="P1188" s="46">
        <f>詳細表【係数】!W1169</f>
        <v>4.2612895302042807E-6</v>
      </c>
      <c r="Q1188" s="46">
        <f>詳細表【係数】!AC1169</f>
        <v>2.1738913265993833E-12</v>
      </c>
      <c r="R1188" s="46">
        <f>詳細表【係数】!AG1169</f>
        <v>1.803867271007999E-12</v>
      </c>
      <c r="S1188" s="46">
        <f t="shared" si="98"/>
        <v>1.8942443093288169E-4</v>
      </c>
      <c r="T1188" s="46">
        <f t="shared" si="99"/>
        <v>5.4997515049084276E-5</v>
      </c>
      <c r="U1188" s="46">
        <f t="shared" si="100"/>
        <v>2.9679715683412224E-5</v>
      </c>
      <c r="V1188" s="46">
        <f t="shared" si="101"/>
        <v>1.5141068458920813E-11</v>
      </c>
      <c r="W1188" s="46">
        <f t="shared" si="102"/>
        <v>1.2563865316976846E-11</v>
      </c>
    </row>
    <row r="1189" spans="2:23" x14ac:dyDescent="0.15">
      <c r="B1189" s="155" t="s">
        <v>132</v>
      </c>
      <c r="C1189" s="41" t="s">
        <v>214</v>
      </c>
      <c r="D1189" s="46">
        <f>詳細表【係数】!G1170</f>
        <v>0</v>
      </c>
      <c r="E1189" s="46">
        <f>詳細表【係数】!H1170</f>
        <v>0</v>
      </c>
      <c r="F1189" s="46">
        <f>詳細表【係数】!I1170</f>
        <v>0</v>
      </c>
      <c r="G1189" s="46">
        <f>詳細表【係数】!AA1170</f>
        <v>0</v>
      </c>
      <c r="H1189" s="46">
        <f>詳細表【係数】!AE1170</f>
        <v>0</v>
      </c>
      <c r="I1189" s="46">
        <f>詳細表【係数】!M1170</f>
        <v>7.0070671750188801E-3</v>
      </c>
      <c r="J1189" s="46">
        <f>詳細表【係数】!N1170</f>
        <v>2.6073044805613337E-3</v>
      </c>
      <c r="K1189" s="46">
        <f>詳細表【係数】!O1170</f>
        <v>1.8685608855337774E-3</v>
      </c>
      <c r="L1189" s="46">
        <f>詳細表【係数】!AB1170</f>
        <v>4.2941130550111573E-10</v>
      </c>
      <c r="M1189" s="46">
        <f>詳細表【係数】!AF1170</f>
        <v>3.8083144063634304E-10</v>
      </c>
      <c r="N1189" s="46">
        <f>詳細表【係数】!U1170</f>
        <v>1.1818844327463566E-3</v>
      </c>
      <c r="O1189" s="46">
        <f>詳細表【係数】!V1170</f>
        <v>4.3977494435779583E-4</v>
      </c>
      <c r="P1189" s="46">
        <f>詳細表【係数】!W1170</f>
        <v>3.1517080785587983E-4</v>
      </c>
      <c r="Q1189" s="46">
        <f>詳細表【係数】!AC1170</f>
        <v>7.2428952733094225E-11</v>
      </c>
      <c r="R1189" s="46">
        <f>詳細表【係数】!AG1170</f>
        <v>6.4234970201673465E-11</v>
      </c>
      <c r="S1189" s="46">
        <f t="shared" si="98"/>
        <v>8.1889516077652373E-3</v>
      </c>
      <c r="T1189" s="46">
        <f t="shared" si="99"/>
        <v>3.0470794249191297E-3</v>
      </c>
      <c r="U1189" s="46">
        <f t="shared" si="100"/>
        <v>2.1837316933896573E-3</v>
      </c>
      <c r="V1189" s="46">
        <f t="shared" si="101"/>
        <v>5.0184025823420991E-10</v>
      </c>
      <c r="W1189" s="46">
        <f t="shared" si="102"/>
        <v>4.450664108380165E-10</v>
      </c>
    </row>
    <row r="1190" spans="2:23" x14ac:dyDescent="0.15">
      <c r="B1190" s="163" t="s">
        <v>133</v>
      </c>
      <c r="C1190" s="62" t="s">
        <v>997</v>
      </c>
      <c r="D1190" s="67">
        <f>詳細表【係数】!G1171</f>
        <v>0</v>
      </c>
      <c r="E1190" s="67">
        <f>詳細表【係数】!H1171</f>
        <v>0</v>
      </c>
      <c r="F1190" s="67">
        <f>詳細表【係数】!I1171</f>
        <v>0</v>
      </c>
      <c r="G1190" s="67">
        <f>詳細表【係数】!AA1171</f>
        <v>0</v>
      </c>
      <c r="H1190" s="67">
        <f>詳細表【係数】!AE1171</f>
        <v>0</v>
      </c>
      <c r="I1190" s="67">
        <f>詳細表【係数】!M1171</f>
        <v>1.8827761792648817E-2</v>
      </c>
      <c r="J1190" s="67">
        <f>詳細表【係数】!N1171</f>
        <v>1.3650902434282101E-2</v>
      </c>
      <c r="K1190" s="67">
        <f>詳細表【係数】!O1171</f>
        <v>6.8491301541498007E-3</v>
      </c>
      <c r="L1190" s="67">
        <f>詳細表【係数】!AB1171</f>
        <v>3.249049351415755E-9</v>
      </c>
      <c r="M1190" s="67">
        <f>詳細表【係数】!AF1171</f>
        <v>2.9569145555501789E-9</v>
      </c>
      <c r="N1190" s="67">
        <f>詳細表【係数】!U1171</f>
        <v>1.5566678473368796E-3</v>
      </c>
      <c r="O1190" s="67">
        <f>詳細表【係数】!V1171</f>
        <v>1.1286482769755769E-3</v>
      </c>
      <c r="P1190" s="67">
        <f>詳細表【係数】!W1171</f>
        <v>5.6628189853949191E-4</v>
      </c>
      <c r="Q1190" s="67">
        <f>詳細表【係数】!AC1171</f>
        <v>2.6862941625564819E-10</v>
      </c>
      <c r="R1190" s="67">
        <f>詳細表【係数】!AG1171</f>
        <v>2.4447588973345574E-10</v>
      </c>
      <c r="S1190" s="67">
        <f t="shared" si="98"/>
        <v>2.0384429639985695E-2</v>
      </c>
      <c r="T1190" s="67">
        <f t="shared" si="99"/>
        <v>1.4779550711257678E-2</v>
      </c>
      <c r="U1190" s="67">
        <f t="shared" si="100"/>
        <v>7.4154120526892927E-3</v>
      </c>
      <c r="V1190" s="67">
        <f t="shared" si="101"/>
        <v>3.5176787676714033E-9</v>
      </c>
      <c r="W1190" s="67">
        <f t="shared" si="102"/>
        <v>3.2013904452836345E-9</v>
      </c>
    </row>
    <row r="1191" spans="2:23" x14ac:dyDescent="0.15">
      <c r="B1191" s="162" t="s">
        <v>134</v>
      </c>
      <c r="C1191" s="116" t="s">
        <v>998</v>
      </c>
      <c r="D1191" s="46">
        <f>詳細表【係数】!G1172</f>
        <v>0</v>
      </c>
      <c r="E1191" s="46">
        <f>詳細表【係数】!H1172</f>
        <v>0</v>
      </c>
      <c r="F1191" s="46">
        <f>詳細表【係数】!I1172</f>
        <v>0</v>
      </c>
      <c r="G1191" s="46">
        <f>詳細表【係数】!AA1172</f>
        <v>0</v>
      </c>
      <c r="H1191" s="46">
        <f>詳細表【係数】!AE1172</f>
        <v>0</v>
      </c>
      <c r="I1191" s="46">
        <f>詳細表【係数】!M1172</f>
        <v>0</v>
      </c>
      <c r="J1191" s="46">
        <f>詳細表【係数】!N1172</f>
        <v>0</v>
      </c>
      <c r="K1191" s="46">
        <f>詳細表【係数】!O1172</f>
        <v>0</v>
      </c>
      <c r="L1191" s="46">
        <f>詳細表【係数】!AB1172</f>
        <v>0</v>
      </c>
      <c r="M1191" s="46">
        <f>詳細表【係数】!AF1172</f>
        <v>0</v>
      </c>
      <c r="N1191" s="46">
        <f>詳細表【係数】!U1172</f>
        <v>1.4246254729006116E-4</v>
      </c>
      <c r="O1191" s="46">
        <f>詳細表【係数】!V1172</f>
        <v>6.8898119658740805E-5</v>
      </c>
      <c r="P1191" s="46">
        <f>詳細表【係数】!W1172</f>
        <v>3.9825482042300105E-5</v>
      </c>
      <c r="Q1191" s="46">
        <f>詳細表【係数】!AC1172</f>
        <v>1.5416953902338795E-11</v>
      </c>
      <c r="R1191" s="46">
        <f>詳細表【係数】!AG1172</f>
        <v>1.5114660688567445E-11</v>
      </c>
      <c r="S1191" s="46">
        <f t="shared" si="98"/>
        <v>1.4246254729006116E-4</v>
      </c>
      <c r="T1191" s="46">
        <f t="shared" si="99"/>
        <v>6.8898119658740805E-5</v>
      </c>
      <c r="U1191" s="46">
        <f t="shared" si="100"/>
        <v>3.9825482042300105E-5</v>
      </c>
      <c r="V1191" s="46">
        <f t="shared" si="101"/>
        <v>1.5416953902338795E-11</v>
      </c>
      <c r="W1191" s="46">
        <f t="shared" si="102"/>
        <v>1.5114660688567445E-11</v>
      </c>
    </row>
    <row r="1192" spans="2:23" x14ac:dyDescent="0.15">
      <c r="B1192" s="155" t="s">
        <v>135</v>
      </c>
      <c r="C1192" s="41" t="s">
        <v>999</v>
      </c>
      <c r="D1192" s="46">
        <f>詳細表【係数】!G1173</f>
        <v>0</v>
      </c>
      <c r="E1192" s="46">
        <f>詳細表【係数】!H1173</f>
        <v>0</v>
      </c>
      <c r="F1192" s="46">
        <f>詳細表【係数】!I1173</f>
        <v>0</v>
      </c>
      <c r="G1192" s="46">
        <f>詳細表【係数】!AA1173</f>
        <v>0</v>
      </c>
      <c r="H1192" s="46">
        <f>詳細表【係数】!AE1173</f>
        <v>0</v>
      </c>
      <c r="I1192" s="46">
        <f>詳細表【係数】!M1173</f>
        <v>8.7541455463726924E-7</v>
      </c>
      <c r="J1192" s="46">
        <f>詳細表【係数】!N1173</f>
        <v>3.5325476584463398E-7</v>
      </c>
      <c r="K1192" s="46">
        <f>詳細表【係数】!O1173</f>
        <v>2.6785151239312402E-7</v>
      </c>
      <c r="L1192" s="46">
        <f>詳細表【係数】!AB1173</f>
        <v>1.6998147647667097E-13</v>
      </c>
      <c r="M1192" s="46">
        <f>詳細表【係数】!AF1173</f>
        <v>1.5693489508975334E-13</v>
      </c>
      <c r="N1192" s="46">
        <f>詳細表【係数】!U1173</f>
        <v>9.496444269047213E-3</v>
      </c>
      <c r="O1192" s="46">
        <f>詳細表【係数】!V1173</f>
        <v>3.8320863856426348E-3</v>
      </c>
      <c r="P1192" s="46">
        <f>詳細表【係数】!W1173</f>
        <v>2.90563704515431E-3</v>
      </c>
      <c r="Q1192" s="46">
        <f>詳細表【係数】!AC1173</f>
        <v>1.8439488006912594E-9</v>
      </c>
      <c r="R1192" s="46">
        <f>詳細表【係数】!AG1173</f>
        <v>1.7024202729941289E-9</v>
      </c>
      <c r="S1192" s="46">
        <f t="shared" si="98"/>
        <v>9.4973196836018511E-3</v>
      </c>
      <c r="T1192" s="46">
        <f t="shared" si="99"/>
        <v>3.8324396404084793E-3</v>
      </c>
      <c r="U1192" s="46">
        <f t="shared" si="100"/>
        <v>2.9059048966667031E-3</v>
      </c>
      <c r="V1192" s="46">
        <f t="shared" si="101"/>
        <v>1.844118782167736E-9</v>
      </c>
      <c r="W1192" s="46">
        <f t="shared" si="102"/>
        <v>1.7025772078892186E-9</v>
      </c>
    </row>
    <row r="1193" spans="2:23" x14ac:dyDescent="0.15">
      <c r="B1193" s="155" t="s">
        <v>136</v>
      </c>
      <c r="C1193" s="41" t="s">
        <v>1000</v>
      </c>
      <c r="D1193" s="46">
        <f>詳細表【係数】!G1174</f>
        <v>0</v>
      </c>
      <c r="E1193" s="46">
        <f>詳細表【係数】!H1174</f>
        <v>0</v>
      </c>
      <c r="F1193" s="46">
        <f>詳細表【係数】!I1174</f>
        <v>0</v>
      </c>
      <c r="G1193" s="46">
        <f>詳細表【係数】!AA1174</f>
        <v>0</v>
      </c>
      <c r="H1193" s="46">
        <f>詳細表【係数】!AE1174</f>
        <v>0</v>
      </c>
      <c r="I1193" s="46">
        <f>詳細表【係数】!M1174</f>
        <v>5.4901705315143037E-4</v>
      </c>
      <c r="J1193" s="46">
        <f>詳細表【係数】!N1174</f>
        <v>3.7600202087433672E-4</v>
      </c>
      <c r="K1193" s="46">
        <f>詳細表【係数】!O1174</f>
        <v>1.6273863339548466E-4</v>
      </c>
      <c r="L1193" s="46">
        <f>詳細表【係数】!AB1174</f>
        <v>7.9288402868691922E-11</v>
      </c>
      <c r="M1193" s="46">
        <f>詳細表【係数】!AF1174</f>
        <v>5.9547651402068209E-11</v>
      </c>
      <c r="N1193" s="46">
        <f>詳細表【係数】!U1174</f>
        <v>2.5985471911965227E-3</v>
      </c>
      <c r="O1193" s="46">
        <f>詳細表【係数】!V1174</f>
        <v>1.7796514509317632E-3</v>
      </c>
      <c r="P1193" s="46">
        <f>詳細表【係数】!W1174</f>
        <v>7.7025661822631409E-4</v>
      </c>
      <c r="Q1193" s="46">
        <f>詳細表【係数】!AC1174</f>
        <v>3.7527915642370592E-10</v>
      </c>
      <c r="R1193" s="46">
        <f>詳細表【係数】!AG1174</f>
        <v>2.8184440065200349E-10</v>
      </c>
      <c r="S1193" s="46">
        <f t="shared" si="98"/>
        <v>3.1475642443479532E-3</v>
      </c>
      <c r="T1193" s="46">
        <f t="shared" si="99"/>
        <v>2.1556534718060998E-3</v>
      </c>
      <c r="U1193" s="46">
        <f t="shared" si="100"/>
        <v>9.3299525162179875E-4</v>
      </c>
      <c r="V1193" s="46">
        <f t="shared" si="101"/>
        <v>4.5456755929239786E-10</v>
      </c>
      <c r="W1193" s="46">
        <f t="shared" si="102"/>
        <v>3.4139205205407168E-10</v>
      </c>
    </row>
    <row r="1194" spans="2:23" x14ac:dyDescent="0.15">
      <c r="B1194" s="155" t="s">
        <v>137</v>
      </c>
      <c r="C1194" s="41" t="s">
        <v>1001</v>
      </c>
      <c r="D1194" s="46">
        <f>詳細表【係数】!G1175</f>
        <v>0</v>
      </c>
      <c r="E1194" s="46">
        <f>詳細表【係数】!H1175</f>
        <v>0</v>
      </c>
      <c r="F1194" s="46">
        <f>詳細表【係数】!I1175</f>
        <v>0</v>
      </c>
      <c r="G1194" s="46">
        <f>詳細表【係数】!AA1175</f>
        <v>0</v>
      </c>
      <c r="H1194" s="46">
        <f>詳細表【係数】!AE1175</f>
        <v>0</v>
      </c>
      <c r="I1194" s="46">
        <f>詳細表【係数】!M1175</f>
        <v>1.1743665422109266E-5</v>
      </c>
      <c r="J1194" s="46">
        <f>詳細表【係数】!N1175</f>
        <v>8.2443051640991999E-6</v>
      </c>
      <c r="K1194" s="46">
        <f>詳細表【係数】!O1175</f>
        <v>3.4759247293970008E-6</v>
      </c>
      <c r="L1194" s="46">
        <f>詳細表【係数】!AB1175</f>
        <v>1.0225959668995346E-12</v>
      </c>
      <c r="M1194" s="46">
        <f>詳細表【係数】!AF1175</f>
        <v>9.3592684939319298E-13</v>
      </c>
      <c r="N1194" s="46">
        <f>詳細表【係数】!U1175</f>
        <v>3.932065007957221E-3</v>
      </c>
      <c r="O1194" s="46">
        <f>詳細表【係数】!V1175</f>
        <v>2.760394023968462E-3</v>
      </c>
      <c r="P1194" s="46">
        <f>詳細表【係数】!W1175</f>
        <v>1.1638241986206301E-3</v>
      </c>
      <c r="Q1194" s="46">
        <f>詳細表【係数】!AC1175</f>
        <v>3.4239001829478622E-10</v>
      </c>
      <c r="R1194" s="46">
        <f>詳細表【係数】!AG1175</f>
        <v>3.1337108834676247E-10</v>
      </c>
      <c r="S1194" s="46">
        <f t="shared" si="98"/>
        <v>3.9438086733793306E-3</v>
      </c>
      <c r="T1194" s="46">
        <f t="shared" si="99"/>
        <v>2.768638329132561E-3</v>
      </c>
      <c r="U1194" s="46">
        <f t="shared" si="100"/>
        <v>1.167300123350027E-3</v>
      </c>
      <c r="V1194" s="46">
        <f t="shared" si="101"/>
        <v>3.4341261426168575E-10</v>
      </c>
      <c r="W1194" s="46">
        <f t="shared" si="102"/>
        <v>3.1430701519615566E-10</v>
      </c>
    </row>
    <row r="1195" spans="2:23" x14ac:dyDescent="0.15">
      <c r="B1195" s="163" t="s">
        <v>138</v>
      </c>
      <c r="C1195" s="62" t="s">
        <v>204</v>
      </c>
      <c r="D1195" s="67">
        <f>詳細表【係数】!G1176</f>
        <v>0</v>
      </c>
      <c r="E1195" s="67">
        <f>詳細表【係数】!H1176</f>
        <v>0</v>
      </c>
      <c r="F1195" s="67">
        <f>詳細表【係数】!I1176</f>
        <v>0</v>
      </c>
      <c r="G1195" s="67">
        <f>詳細表【係数】!AA1176</f>
        <v>0</v>
      </c>
      <c r="H1195" s="67">
        <f>詳細表【係数】!AE1176</f>
        <v>0</v>
      </c>
      <c r="I1195" s="67">
        <f>詳細表【係数】!M1176</f>
        <v>1.8633682454814924E-4</v>
      </c>
      <c r="J1195" s="67">
        <f>詳細表【係数】!N1176</f>
        <v>1.3620531356369893E-4</v>
      </c>
      <c r="K1195" s="67">
        <f>詳細表【係数】!O1176</f>
        <v>6.431279456907467E-5</v>
      </c>
      <c r="L1195" s="67">
        <f>詳細表【係数】!AB1176</f>
        <v>3.1671076429007893E-11</v>
      </c>
      <c r="M1195" s="67">
        <f>詳細表【係数】!AF1176</f>
        <v>2.0416662025989137E-11</v>
      </c>
      <c r="N1195" s="67">
        <f>詳細表【係数】!U1176</f>
        <v>3.3082522236476879E-3</v>
      </c>
      <c r="O1195" s="67">
        <f>詳細表【係数】!V1176</f>
        <v>2.4182097798564907E-3</v>
      </c>
      <c r="P1195" s="67">
        <f>詳細表【係数】!W1176</f>
        <v>1.1418191018231099E-3</v>
      </c>
      <c r="Q1195" s="67">
        <f>詳細表【係数】!AC1176</f>
        <v>5.6229309088879124E-10</v>
      </c>
      <c r="R1195" s="67">
        <f>詳細表【係数】!AG1176</f>
        <v>3.6248051189414105E-10</v>
      </c>
      <c r="S1195" s="67">
        <f t="shared" si="98"/>
        <v>3.4945890481958373E-3</v>
      </c>
      <c r="T1195" s="67">
        <f t="shared" si="99"/>
        <v>2.5544150934201895E-3</v>
      </c>
      <c r="U1195" s="67">
        <f t="shared" si="100"/>
        <v>1.2061318963921845E-3</v>
      </c>
      <c r="V1195" s="67">
        <f t="shared" si="101"/>
        <v>5.9396416731779909E-10</v>
      </c>
      <c r="W1195" s="67">
        <f t="shared" si="102"/>
        <v>3.8289717392013021E-10</v>
      </c>
    </row>
    <row r="1196" spans="2:23" x14ac:dyDescent="0.15">
      <c r="B1196" s="155" t="s">
        <v>139</v>
      </c>
      <c r="C1196" s="41" t="s">
        <v>1002</v>
      </c>
      <c r="D1196" s="46">
        <f>詳細表【係数】!G1177</f>
        <v>0</v>
      </c>
      <c r="E1196" s="46">
        <f>詳細表【係数】!H1177</f>
        <v>0</v>
      </c>
      <c r="F1196" s="46">
        <f>詳細表【係数】!I1177</f>
        <v>0</v>
      </c>
      <c r="G1196" s="46">
        <f>詳細表【係数】!AA1177</f>
        <v>0</v>
      </c>
      <c r="H1196" s="46">
        <f>詳細表【係数】!AE1177</f>
        <v>0</v>
      </c>
      <c r="I1196" s="46">
        <f>詳細表【係数】!M1177</f>
        <v>1.3082774530837468E-3</v>
      </c>
      <c r="J1196" s="46">
        <f>詳細表【係数】!N1177</f>
        <v>0</v>
      </c>
      <c r="K1196" s="46">
        <f>詳細表【係数】!O1177</f>
        <v>0</v>
      </c>
      <c r="L1196" s="46">
        <f>詳細表【係数】!AB1177</f>
        <v>0</v>
      </c>
      <c r="M1196" s="46">
        <f>詳細表【係数】!AF1177</f>
        <v>0</v>
      </c>
      <c r="N1196" s="46">
        <f>詳細表【係数】!U1177</f>
        <v>1.3920810646476901E-4</v>
      </c>
      <c r="O1196" s="46">
        <f>詳細表【係数】!V1177</f>
        <v>0</v>
      </c>
      <c r="P1196" s="46">
        <f>詳細表【係数】!W1177</f>
        <v>0</v>
      </c>
      <c r="Q1196" s="46">
        <f>詳細表【係数】!AC1177</f>
        <v>0</v>
      </c>
      <c r="R1196" s="46">
        <f>詳細表【係数】!AG1177</f>
        <v>0</v>
      </c>
      <c r="S1196" s="46">
        <f t="shared" si="98"/>
        <v>1.4474855595485157E-3</v>
      </c>
      <c r="T1196" s="46">
        <f t="shared" si="99"/>
        <v>0</v>
      </c>
      <c r="U1196" s="46">
        <f t="shared" si="100"/>
        <v>0</v>
      </c>
      <c r="V1196" s="46">
        <f t="shared" si="101"/>
        <v>0</v>
      </c>
      <c r="W1196" s="46">
        <f t="shared" si="102"/>
        <v>0</v>
      </c>
    </row>
    <row r="1197" spans="2:23" x14ac:dyDescent="0.15">
      <c r="B1197" s="155" t="s">
        <v>140</v>
      </c>
      <c r="C1197" s="41" t="s">
        <v>1003</v>
      </c>
      <c r="D1197" s="91">
        <f>詳細表【係数】!G1178</f>
        <v>0</v>
      </c>
      <c r="E1197" s="91">
        <f>詳細表【係数】!H1178</f>
        <v>0</v>
      </c>
      <c r="F1197" s="91">
        <f>詳細表【係数】!I1178</f>
        <v>0</v>
      </c>
      <c r="G1197" s="91">
        <f>詳細表【係数】!AA1178</f>
        <v>0</v>
      </c>
      <c r="H1197" s="91">
        <f>詳細表【係数】!AE1178</f>
        <v>0</v>
      </c>
      <c r="I1197" s="91">
        <f>詳細表【係数】!M1178</f>
        <v>4.8362917518144678E-3</v>
      </c>
      <c r="J1197" s="91">
        <f>詳細表【係数】!N1178</f>
        <v>1.9898099691496134E-3</v>
      </c>
      <c r="K1197" s="91">
        <f>詳細表【係数】!O1178</f>
        <v>5.1776527860080035E-5</v>
      </c>
      <c r="L1197" s="91">
        <f>詳細表【係数】!AB1178</f>
        <v>1.6500835489717769E-11</v>
      </c>
      <c r="M1197" s="91">
        <f>詳細表【係数】!AF1178</f>
        <v>1.6500835489717769E-11</v>
      </c>
      <c r="N1197" s="91">
        <f>詳細表【係数】!U1178</f>
        <v>2.4718932036910704E-4</v>
      </c>
      <c r="O1197" s="91">
        <f>詳細表【係数】!V1178</f>
        <v>1.0170184082737193E-4</v>
      </c>
      <c r="P1197" s="91">
        <f>詳細表【係数】!W1178</f>
        <v>2.6463673801324273E-6</v>
      </c>
      <c r="Q1197" s="91">
        <f>詳細表【係数】!AC1178</f>
        <v>8.4337970485248161E-13</v>
      </c>
      <c r="R1197" s="91">
        <f>詳細表【係数】!AG1178</f>
        <v>8.4337970485248161E-13</v>
      </c>
      <c r="S1197" s="91">
        <f t="shared" si="98"/>
        <v>5.083481072183575E-3</v>
      </c>
      <c r="T1197" s="91">
        <f t="shared" si="99"/>
        <v>2.0915118099769851E-3</v>
      </c>
      <c r="U1197" s="91">
        <f t="shared" si="100"/>
        <v>5.4422895240212462E-5</v>
      </c>
      <c r="V1197" s="91">
        <f t="shared" si="101"/>
        <v>1.7344215194570249E-11</v>
      </c>
      <c r="W1197" s="91">
        <f t="shared" si="102"/>
        <v>1.7344215194570249E-11</v>
      </c>
    </row>
    <row r="1198" spans="2:23" x14ac:dyDescent="0.15">
      <c r="B1198" s="160"/>
      <c r="C1198" s="353" t="s">
        <v>272</v>
      </c>
      <c r="D1198" s="138">
        <f t="shared" ref="D1198:W1198" si="103">SUM(D1091:D1197)</f>
        <v>0.73269013460685883</v>
      </c>
      <c r="E1198" s="138">
        <f t="shared" si="103"/>
        <v>0.49783954515973372</v>
      </c>
      <c r="F1198" s="138">
        <f t="shared" si="103"/>
        <v>0.24888465718335065</v>
      </c>
      <c r="G1198" s="138">
        <f t="shared" si="103"/>
        <v>6.3263476376705907E-8</v>
      </c>
      <c r="H1198" s="138">
        <f t="shared" si="103"/>
        <v>5.8206282041943122E-8</v>
      </c>
      <c r="I1198" s="138">
        <f t="shared" si="103"/>
        <v>0.10996020596471827</v>
      </c>
      <c r="J1198" s="138">
        <f t="shared" si="103"/>
        <v>6.019548304551943E-2</v>
      </c>
      <c r="K1198" s="138">
        <f t="shared" si="103"/>
        <v>2.8323757386525348E-2</v>
      </c>
      <c r="L1198" s="138">
        <f t="shared" si="103"/>
        <v>7.9125870944310233E-9</v>
      </c>
      <c r="M1198" s="138">
        <f t="shared" si="103"/>
        <v>7.2248155276858899E-9</v>
      </c>
      <c r="N1198" s="138">
        <f t="shared" si="103"/>
        <v>7.9480533345745633E-2</v>
      </c>
      <c r="O1198" s="138">
        <f t="shared" si="103"/>
        <v>4.7586273355517135E-2</v>
      </c>
      <c r="P1198" s="138">
        <f t="shared" si="103"/>
        <v>2.5082507141311439E-2</v>
      </c>
      <c r="Q1198" s="138">
        <f t="shared" si="103"/>
        <v>7.54189577057173E-9</v>
      </c>
      <c r="R1198" s="138">
        <f t="shared" si="103"/>
        <v>6.7374052367919137E-9</v>
      </c>
      <c r="S1198" s="138">
        <f t="shared" si="103"/>
        <v>0.92213087391732274</v>
      </c>
      <c r="T1198" s="138">
        <f t="shared" si="103"/>
        <v>0.6056213015607701</v>
      </c>
      <c r="U1198" s="138">
        <f t="shared" si="103"/>
        <v>0.30229092171118743</v>
      </c>
      <c r="V1198" s="138">
        <f t="shared" si="103"/>
        <v>7.8717959241708621E-8</v>
      </c>
      <c r="W1198" s="138">
        <f t="shared" si="103"/>
        <v>7.2168502806420903E-8</v>
      </c>
    </row>
    <row r="1199" spans="2:23" x14ac:dyDescent="0.15">
      <c r="B1199" s="354" t="s">
        <v>287</v>
      </c>
    </row>
    <row r="1205" spans="2:23" x14ac:dyDescent="0.15">
      <c r="W1205" s="10" t="str">
        <f>"（単位："&amp;入力表1【係数】!$L$15&amp;"、人）"</f>
        <v>（単位：円、人）</v>
      </c>
    </row>
    <row r="1206" spans="2:23" x14ac:dyDescent="0.15">
      <c r="B1206" s="460" t="s">
        <v>593</v>
      </c>
      <c r="C1206" s="460" t="s">
        <v>525</v>
      </c>
      <c r="D1206" s="337" t="s">
        <v>8</v>
      </c>
      <c r="E1206" s="338"/>
      <c r="F1206" s="338"/>
      <c r="G1206" s="338"/>
      <c r="H1206" s="339"/>
      <c r="I1206" s="340" t="s">
        <v>854</v>
      </c>
      <c r="J1206" s="341"/>
      <c r="K1206" s="341"/>
      <c r="L1206" s="341"/>
      <c r="M1206" s="342"/>
      <c r="N1206" s="343" t="s">
        <v>833</v>
      </c>
      <c r="O1206" s="344"/>
      <c r="P1206" s="344"/>
      <c r="Q1206" s="344"/>
      <c r="R1206" s="345"/>
      <c r="S1206" s="346" t="s">
        <v>366</v>
      </c>
      <c r="T1206" s="347"/>
      <c r="U1206" s="347"/>
      <c r="V1206" s="347"/>
      <c r="W1206" s="348"/>
    </row>
    <row r="1207" spans="2:23" x14ac:dyDescent="0.15">
      <c r="B1207" s="498"/>
      <c r="C1207" s="498"/>
      <c r="D1207" s="349"/>
      <c r="E1207" s="338"/>
      <c r="F1207" s="339"/>
      <c r="G1207" s="349"/>
      <c r="H1207" s="339"/>
      <c r="I1207" s="350"/>
      <c r="J1207" s="341"/>
      <c r="K1207" s="342"/>
      <c r="L1207" s="350"/>
      <c r="M1207" s="342"/>
      <c r="N1207" s="351"/>
      <c r="O1207" s="344"/>
      <c r="P1207" s="345"/>
      <c r="Q1207" s="351"/>
      <c r="R1207" s="345"/>
      <c r="S1207" s="352"/>
      <c r="T1207" s="347"/>
      <c r="U1207" s="348"/>
      <c r="V1207" s="352"/>
      <c r="W1207" s="348"/>
    </row>
    <row r="1208" spans="2:23" x14ac:dyDescent="0.15">
      <c r="B1208" s="498"/>
      <c r="C1208" s="498"/>
      <c r="D1208" s="519" t="s">
        <v>364</v>
      </c>
      <c r="E1208" s="520" t="s">
        <v>228</v>
      </c>
      <c r="F1208" s="521" t="s">
        <v>365</v>
      </c>
      <c r="G1208" s="527" t="s">
        <v>368</v>
      </c>
      <c r="H1208" s="543" t="s">
        <v>367</v>
      </c>
      <c r="I1208" s="545" t="s">
        <v>364</v>
      </c>
      <c r="J1208" s="546" t="s">
        <v>228</v>
      </c>
      <c r="K1208" s="547" t="s">
        <v>365</v>
      </c>
      <c r="L1208" s="529" t="s">
        <v>368</v>
      </c>
      <c r="M1208" s="531" t="s">
        <v>367</v>
      </c>
      <c r="N1208" s="549" t="s">
        <v>364</v>
      </c>
      <c r="O1208" s="518" t="s">
        <v>228</v>
      </c>
      <c r="P1208" s="537" t="s">
        <v>365</v>
      </c>
      <c r="Q1208" s="533" t="s">
        <v>368</v>
      </c>
      <c r="R1208" s="535" t="s">
        <v>367</v>
      </c>
      <c r="S1208" s="539" t="s">
        <v>364</v>
      </c>
      <c r="T1208" s="540" t="s">
        <v>228</v>
      </c>
      <c r="U1208" s="541" t="s">
        <v>365</v>
      </c>
      <c r="V1208" s="523" t="s">
        <v>368</v>
      </c>
      <c r="W1208" s="525" t="s">
        <v>367</v>
      </c>
    </row>
    <row r="1209" spans="2:23" x14ac:dyDescent="0.15">
      <c r="B1209" s="498"/>
      <c r="C1209" s="498"/>
      <c r="D1209" s="519"/>
      <c r="E1209" s="520"/>
      <c r="F1209" s="522"/>
      <c r="G1209" s="528"/>
      <c r="H1209" s="544"/>
      <c r="I1209" s="545"/>
      <c r="J1209" s="546"/>
      <c r="K1209" s="548"/>
      <c r="L1209" s="530"/>
      <c r="M1209" s="532"/>
      <c r="N1209" s="549"/>
      <c r="O1209" s="518"/>
      <c r="P1209" s="538"/>
      <c r="Q1209" s="534"/>
      <c r="R1209" s="536"/>
      <c r="S1209" s="539"/>
      <c r="T1209" s="540"/>
      <c r="U1209" s="542"/>
      <c r="V1209" s="524"/>
      <c r="W1209" s="526"/>
    </row>
    <row r="1210" spans="2:23" x14ac:dyDescent="0.15">
      <c r="B1210" s="459"/>
      <c r="C1210" s="459"/>
      <c r="D1210" s="519"/>
      <c r="E1210" s="520"/>
      <c r="F1210" s="522"/>
      <c r="G1210" s="528"/>
      <c r="H1210" s="544"/>
      <c r="I1210" s="545"/>
      <c r="J1210" s="546"/>
      <c r="K1210" s="548"/>
      <c r="L1210" s="530"/>
      <c r="M1210" s="532"/>
      <c r="N1210" s="549"/>
      <c r="O1210" s="518"/>
      <c r="P1210" s="538"/>
      <c r="Q1210" s="534"/>
      <c r="R1210" s="536"/>
      <c r="S1210" s="539"/>
      <c r="T1210" s="540"/>
      <c r="U1210" s="542"/>
      <c r="V1210" s="524"/>
      <c r="W1210" s="526"/>
    </row>
    <row r="1211" spans="2:23" x14ac:dyDescent="0.15">
      <c r="B1211" s="155" t="s">
        <v>1046</v>
      </c>
      <c r="C1211" s="41" t="s">
        <v>141</v>
      </c>
      <c r="D1211" s="134">
        <f>詳細表【係数】!G1190</f>
        <v>0</v>
      </c>
      <c r="E1211" s="134">
        <f>詳細表【係数】!H1190</f>
        <v>0</v>
      </c>
      <c r="F1211" s="134">
        <f>詳細表【係数】!I1190</f>
        <v>0</v>
      </c>
      <c r="G1211" s="134">
        <f>詳細表【係数】!AA1190</f>
        <v>0</v>
      </c>
      <c r="H1211" s="134">
        <f>詳細表【係数】!AE1190</f>
        <v>0</v>
      </c>
      <c r="I1211" s="134">
        <f>詳細表【係数】!M1190</f>
        <v>7.3181184014086667E-4</v>
      </c>
      <c r="J1211" s="134">
        <f>詳細表【係数】!N1190</f>
        <v>4.2490716669268231E-4</v>
      </c>
      <c r="K1211" s="134">
        <f>詳細表【係数】!O1190</f>
        <v>5.9161047681790446E-5</v>
      </c>
      <c r="L1211" s="134">
        <f>詳細表【係数】!AB1190</f>
        <v>3.7659141260603403E-10</v>
      </c>
      <c r="M1211" s="134">
        <f>詳細表【係数】!AF1190</f>
        <v>4.9095506244651669E-11</v>
      </c>
      <c r="N1211" s="134">
        <f>詳細表【係数】!U1190</f>
        <v>8.4459740332683449E-5</v>
      </c>
      <c r="O1211" s="134">
        <f>詳細表【係数】!V1190</f>
        <v>4.9039311740914423E-5</v>
      </c>
      <c r="P1211" s="134">
        <f>詳細表【係数】!W1190</f>
        <v>6.8278845065580022E-6</v>
      </c>
      <c r="Q1211" s="134">
        <f>詳細表【係数】!AC1190</f>
        <v>4.3463102365358812E-11</v>
      </c>
      <c r="R1211" s="134">
        <f>詳細表【係数】!AG1190</f>
        <v>5.6662019954838933E-12</v>
      </c>
      <c r="S1211" s="134">
        <f t="shared" ref="S1211:S1274" si="104">D1211+I1211+N1211</f>
        <v>8.1627158047355012E-4</v>
      </c>
      <c r="T1211" s="134">
        <f t="shared" ref="T1211:T1274" si="105">E1211+J1211+O1211</f>
        <v>4.7394647843359671E-4</v>
      </c>
      <c r="U1211" s="134">
        <f t="shared" ref="U1211:U1274" si="106">F1211+K1211+P1211</f>
        <v>6.598893218834845E-5</v>
      </c>
      <c r="V1211" s="134">
        <f t="shared" ref="V1211:V1274" si="107">G1211+L1211+Q1211</f>
        <v>4.2005451497139285E-10</v>
      </c>
      <c r="W1211" s="134">
        <f t="shared" ref="W1211:W1274" si="108">H1211+M1211+R1211</f>
        <v>5.4761708240135563E-11</v>
      </c>
    </row>
    <row r="1212" spans="2:23" x14ac:dyDescent="0.15">
      <c r="B1212" s="155" t="s">
        <v>1047</v>
      </c>
      <c r="C1212" s="41" t="s">
        <v>205</v>
      </c>
      <c r="D1212" s="46">
        <f>詳細表【係数】!G1191</f>
        <v>0</v>
      </c>
      <c r="E1212" s="46">
        <f>詳細表【係数】!H1191</f>
        <v>0</v>
      </c>
      <c r="F1212" s="46">
        <f>詳細表【係数】!I1191</f>
        <v>0</v>
      </c>
      <c r="G1212" s="46">
        <f>詳細表【係数】!AA1191</f>
        <v>0</v>
      </c>
      <c r="H1212" s="46">
        <f>詳細表【係数】!AE1191</f>
        <v>0</v>
      </c>
      <c r="I1212" s="46">
        <f>詳細表【係数】!M1191</f>
        <v>1.4322392878098682E-4</v>
      </c>
      <c r="J1212" s="46">
        <f>詳細表【係数】!N1191</f>
        <v>4.171649080550433E-5</v>
      </c>
      <c r="K1212" s="46">
        <f>詳細表【係数】!O1191</f>
        <v>1.384834184621795E-5</v>
      </c>
      <c r="L1212" s="46">
        <f>詳細表【係数】!AB1191</f>
        <v>1.9163765118582739E-11</v>
      </c>
      <c r="M1212" s="46">
        <f>詳細表【係数】!AF1191</f>
        <v>8.0689537341401022E-12</v>
      </c>
      <c r="N1212" s="46">
        <f>詳細表【係数】!U1191</f>
        <v>8.723845395833825E-6</v>
      </c>
      <c r="O1212" s="46">
        <f>詳細表【係数】!V1191</f>
        <v>2.5409735603639931E-6</v>
      </c>
      <c r="P1212" s="46">
        <f>詳細表【係数】!W1191</f>
        <v>8.4350984003379171E-7</v>
      </c>
      <c r="Q1212" s="46">
        <f>詳細表【係数】!AC1191</f>
        <v>1.1672750881749483E-12</v>
      </c>
      <c r="R1212" s="46">
        <f>詳細表【係数】!AG1191</f>
        <v>4.9148424765260983E-13</v>
      </c>
      <c r="S1212" s="46">
        <f t="shared" si="104"/>
        <v>1.5194777417682065E-4</v>
      </c>
      <c r="T1212" s="46">
        <f t="shared" si="105"/>
        <v>4.4257464365868322E-5</v>
      </c>
      <c r="U1212" s="46">
        <f t="shared" si="106"/>
        <v>1.4691851686251742E-5</v>
      </c>
      <c r="V1212" s="46">
        <f t="shared" si="107"/>
        <v>2.0331040206757686E-11</v>
      </c>
      <c r="W1212" s="46">
        <f t="shared" si="108"/>
        <v>8.5604379817927125E-12</v>
      </c>
    </row>
    <row r="1213" spans="2:23" x14ac:dyDescent="0.15">
      <c r="B1213" s="155" t="s">
        <v>36</v>
      </c>
      <c r="C1213" s="41" t="s">
        <v>142</v>
      </c>
      <c r="D1213" s="46">
        <f>詳細表【係数】!G1192</f>
        <v>0</v>
      </c>
      <c r="E1213" s="46">
        <f>詳細表【係数】!H1192</f>
        <v>0</v>
      </c>
      <c r="F1213" s="46">
        <f>詳細表【係数】!I1192</f>
        <v>0</v>
      </c>
      <c r="G1213" s="46">
        <f>詳細表【係数】!AA1192</f>
        <v>0</v>
      </c>
      <c r="H1213" s="46">
        <f>詳細表【係数】!AE1192</f>
        <v>0</v>
      </c>
      <c r="I1213" s="46">
        <f>詳細表【係数】!M1192</f>
        <v>2.482213703321066E-5</v>
      </c>
      <c r="J1213" s="46">
        <f>詳細表【係数】!N1192</f>
        <v>1.6341015863051021E-5</v>
      </c>
      <c r="K1213" s="46">
        <f>詳細表【係数】!O1192</f>
        <v>1.125072783750405E-5</v>
      </c>
      <c r="L1213" s="46">
        <f>詳細表【係数】!AB1192</f>
        <v>8.3458378311228893E-13</v>
      </c>
      <c r="M1213" s="46">
        <f>詳細表【係数】!AF1192</f>
        <v>7.5381761055303509E-13</v>
      </c>
      <c r="N1213" s="46">
        <f>詳細表【係数】!U1192</f>
        <v>4.066663096709914E-4</v>
      </c>
      <c r="O1213" s="46">
        <f>詳細表【係数】!V1192</f>
        <v>2.6771831161881779E-4</v>
      </c>
      <c r="P1213" s="46">
        <f>詳細表【係数】!W1192</f>
        <v>1.8432304860250249E-4</v>
      </c>
      <c r="Q1213" s="46">
        <f>詳細表【係数】!AC1192</f>
        <v>1.3673162255749168E-11</v>
      </c>
      <c r="R1213" s="46">
        <f>詳細表【係数】!AG1192</f>
        <v>1.2349953005192796E-11</v>
      </c>
      <c r="S1213" s="46">
        <f t="shared" si="104"/>
        <v>4.3148844670420206E-4</v>
      </c>
      <c r="T1213" s="46">
        <f t="shared" si="105"/>
        <v>2.840593274818688E-4</v>
      </c>
      <c r="U1213" s="46">
        <f t="shared" si="106"/>
        <v>1.9557377644000655E-4</v>
      </c>
      <c r="V1213" s="46">
        <f t="shared" si="107"/>
        <v>1.4507746038861457E-11</v>
      </c>
      <c r="W1213" s="46">
        <f t="shared" si="108"/>
        <v>1.3103770615745831E-11</v>
      </c>
    </row>
    <row r="1214" spans="2:23" x14ac:dyDescent="0.15">
      <c r="B1214" s="155" t="s">
        <v>37</v>
      </c>
      <c r="C1214" s="41" t="s">
        <v>143</v>
      </c>
      <c r="D1214" s="46">
        <f>詳細表【係数】!G1193</f>
        <v>0</v>
      </c>
      <c r="E1214" s="46">
        <f>詳細表【係数】!H1193</f>
        <v>0</v>
      </c>
      <c r="F1214" s="46">
        <f>詳細表【係数】!I1193</f>
        <v>0</v>
      </c>
      <c r="G1214" s="46">
        <f>詳細表【係数】!AA1193</f>
        <v>0</v>
      </c>
      <c r="H1214" s="46">
        <f>詳細表【係数】!AE1193</f>
        <v>0</v>
      </c>
      <c r="I1214" s="46">
        <f>詳細表【係数】!M1193</f>
        <v>3.638992242604102E-6</v>
      </c>
      <c r="J1214" s="46">
        <f>詳細表【係数】!N1193</f>
        <v>2.438124802544748E-6</v>
      </c>
      <c r="K1214" s="46">
        <f>詳細表【係数】!O1193</f>
        <v>1.3828170521895587E-6</v>
      </c>
      <c r="L1214" s="46">
        <f>詳細表【係数】!AB1193</f>
        <v>5.4584883639061529E-12</v>
      </c>
      <c r="M1214" s="46">
        <f>詳細表【係数】!AF1193</f>
        <v>1.819496121302051E-12</v>
      </c>
      <c r="N1214" s="46">
        <f>詳細表【係数】!U1193</f>
        <v>3.0558298703729337E-7</v>
      </c>
      <c r="O1214" s="46">
        <f>詳細表【係数】!V1193</f>
        <v>2.0474060131498654E-7</v>
      </c>
      <c r="P1214" s="46">
        <f>詳細表【係数】!W1193</f>
        <v>1.1612153507417148E-7</v>
      </c>
      <c r="Q1214" s="46">
        <f>詳細表【係数】!AC1193</f>
        <v>4.5837448055594009E-13</v>
      </c>
      <c r="R1214" s="46">
        <f>詳細表【係数】!AG1193</f>
        <v>1.5279149351864669E-13</v>
      </c>
      <c r="S1214" s="46">
        <f t="shared" si="104"/>
        <v>3.9445752296413955E-6</v>
      </c>
      <c r="T1214" s="46">
        <f t="shared" si="105"/>
        <v>2.6428654038597347E-6</v>
      </c>
      <c r="U1214" s="46">
        <f t="shared" si="106"/>
        <v>1.4989385872637301E-6</v>
      </c>
      <c r="V1214" s="46">
        <f t="shared" si="107"/>
        <v>5.9168628444620928E-12</v>
      </c>
      <c r="W1214" s="46">
        <f t="shared" si="108"/>
        <v>1.9722876148206977E-12</v>
      </c>
    </row>
    <row r="1215" spans="2:23" x14ac:dyDescent="0.15">
      <c r="B1215" s="155" t="s">
        <v>38</v>
      </c>
      <c r="C1215" s="41" t="s">
        <v>144</v>
      </c>
      <c r="D1215" s="67">
        <f>詳細表【係数】!G1194</f>
        <v>0</v>
      </c>
      <c r="E1215" s="67">
        <f>詳細表【係数】!H1194</f>
        <v>0</v>
      </c>
      <c r="F1215" s="67">
        <f>詳細表【係数】!I1194</f>
        <v>0</v>
      </c>
      <c r="G1215" s="67">
        <f>詳細表【係数】!AA1194</f>
        <v>0</v>
      </c>
      <c r="H1215" s="67">
        <f>詳細表【係数】!AE1194</f>
        <v>0</v>
      </c>
      <c r="I1215" s="67">
        <f>詳細表【係数】!M1194</f>
        <v>2.6793961401572213E-4</v>
      </c>
      <c r="J1215" s="67">
        <f>詳細表【係数】!N1194</f>
        <v>1.7160959925367113E-4</v>
      </c>
      <c r="K1215" s="67">
        <f>詳細表【係数】!O1194</f>
        <v>3.9610717867820664E-5</v>
      </c>
      <c r="L1215" s="67">
        <f>詳細表【係数】!AB1194</f>
        <v>2.181170808182828E-11</v>
      </c>
      <c r="M1215" s="67">
        <f>詳細表【係数】!AF1194</f>
        <v>8.3310885004276444E-12</v>
      </c>
      <c r="N1215" s="67">
        <f>詳細表【係数】!U1194</f>
        <v>1.500429878969577E-5</v>
      </c>
      <c r="O1215" s="67">
        <f>詳細表【係数】!V1194</f>
        <v>9.6099328643167529E-6</v>
      </c>
      <c r="P1215" s="67">
        <f>詳細表【係数】!W1194</f>
        <v>2.2181529534048226E-6</v>
      </c>
      <c r="Q1215" s="67">
        <f>詳細表【係数】!AC1194</f>
        <v>1.2214296358364166E-12</v>
      </c>
      <c r="R1215" s="67">
        <f>詳細表【係数】!AG1194</f>
        <v>4.6653101880067634E-13</v>
      </c>
      <c r="S1215" s="67">
        <f t="shared" si="104"/>
        <v>2.8294391280541791E-4</v>
      </c>
      <c r="T1215" s="67">
        <f t="shared" si="105"/>
        <v>1.8121953211798787E-4</v>
      </c>
      <c r="U1215" s="67">
        <f t="shared" si="106"/>
        <v>4.1828870821225486E-5</v>
      </c>
      <c r="V1215" s="67">
        <f t="shared" si="107"/>
        <v>2.3033137717664696E-11</v>
      </c>
      <c r="W1215" s="67">
        <f t="shared" si="108"/>
        <v>8.797619519228321E-12</v>
      </c>
    </row>
    <row r="1216" spans="2:23" x14ac:dyDescent="0.15">
      <c r="B1216" s="162" t="s">
        <v>39</v>
      </c>
      <c r="C1216" s="116" t="s">
        <v>206</v>
      </c>
      <c r="D1216" s="46">
        <f>詳細表【係数】!G1195</f>
        <v>0</v>
      </c>
      <c r="E1216" s="46">
        <f>詳細表【係数】!H1195</f>
        <v>0</v>
      </c>
      <c r="F1216" s="46">
        <f>詳細表【係数】!I1195</f>
        <v>0</v>
      </c>
      <c r="G1216" s="46">
        <f>詳細表【係数】!AA1195</f>
        <v>0</v>
      </c>
      <c r="H1216" s="46">
        <f>詳細表【係数】!AE1195</f>
        <v>0</v>
      </c>
      <c r="I1216" s="46">
        <f>詳細表【係数】!M1195</f>
        <v>-1.500147357106805E-18</v>
      </c>
      <c r="J1216" s="46">
        <f>詳細表【係数】!N1195</f>
        <v>0</v>
      </c>
      <c r="K1216" s="46">
        <f>詳細表【係数】!O1195</f>
        <v>0</v>
      </c>
      <c r="L1216" s="46">
        <f>詳細表【係数】!AB1195</f>
        <v>0</v>
      </c>
      <c r="M1216" s="46">
        <f>詳細表【係数】!AF1195</f>
        <v>0</v>
      </c>
      <c r="N1216" s="46">
        <f>詳細表【係数】!U1195</f>
        <v>-3.5896796569424542E-19</v>
      </c>
      <c r="O1216" s="46">
        <f>詳細表【係数】!V1195</f>
        <v>0</v>
      </c>
      <c r="P1216" s="46">
        <f>詳細表【係数】!W1195</f>
        <v>0</v>
      </c>
      <c r="Q1216" s="46">
        <f>詳細表【係数】!AC1195</f>
        <v>0</v>
      </c>
      <c r="R1216" s="46">
        <f>詳細表【係数】!AG1195</f>
        <v>0</v>
      </c>
      <c r="S1216" s="46">
        <f t="shared" si="104"/>
        <v>-1.8591153228010504E-18</v>
      </c>
      <c r="T1216" s="46">
        <f t="shared" si="105"/>
        <v>0</v>
      </c>
      <c r="U1216" s="46">
        <f t="shared" si="106"/>
        <v>0</v>
      </c>
      <c r="V1216" s="46">
        <f t="shared" si="107"/>
        <v>0</v>
      </c>
      <c r="W1216" s="46">
        <f t="shared" si="108"/>
        <v>0</v>
      </c>
    </row>
    <row r="1217" spans="2:23" x14ac:dyDescent="0.15">
      <c r="B1217" s="155" t="s">
        <v>40</v>
      </c>
      <c r="C1217" s="41" t="s">
        <v>956</v>
      </c>
      <c r="D1217" s="46">
        <f>詳細表【係数】!G1196</f>
        <v>0</v>
      </c>
      <c r="E1217" s="46">
        <f>詳細表【係数】!H1196</f>
        <v>0</v>
      </c>
      <c r="F1217" s="46">
        <f>詳細表【係数】!I1196</f>
        <v>0</v>
      </c>
      <c r="G1217" s="46">
        <f>詳細表【係数】!AA1196</f>
        <v>0</v>
      </c>
      <c r="H1217" s="46">
        <f>詳細表【係数】!AE1196</f>
        <v>0</v>
      </c>
      <c r="I1217" s="46">
        <f>詳細表【係数】!M1196</f>
        <v>0</v>
      </c>
      <c r="J1217" s="46">
        <f>詳細表【係数】!N1196</f>
        <v>0</v>
      </c>
      <c r="K1217" s="46">
        <f>詳細表【係数】!O1196</f>
        <v>0</v>
      </c>
      <c r="L1217" s="46">
        <f>詳細表【係数】!AB1196</f>
        <v>0</v>
      </c>
      <c r="M1217" s="46">
        <f>詳細表【係数】!AF1196</f>
        <v>0</v>
      </c>
      <c r="N1217" s="46">
        <f>詳細表【係数】!U1196</f>
        <v>0</v>
      </c>
      <c r="O1217" s="46">
        <f>詳細表【係数】!V1196</f>
        <v>0</v>
      </c>
      <c r="P1217" s="46">
        <f>詳細表【係数】!W1196</f>
        <v>0</v>
      </c>
      <c r="Q1217" s="46">
        <f>詳細表【係数】!AC1196</f>
        <v>0</v>
      </c>
      <c r="R1217" s="46">
        <f>詳細表【係数】!AG1196</f>
        <v>0</v>
      </c>
      <c r="S1217" s="46">
        <f t="shared" si="104"/>
        <v>0</v>
      </c>
      <c r="T1217" s="46">
        <f t="shared" si="105"/>
        <v>0</v>
      </c>
      <c r="U1217" s="46">
        <f t="shared" si="106"/>
        <v>0</v>
      </c>
      <c r="V1217" s="46">
        <f t="shared" si="107"/>
        <v>0</v>
      </c>
      <c r="W1217" s="46">
        <f t="shared" si="108"/>
        <v>0</v>
      </c>
    </row>
    <row r="1218" spans="2:23" x14ac:dyDescent="0.15">
      <c r="B1218" s="155" t="s">
        <v>41</v>
      </c>
      <c r="C1218" s="41" t="s">
        <v>145</v>
      </c>
      <c r="D1218" s="46">
        <f>詳細表【係数】!G1197</f>
        <v>0</v>
      </c>
      <c r="E1218" s="46">
        <f>詳細表【係数】!H1197</f>
        <v>0</v>
      </c>
      <c r="F1218" s="46">
        <f>詳細表【係数】!I1197</f>
        <v>0</v>
      </c>
      <c r="G1218" s="46">
        <f>詳細表【係数】!AA1197</f>
        <v>0</v>
      </c>
      <c r="H1218" s="46">
        <f>詳細表【係数】!AE1197</f>
        <v>0</v>
      </c>
      <c r="I1218" s="46">
        <f>詳細表【係数】!M1197</f>
        <v>3.4901046205963293E-2</v>
      </c>
      <c r="J1218" s="46">
        <f>詳細表【係数】!N1197</f>
        <v>1.0710790197252231E-2</v>
      </c>
      <c r="K1218" s="46">
        <f>詳細表【係数】!O1197</f>
        <v>4.6535634094935965E-3</v>
      </c>
      <c r="L1218" s="46">
        <f>詳細表【係数】!AB1197</f>
        <v>1.4882838484598475E-9</v>
      </c>
      <c r="M1218" s="46">
        <f>詳細表【係数】!AF1197</f>
        <v>1.4339346293653479E-9</v>
      </c>
      <c r="N1218" s="46">
        <f>詳細表【係数】!U1197</f>
        <v>3.8690263075618681E-3</v>
      </c>
      <c r="O1218" s="46">
        <f>詳細表【係数】!V1197</f>
        <v>1.1873663844742866E-3</v>
      </c>
      <c r="P1218" s="46">
        <f>詳細表【係数】!W1197</f>
        <v>5.1588021599655314E-4</v>
      </c>
      <c r="Q1218" s="46">
        <f>詳細表【係数】!AC1197</f>
        <v>1.6498672643878243E-10</v>
      </c>
      <c r="R1218" s="46">
        <f>詳細表【係数】!AG1197</f>
        <v>1.5896173345630462E-10</v>
      </c>
      <c r="S1218" s="46">
        <f t="shared" si="104"/>
        <v>3.8770072513525163E-2</v>
      </c>
      <c r="T1218" s="46">
        <f t="shared" si="105"/>
        <v>1.1898156581726518E-2</v>
      </c>
      <c r="U1218" s="46">
        <f t="shared" si="106"/>
        <v>5.1694436254901494E-3</v>
      </c>
      <c r="V1218" s="46">
        <f t="shared" si="107"/>
        <v>1.65327057489863E-9</v>
      </c>
      <c r="W1218" s="46">
        <f t="shared" si="108"/>
        <v>1.5928963628216525E-9</v>
      </c>
    </row>
    <row r="1219" spans="2:23" x14ac:dyDescent="0.15">
      <c r="B1219" s="155" t="s">
        <v>42</v>
      </c>
      <c r="C1219" s="41" t="s">
        <v>957</v>
      </c>
      <c r="D1219" s="46">
        <f>詳細表【係数】!G1198</f>
        <v>0</v>
      </c>
      <c r="E1219" s="46">
        <f>詳細表【係数】!H1198</f>
        <v>0</v>
      </c>
      <c r="F1219" s="46">
        <f>詳細表【係数】!I1198</f>
        <v>0</v>
      </c>
      <c r="G1219" s="46">
        <f>詳細表【係数】!AA1198</f>
        <v>0</v>
      </c>
      <c r="H1219" s="46">
        <f>詳細表【係数】!AE1198</f>
        <v>0</v>
      </c>
      <c r="I1219" s="46">
        <f>詳細表【係数】!M1198</f>
        <v>4.6568644809594179E-20</v>
      </c>
      <c r="J1219" s="46">
        <f>詳細表【係数】!N1198</f>
        <v>0</v>
      </c>
      <c r="K1219" s="46">
        <f>詳細表【係数】!O1198</f>
        <v>0</v>
      </c>
      <c r="L1219" s="46">
        <f>詳細表【係数】!AB1198</f>
        <v>0</v>
      </c>
      <c r="M1219" s="46">
        <f>詳細表【係数】!AF1198</f>
        <v>0</v>
      </c>
      <c r="N1219" s="46">
        <f>詳細表【係数】!U1198</f>
        <v>1.0857032599172404E-19</v>
      </c>
      <c r="O1219" s="46">
        <f>詳細表【係数】!V1198</f>
        <v>0</v>
      </c>
      <c r="P1219" s="46">
        <f>詳細表【係数】!W1198</f>
        <v>0</v>
      </c>
      <c r="Q1219" s="46">
        <f>詳細表【係数】!AC1198</f>
        <v>0</v>
      </c>
      <c r="R1219" s="46">
        <f>詳細表【係数】!AG1198</f>
        <v>0</v>
      </c>
      <c r="S1219" s="46">
        <f t="shared" si="104"/>
        <v>1.5513897080131823E-19</v>
      </c>
      <c r="T1219" s="46">
        <f t="shared" si="105"/>
        <v>0</v>
      </c>
      <c r="U1219" s="46">
        <f t="shared" si="106"/>
        <v>0</v>
      </c>
      <c r="V1219" s="46">
        <f t="shared" si="107"/>
        <v>0</v>
      </c>
      <c r="W1219" s="46">
        <f t="shared" si="108"/>
        <v>0</v>
      </c>
    </row>
    <row r="1220" spans="2:23" x14ac:dyDescent="0.15">
      <c r="B1220" s="163" t="s">
        <v>43</v>
      </c>
      <c r="C1220" s="62" t="s">
        <v>958</v>
      </c>
      <c r="D1220" s="67">
        <f>詳細表【係数】!G1199</f>
        <v>0</v>
      </c>
      <c r="E1220" s="67">
        <f>詳細表【係数】!H1199</f>
        <v>0</v>
      </c>
      <c r="F1220" s="67">
        <f>詳細表【係数】!I1199</f>
        <v>0</v>
      </c>
      <c r="G1220" s="67">
        <f>詳細表【係数】!AA1199</f>
        <v>0</v>
      </c>
      <c r="H1220" s="67">
        <f>詳細表【係数】!AE1199</f>
        <v>0</v>
      </c>
      <c r="I1220" s="67">
        <f>詳細表【係数】!M1199</f>
        <v>0</v>
      </c>
      <c r="J1220" s="67">
        <f>詳細表【係数】!N1199</f>
        <v>0</v>
      </c>
      <c r="K1220" s="67">
        <f>詳細表【係数】!O1199</f>
        <v>0</v>
      </c>
      <c r="L1220" s="67">
        <f>詳細表【係数】!AB1199</f>
        <v>0</v>
      </c>
      <c r="M1220" s="67">
        <f>詳細表【係数】!AF1199</f>
        <v>0</v>
      </c>
      <c r="N1220" s="67">
        <f>詳細表【係数】!U1199</f>
        <v>0</v>
      </c>
      <c r="O1220" s="67">
        <f>詳細表【係数】!V1199</f>
        <v>0</v>
      </c>
      <c r="P1220" s="67">
        <f>詳細表【係数】!W1199</f>
        <v>0</v>
      </c>
      <c r="Q1220" s="67">
        <f>詳細表【係数】!AC1199</f>
        <v>0</v>
      </c>
      <c r="R1220" s="67">
        <f>詳細表【係数】!AG1199</f>
        <v>0</v>
      </c>
      <c r="S1220" s="67">
        <f t="shared" si="104"/>
        <v>0</v>
      </c>
      <c r="T1220" s="67">
        <f t="shared" si="105"/>
        <v>0</v>
      </c>
      <c r="U1220" s="67">
        <f t="shared" si="106"/>
        <v>0</v>
      </c>
      <c r="V1220" s="67">
        <f t="shared" si="107"/>
        <v>0</v>
      </c>
      <c r="W1220" s="67">
        <f t="shared" si="108"/>
        <v>0</v>
      </c>
    </row>
    <row r="1221" spans="2:23" x14ac:dyDescent="0.15">
      <c r="B1221" s="155" t="s">
        <v>44</v>
      </c>
      <c r="C1221" s="41" t="s">
        <v>207</v>
      </c>
      <c r="D1221" s="46">
        <f>詳細表【係数】!G1200</f>
        <v>0</v>
      </c>
      <c r="E1221" s="46">
        <f>詳細表【係数】!H1200</f>
        <v>0</v>
      </c>
      <c r="F1221" s="46">
        <f>詳細表【係数】!I1200</f>
        <v>0</v>
      </c>
      <c r="G1221" s="46">
        <f>詳細表【係数】!AA1200</f>
        <v>0</v>
      </c>
      <c r="H1221" s="46">
        <f>詳細表【係数】!AE1200</f>
        <v>0</v>
      </c>
      <c r="I1221" s="46">
        <f>詳細表【係数】!M1200</f>
        <v>0</v>
      </c>
      <c r="J1221" s="46">
        <f>詳細表【係数】!N1200</f>
        <v>0</v>
      </c>
      <c r="K1221" s="46">
        <f>詳細表【係数】!O1200</f>
        <v>0</v>
      </c>
      <c r="L1221" s="46">
        <f>詳細表【係数】!AB1200</f>
        <v>0</v>
      </c>
      <c r="M1221" s="46">
        <f>詳細表【係数】!AF1200</f>
        <v>0</v>
      </c>
      <c r="N1221" s="46">
        <f>詳細表【係数】!U1200</f>
        <v>0</v>
      </c>
      <c r="O1221" s="46">
        <f>詳細表【係数】!V1200</f>
        <v>0</v>
      </c>
      <c r="P1221" s="46">
        <f>詳細表【係数】!W1200</f>
        <v>0</v>
      </c>
      <c r="Q1221" s="46">
        <f>詳細表【係数】!AC1200</f>
        <v>0</v>
      </c>
      <c r="R1221" s="46">
        <f>詳細表【係数】!AG1200</f>
        <v>0</v>
      </c>
      <c r="S1221" s="46">
        <f t="shared" si="104"/>
        <v>0</v>
      </c>
      <c r="T1221" s="46">
        <f t="shared" si="105"/>
        <v>0</v>
      </c>
      <c r="U1221" s="46">
        <f t="shared" si="106"/>
        <v>0</v>
      </c>
      <c r="V1221" s="46">
        <f t="shared" si="107"/>
        <v>0</v>
      </c>
      <c r="W1221" s="46">
        <f t="shared" si="108"/>
        <v>0</v>
      </c>
    </row>
    <row r="1222" spans="2:23" x14ac:dyDescent="0.15">
      <c r="B1222" s="155" t="s">
        <v>45</v>
      </c>
      <c r="C1222" s="41" t="s">
        <v>147</v>
      </c>
      <c r="D1222" s="46">
        <f>詳細表【係数】!G1201</f>
        <v>0</v>
      </c>
      <c r="E1222" s="46">
        <f>詳細表【係数】!H1201</f>
        <v>0</v>
      </c>
      <c r="F1222" s="46">
        <f>詳細表【係数】!I1201</f>
        <v>0</v>
      </c>
      <c r="G1222" s="46">
        <f>詳細表【係数】!AA1201</f>
        <v>0</v>
      </c>
      <c r="H1222" s="46">
        <f>詳細表【係数】!AE1201</f>
        <v>0</v>
      </c>
      <c r="I1222" s="46">
        <f>詳細表【係数】!M1201</f>
        <v>3.9830441780060225E-7</v>
      </c>
      <c r="J1222" s="46">
        <f>詳細表【係数】!N1201</f>
        <v>1.605664684258678E-7</v>
      </c>
      <c r="K1222" s="46">
        <f>詳細表【係数】!O1201</f>
        <v>1.2048708638468219E-7</v>
      </c>
      <c r="L1222" s="46">
        <f>詳細表【係数】!AB1201</f>
        <v>1.0787411315432975E-13</v>
      </c>
      <c r="M1222" s="46">
        <f>詳細表【係数】!AF1201</f>
        <v>4.9788052225075281E-14</v>
      </c>
      <c r="N1222" s="46">
        <f>詳細表【係数】!U1201</f>
        <v>6.0707933249654635E-7</v>
      </c>
      <c r="O1222" s="46">
        <f>詳細表【係数】!V1201</f>
        <v>2.4472885591267024E-7</v>
      </c>
      <c r="P1222" s="46">
        <f>詳細表【係数】!W1201</f>
        <v>1.8364149808020526E-7</v>
      </c>
      <c r="Q1222" s="46">
        <f>詳細表【係数】!AC1201</f>
        <v>1.6441731921781462E-13</v>
      </c>
      <c r="R1222" s="46">
        <f>詳細表【係数】!AG1201</f>
        <v>7.5884916562068291E-14</v>
      </c>
      <c r="S1222" s="46">
        <f t="shared" si="104"/>
        <v>1.0053837502971485E-6</v>
      </c>
      <c r="T1222" s="46">
        <f t="shared" si="105"/>
        <v>4.0529532433853804E-7</v>
      </c>
      <c r="U1222" s="46">
        <f t="shared" si="106"/>
        <v>3.0412858446488748E-7</v>
      </c>
      <c r="V1222" s="46">
        <f t="shared" si="107"/>
        <v>2.7229143237214438E-13</v>
      </c>
      <c r="W1222" s="46">
        <f t="shared" si="108"/>
        <v>1.2567296878714357E-13</v>
      </c>
    </row>
    <row r="1223" spans="2:23" x14ac:dyDescent="0.15">
      <c r="B1223" s="155" t="s">
        <v>46</v>
      </c>
      <c r="C1223" s="41" t="s">
        <v>959</v>
      </c>
      <c r="D1223" s="46">
        <f>詳細表【係数】!G1202</f>
        <v>0</v>
      </c>
      <c r="E1223" s="46">
        <f>詳細表【係数】!H1202</f>
        <v>0</v>
      </c>
      <c r="F1223" s="46">
        <f>詳細表【係数】!I1202</f>
        <v>0</v>
      </c>
      <c r="G1223" s="46">
        <f>詳細表【係数】!AA1202</f>
        <v>0</v>
      </c>
      <c r="H1223" s="46">
        <f>詳細表【係数】!AE1202</f>
        <v>0</v>
      </c>
      <c r="I1223" s="46">
        <f>詳細表【係数】!M1202</f>
        <v>0</v>
      </c>
      <c r="J1223" s="46">
        <f>詳細表【係数】!N1202</f>
        <v>0</v>
      </c>
      <c r="K1223" s="46">
        <f>詳細表【係数】!O1202</f>
        <v>0</v>
      </c>
      <c r="L1223" s="46">
        <f>詳細表【係数】!AB1202</f>
        <v>0</v>
      </c>
      <c r="M1223" s="46">
        <f>詳細表【係数】!AF1202</f>
        <v>0</v>
      </c>
      <c r="N1223" s="46">
        <f>詳細表【係数】!U1202</f>
        <v>0</v>
      </c>
      <c r="O1223" s="46">
        <f>詳細表【係数】!V1202</f>
        <v>0</v>
      </c>
      <c r="P1223" s="46">
        <f>詳細表【係数】!W1202</f>
        <v>0</v>
      </c>
      <c r="Q1223" s="46">
        <f>詳細表【係数】!AC1202</f>
        <v>0</v>
      </c>
      <c r="R1223" s="46">
        <f>詳細表【係数】!AG1202</f>
        <v>0</v>
      </c>
      <c r="S1223" s="46">
        <f t="shared" si="104"/>
        <v>0</v>
      </c>
      <c r="T1223" s="46">
        <f t="shared" si="105"/>
        <v>0</v>
      </c>
      <c r="U1223" s="46">
        <f t="shared" si="106"/>
        <v>0</v>
      </c>
      <c r="V1223" s="46">
        <f t="shared" si="107"/>
        <v>0</v>
      </c>
      <c r="W1223" s="46">
        <f t="shared" si="108"/>
        <v>0</v>
      </c>
    </row>
    <row r="1224" spans="2:23" x14ac:dyDescent="0.15">
      <c r="B1224" s="155" t="s">
        <v>47</v>
      </c>
      <c r="C1224" s="41" t="s">
        <v>960</v>
      </c>
      <c r="D1224" s="46">
        <f>詳細表【係数】!G1203</f>
        <v>0</v>
      </c>
      <c r="E1224" s="46">
        <f>詳細表【係数】!H1203</f>
        <v>0</v>
      </c>
      <c r="F1224" s="46">
        <f>詳細表【係数】!I1203</f>
        <v>0</v>
      </c>
      <c r="G1224" s="46">
        <f>詳細表【係数】!AA1203</f>
        <v>0</v>
      </c>
      <c r="H1224" s="46">
        <f>詳細表【係数】!AE1203</f>
        <v>0</v>
      </c>
      <c r="I1224" s="46">
        <f>詳細表【係数】!M1203</f>
        <v>1.3419699531145744E-5</v>
      </c>
      <c r="J1224" s="46">
        <f>詳細表【係数】!N1203</f>
        <v>5.8010197078944647E-6</v>
      </c>
      <c r="K1224" s="46">
        <f>詳細表【係数】!O1203</f>
        <v>2.9697904165673747E-6</v>
      </c>
      <c r="L1224" s="46">
        <f>詳細表【係数】!AB1203</f>
        <v>1.0910324822069709E-12</v>
      </c>
      <c r="M1224" s="46">
        <f>詳細表【係数】!AF1203</f>
        <v>7.6372273754487966E-13</v>
      </c>
      <c r="N1224" s="46">
        <f>詳細表【係数】!U1203</f>
        <v>1.4650962727810334E-6</v>
      </c>
      <c r="O1224" s="46">
        <f>詳細表【係数】!V1203</f>
        <v>6.3332657580298817E-7</v>
      </c>
      <c r="P1224" s="46">
        <f>詳細表【係数】!W1203</f>
        <v>3.2422699630162377E-7</v>
      </c>
      <c r="Q1224" s="46">
        <f>詳細表【係数】!AC1203</f>
        <v>1.1911351811227914E-13</v>
      </c>
      <c r="R1224" s="46">
        <f>詳細表【係数】!AG1203</f>
        <v>8.3379462678595395E-14</v>
      </c>
      <c r="S1224" s="46">
        <f t="shared" si="104"/>
        <v>1.4884795803926776E-5</v>
      </c>
      <c r="T1224" s="46">
        <f t="shared" si="105"/>
        <v>6.4343462836974527E-6</v>
      </c>
      <c r="U1224" s="46">
        <f t="shared" si="106"/>
        <v>3.2940174128689984E-6</v>
      </c>
      <c r="V1224" s="46">
        <f t="shared" si="107"/>
        <v>1.2101460003192501E-12</v>
      </c>
      <c r="W1224" s="46">
        <f t="shared" si="108"/>
        <v>8.4710220022347503E-13</v>
      </c>
    </row>
    <row r="1225" spans="2:23" x14ac:dyDescent="0.15">
      <c r="B1225" s="155" t="s">
        <v>48</v>
      </c>
      <c r="C1225" s="41" t="s">
        <v>150</v>
      </c>
      <c r="D1225" s="67">
        <f>詳細表【係数】!G1204</f>
        <v>0</v>
      </c>
      <c r="E1225" s="67">
        <f>詳細表【係数】!H1204</f>
        <v>0</v>
      </c>
      <c r="F1225" s="67">
        <f>詳細表【係数】!I1204</f>
        <v>0</v>
      </c>
      <c r="G1225" s="67">
        <f>詳細表【係数】!AA1204</f>
        <v>0</v>
      </c>
      <c r="H1225" s="67">
        <f>詳細表【係数】!AE1204</f>
        <v>0</v>
      </c>
      <c r="I1225" s="67">
        <f>詳細表【係数】!M1204</f>
        <v>1.5912170634384216E-4</v>
      </c>
      <c r="J1225" s="67">
        <f>詳細表【係数】!N1204</f>
        <v>6.3440397943915236E-5</v>
      </c>
      <c r="K1225" s="67">
        <f>詳細表【係数】!O1204</f>
        <v>2.5950257164643446E-5</v>
      </c>
      <c r="L1225" s="67">
        <f>詳細表【係数】!AB1204</f>
        <v>1.0414229681081131E-11</v>
      </c>
      <c r="M1225" s="67">
        <f>詳細表【係数】!AF1204</f>
        <v>6.5405706687670607E-12</v>
      </c>
      <c r="N1225" s="67">
        <f>詳細表【係数】!U1204</f>
        <v>1.9939225408090969E-5</v>
      </c>
      <c r="O1225" s="67">
        <f>詳細表【係数】!V1204</f>
        <v>7.9495904339368527E-6</v>
      </c>
      <c r="P1225" s="67">
        <f>詳細表【係数】!W1204</f>
        <v>3.2517752536266539E-6</v>
      </c>
      <c r="Q1225" s="67">
        <f>詳細表【係数】!AC1204</f>
        <v>1.3049864649766802E-12</v>
      </c>
      <c r="R1225" s="67">
        <f>詳細表【係数】!AG1204</f>
        <v>8.1958593744769498E-13</v>
      </c>
      <c r="S1225" s="67">
        <f t="shared" si="104"/>
        <v>1.7906093175193313E-4</v>
      </c>
      <c r="T1225" s="67">
        <f t="shared" si="105"/>
        <v>7.1389988377852087E-5</v>
      </c>
      <c r="U1225" s="67">
        <f t="shared" si="106"/>
        <v>2.9202032418270101E-5</v>
      </c>
      <c r="V1225" s="67">
        <f t="shared" si="107"/>
        <v>1.171921614605781E-11</v>
      </c>
      <c r="W1225" s="67">
        <f t="shared" si="108"/>
        <v>7.3601566062147558E-12</v>
      </c>
    </row>
    <row r="1226" spans="2:23" x14ac:dyDescent="0.15">
      <c r="B1226" s="162" t="s">
        <v>49</v>
      </c>
      <c r="C1226" s="116" t="s">
        <v>151</v>
      </c>
      <c r="D1226" s="46">
        <f>詳細表【係数】!G1205</f>
        <v>0</v>
      </c>
      <c r="E1226" s="46">
        <f>詳細表【係数】!H1205</f>
        <v>0</v>
      </c>
      <c r="F1226" s="46">
        <f>詳細表【係数】!I1205</f>
        <v>0</v>
      </c>
      <c r="G1226" s="46">
        <f>詳細表【係数】!AA1205</f>
        <v>0</v>
      </c>
      <c r="H1226" s="46">
        <f>詳細表【係数】!AE1205</f>
        <v>0</v>
      </c>
      <c r="I1226" s="46">
        <f>詳細表【係数】!M1205</f>
        <v>4.3882770165741408E-20</v>
      </c>
      <c r="J1226" s="46">
        <f>詳細表【係数】!N1205</f>
        <v>0</v>
      </c>
      <c r="K1226" s="46">
        <f>詳細表【係数】!O1205</f>
        <v>0</v>
      </c>
      <c r="L1226" s="46">
        <f>詳細表【係数】!AB1205</f>
        <v>0</v>
      </c>
      <c r="M1226" s="46">
        <f>詳細表【係数】!AF1205</f>
        <v>0</v>
      </c>
      <c r="N1226" s="46">
        <f>詳細表【係数】!U1205</f>
        <v>1.7532353068079766E-20</v>
      </c>
      <c r="O1226" s="46">
        <f>詳細表【係数】!V1205</f>
        <v>0</v>
      </c>
      <c r="P1226" s="46">
        <f>詳細表【係数】!W1205</f>
        <v>0</v>
      </c>
      <c r="Q1226" s="46">
        <f>詳細表【係数】!AC1205</f>
        <v>0</v>
      </c>
      <c r="R1226" s="46">
        <f>詳細表【係数】!AG1205</f>
        <v>0</v>
      </c>
      <c r="S1226" s="46">
        <f t="shared" si="104"/>
        <v>6.1415123233821177E-20</v>
      </c>
      <c r="T1226" s="46">
        <f t="shared" si="105"/>
        <v>0</v>
      </c>
      <c r="U1226" s="46">
        <f t="shared" si="106"/>
        <v>0</v>
      </c>
      <c r="V1226" s="46">
        <f t="shared" si="107"/>
        <v>0</v>
      </c>
      <c r="W1226" s="46">
        <f t="shared" si="108"/>
        <v>0</v>
      </c>
    </row>
    <row r="1227" spans="2:23" x14ac:dyDescent="0.15">
      <c r="B1227" s="155" t="s">
        <v>50</v>
      </c>
      <c r="C1227" s="41" t="s">
        <v>152</v>
      </c>
      <c r="D1227" s="46">
        <f>詳細表【係数】!G1206</f>
        <v>0</v>
      </c>
      <c r="E1227" s="46">
        <f>詳細表【係数】!H1206</f>
        <v>0</v>
      </c>
      <c r="F1227" s="46">
        <f>詳細表【係数】!I1206</f>
        <v>0</v>
      </c>
      <c r="G1227" s="46">
        <f>詳細表【係数】!AA1206</f>
        <v>0</v>
      </c>
      <c r="H1227" s="46">
        <f>詳細表【係数】!AE1206</f>
        <v>0</v>
      </c>
      <c r="I1227" s="46">
        <f>詳細表【係数】!M1206</f>
        <v>4.2659488332310447E-5</v>
      </c>
      <c r="J1227" s="46">
        <f>詳細表【係数】!N1206</f>
        <v>1.8516569246603255E-5</v>
      </c>
      <c r="K1227" s="46">
        <f>詳細表【係数】!O1206</f>
        <v>9.7176299012105612E-6</v>
      </c>
      <c r="L1227" s="46">
        <f>詳細表【係数】!AB1206</f>
        <v>1.6795074146578914E-12</v>
      </c>
      <c r="M1227" s="46">
        <f>詳細表【係数】!AF1206</f>
        <v>1.5115566731921022E-12</v>
      </c>
      <c r="N1227" s="46">
        <f>詳細表【係数】!U1206</f>
        <v>5.6658343384159845E-6</v>
      </c>
      <c r="O1227" s="46">
        <f>詳細表【係数】!V1206</f>
        <v>2.4592843929541822E-6</v>
      </c>
      <c r="P1227" s="46">
        <f>詳細表【係数】!W1206</f>
        <v>1.2906502945698775E-6</v>
      </c>
      <c r="Q1227" s="46">
        <f>詳細表【係数】!AC1206</f>
        <v>2.2306434403212536E-13</v>
      </c>
      <c r="R1227" s="46">
        <f>詳細表【係数】!AG1206</f>
        <v>2.0075790962891282E-13</v>
      </c>
      <c r="S1227" s="46">
        <f t="shared" si="104"/>
        <v>4.8325322670726431E-5</v>
      </c>
      <c r="T1227" s="46">
        <f t="shared" si="105"/>
        <v>2.0975853639557436E-5</v>
      </c>
      <c r="U1227" s="46">
        <f t="shared" si="106"/>
        <v>1.1008280195780439E-5</v>
      </c>
      <c r="V1227" s="46">
        <f t="shared" si="107"/>
        <v>1.9025717586900169E-12</v>
      </c>
      <c r="W1227" s="46">
        <f t="shared" si="108"/>
        <v>1.7123145828210151E-12</v>
      </c>
    </row>
    <row r="1228" spans="2:23" x14ac:dyDescent="0.15">
      <c r="B1228" s="155" t="s">
        <v>51</v>
      </c>
      <c r="C1228" s="41" t="s">
        <v>961</v>
      </c>
      <c r="D1228" s="46">
        <f>詳細表【係数】!G1207</f>
        <v>0</v>
      </c>
      <c r="E1228" s="46">
        <f>詳細表【係数】!H1207</f>
        <v>0</v>
      </c>
      <c r="F1228" s="46">
        <f>詳細表【係数】!I1207</f>
        <v>0</v>
      </c>
      <c r="G1228" s="46">
        <f>詳細表【係数】!AA1207</f>
        <v>0</v>
      </c>
      <c r="H1228" s="46">
        <f>詳細表【係数】!AE1207</f>
        <v>0</v>
      </c>
      <c r="I1228" s="46">
        <f>詳細表【係数】!M1207</f>
        <v>1.98740642764609E-5</v>
      </c>
      <c r="J1228" s="46">
        <f>詳細表【係数】!N1207</f>
        <v>1.0655159773965204E-5</v>
      </c>
      <c r="K1228" s="46">
        <f>詳細表【係数】!O1207</f>
        <v>5.2357929018612939E-6</v>
      </c>
      <c r="L1228" s="46">
        <f>詳細表【係数】!AB1207</f>
        <v>1.230503619708882E-12</v>
      </c>
      <c r="M1228" s="46">
        <f>詳細表【係数】!AF1207</f>
        <v>1.0588054402146194E-12</v>
      </c>
      <c r="N1228" s="46">
        <f>詳細表【係数】!U1207</f>
        <v>7.9291057636348494E-6</v>
      </c>
      <c r="O1228" s="46">
        <f>詳細表【係数】!V1207</f>
        <v>4.2510624702096731E-6</v>
      </c>
      <c r="P1228" s="46">
        <f>詳細表【係数】!W1207</f>
        <v>2.088911211005688E-6</v>
      </c>
      <c r="Q1228" s="46">
        <f>詳細表【係数】!AC1207</f>
        <v>4.909309544079172E-13</v>
      </c>
      <c r="R1228" s="46">
        <f>詳細表【係数】!AG1207</f>
        <v>4.2242896076960314E-13</v>
      </c>
      <c r="S1228" s="46">
        <f t="shared" si="104"/>
        <v>2.7803170040095751E-5</v>
      </c>
      <c r="T1228" s="46">
        <f t="shared" si="105"/>
        <v>1.4906222244174877E-5</v>
      </c>
      <c r="U1228" s="46">
        <f t="shared" si="106"/>
        <v>7.3247041128669815E-6</v>
      </c>
      <c r="V1228" s="46">
        <f t="shared" si="107"/>
        <v>1.7214345741167992E-12</v>
      </c>
      <c r="W1228" s="46">
        <f t="shared" si="108"/>
        <v>1.4812344009842224E-12</v>
      </c>
    </row>
    <row r="1229" spans="2:23" x14ac:dyDescent="0.15">
      <c r="B1229" s="155" t="s">
        <v>52</v>
      </c>
      <c r="C1229" s="41" t="s">
        <v>154</v>
      </c>
      <c r="D1229" s="46">
        <f>詳細表【係数】!G1208</f>
        <v>0</v>
      </c>
      <c r="E1229" s="46">
        <f>詳細表【係数】!H1208</f>
        <v>0</v>
      </c>
      <c r="F1229" s="46">
        <f>詳細表【係数】!I1208</f>
        <v>0</v>
      </c>
      <c r="G1229" s="46">
        <f>詳細表【係数】!AA1208</f>
        <v>0</v>
      </c>
      <c r="H1229" s="46">
        <f>詳細表【係数】!AE1208</f>
        <v>0</v>
      </c>
      <c r="I1229" s="46">
        <f>詳細表【係数】!M1208</f>
        <v>0</v>
      </c>
      <c r="J1229" s="46">
        <f>詳細表【係数】!N1208</f>
        <v>0</v>
      </c>
      <c r="K1229" s="46">
        <f>詳細表【係数】!O1208</f>
        <v>0</v>
      </c>
      <c r="L1229" s="46">
        <f>詳細表【係数】!AB1208</f>
        <v>0</v>
      </c>
      <c r="M1229" s="46">
        <f>詳細表【係数】!AF1208</f>
        <v>0</v>
      </c>
      <c r="N1229" s="46">
        <f>詳細表【係数】!U1208</f>
        <v>0</v>
      </c>
      <c r="O1229" s="46">
        <f>詳細表【係数】!V1208</f>
        <v>0</v>
      </c>
      <c r="P1229" s="46">
        <f>詳細表【係数】!W1208</f>
        <v>0</v>
      </c>
      <c r="Q1229" s="46">
        <f>詳細表【係数】!AC1208</f>
        <v>0</v>
      </c>
      <c r="R1229" s="46">
        <f>詳細表【係数】!AG1208</f>
        <v>0</v>
      </c>
      <c r="S1229" s="46">
        <f t="shared" si="104"/>
        <v>0</v>
      </c>
      <c r="T1229" s="46">
        <f t="shared" si="105"/>
        <v>0</v>
      </c>
      <c r="U1229" s="46">
        <f t="shared" si="106"/>
        <v>0</v>
      </c>
      <c r="V1229" s="46">
        <f t="shared" si="107"/>
        <v>0</v>
      </c>
      <c r="W1229" s="46">
        <f t="shared" si="108"/>
        <v>0</v>
      </c>
    </row>
    <row r="1230" spans="2:23" x14ac:dyDescent="0.15">
      <c r="B1230" s="163" t="s">
        <v>53</v>
      </c>
      <c r="C1230" s="62" t="s">
        <v>962</v>
      </c>
      <c r="D1230" s="67">
        <f>詳細表【係数】!G1209</f>
        <v>0</v>
      </c>
      <c r="E1230" s="67">
        <f>詳細表【係数】!H1209</f>
        <v>0</v>
      </c>
      <c r="F1230" s="67">
        <f>詳細表【係数】!I1209</f>
        <v>0</v>
      </c>
      <c r="G1230" s="67">
        <f>詳細表【係数】!AA1209</f>
        <v>0</v>
      </c>
      <c r="H1230" s="67">
        <f>詳細表【係数】!AE1209</f>
        <v>0</v>
      </c>
      <c r="I1230" s="67">
        <f>詳細表【係数】!M1209</f>
        <v>5.9833912141061043E-6</v>
      </c>
      <c r="J1230" s="67">
        <f>詳細表【係数】!N1209</f>
        <v>2.2519565328939908E-6</v>
      </c>
      <c r="K1230" s="67">
        <f>詳細表【係数】!O1209</f>
        <v>5.5318145187018702E-7</v>
      </c>
      <c r="L1230" s="67">
        <f>詳細表【係数】!AB1209</f>
        <v>1.1289417385105856E-13</v>
      </c>
      <c r="M1230" s="67">
        <f>詳細表【係数】!AF1209</f>
        <v>1.1289417385105856E-13</v>
      </c>
      <c r="N1230" s="67">
        <f>詳細表【係数】!U1209</f>
        <v>6.8691213250736057E-7</v>
      </c>
      <c r="O1230" s="67">
        <f>詳細表【係数】!V1209</f>
        <v>2.5853169364510519E-7</v>
      </c>
      <c r="P1230" s="67">
        <f>詳細表【係数】!W1209</f>
        <v>6.350697074124655E-8</v>
      </c>
      <c r="Q1230" s="67">
        <f>詳細表【係数】!AC1209</f>
        <v>1.2960606273723784E-14</v>
      </c>
      <c r="R1230" s="67">
        <f>詳細表【係数】!AG1209</f>
        <v>1.2960606273723784E-14</v>
      </c>
      <c r="S1230" s="67">
        <f t="shared" si="104"/>
        <v>6.6703033466134649E-6</v>
      </c>
      <c r="T1230" s="67">
        <f t="shared" si="105"/>
        <v>2.510488226539096E-6</v>
      </c>
      <c r="U1230" s="67">
        <f t="shared" si="106"/>
        <v>6.1668842261143358E-7</v>
      </c>
      <c r="V1230" s="67">
        <f t="shared" si="107"/>
        <v>1.2585478012478233E-13</v>
      </c>
      <c r="W1230" s="67">
        <f t="shared" si="108"/>
        <v>1.2585478012478233E-13</v>
      </c>
    </row>
    <row r="1231" spans="2:23" x14ac:dyDescent="0.15">
      <c r="B1231" s="155" t="s">
        <v>54</v>
      </c>
      <c r="C1231" s="41" t="s">
        <v>963</v>
      </c>
      <c r="D1231" s="46">
        <f>詳細表【係数】!G1210</f>
        <v>0</v>
      </c>
      <c r="E1231" s="46">
        <f>詳細表【係数】!H1210</f>
        <v>0</v>
      </c>
      <c r="F1231" s="46">
        <f>詳細表【係数】!I1210</f>
        <v>0</v>
      </c>
      <c r="G1231" s="46">
        <f>詳細表【係数】!AA1210</f>
        <v>0</v>
      </c>
      <c r="H1231" s="46">
        <f>詳細表【係数】!AE1210</f>
        <v>0</v>
      </c>
      <c r="I1231" s="46">
        <f>詳細表【係数】!M1210</f>
        <v>-7.8002778001208415E-22</v>
      </c>
      <c r="J1231" s="46">
        <f>詳細表【係数】!N1210</f>
        <v>0</v>
      </c>
      <c r="K1231" s="46">
        <f>詳細表【係数】!O1210</f>
        <v>0</v>
      </c>
      <c r="L1231" s="46">
        <f>詳細表【係数】!AB1210</f>
        <v>0</v>
      </c>
      <c r="M1231" s="46">
        <f>詳細表【係数】!AF1210</f>
        <v>0</v>
      </c>
      <c r="N1231" s="46">
        <f>詳細表【係数】!U1210</f>
        <v>-5.1491026151010272E-22</v>
      </c>
      <c r="O1231" s="46">
        <f>詳細表【係数】!V1210</f>
        <v>0</v>
      </c>
      <c r="P1231" s="46">
        <f>詳細表【係数】!W1210</f>
        <v>0</v>
      </c>
      <c r="Q1231" s="46">
        <f>詳細表【係数】!AC1210</f>
        <v>0</v>
      </c>
      <c r="R1231" s="46">
        <f>詳細表【係数】!AG1210</f>
        <v>0</v>
      </c>
      <c r="S1231" s="46">
        <f t="shared" si="104"/>
        <v>-1.2949380415221868E-21</v>
      </c>
      <c r="T1231" s="46">
        <f t="shared" si="105"/>
        <v>0</v>
      </c>
      <c r="U1231" s="46">
        <f t="shared" si="106"/>
        <v>0</v>
      </c>
      <c r="V1231" s="46">
        <f t="shared" si="107"/>
        <v>0</v>
      </c>
      <c r="W1231" s="46">
        <f t="shared" si="108"/>
        <v>0</v>
      </c>
    </row>
    <row r="1232" spans="2:23" x14ac:dyDescent="0.15">
      <c r="B1232" s="155" t="s">
        <v>55</v>
      </c>
      <c r="C1232" s="41" t="s">
        <v>964</v>
      </c>
      <c r="D1232" s="46">
        <f>詳細表【係数】!G1211</f>
        <v>0</v>
      </c>
      <c r="E1232" s="46">
        <f>詳細表【係数】!H1211</f>
        <v>0</v>
      </c>
      <c r="F1232" s="46">
        <f>詳細表【係数】!I1211</f>
        <v>0</v>
      </c>
      <c r="G1232" s="46">
        <f>詳細表【係数】!AA1211</f>
        <v>0</v>
      </c>
      <c r="H1232" s="46">
        <f>詳細表【係数】!AE1211</f>
        <v>0</v>
      </c>
      <c r="I1232" s="46">
        <f>詳細表【係数】!M1211</f>
        <v>5.0631288990429499E-20</v>
      </c>
      <c r="J1232" s="46">
        <f>詳細表【係数】!N1211</f>
        <v>0</v>
      </c>
      <c r="K1232" s="46">
        <f>詳細表【係数】!O1211</f>
        <v>0</v>
      </c>
      <c r="L1232" s="46">
        <f>詳細表【係数】!AB1211</f>
        <v>0</v>
      </c>
      <c r="M1232" s="46">
        <f>詳細表【係数】!AF1211</f>
        <v>0</v>
      </c>
      <c r="N1232" s="46">
        <f>詳細表【係数】!U1211</f>
        <v>1.5061848868574351E-20</v>
      </c>
      <c r="O1232" s="46">
        <f>詳細表【係数】!V1211</f>
        <v>0</v>
      </c>
      <c r="P1232" s="46">
        <f>詳細表【係数】!W1211</f>
        <v>0</v>
      </c>
      <c r="Q1232" s="46">
        <f>詳細表【係数】!AC1211</f>
        <v>0</v>
      </c>
      <c r="R1232" s="46">
        <f>詳細表【係数】!AG1211</f>
        <v>0</v>
      </c>
      <c r="S1232" s="46">
        <f t="shared" si="104"/>
        <v>6.5693137859003854E-20</v>
      </c>
      <c r="T1232" s="46">
        <f t="shared" si="105"/>
        <v>0</v>
      </c>
      <c r="U1232" s="46">
        <f t="shared" si="106"/>
        <v>0</v>
      </c>
      <c r="V1232" s="46">
        <f t="shared" si="107"/>
        <v>0</v>
      </c>
      <c r="W1232" s="46">
        <f t="shared" si="108"/>
        <v>0</v>
      </c>
    </row>
    <row r="1233" spans="2:23" x14ac:dyDescent="0.15">
      <c r="B1233" s="155" t="s">
        <v>56</v>
      </c>
      <c r="C1233" s="41" t="s">
        <v>155</v>
      </c>
      <c r="D1233" s="46">
        <f>詳細表【係数】!G1212</f>
        <v>0</v>
      </c>
      <c r="E1233" s="46">
        <f>詳細表【係数】!H1212</f>
        <v>0</v>
      </c>
      <c r="F1233" s="46">
        <f>詳細表【係数】!I1212</f>
        <v>0</v>
      </c>
      <c r="G1233" s="46">
        <f>詳細表【係数】!AA1212</f>
        <v>0</v>
      </c>
      <c r="H1233" s="46">
        <f>詳細表【係数】!AE1212</f>
        <v>0</v>
      </c>
      <c r="I1233" s="46">
        <f>詳細表【係数】!M1212</f>
        <v>7.1429438567754119E-21</v>
      </c>
      <c r="J1233" s="46">
        <f>詳細表【係数】!N1212</f>
        <v>0</v>
      </c>
      <c r="K1233" s="46">
        <f>詳細表【係数】!O1212</f>
        <v>0</v>
      </c>
      <c r="L1233" s="46">
        <f>詳細表【係数】!AB1212</f>
        <v>0</v>
      </c>
      <c r="M1233" s="46">
        <f>詳細表【係数】!AF1212</f>
        <v>0</v>
      </c>
      <c r="N1233" s="46">
        <f>詳細表【係数】!U1212</f>
        <v>2.7529021148210405E-21</v>
      </c>
      <c r="O1233" s="46">
        <f>詳細表【係数】!V1212</f>
        <v>0</v>
      </c>
      <c r="P1233" s="46">
        <f>詳細表【係数】!W1212</f>
        <v>0</v>
      </c>
      <c r="Q1233" s="46">
        <f>詳細表【係数】!AC1212</f>
        <v>0</v>
      </c>
      <c r="R1233" s="46">
        <f>詳細表【係数】!AG1212</f>
        <v>0</v>
      </c>
      <c r="S1233" s="46">
        <f t="shared" si="104"/>
        <v>9.8958459715964524E-21</v>
      </c>
      <c r="T1233" s="46">
        <f t="shared" si="105"/>
        <v>0</v>
      </c>
      <c r="U1233" s="46">
        <f t="shared" si="106"/>
        <v>0</v>
      </c>
      <c r="V1233" s="46">
        <f t="shared" si="107"/>
        <v>0</v>
      </c>
      <c r="W1233" s="46">
        <f t="shared" si="108"/>
        <v>0</v>
      </c>
    </row>
    <row r="1234" spans="2:23" x14ac:dyDescent="0.15">
      <c r="B1234" s="155" t="s">
        <v>57</v>
      </c>
      <c r="C1234" s="41" t="s">
        <v>156</v>
      </c>
      <c r="D1234" s="46">
        <f>詳細表【係数】!G1213</f>
        <v>0</v>
      </c>
      <c r="E1234" s="46">
        <f>詳細表【係数】!H1213</f>
        <v>0</v>
      </c>
      <c r="F1234" s="46">
        <f>詳細表【係数】!I1213</f>
        <v>0</v>
      </c>
      <c r="G1234" s="46">
        <f>詳細表【係数】!AA1213</f>
        <v>0</v>
      </c>
      <c r="H1234" s="46">
        <f>詳細表【係数】!AE1213</f>
        <v>0</v>
      </c>
      <c r="I1234" s="46">
        <f>詳細表【係数】!M1213</f>
        <v>0</v>
      </c>
      <c r="J1234" s="46">
        <f>詳細表【係数】!N1213</f>
        <v>0</v>
      </c>
      <c r="K1234" s="46">
        <f>詳細表【係数】!O1213</f>
        <v>0</v>
      </c>
      <c r="L1234" s="46">
        <f>詳細表【係数】!AB1213</f>
        <v>0</v>
      </c>
      <c r="M1234" s="46">
        <f>詳細表【係数】!AF1213</f>
        <v>0</v>
      </c>
      <c r="N1234" s="46">
        <f>詳細表【係数】!U1213</f>
        <v>0</v>
      </c>
      <c r="O1234" s="46">
        <f>詳細表【係数】!V1213</f>
        <v>0</v>
      </c>
      <c r="P1234" s="46">
        <f>詳細表【係数】!W1213</f>
        <v>0</v>
      </c>
      <c r="Q1234" s="46">
        <f>詳細表【係数】!AC1213</f>
        <v>0</v>
      </c>
      <c r="R1234" s="46">
        <f>詳細表【係数】!AG1213</f>
        <v>0</v>
      </c>
      <c r="S1234" s="46">
        <f t="shared" si="104"/>
        <v>0</v>
      </c>
      <c r="T1234" s="46">
        <f t="shared" si="105"/>
        <v>0</v>
      </c>
      <c r="U1234" s="46">
        <f t="shared" si="106"/>
        <v>0</v>
      </c>
      <c r="V1234" s="46">
        <f t="shared" si="107"/>
        <v>0</v>
      </c>
      <c r="W1234" s="46">
        <f t="shared" si="108"/>
        <v>0</v>
      </c>
    </row>
    <row r="1235" spans="2:23" x14ac:dyDescent="0.15">
      <c r="B1235" s="155" t="s">
        <v>58</v>
      </c>
      <c r="C1235" s="41" t="s">
        <v>965</v>
      </c>
      <c r="D1235" s="67">
        <f>詳細表【係数】!G1214</f>
        <v>0</v>
      </c>
      <c r="E1235" s="67">
        <f>詳細表【係数】!H1214</f>
        <v>0</v>
      </c>
      <c r="F1235" s="67">
        <f>詳細表【係数】!I1214</f>
        <v>0</v>
      </c>
      <c r="G1235" s="67">
        <f>詳細表【係数】!AA1214</f>
        <v>0</v>
      </c>
      <c r="H1235" s="67">
        <f>詳細表【係数】!AE1214</f>
        <v>0</v>
      </c>
      <c r="I1235" s="67">
        <f>詳細表【係数】!M1214</f>
        <v>1.5680385574247818E-6</v>
      </c>
      <c r="J1235" s="67">
        <f>詳細表【係数】!N1214</f>
        <v>8.2771164221435166E-7</v>
      </c>
      <c r="K1235" s="67">
        <f>詳細表【係数】!O1214</f>
        <v>2.7712036334765401E-7</v>
      </c>
      <c r="L1235" s="67">
        <f>詳細表【係数】!AB1214</f>
        <v>2.6738058008380136E-14</v>
      </c>
      <c r="M1235" s="67">
        <f>詳細表【係数】!AF1214</f>
        <v>2.6738058008380136E-14</v>
      </c>
      <c r="N1235" s="67">
        <f>詳細表【係数】!U1214</f>
        <v>2.4594851460619878E-5</v>
      </c>
      <c r="O1235" s="67">
        <f>詳細表【係数】!V1214</f>
        <v>1.2982745096473344E-5</v>
      </c>
      <c r="P1235" s="67">
        <f>詳細表【係数】!W1214</f>
        <v>4.3466623578709463E-6</v>
      </c>
      <c r="Q1235" s="67">
        <f>詳細表【係数】!AC1214</f>
        <v>4.1938928220079366E-13</v>
      </c>
      <c r="R1235" s="67">
        <f>詳細表【係数】!AG1214</f>
        <v>4.1938928220079366E-13</v>
      </c>
      <c r="S1235" s="67">
        <f t="shared" si="104"/>
        <v>2.616289001804466E-5</v>
      </c>
      <c r="T1235" s="67">
        <f t="shared" si="105"/>
        <v>1.3810456738687696E-5</v>
      </c>
      <c r="U1235" s="67">
        <f t="shared" si="106"/>
        <v>4.6237827212186006E-6</v>
      </c>
      <c r="V1235" s="67">
        <f t="shared" si="107"/>
        <v>4.4612734020917379E-13</v>
      </c>
      <c r="W1235" s="67">
        <f t="shared" si="108"/>
        <v>4.4612734020917379E-13</v>
      </c>
    </row>
    <row r="1236" spans="2:23" x14ac:dyDescent="0.15">
      <c r="B1236" s="162" t="s">
        <v>59</v>
      </c>
      <c r="C1236" s="116" t="s">
        <v>517</v>
      </c>
      <c r="D1236" s="46">
        <f>詳細表【係数】!G1215</f>
        <v>0</v>
      </c>
      <c r="E1236" s="46">
        <f>詳細表【係数】!H1215</f>
        <v>0</v>
      </c>
      <c r="F1236" s="46">
        <f>詳細表【係数】!I1215</f>
        <v>0</v>
      </c>
      <c r="G1236" s="46">
        <f>詳細表【係数】!AA1215</f>
        <v>0</v>
      </c>
      <c r="H1236" s="46">
        <f>詳細表【係数】!AE1215</f>
        <v>0</v>
      </c>
      <c r="I1236" s="46">
        <f>詳細表【係数】!M1215</f>
        <v>1.9264186914241726E-4</v>
      </c>
      <c r="J1236" s="46">
        <f>詳細表【係数】!N1215</f>
        <v>6.5746157909805407E-5</v>
      </c>
      <c r="K1236" s="46">
        <f>詳細表【係数】!O1215</f>
        <v>1.9325521365586414E-5</v>
      </c>
      <c r="L1236" s="46">
        <f>詳細表【係数】!AB1215</f>
        <v>2.0676768038403832E-12</v>
      </c>
      <c r="M1236" s="46">
        <f>詳細表【係数】!AF1215</f>
        <v>2.0577360499757656E-12</v>
      </c>
      <c r="N1236" s="46">
        <f>詳細表【係数】!U1215</f>
        <v>1.3670891111720621E-4</v>
      </c>
      <c r="O1236" s="46">
        <f>詳細表【係数】!V1215</f>
        <v>4.6656968695339196E-5</v>
      </c>
      <c r="P1236" s="46">
        <f>詳細表【係数】!W1215</f>
        <v>1.3714417298912589E-5</v>
      </c>
      <c r="Q1236" s="46">
        <f>詳細表【係数】!AC1215</f>
        <v>1.4673333769739867E-12</v>
      </c>
      <c r="R1236" s="46">
        <f>詳細表【係数】!AG1215</f>
        <v>1.4602788895846887E-12</v>
      </c>
      <c r="S1236" s="46">
        <f t="shared" si="104"/>
        <v>3.2935078025962347E-4</v>
      </c>
      <c r="T1236" s="46">
        <f t="shared" si="105"/>
        <v>1.124031266051446E-4</v>
      </c>
      <c r="U1236" s="46">
        <f t="shared" si="106"/>
        <v>3.3039938664499E-5</v>
      </c>
      <c r="V1236" s="46">
        <f t="shared" si="107"/>
        <v>3.5350101808143697E-12</v>
      </c>
      <c r="W1236" s="46">
        <f t="shared" si="108"/>
        <v>3.5180149395604543E-12</v>
      </c>
    </row>
    <row r="1237" spans="2:23" x14ac:dyDescent="0.15">
      <c r="B1237" s="155" t="s">
        <v>60</v>
      </c>
      <c r="C1237" s="41" t="s">
        <v>158</v>
      </c>
      <c r="D1237" s="46">
        <f>詳細表【係数】!G1216</f>
        <v>0</v>
      </c>
      <c r="E1237" s="46">
        <f>詳細表【係数】!H1216</f>
        <v>0</v>
      </c>
      <c r="F1237" s="46">
        <f>詳細表【係数】!I1216</f>
        <v>0</v>
      </c>
      <c r="G1237" s="46">
        <f>詳細表【係数】!AA1216</f>
        <v>0</v>
      </c>
      <c r="H1237" s="46">
        <f>詳細表【係数】!AE1216</f>
        <v>0</v>
      </c>
      <c r="I1237" s="46">
        <f>詳細表【係数】!M1216</f>
        <v>-6.9452137779336649E-19</v>
      </c>
      <c r="J1237" s="46">
        <f>詳細表【係数】!N1216</f>
        <v>0</v>
      </c>
      <c r="K1237" s="46">
        <f>詳細表【係数】!O1216</f>
        <v>0</v>
      </c>
      <c r="L1237" s="46">
        <f>詳細表【係数】!AB1216</f>
        <v>0</v>
      </c>
      <c r="M1237" s="46">
        <f>詳細表【係数】!AF1216</f>
        <v>0</v>
      </c>
      <c r="N1237" s="46">
        <f>詳細表【係数】!U1216</f>
        <v>-2.0995999615886934E-19</v>
      </c>
      <c r="O1237" s="46">
        <f>詳細表【係数】!V1216</f>
        <v>0</v>
      </c>
      <c r="P1237" s="46">
        <f>詳細表【係数】!W1216</f>
        <v>0</v>
      </c>
      <c r="Q1237" s="46">
        <f>詳細表【係数】!AC1216</f>
        <v>0</v>
      </c>
      <c r="R1237" s="46">
        <f>詳細表【係数】!AG1216</f>
        <v>0</v>
      </c>
      <c r="S1237" s="46">
        <f t="shared" si="104"/>
        <v>-9.0448137395223587E-19</v>
      </c>
      <c r="T1237" s="46">
        <f t="shared" si="105"/>
        <v>0</v>
      </c>
      <c r="U1237" s="46">
        <f t="shared" si="106"/>
        <v>0</v>
      </c>
      <c r="V1237" s="46">
        <f t="shared" si="107"/>
        <v>0</v>
      </c>
      <c r="W1237" s="46">
        <f t="shared" si="108"/>
        <v>0</v>
      </c>
    </row>
    <row r="1238" spans="2:23" x14ac:dyDescent="0.15">
      <c r="B1238" s="155" t="s">
        <v>61</v>
      </c>
      <c r="C1238" s="41" t="s">
        <v>159</v>
      </c>
      <c r="D1238" s="46">
        <f>詳細表【係数】!G1217</f>
        <v>0</v>
      </c>
      <c r="E1238" s="46">
        <f>詳細表【係数】!H1217</f>
        <v>0</v>
      </c>
      <c r="F1238" s="46">
        <f>詳細表【係数】!I1217</f>
        <v>0</v>
      </c>
      <c r="G1238" s="46">
        <f>詳細表【係数】!AA1217</f>
        <v>0</v>
      </c>
      <c r="H1238" s="46">
        <f>詳細表【係数】!AE1217</f>
        <v>0</v>
      </c>
      <c r="I1238" s="46">
        <f>詳細表【係数】!M1217</f>
        <v>-7.315436150867855E-20</v>
      </c>
      <c r="J1238" s="46">
        <f>詳細表【係数】!N1217</f>
        <v>0</v>
      </c>
      <c r="K1238" s="46">
        <f>詳細表【係数】!O1217</f>
        <v>0</v>
      </c>
      <c r="L1238" s="46">
        <f>詳細表【係数】!AB1217</f>
        <v>0</v>
      </c>
      <c r="M1238" s="46">
        <f>詳細表【係数】!AF1217</f>
        <v>0</v>
      </c>
      <c r="N1238" s="46">
        <f>詳細表【係数】!U1217</f>
        <v>-1.964317580845212E-20</v>
      </c>
      <c r="O1238" s="46">
        <f>詳細表【係数】!V1217</f>
        <v>0</v>
      </c>
      <c r="P1238" s="46">
        <f>詳細表【係数】!W1217</f>
        <v>0</v>
      </c>
      <c r="Q1238" s="46">
        <f>詳細表【係数】!AC1217</f>
        <v>0</v>
      </c>
      <c r="R1238" s="46">
        <f>詳細表【係数】!AG1217</f>
        <v>0</v>
      </c>
      <c r="S1238" s="46">
        <f t="shared" si="104"/>
        <v>-9.2797537317130667E-20</v>
      </c>
      <c r="T1238" s="46">
        <f t="shared" si="105"/>
        <v>0</v>
      </c>
      <c r="U1238" s="46">
        <f t="shared" si="106"/>
        <v>0</v>
      </c>
      <c r="V1238" s="46">
        <f t="shared" si="107"/>
        <v>0</v>
      </c>
      <c r="W1238" s="46">
        <f t="shared" si="108"/>
        <v>0</v>
      </c>
    </row>
    <row r="1239" spans="2:23" x14ac:dyDescent="0.15">
      <c r="B1239" s="155" t="s">
        <v>62</v>
      </c>
      <c r="C1239" s="41" t="s">
        <v>160</v>
      </c>
      <c r="D1239" s="46">
        <f>詳細表【係数】!G1218</f>
        <v>0</v>
      </c>
      <c r="E1239" s="46">
        <f>詳細表【係数】!H1218</f>
        <v>0</v>
      </c>
      <c r="F1239" s="46">
        <f>詳細表【係数】!I1218</f>
        <v>0</v>
      </c>
      <c r="G1239" s="46">
        <f>詳細表【係数】!AA1218</f>
        <v>0</v>
      </c>
      <c r="H1239" s="46">
        <f>詳細表【係数】!AE1218</f>
        <v>0</v>
      </c>
      <c r="I1239" s="46">
        <f>詳細表【係数】!M1218</f>
        <v>8.0942048848784418E-5</v>
      </c>
      <c r="J1239" s="46">
        <f>詳細表【係数】!N1218</f>
        <v>2.8939186933309291E-5</v>
      </c>
      <c r="K1239" s="46">
        <f>詳細表【係数】!O1218</f>
        <v>1.8876607083149437E-5</v>
      </c>
      <c r="L1239" s="46">
        <f>詳細表【係数】!AB1218</f>
        <v>4.5727111190370178E-12</v>
      </c>
      <c r="M1239" s="46">
        <f>詳細表【係数】!AF1218</f>
        <v>4.3111722911954167E-12</v>
      </c>
      <c r="N1239" s="46">
        <f>詳細表【係数】!U1218</f>
        <v>2.4207155970982962E-5</v>
      </c>
      <c r="O1239" s="46">
        <f>詳細表【係数】!V1218</f>
        <v>8.6547773590064081E-6</v>
      </c>
      <c r="P1239" s="46">
        <f>詳細表【係数】!W1218</f>
        <v>5.6453843010377742E-6</v>
      </c>
      <c r="Q1239" s="46">
        <f>詳細表【係数】!AC1218</f>
        <v>1.3675503998616599E-12</v>
      </c>
      <c r="R1239" s="46">
        <f>詳細表【係数】!AG1218</f>
        <v>1.2893325725632992E-12</v>
      </c>
      <c r="S1239" s="46">
        <f t="shared" si="104"/>
        <v>1.0514920481976738E-4</v>
      </c>
      <c r="T1239" s="46">
        <f t="shared" si="105"/>
        <v>3.7593964292315699E-5</v>
      </c>
      <c r="U1239" s="46">
        <f t="shared" si="106"/>
        <v>2.4521991384187211E-5</v>
      </c>
      <c r="V1239" s="46">
        <f t="shared" si="107"/>
        <v>5.9402615188986779E-12</v>
      </c>
      <c r="W1239" s="46">
        <f t="shared" si="108"/>
        <v>5.6005048637587158E-12</v>
      </c>
    </row>
    <row r="1240" spans="2:23" x14ac:dyDescent="0.15">
      <c r="B1240" s="163" t="s">
        <v>63</v>
      </c>
      <c r="C1240" s="62" t="s">
        <v>161</v>
      </c>
      <c r="D1240" s="67">
        <f>詳細表【係数】!G1219</f>
        <v>0</v>
      </c>
      <c r="E1240" s="67">
        <f>詳細表【係数】!H1219</f>
        <v>0</v>
      </c>
      <c r="F1240" s="67">
        <f>詳細表【係数】!I1219</f>
        <v>0</v>
      </c>
      <c r="G1240" s="67">
        <f>詳細表【係数】!AA1219</f>
        <v>0</v>
      </c>
      <c r="H1240" s="67">
        <f>詳細表【係数】!AE1219</f>
        <v>0</v>
      </c>
      <c r="I1240" s="67">
        <f>詳細表【係数】!M1219</f>
        <v>2.0657961828521778E-5</v>
      </c>
      <c r="J1240" s="67">
        <f>詳細表【係数】!N1219</f>
        <v>1.0656624811069058E-5</v>
      </c>
      <c r="K1240" s="67">
        <f>詳細表【係数】!O1219</f>
        <v>6.6633646974539688E-6</v>
      </c>
      <c r="L1240" s="67">
        <f>詳細表【係数】!AB1219</f>
        <v>1.1496277080988288E-12</v>
      </c>
      <c r="M1240" s="67">
        <f>詳細表【係数】!AF1219</f>
        <v>1.1213581742931196E-12</v>
      </c>
      <c r="N1240" s="67">
        <f>詳細表【係数】!U1219</f>
        <v>2.8014316872805775E-5</v>
      </c>
      <c r="O1240" s="67">
        <f>詳細表【係数】!V1219</f>
        <v>1.4451477194604489E-5</v>
      </c>
      <c r="P1240" s="67">
        <f>詳細表【係数】!W1219</f>
        <v>9.0362065543084892E-6</v>
      </c>
      <c r="Q1240" s="67">
        <f>詳細表【係数】!AC1219</f>
        <v>1.5590131866722794E-12</v>
      </c>
      <c r="R1240" s="67">
        <f>詳細表【係数】!AG1219</f>
        <v>1.5206767968360757E-12</v>
      </c>
      <c r="S1240" s="67">
        <f t="shared" si="104"/>
        <v>4.8672278701327557E-5</v>
      </c>
      <c r="T1240" s="67">
        <f t="shared" si="105"/>
        <v>2.5108102005673545E-5</v>
      </c>
      <c r="U1240" s="67">
        <f t="shared" si="106"/>
        <v>1.569957125176246E-5</v>
      </c>
      <c r="V1240" s="67">
        <f t="shared" si="107"/>
        <v>2.708640894771108E-12</v>
      </c>
      <c r="W1240" s="67">
        <f t="shared" si="108"/>
        <v>2.6420349711291952E-12</v>
      </c>
    </row>
    <row r="1241" spans="2:23" x14ac:dyDescent="0.15">
      <c r="B1241" s="155" t="s">
        <v>64</v>
      </c>
      <c r="C1241" s="41" t="s">
        <v>950</v>
      </c>
      <c r="D1241" s="46">
        <f>詳細表【係数】!G1220</f>
        <v>0</v>
      </c>
      <c r="E1241" s="46">
        <f>詳細表【係数】!H1220</f>
        <v>0</v>
      </c>
      <c r="F1241" s="46">
        <f>詳細表【係数】!I1220</f>
        <v>0</v>
      </c>
      <c r="G1241" s="46">
        <f>詳細表【係数】!AA1220</f>
        <v>0</v>
      </c>
      <c r="H1241" s="46">
        <f>詳細表【係数】!AE1220</f>
        <v>0</v>
      </c>
      <c r="I1241" s="46">
        <f>詳細表【係数】!M1220</f>
        <v>0</v>
      </c>
      <c r="J1241" s="46">
        <f>詳細表【係数】!N1220</f>
        <v>0</v>
      </c>
      <c r="K1241" s="46">
        <f>詳細表【係数】!O1220</f>
        <v>0</v>
      </c>
      <c r="L1241" s="46">
        <f>詳細表【係数】!AB1220</f>
        <v>0</v>
      </c>
      <c r="M1241" s="46">
        <f>詳細表【係数】!AF1220</f>
        <v>0</v>
      </c>
      <c r="N1241" s="46">
        <f>詳細表【係数】!U1220</f>
        <v>0</v>
      </c>
      <c r="O1241" s="46">
        <f>詳細表【係数】!V1220</f>
        <v>0</v>
      </c>
      <c r="P1241" s="46">
        <f>詳細表【係数】!W1220</f>
        <v>0</v>
      </c>
      <c r="Q1241" s="46">
        <f>詳細表【係数】!AC1220</f>
        <v>0</v>
      </c>
      <c r="R1241" s="46">
        <f>詳細表【係数】!AG1220</f>
        <v>0</v>
      </c>
      <c r="S1241" s="46">
        <f t="shared" si="104"/>
        <v>0</v>
      </c>
      <c r="T1241" s="46">
        <f t="shared" si="105"/>
        <v>0</v>
      </c>
      <c r="U1241" s="46">
        <f t="shared" si="106"/>
        <v>0</v>
      </c>
      <c r="V1241" s="46">
        <f t="shared" si="107"/>
        <v>0</v>
      </c>
      <c r="W1241" s="46">
        <f t="shared" si="108"/>
        <v>0</v>
      </c>
    </row>
    <row r="1242" spans="2:23" x14ac:dyDescent="0.15">
      <c r="B1242" s="155" t="s">
        <v>65</v>
      </c>
      <c r="C1242" s="41" t="s">
        <v>162</v>
      </c>
      <c r="D1242" s="46">
        <f>詳細表【係数】!G1221</f>
        <v>0</v>
      </c>
      <c r="E1242" s="46">
        <f>詳細表【係数】!H1221</f>
        <v>0</v>
      </c>
      <c r="F1242" s="46">
        <f>詳細表【係数】!I1221</f>
        <v>0</v>
      </c>
      <c r="G1242" s="46">
        <f>詳細表【係数】!AA1221</f>
        <v>0</v>
      </c>
      <c r="H1242" s="46">
        <f>詳細表【係数】!AE1221</f>
        <v>0</v>
      </c>
      <c r="I1242" s="46">
        <f>詳細表【係数】!M1221</f>
        <v>6.7841398037615714E-21</v>
      </c>
      <c r="J1242" s="46">
        <f>詳細表【係数】!N1221</f>
        <v>0</v>
      </c>
      <c r="K1242" s="46">
        <f>詳細表【係数】!O1221</f>
        <v>0</v>
      </c>
      <c r="L1242" s="46">
        <f>詳細表【係数】!AB1221</f>
        <v>0</v>
      </c>
      <c r="M1242" s="46">
        <f>詳細表【係数】!AF1221</f>
        <v>0</v>
      </c>
      <c r="N1242" s="46">
        <f>詳細表【係数】!U1221</f>
        <v>4.2973701014668413E-21</v>
      </c>
      <c r="O1242" s="46">
        <f>詳細表【係数】!V1221</f>
        <v>0</v>
      </c>
      <c r="P1242" s="46">
        <f>詳細表【係数】!W1221</f>
        <v>0</v>
      </c>
      <c r="Q1242" s="46">
        <f>詳細表【係数】!AC1221</f>
        <v>0</v>
      </c>
      <c r="R1242" s="46">
        <f>詳細表【係数】!AG1221</f>
        <v>0</v>
      </c>
      <c r="S1242" s="46">
        <f t="shared" si="104"/>
        <v>1.1081509905228413E-20</v>
      </c>
      <c r="T1242" s="46">
        <f t="shared" si="105"/>
        <v>0</v>
      </c>
      <c r="U1242" s="46">
        <f t="shared" si="106"/>
        <v>0</v>
      </c>
      <c r="V1242" s="46">
        <f t="shared" si="107"/>
        <v>0</v>
      </c>
      <c r="W1242" s="46">
        <f t="shared" si="108"/>
        <v>0</v>
      </c>
    </row>
    <row r="1243" spans="2:23" x14ac:dyDescent="0.15">
      <c r="B1243" s="155" t="s">
        <v>66</v>
      </c>
      <c r="C1243" s="41" t="s">
        <v>163</v>
      </c>
      <c r="D1243" s="46">
        <f>詳細表【係数】!G1222</f>
        <v>0</v>
      </c>
      <c r="E1243" s="46">
        <f>詳細表【係数】!H1222</f>
        <v>0</v>
      </c>
      <c r="F1243" s="46">
        <f>詳細表【係数】!I1222</f>
        <v>0</v>
      </c>
      <c r="G1243" s="46">
        <f>詳細表【係数】!AA1222</f>
        <v>0</v>
      </c>
      <c r="H1243" s="46">
        <f>詳細表【係数】!AE1222</f>
        <v>0</v>
      </c>
      <c r="I1243" s="46">
        <f>詳細表【係数】!M1222</f>
        <v>2.426007930828598E-5</v>
      </c>
      <c r="J1243" s="46">
        <f>詳細表【係数】!N1222</f>
        <v>1.1296353640487775E-5</v>
      </c>
      <c r="K1243" s="46">
        <f>詳細表【係数】!O1222</f>
        <v>4.3534312138936114E-6</v>
      </c>
      <c r="L1243" s="46">
        <f>詳細表【係数】!AB1222</f>
        <v>9.3156605240038118E-13</v>
      </c>
      <c r="M1243" s="46">
        <f>詳細表【係数】!AF1222</f>
        <v>9.3156605240038118E-13</v>
      </c>
      <c r="N1243" s="46">
        <f>詳細表【係数】!U1222</f>
        <v>5.6343732726312253E-6</v>
      </c>
      <c r="O1243" s="46">
        <f>詳細表【係数】!V1222</f>
        <v>2.6235640956217307E-6</v>
      </c>
      <c r="P1243" s="46">
        <f>詳細表【係数】!W1222</f>
        <v>1.0110789896479396E-6</v>
      </c>
      <c r="Q1243" s="46">
        <f>詳細表【係数】!AC1222</f>
        <v>2.163550580620968E-13</v>
      </c>
      <c r="R1243" s="46">
        <f>詳細表【係数】!AG1222</f>
        <v>2.163550580620968E-13</v>
      </c>
      <c r="S1243" s="46">
        <f t="shared" si="104"/>
        <v>2.9894452580917206E-5</v>
      </c>
      <c r="T1243" s="46">
        <f t="shared" si="105"/>
        <v>1.3919917736109506E-5</v>
      </c>
      <c r="U1243" s="46">
        <f t="shared" si="106"/>
        <v>5.3645102035415513E-6</v>
      </c>
      <c r="V1243" s="46">
        <f t="shared" si="107"/>
        <v>1.1479211104624779E-12</v>
      </c>
      <c r="W1243" s="46">
        <f t="shared" si="108"/>
        <v>1.1479211104624779E-12</v>
      </c>
    </row>
    <row r="1244" spans="2:23" x14ac:dyDescent="0.15">
      <c r="B1244" s="155" t="s">
        <v>67</v>
      </c>
      <c r="C1244" s="41" t="s">
        <v>164</v>
      </c>
      <c r="D1244" s="46">
        <f>詳細表【係数】!G1223</f>
        <v>0</v>
      </c>
      <c r="E1244" s="46">
        <f>詳細表【係数】!H1223</f>
        <v>0</v>
      </c>
      <c r="F1244" s="46">
        <f>詳細表【係数】!I1223</f>
        <v>0</v>
      </c>
      <c r="G1244" s="46">
        <f>詳細表【係数】!AA1223</f>
        <v>0</v>
      </c>
      <c r="H1244" s="46">
        <f>詳細表【係数】!AE1223</f>
        <v>0</v>
      </c>
      <c r="I1244" s="46">
        <f>詳細表【係数】!M1223</f>
        <v>2.1265128303161543E-6</v>
      </c>
      <c r="J1244" s="46">
        <f>詳細表【係数】!N1223</f>
        <v>1.0136377824507001E-6</v>
      </c>
      <c r="K1244" s="46">
        <f>詳細表【係数】!O1223</f>
        <v>8.0098649941908478E-7</v>
      </c>
      <c r="L1244" s="46">
        <f>詳細表【係数】!AB1223</f>
        <v>0</v>
      </c>
      <c r="M1244" s="46">
        <f>詳細表【係数】!AF1223</f>
        <v>0</v>
      </c>
      <c r="N1244" s="46">
        <f>詳細表【係数】!U1223</f>
        <v>7.3257289512153623E-8</v>
      </c>
      <c r="O1244" s="46">
        <f>詳細表【係数】!V1223</f>
        <v>3.4919308000793222E-8</v>
      </c>
      <c r="P1244" s="46">
        <f>詳細表【係数】!W1223</f>
        <v>2.7593579049577864E-8</v>
      </c>
      <c r="Q1244" s="46">
        <f>詳細表【係数】!AC1223</f>
        <v>0</v>
      </c>
      <c r="R1244" s="46">
        <f>詳細表【係数】!AG1223</f>
        <v>0</v>
      </c>
      <c r="S1244" s="46">
        <f t="shared" si="104"/>
        <v>2.1997701198283078E-6</v>
      </c>
      <c r="T1244" s="46">
        <f t="shared" si="105"/>
        <v>1.0485570904514933E-6</v>
      </c>
      <c r="U1244" s="46">
        <f t="shared" si="106"/>
        <v>8.2858007846866263E-7</v>
      </c>
      <c r="V1244" s="46">
        <f t="shared" si="107"/>
        <v>0</v>
      </c>
      <c r="W1244" s="46">
        <f t="shared" si="108"/>
        <v>0</v>
      </c>
    </row>
    <row r="1245" spans="2:23" x14ac:dyDescent="0.15">
      <c r="B1245" s="155" t="s">
        <v>68</v>
      </c>
      <c r="C1245" s="41" t="s">
        <v>208</v>
      </c>
      <c r="D1245" s="67">
        <f>詳細表【係数】!G1224</f>
        <v>0</v>
      </c>
      <c r="E1245" s="67">
        <f>詳細表【係数】!H1224</f>
        <v>0</v>
      </c>
      <c r="F1245" s="67">
        <f>詳細表【係数】!I1224</f>
        <v>0</v>
      </c>
      <c r="G1245" s="67">
        <f>詳細表【係数】!AA1224</f>
        <v>0</v>
      </c>
      <c r="H1245" s="67">
        <f>詳細表【係数】!AE1224</f>
        <v>0</v>
      </c>
      <c r="I1245" s="67">
        <f>詳細表【係数】!M1224</f>
        <v>1.881871209281472E-6</v>
      </c>
      <c r="J1245" s="67">
        <f>詳細表【係数】!N1224</f>
        <v>9.2409328696862788E-7</v>
      </c>
      <c r="K1245" s="67">
        <f>詳細表【係数】!O1224</f>
        <v>5.2572091590794738E-7</v>
      </c>
      <c r="L1245" s="67">
        <f>詳細表【係数】!AB1224</f>
        <v>8.5930192204633418E-14</v>
      </c>
      <c r="M1245" s="67">
        <f>詳細表【係数】!AF1224</f>
        <v>7.7337172984170085E-14</v>
      </c>
      <c r="N1245" s="67">
        <f>詳細表【係数】!U1224</f>
        <v>1.2696735767656663E-6</v>
      </c>
      <c r="O1245" s="67">
        <f>詳細表【係数】!V1224</f>
        <v>6.2347349975059258E-7</v>
      </c>
      <c r="P1245" s="67">
        <f>詳細表【係数】!W1224</f>
        <v>3.5469693802065514E-7</v>
      </c>
      <c r="Q1245" s="67">
        <f>詳細表【係数】!AC1224</f>
        <v>5.7975962409391147E-14</v>
      </c>
      <c r="R1245" s="67">
        <f>詳細表【係数】!AG1224</f>
        <v>5.2178366168452035E-14</v>
      </c>
      <c r="S1245" s="67">
        <f t="shared" si="104"/>
        <v>3.1515447860471381E-6</v>
      </c>
      <c r="T1245" s="67">
        <f t="shared" si="105"/>
        <v>1.5475667867192206E-6</v>
      </c>
      <c r="U1245" s="67">
        <f t="shared" si="106"/>
        <v>8.8041785392860258E-7</v>
      </c>
      <c r="V1245" s="67">
        <f t="shared" si="107"/>
        <v>1.4390615461402455E-13</v>
      </c>
      <c r="W1245" s="67">
        <f t="shared" si="108"/>
        <v>1.2951553915262213E-13</v>
      </c>
    </row>
    <row r="1246" spans="2:23" x14ac:dyDescent="0.15">
      <c r="B1246" s="162" t="s">
        <v>69</v>
      </c>
      <c r="C1246" s="116" t="s">
        <v>165</v>
      </c>
      <c r="D1246" s="46">
        <f>詳細表【係数】!G1225</f>
        <v>0</v>
      </c>
      <c r="E1246" s="46">
        <f>詳細表【係数】!H1225</f>
        <v>0</v>
      </c>
      <c r="F1246" s="46">
        <f>詳細表【係数】!I1225</f>
        <v>0</v>
      </c>
      <c r="G1246" s="46">
        <f>詳細表【係数】!AA1225</f>
        <v>0</v>
      </c>
      <c r="H1246" s="46">
        <f>詳細表【係数】!AE1225</f>
        <v>0</v>
      </c>
      <c r="I1246" s="46">
        <f>詳細表【係数】!M1225</f>
        <v>0</v>
      </c>
      <c r="J1246" s="46">
        <f>詳細表【係数】!N1225</f>
        <v>0</v>
      </c>
      <c r="K1246" s="46">
        <f>詳細表【係数】!O1225</f>
        <v>0</v>
      </c>
      <c r="L1246" s="46">
        <f>詳細表【係数】!AB1225</f>
        <v>0</v>
      </c>
      <c r="M1246" s="46">
        <f>詳細表【係数】!AF1225</f>
        <v>0</v>
      </c>
      <c r="N1246" s="46">
        <f>詳細表【係数】!U1225</f>
        <v>0</v>
      </c>
      <c r="O1246" s="46">
        <f>詳細表【係数】!V1225</f>
        <v>0</v>
      </c>
      <c r="P1246" s="46">
        <f>詳細表【係数】!W1225</f>
        <v>0</v>
      </c>
      <c r="Q1246" s="46">
        <f>詳細表【係数】!AC1225</f>
        <v>0</v>
      </c>
      <c r="R1246" s="46">
        <f>詳細表【係数】!AG1225</f>
        <v>0</v>
      </c>
      <c r="S1246" s="46">
        <f t="shared" si="104"/>
        <v>0</v>
      </c>
      <c r="T1246" s="46">
        <f t="shared" si="105"/>
        <v>0</v>
      </c>
      <c r="U1246" s="46">
        <f t="shared" si="106"/>
        <v>0</v>
      </c>
      <c r="V1246" s="46">
        <f t="shared" si="107"/>
        <v>0</v>
      </c>
      <c r="W1246" s="46">
        <f t="shared" si="108"/>
        <v>0</v>
      </c>
    </row>
    <row r="1247" spans="2:23" x14ac:dyDescent="0.15">
      <c r="B1247" s="155" t="s">
        <v>70</v>
      </c>
      <c r="C1247" s="41" t="s">
        <v>166</v>
      </c>
      <c r="D1247" s="46">
        <f>詳細表【係数】!G1226</f>
        <v>0</v>
      </c>
      <c r="E1247" s="46">
        <f>詳細表【係数】!H1226</f>
        <v>0</v>
      </c>
      <c r="F1247" s="46">
        <f>詳細表【係数】!I1226</f>
        <v>0</v>
      </c>
      <c r="G1247" s="46">
        <f>詳細表【係数】!AA1226</f>
        <v>0</v>
      </c>
      <c r="H1247" s="46">
        <f>詳細表【係数】!AE1226</f>
        <v>0</v>
      </c>
      <c r="I1247" s="46">
        <f>詳細表【係数】!M1226</f>
        <v>3.5296433451352843E-5</v>
      </c>
      <c r="J1247" s="46">
        <f>詳細表【係数】!N1226</f>
        <v>7.6268159624770622E-6</v>
      </c>
      <c r="K1247" s="46">
        <f>詳細表【係数】!O1226</f>
        <v>1.9057185787587705E-6</v>
      </c>
      <c r="L1247" s="46">
        <f>詳細表【係数】!AB1226</f>
        <v>2.5654688092198696E-13</v>
      </c>
      <c r="M1247" s="46">
        <f>詳細表【係数】!AF1226</f>
        <v>2.5654688092198696E-13</v>
      </c>
      <c r="N1247" s="46">
        <f>詳細表【係数】!U1226</f>
        <v>2.1403561194963989E-5</v>
      </c>
      <c r="O1247" s="46">
        <f>詳細表【係数】!V1226</f>
        <v>4.6248588373834485E-6</v>
      </c>
      <c r="P1247" s="46">
        <f>詳細表【係数】!W1226</f>
        <v>1.1556171610670135E-6</v>
      </c>
      <c r="Q1247" s="46">
        <f>詳細表【係数】!AC1226</f>
        <v>1.5556860363126653E-13</v>
      </c>
      <c r="R1247" s="46">
        <f>詳細表【係数】!AG1226</f>
        <v>1.5556860363126653E-13</v>
      </c>
      <c r="S1247" s="46">
        <f t="shared" si="104"/>
        <v>5.6699994646316828E-5</v>
      </c>
      <c r="T1247" s="46">
        <f t="shared" si="105"/>
        <v>1.2251674799860511E-5</v>
      </c>
      <c r="U1247" s="46">
        <f t="shared" si="106"/>
        <v>3.0613357398257842E-6</v>
      </c>
      <c r="V1247" s="46">
        <f t="shared" si="107"/>
        <v>4.1211548455325347E-13</v>
      </c>
      <c r="W1247" s="46">
        <f t="shared" si="108"/>
        <v>4.1211548455325347E-13</v>
      </c>
    </row>
    <row r="1248" spans="2:23" x14ac:dyDescent="0.15">
      <c r="B1248" s="155" t="s">
        <v>71</v>
      </c>
      <c r="C1248" s="41" t="s">
        <v>966</v>
      </c>
      <c r="D1248" s="46">
        <f>詳細表【係数】!G1227</f>
        <v>0</v>
      </c>
      <c r="E1248" s="46">
        <f>詳細表【係数】!H1227</f>
        <v>0</v>
      </c>
      <c r="F1248" s="46">
        <f>詳細表【係数】!I1227</f>
        <v>0</v>
      </c>
      <c r="G1248" s="46">
        <f>詳細表【係数】!AA1227</f>
        <v>0</v>
      </c>
      <c r="H1248" s="46">
        <f>詳細表【係数】!AE1227</f>
        <v>0</v>
      </c>
      <c r="I1248" s="46">
        <f>詳細表【係数】!M1227</f>
        <v>3.9716237102842512E-7</v>
      </c>
      <c r="J1248" s="46">
        <f>詳細表【係数】!N1227</f>
        <v>1.5935298691814228E-7</v>
      </c>
      <c r="K1248" s="46">
        <f>詳細表【係数】!O1227</f>
        <v>7.4400628911723202E-8</v>
      </c>
      <c r="L1248" s="46">
        <f>詳細表【係数】!AB1227</f>
        <v>2.0194696831953821E-14</v>
      </c>
      <c r="M1248" s="46">
        <f>詳細表【係数】!AF1227</f>
        <v>1.8511805429291003E-14</v>
      </c>
      <c r="N1248" s="46">
        <f>詳細表【係数】!U1227</f>
        <v>1.1926647711849005E-7</v>
      </c>
      <c r="O1248" s="46">
        <f>詳細表【係数】!V1227</f>
        <v>4.7853147111651796E-8</v>
      </c>
      <c r="P1248" s="46">
        <f>詳細表【係数】!W1227</f>
        <v>2.2342249802578156E-8</v>
      </c>
      <c r="Q1248" s="46">
        <f>詳細表【係数】!AC1227</f>
        <v>6.0643971416181385E-15</v>
      </c>
      <c r="R1248" s="46">
        <f>詳細表【係数】!AG1227</f>
        <v>5.5590307131499601E-15</v>
      </c>
      <c r="S1248" s="46">
        <f t="shared" si="104"/>
        <v>5.1642884814691519E-7</v>
      </c>
      <c r="T1248" s="46">
        <f t="shared" si="105"/>
        <v>2.0720613402979409E-7</v>
      </c>
      <c r="U1248" s="46">
        <f t="shared" si="106"/>
        <v>9.6742878714301365E-8</v>
      </c>
      <c r="V1248" s="46">
        <f t="shared" si="107"/>
        <v>2.625909397357196E-14</v>
      </c>
      <c r="W1248" s="46">
        <f t="shared" si="108"/>
        <v>2.4070836142440962E-14</v>
      </c>
    </row>
    <row r="1249" spans="2:23" x14ac:dyDescent="0.15">
      <c r="B1249" s="155" t="s">
        <v>72</v>
      </c>
      <c r="C1249" s="41" t="s">
        <v>967</v>
      </c>
      <c r="D1249" s="46">
        <f>詳細表【係数】!G1228</f>
        <v>0</v>
      </c>
      <c r="E1249" s="46">
        <f>詳細表【係数】!H1228</f>
        <v>0</v>
      </c>
      <c r="F1249" s="46">
        <f>詳細表【係数】!I1228</f>
        <v>0</v>
      </c>
      <c r="G1249" s="46">
        <f>詳細表【係数】!AA1228</f>
        <v>0</v>
      </c>
      <c r="H1249" s="46">
        <f>詳細表【係数】!AE1228</f>
        <v>0</v>
      </c>
      <c r="I1249" s="46">
        <f>詳細表【係数】!M1228</f>
        <v>1.3953215775437187E-5</v>
      </c>
      <c r="J1249" s="46">
        <f>詳細表【係数】!N1228</f>
        <v>3.8125625441312145E-6</v>
      </c>
      <c r="K1249" s="46">
        <f>詳細表【係数】!O1228</f>
        <v>1.3852553078100027E-6</v>
      </c>
      <c r="L1249" s="46">
        <f>詳細表【係数】!AB1228</f>
        <v>2.8506250573355393E-13</v>
      </c>
      <c r="M1249" s="46">
        <f>詳細表【係数】!AF1228</f>
        <v>2.4349089031407734E-13</v>
      </c>
      <c r="N1249" s="46">
        <f>詳細表【係数】!U1228</f>
        <v>4.9433948865346398E-6</v>
      </c>
      <c r="O1249" s="46">
        <f>詳細表【係数】!V1228</f>
        <v>1.3507282112292298E-6</v>
      </c>
      <c r="P1249" s="46">
        <f>詳細表【係数】!W1228</f>
        <v>4.9077317482810697E-7</v>
      </c>
      <c r="Q1249" s="46">
        <f>詳細表【係数】!AC1228</f>
        <v>1.0099295788621524E-13</v>
      </c>
      <c r="R1249" s="46">
        <f>詳細表【係数】!AG1228</f>
        <v>8.6264818194475513E-14</v>
      </c>
      <c r="S1249" s="46">
        <f t="shared" si="104"/>
        <v>1.8896610661971826E-5</v>
      </c>
      <c r="T1249" s="46">
        <f t="shared" si="105"/>
        <v>5.1632907553604445E-6</v>
      </c>
      <c r="U1249" s="46">
        <f t="shared" si="106"/>
        <v>1.8760284826381096E-6</v>
      </c>
      <c r="V1249" s="46">
        <f t="shared" si="107"/>
        <v>3.8605546361976918E-13</v>
      </c>
      <c r="W1249" s="46">
        <f t="shared" si="108"/>
        <v>3.2975570850855284E-13</v>
      </c>
    </row>
    <row r="1250" spans="2:23" x14ac:dyDescent="0.15">
      <c r="B1250" s="163" t="s">
        <v>73</v>
      </c>
      <c r="C1250" s="62" t="s">
        <v>167</v>
      </c>
      <c r="D1250" s="67">
        <f>詳細表【係数】!G1229</f>
        <v>0</v>
      </c>
      <c r="E1250" s="67">
        <f>詳細表【係数】!H1229</f>
        <v>0</v>
      </c>
      <c r="F1250" s="67">
        <f>詳細表【係数】!I1229</f>
        <v>0</v>
      </c>
      <c r="G1250" s="67">
        <f>詳細表【係数】!AA1229</f>
        <v>0</v>
      </c>
      <c r="H1250" s="67">
        <f>詳細表【係数】!AE1229</f>
        <v>0</v>
      </c>
      <c r="I1250" s="67">
        <f>詳細表【係数】!M1229</f>
        <v>7.3615321096982693E-21</v>
      </c>
      <c r="J1250" s="67">
        <f>詳細表【係数】!N1229</f>
        <v>0</v>
      </c>
      <c r="K1250" s="67">
        <f>詳細表【係数】!O1229</f>
        <v>0</v>
      </c>
      <c r="L1250" s="67">
        <f>詳細表【係数】!AB1229</f>
        <v>0</v>
      </c>
      <c r="M1250" s="67">
        <f>詳細表【係数】!AF1229</f>
        <v>0</v>
      </c>
      <c r="N1250" s="67">
        <f>詳細表【係数】!U1229</f>
        <v>2.4261040784637374E-21</v>
      </c>
      <c r="O1250" s="67">
        <f>詳細表【係数】!V1229</f>
        <v>0</v>
      </c>
      <c r="P1250" s="67">
        <f>詳細表【係数】!W1229</f>
        <v>0</v>
      </c>
      <c r="Q1250" s="67">
        <f>詳細表【係数】!AC1229</f>
        <v>0</v>
      </c>
      <c r="R1250" s="67">
        <f>詳細表【係数】!AG1229</f>
        <v>0</v>
      </c>
      <c r="S1250" s="67">
        <f t="shared" si="104"/>
        <v>9.7876361881620068E-21</v>
      </c>
      <c r="T1250" s="67">
        <f t="shared" si="105"/>
        <v>0</v>
      </c>
      <c r="U1250" s="67">
        <f t="shared" si="106"/>
        <v>0</v>
      </c>
      <c r="V1250" s="67">
        <f t="shared" si="107"/>
        <v>0</v>
      </c>
      <c r="W1250" s="67">
        <f t="shared" si="108"/>
        <v>0</v>
      </c>
    </row>
    <row r="1251" spans="2:23" x14ac:dyDescent="0.15">
      <c r="B1251" s="155" t="s">
        <v>74</v>
      </c>
      <c r="C1251" s="41" t="s">
        <v>168</v>
      </c>
      <c r="D1251" s="46">
        <f>詳細表【係数】!G1230</f>
        <v>0</v>
      </c>
      <c r="E1251" s="46">
        <f>詳細表【係数】!H1230</f>
        <v>0</v>
      </c>
      <c r="F1251" s="46">
        <f>詳細表【係数】!I1230</f>
        <v>0</v>
      </c>
      <c r="G1251" s="46">
        <f>詳細表【係数】!AA1230</f>
        <v>0</v>
      </c>
      <c r="H1251" s="46">
        <f>詳細表【係数】!AE1230</f>
        <v>0</v>
      </c>
      <c r="I1251" s="46">
        <f>詳細表【係数】!M1230</f>
        <v>1.9714876830468541E-5</v>
      </c>
      <c r="J1251" s="46">
        <f>詳細表【係数】!N1230</f>
        <v>4.3754111510723264E-6</v>
      </c>
      <c r="K1251" s="46">
        <f>詳細表【係数】!O1230</f>
        <v>2.2255646451299517E-6</v>
      </c>
      <c r="L1251" s="46">
        <f>詳細表【係数】!AB1230</f>
        <v>5.0252179582649767E-13</v>
      </c>
      <c r="M1251" s="46">
        <f>詳細表【係数】!AF1230</f>
        <v>4.9038358819783835E-13</v>
      </c>
      <c r="N1251" s="46">
        <f>詳細表【係数】!U1230</f>
        <v>2.5115096882414527E-6</v>
      </c>
      <c r="O1251" s="46">
        <f>詳細表【係数】!V1230</f>
        <v>5.5739062386506789E-7</v>
      </c>
      <c r="P1251" s="46">
        <f>詳細表【係数】!W1230</f>
        <v>2.8351823935380297E-7</v>
      </c>
      <c r="Q1251" s="46">
        <f>詳細表【係数】!AC1230</f>
        <v>6.4017055222999727E-14</v>
      </c>
      <c r="R1251" s="46">
        <f>詳細表【係数】!AG1230</f>
        <v>6.2470749541284744E-14</v>
      </c>
      <c r="S1251" s="46">
        <f t="shared" si="104"/>
        <v>2.2226386518709993E-5</v>
      </c>
      <c r="T1251" s="46">
        <f t="shared" si="105"/>
        <v>4.9328017749373947E-6</v>
      </c>
      <c r="U1251" s="46">
        <f t="shared" si="106"/>
        <v>2.5090828844837545E-6</v>
      </c>
      <c r="V1251" s="46">
        <f t="shared" si="107"/>
        <v>5.6653885104949739E-13</v>
      </c>
      <c r="W1251" s="46">
        <f t="shared" si="108"/>
        <v>5.5285433773912314E-13</v>
      </c>
    </row>
    <row r="1252" spans="2:23" x14ac:dyDescent="0.15">
      <c r="B1252" s="155" t="s">
        <v>75</v>
      </c>
      <c r="C1252" s="41" t="s">
        <v>968</v>
      </c>
      <c r="D1252" s="46">
        <f>詳細表【係数】!G1231</f>
        <v>0</v>
      </c>
      <c r="E1252" s="46">
        <f>詳細表【係数】!H1231</f>
        <v>0</v>
      </c>
      <c r="F1252" s="46">
        <f>詳細表【係数】!I1231</f>
        <v>0</v>
      </c>
      <c r="G1252" s="46">
        <f>詳細表【係数】!AA1231</f>
        <v>0</v>
      </c>
      <c r="H1252" s="46">
        <f>詳細表【係数】!AE1231</f>
        <v>0</v>
      </c>
      <c r="I1252" s="46">
        <f>詳細表【係数】!M1231</f>
        <v>1.0736477904962977E-5</v>
      </c>
      <c r="J1252" s="46">
        <f>詳細表【係数】!N1231</f>
        <v>4.225027611254279E-6</v>
      </c>
      <c r="K1252" s="46">
        <f>詳細表【係数】!O1231</f>
        <v>3.3588510784888235E-6</v>
      </c>
      <c r="L1252" s="46">
        <f>詳細表【係数】!AB1231</f>
        <v>2.4387889237882371E-12</v>
      </c>
      <c r="M1252" s="46">
        <f>詳細表【係数】!AF1231</f>
        <v>2.2703963552409542E-12</v>
      </c>
      <c r="N1252" s="46">
        <f>詳細表【係数】!U1231</f>
        <v>3.8493179051081032E-6</v>
      </c>
      <c r="O1252" s="46">
        <f>詳細表【係数】!V1231</f>
        <v>1.5147867464114429E-6</v>
      </c>
      <c r="P1252" s="46">
        <f>詳細表【係数】!W1231</f>
        <v>1.2042390168792764E-6</v>
      </c>
      <c r="Q1252" s="46">
        <f>詳細表【係数】!AC1231</f>
        <v>8.7437183350211108E-13</v>
      </c>
      <c r="R1252" s="46">
        <f>詳細表【係数】!AG1231</f>
        <v>8.1399854023648899E-13</v>
      </c>
      <c r="S1252" s="46">
        <f t="shared" si="104"/>
        <v>1.458579581007108E-5</v>
      </c>
      <c r="T1252" s="46">
        <f t="shared" si="105"/>
        <v>5.7398143576657221E-6</v>
      </c>
      <c r="U1252" s="46">
        <f t="shared" si="106"/>
        <v>4.5630900953680999E-6</v>
      </c>
      <c r="V1252" s="46">
        <f t="shared" si="107"/>
        <v>3.3131607572903483E-12</v>
      </c>
      <c r="W1252" s="46">
        <f t="shared" si="108"/>
        <v>3.0843948954774433E-12</v>
      </c>
    </row>
    <row r="1253" spans="2:23" x14ac:dyDescent="0.15">
      <c r="B1253" s="155" t="s">
        <v>76</v>
      </c>
      <c r="C1253" s="41" t="s">
        <v>169</v>
      </c>
      <c r="D1253" s="46">
        <f>詳細表【係数】!G1232</f>
        <v>0</v>
      </c>
      <c r="E1253" s="46">
        <f>詳細表【係数】!H1232</f>
        <v>0</v>
      </c>
      <c r="F1253" s="46">
        <f>詳細表【係数】!I1232</f>
        <v>0</v>
      </c>
      <c r="G1253" s="46">
        <f>詳細表【係数】!AA1232</f>
        <v>0</v>
      </c>
      <c r="H1253" s="46">
        <f>詳細表【係数】!AE1232</f>
        <v>0</v>
      </c>
      <c r="I1253" s="46">
        <f>詳細表【係数】!M1232</f>
        <v>4.2313665726292872E-4</v>
      </c>
      <c r="J1253" s="46">
        <f>詳細表【係数】!N1232</f>
        <v>1.927556570144484E-4</v>
      </c>
      <c r="K1253" s="46">
        <f>詳細表【係数】!O1232</f>
        <v>1.4031996523670957E-4</v>
      </c>
      <c r="L1253" s="46">
        <f>詳細表【係数】!AB1232</f>
        <v>3.189642805350064E-11</v>
      </c>
      <c r="M1253" s="46">
        <f>詳細表【係数】!AF1232</f>
        <v>2.8729406828330365E-11</v>
      </c>
      <c r="N1253" s="46">
        <f>詳細表【係数】!U1232</f>
        <v>5.4155897748595216E-5</v>
      </c>
      <c r="O1253" s="46">
        <f>詳細表【係数】!V1232</f>
        <v>2.4670175633710838E-5</v>
      </c>
      <c r="P1253" s="46">
        <f>詳細表【係数】!W1232</f>
        <v>1.7959100349757016E-5</v>
      </c>
      <c r="Q1253" s="46">
        <f>詳細表【係数】!AC1232</f>
        <v>4.082321081289455E-12</v>
      </c>
      <c r="R1253" s="46">
        <f>詳細表【係数】!AG1232</f>
        <v>3.6769842363387289E-12</v>
      </c>
      <c r="S1253" s="46">
        <f t="shared" si="104"/>
        <v>4.7729255501152392E-4</v>
      </c>
      <c r="T1253" s="46">
        <f t="shared" si="105"/>
        <v>2.1742583264815923E-4</v>
      </c>
      <c r="U1253" s="46">
        <f t="shared" si="106"/>
        <v>1.5827906558646659E-4</v>
      </c>
      <c r="V1253" s="46">
        <f t="shared" si="107"/>
        <v>3.5978749134790098E-11</v>
      </c>
      <c r="W1253" s="46">
        <f t="shared" si="108"/>
        <v>3.2406391064669095E-11</v>
      </c>
    </row>
    <row r="1254" spans="2:23" x14ac:dyDescent="0.15">
      <c r="B1254" s="155" t="s">
        <v>77</v>
      </c>
      <c r="C1254" s="41" t="s">
        <v>969</v>
      </c>
      <c r="D1254" s="46">
        <f>詳細表【係数】!G1233</f>
        <v>0</v>
      </c>
      <c r="E1254" s="46">
        <f>詳細表【係数】!H1233</f>
        <v>0</v>
      </c>
      <c r="F1254" s="46">
        <f>詳細表【係数】!I1233</f>
        <v>0</v>
      </c>
      <c r="G1254" s="46">
        <f>詳細表【係数】!AA1233</f>
        <v>0</v>
      </c>
      <c r="H1254" s="46">
        <f>詳細表【係数】!AE1233</f>
        <v>0</v>
      </c>
      <c r="I1254" s="46">
        <f>詳細表【係数】!M1233</f>
        <v>2.7743446528201027E-5</v>
      </c>
      <c r="J1254" s="46">
        <f>詳細表【係数】!N1233</f>
        <v>1.240528746308754E-5</v>
      </c>
      <c r="K1254" s="46">
        <f>詳細表【係数】!O1233</f>
        <v>6.5278060791580895E-6</v>
      </c>
      <c r="L1254" s="46">
        <f>詳細表【係数】!AB1233</f>
        <v>1.2599471902110098E-12</v>
      </c>
      <c r="M1254" s="46">
        <f>詳細表【係数】!AF1233</f>
        <v>1.2304171779404394E-12</v>
      </c>
      <c r="N1254" s="46">
        <f>詳細表【係数】!U1233</f>
        <v>1.1226554212150397E-5</v>
      </c>
      <c r="O1254" s="46">
        <f>詳細表【係数】!V1233</f>
        <v>5.0198749488494988E-6</v>
      </c>
      <c r="P1254" s="46">
        <f>詳細表【係数】!W1233</f>
        <v>2.6415163941358095E-6</v>
      </c>
      <c r="Q1254" s="46">
        <f>詳細表【係数】!AC1233</f>
        <v>5.0984528620019543E-13</v>
      </c>
      <c r="R1254" s="46">
        <f>詳細表【係数】!AG1233</f>
        <v>4.9789578730487839E-13</v>
      </c>
      <c r="S1254" s="46">
        <f t="shared" si="104"/>
        <v>3.8970000740351426E-5</v>
      </c>
      <c r="T1254" s="46">
        <f t="shared" si="105"/>
        <v>1.7425162411937038E-5</v>
      </c>
      <c r="U1254" s="46">
        <f t="shared" si="106"/>
        <v>9.1693224732938985E-6</v>
      </c>
      <c r="V1254" s="46">
        <f t="shared" si="107"/>
        <v>1.7697924764112054E-12</v>
      </c>
      <c r="W1254" s="46">
        <f t="shared" si="108"/>
        <v>1.7283129652453178E-12</v>
      </c>
    </row>
    <row r="1255" spans="2:23" x14ac:dyDescent="0.15">
      <c r="B1255" s="155" t="s">
        <v>78</v>
      </c>
      <c r="C1255" s="41" t="s">
        <v>970</v>
      </c>
      <c r="D1255" s="67">
        <f>詳細表【係数】!G1234</f>
        <v>0</v>
      </c>
      <c r="E1255" s="67">
        <f>詳細表【係数】!H1234</f>
        <v>0</v>
      </c>
      <c r="F1255" s="67">
        <f>詳細表【係数】!I1234</f>
        <v>0</v>
      </c>
      <c r="G1255" s="67">
        <f>詳細表【係数】!AA1234</f>
        <v>0</v>
      </c>
      <c r="H1255" s="67">
        <f>詳細表【係数】!AE1234</f>
        <v>0</v>
      </c>
      <c r="I1255" s="67">
        <f>詳細表【係数】!M1234</f>
        <v>2.289354788740238E-5</v>
      </c>
      <c r="J1255" s="67">
        <f>詳細表【係数】!N1234</f>
        <v>1.0987203300582066E-5</v>
      </c>
      <c r="K1255" s="67">
        <f>詳細表【係数】!O1234</f>
        <v>5.9181830559855961E-6</v>
      </c>
      <c r="L1255" s="67">
        <f>詳細表【係数】!AB1234</f>
        <v>9.9917218599629603E-13</v>
      </c>
      <c r="M1255" s="67">
        <f>詳細表【係数】!AF1234</f>
        <v>9.5303786878140048E-13</v>
      </c>
      <c r="N1255" s="67">
        <f>詳細表【係数】!U1234</f>
        <v>1.0476661951469246E-5</v>
      </c>
      <c r="O1255" s="67">
        <f>詳細表【係数】!V1234</f>
        <v>5.0280199180314262E-6</v>
      </c>
      <c r="P1255" s="67">
        <f>詳細表【係数】!W1234</f>
        <v>2.7083090637337401E-6</v>
      </c>
      <c r="Q1255" s="67">
        <f>詳細表【係数】!AC1234</f>
        <v>4.5724626324755727E-13</v>
      </c>
      <c r="R1255" s="67">
        <f>詳細表【係数】!AG1234</f>
        <v>4.3613404210125455E-13</v>
      </c>
      <c r="S1255" s="67">
        <f t="shared" si="104"/>
        <v>3.3370209838871628E-5</v>
      </c>
      <c r="T1255" s="67">
        <f t="shared" si="105"/>
        <v>1.6015223218613493E-5</v>
      </c>
      <c r="U1255" s="67">
        <f t="shared" si="106"/>
        <v>8.6264921197193362E-6</v>
      </c>
      <c r="V1255" s="67">
        <f t="shared" si="107"/>
        <v>1.4564184492438534E-12</v>
      </c>
      <c r="W1255" s="67">
        <f t="shared" si="108"/>
        <v>1.389171910882655E-12</v>
      </c>
    </row>
    <row r="1256" spans="2:23" x14ac:dyDescent="0.15">
      <c r="B1256" s="162" t="s">
        <v>79</v>
      </c>
      <c r="C1256" s="116" t="s">
        <v>971</v>
      </c>
      <c r="D1256" s="46">
        <f>詳細表【係数】!G1235</f>
        <v>0</v>
      </c>
      <c r="E1256" s="46">
        <f>詳細表【係数】!H1235</f>
        <v>0</v>
      </c>
      <c r="F1256" s="46">
        <f>詳細表【係数】!I1235</f>
        <v>0</v>
      </c>
      <c r="G1256" s="46">
        <f>詳細表【係数】!AA1235</f>
        <v>0</v>
      </c>
      <c r="H1256" s="46">
        <f>詳細表【係数】!AE1235</f>
        <v>0</v>
      </c>
      <c r="I1256" s="46">
        <f>詳細表【係数】!M1235</f>
        <v>1.603861954555519E-5</v>
      </c>
      <c r="J1256" s="46">
        <f>詳細表【係数】!N1235</f>
        <v>7.0721180601624892E-6</v>
      </c>
      <c r="K1256" s="46">
        <f>詳細表【係数】!O1235</f>
        <v>3.9184797391603028E-6</v>
      </c>
      <c r="L1256" s="46">
        <f>詳細表【係数】!AB1235</f>
        <v>8.6287531791361617E-13</v>
      </c>
      <c r="M1256" s="46">
        <f>詳細表【係数】!AF1235</f>
        <v>8.5080713164909016E-13</v>
      </c>
      <c r="N1256" s="46">
        <f>詳細表【係数】!U1235</f>
        <v>2.086538206590394E-5</v>
      </c>
      <c r="O1256" s="46">
        <f>詳細表【係数】!V1235</f>
        <v>9.2004455197245449E-6</v>
      </c>
      <c r="P1256" s="46">
        <f>詳細表【係数】!W1235</f>
        <v>5.0977315499538602E-6</v>
      </c>
      <c r="Q1256" s="46">
        <f>詳細表【係数】!AC1235</f>
        <v>1.1225544151332818E-12</v>
      </c>
      <c r="R1256" s="46">
        <f>詳細表【係数】!AG1235</f>
        <v>1.1068543533831662E-12</v>
      </c>
      <c r="S1256" s="46">
        <f t="shared" si="104"/>
        <v>3.6904001611459133E-5</v>
      </c>
      <c r="T1256" s="46">
        <f t="shared" si="105"/>
        <v>1.6272563579887032E-5</v>
      </c>
      <c r="U1256" s="46">
        <f t="shared" si="106"/>
        <v>9.016211289114163E-6</v>
      </c>
      <c r="V1256" s="46">
        <f t="shared" si="107"/>
        <v>1.985429733046898E-12</v>
      </c>
      <c r="W1256" s="46">
        <f t="shared" si="108"/>
        <v>1.9576614850322565E-12</v>
      </c>
    </row>
    <row r="1257" spans="2:23" x14ac:dyDescent="0.15">
      <c r="B1257" s="155" t="s">
        <v>80</v>
      </c>
      <c r="C1257" s="41" t="s">
        <v>972</v>
      </c>
      <c r="D1257" s="46">
        <f>詳細表【係数】!G1236</f>
        <v>0</v>
      </c>
      <c r="E1257" s="46">
        <f>詳細表【係数】!H1236</f>
        <v>0</v>
      </c>
      <c r="F1257" s="46">
        <f>詳細表【係数】!I1236</f>
        <v>0</v>
      </c>
      <c r="G1257" s="46">
        <f>詳細表【係数】!AA1236</f>
        <v>0</v>
      </c>
      <c r="H1257" s="46">
        <f>詳細表【係数】!AE1236</f>
        <v>0</v>
      </c>
      <c r="I1257" s="46">
        <f>詳細表【係数】!M1236</f>
        <v>1.6362978956473006E-20</v>
      </c>
      <c r="J1257" s="46">
        <f>詳細表【係数】!N1236</f>
        <v>0</v>
      </c>
      <c r="K1257" s="46">
        <f>詳細表【係数】!O1236</f>
        <v>0</v>
      </c>
      <c r="L1257" s="46">
        <f>詳細表【係数】!AB1236</f>
        <v>0</v>
      </c>
      <c r="M1257" s="46">
        <f>詳細表【係数】!AF1236</f>
        <v>0</v>
      </c>
      <c r="N1257" s="46">
        <f>詳細表【係数】!U1236</f>
        <v>9.5691914304978746E-21</v>
      </c>
      <c r="O1257" s="46">
        <f>詳細表【係数】!V1236</f>
        <v>0</v>
      </c>
      <c r="P1257" s="46">
        <f>詳細表【係数】!W1236</f>
        <v>0</v>
      </c>
      <c r="Q1257" s="46">
        <f>詳細表【係数】!AC1236</f>
        <v>0</v>
      </c>
      <c r="R1257" s="46">
        <f>詳細表【係数】!AG1236</f>
        <v>0</v>
      </c>
      <c r="S1257" s="46">
        <f t="shared" si="104"/>
        <v>2.5932170386970879E-20</v>
      </c>
      <c r="T1257" s="46">
        <f t="shared" si="105"/>
        <v>0</v>
      </c>
      <c r="U1257" s="46">
        <f t="shared" si="106"/>
        <v>0</v>
      </c>
      <c r="V1257" s="46">
        <f t="shared" si="107"/>
        <v>0</v>
      </c>
      <c r="W1257" s="46">
        <f t="shared" si="108"/>
        <v>0</v>
      </c>
    </row>
    <row r="1258" spans="2:23" x14ac:dyDescent="0.15">
      <c r="B1258" s="155" t="s">
        <v>81</v>
      </c>
      <c r="C1258" s="41" t="s">
        <v>973</v>
      </c>
      <c r="D1258" s="46">
        <f>詳細表【係数】!G1237</f>
        <v>0</v>
      </c>
      <c r="E1258" s="46">
        <f>詳細表【係数】!H1237</f>
        <v>0</v>
      </c>
      <c r="F1258" s="46">
        <f>詳細表【係数】!I1237</f>
        <v>0</v>
      </c>
      <c r="G1258" s="46">
        <f>詳細表【係数】!AA1237</f>
        <v>0</v>
      </c>
      <c r="H1258" s="46">
        <f>詳細表【係数】!AE1237</f>
        <v>0</v>
      </c>
      <c r="I1258" s="46">
        <f>詳細表【係数】!M1237</f>
        <v>2.7533031017776257E-20</v>
      </c>
      <c r="J1258" s="46">
        <f>詳細表【係数】!N1237</f>
        <v>9.8843055914293512E-21</v>
      </c>
      <c r="K1258" s="46">
        <f>詳細表【係数】!O1237</f>
        <v>8.5184255507669597E-21</v>
      </c>
      <c r="L1258" s="46">
        <f>詳細表【係数】!AB1237</f>
        <v>2.7585574970100257E-27</v>
      </c>
      <c r="M1258" s="46">
        <f>詳細表【係数】!AF1237</f>
        <v>2.706013544686025E-27</v>
      </c>
      <c r="N1258" s="46">
        <f>詳細表【係数】!U1237</f>
        <v>1.1263153612824888E-20</v>
      </c>
      <c r="O1258" s="46">
        <f>詳細表【係数】!V1237</f>
        <v>4.043450652436171E-21</v>
      </c>
      <c r="P1258" s="46">
        <f>詳細表【係数】!W1237</f>
        <v>3.4846993582274252E-21</v>
      </c>
      <c r="Q1258" s="46">
        <f>詳細表【係数】!AC1237</f>
        <v>1.1284648180788292E-27</v>
      </c>
      <c r="R1258" s="46">
        <f>詳細表【係数】!AG1237</f>
        <v>1.1069702501154231E-27</v>
      </c>
      <c r="S1258" s="46">
        <f t="shared" si="104"/>
        <v>3.8796184630601147E-20</v>
      </c>
      <c r="T1258" s="46">
        <f t="shared" si="105"/>
        <v>1.3927756243865522E-20</v>
      </c>
      <c r="U1258" s="46">
        <f t="shared" si="106"/>
        <v>1.2003124908994386E-20</v>
      </c>
      <c r="V1258" s="46">
        <f t="shared" si="107"/>
        <v>3.8870223150888549E-27</v>
      </c>
      <c r="W1258" s="46">
        <f t="shared" si="108"/>
        <v>3.8129837948014483E-27</v>
      </c>
    </row>
    <row r="1259" spans="2:23" x14ac:dyDescent="0.15">
      <c r="B1259" s="155" t="s">
        <v>82</v>
      </c>
      <c r="C1259" s="41" t="s">
        <v>974</v>
      </c>
      <c r="D1259" s="46">
        <f>詳細表【係数】!G1238</f>
        <v>0</v>
      </c>
      <c r="E1259" s="46">
        <f>詳細表【係数】!H1238</f>
        <v>0</v>
      </c>
      <c r="F1259" s="46">
        <f>詳細表【係数】!I1238</f>
        <v>0</v>
      </c>
      <c r="G1259" s="46">
        <f>詳細表【係数】!AA1238</f>
        <v>0</v>
      </c>
      <c r="H1259" s="46">
        <f>詳細表【係数】!AE1238</f>
        <v>0</v>
      </c>
      <c r="I1259" s="46">
        <f>詳細表【係数】!M1238</f>
        <v>2.7319312190867407E-6</v>
      </c>
      <c r="J1259" s="46">
        <f>詳細表【係数】!N1238</f>
        <v>1.0574586523503654E-6</v>
      </c>
      <c r="K1259" s="46">
        <f>詳細表【係数】!O1238</f>
        <v>8.0130315404140547E-7</v>
      </c>
      <c r="L1259" s="46">
        <f>詳細表【係数】!AB1238</f>
        <v>2.4208767114009238E-13</v>
      </c>
      <c r="M1259" s="46">
        <f>詳細表【係数】!AF1238</f>
        <v>2.3645772529962516E-13</v>
      </c>
      <c r="N1259" s="46">
        <f>詳細表【係数】!U1238</f>
        <v>2.2628872587732125E-6</v>
      </c>
      <c r="O1259" s="46">
        <f>詳細表【係数】!V1238</f>
        <v>8.7590408366249479E-7</v>
      </c>
      <c r="P1259" s="46">
        <f>詳細表【係数】!W1238</f>
        <v>6.6372779996314871E-7</v>
      </c>
      <c r="Q1259" s="46">
        <f>詳細表【係数】!AC1238</f>
        <v>2.0052375502781685E-13</v>
      </c>
      <c r="R1259" s="46">
        <f>詳細表【係数】!AG1238</f>
        <v>1.9586041188763504E-13</v>
      </c>
      <c r="S1259" s="46">
        <f t="shared" si="104"/>
        <v>4.9948184778599536E-6</v>
      </c>
      <c r="T1259" s="46">
        <f t="shared" si="105"/>
        <v>1.93336273601286E-6</v>
      </c>
      <c r="U1259" s="46">
        <f t="shared" si="106"/>
        <v>1.4650309540045543E-6</v>
      </c>
      <c r="V1259" s="46">
        <f t="shared" si="107"/>
        <v>4.4261142616790924E-13</v>
      </c>
      <c r="W1259" s="46">
        <f t="shared" si="108"/>
        <v>4.323181371872602E-13</v>
      </c>
    </row>
    <row r="1260" spans="2:23" x14ac:dyDescent="0.15">
      <c r="B1260" s="163" t="s">
        <v>83</v>
      </c>
      <c r="C1260" s="62" t="s">
        <v>975</v>
      </c>
      <c r="D1260" s="67">
        <f>詳細表【係数】!G1239</f>
        <v>0</v>
      </c>
      <c r="E1260" s="67">
        <f>詳細表【係数】!H1239</f>
        <v>0</v>
      </c>
      <c r="F1260" s="67">
        <f>詳細表【係数】!I1239</f>
        <v>0</v>
      </c>
      <c r="G1260" s="67">
        <f>詳細表【係数】!AA1239</f>
        <v>0</v>
      </c>
      <c r="H1260" s="67">
        <f>詳細表【係数】!AE1239</f>
        <v>0</v>
      </c>
      <c r="I1260" s="67">
        <f>詳細表【係数】!M1239</f>
        <v>6.8141760286144899E-21</v>
      </c>
      <c r="J1260" s="67">
        <f>詳細表【係数】!N1239</f>
        <v>0</v>
      </c>
      <c r="K1260" s="67">
        <f>詳細表【係数】!O1239</f>
        <v>0</v>
      </c>
      <c r="L1260" s="67">
        <f>詳細表【係数】!AB1239</f>
        <v>0</v>
      </c>
      <c r="M1260" s="67">
        <f>詳細表【係数】!AF1239</f>
        <v>0</v>
      </c>
      <c r="N1260" s="67">
        <f>詳細表【係数】!U1239</f>
        <v>3.2060293559042572E-21</v>
      </c>
      <c r="O1260" s="67">
        <f>詳細表【係数】!V1239</f>
        <v>0</v>
      </c>
      <c r="P1260" s="67">
        <f>詳細表【係数】!W1239</f>
        <v>0</v>
      </c>
      <c r="Q1260" s="67">
        <f>詳細表【係数】!AC1239</f>
        <v>0</v>
      </c>
      <c r="R1260" s="67">
        <f>詳細表【係数】!AG1239</f>
        <v>0</v>
      </c>
      <c r="S1260" s="67">
        <f t="shared" si="104"/>
        <v>1.0020205384518747E-20</v>
      </c>
      <c r="T1260" s="67">
        <f t="shared" si="105"/>
        <v>0</v>
      </c>
      <c r="U1260" s="67">
        <f t="shared" si="106"/>
        <v>0</v>
      </c>
      <c r="V1260" s="67">
        <f t="shared" si="107"/>
        <v>0</v>
      </c>
      <c r="W1260" s="67">
        <f t="shared" si="108"/>
        <v>0</v>
      </c>
    </row>
    <row r="1261" spans="2:23" x14ac:dyDescent="0.15">
      <c r="B1261" s="155" t="s">
        <v>84</v>
      </c>
      <c r="C1261" s="41" t="s">
        <v>976</v>
      </c>
      <c r="D1261" s="46">
        <f>詳細表【係数】!G1240</f>
        <v>0</v>
      </c>
      <c r="E1261" s="46">
        <f>詳細表【係数】!H1240</f>
        <v>0</v>
      </c>
      <c r="F1261" s="46">
        <f>詳細表【係数】!I1240</f>
        <v>0</v>
      </c>
      <c r="G1261" s="46">
        <f>詳細表【係数】!AA1240</f>
        <v>0</v>
      </c>
      <c r="H1261" s="46">
        <f>詳細表【係数】!AE1240</f>
        <v>0</v>
      </c>
      <c r="I1261" s="46">
        <f>詳細表【係数】!M1240</f>
        <v>4.3459289773942741E-8</v>
      </c>
      <c r="J1261" s="46">
        <f>詳細表【係数】!N1240</f>
        <v>1.6922185435531504E-8</v>
      </c>
      <c r="K1261" s="46">
        <f>詳細表【係数】!O1240</f>
        <v>1.1938733818891377E-8</v>
      </c>
      <c r="L1261" s="46">
        <f>詳細表【係数】!AB1240</f>
        <v>1.4366707363286857E-15</v>
      </c>
      <c r="M1261" s="46">
        <f>詳細表【係数】!AF1240</f>
        <v>1.4366707363286857E-15</v>
      </c>
      <c r="N1261" s="46">
        <f>詳細表【係数】!U1240</f>
        <v>2.1384752142808639E-8</v>
      </c>
      <c r="O1261" s="46">
        <f>詳細表【係数】!V1240</f>
        <v>8.326798324036604E-9</v>
      </c>
      <c r="P1261" s="46">
        <f>詳細表【係数】!W1240</f>
        <v>5.8746211671649519E-9</v>
      </c>
      <c r="Q1261" s="46">
        <f>詳細表【係数】!AC1240</f>
        <v>7.0693395513416987E-16</v>
      </c>
      <c r="R1261" s="46">
        <f>詳細表【係数】!AG1240</f>
        <v>7.0693395513416987E-16</v>
      </c>
      <c r="S1261" s="46">
        <f t="shared" si="104"/>
        <v>6.484404191675138E-8</v>
      </c>
      <c r="T1261" s="46">
        <f t="shared" si="105"/>
        <v>2.5248983759568108E-8</v>
      </c>
      <c r="U1261" s="46">
        <f t="shared" si="106"/>
        <v>1.7813354986056328E-8</v>
      </c>
      <c r="V1261" s="46">
        <f t="shared" si="107"/>
        <v>2.1436046914628557E-15</v>
      </c>
      <c r="W1261" s="46">
        <f t="shared" si="108"/>
        <v>2.1436046914628557E-15</v>
      </c>
    </row>
    <row r="1262" spans="2:23" x14ac:dyDescent="0.15">
      <c r="B1262" s="155" t="s">
        <v>85</v>
      </c>
      <c r="C1262" s="41" t="s">
        <v>977</v>
      </c>
      <c r="D1262" s="46">
        <f>詳細表【係数】!G1241</f>
        <v>0</v>
      </c>
      <c r="E1262" s="46">
        <f>詳細表【係数】!H1241</f>
        <v>0</v>
      </c>
      <c r="F1262" s="46">
        <f>詳細表【係数】!I1241</f>
        <v>0</v>
      </c>
      <c r="G1262" s="46">
        <f>詳細表【係数】!AA1241</f>
        <v>0</v>
      </c>
      <c r="H1262" s="46">
        <f>詳細表【係数】!AE1241</f>
        <v>0</v>
      </c>
      <c r="I1262" s="46">
        <f>詳細表【係数】!M1241</f>
        <v>1.9855274565418609E-6</v>
      </c>
      <c r="J1262" s="46">
        <f>詳細表【係数】!N1241</f>
        <v>7.2506082956869691E-7</v>
      </c>
      <c r="K1262" s="46">
        <f>詳細表【係数】!O1241</f>
        <v>3.2321941397914218E-7</v>
      </c>
      <c r="L1262" s="46">
        <f>詳細表【係数】!AB1241</f>
        <v>6.0656818347071758E-14</v>
      </c>
      <c r="M1262" s="46">
        <f>詳細表【係数】!AF1241</f>
        <v>5.9759732296432471E-14</v>
      </c>
      <c r="N1262" s="46">
        <f>詳細表【係数】!U1241</f>
        <v>1.3025033786923002E-5</v>
      </c>
      <c r="O1262" s="46">
        <f>詳細表【係数】!V1241</f>
        <v>4.7563894277014701E-6</v>
      </c>
      <c r="P1262" s="46">
        <f>詳細表【係数】!W1241</f>
        <v>2.1203150698304241E-6</v>
      </c>
      <c r="Q1262" s="46">
        <f>詳細表【係数】!AC1241</f>
        <v>3.9790792405050983E-13</v>
      </c>
      <c r="R1262" s="46">
        <f>詳細表【係数】!AG1241</f>
        <v>3.9202305145363081E-13</v>
      </c>
      <c r="S1262" s="46">
        <f t="shared" si="104"/>
        <v>1.5010561243464864E-5</v>
      </c>
      <c r="T1262" s="46">
        <f t="shared" si="105"/>
        <v>5.4814502572701673E-6</v>
      </c>
      <c r="U1262" s="46">
        <f t="shared" si="106"/>
        <v>2.4435344838095664E-6</v>
      </c>
      <c r="V1262" s="46">
        <f t="shared" si="107"/>
        <v>4.5856474239758164E-13</v>
      </c>
      <c r="W1262" s="46">
        <f t="shared" si="108"/>
        <v>4.5178278375006329E-13</v>
      </c>
    </row>
    <row r="1263" spans="2:23" x14ac:dyDescent="0.15">
      <c r="B1263" s="155" t="s">
        <v>86</v>
      </c>
      <c r="C1263" s="41" t="s">
        <v>951</v>
      </c>
      <c r="D1263" s="46">
        <f>詳細表【係数】!G1242</f>
        <v>0</v>
      </c>
      <c r="E1263" s="46">
        <f>詳細表【係数】!H1242</f>
        <v>0</v>
      </c>
      <c r="F1263" s="46">
        <f>詳細表【係数】!I1242</f>
        <v>0</v>
      </c>
      <c r="G1263" s="46">
        <f>詳細表【係数】!AA1242</f>
        <v>0</v>
      </c>
      <c r="H1263" s="46">
        <f>詳細表【係数】!AE1242</f>
        <v>0</v>
      </c>
      <c r="I1263" s="46">
        <f>詳細表【係数】!M1242</f>
        <v>4.8015549062341324E-8</v>
      </c>
      <c r="J1263" s="46">
        <f>詳細表【係数】!N1242</f>
        <v>1.7889664247420722E-8</v>
      </c>
      <c r="K1263" s="46">
        <f>詳細表【係数】!O1242</f>
        <v>1.0485976359743572E-8</v>
      </c>
      <c r="L1263" s="46">
        <f>詳細表【係数】!AB1242</f>
        <v>1.5488886794303652E-15</v>
      </c>
      <c r="M1263" s="46">
        <f>詳細表【係数】!AF1242</f>
        <v>1.5488886794303652E-15</v>
      </c>
      <c r="N1263" s="46">
        <f>詳細表【係数】!U1242</f>
        <v>5.6273005731341109E-7</v>
      </c>
      <c r="O1263" s="46">
        <f>詳細表【係数】!V1242</f>
        <v>2.0966232780548059E-7</v>
      </c>
      <c r="P1263" s="46">
        <f>詳細表【係数】!W1242</f>
        <v>1.2289298348425139E-7</v>
      </c>
      <c r="Q1263" s="46">
        <f>詳細表【係数】!AC1242</f>
        <v>1.8152582493981E-14</v>
      </c>
      <c r="R1263" s="46">
        <f>詳細表【係数】!AG1242</f>
        <v>1.8152582493981E-14</v>
      </c>
      <c r="S1263" s="46">
        <f t="shared" si="104"/>
        <v>6.1074560637575237E-7</v>
      </c>
      <c r="T1263" s="46">
        <f t="shared" si="105"/>
        <v>2.2755199205290131E-7</v>
      </c>
      <c r="U1263" s="46">
        <f t="shared" si="106"/>
        <v>1.3337895984399496E-7</v>
      </c>
      <c r="V1263" s="46">
        <f t="shared" si="107"/>
        <v>1.9701471173411365E-14</v>
      </c>
      <c r="W1263" s="46">
        <f t="shared" si="108"/>
        <v>1.9701471173411365E-14</v>
      </c>
    </row>
    <row r="1264" spans="2:23" x14ac:dyDescent="0.15">
      <c r="B1264" s="155" t="s">
        <v>87</v>
      </c>
      <c r="C1264" s="41" t="s">
        <v>978</v>
      </c>
      <c r="D1264" s="46">
        <f>詳細表【係数】!G1243</f>
        <v>0</v>
      </c>
      <c r="E1264" s="46">
        <f>詳細表【係数】!H1243</f>
        <v>0</v>
      </c>
      <c r="F1264" s="46">
        <f>詳細表【係数】!I1243</f>
        <v>0</v>
      </c>
      <c r="G1264" s="46">
        <f>詳細表【係数】!AA1243</f>
        <v>0</v>
      </c>
      <c r="H1264" s="46">
        <f>詳細表【係数】!AE1243</f>
        <v>0</v>
      </c>
      <c r="I1264" s="46">
        <f>詳細表【係数】!M1243</f>
        <v>3.4478601637776701E-7</v>
      </c>
      <c r="J1264" s="46">
        <f>詳細表【係数】!N1243</f>
        <v>1.1008881872832139E-7</v>
      </c>
      <c r="K1264" s="46">
        <f>詳細表【係数】!O1243</f>
        <v>6.054099803105263E-8</v>
      </c>
      <c r="L1264" s="46">
        <f>詳細表【係数】!AB1243</f>
        <v>1.4276853680238799E-14</v>
      </c>
      <c r="M1264" s="46">
        <f>詳細表【係数】!AF1243</f>
        <v>1.4276853680238799E-14</v>
      </c>
      <c r="N1264" s="46">
        <f>詳細表【係数】!U1243</f>
        <v>2.49850692588333E-5</v>
      </c>
      <c r="O1264" s="46">
        <f>詳細表【係数】!V1243</f>
        <v>7.9776343293939364E-6</v>
      </c>
      <c r="P1264" s="46">
        <f>詳細表【係数】!W1243</f>
        <v>4.3871298630261957E-6</v>
      </c>
      <c r="Q1264" s="46">
        <f>詳細表【係数】!AC1243</f>
        <v>1.0345784372187702E-12</v>
      </c>
      <c r="R1264" s="46">
        <f>詳細表【係数】!AG1243</f>
        <v>1.0345784372187702E-12</v>
      </c>
      <c r="S1264" s="46">
        <f t="shared" si="104"/>
        <v>2.5329855275211067E-5</v>
      </c>
      <c r="T1264" s="46">
        <f t="shared" si="105"/>
        <v>8.0877231481222575E-6</v>
      </c>
      <c r="U1264" s="46">
        <f t="shared" si="106"/>
        <v>4.4476708610572483E-6</v>
      </c>
      <c r="V1264" s="46">
        <f t="shared" si="107"/>
        <v>1.0488552908990091E-12</v>
      </c>
      <c r="W1264" s="46">
        <f t="shared" si="108"/>
        <v>1.0488552908990091E-12</v>
      </c>
    </row>
    <row r="1265" spans="2:23" x14ac:dyDescent="0.15">
      <c r="B1265" s="155" t="s">
        <v>88</v>
      </c>
      <c r="C1265" s="41" t="s">
        <v>979</v>
      </c>
      <c r="D1265" s="67">
        <f>詳細表【係数】!G1244</f>
        <v>0</v>
      </c>
      <c r="E1265" s="67">
        <f>詳細表【係数】!H1244</f>
        <v>0</v>
      </c>
      <c r="F1265" s="67">
        <f>詳細表【係数】!I1244</f>
        <v>0</v>
      </c>
      <c r="G1265" s="67">
        <f>詳細表【係数】!AA1244</f>
        <v>0</v>
      </c>
      <c r="H1265" s="67">
        <f>詳細表【係数】!AE1244</f>
        <v>0</v>
      </c>
      <c r="I1265" s="67">
        <f>詳細表【係数】!M1244</f>
        <v>0</v>
      </c>
      <c r="J1265" s="67">
        <f>詳細表【係数】!N1244</f>
        <v>0</v>
      </c>
      <c r="K1265" s="67">
        <f>詳細表【係数】!O1244</f>
        <v>0</v>
      </c>
      <c r="L1265" s="67">
        <f>詳細表【係数】!AB1244</f>
        <v>0</v>
      </c>
      <c r="M1265" s="67">
        <f>詳細表【係数】!AF1244</f>
        <v>0</v>
      </c>
      <c r="N1265" s="67">
        <f>詳細表【係数】!U1244</f>
        <v>9.6299202602279001E-4</v>
      </c>
      <c r="O1265" s="67">
        <f>詳細表【係数】!V1244</f>
        <v>1.6438446409108975E-4</v>
      </c>
      <c r="P1265" s="67">
        <f>詳細表【係数】!W1244</f>
        <v>1.2603410225097691E-4</v>
      </c>
      <c r="Q1265" s="67">
        <f>詳細表【係数】!AC1244</f>
        <v>1.6582207444830149E-11</v>
      </c>
      <c r="R1265" s="67">
        <f>詳細表【係数】!AG1244</f>
        <v>1.6582207444830149E-11</v>
      </c>
      <c r="S1265" s="67">
        <f t="shared" si="104"/>
        <v>9.6299202602279001E-4</v>
      </c>
      <c r="T1265" s="67">
        <f t="shared" si="105"/>
        <v>1.6438446409108975E-4</v>
      </c>
      <c r="U1265" s="67">
        <f t="shared" si="106"/>
        <v>1.2603410225097691E-4</v>
      </c>
      <c r="V1265" s="67">
        <f t="shared" si="107"/>
        <v>1.6582207444830149E-11</v>
      </c>
      <c r="W1265" s="67">
        <f t="shared" si="108"/>
        <v>1.6582207444830149E-11</v>
      </c>
    </row>
    <row r="1266" spans="2:23" x14ac:dyDescent="0.15">
      <c r="B1266" s="162" t="s">
        <v>89</v>
      </c>
      <c r="C1266" s="116" t="s">
        <v>980</v>
      </c>
      <c r="D1266" s="46">
        <f>詳細表【係数】!G1245</f>
        <v>0</v>
      </c>
      <c r="E1266" s="46">
        <f>詳細表【係数】!H1245</f>
        <v>0</v>
      </c>
      <c r="F1266" s="46">
        <f>詳細表【係数】!I1245</f>
        <v>0</v>
      </c>
      <c r="G1266" s="46">
        <f>詳細表【係数】!AA1245</f>
        <v>0</v>
      </c>
      <c r="H1266" s="46">
        <f>詳細表【係数】!AE1245</f>
        <v>0</v>
      </c>
      <c r="I1266" s="46">
        <f>詳細表【係数】!M1245</f>
        <v>8.7796749995782758E-6</v>
      </c>
      <c r="J1266" s="46">
        <f>詳細表【係数】!N1245</f>
        <v>1.7285449211335202E-6</v>
      </c>
      <c r="K1266" s="46">
        <f>詳細表【係数】!O1245</f>
        <v>7.607404026790139E-7</v>
      </c>
      <c r="L1266" s="46">
        <f>詳細表【係数】!AB1245</f>
        <v>1.5123227341694691E-13</v>
      </c>
      <c r="M1266" s="46">
        <f>詳細表【係数】!AF1245</f>
        <v>1.5123227341694691E-13</v>
      </c>
      <c r="N1266" s="46">
        <f>詳細表【係数】!U1245</f>
        <v>1.2257707389982077E-4</v>
      </c>
      <c r="O1266" s="46">
        <f>詳細表【係数】!V1245</f>
        <v>2.413300931379816E-5</v>
      </c>
      <c r="P1266" s="46">
        <f>詳細表【係数】!W1245</f>
        <v>1.0621046059477605E-5</v>
      </c>
      <c r="Q1266" s="46">
        <f>詳細表【係数】!AC1245</f>
        <v>2.1114232082118575E-12</v>
      </c>
      <c r="R1266" s="46">
        <f>詳細表【係数】!AG1245</f>
        <v>2.1114232082118575E-12</v>
      </c>
      <c r="S1266" s="46">
        <f t="shared" si="104"/>
        <v>1.3135674889939904E-4</v>
      </c>
      <c r="T1266" s="46">
        <f t="shared" si="105"/>
        <v>2.586155423493168E-5</v>
      </c>
      <c r="U1266" s="46">
        <f t="shared" si="106"/>
        <v>1.1381786462156619E-5</v>
      </c>
      <c r="V1266" s="46">
        <f t="shared" si="107"/>
        <v>2.2626554816288043E-12</v>
      </c>
      <c r="W1266" s="46">
        <f t="shared" si="108"/>
        <v>2.2626554816288043E-12</v>
      </c>
    </row>
    <row r="1267" spans="2:23" x14ac:dyDescent="0.15">
      <c r="B1267" s="155" t="s">
        <v>90</v>
      </c>
      <c r="C1267" s="41" t="s">
        <v>209</v>
      </c>
      <c r="D1267" s="46">
        <f>詳細表【係数】!G1246</f>
        <v>0</v>
      </c>
      <c r="E1267" s="46">
        <f>詳細表【係数】!H1246</f>
        <v>0</v>
      </c>
      <c r="F1267" s="46">
        <f>詳細表【係数】!I1246</f>
        <v>0</v>
      </c>
      <c r="G1267" s="46">
        <f>詳細表【係数】!AA1246</f>
        <v>0</v>
      </c>
      <c r="H1267" s="46">
        <f>詳細表【係数】!AE1246</f>
        <v>0</v>
      </c>
      <c r="I1267" s="46">
        <f>詳細表【係数】!M1246</f>
        <v>1.713270787155544E-4</v>
      </c>
      <c r="J1267" s="46">
        <f>詳細表【係数】!N1246</f>
        <v>4.4911673250406553E-5</v>
      </c>
      <c r="K1267" s="46">
        <f>詳細表【係数】!O1246</f>
        <v>2.8836234769187533E-5</v>
      </c>
      <c r="L1267" s="46">
        <f>詳細表【係数】!AB1246</f>
        <v>2.9051433990784726E-12</v>
      </c>
      <c r="M1267" s="46">
        <f>詳細表【係数】!AF1246</f>
        <v>2.8722201964597233E-12</v>
      </c>
      <c r="N1267" s="46">
        <f>詳細表【係数】!U1246</f>
        <v>3.087534419136793E-4</v>
      </c>
      <c r="O1267" s="46">
        <f>詳細表【係数】!V1246</f>
        <v>8.0936614352641864E-5</v>
      </c>
      <c r="P1267" s="46">
        <f>詳細表【係数】!W1246</f>
        <v>5.1966605650232531E-5</v>
      </c>
      <c r="Q1267" s="46">
        <f>詳細表【係数】!AC1246</f>
        <v>5.2354422339009378E-12</v>
      </c>
      <c r="R1267" s="46">
        <f>詳細表【係数】!AG1246</f>
        <v>5.1761103862819346E-12</v>
      </c>
      <c r="S1267" s="46">
        <f t="shared" si="104"/>
        <v>4.8008052062923371E-4</v>
      </c>
      <c r="T1267" s="46">
        <f t="shared" si="105"/>
        <v>1.2584828760304841E-4</v>
      </c>
      <c r="U1267" s="46">
        <f t="shared" si="106"/>
        <v>8.0802840419420067E-5</v>
      </c>
      <c r="V1267" s="46">
        <f t="shared" si="107"/>
        <v>8.1405856329794108E-12</v>
      </c>
      <c r="W1267" s="46">
        <f t="shared" si="108"/>
        <v>8.0483305827416583E-12</v>
      </c>
    </row>
    <row r="1268" spans="2:23" x14ac:dyDescent="0.15">
      <c r="B1268" s="155" t="s">
        <v>91</v>
      </c>
      <c r="C1268" s="41" t="s">
        <v>173</v>
      </c>
      <c r="D1268" s="46">
        <f>詳細表【係数】!G1247</f>
        <v>0</v>
      </c>
      <c r="E1268" s="46">
        <f>詳細表【係数】!H1247</f>
        <v>0</v>
      </c>
      <c r="F1268" s="46">
        <f>詳細表【係数】!I1247</f>
        <v>0</v>
      </c>
      <c r="G1268" s="46">
        <f>詳細表【係数】!AA1247</f>
        <v>0</v>
      </c>
      <c r="H1268" s="46">
        <f>詳細表【係数】!AE1247</f>
        <v>0</v>
      </c>
      <c r="I1268" s="46">
        <f>詳細表【係数】!M1247</f>
        <v>5.6800360759696938E-6</v>
      </c>
      <c r="J1268" s="46">
        <f>詳細表【係数】!N1247</f>
        <v>2.0141603767084465E-6</v>
      </c>
      <c r="K1268" s="46">
        <f>詳細表【係数】!O1247</f>
        <v>1.0839812793900488E-6</v>
      </c>
      <c r="L1268" s="46">
        <f>詳細表【係数】!AB1247</f>
        <v>9.5914787058623392E-14</v>
      </c>
      <c r="M1268" s="46">
        <f>詳細表【係数】!AF1247</f>
        <v>9.3532589732984386E-14</v>
      </c>
      <c r="N1268" s="46">
        <f>詳細表【係数】!U1247</f>
        <v>3.7758508071717038E-6</v>
      </c>
      <c r="O1268" s="46">
        <f>詳細表【係数】!V1247</f>
        <v>1.3389297149612729E-6</v>
      </c>
      <c r="P1268" s="46">
        <f>詳細表【係数】!W1247</f>
        <v>7.2058549171189638E-7</v>
      </c>
      <c r="Q1268" s="46">
        <f>詳細表【係数】!AC1247</f>
        <v>6.3760145409495023E-14</v>
      </c>
      <c r="R1268" s="46">
        <f>詳細表【係数】!AG1247</f>
        <v>6.2176560098670982E-14</v>
      </c>
      <c r="S1268" s="46">
        <f t="shared" si="104"/>
        <v>9.4558868831413981E-6</v>
      </c>
      <c r="T1268" s="46">
        <f t="shared" si="105"/>
        <v>3.3530900916697192E-6</v>
      </c>
      <c r="U1268" s="46">
        <f t="shared" si="106"/>
        <v>1.8045667711019452E-6</v>
      </c>
      <c r="V1268" s="46">
        <f t="shared" si="107"/>
        <v>1.596749324681184E-13</v>
      </c>
      <c r="W1268" s="46">
        <f t="shared" si="108"/>
        <v>1.5570914983165538E-13</v>
      </c>
    </row>
    <row r="1269" spans="2:23" x14ac:dyDescent="0.15">
      <c r="B1269" s="155" t="s">
        <v>92</v>
      </c>
      <c r="C1269" s="41" t="s">
        <v>174</v>
      </c>
      <c r="D1269" s="46">
        <f>詳細表【係数】!G1248</f>
        <v>0</v>
      </c>
      <c r="E1269" s="46">
        <f>詳細表【係数】!H1248</f>
        <v>0</v>
      </c>
      <c r="F1269" s="46">
        <f>詳細表【係数】!I1248</f>
        <v>0</v>
      </c>
      <c r="G1269" s="46">
        <f>詳細表【係数】!AA1248</f>
        <v>0</v>
      </c>
      <c r="H1269" s="46">
        <f>詳細表【係数】!AE1248</f>
        <v>0</v>
      </c>
      <c r="I1269" s="46">
        <f>詳細表【係数】!M1248</f>
        <v>3.3141291260070099E-5</v>
      </c>
      <c r="J1269" s="46">
        <f>詳細表【係数】!N1248</f>
        <v>1.224680647228069E-5</v>
      </c>
      <c r="K1269" s="46">
        <f>詳細表【係数】!O1248</f>
        <v>9.5385263282815639E-6</v>
      </c>
      <c r="L1269" s="46">
        <f>詳細表【係数】!AB1248</f>
        <v>5.5972213716556981E-13</v>
      </c>
      <c r="M1269" s="46">
        <f>詳細表【係数】!AF1248</f>
        <v>5.5398139729720505E-13</v>
      </c>
      <c r="N1269" s="46">
        <f>詳細表【係数】!U1248</f>
        <v>7.9039748960567298E-5</v>
      </c>
      <c r="O1269" s="46">
        <f>詳細表【係数】!V1248</f>
        <v>2.9207809120701988E-5</v>
      </c>
      <c r="P1269" s="46">
        <f>詳細表【係数】!W1248</f>
        <v>2.2748743267872959E-5</v>
      </c>
      <c r="Q1269" s="46">
        <f>詳細表【係数】!AC1248</f>
        <v>1.3348996230132187E-12</v>
      </c>
      <c r="R1269" s="46">
        <f>詳細表【係数】!AG1248</f>
        <v>1.3212083448284679E-12</v>
      </c>
      <c r="S1269" s="46">
        <f t="shared" si="104"/>
        <v>1.121810402206374E-4</v>
      </c>
      <c r="T1269" s="46">
        <f t="shared" si="105"/>
        <v>4.1454615592982676E-5</v>
      </c>
      <c r="U1269" s="46">
        <f t="shared" si="106"/>
        <v>3.2287269596154521E-5</v>
      </c>
      <c r="V1269" s="46">
        <f t="shared" si="107"/>
        <v>1.8946217601787887E-12</v>
      </c>
      <c r="W1269" s="46">
        <f t="shared" si="108"/>
        <v>1.8751897421256728E-12</v>
      </c>
    </row>
    <row r="1270" spans="2:23" x14ac:dyDescent="0.15">
      <c r="B1270" s="163" t="s">
        <v>93</v>
      </c>
      <c r="C1270" s="62" t="s">
        <v>175</v>
      </c>
      <c r="D1270" s="67">
        <f>詳細表【係数】!G1249</f>
        <v>0</v>
      </c>
      <c r="E1270" s="67">
        <f>詳細表【係数】!H1249</f>
        <v>0</v>
      </c>
      <c r="F1270" s="67">
        <f>詳細表【係数】!I1249</f>
        <v>0</v>
      </c>
      <c r="G1270" s="67">
        <f>詳細表【係数】!AA1249</f>
        <v>0</v>
      </c>
      <c r="H1270" s="67">
        <f>詳細表【係数】!AE1249</f>
        <v>0</v>
      </c>
      <c r="I1270" s="67">
        <f>詳細表【係数】!M1249</f>
        <v>1.0154369579443842E-4</v>
      </c>
      <c r="J1270" s="67">
        <f>詳細表【係数】!N1249</f>
        <v>4.4036576655758067E-5</v>
      </c>
      <c r="K1270" s="67">
        <f>詳細表【係数】!O1249</f>
        <v>3.6170253584717645E-5</v>
      </c>
      <c r="L1270" s="67">
        <f>詳細表【係数】!AB1249</f>
        <v>1.5311920804326591E-11</v>
      </c>
      <c r="M1270" s="67">
        <f>詳細表【係数】!AF1249</f>
        <v>1.1194903424157749E-11</v>
      </c>
      <c r="N1270" s="67">
        <f>詳細表【係数】!U1249</f>
        <v>7.55631925307625E-5</v>
      </c>
      <c r="O1270" s="67">
        <f>詳細表【係数】!V1249</f>
        <v>3.2769580565305551E-5</v>
      </c>
      <c r="P1270" s="67">
        <f>詳細表【係数】!W1249</f>
        <v>2.6915898757923843E-5</v>
      </c>
      <c r="Q1270" s="67">
        <f>詳細表【係数】!AC1249</f>
        <v>1.1394283128076655E-11</v>
      </c>
      <c r="R1270" s="67">
        <f>詳細表【係数】!AG1249</f>
        <v>8.3306268910615689E-12</v>
      </c>
      <c r="S1270" s="67">
        <f t="shared" si="104"/>
        <v>1.7710688832520092E-4</v>
      </c>
      <c r="T1270" s="67">
        <f t="shared" si="105"/>
        <v>7.6806157221063625E-5</v>
      </c>
      <c r="U1270" s="67">
        <f t="shared" si="106"/>
        <v>6.3086152342641484E-5</v>
      </c>
      <c r="V1270" s="67">
        <f t="shared" si="107"/>
        <v>2.6706203932403246E-11</v>
      </c>
      <c r="W1270" s="67">
        <f t="shared" si="108"/>
        <v>1.952553031521932E-11</v>
      </c>
    </row>
    <row r="1271" spans="2:23" x14ac:dyDescent="0.15">
      <c r="B1271" s="155" t="s">
        <v>94</v>
      </c>
      <c r="C1271" s="41" t="s">
        <v>981</v>
      </c>
      <c r="D1271" s="46">
        <f>詳細表【係数】!G1250</f>
        <v>0</v>
      </c>
      <c r="E1271" s="46">
        <f>詳細表【係数】!H1250</f>
        <v>0</v>
      </c>
      <c r="F1271" s="46">
        <f>詳細表【係数】!I1250</f>
        <v>0</v>
      </c>
      <c r="G1271" s="46">
        <f>詳細表【係数】!AA1250</f>
        <v>0</v>
      </c>
      <c r="H1271" s="46">
        <f>詳細表【係数】!AE1250</f>
        <v>0</v>
      </c>
      <c r="I1271" s="46">
        <f>詳細表【係数】!M1250</f>
        <v>1.3427886128804085E-4</v>
      </c>
      <c r="J1271" s="46">
        <f>詳細表【係数】!N1250</f>
        <v>4.3639488479805996E-5</v>
      </c>
      <c r="K1271" s="46">
        <f>詳細表【係数】!O1250</f>
        <v>3.1716475274515625E-5</v>
      </c>
      <c r="L1271" s="46">
        <f>詳細表【係数】!AB1250</f>
        <v>6.2094271115857034E-12</v>
      </c>
      <c r="M1271" s="46">
        <f>詳細表【係数】!AF1250</f>
        <v>5.0223307520178486E-12</v>
      </c>
      <c r="N1271" s="46">
        <f>詳細表【係数】!U1250</f>
        <v>7.8405534507668939E-5</v>
      </c>
      <c r="O1271" s="46">
        <f>詳細表【係数】!V1250</f>
        <v>2.5481132227959866E-5</v>
      </c>
      <c r="P1271" s="46">
        <f>詳細表【係数】!W1250</f>
        <v>1.8519275280889934E-5</v>
      </c>
      <c r="Q1271" s="46">
        <f>詳細表【係数】!AC1250</f>
        <v>3.6256894570020315E-12</v>
      </c>
      <c r="R1271" s="46">
        <f>詳細表【係数】!AG1250</f>
        <v>2.932542943163408E-12</v>
      </c>
      <c r="S1271" s="46">
        <f t="shared" si="104"/>
        <v>2.1268439579570978E-4</v>
      </c>
      <c r="T1271" s="46">
        <f t="shared" si="105"/>
        <v>6.9120620707765855E-5</v>
      </c>
      <c r="U1271" s="46">
        <f t="shared" si="106"/>
        <v>5.0235750555405556E-5</v>
      </c>
      <c r="V1271" s="46">
        <f t="shared" si="107"/>
        <v>9.8351165685877357E-12</v>
      </c>
      <c r="W1271" s="46">
        <f t="shared" si="108"/>
        <v>7.9548736951812574E-12</v>
      </c>
    </row>
    <row r="1272" spans="2:23" x14ac:dyDescent="0.15">
      <c r="B1272" s="155" t="s">
        <v>95</v>
      </c>
      <c r="C1272" s="41" t="s">
        <v>210</v>
      </c>
      <c r="D1272" s="46">
        <f>詳細表【係数】!G1251</f>
        <v>0</v>
      </c>
      <c r="E1272" s="46">
        <f>詳細表【係数】!H1251</f>
        <v>0</v>
      </c>
      <c r="F1272" s="46">
        <f>詳細表【係数】!I1251</f>
        <v>0</v>
      </c>
      <c r="G1272" s="46">
        <f>詳細表【係数】!AA1251</f>
        <v>0</v>
      </c>
      <c r="H1272" s="46">
        <f>詳細表【係数】!AE1251</f>
        <v>0</v>
      </c>
      <c r="I1272" s="46">
        <f>詳細表【係数】!M1251</f>
        <v>0</v>
      </c>
      <c r="J1272" s="46">
        <f>詳細表【係数】!N1251</f>
        <v>0</v>
      </c>
      <c r="K1272" s="46">
        <f>詳細表【係数】!O1251</f>
        <v>0</v>
      </c>
      <c r="L1272" s="46">
        <f>詳細表【係数】!AB1251</f>
        <v>0</v>
      </c>
      <c r="M1272" s="46">
        <f>詳細表【係数】!AF1251</f>
        <v>0</v>
      </c>
      <c r="N1272" s="46">
        <f>詳細表【係数】!U1251</f>
        <v>0</v>
      </c>
      <c r="O1272" s="46">
        <f>詳細表【係数】!V1251</f>
        <v>0</v>
      </c>
      <c r="P1272" s="46">
        <f>詳細表【係数】!W1251</f>
        <v>0</v>
      </c>
      <c r="Q1272" s="46">
        <f>詳細表【係数】!AC1251</f>
        <v>0</v>
      </c>
      <c r="R1272" s="46">
        <f>詳細表【係数】!AG1251</f>
        <v>0</v>
      </c>
      <c r="S1272" s="46">
        <f t="shared" si="104"/>
        <v>0</v>
      </c>
      <c r="T1272" s="46">
        <f t="shared" si="105"/>
        <v>0</v>
      </c>
      <c r="U1272" s="46">
        <f t="shared" si="106"/>
        <v>0</v>
      </c>
      <c r="V1272" s="46">
        <f t="shared" si="107"/>
        <v>0</v>
      </c>
      <c r="W1272" s="46">
        <f t="shared" si="108"/>
        <v>0</v>
      </c>
    </row>
    <row r="1273" spans="2:23" x14ac:dyDescent="0.15">
      <c r="B1273" s="155" t="s">
        <v>96</v>
      </c>
      <c r="C1273" s="41" t="s">
        <v>176</v>
      </c>
      <c r="D1273" s="46">
        <f>詳細表【係数】!G1252</f>
        <v>0</v>
      </c>
      <c r="E1273" s="46">
        <f>詳細表【係数】!H1252</f>
        <v>0</v>
      </c>
      <c r="F1273" s="46">
        <f>詳細表【係数】!I1252</f>
        <v>0</v>
      </c>
      <c r="G1273" s="46">
        <f>詳細表【係数】!AA1252</f>
        <v>0</v>
      </c>
      <c r="H1273" s="46">
        <f>詳細表【係数】!AE1252</f>
        <v>0</v>
      </c>
      <c r="I1273" s="46">
        <f>詳細表【係数】!M1252</f>
        <v>1.929279689626331E-3</v>
      </c>
      <c r="J1273" s="46">
        <f>詳細表【係数】!N1252</f>
        <v>8.5594592713245533E-4</v>
      </c>
      <c r="K1273" s="46">
        <f>詳細表【係数】!O1252</f>
        <v>6.4450949460532288E-4</v>
      </c>
      <c r="L1273" s="46">
        <f>詳細表【係数】!AB1252</f>
        <v>2.0258724644741111E-10</v>
      </c>
      <c r="M1273" s="46">
        <f>詳細表【係数】!AF1252</f>
        <v>1.7399578509246815E-10</v>
      </c>
      <c r="N1273" s="46">
        <f>詳細表【係数】!U1252</f>
        <v>4.2394538671231799E-4</v>
      </c>
      <c r="O1273" s="46">
        <f>詳細表【係数】!V1252</f>
        <v>1.8808798383882069E-4</v>
      </c>
      <c r="P1273" s="46">
        <f>詳細表【係数】!W1252</f>
        <v>1.4162634292964313E-4</v>
      </c>
      <c r="Q1273" s="46">
        <f>詳細表【係数】!AC1252</f>
        <v>4.4517095680806152E-11</v>
      </c>
      <c r="R1273" s="46">
        <f>詳細表【係数】!AG1252</f>
        <v>3.8234326932466064E-11</v>
      </c>
      <c r="S1273" s="46">
        <f t="shared" si="104"/>
        <v>2.353225076338649E-3</v>
      </c>
      <c r="T1273" s="46">
        <f t="shared" si="105"/>
        <v>1.044033910971276E-3</v>
      </c>
      <c r="U1273" s="46">
        <f t="shared" si="106"/>
        <v>7.8613583753496595E-4</v>
      </c>
      <c r="V1273" s="46">
        <f t="shared" si="107"/>
        <v>2.4710434212821728E-10</v>
      </c>
      <c r="W1273" s="46">
        <f t="shared" si="108"/>
        <v>2.1223011202493421E-10</v>
      </c>
    </row>
    <row r="1274" spans="2:23" x14ac:dyDescent="0.15">
      <c r="B1274" s="155" t="s">
        <v>97</v>
      </c>
      <c r="C1274" s="41" t="s">
        <v>982</v>
      </c>
      <c r="D1274" s="46">
        <f>詳細表【係数】!G1253</f>
        <v>0</v>
      </c>
      <c r="E1274" s="46">
        <f>詳細表【係数】!H1253</f>
        <v>0</v>
      </c>
      <c r="F1274" s="46">
        <f>詳細表【係数】!I1253</f>
        <v>0</v>
      </c>
      <c r="G1274" s="46">
        <f>詳細表【係数】!AA1253</f>
        <v>0</v>
      </c>
      <c r="H1274" s="46">
        <f>詳細表【係数】!AE1253</f>
        <v>0</v>
      </c>
      <c r="I1274" s="46">
        <f>詳細表【係数】!M1253</f>
        <v>0</v>
      </c>
      <c r="J1274" s="46">
        <f>詳細表【係数】!N1253</f>
        <v>0</v>
      </c>
      <c r="K1274" s="46">
        <f>詳細表【係数】!O1253</f>
        <v>0</v>
      </c>
      <c r="L1274" s="46">
        <f>詳細表【係数】!AB1253</f>
        <v>0</v>
      </c>
      <c r="M1274" s="46">
        <f>詳細表【係数】!AF1253</f>
        <v>0</v>
      </c>
      <c r="N1274" s="46">
        <f>詳細表【係数】!U1253</f>
        <v>0</v>
      </c>
      <c r="O1274" s="46">
        <f>詳細表【係数】!V1253</f>
        <v>0</v>
      </c>
      <c r="P1274" s="46">
        <f>詳細表【係数】!W1253</f>
        <v>0</v>
      </c>
      <c r="Q1274" s="46">
        <f>詳細表【係数】!AC1253</f>
        <v>0</v>
      </c>
      <c r="R1274" s="46">
        <f>詳細表【係数】!AG1253</f>
        <v>0</v>
      </c>
      <c r="S1274" s="46">
        <f t="shared" si="104"/>
        <v>0</v>
      </c>
      <c r="T1274" s="46">
        <f t="shared" si="105"/>
        <v>0</v>
      </c>
      <c r="U1274" s="46">
        <f t="shared" si="106"/>
        <v>0</v>
      </c>
      <c r="V1274" s="46">
        <f t="shared" si="107"/>
        <v>0</v>
      </c>
      <c r="W1274" s="46">
        <f t="shared" si="108"/>
        <v>0</v>
      </c>
    </row>
    <row r="1275" spans="2:23" x14ac:dyDescent="0.15">
      <c r="B1275" s="155" t="s">
        <v>98</v>
      </c>
      <c r="C1275" s="41" t="s">
        <v>983</v>
      </c>
      <c r="D1275" s="67">
        <f>詳細表【係数】!G1254</f>
        <v>0</v>
      </c>
      <c r="E1275" s="67">
        <f>詳細表【係数】!H1254</f>
        <v>0</v>
      </c>
      <c r="F1275" s="67">
        <f>詳細表【係数】!I1254</f>
        <v>0</v>
      </c>
      <c r="G1275" s="67">
        <f>詳細表【係数】!AA1254</f>
        <v>0</v>
      </c>
      <c r="H1275" s="67">
        <f>詳細表【係数】!AE1254</f>
        <v>0</v>
      </c>
      <c r="I1275" s="67">
        <f>詳細表【係数】!M1254</f>
        <v>0</v>
      </c>
      <c r="J1275" s="67">
        <f>詳細表【係数】!N1254</f>
        <v>0</v>
      </c>
      <c r="K1275" s="67">
        <f>詳細表【係数】!O1254</f>
        <v>0</v>
      </c>
      <c r="L1275" s="67">
        <f>詳細表【係数】!AB1254</f>
        <v>0</v>
      </c>
      <c r="M1275" s="67">
        <f>詳細表【係数】!AF1254</f>
        <v>0</v>
      </c>
      <c r="N1275" s="67">
        <f>詳細表【係数】!U1254</f>
        <v>0</v>
      </c>
      <c r="O1275" s="67">
        <f>詳細表【係数】!V1254</f>
        <v>0</v>
      </c>
      <c r="P1275" s="67">
        <f>詳細表【係数】!W1254</f>
        <v>0</v>
      </c>
      <c r="Q1275" s="67">
        <f>詳細表【係数】!AC1254</f>
        <v>0</v>
      </c>
      <c r="R1275" s="67">
        <f>詳細表【係数】!AG1254</f>
        <v>0</v>
      </c>
      <c r="S1275" s="67">
        <f t="shared" ref="S1275:S1317" si="109">D1275+I1275+N1275</f>
        <v>0</v>
      </c>
      <c r="T1275" s="67">
        <f t="shared" ref="T1275:T1317" si="110">E1275+J1275+O1275</f>
        <v>0</v>
      </c>
      <c r="U1275" s="67">
        <f t="shared" ref="U1275:U1317" si="111">F1275+K1275+P1275</f>
        <v>0</v>
      </c>
      <c r="V1275" s="67">
        <f t="shared" ref="V1275:V1317" si="112">G1275+L1275+Q1275</f>
        <v>0</v>
      </c>
      <c r="W1275" s="67">
        <f t="shared" ref="W1275:W1317" si="113">H1275+M1275+R1275</f>
        <v>0</v>
      </c>
    </row>
    <row r="1276" spans="2:23" x14ac:dyDescent="0.15">
      <c r="B1276" s="162" t="s">
        <v>99</v>
      </c>
      <c r="C1276" s="116" t="s">
        <v>177</v>
      </c>
      <c r="D1276" s="46">
        <f>詳細表【係数】!G1255</f>
        <v>0</v>
      </c>
      <c r="E1276" s="46">
        <f>詳細表【係数】!H1255</f>
        <v>0</v>
      </c>
      <c r="F1276" s="46">
        <f>詳細表【係数】!I1255</f>
        <v>0</v>
      </c>
      <c r="G1276" s="46">
        <f>詳細表【係数】!AA1255</f>
        <v>0</v>
      </c>
      <c r="H1276" s="46">
        <f>詳細表【係数】!AE1255</f>
        <v>0</v>
      </c>
      <c r="I1276" s="46">
        <f>詳細表【係数】!M1255</f>
        <v>1.6261854949971146E-2</v>
      </c>
      <c r="J1276" s="46">
        <f>詳細表【係数】!N1255</f>
        <v>5.9515788328635107E-3</v>
      </c>
      <c r="K1276" s="46">
        <f>詳細表【係数】!O1255</f>
        <v>1.0415773255617346E-3</v>
      </c>
      <c r="L1276" s="46">
        <f>詳細表【係数】!AB1255</f>
        <v>1.005140708407747E-10</v>
      </c>
      <c r="M1276" s="46">
        <f>詳細表【係数】!AF1255</f>
        <v>1.005140708407747E-10</v>
      </c>
      <c r="N1276" s="46">
        <f>詳細表【係数】!U1255</f>
        <v>4.0548641581928078E-3</v>
      </c>
      <c r="O1276" s="46">
        <f>詳細表【係数】!V1255</f>
        <v>1.4840154317130995E-3</v>
      </c>
      <c r="P1276" s="46">
        <f>詳細表【係数】!W1255</f>
        <v>2.5971542474089604E-4</v>
      </c>
      <c r="Q1276" s="46">
        <f>詳細表【係数】!AC1255</f>
        <v>2.50630020068549E-11</v>
      </c>
      <c r="R1276" s="46">
        <f>詳細表【係数】!AG1255</f>
        <v>2.50630020068549E-11</v>
      </c>
      <c r="S1276" s="46">
        <f t="shared" si="109"/>
        <v>2.0316719108163954E-2</v>
      </c>
      <c r="T1276" s="46">
        <f t="shared" si="110"/>
        <v>7.43559426457661E-3</v>
      </c>
      <c r="U1276" s="46">
        <f t="shared" si="111"/>
        <v>1.3012927503026307E-3</v>
      </c>
      <c r="V1276" s="46">
        <f t="shared" si="112"/>
        <v>1.2557707284762961E-10</v>
      </c>
      <c r="W1276" s="46">
        <f t="shared" si="113"/>
        <v>1.2557707284762961E-10</v>
      </c>
    </row>
    <row r="1277" spans="2:23" x14ac:dyDescent="0.15">
      <c r="B1277" s="155" t="s">
        <v>100</v>
      </c>
      <c r="C1277" s="41" t="s">
        <v>178</v>
      </c>
      <c r="D1277" s="46">
        <f>詳細表【係数】!G1256</f>
        <v>0</v>
      </c>
      <c r="E1277" s="46">
        <f>詳細表【係数】!H1256</f>
        <v>0</v>
      </c>
      <c r="F1277" s="46">
        <f>詳細表【係数】!I1256</f>
        <v>0</v>
      </c>
      <c r="G1277" s="46">
        <f>詳細表【係数】!AA1256</f>
        <v>0</v>
      </c>
      <c r="H1277" s="46">
        <f>詳細表【係数】!AE1256</f>
        <v>0</v>
      </c>
      <c r="I1277" s="46">
        <f>詳細表【係数】!M1256</f>
        <v>3.7339962055158416E-3</v>
      </c>
      <c r="J1277" s="46">
        <f>詳細表【係数】!N1256</f>
        <v>1.1992941409993737E-3</v>
      </c>
      <c r="K1277" s="46">
        <f>詳細表【係数】!O1256</f>
        <v>3.2720570931605772E-4</v>
      </c>
      <c r="L1277" s="46">
        <f>詳細表【係数】!AB1256</f>
        <v>2.3703485994686071E-11</v>
      </c>
      <c r="M1277" s="46">
        <f>詳細表【係数】!AF1256</f>
        <v>2.3703485994686071E-11</v>
      </c>
      <c r="N1277" s="46">
        <f>詳細表【係数】!U1256</f>
        <v>7.7546307415320094E-4</v>
      </c>
      <c r="O1277" s="46">
        <f>詳細表【係数】!V1256</f>
        <v>2.4906514902706459E-4</v>
      </c>
      <c r="P1277" s="46">
        <f>詳細表【係数】!W1256</f>
        <v>6.7952919944559999E-5</v>
      </c>
      <c r="Q1277" s="46">
        <f>詳細表【係数】!AC1256</f>
        <v>4.9226558105318953E-12</v>
      </c>
      <c r="R1277" s="46">
        <f>詳細表【係数】!AG1256</f>
        <v>4.9226558105318953E-12</v>
      </c>
      <c r="S1277" s="46">
        <f t="shared" si="109"/>
        <v>4.5094592796690426E-3</v>
      </c>
      <c r="T1277" s="46">
        <f t="shared" si="110"/>
        <v>1.4483592900264384E-3</v>
      </c>
      <c r="U1277" s="46">
        <f t="shared" si="111"/>
        <v>3.9515862926061773E-4</v>
      </c>
      <c r="V1277" s="46">
        <f t="shared" si="112"/>
        <v>2.8626141805217966E-11</v>
      </c>
      <c r="W1277" s="46">
        <f t="shared" si="113"/>
        <v>2.8626141805217966E-11</v>
      </c>
    </row>
    <row r="1278" spans="2:23" x14ac:dyDescent="0.15">
      <c r="B1278" s="155" t="s">
        <v>101</v>
      </c>
      <c r="C1278" s="41" t="s">
        <v>179</v>
      </c>
      <c r="D1278" s="46">
        <f>詳細表【係数】!G1257</f>
        <v>0</v>
      </c>
      <c r="E1278" s="46">
        <f>詳細表【係数】!H1257</f>
        <v>0</v>
      </c>
      <c r="F1278" s="46">
        <f>詳細表【係数】!I1257</f>
        <v>0</v>
      </c>
      <c r="G1278" s="46">
        <f>詳細表【係数】!AA1257</f>
        <v>0</v>
      </c>
      <c r="H1278" s="46">
        <f>詳細表【係数】!AE1257</f>
        <v>0</v>
      </c>
      <c r="I1278" s="46">
        <f>詳細表【係数】!M1257</f>
        <v>9.239915060123555E-3</v>
      </c>
      <c r="J1278" s="46">
        <f>詳細表【係数】!N1257</f>
        <v>4.7102656609054362E-3</v>
      </c>
      <c r="K1278" s="46">
        <f>詳細表【係数】!O1257</f>
        <v>8.2672364627218553E-4</v>
      </c>
      <c r="L1278" s="46">
        <f>詳細表【係数】!AB1257</f>
        <v>1.5638346915777029E-10</v>
      </c>
      <c r="M1278" s="46">
        <f>詳細表【係数】!AF1257</f>
        <v>1.5638346915777029E-10</v>
      </c>
      <c r="N1278" s="46">
        <f>詳細表【係数】!U1257</f>
        <v>1.7474470634596547E-3</v>
      </c>
      <c r="O1278" s="46">
        <f>詳細表【係数】!V1257</f>
        <v>8.9080254999162202E-4</v>
      </c>
      <c r="P1278" s="46">
        <f>詳細表【係数】!W1257</f>
        <v>1.5634946842808651E-4</v>
      </c>
      <c r="Q1278" s="46">
        <f>詳細表【係数】!AC1257</f>
        <v>2.9575145677770441E-11</v>
      </c>
      <c r="R1278" s="46">
        <f>詳細表【係数】!AG1257</f>
        <v>2.9575145677770441E-11</v>
      </c>
      <c r="S1278" s="46">
        <f t="shared" si="109"/>
        <v>1.098736212358321E-2</v>
      </c>
      <c r="T1278" s="46">
        <f t="shared" si="110"/>
        <v>5.6010682108970583E-3</v>
      </c>
      <c r="U1278" s="46">
        <f t="shared" si="111"/>
        <v>9.8307311470027196E-4</v>
      </c>
      <c r="V1278" s="46">
        <f t="shared" si="112"/>
        <v>1.8595861483554073E-10</v>
      </c>
      <c r="W1278" s="46">
        <f t="shared" si="113"/>
        <v>1.8595861483554073E-10</v>
      </c>
    </row>
    <row r="1279" spans="2:23" x14ac:dyDescent="0.15">
      <c r="B1279" s="155" t="s">
        <v>102</v>
      </c>
      <c r="C1279" s="41" t="s">
        <v>180</v>
      </c>
      <c r="D1279" s="46">
        <f>詳細表【係数】!G1258</f>
        <v>0</v>
      </c>
      <c r="E1279" s="46">
        <f>詳細表【係数】!H1258</f>
        <v>0</v>
      </c>
      <c r="F1279" s="46">
        <f>詳細表【係数】!I1258</f>
        <v>0</v>
      </c>
      <c r="G1279" s="46">
        <f>詳細表【係数】!AA1258</f>
        <v>0</v>
      </c>
      <c r="H1279" s="46">
        <f>詳細表【係数】!AE1258</f>
        <v>0</v>
      </c>
      <c r="I1279" s="46">
        <f>詳細表【係数】!M1258</f>
        <v>7.199137698590252E-3</v>
      </c>
      <c r="J1279" s="46">
        <f>詳細表【係数】!N1258</f>
        <v>4.5437752528981303E-3</v>
      </c>
      <c r="K1279" s="46">
        <f>詳細表【係数】!O1258</f>
        <v>3.2056541342152119E-3</v>
      </c>
      <c r="L1279" s="46">
        <f>詳細表【係数】!AB1258</f>
        <v>4.7439943493867438E-10</v>
      </c>
      <c r="M1279" s="46">
        <f>詳細表【係数】!AF1258</f>
        <v>4.6080076153748384E-10</v>
      </c>
      <c r="N1279" s="46">
        <f>詳細表【係数】!U1258</f>
        <v>3.0504180263265845E-4</v>
      </c>
      <c r="O1279" s="46">
        <f>詳細表【係数】!V1258</f>
        <v>1.9252880718938412E-4</v>
      </c>
      <c r="P1279" s="46">
        <f>詳細表【係数】!W1258</f>
        <v>1.3582995028825858E-4</v>
      </c>
      <c r="Q1279" s="46">
        <f>詳細表【係数】!AC1258</f>
        <v>2.0101248907899831E-11</v>
      </c>
      <c r="R1279" s="46">
        <f>詳細表【係数】!AG1258</f>
        <v>1.9525046031752006E-11</v>
      </c>
      <c r="S1279" s="46">
        <f t="shared" si="109"/>
        <v>7.5041795012229101E-3</v>
      </c>
      <c r="T1279" s="46">
        <f t="shared" si="110"/>
        <v>4.7363040600875142E-3</v>
      </c>
      <c r="U1279" s="46">
        <f t="shared" si="111"/>
        <v>3.3414840845034707E-3</v>
      </c>
      <c r="V1279" s="46">
        <f t="shared" si="112"/>
        <v>4.9450068384657424E-10</v>
      </c>
      <c r="W1279" s="46">
        <f t="shared" si="113"/>
        <v>4.8032580756923587E-10</v>
      </c>
    </row>
    <row r="1280" spans="2:23" x14ac:dyDescent="0.15">
      <c r="B1280" s="163" t="s">
        <v>103</v>
      </c>
      <c r="C1280" s="62" t="s">
        <v>181</v>
      </c>
      <c r="D1280" s="67">
        <f>詳細表【係数】!G1259</f>
        <v>0</v>
      </c>
      <c r="E1280" s="67">
        <f>詳細表【係数】!H1259</f>
        <v>0</v>
      </c>
      <c r="F1280" s="67">
        <f>詳細表【係数】!I1259</f>
        <v>0</v>
      </c>
      <c r="G1280" s="67">
        <f>詳細表【係数】!AA1259</f>
        <v>0</v>
      </c>
      <c r="H1280" s="67">
        <f>詳細表【係数】!AE1259</f>
        <v>0</v>
      </c>
      <c r="I1280" s="67">
        <f>詳細表【係数】!M1259</f>
        <v>6.1207712907088624E-2</v>
      </c>
      <c r="J1280" s="67">
        <f>詳細表【係数】!N1259</f>
        <v>4.2251075923156925E-2</v>
      </c>
      <c r="K1280" s="67">
        <f>詳細表【係数】!O1259</f>
        <v>2.7907543021769298E-2</v>
      </c>
      <c r="L1280" s="67">
        <f>詳細表【係数】!AB1259</f>
        <v>7.7175826994295442E-9</v>
      </c>
      <c r="M1280" s="67">
        <f>詳細表【係数】!AF1259</f>
        <v>7.2758653752201572E-9</v>
      </c>
      <c r="N1280" s="67">
        <f>詳細表【係数】!U1259</f>
        <v>1.958300392358563E-2</v>
      </c>
      <c r="O1280" s="67">
        <f>詳細表【係数】!V1259</f>
        <v>1.3517952987965225E-2</v>
      </c>
      <c r="P1280" s="67">
        <f>詳細表【係数】!W1259</f>
        <v>8.928834268363094E-3</v>
      </c>
      <c r="Q1280" s="67">
        <f>詳細表【係数】!AC1259</f>
        <v>2.4691896675332595E-9</v>
      </c>
      <c r="R1280" s="67">
        <f>詳細表【係数】!AG1259</f>
        <v>2.3278651239052552E-9</v>
      </c>
      <c r="S1280" s="67">
        <f t="shared" si="109"/>
        <v>8.079071683067425E-2</v>
      </c>
      <c r="T1280" s="67">
        <f t="shared" si="110"/>
        <v>5.5769028911122148E-2</v>
      </c>
      <c r="U1280" s="67">
        <f t="shared" si="111"/>
        <v>3.6836377290132394E-2</v>
      </c>
      <c r="V1280" s="67">
        <f t="shared" si="112"/>
        <v>1.0186772366962804E-8</v>
      </c>
      <c r="W1280" s="67">
        <f t="shared" si="113"/>
        <v>9.6037304991254116E-9</v>
      </c>
    </row>
    <row r="1281" spans="2:23" x14ac:dyDescent="0.15">
      <c r="B1281" s="155" t="s">
        <v>104</v>
      </c>
      <c r="C1281" s="41" t="s">
        <v>182</v>
      </c>
      <c r="D1281" s="46">
        <f>詳細表【係数】!G1260</f>
        <v>0</v>
      </c>
      <c r="E1281" s="46">
        <f>詳細表【係数】!H1260</f>
        <v>0</v>
      </c>
      <c r="F1281" s="46">
        <f>詳細表【係数】!I1260</f>
        <v>0</v>
      </c>
      <c r="G1281" s="46">
        <f>詳細表【係数】!AA1260</f>
        <v>0</v>
      </c>
      <c r="H1281" s="46">
        <f>詳細表【係数】!AE1260</f>
        <v>0</v>
      </c>
      <c r="I1281" s="46">
        <f>詳細表【係数】!M1260</f>
        <v>5.6916445115160362E-3</v>
      </c>
      <c r="J1281" s="46">
        <f>詳細表【係数】!N1260</f>
        <v>3.854836923574168E-3</v>
      </c>
      <c r="K1281" s="46">
        <f>詳細表【係数】!O1260</f>
        <v>1.8001901081983027E-3</v>
      </c>
      <c r="L1281" s="46">
        <f>詳細表【係数】!AB1260</f>
        <v>2.7606592905369155E-10</v>
      </c>
      <c r="M1281" s="46">
        <f>詳細表【係数】!AF1260</f>
        <v>2.64127542113685E-10</v>
      </c>
      <c r="N1281" s="46">
        <f>詳細表【係数】!U1260</f>
        <v>1.0360622109912981E-2</v>
      </c>
      <c r="O1281" s="46">
        <f>詳細表【係数】!V1260</f>
        <v>7.0170420130215355E-3</v>
      </c>
      <c r="P1281" s="46">
        <f>詳細表【係数】!W1260</f>
        <v>3.2769245161585192E-3</v>
      </c>
      <c r="Q1281" s="46">
        <f>詳細表【係数】!AC1260</f>
        <v>5.0252870898036689E-10</v>
      </c>
      <c r="R1281" s="46">
        <f>詳細表【係数】!AG1260</f>
        <v>4.8079700816225278E-10</v>
      </c>
      <c r="S1281" s="46">
        <f t="shared" si="109"/>
        <v>1.6052266621429018E-2</v>
      </c>
      <c r="T1281" s="46">
        <f t="shared" si="110"/>
        <v>1.0871878936595704E-2</v>
      </c>
      <c r="U1281" s="46">
        <f t="shared" si="111"/>
        <v>5.0771146243568221E-3</v>
      </c>
      <c r="V1281" s="46">
        <f t="shared" si="112"/>
        <v>7.7859463803405844E-10</v>
      </c>
      <c r="W1281" s="46">
        <f t="shared" si="113"/>
        <v>7.4492455027593779E-10</v>
      </c>
    </row>
    <row r="1282" spans="2:23" x14ac:dyDescent="0.15">
      <c r="B1282" s="155" t="s">
        <v>105</v>
      </c>
      <c r="C1282" s="41" t="s">
        <v>183</v>
      </c>
      <c r="D1282" s="46">
        <f>詳細表【係数】!G1261</f>
        <v>0</v>
      </c>
      <c r="E1282" s="46">
        <f>詳細表【係数】!H1261</f>
        <v>0</v>
      </c>
      <c r="F1282" s="46">
        <f>詳細表【係数】!I1261</f>
        <v>0</v>
      </c>
      <c r="G1282" s="46">
        <f>詳細表【係数】!AA1261</f>
        <v>0</v>
      </c>
      <c r="H1282" s="46">
        <f>詳細表【係数】!AE1261</f>
        <v>0</v>
      </c>
      <c r="I1282" s="46">
        <f>詳細表【係数】!M1261</f>
        <v>8.628639694725106E-3</v>
      </c>
      <c r="J1282" s="46">
        <f>詳細表【係数】!N1261</f>
        <v>6.1704865452406098E-3</v>
      </c>
      <c r="K1282" s="46">
        <f>詳細表【係数】!O1261</f>
        <v>1.639097376406918E-3</v>
      </c>
      <c r="L1282" s="46">
        <f>詳細表【係数】!AB1261</f>
        <v>3.4095726754778421E-10</v>
      </c>
      <c r="M1282" s="46">
        <f>詳細表【係数】!AF1261</f>
        <v>3.0916570025718674E-10</v>
      </c>
      <c r="N1282" s="46">
        <f>詳細表【係数】!U1261</f>
        <v>1.8937724070525002E-3</v>
      </c>
      <c r="O1282" s="46">
        <f>詳細表【係数】!V1261</f>
        <v>1.354268757404368E-3</v>
      </c>
      <c r="P1282" s="46">
        <f>詳細表【係数】!W1261</f>
        <v>3.5974122152871482E-4</v>
      </c>
      <c r="Q1282" s="46">
        <f>詳細表【係数】!AC1261</f>
        <v>7.4831663867102907E-11</v>
      </c>
      <c r="R1282" s="46">
        <f>詳細表【係数】!AG1261</f>
        <v>6.7854203335439775E-11</v>
      </c>
      <c r="S1282" s="46">
        <f t="shared" si="109"/>
        <v>1.0522412101777606E-2</v>
      </c>
      <c r="T1282" s="46">
        <f t="shared" si="110"/>
        <v>7.5247553026449778E-3</v>
      </c>
      <c r="U1282" s="46">
        <f t="shared" si="111"/>
        <v>1.9988385979356326E-3</v>
      </c>
      <c r="V1282" s="46">
        <f t="shared" si="112"/>
        <v>4.1578893141488712E-10</v>
      </c>
      <c r="W1282" s="46">
        <f t="shared" si="113"/>
        <v>3.7701990359262653E-10</v>
      </c>
    </row>
    <row r="1283" spans="2:23" x14ac:dyDescent="0.15">
      <c r="B1283" s="155" t="s">
        <v>106</v>
      </c>
      <c r="C1283" s="41" t="s">
        <v>211</v>
      </c>
      <c r="D1283" s="46">
        <f>詳細表【係数】!G1262</f>
        <v>0</v>
      </c>
      <c r="E1283" s="46">
        <f>詳細表【係数】!H1262</f>
        <v>0</v>
      </c>
      <c r="F1283" s="46">
        <f>詳細表【係数】!I1262</f>
        <v>0</v>
      </c>
      <c r="G1283" s="46">
        <f>詳細表【係数】!AA1262</f>
        <v>0</v>
      </c>
      <c r="H1283" s="46">
        <f>詳細表【係数】!AE1262</f>
        <v>0</v>
      </c>
      <c r="I1283" s="46">
        <f>詳細表【係数】!M1262</f>
        <v>0</v>
      </c>
      <c r="J1283" s="46">
        <f>詳細表【係数】!N1262</f>
        <v>0</v>
      </c>
      <c r="K1283" s="46">
        <f>詳細表【係数】!O1262</f>
        <v>0</v>
      </c>
      <c r="L1283" s="46">
        <f>詳細表【係数】!AB1262</f>
        <v>0</v>
      </c>
      <c r="M1283" s="46">
        <f>詳細表【係数】!AF1262</f>
        <v>0</v>
      </c>
      <c r="N1283" s="46">
        <f>詳細表【係数】!U1262</f>
        <v>9.680661231617628E-3</v>
      </c>
      <c r="O1283" s="46">
        <f>詳細表【係数】!V1262</f>
        <v>7.1955289985991266E-3</v>
      </c>
      <c r="P1283" s="46">
        <f>詳細表【係数】!W1262</f>
        <v>1.9617238976640731E-3</v>
      </c>
      <c r="Q1283" s="46">
        <f>詳細表【係数】!AC1262</f>
        <v>3.2327894052802007E-10</v>
      </c>
      <c r="R1283" s="46">
        <f>詳細表【係数】!AG1262</f>
        <v>2.0717171540880158E-10</v>
      </c>
      <c r="S1283" s="46">
        <f t="shared" si="109"/>
        <v>9.680661231617628E-3</v>
      </c>
      <c r="T1283" s="46">
        <f t="shared" si="110"/>
        <v>7.1955289985991266E-3</v>
      </c>
      <c r="U1283" s="46">
        <f t="shared" si="111"/>
        <v>1.9617238976640731E-3</v>
      </c>
      <c r="V1283" s="46">
        <f t="shared" si="112"/>
        <v>3.2327894052802007E-10</v>
      </c>
      <c r="W1283" s="46">
        <f t="shared" si="113"/>
        <v>2.0717171540880158E-10</v>
      </c>
    </row>
    <row r="1284" spans="2:23" x14ac:dyDescent="0.15">
      <c r="B1284" s="155" t="s">
        <v>107</v>
      </c>
      <c r="C1284" s="41" t="s">
        <v>984</v>
      </c>
      <c r="D1284" s="46">
        <f>詳細表【係数】!G1263</f>
        <v>0</v>
      </c>
      <c r="E1284" s="46">
        <f>詳細表【係数】!H1263</f>
        <v>0</v>
      </c>
      <c r="F1284" s="46">
        <f>詳細表【係数】!I1263</f>
        <v>0</v>
      </c>
      <c r="G1284" s="46">
        <f>詳細表【係数】!AA1263</f>
        <v>0</v>
      </c>
      <c r="H1284" s="46">
        <f>詳細表【係数】!AE1263</f>
        <v>0</v>
      </c>
      <c r="I1284" s="46">
        <f>詳細表【係数】!M1263</f>
        <v>0</v>
      </c>
      <c r="J1284" s="46">
        <f>詳細表【係数】!N1263</f>
        <v>0</v>
      </c>
      <c r="K1284" s="46">
        <f>詳細表【係数】!O1263</f>
        <v>0</v>
      </c>
      <c r="L1284" s="46">
        <f>詳細表【係数】!AB1263</f>
        <v>0</v>
      </c>
      <c r="M1284" s="46">
        <f>詳細表【係数】!AF1263</f>
        <v>0</v>
      </c>
      <c r="N1284" s="46">
        <f>詳細表【係数】!U1263</f>
        <v>0</v>
      </c>
      <c r="O1284" s="46">
        <f>詳細表【係数】!V1263</f>
        <v>0</v>
      </c>
      <c r="P1284" s="46">
        <f>詳細表【係数】!W1263</f>
        <v>0</v>
      </c>
      <c r="Q1284" s="46">
        <f>詳細表【係数】!AC1263</f>
        <v>0</v>
      </c>
      <c r="R1284" s="46">
        <f>詳細表【係数】!AG1263</f>
        <v>0</v>
      </c>
      <c r="S1284" s="46">
        <f t="shared" si="109"/>
        <v>0</v>
      </c>
      <c r="T1284" s="46">
        <f t="shared" si="110"/>
        <v>0</v>
      </c>
      <c r="U1284" s="46">
        <f t="shared" si="111"/>
        <v>0</v>
      </c>
      <c r="V1284" s="46">
        <f t="shared" si="112"/>
        <v>0</v>
      </c>
      <c r="W1284" s="46">
        <f t="shared" si="113"/>
        <v>0</v>
      </c>
    </row>
    <row r="1285" spans="2:23" x14ac:dyDescent="0.15">
      <c r="B1285" s="155" t="s">
        <v>108</v>
      </c>
      <c r="C1285" s="41" t="s">
        <v>184</v>
      </c>
      <c r="D1285" s="67">
        <f>詳細表【係数】!G1264</f>
        <v>0</v>
      </c>
      <c r="E1285" s="67">
        <f>詳細表【係数】!H1264</f>
        <v>0</v>
      </c>
      <c r="F1285" s="67">
        <f>詳細表【係数】!I1264</f>
        <v>0</v>
      </c>
      <c r="G1285" s="67">
        <f>詳細表【係数】!AA1264</f>
        <v>0</v>
      </c>
      <c r="H1285" s="67">
        <f>詳細表【係数】!AE1264</f>
        <v>0</v>
      </c>
      <c r="I1285" s="67">
        <f>詳細表【係数】!M1264</f>
        <v>9.4385312098374942E-4</v>
      </c>
      <c r="J1285" s="67">
        <f>詳細表【係数】!N1264</f>
        <v>6.4509388330725461E-4</v>
      </c>
      <c r="K1285" s="67">
        <f>詳細表【係数】!O1264</f>
        <v>2.2398732017786529E-4</v>
      </c>
      <c r="L1285" s="67">
        <f>詳細表【係数】!AB1264</f>
        <v>2.5701212022950864E-11</v>
      </c>
      <c r="M1285" s="67">
        <f>詳細表【係数】!AF1264</f>
        <v>2.5701212022950864E-11</v>
      </c>
      <c r="N1285" s="67">
        <f>詳細表【係数】!U1264</f>
        <v>1.7978614441924632E-3</v>
      </c>
      <c r="O1285" s="67">
        <f>詳細表【係数】!V1264</f>
        <v>1.2287816768287972E-3</v>
      </c>
      <c r="P1285" s="67">
        <f>詳細表【係数】!W1264</f>
        <v>4.2665342518129993E-4</v>
      </c>
      <c r="Q1285" s="67">
        <f>詳細表【係数】!AC1264</f>
        <v>4.8955941488987994E-11</v>
      </c>
      <c r="R1285" s="67">
        <f>詳細表【係数】!AG1264</f>
        <v>4.8955941488987994E-11</v>
      </c>
      <c r="S1285" s="67">
        <f t="shared" si="109"/>
        <v>2.7417145651762124E-3</v>
      </c>
      <c r="T1285" s="67">
        <f t="shared" si="110"/>
        <v>1.8738755601360518E-3</v>
      </c>
      <c r="U1285" s="67">
        <f t="shared" si="111"/>
        <v>6.5064074535916519E-4</v>
      </c>
      <c r="V1285" s="67">
        <f t="shared" si="112"/>
        <v>7.4657153511938858E-11</v>
      </c>
      <c r="W1285" s="67">
        <f t="shared" si="113"/>
        <v>7.4657153511938858E-11</v>
      </c>
    </row>
    <row r="1286" spans="2:23" x14ac:dyDescent="0.15">
      <c r="B1286" s="162" t="s">
        <v>109</v>
      </c>
      <c r="C1286" s="116" t="s">
        <v>985</v>
      </c>
      <c r="D1286" s="46">
        <f>詳細表【係数】!G1265</f>
        <v>0</v>
      </c>
      <c r="E1286" s="46">
        <f>詳細表【係数】!H1265</f>
        <v>0</v>
      </c>
      <c r="F1286" s="46">
        <f>詳細表【係数】!I1265</f>
        <v>0</v>
      </c>
      <c r="G1286" s="46">
        <f>詳細表【係数】!AA1265</f>
        <v>0</v>
      </c>
      <c r="H1286" s="46">
        <f>詳細表【係数】!AE1265</f>
        <v>0</v>
      </c>
      <c r="I1286" s="46">
        <f>詳細表【係数】!M1265</f>
        <v>5.679667823018199E-3</v>
      </c>
      <c r="J1286" s="46">
        <f>詳細表【係数】!N1265</f>
        <v>4.2945592381287553E-3</v>
      </c>
      <c r="K1286" s="46">
        <f>詳細表【係数】!O1265</f>
        <v>3.675612086353133E-3</v>
      </c>
      <c r="L1286" s="46">
        <f>詳細表【係数】!AB1265</f>
        <v>9.4052493777806162E-10</v>
      </c>
      <c r="M1286" s="46">
        <f>詳細表【係数】!AF1265</f>
        <v>8.769203971157754E-10</v>
      </c>
      <c r="N1286" s="46">
        <f>詳細表【係数】!U1265</f>
        <v>1.2168494459606832E-3</v>
      </c>
      <c r="O1286" s="46">
        <f>詳細表【係数】!V1265</f>
        <v>9.2009465912485007E-4</v>
      </c>
      <c r="P1286" s="46">
        <f>詳細表【係数】!W1265</f>
        <v>7.8748734436874285E-4</v>
      </c>
      <c r="Q1286" s="46">
        <f>詳細表【係数】!AC1265</f>
        <v>2.015042578386671E-10</v>
      </c>
      <c r="R1286" s="46">
        <f>詳細表【係数】!AG1265</f>
        <v>1.8787720208871352E-10</v>
      </c>
      <c r="S1286" s="46">
        <f t="shared" si="109"/>
        <v>6.8965172689788821E-3</v>
      </c>
      <c r="T1286" s="46">
        <f t="shared" si="110"/>
        <v>5.2146538972536053E-3</v>
      </c>
      <c r="U1286" s="46">
        <f t="shared" si="111"/>
        <v>4.4630994307218756E-3</v>
      </c>
      <c r="V1286" s="46">
        <f t="shared" si="112"/>
        <v>1.1420291956167288E-9</v>
      </c>
      <c r="W1286" s="46">
        <f t="shared" si="113"/>
        <v>1.064797599204489E-9</v>
      </c>
    </row>
    <row r="1287" spans="2:23" x14ac:dyDescent="0.15">
      <c r="B1287" s="155" t="s">
        <v>110</v>
      </c>
      <c r="C1287" s="41" t="s">
        <v>212</v>
      </c>
      <c r="D1287" s="46">
        <f>詳細表【係数】!G1266</f>
        <v>0</v>
      </c>
      <c r="E1287" s="46">
        <f>詳細表【係数】!H1266</f>
        <v>0</v>
      </c>
      <c r="F1287" s="46">
        <f>詳細表【係数】!I1266</f>
        <v>0</v>
      </c>
      <c r="G1287" s="46">
        <f>詳細表【係数】!AA1266</f>
        <v>0</v>
      </c>
      <c r="H1287" s="46">
        <f>詳細表【係数】!AE1266</f>
        <v>0</v>
      </c>
      <c r="I1287" s="46">
        <f>詳細表【係数】!M1266</f>
        <v>4.5664174781979462E-3</v>
      </c>
      <c r="J1287" s="46">
        <f>詳細表【係数】!N1266</f>
        <v>9.1547933788918303E-6</v>
      </c>
      <c r="K1287" s="46">
        <f>詳細表【係数】!O1266</f>
        <v>0</v>
      </c>
      <c r="L1287" s="46">
        <f>詳細表【係数】!AB1266</f>
        <v>0</v>
      </c>
      <c r="M1287" s="46">
        <f>詳細表【係数】!AF1266</f>
        <v>0</v>
      </c>
      <c r="N1287" s="46">
        <f>詳細表【係数】!U1266</f>
        <v>1.3013045945633982E-3</v>
      </c>
      <c r="O1287" s="46">
        <f>詳細表【係数】!V1266</f>
        <v>2.6088667414026791E-6</v>
      </c>
      <c r="P1287" s="46">
        <f>詳細表【係数】!W1266</f>
        <v>0</v>
      </c>
      <c r="Q1287" s="46">
        <f>詳細表【係数】!AC1266</f>
        <v>0</v>
      </c>
      <c r="R1287" s="46">
        <f>詳細表【係数】!AG1266</f>
        <v>0</v>
      </c>
      <c r="S1287" s="46">
        <f t="shared" si="109"/>
        <v>5.8677220727613444E-3</v>
      </c>
      <c r="T1287" s="46">
        <f t="shared" si="110"/>
        <v>1.1763660120294509E-5</v>
      </c>
      <c r="U1287" s="46">
        <f t="shared" si="111"/>
        <v>0</v>
      </c>
      <c r="V1287" s="46">
        <f t="shared" si="112"/>
        <v>0</v>
      </c>
      <c r="W1287" s="46">
        <f t="shared" si="113"/>
        <v>0</v>
      </c>
    </row>
    <row r="1288" spans="2:23" x14ac:dyDescent="0.15">
      <c r="B1288" s="155" t="s">
        <v>111</v>
      </c>
      <c r="C1288" s="41" t="s">
        <v>186</v>
      </c>
      <c r="D1288" s="46">
        <f>詳細表【係数】!G1267</f>
        <v>0</v>
      </c>
      <c r="E1288" s="46">
        <f>詳細表【係数】!H1267</f>
        <v>0</v>
      </c>
      <c r="F1288" s="46">
        <f>詳細表【係数】!I1267</f>
        <v>0</v>
      </c>
      <c r="G1288" s="46">
        <f>詳細表【係数】!AA1267</f>
        <v>0</v>
      </c>
      <c r="H1288" s="46">
        <f>詳細表【係数】!AE1267</f>
        <v>0</v>
      </c>
      <c r="I1288" s="46">
        <f>詳細表【係数】!M1267</f>
        <v>6.0700729122405747E-5</v>
      </c>
      <c r="J1288" s="46">
        <f>詳細表【係数】!N1267</f>
        <v>1.6892871750279189E-5</v>
      </c>
      <c r="K1288" s="46">
        <f>詳細表【係数】!O1267</f>
        <v>6.569595902813412E-6</v>
      </c>
      <c r="L1288" s="46">
        <f>詳細表【係数】!AB1267</f>
        <v>5.5469339334838622E-13</v>
      </c>
      <c r="M1288" s="46">
        <f>詳細表【係数】!AF1267</f>
        <v>5.4140732404662848E-13</v>
      </c>
      <c r="N1288" s="46">
        <f>詳細表【係数】!U1267</f>
        <v>1.631202414443319E-5</v>
      </c>
      <c r="O1288" s="46">
        <f>詳細表【係数】!V1267</f>
        <v>4.5395983844558856E-6</v>
      </c>
      <c r="P1288" s="46">
        <f>詳細表【係数】!W1267</f>
        <v>1.7654385463766327E-6</v>
      </c>
      <c r="Q1288" s="46">
        <f>詳細表【係数】!AC1267</f>
        <v>1.4906199902163296E-13</v>
      </c>
      <c r="R1288" s="46">
        <f>詳細表【係数】!AG1267</f>
        <v>1.4549165173967769E-13</v>
      </c>
      <c r="S1288" s="46">
        <f t="shared" si="109"/>
        <v>7.7012753266838933E-5</v>
      </c>
      <c r="T1288" s="46">
        <f t="shared" si="110"/>
        <v>2.1432470134735074E-5</v>
      </c>
      <c r="U1288" s="46">
        <f t="shared" si="111"/>
        <v>8.3350344491900443E-6</v>
      </c>
      <c r="V1288" s="46">
        <f t="shared" si="112"/>
        <v>7.0375539237001918E-13</v>
      </c>
      <c r="W1288" s="46">
        <f t="shared" si="113"/>
        <v>6.868989757863062E-13</v>
      </c>
    </row>
    <row r="1289" spans="2:23" x14ac:dyDescent="0.15">
      <c r="B1289" s="155" t="s">
        <v>112</v>
      </c>
      <c r="C1289" s="41" t="s">
        <v>187</v>
      </c>
      <c r="D1289" s="46">
        <f>詳細表【係数】!G1268</f>
        <v>0</v>
      </c>
      <c r="E1289" s="46">
        <f>詳細表【係数】!H1268</f>
        <v>0</v>
      </c>
      <c r="F1289" s="46">
        <f>詳細表【係数】!I1268</f>
        <v>0</v>
      </c>
      <c r="G1289" s="46">
        <f>詳細表【係数】!AA1268</f>
        <v>0</v>
      </c>
      <c r="H1289" s="46">
        <f>詳細表【係数】!AE1268</f>
        <v>0</v>
      </c>
      <c r="I1289" s="46">
        <f>詳細表【係数】!M1268</f>
        <v>0</v>
      </c>
      <c r="J1289" s="46">
        <f>詳細表【係数】!N1268</f>
        <v>0</v>
      </c>
      <c r="K1289" s="46">
        <f>詳細表【係数】!O1268</f>
        <v>0</v>
      </c>
      <c r="L1289" s="46">
        <f>詳細表【係数】!AB1268</f>
        <v>0</v>
      </c>
      <c r="M1289" s="46">
        <f>詳細表【係数】!AF1268</f>
        <v>0</v>
      </c>
      <c r="N1289" s="46">
        <f>詳細表【係数】!U1268</f>
        <v>0</v>
      </c>
      <c r="O1289" s="46">
        <f>詳細表【係数】!V1268</f>
        <v>0</v>
      </c>
      <c r="P1289" s="46">
        <f>詳細表【係数】!W1268</f>
        <v>0</v>
      </c>
      <c r="Q1289" s="46">
        <f>詳細表【係数】!AC1268</f>
        <v>0</v>
      </c>
      <c r="R1289" s="46">
        <f>詳細表【係数】!AG1268</f>
        <v>0</v>
      </c>
      <c r="S1289" s="46">
        <f t="shared" si="109"/>
        <v>0</v>
      </c>
      <c r="T1289" s="46">
        <f t="shared" si="110"/>
        <v>0</v>
      </c>
      <c r="U1289" s="46">
        <f t="shared" si="111"/>
        <v>0</v>
      </c>
      <c r="V1289" s="46">
        <f t="shared" si="112"/>
        <v>0</v>
      </c>
      <c r="W1289" s="46">
        <f t="shared" si="113"/>
        <v>0</v>
      </c>
    </row>
    <row r="1290" spans="2:23" x14ac:dyDescent="0.15">
      <c r="B1290" s="163" t="s">
        <v>113</v>
      </c>
      <c r="C1290" s="62" t="s">
        <v>986</v>
      </c>
      <c r="D1290" s="67">
        <f>詳細表【係数】!G1269</f>
        <v>0</v>
      </c>
      <c r="E1290" s="67">
        <f>詳細表【係数】!H1269</f>
        <v>0</v>
      </c>
      <c r="F1290" s="67">
        <f>詳細表【係数】!I1269</f>
        <v>0</v>
      </c>
      <c r="G1290" s="67">
        <f>詳細表【係数】!AA1269</f>
        <v>0</v>
      </c>
      <c r="H1290" s="67">
        <f>詳細表【係数】!AE1269</f>
        <v>0</v>
      </c>
      <c r="I1290" s="67">
        <f>詳細表【係数】!M1269</f>
        <v>1.0957834220261676E-4</v>
      </c>
      <c r="J1290" s="67">
        <f>詳細表【係数】!N1269</f>
        <v>7.5176416710461886E-5</v>
      </c>
      <c r="K1290" s="67">
        <f>詳細表【係数】!O1269</f>
        <v>6.7314436624274157E-5</v>
      </c>
      <c r="L1290" s="67">
        <f>詳細表【係数】!AB1269</f>
        <v>7.8016942668529734E-12</v>
      </c>
      <c r="M1290" s="67">
        <f>詳細表【係数】!AF1269</f>
        <v>7.8016942668529734E-12</v>
      </c>
      <c r="N1290" s="67">
        <f>詳細表【係数】!U1269</f>
        <v>1.3228171292622594E-5</v>
      </c>
      <c r="O1290" s="67">
        <f>詳細表【係数】!V1269</f>
        <v>9.0752104605924388E-6</v>
      </c>
      <c r="P1290" s="67">
        <f>詳細表【係数】!W1269</f>
        <v>8.1261212775586436E-6</v>
      </c>
      <c r="Q1290" s="67">
        <f>詳細表【係数】!AC1269</f>
        <v>9.4181154834206175E-13</v>
      </c>
      <c r="R1290" s="67">
        <f>詳細表【係数】!AG1269</f>
        <v>9.4181154834206175E-13</v>
      </c>
      <c r="S1290" s="67">
        <f t="shared" si="109"/>
        <v>1.2280651349523935E-4</v>
      </c>
      <c r="T1290" s="67">
        <f t="shared" si="110"/>
        <v>8.4251627171054325E-5</v>
      </c>
      <c r="U1290" s="67">
        <f t="shared" si="111"/>
        <v>7.5440557901832801E-5</v>
      </c>
      <c r="V1290" s="67">
        <f t="shared" si="112"/>
        <v>8.7435058151950346E-12</v>
      </c>
      <c r="W1290" s="67">
        <f t="shared" si="113"/>
        <v>8.7435058151950346E-12</v>
      </c>
    </row>
    <row r="1291" spans="2:23" x14ac:dyDescent="0.15">
      <c r="B1291" s="155" t="s">
        <v>114</v>
      </c>
      <c r="C1291" s="41" t="s">
        <v>189</v>
      </c>
      <c r="D1291" s="46">
        <f>詳細表【係数】!G1270</f>
        <v>0</v>
      </c>
      <c r="E1291" s="46">
        <f>詳細表【係数】!H1270</f>
        <v>0</v>
      </c>
      <c r="F1291" s="46">
        <f>詳細表【係数】!I1270</f>
        <v>0</v>
      </c>
      <c r="G1291" s="46">
        <f>詳細表【係数】!AA1270</f>
        <v>0</v>
      </c>
      <c r="H1291" s="46">
        <f>詳細表【係数】!AE1270</f>
        <v>0</v>
      </c>
      <c r="I1291" s="46">
        <f>詳細表【係数】!M1270</f>
        <v>2.8764386169577265E-4</v>
      </c>
      <c r="J1291" s="46">
        <f>詳細表【係数】!N1270</f>
        <v>1.8401241626205567E-4</v>
      </c>
      <c r="K1291" s="46">
        <f>詳細表【係数】!O1270</f>
        <v>5.8576091015072475E-5</v>
      </c>
      <c r="L1291" s="46">
        <f>詳細表【係数】!AB1270</f>
        <v>1.4160928575791883E-11</v>
      </c>
      <c r="M1291" s="46">
        <f>詳細表【係数】!AF1270</f>
        <v>1.4160928575791883E-11</v>
      </c>
      <c r="N1291" s="46">
        <f>詳細表【係数】!U1270</f>
        <v>3.6481550697251118E-5</v>
      </c>
      <c r="O1291" s="46">
        <f>詳細表【係数】!V1270</f>
        <v>2.3338089862970708E-5</v>
      </c>
      <c r="P1291" s="46">
        <f>詳細表【係数】!W1270</f>
        <v>7.4291404009632922E-6</v>
      </c>
      <c r="Q1291" s="46">
        <f>詳細表【係数】!AC1270</f>
        <v>1.7960148035569781E-12</v>
      </c>
      <c r="R1291" s="46">
        <f>詳細表【係数】!AG1270</f>
        <v>1.7960148035569781E-12</v>
      </c>
      <c r="S1291" s="46">
        <f t="shared" si="109"/>
        <v>3.2412541239302379E-4</v>
      </c>
      <c r="T1291" s="46">
        <f t="shared" si="110"/>
        <v>2.0735050612502638E-4</v>
      </c>
      <c r="U1291" s="46">
        <f t="shared" si="111"/>
        <v>6.6005231416035764E-5</v>
      </c>
      <c r="V1291" s="46">
        <f t="shared" si="112"/>
        <v>1.5956943379348863E-11</v>
      </c>
      <c r="W1291" s="46">
        <f t="shared" si="113"/>
        <v>1.5956943379348863E-11</v>
      </c>
    </row>
    <row r="1292" spans="2:23" x14ac:dyDescent="0.15">
      <c r="B1292" s="155" t="s">
        <v>115</v>
      </c>
      <c r="C1292" s="41" t="s">
        <v>987</v>
      </c>
      <c r="D1292" s="46">
        <f>詳細表【係数】!G1271</f>
        <v>0</v>
      </c>
      <c r="E1292" s="46">
        <f>詳細表【係数】!H1271</f>
        <v>0</v>
      </c>
      <c r="F1292" s="46">
        <f>詳細表【係数】!I1271</f>
        <v>0</v>
      </c>
      <c r="G1292" s="46">
        <f>詳細表【係数】!AA1271</f>
        <v>0</v>
      </c>
      <c r="H1292" s="46">
        <f>詳細表【係数】!AE1271</f>
        <v>0</v>
      </c>
      <c r="I1292" s="46">
        <f>詳細表【係数】!M1271</f>
        <v>1.8892859746046208E-3</v>
      </c>
      <c r="J1292" s="46">
        <f>詳細表【係数】!N1271</f>
        <v>1.2392297504531205E-3</v>
      </c>
      <c r="K1292" s="46">
        <f>詳細表【係数】!O1271</f>
        <v>5.1948785337387331E-4</v>
      </c>
      <c r="L1292" s="46">
        <f>詳細表【係数】!AB1271</f>
        <v>1.6848566955451433E-10</v>
      </c>
      <c r="M1292" s="46">
        <f>詳細表【係数】!AF1271</f>
        <v>1.4923016446256984E-10</v>
      </c>
      <c r="N1292" s="46">
        <f>詳細表【係数】!U1271</f>
        <v>1.5258792039503776E-3</v>
      </c>
      <c r="O1292" s="46">
        <f>詳細表【係数】!V1271</f>
        <v>1.0008621937336684E-3</v>
      </c>
      <c r="P1292" s="46">
        <f>詳細表【係数】!W1271</f>
        <v>4.1956364617267799E-4</v>
      </c>
      <c r="Q1292" s="46">
        <f>詳細表【係数】!AC1271</f>
        <v>1.3607721795039038E-10</v>
      </c>
      <c r="R1292" s="46">
        <f>詳細表【係数】!AG1271</f>
        <v>1.2052553589891719E-10</v>
      </c>
      <c r="S1292" s="46">
        <f t="shared" si="109"/>
        <v>3.4151651785549984E-3</v>
      </c>
      <c r="T1292" s="46">
        <f t="shared" si="110"/>
        <v>2.2400919441867891E-3</v>
      </c>
      <c r="U1292" s="46">
        <f t="shared" si="111"/>
        <v>9.3905149954655125E-4</v>
      </c>
      <c r="V1292" s="46">
        <f t="shared" si="112"/>
        <v>3.0456288750490469E-10</v>
      </c>
      <c r="W1292" s="46">
        <f t="shared" si="113"/>
        <v>2.6975570036148701E-10</v>
      </c>
    </row>
    <row r="1293" spans="2:23" x14ac:dyDescent="0.15">
      <c r="B1293" s="155" t="s">
        <v>116</v>
      </c>
      <c r="C1293" s="41" t="s">
        <v>988</v>
      </c>
      <c r="D1293" s="46">
        <f>詳細表【係数】!G1272</f>
        <v>0</v>
      </c>
      <c r="E1293" s="46">
        <f>詳細表【係数】!H1272</f>
        <v>0</v>
      </c>
      <c r="F1293" s="46">
        <f>詳細表【係数】!I1272</f>
        <v>0</v>
      </c>
      <c r="G1293" s="46">
        <f>詳細表【係数】!AA1272</f>
        <v>0</v>
      </c>
      <c r="H1293" s="46">
        <f>詳細表【係数】!AE1272</f>
        <v>0</v>
      </c>
      <c r="I1293" s="46">
        <f>詳細表【係数】!M1272</f>
        <v>7.6513317507440873E-4</v>
      </c>
      <c r="J1293" s="46">
        <f>詳細表【係数】!N1272</f>
        <v>5.9902573170757007E-4</v>
      </c>
      <c r="K1293" s="46">
        <f>詳細表【係数】!O1272</f>
        <v>5.0762113348615256E-4</v>
      </c>
      <c r="L1293" s="46">
        <f>詳細表【係数】!AB1272</f>
        <v>1.4437207259836673E-10</v>
      </c>
      <c r="M1293" s="46">
        <f>詳細表【係数】!AF1272</f>
        <v>1.4437207259836673E-10</v>
      </c>
      <c r="N1293" s="46">
        <f>詳細表【係数】!U1272</f>
        <v>2.2690786419500797E-4</v>
      </c>
      <c r="O1293" s="46">
        <f>詳細表【係数】!V1272</f>
        <v>1.7764704734753932E-4</v>
      </c>
      <c r="P1293" s="46">
        <f>詳細表【係数】!W1272</f>
        <v>1.505401033073627E-4</v>
      </c>
      <c r="Q1293" s="46">
        <f>詳細表【係数】!AC1272</f>
        <v>4.2814976150414893E-11</v>
      </c>
      <c r="R1293" s="46">
        <f>詳細表【係数】!AG1272</f>
        <v>4.2814976150414893E-11</v>
      </c>
      <c r="S1293" s="46">
        <f t="shared" si="109"/>
        <v>9.9204103926941664E-4</v>
      </c>
      <c r="T1293" s="46">
        <f t="shared" si="110"/>
        <v>7.7667277905510944E-4</v>
      </c>
      <c r="U1293" s="46">
        <f t="shared" si="111"/>
        <v>6.5816123679351523E-4</v>
      </c>
      <c r="V1293" s="46">
        <f t="shared" si="112"/>
        <v>1.8718704874878163E-10</v>
      </c>
      <c r="W1293" s="46">
        <f t="shared" si="113"/>
        <v>1.8718704874878163E-10</v>
      </c>
    </row>
    <row r="1294" spans="2:23" x14ac:dyDescent="0.15">
      <c r="B1294" s="155" t="s">
        <v>117</v>
      </c>
      <c r="C1294" s="41" t="s">
        <v>989</v>
      </c>
      <c r="D1294" s="46">
        <f>詳細表【係数】!G1273</f>
        <v>0</v>
      </c>
      <c r="E1294" s="46">
        <f>詳細表【係数】!H1273</f>
        <v>0</v>
      </c>
      <c r="F1294" s="46">
        <f>詳細表【係数】!I1273</f>
        <v>0</v>
      </c>
      <c r="G1294" s="46">
        <f>詳細表【係数】!AA1273</f>
        <v>0</v>
      </c>
      <c r="H1294" s="46">
        <f>詳細表【係数】!AE1273</f>
        <v>0</v>
      </c>
      <c r="I1294" s="46">
        <f>詳細表【係数】!M1273</f>
        <v>4.7279629947415862E-4</v>
      </c>
      <c r="J1294" s="46">
        <f>詳細表【係数】!N1273</f>
        <v>2.5483532176597597E-4</v>
      </c>
      <c r="K1294" s="46">
        <f>詳細表【係数】!O1273</f>
        <v>2.7783846283840001E-5</v>
      </c>
      <c r="L1294" s="46">
        <f>詳細表【係数】!AB1273</f>
        <v>2.6371108337204069E-12</v>
      </c>
      <c r="M1294" s="46">
        <f>詳細表【係数】!AF1273</f>
        <v>2.6371108337204069E-12</v>
      </c>
      <c r="N1294" s="46">
        <f>詳細表【係数】!U1273</f>
        <v>4.6940409325464406E-4</v>
      </c>
      <c r="O1294" s="46">
        <f>詳細表【係数】!V1273</f>
        <v>2.5300693612842349E-4</v>
      </c>
      <c r="P1294" s="46">
        <f>詳細表【係数】!W1273</f>
        <v>2.7584503488071716E-5</v>
      </c>
      <c r="Q1294" s="46">
        <f>詳細表【係数】!AC1273</f>
        <v>2.6181901615796879E-12</v>
      </c>
      <c r="R1294" s="46">
        <f>詳細表【係数】!AG1273</f>
        <v>2.6181901615796879E-12</v>
      </c>
      <c r="S1294" s="46">
        <f t="shared" si="109"/>
        <v>9.4220039272880263E-4</v>
      </c>
      <c r="T1294" s="46">
        <f t="shared" si="110"/>
        <v>5.0784225789439951E-4</v>
      </c>
      <c r="U1294" s="46">
        <f t="shared" si="111"/>
        <v>5.5368349771911713E-5</v>
      </c>
      <c r="V1294" s="46">
        <f t="shared" si="112"/>
        <v>5.2553009953000953E-12</v>
      </c>
      <c r="W1294" s="46">
        <f t="shared" si="113"/>
        <v>5.2553009953000953E-12</v>
      </c>
    </row>
    <row r="1295" spans="2:23" x14ac:dyDescent="0.15">
      <c r="B1295" s="155" t="s">
        <v>118</v>
      </c>
      <c r="C1295" s="41" t="s">
        <v>193</v>
      </c>
      <c r="D1295" s="67">
        <f>詳細表【係数】!G1274</f>
        <v>0</v>
      </c>
      <c r="E1295" s="67">
        <f>詳細表【係数】!H1274</f>
        <v>0</v>
      </c>
      <c r="F1295" s="67">
        <f>詳細表【係数】!I1274</f>
        <v>0</v>
      </c>
      <c r="G1295" s="67">
        <f>詳細表【係数】!AA1274</f>
        <v>0</v>
      </c>
      <c r="H1295" s="67">
        <f>詳細表【係数】!AE1274</f>
        <v>0</v>
      </c>
      <c r="I1295" s="67">
        <f>詳細表【係数】!M1274</f>
        <v>5.5769855264062957E-3</v>
      </c>
      <c r="J1295" s="67">
        <f>詳細表【係数】!N1274</f>
        <v>2.4480252333569366E-3</v>
      </c>
      <c r="K1295" s="67">
        <f>詳細表【係数】!O1274</f>
        <v>6.057461693951741E-4</v>
      </c>
      <c r="L1295" s="67">
        <f>詳細表【係数】!AB1274</f>
        <v>6.9743829846575636E-11</v>
      </c>
      <c r="M1295" s="67">
        <f>詳細表【係数】!AF1274</f>
        <v>6.9743829846575636E-11</v>
      </c>
      <c r="N1295" s="67">
        <f>詳細表【係数】!U1274</f>
        <v>1.2891146600188571E-3</v>
      </c>
      <c r="O1295" s="67">
        <f>詳細表【係数】!V1274</f>
        <v>5.6585859896431166E-4</v>
      </c>
      <c r="P1295" s="67">
        <f>詳細表【係数】!W1274</f>
        <v>1.4001762484773146E-4</v>
      </c>
      <c r="Q1295" s="67">
        <f>詳細表【係数】!AC1274</f>
        <v>1.6121216932584773E-11</v>
      </c>
      <c r="R1295" s="67">
        <f>詳細表【係数】!AG1274</f>
        <v>1.6121216932584773E-11</v>
      </c>
      <c r="S1295" s="67">
        <f t="shared" si="109"/>
        <v>6.8661001864251531E-3</v>
      </c>
      <c r="T1295" s="67">
        <f t="shared" si="110"/>
        <v>3.0138838323212481E-3</v>
      </c>
      <c r="U1295" s="67">
        <f t="shared" si="111"/>
        <v>7.4576379424290558E-4</v>
      </c>
      <c r="V1295" s="67">
        <f t="shared" si="112"/>
        <v>8.5865046779160406E-11</v>
      </c>
      <c r="W1295" s="67">
        <f t="shared" si="113"/>
        <v>8.5865046779160406E-11</v>
      </c>
    </row>
    <row r="1296" spans="2:23" x14ac:dyDescent="0.15">
      <c r="B1296" s="162" t="s">
        <v>119</v>
      </c>
      <c r="C1296" s="116" t="s">
        <v>990</v>
      </c>
      <c r="D1296" s="46">
        <f>詳細表【係数】!G1275</f>
        <v>0</v>
      </c>
      <c r="E1296" s="46">
        <f>詳細表【係数】!H1275</f>
        <v>0</v>
      </c>
      <c r="F1296" s="46">
        <f>詳細表【係数】!I1275</f>
        <v>0</v>
      </c>
      <c r="G1296" s="46">
        <f>詳細表【係数】!AA1275</f>
        <v>0</v>
      </c>
      <c r="H1296" s="46">
        <f>詳細表【係数】!AE1275</f>
        <v>0</v>
      </c>
      <c r="I1296" s="46">
        <f>詳細表【係数】!M1275</f>
        <v>5.0427637624439708E-4</v>
      </c>
      <c r="J1296" s="46">
        <f>詳細表【係数】!N1275</f>
        <v>3.0077671255419137E-4</v>
      </c>
      <c r="K1296" s="46">
        <f>詳細表【係数】!O1275</f>
        <v>1.813268933564625E-4</v>
      </c>
      <c r="L1296" s="46">
        <f>詳細表【係数】!AB1275</f>
        <v>3.2753547278321398E-11</v>
      </c>
      <c r="M1296" s="46">
        <f>詳細表【係数】!AF1275</f>
        <v>3.1372373597910255E-11</v>
      </c>
      <c r="N1296" s="46">
        <f>詳細表【係数】!U1275</f>
        <v>3.0988625401103627E-4</v>
      </c>
      <c r="O1296" s="46">
        <f>詳細表【係数】!V1275</f>
        <v>1.8483231247382509E-4</v>
      </c>
      <c r="P1296" s="46">
        <f>詳細表【係数】!W1275</f>
        <v>1.1142840390853457E-4</v>
      </c>
      <c r="Q1296" s="46">
        <f>詳細表【係数】!AC1275</f>
        <v>2.0127601747366534E-11</v>
      </c>
      <c r="R1296" s="46">
        <f>詳細表【係数】!AG1275</f>
        <v>1.927884745681493E-11</v>
      </c>
      <c r="S1296" s="46">
        <f t="shared" si="109"/>
        <v>8.1416263025543335E-4</v>
      </c>
      <c r="T1296" s="46">
        <f t="shared" si="110"/>
        <v>4.8560902502801646E-4</v>
      </c>
      <c r="U1296" s="46">
        <f t="shared" si="111"/>
        <v>2.9275529726499708E-4</v>
      </c>
      <c r="V1296" s="46">
        <f t="shared" si="112"/>
        <v>5.2881149025687932E-11</v>
      </c>
      <c r="W1296" s="46">
        <f t="shared" si="113"/>
        <v>5.0651221054725185E-11</v>
      </c>
    </row>
    <row r="1297" spans="2:23" x14ac:dyDescent="0.15">
      <c r="B1297" s="155" t="s">
        <v>120</v>
      </c>
      <c r="C1297" s="41" t="s">
        <v>991</v>
      </c>
      <c r="D1297" s="46">
        <f>詳細表【係数】!G1276</f>
        <v>0</v>
      </c>
      <c r="E1297" s="46">
        <f>詳細表【係数】!H1276</f>
        <v>0</v>
      </c>
      <c r="F1297" s="46">
        <f>詳細表【係数】!I1276</f>
        <v>0</v>
      </c>
      <c r="G1297" s="46">
        <f>詳細表【係数】!AA1276</f>
        <v>0</v>
      </c>
      <c r="H1297" s="46">
        <f>詳細表【係数】!AE1276</f>
        <v>0</v>
      </c>
      <c r="I1297" s="46">
        <f>詳細表【係数】!M1276</f>
        <v>7.1043439398056804E-20</v>
      </c>
      <c r="J1297" s="46">
        <f>詳細表【係数】!N1276</f>
        <v>1.793422845494182E-20</v>
      </c>
      <c r="K1297" s="46">
        <f>詳細表【係数】!O1276</f>
        <v>1.1616638784332126E-20</v>
      </c>
      <c r="L1297" s="46">
        <f>詳細表【係数】!AB1276</f>
        <v>2.5439958405139703E-27</v>
      </c>
      <c r="M1297" s="46">
        <f>詳細表【係数】!AF1276</f>
        <v>5.6533240900310454E-28</v>
      </c>
      <c r="N1297" s="46">
        <f>詳細表【係数】!U1276</f>
        <v>2.7011008058547346E-20</v>
      </c>
      <c r="O1297" s="46">
        <f>詳細表【係数】!V1276</f>
        <v>6.8186674719680394E-21</v>
      </c>
      <c r="P1297" s="46">
        <f>詳細表【係数】!W1276</f>
        <v>4.4166938773717536E-21</v>
      </c>
      <c r="Q1297" s="46">
        <f>詳細表【係数】!AC1276</f>
        <v>9.672376890991756E-28</v>
      </c>
      <c r="R1297" s="46">
        <f>詳細表【係数】!AG1276</f>
        <v>2.1494170868870567E-28</v>
      </c>
      <c r="S1297" s="46">
        <f t="shared" si="109"/>
        <v>9.8054447456604153E-20</v>
      </c>
      <c r="T1297" s="46">
        <f t="shared" si="110"/>
        <v>2.4752895926909859E-20</v>
      </c>
      <c r="U1297" s="46">
        <f t="shared" si="111"/>
        <v>1.6033332661703881E-20</v>
      </c>
      <c r="V1297" s="46">
        <f t="shared" si="112"/>
        <v>3.5112335296131459E-27</v>
      </c>
      <c r="W1297" s="46">
        <f t="shared" si="113"/>
        <v>7.8027411769181026E-28</v>
      </c>
    </row>
    <row r="1298" spans="2:23" x14ac:dyDescent="0.15">
      <c r="B1298" s="155" t="s">
        <v>121</v>
      </c>
      <c r="C1298" s="41" t="s">
        <v>992</v>
      </c>
      <c r="D1298" s="46">
        <f>詳細表【係数】!G1277</f>
        <v>0</v>
      </c>
      <c r="E1298" s="46">
        <f>詳細表【係数】!H1277</f>
        <v>0</v>
      </c>
      <c r="F1298" s="46">
        <f>詳細表【係数】!I1277</f>
        <v>0</v>
      </c>
      <c r="G1298" s="46">
        <f>詳細表【係数】!AA1277</f>
        <v>0</v>
      </c>
      <c r="H1298" s="46">
        <f>詳細表【係数】!AE1277</f>
        <v>0</v>
      </c>
      <c r="I1298" s="46">
        <f>詳細表【係数】!M1277</f>
        <v>2.914523979389686E-4</v>
      </c>
      <c r="J1298" s="46">
        <f>詳細表【係数】!N1277</f>
        <v>1.3205421887776944E-4</v>
      </c>
      <c r="K1298" s="46">
        <f>詳細表【係数】!O1277</f>
        <v>1.1357268830197269E-4</v>
      </c>
      <c r="L1298" s="46">
        <f>詳細表【係数】!AB1277</f>
        <v>2.0758240864119532E-11</v>
      </c>
      <c r="M1298" s="46">
        <f>詳細表【係数】!AF1277</f>
        <v>1.4564249638535479E-11</v>
      </c>
      <c r="N1298" s="46">
        <f>詳細表【係数】!U1277</f>
        <v>1.480758016111938E-4</v>
      </c>
      <c r="O1298" s="46">
        <f>詳細表【係数】!V1277</f>
        <v>6.7091691318183795E-5</v>
      </c>
      <c r="P1298" s="46">
        <f>詳細表【係数】!W1277</f>
        <v>5.7701933421643996E-5</v>
      </c>
      <c r="Q1298" s="46">
        <f>詳細表【係数】!AC1277</f>
        <v>1.0546467202635284E-11</v>
      </c>
      <c r="R1298" s="46">
        <f>詳細表【係数】!AG1277</f>
        <v>7.3995374728166911E-12</v>
      </c>
      <c r="S1298" s="46">
        <f t="shared" si="109"/>
        <v>4.3952819955016243E-4</v>
      </c>
      <c r="T1298" s="46">
        <f t="shared" si="110"/>
        <v>1.9914591019595324E-4</v>
      </c>
      <c r="U1298" s="46">
        <f t="shared" si="111"/>
        <v>1.7127462172361667E-4</v>
      </c>
      <c r="V1298" s="46">
        <f t="shared" si="112"/>
        <v>3.1304708066754815E-11</v>
      </c>
      <c r="W1298" s="46">
        <f t="shared" si="113"/>
        <v>2.1963787111352168E-11</v>
      </c>
    </row>
    <row r="1299" spans="2:23" x14ac:dyDescent="0.15">
      <c r="B1299" s="155" t="s">
        <v>122</v>
      </c>
      <c r="C1299" s="41" t="s">
        <v>195</v>
      </c>
      <c r="D1299" s="46">
        <f>詳細表【係数】!G1278</f>
        <v>0</v>
      </c>
      <c r="E1299" s="46">
        <f>詳細表【係数】!H1278</f>
        <v>0</v>
      </c>
      <c r="F1299" s="46">
        <f>詳細表【係数】!I1278</f>
        <v>0</v>
      </c>
      <c r="G1299" s="46">
        <f>詳細表【係数】!AA1278</f>
        <v>0</v>
      </c>
      <c r="H1299" s="46">
        <f>詳細表【係数】!AE1278</f>
        <v>0</v>
      </c>
      <c r="I1299" s="46">
        <f>詳細表【係数】!M1278</f>
        <v>4.3081976746948589E-4</v>
      </c>
      <c r="J1299" s="46">
        <f>詳細表【係数】!N1278</f>
        <v>3.4069476907056711E-4</v>
      </c>
      <c r="K1299" s="46">
        <f>詳細表【係数】!O1278</f>
        <v>1.4751561692628455E-4</v>
      </c>
      <c r="L1299" s="46">
        <f>詳細表【係数】!AB1278</f>
        <v>2.2365370052524695E-11</v>
      </c>
      <c r="M1299" s="46">
        <f>詳細表【係数】!AF1278</f>
        <v>2.2365370052524695E-11</v>
      </c>
      <c r="N1299" s="46">
        <f>詳細表【係数】!U1278</f>
        <v>9.7625980361780765E-4</v>
      </c>
      <c r="O1299" s="46">
        <f>詳細表【係数】!V1278</f>
        <v>7.7203191093130148E-4</v>
      </c>
      <c r="P1299" s="46">
        <f>詳細表【係数】!W1278</f>
        <v>3.342779929920799E-4</v>
      </c>
      <c r="Q1299" s="46">
        <f>詳細表【係数】!AC1278</f>
        <v>5.0681081565886694E-11</v>
      </c>
      <c r="R1299" s="46">
        <f>詳細表【係数】!AG1278</f>
        <v>5.0681081565886694E-11</v>
      </c>
      <c r="S1299" s="46">
        <f t="shared" si="109"/>
        <v>1.4070795710872937E-3</v>
      </c>
      <c r="T1299" s="46">
        <f t="shared" si="110"/>
        <v>1.1127266800018687E-3</v>
      </c>
      <c r="U1299" s="46">
        <f t="shared" si="111"/>
        <v>4.8179360991836446E-4</v>
      </c>
      <c r="V1299" s="46">
        <f t="shared" si="112"/>
        <v>7.3046451618411389E-11</v>
      </c>
      <c r="W1299" s="46">
        <f t="shared" si="113"/>
        <v>7.3046451618411389E-11</v>
      </c>
    </row>
    <row r="1300" spans="2:23" x14ac:dyDescent="0.15">
      <c r="B1300" s="163" t="s">
        <v>123</v>
      </c>
      <c r="C1300" s="62" t="s">
        <v>196</v>
      </c>
      <c r="D1300" s="67">
        <f>詳細表【係数】!G1279</f>
        <v>0</v>
      </c>
      <c r="E1300" s="67">
        <f>詳細表【係数】!H1279</f>
        <v>0</v>
      </c>
      <c r="F1300" s="67">
        <f>詳細表【係数】!I1279</f>
        <v>0</v>
      </c>
      <c r="G1300" s="67">
        <f>詳細表【係数】!AA1279</f>
        <v>0</v>
      </c>
      <c r="H1300" s="67">
        <f>詳細表【係数】!AE1279</f>
        <v>0</v>
      </c>
      <c r="I1300" s="67">
        <f>詳細表【係数】!M1279</f>
        <v>1.9144828217317595E-4</v>
      </c>
      <c r="J1300" s="67">
        <f>詳細表【係数】!N1279</f>
        <v>1.5730480953067067E-4</v>
      </c>
      <c r="K1300" s="67">
        <f>詳細表【係数】!O1279</f>
        <v>1.1484309922745794E-4</v>
      </c>
      <c r="L1300" s="67">
        <f>詳細表【係数】!AB1279</f>
        <v>1.9238592062470542E-11</v>
      </c>
      <c r="M1300" s="67">
        <f>詳細表【係数】!AF1279</f>
        <v>1.9151143916732039E-11</v>
      </c>
      <c r="N1300" s="67">
        <f>詳細表【係数】!U1279</f>
        <v>3.2989682055287327E-3</v>
      </c>
      <c r="O1300" s="67">
        <f>詳細表【係数】!V1279</f>
        <v>2.7106201180171546E-3</v>
      </c>
      <c r="P1300" s="67">
        <f>詳細表【係数】!W1279</f>
        <v>1.9789351394287318E-3</v>
      </c>
      <c r="Q1300" s="67">
        <f>詳細表【係数】!AC1279</f>
        <v>3.3151252553845209E-10</v>
      </c>
      <c r="R1300" s="67">
        <f>詳細表【係数】!AG1279</f>
        <v>3.3000565042236823E-10</v>
      </c>
      <c r="S1300" s="67">
        <f t="shared" si="109"/>
        <v>3.4904164877019085E-3</v>
      </c>
      <c r="T1300" s="67">
        <f t="shared" si="110"/>
        <v>2.8679249275478254E-3</v>
      </c>
      <c r="U1300" s="67">
        <f t="shared" si="111"/>
        <v>2.0937782386561896E-3</v>
      </c>
      <c r="V1300" s="67">
        <f t="shared" si="112"/>
        <v>3.5075111760092262E-10</v>
      </c>
      <c r="W1300" s="67">
        <f t="shared" si="113"/>
        <v>3.4915679433910027E-10</v>
      </c>
    </row>
    <row r="1301" spans="2:23" x14ac:dyDescent="0.15">
      <c r="B1301" s="155" t="s">
        <v>124</v>
      </c>
      <c r="C1301" s="41" t="s">
        <v>197</v>
      </c>
      <c r="D1301" s="46">
        <f>詳細表【係数】!G1280</f>
        <v>0</v>
      </c>
      <c r="E1301" s="46">
        <f>詳細表【係数】!H1280</f>
        <v>0</v>
      </c>
      <c r="F1301" s="46">
        <f>詳細表【係数】!I1280</f>
        <v>0</v>
      </c>
      <c r="G1301" s="46">
        <f>詳細表【係数】!AA1280</f>
        <v>0</v>
      </c>
      <c r="H1301" s="46">
        <f>詳細表【係数】!AE1280</f>
        <v>0</v>
      </c>
      <c r="I1301" s="46">
        <f>詳細表【係数】!M1280</f>
        <v>0</v>
      </c>
      <c r="J1301" s="46">
        <f>詳細表【係数】!N1280</f>
        <v>0</v>
      </c>
      <c r="K1301" s="46">
        <f>詳細表【係数】!O1280</f>
        <v>0</v>
      </c>
      <c r="L1301" s="46">
        <f>詳細表【係数】!AB1280</f>
        <v>0</v>
      </c>
      <c r="M1301" s="46">
        <f>詳細表【係数】!AF1280</f>
        <v>0</v>
      </c>
      <c r="N1301" s="46">
        <f>詳細表【係数】!U1280</f>
        <v>1.2248908649193632E-4</v>
      </c>
      <c r="O1301" s="46">
        <f>詳細表【係数】!V1280</f>
        <v>7.2644048105192035E-5</v>
      </c>
      <c r="P1301" s="46">
        <f>詳細表【係数】!W1280</f>
        <v>5.219866941217904E-5</v>
      </c>
      <c r="Q1301" s="46">
        <f>詳細表【係数】!AC1280</f>
        <v>8.9897527270081907E-12</v>
      </c>
      <c r="R1301" s="46">
        <f>詳細表【係数】!AG1280</f>
        <v>8.9897527270081907E-12</v>
      </c>
      <c r="S1301" s="46">
        <f t="shared" si="109"/>
        <v>1.2248908649193632E-4</v>
      </c>
      <c r="T1301" s="46">
        <f t="shared" si="110"/>
        <v>7.2644048105192035E-5</v>
      </c>
      <c r="U1301" s="46">
        <f t="shared" si="111"/>
        <v>5.219866941217904E-5</v>
      </c>
      <c r="V1301" s="46">
        <f t="shared" si="112"/>
        <v>8.9897527270081907E-12</v>
      </c>
      <c r="W1301" s="46">
        <f t="shared" si="113"/>
        <v>8.9897527270081907E-12</v>
      </c>
    </row>
    <row r="1302" spans="2:23" x14ac:dyDescent="0.15">
      <c r="B1302" s="155" t="s">
        <v>125</v>
      </c>
      <c r="C1302" s="41" t="s">
        <v>993</v>
      </c>
      <c r="D1302" s="46">
        <f>詳細表【係数】!G1281</f>
        <v>0</v>
      </c>
      <c r="E1302" s="46">
        <f>詳細表【係数】!H1281</f>
        <v>0</v>
      </c>
      <c r="F1302" s="46">
        <f>詳細表【係数】!I1281</f>
        <v>0</v>
      </c>
      <c r="G1302" s="46">
        <f>詳細表【係数】!AA1281</f>
        <v>0</v>
      </c>
      <c r="H1302" s="46">
        <f>詳細表【係数】!AE1281</f>
        <v>0</v>
      </c>
      <c r="I1302" s="46">
        <f>詳細表【係数】!M1281</f>
        <v>0</v>
      </c>
      <c r="J1302" s="46">
        <f>詳細表【係数】!N1281</f>
        <v>0</v>
      </c>
      <c r="K1302" s="46">
        <f>詳細表【係数】!O1281</f>
        <v>0</v>
      </c>
      <c r="L1302" s="46">
        <f>詳細表【係数】!AB1281</f>
        <v>0</v>
      </c>
      <c r="M1302" s="46">
        <f>詳細表【係数】!AF1281</f>
        <v>0</v>
      </c>
      <c r="N1302" s="46">
        <f>詳細表【係数】!U1281</f>
        <v>1.6243843798592064E-3</v>
      </c>
      <c r="O1302" s="46">
        <f>詳細表【係数】!V1281</f>
        <v>9.0373466339785315E-4</v>
      </c>
      <c r="P1302" s="46">
        <f>詳細表【係数】!W1281</f>
        <v>6.9687975115096518E-4</v>
      </c>
      <c r="Q1302" s="46">
        <f>詳細表【係数】!AC1281</f>
        <v>1.4595627403232856E-10</v>
      </c>
      <c r="R1302" s="46">
        <f>詳細表【係数】!AG1281</f>
        <v>1.349426947299523E-10</v>
      </c>
      <c r="S1302" s="46">
        <f t="shared" si="109"/>
        <v>1.6243843798592064E-3</v>
      </c>
      <c r="T1302" s="46">
        <f t="shared" si="110"/>
        <v>9.0373466339785315E-4</v>
      </c>
      <c r="U1302" s="46">
        <f t="shared" si="111"/>
        <v>6.9687975115096518E-4</v>
      </c>
      <c r="V1302" s="46">
        <f t="shared" si="112"/>
        <v>1.4595627403232856E-10</v>
      </c>
      <c r="W1302" s="46">
        <f t="shared" si="113"/>
        <v>1.349426947299523E-10</v>
      </c>
    </row>
    <row r="1303" spans="2:23" x14ac:dyDescent="0.15">
      <c r="B1303" s="155" t="s">
        <v>126</v>
      </c>
      <c r="C1303" s="41" t="s">
        <v>994</v>
      </c>
      <c r="D1303" s="46">
        <f>詳細表【係数】!G1282</f>
        <v>0</v>
      </c>
      <c r="E1303" s="46">
        <f>詳細表【係数】!H1282</f>
        <v>0</v>
      </c>
      <c r="F1303" s="46">
        <f>詳細表【係数】!I1282</f>
        <v>0</v>
      </c>
      <c r="G1303" s="46">
        <f>詳細表【係数】!AA1282</f>
        <v>0</v>
      </c>
      <c r="H1303" s="46">
        <f>詳細表【係数】!AE1282</f>
        <v>0</v>
      </c>
      <c r="I1303" s="46">
        <f>詳細表【係数】!M1282</f>
        <v>5.2396746974329136E-5</v>
      </c>
      <c r="J1303" s="46">
        <f>詳細表【係数】!N1282</f>
        <v>3.3775685946549244E-5</v>
      </c>
      <c r="K1303" s="46">
        <f>詳細表【係数】!O1282</f>
        <v>3.0085984598665603E-5</v>
      </c>
      <c r="L1303" s="46">
        <f>詳細表【係数】!AB1282</f>
        <v>6.8802424747876601E-12</v>
      </c>
      <c r="M1303" s="46">
        <f>詳細表【係数】!AF1282</f>
        <v>6.7157745271831735E-12</v>
      </c>
      <c r="N1303" s="46">
        <f>詳細表【係数】!U1282</f>
        <v>1.202746992517476E-4</v>
      </c>
      <c r="O1303" s="46">
        <f>詳細表【係数】!V1282</f>
        <v>7.753077631389923E-5</v>
      </c>
      <c r="P1303" s="46">
        <f>詳細表【係数】!W1282</f>
        <v>6.906121006080925E-5</v>
      </c>
      <c r="Q1303" s="46">
        <f>詳細表【係数】!AC1282</f>
        <v>1.5793329590472741E-11</v>
      </c>
      <c r="R1303" s="46">
        <f>詳細表【係数】!AG1282</f>
        <v>1.5415799799465427E-11</v>
      </c>
      <c r="S1303" s="46">
        <f t="shared" si="109"/>
        <v>1.7267144622607673E-4</v>
      </c>
      <c r="T1303" s="46">
        <f t="shared" si="110"/>
        <v>1.1130646226044847E-4</v>
      </c>
      <c r="U1303" s="46">
        <f t="shared" si="111"/>
        <v>9.914719465947485E-5</v>
      </c>
      <c r="V1303" s="46">
        <f t="shared" si="112"/>
        <v>2.26735720652604E-11</v>
      </c>
      <c r="W1303" s="46">
        <f t="shared" si="113"/>
        <v>2.2131574326648599E-11</v>
      </c>
    </row>
    <row r="1304" spans="2:23" x14ac:dyDescent="0.15">
      <c r="B1304" s="155" t="s">
        <v>127</v>
      </c>
      <c r="C1304" s="41" t="s">
        <v>995</v>
      </c>
      <c r="D1304" s="46">
        <f>詳細表【係数】!G1283</f>
        <v>0</v>
      </c>
      <c r="E1304" s="46">
        <f>詳細表【係数】!H1283</f>
        <v>0</v>
      </c>
      <c r="F1304" s="46">
        <f>詳細表【係数】!I1283</f>
        <v>0</v>
      </c>
      <c r="G1304" s="46">
        <f>詳細表【係数】!AA1283</f>
        <v>0</v>
      </c>
      <c r="H1304" s="46">
        <f>詳細表【係数】!AE1283</f>
        <v>0</v>
      </c>
      <c r="I1304" s="46">
        <f>詳細表【係数】!M1283</f>
        <v>0</v>
      </c>
      <c r="J1304" s="46">
        <f>詳細表【係数】!N1283</f>
        <v>0</v>
      </c>
      <c r="K1304" s="46">
        <f>詳細表【係数】!O1283</f>
        <v>0</v>
      </c>
      <c r="L1304" s="46">
        <f>詳細表【係数】!AB1283</f>
        <v>0</v>
      </c>
      <c r="M1304" s="46">
        <f>詳細表【係数】!AF1283</f>
        <v>0</v>
      </c>
      <c r="N1304" s="46">
        <f>詳細表【係数】!U1283</f>
        <v>2.2808853000920314E-3</v>
      </c>
      <c r="O1304" s="46">
        <f>詳細表【係数】!V1283</f>
        <v>1.4397354248679756E-3</v>
      </c>
      <c r="P1304" s="46">
        <f>詳細表【係数】!W1283</f>
        <v>1.2449052935914477E-3</v>
      </c>
      <c r="Q1304" s="46">
        <f>詳細表【係数】!AC1283</f>
        <v>3.5676773737952254E-10</v>
      </c>
      <c r="R1304" s="46">
        <f>詳細表【係数】!AG1283</f>
        <v>3.559473930765114E-10</v>
      </c>
      <c r="S1304" s="46">
        <f t="shared" si="109"/>
        <v>2.2808853000920314E-3</v>
      </c>
      <c r="T1304" s="46">
        <f t="shared" si="110"/>
        <v>1.4397354248679756E-3</v>
      </c>
      <c r="U1304" s="46">
        <f t="shared" si="111"/>
        <v>1.2449052935914477E-3</v>
      </c>
      <c r="V1304" s="46">
        <f t="shared" si="112"/>
        <v>3.5676773737952254E-10</v>
      </c>
      <c r="W1304" s="46">
        <f t="shared" si="113"/>
        <v>3.559473930765114E-10</v>
      </c>
    </row>
    <row r="1305" spans="2:23" x14ac:dyDescent="0.15">
      <c r="B1305" s="155" t="s">
        <v>128</v>
      </c>
      <c r="C1305" s="41" t="s">
        <v>996</v>
      </c>
      <c r="D1305" s="67">
        <f>詳細表【係数】!G1284</f>
        <v>0</v>
      </c>
      <c r="E1305" s="67">
        <f>詳細表【係数】!H1284</f>
        <v>0</v>
      </c>
      <c r="F1305" s="67">
        <f>詳細表【係数】!I1284</f>
        <v>0</v>
      </c>
      <c r="G1305" s="67">
        <f>詳細表【係数】!AA1284</f>
        <v>0</v>
      </c>
      <c r="H1305" s="67">
        <f>詳細表【係数】!AE1284</f>
        <v>0</v>
      </c>
      <c r="I1305" s="67">
        <f>詳細表【係数】!M1284</f>
        <v>0</v>
      </c>
      <c r="J1305" s="67">
        <f>詳細表【係数】!N1284</f>
        <v>0</v>
      </c>
      <c r="K1305" s="67">
        <f>詳細表【係数】!O1284</f>
        <v>0</v>
      </c>
      <c r="L1305" s="67">
        <f>詳細表【係数】!AB1284</f>
        <v>0</v>
      </c>
      <c r="M1305" s="67">
        <f>詳細表【係数】!AF1284</f>
        <v>0</v>
      </c>
      <c r="N1305" s="67">
        <f>詳細表【係数】!U1284</f>
        <v>1.809054032420507E-4</v>
      </c>
      <c r="O1305" s="67">
        <f>詳細表【係数】!V1284</f>
        <v>1.3945454353306476E-4</v>
      </c>
      <c r="P1305" s="67">
        <f>詳細表【係数】!W1284</f>
        <v>1.1648973017760031E-4</v>
      </c>
      <c r="Q1305" s="67">
        <f>詳細表【係数】!AC1284</f>
        <v>3.5277246949542112E-11</v>
      </c>
      <c r="R1305" s="67">
        <f>詳細表【係数】!AG1284</f>
        <v>3.5277246949542112E-11</v>
      </c>
      <c r="S1305" s="67">
        <f t="shared" si="109"/>
        <v>1.809054032420507E-4</v>
      </c>
      <c r="T1305" s="67">
        <f t="shared" si="110"/>
        <v>1.3945454353306476E-4</v>
      </c>
      <c r="U1305" s="67">
        <f t="shared" si="111"/>
        <v>1.1648973017760031E-4</v>
      </c>
      <c r="V1305" s="67">
        <f t="shared" si="112"/>
        <v>3.5277246949542112E-11</v>
      </c>
      <c r="W1305" s="67">
        <f t="shared" si="113"/>
        <v>3.5277246949542112E-11</v>
      </c>
    </row>
    <row r="1306" spans="2:23" x14ac:dyDescent="0.15">
      <c r="B1306" s="162" t="s">
        <v>129</v>
      </c>
      <c r="C1306" s="116" t="s">
        <v>952</v>
      </c>
      <c r="D1306" s="46">
        <f>詳細表【係数】!G1285</f>
        <v>0</v>
      </c>
      <c r="E1306" s="46">
        <f>詳細表【係数】!H1285</f>
        <v>0</v>
      </c>
      <c r="F1306" s="46">
        <f>詳細表【係数】!I1285</f>
        <v>0</v>
      </c>
      <c r="G1306" s="46">
        <f>詳細表【係数】!AA1285</f>
        <v>0</v>
      </c>
      <c r="H1306" s="46">
        <f>詳細表【係数】!AE1285</f>
        <v>0</v>
      </c>
      <c r="I1306" s="46">
        <f>詳細表【係数】!M1285</f>
        <v>1.0678642847674392E-3</v>
      </c>
      <c r="J1306" s="46">
        <f>詳細表【係数】!N1285</f>
        <v>5.4166596072793502E-4</v>
      </c>
      <c r="K1306" s="46">
        <f>詳細表【係数】!O1285</f>
        <v>4.4978667364138078E-4</v>
      </c>
      <c r="L1306" s="46">
        <f>詳細表【係数】!AB1285</f>
        <v>5.0838575804210382E-11</v>
      </c>
      <c r="M1306" s="46">
        <f>詳細表【係数】!AF1285</f>
        <v>4.4865043147215664E-11</v>
      </c>
      <c r="N1306" s="46">
        <f>詳細表【係数】!U1285</f>
        <v>1.6700005423461966E-3</v>
      </c>
      <c r="O1306" s="46">
        <f>詳細表【係数】!V1285</f>
        <v>8.4709495493907839E-4</v>
      </c>
      <c r="P1306" s="46">
        <f>詳細表【係数】!W1285</f>
        <v>7.0340772665206488E-4</v>
      </c>
      <c r="Q1306" s="46">
        <f>詳細表【係数】!AC1285</f>
        <v>7.9504905610387836E-11</v>
      </c>
      <c r="R1306" s="46">
        <f>詳細表【係数】!AG1285</f>
        <v>7.0163079201167268E-11</v>
      </c>
      <c r="S1306" s="46">
        <f t="shared" si="109"/>
        <v>2.7378648271136358E-3</v>
      </c>
      <c r="T1306" s="46">
        <f t="shared" si="110"/>
        <v>1.3887609156670133E-3</v>
      </c>
      <c r="U1306" s="46">
        <f t="shared" si="111"/>
        <v>1.1531944002934457E-3</v>
      </c>
      <c r="V1306" s="46">
        <f t="shared" si="112"/>
        <v>1.3034348141459822E-10</v>
      </c>
      <c r="W1306" s="46">
        <f t="shared" si="113"/>
        <v>1.1502812234838294E-10</v>
      </c>
    </row>
    <row r="1307" spans="2:23" x14ac:dyDescent="0.15">
      <c r="B1307" s="155" t="s">
        <v>130</v>
      </c>
      <c r="C1307" s="41" t="s">
        <v>199</v>
      </c>
      <c r="D1307" s="46">
        <f>詳細表【係数】!G1286</f>
        <v>0</v>
      </c>
      <c r="E1307" s="46">
        <f>詳細表【係数】!H1286</f>
        <v>0</v>
      </c>
      <c r="F1307" s="46">
        <f>詳細表【係数】!I1286</f>
        <v>0</v>
      </c>
      <c r="G1307" s="46">
        <f>詳細表【係数】!AA1286</f>
        <v>0</v>
      </c>
      <c r="H1307" s="46">
        <f>詳細表【係数】!AE1286</f>
        <v>0</v>
      </c>
      <c r="I1307" s="46">
        <f>詳細表【係数】!M1286</f>
        <v>9.7258121499269013E-4</v>
      </c>
      <c r="J1307" s="46">
        <f>詳細表【係数】!N1286</f>
        <v>6.5871245759188538E-4</v>
      </c>
      <c r="K1307" s="46">
        <f>詳細表【係数】!O1286</f>
        <v>1.831348607777839E-4</v>
      </c>
      <c r="L1307" s="46">
        <f>詳細表【係数】!AB1286</f>
        <v>5.2325759116356882E-11</v>
      </c>
      <c r="M1307" s="46">
        <f>詳細表【係数】!AF1286</f>
        <v>5.063099768748702E-11</v>
      </c>
      <c r="N1307" s="46">
        <f>詳細表【係数】!U1286</f>
        <v>3.854051590042507E-4</v>
      </c>
      <c r="O1307" s="46">
        <f>詳細表【係数】!V1286</f>
        <v>2.6102825711906167E-4</v>
      </c>
      <c r="P1307" s="46">
        <f>詳細表【係数】!W1286</f>
        <v>7.2570926776344949E-5</v>
      </c>
      <c r="Q1307" s="46">
        <f>詳細表【係数】!AC1286</f>
        <v>2.0735150135928974E-11</v>
      </c>
      <c r="R1307" s="46">
        <f>詳細表【係数】!AG1286</f>
        <v>2.0063566325858396E-11</v>
      </c>
      <c r="S1307" s="46">
        <f t="shared" si="109"/>
        <v>1.3579863739969409E-3</v>
      </c>
      <c r="T1307" s="46">
        <f t="shared" si="110"/>
        <v>9.1974071471094705E-4</v>
      </c>
      <c r="U1307" s="46">
        <f t="shared" si="111"/>
        <v>2.5570578755412885E-4</v>
      </c>
      <c r="V1307" s="46">
        <f t="shared" si="112"/>
        <v>7.3060909252285853E-11</v>
      </c>
      <c r="W1307" s="46">
        <f t="shared" si="113"/>
        <v>7.069456401334541E-11</v>
      </c>
    </row>
    <row r="1308" spans="2:23" x14ac:dyDescent="0.15">
      <c r="B1308" s="155" t="s">
        <v>131</v>
      </c>
      <c r="C1308" s="41" t="s">
        <v>213</v>
      </c>
      <c r="D1308" s="46">
        <f>詳細表【係数】!G1287</f>
        <v>0</v>
      </c>
      <c r="E1308" s="46">
        <f>詳細表【係数】!H1287</f>
        <v>0</v>
      </c>
      <c r="F1308" s="46">
        <f>詳細表【係数】!I1287</f>
        <v>0</v>
      </c>
      <c r="G1308" s="46">
        <f>詳細表【係数】!AA1287</f>
        <v>0</v>
      </c>
      <c r="H1308" s="46">
        <f>詳細表【係数】!AE1287</f>
        <v>0</v>
      </c>
      <c r="I1308" s="46">
        <f>詳細表【係数】!M1287</f>
        <v>3.7727219590115641E-4</v>
      </c>
      <c r="J1308" s="46">
        <f>詳細表【係数】!N1287</f>
        <v>1.095372606874922E-4</v>
      </c>
      <c r="K1308" s="46">
        <f>詳細表【係数】!O1287</f>
        <v>5.911239355165568E-5</v>
      </c>
      <c r="L1308" s="46">
        <f>詳細表【係数】!AB1287</f>
        <v>3.0156110896861143E-11</v>
      </c>
      <c r="M1308" s="46">
        <f>詳細表【係数】!AF1287</f>
        <v>2.5023155850586906E-11</v>
      </c>
      <c r="N1308" s="46">
        <f>詳細表【係数】!U1287</f>
        <v>3.5533949009986162E-5</v>
      </c>
      <c r="O1308" s="46">
        <f>詳細表【係数】!V1287</f>
        <v>1.0316931590110266E-5</v>
      </c>
      <c r="P1308" s="46">
        <f>詳細表【係数】!W1287</f>
        <v>5.5675896637585461E-6</v>
      </c>
      <c r="Q1308" s="46">
        <f>詳細表【係数】!AC1287</f>
        <v>2.8402986453560367E-12</v>
      </c>
      <c r="R1308" s="46">
        <f>詳細表【係数】!AG1287</f>
        <v>2.3568435567847962E-12</v>
      </c>
      <c r="S1308" s="46">
        <f t="shared" si="109"/>
        <v>4.1280614491114259E-4</v>
      </c>
      <c r="T1308" s="46">
        <f t="shared" si="110"/>
        <v>1.1985419227760247E-4</v>
      </c>
      <c r="U1308" s="46">
        <f t="shared" si="111"/>
        <v>6.4679983215414232E-5</v>
      </c>
      <c r="V1308" s="46">
        <f t="shared" si="112"/>
        <v>3.299640954221718E-11</v>
      </c>
      <c r="W1308" s="46">
        <f t="shared" si="113"/>
        <v>2.7379999407371704E-11</v>
      </c>
    </row>
    <row r="1309" spans="2:23" x14ac:dyDescent="0.15">
      <c r="B1309" s="155" t="s">
        <v>132</v>
      </c>
      <c r="C1309" s="41" t="s">
        <v>214</v>
      </c>
      <c r="D1309" s="46">
        <f>詳細表【係数】!G1288</f>
        <v>0</v>
      </c>
      <c r="E1309" s="46">
        <f>詳細表【係数】!H1288</f>
        <v>0</v>
      </c>
      <c r="F1309" s="46">
        <f>詳細表【係数】!I1288</f>
        <v>0</v>
      </c>
      <c r="G1309" s="46">
        <f>詳細表【係数】!AA1288</f>
        <v>0</v>
      </c>
      <c r="H1309" s="46">
        <f>詳細表【係数】!AE1288</f>
        <v>0</v>
      </c>
      <c r="I1309" s="46">
        <f>詳細表【係数】!M1288</f>
        <v>3.5929417159511236E-3</v>
      </c>
      <c r="J1309" s="46">
        <f>詳細表【係数】!N1288</f>
        <v>1.3369206831344313E-3</v>
      </c>
      <c r="K1309" s="46">
        <f>詳細表【係数】!O1288</f>
        <v>9.5812273334039953E-4</v>
      </c>
      <c r="L1309" s="46">
        <f>詳細表【係数】!AB1288</f>
        <v>2.2018481545837811E-10</v>
      </c>
      <c r="M1309" s="46">
        <f>詳細表【係数】!AF1288</f>
        <v>1.9527501815399596E-10</v>
      </c>
      <c r="N1309" s="46">
        <f>詳細表【係数】!U1288</f>
        <v>1.5441916126267762E-3</v>
      </c>
      <c r="O1309" s="46">
        <f>詳細表【係数】!V1288</f>
        <v>5.7458814221174879E-4</v>
      </c>
      <c r="P1309" s="46">
        <f>詳細表【係数】!W1288</f>
        <v>4.1178655421067033E-4</v>
      </c>
      <c r="Q1309" s="46">
        <f>詳細表【係数】!AC1288</f>
        <v>9.4632079265052933E-11</v>
      </c>
      <c r="R1309" s="46">
        <f>詳細表【係数】!AG1288</f>
        <v>8.3926227873450977E-11</v>
      </c>
      <c r="S1309" s="46">
        <f t="shared" si="109"/>
        <v>5.1371333285778996E-3</v>
      </c>
      <c r="T1309" s="46">
        <f t="shared" si="110"/>
        <v>1.91150882534618E-3</v>
      </c>
      <c r="U1309" s="46">
        <f t="shared" si="111"/>
        <v>1.3699092875510699E-3</v>
      </c>
      <c r="V1309" s="46">
        <f t="shared" si="112"/>
        <v>3.1481689472343105E-10</v>
      </c>
      <c r="W1309" s="46">
        <f t="shared" si="113"/>
        <v>2.7920124602744692E-10</v>
      </c>
    </row>
    <row r="1310" spans="2:23" x14ac:dyDescent="0.15">
      <c r="B1310" s="163" t="s">
        <v>133</v>
      </c>
      <c r="C1310" s="62" t="s">
        <v>997</v>
      </c>
      <c r="D1310" s="67">
        <f>詳細表【係数】!G1289</f>
        <v>0</v>
      </c>
      <c r="E1310" s="67">
        <f>詳細表【係数】!H1289</f>
        <v>0</v>
      </c>
      <c r="F1310" s="67">
        <f>詳細表【係数】!I1289</f>
        <v>0</v>
      </c>
      <c r="G1310" s="67">
        <f>詳細表【係数】!AA1289</f>
        <v>0</v>
      </c>
      <c r="H1310" s="67">
        <f>詳細表【係数】!AE1289</f>
        <v>0</v>
      </c>
      <c r="I1310" s="67">
        <f>詳細表【係数】!M1289</f>
        <v>9.6019903847686175E-3</v>
      </c>
      <c r="J1310" s="67">
        <f>詳細表【係数】!N1289</f>
        <v>6.9618383406873669E-3</v>
      </c>
      <c r="K1310" s="67">
        <f>詳細表【係数】!O1289</f>
        <v>3.4929952167682956E-3</v>
      </c>
      <c r="L1310" s="67">
        <f>詳細表【係数】!AB1289</f>
        <v>1.656986155630756E-9</v>
      </c>
      <c r="M1310" s="67">
        <f>詳細表【係数】!AF1289</f>
        <v>1.5080000184653267E-9</v>
      </c>
      <c r="N1310" s="67">
        <f>詳細表【係数】!U1289</f>
        <v>2.0338650437400807E-3</v>
      </c>
      <c r="O1310" s="67">
        <f>詳細表【係数】!V1289</f>
        <v>1.4746358904664419E-3</v>
      </c>
      <c r="P1310" s="67">
        <f>詳細表【係数】!W1289</f>
        <v>7.3987585746864261E-4</v>
      </c>
      <c r="Q1310" s="67">
        <f>詳細表【係数】!AC1289</f>
        <v>3.5097787904938272E-10</v>
      </c>
      <c r="R1310" s="67">
        <f>詳細表【係数】!AG1289</f>
        <v>3.1942007861008E-10</v>
      </c>
      <c r="S1310" s="67">
        <f t="shared" si="109"/>
        <v>1.1635855428508698E-2</v>
      </c>
      <c r="T1310" s="67">
        <f t="shared" si="110"/>
        <v>8.436474231153809E-3</v>
      </c>
      <c r="U1310" s="67">
        <f t="shared" si="111"/>
        <v>4.2328710742369387E-3</v>
      </c>
      <c r="V1310" s="67">
        <f t="shared" si="112"/>
        <v>2.0079640346801388E-9</v>
      </c>
      <c r="W1310" s="67">
        <f t="shared" si="113"/>
        <v>1.8274200970754067E-9</v>
      </c>
    </row>
    <row r="1311" spans="2:23" x14ac:dyDescent="0.15">
      <c r="B1311" s="162" t="s">
        <v>134</v>
      </c>
      <c r="C1311" s="116" t="s">
        <v>998</v>
      </c>
      <c r="D1311" s="46">
        <f>詳細表【係数】!G1290</f>
        <v>0</v>
      </c>
      <c r="E1311" s="46">
        <f>詳細表【係数】!H1290</f>
        <v>0</v>
      </c>
      <c r="F1311" s="46">
        <f>詳細表【係数】!I1290</f>
        <v>0</v>
      </c>
      <c r="G1311" s="46">
        <f>詳細表【係数】!AA1290</f>
        <v>0</v>
      </c>
      <c r="H1311" s="46">
        <f>詳細表【係数】!AE1290</f>
        <v>0</v>
      </c>
      <c r="I1311" s="46">
        <f>詳細表【係数】!M1290</f>
        <v>0</v>
      </c>
      <c r="J1311" s="46">
        <f>詳細表【係数】!N1290</f>
        <v>0</v>
      </c>
      <c r="K1311" s="46">
        <f>詳細表【係数】!O1290</f>
        <v>0</v>
      </c>
      <c r="L1311" s="46">
        <f>詳細表【係数】!AB1290</f>
        <v>0</v>
      </c>
      <c r="M1311" s="46">
        <f>詳細表【係数】!AF1290</f>
        <v>0</v>
      </c>
      <c r="N1311" s="46">
        <f>詳細表【係数】!U1290</f>
        <v>1.8613450227749107E-4</v>
      </c>
      <c r="O1311" s="46">
        <f>詳細表【係数】!V1290</f>
        <v>9.0018867797048187E-5</v>
      </c>
      <c r="P1311" s="46">
        <f>詳細表【係数】!W1290</f>
        <v>5.2034000647283432E-5</v>
      </c>
      <c r="Q1311" s="46">
        <f>詳細表【係数】!AC1290</f>
        <v>2.0143027734890524E-11</v>
      </c>
      <c r="R1311" s="46">
        <f>詳細表【係数】!AG1290</f>
        <v>1.9748066406755417E-11</v>
      </c>
      <c r="S1311" s="46">
        <f t="shared" si="109"/>
        <v>1.8613450227749107E-4</v>
      </c>
      <c r="T1311" s="46">
        <f t="shared" si="110"/>
        <v>9.0018867797048187E-5</v>
      </c>
      <c r="U1311" s="46">
        <f t="shared" si="111"/>
        <v>5.2034000647283432E-5</v>
      </c>
      <c r="V1311" s="46">
        <f t="shared" si="112"/>
        <v>2.0143027734890524E-11</v>
      </c>
      <c r="W1311" s="46">
        <f t="shared" si="113"/>
        <v>1.9748066406755417E-11</v>
      </c>
    </row>
    <row r="1312" spans="2:23" x14ac:dyDescent="0.15">
      <c r="B1312" s="155" t="s">
        <v>135</v>
      </c>
      <c r="C1312" s="41" t="s">
        <v>999</v>
      </c>
      <c r="D1312" s="46">
        <f>詳細表【係数】!G1291</f>
        <v>1</v>
      </c>
      <c r="E1312" s="46">
        <f>詳細表【係数】!H1291</f>
        <v>0.40352854995768972</v>
      </c>
      <c r="F1312" s="46">
        <f>詳細表【係数】!I1291</f>
        <v>0.30597105219950238</v>
      </c>
      <c r="G1312" s="46">
        <f>詳細表【係数】!AA1291</f>
        <v>1.9417255010924889E-7</v>
      </c>
      <c r="H1312" s="46">
        <f>詳細表【係数】!AE1291</f>
        <v>1.7926923222653042E-7</v>
      </c>
      <c r="I1312" s="46">
        <f>詳細表【係数】!M1291</f>
        <v>4.3484018426338195E-3</v>
      </c>
      <c r="J1312" s="46">
        <f>詳細表【係数】!N1291</f>
        <v>1.7547042901913713E-3</v>
      </c>
      <c r="K1312" s="46">
        <f>詳細表【係数】!O1291</f>
        <v>1.3304850871769247E-3</v>
      </c>
      <c r="L1312" s="46">
        <f>詳細表【係数】!AB1291</f>
        <v>8.443402746839655E-10</v>
      </c>
      <c r="M1312" s="46">
        <f>詳細表【係数】!AF1291</f>
        <v>7.7953465974139498E-10</v>
      </c>
      <c r="N1312" s="46">
        <f>詳細表【係数】!U1291</f>
        <v>1.2407583333646824E-2</v>
      </c>
      <c r="O1312" s="46">
        <f>詳細表【係数】!V1291</f>
        <v>5.0068141111057002E-3</v>
      </c>
      <c r="P1312" s="46">
        <f>詳細表【係数】!W1291</f>
        <v>3.796361327848928E-3</v>
      </c>
      <c r="Q1312" s="46">
        <f>詳細表【係数】!AC1291</f>
        <v>2.4092120965872191E-9</v>
      </c>
      <c r="R1312" s="46">
        <f>詳細表【係数】!AG1291</f>
        <v>2.2242979380095609E-9</v>
      </c>
      <c r="S1312" s="46">
        <f t="shared" si="109"/>
        <v>1.0167559851762806</v>
      </c>
      <c r="T1312" s="46">
        <f t="shared" si="110"/>
        <v>0.41029006835898679</v>
      </c>
      <c r="U1312" s="46">
        <f t="shared" si="111"/>
        <v>0.31109789861452825</v>
      </c>
      <c r="V1312" s="46">
        <f t="shared" si="112"/>
        <v>1.9742610248052008E-7</v>
      </c>
      <c r="W1312" s="46">
        <f t="shared" si="113"/>
        <v>1.8227306482428138E-7</v>
      </c>
    </row>
    <row r="1313" spans="2:23" x14ac:dyDescent="0.15">
      <c r="B1313" s="155" t="s">
        <v>136</v>
      </c>
      <c r="C1313" s="41" t="s">
        <v>1000</v>
      </c>
      <c r="D1313" s="46">
        <f>詳細表【係数】!G1292</f>
        <v>0</v>
      </c>
      <c r="E1313" s="46">
        <f>詳細表【係数】!H1292</f>
        <v>0</v>
      </c>
      <c r="F1313" s="46">
        <f>詳細表【係数】!I1292</f>
        <v>0</v>
      </c>
      <c r="G1313" s="46">
        <f>詳細表【係数】!AA1292</f>
        <v>0</v>
      </c>
      <c r="H1313" s="46">
        <f>詳細表【係数】!AE1292</f>
        <v>0</v>
      </c>
      <c r="I1313" s="46">
        <f>詳細表【係数】!M1292</f>
        <v>2.4070896422811691E-3</v>
      </c>
      <c r="J1313" s="46">
        <f>詳細表【係数】!N1292</f>
        <v>1.6485290661340652E-3</v>
      </c>
      <c r="K1313" s="46">
        <f>詳細表【係数】!O1292</f>
        <v>7.1350512082767156E-4</v>
      </c>
      <c r="L1313" s="46">
        <f>詳細表【係数】!AB1292</f>
        <v>3.4762908037685899E-10</v>
      </c>
      <c r="M1313" s="46">
        <f>詳細表【係数】!AF1292</f>
        <v>2.6107847486579421E-10</v>
      </c>
      <c r="N1313" s="46">
        <f>詳細表【係数】!U1292</f>
        <v>3.3951329474204966E-3</v>
      </c>
      <c r="O1313" s="46">
        <f>詳細表【係数】!V1292</f>
        <v>2.3252043666757349E-3</v>
      </c>
      <c r="P1313" s="46">
        <f>詳細表【係数】!W1292</f>
        <v>1.0063791149795107E-3</v>
      </c>
      <c r="Q1313" s="46">
        <f>詳細表【係数】!AC1292</f>
        <v>4.903211428181198E-10</v>
      </c>
      <c r="R1313" s="46">
        <f>詳細表【係数】!AG1292</f>
        <v>3.682439225815975E-10</v>
      </c>
      <c r="S1313" s="46">
        <f t="shared" si="109"/>
        <v>5.8022225897016652E-3</v>
      </c>
      <c r="T1313" s="46">
        <f t="shared" si="110"/>
        <v>3.9737334328098003E-3</v>
      </c>
      <c r="U1313" s="46">
        <f t="shared" si="111"/>
        <v>1.7198842358071822E-3</v>
      </c>
      <c r="V1313" s="46">
        <f t="shared" si="112"/>
        <v>8.3795022319497884E-10</v>
      </c>
      <c r="W1313" s="46">
        <f t="shared" si="113"/>
        <v>6.2932239744739176E-10</v>
      </c>
    </row>
    <row r="1314" spans="2:23" x14ac:dyDescent="0.15">
      <c r="B1314" s="155" t="s">
        <v>137</v>
      </c>
      <c r="C1314" s="41" t="s">
        <v>1001</v>
      </c>
      <c r="D1314" s="46">
        <f>詳細表【係数】!G1293</f>
        <v>0</v>
      </c>
      <c r="E1314" s="46">
        <f>詳細表【係数】!H1293</f>
        <v>0</v>
      </c>
      <c r="F1314" s="46">
        <f>詳細表【係数】!I1293</f>
        <v>0</v>
      </c>
      <c r="G1314" s="46">
        <f>詳細表【係数】!AA1293</f>
        <v>0</v>
      </c>
      <c r="H1314" s="46">
        <f>詳細表【係数】!AE1293</f>
        <v>0</v>
      </c>
      <c r="I1314" s="46">
        <f>詳細表【係数】!M1293</f>
        <v>2.9108011210027295E-4</v>
      </c>
      <c r="J1314" s="46">
        <f>詳細表【係数】!N1293</f>
        <v>2.0434448573755754E-4</v>
      </c>
      <c r="K1314" s="46">
        <f>詳細表【係数】!O1293</f>
        <v>8.6154750115766379E-5</v>
      </c>
      <c r="L1314" s="46">
        <f>詳細表【係数】!AB1293</f>
        <v>2.5346204781857759E-11</v>
      </c>
      <c r="M1314" s="46">
        <f>詳細表【係数】!AF1293</f>
        <v>2.3198012072630653E-11</v>
      </c>
      <c r="N1314" s="46">
        <f>詳細表【係数】!U1293</f>
        <v>5.1374412229811131E-3</v>
      </c>
      <c r="O1314" s="46">
        <f>詳細表【係数】!V1293</f>
        <v>3.6065939962100892E-3</v>
      </c>
      <c r="P1314" s="46">
        <f>詳細表【係数】!W1293</f>
        <v>1.5205950059820662E-3</v>
      </c>
      <c r="Q1314" s="46">
        <f>詳細表【係数】!AC1293</f>
        <v>4.4734982528651759E-10</v>
      </c>
      <c r="R1314" s="46">
        <f>詳細表【係数】!AG1293</f>
        <v>4.0943512991396329E-10</v>
      </c>
      <c r="S1314" s="46">
        <f t="shared" si="109"/>
        <v>5.4285213350813858E-3</v>
      </c>
      <c r="T1314" s="46">
        <f t="shared" si="110"/>
        <v>3.8109384819476465E-3</v>
      </c>
      <c r="U1314" s="46">
        <f t="shared" si="111"/>
        <v>1.6067497560978325E-3</v>
      </c>
      <c r="V1314" s="46">
        <f t="shared" si="112"/>
        <v>4.7269603006837529E-10</v>
      </c>
      <c r="W1314" s="46">
        <f t="shared" si="113"/>
        <v>4.3263314198659394E-10</v>
      </c>
    </row>
    <row r="1315" spans="2:23" x14ac:dyDescent="0.15">
      <c r="B1315" s="163" t="s">
        <v>138</v>
      </c>
      <c r="C1315" s="62" t="s">
        <v>204</v>
      </c>
      <c r="D1315" s="67">
        <f>詳細表【係数】!G1294</f>
        <v>0</v>
      </c>
      <c r="E1315" s="67">
        <f>詳細表【係数】!H1294</f>
        <v>0</v>
      </c>
      <c r="F1315" s="67">
        <f>詳細表【係数】!I1294</f>
        <v>0</v>
      </c>
      <c r="G1315" s="67">
        <f>詳細表【係数】!AA1294</f>
        <v>0</v>
      </c>
      <c r="H1315" s="67">
        <f>詳細表【係数】!AE1294</f>
        <v>0</v>
      </c>
      <c r="I1315" s="67">
        <f>詳細表【係数】!M1294</f>
        <v>2.9510468958031003E-4</v>
      </c>
      <c r="J1315" s="67">
        <f>詳細表【係数】!N1294</f>
        <v>2.1571059223464368E-4</v>
      </c>
      <c r="K1315" s="67">
        <f>詳細表【係数】!O1294</f>
        <v>1.0185322908325547E-4</v>
      </c>
      <c r="L1315" s="67">
        <f>詳細表【係数】!AB1294</f>
        <v>5.0158003931432119E-11</v>
      </c>
      <c r="M1315" s="67">
        <f>詳細表【係数】!AF1294</f>
        <v>3.2334202989966496E-11</v>
      </c>
      <c r="N1315" s="67">
        <f>詳細表【係数】!U1294</f>
        <v>4.3223983620291817E-3</v>
      </c>
      <c r="O1315" s="67">
        <f>詳細表【係数】!V1294</f>
        <v>3.159513025270403E-3</v>
      </c>
      <c r="P1315" s="67">
        <f>詳細表【係数】!W1294</f>
        <v>1.491844237321198E-3</v>
      </c>
      <c r="Q1315" s="67">
        <f>詳細表【係数】!AC1294</f>
        <v>7.3466427912144213E-10</v>
      </c>
      <c r="R1315" s="67">
        <f>詳細表【係数】!AG1294</f>
        <v>4.7359906831746727E-10</v>
      </c>
      <c r="S1315" s="67">
        <f t="shared" si="109"/>
        <v>4.6175030516094921E-3</v>
      </c>
      <c r="T1315" s="67">
        <f t="shared" si="110"/>
        <v>3.3752236175050468E-3</v>
      </c>
      <c r="U1315" s="67">
        <f t="shared" si="111"/>
        <v>1.5936974664044535E-3</v>
      </c>
      <c r="V1315" s="67">
        <f t="shared" si="112"/>
        <v>7.8482228305287425E-10</v>
      </c>
      <c r="W1315" s="67">
        <f t="shared" si="113"/>
        <v>5.0593327130743373E-10</v>
      </c>
    </row>
    <row r="1316" spans="2:23" x14ac:dyDescent="0.15">
      <c r="B1316" s="155" t="s">
        <v>139</v>
      </c>
      <c r="C1316" s="41" t="s">
        <v>1002</v>
      </c>
      <c r="D1316" s="46">
        <f>詳細表【係数】!G1295</f>
        <v>0</v>
      </c>
      <c r="E1316" s="46">
        <f>詳細表【係数】!H1295</f>
        <v>0</v>
      </c>
      <c r="F1316" s="46">
        <f>詳細表【係数】!I1295</f>
        <v>0</v>
      </c>
      <c r="G1316" s="46">
        <f>詳細表【係数】!AA1295</f>
        <v>0</v>
      </c>
      <c r="H1316" s="46">
        <f>詳細表【係数】!AE1295</f>
        <v>0</v>
      </c>
      <c r="I1316" s="46">
        <f>詳細表【係数】!M1295</f>
        <v>1.0746694710175478E-3</v>
      </c>
      <c r="J1316" s="46">
        <f>詳細表【係数】!N1295</f>
        <v>0</v>
      </c>
      <c r="K1316" s="46">
        <f>詳細表【係数】!O1295</f>
        <v>0</v>
      </c>
      <c r="L1316" s="46">
        <f>詳細表【係数】!AB1295</f>
        <v>0</v>
      </c>
      <c r="M1316" s="46">
        <f>詳細表【係数】!AF1295</f>
        <v>0</v>
      </c>
      <c r="N1316" s="46">
        <f>詳細表【係数】!U1295</f>
        <v>1.8188241122106807E-4</v>
      </c>
      <c r="O1316" s="46">
        <f>詳細表【係数】!V1295</f>
        <v>0</v>
      </c>
      <c r="P1316" s="46">
        <f>詳細表【係数】!W1295</f>
        <v>0</v>
      </c>
      <c r="Q1316" s="46">
        <f>詳細表【係数】!AC1295</f>
        <v>0</v>
      </c>
      <c r="R1316" s="46">
        <f>詳細表【係数】!AG1295</f>
        <v>0</v>
      </c>
      <c r="S1316" s="46">
        <f t="shared" si="109"/>
        <v>1.2565518822386158E-3</v>
      </c>
      <c r="T1316" s="46">
        <f t="shared" si="110"/>
        <v>0</v>
      </c>
      <c r="U1316" s="46">
        <f t="shared" si="111"/>
        <v>0</v>
      </c>
      <c r="V1316" s="46">
        <f t="shared" si="112"/>
        <v>0</v>
      </c>
      <c r="W1316" s="46">
        <f t="shared" si="113"/>
        <v>0</v>
      </c>
    </row>
    <row r="1317" spans="2:23" x14ac:dyDescent="0.15">
      <c r="B1317" s="155" t="s">
        <v>140</v>
      </c>
      <c r="C1317" s="41" t="s">
        <v>1003</v>
      </c>
      <c r="D1317" s="91">
        <f>詳細表【係数】!G1296</f>
        <v>0</v>
      </c>
      <c r="E1317" s="91">
        <f>詳細表【係数】!H1296</f>
        <v>0</v>
      </c>
      <c r="F1317" s="91">
        <f>詳細表【係数】!I1296</f>
        <v>0</v>
      </c>
      <c r="G1317" s="91">
        <f>詳細表【係数】!AA1296</f>
        <v>0</v>
      </c>
      <c r="H1317" s="91">
        <f>詳細表【係数】!AE1296</f>
        <v>0</v>
      </c>
      <c r="I1317" s="91">
        <f>詳細表【係数】!M1296</f>
        <v>1.7646646806199376E-3</v>
      </c>
      <c r="J1317" s="91">
        <f>詳細表【係数】!N1296</f>
        <v>7.2604126340938629E-4</v>
      </c>
      <c r="K1317" s="91">
        <f>詳細表【係数】!O1296</f>
        <v>1.8892203921638545E-5</v>
      </c>
      <c r="L1317" s="91">
        <f>詳細表【係数】!AB1296</f>
        <v>6.0208198933615522E-12</v>
      </c>
      <c r="M1317" s="91">
        <f>詳細表【係数】!AF1296</f>
        <v>6.0208198933615522E-12</v>
      </c>
      <c r="N1317" s="91">
        <f>詳細表【係数】!U1296</f>
        <v>3.2296531257113719E-4</v>
      </c>
      <c r="O1317" s="91">
        <f>詳細表【係数】!V1296</f>
        <v>1.3287858376254198E-4</v>
      </c>
      <c r="P1317" s="91">
        <f>詳細表【係数】!W1296</f>
        <v>3.4576124357893039E-6</v>
      </c>
      <c r="Q1317" s="91">
        <f>詳細表【係数】!AC1296</f>
        <v>1.101918115180338E-12</v>
      </c>
      <c r="R1317" s="91">
        <f>詳細表【係数】!AG1296</f>
        <v>1.101918115180338E-12</v>
      </c>
      <c r="S1317" s="91">
        <f t="shared" si="109"/>
        <v>2.0876299931910747E-3</v>
      </c>
      <c r="T1317" s="91">
        <f t="shared" si="110"/>
        <v>8.5891984717192829E-4</v>
      </c>
      <c r="U1317" s="91">
        <f t="shared" si="111"/>
        <v>2.2349816357427851E-5</v>
      </c>
      <c r="V1317" s="91">
        <f t="shared" si="112"/>
        <v>7.1227380085418903E-12</v>
      </c>
      <c r="W1317" s="91">
        <f t="shared" si="113"/>
        <v>7.1227380085418903E-12</v>
      </c>
    </row>
    <row r="1318" spans="2:23" x14ac:dyDescent="0.15">
      <c r="B1318" s="160"/>
      <c r="C1318" s="353" t="s">
        <v>272</v>
      </c>
      <c r="D1318" s="138">
        <f t="shared" ref="D1318:W1318" si="114">SUM(D1211:D1317)</f>
        <v>1</v>
      </c>
      <c r="E1318" s="138">
        <f t="shared" si="114"/>
        <v>0.40352854995768972</v>
      </c>
      <c r="F1318" s="138">
        <f t="shared" si="114"/>
        <v>0.30597105219950238</v>
      </c>
      <c r="G1318" s="138">
        <f t="shared" si="114"/>
        <v>1.9417255010924889E-7</v>
      </c>
      <c r="H1318" s="138">
        <f t="shared" si="114"/>
        <v>1.7926923222653042E-7</v>
      </c>
      <c r="I1318" s="138">
        <f t="shared" si="114"/>
        <v>0.19917612940259072</v>
      </c>
      <c r="J1318" s="138">
        <f t="shared" si="114"/>
        <v>0.10640783159685803</v>
      </c>
      <c r="K1318" s="138">
        <f t="shared" si="114"/>
        <v>5.621572077767837E-2</v>
      </c>
      <c r="L1318" s="138">
        <f t="shared" si="114"/>
        <v>1.6051846548384292E-8</v>
      </c>
      <c r="M1318" s="138">
        <f t="shared" si="114"/>
        <v>1.4651605738013162E-8</v>
      </c>
      <c r="N1318" s="138">
        <f t="shared" si="114"/>
        <v>0.10384532493960252</v>
      </c>
      <c r="O1318" s="138">
        <f t="shared" si="114"/>
        <v>6.2173865866904598E-2</v>
      </c>
      <c r="P1318" s="138">
        <f t="shared" si="114"/>
        <v>3.2771560465740243E-2</v>
      </c>
      <c r="Q1318" s="138">
        <f t="shared" si="114"/>
        <v>9.8538671544729543E-9</v>
      </c>
      <c r="R1318" s="138">
        <f t="shared" si="114"/>
        <v>8.8027597024408502E-9</v>
      </c>
      <c r="S1318" s="138">
        <f t="shared" si="114"/>
        <v>1.3030214543421934</v>
      </c>
      <c r="T1318" s="138">
        <f t="shared" si="114"/>
        <v>0.57211024742145244</v>
      </c>
      <c r="U1318" s="138">
        <f t="shared" si="114"/>
        <v>0.39495833344292092</v>
      </c>
      <c r="V1318" s="138">
        <f t="shared" si="114"/>
        <v>2.2007826381210615E-7</v>
      </c>
      <c r="W1318" s="138">
        <f t="shared" si="114"/>
        <v>2.0272359766698445E-7</v>
      </c>
    </row>
    <row r="1319" spans="2:23" x14ac:dyDescent="0.15">
      <c r="B1319" s="354" t="s">
        <v>287</v>
      </c>
    </row>
    <row r="1325" spans="2:23" x14ac:dyDescent="0.15">
      <c r="W1325" s="10" t="str">
        <f>"（単位："&amp;入力表1【係数】!$L$15&amp;"、人）"</f>
        <v>（単位：円、人）</v>
      </c>
    </row>
    <row r="1326" spans="2:23" x14ac:dyDescent="0.15">
      <c r="B1326" s="460" t="s">
        <v>593</v>
      </c>
      <c r="C1326" s="460" t="s">
        <v>525</v>
      </c>
      <c r="D1326" s="337" t="s">
        <v>8</v>
      </c>
      <c r="E1326" s="338"/>
      <c r="F1326" s="338"/>
      <c r="G1326" s="338"/>
      <c r="H1326" s="339"/>
      <c r="I1326" s="340" t="s">
        <v>854</v>
      </c>
      <c r="J1326" s="341"/>
      <c r="K1326" s="341"/>
      <c r="L1326" s="341"/>
      <c r="M1326" s="342"/>
      <c r="N1326" s="343" t="s">
        <v>833</v>
      </c>
      <c r="O1326" s="344"/>
      <c r="P1326" s="344"/>
      <c r="Q1326" s="344"/>
      <c r="R1326" s="345"/>
      <c r="S1326" s="346" t="s">
        <v>366</v>
      </c>
      <c r="T1326" s="347"/>
      <c r="U1326" s="347"/>
      <c r="V1326" s="347"/>
      <c r="W1326" s="348"/>
    </row>
    <row r="1327" spans="2:23" x14ac:dyDescent="0.15">
      <c r="B1327" s="498"/>
      <c r="C1327" s="498"/>
      <c r="D1327" s="349"/>
      <c r="E1327" s="338"/>
      <c r="F1327" s="339"/>
      <c r="G1327" s="349"/>
      <c r="H1327" s="339"/>
      <c r="I1327" s="350"/>
      <c r="J1327" s="341"/>
      <c r="K1327" s="342"/>
      <c r="L1327" s="350"/>
      <c r="M1327" s="342"/>
      <c r="N1327" s="351"/>
      <c r="O1327" s="344"/>
      <c r="P1327" s="345"/>
      <c r="Q1327" s="351"/>
      <c r="R1327" s="345"/>
      <c r="S1327" s="352"/>
      <c r="T1327" s="347"/>
      <c r="U1327" s="348"/>
      <c r="V1327" s="352"/>
      <c r="W1327" s="348"/>
    </row>
    <row r="1328" spans="2:23" x14ac:dyDescent="0.15">
      <c r="B1328" s="498"/>
      <c r="C1328" s="498"/>
      <c r="D1328" s="519" t="s">
        <v>364</v>
      </c>
      <c r="E1328" s="520" t="s">
        <v>228</v>
      </c>
      <c r="F1328" s="521" t="s">
        <v>365</v>
      </c>
      <c r="G1328" s="527" t="s">
        <v>368</v>
      </c>
      <c r="H1328" s="543" t="s">
        <v>367</v>
      </c>
      <c r="I1328" s="545" t="s">
        <v>364</v>
      </c>
      <c r="J1328" s="546" t="s">
        <v>228</v>
      </c>
      <c r="K1328" s="547" t="s">
        <v>365</v>
      </c>
      <c r="L1328" s="529" t="s">
        <v>368</v>
      </c>
      <c r="M1328" s="531" t="s">
        <v>367</v>
      </c>
      <c r="N1328" s="549" t="s">
        <v>364</v>
      </c>
      <c r="O1328" s="518" t="s">
        <v>228</v>
      </c>
      <c r="P1328" s="537" t="s">
        <v>365</v>
      </c>
      <c r="Q1328" s="533" t="s">
        <v>368</v>
      </c>
      <c r="R1328" s="535" t="s">
        <v>367</v>
      </c>
      <c r="S1328" s="539" t="s">
        <v>364</v>
      </c>
      <c r="T1328" s="540" t="s">
        <v>228</v>
      </c>
      <c r="U1328" s="541" t="s">
        <v>365</v>
      </c>
      <c r="V1328" s="523" t="s">
        <v>368</v>
      </c>
      <c r="W1328" s="525" t="s">
        <v>367</v>
      </c>
    </row>
    <row r="1329" spans="2:23" x14ac:dyDescent="0.15">
      <c r="B1329" s="498"/>
      <c r="C1329" s="498"/>
      <c r="D1329" s="519"/>
      <c r="E1329" s="520"/>
      <c r="F1329" s="522"/>
      <c r="G1329" s="528"/>
      <c r="H1329" s="544"/>
      <c r="I1329" s="545"/>
      <c r="J1329" s="546"/>
      <c r="K1329" s="548"/>
      <c r="L1329" s="530"/>
      <c r="M1329" s="532"/>
      <c r="N1329" s="549"/>
      <c r="O1329" s="518"/>
      <c r="P1329" s="538"/>
      <c r="Q1329" s="534"/>
      <c r="R1329" s="536"/>
      <c r="S1329" s="539"/>
      <c r="T1329" s="540"/>
      <c r="U1329" s="542"/>
      <c r="V1329" s="524"/>
      <c r="W1329" s="526"/>
    </row>
    <row r="1330" spans="2:23" x14ac:dyDescent="0.15">
      <c r="B1330" s="459"/>
      <c r="C1330" s="459"/>
      <c r="D1330" s="519"/>
      <c r="E1330" s="520"/>
      <c r="F1330" s="522"/>
      <c r="G1330" s="528"/>
      <c r="H1330" s="544"/>
      <c r="I1330" s="545"/>
      <c r="J1330" s="546"/>
      <c r="K1330" s="548"/>
      <c r="L1330" s="530"/>
      <c r="M1330" s="532"/>
      <c r="N1330" s="549"/>
      <c r="O1330" s="518"/>
      <c r="P1330" s="538"/>
      <c r="Q1330" s="534"/>
      <c r="R1330" s="536"/>
      <c r="S1330" s="539"/>
      <c r="T1330" s="540"/>
      <c r="U1330" s="542"/>
      <c r="V1330" s="524"/>
      <c r="W1330" s="526"/>
    </row>
    <row r="1331" spans="2:23" x14ac:dyDescent="0.15">
      <c r="B1331" s="155" t="s">
        <v>1046</v>
      </c>
      <c r="C1331" s="41" t="s">
        <v>141</v>
      </c>
      <c r="D1331" s="134">
        <f>詳細表【係数】!G1308</f>
        <v>9.0645373030508376E-4</v>
      </c>
      <c r="E1331" s="134">
        <f>詳細表【係数】!H1308</f>
        <v>5.2630835572133766E-4</v>
      </c>
      <c r="F1331" s="134">
        <f>詳細表【係数】!I1308</f>
        <v>7.3279427058181029E-5</v>
      </c>
      <c r="G1331" s="134">
        <f>詳細表【係数】!AA1308</f>
        <v>4.6646237739456565E-10</v>
      </c>
      <c r="H1331" s="134">
        <f>詳細表【係数】!AE1308</f>
        <v>6.0811813003892752E-11</v>
      </c>
      <c r="I1331" s="134">
        <f>詳細表【係数】!M1308</f>
        <v>2.7674478797041401E-4</v>
      </c>
      <c r="J1331" s="134">
        <f>詳細表【係数】!N1308</f>
        <v>1.6068453296798346E-4</v>
      </c>
      <c r="K1331" s="134">
        <f>詳細表【係数】!O1308</f>
        <v>2.2372569967784479E-5</v>
      </c>
      <c r="L1331" s="134">
        <f>詳細表【係数】!AB1308</f>
        <v>1.424132610550197E-10</v>
      </c>
      <c r="M1331" s="134">
        <f>詳細表【係数】!AF1308</f>
        <v>1.8566145996436614E-11</v>
      </c>
      <c r="N1331" s="134">
        <f>詳細表【係数】!U1308</f>
        <v>2.9984492305987984E-5</v>
      </c>
      <c r="O1331" s="134">
        <f>詳細表【係数】!V1308</f>
        <v>1.7409701471902177E-5</v>
      </c>
      <c r="P1331" s="134">
        <f>詳細表【係数】!W1308</f>
        <v>2.4240028402483523E-6</v>
      </c>
      <c r="Q1331" s="134">
        <f>詳細表【係数】!AC1308</f>
        <v>1.5430062338993028E-11</v>
      </c>
      <c r="R1331" s="134">
        <f>詳細表【係数】!AG1308</f>
        <v>2.0115878816171891E-12</v>
      </c>
      <c r="S1331" s="134">
        <f t="shared" ref="S1331:S1394" si="115">D1331+I1331+N1331</f>
        <v>1.2131830105814856E-3</v>
      </c>
      <c r="T1331" s="134">
        <f t="shared" ref="T1331:T1394" si="116">E1331+J1331+O1331</f>
        <v>7.044025901612233E-4</v>
      </c>
      <c r="U1331" s="134">
        <f t="shared" ref="U1331:U1394" si="117">F1331+K1331+P1331</f>
        <v>9.8075999866213871E-5</v>
      </c>
      <c r="V1331" s="134">
        <f t="shared" ref="V1331:V1394" si="118">G1331+L1331+Q1331</f>
        <v>6.2430570078857843E-10</v>
      </c>
      <c r="W1331" s="134">
        <f t="shared" ref="W1331:W1394" si="119">H1331+M1331+R1331</f>
        <v>8.138954688194656E-11</v>
      </c>
    </row>
    <row r="1332" spans="2:23" x14ac:dyDescent="0.15">
      <c r="B1332" s="155" t="s">
        <v>1047</v>
      </c>
      <c r="C1332" s="41" t="s">
        <v>205</v>
      </c>
      <c r="D1332" s="46">
        <f>詳細表【係数】!G1309</f>
        <v>0</v>
      </c>
      <c r="E1332" s="46">
        <f>詳細表【係数】!H1309</f>
        <v>0</v>
      </c>
      <c r="F1332" s="46">
        <f>詳細表【係数】!I1309</f>
        <v>0</v>
      </c>
      <c r="G1332" s="46">
        <f>詳細表【係数】!AA1309</f>
        <v>0</v>
      </c>
      <c r="H1332" s="46">
        <f>詳細表【係数】!AE1309</f>
        <v>0</v>
      </c>
      <c r="I1332" s="46">
        <f>詳細表【係数】!M1309</f>
        <v>7.6160404040947851E-5</v>
      </c>
      <c r="J1332" s="46">
        <f>詳細表【係数】!N1309</f>
        <v>2.2183058529109881E-5</v>
      </c>
      <c r="K1332" s="46">
        <f>詳細表【係数】!O1309</f>
        <v>7.3639601935367182E-6</v>
      </c>
      <c r="L1332" s="46">
        <f>詳細表【係数】!AB1309</f>
        <v>1.0190476597028232E-11</v>
      </c>
      <c r="M1332" s="46">
        <f>詳細表【係数】!AF1309</f>
        <v>4.2907269882224143E-12</v>
      </c>
      <c r="N1332" s="46">
        <f>詳細表【係数】!U1309</f>
        <v>3.0970977902566935E-6</v>
      </c>
      <c r="O1332" s="46">
        <f>詳細表【係数】!V1309</f>
        <v>9.0208425778180884E-7</v>
      </c>
      <c r="P1332" s="46">
        <f>詳細表【係数】!W1309</f>
        <v>2.994588215508761E-7</v>
      </c>
      <c r="Q1332" s="46">
        <f>詳細表【係数】!AC1309</f>
        <v>4.1440040855547304E-13</v>
      </c>
      <c r="R1332" s="46">
        <f>詳細表【係数】!AG1309</f>
        <v>1.7448438254967286E-13</v>
      </c>
      <c r="S1332" s="46">
        <f t="shared" si="115"/>
        <v>7.9257501831204538E-5</v>
      </c>
      <c r="T1332" s="46">
        <f t="shared" si="116"/>
        <v>2.3085142786891689E-5</v>
      </c>
      <c r="U1332" s="46">
        <f t="shared" si="117"/>
        <v>7.6634190150875936E-6</v>
      </c>
      <c r="V1332" s="46">
        <f t="shared" si="118"/>
        <v>1.0604877005583705E-11</v>
      </c>
      <c r="W1332" s="46">
        <f t="shared" si="119"/>
        <v>4.4652113707720869E-12</v>
      </c>
    </row>
    <row r="1333" spans="2:23" x14ac:dyDescent="0.15">
      <c r="B1333" s="155" t="s">
        <v>36</v>
      </c>
      <c r="C1333" s="41" t="s">
        <v>142</v>
      </c>
      <c r="D1333" s="46">
        <f>詳細表【係数】!G1310</f>
        <v>0</v>
      </c>
      <c r="E1333" s="46">
        <f>詳細表【係数】!H1310</f>
        <v>0</v>
      </c>
      <c r="F1333" s="46">
        <f>詳細表【係数】!I1310</f>
        <v>0</v>
      </c>
      <c r="G1333" s="46">
        <f>詳細表【係数】!AA1310</f>
        <v>0</v>
      </c>
      <c r="H1333" s="46">
        <f>詳細表【係数】!AE1310</f>
        <v>0</v>
      </c>
      <c r="I1333" s="46">
        <f>詳細表【係数】!M1310</f>
        <v>3.5914695255617836E-5</v>
      </c>
      <c r="J1333" s="46">
        <f>詳細表【係数】!N1310</f>
        <v>2.3643516434683988E-5</v>
      </c>
      <c r="K1333" s="46">
        <f>詳細表【係数】!O1310</f>
        <v>1.627847196021984E-5</v>
      </c>
      <c r="L1333" s="46">
        <f>詳細表【係数】!AB1310</f>
        <v>1.2075439836487559E-12</v>
      </c>
      <c r="M1333" s="46">
        <f>詳細表【係数】!AF1310</f>
        <v>1.0906848884569409E-12</v>
      </c>
      <c r="N1333" s="46">
        <f>詳細表【係数】!U1310</f>
        <v>1.4437272463074075E-4</v>
      </c>
      <c r="O1333" s="46">
        <f>詳細表【係数】!V1310</f>
        <v>9.5044072161327403E-5</v>
      </c>
      <c r="P1333" s="46">
        <f>詳細表【係数】!W1310</f>
        <v>6.5437485491525552E-5</v>
      </c>
      <c r="Q1333" s="46">
        <f>詳細表【係数】!AC1310</f>
        <v>4.8541805461528881E-12</v>
      </c>
      <c r="R1333" s="46">
        <f>詳細表【係数】!AG1310</f>
        <v>4.3844211384606728E-12</v>
      </c>
      <c r="S1333" s="46">
        <f t="shared" si="115"/>
        <v>1.802874198863586E-4</v>
      </c>
      <c r="T1333" s="46">
        <f t="shared" si="116"/>
        <v>1.1868758859601139E-4</v>
      </c>
      <c r="U1333" s="46">
        <f t="shared" si="117"/>
        <v>8.1715957451745396E-5</v>
      </c>
      <c r="V1333" s="46">
        <f t="shared" si="118"/>
        <v>6.0617245298016436E-12</v>
      </c>
      <c r="W1333" s="46">
        <f t="shared" si="119"/>
        <v>5.4751060269176137E-12</v>
      </c>
    </row>
    <row r="1334" spans="2:23" x14ac:dyDescent="0.15">
      <c r="B1334" s="155" t="s">
        <v>37</v>
      </c>
      <c r="C1334" s="41" t="s">
        <v>143</v>
      </c>
      <c r="D1334" s="46">
        <f>詳細表【係数】!G1311</f>
        <v>0</v>
      </c>
      <c r="E1334" s="46">
        <f>詳細表【係数】!H1311</f>
        <v>0</v>
      </c>
      <c r="F1334" s="46">
        <f>詳細表【係数】!I1311</f>
        <v>0</v>
      </c>
      <c r="G1334" s="46">
        <f>詳細表【係数】!AA1311</f>
        <v>0</v>
      </c>
      <c r="H1334" s="46">
        <f>詳細表【係数】!AE1311</f>
        <v>0</v>
      </c>
      <c r="I1334" s="46">
        <f>詳細表【係数】!M1311</f>
        <v>7.7490914477217788E-8</v>
      </c>
      <c r="J1334" s="46">
        <f>詳細表【係数】!N1311</f>
        <v>5.1918912699735911E-8</v>
      </c>
      <c r="K1334" s="46">
        <f>詳細表【係数】!O1311</f>
        <v>2.9446547501342761E-8</v>
      </c>
      <c r="L1334" s="46">
        <f>詳細表【係数】!AB1311</f>
        <v>1.1623637171582667E-13</v>
      </c>
      <c r="M1334" s="46">
        <f>詳細表【係数】!AF1311</f>
        <v>3.8745457238608894E-14</v>
      </c>
      <c r="N1334" s="46">
        <f>詳細表【係数】!U1311</f>
        <v>1.0848660779169859E-7</v>
      </c>
      <c r="O1334" s="46">
        <f>詳細表【係数】!V1311</f>
        <v>7.2686027220438047E-8</v>
      </c>
      <c r="P1334" s="46">
        <f>詳細表【係数】!W1311</f>
        <v>4.1224910960845467E-8</v>
      </c>
      <c r="Q1334" s="46">
        <f>詳細表【係数】!AC1311</f>
        <v>1.6272991168754789E-13</v>
      </c>
      <c r="R1334" s="46">
        <f>詳細表【係数】!AG1311</f>
        <v>5.4243303895849291E-14</v>
      </c>
      <c r="S1334" s="46">
        <f t="shared" si="115"/>
        <v>1.8597752226891638E-7</v>
      </c>
      <c r="T1334" s="46">
        <f t="shared" si="116"/>
        <v>1.2460493992017396E-7</v>
      </c>
      <c r="U1334" s="46">
        <f t="shared" si="117"/>
        <v>7.0671458462188231E-8</v>
      </c>
      <c r="V1334" s="46">
        <f t="shared" si="118"/>
        <v>2.7896628340337454E-13</v>
      </c>
      <c r="W1334" s="46">
        <f t="shared" si="119"/>
        <v>9.2988761134458179E-14</v>
      </c>
    </row>
    <row r="1335" spans="2:23" x14ac:dyDescent="0.15">
      <c r="B1335" s="155" t="s">
        <v>38</v>
      </c>
      <c r="C1335" s="41" t="s">
        <v>144</v>
      </c>
      <c r="D1335" s="67">
        <f>詳細表【係数】!G1312</f>
        <v>1.0423016930064695E-3</v>
      </c>
      <c r="E1335" s="67">
        <f>詳細表【係数】!H1312</f>
        <v>6.6757196951014312E-4</v>
      </c>
      <c r="F1335" s="67">
        <f>詳細表【係数】!I1312</f>
        <v>1.5408814574319904E-4</v>
      </c>
      <c r="G1335" s="67">
        <f>詳細表【係数】!AA1312</f>
        <v>8.4848895317578921E-11</v>
      </c>
      <c r="H1335" s="67">
        <f>詳細表【係数】!AE1312</f>
        <v>3.2408450241601574E-11</v>
      </c>
      <c r="I1335" s="67">
        <f>詳細表【係数】!M1312</f>
        <v>3.5691510776845001E-5</v>
      </c>
      <c r="J1335" s="67">
        <f>詳細表【係数】!N1312</f>
        <v>2.2859650237508561E-5</v>
      </c>
      <c r="K1335" s="67">
        <f>詳細表【係数】!O1312</f>
        <v>5.2764365166806993E-6</v>
      </c>
      <c r="L1335" s="67">
        <f>詳細表【係数】!AB1312</f>
        <v>2.9054785979436805E-12</v>
      </c>
      <c r="M1335" s="67">
        <f>詳細表【係数】!AF1312</f>
        <v>1.1097617501920221E-12</v>
      </c>
      <c r="N1335" s="67">
        <f>詳細表【係数】!U1312</f>
        <v>5.3267542600090269E-6</v>
      </c>
      <c r="O1335" s="67">
        <f>詳細表【係数】!V1312</f>
        <v>3.411672317439764E-6</v>
      </c>
      <c r="P1335" s="67">
        <f>詳細表【係数】!W1312</f>
        <v>7.8747803276319036E-7</v>
      </c>
      <c r="Q1335" s="67">
        <f>詳細表【係数】!AC1312</f>
        <v>4.3362609657314275E-13</v>
      </c>
      <c r="R1335" s="67">
        <f>詳細表【係数】!AG1312</f>
        <v>1.6562560681139586E-13</v>
      </c>
      <c r="S1335" s="67">
        <f t="shared" si="115"/>
        <v>1.0833199580433236E-3</v>
      </c>
      <c r="T1335" s="67">
        <f t="shared" si="116"/>
        <v>6.9384329206509138E-4</v>
      </c>
      <c r="U1335" s="67">
        <f t="shared" si="117"/>
        <v>1.6015206029264294E-4</v>
      </c>
      <c r="V1335" s="67">
        <f t="shared" si="118"/>
        <v>8.8188000012095749E-11</v>
      </c>
      <c r="W1335" s="67">
        <f t="shared" si="119"/>
        <v>3.3683837598604998E-11</v>
      </c>
    </row>
    <row r="1336" spans="2:23" x14ac:dyDescent="0.15">
      <c r="B1336" s="162" t="s">
        <v>39</v>
      </c>
      <c r="C1336" s="116" t="s">
        <v>206</v>
      </c>
      <c r="D1336" s="46">
        <f>詳細表【係数】!G1313</f>
        <v>0</v>
      </c>
      <c r="E1336" s="46">
        <f>詳細表【係数】!H1313</f>
        <v>0</v>
      </c>
      <c r="F1336" s="46">
        <f>詳細表【係数】!I1313</f>
        <v>0</v>
      </c>
      <c r="G1336" s="46">
        <f>詳細表【係数】!AA1313</f>
        <v>0</v>
      </c>
      <c r="H1336" s="46">
        <f>詳細表【係数】!AE1313</f>
        <v>0</v>
      </c>
      <c r="I1336" s="46">
        <f>詳細表【係数】!M1313</f>
        <v>-3.33266365719098E-19</v>
      </c>
      <c r="J1336" s="46">
        <f>詳細表【係数】!N1313</f>
        <v>0</v>
      </c>
      <c r="K1336" s="46">
        <f>詳細表【係数】!O1313</f>
        <v>0</v>
      </c>
      <c r="L1336" s="46">
        <f>詳細表【係数】!AB1313</f>
        <v>0</v>
      </c>
      <c r="M1336" s="46">
        <f>詳細表【係数】!AF1313</f>
        <v>0</v>
      </c>
      <c r="N1336" s="46">
        <f>詳細表【係数】!U1313</f>
        <v>-1.2743908710893961E-19</v>
      </c>
      <c r="O1336" s="46">
        <f>詳細表【係数】!V1313</f>
        <v>0</v>
      </c>
      <c r="P1336" s="46">
        <f>詳細表【係数】!W1313</f>
        <v>0</v>
      </c>
      <c r="Q1336" s="46">
        <f>詳細表【係数】!AC1313</f>
        <v>0</v>
      </c>
      <c r="R1336" s="46">
        <f>詳細表【係数】!AG1313</f>
        <v>0</v>
      </c>
      <c r="S1336" s="46">
        <f t="shared" si="115"/>
        <v>-4.6070545282803763E-19</v>
      </c>
      <c r="T1336" s="46">
        <f t="shared" si="116"/>
        <v>0</v>
      </c>
      <c r="U1336" s="46">
        <f t="shared" si="117"/>
        <v>0</v>
      </c>
      <c r="V1336" s="46">
        <f t="shared" si="118"/>
        <v>0</v>
      </c>
      <c r="W1336" s="46">
        <f t="shared" si="119"/>
        <v>0</v>
      </c>
    </row>
    <row r="1337" spans="2:23" x14ac:dyDescent="0.15">
      <c r="B1337" s="155" t="s">
        <v>40</v>
      </c>
      <c r="C1337" s="41" t="s">
        <v>956</v>
      </c>
      <c r="D1337" s="46">
        <f>詳細表【係数】!G1314</f>
        <v>0</v>
      </c>
      <c r="E1337" s="46">
        <f>詳細表【係数】!H1314</f>
        <v>0</v>
      </c>
      <c r="F1337" s="46">
        <f>詳細表【係数】!I1314</f>
        <v>0</v>
      </c>
      <c r="G1337" s="46">
        <f>詳細表【係数】!AA1314</f>
        <v>0</v>
      </c>
      <c r="H1337" s="46">
        <f>詳細表【係数】!AE1314</f>
        <v>0</v>
      </c>
      <c r="I1337" s="46">
        <f>詳細表【係数】!M1314</f>
        <v>0</v>
      </c>
      <c r="J1337" s="46">
        <f>詳細表【係数】!N1314</f>
        <v>0</v>
      </c>
      <c r="K1337" s="46">
        <f>詳細表【係数】!O1314</f>
        <v>0</v>
      </c>
      <c r="L1337" s="46">
        <f>詳細表【係数】!AB1314</f>
        <v>0</v>
      </c>
      <c r="M1337" s="46">
        <f>詳細表【係数】!AF1314</f>
        <v>0</v>
      </c>
      <c r="N1337" s="46">
        <f>詳細表【係数】!U1314</f>
        <v>0</v>
      </c>
      <c r="O1337" s="46">
        <f>詳細表【係数】!V1314</f>
        <v>0</v>
      </c>
      <c r="P1337" s="46">
        <f>詳細表【係数】!W1314</f>
        <v>0</v>
      </c>
      <c r="Q1337" s="46">
        <f>詳細表【係数】!AC1314</f>
        <v>0</v>
      </c>
      <c r="R1337" s="46">
        <f>詳細表【係数】!AG1314</f>
        <v>0</v>
      </c>
      <c r="S1337" s="46">
        <f t="shared" si="115"/>
        <v>0</v>
      </c>
      <c r="T1337" s="46">
        <f t="shared" si="116"/>
        <v>0</v>
      </c>
      <c r="U1337" s="46">
        <f t="shared" si="117"/>
        <v>0</v>
      </c>
      <c r="V1337" s="46">
        <f t="shared" si="118"/>
        <v>0</v>
      </c>
      <c r="W1337" s="46">
        <f t="shared" si="119"/>
        <v>0</v>
      </c>
    </row>
    <row r="1338" spans="2:23" x14ac:dyDescent="0.15">
      <c r="B1338" s="155" t="s">
        <v>41</v>
      </c>
      <c r="C1338" s="41" t="s">
        <v>145</v>
      </c>
      <c r="D1338" s="46">
        <f>詳細表【係数】!G1315</f>
        <v>6.6057063786549214E-2</v>
      </c>
      <c r="E1338" s="46">
        <f>詳細表【係数】!H1315</f>
        <v>2.0272267687590041E-2</v>
      </c>
      <c r="F1338" s="46">
        <f>詳細表【係数】!I1315</f>
        <v>8.8077799491049803E-3</v>
      </c>
      <c r="G1338" s="46">
        <f>詳細表【係数】!AA1315</f>
        <v>2.816868598437754E-9</v>
      </c>
      <c r="H1338" s="46">
        <f>詳細表【係数】!AE1315</f>
        <v>2.714002059386524E-9</v>
      </c>
      <c r="I1338" s="46">
        <f>詳細表【係数】!M1315</f>
        <v>2.8584989537337553E-3</v>
      </c>
      <c r="J1338" s="46">
        <f>詳細表【係数】!N1315</f>
        <v>8.7724540954523E-4</v>
      </c>
      <c r="K1338" s="46">
        <f>詳細表【係数】!O1315</f>
        <v>3.811406127675989E-4</v>
      </c>
      <c r="L1338" s="46">
        <f>詳細表【係数】!AB1315</f>
        <v>1.2189485090433842E-10</v>
      </c>
      <c r="M1338" s="46">
        <f>詳細表【係数】!AF1315</f>
        <v>1.1744348904541142E-10</v>
      </c>
      <c r="N1338" s="46">
        <f>詳細表【係数】!U1315</f>
        <v>1.3735631804430385E-3</v>
      </c>
      <c r="O1338" s="46">
        <f>詳細表【係数】!V1315</f>
        <v>4.2153312429591777E-4</v>
      </c>
      <c r="P1338" s="46">
        <f>詳細表【係数】!W1315</f>
        <v>1.8314532233263612E-4</v>
      </c>
      <c r="Q1338" s="46">
        <f>詳細表【係数】!AC1315</f>
        <v>5.8572797051087453E-11</v>
      </c>
      <c r="R1338" s="46">
        <f>詳細表【係数】!AG1315</f>
        <v>5.6433832912491479E-11</v>
      </c>
      <c r="S1338" s="46">
        <f t="shared" si="115"/>
        <v>7.0289125920726017E-2</v>
      </c>
      <c r="T1338" s="46">
        <f t="shared" si="116"/>
        <v>2.1571046221431189E-2</v>
      </c>
      <c r="U1338" s="46">
        <f t="shared" si="117"/>
        <v>9.3720658842052149E-3</v>
      </c>
      <c r="V1338" s="46">
        <f t="shared" si="118"/>
        <v>2.9973362463931798E-9</v>
      </c>
      <c r="W1338" s="46">
        <f t="shared" si="119"/>
        <v>2.8878793813444269E-9</v>
      </c>
    </row>
    <row r="1339" spans="2:23" x14ac:dyDescent="0.15">
      <c r="B1339" s="155" t="s">
        <v>42</v>
      </c>
      <c r="C1339" s="41" t="s">
        <v>957</v>
      </c>
      <c r="D1339" s="46">
        <f>詳細表【係数】!G1316</f>
        <v>0</v>
      </c>
      <c r="E1339" s="46">
        <f>詳細表【係数】!H1316</f>
        <v>0</v>
      </c>
      <c r="F1339" s="46">
        <f>詳細表【係数】!I1316</f>
        <v>0</v>
      </c>
      <c r="G1339" s="46">
        <f>詳細表【係数】!AA1316</f>
        <v>0</v>
      </c>
      <c r="H1339" s="46">
        <f>詳細表【係数】!AE1316</f>
        <v>0</v>
      </c>
      <c r="I1339" s="46">
        <f>詳細表【係数】!M1316</f>
        <v>1.2558806413434438E-21</v>
      </c>
      <c r="J1339" s="46">
        <f>詳細表【係数】!N1316</f>
        <v>0</v>
      </c>
      <c r="K1339" s="46">
        <f>詳細表【係数】!O1316</f>
        <v>0</v>
      </c>
      <c r="L1339" s="46">
        <f>詳細表【係数】!AB1316</f>
        <v>0</v>
      </c>
      <c r="M1339" s="46">
        <f>詳細表【係数】!AF1316</f>
        <v>0</v>
      </c>
      <c r="N1339" s="46">
        <f>詳細表【係数】!U1316</f>
        <v>3.8544116895629396E-20</v>
      </c>
      <c r="O1339" s="46">
        <f>詳細表【係数】!V1316</f>
        <v>0</v>
      </c>
      <c r="P1339" s="46">
        <f>詳細表【係数】!W1316</f>
        <v>0</v>
      </c>
      <c r="Q1339" s="46">
        <f>詳細表【係数】!AC1316</f>
        <v>0</v>
      </c>
      <c r="R1339" s="46">
        <f>詳細表【係数】!AG1316</f>
        <v>0</v>
      </c>
      <c r="S1339" s="46">
        <f t="shared" si="115"/>
        <v>3.9799997536972843E-20</v>
      </c>
      <c r="T1339" s="46">
        <f t="shared" si="116"/>
        <v>0</v>
      </c>
      <c r="U1339" s="46">
        <f t="shared" si="117"/>
        <v>0</v>
      </c>
      <c r="V1339" s="46">
        <f t="shared" si="118"/>
        <v>0</v>
      </c>
      <c r="W1339" s="46">
        <f t="shared" si="119"/>
        <v>0</v>
      </c>
    </row>
    <row r="1340" spans="2:23" x14ac:dyDescent="0.15">
      <c r="B1340" s="163" t="s">
        <v>43</v>
      </c>
      <c r="C1340" s="62" t="s">
        <v>958</v>
      </c>
      <c r="D1340" s="67">
        <f>詳細表【係数】!G1317</f>
        <v>0</v>
      </c>
      <c r="E1340" s="67">
        <f>詳細表【係数】!H1317</f>
        <v>0</v>
      </c>
      <c r="F1340" s="67">
        <f>詳細表【係数】!I1317</f>
        <v>0</v>
      </c>
      <c r="G1340" s="67">
        <f>詳細表【係数】!AA1317</f>
        <v>0</v>
      </c>
      <c r="H1340" s="67">
        <f>詳細表【係数】!AE1317</f>
        <v>0</v>
      </c>
      <c r="I1340" s="67">
        <f>詳細表【係数】!M1317</f>
        <v>0</v>
      </c>
      <c r="J1340" s="67">
        <f>詳細表【係数】!N1317</f>
        <v>0</v>
      </c>
      <c r="K1340" s="67">
        <f>詳細表【係数】!O1317</f>
        <v>0</v>
      </c>
      <c r="L1340" s="67">
        <f>詳細表【係数】!AB1317</f>
        <v>0</v>
      </c>
      <c r="M1340" s="67">
        <f>詳細表【係数】!AF1317</f>
        <v>0</v>
      </c>
      <c r="N1340" s="67">
        <f>詳細表【係数】!U1317</f>
        <v>0</v>
      </c>
      <c r="O1340" s="67">
        <f>詳細表【係数】!V1317</f>
        <v>0</v>
      </c>
      <c r="P1340" s="67">
        <f>詳細表【係数】!W1317</f>
        <v>0</v>
      </c>
      <c r="Q1340" s="67">
        <f>詳細表【係数】!AC1317</f>
        <v>0</v>
      </c>
      <c r="R1340" s="67">
        <f>詳細表【係数】!AG1317</f>
        <v>0</v>
      </c>
      <c r="S1340" s="67">
        <f t="shared" si="115"/>
        <v>0</v>
      </c>
      <c r="T1340" s="67">
        <f t="shared" si="116"/>
        <v>0</v>
      </c>
      <c r="U1340" s="67">
        <f t="shared" si="117"/>
        <v>0</v>
      </c>
      <c r="V1340" s="67">
        <f t="shared" si="118"/>
        <v>0</v>
      </c>
      <c r="W1340" s="67">
        <f t="shared" si="119"/>
        <v>0</v>
      </c>
    </row>
    <row r="1341" spans="2:23" x14ac:dyDescent="0.15">
      <c r="B1341" s="155" t="s">
        <v>44</v>
      </c>
      <c r="C1341" s="41" t="s">
        <v>207</v>
      </c>
      <c r="D1341" s="46">
        <f>詳細表【係数】!G1318</f>
        <v>0</v>
      </c>
      <c r="E1341" s="46">
        <f>詳細表【係数】!H1318</f>
        <v>0</v>
      </c>
      <c r="F1341" s="46">
        <f>詳細表【係数】!I1318</f>
        <v>0</v>
      </c>
      <c r="G1341" s="46">
        <f>詳細表【係数】!AA1318</f>
        <v>0</v>
      </c>
      <c r="H1341" s="46">
        <f>詳細表【係数】!AE1318</f>
        <v>0</v>
      </c>
      <c r="I1341" s="46">
        <f>詳細表【係数】!M1318</f>
        <v>0</v>
      </c>
      <c r="J1341" s="46">
        <f>詳細表【係数】!N1318</f>
        <v>0</v>
      </c>
      <c r="K1341" s="46">
        <f>詳細表【係数】!O1318</f>
        <v>0</v>
      </c>
      <c r="L1341" s="46">
        <f>詳細表【係数】!AB1318</f>
        <v>0</v>
      </c>
      <c r="M1341" s="46">
        <f>詳細表【係数】!AF1318</f>
        <v>0</v>
      </c>
      <c r="N1341" s="46">
        <f>詳細表【係数】!U1318</f>
        <v>0</v>
      </c>
      <c r="O1341" s="46">
        <f>詳細表【係数】!V1318</f>
        <v>0</v>
      </c>
      <c r="P1341" s="46">
        <f>詳細表【係数】!W1318</f>
        <v>0</v>
      </c>
      <c r="Q1341" s="46">
        <f>詳細表【係数】!AC1318</f>
        <v>0</v>
      </c>
      <c r="R1341" s="46">
        <f>詳細表【係数】!AG1318</f>
        <v>0</v>
      </c>
      <c r="S1341" s="46">
        <f t="shared" si="115"/>
        <v>0</v>
      </c>
      <c r="T1341" s="46">
        <f t="shared" si="116"/>
        <v>0</v>
      </c>
      <c r="U1341" s="46">
        <f t="shared" si="117"/>
        <v>0</v>
      </c>
      <c r="V1341" s="46">
        <f t="shared" si="118"/>
        <v>0</v>
      </c>
      <c r="W1341" s="46">
        <f t="shared" si="119"/>
        <v>0</v>
      </c>
    </row>
    <row r="1342" spans="2:23" x14ac:dyDescent="0.15">
      <c r="B1342" s="155" t="s">
        <v>45</v>
      </c>
      <c r="C1342" s="41" t="s">
        <v>147</v>
      </c>
      <c r="D1342" s="46">
        <f>詳細表【係数】!G1319</f>
        <v>0</v>
      </c>
      <c r="E1342" s="46">
        <f>詳細表【係数】!H1319</f>
        <v>0</v>
      </c>
      <c r="F1342" s="46">
        <f>詳細表【係数】!I1319</f>
        <v>0</v>
      </c>
      <c r="G1342" s="46">
        <f>詳細表【係数】!AA1319</f>
        <v>0</v>
      </c>
      <c r="H1342" s="46">
        <f>詳細表【係数】!AE1319</f>
        <v>0</v>
      </c>
      <c r="I1342" s="46">
        <f>詳細表【係数】!M1319</f>
        <v>7.5374197062092976E-7</v>
      </c>
      <c r="J1342" s="46">
        <f>詳細表【係数】!N1319</f>
        <v>3.0385223190656232E-7</v>
      </c>
      <c r="K1342" s="46">
        <f>詳細表【係数】!O1319</f>
        <v>2.2800694611283125E-7</v>
      </c>
      <c r="L1342" s="46">
        <f>詳細表【係数】!AB1319</f>
        <v>2.0413845037650179E-13</v>
      </c>
      <c r="M1342" s="46">
        <f>詳細表【係数】!AF1319</f>
        <v>9.4217746327616209E-14</v>
      </c>
      <c r="N1342" s="46">
        <f>詳細表【係数】!U1319</f>
        <v>2.1552239567237922E-7</v>
      </c>
      <c r="O1342" s="46">
        <f>詳細表【係数】!V1319</f>
        <v>8.6882465755427872E-8</v>
      </c>
      <c r="P1342" s="46">
        <f>詳細表【係数】!W1319</f>
        <v>6.5195524690894709E-8</v>
      </c>
      <c r="Q1342" s="46">
        <f>詳細表【係数】!AC1319</f>
        <v>5.837064882793603E-14</v>
      </c>
      <c r="R1342" s="46">
        <f>詳細表【係数】!AG1319</f>
        <v>2.6940299459047403E-14</v>
      </c>
      <c r="S1342" s="46">
        <f t="shared" si="115"/>
        <v>9.6926436629330897E-7</v>
      </c>
      <c r="T1342" s="46">
        <f t="shared" si="116"/>
        <v>3.9073469766199018E-7</v>
      </c>
      <c r="U1342" s="46">
        <f t="shared" si="117"/>
        <v>2.9320247080372597E-7</v>
      </c>
      <c r="V1342" s="46">
        <f t="shared" si="118"/>
        <v>2.6250909920443784E-13</v>
      </c>
      <c r="W1342" s="46">
        <f t="shared" si="119"/>
        <v>1.2115804578666361E-13</v>
      </c>
    </row>
    <row r="1343" spans="2:23" x14ac:dyDescent="0.15">
      <c r="B1343" s="155" t="s">
        <v>46</v>
      </c>
      <c r="C1343" s="41" t="s">
        <v>959</v>
      </c>
      <c r="D1343" s="46">
        <f>詳細表【係数】!G1320</f>
        <v>0</v>
      </c>
      <c r="E1343" s="46">
        <f>詳細表【係数】!H1320</f>
        <v>0</v>
      </c>
      <c r="F1343" s="46">
        <f>詳細表【係数】!I1320</f>
        <v>0</v>
      </c>
      <c r="G1343" s="46">
        <f>詳細表【係数】!AA1320</f>
        <v>0</v>
      </c>
      <c r="H1343" s="46">
        <f>詳細表【係数】!AE1320</f>
        <v>0</v>
      </c>
      <c r="I1343" s="46">
        <f>詳細表【係数】!M1320</f>
        <v>0</v>
      </c>
      <c r="J1343" s="46">
        <f>詳細表【係数】!N1320</f>
        <v>0</v>
      </c>
      <c r="K1343" s="46">
        <f>詳細表【係数】!O1320</f>
        <v>0</v>
      </c>
      <c r="L1343" s="46">
        <f>詳細表【係数】!AB1320</f>
        <v>0</v>
      </c>
      <c r="M1343" s="46">
        <f>詳細表【係数】!AF1320</f>
        <v>0</v>
      </c>
      <c r="N1343" s="46">
        <f>詳細表【係数】!U1320</f>
        <v>0</v>
      </c>
      <c r="O1343" s="46">
        <f>詳細表【係数】!V1320</f>
        <v>0</v>
      </c>
      <c r="P1343" s="46">
        <f>詳細表【係数】!W1320</f>
        <v>0</v>
      </c>
      <c r="Q1343" s="46">
        <f>詳細表【係数】!AC1320</f>
        <v>0</v>
      </c>
      <c r="R1343" s="46">
        <f>詳細表【係数】!AG1320</f>
        <v>0</v>
      </c>
      <c r="S1343" s="46">
        <f t="shared" si="115"/>
        <v>0</v>
      </c>
      <c r="T1343" s="46">
        <f t="shared" si="116"/>
        <v>0</v>
      </c>
      <c r="U1343" s="46">
        <f t="shared" si="117"/>
        <v>0</v>
      </c>
      <c r="V1343" s="46">
        <f t="shared" si="118"/>
        <v>0</v>
      </c>
      <c r="W1343" s="46">
        <f t="shared" si="119"/>
        <v>0</v>
      </c>
    </row>
    <row r="1344" spans="2:23" x14ac:dyDescent="0.15">
      <c r="B1344" s="155" t="s">
        <v>47</v>
      </c>
      <c r="C1344" s="41" t="s">
        <v>960</v>
      </c>
      <c r="D1344" s="46">
        <f>詳細表【係数】!G1321</f>
        <v>7.5854725360084305E-7</v>
      </c>
      <c r="E1344" s="46">
        <f>詳細表【係数】!H1321</f>
        <v>3.2790209328420183E-7</v>
      </c>
      <c r="F1344" s="46">
        <f>詳細表【係数】!I1321</f>
        <v>1.6786712392695077E-7</v>
      </c>
      <c r="G1344" s="46">
        <f>詳細表【係数】!AA1321</f>
        <v>6.1670508422832765E-14</v>
      </c>
      <c r="H1344" s="46">
        <f>詳細表【係数】!AE1321</f>
        <v>4.3169355895982931E-14</v>
      </c>
      <c r="I1344" s="46">
        <f>詳細表【係数】!M1321</f>
        <v>3.3659159226571241E-6</v>
      </c>
      <c r="J1344" s="46">
        <f>詳細表【係数】!N1321</f>
        <v>1.4550060943713762E-6</v>
      </c>
      <c r="K1344" s="46">
        <f>詳細表【係数】!O1321</f>
        <v>7.4487993020103183E-7</v>
      </c>
      <c r="L1344" s="46">
        <f>詳細表【係数】!AB1321</f>
        <v>2.7365170102903446E-13</v>
      </c>
      <c r="M1344" s="46">
        <f>詳細表【係数】!AF1321</f>
        <v>1.9155619072032412E-13</v>
      </c>
      <c r="N1344" s="46">
        <f>詳細表【係数】!U1321</f>
        <v>5.201314584403813E-7</v>
      </c>
      <c r="O1344" s="46">
        <f>詳細表【係数】!V1321</f>
        <v>2.2484056622174855E-7</v>
      </c>
      <c r="P1344" s="46">
        <f>詳細表【係数】!W1321</f>
        <v>1.1510551462396079E-7</v>
      </c>
      <c r="Q1344" s="46">
        <f>詳細表【係数】!AC1321</f>
        <v>4.2287110442307423E-14</v>
      </c>
      <c r="R1344" s="46">
        <f>詳細表【係数】!AG1321</f>
        <v>2.9600977309615197E-14</v>
      </c>
      <c r="S1344" s="46">
        <f t="shared" si="115"/>
        <v>4.6445946346983492E-6</v>
      </c>
      <c r="T1344" s="46">
        <f t="shared" si="116"/>
        <v>2.0077487538773266E-6</v>
      </c>
      <c r="U1344" s="46">
        <f t="shared" si="117"/>
        <v>1.0278525687519434E-6</v>
      </c>
      <c r="V1344" s="46">
        <f t="shared" si="118"/>
        <v>3.7760931989417461E-13</v>
      </c>
      <c r="W1344" s="46">
        <f t="shared" si="119"/>
        <v>2.6432652392592224E-13</v>
      </c>
    </row>
    <row r="1345" spans="2:23" x14ac:dyDescent="0.15">
      <c r="B1345" s="155" t="s">
        <v>48</v>
      </c>
      <c r="C1345" s="41" t="s">
        <v>150</v>
      </c>
      <c r="D1345" s="67">
        <f>詳細表【係数】!G1322</f>
        <v>2.4058313663528395E-4</v>
      </c>
      <c r="E1345" s="67">
        <f>詳細表【係数】!H1322</f>
        <v>9.5918339976552145E-5</v>
      </c>
      <c r="F1345" s="67">
        <f>詳細表【係数】!I1322</f>
        <v>3.9235340096664155E-5</v>
      </c>
      <c r="G1345" s="67">
        <f>詳細表【係数】!AA1322</f>
        <v>1.5745733878071442E-11</v>
      </c>
      <c r="H1345" s="67">
        <f>詳細表【係数】!AE1322</f>
        <v>9.8889777078965509E-12</v>
      </c>
      <c r="I1345" s="67">
        <f>詳細表【係数】!M1322</f>
        <v>2.0298860322022723E-5</v>
      </c>
      <c r="J1345" s="67">
        <f>詳細表【係数】!N1322</f>
        <v>8.0929736503350932E-6</v>
      </c>
      <c r="K1345" s="67">
        <f>詳細表【係数】!O1322</f>
        <v>3.3104260732813074E-6</v>
      </c>
      <c r="L1345" s="67">
        <f>詳細表【係数】!AB1322</f>
        <v>1.3285239236998035E-12</v>
      </c>
      <c r="M1345" s="67">
        <f>詳細表【係数】!AF1322</f>
        <v>8.3436844338967966E-13</v>
      </c>
      <c r="N1345" s="67">
        <f>詳細表【係数】!U1322</f>
        <v>7.078728261314652E-6</v>
      </c>
      <c r="O1345" s="67">
        <f>詳細表【係数】!V1322</f>
        <v>2.8222255036923788E-6</v>
      </c>
      <c r="P1345" s="67">
        <f>詳細表【係数】!W1322</f>
        <v>1.1544296689654835E-6</v>
      </c>
      <c r="Q1345" s="67">
        <f>詳細表【係数】!AC1322</f>
        <v>4.6329004167408954E-13</v>
      </c>
      <c r="R1345" s="67">
        <f>詳細表【係数】!AG1322</f>
        <v>2.9096547229125904E-13</v>
      </c>
      <c r="S1345" s="67">
        <f t="shared" si="115"/>
        <v>2.679607252186213E-4</v>
      </c>
      <c r="T1345" s="67">
        <f t="shared" si="116"/>
        <v>1.0683353913057962E-4</v>
      </c>
      <c r="U1345" s="67">
        <f t="shared" si="117"/>
        <v>4.3700195838910943E-5</v>
      </c>
      <c r="V1345" s="67">
        <f t="shared" si="118"/>
        <v>1.7537547843445337E-11</v>
      </c>
      <c r="W1345" s="67">
        <f t="shared" si="119"/>
        <v>1.101431162357749E-11</v>
      </c>
    </row>
    <row r="1346" spans="2:23" x14ac:dyDescent="0.15">
      <c r="B1346" s="162" t="s">
        <v>49</v>
      </c>
      <c r="C1346" s="116" t="s">
        <v>151</v>
      </c>
      <c r="D1346" s="46">
        <f>詳細表【係数】!G1323</f>
        <v>0</v>
      </c>
      <c r="E1346" s="46">
        <f>詳細表【係数】!H1323</f>
        <v>0</v>
      </c>
      <c r="F1346" s="46">
        <f>詳細表【係数】!I1323</f>
        <v>0</v>
      </c>
      <c r="G1346" s="46">
        <f>詳細表【係数】!AA1323</f>
        <v>0</v>
      </c>
      <c r="H1346" s="46">
        <f>詳細表【係数】!AE1323</f>
        <v>0</v>
      </c>
      <c r="I1346" s="46">
        <f>詳細表【係数】!M1323</f>
        <v>2.594128207073989E-20</v>
      </c>
      <c r="J1346" s="46">
        <f>詳細表【係数】!N1323</f>
        <v>0</v>
      </c>
      <c r="K1346" s="46">
        <f>詳細表【係数】!O1323</f>
        <v>0</v>
      </c>
      <c r="L1346" s="46">
        <f>詳細表【係数】!AB1323</f>
        <v>0</v>
      </c>
      <c r="M1346" s="46">
        <f>詳細表【係数】!AF1323</f>
        <v>0</v>
      </c>
      <c r="N1346" s="46">
        <f>詳細表【係数】!U1323</f>
        <v>6.2242519762077941E-21</v>
      </c>
      <c r="O1346" s="46">
        <f>詳細表【係数】!V1323</f>
        <v>0</v>
      </c>
      <c r="P1346" s="46">
        <f>詳細表【係数】!W1323</f>
        <v>0</v>
      </c>
      <c r="Q1346" s="46">
        <f>詳細表【係数】!AC1323</f>
        <v>0</v>
      </c>
      <c r="R1346" s="46">
        <f>詳細表【係数】!AG1323</f>
        <v>0</v>
      </c>
      <c r="S1346" s="46">
        <f t="shared" si="115"/>
        <v>3.2165534046947684E-20</v>
      </c>
      <c r="T1346" s="46">
        <f t="shared" si="116"/>
        <v>0</v>
      </c>
      <c r="U1346" s="46">
        <f t="shared" si="117"/>
        <v>0</v>
      </c>
      <c r="V1346" s="46">
        <f t="shared" si="118"/>
        <v>0</v>
      </c>
      <c r="W1346" s="46">
        <f t="shared" si="119"/>
        <v>0</v>
      </c>
    </row>
    <row r="1347" spans="2:23" x14ac:dyDescent="0.15">
      <c r="B1347" s="155" t="s">
        <v>50</v>
      </c>
      <c r="C1347" s="41" t="s">
        <v>152</v>
      </c>
      <c r="D1347" s="46">
        <f>詳細表【係数】!G1324</f>
        <v>0</v>
      </c>
      <c r="E1347" s="46">
        <f>詳細表【係数】!H1324</f>
        <v>0</v>
      </c>
      <c r="F1347" s="46">
        <f>詳細表【係数】!I1324</f>
        <v>0</v>
      </c>
      <c r="G1347" s="46">
        <f>詳細表【係数】!AA1324</f>
        <v>0</v>
      </c>
      <c r="H1347" s="46">
        <f>詳細表【係数】!AE1324</f>
        <v>0</v>
      </c>
      <c r="I1347" s="46">
        <f>詳細表【係数】!M1324</f>
        <v>2.6329027158047639E-5</v>
      </c>
      <c r="J1347" s="46">
        <f>詳細表【係数】!N1324</f>
        <v>1.1428248992813985E-5</v>
      </c>
      <c r="K1347" s="46">
        <f>詳細表【係数】!O1324</f>
        <v>5.9976279974985685E-6</v>
      </c>
      <c r="L1347" s="46">
        <f>詳細表【係数】!AB1324</f>
        <v>1.0365758723640802E-12</v>
      </c>
      <c r="M1347" s="46">
        <f>詳細表【係数】!AF1324</f>
        <v>9.3291828512767231E-13</v>
      </c>
      <c r="N1347" s="46">
        <f>詳細表【係数】!U1324</f>
        <v>2.0114573577666465E-6</v>
      </c>
      <c r="O1347" s="46">
        <f>詳細表【係数】!V1324</f>
        <v>8.7308336099910548E-7</v>
      </c>
      <c r="P1347" s="46">
        <f>詳細表【係数】!W1324</f>
        <v>4.5820048315109513E-7</v>
      </c>
      <c r="Q1347" s="46">
        <f>詳細表【係数】!AC1324</f>
        <v>7.9191234557741983E-14</v>
      </c>
      <c r="R1347" s="46">
        <f>詳細表【係数】!AG1324</f>
        <v>7.1272111101967783E-14</v>
      </c>
      <c r="S1347" s="46">
        <f t="shared" si="115"/>
        <v>2.8340484515814286E-5</v>
      </c>
      <c r="T1347" s="46">
        <f t="shared" si="116"/>
        <v>1.230133235381309E-5</v>
      </c>
      <c r="U1347" s="46">
        <f t="shared" si="117"/>
        <v>6.4558284806496633E-6</v>
      </c>
      <c r="V1347" s="46">
        <f t="shared" si="118"/>
        <v>1.1157671069218221E-12</v>
      </c>
      <c r="W1347" s="46">
        <f t="shared" si="119"/>
        <v>1.0041903962296401E-12</v>
      </c>
    </row>
    <row r="1348" spans="2:23" x14ac:dyDescent="0.15">
      <c r="B1348" s="155" t="s">
        <v>51</v>
      </c>
      <c r="C1348" s="41" t="s">
        <v>961</v>
      </c>
      <c r="D1348" s="46">
        <f>詳細表【係数】!G1325</f>
        <v>8.0303650937338818E-6</v>
      </c>
      <c r="E1348" s="46">
        <f>詳細表【係数】!H1325</f>
        <v>4.3053510307074757E-6</v>
      </c>
      <c r="F1348" s="46">
        <f>詳細表【係数】!I1325</f>
        <v>2.1155878320734628E-6</v>
      </c>
      <c r="G1348" s="46">
        <f>詳細表【係数】!AA1325</f>
        <v>4.9720043056955629E-13</v>
      </c>
      <c r="H1348" s="46">
        <f>詳細表【係数】!AE1325</f>
        <v>4.2782362630403687E-13</v>
      </c>
      <c r="I1348" s="46">
        <f>詳細表【係数】!M1325</f>
        <v>2.7654210689796864E-5</v>
      </c>
      <c r="J1348" s="46">
        <f>詳細表【係数】!N1325</f>
        <v>1.4826360085374245E-5</v>
      </c>
      <c r="K1348" s="46">
        <f>詳細表【係数】!O1325</f>
        <v>7.2854609918771539E-6</v>
      </c>
      <c r="L1348" s="46">
        <f>詳細表【係数】!AB1325</f>
        <v>1.7122117489723039E-12</v>
      </c>
      <c r="M1348" s="46">
        <f>詳細表【係数】!AF1325</f>
        <v>1.4732984816738427E-12</v>
      </c>
      <c r="N1348" s="46">
        <f>詳細表【係数】!U1325</f>
        <v>2.8149531341984448E-6</v>
      </c>
      <c r="O1348" s="46">
        <f>詳細表【係数】!V1325</f>
        <v>1.5091918282982288E-6</v>
      </c>
      <c r="P1348" s="46">
        <f>詳細表【係数】!W1325</f>
        <v>7.4159524866611734E-7</v>
      </c>
      <c r="Q1348" s="46">
        <f>詳細表【係数】!AC1325</f>
        <v>1.7428795503316503E-13</v>
      </c>
      <c r="R1348" s="46">
        <f>詳細表【係数】!AG1325</f>
        <v>1.4996870549365362E-13</v>
      </c>
      <c r="S1348" s="46">
        <f t="shared" si="115"/>
        <v>3.8499528917729186E-5</v>
      </c>
      <c r="T1348" s="46">
        <f t="shared" si="116"/>
        <v>2.064090294437995E-5</v>
      </c>
      <c r="U1348" s="46">
        <f t="shared" si="117"/>
        <v>1.0142644072616735E-5</v>
      </c>
      <c r="V1348" s="46">
        <f t="shared" si="118"/>
        <v>2.3837001345750252E-12</v>
      </c>
      <c r="W1348" s="46">
        <f t="shared" si="119"/>
        <v>2.0510908134715329E-12</v>
      </c>
    </row>
    <row r="1349" spans="2:23" x14ac:dyDescent="0.15">
      <c r="B1349" s="155" t="s">
        <v>52</v>
      </c>
      <c r="C1349" s="41" t="s">
        <v>154</v>
      </c>
      <c r="D1349" s="46">
        <f>詳細表【係数】!G1326</f>
        <v>0</v>
      </c>
      <c r="E1349" s="46">
        <f>詳細表【係数】!H1326</f>
        <v>0</v>
      </c>
      <c r="F1349" s="46">
        <f>詳細表【係数】!I1326</f>
        <v>0</v>
      </c>
      <c r="G1349" s="46">
        <f>詳細表【係数】!AA1326</f>
        <v>0</v>
      </c>
      <c r="H1349" s="46">
        <f>詳細表【係数】!AE1326</f>
        <v>0</v>
      </c>
      <c r="I1349" s="46">
        <f>詳細表【係数】!M1326</f>
        <v>0</v>
      </c>
      <c r="J1349" s="46">
        <f>詳細表【係数】!N1326</f>
        <v>0</v>
      </c>
      <c r="K1349" s="46">
        <f>詳細表【係数】!O1326</f>
        <v>0</v>
      </c>
      <c r="L1349" s="46">
        <f>詳細表【係数】!AB1326</f>
        <v>0</v>
      </c>
      <c r="M1349" s="46">
        <f>詳細表【係数】!AF1326</f>
        <v>0</v>
      </c>
      <c r="N1349" s="46">
        <f>詳細表【係数】!U1326</f>
        <v>0</v>
      </c>
      <c r="O1349" s="46">
        <f>詳細表【係数】!V1326</f>
        <v>0</v>
      </c>
      <c r="P1349" s="46">
        <f>詳細表【係数】!W1326</f>
        <v>0</v>
      </c>
      <c r="Q1349" s="46">
        <f>詳細表【係数】!AC1326</f>
        <v>0</v>
      </c>
      <c r="R1349" s="46">
        <f>詳細表【係数】!AG1326</f>
        <v>0</v>
      </c>
      <c r="S1349" s="46">
        <f t="shared" si="115"/>
        <v>0</v>
      </c>
      <c r="T1349" s="46">
        <f t="shared" si="116"/>
        <v>0</v>
      </c>
      <c r="U1349" s="46">
        <f t="shared" si="117"/>
        <v>0</v>
      </c>
      <c r="V1349" s="46">
        <f t="shared" si="118"/>
        <v>0</v>
      </c>
      <c r="W1349" s="46">
        <f t="shared" si="119"/>
        <v>0</v>
      </c>
    </row>
    <row r="1350" spans="2:23" x14ac:dyDescent="0.15">
      <c r="B1350" s="163" t="s">
        <v>53</v>
      </c>
      <c r="C1350" s="62" t="s">
        <v>962</v>
      </c>
      <c r="D1350" s="67">
        <f>詳細表【係数】!G1327</f>
        <v>0</v>
      </c>
      <c r="E1350" s="67">
        <f>詳細表【係数】!H1327</f>
        <v>0</v>
      </c>
      <c r="F1350" s="67">
        <f>詳細表【係数】!I1327</f>
        <v>0</v>
      </c>
      <c r="G1350" s="67">
        <f>詳細表【係数】!AA1327</f>
        <v>0</v>
      </c>
      <c r="H1350" s="67">
        <f>詳細表【係数】!AE1327</f>
        <v>0</v>
      </c>
      <c r="I1350" s="67">
        <f>詳細表【係数】!M1327</f>
        <v>3.0653592331885281E-6</v>
      </c>
      <c r="J1350" s="67">
        <f>詳細表【係数】!N1327</f>
        <v>1.1537028925288331E-6</v>
      </c>
      <c r="K1350" s="67">
        <f>詳細表【係数】!O1327</f>
        <v>2.8340113665327903E-7</v>
      </c>
      <c r="L1350" s="67">
        <f>詳細表【係数】!AB1327</f>
        <v>5.7836966663934494E-14</v>
      </c>
      <c r="M1350" s="67">
        <f>詳細表【係数】!AF1327</f>
        <v>5.7836966663934494E-14</v>
      </c>
      <c r="N1350" s="67">
        <f>詳細表【係数】!U1327</f>
        <v>2.4386425379627183E-7</v>
      </c>
      <c r="O1350" s="67">
        <f>詳細表【係数】!V1327</f>
        <v>9.1782683067945896E-8</v>
      </c>
      <c r="P1350" s="67">
        <f>詳細表【係数】!W1327</f>
        <v>2.25459404453157E-8</v>
      </c>
      <c r="Q1350" s="67">
        <f>詳細表【係数】!AC1327</f>
        <v>4.6012123357787138E-15</v>
      </c>
      <c r="R1350" s="67">
        <f>詳細表【係数】!AG1327</f>
        <v>4.6012123357787138E-15</v>
      </c>
      <c r="S1350" s="67">
        <f t="shared" si="115"/>
        <v>3.3092234869847998E-6</v>
      </c>
      <c r="T1350" s="67">
        <f t="shared" si="116"/>
        <v>1.245485575596779E-6</v>
      </c>
      <c r="U1350" s="67">
        <f t="shared" si="117"/>
        <v>3.0594707709859474E-7</v>
      </c>
      <c r="V1350" s="67">
        <f t="shared" si="118"/>
        <v>6.2438178999713211E-14</v>
      </c>
      <c r="W1350" s="67">
        <f t="shared" si="119"/>
        <v>6.2438178999713211E-14</v>
      </c>
    </row>
    <row r="1351" spans="2:23" x14ac:dyDescent="0.15">
      <c r="B1351" s="155" t="s">
        <v>54</v>
      </c>
      <c r="C1351" s="41" t="s">
        <v>963</v>
      </c>
      <c r="D1351" s="46">
        <f>詳細表【係数】!G1328</f>
        <v>0</v>
      </c>
      <c r="E1351" s="46">
        <f>詳細表【係数】!H1328</f>
        <v>0</v>
      </c>
      <c r="F1351" s="46">
        <f>詳細表【係数】!I1328</f>
        <v>0</v>
      </c>
      <c r="G1351" s="46">
        <f>詳細表【係数】!AA1328</f>
        <v>0</v>
      </c>
      <c r="H1351" s="46">
        <f>詳細表【係数】!AE1328</f>
        <v>0</v>
      </c>
      <c r="I1351" s="46">
        <f>詳細表【係数】!M1328</f>
        <v>-9.9454878941605245E-23</v>
      </c>
      <c r="J1351" s="46">
        <f>詳細表【係数】!N1328</f>
        <v>0</v>
      </c>
      <c r="K1351" s="46">
        <f>詳細表【係数】!O1328</f>
        <v>0</v>
      </c>
      <c r="L1351" s="46">
        <f>詳細表【係数】!AB1328</f>
        <v>0</v>
      </c>
      <c r="M1351" s="46">
        <f>詳細表【係数】!AF1328</f>
        <v>0</v>
      </c>
      <c r="N1351" s="46">
        <f>詳細表【係数】!U1328</f>
        <v>-1.8280097373860101E-22</v>
      </c>
      <c r="O1351" s="46">
        <f>詳細表【係数】!V1328</f>
        <v>0</v>
      </c>
      <c r="P1351" s="46">
        <f>詳細表【係数】!W1328</f>
        <v>0</v>
      </c>
      <c r="Q1351" s="46">
        <f>詳細表【係数】!AC1328</f>
        <v>0</v>
      </c>
      <c r="R1351" s="46">
        <f>詳細表【係数】!AG1328</f>
        <v>0</v>
      </c>
      <c r="S1351" s="46">
        <f t="shared" si="115"/>
        <v>-2.8225585268020623E-22</v>
      </c>
      <c r="T1351" s="46">
        <f t="shared" si="116"/>
        <v>0</v>
      </c>
      <c r="U1351" s="46">
        <f t="shared" si="117"/>
        <v>0</v>
      </c>
      <c r="V1351" s="46">
        <f t="shared" si="118"/>
        <v>0</v>
      </c>
      <c r="W1351" s="46">
        <f t="shared" si="119"/>
        <v>0</v>
      </c>
    </row>
    <row r="1352" spans="2:23" x14ac:dyDescent="0.15">
      <c r="B1352" s="155" t="s">
        <v>55</v>
      </c>
      <c r="C1352" s="41" t="s">
        <v>964</v>
      </c>
      <c r="D1352" s="46">
        <f>詳細表【係数】!G1329</f>
        <v>0</v>
      </c>
      <c r="E1352" s="46">
        <f>詳細表【係数】!H1329</f>
        <v>0</v>
      </c>
      <c r="F1352" s="46">
        <f>詳細表【係数】!I1329</f>
        <v>0</v>
      </c>
      <c r="G1352" s="46">
        <f>詳細表【係数】!AA1329</f>
        <v>0</v>
      </c>
      <c r="H1352" s="46">
        <f>詳細表【係数】!AE1329</f>
        <v>0</v>
      </c>
      <c r="I1352" s="46">
        <f>詳細表【係数】!M1329</f>
        <v>6.5913145791314812E-21</v>
      </c>
      <c r="J1352" s="46">
        <f>詳細表【係数】!N1329</f>
        <v>0</v>
      </c>
      <c r="K1352" s="46">
        <f>詳細表【係数】!O1329</f>
        <v>0</v>
      </c>
      <c r="L1352" s="46">
        <f>詳細表【係数】!AB1329</f>
        <v>0</v>
      </c>
      <c r="M1352" s="46">
        <f>詳細表【係数】!AF1329</f>
        <v>0</v>
      </c>
      <c r="N1352" s="46">
        <f>詳細表【係数】!U1329</f>
        <v>5.3471854132489786E-21</v>
      </c>
      <c r="O1352" s="46">
        <f>詳細表【係数】!V1329</f>
        <v>0</v>
      </c>
      <c r="P1352" s="46">
        <f>詳細表【係数】!W1329</f>
        <v>0</v>
      </c>
      <c r="Q1352" s="46">
        <f>詳細表【係数】!AC1329</f>
        <v>0</v>
      </c>
      <c r="R1352" s="46">
        <f>詳細表【係数】!AG1329</f>
        <v>0</v>
      </c>
      <c r="S1352" s="46">
        <f t="shared" si="115"/>
        <v>1.193849999238046E-20</v>
      </c>
      <c r="T1352" s="46">
        <f t="shared" si="116"/>
        <v>0</v>
      </c>
      <c r="U1352" s="46">
        <f t="shared" si="117"/>
        <v>0</v>
      </c>
      <c r="V1352" s="46">
        <f t="shared" si="118"/>
        <v>0</v>
      </c>
      <c r="W1352" s="46">
        <f t="shared" si="119"/>
        <v>0</v>
      </c>
    </row>
    <row r="1353" spans="2:23" x14ac:dyDescent="0.15">
      <c r="B1353" s="155" t="s">
        <v>56</v>
      </c>
      <c r="C1353" s="41" t="s">
        <v>155</v>
      </c>
      <c r="D1353" s="46">
        <f>詳細表【係数】!G1330</f>
        <v>0</v>
      </c>
      <c r="E1353" s="46">
        <f>詳細表【係数】!H1330</f>
        <v>0</v>
      </c>
      <c r="F1353" s="46">
        <f>詳細表【係数】!I1330</f>
        <v>0</v>
      </c>
      <c r="G1353" s="46">
        <f>詳細表【係数】!AA1330</f>
        <v>0</v>
      </c>
      <c r="H1353" s="46">
        <f>詳細表【係数】!AE1330</f>
        <v>0</v>
      </c>
      <c r="I1353" s="46">
        <f>詳細表【係数】!M1330</f>
        <v>5.3011744069663008E-21</v>
      </c>
      <c r="J1353" s="46">
        <f>詳細表【係数】!N1330</f>
        <v>0</v>
      </c>
      <c r="K1353" s="46">
        <f>詳細表【係数】!O1330</f>
        <v>0</v>
      </c>
      <c r="L1353" s="46">
        <f>詳細表【係数】!AB1330</f>
        <v>0</v>
      </c>
      <c r="M1353" s="46">
        <f>詳細表【係数】!AF1330</f>
        <v>0</v>
      </c>
      <c r="N1353" s="46">
        <f>詳細表【係数】!U1330</f>
        <v>9.7732211768412469E-22</v>
      </c>
      <c r="O1353" s="46">
        <f>詳細表【係数】!V1330</f>
        <v>0</v>
      </c>
      <c r="P1353" s="46">
        <f>詳細表【係数】!W1330</f>
        <v>0</v>
      </c>
      <c r="Q1353" s="46">
        <f>詳細表【係数】!AC1330</f>
        <v>0</v>
      </c>
      <c r="R1353" s="46">
        <f>詳細表【係数】!AG1330</f>
        <v>0</v>
      </c>
      <c r="S1353" s="46">
        <f t="shared" si="115"/>
        <v>6.2784965246504257E-21</v>
      </c>
      <c r="T1353" s="46">
        <f t="shared" si="116"/>
        <v>0</v>
      </c>
      <c r="U1353" s="46">
        <f t="shared" si="117"/>
        <v>0</v>
      </c>
      <c r="V1353" s="46">
        <f t="shared" si="118"/>
        <v>0</v>
      </c>
      <c r="W1353" s="46">
        <f t="shared" si="119"/>
        <v>0</v>
      </c>
    </row>
    <row r="1354" spans="2:23" x14ac:dyDescent="0.15">
      <c r="B1354" s="155" t="s">
        <v>57</v>
      </c>
      <c r="C1354" s="41" t="s">
        <v>156</v>
      </c>
      <c r="D1354" s="46">
        <f>詳細表【係数】!G1331</f>
        <v>0</v>
      </c>
      <c r="E1354" s="46">
        <f>詳細表【係数】!H1331</f>
        <v>0</v>
      </c>
      <c r="F1354" s="46">
        <f>詳細表【係数】!I1331</f>
        <v>0</v>
      </c>
      <c r="G1354" s="46">
        <f>詳細表【係数】!AA1331</f>
        <v>0</v>
      </c>
      <c r="H1354" s="46">
        <f>詳細表【係数】!AE1331</f>
        <v>0</v>
      </c>
      <c r="I1354" s="46">
        <f>詳細表【係数】!M1331</f>
        <v>0</v>
      </c>
      <c r="J1354" s="46">
        <f>詳細表【係数】!N1331</f>
        <v>0</v>
      </c>
      <c r="K1354" s="46">
        <f>詳細表【係数】!O1331</f>
        <v>0</v>
      </c>
      <c r="L1354" s="46">
        <f>詳細表【係数】!AB1331</f>
        <v>0</v>
      </c>
      <c r="M1354" s="46">
        <f>詳細表【係数】!AF1331</f>
        <v>0</v>
      </c>
      <c r="N1354" s="46">
        <f>詳細表【係数】!U1331</f>
        <v>0</v>
      </c>
      <c r="O1354" s="46">
        <f>詳細表【係数】!V1331</f>
        <v>0</v>
      </c>
      <c r="P1354" s="46">
        <f>詳細表【係数】!W1331</f>
        <v>0</v>
      </c>
      <c r="Q1354" s="46">
        <f>詳細表【係数】!AC1331</f>
        <v>0</v>
      </c>
      <c r="R1354" s="46">
        <f>詳細表【係数】!AG1331</f>
        <v>0</v>
      </c>
      <c r="S1354" s="46">
        <f t="shared" si="115"/>
        <v>0</v>
      </c>
      <c r="T1354" s="46">
        <f t="shared" si="116"/>
        <v>0</v>
      </c>
      <c r="U1354" s="46">
        <f t="shared" si="117"/>
        <v>0</v>
      </c>
      <c r="V1354" s="46">
        <f t="shared" si="118"/>
        <v>0</v>
      </c>
      <c r="W1354" s="46">
        <f t="shared" si="119"/>
        <v>0</v>
      </c>
    </row>
    <row r="1355" spans="2:23" x14ac:dyDescent="0.15">
      <c r="B1355" s="155" t="s">
        <v>58</v>
      </c>
      <c r="C1355" s="41" t="s">
        <v>965</v>
      </c>
      <c r="D1355" s="67">
        <f>詳細表【係数】!G1332</f>
        <v>4.8373949508508581E-5</v>
      </c>
      <c r="E1355" s="67">
        <f>詳細表【係数】!H1332</f>
        <v>2.5534883054049168E-5</v>
      </c>
      <c r="F1355" s="67">
        <f>詳細表【係数】!I1332</f>
        <v>8.5491561421645842E-6</v>
      </c>
      <c r="G1355" s="67">
        <f>詳細表【係数】!AA1332</f>
        <v>8.2486840768582276E-13</v>
      </c>
      <c r="H1355" s="67">
        <f>詳細表【係数】!AE1332</f>
        <v>8.2486840768582276E-13</v>
      </c>
      <c r="I1355" s="67">
        <f>詳細表【係数】!M1332</f>
        <v>6.7538451744123278E-7</v>
      </c>
      <c r="J1355" s="67">
        <f>詳細表【係数】!N1332</f>
        <v>3.5651140427026541E-7</v>
      </c>
      <c r="K1355" s="67">
        <f>詳細表【係数】!O1332</f>
        <v>1.1936109733173607E-7</v>
      </c>
      <c r="L1355" s="67">
        <f>詳細表【係数】!AB1332</f>
        <v>1.1516598440642469E-14</v>
      </c>
      <c r="M1355" s="67">
        <f>詳細表【係数】!AF1332</f>
        <v>1.1516598440642469E-14</v>
      </c>
      <c r="N1355" s="67">
        <f>詳細表【係数】!U1332</f>
        <v>8.7315463140548736E-6</v>
      </c>
      <c r="O1355" s="67">
        <f>詳細表【係数】!V1332</f>
        <v>4.6090719545483591E-6</v>
      </c>
      <c r="P1355" s="67">
        <f>詳細表【係数】!W1332</f>
        <v>1.5431312423284126E-6</v>
      </c>
      <c r="Q1355" s="67">
        <f>詳細表【係数】!AC1332</f>
        <v>1.4888957337342527E-13</v>
      </c>
      <c r="R1355" s="67">
        <f>詳細表【係数】!AG1332</f>
        <v>1.4888957337342527E-13</v>
      </c>
      <c r="S1355" s="67">
        <f t="shared" si="115"/>
        <v>5.778088034000469E-5</v>
      </c>
      <c r="T1355" s="67">
        <f t="shared" si="116"/>
        <v>3.050046641286779E-5</v>
      </c>
      <c r="U1355" s="67">
        <f t="shared" si="117"/>
        <v>1.0211648481824731E-5</v>
      </c>
      <c r="V1355" s="67">
        <f t="shared" si="118"/>
        <v>9.8527457949989052E-13</v>
      </c>
      <c r="W1355" s="67">
        <f t="shared" si="119"/>
        <v>9.8527457949989052E-13</v>
      </c>
    </row>
    <row r="1356" spans="2:23" x14ac:dyDescent="0.15">
      <c r="B1356" s="162" t="s">
        <v>59</v>
      </c>
      <c r="C1356" s="116" t="s">
        <v>517</v>
      </c>
      <c r="D1356" s="46">
        <f>詳細表【係数】!G1333</f>
        <v>2.171099661785883E-4</v>
      </c>
      <c r="E1356" s="46">
        <f>詳細表【係数】!H1333</f>
        <v>7.4096800366992479E-5</v>
      </c>
      <c r="F1356" s="46">
        <f>詳細表【係数】!I1333</f>
        <v>2.1780121365850053E-5</v>
      </c>
      <c r="G1356" s="46">
        <f>詳細表【係数】!AA1333</f>
        <v>2.3302994460574007E-12</v>
      </c>
      <c r="H1356" s="46">
        <f>詳細表【係数】!AE1333</f>
        <v>2.3190960833359706E-12</v>
      </c>
      <c r="I1356" s="46">
        <f>詳細表【係数】!M1333</f>
        <v>2.7259568568905683E-5</v>
      </c>
      <c r="J1356" s="46">
        <f>詳細表【係数】!N1333</f>
        <v>9.3033352908317443E-6</v>
      </c>
      <c r="K1356" s="46">
        <f>詳細表【係数】!O1333</f>
        <v>2.7346359186620809E-6</v>
      </c>
      <c r="L1356" s="46">
        <f>詳細表【係数】!AB1333</f>
        <v>2.9258425420983443E-13</v>
      </c>
      <c r="M1356" s="46">
        <f>詳細表【係数】!AF1333</f>
        <v>2.9117759914151795E-13</v>
      </c>
      <c r="N1356" s="46">
        <f>詳細表【係数】!U1333</f>
        <v>4.8533742554825406E-5</v>
      </c>
      <c r="O1356" s="46">
        <f>詳細表【係数】!V1333</f>
        <v>1.6563933459368606E-5</v>
      </c>
      <c r="P1356" s="46">
        <f>詳細表【係数】!W1333</f>
        <v>4.8688267138943919E-6</v>
      </c>
      <c r="Q1356" s="46">
        <f>詳細表【係数】!AC1333</f>
        <v>5.2092566445140015E-13</v>
      </c>
      <c r="R1356" s="46">
        <f>詳細表【係数】!AG1333</f>
        <v>5.1842121414153762E-13</v>
      </c>
      <c r="S1356" s="46">
        <f t="shared" si="115"/>
        <v>2.9290327730231941E-4</v>
      </c>
      <c r="T1356" s="46">
        <f t="shared" si="116"/>
        <v>9.9964069117192838E-5</v>
      </c>
      <c r="U1356" s="46">
        <f t="shared" si="117"/>
        <v>2.9383583998406525E-5</v>
      </c>
      <c r="V1356" s="46">
        <f t="shared" si="118"/>
        <v>3.1438093647186351E-12</v>
      </c>
      <c r="W1356" s="46">
        <f t="shared" si="119"/>
        <v>3.1286948966190261E-12</v>
      </c>
    </row>
    <row r="1357" spans="2:23" x14ac:dyDescent="0.15">
      <c r="B1357" s="155" t="s">
        <v>60</v>
      </c>
      <c r="C1357" s="41" t="s">
        <v>158</v>
      </c>
      <c r="D1357" s="46">
        <f>詳細表【係数】!G1334</f>
        <v>0</v>
      </c>
      <c r="E1357" s="46">
        <f>詳細表【係数】!H1334</f>
        <v>0</v>
      </c>
      <c r="F1357" s="46">
        <f>詳細表【係数】!I1334</f>
        <v>0</v>
      </c>
      <c r="G1357" s="46">
        <f>詳細表【係数】!AA1334</f>
        <v>0</v>
      </c>
      <c r="H1357" s="46">
        <f>詳細表【係数】!AE1334</f>
        <v>0</v>
      </c>
      <c r="I1357" s="46">
        <f>詳細表【係数】!M1334</f>
        <v>-6.7019934682510806E-19</v>
      </c>
      <c r="J1357" s="46">
        <f>詳細表【係数】!N1334</f>
        <v>0</v>
      </c>
      <c r="K1357" s="46">
        <f>詳細表【係数】!O1334</f>
        <v>0</v>
      </c>
      <c r="L1357" s="46">
        <f>詳細表【係数】!AB1334</f>
        <v>0</v>
      </c>
      <c r="M1357" s="46">
        <f>詳細表【係数】!AF1334</f>
        <v>0</v>
      </c>
      <c r="N1357" s="46">
        <f>詳細表【係数】!U1334</f>
        <v>-7.4538991768065934E-20</v>
      </c>
      <c r="O1357" s="46">
        <f>詳細表【係数】!V1334</f>
        <v>0</v>
      </c>
      <c r="P1357" s="46">
        <f>詳細表【係数】!W1334</f>
        <v>0</v>
      </c>
      <c r="Q1357" s="46">
        <f>詳細表【係数】!AC1334</f>
        <v>0</v>
      </c>
      <c r="R1357" s="46">
        <f>詳細表【係数】!AG1334</f>
        <v>0</v>
      </c>
      <c r="S1357" s="46">
        <f t="shared" si="115"/>
        <v>-7.4473833859317397E-19</v>
      </c>
      <c r="T1357" s="46">
        <f t="shared" si="116"/>
        <v>0</v>
      </c>
      <c r="U1357" s="46">
        <f t="shared" si="117"/>
        <v>0</v>
      </c>
      <c r="V1357" s="46">
        <f t="shared" si="118"/>
        <v>0</v>
      </c>
      <c r="W1357" s="46">
        <f t="shared" si="119"/>
        <v>0</v>
      </c>
    </row>
    <row r="1358" spans="2:23" x14ac:dyDescent="0.15">
      <c r="B1358" s="155" t="s">
        <v>61</v>
      </c>
      <c r="C1358" s="41" t="s">
        <v>159</v>
      </c>
      <c r="D1358" s="46">
        <f>詳細表【係数】!G1335</f>
        <v>0</v>
      </c>
      <c r="E1358" s="46">
        <f>詳細表【係数】!H1335</f>
        <v>0</v>
      </c>
      <c r="F1358" s="46">
        <f>詳細表【係数】!I1335</f>
        <v>0</v>
      </c>
      <c r="G1358" s="46">
        <f>詳細表【係数】!AA1335</f>
        <v>0</v>
      </c>
      <c r="H1358" s="46">
        <f>詳細表【係数】!AE1335</f>
        <v>0</v>
      </c>
      <c r="I1358" s="46">
        <f>詳細表【係数】!M1335</f>
        <v>-1.928297902628875E-20</v>
      </c>
      <c r="J1358" s="46">
        <f>詳細表【係数】!N1335</f>
        <v>0</v>
      </c>
      <c r="K1358" s="46">
        <f>詳細表【係数】!O1335</f>
        <v>0</v>
      </c>
      <c r="L1358" s="46">
        <f>詳細表【係数】!AB1335</f>
        <v>0</v>
      </c>
      <c r="M1358" s="46">
        <f>詳細表【係数】!AF1335</f>
        <v>0</v>
      </c>
      <c r="N1358" s="46">
        <f>詳細表【係数】!U1335</f>
        <v>-6.9736261510358892E-21</v>
      </c>
      <c r="O1358" s="46">
        <f>詳細表【係数】!V1335</f>
        <v>0</v>
      </c>
      <c r="P1358" s="46">
        <f>詳細表【係数】!W1335</f>
        <v>0</v>
      </c>
      <c r="Q1358" s="46">
        <f>詳細表【係数】!AC1335</f>
        <v>0</v>
      </c>
      <c r="R1358" s="46">
        <f>詳細表【係数】!AG1335</f>
        <v>0</v>
      </c>
      <c r="S1358" s="46">
        <f t="shared" si="115"/>
        <v>-2.6256605177324639E-20</v>
      </c>
      <c r="T1358" s="46">
        <f t="shared" si="116"/>
        <v>0</v>
      </c>
      <c r="U1358" s="46">
        <f t="shared" si="117"/>
        <v>0</v>
      </c>
      <c r="V1358" s="46">
        <f t="shared" si="118"/>
        <v>0</v>
      </c>
      <c r="W1358" s="46">
        <f t="shared" si="119"/>
        <v>0</v>
      </c>
    </row>
    <row r="1359" spans="2:23" x14ac:dyDescent="0.15">
      <c r="B1359" s="155" t="s">
        <v>62</v>
      </c>
      <c r="C1359" s="41" t="s">
        <v>160</v>
      </c>
      <c r="D1359" s="46">
        <f>詳細表【係数】!G1336</f>
        <v>0</v>
      </c>
      <c r="E1359" s="46">
        <f>詳細表【係数】!H1336</f>
        <v>0</v>
      </c>
      <c r="F1359" s="46">
        <f>詳細表【係数】!I1336</f>
        <v>0</v>
      </c>
      <c r="G1359" s="46">
        <f>詳細表【係数】!AA1336</f>
        <v>0</v>
      </c>
      <c r="H1359" s="46">
        <f>詳細表【係数】!AE1336</f>
        <v>0</v>
      </c>
      <c r="I1359" s="46">
        <f>詳細表【係数】!M1336</f>
        <v>8.2048430771424402E-5</v>
      </c>
      <c r="J1359" s="46">
        <f>詳細表【係数】!N1336</f>
        <v>2.9334751336907821E-5</v>
      </c>
      <c r="K1359" s="46">
        <f>詳細表【係数】!O1336</f>
        <v>1.9134627940474056E-5</v>
      </c>
      <c r="L1359" s="46">
        <f>詳細表【係数】!AB1336</f>
        <v>4.6352146631344615E-12</v>
      </c>
      <c r="M1359" s="46">
        <f>詳細表【係数】!AF1336</f>
        <v>4.3701009093389485E-12</v>
      </c>
      <c r="N1359" s="46">
        <f>詳細表【係数】!U1336</f>
        <v>8.5939085190498869E-6</v>
      </c>
      <c r="O1359" s="46">
        <f>詳細表【係数】!V1336</f>
        <v>3.0725775867765033E-6</v>
      </c>
      <c r="P1359" s="46">
        <f>詳細表【係数】!W1336</f>
        <v>2.0041972834873656E-6</v>
      </c>
      <c r="Q1359" s="46">
        <f>詳細表【係数】!AC1336</f>
        <v>4.8550119004847176E-13</v>
      </c>
      <c r="R1359" s="46">
        <f>詳細表【係数】!AG1336</f>
        <v>4.5773267179846695E-13</v>
      </c>
      <c r="S1359" s="46">
        <f t="shared" si="115"/>
        <v>9.0642339290474287E-5</v>
      </c>
      <c r="T1359" s="46">
        <f t="shared" si="116"/>
        <v>3.2407328923684327E-5</v>
      </c>
      <c r="U1359" s="46">
        <f t="shared" si="117"/>
        <v>2.1138825223961424E-5</v>
      </c>
      <c r="V1359" s="46">
        <f t="shared" si="118"/>
        <v>5.1207158531829333E-12</v>
      </c>
      <c r="W1359" s="46">
        <f t="shared" si="119"/>
        <v>4.8278335811374153E-12</v>
      </c>
    </row>
    <row r="1360" spans="2:23" x14ac:dyDescent="0.15">
      <c r="B1360" s="163" t="s">
        <v>63</v>
      </c>
      <c r="C1360" s="62" t="s">
        <v>161</v>
      </c>
      <c r="D1360" s="67">
        <f>詳細表【係数】!G1337</f>
        <v>0</v>
      </c>
      <c r="E1360" s="67">
        <f>詳細表【係数】!H1337</f>
        <v>0</v>
      </c>
      <c r="F1360" s="67">
        <f>詳細表【係数】!I1337</f>
        <v>0</v>
      </c>
      <c r="G1360" s="67">
        <f>詳細表【係数】!AA1337</f>
        <v>0</v>
      </c>
      <c r="H1360" s="67">
        <f>詳細表【係数】!AE1337</f>
        <v>0</v>
      </c>
      <c r="I1360" s="67">
        <f>詳細表【係数】!M1337</f>
        <v>9.315016636966293E-6</v>
      </c>
      <c r="J1360" s="67">
        <f>詳細表【係数】!N1337</f>
        <v>4.8052483702415315E-6</v>
      </c>
      <c r="K1360" s="67">
        <f>詳細表【係数】!O1337</f>
        <v>3.0046213431017405E-6</v>
      </c>
      <c r="L1360" s="67">
        <f>詳細表【係数】!AB1337</f>
        <v>5.1838614652064668E-13</v>
      </c>
      <c r="M1360" s="67">
        <f>詳細表【係数】!AF1337</f>
        <v>5.0563894619636844E-13</v>
      </c>
      <c r="N1360" s="67">
        <f>詳細表【係数】!U1337</f>
        <v>9.9455085395887697E-6</v>
      </c>
      <c r="O1360" s="67">
        <f>詳細表【係数】!V1337</f>
        <v>5.1304941862826974E-6</v>
      </c>
      <c r="P1360" s="67">
        <f>詳細表【係数】!W1337</f>
        <v>3.2079907519930251E-6</v>
      </c>
      <c r="Q1360" s="67">
        <f>詳細表【係数】!AC1337</f>
        <v>5.5347339118705893E-13</v>
      </c>
      <c r="R1360" s="67">
        <f>詳細表【係数】!AG1337</f>
        <v>5.3986338976442633E-13</v>
      </c>
      <c r="S1360" s="67">
        <f t="shared" si="115"/>
        <v>1.9260525176555064E-5</v>
      </c>
      <c r="T1360" s="67">
        <f t="shared" si="116"/>
        <v>9.9357425565242298E-6</v>
      </c>
      <c r="U1360" s="67">
        <f t="shared" si="117"/>
        <v>6.212612095094766E-6</v>
      </c>
      <c r="V1360" s="67">
        <f t="shared" si="118"/>
        <v>1.0718595377077055E-12</v>
      </c>
      <c r="W1360" s="67">
        <f t="shared" si="119"/>
        <v>1.0455023359607947E-12</v>
      </c>
    </row>
    <row r="1361" spans="2:23" x14ac:dyDescent="0.15">
      <c r="B1361" s="155" t="s">
        <v>64</v>
      </c>
      <c r="C1361" s="41" t="s">
        <v>950</v>
      </c>
      <c r="D1361" s="46">
        <f>詳細表【係数】!G1338</f>
        <v>0</v>
      </c>
      <c r="E1361" s="46">
        <f>詳細表【係数】!H1338</f>
        <v>0</v>
      </c>
      <c r="F1361" s="46">
        <f>詳細表【係数】!I1338</f>
        <v>0</v>
      </c>
      <c r="G1361" s="46">
        <f>詳細表【係数】!AA1338</f>
        <v>0</v>
      </c>
      <c r="H1361" s="46">
        <f>詳細表【係数】!AE1338</f>
        <v>0</v>
      </c>
      <c r="I1361" s="46">
        <f>詳細表【係数】!M1338</f>
        <v>0</v>
      </c>
      <c r="J1361" s="46">
        <f>詳細表【係数】!N1338</f>
        <v>0</v>
      </c>
      <c r="K1361" s="46">
        <f>詳細表【係数】!O1338</f>
        <v>0</v>
      </c>
      <c r="L1361" s="46">
        <f>詳細表【係数】!AB1338</f>
        <v>0</v>
      </c>
      <c r="M1361" s="46">
        <f>詳細表【係数】!AF1338</f>
        <v>0</v>
      </c>
      <c r="N1361" s="46">
        <f>詳細表【係数】!U1338</f>
        <v>0</v>
      </c>
      <c r="O1361" s="46">
        <f>詳細表【係数】!V1338</f>
        <v>0</v>
      </c>
      <c r="P1361" s="46">
        <f>詳細表【係数】!W1338</f>
        <v>0</v>
      </c>
      <c r="Q1361" s="46">
        <f>詳細表【係数】!AC1338</f>
        <v>0</v>
      </c>
      <c r="R1361" s="46">
        <f>詳細表【係数】!AG1338</f>
        <v>0</v>
      </c>
      <c r="S1361" s="46">
        <f t="shared" si="115"/>
        <v>0</v>
      </c>
      <c r="T1361" s="46">
        <f t="shared" si="116"/>
        <v>0</v>
      </c>
      <c r="U1361" s="46">
        <f t="shared" si="117"/>
        <v>0</v>
      </c>
      <c r="V1361" s="46">
        <f t="shared" si="118"/>
        <v>0</v>
      </c>
      <c r="W1361" s="46">
        <f t="shared" si="119"/>
        <v>0</v>
      </c>
    </row>
    <row r="1362" spans="2:23" x14ac:dyDescent="0.15">
      <c r="B1362" s="155" t="s">
        <v>65</v>
      </c>
      <c r="C1362" s="41" t="s">
        <v>162</v>
      </c>
      <c r="D1362" s="46">
        <f>詳細表【係数】!G1339</f>
        <v>0</v>
      </c>
      <c r="E1362" s="46">
        <f>詳細表【係数】!H1339</f>
        <v>0</v>
      </c>
      <c r="F1362" s="46">
        <f>詳細表【係数】!I1339</f>
        <v>0</v>
      </c>
      <c r="G1362" s="46">
        <f>詳細表【係数】!AA1339</f>
        <v>0</v>
      </c>
      <c r="H1362" s="46">
        <f>詳細表【係数】!AE1339</f>
        <v>0</v>
      </c>
      <c r="I1362" s="46">
        <f>詳細表【係数】!M1339</f>
        <v>1.5252046401075751E-21</v>
      </c>
      <c r="J1362" s="46">
        <f>詳細表【係数】!N1339</f>
        <v>0</v>
      </c>
      <c r="K1362" s="46">
        <f>詳細表【係数】!O1339</f>
        <v>0</v>
      </c>
      <c r="L1362" s="46">
        <f>詳細表【係数】!AB1339</f>
        <v>0</v>
      </c>
      <c r="M1362" s="46">
        <f>詳細表【係数】!AF1339</f>
        <v>0</v>
      </c>
      <c r="N1362" s="46">
        <f>詳細表【係数】!U1339</f>
        <v>1.5256317416542227E-21</v>
      </c>
      <c r="O1362" s="46">
        <f>詳細表【係数】!V1339</f>
        <v>0</v>
      </c>
      <c r="P1362" s="46">
        <f>詳細表【係数】!W1339</f>
        <v>0</v>
      </c>
      <c r="Q1362" s="46">
        <f>詳細表【係数】!AC1339</f>
        <v>0</v>
      </c>
      <c r="R1362" s="46">
        <f>詳細表【係数】!AG1339</f>
        <v>0</v>
      </c>
      <c r="S1362" s="46">
        <f t="shared" si="115"/>
        <v>3.0508363817617978E-21</v>
      </c>
      <c r="T1362" s="46">
        <f t="shared" si="116"/>
        <v>0</v>
      </c>
      <c r="U1362" s="46">
        <f t="shared" si="117"/>
        <v>0</v>
      </c>
      <c r="V1362" s="46">
        <f t="shared" si="118"/>
        <v>0</v>
      </c>
      <c r="W1362" s="46">
        <f t="shared" si="119"/>
        <v>0</v>
      </c>
    </row>
    <row r="1363" spans="2:23" x14ac:dyDescent="0.15">
      <c r="B1363" s="155" t="s">
        <v>66</v>
      </c>
      <c r="C1363" s="41" t="s">
        <v>163</v>
      </c>
      <c r="D1363" s="46">
        <f>詳細表【係数】!G1340</f>
        <v>0</v>
      </c>
      <c r="E1363" s="46">
        <f>詳細表【係数】!H1340</f>
        <v>0</v>
      </c>
      <c r="F1363" s="46">
        <f>詳細表【係数】!I1340</f>
        <v>0</v>
      </c>
      <c r="G1363" s="46">
        <f>詳細表【係数】!AA1340</f>
        <v>0</v>
      </c>
      <c r="H1363" s="46">
        <f>詳細表【係数】!AE1340</f>
        <v>0</v>
      </c>
      <c r="I1363" s="46">
        <f>詳細表【係数】!M1340</f>
        <v>1.0267786459510592E-5</v>
      </c>
      <c r="J1363" s="46">
        <f>詳細表【係数】!N1340</f>
        <v>4.7810456626177609E-6</v>
      </c>
      <c r="K1363" s="46">
        <f>詳細表【係数】!O1340</f>
        <v>1.8425373430317006E-6</v>
      </c>
      <c r="L1363" s="46">
        <f>詳細表【係数】!AB1340</f>
        <v>3.94274114994728E-13</v>
      </c>
      <c r="M1363" s="46">
        <f>詳細表【係数】!AF1340</f>
        <v>3.94274114994728E-13</v>
      </c>
      <c r="N1363" s="46">
        <f>詳細表【係数】!U1340</f>
        <v>2.0002882009441712E-6</v>
      </c>
      <c r="O1363" s="46">
        <f>詳細表【係数】!V1340</f>
        <v>9.3140515385878515E-7</v>
      </c>
      <c r="P1363" s="46">
        <f>詳細表【係数】!W1340</f>
        <v>3.5894841810344835E-7</v>
      </c>
      <c r="Q1363" s="46">
        <f>詳細表【係数】!AC1340</f>
        <v>7.6809336001642051E-14</v>
      </c>
      <c r="R1363" s="46">
        <f>詳細表【係数】!AG1340</f>
        <v>7.6809336001642051E-14</v>
      </c>
      <c r="S1363" s="46">
        <f t="shared" si="115"/>
        <v>1.2268074660454763E-5</v>
      </c>
      <c r="T1363" s="46">
        <f t="shared" si="116"/>
        <v>5.7124508164765461E-6</v>
      </c>
      <c r="U1363" s="46">
        <f t="shared" si="117"/>
        <v>2.2014857611351491E-6</v>
      </c>
      <c r="V1363" s="46">
        <f t="shared" si="118"/>
        <v>4.7108345099637007E-13</v>
      </c>
      <c r="W1363" s="46">
        <f t="shared" si="119"/>
        <v>4.7108345099637007E-13</v>
      </c>
    </row>
    <row r="1364" spans="2:23" x14ac:dyDescent="0.15">
      <c r="B1364" s="155" t="s">
        <v>67</v>
      </c>
      <c r="C1364" s="41" t="s">
        <v>164</v>
      </c>
      <c r="D1364" s="46">
        <f>詳細表【係数】!G1341</f>
        <v>8.7472304394609205E-6</v>
      </c>
      <c r="E1364" s="46">
        <f>詳細表【係数】!H1341</f>
        <v>4.1695131761430385E-6</v>
      </c>
      <c r="F1364" s="46">
        <f>詳細表【係数】!I1341</f>
        <v>3.2947901321969466E-6</v>
      </c>
      <c r="G1364" s="46">
        <f>詳細表【係数】!AA1341</f>
        <v>0</v>
      </c>
      <c r="H1364" s="46">
        <f>詳細表【係数】!AE1341</f>
        <v>0</v>
      </c>
      <c r="I1364" s="46">
        <f>詳細表【係数】!M1341</f>
        <v>3.3337797180883167E-8</v>
      </c>
      <c r="J1364" s="46">
        <f>詳細表【係数】!N1341</f>
        <v>1.5891016656220973E-8</v>
      </c>
      <c r="K1364" s="46">
        <f>詳細表【係数】!O1341</f>
        <v>1.255723693813266E-8</v>
      </c>
      <c r="L1364" s="46">
        <f>詳細表【係数】!AB1341</f>
        <v>0</v>
      </c>
      <c r="M1364" s="46">
        <f>詳細表【係数】!AF1341</f>
        <v>0</v>
      </c>
      <c r="N1364" s="46">
        <f>詳細表【係数】!U1341</f>
        <v>2.6007451894624053E-8</v>
      </c>
      <c r="O1364" s="46">
        <f>詳細表【係数】!V1341</f>
        <v>1.2396885403104131E-8</v>
      </c>
      <c r="P1364" s="46">
        <f>詳細表【係数】!W1341</f>
        <v>9.7961402136417259E-9</v>
      </c>
      <c r="Q1364" s="46">
        <f>詳細表【係数】!AC1341</f>
        <v>0</v>
      </c>
      <c r="R1364" s="46">
        <f>詳細表【係数】!AG1341</f>
        <v>0</v>
      </c>
      <c r="S1364" s="46">
        <f t="shared" si="115"/>
        <v>8.8065756885364281E-6</v>
      </c>
      <c r="T1364" s="46">
        <f t="shared" si="116"/>
        <v>4.1978010782023635E-6</v>
      </c>
      <c r="U1364" s="46">
        <f t="shared" si="117"/>
        <v>3.3171435093487211E-6</v>
      </c>
      <c r="V1364" s="46">
        <f t="shared" si="118"/>
        <v>0</v>
      </c>
      <c r="W1364" s="46">
        <f t="shared" si="119"/>
        <v>0</v>
      </c>
    </row>
    <row r="1365" spans="2:23" x14ac:dyDescent="0.15">
      <c r="B1365" s="155" t="s">
        <v>68</v>
      </c>
      <c r="C1365" s="41" t="s">
        <v>208</v>
      </c>
      <c r="D1365" s="67">
        <f>詳細表【係数】!G1342</f>
        <v>0</v>
      </c>
      <c r="E1365" s="67">
        <f>詳細表【係数】!H1342</f>
        <v>0</v>
      </c>
      <c r="F1365" s="67">
        <f>詳細表【係数】!I1342</f>
        <v>0</v>
      </c>
      <c r="G1365" s="67">
        <f>詳細表【係数】!AA1342</f>
        <v>0</v>
      </c>
      <c r="H1365" s="67">
        <f>詳細表【係数】!AE1342</f>
        <v>0</v>
      </c>
      <c r="I1365" s="67">
        <f>詳細表【係数】!M1342</f>
        <v>5.8540333591072026E-7</v>
      </c>
      <c r="J1365" s="67">
        <f>詳細表【係数】!N1342</f>
        <v>2.8746244175268885E-7</v>
      </c>
      <c r="K1365" s="67">
        <f>詳細表【係数】!O1342</f>
        <v>1.6353870361195375E-7</v>
      </c>
      <c r="L1365" s="67">
        <f>詳細表【係数】!AB1342</f>
        <v>2.6730745931996358E-14</v>
      </c>
      <c r="M1365" s="67">
        <f>詳細表【係数】!AF1342</f>
        <v>2.4057671338796722E-14</v>
      </c>
      <c r="N1365" s="67">
        <f>詳細表【係数】!U1342</f>
        <v>4.5075342931067679E-7</v>
      </c>
      <c r="O1365" s="67">
        <f>詳細表【係数】!V1342</f>
        <v>2.2134257437474971E-7</v>
      </c>
      <c r="P1365" s="67">
        <f>詳細表【係数】!W1342</f>
        <v>1.2592280732980461E-7</v>
      </c>
      <c r="Q1365" s="67">
        <f>詳細表【係数】!AC1342</f>
        <v>2.0582348370350539E-14</v>
      </c>
      <c r="R1365" s="67">
        <f>詳細表【係数】!AG1342</f>
        <v>1.852411353331548E-14</v>
      </c>
      <c r="S1365" s="67">
        <f t="shared" si="115"/>
        <v>1.0361567652213972E-6</v>
      </c>
      <c r="T1365" s="67">
        <f t="shared" si="116"/>
        <v>5.0880501612743853E-7</v>
      </c>
      <c r="U1365" s="67">
        <f t="shared" si="117"/>
        <v>2.8946151094175836E-7</v>
      </c>
      <c r="V1365" s="67">
        <f t="shared" si="118"/>
        <v>4.7313094302346897E-14</v>
      </c>
      <c r="W1365" s="67">
        <f t="shared" si="119"/>
        <v>4.2581784872112199E-14</v>
      </c>
    </row>
    <row r="1366" spans="2:23" x14ac:dyDescent="0.15">
      <c r="B1366" s="162" t="s">
        <v>69</v>
      </c>
      <c r="C1366" s="116" t="s">
        <v>165</v>
      </c>
      <c r="D1366" s="46">
        <f>詳細表【係数】!G1343</f>
        <v>0</v>
      </c>
      <c r="E1366" s="46">
        <f>詳細表【係数】!H1343</f>
        <v>0</v>
      </c>
      <c r="F1366" s="46">
        <f>詳細表【係数】!I1343</f>
        <v>0</v>
      </c>
      <c r="G1366" s="46">
        <f>詳細表【係数】!AA1343</f>
        <v>0</v>
      </c>
      <c r="H1366" s="46">
        <f>詳細表【係数】!AE1343</f>
        <v>0</v>
      </c>
      <c r="I1366" s="46">
        <f>詳細表【係数】!M1343</f>
        <v>0</v>
      </c>
      <c r="J1366" s="46">
        <f>詳細表【係数】!N1343</f>
        <v>0</v>
      </c>
      <c r="K1366" s="46">
        <f>詳細表【係数】!O1343</f>
        <v>0</v>
      </c>
      <c r="L1366" s="46">
        <f>詳細表【係数】!AB1343</f>
        <v>0</v>
      </c>
      <c r="M1366" s="46">
        <f>詳細表【係数】!AF1343</f>
        <v>0</v>
      </c>
      <c r="N1366" s="46">
        <f>詳細表【係数】!U1343</f>
        <v>0</v>
      </c>
      <c r="O1366" s="46">
        <f>詳細表【係数】!V1343</f>
        <v>0</v>
      </c>
      <c r="P1366" s="46">
        <f>詳細表【係数】!W1343</f>
        <v>0</v>
      </c>
      <c r="Q1366" s="46">
        <f>詳細表【係数】!AC1343</f>
        <v>0</v>
      </c>
      <c r="R1366" s="46">
        <f>詳細表【係数】!AG1343</f>
        <v>0</v>
      </c>
      <c r="S1366" s="46">
        <f t="shared" si="115"/>
        <v>0</v>
      </c>
      <c r="T1366" s="46">
        <f t="shared" si="116"/>
        <v>0</v>
      </c>
      <c r="U1366" s="46">
        <f t="shared" si="117"/>
        <v>0</v>
      </c>
      <c r="V1366" s="46">
        <f t="shared" si="118"/>
        <v>0</v>
      </c>
      <c r="W1366" s="46">
        <f t="shared" si="119"/>
        <v>0</v>
      </c>
    </row>
    <row r="1367" spans="2:23" x14ac:dyDescent="0.15">
      <c r="B1367" s="155" t="s">
        <v>70</v>
      </c>
      <c r="C1367" s="41" t="s">
        <v>166</v>
      </c>
      <c r="D1367" s="46">
        <f>詳細表【係数】!G1344</f>
        <v>0</v>
      </c>
      <c r="E1367" s="46">
        <f>詳細表【係数】!H1344</f>
        <v>0</v>
      </c>
      <c r="F1367" s="46">
        <f>詳細表【係数】!I1344</f>
        <v>0</v>
      </c>
      <c r="G1367" s="46">
        <f>詳細表【係数】!AA1344</f>
        <v>0</v>
      </c>
      <c r="H1367" s="46">
        <f>詳細表【係数】!AE1344</f>
        <v>0</v>
      </c>
      <c r="I1367" s="46">
        <f>詳細表【係数】!M1344</f>
        <v>1.9657160620618021E-5</v>
      </c>
      <c r="J1367" s="46">
        <f>詳細表【係数】!N1344</f>
        <v>4.2474984506560351E-6</v>
      </c>
      <c r="K1367" s="46">
        <f>詳細表【係数】!O1344</f>
        <v>1.0613258206948171E-6</v>
      </c>
      <c r="L1367" s="46">
        <f>詳細表【係数】!AB1344</f>
        <v>1.4287515059991917E-13</v>
      </c>
      <c r="M1367" s="46">
        <f>詳細表【係数】!AF1344</f>
        <v>1.4287515059991917E-13</v>
      </c>
      <c r="N1367" s="46">
        <f>詳細表【係数】!U1344</f>
        <v>7.5985897356920057E-6</v>
      </c>
      <c r="O1367" s="46">
        <f>詳細表【係数】!V1344</f>
        <v>1.6418952234469719E-6</v>
      </c>
      <c r="P1367" s="46">
        <f>詳細表【係数】!W1344</f>
        <v>4.1026166713506664E-7</v>
      </c>
      <c r="Q1367" s="46">
        <f>詳細表【係数】!AC1344</f>
        <v>5.5229220220914214E-14</v>
      </c>
      <c r="R1367" s="46">
        <f>詳細表【係数】!AG1344</f>
        <v>5.5229220220914214E-14</v>
      </c>
      <c r="S1367" s="46">
        <f t="shared" si="115"/>
        <v>2.7255750356310028E-5</v>
      </c>
      <c r="T1367" s="46">
        <f t="shared" si="116"/>
        <v>5.8893936741030073E-6</v>
      </c>
      <c r="U1367" s="46">
        <f t="shared" si="117"/>
        <v>1.4715874878298838E-6</v>
      </c>
      <c r="V1367" s="46">
        <f t="shared" si="118"/>
        <v>1.9810437082083339E-13</v>
      </c>
      <c r="W1367" s="46">
        <f t="shared" si="119"/>
        <v>1.9810437082083339E-13</v>
      </c>
    </row>
    <row r="1368" spans="2:23" x14ac:dyDescent="0.15">
      <c r="B1368" s="155" t="s">
        <v>71</v>
      </c>
      <c r="C1368" s="41" t="s">
        <v>966</v>
      </c>
      <c r="D1368" s="46">
        <f>詳細表【係数】!G1345</f>
        <v>0</v>
      </c>
      <c r="E1368" s="46">
        <f>詳細表【係数】!H1345</f>
        <v>0</v>
      </c>
      <c r="F1368" s="46">
        <f>詳細表【係数】!I1345</f>
        <v>0</v>
      </c>
      <c r="G1368" s="46">
        <f>詳細表【係数】!AA1345</f>
        <v>0</v>
      </c>
      <c r="H1368" s="46">
        <f>詳細表【係数】!AE1345</f>
        <v>0</v>
      </c>
      <c r="I1368" s="46">
        <f>詳細表【係数】!M1345</f>
        <v>8.5179883747473434E-8</v>
      </c>
      <c r="J1368" s="46">
        <f>詳細表【係数】!N1345</f>
        <v>3.4176623695119743E-8</v>
      </c>
      <c r="K1368" s="46">
        <f>詳細表【係数】!O1345</f>
        <v>1.5956790934219496E-8</v>
      </c>
      <c r="L1368" s="46">
        <f>詳細表【係数】!AB1345</f>
        <v>4.3311805295325473E-15</v>
      </c>
      <c r="M1368" s="46">
        <f>詳細表【係数】!AF1345</f>
        <v>3.9702488187381685E-15</v>
      </c>
      <c r="N1368" s="46">
        <f>詳細表【係数】!U1345</f>
        <v>4.234141321575666E-8</v>
      </c>
      <c r="O1368" s="46">
        <f>詳細表【係数】!V1345</f>
        <v>1.6988594988983044E-8</v>
      </c>
      <c r="P1368" s="46">
        <f>詳細表【係数】!W1345</f>
        <v>7.9318384672398387E-9</v>
      </c>
      <c r="Q1368" s="46">
        <f>詳細表【係数】!AC1345</f>
        <v>2.1529532143605082E-15</v>
      </c>
      <c r="R1368" s="46">
        <f>詳細表【係数】!AG1345</f>
        <v>1.9735404464971322E-15</v>
      </c>
      <c r="S1368" s="46">
        <f t="shared" si="115"/>
        <v>1.275212969632301E-7</v>
      </c>
      <c r="T1368" s="46">
        <f t="shared" si="116"/>
        <v>5.116521868410279E-8</v>
      </c>
      <c r="U1368" s="46">
        <f t="shared" si="117"/>
        <v>2.3888629401459333E-8</v>
      </c>
      <c r="V1368" s="46">
        <f t="shared" si="118"/>
        <v>6.4841337438930554E-15</v>
      </c>
      <c r="W1368" s="46">
        <f t="shared" si="119"/>
        <v>5.9437892652353011E-15</v>
      </c>
    </row>
    <row r="1369" spans="2:23" x14ac:dyDescent="0.15">
      <c r="B1369" s="155" t="s">
        <v>72</v>
      </c>
      <c r="C1369" s="41" t="s">
        <v>967</v>
      </c>
      <c r="D1369" s="46">
        <f>詳細表【係数】!G1346</f>
        <v>0</v>
      </c>
      <c r="E1369" s="46">
        <f>詳細表【係数】!H1346</f>
        <v>0</v>
      </c>
      <c r="F1369" s="46">
        <f>詳細表【係数】!I1346</f>
        <v>0</v>
      </c>
      <c r="G1369" s="46">
        <f>詳細表【係数】!AA1346</f>
        <v>0</v>
      </c>
      <c r="H1369" s="46">
        <f>詳細表【係数】!AE1346</f>
        <v>0</v>
      </c>
      <c r="I1369" s="46">
        <f>詳細表【係数】!M1346</f>
        <v>9.296318879072289E-6</v>
      </c>
      <c r="J1369" s="46">
        <f>詳細表【係数】!N1346</f>
        <v>2.5401167535188049E-6</v>
      </c>
      <c r="K1369" s="46">
        <f>詳細表【係数】!O1346</f>
        <v>9.2292524372760445E-7</v>
      </c>
      <c r="L1369" s="46">
        <f>詳細表【係数】!AB1346</f>
        <v>1.8992266703361135E-13</v>
      </c>
      <c r="M1369" s="46">
        <f>詳細表【係数】!AF1346</f>
        <v>1.6222561142454302E-13</v>
      </c>
      <c r="N1369" s="46">
        <f>詳細表【係数】!U1346</f>
        <v>1.7549803652829774E-6</v>
      </c>
      <c r="O1369" s="46">
        <f>詳細表【係数】!V1346</f>
        <v>4.7952905724730342E-7</v>
      </c>
      <c r="P1369" s="46">
        <f>詳細表【係数】!W1346</f>
        <v>1.7423194088277542E-7</v>
      </c>
      <c r="Q1369" s="46">
        <f>詳細表【係数】!AC1346</f>
        <v>3.5854035979392598E-14</v>
      </c>
      <c r="R1369" s="46">
        <f>詳細表【係数】!AG1346</f>
        <v>3.0625322399064513E-14</v>
      </c>
      <c r="S1369" s="46">
        <f t="shared" si="115"/>
        <v>1.1051299244355266E-5</v>
      </c>
      <c r="T1369" s="46">
        <f t="shared" si="116"/>
        <v>3.0196458107661081E-6</v>
      </c>
      <c r="U1369" s="46">
        <f t="shared" si="117"/>
        <v>1.09715718461038E-6</v>
      </c>
      <c r="V1369" s="46">
        <f t="shared" si="118"/>
        <v>2.2577670301300395E-13</v>
      </c>
      <c r="W1369" s="46">
        <f t="shared" si="119"/>
        <v>1.9285093382360755E-13</v>
      </c>
    </row>
    <row r="1370" spans="2:23" x14ac:dyDescent="0.15">
      <c r="B1370" s="163" t="s">
        <v>73</v>
      </c>
      <c r="C1370" s="62" t="s">
        <v>167</v>
      </c>
      <c r="D1370" s="67">
        <f>詳細表【係数】!G1347</f>
        <v>0</v>
      </c>
      <c r="E1370" s="67">
        <f>詳細表【係数】!H1347</f>
        <v>0</v>
      </c>
      <c r="F1370" s="67">
        <f>詳細表【係数】!I1347</f>
        <v>0</v>
      </c>
      <c r="G1370" s="67">
        <f>詳細表【係数】!AA1347</f>
        <v>0</v>
      </c>
      <c r="H1370" s="67">
        <f>詳細表【係数】!AE1347</f>
        <v>0</v>
      </c>
      <c r="I1370" s="67">
        <f>詳細表【係数】!M1347</f>
        <v>2.8393986136301218E-21</v>
      </c>
      <c r="J1370" s="67">
        <f>詳細表【係数】!N1347</f>
        <v>0</v>
      </c>
      <c r="K1370" s="67">
        <f>詳細表【係数】!O1347</f>
        <v>0</v>
      </c>
      <c r="L1370" s="67">
        <f>詳細表【係数】!AB1347</f>
        <v>0</v>
      </c>
      <c r="M1370" s="67">
        <f>詳細表【係数】!AF1347</f>
        <v>0</v>
      </c>
      <c r="N1370" s="67">
        <f>詳細表【係数】!U1347</f>
        <v>8.6130384473928582E-22</v>
      </c>
      <c r="O1370" s="67">
        <f>詳細表【係数】!V1347</f>
        <v>0</v>
      </c>
      <c r="P1370" s="67">
        <f>詳細表【係数】!W1347</f>
        <v>0</v>
      </c>
      <c r="Q1370" s="67">
        <f>詳細表【係数】!AC1347</f>
        <v>0</v>
      </c>
      <c r="R1370" s="67">
        <f>詳細表【係数】!AG1347</f>
        <v>0</v>
      </c>
      <c r="S1370" s="67">
        <f t="shared" si="115"/>
        <v>3.7007024583694078E-21</v>
      </c>
      <c r="T1370" s="67">
        <f t="shared" si="116"/>
        <v>0</v>
      </c>
      <c r="U1370" s="67">
        <f t="shared" si="117"/>
        <v>0</v>
      </c>
      <c r="V1370" s="67">
        <f t="shared" si="118"/>
        <v>0</v>
      </c>
      <c r="W1370" s="67">
        <f t="shared" si="119"/>
        <v>0</v>
      </c>
    </row>
    <row r="1371" spans="2:23" x14ac:dyDescent="0.15">
      <c r="B1371" s="155" t="s">
        <v>74</v>
      </c>
      <c r="C1371" s="41" t="s">
        <v>168</v>
      </c>
      <c r="D1371" s="46">
        <f>詳細表【係数】!G1348</f>
        <v>0</v>
      </c>
      <c r="E1371" s="46">
        <f>詳細表【係数】!H1348</f>
        <v>0</v>
      </c>
      <c r="F1371" s="46">
        <f>詳細表【係数】!I1348</f>
        <v>0</v>
      </c>
      <c r="G1371" s="46">
        <f>詳細表【係数】!AA1348</f>
        <v>0</v>
      </c>
      <c r="H1371" s="46">
        <f>詳細表【係数】!AE1348</f>
        <v>0</v>
      </c>
      <c r="I1371" s="46">
        <f>詳細表【係数】!M1348</f>
        <v>6.8945072333985613E-6</v>
      </c>
      <c r="J1371" s="46">
        <f>詳細表【係数】!N1348</f>
        <v>1.5301289523422271E-6</v>
      </c>
      <c r="K1371" s="46">
        <f>詳細表【係数】!O1348</f>
        <v>7.78304205306054E-7</v>
      </c>
      <c r="L1371" s="46">
        <f>詳細表【係数】!AB1348</f>
        <v>1.7573734728647977E-13</v>
      </c>
      <c r="M1371" s="46">
        <f>詳細表【係数】!AF1348</f>
        <v>1.7149248382545367E-13</v>
      </c>
      <c r="N1371" s="46">
        <f>詳細表【係数】!U1348</f>
        <v>8.9162413508331316E-7</v>
      </c>
      <c r="O1371" s="46">
        <f>詳細表【係数】!V1348</f>
        <v>1.9788214842811322E-7</v>
      </c>
      <c r="P1371" s="46">
        <f>詳細表【係数】!W1348</f>
        <v>1.0065328679706663E-7</v>
      </c>
      <c r="Q1371" s="46">
        <f>詳細表【係数】!AC1348</f>
        <v>2.2727028193848766E-14</v>
      </c>
      <c r="R1371" s="46">
        <f>詳細表【係数】!AG1348</f>
        <v>2.2178066160180921E-14</v>
      </c>
      <c r="S1371" s="46">
        <f t="shared" si="115"/>
        <v>7.7861313684818747E-6</v>
      </c>
      <c r="T1371" s="46">
        <f t="shared" si="116"/>
        <v>1.7280111007703403E-6</v>
      </c>
      <c r="U1371" s="46">
        <f t="shared" si="117"/>
        <v>8.7895749210312069E-7</v>
      </c>
      <c r="V1371" s="46">
        <f t="shared" si="118"/>
        <v>1.9846437548032854E-13</v>
      </c>
      <c r="W1371" s="46">
        <f t="shared" si="119"/>
        <v>1.9367054998563459E-13</v>
      </c>
    </row>
    <row r="1372" spans="2:23" x14ac:dyDescent="0.15">
      <c r="B1372" s="155" t="s">
        <v>75</v>
      </c>
      <c r="C1372" s="41" t="s">
        <v>968</v>
      </c>
      <c r="D1372" s="46">
        <f>詳細表【係数】!G1349</f>
        <v>0</v>
      </c>
      <c r="E1372" s="46">
        <f>詳細表【係数】!H1349</f>
        <v>0</v>
      </c>
      <c r="F1372" s="46">
        <f>詳細表【係数】!I1349</f>
        <v>0</v>
      </c>
      <c r="G1372" s="46">
        <f>詳細表【係数】!AA1349</f>
        <v>0</v>
      </c>
      <c r="H1372" s="46">
        <f>詳細表【係数】!AE1349</f>
        <v>0</v>
      </c>
      <c r="I1372" s="46">
        <f>詳細表【係数】!M1349</f>
        <v>4.9708871489633184E-6</v>
      </c>
      <c r="J1372" s="46">
        <f>詳細表【係数】!N1349</f>
        <v>1.9561475972572684E-6</v>
      </c>
      <c r="K1372" s="46">
        <f>詳細表【係数】!O1349</f>
        <v>1.5551161013076428E-6</v>
      </c>
      <c r="L1372" s="46">
        <f>詳細表【係数】!AB1349</f>
        <v>1.1291360749402886E-12</v>
      </c>
      <c r="M1372" s="46">
        <f>詳細表【係数】!AF1349</f>
        <v>1.0511719173848876E-12</v>
      </c>
      <c r="N1372" s="46">
        <f>詳細表【係数】!U1349</f>
        <v>1.3665663978409309E-6</v>
      </c>
      <c r="O1372" s="46">
        <f>詳細表【係数】!V1349</f>
        <v>5.3777233228611033E-7</v>
      </c>
      <c r="P1372" s="46">
        <f>詳細表【係数】!W1349</f>
        <v>4.2752316540350807E-7</v>
      </c>
      <c r="Q1372" s="46">
        <f>詳細表【係数】!AC1349</f>
        <v>3.1041529859015195E-13</v>
      </c>
      <c r="R1372" s="46">
        <f>詳細表【係数】!AG1349</f>
        <v>2.8898186130654621E-13</v>
      </c>
      <c r="S1372" s="46">
        <f t="shared" si="115"/>
        <v>6.337453546804249E-6</v>
      </c>
      <c r="T1372" s="46">
        <f t="shared" si="116"/>
        <v>2.493919929543379E-6</v>
      </c>
      <c r="U1372" s="46">
        <f t="shared" si="117"/>
        <v>1.9826392667111509E-6</v>
      </c>
      <c r="V1372" s="46">
        <f t="shared" si="118"/>
        <v>1.4395513735304406E-12</v>
      </c>
      <c r="W1372" s="46">
        <f t="shared" si="119"/>
        <v>1.3401537786914339E-12</v>
      </c>
    </row>
    <row r="1373" spans="2:23" x14ac:dyDescent="0.15">
      <c r="B1373" s="155" t="s">
        <v>76</v>
      </c>
      <c r="C1373" s="41" t="s">
        <v>169</v>
      </c>
      <c r="D1373" s="46">
        <f>詳細表【係数】!G1350</f>
        <v>0</v>
      </c>
      <c r="E1373" s="46">
        <f>詳細表【係数】!H1350</f>
        <v>0</v>
      </c>
      <c r="F1373" s="46">
        <f>詳細表【係数】!I1350</f>
        <v>0</v>
      </c>
      <c r="G1373" s="46">
        <f>詳細表【係数】!AA1350</f>
        <v>0</v>
      </c>
      <c r="H1373" s="46">
        <f>詳細表【係数】!AE1350</f>
        <v>0</v>
      </c>
      <c r="I1373" s="46">
        <f>詳細表【係数】!M1350</f>
        <v>1.2913702264639326E-4</v>
      </c>
      <c r="J1373" s="46">
        <f>詳細表【係数】!N1350</f>
        <v>5.8827074463623958E-5</v>
      </c>
      <c r="K1373" s="46">
        <f>詳細表【係数】!O1350</f>
        <v>4.2824232354925368E-5</v>
      </c>
      <c r="L1373" s="46">
        <f>詳細表【係数】!AB1350</f>
        <v>9.7344668233848967E-12</v>
      </c>
      <c r="M1373" s="46">
        <f>詳細表【係数】!AF1350</f>
        <v>8.7679240182261133E-12</v>
      </c>
      <c r="N1373" s="46">
        <f>詳細表【係数】!U1350</f>
        <v>1.922616731913213E-5</v>
      </c>
      <c r="O1373" s="46">
        <f>詳細表【係数】!V1350</f>
        <v>8.7582875410537282E-6</v>
      </c>
      <c r="P1373" s="46">
        <f>詳細表【係数】!W1350</f>
        <v>6.3757537512979248E-6</v>
      </c>
      <c r="Q1373" s="46">
        <f>詳細表【係数】!AC1350</f>
        <v>1.4492860689642502E-12</v>
      </c>
      <c r="R1373" s="46">
        <f>詳細表【係数】!AG1350</f>
        <v>1.3053853245280836E-12</v>
      </c>
      <c r="S1373" s="46">
        <f t="shared" si="115"/>
        <v>1.483631899655254E-4</v>
      </c>
      <c r="T1373" s="46">
        <f t="shared" si="116"/>
        <v>6.7585362004677683E-5</v>
      </c>
      <c r="U1373" s="46">
        <f t="shared" si="117"/>
        <v>4.919998610622329E-5</v>
      </c>
      <c r="V1373" s="46">
        <f t="shared" si="118"/>
        <v>1.1183752892349147E-11</v>
      </c>
      <c r="W1373" s="46">
        <f t="shared" si="119"/>
        <v>1.0073309342754196E-11</v>
      </c>
    </row>
    <row r="1374" spans="2:23" x14ac:dyDescent="0.15">
      <c r="B1374" s="155" t="s">
        <v>77</v>
      </c>
      <c r="C1374" s="41" t="s">
        <v>969</v>
      </c>
      <c r="D1374" s="46">
        <f>詳細表【係数】!G1351</f>
        <v>0</v>
      </c>
      <c r="E1374" s="46">
        <f>詳細表【係数】!H1351</f>
        <v>0</v>
      </c>
      <c r="F1374" s="46">
        <f>詳細表【係数】!I1351</f>
        <v>0</v>
      </c>
      <c r="G1374" s="46">
        <f>詳細表【係数】!AA1351</f>
        <v>0</v>
      </c>
      <c r="H1374" s="46">
        <f>詳細表【係数】!AE1351</f>
        <v>0</v>
      </c>
      <c r="I1374" s="46">
        <f>詳細表【係数】!M1351</f>
        <v>9.8388699687193794E-6</v>
      </c>
      <c r="J1374" s="46">
        <f>詳細表【係数】!N1351</f>
        <v>4.3993816755908795E-6</v>
      </c>
      <c r="K1374" s="46">
        <f>詳細表【係数】!O1351</f>
        <v>2.3150056402893846E-6</v>
      </c>
      <c r="L1374" s="46">
        <f>詳細表【係数】!AB1351</f>
        <v>4.4682467837363157E-13</v>
      </c>
      <c r="M1374" s="46">
        <f>詳細表【係数】!AF1351</f>
        <v>4.3635222497424959E-13</v>
      </c>
      <c r="N1374" s="46">
        <f>詳細表【係数】!U1351</f>
        <v>3.9855974819604948E-6</v>
      </c>
      <c r="O1374" s="46">
        <f>詳細表【係数】!V1351</f>
        <v>1.7821319505354116E-6</v>
      </c>
      <c r="P1374" s="46">
        <f>詳細表【係数】!W1351</f>
        <v>9.3777849285497299E-7</v>
      </c>
      <c r="Q1374" s="46">
        <f>詳細表【係数】!AC1351</f>
        <v>1.8100283047399089E-13</v>
      </c>
      <c r="R1374" s="46">
        <f>詳細表【係数】!AG1351</f>
        <v>1.7676057663475673E-13</v>
      </c>
      <c r="S1374" s="46">
        <f t="shared" si="115"/>
        <v>1.3824467450679874E-5</v>
      </c>
      <c r="T1374" s="46">
        <f t="shared" si="116"/>
        <v>6.181513626126291E-6</v>
      </c>
      <c r="U1374" s="46">
        <f t="shared" si="117"/>
        <v>3.2527841331443577E-6</v>
      </c>
      <c r="V1374" s="46">
        <f t="shared" si="118"/>
        <v>6.2782750884762252E-13</v>
      </c>
      <c r="W1374" s="46">
        <f t="shared" si="119"/>
        <v>6.1311280160900634E-13</v>
      </c>
    </row>
    <row r="1375" spans="2:23" x14ac:dyDescent="0.15">
      <c r="B1375" s="155" t="s">
        <v>78</v>
      </c>
      <c r="C1375" s="41" t="s">
        <v>970</v>
      </c>
      <c r="D1375" s="67">
        <f>詳細表【係数】!G1352</f>
        <v>0</v>
      </c>
      <c r="E1375" s="67">
        <f>詳細表【係数】!H1352</f>
        <v>0</v>
      </c>
      <c r="F1375" s="67">
        <f>詳細表【係数】!I1352</f>
        <v>0</v>
      </c>
      <c r="G1375" s="67">
        <f>詳細表【係数】!AA1352</f>
        <v>0</v>
      </c>
      <c r="H1375" s="67">
        <f>詳細表【係数】!AE1352</f>
        <v>0</v>
      </c>
      <c r="I1375" s="67">
        <f>詳細表【係数】!M1352</f>
        <v>1.0639622421748632E-5</v>
      </c>
      <c r="J1375" s="67">
        <f>詳細表【係数】!N1352</f>
        <v>5.1062288450935055E-6</v>
      </c>
      <c r="K1375" s="67">
        <f>詳細表【係数】!O1352</f>
        <v>2.7504357755368328E-6</v>
      </c>
      <c r="L1375" s="67">
        <f>詳細表【係数】!AB1352</f>
        <v>4.643585540170294E-13</v>
      </c>
      <c r="M1375" s="67">
        <f>詳細表【係数】!AF1352</f>
        <v>4.4291794034431114E-13</v>
      </c>
      <c r="N1375" s="67">
        <f>詳細表【係数】!U1352</f>
        <v>3.719374324842727E-6</v>
      </c>
      <c r="O1375" s="67">
        <f>詳細表【係数】!V1352</f>
        <v>1.7850235384660169E-6</v>
      </c>
      <c r="P1375" s="67">
        <f>詳細表【係数】!W1352</f>
        <v>9.614909063642596E-7</v>
      </c>
      <c r="Q1375" s="67">
        <f>詳細表【係数】!AC1352</f>
        <v>1.6232937738482072E-13</v>
      </c>
      <c r="R1375" s="67">
        <f>詳細表【係数】!AG1352</f>
        <v>1.548342177971862E-13</v>
      </c>
      <c r="S1375" s="67">
        <f t="shared" si="115"/>
        <v>1.4358996746591359E-5</v>
      </c>
      <c r="T1375" s="67">
        <f t="shared" si="116"/>
        <v>6.8912523835595222E-6</v>
      </c>
      <c r="U1375" s="67">
        <f t="shared" si="117"/>
        <v>3.7119266819010924E-6</v>
      </c>
      <c r="V1375" s="67">
        <f t="shared" si="118"/>
        <v>6.2668793140185009E-13</v>
      </c>
      <c r="W1375" s="67">
        <f t="shared" si="119"/>
        <v>5.9775215814149729E-13</v>
      </c>
    </row>
    <row r="1376" spans="2:23" x14ac:dyDescent="0.15">
      <c r="B1376" s="162" t="s">
        <v>79</v>
      </c>
      <c r="C1376" s="116" t="s">
        <v>971</v>
      </c>
      <c r="D1376" s="46">
        <f>詳細表【係数】!G1353</f>
        <v>1.2924264238493071E-4</v>
      </c>
      <c r="E1376" s="46">
        <f>詳細表【係数】!H1353</f>
        <v>5.6988646856885774E-5</v>
      </c>
      <c r="F1376" s="46">
        <f>詳細表【係数】!I1353</f>
        <v>3.1575951669808186E-5</v>
      </c>
      <c r="G1376" s="46">
        <f>詳細表【係数】!AA1353</f>
        <v>6.9532347107016893E-12</v>
      </c>
      <c r="H1376" s="46">
        <f>詳細表【係数】!AE1353</f>
        <v>6.8559866727897785E-12</v>
      </c>
      <c r="I1376" s="46">
        <f>詳細表【係数】!M1353</f>
        <v>2.4400940278081077E-5</v>
      </c>
      <c r="J1376" s="46">
        <f>詳細表【係数】!N1353</f>
        <v>1.0759425394150403E-5</v>
      </c>
      <c r="K1376" s="46">
        <f>詳細表【係数】!O1353</f>
        <v>5.961522425576776E-6</v>
      </c>
      <c r="L1376" s="46">
        <f>詳細表【係数】!AB1353</f>
        <v>1.3127669148854755E-12</v>
      </c>
      <c r="M1376" s="46">
        <f>詳細表【係数】!AF1353</f>
        <v>1.294406538453511E-12</v>
      </c>
      <c r="N1376" s="46">
        <f>詳細表【係数】!U1353</f>
        <v>7.407527960093584E-6</v>
      </c>
      <c r="O1376" s="46">
        <f>詳細表【係数】!V1353</f>
        <v>3.2662980825088847E-6</v>
      </c>
      <c r="P1376" s="46">
        <f>詳細表【係数】!W1353</f>
        <v>1.8097722279929168E-6</v>
      </c>
      <c r="Q1376" s="46">
        <f>詳細表【係数】!AC1353</f>
        <v>3.9852388950089631E-13</v>
      </c>
      <c r="R1376" s="46">
        <f>詳細表【係数】!AG1353</f>
        <v>3.929501288085761E-13</v>
      </c>
      <c r="S1376" s="46">
        <f t="shared" si="115"/>
        <v>1.6105111062310538E-4</v>
      </c>
      <c r="T1376" s="46">
        <f t="shared" si="116"/>
        <v>7.1014370333545061E-5</v>
      </c>
      <c r="U1376" s="46">
        <f t="shared" si="117"/>
        <v>3.9347246323377881E-5</v>
      </c>
      <c r="V1376" s="46">
        <f t="shared" si="118"/>
        <v>8.664525515088061E-12</v>
      </c>
      <c r="W1376" s="46">
        <f t="shared" si="119"/>
        <v>8.5433433400518652E-12</v>
      </c>
    </row>
    <row r="1377" spans="2:23" x14ac:dyDescent="0.15">
      <c r="B1377" s="155" t="s">
        <v>80</v>
      </c>
      <c r="C1377" s="41" t="s">
        <v>972</v>
      </c>
      <c r="D1377" s="46">
        <f>詳細表【係数】!G1354</f>
        <v>0</v>
      </c>
      <c r="E1377" s="46">
        <f>詳細表【係数】!H1354</f>
        <v>0</v>
      </c>
      <c r="F1377" s="46">
        <f>詳細表【係数】!I1354</f>
        <v>0</v>
      </c>
      <c r="G1377" s="46">
        <f>詳細表【係数】!AA1354</f>
        <v>0</v>
      </c>
      <c r="H1377" s="46">
        <f>詳細表【係数】!AE1354</f>
        <v>0</v>
      </c>
      <c r="I1377" s="46">
        <f>詳細表【係数】!M1354</f>
        <v>7.8124552751238676E-21</v>
      </c>
      <c r="J1377" s="46">
        <f>詳細表【係数】!N1354</f>
        <v>0</v>
      </c>
      <c r="K1377" s="46">
        <f>詳細表【係数】!O1354</f>
        <v>0</v>
      </c>
      <c r="L1377" s="46">
        <f>詳細表【係数】!AB1354</f>
        <v>0</v>
      </c>
      <c r="M1377" s="46">
        <f>詳細表【係数】!AF1354</f>
        <v>0</v>
      </c>
      <c r="N1377" s="46">
        <f>詳細表【係数】!U1354</f>
        <v>3.3972084888266818E-21</v>
      </c>
      <c r="O1377" s="46">
        <f>詳細表【係数】!V1354</f>
        <v>0</v>
      </c>
      <c r="P1377" s="46">
        <f>詳細表【係数】!W1354</f>
        <v>0</v>
      </c>
      <c r="Q1377" s="46">
        <f>詳細表【係数】!AC1354</f>
        <v>0</v>
      </c>
      <c r="R1377" s="46">
        <f>詳細表【係数】!AG1354</f>
        <v>0</v>
      </c>
      <c r="S1377" s="46">
        <f t="shared" si="115"/>
        <v>1.1209663763950549E-20</v>
      </c>
      <c r="T1377" s="46">
        <f t="shared" si="116"/>
        <v>0</v>
      </c>
      <c r="U1377" s="46">
        <f t="shared" si="117"/>
        <v>0</v>
      </c>
      <c r="V1377" s="46">
        <f t="shared" si="118"/>
        <v>0</v>
      </c>
      <c r="W1377" s="46">
        <f t="shared" si="119"/>
        <v>0</v>
      </c>
    </row>
    <row r="1378" spans="2:23" x14ac:dyDescent="0.15">
      <c r="B1378" s="155" t="s">
        <v>81</v>
      </c>
      <c r="C1378" s="41" t="s">
        <v>973</v>
      </c>
      <c r="D1378" s="46">
        <f>詳細表【係数】!G1355</f>
        <v>0</v>
      </c>
      <c r="E1378" s="46">
        <f>詳細表【係数】!H1355</f>
        <v>0</v>
      </c>
      <c r="F1378" s="46">
        <f>詳細表【係数】!I1355</f>
        <v>0</v>
      </c>
      <c r="G1378" s="46">
        <f>詳細表【係数】!AA1355</f>
        <v>0</v>
      </c>
      <c r="H1378" s="46">
        <f>詳細表【係数】!AE1355</f>
        <v>0</v>
      </c>
      <c r="I1378" s="46">
        <f>詳細表【係数】!M1355</f>
        <v>1.2203371672825035E-20</v>
      </c>
      <c r="J1378" s="46">
        <f>詳細表【係数】!N1355</f>
        <v>4.3809871416669491E-21</v>
      </c>
      <c r="K1378" s="46">
        <f>詳細表【係数】!O1355</f>
        <v>3.7755927778595321E-21</v>
      </c>
      <c r="L1378" s="46">
        <f>詳細表【係数】!AB1355</f>
        <v>1.2226660550063251E-27</v>
      </c>
      <c r="M1378" s="46">
        <f>詳細表【係数】!AF1355</f>
        <v>1.1993771777681092E-27</v>
      </c>
      <c r="N1378" s="46">
        <f>詳細表【係数】!U1355</f>
        <v>3.9985908258140919E-21</v>
      </c>
      <c r="O1378" s="46">
        <f>詳細表【係数】!V1355</f>
        <v>1.4354864755687363E-21</v>
      </c>
      <c r="P1378" s="46">
        <f>詳細表【係数】!W1355</f>
        <v>1.2371212684751538E-21</v>
      </c>
      <c r="Q1378" s="46">
        <f>詳細表【係数】!AC1355</f>
        <v>4.0062217243366374E-28</v>
      </c>
      <c r="R1378" s="46">
        <f>詳細表【係数】!AG1355</f>
        <v>3.9299127391111779E-28</v>
      </c>
      <c r="S1378" s="46">
        <f t="shared" si="115"/>
        <v>1.6201962498639128E-20</v>
      </c>
      <c r="T1378" s="46">
        <f t="shared" si="116"/>
        <v>5.8164736172356854E-21</v>
      </c>
      <c r="U1378" s="46">
        <f t="shared" si="117"/>
        <v>5.0127140463346856E-21</v>
      </c>
      <c r="V1378" s="46">
        <f t="shared" si="118"/>
        <v>1.6232882274399888E-27</v>
      </c>
      <c r="W1378" s="46">
        <f t="shared" si="119"/>
        <v>1.592368451679227E-27</v>
      </c>
    </row>
    <row r="1379" spans="2:23" x14ac:dyDescent="0.15">
      <c r="B1379" s="155" t="s">
        <v>82</v>
      </c>
      <c r="C1379" s="41" t="s">
        <v>974</v>
      </c>
      <c r="D1379" s="46">
        <f>詳細表【係数】!G1356</f>
        <v>0</v>
      </c>
      <c r="E1379" s="46">
        <f>詳細表【係数】!H1356</f>
        <v>0</v>
      </c>
      <c r="F1379" s="46">
        <f>詳細表【係数】!I1356</f>
        <v>0</v>
      </c>
      <c r="G1379" s="46">
        <f>詳細表【係数】!AA1356</f>
        <v>0</v>
      </c>
      <c r="H1379" s="46">
        <f>詳細表【係数】!AE1356</f>
        <v>0</v>
      </c>
      <c r="I1379" s="46">
        <f>詳細表【係数】!M1356</f>
        <v>1.3509280090065094E-6</v>
      </c>
      <c r="J1379" s="46">
        <f>詳細表【係数】!N1356</f>
        <v>5.2290866689679581E-7</v>
      </c>
      <c r="K1379" s="46">
        <f>詳細表【係数】!O1356</f>
        <v>3.9624089616050536E-7</v>
      </c>
      <c r="L1379" s="46">
        <f>詳細表【係数】!AB1356</f>
        <v>1.1971129188517237E-13</v>
      </c>
      <c r="M1379" s="46">
        <f>詳細表【係数】!AF1356</f>
        <v>1.1692730835295906E-13</v>
      </c>
      <c r="N1379" s="46">
        <f>詳細表【係数】!U1356</f>
        <v>8.033593915010782E-7</v>
      </c>
      <c r="O1379" s="46">
        <f>詳細表【係数】!V1356</f>
        <v>3.1095927069998715E-7</v>
      </c>
      <c r="P1379" s="46">
        <f>詳細表【係数】!W1356</f>
        <v>2.3563346314911715E-7</v>
      </c>
      <c r="Q1379" s="46">
        <f>詳細表【係数】!AC1356</f>
        <v>7.1188982657488621E-14</v>
      </c>
      <c r="R1379" s="46">
        <f>詳細表【係数】!AG1356</f>
        <v>6.9533424921267961E-14</v>
      </c>
      <c r="S1379" s="46">
        <f t="shared" si="115"/>
        <v>2.1542874005075878E-6</v>
      </c>
      <c r="T1379" s="46">
        <f t="shared" si="116"/>
        <v>8.3386793759678301E-7</v>
      </c>
      <c r="U1379" s="46">
        <f t="shared" si="117"/>
        <v>6.3187435930962251E-7</v>
      </c>
      <c r="V1379" s="46">
        <f t="shared" si="118"/>
        <v>1.9090027454266099E-13</v>
      </c>
      <c r="W1379" s="46">
        <f t="shared" si="119"/>
        <v>1.8646073327422702E-13</v>
      </c>
    </row>
    <row r="1380" spans="2:23" x14ac:dyDescent="0.15">
      <c r="B1380" s="163" t="s">
        <v>83</v>
      </c>
      <c r="C1380" s="62" t="s">
        <v>975</v>
      </c>
      <c r="D1380" s="67">
        <f>詳細表【係数】!G1357</f>
        <v>0</v>
      </c>
      <c r="E1380" s="67">
        <f>詳細表【係数】!H1357</f>
        <v>0</v>
      </c>
      <c r="F1380" s="67">
        <f>詳細表【係数】!I1357</f>
        <v>0</v>
      </c>
      <c r="G1380" s="67">
        <f>詳細表【係数】!AA1357</f>
        <v>0</v>
      </c>
      <c r="H1380" s="67">
        <f>詳細表【係数】!AE1357</f>
        <v>0</v>
      </c>
      <c r="I1380" s="67">
        <f>詳細表【係数】!M1357</f>
        <v>3.1101594386281275E-21</v>
      </c>
      <c r="J1380" s="67">
        <f>詳細表【係数】!N1357</f>
        <v>0</v>
      </c>
      <c r="K1380" s="67">
        <f>詳細表【係数】!O1357</f>
        <v>0</v>
      </c>
      <c r="L1380" s="67">
        <f>詳細表【係数】!AB1357</f>
        <v>0</v>
      </c>
      <c r="M1380" s="67">
        <f>詳細表【係数】!AF1357</f>
        <v>0</v>
      </c>
      <c r="N1380" s="67">
        <f>詳細表【係数】!U1357</f>
        <v>1.1381891795573379E-21</v>
      </c>
      <c r="O1380" s="67">
        <f>詳細表【係数】!V1357</f>
        <v>0</v>
      </c>
      <c r="P1380" s="67">
        <f>詳細表【係数】!W1357</f>
        <v>0</v>
      </c>
      <c r="Q1380" s="67">
        <f>詳細表【係数】!AC1357</f>
        <v>0</v>
      </c>
      <c r="R1380" s="67">
        <f>詳細表【係数】!AG1357</f>
        <v>0</v>
      </c>
      <c r="S1380" s="67">
        <f t="shared" si="115"/>
        <v>4.2483486181854654E-21</v>
      </c>
      <c r="T1380" s="67">
        <f t="shared" si="116"/>
        <v>0</v>
      </c>
      <c r="U1380" s="67">
        <f t="shared" si="117"/>
        <v>0</v>
      </c>
      <c r="V1380" s="67">
        <f t="shared" si="118"/>
        <v>0</v>
      </c>
      <c r="W1380" s="67">
        <f t="shared" si="119"/>
        <v>0</v>
      </c>
    </row>
    <row r="1381" spans="2:23" x14ac:dyDescent="0.15">
      <c r="B1381" s="155" t="s">
        <v>84</v>
      </c>
      <c r="C1381" s="41" t="s">
        <v>976</v>
      </c>
      <c r="D1381" s="46">
        <f>詳細表【係数】!G1358</f>
        <v>0</v>
      </c>
      <c r="E1381" s="46">
        <f>詳細表【係数】!H1358</f>
        <v>0</v>
      </c>
      <c r="F1381" s="46">
        <f>詳細表【係数】!I1358</f>
        <v>0</v>
      </c>
      <c r="G1381" s="46">
        <f>詳細表【係数】!AA1358</f>
        <v>0</v>
      </c>
      <c r="H1381" s="46">
        <f>詳細表【係数】!AE1358</f>
        <v>0</v>
      </c>
      <c r="I1381" s="46">
        <f>詳細表【係数】!M1358</f>
        <v>2.3511586580950702E-8</v>
      </c>
      <c r="J1381" s="46">
        <f>詳細表【係数】!N1358</f>
        <v>9.1549454691032415E-9</v>
      </c>
      <c r="K1381" s="46">
        <f>詳細表【係数】!O1358</f>
        <v>6.458885437609928E-9</v>
      </c>
      <c r="L1381" s="46">
        <f>詳細表【係数】!AB1358</f>
        <v>7.7724253160167609E-16</v>
      </c>
      <c r="M1381" s="46">
        <f>詳細表【係数】!AF1358</f>
        <v>7.7724253160167609E-16</v>
      </c>
      <c r="N1381" s="46">
        <f>詳細表【係数】!U1358</f>
        <v>7.591912236123412E-9</v>
      </c>
      <c r="O1381" s="46">
        <f>詳細表【係数】!V1358</f>
        <v>2.9561400413632605E-9</v>
      </c>
      <c r="P1381" s="46">
        <f>詳細表【係数】!W1358</f>
        <v>2.0855798572623324E-9</v>
      </c>
      <c r="Q1381" s="46">
        <f>詳細表【係数】!AC1358</f>
        <v>2.5097230532639376E-16</v>
      </c>
      <c r="R1381" s="46">
        <f>詳細表【係数】!AG1358</f>
        <v>2.5097230532639376E-16</v>
      </c>
      <c r="S1381" s="46">
        <f t="shared" si="115"/>
        <v>3.110349881707411E-8</v>
      </c>
      <c r="T1381" s="46">
        <f t="shared" si="116"/>
        <v>1.2111085510466502E-8</v>
      </c>
      <c r="U1381" s="46">
        <f t="shared" si="117"/>
        <v>8.5444652948722608E-9</v>
      </c>
      <c r="V1381" s="46">
        <f t="shared" si="118"/>
        <v>1.0282148369280698E-15</v>
      </c>
      <c r="W1381" s="46">
        <f t="shared" si="119"/>
        <v>1.0282148369280698E-15</v>
      </c>
    </row>
    <row r="1382" spans="2:23" x14ac:dyDescent="0.15">
      <c r="B1382" s="155" t="s">
        <v>85</v>
      </c>
      <c r="C1382" s="41" t="s">
        <v>977</v>
      </c>
      <c r="D1382" s="46">
        <f>詳細表【係数】!G1359</f>
        <v>1.0669289237764422E-4</v>
      </c>
      <c r="E1382" s="46">
        <f>詳細表【係数】!H1359</f>
        <v>3.8961353468842075E-5</v>
      </c>
      <c r="F1382" s="46">
        <f>詳細表【係数】!I1359</f>
        <v>1.7368288731752825E-5</v>
      </c>
      <c r="G1382" s="46">
        <f>詳細表【係数】!AA1359</f>
        <v>3.2594116845636279E-12</v>
      </c>
      <c r="H1382" s="46">
        <f>詳細表【係数】!AE1359</f>
        <v>3.2112065060660995E-12</v>
      </c>
      <c r="I1382" s="46">
        <f>詳細表【係数】!M1359</f>
        <v>1.5905974870395488E-6</v>
      </c>
      <c r="J1382" s="46">
        <f>詳細表【係数】!N1359</f>
        <v>5.8084310527310268E-7</v>
      </c>
      <c r="K1382" s="46">
        <f>詳細表【係数】!O1359</f>
        <v>2.5892967933721451E-7</v>
      </c>
      <c r="L1382" s="46">
        <f>詳細表【係数】!AB1359</f>
        <v>4.8591915723343527E-14</v>
      </c>
      <c r="M1382" s="46">
        <f>詳細表【係数】!AF1359</f>
        <v>4.7873263954966431E-14</v>
      </c>
      <c r="N1382" s="46">
        <f>詳細表【係数】!U1359</f>
        <v>4.6240850827964831E-6</v>
      </c>
      <c r="O1382" s="46">
        <f>詳細表【係数】!V1359</f>
        <v>1.6885905833647024E-6</v>
      </c>
      <c r="P1382" s="46">
        <f>詳細表【係数】!W1359</f>
        <v>7.5274409614776435E-7</v>
      </c>
      <c r="Q1382" s="46">
        <f>詳細表【係数】!AC1359</f>
        <v>1.4126336453543629E-13</v>
      </c>
      <c r="R1382" s="46">
        <f>詳細表【係数】!AG1359</f>
        <v>1.3917414526471881E-13</v>
      </c>
      <c r="S1382" s="46">
        <f t="shared" si="115"/>
        <v>1.1290757494748025E-4</v>
      </c>
      <c r="T1382" s="46">
        <f t="shared" si="116"/>
        <v>4.1230787157479881E-5</v>
      </c>
      <c r="U1382" s="46">
        <f t="shared" si="117"/>
        <v>1.8379962507237803E-5</v>
      </c>
      <c r="V1382" s="46">
        <f t="shared" si="118"/>
        <v>3.4492669648224079E-12</v>
      </c>
      <c r="W1382" s="46">
        <f t="shared" si="119"/>
        <v>3.3982539152857846E-12</v>
      </c>
    </row>
    <row r="1383" spans="2:23" x14ac:dyDescent="0.15">
      <c r="B1383" s="155" t="s">
        <v>86</v>
      </c>
      <c r="C1383" s="41" t="s">
        <v>951</v>
      </c>
      <c r="D1383" s="46">
        <f>詳細表【係数】!G1360</f>
        <v>1.4295781707777736E-9</v>
      </c>
      <c r="E1383" s="46">
        <f>詳細表【係数】!H1360</f>
        <v>5.326331571768802E-10</v>
      </c>
      <c r="F1383" s="46">
        <f>詳細表【係数】!I1360</f>
        <v>3.1220142632792025E-10</v>
      </c>
      <c r="G1383" s="46">
        <f>詳細表【係数】!AA1360</f>
        <v>4.6115424863799148E-17</v>
      </c>
      <c r="H1383" s="46">
        <f>詳細表【係数】!AE1360</f>
        <v>4.6115424863799148E-17</v>
      </c>
      <c r="I1383" s="46">
        <f>詳細表【係数】!M1360</f>
        <v>1.8402076027301532E-8</v>
      </c>
      <c r="J1383" s="46">
        <f>詳細表【係数】!N1360</f>
        <v>6.8562573585591203E-9</v>
      </c>
      <c r="K1383" s="46">
        <f>詳細表【係数】!O1360</f>
        <v>4.0187759582203671E-9</v>
      </c>
      <c r="L1383" s="46">
        <f>詳細表【係数】!AB1360</f>
        <v>5.9361535571940419E-16</v>
      </c>
      <c r="M1383" s="46">
        <f>詳細表【係数】!AF1360</f>
        <v>5.9361535571940419E-16</v>
      </c>
      <c r="N1383" s="46">
        <f>詳細表【係数】!U1360</f>
        <v>1.997777285059058E-7</v>
      </c>
      <c r="O1383" s="46">
        <f>詳細表【係数】!V1360</f>
        <v>7.4433314975587498E-8</v>
      </c>
      <c r="P1383" s="46">
        <f>詳細表【係数】!W1360</f>
        <v>4.3628878128547818E-8</v>
      </c>
      <c r="Q1383" s="46">
        <f>詳細表【係数】!AC1360</f>
        <v>6.4444428550292191E-15</v>
      </c>
      <c r="R1383" s="46">
        <f>詳細表【係数】!AG1360</f>
        <v>6.4444428550292191E-15</v>
      </c>
      <c r="S1383" s="46">
        <f t="shared" si="115"/>
        <v>2.196093827039851E-7</v>
      </c>
      <c r="T1383" s="46">
        <f t="shared" si="116"/>
        <v>8.1822205491323505E-8</v>
      </c>
      <c r="U1383" s="46">
        <f t="shared" si="117"/>
        <v>4.7959855513096108E-8</v>
      </c>
      <c r="V1383" s="46">
        <f t="shared" si="118"/>
        <v>7.0841736356124221E-15</v>
      </c>
      <c r="W1383" s="46">
        <f t="shared" si="119"/>
        <v>7.0841736356124221E-15</v>
      </c>
    </row>
    <row r="1384" spans="2:23" x14ac:dyDescent="0.15">
      <c r="B1384" s="155" t="s">
        <v>87</v>
      </c>
      <c r="C1384" s="41" t="s">
        <v>978</v>
      </c>
      <c r="D1384" s="46">
        <f>詳細表【係数】!G1361</f>
        <v>0</v>
      </c>
      <c r="E1384" s="46">
        <f>詳細表【係数】!H1361</f>
        <v>0</v>
      </c>
      <c r="F1384" s="46">
        <f>詳細表【係数】!I1361</f>
        <v>0</v>
      </c>
      <c r="G1384" s="46">
        <f>詳細表【係数】!AA1361</f>
        <v>0</v>
      </c>
      <c r="H1384" s="46">
        <f>詳細表【係数】!AE1361</f>
        <v>0</v>
      </c>
      <c r="I1384" s="46">
        <f>詳細表【係数】!M1361</f>
        <v>2.044981972260307E-7</v>
      </c>
      <c r="J1384" s="46">
        <f>詳細表【係数】!N1361</f>
        <v>6.5295469930017504E-8</v>
      </c>
      <c r="K1384" s="46">
        <f>詳細表【係数】!O1361</f>
        <v>3.5907851152670114E-8</v>
      </c>
      <c r="L1384" s="46">
        <f>詳細表【係数】!AB1361</f>
        <v>8.467834253665866E-15</v>
      </c>
      <c r="M1384" s="46">
        <f>詳細表【係数】!AF1361</f>
        <v>8.467834253665866E-15</v>
      </c>
      <c r="N1384" s="46">
        <f>詳細表【係数】!U1361</f>
        <v>8.8700795669645026E-6</v>
      </c>
      <c r="O1384" s="46">
        <f>詳細表【係数】!V1361</f>
        <v>2.832181513079225E-6</v>
      </c>
      <c r="P1384" s="46">
        <f>詳細表【係数】!W1361</f>
        <v>1.5574978220999163E-6</v>
      </c>
      <c r="Q1384" s="46">
        <f>詳細表【係数】!AC1361</f>
        <v>3.6729107937741209E-13</v>
      </c>
      <c r="R1384" s="46">
        <f>詳細表【係数】!AG1361</f>
        <v>3.6729107937741209E-13</v>
      </c>
      <c r="S1384" s="46">
        <f t="shared" si="115"/>
        <v>9.074577764190533E-6</v>
      </c>
      <c r="T1384" s="46">
        <f t="shared" si="116"/>
        <v>2.8974769830092427E-6</v>
      </c>
      <c r="U1384" s="46">
        <f t="shared" si="117"/>
        <v>1.5934056732525865E-6</v>
      </c>
      <c r="V1384" s="46">
        <f t="shared" si="118"/>
        <v>3.7575891363107794E-13</v>
      </c>
      <c r="W1384" s="46">
        <f t="shared" si="119"/>
        <v>3.7575891363107794E-13</v>
      </c>
    </row>
    <row r="1385" spans="2:23" x14ac:dyDescent="0.15">
      <c r="B1385" s="155" t="s">
        <v>88</v>
      </c>
      <c r="C1385" s="41" t="s">
        <v>979</v>
      </c>
      <c r="D1385" s="67">
        <f>詳細表【係数】!G1362</f>
        <v>0</v>
      </c>
      <c r="E1385" s="67">
        <f>詳細表【係数】!H1362</f>
        <v>0</v>
      </c>
      <c r="F1385" s="67">
        <f>詳細表【係数】!I1362</f>
        <v>0</v>
      </c>
      <c r="G1385" s="67">
        <f>詳細表【係数】!AA1362</f>
        <v>0</v>
      </c>
      <c r="H1385" s="67">
        <f>詳細表【係数】!AE1362</f>
        <v>0</v>
      </c>
      <c r="I1385" s="67">
        <f>詳細表【係数】!M1362</f>
        <v>0</v>
      </c>
      <c r="J1385" s="67">
        <f>詳細表【係数】!N1362</f>
        <v>0</v>
      </c>
      <c r="K1385" s="67">
        <f>詳細表【係数】!O1362</f>
        <v>0</v>
      </c>
      <c r="L1385" s="67">
        <f>詳細表【係数】!AB1362</f>
        <v>0</v>
      </c>
      <c r="M1385" s="67">
        <f>詳細表【係数】!AF1362</f>
        <v>0</v>
      </c>
      <c r="N1385" s="67">
        <f>詳細表【係数】!U1362</f>
        <v>3.4187681469622521E-4</v>
      </c>
      <c r="O1385" s="67">
        <f>詳細表【係数】!V1362</f>
        <v>5.8358984758278549E-5</v>
      </c>
      <c r="P1385" s="67">
        <f>詳細表【係数】!W1362</f>
        <v>4.4744023061767926E-5</v>
      </c>
      <c r="Q1385" s="67">
        <f>詳細表【係数】!AC1362</f>
        <v>5.8869358298678169E-12</v>
      </c>
      <c r="R1385" s="67">
        <f>詳細表【係数】!AG1362</f>
        <v>5.8869358298678169E-12</v>
      </c>
      <c r="S1385" s="67">
        <f t="shared" si="115"/>
        <v>3.4187681469622521E-4</v>
      </c>
      <c r="T1385" s="67">
        <f t="shared" si="116"/>
        <v>5.8358984758278549E-5</v>
      </c>
      <c r="U1385" s="67">
        <f t="shared" si="117"/>
        <v>4.4744023061767926E-5</v>
      </c>
      <c r="V1385" s="67">
        <f t="shared" si="118"/>
        <v>5.8869358298678169E-12</v>
      </c>
      <c r="W1385" s="67">
        <f t="shared" si="119"/>
        <v>5.8869358298678169E-12</v>
      </c>
    </row>
    <row r="1386" spans="2:23" x14ac:dyDescent="0.15">
      <c r="B1386" s="162" t="s">
        <v>89</v>
      </c>
      <c r="C1386" s="116" t="s">
        <v>980</v>
      </c>
      <c r="D1386" s="46">
        <f>詳細表【係数】!G1363</f>
        <v>0</v>
      </c>
      <c r="E1386" s="46">
        <f>詳細表【係数】!H1363</f>
        <v>0</v>
      </c>
      <c r="F1386" s="46">
        <f>詳細表【係数】!I1363</f>
        <v>0</v>
      </c>
      <c r="G1386" s="46">
        <f>詳細表【係数】!AA1363</f>
        <v>0</v>
      </c>
      <c r="H1386" s="46">
        <f>詳細表【係数】!AE1363</f>
        <v>0</v>
      </c>
      <c r="I1386" s="46">
        <f>詳細表【係数】!M1363</f>
        <v>4.0771572751402719E-6</v>
      </c>
      <c r="J1386" s="46">
        <f>詳細表【係数】!N1363</f>
        <v>8.027118886456301E-7</v>
      </c>
      <c r="K1386" s="46">
        <f>詳細表【係数】!O1363</f>
        <v>3.5327711645645961E-7</v>
      </c>
      <c r="L1386" s="46">
        <f>詳細表【係数】!AB1363</f>
        <v>7.0230135378305633E-14</v>
      </c>
      <c r="M1386" s="46">
        <f>詳細表【係数】!AF1363</f>
        <v>7.0230135378305633E-14</v>
      </c>
      <c r="N1386" s="46">
        <f>詳細表【係数】!U1363</f>
        <v>4.3516725421631681E-5</v>
      </c>
      <c r="O1386" s="46">
        <f>詳細表【係数】!V1363</f>
        <v>8.5675853281057149E-6</v>
      </c>
      <c r="P1386" s="46">
        <f>詳細表【係数】!W1363</f>
        <v>3.7706328790205027E-6</v>
      </c>
      <c r="Q1386" s="46">
        <f>詳細表【係数】!AC1363</f>
        <v>7.4958735004319921E-13</v>
      </c>
      <c r="R1386" s="46">
        <f>詳細表【係数】!AG1363</f>
        <v>7.4958735004319921E-13</v>
      </c>
      <c r="S1386" s="46">
        <f t="shared" si="115"/>
        <v>4.7593882696771955E-5</v>
      </c>
      <c r="T1386" s="46">
        <f t="shared" si="116"/>
        <v>9.3702972167513444E-6</v>
      </c>
      <c r="U1386" s="46">
        <f t="shared" si="117"/>
        <v>4.1239099954769621E-6</v>
      </c>
      <c r="V1386" s="46">
        <f t="shared" si="118"/>
        <v>8.1981748542150484E-13</v>
      </c>
      <c r="W1386" s="46">
        <f t="shared" si="119"/>
        <v>8.1981748542150484E-13</v>
      </c>
    </row>
    <row r="1387" spans="2:23" x14ac:dyDescent="0.15">
      <c r="B1387" s="155" t="s">
        <v>90</v>
      </c>
      <c r="C1387" s="41" t="s">
        <v>209</v>
      </c>
      <c r="D1387" s="46">
        <f>詳細表【係数】!G1364</f>
        <v>0</v>
      </c>
      <c r="E1387" s="46">
        <f>詳細表【係数】!H1364</f>
        <v>0</v>
      </c>
      <c r="F1387" s="46">
        <f>詳細表【係数】!I1364</f>
        <v>0</v>
      </c>
      <c r="G1387" s="46">
        <f>詳細表【係数】!AA1364</f>
        <v>0</v>
      </c>
      <c r="H1387" s="46">
        <f>詳細表【係数】!AE1364</f>
        <v>0</v>
      </c>
      <c r="I1387" s="46">
        <f>詳細表【係数】!M1364</f>
        <v>7.9171260718333754E-5</v>
      </c>
      <c r="J1387" s="46">
        <f>詳細表【係数】!N1364</f>
        <v>2.0753950974135985E-5</v>
      </c>
      <c r="K1387" s="46">
        <f>詳細表【係数】!O1364</f>
        <v>1.3325395367516755E-5</v>
      </c>
      <c r="L1387" s="46">
        <f>詳細表【係数】!AB1364</f>
        <v>1.3424840206051242E-12</v>
      </c>
      <c r="M1387" s="46">
        <f>詳細表【係数】!AF1364</f>
        <v>1.3272700131186655E-12</v>
      </c>
      <c r="N1387" s="46">
        <f>詳細表【係数】!U1364</f>
        <v>1.0961216749000015E-4</v>
      </c>
      <c r="O1387" s="46">
        <f>詳細表【係数】!V1364</f>
        <v>2.8733729002365731E-5</v>
      </c>
      <c r="P1387" s="46">
        <f>詳細表【係数】!W1364</f>
        <v>1.8448935328833035E-5</v>
      </c>
      <c r="Q1387" s="46">
        <f>詳細表【係数】!AC1364</f>
        <v>1.8586616151375932E-12</v>
      </c>
      <c r="R1387" s="46">
        <f>詳細表【係数】!AG1364</f>
        <v>1.83759790689714E-12</v>
      </c>
      <c r="S1387" s="46">
        <f t="shared" si="115"/>
        <v>1.887834282083339E-4</v>
      </c>
      <c r="T1387" s="46">
        <f t="shared" si="116"/>
        <v>4.9487679976501716E-5</v>
      </c>
      <c r="U1387" s="46">
        <f t="shared" si="117"/>
        <v>3.1774330696349791E-5</v>
      </c>
      <c r="V1387" s="46">
        <f t="shared" si="118"/>
        <v>3.2011456357427172E-12</v>
      </c>
      <c r="W1387" s="46">
        <f t="shared" si="119"/>
        <v>3.1648679200158055E-12</v>
      </c>
    </row>
    <row r="1388" spans="2:23" x14ac:dyDescent="0.15">
      <c r="B1388" s="155" t="s">
        <v>91</v>
      </c>
      <c r="C1388" s="41" t="s">
        <v>173</v>
      </c>
      <c r="D1388" s="46">
        <f>詳細表【係数】!G1365</f>
        <v>0</v>
      </c>
      <c r="E1388" s="46">
        <f>詳細表【係数】!H1365</f>
        <v>0</v>
      </c>
      <c r="F1388" s="46">
        <f>詳細表【係数】!I1365</f>
        <v>0</v>
      </c>
      <c r="G1388" s="46">
        <f>詳細表【係数】!AA1365</f>
        <v>0</v>
      </c>
      <c r="H1388" s="46">
        <f>詳細表【係数】!AE1365</f>
        <v>0</v>
      </c>
      <c r="I1388" s="46">
        <f>詳細表【係数】!M1365</f>
        <v>2.5824985337977042E-5</v>
      </c>
      <c r="J1388" s="46">
        <f>詳細表【係数】!N1365</f>
        <v>9.1576288426917866E-6</v>
      </c>
      <c r="K1388" s="46">
        <f>詳細表【係数】!O1365</f>
        <v>4.9284547267792684E-6</v>
      </c>
      <c r="L1388" s="46">
        <f>詳細表【係数】!AB1365</f>
        <v>4.3608842203722566E-13</v>
      </c>
      <c r="M1388" s="46">
        <f>詳細表【係数】!AF1365</f>
        <v>4.2525746776440577E-13</v>
      </c>
      <c r="N1388" s="46">
        <f>詳細表【係数】!U1365</f>
        <v>1.3404844607648742E-6</v>
      </c>
      <c r="O1388" s="46">
        <f>詳細表【係数】!V1365</f>
        <v>4.7534041163727342E-7</v>
      </c>
      <c r="P1388" s="46">
        <f>詳細表【係数】!W1365</f>
        <v>2.558188084279592E-7</v>
      </c>
      <c r="Q1388" s="46">
        <f>詳細表【係数】!AC1365</f>
        <v>2.2635821302896688E-14</v>
      </c>
      <c r="R1388" s="46">
        <f>詳細表【係数】!AG1365</f>
        <v>2.207362443393586E-14</v>
      </c>
      <c r="S1388" s="46">
        <f t="shared" si="115"/>
        <v>2.7165469798741916E-5</v>
      </c>
      <c r="T1388" s="46">
        <f t="shared" si="116"/>
        <v>9.63296925432906E-6</v>
      </c>
      <c r="U1388" s="46">
        <f t="shared" si="117"/>
        <v>5.1842735352072273E-6</v>
      </c>
      <c r="V1388" s="46">
        <f t="shared" si="118"/>
        <v>4.5872424334012233E-13</v>
      </c>
      <c r="W1388" s="46">
        <f t="shared" si="119"/>
        <v>4.4733109219834165E-13</v>
      </c>
    </row>
    <row r="1389" spans="2:23" x14ac:dyDescent="0.15">
      <c r="B1389" s="155" t="s">
        <v>92</v>
      </c>
      <c r="C1389" s="41" t="s">
        <v>174</v>
      </c>
      <c r="D1389" s="46">
        <f>詳細表【係数】!G1366</f>
        <v>0</v>
      </c>
      <c r="E1389" s="46">
        <f>詳細表【係数】!H1366</f>
        <v>0</v>
      </c>
      <c r="F1389" s="46">
        <f>詳細表【係数】!I1366</f>
        <v>0</v>
      </c>
      <c r="G1389" s="46">
        <f>詳細表【係数】!AA1366</f>
        <v>0</v>
      </c>
      <c r="H1389" s="46">
        <f>詳細表【係数】!AE1366</f>
        <v>0</v>
      </c>
      <c r="I1389" s="46">
        <f>詳細表【係数】!M1366</f>
        <v>1.8333656974003091E-5</v>
      </c>
      <c r="J1389" s="46">
        <f>詳細表【係数】!N1366</f>
        <v>6.7748944097514974E-6</v>
      </c>
      <c r="K1389" s="46">
        <f>詳細表【係数】!O1366</f>
        <v>5.2766824432972168E-6</v>
      </c>
      <c r="L1389" s="46">
        <f>詳細表【係数】!AB1366</f>
        <v>3.0963650700940606E-13</v>
      </c>
      <c r="M1389" s="46">
        <f>詳細表【係数】!AF1366</f>
        <v>3.0646074796315576E-13</v>
      </c>
      <c r="N1389" s="46">
        <f>詳細表【係数】!U1366</f>
        <v>2.8060312940107901E-5</v>
      </c>
      <c r="O1389" s="46">
        <f>詳細表【係数】!V1366</f>
        <v>1.0369216438563359E-5</v>
      </c>
      <c r="P1389" s="46">
        <f>詳細表【係数】!W1366</f>
        <v>8.0761498294883567E-6</v>
      </c>
      <c r="Q1389" s="46">
        <f>詳細表【係数】!AC1366</f>
        <v>4.7390966770492299E-13</v>
      </c>
      <c r="R1389" s="46">
        <f>詳細表【係数】!AG1366</f>
        <v>4.6904905572846229E-13</v>
      </c>
      <c r="S1389" s="46">
        <f t="shared" si="115"/>
        <v>4.6393969914110996E-5</v>
      </c>
      <c r="T1389" s="46">
        <f t="shared" si="116"/>
        <v>1.7144110848314859E-5</v>
      </c>
      <c r="U1389" s="46">
        <f t="shared" si="117"/>
        <v>1.3352832272785574E-5</v>
      </c>
      <c r="V1389" s="46">
        <f t="shared" si="118"/>
        <v>7.835461747143291E-13</v>
      </c>
      <c r="W1389" s="46">
        <f t="shared" si="119"/>
        <v>7.755098036916181E-13</v>
      </c>
    </row>
    <row r="1390" spans="2:23" x14ac:dyDescent="0.15">
      <c r="B1390" s="163" t="s">
        <v>93</v>
      </c>
      <c r="C1390" s="62" t="s">
        <v>175</v>
      </c>
      <c r="D1390" s="67">
        <f>詳細表【係数】!G1367</f>
        <v>1.0359677040095269E-3</v>
      </c>
      <c r="E1390" s="67">
        <f>詳細表【係数】!H1367</f>
        <v>4.4926935989071871E-4</v>
      </c>
      <c r="F1390" s="67">
        <f>詳細表【係数】!I1367</f>
        <v>3.6901566627491815E-4</v>
      </c>
      <c r="G1390" s="67">
        <f>詳細表【係数】!AA1367</f>
        <v>1.5621506894672956E-10</v>
      </c>
      <c r="H1390" s="67">
        <f>詳細表【係数】!AE1367</f>
        <v>1.1421249055589619E-10</v>
      </c>
      <c r="I1390" s="67">
        <f>詳細表【係数】!M1367</f>
        <v>1.1773315175144735E-5</v>
      </c>
      <c r="J1390" s="67">
        <f>詳細表【係数】!N1367</f>
        <v>5.1057477487544515E-6</v>
      </c>
      <c r="K1390" s="67">
        <f>詳細表【係数】!O1367</f>
        <v>4.1936999838951408E-6</v>
      </c>
      <c r="L1390" s="67">
        <f>詳細表【係数】!AB1367</f>
        <v>1.7753152291317942E-12</v>
      </c>
      <c r="M1390" s="67">
        <f>詳細表【係数】!AF1367</f>
        <v>1.2979744861239822E-12</v>
      </c>
      <c r="N1390" s="67">
        <f>詳細表【係数】!U1367</f>
        <v>2.6826082535062772E-5</v>
      </c>
      <c r="O1390" s="67">
        <f>詳細表【係数】!V1367</f>
        <v>1.1633699469836376E-5</v>
      </c>
      <c r="P1390" s="67">
        <f>詳細表【係数】!W1367</f>
        <v>9.5555534037488679E-6</v>
      </c>
      <c r="Q1390" s="67">
        <f>詳細表【係数】!AC1367</f>
        <v>4.0451437979836395E-12</v>
      </c>
      <c r="R1390" s="67">
        <f>詳細表【係数】!AG1367</f>
        <v>2.9574992408830659E-12</v>
      </c>
      <c r="S1390" s="67">
        <f t="shared" si="115"/>
        <v>1.0745671017197344E-3</v>
      </c>
      <c r="T1390" s="67">
        <f t="shared" si="116"/>
        <v>4.6600880710930952E-4</v>
      </c>
      <c r="U1390" s="67">
        <f t="shared" si="117"/>
        <v>3.8276491966256221E-4</v>
      </c>
      <c r="V1390" s="67">
        <f t="shared" si="118"/>
        <v>1.6203552797384501E-10</v>
      </c>
      <c r="W1390" s="67">
        <f t="shared" si="119"/>
        <v>1.1846796428290323E-10</v>
      </c>
    </row>
    <row r="1391" spans="2:23" x14ac:dyDescent="0.15">
      <c r="B1391" s="155" t="s">
        <v>94</v>
      </c>
      <c r="C1391" s="41" t="s">
        <v>981</v>
      </c>
      <c r="D1391" s="46">
        <f>詳細表【係数】!G1368</f>
        <v>0</v>
      </c>
      <c r="E1391" s="46">
        <f>詳細表【係数】!H1368</f>
        <v>0</v>
      </c>
      <c r="F1391" s="46">
        <f>詳細表【係数】!I1368</f>
        <v>0</v>
      </c>
      <c r="G1391" s="46">
        <f>詳細表【係数】!AA1368</f>
        <v>0</v>
      </c>
      <c r="H1391" s="46">
        <f>詳細表【係数】!AE1368</f>
        <v>0</v>
      </c>
      <c r="I1391" s="46">
        <f>詳細表【係数】!M1368</f>
        <v>2.9969895452411944E-5</v>
      </c>
      <c r="J1391" s="46">
        <f>詳細表【係数】!N1368</f>
        <v>9.7399612626369715E-6</v>
      </c>
      <c r="K1391" s="46">
        <f>詳細表【係数】!O1368</f>
        <v>7.0788465062810199E-6</v>
      </c>
      <c r="L1391" s="46">
        <f>詳細表【係数】!AB1368</f>
        <v>1.3858911191866794E-12</v>
      </c>
      <c r="M1391" s="46">
        <f>詳細表【係数】!AF1368</f>
        <v>1.1209413464009907E-12</v>
      </c>
      <c r="N1391" s="46">
        <f>詳細表【係数】!U1368</f>
        <v>2.7835157164014215E-5</v>
      </c>
      <c r="O1391" s="46">
        <f>詳細表【係数】!V1368</f>
        <v>9.0461894652719434E-6</v>
      </c>
      <c r="P1391" s="46">
        <f>詳細表【係数】!W1368</f>
        <v>6.5746243711506678E-6</v>
      </c>
      <c r="Q1391" s="46">
        <f>詳細表【係数】!AC1368</f>
        <v>1.2871748977578828E-12</v>
      </c>
      <c r="R1391" s="46">
        <f>詳細表【係数】!AG1368</f>
        <v>1.041097343774758E-12</v>
      </c>
      <c r="S1391" s="46">
        <f t="shared" si="115"/>
        <v>5.7805052616426156E-5</v>
      </c>
      <c r="T1391" s="46">
        <f t="shared" si="116"/>
        <v>1.8786150727908913E-5</v>
      </c>
      <c r="U1391" s="46">
        <f t="shared" si="117"/>
        <v>1.3653470877431688E-5</v>
      </c>
      <c r="V1391" s="46">
        <f t="shared" si="118"/>
        <v>2.673066016944562E-12</v>
      </c>
      <c r="W1391" s="46">
        <f t="shared" si="119"/>
        <v>2.1620386901757487E-12</v>
      </c>
    </row>
    <row r="1392" spans="2:23" x14ac:dyDescent="0.15">
      <c r="B1392" s="155" t="s">
        <v>95</v>
      </c>
      <c r="C1392" s="41" t="s">
        <v>210</v>
      </c>
      <c r="D1392" s="46">
        <f>詳細表【係数】!G1369</f>
        <v>0</v>
      </c>
      <c r="E1392" s="46">
        <f>詳細表【係数】!H1369</f>
        <v>0</v>
      </c>
      <c r="F1392" s="46">
        <f>詳細表【係数】!I1369</f>
        <v>0</v>
      </c>
      <c r="G1392" s="46">
        <f>詳細表【係数】!AA1369</f>
        <v>0</v>
      </c>
      <c r="H1392" s="46">
        <f>詳細表【係数】!AE1369</f>
        <v>0</v>
      </c>
      <c r="I1392" s="46">
        <f>詳細表【係数】!M1369</f>
        <v>0</v>
      </c>
      <c r="J1392" s="46">
        <f>詳細表【係数】!N1369</f>
        <v>0</v>
      </c>
      <c r="K1392" s="46">
        <f>詳細表【係数】!O1369</f>
        <v>0</v>
      </c>
      <c r="L1392" s="46">
        <f>詳細表【係数】!AB1369</f>
        <v>0</v>
      </c>
      <c r="M1392" s="46">
        <f>詳細表【係数】!AF1369</f>
        <v>0</v>
      </c>
      <c r="N1392" s="46">
        <f>詳細表【係数】!U1369</f>
        <v>0</v>
      </c>
      <c r="O1392" s="46">
        <f>詳細表【係数】!V1369</f>
        <v>0</v>
      </c>
      <c r="P1392" s="46">
        <f>詳細表【係数】!W1369</f>
        <v>0</v>
      </c>
      <c r="Q1392" s="46">
        <f>詳細表【係数】!AC1369</f>
        <v>0</v>
      </c>
      <c r="R1392" s="46">
        <f>詳細表【係数】!AG1369</f>
        <v>0</v>
      </c>
      <c r="S1392" s="46">
        <f t="shared" si="115"/>
        <v>0</v>
      </c>
      <c r="T1392" s="46">
        <f t="shared" si="116"/>
        <v>0</v>
      </c>
      <c r="U1392" s="46">
        <f t="shared" si="117"/>
        <v>0</v>
      </c>
      <c r="V1392" s="46">
        <f t="shared" si="118"/>
        <v>0</v>
      </c>
      <c r="W1392" s="46">
        <f t="shared" si="119"/>
        <v>0</v>
      </c>
    </row>
    <row r="1393" spans="2:23" x14ac:dyDescent="0.15">
      <c r="B1393" s="155" t="s">
        <v>96</v>
      </c>
      <c r="C1393" s="41" t="s">
        <v>176</v>
      </c>
      <c r="D1393" s="46">
        <f>詳細表【係数】!G1370</f>
        <v>0</v>
      </c>
      <c r="E1393" s="46">
        <f>詳細表【係数】!H1370</f>
        <v>0</v>
      </c>
      <c r="F1393" s="46">
        <f>詳細表【係数】!I1370</f>
        <v>0</v>
      </c>
      <c r="G1393" s="46">
        <f>詳細表【係数】!AA1370</f>
        <v>0</v>
      </c>
      <c r="H1393" s="46">
        <f>詳細表【係数】!AE1370</f>
        <v>0</v>
      </c>
      <c r="I1393" s="46">
        <f>詳細表【係数】!M1370</f>
        <v>8.0514557934960188E-4</v>
      </c>
      <c r="J1393" s="46">
        <f>詳細表【係数】!N1370</f>
        <v>3.5721159720831965E-4</v>
      </c>
      <c r="K1393" s="46">
        <f>詳細表【係数】!O1370</f>
        <v>2.6897290901913169E-4</v>
      </c>
      <c r="L1393" s="46">
        <f>詳細表【係数】!AB1370</f>
        <v>8.4545660635308661E-11</v>
      </c>
      <c r="M1393" s="46">
        <f>詳細表【係数】!AF1370</f>
        <v>7.2613596642277172E-11</v>
      </c>
      <c r="N1393" s="46">
        <f>詳細表【係数】!U1370</f>
        <v>1.5050705976555679E-4</v>
      </c>
      <c r="O1393" s="46">
        <f>詳細表【係数】!V1370</f>
        <v>6.6774094758630245E-5</v>
      </c>
      <c r="P1393" s="46">
        <f>詳細表【係数】!W1370</f>
        <v>5.0279505633949848E-5</v>
      </c>
      <c r="Q1393" s="46">
        <f>詳細表【係数】!AC1370</f>
        <v>1.58042459954086E-11</v>
      </c>
      <c r="R1393" s="46">
        <f>詳細表【係数】!AG1370</f>
        <v>1.3573767539603954E-11</v>
      </c>
      <c r="S1393" s="46">
        <f t="shared" si="115"/>
        <v>9.5565263911515867E-4</v>
      </c>
      <c r="T1393" s="46">
        <f t="shared" si="116"/>
        <v>4.2398569196694987E-4</v>
      </c>
      <c r="U1393" s="46">
        <f t="shared" si="117"/>
        <v>3.1925241465308152E-4</v>
      </c>
      <c r="V1393" s="46">
        <f t="shared" si="118"/>
        <v>1.0034990663071726E-10</v>
      </c>
      <c r="W1393" s="46">
        <f t="shared" si="119"/>
        <v>8.6187364181881124E-11</v>
      </c>
    </row>
    <row r="1394" spans="2:23" x14ac:dyDescent="0.15">
      <c r="B1394" s="155" t="s">
        <v>97</v>
      </c>
      <c r="C1394" s="41" t="s">
        <v>982</v>
      </c>
      <c r="D1394" s="46">
        <f>詳細表【係数】!G1371</f>
        <v>0</v>
      </c>
      <c r="E1394" s="46">
        <f>詳細表【係数】!H1371</f>
        <v>0</v>
      </c>
      <c r="F1394" s="46">
        <f>詳細表【係数】!I1371</f>
        <v>0</v>
      </c>
      <c r="G1394" s="46">
        <f>詳細表【係数】!AA1371</f>
        <v>0</v>
      </c>
      <c r="H1394" s="46">
        <f>詳細表【係数】!AE1371</f>
        <v>0</v>
      </c>
      <c r="I1394" s="46">
        <f>詳細表【係数】!M1371</f>
        <v>0</v>
      </c>
      <c r="J1394" s="46">
        <f>詳細表【係数】!N1371</f>
        <v>0</v>
      </c>
      <c r="K1394" s="46">
        <f>詳細表【係数】!O1371</f>
        <v>0</v>
      </c>
      <c r="L1394" s="46">
        <f>詳細表【係数】!AB1371</f>
        <v>0</v>
      </c>
      <c r="M1394" s="46">
        <f>詳細表【係数】!AF1371</f>
        <v>0</v>
      </c>
      <c r="N1394" s="46">
        <f>詳細表【係数】!U1371</f>
        <v>0</v>
      </c>
      <c r="O1394" s="46">
        <f>詳細表【係数】!V1371</f>
        <v>0</v>
      </c>
      <c r="P1394" s="46">
        <f>詳細表【係数】!W1371</f>
        <v>0</v>
      </c>
      <c r="Q1394" s="46">
        <f>詳細表【係数】!AC1371</f>
        <v>0</v>
      </c>
      <c r="R1394" s="46">
        <f>詳細表【係数】!AG1371</f>
        <v>0</v>
      </c>
      <c r="S1394" s="46">
        <f t="shared" si="115"/>
        <v>0</v>
      </c>
      <c r="T1394" s="46">
        <f t="shared" si="116"/>
        <v>0</v>
      </c>
      <c r="U1394" s="46">
        <f t="shared" si="117"/>
        <v>0</v>
      </c>
      <c r="V1394" s="46">
        <f t="shared" si="118"/>
        <v>0</v>
      </c>
      <c r="W1394" s="46">
        <f t="shared" si="119"/>
        <v>0</v>
      </c>
    </row>
    <row r="1395" spans="2:23" x14ac:dyDescent="0.15">
      <c r="B1395" s="155" t="s">
        <v>98</v>
      </c>
      <c r="C1395" s="41" t="s">
        <v>983</v>
      </c>
      <c r="D1395" s="67">
        <f>詳細表【係数】!G1372</f>
        <v>0</v>
      </c>
      <c r="E1395" s="67">
        <f>詳細表【係数】!H1372</f>
        <v>0</v>
      </c>
      <c r="F1395" s="67">
        <f>詳細表【係数】!I1372</f>
        <v>0</v>
      </c>
      <c r="G1395" s="67">
        <f>詳細表【係数】!AA1372</f>
        <v>0</v>
      </c>
      <c r="H1395" s="67">
        <f>詳細表【係数】!AE1372</f>
        <v>0</v>
      </c>
      <c r="I1395" s="67">
        <f>詳細表【係数】!M1372</f>
        <v>0</v>
      </c>
      <c r="J1395" s="67">
        <f>詳細表【係数】!N1372</f>
        <v>0</v>
      </c>
      <c r="K1395" s="67">
        <f>詳細表【係数】!O1372</f>
        <v>0</v>
      </c>
      <c r="L1395" s="67">
        <f>詳細表【係数】!AB1372</f>
        <v>0</v>
      </c>
      <c r="M1395" s="67">
        <f>詳細表【係数】!AF1372</f>
        <v>0</v>
      </c>
      <c r="N1395" s="67">
        <f>詳細表【係数】!U1372</f>
        <v>0</v>
      </c>
      <c r="O1395" s="67">
        <f>詳細表【係数】!V1372</f>
        <v>0</v>
      </c>
      <c r="P1395" s="67">
        <f>詳細表【係数】!W1372</f>
        <v>0</v>
      </c>
      <c r="Q1395" s="67">
        <f>詳細表【係数】!AC1372</f>
        <v>0</v>
      </c>
      <c r="R1395" s="67">
        <f>詳細表【係数】!AG1372</f>
        <v>0</v>
      </c>
      <c r="S1395" s="67">
        <f t="shared" ref="S1395:S1437" si="120">D1395+I1395+N1395</f>
        <v>0</v>
      </c>
      <c r="T1395" s="67">
        <f t="shared" ref="T1395:T1437" si="121">E1395+J1395+O1395</f>
        <v>0</v>
      </c>
      <c r="U1395" s="67">
        <f t="shared" ref="U1395:U1437" si="122">F1395+K1395+P1395</f>
        <v>0</v>
      </c>
      <c r="V1395" s="67">
        <f t="shared" ref="V1395:V1437" si="123">G1395+L1395+Q1395</f>
        <v>0</v>
      </c>
      <c r="W1395" s="67">
        <f t="shared" ref="W1395:W1437" si="124">H1395+M1395+R1395</f>
        <v>0</v>
      </c>
    </row>
    <row r="1396" spans="2:23" x14ac:dyDescent="0.15">
      <c r="B1396" s="162" t="s">
        <v>99</v>
      </c>
      <c r="C1396" s="116" t="s">
        <v>177</v>
      </c>
      <c r="D1396" s="46">
        <f>詳細表【係数】!G1373</f>
        <v>0</v>
      </c>
      <c r="E1396" s="46">
        <f>詳細表【係数】!H1373</f>
        <v>0</v>
      </c>
      <c r="F1396" s="46">
        <f>詳細表【係数】!I1373</f>
        <v>0</v>
      </c>
      <c r="G1396" s="46">
        <f>詳細表【係数】!AA1373</f>
        <v>0</v>
      </c>
      <c r="H1396" s="46">
        <f>詳細表【係数】!AE1373</f>
        <v>0</v>
      </c>
      <c r="I1396" s="46">
        <f>詳細表【係数】!M1373</f>
        <v>4.3241017509717157E-3</v>
      </c>
      <c r="J1396" s="46">
        <f>詳細表【係数】!N1373</f>
        <v>1.5825520847040251E-3</v>
      </c>
      <c r="K1396" s="46">
        <f>詳細表【係数】!O1373</f>
        <v>2.7696018388369183E-4</v>
      </c>
      <c r="L1396" s="46">
        <f>詳細表【係数】!AB1373</f>
        <v>2.6727152041204259E-11</v>
      </c>
      <c r="M1396" s="46">
        <f>詳細表【係数】!AF1373</f>
        <v>2.6727152041204259E-11</v>
      </c>
      <c r="N1396" s="46">
        <f>詳細表【係数】!U1373</f>
        <v>1.4395384436922019E-3</v>
      </c>
      <c r="O1396" s="46">
        <f>詳細表【係数】!V1373</f>
        <v>5.2684804758924451E-4</v>
      </c>
      <c r="P1396" s="46">
        <f>詳細表【係数】!W1373</f>
        <v>9.2202925609472718E-5</v>
      </c>
      <c r="Q1396" s="46">
        <f>詳細表【係数】!AC1373</f>
        <v>8.8977468777356967E-12</v>
      </c>
      <c r="R1396" s="46">
        <f>詳細表【係数】!AG1373</f>
        <v>8.8977468777356967E-12</v>
      </c>
      <c r="S1396" s="46">
        <f t="shared" si="120"/>
        <v>5.7636401946639174E-3</v>
      </c>
      <c r="T1396" s="46">
        <f t="shared" si="121"/>
        <v>2.1094001322932696E-3</v>
      </c>
      <c r="U1396" s="46">
        <f t="shared" si="122"/>
        <v>3.6916310949316458E-4</v>
      </c>
      <c r="V1396" s="46">
        <f t="shared" si="123"/>
        <v>3.5624898918939957E-11</v>
      </c>
      <c r="W1396" s="46">
        <f t="shared" si="124"/>
        <v>3.5624898918939957E-11</v>
      </c>
    </row>
    <row r="1397" spans="2:23" x14ac:dyDescent="0.15">
      <c r="B1397" s="155" t="s">
        <v>100</v>
      </c>
      <c r="C1397" s="41" t="s">
        <v>178</v>
      </c>
      <c r="D1397" s="46">
        <f>詳細表【係数】!G1374</f>
        <v>0</v>
      </c>
      <c r="E1397" s="46">
        <f>詳細表【係数】!H1374</f>
        <v>0</v>
      </c>
      <c r="F1397" s="46">
        <f>詳細表【係数】!I1374</f>
        <v>0</v>
      </c>
      <c r="G1397" s="46">
        <f>詳細表【係数】!AA1374</f>
        <v>0</v>
      </c>
      <c r="H1397" s="46">
        <f>詳細表【係数】!AE1374</f>
        <v>0</v>
      </c>
      <c r="I1397" s="46">
        <f>詳細表【係数】!M1374</f>
        <v>3.1393139050546373E-4</v>
      </c>
      <c r="J1397" s="46">
        <f>詳細表【係数】!N1374</f>
        <v>1.0082926082057363E-4</v>
      </c>
      <c r="K1397" s="46">
        <f>詳細表【係数】!O1374</f>
        <v>2.7509439660163247E-5</v>
      </c>
      <c r="L1397" s="46">
        <f>詳細表【係数】!AB1374</f>
        <v>1.992843031588082E-12</v>
      </c>
      <c r="M1397" s="46">
        <f>詳細表【係数】!AF1374</f>
        <v>1.992843031588082E-12</v>
      </c>
      <c r="N1397" s="46">
        <f>詳細表【係数】!U1374</f>
        <v>2.7530118478859023E-4</v>
      </c>
      <c r="O1397" s="46">
        <f>詳細表【係数】!V1374</f>
        <v>8.8421915758623662E-5</v>
      </c>
      <c r="P1397" s="46">
        <f>詳細表【係数】!W1374</f>
        <v>2.412432002775895E-5</v>
      </c>
      <c r="Q1397" s="46">
        <f>詳細表【係数】!AC1374</f>
        <v>1.7476176778962039E-12</v>
      </c>
      <c r="R1397" s="46">
        <f>詳細表【係数】!AG1374</f>
        <v>1.7476176778962039E-12</v>
      </c>
      <c r="S1397" s="46">
        <f t="shared" si="120"/>
        <v>5.8923257529405401E-4</v>
      </c>
      <c r="T1397" s="46">
        <f t="shared" si="121"/>
        <v>1.8925117657919729E-4</v>
      </c>
      <c r="U1397" s="46">
        <f t="shared" si="122"/>
        <v>5.1633759687922201E-5</v>
      </c>
      <c r="V1397" s="46">
        <f t="shared" si="123"/>
        <v>3.7404607094842857E-12</v>
      </c>
      <c r="W1397" s="46">
        <f t="shared" si="124"/>
        <v>3.7404607094842857E-12</v>
      </c>
    </row>
    <row r="1398" spans="2:23" x14ac:dyDescent="0.15">
      <c r="B1398" s="155" t="s">
        <v>101</v>
      </c>
      <c r="C1398" s="41" t="s">
        <v>179</v>
      </c>
      <c r="D1398" s="46">
        <f>詳細表【係数】!G1375</f>
        <v>0</v>
      </c>
      <c r="E1398" s="46">
        <f>詳細表【係数】!H1375</f>
        <v>0</v>
      </c>
      <c r="F1398" s="46">
        <f>詳細表【係数】!I1375</f>
        <v>0</v>
      </c>
      <c r="G1398" s="46">
        <f>詳細表【係数】!AA1375</f>
        <v>0</v>
      </c>
      <c r="H1398" s="46">
        <f>詳細表【係数】!AE1375</f>
        <v>0</v>
      </c>
      <c r="I1398" s="46">
        <f>詳細表【係数】!M1375</f>
        <v>8.311512827032778E-4</v>
      </c>
      <c r="J1398" s="46">
        <f>詳細表【係数】!N1375</f>
        <v>4.2369906221653144E-4</v>
      </c>
      <c r="K1398" s="46">
        <f>詳細表【係数】!O1375</f>
        <v>7.436566403144723E-5</v>
      </c>
      <c r="L1398" s="46">
        <f>詳細表【係数】!AB1375</f>
        <v>1.4067047168540876E-11</v>
      </c>
      <c r="M1398" s="46">
        <f>詳細表【係数】!AF1375</f>
        <v>1.4067047168540876E-11</v>
      </c>
      <c r="N1398" s="46">
        <f>詳細表【係数】!U1375</f>
        <v>6.2037028320286543E-4</v>
      </c>
      <c r="O1398" s="46">
        <f>詳細表【係数】!V1375</f>
        <v>3.162484528269639E-4</v>
      </c>
      <c r="P1398" s="46">
        <f>詳細表【係数】!W1375</f>
        <v>5.5506439099400463E-5</v>
      </c>
      <c r="Q1398" s="46">
        <f>詳細表【係数】!AC1375</f>
        <v>1.0499626502882078E-11</v>
      </c>
      <c r="R1398" s="46">
        <f>詳細表【係数】!AG1375</f>
        <v>1.0499626502882078E-11</v>
      </c>
      <c r="S1398" s="46">
        <f t="shared" si="120"/>
        <v>1.4515215659061432E-3</v>
      </c>
      <c r="T1398" s="46">
        <f t="shared" si="121"/>
        <v>7.399475150434954E-4</v>
      </c>
      <c r="U1398" s="46">
        <f t="shared" si="122"/>
        <v>1.298721031308477E-4</v>
      </c>
      <c r="V1398" s="46">
        <f t="shared" si="123"/>
        <v>2.4566673671422953E-11</v>
      </c>
      <c r="W1398" s="46">
        <f t="shared" si="124"/>
        <v>2.4566673671422953E-11</v>
      </c>
    </row>
    <row r="1399" spans="2:23" x14ac:dyDescent="0.15">
      <c r="B1399" s="155" t="s">
        <v>102</v>
      </c>
      <c r="C1399" s="41" t="s">
        <v>180</v>
      </c>
      <c r="D1399" s="46">
        <f>詳細表【係数】!G1376</f>
        <v>0</v>
      </c>
      <c r="E1399" s="46">
        <f>詳細表【係数】!H1376</f>
        <v>0</v>
      </c>
      <c r="F1399" s="46">
        <f>詳細表【係数】!I1376</f>
        <v>0</v>
      </c>
      <c r="G1399" s="46">
        <f>詳細表【係数】!AA1376</f>
        <v>0</v>
      </c>
      <c r="H1399" s="46">
        <f>詳細表【係数】!AE1376</f>
        <v>0</v>
      </c>
      <c r="I1399" s="46">
        <f>詳細表【係数】!M1376</f>
        <v>2.379686560409124E-4</v>
      </c>
      <c r="J1399" s="46">
        <f>詳細表【係数】!N1376</f>
        <v>1.5019522275506165E-4</v>
      </c>
      <c r="K1399" s="46">
        <f>詳細表【係数】!O1376</f>
        <v>1.0596341367391407E-4</v>
      </c>
      <c r="L1399" s="46">
        <f>詳細表【係数】!AB1376</f>
        <v>1.5681349723458039E-11</v>
      </c>
      <c r="M1399" s="46">
        <f>詳細表【係数】!AF1376</f>
        <v>1.5231843384128776E-11</v>
      </c>
      <c r="N1399" s="46">
        <f>詳細表【係数】!U1376</f>
        <v>1.0829447909756607E-4</v>
      </c>
      <c r="O1399" s="46">
        <f>詳細表【係数】!V1376</f>
        <v>6.8350654585391758E-5</v>
      </c>
      <c r="P1399" s="46">
        <f>詳細表【係数】!W1376</f>
        <v>4.8221698093061335E-5</v>
      </c>
      <c r="Q1399" s="46">
        <f>詳細表【係数】!AC1376</f>
        <v>7.1362490678465189E-12</v>
      </c>
      <c r="R1399" s="46">
        <f>詳細表【係数】!AG1376</f>
        <v>6.9316882837559145E-12</v>
      </c>
      <c r="S1399" s="46">
        <f t="shared" si="120"/>
        <v>3.4626313513847845E-4</v>
      </c>
      <c r="T1399" s="46">
        <f t="shared" si="121"/>
        <v>2.1854587734045341E-4</v>
      </c>
      <c r="U1399" s="46">
        <f t="shared" si="122"/>
        <v>1.5418511176697541E-4</v>
      </c>
      <c r="V1399" s="46">
        <f t="shared" si="123"/>
        <v>2.2817598791304556E-11</v>
      </c>
      <c r="W1399" s="46">
        <f t="shared" si="124"/>
        <v>2.2163531667884691E-11</v>
      </c>
    </row>
    <row r="1400" spans="2:23" x14ac:dyDescent="0.15">
      <c r="B1400" s="163" t="s">
        <v>103</v>
      </c>
      <c r="C1400" s="62" t="s">
        <v>181</v>
      </c>
      <c r="D1400" s="67">
        <f>詳細表【係数】!G1377</f>
        <v>0.21312469850684668</v>
      </c>
      <c r="E1400" s="67">
        <f>詳細表【係数】!H1377</f>
        <v>0.14711786129603682</v>
      </c>
      <c r="F1400" s="67">
        <f>詳細表【係数】!I1377</f>
        <v>9.7173810457678547E-2</v>
      </c>
      <c r="G1400" s="67">
        <f>詳細表【係数】!AA1377</f>
        <v>2.6872552622809868E-8</v>
      </c>
      <c r="H1400" s="67">
        <f>詳細表【係数】!AE1377</f>
        <v>2.5334496925641767E-8</v>
      </c>
      <c r="I1400" s="67">
        <f>詳細表【係数】!M1377</f>
        <v>4.6383919336721686E-3</v>
      </c>
      <c r="J1400" s="67">
        <f>詳細表【係数】!N1377</f>
        <v>3.2018358543869857E-3</v>
      </c>
      <c r="K1400" s="67">
        <f>詳細表【係数】!O1377</f>
        <v>2.1148661874897836E-3</v>
      </c>
      <c r="L1400" s="67">
        <f>詳細表【係数】!AB1377</f>
        <v>5.8484742592524009E-10</v>
      </c>
      <c r="M1400" s="67">
        <f>詳細表【係数】!AF1377</f>
        <v>5.5137357146696006E-10</v>
      </c>
      <c r="N1400" s="67">
        <f>詳細表【係数】!U1377</f>
        <v>6.9522642167970479E-3</v>
      </c>
      <c r="O1400" s="67">
        <f>詳細表【係数】!V1377</f>
        <v>4.7990788956226507E-3</v>
      </c>
      <c r="P1400" s="67">
        <f>詳細表【係数】!W1377</f>
        <v>3.1698719575339799E-3</v>
      </c>
      <c r="Q1400" s="67">
        <f>詳細表【係数】!AC1377</f>
        <v>8.7659988411692634E-10</v>
      </c>
      <c r="R1400" s="67">
        <f>詳細表【係数】!AG1377</f>
        <v>8.2642752182490852E-10</v>
      </c>
      <c r="S1400" s="67">
        <f t="shared" si="120"/>
        <v>0.22471535465731587</v>
      </c>
      <c r="T1400" s="67">
        <f t="shared" si="121"/>
        <v>0.15511877604604646</v>
      </c>
      <c r="U1400" s="67">
        <f t="shared" si="122"/>
        <v>0.1024585486027023</v>
      </c>
      <c r="V1400" s="67">
        <f t="shared" si="123"/>
        <v>2.8333999932852033E-8</v>
      </c>
      <c r="W1400" s="67">
        <f t="shared" si="124"/>
        <v>2.6712298018933635E-8</v>
      </c>
    </row>
    <row r="1401" spans="2:23" x14ac:dyDescent="0.15">
      <c r="B1401" s="155" t="s">
        <v>104</v>
      </c>
      <c r="C1401" s="41" t="s">
        <v>182</v>
      </c>
      <c r="D1401" s="46">
        <f>詳細表【係数】!G1378</f>
        <v>0</v>
      </c>
      <c r="E1401" s="46">
        <f>詳細表【係数】!H1378</f>
        <v>0</v>
      </c>
      <c r="F1401" s="46">
        <f>詳細表【係数】!I1378</f>
        <v>0</v>
      </c>
      <c r="G1401" s="46">
        <f>詳細表【係数】!AA1378</f>
        <v>0</v>
      </c>
      <c r="H1401" s="46">
        <f>詳細表【係数】!AE1378</f>
        <v>0</v>
      </c>
      <c r="I1401" s="46">
        <f>詳細表【係数】!M1378</f>
        <v>3.2659974273283343E-3</v>
      </c>
      <c r="J1401" s="46">
        <f>詳細表【係数】!N1378</f>
        <v>2.2119946967330958E-3</v>
      </c>
      <c r="K1401" s="46">
        <f>詳細表【係数】!O1378</f>
        <v>1.0329907727338933E-3</v>
      </c>
      <c r="L1401" s="46">
        <f>詳細表【係数】!AB1378</f>
        <v>1.5841302320235794E-10</v>
      </c>
      <c r="M1401" s="46">
        <f>詳細表【係数】!AF1378</f>
        <v>1.5156250030803085E-10</v>
      </c>
      <c r="N1401" s="46">
        <f>詳細表【係数】!U1378</f>
        <v>3.6781784163231568E-3</v>
      </c>
      <c r="O1401" s="46">
        <f>詳細表【係数】!V1378</f>
        <v>2.4911566318043606E-3</v>
      </c>
      <c r="P1401" s="46">
        <f>詳細表【係数】!W1378</f>
        <v>1.163358039641473E-3</v>
      </c>
      <c r="Q1401" s="46">
        <f>詳細表【係数】!AC1378</f>
        <v>1.7840533428835301E-10</v>
      </c>
      <c r="R1401" s="46">
        <f>詳細表【係数】!AG1378</f>
        <v>1.7069024999600144E-10</v>
      </c>
      <c r="S1401" s="46">
        <f t="shared" si="120"/>
        <v>6.944175843651491E-3</v>
      </c>
      <c r="T1401" s="46">
        <f t="shared" si="121"/>
        <v>4.7031513285374568E-3</v>
      </c>
      <c r="U1401" s="46">
        <f t="shared" si="122"/>
        <v>2.1963488123753665E-3</v>
      </c>
      <c r="V1401" s="46">
        <f t="shared" si="123"/>
        <v>3.3681835749071092E-10</v>
      </c>
      <c r="W1401" s="46">
        <f t="shared" si="124"/>
        <v>3.222527503040323E-10</v>
      </c>
    </row>
    <row r="1402" spans="2:23" x14ac:dyDescent="0.15">
      <c r="B1402" s="155" t="s">
        <v>105</v>
      </c>
      <c r="C1402" s="41" t="s">
        <v>183</v>
      </c>
      <c r="D1402" s="46">
        <f>詳細表【係数】!G1379</f>
        <v>0</v>
      </c>
      <c r="E1402" s="46">
        <f>詳細表【係数】!H1379</f>
        <v>0</v>
      </c>
      <c r="F1402" s="46">
        <f>詳細表【係数】!I1379</f>
        <v>0</v>
      </c>
      <c r="G1402" s="46">
        <f>詳細表【係数】!AA1379</f>
        <v>0</v>
      </c>
      <c r="H1402" s="46">
        <f>詳細表【係数】!AE1379</f>
        <v>0</v>
      </c>
      <c r="I1402" s="46">
        <f>詳細表【係数】!M1379</f>
        <v>4.5042537929185847E-3</v>
      </c>
      <c r="J1402" s="46">
        <f>詳細表【係数】!N1379</f>
        <v>3.2210682574385281E-3</v>
      </c>
      <c r="K1402" s="46">
        <f>詳細表【係数】!O1379</f>
        <v>8.5562856207301258E-4</v>
      </c>
      <c r="L1402" s="46">
        <f>詳細表【係数】!AB1379</f>
        <v>1.7798379813148408E-10</v>
      </c>
      <c r="M1402" s="46">
        <f>詳細表【係数】!AF1379</f>
        <v>1.6138821729629868E-10</v>
      </c>
      <c r="N1402" s="46">
        <f>詳細表【係数】!U1379</f>
        <v>6.7231800553599786E-4</v>
      </c>
      <c r="O1402" s="46">
        <f>詳細表【係数】!V1379</f>
        <v>4.8078600498511624E-4</v>
      </c>
      <c r="P1402" s="46">
        <f>詳細表【係数】!W1379</f>
        <v>1.27713604690072E-4</v>
      </c>
      <c r="Q1402" s="46">
        <f>詳細表【係数】!AC1379</f>
        <v>2.656637873416649E-11</v>
      </c>
      <c r="R1402" s="46">
        <f>詳細表【係数】!AG1379</f>
        <v>2.4089274130210848E-11</v>
      </c>
      <c r="S1402" s="46">
        <f t="shared" si="120"/>
        <v>5.1765717984545824E-3</v>
      </c>
      <c r="T1402" s="46">
        <f t="shared" si="121"/>
        <v>3.7018542624236445E-3</v>
      </c>
      <c r="U1402" s="46">
        <f t="shared" si="122"/>
        <v>9.8334216676308457E-4</v>
      </c>
      <c r="V1402" s="46">
        <f t="shared" si="123"/>
        <v>2.0455017686565057E-10</v>
      </c>
      <c r="W1402" s="46">
        <f t="shared" si="124"/>
        <v>1.8547749142650952E-10</v>
      </c>
    </row>
    <row r="1403" spans="2:23" x14ac:dyDescent="0.15">
      <c r="B1403" s="155" t="s">
        <v>106</v>
      </c>
      <c r="C1403" s="41" t="s">
        <v>211</v>
      </c>
      <c r="D1403" s="46">
        <f>詳細表【係数】!G1380</f>
        <v>0</v>
      </c>
      <c r="E1403" s="46">
        <f>詳細表【係数】!H1380</f>
        <v>0</v>
      </c>
      <c r="F1403" s="46">
        <f>詳細表【係数】!I1380</f>
        <v>0</v>
      </c>
      <c r="G1403" s="46">
        <f>詳細表【係数】!AA1380</f>
        <v>0</v>
      </c>
      <c r="H1403" s="46">
        <f>詳細表【係数】!AE1380</f>
        <v>0</v>
      </c>
      <c r="I1403" s="46">
        <f>詳細表【係数】!M1380</f>
        <v>0</v>
      </c>
      <c r="J1403" s="46">
        <f>詳細表【係数】!N1380</f>
        <v>0</v>
      </c>
      <c r="K1403" s="46">
        <f>詳細表【係数】!O1380</f>
        <v>0</v>
      </c>
      <c r="L1403" s="46">
        <f>詳細表【係数】!AB1380</f>
        <v>0</v>
      </c>
      <c r="M1403" s="46">
        <f>詳細表【係数】!AF1380</f>
        <v>0</v>
      </c>
      <c r="N1403" s="46">
        <f>詳細表【係数】!U1380</f>
        <v>3.4367819634888099E-3</v>
      </c>
      <c r="O1403" s="46">
        <f>詳細表【係数】!V1380</f>
        <v>2.5545222261655269E-3</v>
      </c>
      <c r="P1403" s="46">
        <f>詳細表【係数】!W1380</f>
        <v>6.9644181812880885E-4</v>
      </c>
      <c r="Q1403" s="46">
        <f>詳細表【係数】!AC1380</f>
        <v>1.147689404060282E-10</v>
      </c>
      <c r="R1403" s="46">
        <f>詳細表【係数】!AG1380</f>
        <v>7.354910969682088E-11</v>
      </c>
      <c r="S1403" s="46">
        <f t="shared" si="120"/>
        <v>3.4367819634888099E-3</v>
      </c>
      <c r="T1403" s="46">
        <f t="shared" si="121"/>
        <v>2.5545222261655269E-3</v>
      </c>
      <c r="U1403" s="46">
        <f t="shared" si="122"/>
        <v>6.9644181812880885E-4</v>
      </c>
      <c r="V1403" s="46">
        <f t="shared" si="123"/>
        <v>1.147689404060282E-10</v>
      </c>
      <c r="W1403" s="46">
        <f t="shared" si="124"/>
        <v>7.354910969682088E-11</v>
      </c>
    </row>
    <row r="1404" spans="2:23" x14ac:dyDescent="0.15">
      <c r="B1404" s="155" t="s">
        <v>107</v>
      </c>
      <c r="C1404" s="41" t="s">
        <v>984</v>
      </c>
      <c r="D1404" s="46">
        <f>詳細表【係数】!G1381</f>
        <v>0</v>
      </c>
      <c r="E1404" s="46">
        <f>詳細表【係数】!H1381</f>
        <v>0</v>
      </c>
      <c r="F1404" s="46">
        <f>詳細表【係数】!I1381</f>
        <v>0</v>
      </c>
      <c r="G1404" s="46">
        <f>詳細表【係数】!AA1381</f>
        <v>0</v>
      </c>
      <c r="H1404" s="46">
        <f>詳細表【係数】!AE1381</f>
        <v>0</v>
      </c>
      <c r="I1404" s="46">
        <f>詳細表【係数】!M1381</f>
        <v>0</v>
      </c>
      <c r="J1404" s="46">
        <f>詳細表【係数】!N1381</f>
        <v>0</v>
      </c>
      <c r="K1404" s="46">
        <f>詳細表【係数】!O1381</f>
        <v>0</v>
      </c>
      <c r="L1404" s="46">
        <f>詳細表【係数】!AB1381</f>
        <v>0</v>
      </c>
      <c r="M1404" s="46">
        <f>詳細表【係数】!AF1381</f>
        <v>0</v>
      </c>
      <c r="N1404" s="46">
        <f>詳細表【係数】!U1381</f>
        <v>0</v>
      </c>
      <c r="O1404" s="46">
        <f>詳細表【係数】!V1381</f>
        <v>0</v>
      </c>
      <c r="P1404" s="46">
        <f>詳細表【係数】!W1381</f>
        <v>0</v>
      </c>
      <c r="Q1404" s="46">
        <f>詳細表【係数】!AC1381</f>
        <v>0</v>
      </c>
      <c r="R1404" s="46">
        <f>詳細表【係数】!AG1381</f>
        <v>0</v>
      </c>
      <c r="S1404" s="46">
        <f t="shared" si="120"/>
        <v>0</v>
      </c>
      <c r="T1404" s="46">
        <f t="shared" si="121"/>
        <v>0</v>
      </c>
      <c r="U1404" s="46">
        <f t="shared" si="122"/>
        <v>0</v>
      </c>
      <c r="V1404" s="46">
        <f t="shared" si="123"/>
        <v>0</v>
      </c>
      <c r="W1404" s="46">
        <f t="shared" si="124"/>
        <v>0</v>
      </c>
    </row>
    <row r="1405" spans="2:23" x14ac:dyDescent="0.15">
      <c r="B1405" s="155" t="s">
        <v>108</v>
      </c>
      <c r="C1405" s="41" t="s">
        <v>184</v>
      </c>
      <c r="D1405" s="67">
        <f>詳細表【係数】!G1382</f>
        <v>1.8298508461922033E-4</v>
      </c>
      <c r="E1405" s="67">
        <f>詳細表【係数】!H1382</f>
        <v>1.2506454256493559E-4</v>
      </c>
      <c r="F1405" s="67">
        <f>詳細表【係数】!I1382</f>
        <v>4.3424488222977179E-5</v>
      </c>
      <c r="G1405" s="67">
        <f>詳細表【係数】!AA1382</f>
        <v>4.9827016007898103E-12</v>
      </c>
      <c r="H1405" s="67">
        <f>詳細表【係数】!AE1382</f>
        <v>4.9827016007898103E-12</v>
      </c>
      <c r="I1405" s="67">
        <f>詳細表【係数】!M1382</f>
        <v>3.9388855571472034E-4</v>
      </c>
      <c r="J1405" s="67">
        <f>詳細表【係数】!N1382</f>
        <v>2.6921042304914908E-4</v>
      </c>
      <c r="K1405" s="67">
        <f>詳細表【係数】!O1382</f>
        <v>9.3474334175337243E-5</v>
      </c>
      <c r="L1405" s="67">
        <f>詳細表【係数】!AB1382</f>
        <v>1.0725623572962917E-11</v>
      </c>
      <c r="M1405" s="67">
        <f>詳細表【係数】!AF1382</f>
        <v>1.0725623572962917E-11</v>
      </c>
      <c r="N1405" s="67">
        <f>詳細表【係数】!U1382</f>
        <v>6.3826815507933218E-4</v>
      </c>
      <c r="O1405" s="67">
        <f>詳細表【係数】!V1382</f>
        <v>4.3623618293737944E-4</v>
      </c>
      <c r="P1405" s="67">
        <f>詳細表【係数】!W1382</f>
        <v>1.5146845460666883E-4</v>
      </c>
      <c r="Q1405" s="67">
        <f>詳細表【係数】!AC1382</f>
        <v>1.7380103764549647E-11</v>
      </c>
      <c r="R1405" s="67">
        <f>詳細表【係数】!AG1382</f>
        <v>1.7380103764549647E-11</v>
      </c>
      <c r="S1405" s="67">
        <f t="shared" si="120"/>
        <v>1.2151417954132729E-3</v>
      </c>
      <c r="T1405" s="67">
        <f t="shared" si="121"/>
        <v>8.3051114855146413E-4</v>
      </c>
      <c r="U1405" s="67">
        <f t="shared" si="122"/>
        <v>2.8836727700498328E-4</v>
      </c>
      <c r="V1405" s="67">
        <f t="shared" si="123"/>
        <v>3.3088428938302372E-11</v>
      </c>
      <c r="W1405" s="67">
        <f t="shared" si="124"/>
        <v>3.3088428938302372E-11</v>
      </c>
    </row>
    <row r="1406" spans="2:23" x14ac:dyDescent="0.15">
      <c r="B1406" s="162" t="s">
        <v>109</v>
      </c>
      <c r="C1406" s="116" t="s">
        <v>985</v>
      </c>
      <c r="D1406" s="46">
        <f>詳細表【係数】!G1383</f>
        <v>1.7059902352713339E-2</v>
      </c>
      <c r="E1406" s="46">
        <f>詳細表【係数】!H1383</f>
        <v>1.2899479957876544E-2</v>
      </c>
      <c r="F1406" s="46">
        <f>詳細表【係数】!I1383</f>
        <v>1.1040361027014322E-2</v>
      </c>
      <c r="G1406" s="46">
        <f>詳細表【係数】!AA1383</f>
        <v>2.8250355652417361E-9</v>
      </c>
      <c r="H1406" s="46">
        <f>詳細表【係数】!AE1383</f>
        <v>2.6339879042341308E-9</v>
      </c>
      <c r="I1406" s="46">
        <f>詳細表【係数】!M1383</f>
        <v>9.7796878641250593E-4</v>
      </c>
      <c r="J1406" s="46">
        <f>詳細表【係数】!N1383</f>
        <v>7.3947016219295838E-4</v>
      </c>
      <c r="K1406" s="46">
        <f>詳細表【係数】!O1383</f>
        <v>6.3289509235836061E-4</v>
      </c>
      <c r="L1406" s="46">
        <f>詳細表【係数】!AB1383</f>
        <v>1.6194680052621824E-10</v>
      </c>
      <c r="M1406" s="46">
        <f>詳細表【係数】!AF1383</f>
        <v>1.5099488267114098E-10</v>
      </c>
      <c r="N1406" s="46">
        <f>詳細表【係数】!U1383</f>
        <v>4.3200005951041958E-4</v>
      </c>
      <c r="O1406" s="46">
        <f>詳細表【係数】!V1383</f>
        <v>3.2664759705203266E-4</v>
      </c>
      <c r="P1406" s="46">
        <f>詳細表【係数】!W1383</f>
        <v>2.7956998358364787E-4</v>
      </c>
      <c r="Q1406" s="46">
        <f>詳細表【係数】!AC1383</f>
        <v>7.1537076067107584E-11</v>
      </c>
      <c r="R1406" s="46">
        <f>詳細表【係数】!AG1383</f>
        <v>6.6699264031713059E-11</v>
      </c>
      <c r="S1406" s="46">
        <f t="shared" si="120"/>
        <v>1.8469871198636266E-2</v>
      </c>
      <c r="T1406" s="46">
        <f t="shared" si="121"/>
        <v>1.3965597717121534E-2</v>
      </c>
      <c r="U1406" s="46">
        <f t="shared" si="122"/>
        <v>1.1952826102956329E-2</v>
      </c>
      <c r="V1406" s="46">
        <f t="shared" si="123"/>
        <v>3.0585194418350616E-9</v>
      </c>
      <c r="W1406" s="46">
        <f t="shared" si="124"/>
        <v>2.8516820509369852E-9</v>
      </c>
    </row>
    <row r="1407" spans="2:23" x14ac:dyDescent="0.15">
      <c r="B1407" s="155" t="s">
        <v>110</v>
      </c>
      <c r="C1407" s="41" t="s">
        <v>212</v>
      </c>
      <c r="D1407" s="46">
        <f>詳細表【係数】!G1384</f>
        <v>0</v>
      </c>
      <c r="E1407" s="46">
        <f>詳細表【係数】!H1384</f>
        <v>0</v>
      </c>
      <c r="F1407" s="46">
        <f>詳細表【係数】!I1384</f>
        <v>0</v>
      </c>
      <c r="G1407" s="46">
        <f>詳細表【係数】!AA1384</f>
        <v>0</v>
      </c>
      <c r="H1407" s="46">
        <f>詳細表【係数】!AE1384</f>
        <v>0</v>
      </c>
      <c r="I1407" s="46">
        <f>詳細表【係数】!M1384</f>
        <v>8.1043982879353913E-3</v>
      </c>
      <c r="J1407" s="46">
        <f>詳細表【係数】!N1384</f>
        <v>1.624776800205586E-5</v>
      </c>
      <c r="K1407" s="46">
        <f>詳細表【係数】!O1384</f>
        <v>0</v>
      </c>
      <c r="L1407" s="46">
        <f>詳細表【係数】!AB1384</f>
        <v>0</v>
      </c>
      <c r="M1407" s="46">
        <f>詳細表【係数】!AF1384</f>
        <v>0</v>
      </c>
      <c r="N1407" s="46">
        <f>詳細表【係数】!U1384</f>
        <v>4.6198292168243631E-4</v>
      </c>
      <c r="O1407" s="46">
        <f>詳細表【係数】!V1384</f>
        <v>9.2618736958945557E-7</v>
      </c>
      <c r="P1407" s="46">
        <f>詳細表【係数】!W1384</f>
        <v>0</v>
      </c>
      <c r="Q1407" s="46">
        <f>詳細表【係数】!AC1384</f>
        <v>0</v>
      </c>
      <c r="R1407" s="46">
        <f>詳細表【係数】!AG1384</f>
        <v>0</v>
      </c>
      <c r="S1407" s="46">
        <f t="shared" si="120"/>
        <v>8.566381209617828E-3</v>
      </c>
      <c r="T1407" s="46">
        <f t="shared" si="121"/>
        <v>1.7173955371645317E-5</v>
      </c>
      <c r="U1407" s="46">
        <f t="shared" si="122"/>
        <v>0</v>
      </c>
      <c r="V1407" s="46">
        <f t="shared" si="123"/>
        <v>0</v>
      </c>
      <c r="W1407" s="46">
        <f t="shared" si="124"/>
        <v>0</v>
      </c>
    </row>
    <row r="1408" spans="2:23" x14ac:dyDescent="0.15">
      <c r="B1408" s="155" t="s">
        <v>111</v>
      </c>
      <c r="C1408" s="41" t="s">
        <v>186</v>
      </c>
      <c r="D1408" s="46">
        <f>詳細表【係数】!G1385</f>
        <v>2.0719323709276678E-3</v>
      </c>
      <c r="E1408" s="46">
        <f>詳細表【係数】!H1385</f>
        <v>5.766139603817957E-4</v>
      </c>
      <c r="F1408" s="46">
        <f>詳細表【係数】!I1385</f>
        <v>2.2424373828367305E-4</v>
      </c>
      <c r="G1408" s="46">
        <f>詳細表【係数】!AA1385</f>
        <v>1.8933663799995649E-11</v>
      </c>
      <c r="H1408" s="46">
        <f>詳細表【係数】!AE1385</f>
        <v>1.8480162870654437E-11</v>
      </c>
      <c r="I1408" s="46">
        <f>詳細表【係数】!M1385</f>
        <v>1.028293406954419E-4</v>
      </c>
      <c r="J1408" s="46">
        <f>詳細表【係数】!N1385</f>
        <v>2.8617166377539862E-5</v>
      </c>
      <c r="K1408" s="46">
        <f>詳細表【係数】!O1385</f>
        <v>1.1129144988678937E-5</v>
      </c>
      <c r="L1408" s="46">
        <f>詳細表【係数】!AB1385</f>
        <v>9.3967167694329922E-13</v>
      </c>
      <c r="M1408" s="46">
        <f>詳細表【係数】!AF1385</f>
        <v>9.1716457090872947E-13</v>
      </c>
      <c r="N1408" s="46">
        <f>詳細表【係数】!U1385</f>
        <v>5.7910166492019943E-6</v>
      </c>
      <c r="O1408" s="46">
        <f>詳細表【係数】!V1385</f>
        <v>1.6116264659923354E-6</v>
      </c>
      <c r="P1408" s="46">
        <f>詳細表【係数】!W1385</f>
        <v>6.2675753325801003E-7</v>
      </c>
      <c r="Q1408" s="46">
        <f>詳細表【係数】!AC1385</f>
        <v>5.2919276630190585E-14</v>
      </c>
      <c r="R1408" s="46">
        <f>詳細表【係数】!AG1385</f>
        <v>5.1651749046233926E-14</v>
      </c>
      <c r="S1408" s="46">
        <f t="shared" si="120"/>
        <v>2.1805527282723119E-3</v>
      </c>
      <c r="T1408" s="46">
        <f t="shared" si="121"/>
        <v>6.0684275322532794E-4</v>
      </c>
      <c r="U1408" s="46">
        <f t="shared" si="122"/>
        <v>2.3599964080560999E-4</v>
      </c>
      <c r="V1408" s="46">
        <f t="shared" si="123"/>
        <v>1.9926254753569139E-11</v>
      </c>
      <c r="W1408" s="46">
        <f t="shared" si="124"/>
        <v>1.94489791906094E-11</v>
      </c>
    </row>
    <row r="1409" spans="2:23" x14ac:dyDescent="0.15">
      <c r="B1409" s="155" t="s">
        <v>112</v>
      </c>
      <c r="C1409" s="41" t="s">
        <v>187</v>
      </c>
      <c r="D1409" s="46">
        <f>詳細表【係数】!G1386</f>
        <v>0</v>
      </c>
      <c r="E1409" s="46">
        <f>詳細表【係数】!H1386</f>
        <v>0</v>
      </c>
      <c r="F1409" s="46">
        <f>詳細表【係数】!I1386</f>
        <v>0</v>
      </c>
      <c r="G1409" s="46">
        <f>詳細表【係数】!AA1386</f>
        <v>0</v>
      </c>
      <c r="H1409" s="46">
        <f>詳細表【係数】!AE1386</f>
        <v>0</v>
      </c>
      <c r="I1409" s="46">
        <f>詳細表【係数】!M1386</f>
        <v>0</v>
      </c>
      <c r="J1409" s="46">
        <f>詳細表【係数】!N1386</f>
        <v>0</v>
      </c>
      <c r="K1409" s="46">
        <f>詳細表【係数】!O1386</f>
        <v>0</v>
      </c>
      <c r="L1409" s="46">
        <f>詳細表【係数】!AB1386</f>
        <v>0</v>
      </c>
      <c r="M1409" s="46">
        <f>詳細表【係数】!AF1386</f>
        <v>0</v>
      </c>
      <c r="N1409" s="46">
        <f>詳細表【係数】!U1386</f>
        <v>0</v>
      </c>
      <c r="O1409" s="46">
        <f>詳細表【係数】!V1386</f>
        <v>0</v>
      </c>
      <c r="P1409" s="46">
        <f>詳細表【係数】!W1386</f>
        <v>0</v>
      </c>
      <c r="Q1409" s="46">
        <f>詳細表【係数】!AC1386</f>
        <v>0</v>
      </c>
      <c r="R1409" s="46">
        <f>詳細表【係数】!AG1386</f>
        <v>0</v>
      </c>
      <c r="S1409" s="46">
        <f t="shared" si="120"/>
        <v>0</v>
      </c>
      <c r="T1409" s="46">
        <f t="shared" si="121"/>
        <v>0</v>
      </c>
      <c r="U1409" s="46">
        <f t="shared" si="122"/>
        <v>0</v>
      </c>
      <c r="V1409" s="46">
        <f t="shared" si="123"/>
        <v>0</v>
      </c>
      <c r="W1409" s="46">
        <f t="shared" si="124"/>
        <v>0</v>
      </c>
    </row>
    <row r="1410" spans="2:23" x14ac:dyDescent="0.15">
      <c r="B1410" s="163" t="s">
        <v>113</v>
      </c>
      <c r="C1410" s="62" t="s">
        <v>986</v>
      </c>
      <c r="D1410" s="67">
        <f>詳細表【係数】!G1387</f>
        <v>1.270420169364819E-4</v>
      </c>
      <c r="E1410" s="67">
        <f>詳細表【係数】!H1387</f>
        <v>8.7157401845840761E-5</v>
      </c>
      <c r="F1410" s="67">
        <f>詳細表【係数】!I1387</f>
        <v>7.8042445485058235E-5</v>
      </c>
      <c r="G1410" s="67">
        <f>詳細表【係数】!AA1387</f>
        <v>9.0450626945068004E-12</v>
      </c>
      <c r="H1410" s="67">
        <f>詳細表【係数】!AE1387</f>
        <v>9.0450626945068004E-12</v>
      </c>
      <c r="I1410" s="67">
        <f>詳細表【係数】!M1387</f>
        <v>1.7269027300615565E-5</v>
      </c>
      <c r="J1410" s="67">
        <f>詳細表【係数】!N1387</f>
        <v>1.1847446917338166E-5</v>
      </c>
      <c r="K1410" s="67">
        <f>詳細表【係数】!O1387</f>
        <v>1.0608436123633807E-5</v>
      </c>
      <c r="L1410" s="67">
        <f>詳細表【係数】!AB1387</f>
        <v>1.2295100343480338E-12</v>
      </c>
      <c r="M1410" s="67">
        <f>詳細表【係数】!AF1387</f>
        <v>1.2295100343480338E-12</v>
      </c>
      <c r="N1410" s="67">
        <f>詳細表【係数】!U1387</f>
        <v>4.6962019866931214E-6</v>
      </c>
      <c r="O1410" s="67">
        <f>詳細表【係数】!V1387</f>
        <v>3.2218377319063905E-6</v>
      </c>
      <c r="P1410" s="67">
        <f>詳細表【係数】!W1387</f>
        <v>2.8848966379096707E-6</v>
      </c>
      <c r="Q1410" s="67">
        <f>詳細表【係数】!AC1387</f>
        <v>3.3435742300080471E-13</v>
      </c>
      <c r="R1410" s="67">
        <f>詳細表【係数】!AG1387</f>
        <v>3.3435742300080471E-13</v>
      </c>
      <c r="S1410" s="67">
        <f t="shared" si="120"/>
        <v>1.4900724622379059E-4</v>
      </c>
      <c r="T1410" s="67">
        <f t="shared" si="121"/>
        <v>1.0222668649508531E-4</v>
      </c>
      <c r="U1410" s="67">
        <f t="shared" si="122"/>
        <v>9.1535778246601708E-5</v>
      </c>
      <c r="V1410" s="67">
        <f t="shared" si="123"/>
        <v>1.0608930151855638E-11</v>
      </c>
      <c r="W1410" s="67">
        <f t="shared" si="124"/>
        <v>1.0608930151855638E-11</v>
      </c>
    </row>
    <row r="1411" spans="2:23" x14ac:dyDescent="0.15">
      <c r="B1411" s="155" t="s">
        <v>114</v>
      </c>
      <c r="C1411" s="41" t="s">
        <v>189</v>
      </c>
      <c r="D1411" s="46">
        <f>詳細表【係数】!G1388</f>
        <v>3.2655073505986481E-4</v>
      </c>
      <c r="E1411" s="46">
        <f>詳細表【係数】!H1388</f>
        <v>2.0890204100398923E-4</v>
      </c>
      <c r="F1411" s="46">
        <f>詳細表【係数】!I1388</f>
        <v>6.6499126611421706E-5</v>
      </c>
      <c r="G1411" s="46">
        <f>詳細表【係数】!AA1388</f>
        <v>1.6076343879870266E-11</v>
      </c>
      <c r="H1411" s="46">
        <f>詳細表【係数】!AE1388</f>
        <v>1.6076343879870266E-11</v>
      </c>
      <c r="I1411" s="46">
        <f>詳細表【係数】!M1388</f>
        <v>7.3574612758615601E-5</v>
      </c>
      <c r="J1411" s="46">
        <f>詳細表【係数】!N1388</f>
        <v>4.7067377657365445E-5</v>
      </c>
      <c r="K1411" s="46">
        <f>詳細表【係数】!O1388</f>
        <v>1.4982809603305772E-5</v>
      </c>
      <c r="L1411" s="46">
        <f>詳細表【係数】!AB1388</f>
        <v>3.6221347819626142E-12</v>
      </c>
      <c r="M1411" s="46">
        <f>詳細表【係数】!AF1388</f>
        <v>3.6221347819626142E-12</v>
      </c>
      <c r="N1411" s="46">
        <f>詳細表【係数】!U1388</f>
        <v>1.2951505319380391E-5</v>
      </c>
      <c r="O1411" s="46">
        <f>詳細表【係数】!V1388</f>
        <v>8.2853768336996217E-6</v>
      </c>
      <c r="P1411" s="46">
        <f>詳細表【係数】!W1388</f>
        <v>2.6374578268338225E-6</v>
      </c>
      <c r="Q1411" s="46">
        <f>詳細表【係数】!AC1388</f>
        <v>6.3761256956949609E-13</v>
      </c>
      <c r="R1411" s="46">
        <f>詳細表【係数】!AG1388</f>
        <v>6.3761256956949609E-13</v>
      </c>
      <c r="S1411" s="46">
        <f t="shared" si="120"/>
        <v>4.1307685313786077E-4</v>
      </c>
      <c r="T1411" s="46">
        <f t="shared" si="121"/>
        <v>2.6425479549505428E-4</v>
      </c>
      <c r="U1411" s="46">
        <f t="shared" si="122"/>
        <v>8.4119394041561301E-5</v>
      </c>
      <c r="V1411" s="46">
        <f t="shared" si="123"/>
        <v>2.0336091231402377E-11</v>
      </c>
      <c r="W1411" s="46">
        <f t="shared" si="124"/>
        <v>2.0336091231402377E-11</v>
      </c>
    </row>
    <row r="1412" spans="2:23" x14ac:dyDescent="0.15">
      <c r="B1412" s="155" t="s">
        <v>115</v>
      </c>
      <c r="C1412" s="41" t="s">
        <v>987</v>
      </c>
      <c r="D1412" s="46">
        <f>詳細表【係数】!G1389</f>
        <v>0</v>
      </c>
      <c r="E1412" s="46">
        <f>詳細表【係数】!H1389</f>
        <v>0</v>
      </c>
      <c r="F1412" s="46">
        <f>詳細表【係数】!I1389</f>
        <v>0</v>
      </c>
      <c r="G1412" s="46">
        <f>詳細表【係数】!AA1389</f>
        <v>0</v>
      </c>
      <c r="H1412" s="46">
        <f>詳細表【係数】!AE1389</f>
        <v>0</v>
      </c>
      <c r="I1412" s="46">
        <f>詳細表【係数】!M1389</f>
        <v>1.1212739096959788E-3</v>
      </c>
      <c r="J1412" s="46">
        <f>詳細表【係数】!N1389</f>
        <v>7.3547149874593899E-4</v>
      </c>
      <c r="K1412" s="46">
        <f>詳細表【係数】!O1389</f>
        <v>3.0831127961662561E-4</v>
      </c>
      <c r="L1412" s="46">
        <f>詳細表【係数】!AB1389</f>
        <v>9.9994700626870873E-11</v>
      </c>
      <c r="M1412" s="46">
        <f>詳細表【係数】!AF1389</f>
        <v>8.8566734840942778E-11</v>
      </c>
      <c r="N1412" s="46">
        <f>詳細表【係数】!U1389</f>
        <v>5.4171032340969891E-4</v>
      </c>
      <c r="O1412" s="46">
        <f>詳細表【係数】!V1389</f>
        <v>3.5532130017392789E-4</v>
      </c>
      <c r="P1412" s="46">
        <f>詳細表【係数】!W1389</f>
        <v>1.489514752352213E-4</v>
      </c>
      <c r="Q1412" s="46">
        <f>詳細表【係数】!AC1389</f>
        <v>4.8309481873635454E-11</v>
      </c>
      <c r="R1412" s="46">
        <f>詳細表【係数】!AG1389</f>
        <v>4.2788398230934262E-11</v>
      </c>
      <c r="S1412" s="46">
        <f t="shared" si="120"/>
        <v>1.6629842331056777E-3</v>
      </c>
      <c r="T1412" s="46">
        <f t="shared" si="121"/>
        <v>1.0907927989198668E-3</v>
      </c>
      <c r="U1412" s="46">
        <f t="shared" si="122"/>
        <v>4.5726275485184688E-4</v>
      </c>
      <c r="V1412" s="46">
        <f t="shared" si="123"/>
        <v>1.4830418250050633E-10</v>
      </c>
      <c r="W1412" s="46">
        <f t="shared" si="124"/>
        <v>1.3135513307187703E-10</v>
      </c>
    </row>
    <row r="1413" spans="2:23" x14ac:dyDescent="0.15">
      <c r="B1413" s="155" t="s">
        <v>116</v>
      </c>
      <c r="C1413" s="41" t="s">
        <v>988</v>
      </c>
      <c r="D1413" s="46">
        <f>詳細表【係数】!G1390</f>
        <v>0</v>
      </c>
      <c r="E1413" s="46">
        <f>詳細表【係数】!H1390</f>
        <v>0</v>
      </c>
      <c r="F1413" s="46">
        <f>詳細表【係数】!I1390</f>
        <v>0</v>
      </c>
      <c r="G1413" s="46">
        <f>詳細表【係数】!AA1390</f>
        <v>0</v>
      </c>
      <c r="H1413" s="46">
        <f>詳細表【係数】!AE1390</f>
        <v>0</v>
      </c>
      <c r="I1413" s="46">
        <f>詳細表【係数】!M1390</f>
        <v>2.1477894314128317E-4</v>
      </c>
      <c r="J1413" s="46">
        <f>詳細表【係数】!N1390</f>
        <v>1.6815126799079626E-4</v>
      </c>
      <c r="K1413" s="46">
        <f>詳細表【係数】!O1390</f>
        <v>1.4249327322100931E-4</v>
      </c>
      <c r="L1413" s="46">
        <f>詳細表【係数】!AB1390</f>
        <v>4.0526384402007271E-11</v>
      </c>
      <c r="M1413" s="46">
        <f>詳細表【係数】!AF1390</f>
        <v>4.0526384402007271E-11</v>
      </c>
      <c r="N1413" s="46">
        <f>詳細表【係数】!U1390</f>
        <v>8.0555742668919191E-5</v>
      </c>
      <c r="O1413" s="46">
        <f>詳細表【係数】!V1390</f>
        <v>6.3067403515477255E-5</v>
      </c>
      <c r="P1413" s="46">
        <f>詳細表【係数】!W1390</f>
        <v>5.3444026131057352E-5</v>
      </c>
      <c r="Q1413" s="46">
        <f>詳細表【係数】!AC1390</f>
        <v>1.5199967675799106E-11</v>
      </c>
      <c r="R1413" s="46">
        <f>詳細表【係数】!AG1390</f>
        <v>1.5199967675799106E-11</v>
      </c>
      <c r="S1413" s="46">
        <f t="shared" si="120"/>
        <v>2.9533468581020237E-4</v>
      </c>
      <c r="T1413" s="46">
        <f t="shared" si="121"/>
        <v>2.3121867150627351E-4</v>
      </c>
      <c r="U1413" s="46">
        <f t="shared" si="122"/>
        <v>1.9593729935206666E-4</v>
      </c>
      <c r="V1413" s="46">
        <f t="shared" si="123"/>
        <v>5.5726352077806378E-11</v>
      </c>
      <c r="W1413" s="46">
        <f t="shared" si="124"/>
        <v>5.5726352077806378E-11</v>
      </c>
    </row>
    <row r="1414" spans="2:23" x14ac:dyDescent="0.15">
      <c r="B1414" s="155" t="s">
        <v>117</v>
      </c>
      <c r="C1414" s="41" t="s">
        <v>989</v>
      </c>
      <c r="D1414" s="46">
        <f>詳細表【係数】!G1391</f>
        <v>0</v>
      </c>
      <c r="E1414" s="46">
        <f>詳細表【係数】!H1391</f>
        <v>0</v>
      </c>
      <c r="F1414" s="46">
        <f>詳細表【係数】!I1391</f>
        <v>0</v>
      </c>
      <c r="G1414" s="46">
        <f>詳細表【係数】!AA1391</f>
        <v>0</v>
      </c>
      <c r="H1414" s="46">
        <f>詳細表【係数】!AE1391</f>
        <v>0</v>
      </c>
      <c r="I1414" s="46">
        <f>詳細表【係数】!M1391</f>
        <v>1.811488695277028E-4</v>
      </c>
      <c r="J1414" s="46">
        <f>詳細表【係数】!N1391</f>
        <v>9.7638518966788288E-5</v>
      </c>
      <c r="K1414" s="46">
        <f>詳細表【係数】!O1391</f>
        <v>1.0645202492165804E-5</v>
      </c>
      <c r="L1414" s="46">
        <f>詳細表【係数】!AB1391</f>
        <v>1.0103921009513305E-12</v>
      </c>
      <c r="M1414" s="46">
        <f>詳細表【係数】!AF1391</f>
        <v>1.0103921009513305E-12</v>
      </c>
      <c r="N1414" s="46">
        <f>詳細表【係数】!U1391</f>
        <v>1.6664559193709213E-4</v>
      </c>
      <c r="O1414" s="46">
        <f>詳細表【係数】!V1391</f>
        <v>8.9821310127431554E-5</v>
      </c>
      <c r="P1414" s="46">
        <f>詳細表【係数】!W1391</f>
        <v>9.792918251283303E-6</v>
      </c>
      <c r="Q1414" s="46">
        <f>詳細表【係数】!AC1391</f>
        <v>9.2949732554553379E-13</v>
      </c>
      <c r="R1414" s="46">
        <f>詳細表【係数】!AG1391</f>
        <v>9.2949732554553379E-13</v>
      </c>
      <c r="S1414" s="46">
        <f t="shared" si="120"/>
        <v>3.4779446146479494E-4</v>
      </c>
      <c r="T1414" s="46">
        <f t="shared" si="121"/>
        <v>1.8745982909421983E-4</v>
      </c>
      <c r="U1414" s="46">
        <f t="shared" si="122"/>
        <v>2.0438120743449107E-5</v>
      </c>
      <c r="V1414" s="46">
        <f t="shared" si="123"/>
        <v>1.9398894264968643E-12</v>
      </c>
      <c r="W1414" s="46">
        <f t="shared" si="124"/>
        <v>1.9398894264968643E-12</v>
      </c>
    </row>
    <row r="1415" spans="2:23" x14ac:dyDescent="0.15">
      <c r="B1415" s="155" t="s">
        <v>118</v>
      </c>
      <c r="C1415" s="41" t="s">
        <v>193</v>
      </c>
      <c r="D1415" s="67">
        <f>詳細表【係数】!G1392</f>
        <v>0</v>
      </c>
      <c r="E1415" s="67">
        <f>詳細表【係数】!H1392</f>
        <v>0</v>
      </c>
      <c r="F1415" s="67">
        <f>詳細表【係数】!I1392</f>
        <v>0</v>
      </c>
      <c r="G1415" s="67">
        <f>詳細表【係数】!AA1392</f>
        <v>0</v>
      </c>
      <c r="H1415" s="67">
        <f>詳細表【係数】!AE1392</f>
        <v>0</v>
      </c>
      <c r="I1415" s="67">
        <f>詳細表【係数】!M1392</f>
        <v>1.0567933881890393E-4</v>
      </c>
      <c r="J1415" s="67">
        <f>詳細表【係数】!N1392</f>
        <v>4.638808669095814E-5</v>
      </c>
      <c r="K1415" s="67">
        <f>詳細表【係数】!O1392</f>
        <v>1.1478397132404921E-5</v>
      </c>
      <c r="L1415" s="67">
        <f>詳細表【係数】!AB1392</f>
        <v>1.321588838627245E-12</v>
      </c>
      <c r="M1415" s="67">
        <f>詳細表【係数】!AF1392</f>
        <v>1.321588838627245E-12</v>
      </c>
      <c r="N1415" s="67">
        <f>詳細表【係数】!U1392</f>
        <v>4.5765530953111375E-4</v>
      </c>
      <c r="O1415" s="67">
        <f>詳細表【係数】!V1392</f>
        <v>2.0088840837173183E-4</v>
      </c>
      <c r="P1415" s="67">
        <f>詳細表【係数】!W1392</f>
        <v>4.9708386249026557E-5</v>
      </c>
      <c r="Q1415" s="67">
        <f>詳細表【係数】!AC1392</f>
        <v>5.7232771871451624E-12</v>
      </c>
      <c r="R1415" s="67">
        <f>詳細表【係数】!AG1392</f>
        <v>5.7232771871451624E-12</v>
      </c>
      <c r="S1415" s="67">
        <f t="shared" si="120"/>
        <v>5.6333464835001763E-4</v>
      </c>
      <c r="T1415" s="67">
        <f t="shared" si="121"/>
        <v>2.4727649506269E-4</v>
      </c>
      <c r="U1415" s="67">
        <f t="shared" si="122"/>
        <v>6.1186783381431481E-5</v>
      </c>
      <c r="V1415" s="67">
        <f t="shared" si="123"/>
        <v>7.0448660257724075E-12</v>
      </c>
      <c r="W1415" s="67">
        <f t="shared" si="124"/>
        <v>7.0448660257724075E-12</v>
      </c>
    </row>
    <row r="1416" spans="2:23" x14ac:dyDescent="0.15">
      <c r="B1416" s="162" t="s">
        <v>119</v>
      </c>
      <c r="C1416" s="116" t="s">
        <v>990</v>
      </c>
      <c r="D1416" s="46">
        <f>詳細表【係数】!G1393</f>
        <v>0</v>
      </c>
      <c r="E1416" s="46">
        <f>詳細表【係数】!H1393</f>
        <v>0</v>
      </c>
      <c r="F1416" s="46">
        <f>詳細表【係数】!I1393</f>
        <v>0</v>
      </c>
      <c r="G1416" s="46">
        <f>詳細表【係数】!AA1393</f>
        <v>0</v>
      </c>
      <c r="H1416" s="46">
        <f>詳細表【係数】!AE1393</f>
        <v>0</v>
      </c>
      <c r="I1416" s="46">
        <f>詳細表【係数】!M1393</f>
        <v>5.5405692659350227E-4</v>
      </c>
      <c r="J1416" s="46">
        <f>詳細表【係数】!N1393</f>
        <v>3.3046842723385284E-4</v>
      </c>
      <c r="K1416" s="46">
        <f>詳細表【係数】!O1393</f>
        <v>1.9922690408392022E-4</v>
      </c>
      <c r="L1416" s="46">
        <f>詳細表【係数】!AB1393</f>
        <v>3.5986872665370779E-11</v>
      </c>
      <c r="M1416" s="46">
        <f>詳細表【係数】!AF1393</f>
        <v>3.4469353938517791E-11</v>
      </c>
      <c r="N1416" s="46">
        <f>詳細表【係数】!U1393</f>
        <v>1.1001433301269226E-4</v>
      </c>
      <c r="O1416" s="46">
        <f>詳細表【係数】!V1393</f>
        <v>6.5618281910875606E-5</v>
      </c>
      <c r="P1416" s="46">
        <f>詳細表【係数】!W1393</f>
        <v>3.9558778022563465E-5</v>
      </c>
      <c r="Q1416" s="46">
        <f>詳細表【係数】!AC1393</f>
        <v>7.1456047266387224E-12</v>
      </c>
      <c r="R1416" s="46">
        <f>詳細表【係数】!AG1393</f>
        <v>6.8442840453949202E-12</v>
      </c>
      <c r="S1416" s="46">
        <f t="shared" si="120"/>
        <v>6.6407125960619452E-4</v>
      </c>
      <c r="T1416" s="46">
        <f t="shared" si="121"/>
        <v>3.9608670914472843E-4</v>
      </c>
      <c r="U1416" s="46">
        <f t="shared" si="122"/>
        <v>2.3878568210648369E-4</v>
      </c>
      <c r="V1416" s="46">
        <f t="shared" si="123"/>
        <v>4.3132477392009499E-11</v>
      </c>
      <c r="W1416" s="46">
        <f t="shared" si="124"/>
        <v>4.1313637983912711E-11</v>
      </c>
    </row>
    <row r="1417" spans="2:23" x14ac:dyDescent="0.15">
      <c r="B1417" s="155" t="s">
        <v>120</v>
      </c>
      <c r="C1417" s="41" t="s">
        <v>991</v>
      </c>
      <c r="D1417" s="46">
        <f>詳細表【係数】!G1394</f>
        <v>0</v>
      </c>
      <c r="E1417" s="46">
        <f>詳細表【係数】!H1394</f>
        <v>0</v>
      </c>
      <c r="F1417" s="46">
        <f>詳細表【係数】!I1394</f>
        <v>0</v>
      </c>
      <c r="G1417" s="46">
        <f>詳細表【係数】!AA1394</f>
        <v>0</v>
      </c>
      <c r="H1417" s="46">
        <f>詳細表【係数】!AE1394</f>
        <v>0</v>
      </c>
      <c r="I1417" s="46">
        <f>詳細表【係数】!M1394</f>
        <v>1.8719926301158989E-20</v>
      </c>
      <c r="J1417" s="46">
        <f>詳細表【係数】!N1394</f>
        <v>4.7256641540618065E-21</v>
      </c>
      <c r="K1417" s="46">
        <f>詳細表【係数】!O1394</f>
        <v>3.0609810526125884E-21</v>
      </c>
      <c r="L1417" s="46">
        <f>詳細表【係数】!AB1394</f>
        <v>6.7034218850304075E-28</v>
      </c>
      <c r="M1417" s="46">
        <f>詳細表【係数】!AF1394</f>
        <v>1.489649307784535E-28</v>
      </c>
      <c r="N1417" s="46">
        <f>詳細表【係数】!U1394</f>
        <v>9.5893186519196517E-21</v>
      </c>
      <c r="O1417" s="46">
        <f>詳細表【係数】!V1394</f>
        <v>2.4207306527936162E-21</v>
      </c>
      <c r="P1417" s="46">
        <f>詳細表【係数】!W1394</f>
        <v>1.5679934968105754E-21</v>
      </c>
      <c r="Q1417" s="46">
        <f>詳細表【係数】!AC1394</f>
        <v>3.4338408965760026E-28</v>
      </c>
      <c r="R1417" s="46">
        <f>詳細表【係数】!AG1394</f>
        <v>7.6307575479466728E-29</v>
      </c>
      <c r="S1417" s="46">
        <f t="shared" si="120"/>
        <v>2.8309244953078642E-20</v>
      </c>
      <c r="T1417" s="46">
        <f t="shared" si="121"/>
        <v>7.1463948068554223E-21</v>
      </c>
      <c r="U1417" s="46">
        <f t="shared" si="122"/>
        <v>4.6289745494231638E-21</v>
      </c>
      <c r="V1417" s="46">
        <f t="shared" si="123"/>
        <v>1.0137262781606409E-27</v>
      </c>
      <c r="W1417" s="46">
        <f t="shared" si="124"/>
        <v>2.2527250625792022E-28</v>
      </c>
    </row>
    <row r="1418" spans="2:23" x14ac:dyDescent="0.15">
      <c r="B1418" s="155" t="s">
        <v>121</v>
      </c>
      <c r="C1418" s="41" t="s">
        <v>992</v>
      </c>
      <c r="D1418" s="46">
        <f>詳細表【係数】!G1395</f>
        <v>3.6716128638322265E-4</v>
      </c>
      <c r="E1418" s="46">
        <f>詳細表【係数】!H1395</f>
        <v>1.6635717262359419E-4</v>
      </c>
      <c r="F1418" s="46">
        <f>詳細表【係数】!I1395</f>
        <v>1.4307480271164258E-4</v>
      </c>
      <c r="G1418" s="46">
        <f>詳細表【係数】!AA1395</f>
        <v>2.6150487944583347E-11</v>
      </c>
      <c r="H1418" s="46">
        <f>詳細表【係数】!AE1395</f>
        <v>1.8347519767570571E-11</v>
      </c>
      <c r="I1418" s="46">
        <f>詳細表【係数】!M1395</f>
        <v>7.2602356174745222E-5</v>
      </c>
      <c r="J1418" s="46">
        <f>詳細表【係数】!N1395</f>
        <v>3.2895414486688267E-5</v>
      </c>
      <c r="K1418" s="46">
        <f>詳細表【係数】!O1395</f>
        <v>2.8291566053780814E-5</v>
      </c>
      <c r="L1418" s="46">
        <f>詳細表【係数】!AB1395</f>
        <v>5.1709891818888037E-12</v>
      </c>
      <c r="M1418" s="46">
        <f>詳細表【係数】!AF1395</f>
        <v>3.6280327324542413E-12</v>
      </c>
      <c r="N1418" s="46">
        <f>詳細表【係数】!U1395</f>
        <v>5.2569161551112444E-5</v>
      </c>
      <c r="O1418" s="46">
        <f>詳細表【係数】!V1395</f>
        <v>2.3818570767584161E-5</v>
      </c>
      <c r="P1418" s="46">
        <f>詳細表【係数】!W1395</f>
        <v>2.0485063912189093E-5</v>
      </c>
      <c r="Q1418" s="46">
        <f>詳細表【係数】!AC1395</f>
        <v>3.7441562506248953E-12</v>
      </c>
      <c r="R1418" s="46">
        <f>詳細表【係数】!AG1395</f>
        <v>2.6269483371319831E-12</v>
      </c>
      <c r="S1418" s="46">
        <f t="shared" si="120"/>
        <v>4.9233280410908038E-4</v>
      </c>
      <c r="T1418" s="46">
        <f t="shared" si="121"/>
        <v>2.230711578778666E-4</v>
      </c>
      <c r="U1418" s="46">
        <f t="shared" si="122"/>
        <v>1.9185143267761248E-4</v>
      </c>
      <c r="V1418" s="46">
        <f t="shared" si="123"/>
        <v>3.5065633377097044E-11</v>
      </c>
      <c r="W1418" s="46">
        <f t="shared" si="124"/>
        <v>2.4602500837156795E-11</v>
      </c>
    </row>
    <row r="1419" spans="2:23" x14ac:dyDescent="0.15">
      <c r="B1419" s="155" t="s">
        <v>122</v>
      </c>
      <c r="C1419" s="41" t="s">
        <v>195</v>
      </c>
      <c r="D1419" s="46">
        <f>詳細表【係数】!G1396</f>
        <v>0</v>
      </c>
      <c r="E1419" s="46">
        <f>詳細表【係数】!H1396</f>
        <v>0</v>
      </c>
      <c r="F1419" s="46">
        <f>詳細表【係数】!I1396</f>
        <v>0</v>
      </c>
      <c r="G1419" s="46">
        <f>詳細表【係数】!AA1396</f>
        <v>0</v>
      </c>
      <c r="H1419" s="46">
        <f>詳細表【係数】!AE1396</f>
        <v>0</v>
      </c>
      <c r="I1419" s="46">
        <f>詳細表【係数】!M1396</f>
        <v>3.4578301999175451E-4</v>
      </c>
      <c r="J1419" s="46">
        <f>詳細表【係数】!N1396</f>
        <v>2.7344721630712565E-4</v>
      </c>
      <c r="K1419" s="46">
        <f>詳細表【係数】!O1396</f>
        <v>1.1839845654326963E-4</v>
      </c>
      <c r="L1419" s="46">
        <f>詳細表【係数】!AB1396</f>
        <v>1.7950813272612629E-11</v>
      </c>
      <c r="M1419" s="46">
        <f>詳細表【係数】!AF1396</f>
        <v>1.7950813272612629E-11</v>
      </c>
      <c r="N1419" s="46">
        <f>詳細表【係数】!U1396</f>
        <v>3.4658707752261244E-4</v>
      </c>
      <c r="O1419" s="46">
        <f>詳細表【係数】!V1396</f>
        <v>2.7408306966270431E-4</v>
      </c>
      <c r="P1419" s="46">
        <f>詳細表【係数】!W1396</f>
        <v>1.1867377130750485E-4</v>
      </c>
      <c r="Q1419" s="46">
        <f>詳細表【係数】!AC1396</f>
        <v>1.7992554728272347E-11</v>
      </c>
      <c r="R1419" s="46">
        <f>詳細表【係数】!AG1396</f>
        <v>1.7992554728272347E-11</v>
      </c>
      <c r="S1419" s="46">
        <f t="shared" si="120"/>
        <v>6.923700975143669E-4</v>
      </c>
      <c r="T1419" s="46">
        <f t="shared" si="121"/>
        <v>5.4753028596982991E-4</v>
      </c>
      <c r="U1419" s="46">
        <f t="shared" si="122"/>
        <v>2.370722278507745E-4</v>
      </c>
      <c r="V1419" s="46">
        <f t="shared" si="123"/>
        <v>3.594336800088498E-11</v>
      </c>
      <c r="W1419" s="46">
        <f t="shared" si="124"/>
        <v>3.594336800088498E-11</v>
      </c>
    </row>
    <row r="1420" spans="2:23" x14ac:dyDescent="0.15">
      <c r="B1420" s="163" t="s">
        <v>123</v>
      </c>
      <c r="C1420" s="62" t="s">
        <v>196</v>
      </c>
      <c r="D1420" s="67">
        <f>詳細表【係数】!G1397</f>
        <v>0</v>
      </c>
      <c r="E1420" s="67">
        <f>詳細表【係数】!H1397</f>
        <v>0</v>
      </c>
      <c r="F1420" s="67">
        <f>詳細表【係数】!I1397</f>
        <v>0</v>
      </c>
      <c r="G1420" s="67">
        <f>詳細表【係数】!AA1397</f>
        <v>0</v>
      </c>
      <c r="H1420" s="67">
        <f>詳細表【係数】!AE1397</f>
        <v>0</v>
      </c>
      <c r="I1420" s="67">
        <f>詳細表【係数】!M1397</f>
        <v>3.6681673863309591E-5</v>
      </c>
      <c r="J1420" s="67">
        <f>詳細表【係数】!N1397</f>
        <v>3.0139751868416431E-5</v>
      </c>
      <c r="K1420" s="67">
        <f>詳細表【係数】!O1397</f>
        <v>2.2004047586610059E-5</v>
      </c>
      <c r="L1420" s="67">
        <f>詳細表【係数】!AB1397</f>
        <v>3.6861326286879477E-12</v>
      </c>
      <c r="M1420" s="67">
        <f>詳細表【係数】!AF1397</f>
        <v>3.6693774803757301E-12</v>
      </c>
      <c r="N1420" s="67">
        <f>詳細表【係数】!U1397</f>
        <v>1.171183884614631E-3</v>
      </c>
      <c r="O1420" s="67">
        <f>詳細表【係数】!V1397</f>
        <v>9.6231136578204624E-4</v>
      </c>
      <c r="P1420" s="67">
        <f>詳細表【係数】!W1397</f>
        <v>7.0255207070874946E-4</v>
      </c>
      <c r="Q1420" s="67">
        <f>詳細表【係数】!AC1397</f>
        <v>1.1769198830344707E-10</v>
      </c>
      <c r="R1420" s="67">
        <f>詳細表【係数】!AG1397</f>
        <v>1.1715702472024958E-10</v>
      </c>
      <c r="S1420" s="67">
        <f t="shared" si="120"/>
        <v>1.2078655584779406E-3</v>
      </c>
      <c r="T1420" s="67">
        <f t="shared" si="121"/>
        <v>9.924511176504626E-4</v>
      </c>
      <c r="U1420" s="67">
        <f t="shared" si="122"/>
        <v>7.2455611829535952E-4</v>
      </c>
      <c r="V1420" s="67">
        <f t="shared" si="123"/>
        <v>1.2137812093213502E-10</v>
      </c>
      <c r="W1420" s="67">
        <f t="shared" si="124"/>
        <v>1.2082640220062531E-10</v>
      </c>
    </row>
    <row r="1421" spans="2:23" x14ac:dyDescent="0.15">
      <c r="B1421" s="155" t="s">
        <v>124</v>
      </c>
      <c r="C1421" s="41" t="s">
        <v>197</v>
      </c>
      <c r="D1421" s="46">
        <f>詳細表【係数】!G1398</f>
        <v>0</v>
      </c>
      <c r="E1421" s="46">
        <f>詳細表【係数】!H1398</f>
        <v>0</v>
      </c>
      <c r="F1421" s="46">
        <f>詳細表【係数】!I1398</f>
        <v>0</v>
      </c>
      <c r="G1421" s="46">
        <f>詳細表【係数】!AA1398</f>
        <v>0</v>
      </c>
      <c r="H1421" s="46">
        <f>詳細表【係数】!AE1398</f>
        <v>0</v>
      </c>
      <c r="I1421" s="46">
        <f>詳細表【係数】!M1398</f>
        <v>0</v>
      </c>
      <c r="J1421" s="46">
        <f>詳細表【係数】!N1398</f>
        <v>0</v>
      </c>
      <c r="K1421" s="46">
        <f>詳細表【係数】!O1398</f>
        <v>0</v>
      </c>
      <c r="L1421" s="46">
        <f>詳細表【係数】!AB1398</f>
        <v>0</v>
      </c>
      <c r="M1421" s="46">
        <f>詳細表【係数】!AF1398</f>
        <v>0</v>
      </c>
      <c r="N1421" s="46">
        <f>詳細表【係数】!U1398</f>
        <v>4.3485488553695025E-5</v>
      </c>
      <c r="O1421" s="46">
        <f>詳細表【係数】!V1398</f>
        <v>2.5789741868801996E-5</v>
      </c>
      <c r="P1421" s="46">
        <f>詳細表【係数】!W1398</f>
        <v>1.8531321493616108E-5</v>
      </c>
      <c r="Q1421" s="46">
        <f>詳細表【係数】!AC1398</f>
        <v>3.191498936818331E-12</v>
      </c>
      <c r="R1421" s="46">
        <f>詳細表【係数】!AG1398</f>
        <v>3.191498936818331E-12</v>
      </c>
      <c r="S1421" s="46">
        <f t="shared" si="120"/>
        <v>4.3485488553695025E-5</v>
      </c>
      <c r="T1421" s="46">
        <f t="shared" si="121"/>
        <v>2.5789741868801996E-5</v>
      </c>
      <c r="U1421" s="46">
        <f t="shared" si="122"/>
        <v>1.8531321493616108E-5</v>
      </c>
      <c r="V1421" s="46">
        <f t="shared" si="123"/>
        <v>3.191498936818331E-12</v>
      </c>
      <c r="W1421" s="46">
        <f t="shared" si="124"/>
        <v>3.191498936818331E-12</v>
      </c>
    </row>
    <row r="1422" spans="2:23" x14ac:dyDescent="0.15">
      <c r="B1422" s="155" t="s">
        <v>125</v>
      </c>
      <c r="C1422" s="41" t="s">
        <v>993</v>
      </c>
      <c r="D1422" s="46">
        <f>詳細表【係数】!G1399</f>
        <v>0</v>
      </c>
      <c r="E1422" s="46">
        <f>詳細表【係数】!H1399</f>
        <v>0</v>
      </c>
      <c r="F1422" s="46">
        <f>詳細表【係数】!I1399</f>
        <v>0</v>
      </c>
      <c r="G1422" s="46">
        <f>詳細表【係数】!AA1399</f>
        <v>0</v>
      </c>
      <c r="H1422" s="46">
        <f>詳細表【係数】!AE1399</f>
        <v>0</v>
      </c>
      <c r="I1422" s="46">
        <f>詳細表【係数】!M1399</f>
        <v>0</v>
      </c>
      <c r="J1422" s="46">
        <f>詳細表【係数】!N1399</f>
        <v>0</v>
      </c>
      <c r="K1422" s="46">
        <f>詳細表【係数】!O1399</f>
        <v>0</v>
      </c>
      <c r="L1422" s="46">
        <f>詳細表【係数】!AB1399</f>
        <v>0</v>
      </c>
      <c r="M1422" s="46">
        <f>詳細表【係数】!AF1399</f>
        <v>0</v>
      </c>
      <c r="N1422" s="46">
        <f>詳細表【係数】!U1399</f>
        <v>5.7668115895221955E-4</v>
      </c>
      <c r="O1422" s="46">
        <f>詳細表【係数】!V1399</f>
        <v>3.2083954976145496E-4</v>
      </c>
      <c r="P1422" s="46">
        <f>詳細表【係数】!W1399</f>
        <v>2.4740291000514651E-4</v>
      </c>
      <c r="Q1422" s="46">
        <f>詳細表【係数】!AC1399</f>
        <v>5.1816697026233686E-11</v>
      </c>
      <c r="R1422" s="46">
        <f>詳細表【係数】!AG1399</f>
        <v>4.7906708876226347E-11</v>
      </c>
      <c r="S1422" s="46">
        <f t="shared" si="120"/>
        <v>5.7668115895221955E-4</v>
      </c>
      <c r="T1422" s="46">
        <f t="shared" si="121"/>
        <v>3.2083954976145496E-4</v>
      </c>
      <c r="U1422" s="46">
        <f t="shared" si="122"/>
        <v>2.4740291000514651E-4</v>
      </c>
      <c r="V1422" s="46">
        <f t="shared" si="123"/>
        <v>5.1816697026233686E-11</v>
      </c>
      <c r="W1422" s="46">
        <f t="shared" si="124"/>
        <v>4.7906708876226347E-11</v>
      </c>
    </row>
    <row r="1423" spans="2:23" x14ac:dyDescent="0.15">
      <c r="B1423" s="155" t="s">
        <v>126</v>
      </c>
      <c r="C1423" s="41" t="s">
        <v>994</v>
      </c>
      <c r="D1423" s="46">
        <f>詳細表【係数】!G1400</f>
        <v>0</v>
      </c>
      <c r="E1423" s="46">
        <f>詳細表【係数】!H1400</f>
        <v>0</v>
      </c>
      <c r="F1423" s="46">
        <f>詳細表【係数】!I1400</f>
        <v>0</v>
      </c>
      <c r="G1423" s="46">
        <f>詳細表【係数】!AA1400</f>
        <v>0</v>
      </c>
      <c r="H1423" s="46">
        <f>詳細表【係数】!AE1400</f>
        <v>0</v>
      </c>
      <c r="I1423" s="46">
        <f>詳細表【係数】!M1400</f>
        <v>9.9001376907550651E-6</v>
      </c>
      <c r="J1423" s="46">
        <f>詳細表【係数】!N1400</f>
        <v>6.3817691131543698E-6</v>
      </c>
      <c r="K1423" s="46">
        <f>詳細表【係数】!O1400</f>
        <v>5.6846160742508448E-6</v>
      </c>
      <c r="L1423" s="46">
        <f>詳細表【係数】!AB1400</f>
        <v>1.2999919227724411E-12</v>
      </c>
      <c r="M1423" s="46">
        <f>詳細表【係数】!AF1400</f>
        <v>1.2689164186424225E-12</v>
      </c>
      <c r="N1423" s="46">
        <f>詳細表【係数】!U1400</f>
        <v>4.2699347406393596E-5</v>
      </c>
      <c r="O1423" s="46">
        <f>詳細表【係数】!V1400</f>
        <v>2.7524604701653188E-5</v>
      </c>
      <c r="P1423" s="46">
        <f>詳細表【係数】!W1400</f>
        <v>2.4517779874220482E-5</v>
      </c>
      <c r="Q1423" s="46">
        <f>詳細表【係数】!AC1400</f>
        <v>5.6068721940909185E-12</v>
      </c>
      <c r="R1423" s="46">
        <f>詳細表【係数】!AG1400</f>
        <v>5.4728433767022907E-12</v>
      </c>
      <c r="S1423" s="46">
        <f t="shared" si="120"/>
        <v>5.2599485097148664E-5</v>
      </c>
      <c r="T1423" s="46">
        <f t="shared" si="121"/>
        <v>3.3906373814807556E-5</v>
      </c>
      <c r="U1423" s="46">
        <f t="shared" si="122"/>
        <v>3.0202395948471326E-5</v>
      </c>
      <c r="V1423" s="46">
        <f t="shared" si="123"/>
        <v>6.9068641168633598E-12</v>
      </c>
      <c r="W1423" s="46">
        <f t="shared" si="124"/>
        <v>6.7417597953447136E-12</v>
      </c>
    </row>
    <row r="1424" spans="2:23" x14ac:dyDescent="0.15">
      <c r="B1424" s="155" t="s">
        <v>127</v>
      </c>
      <c r="C1424" s="41" t="s">
        <v>995</v>
      </c>
      <c r="D1424" s="46">
        <f>詳細表【係数】!G1401</f>
        <v>0</v>
      </c>
      <c r="E1424" s="46">
        <f>詳細表【係数】!H1401</f>
        <v>0</v>
      </c>
      <c r="F1424" s="46">
        <f>詳細表【係数】!I1401</f>
        <v>0</v>
      </c>
      <c r="G1424" s="46">
        <f>詳細表【係数】!AA1401</f>
        <v>0</v>
      </c>
      <c r="H1424" s="46">
        <f>詳細表【係数】!AE1401</f>
        <v>0</v>
      </c>
      <c r="I1424" s="46">
        <f>詳細表【係数】!M1401</f>
        <v>0</v>
      </c>
      <c r="J1424" s="46">
        <f>詳細表【係数】!N1401</f>
        <v>0</v>
      </c>
      <c r="K1424" s="46">
        <f>詳細表【係数】!O1401</f>
        <v>0</v>
      </c>
      <c r="L1424" s="46">
        <f>詳細表【係数】!AB1401</f>
        <v>0</v>
      </c>
      <c r="M1424" s="46">
        <f>詳細表【係数】!AF1401</f>
        <v>0</v>
      </c>
      <c r="N1424" s="46">
        <f>詳細表【係数】!U1401</f>
        <v>8.0974896988861788E-4</v>
      </c>
      <c r="O1424" s="46">
        <f>詳細表【係数】!V1401</f>
        <v>5.1112797173621797E-4</v>
      </c>
      <c r="P1424" s="46">
        <f>詳細表【係数】!W1401</f>
        <v>4.4196031210069531E-4</v>
      </c>
      <c r="Q1424" s="46">
        <f>詳細表【係数】!AC1401</f>
        <v>1.2665797259551141E-10</v>
      </c>
      <c r="R1424" s="46">
        <f>詳細表【係数】!AG1401</f>
        <v>1.263667378919117E-10</v>
      </c>
      <c r="S1424" s="46">
        <f t="shared" si="120"/>
        <v>8.0974896988861788E-4</v>
      </c>
      <c r="T1424" s="46">
        <f t="shared" si="121"/>
        <v>5.1112797173621797E-4</v>
      </c>
      <c r="U1424" s="46">
        <f t="shared" si="122"/>
        <v>4.4196031210069531E-4</v>
      </c>
      <c r="V1424" s="46">
        <f t="shared" si="123"/>
        <v>1.2665797259551141E-10</v>
      </c>
      <c r="W1424" s="46">
        <f t="shared" si="124"/>
        <v>1.263667378919117E-10</v>
      </c>
    </row>
    <row r="1425" spans="2:23" x14ac:dyDescent="0.15">
      <c r="B1425" s="155" t="s">
        <v>128</v>
      </c>
      <c r="C1425" s="41" t="s">
        <v>996</v>
      </c>
      <c r="D1425" s="67">
        <f>詳細表【係数】!G1402</f>
        <v>0</v>
      </c>
      <c r="E1425" s="67">
        <f>詳細表【係数】!H1402</f>
        <v>0</v>
      </c>
      <c r="F1425" s="67">
        <f>詳細表【係数】!I1402</f>
        <v>0</v>
      </c>
      <c r="G1425" s="67">
        <f>詳細表【係数】!AA1402</f>
        <v>0</v>
      </c>
      <c r="H1425" s="67">
        <f>詳細表【係数】!AE1402</f>
        <v>0</v>
      </c>
      <c r="I1425" s="67">
        <f>詳細表【係数】!M1402</f>
        <v>0</v>
      </c>
      <c r="J1425" s="67">
        <f>詳細表【係数】!N1402</f>
        <v>0</v>
      </c>
      <c r="K1425" s="67">
        <f>詳細表【係数】!O1402</f>
        <v>0</v>
      </c>
      <c r="L1425" s="67">
        <f>詳細表【係数】!AB1402</f>
        <v>0</v>
      </c>
      <c r="M1425" s="67">
        <f>詳細表【係数】!AF1402</f>
        <v>0</v>
      </c>
      <c r="N1425" s="67">
        <f>詳細表【係数】!U1402</f>
        <v>6.4224169412037066E-5</v>
      </c>
      <c r="O1425" s="67">
        <f>詳細表【係数】!V1402</f>
        <v>4.9508483818818201E-5</v>
      </c>
      <c r="P1425" s="67">
        <f>詳細表【係数】!W1402</f>
        <v>4.135562582217918E-5</v>
      </c>
      <c r="Q1425" s="67">
        <f>詳細表【係数】!AC1402</f>
        <v>1.2523959173547885E-11</v>
      </c>
      <c r="R1425" s="67">
        <f>詳細表【係数】!AG1402</f>
        <v>1.2523959173547885E-11</v>
      </c>
      <c r="S1425" s="67">
        <f t="shared" si="120"/>
        <v>6.4224169412037066E-5</v>
      </c>
      <c r="T1425" s="67">
        <f t="shared" si="121"/>
        <v>4.9508483818818201E-5</v>
      </c>
      <c r="U1425" s="67">
        <f t="shared" si="122"/>
        <v>4.135562582217918E-5</v>
      </c>
      <c r="V1425" s="67">
        <f t="shared" si="123"/>
        <v>1.2523959173547885E-11</v>
      </c>
      <c r="W1425" s="67">
        <f t="shared" si="124"/>
        <v>1.2523959173547885E-11</v>
      </c>
    </row>
    <row r="1426" spans="2:23" x14ac:dyDescent="0.15">
      <c r="B1426" s="162" t="s">
        <v>129</v>
      </c>
      <c r="C1426" s="116" t="s">
        <v>952</v>
      </c>
      <c r="D1426" s="46">
        <f>詳細表【係数】!G1403</f>
        <v>0</v>
      </c>
      <c r="E1426" s="46">
        <f>詳細表【係数】!H1403</f>
        <v>0</v>
      </c>
      <c r="F1426" s="46">
        <f>詳細表【係数】!I1403</f>
        <v>0</v>
      </c>
      <c r="G1426" s="46">
        <f>詳細表【係数】!AA1403</f>
        <v>0</v>
      </c>
      <c r="H1426" s="46">
        <f>詳細表【係数】!AE1403</f>
        <v>0</v>
      </c>
      <c r="I1426" s="46">
        <f>詳細表【係数】!M1403</f>
        <v>1.6486970619162059E-4</v>
      </c>
      <c r="J1426" s="46">
        <f>詳細表【係数】!N1403</f>
        <v>8.3628892803232324E-5</v>
      </c>
      <c r="K1426" s="46">
        <f>詳細表【係数】!O1403</f>
        <v>6.94434656069714E-5</v>
      </c>
      <c r="L1426" s="46">
        <f>詳細表【係数】!AB1403</f>
        <v>7.8490695639905047E-12</v>
      </c>
      <c r="M1426" s="46">
        <f>詳細表【係数】!AF1403</f>
        <v>6.9268038902216215E-12</v>
      </c>
      <c r="N1426" s="46">
        <f>詳細表【係数】!U1403</f>
        <v>5.9287559037874619E-4</v>
      </c>
      <c r="O1426" s="46">
        <f>詳細表【係数】!V1403</f>
        <v>3.0073159186570563E-4</v>
      </c>
      <c r="P1426" s="46">
        <f>詳細表【係数】!W1403</f>
        <v>2.4972044058735538E-4</v>
      </c>
      <c r="Q1426" s="46">
        <f>詳細表【係数】!AC1403</f>
        <v>2.8225450625029574E-11</v>
      </c>
      <c r="R1426" s="46">
        <f>詳細表【係数】!AG1403</f>
        <v>2.4908960176588597E-11</v>
      </c>
      <c r="S1426" s="46">
        <f t="shared" si="120"/>
        <v>7.5774529657036678E-4</v>
      </c>
      <c r="T1426" s="46">
        <f t="shared" si="121"/>
        <v>3.8436048466893794E-4</v>
      </c>
      <c r="U1426" s="46">
        <f t="shared" si="122"/>
        <v>3.1916390619432679E-4</v>
      </c>
      <c r="V1426" s="46">
        <f t="shared" si="123"/>
        <v>3.6074520189020079E-11</v>
      </c>
      <c r="W1426" s="46">
        <f t="shared" si="124"/>
        <v>3.1835764066810216E-11</v>
      </c>
    </row>
    <row r="1427" spans="2:23" x14ac:dyDescent="0.15">
      <c r="B1427" s="155" t="s">
        <v>130</v>
      </c>
      <c r="C1427" s="41" t="s">
        <v>199</v>
      </c>
      <c r="D1427" s="46">
        <f>詳細表【係数】!G1404</f>
        <v>0</v>
      </c>
      <c r="E1427" s="46">
        <f>詳細表【係数】!H1404</f>
        <v>0</v>
      </c>
      <c r="F1427" s="46">
        <f>詳細表【係数】!I1404</f>
        <v>0</v>
      </c>
      <c r="G1427" s="46">
        <f>詳細表【係数】!AA1404</f>
        <v>0</v>
      </c>
      <c r="H1427" s="46">
        <f>詳細表【係数】!AE1404</f>
        <v>0</v>
      </c>
      <c r="I1427" s="46">
        <f>詳細表【係数】!M1404</f>
        <v>1.0100385544375885E-3</v>
      </c>
      <c r="J1427" s="46">
        <f>詳細表【係数】!N1404</f>
        <v>6.8408166660008927E-4</v>
      </c>
      <c r="K1427" s="46">
        <f>詳細表【係数】!O1404</f>
        <v>1.9018799375897068E-4</v>
      </c>
      <c r="L1427" s="46">
        <f>詳細表【係数】!AB1404</f>
        <v>5.434099824571648E-11</v>
      </c>
      <c r="M1427" s="46">
        <f>詳細表【係数】!AF1404</f>
        <v>5.2580965913871405E-11</v>
      </c>
      <c r="N1427" s="46">
        <f>詳細表【係数】!U1404</f>
        <v>1.3682469279838793E-4</v>
      </c>
      <c r="O1427" s="46">
        <f>詳細表【係数】!V1404</f>
        <v>9.2669001069651803E-5</v>
      </c>
      <c r="P1427" s="46">
        <f>詳細表【係数】!W1404</f>
        <v>2.5763782685011201E-5</v>
      </c>
      <c r="Q1427" s="46">
        <f>詳細表【係数】!AC1404</f>
        <v>7.3612936443480329E-12</v>
      </c>
      <c r="R1427" s="46">
        <f>詳細表【係数】!AG1404</f>
        <v>7.1228711781343313E-12</v>
      </c>
      <c r="S1427" s="46">
        <f t="shared" si="120"/>
        <v>1.1468632472359764E-3</v>
      </c>
      <c r="T1427" s="46">
        <f t="shared" si="121"/>
        <v>7.767506676697411E-4</v>
      </c>
      <c r="U1427" s="46">
        <f t="shared" si="122"/>
        <v>2.1595177644398187E-4</v>
      </c>
      <c r="V1427" s="46">
        <f t="shared" si="123"/>
        <v>6.1702291890064513E-11</v>
      </c>
      <c r="W1427" s="46">
        <f t="shared" si="124"/>
        <v>5.9703837092005732E-11</v>
      </c>
    </row>
    <row r="1428" spans="2:23" x14ac:dyDescent="0.15">
      <c r="B1428" s="155" t="s">
        <v>131</v>
      </c>
      <c r="C1428" s="41" t="s">
        <v>213</v>
      </c>
      <c r="D1428" s="46">
        <f>詳細表【係数】!G1405</f>
        <v>0</v>
      </c>
      <c r="E1428" s="46">
        <f>詳細表【係数】!H1405</f>
        <v>0</v>
      </c>
      <c r="F1428" s="46">
        <f>詳細表【係数】!I1405</f>
        <v>0</v>
      </c>
      <c r="G1428" s="46">
        <f>詳細表【係数】!AA1405</f>
        <v>0</v>
      </c>
      <c r="H1428" s="46">
        <f>詳細表【係数】!AE1405</f>
        <v>0</v>
      </c>
      <c r="I1428" s="46">
        <f>詳細表【係数】!M1405</f>
        <v>1.0768125599944136E-4</v>
      </c>
      <c r="J1428" s="46">
        <f>詳細表【係数】!N1405</f>
        <v>3.1264190517388816E-5</v>
      </c>
      <c r="K1428" s="46">
        <f>詳細表【係数】!O1405</f>
        <v>1.6871894753790019E-5</v>
      </c>
      <c r="L1428" s="46">
        <f>詳細表【係数】!AB1405</f>
        <v>8.6071752244451429E-12</v>
      </c>
      <c r="M1428" s="46">
        <f>詳細表【係数】!AF1405</f>
        <v>7.142124122411927E-12</v>
      </c>
      <c r="N1428" s="46">
        <f>詳細表【係数】!U1405</f>
        <v>1.2615092309003869E-5</v>
      </c>
      <c r="O1428" s="46">
        <f>詳細表【係数】!V1405</f>
        <v>3.6626676173352724E-6</v>
      </c>
      <c r="P1428" s="46">
        <f>詳細表【係数】!W1405</f>
        <v>1.976579004130147E-6</v>
      </c>
      <c r="Q1428" s="46">
        <f>詳細表【係数】!AC1405</f>
        <v>1.0083492151754793E-12</v>
      </c>
      <c r="R1428" s="46">
        <f>詳細表【係数】!AG1405</f>
        <v>8.3671530620944029E-13</v>
      </c>
      <c r="S1428" s="46">
        <f t="shared" si="120"/>
        <v>1.2029634830844523E-4</v>
      </c>
      <c r="T1428" s="46">
        <f t="shared" si="121"/>
        <v>3.4926858134724091E-5</v>
      </c>
      <c r="U1428" s="46">
        <f t="shared" si="122"/>
        <v>1.8848473757920165E-5</v>
      </c>
      <c r="V1428" s="46">
        <f t="shared" si="123"/>
        <v>9.6155244396206228E-12</v>
      </c>
      <c r="W1428" s="46">
        <f t="shared" si="124"/>
        <v>7.9788394286213669E-12</v>
      </c>
    </row>
    <row r="1429" spans="2:23" x14ac:dyDescent="0.15">
      <c r="B1429" s="155" t="s">
        <v>132</v>
      </c>
      <c r="C1429" s="41" t="s">
        <v>214</v>
      </c>
      <c r="D1429" s="46">
        <f>詳細表【係数】!G1406</f>
        <v>0</v>
      </c>
      <c r="E1429" s="46">
        <f>詳細表【係数】!H1406</f>
        <v>0</v>
      </c>
      <c r="F1429" s="46">
        <f>詳細表【係数】!I1406</f>
        <v>0</v>
      </c>
      <c r="G1429" s="46">
        <f>詳細表【係数】!AA1406</f>
        <v>0</v>
      </c>
      <c r="H1429" s="46">
        <f>詳細表【係数】!AE1406</f>
        <v>0</v>
      </c>
      <c r="I1429" s="46">
        <f>詳細表【係数】!M1406</f>
        <v>1.6536756133418884E-3</v>
      </c>
      <c r="J1429" s="46">
        <f>詳細表【係数】!N1406</f>
        <v>6.1532674489447859E-4</v>
      </c>
      <c r="K1429" s="46">
        <f>詳細表【係数】!O1406</f>
        <v>4.4098243833996152E-4</v>
      </c>
      <c r="L1429" s="46">
        <f>詳細表【係数】!AB1406</f>
        <v>1.0134154365354508E-10</v>
      </c>
      <c r="M1429" s="46">
        <f>詳細表【係数】!AF1406</f>
        <v>8.9876641745265224E-11</v>
      </c>
      <c r="N1429" s="46">
        <f>詳細表【係数】!U1406</f>
        <v>5.4821150699016876E-4</v>
      </c>
      <c r="O1429" s="46">
        <f>詳細表【係数】!V1406</f>
        <v>2.0398752898596217E-4</v>
      </c>
      <c r="P1429" s="46">
        <f>詳細表【係数】!W1406</f>
        <v>1.4619048931246992E-4</v>
      </c>
      <c r="Q1429" s="46">
        <f>詳細表【係数】!AC1406</f>
        <v>3.3595827330818776E-11</v>
      </c>
      <c r="R1429" s="46">
        <f>詳細表【係数】!AG1406</f>
        <v>2.979508726915039E-11</v>
      </c>
      <c r="S1429" s="46">
        <f t="shared" si="120"/>
        <v>2.2018871203320573E-3</v>
      </c>
      <c r="T1429" s="46">
        <f t="shared" si="121"/>
        <v>8.193142738804407E-4</v>
      </c>
      <c r="U1429" s="46">
        <f t="shared" si="122"/>
        <v>5.8717292765243139E-4</v>
      </c>
      <c r="V1429" s="46">
        <f t="shared" si="123"/>
        <v>1.3493737098436385E-10</v>
      </c>
      <c r="W1429" s="46">
        <f t="shared" si="124"/>
        <v>1.1967172901441561E-10</v>
      </c>
    </row>
    <row r="1430" spans="2:23" x14ac:dyDescent="0.15">
      <c r="B1430" s="163" t="s">
        <v>133</v>
      </c>
      <c r="C1430" s="62" t="s">
        <v>997</v>
      </c>
      <c r="D1430" s="67">
        <f>詳細表【係数】!G1407</f>
        <v>0</v>
      </c>
      <c r="E1430" s="67">
        <f>詳細表【係数】!H1407</f>
        <v>0</v>
      </c>
      <c r="F1430" s="67">
        <f>詳細表【係数】!I1407</f>
        <v>0</v>
      </c>
      <c r="G1430" s="67">
        <f>詳細表【係数】!AA1407</f>
        <v>0</v>
      </c>
      <c r="H1430" s="67">
        <f>詳細表【係数】!AE1407</f>
        <v>0</v>
      </c>
      <c r="I1430" s="67">
        <f>詳細表【係数】!M1407</f>
        <v>7.0356100413832322E-3</v>
      </c>
      <c r="J1430" s="67">
        <f>詳細表【係数】!N1407</f>
        <v>5.10110693444598E-3</v>
      </c>
      <c r="K1430" s="67">
        <f>詳細表【係数】!O1407</f>
        <v>2.5594018778212742E-3</v>
      </c>
      <c r="L1430" s="67">
        <f>詳細表【係数】!AB1407</f>
        <v>1.2141137376560363E-9</v>
      </c>
      <c r="M1430" s="67">
        <f>詳細表【係数】!AF1407</f>
        <v>1.1049480000678441E-9</v>
      </c>
      <c r="N1430" s="67">
        <f>詳細表【係数】!U1407</f>
        <v>7.2205302212897233E-4</v>
      </c>
      <c r="O1430" s="67">
        <f>詳細表【係数】!V1407</f>
        <v>5.2351816779993546E-4</v>
      </c>
      <c r="P1430" s="67">
        <f>詳細表【係数】!W1407</f>
        <v>2.6266718164500319E-4</v>
      </c>
      <c r="Q1430" s="67">
        <f>詳細表【係数】!AC1407</f>
        <v>1.2460248483449051E-10</v>
      </c>
      <c r="R1430" s="67">
        <f>詳細表【係数】!AG1407</f>
        <v>1.1339898573848383E-10</v>
      </c>
      <c r="S1430" s="67">
        <f t="shared" si="120"/>
        <v>7.7576630635122048E-3</v>
      </c>
      <c r="T1430" s="67">
        <f t="shared" si="121"/>
        <v>5.6246251022459151E-3</v>
      </c>
      <c r="U1430" s="67">
        <f t="shared" si="122"/>
        <v>2.8220690594662774E-3</v>
      </c>
      <c r="V1430" s="67">
        <f t="shared" si="123"/>
        <v>1.3387162224905267E-9</v>
      </c>
      <c r="W1430" s="67">
        <f t="shared" si="124"/>
        <v>1.218346985806328E-9</v>
      </c>
    </row>
    <row r="1431" spans="2:23" x14ac:dyDescent="0.15">
      <c r="B1431" s="162" t="s">
        <v>134</v>
      </c>
      <c r="C1431" s="116" t="s">
        <v>998</v>
      </c>
      <c r="D1431" s="46">
        <f>詳細表【係数】!G1408</f>
        <v>0</v>
      </c>
      <c r="E1431" s="46">
        <f>詳細表【係数】!H1408</f>
        <v>0</v>
      </c>
      <c r="F1431" s="46">
        <f>詳細表【係数】!I1408</f>
        <v>0</v>
      </c>
      <c r="G1431" s="46">
        <f>詳細表【係数】!AA1408</f>
        <v>0</v>
      </c>
      <c r="H1431" s="46">
        <f>詳細表【係数】!AE1408</f>
        <v>0</v>
      </c>
      <c r="I1431" s="46">
        <f>詳細表【係数】!M1408</f>
        <v>0</v>
      </c>
      <c r="J1431" s="46">
        <f>詳細表【係数】!N1408</f>
        <v>0</v>
      </c>
      <c r="K1431" s="46">
        <f>詳細表【係数】!O1408</f>
        <v>0</v>
      </c>
      <c r="L1431" s="46">
        <f>詳細表【係数】!AB1408</f>
        <v>0</v>
      </c>
      <c r="M1431" s="46">
        <f>詳細表【係数】!AF1408</f>
        <v>0</v>
      </c>
      <c r="N1431" s="46">
        <f>詳細表【係数】!U1408</f>
        <v>6.6080579095251967E-5</v>
      </c>
      <c r="O1431" s="46">
        <f>詳細表【係数】!V1408</f>
        <v>3.1958067100637771E-5</v>
      </c>
      <c r="P1431" s="46">
        <f>詳細表【係数】!W1408</f>
        <v>1.8472861577748496E-5</v>
      </c>
      <c r="Q1431" s="46">
        <f>詳細表【係数】!AC1408</f>
        <v>7.1510811868125678E-12</v>
      </c>
      <c r="R1431" s="46">
        <f>詳細表【係数】!AG1408</f>
        <v>7.010863908639772E-12</v>
      </c>
      <c r="S1431" s="46">
        <f t="shared" si="120"/>
        <v>6.6080579095251967E-5</v>
      </c>
      <c r="T1431" s="46">
        <f t="shared" si="121"/>
        <v>3.1958067100637771E-5</v>
      </c>
      <c r="U1431" s="46">
        <f t="shared" si="122"/>
        <v>1.8472861577748496E-5</v>
      </c>
      <c r="V1431" s="46">
        <f t="shared" si="123"/>
        <v>7.1510811868125678E-12</v>
      </c>
      <c r="W1431" s="46">
        <f t="shared" si="124"/>
        <v>7.010863908639772E-12</v>
      </c>
    </row>
    <row r="1432" spans="2:23" x14ac:dyDescent="0.15">
      <c r="B1432" s="155" t="s">
        <v>135</v>
      </c>
      <c r="C1432" s="41" t="s">
        <v>999</v>
      </c>
      <c r="D1432" s="46">
        <f>詳細表【係数】!G1409</f>
        <v>0</v>
      </c>
      <c r="E1432" s="46">
        <f>詳細表【係数】!H1409</f>
        <v>0</v>
      </c>
      <c r="F1432" s="46">
        <f>詳細表【係数】!I1409</f>
        <v>0</v>
      </c>
      <c r="G1432" s="46">
        <f>詳細表【係数】!AA1409</f>
        <v>0</v>
      </c>
      <c r="H1432" s="46">
        <f>詳細表【係数】!AE1409</f>
        <v>0</v>
      </c>
      <c r="I1432" s="46">
        <f>詳細表【係数】!M1409</f>
        <v>5.2578723258654294E-8</v>
      </c>
      <c r="J1432" s="46">
        <f>詳細表【係数】!N1409</f>
        <v>2.121701595519142E-8</v>
      </c>
      <c r="K1432" s="46">
        <f>詳細表【係数】!O1409</f>
        <v>1.6087567278756904E-8</v>
      </c>
      <c r="L1432" s="46">
        <f>詳細表【係数】!AB1409</f>
        <v>1.0209344776621381E-14</v>
      </c>
      <c r="M1432" s="46">
        <f>詳細表【係数】!AF1409</f>
        <v>9.4257473500301734E-15</v>
      </c>
      <c r="N1432" s="46">
        <f>詳細表【係数】!U1409</f>
        <v>4.4048807815203648E-3</v>
      </c>
      <c r="O1432" s="46">
        <f>詳細表【係数】!V1409</f>
        <v>1.7774951545034079E-3</v>
      </c>
      <c r="P1432" s="46">
        <f>詳細表【係数】!W1409</f>
        <v>1.3477660075351524E-3</v>
      </c>
      <c r="Q1432" s="46">
        <f>詳細表【係数】!AC1409</f>
        <v>8.5530693427503039E-10</v>
      </c>
      <c r="R1432" s="46">
        <f>詳細表【係数】!AG1409</f>
        <v>7.8965959575255506E-10</v>
      </c>
      <c r="S1432" s="46">
        <f t="shared" si="120"/>
        <v>4.4049333602436238E-3</v>
      </c>
      <c r="T1432" s="46">
        <f t="shared" si="121"/>
        <v>1.7775163715193631E-3</v>
      </c>
      <c r="U1432" s="46">
        <f t="shared" si="122"/>
        <v>1.3477820951024312E-3</v>
      </c>
      <c r="V1432" s="46">
        <f t="shared" si="123"/>
        <v>8.5531714361980696E-10</v>
      </c>
      <c r="W1432" s="46">
        <f t="shared" si="124"/>
        <v>7.896690214999051E-10</v>
      </c>
    </row>
    <row r="1433" spans="2:23" x14ac:dyDescent="0.15">
      <c r="B1433" s="155" t="s">
        <v>136</v>
      </c>
      <c r="C1433" s="41" t="s">
        <v>1000</v>
      </c>
      <c r="D1433" s="46">
        <f>詳細表【係数】!G1410</f>
        <v>0</v>
      </c>
      <c r="E1433" s="46">
        <f>詳細表【係数】!H1410</f>
        <v>0</v>
      </c>
      <c r="F1433" s="46">
        <f>詳細表【係数】!I1410</f>
        <v>0</v>
      </c>
      <c r="G1433" s="46">
        <f>詳細表【係数】!AA1410</f>
        <v>0</v>
      </c>
      <c r="H1433" s="46">
        <f>詳細表【係数】!AE1410</f>
        <v>0</v>
      </c>
      <c r="I1433" s="46">
        <f>詳細表【係数】!M1410</f>
        <v>2.2473295927437513E-5</v>
      </c>
      <c r="J1433" s="46">
        <f>詳細表【係数】!N1410</f>
        <v>1.539115157884325E-5</v>
      </c>
      <c r="K1433" s="46">
        <f>詳細表【係数】!O1410</f>
        <v>6.6614933837305404E-6</v>
      </c>
      <c r="L1433" s="46">
        <f>詳細表【係数】!AB1410</f>
        <v>3.2455672024280844E-12</v>
      </c>
      <c r="M1433" s="46">
        <f>詳細表【係数】!AF1410</f>
        <v>2.4375053271313523E-12</v>
      </c>
      <c r="N1433" s="46">
        <f>詳細表【係数】!U1410</f>
        <v>1.2053238304871039E-3</v>
      </c>
      <c r="O1433" s="46">
        <f>詳細表【係数】!V1410</f>
        <v>8.254829125428721E-4</v>
      </c>
      <c r="P1433" s="46">
        <f>詳細表【係数】!W1410</f>
        <v>3.5727989111911806E-4</v>
      </c>
      <c r="Q1433" s="46">
        <f>詳細表【係数】!AC1410</f>
        <v>1.7407146264459787E-10</v>
      </c>
      <c r="R1433" s="46">
        <f>詳細表【係数】!AG1410</f>
        <v>1.3073219287535465E-10</v>
      </c>
      <c r="S1433" s="46">
        <f t="shared" si="120"/>
        <v>1.2277971264145415E-3</v>
      </c>
      <c r="T1433" s="46">
        <f t="shared" si="121"/>
        <v>8.4087406412171534E-4</v>
      </c>
      <c r="U1433" s="46">
        <f t="shared" si="122"/>
        <v>3.6394138450284862E-4</v>
      </c>
      <c r="V1433" s="46">
        <f t="shared" si="123"/>
        <v>1.7731702984702594E-10</v>
      </c>
      <c r="W1433" s="46">
        <f t="shared" si="124"/>
        <v>1.3316969820248599E-10</v>
      </c>
    </row>
    <row r="1434" spans="2:23" x14ac:dyDescent="0.15">
      <c r="B1434" s="155" t="s">
        <v>137</v>
      </c>
      <c r="C1434" s="41" t="s">
        <v>1001</v>
      </c>
      <c r="D1434" s="46">
        <f>詳細表【係数】!G1411</f>
        <v>0</v>
      </c>
      <c r="E1434" s="46">
        <f>詳細表【係数】!H1411</f>
        <v>0</v>
      </c>
      <c r="F1434" s="46">
        <f>詳細表【係数】!I1411</f>
        <v>0</v>
      </c>
      <c r="G1434" s="46">
        <f>詳細表【係数】!AA1411</f>
        <v>0</v>
      </c>
      <c r="H1434" s="46">
        <f>詳細表【係数】!AE1411</f>
        <v>0</v>
      </c>
      <c r="I1434" s="46">
        <f>詳細表【係数】!M1411</f>
        <v>2.222018830476829E-5</v>
      </c>
      <c r="J1434" s="46">
        <f>詳細表【係数】!N1411</f>
        <v>1.5599049070605703E-5</v>
      </c>
      <c r="K1434" s="46">
        <f>詳細表【係数】!O1411</f>
        <v>6.5767968725500284E-6</v>
      </c>
      <c r="L1434" s="46">
        <f>詳細表【係数】!AB1411</f>
        <v>1.9348537383759303E-12</v>
      </c>
      <c r="M1434" s="46">
        <f>詳細表【係数】!AF1411</f>
        <v>1.7708671088204444E-12</v>
      </c>
      <c r="N1434" s="46">
        <f>詳細表【係数】!U1411</f>
        <v>1.8238697658336546E-3</v>
      </c>
      <c r="O1434" s="46">
        <f>詳細表【係数】!V1411</f>
        <v>1.2803957187675144E-3</v>
      </c>
      <c r="P1434" s="46">
        <f>詳細表【係数】!W1411</f>
        <v>5.398343527673546E-4</v>
      </c>
      <c r="Q1434" s="46">
        <f>詳細表【係数】!AC1411</f>
        <v>1.5881599140079283E-10</v>
      </c>
      <c r="R1434" s="46">
        <f>詳細表【係数】!AG1411</f>
        <v>1.4535569792600574E-10</v>
      </c>
      <c r="S1434" s="46">
        <f t="shared" si="120"/>
        <v>1.846089954138423E-3</v>
      </c>
      <c r="T1434" s="46">
        <f t="shared" si="121"/>
        <v>1.2959947678381201E-3</v>
      </c>
      <c r="U1434" s="46">
        <f t="shared" si="122"/>
        <v>5.4641114963990464E-4</v>
      </c>
      <c r="V1434" s="46">
        <f t="shared" si="123"/>
        <v>1.6075084513916877E-10</v>
      </c>
      <c r="W1434" s="46">
        <f t="shared" si="124"/>
        <v>1.4712656503482618E-10</v>
      </c>
    </row>
    <row r="1435" spans="2:23" x14ac:dyDescent="0.15">
      <c r="B1435" s="163" t="s">
        <v>138</v>
      </c>
      <c r="C1435" s="62" t="s">
        <v>204</v>
      </c>
      <c r="D1435" s="67">
        <f>詳細表【係数】!G1412</f>
        <v>0</v>
      </c>
      <c r="E1435" s="67">
        <f>詳細表【係数】!H1412</f>
        <v>0</v>
      </c>
      <c r="F1435" s="67">
        <f>詳細表【係数】!I1412</f>
        <v>0</v>
      </c>
      <c r="G1435" s="67">
        <f>詳細表【係数】!AA1412</f>
        <v>0</v>
      </c>
      <c r="H1435" s="67">
        <f>詳細表【係数】!AE1412</f>
        <v>0</v>
      </c>
      <c r="I1435" s="67">
        <f>詳細表【係数】!M1412</f>
        <v>1.17499534293519E-4</v>
      </c>
      <c r="J1435" s="67">
        <f>詳細表【係数】!N1412</f>
        <v>8.5887805326970772E-5</v>
      </c>
      <c r="K1435" s="67">
        <f>詳細表【係数】!O1412</f>
        <v>4.0554106410825848E-5</v>
      </c>
      <c r="L1435" s="67">
        <f>詳細表【係数】!AB1412</f>
        <v>1.9971021509069904E-11</v>
      </c>
      <c r="M1435" s="67">
        <f>詳細表【係数】!AF1412</f>
        <v>1.2874257601518867E-11</v>
      </c>
      <c r="N1435" s="67">
        <f>詳細表【係数】!U1412</f>
        <v>1.5345171547907985E-3</v>
      </c>
      <c r="O1435" s="67">
        <f>詳細表【係数】!V1412</f>
        <v>1.1216751747486606E-3</v>
      </c>
      <c r="P1435" s="67">
        <f>詳細表【係数】!W1412</f>
        <v>5.2962739264283433E-4</v>
      </c>
      <c r="Q1435" s="67">
        <f>詳細表【係数】!AC1412</f>
        <v>2.6081699207257321E-10</v>
      </c>
      <c r="R1435" s="67">
        <f>詳細表【係数】!AG1412</f>
        <v>1.6813487188277498E-10</v>
      </c>
      <c r="S1435" s="67">
        <f t="shared" si="120"/>
        <v>1.6520166890843175E-3</v>
      </c>
      <c r="T1435" s="67">
        <f t="shared" si="121"/>
        <v>1.2075629800756312E-3</v>
      </c>
      <c r="U1435" s="67">
        <f t="shared" si="122"/>
        <v>5.7018149905366017E-4</v>
      </c>
      <c r="V1435" s="67">
        <f t="shared" si="123"/>
        <v>2.8078801358164314E-10</v>
      </c>
      <c r="W1435" s="67">
        <f t="shared" si="124"/>
        <v>1.8100912948429384E-10</v>
      </c>
    </row>
    <row r="1436" spans="2:23" x14ac:dyDescent="0.15">
      <c r="B1436" s="155" t="s">
        <v>139</v>
      </c>
      <c r="C1436" s="41" t="s">
        <v>1002</v>
      </c>
      <c r="D1436" s="46">
        <f>詳細表【係数】!G1413</f>
        <v>0</v>
      </c>
      <c r="E1436" s="46">
        <f>詳細表【係数】!H1413</f>
        <v>0</v>
      </c>
      <c r="F1436" s="46">
        <f>詳細表【係数】!I1413</f>
        <v>0</v>
      </c>
      <c r="G1436" s="46">
        <f>詳細表【係数】!AA1413</f>
        <v>0</v>
      </c>
      <c r="H1436" s="46">
        <f>詳細表【係数】!AE1413</f>
        <v>0</v>
      </c>
      <c r="I1436" s="46">
        <f>詳細表【係数】!M1413</f>
        <v>5.5579250547990408E-4</v>
      </c>
      <c r="J1436" s="46">
        <f>詳細表【係数】!N1413</f>
        <v>0</v>
      </c>
      <c r="K1436" s="46">
        <f>詳細表【係数】!O1413</f>
        <v>0</v>
      </c>
      <c r="L1436" s="46">
        <f>詳細表【係数】!AB1413</f>
        <v>0</v>
      </c>
      <c r="M1436" s="46">
        <f>詳細表【係数】!AF1413</f>
        <v>0</v>
      </c>
      <c r="N1436" s="46">
        <f>詳細表【係数】!U1413</f>
        <v>6.457102210320497E-5</v>
      </c>
      <c r="O1436" s="46">
        <f>詳細表【係数】!V1413</f>
        <v>0</v>
      </c>
      <c r="P1436" s="46">
        <f>詳細表【係数】!W1413</f>
        <v>0</v>
      </c>
      <c r="Q1436" s="46">
        <f>詳細表【係数】!AC1413</f>
        <v>0</v>
      </c>
      <c r="R1436" s="46">
        <f>詳細表【係数】!AG1413</f>
        <v>0</v>
      </c>
      <c r="S1436" s="46">
        <f t="shared" si="120"/>
        <v>6.2036352758310901E-4</v>
      </c>
      <c r="T1436" s="46">
        <f t="shared" si="121"/>
        <v>0</v>
      </c>
      <c r="U1436" s="46">
        <f t="shared" si="122"/>
        <v>0</v>
      </c>
      <c r="V1436" s="46">
        <f t="shared" si="123"/>
        <v>0</v>
      </c>
      <c r="W1436" s="46">
        <f t="shared" si="124"/>
        <v>0</v>
      </c>
    </row>
    <row r="1437" spans="2:23" x14ac:dyDescent="0.15">
      <c r="B1437" s="155" t="s">
        <v>140</v>
      </c>
      <c r="C1437" s="41" t="s">
        <v>1003</v>
      </c>
      <c r="D1437" s="91">
        <f>詳細表【係数】!G1414</f>
        <v>0</v>
      </c>
      <c r="E1437" s="91">
        <f>詳細表【係数】!H1414</f>
        <v>0</v>
      </c>
      <c r="F1437" s="91">
        <f>詳細表【係数】!I1414</f>
        <v>0</v>
      </c>
      <c r="G1437" s="91">
        <f>詳細表【係数】!AA1414</f>
        <v>0</v>
      </c>
      <c r="H1437" s="91">
        <f>詳細表【係数】!AE1414</f>
        <v>0</v>
      </c>
      <c r="I1437" s="91">
        <f>詳細表【係数】!M1414</f>
        <v>1.4163488507540813E-3</v>
      </c>
      <c r="J1437" s="91">
        <f>詳細表【係数】!N1414</f>
        <v>5.8273264055393658E-4</v>
      </c>
      <c r="K1437" s="91">
        <f>詳細表【係数】!O1414</f>
        <v>1.5163193102059632E-5</v>
      </c>
      <c r="L1437" s="91">
        <f>詳細表【係数】!AB1414</f>
        <v>4.83240891610306E-12</v>
      </c>
      <c r="M1437" s="91">
        <f>詳細表【係数】!AF1414</f>
        <v>4.83240891610306E-12</v>
      </c>
      <c r="N1437" s="91">
        <f>詳細表【係数】!U1414</f>
        <v>1.1465759771159114E-4</v>
      </c>
      <c r="O1437" s="91">
        <f>詳細表【係数】!V1414</f>
        <v>4.7173918091205806E-5</v>
      </c>
      <c r="P1437" s="91">
        <f>詳細表【係数】!W1414</f>
        <v>1.2275049990639583E-6</v>
      </c>
      <c r="Q1437" s="91">
        <f>詳細表【係数】!AC1414</f>
        <v>3.9119768917484982E-13</v>
      </c>
      <c r="R1437" s="91">
        <f>詳細表【係数】!AG1414</f>
        <v>3.9119768917484982E-13</v>
      </c>
      <c r="S1437" s="91">
        <f t="shared" si="120"/>
        <v>1.5310064484656725E-3</v>
      </c>
      <c r="T1437" s="91">
        <f t="shared" si="121"/>
        <v>6.2990655864514236E-4</v>
      </c>
      <c r="U1437" s="91">
        <f t="shared" si="122"/>
        <v>1.6390698101123591E-5</v>
      </c>
      <c r="V1437" s="91">
        <f t="shared" si="123"/>
        <v>5.2236066052779102E-12</v>
      </c>
      <c r="W1437" s="91">
        <f t="shared" si="124"/>
        <v>5.2236066052779102E-12</v>
      </c>
    </row>
    <row r="1438" spans="2:23" x14ac:dyDescent="0.15">
      <c r="B1438" s="160"/>
      <c r="C1438" s="353" t="s">
        <v>272</v>
      </c>
      <c r="D1438" s="138">
        <f t="shared" ref="D1438:W1438" si="125">SUM(D1331:D1437)</f>
        <v>0.30306159942680666</v>
      </c>
      <c r="E1438" s="138">
        <f t="shared" si="125"/>
        <v>0.1833971570677024</v>
      </c>
      <c r="F1438" s="138">
        <f t="shared" si="125"/>
        <v>0.11829770668948478</v>
      </c>
      <c r="G1438" s="138">
        <f t="shared" si="125"/>
        <v>3.3326843853249478E-8</v>
      </c>
      <c r="H1438" s="138">
        <f t="shared" si="125"/>
        <v>3.0980422608352601E-8</v>
      </c>
      <c r="I1438" s="138">
        <f t="shared" si="125"/>
        <v>4.7221036328087405E-2</v>
      </c>
      <c r="J1438" s="138">
        <f t="shared" si="125"/>
        <v>2.2633601233096025E-2</v>
      </c>
      <c r="K1438" s="138">
        <f t="shared" si="125"/>
        <v>1.0284105957438474E-2</v>
      </c>
      <c r="L1438" s="138">
        <f t="shared" si="125"/>
        <v>3.1742341905660744E-9</v>
      </c>
      <c r="M1438" s="138">
        <f t="shared" si="125"/>
        <v>2.8071733071105841E-9</v>
      </c>
      <c r="N1438" s="138">
        <f t="shared" si="125"/>
        <v>3.686666966295897E-2</v>
      </c>
      <c r="O1438" s="138">
        <f t="shared" si="125"/>
        <v>2.2072667940684132E-2</v>
      </c>
      <c r="P1438" s="138">
        <f t="shared" si="125"/>
        <v>1.1634402364601582E-2</v>
      </c>
      <c r="Q1438" s="138">
        <f t="shared" si="125"/>
        <v>3.4982727002676601E-9</v>
      </c>
      <c r="R1438" s="138">
        <f t="shared" si="125"/>
        <v>3.1251135692535305E-9</v>
      </c>
      <c r="S1438" s="138">
        <f t="shared" si="125"/>
        <v>0.38714930541785303</v>
      </c>
      <c r="T1438" s="138">
        <f t="shared" si="125"/>
        <v>0.22810342624148255</v>
      </c>
      <c r="U1438" s="138">
        <f t="shared" si="125"/>
        <v>0.14021621501152481</v>
      </c>
      <c r="V1438" s="138">
        <f t="shared" si="125"/>
        <v>3.9999350744083205E-8</v>
      </c>
      <c r="W1438" s="138">
        <f t="shared" si="125"/>
        <v>3.6912709484716706E-8</v>
      </c>
    </row>
    <row r="1439" spans="2:23" x14ac:dyDescent="0.15">
      <c r="B1439" s="354" t="s">
        <v>287</v>
      </c>
    </row>
    <row r="1445" spans="2:23" x14ac:dyDescent="0.15">
      <c r="W1445" s="10" t="str">
        <f>"（単位："&amp;入力表1【係数】!$L$15&amp;"、人）"</f>
        <v>（単位：円、人）</v>
      </c>
    </row>
    <row r="1446" spans="2:23" x14ac:dyDescent="0.15">
      <c r="B1446" s="460" t="s">
        <v>593</v>
      </c>
      <c r="C1446" s="460" t="s">
        <v>525</v>
      </c>
      <c r="D1446" s="337" t="s">
        <v>8</v>
      </c>
      <c r="E1446" s="338"/>
      <c r="F1446" s="338"/>
      <c r="G1446" s="338"/>
      <c r="H1446" s="339"/>
      <c r="I1446" s="340" t="s">
        <v>854</v>
      </c>
      <c r="J1446" s="341"/>
      <c r="K1446" s="341"/>
      <c r="L1446" s="341"/>
      <c r="M1446" s="342"/>
      <c r="N1446" s="343" t="s">
        <v>833</v>
      </c>
      <c r="O1446" s="344"/>
      <c r="P1446" s="344"/>
      <c r="Q1446" s="344"/>
      <c r="R1446" s="345"/>
      <c r="S1446" s="346" t="s">
        <v>366</v>
      </c>
      <c r="T1446" s="347"/>
      <c r="U1446" s="347"/>
      <c r="V1446" s="347"/>
      <c r="W1446" s="348"/>
    </row>
    <row r="1447" spans="2:23" x14ac:dyDescent="0.15">
      <c r="B1447" s="498"/>
      <c r="C1447" s="498"/>
      <c r="D1447" s="349"/>
      <c r="E1447" s="338"/>
      <c r="F1447" s="339"/>
      <c r="G1447" s="349"/>
      <c r="H1447" s="339"/>
      <c r="I1447" s="350"/>
      <c r="J1447" s="341"/>
      <c r="K1447" s="342"/>
      <c r="L1447" s="350"/>
      <c r="M1447" s="342"/>
      <c r="N1447" s="351"/>
      <c r="O1447" s="344"/>
      <c r="P1447" s="345"/>
      <c r="Q1447" s="351"/>
      <c r="R1447" s="345"/>
      <c r="S1447" s="352"/>
      <c r="T1447" s="347"/>
      <c r="U1447" s="348"/>
      <c r="V1447" s="352"/>
      <c r="W1447" s="348"/>
    </row>
    <row r="1448" spans="2:23" x14ac:dyDescent="0.15">
      <c r="B1448" s="498"/>
      <c r="C1448" s="498"/>
      <c r="D1448" s="519" t="s">
        <v>364</v>
      </c>
      <c r="E1448" s="520" t="s">
        <v>228</v>
      </c>
      <c r="F1448" s="521" t="s">
        <v>365</v>
      </c>
      <c r="G1448" s="527" t="s">
        <v>368</v>
      </c>
      <c r="H1448" s="543" t="s">
        <v>367</v>
      </c>
      <c r="I1448" s="545" t="s">
        <v>364</v>
      </c>
      <c r="J1448" s="546" t="s">
        <v>228</v>
      </c>
      <c r="K1448" s="547" t="s">
        <v>365</v>
      </c>
      <c r="L1448" s="529" t="s">
        <v>368</v>
      </c>
      <c r="M1448" s="531" t="s">
        <v>367</v>
      </c>
      <c r="N1448" s="549" t="s">
        <v>364</v>
      </c>
      <c r="O1448" s="518" t="s">
        <v>228</v>
      </c>
      <c r="P1448" s="537" t="s">
        <v>365</v>
      </c>
      <c r="Q1448" s="533" t="s">
        <v>368</v>
      </c>
      <c r="R1448" s="535" t="s">
        <v>367</v>
      </c>
      <c r="S1448" s="539" t="s">
        <v>364</v>
      </c>
      <c r="T1448" s="540" t="s">
        <v>228</v>
      </c>
      <c r="U1448" s="541" t="s">
        <v>365</v>
      </c>
      <c r="V1448" s="523" t="s">
        <v>368</v>
      </c>
      <c r="W1448" s="525" t="s">
        <v>367</v>
      </c>
    </row>
    <row r="1449" spans="2:23" x14ac:dyDescent="0.15">
      <c r="B1449" s="498"/>
      <c r="C1449" s="498"/>
      <c r="D1449" s="519"/>
      <c r="E1449" s="520"/>
      <c r="F1449" s="522"/>
      <c r="G1449" s="528"/>
      <c r="H1449" s="544"/>
      <c r="I1449" s="545"/>
      <c r="J1449" s="546"/>
      <c r="K1449" s="548"/>
      <c r="L1449" s="530"/>
      <c r="M1449" s="532"/>
      <c r="N1449" s="549"/>
      <c r="O1449" s="518"/>
      <c r="P1449" s="538"/>
      <c r="Q1449" s="534"/>
      <c r="R1449" s="536"/>
      <c r="S1449" s="539"/>
      <c r="T1449" s="540"/>
      <c r="U1449" s="542"/>
      <c r="V1449" s="524"/>
      <c r="W1449" s="526"/>
    </row>
    <row r="1450" spans="2:23" x14ac:dyDescent="0.15">
      <c r="B1450" s="459"/>
      <c r="C1450" s="459"/>
      <c r="D1450" s="519"/>
      <c r="E1450" s="520"/>
      <c r="F1450" s="522"/>
      <c r="G1450" s="528"/>
      <c r="H1450" s="544"/>
      <c r="I1450" s="545"/>
      <c r="J1450" s="546"/>
      <c r="K1450" s="548"/>
      <c r="L1450" s="530"/>
      <c r="M1450" s="532"/>
      <c r="N1450" s="549"/>
      <c r="O1450" s="518"/>
      <c r="P1450" s="538"/>
      <c r="Q1450" s="534"/>
      <c r="R1450" s="536"/>
      <c r="S1450" s="539"/>
      <c r="T1450" s="540"/>
      <c r="U1450" s="542"/>
      <c r="V1450" s="524"/>
      <c r="W1450" s="526"/>
    </row>
    <row r="1451" spans="2:23" x14ac:dyDescent="0.15">
      <c r="B1451" s="155" t="s">
        <v>1046</v>
      </c>
      <c r="C1451" s="41" t="s">
        <v>141</v>
      </c>
      <c r="D1451" s="134">
        <f>詳細表【係数】!G1426</f>
        <v>7.9224496338901468E-3</v>
      </c>
      <c r="E1451" s="134">
        <f>詳細表【係数】!H1426</f>
        <v>4.5999605944524753E-3</v>
      </c>
      <c r="F1451" s="134">
        <f>詳細表【係数】!I1426</f>
        <v>6.4046575203940124E-4</v>
      </c>
      <c r="G1451" s="134">
        <f>詳細表【係数】!AA1426</f>
        <v>4.0769038368558608E-9</v>
      </c>
      <c r="H1451" s="134">
        <f>詳細表【係数】!AE1426</f>
        <v>5.3149819959010452E-10</v>
      </c>
      <c r="I1451" s="134">
        <f>詳細表【係数】!M1426</f>
        <v>4.9672881341983432E-5</v>
      </c>
      <c r="J1451" s="134">
        <f>詳細表【係数】!N1426</f>
        <v>2.8841243219597559E-5</v>
      </c>
      <c r="K1451" s="134">
        <f>詳細表【係数】!O1426</f>
        <v>4.0156492972282734E-6</v>
      </c>
      <c r="L1451" s="134">
        <f>詳細表【係数】!AB1426</f>
        <v>2.5561735307792581E-11</v>
      </c>
      <c r="M1451" s="134">
        <f>詳細表【係数】!AF1426</f>
        <v>3.3324348177336946E-12</v>
      </c>
      <c r="N1451" s="134">
        <f>詳細表【係数】!U1426</f>
        <v>8.504617872028461E-5</v>
      </c>
      <c r="O1451" s="134">
        <f>詳細表【係数】!V1426</f>
        <v>4.9379811661860589E-5</v>
      </c>
      <c r="P1451" s="134">
        <f>詳細表【係数】!W1426</f>
        <v>6.8752932904943573E-6</v>
      </c>
      <c r="Q1451" s="134">
        <f>詳細表【係数】!AC1426</f>
        <v>4.3764884392758933E-11</v>
      </c>
      <c r="R1451" s="134">
        <f>詳細表【係数】!AG1426</f>
        <v>5.7055447444547676E-12</v>
      </c>
      <c r="S1451" s="134">
        <f t="shared" ref="S1451:S1514" si="126">D1451+I1451+N1451</f>
        <v>8.0571686939524146E-3</v>
      </c>
      <c r="T1451" s="134">
        <f t="shared" ref="T1451:T1514" si="127">E1451+J1451+O1451</f>
        <v>4.678181649333933E-3</v>
      </c>
      <c r="U1451" s="134">
        <f t="shared" ref="U1451:U1514" si="128">F1451+K1451+P1451</f>
        <v>6.513566946271239E-4</v>
      </c>
      <c r="V1451" s="134">
        <f t="shared" ref="V1451:V1514" si="129">G1451+L1451+Q1451</f>
        <v>4.1462304565564124E-9</v>
      </c>
      <c r="W1451" s="134">
        <f t="shared" ref="W1451:W1514" si="130">H1451+M1451+R1451</f>
        <v>5.4053617915229292E-10</v>
      </c>
    </row>
    <row r="1452" spans="2:23" x14ac:dyDescent="0.15">
      <c r="B1452" s="155" t="s">
        <v>1047</v>
      </c>
      <c r="C1452" s="41" t="s">
        <v>205</v>
      </c>
      <c r="D1452" s="46">
        <f>詳細表【係数】!G1427</f>
        <v>0</v>
      </c>
      <c r="E1452" s="46">
        <f>詳細表【係数】!H1427</f>
        <v>0</v>
      </c>
      <c r="F1452" s="46">
        <f>詳細表【係数】!I1427</f>
        <v>0</v>
      </c>
      <c r="G1452" s="46">
        <f>詳細表【係数】!AA1427</f>
        <v>0</v>
      </c>
      <c r="H1452" s="46">
        <f>詳細表【係数】!AE1427</f>
        <v>0</v>
      </c>
      <c r="I1452" s="46">
        <f>詳細表【係数】!M1427</f>
        <v>1.4066226352539429E-6</v>
      </c>
      <c r="J1452" s="46">
        <f>詳細表【係数】!N1427</f>
        <v>4.0970360700072589E-7</v>
      </c>
      <c r="K1452" s="46">
        <f>詳細表【係数】!O1427</f>
        <v>1.3600654071856786E-7</v>
      </c>
      <c r="L1452" s="46">
        <f>詳細表【係数】!AB1427</f>
        <v>1.8821007091425994E-13</v>
      </c>
      <c r="M1452" s="46">
        <f>詳細表【係数】!AF1427</f>
        <v>7.9246345648109451E-14</v>
      </c>
      <c r="N1452" s="46">
        <f>詳細表【係数】!U1427</f>
        <v>8.7844186086742059E-6</v>
      </c>
      <c r="O1452" s="46">
        <f>詳細表【係数】!V1427</f>
        <v>2.5586165750335574E-6</v>
      </c>
      <c r="P1452" s="46">
        <f>詳細表【係数】!W1427</f>
        <v>8.4936667251476658E-7</v>
      </c>
      <c r="Q1452" s="46">
        <f>詳細表【係数】!AC1427</f>
        <v>1.1753799546817598E-12</v>
      </c>
      <c r="R1452" s="46">
        <f>詳細表【係数】!AG1427</f>
        <v>4.9489682302389897E-13</v>
      </c>
      <c r="S1452" s="46">
        <f t="shared" si="126"/>
        <v>1.0191041243928148E-5</v>
      </c>
      <c r="T1452" s="46">
        <f t="shared" si="127"/>
        <v>2.9683201820342834E-6</v>
      </c>
      <c r="U1452" s="46">
        <f t="shared" si="128"/>
        <v>9.8537321323333433E-7</v>
      </c>
      <c r="V1452" s="46">
        <f t="shared" si="129"/>
        <v>1.3635900255960198E-12</v>
      </c>
      <c r="W1452" s="46">
        <f t="shared" si="130"/>
        <v>5.7414316867200837E-13</v>
      </c>
    </row>
    <row r="1453" spans="2:23" x14ac:dyDescent="0.15">
      <c r="B1453" s="155" t="s">
        <v>36</v>
      </c>
      <c r="C1453" s="41" t="s">
        <v>142</v>
      </c>
      <c r="D1453" s="46">
        <f>詳細表【係数】!G1428</f>
        <v>0</v>
      </c>
      <c r="E1453" s="46">
        <f>詳細表【係数】!H1428</f>
        <v>0</v>
      </c>
      <c r="F1453" s="46">
        <f>詳細表【係数】!I1428</f>
        <v>0</v>
      </c>
      <c r="G1453" s="46">
        <f>詳細表【係数】!AA1428</f>
        <v>0</v>
      </c>
      <c r="H1453" s="46">
        <f>詳細表【係数】!AE1428</f>
        <v>0</v>
      </c>
      <c r="I1453" s="46">
        <f>詳細表【係数】!M1428</f>
        <v>5.9601957410887832E-4</v>
      </c>
      <c r="J1453" s="46">
        <f>詳細表【係数】!N1428</f>
        <v>3.9237416593789198E-4</v>
      </c>
      <c r="K1453" s="46">
        <f>詳細表【係数】!O1428</f>
        <v>2.7014813451203931E-4</v>
      </c>
      <c r="L1453" s="46">
        <f>詳細表【係数】!AB1428</f>
        <v>2.0039703684788749E-11</v>
      </c>
      <c r="M1453" s="46">
        <f>詳細表【係数】!AF1428</f>
        <v>1.8100377521744674E-11</v>
      </c>
      <c r="N1453" s="46">
        <f>詳細表【係数】!U1428</f>
        <v>4.0948995954246634E-4</v>
      </c>
      <c r="O1453" s="46">
        <f>詳細表【係数】!V1428</f>
        <v>2.6957718892981402E-4</v>
      </c>
      <c r="P1453" s="46">
        <f>詳細表【係数】!W1428</f>
        <v>1.8560287862559293E-4</v>
      </c>
      <c r="Q1453" s="46">
        <f>詳細表【係数】!AC1428</f>
        <v>1.3768100591991818E-11</v>
      </c>
      <c r="R1453" s="46">
        <f>詳細表【係数】!AG1428</f>
        <v>1.2435703760508738E-11</v>
      </c>
      <c r="S1453" s="46">
        <f t="shared" si="126"/>
        <v>1.0055095336513446E-3</v>
      </c>
      <c r="T1453" s="46">
        <f t="shared" si="127"/>
        <v>6.61951354867706E-4</v>
      </c>
      <c r="U1453" s="46">
        <f t="shared" si="128"/>
        <v>4.5575101313763227E-4</v>
      </c>
      <c r="V1453" s="46">
        <f t="shared" si="129"/>
        <v>3.3807804276780568E-11</v>
      </c>
      <c r="W1453" s="46">
        <f t="shared" si="130"/>
        <v>3.053608128225341E-11</v>
      </c>
    </row>
    <row r="1454" spans="2:23" x14ac:dyDescent="0.15">
      <c r="B1454" s="155" t="s">
        <v>37</v>
      </c>
      <c r="C1454" s="41" t="s">
        <v>143</v>
      </c>
      <c r="D1454" s="46">
        <f>詳細表【係数】!G1429</f>
        <v>0</v>
      </c>
      <c r="E1454" s="46">
        <f>詳細表【係数】!H1429</f>
        <v>0</v>
      </c>
      <c r="F1454" s="46">
        <f>詳細表【係数】!I1429</f>
        <v>0</v>
      </c>
      <c r="G1454" s="46">
        <f>詳細表【係数】!AA1429</f>
        <v>0</v>
      </c>
      <c r="H1454" s="46">
        <f>詳細表【係数】!AE1429</f>
        <v>0</v>
      </c>
      <c r="I1454" s="46">
        <f>詳細表【係数】!M1429</f>
        <v>3.2937582049856438E-8</v>
      </c>
      <c r="J1454" s="46">
        <f>詳細表【係数】!N1429</f>
        <v>2.2068179973403811E-8</v>
      </c>
      <c r="K1454" s="46">
        <f>詳細表【係数】!O1429</f>
        <v>1.2516281178945447E-8</v>
      </c>
      <c r="L1454" s="46">
        <f>詳細表【係数】!AB1429</f>
        <v>4.9406373074784655E-14</v>
      </c>
      <c r="M1454" s="46">
        <f>詳細表【係数】!AF1429</f>
        <v>1.6468791024928217E-14</v>
      </c>
      <c r="N1454" s="46">
        <f>詳細表【係数】!U1429</f>
        <v>3.0770477421649362E-7</v>
      </c>
      <c r="O1454" s="46">
        <f>詳細表【係数】!V1429</f>
        <v>2.0616219872505069E-7</v>
      </c>
      <c r="P1454" s="46">
        <f>詳細表【係数】!W1429</f>
        <v>1.1692781420226758E-7</v>
      </c>
      <c r="Q1454" s="46">
        <f>詳細表【係数】!AC1429</f>
        <v>4.6155716132474041E-13</v>
      </c>
      <c r="R1454" s="46">
        <f>詳細表【係数】!AG1429</f>
        <v>1.5385238710824681E-13</v>
      </c>
      <c r="S1454" s="46">
        <f t="shared" si="126"/>
        <v>3.4064235626635007E-7</v>
      </c>
      <c r="T1454" s="46">
        <f t="shared" si="127"/>
        <v>2.282303786984545E-7</v>
      </c>
      <c r="U1454" s="46">
        <f t="shared" si="128"/>
        <v>1.2944409538121303E-7</v>
      </c>
      <c r="V1454" s="46">
        <f t="shared" si="129"/>
        <v>5.1096353439952511E-13</v>
      </c>
      <c r="W1454" s="46">
        <f t="shared" si="130"/>
        <v>1.7032117813317502E-13</v>
      </c>
    </row>
    <row r="1455" spans="2:23" x14ac:dyDescent="0.15">
      <c r="B1455" s="155" t="s">
        <v>38</v>
      </c>
      <c r="C1455" s="41" t="s">
        <v>144</v>
      </c>
      <c r="D1455" s="67">
        <f>詳細表【係数】!G1430</f>
        <v>0</v>
      </c>
      <c r="E1455" s="67">
        <f>詳細表【係数】!H1430</f>
        <v>0</v>
      </c>
      <c r="F1455" s="67">
        <f>詳細表【係数】!I1430</f>
        <v>0</v>
      </c>
      <c r="G1455" s="67">
        <f>詳細表【係数】!AA1430</f>
        <v>0</v>
      </c>
      <c r="H1455" s="67">
        <f>詳細表【係数】!AE1430</f>
        <v>0</v>
      </c>
      <c r="I1455" s="67">
        <f>詳細表【係数】!M1430</f>
        <v>2.2884284231635056E-6</v>
      </c>
      <c r="J1455" s="67">
        <f>詳細表【係数】!N1430</f>
        <v>1.4656895213589281E-6</v>
      </c>
      <c r="K1455" s="67">
        <f>詳細表【係数】!O1430</f>
        <v>3.3830866318002683E-7</v>
      </c>
      <c r="L1455" s="67">
        <f>詳細表【係数】!AB1430</f>
        <v>1.8629023153430422E-13</v>
      </c>
      <c r="M1455" s="67">
        <f>詳細表【係数】!AF1430</f>
        <v>7.1154464375508667E-14</v>
      </c>
      <c r="N1455" s="67">
        <f>詳細表【係数】!U1430</f>
        <v>1.5108479749223422E-5</v>
      </c>
      <c r="O1455" s="67">
        <f>詳細表【係数】!V1430</f>
        <v>9.6766585434593461E-6</v>
      </c>
      <c r="P1455" s="67">
        <f>詳細表【係数】!W1430</f>
        <v>2.2335544930771402E-6</v>
      </c>
      <c r="Q1455" s="67">
        <f>詳細表【係数】!AC1430</f>
        <v>1.2299105194312126E-12</v>
      </c>
      <c r="R1455" s="67">
        <f>詳細表【係数】!AG1430</f>
        <v>4.6977033373763605E-13</v>
      </c>
      <c r="S1455" s="67">
        <f t="shared" si="126"/>
        <v>1.7396908172386927E-5</v>
      </c>
      <c r="T1455" s="67">
        <f t="shared" si="127"/>
        <v>1.1142348064818274E-5</v>
      </c>
      <c r="U1455" s="67">
        <f t="shared" si="128"/>
        <v>2.5718631562571669E-6</v>
      </c>
      <c r="V1455" s="67">
        <f t="shared" si="129"/>
        <v>1.4162007509655169E-12</v>
      </c>
      <c r="W1455" s="67">
        <f t="shared" si="130"/>
        <v>5.409247981131447E-13</v>
      </c>
    </row>
    <row r="1456" spans="2:23" x14ac:dyDescent="0.15">
      <c r="B1456" s="162" t="s">
        <v>39</v>
      </c>
      <c r="C1456" s="116" t="s">
        <v>206</v>
      </c>
      <c r="D1456" s="46">
        <f>詳細表【係数】!G1431</f>
        <v>0</v>
      </c>
      <c r="E1456" s="46">
        <f>詳細表【係数】!H1431</f>
        <v>0</v>
      </c>
      <c r="F1456" s="46">
        <f>詳細表【係数】!I1431</f>
        <v>0</v>
      </c>
      <c r="G1456" s="46">
        <f>詳細表【係数】!AA1431</f>
        <v>0</v>
      </c>
      <c r="H1456" s="46">
        <f>詳細表【係数】!AE1431</f>
        <v>0</v>
      </c>
      <c r="I1456" s="46">
        <f>詳細表【係数】!M1431</f>
        <v>-1.6400770949223294E-18</v>
      </c>
      <c r="J1456" s="46">
        <f>詳細表【係数】!N1431</f>
        <v>0</v>
      </c>
      <c r="K1456" s="46">
        <f>詳細表【係数】!O1431</f>
        <v>0</v>
      </c>
      <c r="L1456" s="46">
        <f>詳細表【係数】!AB1431</f>
        <v>0</v>
      </c>
      <c r="M1456" s="46">
        <f>詳細表【係数】!AF1431</f>
        <v>0</v>
      </c>
      <c r="N1456" s="46">
        <f>詳細表【係数】!U1431</f>
        <v>-3.6146042653029604E-19</v>
      </c>
      <c r="O1456" s="46">
        <f>詳細表【係数】!V1431</f>
        <v>0</v>
      </c>
      <c r="P1456" s="46">
        <f>詳細表【係数】!W1431</f>
        <v>0</v>
      </c>
      <c r="Q1456" s="46">
        <f>詳細表【係数】!AC1431</f>
        <v>0</v>
      </c>
      <c r="R1456" s="46">
        <f>詳細表【係数】!AG1431</f>
        <v>0</v>
      </c>
      <c r="S1456" s="46">
        <f t="shared" si="126"/>
        <v>-2.0015375214526254E-18</v>
      </c>
      <c r="T1456" s="46">
        <f t="shared" si="127"/>
        <v>0</v>
      </c>
      <c r="U1456" s="46">
        <f t="shared" si="128"/>
        <v>0</v>
      </c>
      <c r="V1456" s="46">
        <f t="shared" si="129"/>
        <v>0</v>
      </c>
      <c r="W1456" s="46">
        <f t="shared" si="130"/>
        <v>0</v>
      </c>
    </row>
    <row r="1457" spans="2:23" x14ac:dyDescent="0.15">
      <c r="B1457" s="155" t="s">
        <v>40</v>
      </c>
      <c r="C1457" s="41" t="s">
        <v>956</v>
      </c>
      <c r="D1457" s="46">
        <f>詳細表【係数】!G1432</f>
        <v>0</v>
      </c>
      <c r="E1457" s="46">
        <f>詳細表【係数】!H1432</f>
        <v>0</v>
      </c>
      <c r="F1457" s="46">
        <f>詳細表【係数】!I1432</f>
        <v>0</v>
      </c>
      <c r="G1457" s="46">
        <f>詳細表【係数】!AA1432</f>
        <v>0</v>
      </c>
      <c r="H1457" s="46">
        <f>詳細表【係数】!AE1432</f>
        <v>0</v>
      </c>
      <c r="I1457" s="46">
        <f>詳細表【係数】!M1432</f>
        <v>0</v>
      </c>
      <c r="J1457" s="46">
        <f>詳細表【係数】!N1432</f>
        <v>0</v>
      </c>
      <c r="K1457" s="46">
        <f>詳細表【係数】!O1432</f>
        <v>0</v>
      </c>
      <c r="L1457" s="46">
        <f>詳細表【係数】!AB1432</f>
        <v>0</v>
      </c>
      <c r="M1457" s="46">
        <f>詳細表【係数】!AF1432</f>
        <v>0</v>
      </c>
      <c r="N1457" s="46">
        <f>詳細表【係数】!U1432</f>
        <v>0</v>
      </c>
      <c r="O1457" s="46">
        <f>詳細表【係数】!V1432</f>
        <v>0</v>
      </c>
      <c r="P1457" s="46">
        <f>詳細表【係数】!W1432</f>
        <v>0</v>
      </c>
      <c r="Q1457" s="46">
        <f>詳細表【係数】!AC1432</f>
        <v>0</v>
      </c>
      <c r="R1457" s="46">
        <f>詳細表【係数】!AG1432</f>
        <v>0</v>
      </c>
      <c r="S1457" s="46">
        <f t="shared" si="126"/>
        <v>0</v>
      </c>
      <c r="T1457" s="46">
        <f t="shared" si="127"/>
        <v>0</v>
      </c>
      <c r="U1457" s="46">
        <f t="shared" si="128"/>
        <v>0</v>
      </c>
      <c r="V1457" s="46">
        <f t="shared" si="129"/>
        <v>0</v>
      </c>
      <c r="W1457" s="46">
        <f t="shared" si="130"/>
        <v>0</v>
      </c>
    </row>
    <row r="1458" spans="2:23" x14ac:dyDescent="0.15">
      <c r="B1458" s="155" t="s">
        <v>41</v>
      </c>
      <c r="C1458" s="41" t="s">
        <v>145</v>
      </c>
      <c r="D1458" s="46">
        <f>詳細表【係数】!G1433</f>
        <v>0</v>
      </c>
      <c r="E1458" s="46">
        <f>詳細表【係数】!H1433</f>
        <v>0</v>
      </c>
      <c r="F1458" s="46">
        <f>詳細表【係数】!I1433</f>
        <v>0</v>
      </c>
      <c r="G1458" s="46">
        <f>詳細表【係数】!AA1433</f>
        <v>0</v>
      </c>
      <c r="H1458" s="46">
        <f>詳細表【係数】!AE1433</f>
        <v>0</v>
      </c>
      <c r="I1458" s="46">
        <f>詳細表【係数】!M1433</f>
        <v>2.0089162733178043E-4</v>
      </c>
      <c r="J1458" s="46">
        <f>詳細表【係数】!N1433</f>
        <v>6.1651678291742309E-5</v>
      </c>
      <c r="K1458" s="46">
        <f>詳細表【係数】!O1433</f>
        <v>2.6786071704207649E-5</v>
      </c>
      <c r="L1458" s="46">
        <f>詳細表【係数】!AB1433</f>
        <v>8.5666132322881056E-12</v>
      </c>
      <c r="M1458" s="46">
        <f>詳細表【係数】!AF1433</f>
        <v>8.2537772501323618E-12</v>
      </c>
      <c r="N1458" s="46">
        <f>詳細表【係数】!U1433</f>
        <v>3.8958905335286513E-3</v>
      </c>
      <c r="O1458" s="46">
        <f>詳細表【係数】!V1433</f>
        <v>1.1956107530368722E-3</v>
      </c>
      <c r="P1458" s="46">
        <f>詳細表【係数】!W1433</f>
        <v>5.1946218251542589E-4</v>
      </c>
      <c r="Q1458" s="46">
        <f>詳細表【係数】!AC1433</f>
        <v>1.6613229649911223E-10</v>
      </c>
      <c r="R1458" s="46">
        <f>詳細表【係数】!AG1433</f>
        <v>1.6006546953566274E-10</v>
      </c>
      <c r="S1458" s="46">
        <f t="shared" si="126"/>
        <v>4.0967821608604319E-3</v>
      </c>
      <c r="T1458" s="46">
        <f t="shared" si="127"/>
        <v>1.2572624313286144E-3</v>
      </c>
      <c r="U1458" s="46">
        <f t="shared" si="128"/>
        <v>5.4624825421963356E-4</v>
      </c>
      <c r="V1458" s="46">
        <f t="shared" si="129"/>
        <v>1.7469890973140035E-10</v>
      </c>
      <c r="W1458" s="46">
        <f t="shared" si="130"/>
        <v>1.683192467857951E-10</v>
      </c>
    </row>
    <row r="1459" spans="2:23" x14ac:dyDescent="0.15">
      <c r="B1459" s="155" t="s">
        <v>42</v>
      </c>
      <c r="C1459" s="41" t="s">
        <v>957</v>
      </c>
      <c r="D1459" s="46">
        <f>詳細表【係数】!G1434</f>
        <v>0</v>
      </c>
      <c r="E1459" s="46">
        <f>詳細表【係数】!H1434</f>
        <v>0</v>
      </c>
      <c r="F1459" s="46">
        <f>詳細表【係数】!I1434</f>
        <v>0</v>
      </c>
      <c r="G1459" s="46">
        <f>詳細表【係数】!AA1434</f>
        <v>0</v>
      </c>
      <c r="H1459" s="46">
        <f>詳細表【係数】!AE1434</f>
        <v>0</v>
      </c>
      <c r="I1459" s="46">
        <f>詳細表【係数】!M1434</f>
        <v>2.8172088206967685E-21</v>
      </c>
      <c r="J1459" s="46">
        <f>詳細表【係数】!N1434</f>
        <v>0</v>
      </c>
      <c r="K1459" s="46">
        <f>詳細表【係数】!O1434</f>
        <v>0</v>
      </c>
      <c r="L1459" s="46">
        <f>詳細表【係数】!AB1434</f>
        <v>0</v>
      </c>
      <c r="M1459" s="46">
        <f>詳細表【係数】!AF1434</f>
        <v>0</v>
      </c>
      <c r="N1459" s="46">
        <f>詳細表【係数】!U1434</f>
        <v>1.0932417399865758E-19</v>
      </c>
      <c r="O1459" s="46">
        <f>詳細表【係数】!V1434</f>
        <v>0</v>
      </c>
      <c r="P1459" s="46">
        <f>詳細表【係数】!W1434</f>
        <v>0</v>
      </c>
      <c r="Q1459" s="46">
        <f>詳細表【係数】!AC1434</f>
        <v>0</v>
      </c>
      <c r="R1459" s="46">
        <f>詳細表【係数】!AG1434</f>
        <v>0</v>
      </c>
      <c r="S1459" s="46">
        <f t="shared" si="126"/>
        <v>1.1214138281935433E-19</v>
      </c>
      <c r="T1459" s="46">
        <f t="shared" si="127"/>
        <v>0</v>
      </c>
      <c r="U1459" s="46">
        <f t="shared" si="128"/>
        <v>0</v>
      </c>
      <c r="V1459" s="46">
        <f t="shared" si="129"/>
        <v>0</v>
      </c>
      <c r="W1459" s="46">
        <f t="shared" si="130"/>
        <v>0</v>
      </c>
    </row>
    <row r="1460" spans="2:23" x14ac:dyDescent="0.15">
      <c r="B1460" s="163" t="s">
        <v>43</v>
      </c>
      <c r="C1460" s="62" t="s">
        <v>958</v>
      </c>
      <c r="D1460" s="67">
        <f>詳細表【係数】!G1435</f>
        <v>0</v>
      </c>
      <c r="E1460" s="67">
        <f>詳細表【係数】!H1435</f>
        <v>0</v>
      </c>
      <c r="F1460" s="67">
        <f>詳細表【係数】!I1435</f>
        <v>0</v>
      </c>
      <c r="G1460" s="67">
        <f>詳細表【係数】!AA1435</f>
        <v>0</v>
      </c>
      <c r="H1460" s="67">
        <f>詳細表【係数】!AE1435</f>
        <v>0</v>
      </c>
      <c r="I1460" s="67">
        <f>詳細表【係数】!M1435</f>
        <v>0</v>
      </c>
      <c r="J1460" s="67">
        <f>詳細表【係数】!N1435</f>
        <v>0</v>
      </c>
      <c r="K1460" s="67">
        <f>詳細表【係数】!O1435</f>
        <v>0</v>
      </c>
      <c r="L1460" s="67">
        <f>詳細表【係数】!AB1435</f>
        <v>0</v>
      </c>
      <c r="M1460" s="67">
        <f>詳細表【係数】!AF1435</f>
        <v>0</v>
      </c>
      <c r="N1460" s="67">
        <f>詳細表【係数】!U1435</f>
        <v>0</v>
      </c>
      <c r="O1460" s="67">
        <f>詳細表【係数】!V1435</f>
        <v>0</v>
      </c>
      <c r="P1460" s="67">
        <f>詳細表【係数】!W1435</f>
        <v>0</v>
      </c>
      <c r="Q1460" s="67">
        <f>詳細表【係数】!AC1435</f>
        <v>0</v>
      </c>
      <c r="R1460" s="67">
        <f>詳細表【係数】!AG1435</f>
        <v>0</v>
      </c>
      <c r="S1460" s="67">
        <f t="shared" si="126"/>
        <v>0</v>
      </c>
      <c r="T1460" s="67">
        <f t="shared" si="127"/>
        <v>0</v>
      </c>
      <c r="U1460" s="67">
        <f t="shared" si="128"/>
        <v>0</v>
      </c>
      <c r="V1460" s="67">
        <f t="shared" si="129"/>
        <v>0</v>
      </c>
      <c r="W1460" s="67">
        <f t="shared" si="130"/>
        <v>0</v>
      </c>
    </row>
    <row r="1461" spans="2:23" x14ac:dyDescent="0.15">
      <c r="B1461" s="155" t="s">
        <v>44</v>
      </c>
      <c r="C1461" s="41" t="s">
        <v>207</v>
      </c>
      <c r="D1461" s="46">
        <f>詳細表【係数】!G1436</f>
        <v>0</v>
      </c>
      <c r="E1461" s="46">
        <f>詳細表【係数】!H1436</f>
        <v>0</v>
      </c>
      <c r="F1461" s="46">
        <f>詳細表【係数】!I1436</f>
        <v>0</v>
      </c>
      <c r="G1461" s="46">
        <f>詳細表【係数】!AA1436</f>
        <v>0</v>
      </c>
      <c r="H1461" s="46">
        <f>詳細表【係数】!AE1436</f>
        <v>0</v>
      </c>
      <c r="I1461" s="46">
        <f>詳細表【係数】!M1436</f>
        <v>0</v>
      </c>
      <c r="J1461" s="46">
        <f>詳細表【係数】!N1436</f>
        <v>0</v>
      </c>
      <c r="K1461" s="46">
        <f>詳細表【係数】!O1436</f>
        <v>0</v>
      </c>
      <c r="L1461" s="46">
        <f>詳細表【係数】!AB1436</f>
        <v>0</v>
      </c>
      <c r="M1461" s="46">
        <f>詳細表【係数】!AF1436</f>
        <v>0</v>
      </c>
      <c r="N1461" s="46">
        <f>詳細表【係数】!U1436</f>
        <v>0</v>
      </c>
      <c r="O1461" s="46">
        <f>詳細表【係数】!V1436</f>
        <v>0</v>
      </c>
      <c r="P1461" s="46">
        <f>詳細表【係数】!W1436</f>
        <v>0</v>
      </c>
      <c r="Q1461" s="46">
        <f>詳細表【係数】!AC1436</f>
        <v>0</v>
      </c>
      <c r="R1461" s="46">
        <f>詳細表【係数】!AG1436</f>
        <v>0</v>
      </c>
      <c r="S1461" s="46">
        <f t="shared" si="126"/>
        <v>0</v>
      </c>
      <c r="T1461" s="46">
        <f t="shared" si="127"/>
        <v>0</v>
      </c>
      <c r="U1461" s="46">
        <f t="shared" si="128"/>
        <v>0</v>
      </c>
      <c r="V1461" s="46">
        <f t="shared" si="129"/>
        <v>0</v>
      </c>
      <c r="W1461" s="46">
        <f t="shared" si="130"/>
        <v>0</v>
      </c>
    </row>
    <row r="1462" spans="2:23" x14ac:dyDescent="0.15">
      <c r="B1462" s="155" t="s">
        <v>45</v>
      </c>
      <c r="C1462" s="41" t="s">
        <v>147</v>
      </c>
      <c r="D1462" s="46">
        <f>詳細表【係数】!G1437</f>
        <v>0</v>
      </c>
      <c r="E1462" s="46">
        <f>詳細表【係数】!H1437</f>
        <v>0</v>
      </c>
      <c r="F1462" s="46">
        <f>詳細表【係数】!I1437</f>
        <v>0</v>
      </c>
      <c r="G1462" s="46">
        <f>詳細表【係数】!AA1437</f>
        <v>0</v>
      </c>
      <c r="H1462" s="46">
        <f>詳細表【係数】!AE1437</f>
        <v>0</v>
      </c>
      <c r="I1462" s="46">
        <f>詳細表【係数】!M1437</f>
        <v>9.9313699600379689E-6</v>
      </c>
      <c r="J1462" s="46">
        <f>詳細表【係数】!N1437</f>
        <v>4.0035835151403065E-6</v>
      </c>
      <c r="K1462" s="46">
        <f>詳細表【係数】!O1437</f>
        <v>3.0042394129114856E-6</v>
      </c>
      <c r="L1462" s="46">
        <f>詳細表【係数】!AB1437</f>
        <v>2.6897460308436159E-12</v>
      </c>
      <c r="M1462" s="46">
        <f>詳細表【係数】!AF1437</f>
        <v>1.241421245004746E-12</v>
      </c>
      <c r="N1462" s="46">
        <f>詳細表【係数】!U1437</f>
        <v>6.1129453163749715E-7</v>
      </c>
      <c r="O1462" s="46">
        <f>詳細表【係数】!V1437</f>
        <v>2.4642810806636607E-7</v>
      </c>
      <c r="P1462" s="46">
        <f>詳細表【係数】!W1437</f>
        <v>1.8491659582034289E-7</v>
      </c>
      <c r="Q1462" s="46">
        <f>詳細表【係数】!AC1437</f>
        <v>1.6555893565182213E-13</v>
      </c>
      <c r="R1462" s="46">
        <f>詳細表【係数】!AG1437</f>
        <v>7.6411816454687146E-14</v>
      </c>
      <c r="S1462" s="46">
        <f t="shared" si="126"/>
        <v>1.0542664491675466E-5</v>
      </c>
      <c r="T1462" s="46">
        <f t="shared" si="127"/>
        <v>4.250011623206673E-6</v>
      </c>
      <c r="U1462" s="46">
        <f t="shared" si="128"/>
        <v>3.1891560087318284E-6</v>
      </c>
      <c r="V1462" s="46">
        <f t="shared" si="129"/>
        <v>2.8553049664954381E-12</v>
      </c>
      <c r="W1462" s="46">
        <f t="shared" si="130"/>
        <v>1.3178330614594332E-12</v>
      </c>
    </row>
    <row r="1463" spans="2:23" x14ac:dyDescent="0.15">
      <c r="B1463" s="155" t="s">
        <v>46</v>
      </c>
      <c r="C1463" s="41" t="s">
        <v>959</v>
      </c>
      <c r="D1463" s="46">
        <f>詳細表【係数】!G1438</f>
        <v>0</v>
      </c>
      <c r="E1463" s="46">
        <f>詳細表【係数】!H1438</f>
        <v>0</v>
      </c>
      <c r="F1463" s="46">
        <f>詳細表【係数】!I1438</f>
        <v>0</v>
      </c>
      <c r="G1463" s="46">
        <f>詳細表【係数】!AA1438</f>
        <v>0</v>
      </c>
      <c r="H1463" s="46">
        <f>詳細表【係数】!AE1438</f>
        <v>0</v>
      </c>
      <c r="I1463" s="46">
        <f>詳細表【係数】!M1438</f>
        <v>0</v>
      </c>
      <c r="J1463" s="46">
        <f>詳細表【係数】!N1438</f>
        <v>0</v>
      </c>
      <c r="K1463" s="46">
        <f>詳細表【係数】!O1438</f>
        <v>0</v>
      </c>
      <c r="L1463" s="46">
        <f>詳細表【係数】!AB1438</f>
        <v>0</v>
      </c>
      <c r="M1463" s="46">
        <f>詳細表【係数】!AF1438</f>
        <v>0</v>
      </c>
      <c r="N1463" s="46">
        <f>詳細表【係数】!U1438</f>
        <v>0</v>
      </c>
      <c r="O1463" s="46">
        <f>詳細表【係数】!V1438</f>
        <v>0</v>
      </c>
      <c r="P1463" s="46">
        <f>詳細表【係数】!W1438</f>
        <v>0</v>
      </c>
      <c r="Q1463" s="46">
        <f>詳細表【係数】!AC1438</f>
        <v>0</v>
      </c>
      <c r="R1463" s="46">
        <f>詳細表【係数】!AG1438</f>
        <v>0</v>
      </c>
      <c r="S1463" s="46">
        <f t="shared" si="126"/>
        <v>0</v>
      </c>
      <c r="T1463" s="46">
        <f t="shared" si="127"/>
        <v>0</v>
      </c>
      <c r="U1463" s="46">
        <f t="shared" si="128"/>
        <v>0</v>
      </c>
      <c r="V1463" s="46">
        <f t="shared" si="129"/>
        <v>0</v>
      </c>
      <c r="W1463" s="46">
        <f t="shared" si="130"/>
        <v>0</v>
      </c>
    </row>
    <row r="1464" spans="2:23" x14ac:dyDescent="0.15">
      <c r="B1464" s="155" t="s">
        <v>47</v>
      </c>
      <c r="C1464" s="41" t="s">
        <v>960</v>
      </c>
      <c r="D1464" s="46">
        <f>詳細表【係数】!G1439</f>
        <v>0</v>
      </c>
      <c r="E1464" s="46">
        <f>詳細表【係数】!H1439</f>
        <v>0</v>
      </c>
      <c r="F1464" s="46">
        <f>詳細表【係数】!I1439</f>
        <v>0</v>
      </c>
      <c r="G1464" s="46">
        <f>詳細表【係数】!AA1439</f>
        <v>0</v>
      </c>
      <c r="H1464" s="46">
        <f>詳細表【係数】!AE1439</f>
        <v>0</v>
      </c>
      <c r="I1464" s="46">
        <f>詳細表【係数】!M1439</f>
        <v>8.470827651214428E-6</v>
      </c>
      <c r="J1464" s="46">
        <f>詳細表【係数】!N1439</f>
        <v>3.6617390749192773E-6</v>
      </c>
      <c r="K1464" s="46">
        <f>詳細表【係数】!O1439</f>
        <v>1.8746010460655017E-6</v>
      </c>
      <c r="L1464" s="46">
        <f>詳細表【係数】!AB1439</f>
        <v>6.8868517489548192E-13</v>
      </c>
      <c r="M1464" s="46">
        <f>詳細表【係数】!AF1439</f>
        <v>4.8207962242683729E-13</v>
      </c>
      <c r="N1464" s="46">
        <f>詳細表【係数】!U1439</f>
        <v>1.4752690331104614E-6</v>
      </c>
      <c r="O1464" s="46">
        <f>詳細表【係数】!V1439</f>
        <v>6.3772402024783119E-7</v>
      </c>
      <c r="P1464" s="46">
        <f>詳細表【係数】!W1439</f>
        <v>3.2647823643306307E-7</v>
      </c>
      <c r="Q1464" s="46">
        <f>詳細表【係数】!AC1439</f>
        <v>1.199405717975985E-13</v>
      </c>
      <c r="R1464" s="46">
        <f>詳細表【係数】!AG1439</f>
        <v>8.3958400258318928E-14</v>
      </c>
      <c r="S1464" s="46">
        <f t="shared" si="126"/>
        <v>9.9460966843248894E-6</v>
      </c>
      <c r="T1464" s="46">
        <f t="shared" si="127"/>
        <v>4.2994630951671083E-6</v>
      </c>
      <c r="U1464" s="46">
        <f t="shared" si="128"/>
        <v>2.2010792824985649E-6</v>
      </c>
      <c r="V1464" s="46">
        <f t="shared" si="129"/>
        <v>8.0862574669308047E-13</v>
      </c>
      <c r="W1464" s="46">
        <f t="shared" si="130"/>
        <v>5.6603802268515621E-13</v>
      </c>
    </row>
    <row r="1465" spans="2:23" x14ac:dyDescent="0.15">
      <c r="B1465" s="155" t="s">
        <v>48</v>
      </c>
      <c r="C1465" s="41" t="s">
        <v>150</v>
      </c>
      <c r="D1465" s="67">
        <f>詳細表【係数】!G1440</f>
        <v>0</v>
      </c>
      <c r="E1465" s="67">
        <f>詳細表【係数】!H1440</f>
        <v>0</v>
      </c>
      <c r="F1465" s="67">
        <f>詳細表【係数】!I1440</f>
        <v>0</v>
      </c>
      <c r="G1465" s="67">
        <f>詳細表【係数】!AA1440</f>
        <v>0</v>
      </c>
      <c r="H1465" s="67">
        <f>詳細表【係数】!AE1440</f>
        <v>0</v>
      </c>
      <c r="I1465" s="67">
        <f>詳細表【係数】!M1440</f>
        <v>2.3390329487540294E-4</v>
      </c>
      <c r="J1465" s="67">
        <f>詳細表【係数】!N1440</f>
        <v>9.3255146945341705E-5</v>
      </c>
      <c r="K1465" s="67">
        <f>詳細表【係数】!O1440</f>
        <v>3.8145962566275799E-5</v>
      </c>
      <c r="L1465" s="67">
        <f>詳細表【係数】!AB1440</f>
        <v>1.5308550240973209E-11</v>
      </c>
      <c r="M1465" s="67">
        <f>詳細表【係数】!AF1440</f>
        <v>9.6144081467062344E-12</v>
      </c>
      <c r="N1465" s="67">
        <f>詳細表【係数】!U1440</f>
        <v>2.0077671573711156E-5</v>
      </c>
      <c r="O1465" s="67">
        <f>詳細表【係数】!V1440</f>
        <v>8.004787679130886E-6</v>
      </c>
      <c r="P1465" s="67">
        <f>詳細表【係数】!W1440</f>
        <v>3.2743536540463883E-6</v>
      </c>
      <c r="Q1465" s="67">
        <f>詳細表【係数】!AC1440</f>
        <v>1.3140475176788054E-12</v>
      </c>
      <c r="R1465" s="67">
        <f>詳細表【係数】!AG1440</f>
        <v>8.2527665652597044E-13</v>
      </c>
      <c r="S1465" s="67">
        <f t="shared" si="126"/>
        <v>2.539809664491141E-4</v>
      </c>
      <c r="T1465" s="67">
        <f t="shared" si="127"/>
        <v>1.012599346244726E-4</v>
      </c>
      <c r="U1465" s="67">
        <f t="shared" si="128"/>
        <v>4.1420316220322185E-5</v>
      </c>
      <c r="V1465" s="67">
        <f t="shared" si="129"/>
        <v>1.6622597758652014E-11</v>
      </c>
      <c r="W1465" s="67">
        <f t="shared" si="130"/>
        <v>1.0439684803232206E-11</v>
      </c>
    </row>
    <row r="1466" spans="2:23" x14ac:dyDescent="0.15">
      <c r="B1466" s="162" t="s">
        <v>49</v>
      </c>
      <c r="C1466" s="116" t="s">
        <v>151</v>
      </c>
      <c r="D1466" s="46">
        <f>詳細表【係数】!G1441</f>
        <v>0</v>
      </c>
      <c r="E1466" s="46">
        <f>詳細表【係数】!H1441</f>
        <v>0</v>
      </c>
      <c r="F1466" s="46">
        <f>詳細表【係数】!I1441</f>
        <v>0</v>
      </c>
      <c r="G1466" s="46">
        <f>詳細表【係数】!AA1441</f>
        <v>0</v>
      </c>
      <c r="H1466" s="46">
        <f>詳細表【係数】!AE1441</f>
        <v>0</v>
      </c>
      <c r="I1466" s="46">
        <f>詳細表【係数】!M1441</f>
        <v>1.100056999499247E-19</v>
      </c>
      <c r="J1466" s="46">
        <f>詳細表【係数】!N1441</f>
        <v>0</v>
      </c>
      <c r="K1466" s="46">
        <f>詳細表【係数】!O1441</f>
        <v>0</v>
      </c>
      <c r="L1466" s="46">
        <f>詳細表【係数】!AB1441</f>
        <v>0</v>
      </c>
      <c r="M1466" s="46">
        <f>詳細表【係数】!AF1441</f>
        <v>0</v>
      </c>
      <c r="N1466" s="46">
        <f>詳細表【係数】!U1441</f>
        <v>1.7654087338438636E-20</v>
      </c>
      <c r="O1466" s="46">
        <f>詳細表【係数】!V1441</f>
        <v>0</v>
      </c>
      <c r="P1466" s="46">
        <f>詳細表【係数】!W1441</f>
        <v>0</v>
      </c>
      <c r="Q1466" s="46">
        <f>詳細表【係数】!AC1441</f>
        <v>0</v>
      </c>
      <c r="R1466" s="46">
        <f>詳細表【係数】!AG1441</f>
        <v>0</v>
      </c>
      <c r="S1466" s="46">
        <f t="shared" si="126"/>
        <v>1.2765978728836333E-19</v>
      </c>
      <c r="T1466" s="46">
        <f t="shared" si="127"/>
        <v>0</v>
      </c>
      <c r="U1466" s="46">
        <f t="shared" si="128"/>
        <v>0</v>
      </c>
      <c r="V1466" s="46">
        <f t="shared" si="129"/>
        <v>0</v>
      </c>
      <c r="W1466" s="46">
        <f t="shared" si="130"/>
        <v>0</v>
      </c>
    </row>
    <row r="1467" spans="2:23" x14ac:dyDescent="0.15">
      <c r="B1467" s="155" t="s">
        <v>50</v>
      </c>
      <c r="C1467" s="41" t="s">
        <v>152</v>
      </c>
      <c r="D1467" s="46">
        <f>詳細表【係数】!G1442</f>
        <v>0</v>
      </c>
      <c r="E1467" s="46">
        <f>詳細表【係数】!H1442</f>
        <v>0</v>
      </c>
      <c r="F1467" s="46">
        <f>詳細表【係数】!I1442</f>
        <v>0</v>
      </c>
      <c r="G1467" s="46">
        <f>詳細表【係数】!AA1442</f>
        <v>0</v>
      </c>
      <c r="H1467" s="46">
        <f>詳細表【係数】!AE1442</f>
        <v>0</v>
      </c>
      <c r="I1467" s="46">
        <f>詳細表【係数】!M1442</f>
        <v>2.0157649076285124E-5</v>
      </c>
      <c r="J1467" s="46">
        <f>詳細表【係数】!N1442</f>
        <v>8.7495307506316331E-6</v>
      </c>
      <c r="K1467" s="46">
        <f>詳細表【係数】!O1442</f>
        <v>4.5918172265899892E-6</v>
      </c>
      <c r="L1467" s="46">
        <f>詳細表【係数】!AB1442</f>
        <v>7.9360823134980792E-13</v>
      </c>
      <c r="M1467" s="46">
        <f>詳細表【係数】!AF1442</f>
        <v>7.1424740821482722E-13</v>
      </c>
      <c r="N1467" s="46">
        <f>詳細表【係数】!U1442</f>
        <v>5.705174534594043E-6</v>
      </c>
      <c r="O1467" s="46">
        <f>詳細表【係数】!V1442</f>
        <v>2.4763602064527293E-6</v>
      </c>
      <c r="P1467" s="46">
        <f>詳細表【係数】!W1442</f>
        <v>1.2996118054000445E-6</v>
      </c>
      <c r="Q1467" s="46">
        <f>詳細表【係数】!AC1442</f>
        <v>2.2461317065330876E-13</v>
      </c>
      <c r="R1467" s="46">
        <f>詳細表【係数】!AG1442</f>
        <v>2.0215185358797788E-13</v>
      </c>
      <c r="S1467" s="46">
        <f t="shared" si="126"/>
        <v>2.5862823610879168E-5</v>
      </c>
      <c r="T1467" s="46">
        <f t="shared" si="127"/>
        <v>1.1225890957084363E-5</v>
      </c>
      <c r="U1467" s="46">
        <f t="shared" si="128"/>
        <v>5.8914290319900341E-6</v>
      </c>
      <c r="V1467" s="46">
        <f t="shared" si="129"/>
        <v>1.0182214020031167E-12</v>
      </c>
      <c r="W1467" s="46">
        <f t="shared" si="130"/>
        <v>9.1639926180280508E-13</v>
      </c>
    </row>
    <row r="1468" spans="2:23" x14ac:dyDescent="0.15">
      <c r="B1468" s="155" t="s">
        <v>51</v>
      </c>
      <c r="C1468" s="41" t="s">
        <v>961</v>
      </c>
      <c r="D1468" s="46">
        <f>詳細表【係数】!G1443</f>
        <v>0</v>
      </c>
      <c r="E1468" s="46">
        <f>詳細表【係数】!H1443</f>
        <v>0</v>
      </c>
      <c r="F1468" s="46">
        <f>詳細表【係数】!I1443</f>
        <v>0</v>
      </c>
      <c r="G1468" s="46">
        <f>詳細表【係数】!AA1443</f>
        <v>0</v>
      </c>
      <c r="H1468" s="46">
        <f>詳細表【係数】!AE1443</f>
        <v>0</v>
      </c>
      <c r="I1468" s="46">
        <f>詳細表【係数】!M1443</f>
        <v>8.5250687050001864E-5</v>
      </c>
      <c r="J1468" s="46">
        <f>詳細表【係数】!N1443</f>
        <v>4.5705784117542039E-5</v>
      </c>
      <c r="K1468" s="46">
        <f>詳細表【係数】!O1443</f>
        <v>2.2459167683374503E-5</v>
      </c>
      <c r="L1468" s="46">
        <f>詳細表【係数】!AB1443</f>
        <v>5.2783002781138661E-12</v>
      </c>
      <c r="M1468" s="46">
        <f>詳細表【係数】!AF1443</f>
        <v>4.5417932625630932E-12</v>
      </c>
      <c r="N1468" s="46">
        <f>詳細表【係数】!U1443</f>
        <v>7.9841607754171394E-6</v>
      </c>
      <c r="O1468" s="46">
        <f>詳細表【係数】!V1443</f>
        <v>4.2805793289023685E-6</v>
      </c>
      <c r="P1468" s="46">
        <f>詳細表【係数】!W1443</f>
        <v>2.1034153726050351E-6</v>
      </c>
      <c r="Q1468" s="46">
        <f>詳細表【係数】!AC1443</f>
        <v>4.943396880387861E-13</v>
      </c>
      <c r="R1468" s="46">
        <f>詳細表【係数】!AG1443</f>
        <v>4.2536205714965317E-13</v>
      </c>
      <c r="S1468" s="46">
        <f t="shared" si="126"/>
        <v>9.323484782541901E-5</v>
      </c>
      <c r="T1468" s="46">
        <f t="shared" si="127"/>
        <v>4.9986363446444407E-5</v>
      </c>
      <c r="U1468" s="46">
        <f t="shared" si="128"/>
        <v>2.4562583055979538E-5</v>
      </c>
      <c r="V1468" s="46">
        <f t="shared" si="129"/>
        <v>5.7726399661526518E-12</v>
      </c>
      <c r="W1468" s="46">
        <f t="shared" si="130"/>
        <v>4.9671553197127465E-12</v>
      </c>
    </row>
    <row r="1469" spans="2:23" x14ac:dyDescent="0.15">
      <c r="B1469" s="155" t="s">
        <v>52</v>
      </c>
      <c r="C1469" s="41" t="s">
        <v>154</v>
      </c>
      <c r="D1469" s="46">
        <f>詳細表【係数】!G1444</f>
        <v>0</v>
      </c>
      <c r="E1469" s="46">
        <f>詳細表【係数】!H1444</f>
        <v>0</v>
      </c>
      <c r="F1469" s="46">
        <f>詳細表【係数】!I1444</f>
        <v>0</v>
      </c>
      <c r="G1469" s="46">
        <f>詳細表【係数】!AA1444</f>
        <v>0</v>
      </c>
      <c r="H1469" s="46">
        <f>詳細表【係数】!AE1444</f>
        <v>0</v>
      </c>
      <c r="I1469" s="46">
        <f>詳細表【係数】!M1444</f>
        <v>0</v>
      </c>
      <c r="J1469" s="46">
        <f>詳細表【係数】!N1444</f>
        <v>0</v>
      </c>
      <c r="K1469" s="46">
        <f>詳細表【係数】!O1444</f>
        <v>0</v>
      </c>
      <c r="L1469" s="46">
        <f>詳細表【係数】!AB1444</f>
        <v>0</v>
      </c>
      <c r="M1469" s="46">
        <f>詳細表【係数】!AF1444</f>
        <v>0</v>
      </c>
      <c r="N1469" s="46">
        <f>詳細表【係数】!U1444</f>
        <v>0</v>
      </c>
      <c r="O1469" s="46">
        <f>詳細表【係数】!V1444</f>
        <v>0</v>
      </c>
      <c r="P1469" s="46">
        <f>詳細表【係数】!W1444</f>
        <v>0</v>
      </c>
      <c r="Q1469" s="46">
        <f>詳細表【係数】!AC1444</f>
        <v>0</v>
      </c>
      <c r="R1469" s="46">
        <f>詳細表【係数】!AG1444</f>
        <v>0</v>
      </c>
      <c r="S1469" s="46">
        <f t="shared" si="126"/>
        <v>0</v>
      </c>
      <c r="T1469" s="46">
        <f t="shared" si="127"/>
        <v>0</v>
      </c>
      <c r="U1469" s="46">
        <f t="shared" si="128"/>
        <v>0</v>
      </c>
      <c r="V1469" s="46">
        <f t="shared" si="129"/>
        <v>0</v>
      </c>
      <c r="W1469" s="46">
        <f t="shared" si="130"/>
        <v>0</v>
      </c>
    </row>
    <row r="1470" spans="2:23" x14ac:dyDescent="0.15">
      <c r="B1470" s="163" t="s">
        <v>53</v>
      </c>
      <c r="C1470" s="62" t="s">
        <v>962</v>
      </c>
      <c r="D1470" s="67">
        <f>詳細表【係数】!G1445</f>
        <v>0</v>
      </c>
      <c r="E1470" s="67">
        <f>詳細表【係数】!H1445</f>
        <v>0</v>
      </c>
      <c r="F1470" s="67">
        <f>詳細表【係数】!I1445</f>
        <v>0</v>
      </c>
      <c r="G1470" s="67">
        <f>詳細表【係数】!AA1445</f>
        <v>0</v>
      </c>
      <c r="H1470" s="67">
        <f>詳細表【係数】!AE1445</f>
        <v>0</v>
      </c>
      <c r="I1470" s="67">
        <f>詳細表【係数】!M1445</f>
        <v>8.5360794821088888E-6</v>
      </c>
      <c r="J1470" s="67">
        <f>詳細表【係数】!N1445</f>
        <v>3.2127065182899443E-6</v>
      </c>
      <c r="K1470" s="67">
        <f>詳細表【係数】!O1445</f>
        <v>7.891847068364822E-7</v>
      </c>
      <c r="L1470" s="67">
        <f>詳細表【係数】!AB1445</f>
        <v>1.6105810343601677E-13</v>
      </c>
      <c r="M1470" s="67">
        <f>詳細表【係数】!AF1445</f>
        <v>1.6105810343601677E-13</v>
      </c>
      <c r="N1470" s="67">
        <f>詳細表【係数】!U1445</f>
        <v>6.9168164330415565E-7</v>
      </c>
      <c r="O1470" s="67">
        <f>詳細表【係数】!V1445</f>
        <v>2.6032678452471027E-7</v>
      </c>
      <c r="P1470" s="67">
        <f>詳細表【係数】!W1445</f>
        <v>6.3947925513025718E-8</v>
      </c>
      <c r="Q1470" s="67">
        <f>詳細表【係数】!AC1445</f>
        <v>1.3050597043474633E-14</v>
      </c>
      <c r="R1470" s="67">
        <f>詳細表【係数】!AG1445</f>
        <v>1.3050597043474633E-14</v>
      </c>
      <c r="S1470" s="67">
        <f t="shared" si="126"/>
        <v>9.2277611254130449E-6</v>
      </c>
      <c r="T1470" s="67">
        <f t="shared" si="127"/>
        <v>3.4730333028146546E-6</v>
      </c>
      <c r="U1470" s="67">
        <f t="shared" si="128"/>
        <v>8.5313263234950796E-7</v>
      </c>
      <c r="V1470" s="67">
        <f t="shared" si="129"/>
        <v>1.741087004794914E-13</v>
      </c>
      <c r="W1470" s="67">
        <f t="shared" si="130"/>
        <v>1.741087004794914E-13</v>
      </c>
    </row>
    <row r="1471" spans="2:23" x14ac:dyDescent="0.15">
      <c r="B1471" s="155" t="s">
        <v>54</v>
      </c>
      <c r="C1471" s="41" t="s">
        <v>963</v>
      </c>
      <c r="D1471" s="46">
        <f>詳細表【係数】!G1446</f>
        <v>0</v>
      </c>
      <c r="E1471" s="46">
        <f>詳細表【係数】!H1446</f>
        <v>0</v>
      </c>
      <c r="F1471" s="46">
        <f>詳細表【係数】!I1446</f>
        <v>0</v>
      </c>
      <c r="G1471" s="46">
        <f>詳細表【係数】!AA1446</f>
        <v>0</v>
      </c>
      <c r="H1471" s="46">
        <f>詳細表【係数】!AE1446</f>
        <v>0</v>
      </c>
      <c r="I1471" s="46">
        <f>詳細表【係数】!M1446</f>
        <v>-1.3869776129202511E-21</v>
      </c>
      <c r="J1471" s="46">
        <f>詳細表【係数】!N1446</f>
        <v>0</v>
      </c>
      <c r="K1471" s="46">
        <f>詳細表【係数】!O1446</f>
        <v>0</v>
      </c>
      <c r="L1471" s="46">
        <f>詳細表【係数】!AB1446</f>
        <v>0</v>
      </c>
      <c r="M1471" s="46">
        <f>詳細表【係数】!AF1446</f>
        <v>0</v>
      </c>
      <c r="N1471" s="46">
        <f>詳細表【係数】!U1446</f>
        <v>-5.1848549323979838E-22</v>
      </c>
      <c r="O1471" s="46">
        <f>詳細表【係数】!V1446</f>
        <v>0</v>
      </c>
      <c r="P1471" s="46">
        <f>詳細表【係数】!W1446</f>
        <v>0</v>
      </c>
      <c r="Q1471" s="46">
        <f>詳細表【係数】!AC1446</f>
        <v>0</v>
      </c>
      <c r="R1471" s="46">
        <f>詳細表【係数】!AG1446</f>
        <v>0</v>
      </c>
      <c r="S1471" s="46">
        <f t="shared" si="126"/>
        <v>-1.9054631061600495E-21</v>
      </c>
      <c r="T1471" s="46">
        <f t="shared" si="127"/>
        <v>0</v>
      </c>
      <c r="U1471" s="46">
        <f t="shared" si="128"/>
        <v>0</v>
      </c>
      <c r="V1471" s="46">
        <f t="shared" si="129"/>
        <v>0</v>
      </c>
      <c r="W1471" s="46">
        <f t="shared" si="130"/>
        <v>0</v>
      </c>
    </row>
    <row r="1472" spans="2:23" x14ac:dyDescent="0.15">
      <c r="B1472" s="155" t="s">
        <v>55</v>
      </c>
      <c r="C1472" s="41" t="s">
        <v>964</v>
      </c>
      <c r="D1472" s="46">
        <f>詳細表【係数】!G1447</f>
        <v>0</v>
      </c>
      <c r="E1472" s="46">
        <f>詳細表【係数】!H1447</f>
        <v>0</v>
      </c>
      <c r="F1472" s="46">
        <f>詳細表【係数】!I1447</f>
        <v>0</v>
      </c>
      <c r="G1472" s="46">
        <f>詳細表【係数】!AA1447</f>
        <v>0</v>
      </c>
      <c r="H1472" s="46">
        <f>詳細表【係数】!AE1447</f>
        <v>0</v>
      </c>
      <c r="I1472" s="46">
        <f>詳細表【係数】!M1447</f>
        <v>3.1603358499868199E-20</v>
      </c>
      <c r="J1472" s="46">
        <f>詳細表【係数】!N1447</f>
        <v>0</v>
      </c>
      <c r="K1472" s="46">
        <f>詳細表【係数】!O1447</f>
        <v>0</v>
      </c>
      <c r="L1472" s="46">
        <f>詳細表【係数】!AB1447</f>
        <v>0</v>
      </c>
      <c r="M1472" s="46">
        <f>詳細表【係数】!AF1447</f>
        <v>0</v>
      </c>
      <c r="N1472" s="46">
        <f>詳細表【係数】!U1447</f>
        <v>1.5166429421746626E-20</v>
      </c>
      <c r="O1472" s="46">
        <f>詳細表【係数】!V1447</f>
        <v>0</v>
      </c>
      <c r="P1472" s="46">
        <f>詳細表【係数】!W1447</f>
        <v>0</v>
      </c>
      <c r="Q1472" s="46">
        <f>詳細表【係数】!AC1447</f>
        <v>0</v>
      </c>
      <c r="R1472" s="46">
        <f>詳細表【係数】!AG1447</f>
        <v>0</v>
      </c>
      <c r="S1472" s="46">
        <f t="shared" si="126"/>
        <v>4.6769787921614825E-20</v>
      </c>
      <c r="T1472" s="46">
        <f t="shared" si="127"/>
        <v>0</v>
      </c>
      <c r="U1472" s="46">
        <f t="shared" si="128"/>
        <v>0</v>
      </c>
      <c r="V1472" s="46">
        <f t="shared" si="129"/>
        <v>0</v>
      </c>
      <c r="W1472" s="46">
        <f t="shared" si="130"/>
        <v>0</v>
      </c>
    </row>
    <row r="1473" spans="2:23" x14ac:dyDescent="0.15">
      <c r="B1473" s="155" t="s">
        <v>56</v>
      </c>
      <c r="C1473" s="41" t="s">
        <v>155</v>
      </c>
      <c r="D1473" s="46">
        <f>詳細表【係数】!G1448</f>
        <v>0</v>
      </c>
      <c r="E1473" s="46">
        <f>詳細表【係数】!H1448</f>
        <v>0</v>
      </c>
      <c r="F1473" s="46">
        <f>詳細表【係数】!I1448</f>
        <v>0</v>
      </c>
      <c r="G1473" s="46">
        <f>詳細表【係数】!AA1448</f>
        <v>0</v>
      </c>
      <c r="H1473" s="46">
        <f>詳細表【係数】!AE1448</f>
        <v>0</v>
      </c>
      <c r="I1473" s="46">
        <f>詳細表【係数】!M1448</f>
        <v>1.205963176311348E-20</v>
      </c>
      <c r="J1473" s="46">
        <f>詳細表【係数】!N1448</f>
        <v>0</v>
      </c>
      <c r="K1473" s="46">
        <f>詳細表【係数】!O1448</f>
        <v>0</v>
      </c>
      <c r="L1473" s="46">
        <f>詳細表【係数】!AB1448</f>
        <v>0</v>
      </c>
      <c r="M1473" s="46">
        <f>詳細表【係数】!AF1448</f>
        <v>0</v>
      </c>
      <c r="N1473" s="46">
        <f>詳細表【係数】!U1448</f>
        <v>2.7720166357878376E-21</v>
      </c>
      <c r="O1473" s="46">
        <f>詳細表【係数】!V1448</f>
        <v>0</v>
      </c>
      <c r="P1473" s="46">
        <f>詳細表【係数】!W1448</f>
        <v>0</v>
      </c>
      <c r="Q1473" s="46">
        <f>詳細表【係数】!AC1448</f>
        <v>0</v>
      </c>
      <c r="R1473" s="46">
        <f>詳細表【係数】!AG1448</f>
        <v>0</v>
      </c>
      <c r="S1473" s="46">
        <f t="shared" si="126"/>
        <v>1.4831648398901318E-20</v>
      </c>
      <c r="T1473" s="46">
        <f t="shared" si="127"/>
        <v>0</v>
      </c>
      <c r="U1473" s="46">
        <f t="shared" si="128"/>
        <v>0</v>
      </c>
      <c r="V1473" s="46">
        <f t="shared" si="129"/>
        <v>0</v>
      </c>
      <c r="W1473" s="46">
        <f t="shared" si="130"/>
        <v>0</v>
      </c>
    </row>
    <row r="1474" spans="2:23" x14ac:dyDescent="0.15">
      <c r="B1474" s="155" t="s">
        <v>57</v>
      </c>
      <c r="C1474" s="41" t="s">
        <v>156</v>
      </c>
      <c r="D1474" s="46">
        <f>詳細表【係数】!G1449</f>
        <v>0</v>
      </c>
      <c r="E1474" s="46">
        <f>詳細表【係数】!H1449</f>
        <v>0</v>
      </c>
      <c r="F1474" s="46">
        <f>詳細表【係数】!I1449</f>
        <v>0</v>
      </c>
      <c r="G1474" s="46">
        <f>詳細表【係数】!AA1449</f>
        <v>0</v>
      </c>
      <c r="H1474" s="46">
        <f>詳細表【係数】!AE1449</f>
        <v>0</v>
      </c>
      <c r="I1474" s="46">
        <f>詳細表【係数】!M1449</f>
        <v>0</v>
      </c>
      <c r="J1474" s="46">
        <f>詳細表【係数】!N1449</f>
        <v>0</v>
      </c>
      <c r="K1474" s="46">
        <f>詳細表【係数】!O1449</f>
        <v>0</v>
      </c>
      <c r="L1474" s="46">
        <f>詳細表【係数】!AB1449</f>
        <v>0</v>
      </c>
      <c r="M1474" s="46">
        <f>詳細表【係数】!AF1449</f>
        <v>0</v>
      </c>
      <c r="N1474" s="46">
        <f>詳細表【係数】!U1449</f>
        <v>0</v>
      </c>
      <c r="O1474" s="46">
        <f>詳細表【係数】!V1449</f>
        <v>0</v>
      </c>
      <c r="P1474" s="46">
        <f>詳細表【係数】!W1449</f>
        <v>0</v>
      </c>
      <c r="Q1474" s="46">
        <f>詳細表【係数】!AC1449</f>
        <v>0</v>
      </c>
      <c r="R1474" s="46">
        <f>詳細表【係数】!AG1449</f>
        <v>0</v>
      </c>
      <c r="S1474" s="46">
        <f t="shared" si="126"/>
        <v>0</v>
      </c>
      <c r="T1474" s="46">
        <f t="shared" si="127"/>
        <v>0</v>
      </c>
      <c r="U1474" s="46">
        <f t="shared" si="128"/>
        <v>0</v>
      </c>
      <c r="V1474" s="46">
        <f t="shared" si="129"/>
        <v>0</v>
      </c>
      <c r="W1474" s="46">
        <f t="shared" si="130"/>
        <v>0</v>
      </c>
    </row>
    <row r="1475" spans="2:23" x14ac:dyDescent="0.15">
      <c r="B1475" s="155" t="s">
        <v>58</v>
      </c>
      <c r="C1475" s="41" t="s">
        <v>965</v>
      </c>
      <c r="D1475" s="67">
        <f>詳細表【係数】!G1450</f>
        <v>0</v>
      </c>
      <c r="E1475" s="67">
        <f>詳細表【係数】!H1450</f>
        <v>0</v>
      </c>
      <c r="F1475" s="67">
        <f>詳細表【係数】!I1450</f>
        <v>0</v>
      </c>
      <c r="G1475" s="67">
        <f>詳細表【係数】!AA1450</f>
        <v>0</v>
      </c>
      <c r="H1475" s="67">
        <f>詳細表【係数】!AE1450</f>
        <v>0</v>
      </c>
      <c r="I1475" s="67">
        <f>詳細表【係数】!M1450</f>
        <v>1.1090037346792793E-4</v>
      </c>
      <c r="J1475" s="67">
        <f>詳細表【係数】!N1450</f>
        <v>5.8540352729640599E-5</v>
      </c>
      <c r="K1475" s="67">
        <f>詳細表【係数】!O1450</f>
        <v>1.9599487299148861E-5</v>
      </c>
      <c r="L1475" s="67">
        <f>詳細表【係数】!AB1450</f>
        <v>1.8910635869862662E-12</v>
      </c>
      <c r="M1475" s="67">
        <f>詳細表【係数】!AF1450</f>
        <v>1.8910635869862662E-12</v>
      </c>
      <c r="N1475" s="67">
        <f>詳細表【係数】!U1450</f>
        <v>2.4765623534711542E-5</v>
      </c>
      <c r="O1475" s="67">
        <f>詳細表【係数】!V1450</f>
        <v>1.3072889585090324E-5</v>
      </c>
      <c r="P1475" s="67">
        <f>詳細表【係数】!W1450</f>
        <v>4.3768430055328483E-6</v>
      </c>
      <c r="Q1475" s="67">
        <f>詳細表【係数】!AC1450</f>
        <v>4.2230127285411876E-13</v>
      </c>
      <c r="R1475" s="67">
        <f>詳細表【係数】!AG1450</f>
        <v>4.2230127285411876E-13</v>
      </c>
      <c r="S1475" s="67">
        <f t="shared" si="126"/>
        <v>1.3566599700263947E-4</v>
      </c>
      <c r="T1475" s="67">
        <f t="shared" si="127"/>
        <v>7.1613242314730923E-5</v>
      </c>
      <c r="U1475" s="67">
        <f t="shared" si="128"/>
        <v>2.397633030468171E-5</v>
      </c>
      <c r="V1475" s="67">
        <f t="shared" si="129"/>
        <v>2.313364859840385E-12</v>
      </c>
      <c r="W1475" s="67">
        <f t="shared" si="130"/>
        <v>2.313364859840385E-12</v>
      </c>
    </row>
    <row r="1476" spans="2:23" x14ac:dyDescent="0.15">
      <c r="B1476" s="162" t="s">
        <v>59</v>
      </c>
      <c r="C1476" s="116" t="s">
        <v>517</v>
      </c>
      <c r="D1476" s="46">
        <f>詳細表【係数】!G1451</f>
        <v>0</v>
      </c>
      <c r="E1476" s="46">
        <f>詳細表【係数】!H1451</f>
        <v>0</v>
      </c>
      <c r="F1476" s="46">
        <f>詳細表【係数】!I1451</f>
        <v>0</v>
      </c>
      <c r="G1476" s="46">
        <f>詳細表【係数】!AA1451</f>
        <v>0</v>
      </c>
      <c r="H1476" s="46">
        <f>詳細表【係数】!AE1451</f>
        <v>0</v>
      </c>
      <c r="I1476" s="46">
        <f>詳細表【係数】!M1451</f>
        <v>4.4663762217623143E-4</v>
      </c>
      <c r="J1476" s="46">
        <f>詳細表【係数】!N1451</f>
        <v>1.5243159634393719E-4</v>
      </c>
      <c r="K1476" s="46">
        <f>詳細表【係数】!O1451</f>
        <v>4.4805965330726368E-5</v>
      </c>
      <c r="L1476" s="46">
        <f>詳細表【係数】!AB1451</f>
        <v>4.7938812845170612E-12</v>
      </c>
      <c r="M1476" s="46">
        <f>詳細表【係数】!AF1451</f>
        <v>4.7708337783414986E-12</v>
      </c>
      <c r="N1476" s="46">
        <f>詳細表【係数】!U1451</f>
        <v>1.3765813678484951E-4</v>
      </c>
      <c r="O1476" s="46">
        <f>詳細表【係数】!V1451</f>
        <v>4.6980927037908949E-5</v>
      </c>
      <c r="P1476" s="46">
        <f>詳細表【係数】!W1451</f>
        <v>1.3809642085727973E-5</v>
      </c>
      <c r="Q1476" s="46">
        <f>詳細表【係数】!AC1451</f>
        <v>1.4775216704292634E-12</v>
      </c>
      <c r="R1476" s="46">
        <f>詳細表【係数】!AG1451</f>
        <v>1.4704182008598921E-12</v>
      </c>
      <c r="S1476" s="46">
        <f t="shared" si="126"/>
        <v>5.8429575896108091E-4</v>
      </c>
      <c r="T1476" s="46">
        <f t="shared" si="127"/>
        <v>1.9941252338184616E-4</v>
      </c>
      <c r="U1476" s="46">
        <f t="shared" si="128"/>
        <v>5.8615607416454341E-5</v>
      </c>
      <c r="V1476" s="46">
        <f t="shared" si="129"/>
        <v>6.2714029549463246E-12</v>
      </c>
      <c r="W1476" s="46">
        <f t="shared" si="130"/>
        <v>6.2412519792013907E-12</v>
      </c>
    </row>
    <row r="1477" spans="2:23" x14ac:dyDescent="0.15">
      <c r="B1477" s="155" t="s">
        <v>60</v>
      </c>
      <c r="C1477" s="41" t="s">
        <v>158</v>
      </c>
      <c r="D1477" s="46">
        <f>詳細表【係数】!G1452</f>
        <v>0</v>
      </c>
      <c r="E1477" s="46">
        <f>詳細表【係数】!H1452</f>
        <v>0</v>
      </c>
      <c r="F1477" s="46">
        <f>詳細表【係数】!I1452</f>
        <v>0</v>
      </c>
      <c r="G1477" s="46">
        <f>詳細表【係数】!AA1452</f>
        <v>0</v>
      </c>
      <c r="H1477" s="46">
        <f>詳細表【係数】!AE1452</f>
        <v>0</v>
      </c>
      <c r="I1477" s="46">
        <f>詳細表【係数】!M1452</f>
        <v>-1.8224588114438796E-18</v>
      </c>
      <c r="J1477" s="46">
        <f>詳細表【係数】!N1452</f>
        <v>0</v>
      </c>
      <c r="K1477" s="46">
        <f>詳細表【係数】!O1452</f>
        <v>0</v>
      </c>
      <c r="L1477" s="46">
        <f>詳細表【係数】!AB1452</f>
        <v>0</v>
      </c>
      <c r="M1477" s="46">
        <f>詳細表【係数】!AF1452</f>
        <v>0</v>
      </c>
      <c r="N1477" s="46">
        <f>詳細表【係数】!U1452</f>
        <v>-2.1141783395381337E-19</v>
      </c>
      <c r="O1477" s="46">
        <f>詳細表【係数】!V1452</f>
        <v>0</v>
      </c>
      <c r="P1477" s="46">
        <f>詳細表【係数】!W1452</f>
        <v>0</v>
      </c>
      <c r="Q1477" s="46">
        <f>詳細表【係数】!AC1452</f>
        <v>0</v>
      </c>
      <c r="R1477" s="46">
        <f>詳細表【係数】!AG1452</f>
        <v>0</v>
      </c>
      <c r="S1477" s="46">
        <f t="shared" si="126"/>
        <v>-2.0338766453976932E-18</v>
      </c>
      <c r="T1477" s="46">
        <f t="shared" si="127"/>
        <v>0</v>
      </c>
      <c r="U1477" s="46">
        <f t="shared" si="128"/>
        <v>0</v>
      </c>
      <c r="V1477" s="46">
        <f t="shared" si="129"/>
        <v>0</v>
      </c>
      <c r="W1477" s="46">
        <f t="shared" si="130"/>
        <v>0</v>
      </c>
    </row>
    <row r="1478" spans="2:23" x14ac:dyDescent="0.15">
      <c r="B1478" s="155" t="s">
        <v>61</v>
      </c>
      <c r="C1478" s="41" t="s">
        <v>159</v>
      </c>
      <c r="D1478" s="46">
        <f>詳細表【係数】!G1453</f>
        <v>0</v>
      </c>
      <c r="E1478" s="46">
        <f>詳細表【係数】!H1453</f>
        <v>0</v>
      </c>
      <c r="F1478" s="46">
        <f>詳細表【係数】!I1453</f>
        <v>0</v>
      </c>
      <c r="G1478" s="46">
        <f>詳細表【係数】!AA1453</f>
        <v>0</v>
      </c>
      <c r="H1478" s="46">
        <f>詳細表【係数】!AE1453</f>
        <v>0</v>
      </c>
      <c r="I1478" s="46">
        <f>詳細表【係数】!M1453</f>
        <v>-9.9989935463971296E-20</v>
      </c>
      <c r="J1478" s="46">
        <f>詳細表【係数】!N1453</f>
        <v>0</v>
      </c>
      <c r="K1478" s="46">
        <f>詳細表【係数】!O1453</f>
        <v>0</v>
      </c>
      <c r="L1478" s="46">
        <f>詳細表【係数】!AB1453</f>
        <v>0</v>
      </c>
      <c r="M1478" s="46">
        <f>詳細表【係数】!AF1453</f>
        <v>0</v>
      </c>
      <c r="N1478" s="46">
        <f>詳細表【係数】!U1453</f>
        <v>-1.9779566381085903E-20</v>
      </c>
      <c r="O1478" s="46">
        <f>詳細表【係数】!V1453</f>
        <v>0</v>
      </c>
      <c r="P1478" s="46">
        <f>詳細表【係数】!W1453</f>
        <v>0</v>
      </c>
      <c r="Q1478" s="46">
        <f>詳細表【係数】!AC1453</f>
        <v>0</v>
      </c>
      <c r="R1478" s="46">
        <f>詳細表【係数】!AG1453</f>
        <v>0</v>
      </c>
      <c r="S1478" s="46">
        <f t="shared" si="126"/>
        <v>-1.197695018450572E-19</v>
      </c>
      <c r="T1478" s="46">
        <f t="shared" si="127"/>
        <v>0</v>
      </c>
      <c r="U1478" s="46">
        <f t="shared" si="128"/>
        <v>0</v>
      </c>
      <c r="V1478" s="46">
        <f t="shared" si="129"/>
        <v>0</v>
      </c>
      <c r="W1478" s="46">
        <f t="shared" si="130"/>
        <v>0</v>
      </c>
    </row>
    <row r="1479" spans="2:23" x14ac:dyDescent="0.15">
      <c r="B1479" s="155" t="s">
        <v>62</v>
      </c>
      <c r="C1479" s="41" t="s">
        <v>160</v>
      </c>
      <c r="D1479" s="46">
        <f>詳細表【係数】!G1454</f>
        <v>0</v>
      </c>
      <c r="E1479" s="46">
        <f>詳細表【係数】!H1454</f>
        <v>0</v>
      </c>
      <c r="F1479" s="46">
        <f>詳細表【係数】!I1454</f>
        <v>0</v>
      </c>
      <c r="G1479" s="46">
        <f>詳細表【係数】!AA1454</f>
        <v>0</v>
      </c>
      <c r="H1479" s="46">
        <f>詳細表【係数】!AE1454</f>
        <v>0</v>
      </c>
      <c r="I1479" s="46">
        <f>詳細表【係数】!M1454</f>
        <v>1.4068365549232796E-4</v>
      </c>
      <c r="J1479" s="46">
        <f>詳細表【係数】!N1454</f>
        <v>5.0298585996503409E-5</v>
      </c>
      <c r="K1479" s="46">
        <f>詳細表【係数】!O1454</f>
        <v>3.2809029738190464E-5</v>
      </c>
      <c r="L1479" s="46">
        <f>詳細表【係数】!AB1454</f>
        <v>7.9477320488682247E-12</v>
      </c>
      <c r="M1479" s="46">
        <f>詳細表【係数】!AF1454</f>
        <v>7.4931569685824039E-12</v>
      </c>
      <c r="N1479" s="46">
        <f>詳細表【係数】!U1454</f>
        <v>2.4375236117335729E-5</v>
      </c>
      <c r="O1479" s="46">
        <f>詳細表【係数】!V1454</f>
        <v>8.7148710043274922E-6</v>
      </c>
      <c r="P1479" s="46">
        <f>詳細表【係数】!W1454</f>
        <v>5.684582504274596E-6</v>
      </c>
      <c r="Q1479" s="46">
        <f>詳細表【係数】!AC1454</f>
        <v>1.3770458594534047E-12</v>
      </c>
      <c r="R1479" s="46">
        <f>詳細表【係数】!AG1454</f>
        <v>1.2982849339127118E-12</v>
      </c>
      <c r="S1479" s="46">
        <f t="shared" si="126"/>
        <v>1.650588916096637E-4</v>
      </c>
      <c r="T1479" s="46">
        <f t="shared" si="127"/>
        <v>5.9013457000830901E-5</v>
      </c>
      <c r="U1479" s="46">
        <f t="shared" si="128"/>
        <v>3.8493612242465058E-5</v>
      </c>
      <c r="V1479" s="46">
        <f t="shared" si="129"/>
        <v>9.3247779083216294E-12</v>
      </c>
      <c r="W1479" s="46">
        <f t="shared" si="130"/>
        <v>8.7914419024951158E-12</v>
      </c>
    </row>
    <row r="1480" spans="2:23" x14ac:dyDescent="0.15">
      <c r="B1480" s="163" t="s">
        <v>63</v>
      </c>
      <c r="C1480" s="62" t="s">
        <v>161</v>
      </c>
      <c r="D1480" s="67">
        <f>詳細表【係数】!G1455</f>
        <v>0</v>
      </c>
      <c r="E1480" s="67">
        <f>詳細表【係数】!H1455</f>
        <v>0</v>
      </c>
      <c r="F1480" s="67">
        <f>詳細表【係数】!I1455</f>
        <v>0</v>
      </c>
      <c r="G1480" s="67">
        <f>詳細表【係数】!AA1455</f>
        <v>0</v>
      </c>
      <c r="H1480" s="67">
        <f>詳細表【係数】!AE1455</f>
        <v>0</v>
      </c>
      <c r="I1480" s="67">
        <f>詳細表【係数】!M1455</f>
        <v>9.6586612368633788E-5</v>
      </c>
      <c r="J1480" s="67">
        <f>詳細表【係数】!N1455</f>
        <v>4.9825210169746208E-5</v>
      </c>
      <c r="K1480" s="67">
        <f>詳細表【係数】!O1455</f>
        <v>3.1154662228838031E-5</v>
      </c>
      <c r="L1480" s="67">
        <f>詳細表【係数】!AB1455</f>
        <v>5.3751017032607239E-12</v>
      </c>
      <c r="M1480" s="67">
        <f>詳細表【係数】!AF1455</f>
        <v>5.2429270712133288E-12</v>
      </c>
      <c r="N1480" s="67">
        <f>詳細表【係数】!U1455</f>
        <v>2.820883168840812E-5</v>
      </c>
      <c r="O1480" s="67">
        <f>詳細表【係数】!V1455</f>
        <v>1.4551819688567593E-5</v>
      </c>
      <c r="P1480" s="67">
        <f>詳細表【係数】!W1455</f>
        <v>9.0989486179338995E-6</v>
      </c>
      <c r="Q1480" s="67">
        <f>詳細表【係数】!AC1455</f>
        <v>1.5698380503983535E-12</v>
      </c>
      <c r="R1480" s="67">
        <f>詳細表【係数】!AG1455</f>
        <v>1.5312354753885581E-12</v>
      </c>
      <c r="S1480" s="67">
        <f t="shared" si="126"/>
        <v>1.247954440570419E-4</v>
      </c>
      <c r="T1480" s="67">
        <f t="shared" si="127"/>
        <v>6.4377029858313803E-5</v>
      </c>
      <c r="U1480" s="67">
        <f t="shared" si="128"/>
        <v>4.025361084677193E-5</v>
      </c>
      <c r="V1480" s="67">
        <f t="shared" si="129"/>
        <v>6.9449397536590778E-12</v>
      </c>
      <c r="W1480" s="67">
        <f t="shared" si="130"/>
        <v>6.7741625466018873E-12</v>
      </c>
    </row>
    <row r="1481" spans="2:23" x14ac:dyDescent="0.15">
      <c r="B1481" s="155" t="s">
        <v>64</v>
      </c>
      <c r="C1481" s="41" t="s">
        <v>950</v>
      </c>
      <c r="D1481" s="46">
        <f>詳細表【係数】!G1456</f>
        <v>0</v>
      </c>
      <c r="E1481" s="46">
        <f>詳細表【係数】!H1456</f>
        <v>0</v>
      </c>
      <c r="F1481" s="46">
        <f>詳細表【係数】!I1456</f>
        <v>0</v>
      </c>
      <c r="G1481" s="46">
        <f>詳細表【係数】!AA1456</f>
        <v>0</v>
      </c>
      <c r="H1481" s="46">
        <f>詳細表【係数】!AE1456</f>
        <v>0</v>
      </c>
      <c r="I1481" s="46">
        <f>詳細表【係数】!M1456</f>
        <v>0</v>
      </c>
      <c r="J1481" s="46">
        <f>詳細表【係数】!N1456</f>
        <v>0</v>
      </c>
      <c r="K1481" s="46">
        <f>詳細表【係数】!O1456</f>
        <v>0</v>
      </c>
      <c r="L1481" s="46">
        <f>詳細表【係数】!AB1456</f>
        <v>0</v>
      </c>
      <c r="M1481" s="46">
        <f>詳細表【係数】!AF1456</f>
        <v>0</v>
      </c>
      <c r="N1481" s="46">
        <f>詳細表【係数】!U1456</f>
        <v>0</v>
      </c>
      <c r="O1481" s="46">
        <f>詳細表【係数】!V1456</f>
        <v>0</v>
      </c>
      <c r="P1481" s="46">
        <f>詳細表【係数】!W1456</f>
        <v>0</v>
      </c>
      <c r="Q1481" s="46">
        <f>詳細表【係数】!AC1456</f>
        <v>0</v>
      </c>
      <c r="R1481" s="46">
        <f>詳細表【係数】!AG1456</f>
        <v>0</v>
      </c>
      <c r="S1481" s="46">
        <f t="shared" si="126"/>
        <v>0</v>
      </c>
      <c r="T1481" s="46">
        <f t="shared" si="127"/>
        <v>0</v>
      </c>
      <c r="U1481" s="46">
        <f t="shared" si="128"/>
        <v>0</v>
      </c>
      <c r="V1481" s="46">
        <f t="shared" si="129"/>
        <v>0</v>
      </c>
      <c r="W1481" s="46">
        <f t="shared" si="130"/>
        <v>0</v>
      </c>
    </row>
    <row r="1482" spans="2:23" x14ac:dyDescent="0.15">
      <c r="B1482" s="155" t="s">
        <v>65</v>
      </c>
      <c r="C1482" s="41" t="s">
        <v>162</v>
      </c>
      <c r="D1482" s="46">
        <f>詳細表【係数】!G1457</f>
        <v>0</v>
      </c>
      <c r="E1482" s="46">
        <f>詳細表【係数】!H1457</f>
        <v>0</v>
      </c>
      <c r="F1482" s="46">
        <f>詳細表【係数】!I1457</f>
        <v>0</v>
      </c>
      <c r="G1482" s="46">
        <f>詳細表【係数】!AA1457</f>
        <v>0</v>
      </c>
      <c r="H1482" s="46">
        <f>詳細表【係数】!AE1457</f>
        <v>0</v>
      </c>
      <c r="I1482" s="46">
        <f>詳細表【係数】!M1457</f>
        <v>6.9552135217523135E-21</v>
      </c>
      <c r="J1482" s="46">
        <f>詳細表【係数】!N1457</f>
        <v>0</v>
      </c>
      <c r="K1482" s="46">
        <f>詳細表【係数】!O1457</f>
        <v>0</v>
      </c>
      <c r="L1482" s="46">
        <f>詳細表【係数】!AB1457</f>
        <v>0</v>
      </c>
      <c r="M1482" s="46">
        <f>詳細表【係数】!AF1457</f>
        <v>0</v>
      </c>
      <c r="N1482" s="46">
        <f>詳細表【係数】!U1457</f>
        <v>4.3272084929099469E-21</v>
      </c>
      <c r="O1482" s="46">
        <f>詳細表【係数】!V1457</f>
        <v>0</v>
      </c>
      <c r="P1482" s="46">
        <f>詳細表【係数】!W1457</f>
        <v>0</v>
      </c>
      <c r="Q1482" s="46">
        <f>詳細表【係数】!AC1457</f>
        <v>0</v>
      </c>
      <c r="R1482" s="46">
        <f>詳細表【係数】!AG1457</f>
        <v>0</v>
      </c>
      <c r="S1482" s="46">
        <f t="shared" si="126"/>
        <v>1.128242201466226E-20</v>
      </c>
      <c r="T1482" s="46">
        <f t="shared" si="127"/>
        <v>0</v>
      </c>
      <c r="U1482" s="46">
        <f t="shared" si="128"/>
        <v>0</v>
      </c>
      <c r="V1482" s="46">
        <f t="shared" si="129"/>
        <v>0</v>
      </c>
      <c r="W1482" s="46">
        <f t="shared" si="130"/>
        <v>0</v>
      </c>
    </row>
    <row r="1483" spans="2:23" x14ac:dyDescent="0.15">
      <c r="B1483" s="155" t="s">
        <v>66</v>
      </c>
      <c r="C1483" s="41" t="s">
        <v>163</v>
      </c>
      <c r="D1483" s="46">
        <f>詳細表【係数】!G1458</f>
        <v>0</v>
      </c>
      <c r="E1483" s="46">
        <f>詳細表【係数】!H1458</f>
        <v>0</v>
      </c>
      <c r="F1483" s="46">
        <f>詳細表【係数】!I1458</f>
        <v>0</v>
      </c>
      <c r="G1483" s="46">
        <f>詳細表【係数】!AA1458</f>
        <v>0</v>
      </c>
      <c r="H1483" s="46">
        <f>詳細表【係数】!AE1458</f>
        <v>0</v>
      </c>
      <c r="I1483" s="46">
        <f>詳細表【係数】!M1458</f>
        <v>5.3871827566323364E-5</v>
      </c>
      <c r="J1483" s="46">
        <f>詳細表【係数】!N1458</f>
        <v>2.5084634213900359E-5</v>
      </c>
      <c r="K1483" s="46">
        <f>詳細表【係数】!O1458</f>
        <v>9.6672105930265504E-6</v>
      </c>
      <c r="L1483" s="46">
        <f>詳細表【係数】!AB1458</f>
        <v>2.0686315614975443E-12</v>
      </c>
      <c r="M1483" s="46">
        <f>詳細表【係数】!AF1458</f>
        <v>2.0686315614975443E-12</v>
      </c>
      <c r="N1483" s="46">
        <f>詳細表【係数】!U1458</f>
        <v>5.6734950218117197E-6</v>
      </c>
      <c r="O1483" s="46">
        <f>詳細表【係数】!V1458</f>
        <v>2.6417805700265107E-6</v>
      </c>
      <c r="P1483" s="46">
        <f>詳細表【係数】!W1458</f>
        <v>1.0180993230054778E-6</v>
      </c>
      <c r="Q1483" s="46">
        <f>詳細表【係数】!AC1458</f>
        <v>2.1785729937730238E-13</v>
      </c>
      <c r="R1483" s="46">
        <f>詳細表【係数】!AG1458</f>
        <v>2.1785729937730238E-13</v>
      </c>
      <c r="S1483" s="46">
        <f t="shared" si="126"/>
        <v>5.9545322588135085E-5</v>
      </c>
      <c r="T1483" s="46">
        <f t="shared" si="127"/>
        <v>2.7726414783926869E-5</v>
      </c>
      <c r="U1483" s="46">
        <f t="shared" si="128"/>
        <v>1.0685309916032028E-5</v>
      </c>
      <c r="V1483" s="46">
        <f t="shared" si="129"/>
        <v>2.2864888608748466E-12</v>
      </c>
      <c r="W1483" s="46">
        <f t="shared" si="130"/>
        <v>2.2864888608748466E-12</v>
      </c>
    </row>
    <row r="1484" spans="2:23" x14ac:dyDescent="0.15">
      <c r="B1484" s="155" t="s">
        <v>67</v>
      </c>
      <c r="C1484" s="41" t="s">
        <v>164</v>
      </c>
      <c r="D1484" s="46">
        <f>詳細表【係数】!G1459</f>
        <v>0</v>
      </c>
      <c r="E1484" s="46">
        <f>詳細表【係数】!H1459</f>
        <v>0</v>
      </c>
      <c r="F1484" s="46">
        <f>詳細表【係数】!I1459</f>
        <v>0</v>
      </c>
      <c r="G1484" s="46">
        <f>詳細表【係数】!AA1459</f>
        <v>0</v>
      </c>
      <c r="H1484" s="46">
        <f>詳細表【係数】!AE1459</f>
        <v>0</v>
      </c>
      <c r="I1484" s="46">
        <f>詳細表【係数】!M1459</f>
        <v>8.5647938212039995E-8</v>
      </c>
      <c r="J1484" s="46">
        <f>詳細表【係数】!N1459</f>
        <v>4.082551721440573E-8</v>
      </c>
      <c r="K1484" s="46">
        <f>詳細表【係数】!O1459</f>
        <v>3.2260723393201728E-8</v>
      </c>
      <c r="L1484" s="46">
        <f>詳細表【係数】!AB1459</f>
        <v>0</v>
      </c>
      <c r="M1484" s="46">
        <f>詳細表【係数】!AF1459</f>
        <v>0</v>
      </c>
      <c r="N1484" s="46">
        <f>詳細表【係数】!U1459</f>
        <v>7.3765944719620725E-8</v>
      </c>
      <c r="O1484" s="46">
        <f>詳細表【係数】!V1459</f>
        <v>3.5161766983019209E-8</v>
      </c>
      <c r="P1484" s="46">
        <f>詳細表【係数】!W1459</f>
        <v>2.7785172511057139E-8</v>
      </c>
      <c r="Q1484" s="46">
        <f>詳細表【係数】!AC1459</f>
        <v>0</v>
      </c>
      <c r="R1484" s="46">
        <f>詳細表【係数】!AG1459</f>
        <v>0</v>
      </c>
      <c r="S1484" s="46">
        <f t="shared" si="126"/>
        <v>1.5941388293166072E-7</v>
      </c>
      <c r="T1484" s="46">
        <f t="shared" si="127"/>
        <v>7.5987284197424933E-8</v>
      </c>
      <c r="U1484" s="46">
        <f t="shared" si="128"/>
        <v>6.0045895904258861E-8</v>
      </c>
      <c r="V1484" s="46">
        <f t="shared" si="129"/>
        <v>0</v>
      </c>
      <c r="W1484" s="46">
        <f t="shared" si="130"/>
        <v>0</v>
      </c>
    </row>
    <row r="1485" spans="2:23" x14ac:dyDescent="0.15">
      <c r="B1485" s="155" t="s">
        <v>68</v>
      </c>
      <c r="C1485" s="41" t="s">
        <v>208</v>
      </c>
      <c r="D1485" s="67">
        <f>詳細表【係数】!G1460</f>
        <v>0</v>
      </c>
      <c r="E1485" s="67">
        <f>詳細表【係数】!H1460</f>
        <v>0</v>
      </c>
      <c r="F1485" s="67">
        <f>詳細表【係数】!I1460</f>
        <v>0</v>
      </c>
      <c r="G1485" s="67">
        <f>詳細表【係数】!AA1460</f>
        <v>0</v>
      </c>
      <c r="H1485" s="67">
        <f>詳細表【係数】!AE1460</f>
        <v>0</v>
      </c>
      <c r="I1485" s="67">
        <f>詳細表【係数】!M1460</f>
        <v>7.42733288836701E-6</v>
      </c>
      <c r="J1485" s="67">
        <f>詳細表【係数】!N1460</f>
        <v>3.6471935105707227E-6</v>
      </c>
      <c r="K1485" s="67">
        <f>詳細表【係数】!O1460</f>
        <v>2.0749051420561355E-6</v>
      </c>
      <c r="L1485" s="67">
        <f>詳細表【係数】!AB1460</f>
        <v>3.3914762047337937E-13</v>
      </c>
      <c r="M1485" s="67">
        <f>詳細表【係数】!AF1460</f>
        <v>3.0523285842604152E-13</v>
      </c>
      <c r="N1485" s="67">
        <f>詳細表【係数】!U1460</f>
        <v>1.2784894376978137E-6</v>
      </c>
      <c r="O1485" s="67">
        <f>詳細表【係数】!V1460</f>
        <v>6.2780253027407711E-7</v>
      </c>
      <c r="P1485" s="67">
        <f>詳細表【係数】!W1460</f>
        <v>3.5715974337147146E-7</v>
      </c>
      <c r="Q1485" s="67">
        <f>詳細表【係数】!AC1460</f>
        <v>5.8378513136886472E-14</v>
      </c>
      <c r="R1485" s="67">
        <f>詳細表【係数】!AG1460</f>
        <v>5.2540661823197815E-14</v>
      </c>
      <c r="S1485" s="67">
        <f t="shared" si="126"/>
        <v>8.7058223260648239E-6</v>
      </c>
      <c r="T1485" s="67">
        <f t="shared" si="127"/>
        <v>4.2749960408447999E-6</v>
      </c>
      <c r="U1485" s="67">
        <f t="shared" si="128"/>
        <v>2.4320648854276068E-6</v>
      </c>
      <c r="V1485" s="67">
        <f t="shared" si="129"/>
        <v>3.9752613361026583E-13</v>
      </c>
      <c r="W1485" s="67">
        <f t="shared" si="130"/>
        <v>3.5777352024923932E-13</v>
      </c>
    </row>
    <row r="1486" spans="2:23" x14ac:dyDescent="0.15">
      <c r="B1486" s="162" t="s">
        <v>69</v>
      </c>
      <c r="C1486" s="116" t="s">
        <v>165</v>
      </c>
      <c r="D1486" s="46">
        <f>詳細表【係数】!G1461</f>
        <v>0</v>
      </c>
      <c r="E1486" s="46">
        <f>詳細表【係数】!H1461</f>
        <v>0</v>
      </c>
      <c r="F1486" s="46">
        <f>詳細表【係数】!I1461</f>
        <v>0</v>
      </c>
      <c r="G1486" s="46">
        <f>詳細表【係数】!AA1461</f>
        <v>0</v>
      </c>
      <c r="H1486" s="46">
        <f>詳細表【係数】!AE1461</f>
        <v>0</v>
      </c>
      <c r="I1486" s="46">
        <f>詳細表【係数】!M1461</f>
        <v>0</v>
      </c>
      <c r="J1486" s="46">
        <f>詳細表【係数】!N1461</f>
        <v>0</v>
      </c>
      <c r="K1486" s="46">
        <f>詳細表【係数】!O1461</f>
        <v>0</v>
      </c>
      <c r="L1486" s="46">
        <f>詳細表【係数】!AB1461</f>
        <v>0</v>
      </c>
      <c r="M1486" s="46">
        <f>詳細表【係数】!AF1461</f>
        <v>0</v>
      </c>
      <c r="N1486" s="46">
        <f>詳細表【係数】!U1461</f>
        <v>0</v>
      </c>
      <c r="O1486" s="46">
        <f>詳細表【係数】!V1461</f>
        <v>0</v>
      </c>
      <c r="P1486" s="46">
        <f>詳細表【係数】!W1461</f>
        <v>0</v>
      </c>
      <c r="Q1486" s="46">
        <f>詳細表【係数】!AC1461</f>
        <v>0</v>
      </c>
      <c r="R1486" s="46">
        <f>詳細表【係数】!AG1461</f>
        <v>0</v>
      </c>
      <c r="S1486" s="46">
        <f t="shared" si="126"/>
        <v>0</v>
      </c>
      <c r="T1486" s="46">
        <f t="shared" si="127"/>
        <v>0</v>
      </c>
      <c r="U1486" s="46">
        <f t="shared" si="128"/>
        <v>0</v>
      </c>
      <c r="V1486" s="46">
        <f t="shared" si="129"/>
        <v>0</v>
      </c>
      <c r="W1486" s="46">
        <f t="shared" si="130"/>
        <v>0</v>
      </c>
    </row>
    <row r="1487" spans="2:23" x14ac:dyDescent="0.15">
      <c r="B1487" s="155" t="s">
        <v>70</v>
      </c>
      <c r="C1487" s="41" t="s">
        <v>166</v>
      </c>
      <c r="D1487" s="46">
        <f>詳細表【係数】!G1462</f>
        <v>0</v>
      </c>
      <c r="E1487" s="46">
        <f>詳細表【係数】!H1462</f>
        <v>0</v>
      </c>
      <c r="F1487" s="46">
        <f>詳細表【係数】!I1462</f>
        <v>0</v>
      </c>
      <c r="G1487" s="46">
        <f>詳細表【係数】!AA1462</f>
        <v>0</v>
      </c>
      <c r="H1487" s="46">
        <f>詳細表【係数】!AE1462</f>
        <v>0</v>
      </c>
      <c r="I1487" s="46">
        <f>詳細表【係数】!M1462</f>
        <v>4.9939686173851067E-5</v>
      </c>
      <c r="J1487" s="46">
        <f>詳細表【係数】!N1462</f>
        <v>1.0790914504060862E-5</v>
      </c>
      <c r="K1487" s="46">
        <f>詳細表【係数】!O1462</f>
        <v>2.696334401322997E-6</v>
      </c>
      <c r="L1487" s="46">
        <f>詳細表【係数】!AB1462</f>
        <v>3.6297918711198612E-13</v>
      </c>
      <c r="M1487" s="46">
        <f>詳細表【係数】!AF1462</f>
        <v>3.6297918711198612E-13</v>
      </c>
      <c r="N1487" s="46">
        <f>詳細表【係数】!U1462</f>
        <v>2.1552174840550119E-5</v>
      </c>
      <c r="O1487" s="46">
        <f>詳細表【係数】!V1462</f>
        <v>4.6569711165450355E-6</v>
      </c>
      <c r="P1487" s="46">
        <f>詳細表【係数】!W1462</f>
        <v>1.1636410818362579E-6</v>
      </c>
      <c r="Q1487" s="46">
        <f>詳細表【係数】!AC1462</f>
        <v>1.5664877982782515E-13</v>
      </c>
      <c r="R1487" s="46">
        <f>詳細表【係数】!AG1462</f>
        <v>1.5664877982782515E-13</v>
      </c>
      <c r="S1487" s="46">
        <f t="shared" si="126"/>
        <v>7.1491861014401185E-5</v>
      </c>
      <c r="T1487" s="46">
        <f t="shared" si="127"/>
        <v>1.5447885620605899E-5</v>
      </c>
      <c r="U1487" s="46">
        <f t="shared" si="128"/>
        <v>3.8599754831592553E-6</v>
      </c>
      <c r="V1487" s="46">
        <f t="shared" si="129"/>
        <v>5.1962796693981127E-13</v>
      </c>
      <c r="W1487" s="46">
        <f t="shared" si="130"/>
        <v>5.1962796693981127E-13</v>
      </c>
    </row>
    <row r="1488" spans="2:23" x14ac:dyDescent="0.15">
      <c r="B1488" s="155" t="s">
        <v>71</v>
      </c>
      <c r="C1488" s="41" t="s">
        <v>966</v>
      </c>
      <c r="D1488" s="46">
        <f>詳細表【係数】!G1463</f>
        <v>0</v>
      </c>
      <c r="E1488" s="46">
        <f>詳細表【係数】!H1463</f>
        <v>0</v>
      </c>
      <c r="F1488" s="46">
        <f>詳細表【係数】!I1463</f>
        <v>0</v>
      </c>
      <c r="G1488" s="46">
        <f>詳細表【係数】!AA1463</f>
        <v>0</v>
      </c>
      <c r="H1488" s="46">
        <f>詳細表【係数】!AE1463</f>
        <v>0</v>
      </c>
      <c r="I1488" s="46">
        <f>詳細表【係数】!M1463</f>
        <v>3.5387450894273086E-7</v>
      </c>
      <c r="J1488" s="46">
        <f>詳細表【係数】!N1463</f>
        <v>1.4198464937197961E-7</v>
      </c>
      <c r="K1488" s="46">
        <f>詳細表【係数】!O1463</f>
        <v>6.6291491696432755E-8</v>
      </c>
      <c r="L1488" s="46">
        <f>詳細表【係数】!AB1463</f>
        <v>1.7993619098782926E-14</v>
      </c>
      <c r="M1488" s="46">
        <f>詳細表【係数】!AF1463</f>
        <v>1.6494150840551014E-14</v>
      </c>
      <c r="N1488" s="46">
        <f>詳細表【係数】!U1463</f>
        <v>1.2009459286050796E-7</v>
      </c>
      <c r="O1488" s="46">
        <f>詳細表【係数】!V1463</f>
        <v>4.8185411008311438E-8</v>
      </c>
      <c r="P1488" s="46">
        <f>詳細表【係数】!W1463</f>
        <v>2.2497381145606173E-8</v>
      </c>
      <c r="Q1488" s="46">
        <f>詳細表【係数】!AC1463</f>
        <v>6.1065047217207439E-15</v>
      </c>
      <c r="R1488" s="46">
        <f>詳細表【係数】!AG1463</f>
        <v>5.5976293282440149E-15</v>
      </c>
      <c r="S1488" s="46">
        <f t="shared" si="126"/>
        <v>4.7396910180323883E-7</v>
      </c>
      <c r="T1488" s="46">
        <f t="shared" si="127"/>
        <v>1.9017006038029105E-7</v>
      </c>
      <c r="U1488" s="46">
        <f t="shared" si="128"/>
        <v>8.8788872842038921E-8</v>
      </c>
      <c r="V1488" s="46">
        <f t="shared" si="129"/>
        <v>2.4100123820503671E-14</v>
      </c>
      <c r="W1488" s="46">
        <f t="shared" si="130"/>
        <v>2.2091780168795028E-14</v>
      </c>
    </row>
    <row r="1489" spans="2:23" x14ac:dyDescent="0.15">
      <c r="B1489" s="155" t="s">
        <v>72</v>
      </c>
      <c r="C1489" s="41" t="s">
        <v>967</v>
      </c>
      <c r="D1489" s="46">
        <f>詳細表【係数】!G1464</f>
        <v>0</v>
      </c>
      <c r="E1489" s="46">
        <f>詳細表【係数】!H1464</f>
        <v>0</v>
      </c>
      <c r="F1489" s="46">
        <f>詳細表【係数】!I1464</f>
        <v>0</v>
      </c>
      <c r="G1489" s="46">
        <f>詳細表【係数】!AA1464</f>
        <v>0</v>
      </c>
      <c r="H1489" s="46">
        <f>詳細表【係数】!AE1464</f>
        <v>0</v>
      </c>
      <c r="I1489" s="46">
        <f>詳細表【係数】!M1464</f>
        <v>1.7610212958799103E-5</v>
      </c>
      <c r="J1489" s="46">
        <f>詳細表【係数】!N1464</f>
        <v>4.8117967500425851E-6</v>
      </c>
      <c r="K1489" s="46">
        <f>詳細表【係数】!O1464</f>
        <v>1.7483167583335538E-6</v>
      </c>
      <c r="L1489" s="46">
        <f>詳細表【係数】!AB1464</f>
        <v>3.597745145870853E-13</v>
      </c>
      <c r="M1489" s="46">
        <f>詳細表【係数】!AF1464</f>
        <v>3.0730739787646868E-13</v>
      </c>
      <c r="N1489" s="46">
        <f>詳細表【係数】!U1464</f>
        <v>4.977718891263001E-6</v>
      </c>
      <c r="O1489" s="46">
        <f>詳細表【係数】!V1464</f>
        <v>1.3601068675116258E-6</v>
      </c>
      <c r="P1489" s="46">
        <f>詳細表【係数】!W1464</f>
        <v>4.9418081293107103E-7</v>
      </c>
      <c r="Q1489" s="46">
        <f>詳細表【係数】!AC1464</f>
        <v>1.0169419313923135E-13</v>
      </c>
      <c r="R1489" s="46">
        <f>詳細表【係数】!AG1464</f>
        <v>8.6863789973093451E-14</v>
      </c>
      <c r="S1489" s="46">
        <f t="shared" si="126"/>
        <v>2.2587931850062106E-5</v>
      </c>
      <c r="T1489" s="46">
        <f t="shared" si="127"/>
        <v>6.1719036175542112E-6</v>
      </c>
      <c r="U1489" s="46">
        <f t="shared" si="128"/>
        <v>2.2424975712646248E-6</v>
      </c>
      <c r="V1489" s="46">
        <f t="shared" si="129"/>
        <v>4.6146870772631667E-13</v>
      </c>
      <c r="W1489" s="46">
        <f t="shared" si="130"/>
        <v>3.9417118784956212E-13</v>
      </c>
    </row>
    <row r="1490" spans="2:23" x14ac:dyDescent="0.15">
      <c r="B1490" s="163" t="s">
        <v>73</v>
      </c>
      <c r="C1490" s="62" t="s">
        <v>167</v>
      </c>
      <c r="D1490" s="67">
        <f>詳細表【係数】!G1465</f>
        <v>0</v>
      </c>
      <c r="E1490" s="67">
        <f>詳細表【係数】!H1465</f>
        <v>0</v>
      </c>
      <c r="F1490" s="67">
        <f>詳細表【係数】!I1465</f>
        <v>0</v>
      </c>
      <c r="G1490" s="67">
        <f>詳細表【係数】!AA1465</f>
        <v>0</v>
      </c>
      <c r="H1490" s="67">
        <f>詳細表【係数】!AE1465</f>
        <v>0</v>
      </c>
      <c r="I1490" s="67">
        <f>詳細表【係数】!M1465</f>
        <v>8.085363746577194E-21</v>
      </c>
      <c r="J1490" s="67">
        <f>詳細表【係数】!N1465</f>
        <v>0</v>
      </c>
      <c r="K1490" s="67">
        <f>詳細表【係数】!O1465</f>
        <v>0</v>
      </c>
      <c r="L1490" s="67">
        <f>詳細表【係数】!AB1465</f>
        <v>0</v>
      </c>
      <c r="M1490" s="67">
        <f>詳細表【係数】!AF1465</f>
        <v>0</v>
      </c>
      <c r="N1490" s="67">
        <f>詳細表【係数】!U1465</f>
        <v>2.4429495075205008E-21</v>
      </c>
      <c r="O1490" s="67">
        <f>詳細表【係数】!V1465</f>
        <v>0</v>
      </c>
      <c r="P1490" s="67">
        <f>詳細表【係数】!W1465</f>
        <v>0</v>
      </c>
      <c r="Q1490" s="67">
        <f>詳細表【係数】!AC1465</f>
        <v>0</v>
      </c>
      <c r="R1490" s="67">
        <f>詳細表【係数】!AG1465</f>
        <v>0</v>
      </c>
      <c r="S1490" s="67">
        <f t="shared" si="126"/>
        <v>1.0528313254097694E-20</v>
      </c>
      <c r="T1490" s="67">
        <f t="shared" si="127"/>
        <v>0</v>
      </c>
      <c r="U1490" s="67">
        <f t="shared" si="128"/>
        <v>0</v>
      </c>
      <c r="V1490" s="67">
        <f t="shared" si="129"/>
        <v>0</v>
      </c>
      <c r="W1490" s="67">
        <f t="shared" si="130"/>
        <v>0</v>
      </c>
    </row>
    <row r="1491" spans="2:23" x14ac:dyDescent="0.15">
      <c r="B1491" s="155" t="s">
        <v>74</v>
      </c>
      <c r="C1491" s="41" t="s">
        <v>168</v>
      </c>
      <c r="D1491" s="46">
        <f>詳細表【係数】!G1466</f>
        <v>0</v>
      </c>
      <c r="E1491" s="46">
        <f>詳細表【係数】!H1466</f>
        <v>0</v>
      </c>
      <c r="F1491" s="46">
        <f>詳細表【係数】!I1466</f>
        <v>0</v>
      </c>
      <c r="G1491" s="46">
        <f>詳細表【係数】!AA1466</f>
        <v>0</v>
      </c>
      <c r="H1491" s="46">
        <f>詳細表【係数】!AE1466</f>
        <v>0</v>
      </c>
      <c r="I1491" s="46">
        <f>詳細表【係数】!M1466</f>
        <v>1.1491010251630481E-5</v>
      </c>
      <c r="J1491" s="46">
        <f>詳細表【係数】!N1466</f>
        <v>2.5502515092748628E-6</v>
      </c>
      <c r="K1491" s="46">
        <f>詳細表【係数】!O1466</f>
        <v>1.2971922864529934E-6</v>
      </c>
      <c r="L1491" s="46">
        <f>詳細表【係数】!AB1466</f>
        <v>2.9289978107222132E-13</v>
      </c>
      <c r="M1491" s="46">
        <f>詳細表【係数】!AF1466</f>
        <v>2.8582490713327884E-13</v>
      </c>
      <c r="N1491" s="46">
        <f>詳細表【係数】!U1466</f>
        <v>2.5289481232427387E-6</v>
      </c>
      <c r="O1491" s="46">
        <f>詳細表【係数】!V1466</f>
        <v>5.6126081405788504E-7</v>
      </c>
      <c r="P1491" s="46">
        <f>詳細表【係数】!W1466</f>
        <v>2.8548682200024787E-7</v>
      </c>
      <c r="Q1491" s="46">
        <f>詳細表【係数】!AC1466</f>
        <v>6.4461551719153662E-14</v>
      </c>
      <c r="R1491" s="46">
        <f>詳細表【係数】!AG1466</f>
        <v>6.2904509407096812E-14</v>
      </c>
      <c r="S1491" s="46">
        <f t="shared" si="126"/>
        <v>1.4019958374873219E-5</v>
      </c>
      <c r="T1491" s="46">
        <f t="shared" si="127"/>
        <v>3.1115123233327477E-6</v>
      </c>
      <c r="U1491" s="46">
        <f t="shared" si="128"/>
        <v>1.5826791084532413E-6</v>
      </c>
      <c r="V1491" s="46">
        <f t="shared" si="129"/>
        <v>3.57361332791375E-13</v>
      </c>
      <c r="W1491" s="46">
        <f t="shared" si="130"/>
        <v>3.4872941654037565E-13</v>
      </c>
    </row>
    <row r="1492" spans="2:23" x14ac:dyDescent="0.15">
      <c r="B1492" s="155" t="s">
        <v>75</v>
      </c>
      <c r="C1492" s="41" t="s">
        <v>968</v>
      </c>
      <c r="D1492" s="46">
        <f>詳細表【係数】!G1467</f>
        <v>0</v>
      </c>
      <c r="E1492" s="46">
        <f>詳細表【係数】!H1467</f>
        <v>0</v>
      </c>
      <c r="F1492" s="46">
        <f>詳細表【係数】!I1467</f>
        <v>0</v>
      </c>
      <c r="G1492" s="46">
        <f>詳細表【係数】!AA1467</f>
        <v>0</v>
      </c>
      <c r="H1492" s="46">
        <f>詳細表【係数】!AE1467</f>
        <v>0</v>
      </c>
      <c r="I1492" s="46">
        <f>詳細表【係数】!M1467</f>
        <v>2.4540033729992387E-5</v>
      </c>
      <c r="J1492" s="46">
        <f>詳細表【係数】!N1467</f>
        <v>9.6570142469535205E-6</v>
      </c>
      <c r="K1492" s="46">
        <f>詳細表【係数】!O1467</f>
        <v>7.677221477076309E-6</v>
      </c>
      <c r="L1492" s="46">
        <f>詳細表【係数】!AB1467</f>
        <v>5.5742640165477562E-12</v>
      </c>
      <c r="M1492" s="46">
        <f>詳細表【係数】!AF1467</f>
        <v>5.1893743582623156E-12</v>
      </c>
      <c r="N1492" s="46">
        <f>詳細表【係数】!U1467</f>
        <v>3.8760452876070781E-6</v>
      </c>
      <c r="O1492" s="46">
        <f>詳細表【係数】!V1467</f>
        <v>1.5253045279441114E-6</v>
      </c>
      <c r="P1492" s="46">
        <f>詳細表【係数】!W1467</f>
        <v>1.2126005390028742E-6</v>
      </c>
      <c r="Q1492" s="46">
        <f>詳細表【係数】!AC1467</f>
        <v>8.804429533774866E-13</v>
      </c>
      <c r="R1492" s="46">
        <f>詳細表【係数】!AG1467</f>
        <v>8.1965046373951723E-13</v>
      </c>
      <c r="S1492" s="46">
        <f t="shared" si="126"/>
        <v>2.8416079017599464E-5</v>
      </c>
      <c r="T1492" s="46">
        <f t="shared" si="127"/>
        <v>1.1182318774897632E-5</v>
      </c>
      <c r="U1492" s="46">
        <f t="shared" si="128"/>
        <v>8.8898220160791834E-6</v>
      </c>
      <c r="V1492" s="46">
        <f t="shared" si="129"/>
        <v>6.4547069699252428E-12</v>
      </c>
      <c r="W1492" s="46">
        <f t="shared" si="130"/>
        <v>6.0090248220018327E-12</v>
      </c>
    </row>
    <row r="1493" spans="2:23" x14ac:dyDescent="0.15">
      <c r="B1493" s="155" t="s">
        <v>76</v>
      </c>
      <c r="C1493" s="41" t="s">
        <v>169</v>
      </c>
      <c r="D1493" s="46">
        <f>詳細表【係数】!G1468</f>
        <v>0</v>
      </c>
      <c r="E1493" s="46">
        <f>詳細表【係数】!H1468</f>
        <v>0</v>
      </c>
      <c r="F1493" s="46">
        <f>詳細表【係数】!I1468</f>
        <v>0</v>
      </c>
      <c r="G1493" s="46">
        <f>詳細表【係数】!AA1468</f>
        <v>0</v>
      </c>
      <c r="H1493" s="46">
        <f>詳細表【係数】!AE1468</f>
        <v>0</v>
      </c>
      <c r="I1493" s="46">
        <f>詳細表【係数】!M1468</f>
        <v>1.9273673662045939E-4</v>
      </c>
      <c r="J1493" s="46">
        <f>詳細表【係数】!N1468</f>
        <v>8.7799285787268475E-5</v>
      </c>
      <c r="K1493" s="46">
        <f>詳細表【係数】!O1468</f>
        <v>6.3915077359073141E-5</v>
      </c>
      <c r="L1493" s="46">
        <f>詳細表【係数】!AB1468</f>
        <v>1.4528671405231099E-11</v>
      </c>
      <c r="M1493" s="46">
        <f>詳細表【係数】!AF1468</f>
        <v>1.3086108286981202E-11</v>
      </c>
      <c r="N1493" s="46">
        <f>詳細表【係数】!U1468</f>
        <v>5.4531924210785177E-5</v>
      </c>
      <c r="O1493" s="46">
        <f>詳細表【係数】!V1468</f>
        <v>2.4841470714224758E-5</v>
      </c>
      <c r="P1493" s="46">
        <f>詳細表【係数】!W1468</f>
        <v>1.8083797700357374E-5</v>
      </c>
      <c r="Q1493" s="46">
        <f>詳細表【係数】!AC1468</f>
        <v>4.1106662997704939E-12</v>
      </c>
      <c r="R1493" s="46">
        <f>詳細表【係数】!AG1468</f>
        <v>3.7025150359634949E-12</v>
      </c>
      <c r="S1493" s="46">
        <f t="shared" si="126"/>
        <v>2.4726866083124458E-4</v>
      </c>
      <c r="T1493" s="46">
        <f t="shared" si="127"/>
        <v>1.1264075650149324E-4</v>
      </c>
      <c r="U1493" s="46">
        <f t="shared" si="128"/>
        <v>8.1998875059430512E-5</v>
      </c>
      <c r="V1493" s="46">
        <f t="shared" si="129"/>
        <v>1.8639337705001595E-11</v>
      </c>
      <c r="W1493" s="46">
        <f t="shared" si="130"/>
        <v>1.6788623322944696E-11</v>
      </c>
    </row>
    <row r="1494" spans="2:23" x14ac:dyDescent="0.15">
      <c r="B1494" s="155" t="s">
        <v>77</v>
      </c>
      <c r="C1494" s="41" t="s">
        <v>969</v>
      </c>
      <c r="D1494" s="46">
        <f>詳細表【係数】!G1469</f>
        <v>0</v>
      </c>
      <c r="E1494" s="46">
        <f>詳細表【係数】!H1469</f>
        <v>0</v>
      </c>
      <c r="F1494" s="46">
        <f>詳細表【係数】!I1469</f>
        <v>0</v>
      </c>
      <c r="G1494" s="46">
        <f>詳細表【係数】!AA1469</f>
        <v>0</v>
      </c>
      <c r="H1494" s="46">
        <f>詳細表【係数】!AE1469</f>
        <v>0</v>
      </c>
      <c r="I1494" s="46">
        <f>詳細表【係数】!M1469</f>
        <v>4.3479686923374683E-5</v>
      </c>
      <c r="J1494" s="46">
        <f>詳細表【係数】!N1469</f>
        <v>1.9441636948071217E-5</v>
      </c>
      <c r="K1494" s="46">
        <f>詳細表【係数】!O1469</f>
        <v>1.0230414751454457E-5</v>
      </c>
      <c r="L1494" s="46">
        <f>詳細表【係数】!AB1469</f>
        <v>1.9745963903466238E-12</v>
      </c>
      <c r="M1494" s="46">
        <f>詳細表【係数】!AF1469</f>
        <v>1.9283167874478749E-12</v>
      </c>
      <c r="N1494" s="46">
        <f>詳細表【係数】!U1469</f>
        <v>1.1304504751952646E-5</v>
      </c>
      <c r="O1494" s="46">
        <f>詳細表【係数】!V1469</f>
        <v>5.0547299858099133E-6</v>
      </c>
      <c r="P1494" s="46">
        <f>詳細表【係数】!W1469</f>
        <v>2.6598575186632734E-6</v>
      </c>
      <c r="Q1494" s="46">
        <f>詳細表【係数】!AC1469</f>
        <v>5.1338534974274919E-13</v>
      </c>
      <c r="R1494" s="46">
        <f>詳細表【係数】!AG1469</f>
        <v>5.0135288060815361E-13</v>
      </c>
      <c r="S1494" s="46">
        <f t="shared" si="126"/>
        <v>5.4784191675327326E-5</v>
      </c>
      <c r="T1494" s="46">
        <f t="shared" si="127"/>
        <v>2.4496366933881131E-5</v>
      </c>
      <c r="U1494" s="46">
        <f t="shared" si="128"/>
        <v>1.289027227011773E-5</v>
      </c>
      <c r="V1494" s="46">
        <f t="shared" si="129"/>
        <v>2.4879817400893728E-12</v>
      </c>
      <c r="W1494" s="46">
        <f t="shared" si="130"/>
        <v>2.4296696680560287E-12</v>
      </c>
    </row>
    <row r="1495" spans="2:23" x14ac:dyDescent="0.15">
      <c r="B1495" s="155" t="s">
        <v>78</v>
      </c>
      <c r="C1495" s="41" t="s">
        <v>970</v>
      </c>
      <c r="D1495" s="67">
        <f>詳細表【係数】!G1470</f>
        <v>0</v>
      </c>
      <c r="E1495" s="67">
        <f>詳細表【係数】!H1470</f>
        <v>0</v>
      </c>
      <c r="F1495" s="67">
        <f>詳細表【係数】!I1470</f>
        <v>0</v>
      </c>
      <c r="G1495" s="67">
        <f>詳細表【係数】!AA1470</f>
        <v>0</v>
      </c>
      <c r="H1495" s="67">
        <f>詳細表【係数】!AE1470</f>
        <v>0</v>
      </c>
      <c r="I1495" s="67">
        <f>詳細表【係数】!M1470</f>
        <v>4.3662771161399647E-5</v>
      </c>
      <c r="J1495" s="67">
        <f>詳細表【係数】!N1470</f>
        <v>2.0954888502933675E-5</v>
      </c>
      <c r="K1495" s="67">
        <f>詳細表【係数】!O1470</f>
        <v>1.1287209555097569E-5</v>
      </c>
      <c r="L1495" s="67">
        <f>詳細表【係数】!AB1470</f>
        <v>1.9056297749287749E-12</v>
      </c>
      <c r="M1495" s="67">
        <f>詳細表【係数】!AF1470</f>
        <v>1.8176420088931812E-12</v>
      </c>
      <c r="N1495" s="67">
        <f>詳細表【係数】!U1470</f>
        <v>1.054940568378551E-5</v>
      </c>
      <c r="O1495" s="67">
        <f>詳細表【係数】!V1470</f>
        <v>5.062931508831283E-6</v>
      </c>
      <c r="P1495" s="67">
        <f>詳細表【係数】!W1470</f>
        <v>2.7271139569787999E-6</v>
      </c>
      <c r="Q1495" s="67">
        <f>詳細表【係数】!AC1470</f>
        <v>4.604211103439292E-13</v>
      </c>
      <c r="R1495" s="67">
        <f>詳細表【係数】!AG1470</f>
        <v>4.3916229844469561E-13</v>
      </c>
      <c r="S1495" s="67">
        <f t="shared" si="126"/>
        <v>5.4212176845185159E-5</v>
      </c>
      <c r="T1495" s="67">
        <f t="shared" si="127"/>
        <v>2.6017820011764957E-5</v>
      </c>
      <c r="U1495" s="67">
        <f t="shared" si="128"/>
        <v>1.4014323512076369E-5</v>
      </c>
      <c r="V1495" s="67">
        <f t="shared" si="129"/>
        <v>2.366050885272704E-12</v>
      </c>
      <c r="W1495" s="67">
        <f t="shared" si="130"/>
        <v>2.2568043073378767E-12</v>
      </c>
    </row>
    <row r="1496" spans="2:23" x14ac:dyDescent="0.15">
      <c r="B1496" s="162" t="s">
        <v>79</v>
      </c>
      <c r="C1496" s="116" t="s">
        <v>971</v>
      </c>
      <c r="D1496" s="46">
        <f>詳細表【係数】!G1471</f>
        <v>0</v>
      </c>
      <c r="E1496" s="46">
        <f>詳細表【係数】!H1471</f>
        <v>0</v>
      </c>
      <c r="F1496" s="46">
        <f>詳細表【係数】!I1471</f>
        <v>0</v>
      </c>
      <c r="G1496" s="46">
        <f>詳細表【係数】!AA1471</f>
        <v>0</v>
      </c>
      <c r="H1496" s="46">
        <f>詳細表【係数】!AE1471</f>
        <v>0</v>
      </c>
      <c r="I1496" s="46">
        <f>詳細表【係数】!M1471</f>
        <v>2.6347263012842172E-4</v>
      </c>
      <c r="J1496" s="46">
        <f>詳細表【係数】!N1471</f>
        <v>1.1617642906219476E-4</v>
      </c>
      <c r="K1496" s="46">
        <f>詳細表【係数】!O1471</f>
        <v>6.4370387990630464E-5</v>
      </c>
      <c r="L1496" s="46">
        <f>詳細表【係数】!AB1471</f>
        <v>1.417478785115286E-11</v>
      </c>
      <c r="M1496" s="46">
        <f>詳細表【係数】!AF1471</f>
        <v>1.3976539070017857E-11</v>
      </c>
      <c r="N1496" s="46">
        <f>詳細表【係数】!U1471</f>
        <v>2.1010258914532796E-5</v>
      </c>
      <c r="O1496" s="46">
        <f>詳細表【係数】!V1471</f>
        <v>9.2643279614008614E-6</v>
      </c>
      <c r="P1496" s="46">
        <f>詳細表【係数】!W1471</f>
        <v>5.1331271770159715E-6</v>
      </c>
      <c r="Q1496" s="46">
        <f>詳細表【係数】!AC1471</f>
        <v>1.1303487677871293E-12</v>
      </c>
      <c r="R1496" s="46">
        <f>詳細表【係数】!AG1471</f>
        <v>1.1145396941117849E-12</v>
      </c>
      <c r="S1496" s="46">
        <f t="shared" si="126"/>
        <v>2.8448288904295451E-4</v>
      </c>
      <c r="T1496" s="46">
        <f t="shared" si="127"/>
        <v>1.2544075702359563E-4</v>
      </c>
      <c r="U1496" s="46">
        <f t="shared" si="128"/>
        <v>6.9503515167646432E-5</v>
      </c>
      <c r="V1496" s="46">
        <f t="shared" si="129"/>
        <v>1.5305136618939987E-11</v>
      </c>
      <c r="W1496" s="46">
        <f t="shared" si="130"/>
        <v>1.5091078764129641E-11</v>
      </c>
    </row>
    <row r="1497" spans="2:23" x14ac:dyDescent="0.15">
      <c r="B1497" s="155" t="s">
        <v>80</v>
      </c>
      <c r="C1497" s="41" t="s">
        <v>972</v>
      </c>
      <c r="D1497" s="46">
        <f>詳細表【係数】!G1472</f>
        <v>0</v>
      </c>
      <c r="E1497" s="46">
        <f>詳細表【係数】!H1472</f>
        <v>0</v>
      </c>
      <c r="F1497" s="46">
        <f>詳細表【係数】!I1472</f>
        <v>0</v>
      </c>
      <c r="G1497" s="46">
        <f>詳細表【係数】!AA1472</f>
        <v>0</v>
      </c>
      <c r="H1497" s="46">
        <f>詳細表【係数】!AE1472</f>
        <v>0</v>
      </c>
      <c r="I1497" s="46">
        <f>詳細表【係数】!M1472</f>
        <v>3.5622613283445362E-20</v>
      </c>
      <c r="J1497" s="46">
        <f>詳細表【係数】!N1472</f>
        <v>0</v>
      </c>
      <c r="K1497" s="46">
        <f>詳細表【係数】!O1472</f>
        <v>0</v>
      </c>
      <c r="L1497" s="46">
        <f>詳細表【係数】!AB1472</f>
        <v>0</v>
      </c>
      <c r="M1497" s="46">
        <f>詳細表【係数】!AF1472</f>
        <v>0</v>
      </c>
      <c r="N1497" s="46">
        <f>詳細表【係数】!U1472</f>
        <v>9.6356342252666381E-21</v>
      </c>
      <c r="O1497" s="46">
        <f>詳細表【係数】!V1472</f>
        <v>0</v>
      </c>
      <c r="P1497" s="46">
        <f>詳細表【係数】!W1472</f>
        <v>0</v>
      </c>
      <c r="Q1497" s="46">
        <f>詳細表【係数】!AC1472</f>
        <v>0</v>
      </c>
      <c r="R1497" s="46">
        <f>詳細表【係数】!AG1472</f>
        <v>0</v>
      </c>
      <c r="S1497" s="46">
        <f t="shared" si="126"/>
        <v>4.5258247508711999E-20</v>
      </c>
      <c r="T1497" s="46">
        <f t="shared" si="127"/>
        <v>0</v>
      </c>
      <c r="U1497" s="46">
        <f t="shared" si="128"/>
        <v>0</v>
      </c>
      <c r="V1497" s="46">
        <f t="shared" si="129"/>
        <v>0</v>
      </c>
      <c r="W1497" s="46">
        <f t="shared" si="130"/>
        <v>0</v>
      </c>
    </row>
    <row r="1498" spans="2:23" x14ac:dyDescent="0.15">
      <c r="B1498" s="155" t="s">
        <v>81</v>
      </c>
      <c r="C1498" s="41" t="s">
        <v>973</v>
      </c>
      <c r="D1498" s="46">
        <f>詳細表【係数】!G1473</f>
        <v>0</v>
      </c>
      <c r="E1498" s="46">
        <f>詳細表【係数】!H1473</f>
        <v>0</v>
      </c>
      <c r="F1498" s="46">
        <f>詳細表【係数】!I1473</f>
        <v>0</v>
      </c>
      <c r="G1498" s="46">
        <f>詳細表【係数】!AA1473</f>
        <v>0</v>
      </c>
      <c r="H1498" s="46">
        <f>詳細表【係数】!AE1473</f>
        <v>0</v>
      </c>
      <c r="I1498" s="46">
        <f>詳細表【係数】!M1473</f>
        <v>5.2175349328072637E-20</v>
      </c>
      <c r="J1498" s="46">
        <f>詳細表【係数】!N1473</f>
        <v>1.8730850837500733E-20</v>
      </c>
      <c r="K1498" s="46">
        <f>詳細表【係数】!O1473</f>
        <v>1.614249548295255E-20</v>
      </c>
      <c r="L1498" s="46">
        <f>詳細表【係数】!AB1473</f>
        <v>5.2274920605416284E-27</v>
      </c>
      <c r="M1498" s="46">
        <f>詳細表【係数】!AF1473</f>
        <v>5.1279207831979785E-27</v>
      </c>
      <c r="N1498" s="46">
        <f>詳細表【係数】!U1473</f>
        <v>1.1341358277177295E-20</v>
      </c>
      <c r="O1498" s="46">
        <f>詳細表【係数】!V1473</f>
        <v>4.0715259776931426E-21</v>
      </c>
      <c r="P1498" s="46">
        <f>詳細表【係数】!W1473</f>
        <v>3.5088950456030213E-21</v>
      </c>
      <c r="Q1498" s="46">
        <f>詳細表【係数】!AC1473</f>
        <v>1.1363002090683358E-27</v>
      </c>
      <c r="R1498" s="46">
        <f>詳細表【係数】!AG1473</f>
        <v>1.1146563955622722E-27</v>
      </c>
      <c r="S1498" s="46">
        <f t="shared" si="126"/>
        <v>6.3516707605249936E-20</v>
      </c>
      <c r="T1498" s="46">
        <f t="shared" si="127"/>
        <v>2.2802376815193875E-20</v>
      </c>
      <c r="U1498" s="46">
        <f t="shared" si="128"/>
        <v>1.9651390528555571E-20</v>
      </c>
      <c r="V1498" s="46">
        <f t="shared" si="129"/>
        <v>6.3637922696099641E-27</v>
      </c>
      <c r="W1498" s="46">
        <f t="shared" si="130"/>
        <v>6.2425771787602503E-27</v>
      </c>
    </row>
    <row r="1499" spans="2:23" x14ac:dyDescent="0.15">
      <c r="B1499" s="155" t="s">
        <v>82</v>
      </c>
      <c r="C1499" s="41" t="s">
        <v>974</v>
      </c>
      <c r="D1499" s="46">
        <f>詳細表【係数】!G1474</f>
        <v>0</v>
      </c>
      <c r="E1499" s="46">
        <f>詳細表【係数】!H1474</f>
        <v>0</v>
      </c>
      <c r="F1499" s="46">
        <f>詳細表【係数】!I1474</f>
        <v>0</v>
      </c>
      <c r="G1499" s="46">
        <f>詳細表【係数】!AA1474</f>
        <v>0</v>
      </c>
      <c r="H1499" s="46">
        <f>詳細表【係数】!AE1474</f>
        <v>0</v>
      </c>
      <c r="I1499" s="46">
        <f>詳細表【係数】!M1474</f>
        <v>5.4984619377934474E-6</v>
      </c>
      <c r="J1499" s="46">
        <f>詳細表【係数】!N1474</f>
        <v>2.1283098601151958E-6</v>
      </c>
      <c r="K1499" s="46">
        <f>詳細表【係数】!O1474</f>
        <v>1.6127546924857685E-6</v>
      </c>
      <c r="L1499" s="46">
        <f>詳細表【係数】!AB1474</f>
        <v>4.8724134636809522E-13</v>
      </c>
      <c r="M1499" s="46">
        <f>詳細表【係数】!AF1474</f>
        <v>4.7591015226651166E-13</v>
      </c>
      <c r="N1499" s="46">
        <f>詳細表【係数】!U1474</f>
        <v>2.2785994069532914E-6</v>
      </c>
      <c r="O1499" s="46">
        <f>詳細表【係数】!V1474</f>
        <v>8.819858425750012E-7</v>
      </c>
      <c r="P1499" s="46">
        <f>詳細表【係数】!W1474</f>
        <v>6.683363324933608E-7</v>
      </c>
      <c r="Q1499" s="46">
        <f>詳細表【係数】!AC1474</f>
        <v>2.0191607315608761E-13</v>
      </c>
      <c r="R1499" s="46">
        <f>詳細表【係数】!AG1474</f>
        <v>1.9722035052455069E-13</v>
      </c>
      <c r="S1499" s="46">
        <f t="shared" si="126"/>
        <v>7.7770613447467383E-6</v>
      </c>
      <c r="T1499" s="46">
        <f t="shared" si="127"/>
        <v>3.0102957026901968E-6</v>
      </c>
      <c r="U1499" s="46">
        <f t="shared" si="128"/>
        <v>2.2810910249791291E-6</v>
      </c>
      <c r="V1499" s="46">
        <f t="shared" si="129"/>
        <v>6.8915741952418288E-13</v>
      </c>
      <c r="W1499" s="46">
        <f t="shared" si="130"/>
        <v>6.7313050279106235E-13</v>
      </c>
    </row>
    <row r="1500" spans="2:23" x14ac:dyDescent="0.15">
      <c r="B1500" s="163" t="s">
        <v>83</v>
      </c>
      <c r="C1500" s="62" t="s">
        <v>975</v>
      </c>
      <c r="D1500" s="67">
        <f>詳細表【係数】!G1475</f>
        <v>0</v>
      </c>
      <c r="E1500" s="67">
        <f>詳細表【係数】!H1475</f>
        <v>0</v>
      </c>
      <c r="F1500" s="67">
        <f>詳細表【係数】!I1475</f>
        <v>0</v>
      </c>
      <c r="G1500" s="67">
        <f>詳細表【係数】!AA1475</f>
        <v>0</v>
      </c>
      <c r="H1500" s="67">
        <f>詳細表【係数】!AE1475</f>
        <v>0</v>
      </c>
      <c r="I1500" s="67">
        <f>詳細表【係数】!M1475</f>
        <v>1.3177654266880962E-20</v>
      </c>
      <c r="J1500" s="67">
        <f>詳細表【係数】!N1475</f>
        <v>0</v>
      </c>
      <c r="K1500" s="67">
        <f>詳細表【係数】!O1475</f>
        <v>0</v>
      </c>
      <c r="L1500" s="67">
        <f>詳細表【係数】!AB1475</f>
        <v>0</v>
      </c>
      <c r="M1500" s="67">
        <f>詳細表【係数】!AF1475</f>
        <v>0</v>
      </c>
      <c r="N1500" s="67">
        <f>詳細表【係数】!U1475</f>
        <v>3.2282901239183736E-21</v>
      </c>
      <c r="O1500" s="67">
        <f>詳細表【係数】!V1475</f>
        <v>0</v>
      </c>
      <c r="P1500" s="67">
        <f>詳細表【係数】!W1475</f>
        <v>0</v>
      </c>
      <c r="Q1500" s="67">
        <f>詳細表【係数】!AC1475</f>
        <v>0</v>
      </c>
      <c r="R1500" s="67">
        <f>詳細表【係数】!AG1475</f>
        <v>0</v>
      </c>
      <c r="S1500" s="67">
        <f t="shared" si="126"/>
        <v>1.6405944390799336E-20</v>
      </c>
      <c r="T1500" s="67">
        <f t="shared" si="127"/>
        <v>0</v>
      </c>
      <c r="U1500" s="67">
        <f t="shared" si="128"/>
        <v>0</v>
      </c>
      <c r="V1500" s="67">
        <f t="shared" si="129"/>
        <v>0</v>
      </c>
      <c r="W1500" s="67">
        <f t="shared" si="130"/>
        <v>0</v>
      </c>
    </row>
    <row r="1501" spans="2:23" x14ac:dyDescent="0.15">
      <c r="B1501" s="155" t="s">
        <v>84</v>
      </c>
      <c r="C1501" s="41" t="s">
        <v>976</v>
      </c>
      <c r="D1501" s="46">
        <f>詳細表【係数】!G1476</f>
        <v>0</v>
      </c>
      <c r="E1501" s="46">
        <f>詳細表【係数】!H1476</f>
        <v>0</v>
      </c>
      <c r="F1501" s="46">
        <f>詳細表【係数】!I1476</f>
        <v>0</v>
      </c>
      <c r="G1501" s="46">
        <f>詳細表【係数】!AA1476</f>
        <v>0</v>
      </c>
      <c r="H1501" s="46">
        <f>詳細表【係数】!AE1476</f>
        <v>0</v>
      </c>
      <c r="I1501" s="46">
        <f>詳細表【係数】!M1476</f>
        <v>9.0275474916943253E-8</v>
      </c>
      <c r="J1501" s="46">
        <f>詳細表【係数】!N1476</f>
        <v>3.5151479344725461E-8</v>
      </c>
      <c r="K1501" s="46">
        <f>詳細表【係数】!O1476</f>
        <v>2.4799642861480939E-8</v>
      </c>
      <c r="L1501" s="46">
        <f>詳細表【係数】!AB1476</f>
        <v>2.9843132203948186E-15</v>
      </c>
      <c r="M1501" s="46">
        <f>詳細表【係数】!AF1476</f>
        <v>2.9843132203948186E-15</v>
      </c>
      <c r="N1501" s="46">
        <f>詳細表【係数】!U1476</f>
        <v>2.1533235189482492E-8</v>
      </c>
      <c r="O1501" s="46">
        <f>詳細表【係数】!V1476</f>
        <v>8.3846146772931195E-9</v>
      </c>
      <c r="P1501" s="46">
        <f>詳細表【係数】!W1476</f>
        <v>5.9154110553586612E-9</v>
      </c>
      <c r="Q1501" s="46">
        <f>詳細表【係数】!AC1476</f>
        <v>7.11842485602727E-16</v>
      </c>
      <c r="R1501" s="46">
        <f>詳細表【係数】!AG1476</f>
        <v>7.11842485602727E-16</v>
      </c>
      <c r="S1501" s="46">
        <f t="shared" si="126"/>
        <v>1.1180871010642574E-7</v>
      </c>
      <c r="T1501" s="46">
        <f t="shared" si="127"/>
        <v>4.3536094022018579E-8</v>
      </c>
      <c r="U1501" s="46">
        <f t="shared" si="128"/>
        <v>3.07150539168396E-8</v>
      </c>
      <c r="V1501" s="46">
        <f t="shared" si="129"/>
        <v>3.6961557059975459E-15</v>
      </c>
      <c r="W1501" s="46">
        <f t="shared" si="130"/>
        <v>3.6961557059975459E-15</v>
      </c>
    </row>
    <row r="1502" spans="2:23" x14ac:dyDescent="0.15">
      <c r="B1502" s="155" t="s">
        <v>85</v>
      </c>
      <c r="C1502" s="41" t="s">
        <v>977</v>
      </c>
      <c r="D1502" s="46">
        <f>詳細表【係数】!G1477</f>
        <v>0</v>
      </c>
      <c r="E1502" s="46">
        <f>詳細表【係数】!H1477</f>
        <v>0</v>
      </c>
      <c r="F1502" s="46">
        <f>詳細表【係数】!I1477</f>
        <v>0</v>
      </c>
      <c r="G1502" s="46">
        <f>詳細表【係数】!AA1477</f>
        <v>0</v>
      </c>
      <c r="H1502" s="46">
        <f>詳細表【係数】!AE1477</f>
        <v>0</v>
      </c>
      <c r="I1502" s="46">
        <f>詳細表【係数】!M1477</f>
        <v>1.0598758979781448E-5</v>
      </c>
      <c r="J1502" s="46">
        <f>詳細表【係数】!N1477</f>
        <v>3.8703796076752941E-6</v>
      </c>
      <c r="K1502" s="46">
        <f>詳細表【係数】!O1477</f>
        <v>1.7253474159040952E-6</v>
      </c>
      <c r="L1502" s="46">
        <f>詳細表【係数】!AB1477</f>
        <v>3.2378650621165301E-13</v>
      </c>
      <c r="M1502" s="46">
        <f>詳細表【係数】!AF1477</f>
        <v>3.1899785481148069E-13</v>
      </c>
      <c r="N1502" s="46">
        <f>詳細表【係数】!U1477</f>
        <v>1.3115471903146972E-5</v>
      </c>
      <c r="O1502" s="46">
        <f>詳細表【係数】!V1477</f>
        <v>4.7894149773396448E-6</v>
      </c>
      <c r="P1502" s="46">
        <f>詳細表【係数】!W1477</f>
        <v>2.1350372812161081E-6</v>
      </c>
      <c r="Q1502" s="46">
        <f>詳細表【係数】!AC1477</f>
        <v>4.0067076088229199E-13</v>
      </c>
      <c r="R1502" s="46">
        <f>詳細表【係数】!AG1477</f>
        <v>3.9474502721736619E-13</v>
      </c>
      <c r="S1502" s="46">
        <f t="shared" si="126"/>
        <v>2.3714230882928421E-5</v>
      </c>
      <c r="T1502" s="46">
        <f t="shared" si="127"/>
        <v>8.6597945850149381E-6</v>
      </c>
      <c r="U1502" s="46">
        <f t="shared" si="128"/>
        <v>3.8603846971202035E-6</v>
      </c>
      <c r="V1502" s="46">
        <f t="shared" si="129"/>
        <v>7.24457267093945E-13</v>
      </c>
      <c r="W1502" s="46">
        <f t="shared" si="130"/>
        <v>7.1374288202884688E-13</v>
      </c>
    </row>
    <row r="1503" spans="2:23" x14ac:dyDescent="0.15">
      <c r="B1503" s="155" t="s">
        <v>86</v>
      </c>
      <c r="C1503" s="41" t="s">
        <v>951</v>
      </c>
      <c r="D1503" s="46">
        <f>詳細表【係数】!G1478</f>
        <v>0</v>
      </c>
      <c r="E1503" s="46">
        <f>詳細表【係数】!H1478</f>
        <v>0</v>
      </c>
      <c r="F1503" s="46">
        <f>詳細表【係数】!I1478</f>
        <v>0</v>
      </c>
      <c r="G1503" s="46">
        <f>詳細表【係数】!AA1478</f>
        <v>0</v>
      </c>
      <c r="H1503" s="46">
        <f>詳細表【係数】!AE1478</f>
        <v>0</v>
      </c>
      <c r="I1503" s="46">
        <f>詳細表【係数】!M1478</f>
        <v>5.7125187573398279E-8</v>
      </c>
      <c r="J1503" s="46">
        <f>詳細表【係数】!N1478</f>
        <v>2.1283739241056458E-8</v>
      </c>
      <c r="K1503" s="46">
        <f>詳細表【係数】!O1478</f>
        <v>1.2475403866835688E-8</v>
      </c>
      <c r="L1503" s="46">
        <f>詳細表【係数】!AB1478</f>
        <v>1.8427479862386538E-15</v>
      </c>
      <c r="M1503" s="46">
        <f>詳細表【係数】!AF1478</f>
        <v>1.8427479862386538E-15</v>
      </c>
      <c r="N1503" s="46">
        <f>詳細表【係数】!U1478</f>
        <v>5.6663732136804415E-7</v>
      </c>
      <c r="O1503" s="46">
        <f>詳細表【係数】!V1478</f>
        <v>2.1111809876777132E-7</v>
      </c>
      <c r="P1503" s="46">
        <f>詳細表【係数】!W1478</f>
        <v>1.2374627953747285E-7</v>
      </c>
      <c r="Q1503" s="46">
        <f>詳細表【係数】!AC1478</f>
        <v>1.8278623269936906E-14</v>
      </c>
      <c r="R1503" s="46">
        <f>詳細表【係数】!AG1478</f>
        <v>1.8278623269936906E-14</v>
      </c>
      <c r="S1503" s="46">
        <f t="shared" si="126"/>
        <v>6.2376250894144241E-7</v>
      </c>
      <c r="T1503" s="46">
        <f t="shared" si="127"/>
        <v>2.3240183800882776E-7</v>
      </c>
      <c r="U1503" s="46">
        <f t="shared" si="128"/>
        <v>1.3622168340430855E-7</v>
      </c>
      <c r="V1503" s="46">
        <f t="shared" si="129"/>
        <v>2.0121371256175561E-14</v>
      </c>
      <c r="W1503" s="46">
        <f t="shared" si="130"/>
        <v>2.0121371256175561E-14</v>
      </c>
    </row>
    <row r="1504" spans="2:23" x14ac:dyDescent="0.15">
      <c r="B1504" s="155" t="s">
        <v>87</v>
      </c>
      <c r="C1504" s="41" t="s">
        <v>978</v>
      </c>
      <c r="D1504" s="46">
        <f>詳細表【係数】!G1479</f>
        <v>0</v>
      </c>
      <c r="E1504" s="46">
        <f>詳細表【係数】!H1479</f>
        <v>0</v>
      </c>
      <c r="F1504" s="46">
        <f>詳細表【係数】!I1479</f>
        <v>0</v>
      </c>
      <c r="G1504" s="46">
        <f>詳細表【係数】!AA1479</f>
        <v>0</v>
      </c>
      <c r="H1504" s="46">
        <f>詳細表【係数】!AE1479</f>
        <v>0</v>
      </c>
      <c r="I1504" s="46">
        <f>詳細表【係数】!M1479</f>
        <v>2.3541030393071093E-6</v>
      </c>
      <c r="J1504" s="46">
        <f>詳細表【係数】!N1479</f>
        <v>7.5165584000402155E-7</v>
      </c>
      <c r="K1504" s="46">
        <f>詳細表【係数】!O1479</f>
        <v>4.1335709888951546E-7</v>
      </c>
      <c r="L1504" s="46">
        <f>詳細表【係数】!AB1479</f>
        <v>9.7478386720791277E-14</v>
      </c>
      <c r="M1504" s="46">
        <f>詳細表【係数】!AF1479</f>
        <v>9.7478386720791277E-14</v>
      </c>
      <c r="N1504" s="46">
        <f>詳細表【係数】!U1479</f>
        <v>2.5158550774079964E-5</v>
      </c>
      <c r="O1504" s="46">
        <f>詳細表【係数】!V1479</f>
        <v>8.0330262947797361E-6</v>
      </c>
      <c r="P1504" s="46">
        <f>詳細表【係数】!W1479</f>
        <v>4.4175914930636065E-6</v>
      </c>
      <c r="Q1504" s="46">
        <f>詳細表【係数】!AC1479</f>
        <v>1.0417619368149053E-12</v>
      </c>
      <c r="R1504" s="46">
        <f>詳細表【係数】!AG1479</f>
        <v>1.0417619368149053E-12</v>
      </c>
      <c r="S1504" s="46">
        <f t="shared" si="126"/>
        <v>2.7512653813387074E-5</v>
      </c>
      <c r="T1504" s="46">
        <f t="shared" si="127"/>
        <v>8.7846821347837568E-6</v>
      </c>
      <c r="U1504" s="46">
        <f t="shared" si="128"/>
        <v>4.8309485919531217E-6</v>
      </c>
      <c r="V1504" s="46">
        <f t="shared" si="129"/>
        <v>1.1392403235356965E-12</v>
      </c>
      <c r="W1504" s="46">
        <f t="shared" si="130"/>
        <v>1.1392403235356965E-12</v>
      </c>
    </row>
    <row r="1505" spans="2:23" x14ac:dyDescent="0.15">
      <c r="B1505" s="155" t="s">
        <v>88</v>
      </c>
      <c r="C1505" s="41" t="s">
        <v>979</v>
      </c>
      <c r="D1505" s="67">
        <f>詳細表【係数】!G1480</f>
        <v>0</v>
      </c>
      <c r="E1505" s="67">
        <f>詳細表【係数】!H1480</f>
        <v>0</v>
      </c>
      <c r="F1505" s="67">
        <f>詳細表【係数】!I1480</f>
        <v>0</v>
      </c>
      <c r="G1505" s="67">
        <f>詳細表【係数】!AA1480</f>
        <v>0</v>
      </c>
      <c r="H1505" s="67">
        <f>詳細表【係数】!AE1480</f>
        <v>0</v>
      </c>
      <c r="I1505" s="67">
        <f>詳細表【係数】!M1480</f>
        <v>0</v>
      </c>
      <c r="J1505" s="67">
        <f>詳細表【係数】!N1480</f>
        <v>0</v>
      </c>
      <c r="K1505" s="67">
        <f>詳細表【係数】!O1480</f>
        <v>0</v>
      </c>
      <c r="L1505" s="67">
        <f>詳細表【係数】!AB1480</f>
        <v>0</v>
      </c>
      <c r="M1505" s="67">
        <f>詳細表【係数】!AF1480</f>
        <v>0</v>
      </c>
      <c r="N1505" s="67">
        <f>詳細表【係数】!U1480</f>
        <v>9.6967847200035413E-4</v>
      </c>
      <c r="O1505" s="67">
        <f>詳細表【係数】!V1480</f>
        <v>1.6552585239856666E-4</v>
      </c>
      <c r="P1505" s="67">
        <f>詳細表【係数】!W1480</f>
        <v>1.2690920837154617E-4</v>
      </c>
      <c r="Q1505" s="67">
        <f>詳細表【係数】!AC1480</f>
        <v>1.6697344467019779E-11</v>
      </c>
      <c r="R1505" s="67">
        <f>詳細表【係数】!AG1480</f>
        <v>1.6697344467019779E-11</v>
      </c>
      <c r="S1505" s="67">
        <f t="shared" si="126"/>
        <v>9.6967847200035413E-4</v>
      </c>
      <c r="T1505" s="67">
        <f t="shared" si="127"/>
        <v>1.6552585239856666E-4</v>
      </c>
      <c r="U1505" s="67">
        <f t="shared" si="128"/>
        <v>1.2690920837154617E-4</v>
      </c>
      <c r="V1505" s="67">
        <f t="shared" si="129"/>
        <v>1.6697344467019779E-11</v>
      </c>
      <c r="W1505" s="67">
        <f t="shared" si="130"/>
        <v>1.6697344467019779E-11</v>
      </c>
    </row>
    <row r="1506" spans="2:23" x14ac:dyDescent="0.15">
      <c r="B1506" s="162" t="s">
        <v>89</v>
      </c>
      <c r="C1506" s="116" t="s">
        <v>980</v>
      </c>
      <c r="D1506" s="46">
        <f>詳細表【係数】!G1481</f>
        <v>0</v>
      </c>
      <c r="E1506" s="46">
        <f>詳細表【係数】!H1481</f>
        <v>0</v>
      </c>
      <c r="F1506" s="46">
        <f>詳細表【係数】!I1481</f>
        <v>0</v>
      </c>
      <c r="G1506" s="46">
        <f>詳細表【係数】!AA1481</f>
        <v>0</v>
      </c>
      <c r="H1506" s="46">
        <f>詳細表【係数】!AE1481</f>
        <v>0</v>
      </c>
      <c r="I1506" s="46">
        <f>詳細表【係数】!M1481</f>
        <v>1.6505187706892078E-5</v>
      </c>
      <c r="J1506" s="46">
        <f>詳細表【係数】!N1481</f>
        <v>3.2495460691283138E-6</v>
      </c>
      <c r="K1506" s="46">
        <f>詳細表【係数】!O1481</f>
        <v>1.4301398563200703E-6</v>
      </c>
      <c r="L1506" s="46">
        <f>詳細表【係数】!AB1481</f>
        <v>2.8430631660131296E-13</v>
      </c>
      <c r="M1506" s="46">
        <f>詳細表【係数】!AF1481</f>
        <v>2.8430631660131296E-13</v>
      </c>
      <c r="N1506" s="46">
        <f>詳細表【係数】!U1481</f>
        <v>1.2342817646409022E-4</v>
      </c>
      <c r="O1506" s="46">
        <f>詳細表【係数】!V1481</f>
        <v>2.430057462970135E-5</v>
      </c>
      <c r="P1506" s="46">
        <f>詳細表【係数】!W1481</f>
        <v>1.0694792309480548E-5</v>
      </c>
      <c r="Q1506" s="46">
        <f>詳細表【係数】!AC1481</f>
        <v>2.1260836797796142E-12</v>
      </c>
      <c r="R1506" s="46">
        <f>詳細表【係数】!AG1481</f>
        <v>2.1260836797796142E-12</v>
      </c>
      <c r="S1506" s="46">
        <f t="shared" si="126"/>
        <v>1.3993336417098229E-4</v>
      </c>
      <c r="T1506" s="46">
        <f t="shared" si="127"/>
        <v>2.7550120698829663E-5</v>
      </c>
      <c r="U1506" s="46">
        <f t="shared" si="128"/>
        <v>1.2124932165800618E-5</v>
      </c>
      <c r="V1506" s="46">
        <f t="shared" si="129"/>
        <v>2.4103899963809271E-12</v>
      </c>
      <c r="W1506" s="46">
        <f t="shared" si="130"/>
        <v>2.4103899963809271E-12</v>
      </c>
    </row>
    <row r="1507" spans="2:23" x14ac:dyDescent="0.15">
      <c r="B1507" s="155" t="s">
        <v>90</v>
      </c>
      <c r="C1507" s="41" t="s">
        <v>209</v>
      </c>
      <c r="D1507" s="46">
        <f>詳細表【係数】!G1482</f>
        <v>0</v>
      </c>
      <c r="E1507" s="46">
        <f>詳細表【係数】!H1482</f>
        <v>0</v>
      </c>
      <c r="F1507" s="46">
        <f>詳細表【係数】!I1482</f>
        <v>0</v>
      </c>
      <c r="G1507" s="46">
        <f>詳細表【係数】!AA1482</f>
        <v>0</v>
      </c>
      <c r="H1507" s="46">
        <f>詳細表【係数】!AE1482</f>
        <v>0</v>
      </c>
      <c r="I1507" s="46">
        <f>詳細表【係数】!M1482</f>
        <v>3.3244693343349399E-4</v>
      </c>
      <c r="J1507" s="46">
        <f>詳細表【係数】!N1482</f>
        <v>8.7147625228896228E-5</v>
      </c>
      <c r="K1507" s="46">
        <f>詳細表【係数】!O1482</f>
        <v>5.595448129189606E-5</v>
      </c>
      <c r="L1507" s="46">
        <f>詳細表【係数】!AB1482</f>
        <v>5.6372058722350232E-12</v>
      </c>
      <c r="M1507" s="46">
        <f>詳細表【係数】!AF1482</f>
        <v>5.5733209462124152E-12</v>
      </c>
      <c r="N1507" s="46">
        <f>詳細表【係数】!U1482</f>
        <v>3.1089724285278874E-4</v>
      </c>
      <c r="O1507" s="46">
        <f>詳細表【係数】!V1482</f>
        <v>8.1498590241176394E-5</v>
      </c>
      <c r="P1507" s="46">
        <f>詳細表【係数】!W1482</f>
        <v>5.2327430965425112E-5</v>
      </c>
      <c r="Q1507" s="46">
        <f>詳細表【係数】!AC1482</f>
        <v>5.2717940423475882E-12</v>
      </c>
      <c r="R1507" s="46">
        <f>詳細表【係数】!AG1482</f>
        <v>5.2120502295376672E-12</v>
      </c>
      <c r="S1507" s="46">
        <f t="shared" si="126"/>
        <v>6.4334417628628278E-4</v>
      </c>
      <c r="T1507" s="46">
        <f t="shared" si="127"/>
        <v>1.6864621547007261E-4</v>
      </c>
      <c r="U1507" s="46">
        <f t="shared" si="128"/>
        <v>1.0828191225732117E-4</v>
      </c>
      <c r="V1507" s="46">
        <f t="shared" si="129"/>
        <v>1.0908999914582611E-11</v>
      </c>
      <c r="W1507" s="46">
        <f t="shared" si="130"/>
        <v>1.0785371175750082E-11</v>
      </c>
    </row>
    <row r="1508" spans="2:23" x14ac:dyDescent="0.15">
      <c r="B1508" s="155" t="s">
        <v>91</v>
      </c>
      <c r="C1508" s="41" t="s">
        <v>173</v>
      </c>
      <c r="D1508" s="46">
        <f>詳細表【係数】!G1483</f>
        <v>0</v>
      </c>
      <c r="E1508" s="46">
        <f>詳細表【係数】!H1483</f>
        <v>0</v>
      </c>
      <c r="F1508" s="46">
        <f>詳細表【係数】!I1483</f>
        <v>0</v>
      </c>
      <c r="G1508" s="46">
        <f>詳細表【係数】!AA1483</f>
        <v>0</v>
      </c>
      <c r="H1508" s="46">
        <f>詳細表【係数】!AE1483</f>
        <v>0</v>
      </c>
      <c r="I1508" s="46">
        <f>詳細表【係数】!M1483</f>
        <v>9.0875622513804817E-6</v>
      </c>
      <c r="J1508" s="46">
        <f>詳細表【係数】!N1483</f>
        <v>3.2224809073025381E-6</v>
      </c>
      <c r="K1508" s="46">
        <f>詳細表【係数】!O1483</f>
        <v>1.7342754912179693E-6</v>
      </c>
      <c r="L1508" s="46">
        <f>詳細表【係数】!AB1483</f>
        <v>1.534552926363832E-13</v>
      </c>
      <c r="M1508" s="46">
        <f>詳細表【係数】!AF1483</f>
        <v>1.4964398471469528E-13</v>
      </c>
      <c r="N1508" s="46">
        <f>詳細表【係数】!U1483</f>
        <v>3.8020680776778437E-6</v>
      </c>
      <c r="O1508" s="46">
        <f>詳細表【係数】!V1483</f>
        <v>1.3482264494771535E-6</v>
      </c>
      <c r="P1508" s="46">
        <f>詳細表【係数】!W1483</f>
        <v>7.2558881036080284E-7</v>
      </c>
      <c r="Q1508" s="46">
        <f>詳細表【係数】!AC1483</f>
        <v>6.4202858076143969E-14</v>
      </c>
      <c r="R1508" s="46">
        <f>詳細表【係数】!AG1483</f>
        <v>6.2608277287324711E-14</v>
      </c>
      <c r="S1508" s="46">
        <f t="shared" si="126"/>
        <v>1.2889630329058325E-5</v>
      </c>
      <c r="T1508" s="46">
        <f t="shared" si="127"/>
        <v>4.5707073567796914E-6</v>
      </c>
      <c r="U1508" s="46">
        <f t="shared" si="128"/>
        <v>2.459864301578772E-6</v>
      </c>
      <c r="V1508" s="46">
        <f t="shared" si="129"/>
        <v>2.1765815071252719E-13</v>
      </c>
      <c r="W1508" s="46">
        <f t="shared" si="130"/>
        <v>2.1225226200201998E-13</v>
      </c>
    </row>
    <row r="1509" spans="2:23" x14ac:dyDescent="0.15">
      <c r="B1509" s="155" t="s">
        <v>92</v>
      </c>
      <c r="C1509" s="41" t="s">
        <v>174</v>
      </c>
      <c r="D1509" s="46">
        <f>詳細表【係数】!G1484</f>
        <v>0</v>
      </c>
      <c r="E1509" s="46">
        <f>詳細表【係数】!H1484</f>
        <v>0</v>
      </c>
      <c r="F1509" s="46">
        <f>詳細表【係数】!I1484</f>
        <v>0</v>
      </c>
      <c r="G1509" s="46">
        <f>詳細表【係数】!AA1484</f>
        <v>0</v>
      </c>
      <c r="H1509" s="46">
        <f>詳細表【係数】!AE1484</f>
        <v>0</v>
      </c>
      <c r="I1509" s="46">
        <f>詳細表【係数】!M1484</f>
        <v>7.7307023189985777E-4</v>
      </c>
      <c r="J1509" s="46">
        <f>詳細表【係数】!N1484</f>
        <v>2.8567509471079936E-4</v>
      </c>
      <c r="K1509" s="46">
        <f>詳細表【係数】!O1484</f>
        <v>2.2250040599570563E-4</v>
      </c>
      <c r="L1509" s="46">
        <f>詳細表【係数】!AB1484</f>
        <v>1.3056356766020463E-11</v>
      </c>
      <c r="M1509" s="46">
        <f>詳細表【係数】!AF1484</f>
        <v>1.29224454145741E-11</v>
      </c>
      <c r="N1509" s="46">
        <f>詳細表【係数】!U1484</f>
        <v>7.9588554139866397E-5</v>
      </c>
      <c r="O1509" s="46">
        <f>詳細表【係数】!V1484</f>
        <v>2.9410610839232468E-5</v>
      </c>
      <c r="P1509" s="46">
        <f>詳細表【係数】!W1484</f>
        <v>2.2906697060643514E-5</v>
      </c>
      <c r="Q1509" s="46">
        <f>詳細表【係数】!AC1484</f>
        <v>1.344168374958769E-12</v>
      </c>
      <c r="R1509" s="46">
        <f>詳細表【係数】!AG1484</f>
        <v>1.3303820326514996E-12</v>
      </c>
      <c r="S1509" s="46">
        <f t="shared" si="126"/>
        <v>8.5265878603972415E-4</v>
      </c>
      <c r="T1509" s="46">
        <f t="shared" si="127"/>
        <v>3.1508570555003181E-4</v>
      </c>
      <c r="U1509" s="46">
        <f t="shared" si="128"/>
        <v>2.4540710305634916E-4</v>
      </c>
      <c r="V1509" s="46">
        <f t="shared" si="129"/>
        <v>1.4400525140979231E-11</v>
      </c>
      <c r="W1509" s="46">
        <f t="shared" si="130"/>
        <v>1.42528274472256E-11</v>
      </c>
    </row>
    <row r="1510" spans="2:23" x14ac:dyDescent="0.15">
      <c r="B1510" s="163" t="s">
        <v>93</v>
      </c>
      <c r="C1510" s="62" t="s">
        <v>175</v>
      </c>
      <c r="D1510" s="67">
        <f>詳細表【係数】!G1485</f>
        <v>0</v>
      </c>
      <c r="E1510" s="67">
        <f>詳細表【係数】!H1485</f>
        <v>0</v>
      </c>
      <c r="F1510" s="67">
        <f>詳細表【係数】!I1485</f>
        <v>0</v>
      </c>
      <c r="G1510" s="67">
        <f>詳細表【係数】!AA1485</f>
        <v>0</v>
      </c>
      <c r="H1510" s="67">
        <f>詳細表【係数】!AE1485</f>
        <v>0</v>
      </c>
      <c r="I1510" s="67">
        <f>詳細表【係数】!M1485</f>
        <v>2.5761831661728766E-4</v>
      </c>
      <c r="J1510" s="67">
        <f>詳細表【係数】!N1485</f>
        <v>1.1172164513895789E-4</v>
      </c>
      <c r="K1510" s="67">
        <f>詳細表【係数】!O1485</f>
        <v>9.1764631641718609E-5</v>
      </c>
      <c r="L1510" s="67">
        <f>詳細表【係数】!AB1485</f>
        <v>3.884663869013807E-11</v>
      </c>
      <c r="M1510" s="67">
        <f>詳細表【係数】!AF1485</f>
        <v>2.8401686114152509E-11</v>
      </c>
      <c r="N1510" s="67">
        <f>詳細表【係数】!U1485</f>
        <v>7.6087858562355669E-5</v>
      </c>
      <c r="O1510" s="67">
        <f>詳細表【係数】!V1485</f>
        <v>3.2997113114107961E-5</v>
      </c>
      <c r="P1510" s="67">
        <f>詳細表【係数】!W1485</f>
        <v>2.7102786809038599E-5</v>
      </c>
      <c r="Q1510" s="67">
        <f>詳細表【係数】!AC1485</f>
        <v>1.1473398278078068E-11</v>
      </c>
      <c r="R1510" s="67">
        <f>詳細表【係数】!AG1485</f>
        <v>8.3884698276187722E-12</v>
      </c>
      <c r="S1510" s="67">
        <f t="shared" si="126"/>
        <v>3.3370617517964333E-4</v>
      </c>
      <c r="T1510" s="67">
        <f t="shared" si="127"/>
        <v>1.4471875825306586E-4</v>
      </c>
      <c r="U1510" s="67">
        <f t="shared" si="128"/>
        <v>1.1886741845075721E-4</v>
      </c>
      <c r="V1510" s="67">
        <f t="shared" si="129"/>
        <v>5.0320036968216137E-11</v>
      </c>
      <c r="W1510" s="67">
        <f t="shared" si="130"/>
        <v>3.6790155941771282E-11</v>
      </c>
    </row>
    <row r="1511" spans="2:23" x14ac:dyDescent="0.15">
      <c r="B1511" s="155" t="s">
        <v>94</v>
      </c>
      <c r="C1511" s="41" t="s">
        <v>981</v>
      </c>
      <c r="D1511" s="46">
        <f>詳細表【係数】!G1486</f>
        <v>0</v>
      </c>
      <c r="E1511" s="46">
        <f>詳細表【係数】!H1486</f>
        <v>0</v>
      </c>
      <c r="F1511" s="46">
        <f>詳細表【係数】!I1486</f>
        <v>0</v>
      </c>
      <c r="G1511" s="46">
        <f>詳細表【係数】!AA1486</f>
        <v>0</v>
      </c>
      <c r="H1511" s="46">
        <f>詳細表【係数】!AE1486</f>
        <v>0</v>
      </c>
      <c r="I1511" s="46">
        <f>詳細表【係数】!M1486</f>
        <v>1.1330340326667573E-4</v>
      </c>
      <c r="J1511" s="46">
        <f>詳細表【係数】!N1486</f>
        <v>3.682264292495364E-5</v>
      </c>
      <c r="K1511" s="46">
        <f>詳細表【係数】!O1486</f>
        <v>2.6762102044620521E-5</v>
      </c>
      <c r="L1511" s="46">
        <f>詳細表【係数】!AB1486</f>
        <v>5.2394637348751771E-12</v>
      </c>
      <c r="M1511" s="46">
        <f>詳細表【係数】!AF1486</f>
        <v>4.2378015502666887E-12</v>
      </c>
      <c r="N1511" s="46">
        <f>詳細表【係数】!U1486</f>
        <v>7.8949936077630806E-5</v>
      </c>
      <c r="O1511" s="46">
        <f>詳細表【係数】!V1486</f>
        <v>2.5658058110506465E-5</v>
      </c>
      <c r="P1511" s="46">
        <f>詳細表【係数】!W1486</f>
        <v>1.8647862154262841E-5</v>
      </c>
      <c r="Q1511" s="46">
        <f>詳細表【係数】!AC1486</f>
        <v>3.6508640960754129E-12</v>
      </c>
      <c r="R1511" s="46">
        <f>詳細表【係数】!AG1486</f>
        <v>2.9529047835904076E-12</v>
      </c>
      <c r="S1511" s="46">
        <f t="shared" si="126"/>
        <v>1.9225333934430654E-4</v>
      </c>
      <c r="T1511" s="46">
        <f t="shared" si="127"/>
        <v>6.2480701035460108E-5</v>
      </c>
      <c r="U1511" s="46">
        <f t="shared" si="128"/>
        <v>4.5409964198883358E-5</v>
      </c>
      <c r="V1511" s="46">
        <f t="shared" si="129"/>
        <v>8.8903278309505908E-12</v>
      </c>
      <c r="W1511" s="46">
        <f t="shared" si="130"/>
        <v>7.1907063338570958E-12</v>
      </c>
    </row>
    <row r="1512" spans="2:23" x14ac:dyDescent="0.15">
      <c r="B1512" s="155" t="s">
        <v>95</v>
      </c>
      <c r="C1512" s="41" t="s">
        <v>210</v>
      </c>
      <c r="D1512" s="46">
        <f>詳細表【係数】!G1487</f>
        <v>0</v>
      </c>
      <c r="E1512" s="46">
        <f>詳細表【係数】!H1487</f>
        <v>0</v>
      </c>
      <c r="F1512" s="46">
        <f>詳細表【係数】!I1487</f>
        <v>0</v>
      </c>
      <c r="G1512" s="46">
        <f>詳細表【係数】!AA1487</f>
        <v>0</v>
      </c>
      <c r="H1512" s="46">
        <f>詳細表【係数】!AE1487</f>
        <v>0</v>
      </c>
      <c r="I1512" s="46">
        <f>詳細表【係数】!M1487</f>
        <v>0</v>
      </c>
      <c r="J1512" s="46">
        <f>詳細表【係数】!N1487</f>
        <v>0</v>
      </c>
      <c r="K1512" s="46">
        <f>詳細表【係数】!O1487</f>
        <v>0</v>
      </c>
      <c r="L1512" s="46">
        <f>詳細表【係数】!AB1487</f>
        <v>0</v>
      </c>
      <c r="M1512" s="46">
        <f>詳細表【係数】!AF1487</f>
        <v>0</v>
      </c>
      <c r="N1512" s="46">
        <f>詳細表【係数】!U1487</f>
        <v>0</v>
      </c>
      <c r="O1512" s="46">
        <f>詳細表【係数】!V1487</f>
        <v>0</v>
      </c>
      <c r="P1512" s="46">
        <f>詳細表【係数】!W1487</f>
        <v>0</v>
      </c>
      <c r="Q1512" s="46">
        <f>詳細表【係数】!AC1487</f>
        <v>0</v>
      </c>
      <c r="R1512" s="46">
        <f>詳細表【係数】!AG1487</f>
        <v>0</v>
      </c>
      <c r="S1512" s="46">
        <f t="shared" si="126"/>
        <v>0</v>
      </c>
      <c r="T1512" s="46">
        <f t="shared" si="127"/>
        <v>0</v>
      </c>
      <c r="U1512" s="46">
        <f t="shared" si="128"/>
        <v>0</v>
      </c>
      <c r="V1512" s="46">
        <f t="shared" si="129"/>
        <v>0</v>
      </c>
      <c r="W1512" s="46">
        <f t="shared" si="130"/>
        <v>0</v>
      </c>
    </row>
    <row r="1513" spans="2:23" x14ac:dyDescent="0.15">
      <c r="B1513" s="155" t="s">
        <v>96</v>
      </c>
      <c r="C1513" s="41" t="s">
        <v>176</v>
      </c>
      <c r="D1513" s="46">
        <f>詳細表【係数】!G1488</f>
        <v>0</v>
      </c>
      <c r="E1513" s="46">
        <f>詳細表【係数】!H1488</f>
        <v>0</v>
      </c>
      <c r="F1513" s="46">
        <f>詳細表【係数】!I1488</f>
        <v>0</v>
      </c>
      <c r="G1513" s="46">
        <f>詳細表【係数】!AA1488</f>
        <v>0</v>
      </c>
      <c r="H1513" s="46">
        <f>詳細表【係数】!AE1488</f>
        <v>0</v>
      </c>
      <c r="I1513" s="46">
        <f>詳細表【係数】!M1488</f>
        <v>4.3584383189829469E-3</v>
      </c>
      <c r="J1513" s="46">
        <f>詳細表【係数】!N1488</f>
        <v>1.9336685851464237E-3</v>
      </c>
      <c r="K1513" s="46">
        <f>詳細表【係数】!O1488</f>
        <v>1.4560122585337736E-3</v>
      </c>
      <c r="L1513" s="46">
        <f>詳細表【係数】!AB1488</f>
        <v>4.5766511854206776E-10</v>
      </c>
      <c r="M1513" s="46">
        <f>詳細表【係数】!AF1488</f>
        <v>3.9307411007649934E-10</v>
      </c>
      <c r="N1513" s="46">
        <f>詳細表【係数】!U1488</f>
        <v>4.2688901225550831E-4</v>
      </c>
      <c r="O1513" s="46">
        <f>詳細表【係数】!V1488</f>
        <v>1.8939395534116145E-4</v>
      </c>
      <c r="P1513" s="46">
        <f>詳細表【係数】!W1488</f>
        <v>1.426097123298136E-4</v>
      </c>
      <c r="Q1513" s="46">
        <f>詳細表【係数】!AC1488</f>
        <v>4.4826196013211919E-11</v>
      </c>
      <c r="R1513" s="46">
        <f>詳細表【係数】!AG1488</f>
        <v>3.8499803441735093E-11</v>
      </c>
      <c r="S1513" s="46">
        <f t="shared" si="126"/>
        <v>4.7853273312384549E-3</v>
      </c>
      <c r="T1513" s="46">
        <f t="shared" si="127"/>
        <v>2.123062540487585E-3</v>
      </c>
      <c r="U1513" s="46">
        <f t="shared" si="128"/>
        <v>1.5986219708635872E-3</v>
      </c>
      <c r="V1513" s="46">
        <f t="shared" si="129"/>
        <v>5.0249131455527963E-10</v>
      </c>
      <c r="W1513" s="46">
        <f t="shared" si="130"/>
        <v>4.3157391351823441E-10</v>
      </c>
    </row>
    <row r="1514" spans="2:23" x14ac:dyDescent="0.15">
      <c r="B1514" s="155" t="s">
        <v>97</v>
      </c>
      <c r="C1514" s="41" t="s">
        <v>982</v>
      </c>
      <c r="D1514" s="46">
        <f>詳細表【係数】!G1489</f>
        <v>0</v>
      </c>
      <c r="E1514" s="46">
        <f>詳細表【係数】!H1489</f>
        <v>0</v>
      </c>
      <c r="F1514" s="46">
        <f>詳細表【係数】!I1489</f>
        <v>0</v>
      </c>
      <c r="G1514" s="46">
        <f>詳細表【係数】!AA1489</f>
        <v>0</v>
      </c>
      <c r="H1514" s="46">
        <f>詳細表【係数】!AE1489</f>
        <v>0</v>
      </c>
      <c r="I1514" s="46">
        <f>詳細表【係数】!M1489</f>
        <v>0</v>
      </c>
      <c r="J1514" s="46">
        <f>詳細表【係数】!N1489</f>
        <v>0</v>
      </c>
      <c r="K1514" s="46">
        <f>詳細表【係数】!O1489</f>
        <v>0</v>
      </c>
      <c r="L1514" s="46">
        <f>詳細表【係数】!AB1489</f>
        <v>0</v>
      </c>
      <c r="M1514" s="46">
        <f>詳細表【係数】!AF1489</f>
        <v>0</v>
      </c>
      <c r="N1514" s="46">
        <f>詳細表【係数】!U1489</f>
        <v>0</v>
      </c>
      <c r="O1514" s="46">
        <f>詳細表【係数】!V1489</f>
        <v>0</v>
      </c>
      <c r="P1514" s="46">
        <f>詳細表【係数】!W1489</f>
        <v>0</v>
      </c>
      <c r="Q1514" s="46">
        <f>詳細表【係数】!AC1489</f>
        <v>0</v>
      </c>
      <c r="R1514" s="46">
        <f>詳細表【係数】!AG1489</f>
        <v>0</v>
      </c>
      <c r="S1514" s="46">
        <f t="shared" si="126"/>
        <v>0</v>
      </c>
      <c r="T1514" s="46">
        <f t="shared" si="127"/>
        <v>0</v>
      </c>
      <c r="U1514" s="46">
        <f t="shared" si="128"/>
        <v>0</v>
      </c>
      <c r="V1514" s="46">
        <f t="shared" si="129"/>
        <v>0</v>
      </c>
      <c r="W1514" s="46">
        <f t="shared" si="130"/>
        <v>0</v>
      </c>
    </row>
    <row r="1515" spans="2:23" x14ac:dyDescent="0.15">
      <c r="B1515" s="155" t="s">
        <v>98</v>
      </c>
      <c r="C1515" s="41" t="s">
        <v>983</v>
      </c>
      <c r="D1515" s="67">
        <f>詳細表【係数】!G1490</f>
        <v>0</v>
      </c>
      <c r="E1515" s="67">
        <f>詳細表【係数】!H1490</f>
        <v>0</v>
      </c>
      <c r="F1515" s="67">
        <f>詳細表【係数】!I1490</f>
        <v>0</v>
      </c>
      <c r="G1515" s="67">
        <f>詳細表【係数】!AA1490</f>
        <v>0</v>
      </c>
      <c r="H1515" s="67">
        <f>詳細表【係数】!AE1490</f>
        <v>0</v>
      </c>
      <c r="I1515" s="67">
        <f>詳細表【係数】!M1490</f>
        <v>0</v>
      </c>
      <c r="J1515" s="67">
        <f>詳細表【係数】!N1490</f>
        <v>0</v>
      </c>
      <c r="K1515" s="67">
        <f>詳細表【係数】!O1490</f>
        <v>0</v>
      </c>
      <c r="L1515" s="67">
        <f>詳細表【係数】!AB1490</f>
        <v>0</v>
      </c>
      <c r="M1515" s="67">
        <f>詳細表【係数】!AF1490</f>
        <v>0</v>
      </c>
      <c r="N1515" s="67">
        <f>詳細表【係数】!U1490</f>
        <v>0</v>
      </c>
      <c r="O1515" s="67">
        <f>詳細表【係数】!V1490</f>
        <v>0</v>
      </c>
      <c r="P1515" s="67">
        <f>詳細表【係数】!W1490</f>
        <v>0</v>
      </c>
      <c r="Q1515" s="67">
        <f>詳細表【係数】!AC1490</f>
        <v>0</v>
      </c>
      <c r="R1515" s="67">
        <f>詳細表【係数】!AG1490</f>
        <v>0</v>
      </c>
      <c r="S1515" s="67">
        <f t="shared" ref="S1515:S1557" si="131">D1515+I1515+N1515</f>
        <v>0</v>
      </c>
      <c r="T1515" s="67">
        <f t="shared" ref="T1515:T1557" si="132">E1515+J1515+O1515</f>
        <v>0</v>
      </c>
      <c r="U1515" s="67">
        <f t="shared" ref="U1515:U1557" si="133">F1515+K1515+P1515</f>
        <v>0</v>
      </c>
      <c r="V1515" s="67">
        <f t="shared" ref="V1515:V1557" si="134">G1515+L1515+Q1515</f>
        <v>0</v>
      </c>
      <c r="W1515" s="67">
        <f t="shared" ref="W1515:W1557" si="135">H1515+M1515+R1515</f>
        <v>0</v>
      </c>
    </row>
    <row r="1516" spans="2:23" x14ac:dyDescent="0.15">
      <c r="B1516" s="162" t="s">
        <v>99</v>
      </c>
      <c r="C1516" s="116" t="s">
        <v>177</v>
      </c>
      <c r="D1516" s="46">
        <f>詳細表【係数】!G1491</f>
        <v>0</v>
      </c>
      <c r="E1516" s="46">
        <f>詳細表【係数】!H1491</f>
        <v>0</v>
      </c>
      <c r="F1516" s="46">
        <f>詳細表【係数】!I1491</f>
        <v>0</v>
      </c>
      <c r="G1516" s="46">
        <f>詳細表【係数】!AA1491</f>
        <v>0</v>
      </c>
      <c r="H1516" s="46">
        <f>詳細表【係数】!AE1491</f>
        <v>0</v>
      </c>
      <c r="I1516" s="46">
        <f>詳細表【係数】!M1491</f>
        <v>2.2339385002223967E-2</v>
      </c>
      <c r="J1516" s="46">
        <f>詳細表【係数】!N1491</f>
        <v>8.1758576329363127E-3</v>
      </c>
      <c r="K1516" s="46">
        <f>詳細表【係数】!O1491</f>
        <v>1.4308451869048094E-3</v>
      </c>
      <c r="L1516" s="46">
        <f>詳細表【係数】!AB1491</f>
        <v>1.3807911419458723E-10</v>
      </c>
      <c r="M1516" s="46">
        <f>詳細表【係数】!AF1491</f>
        <v>1.3807911419458723E-10</v>
      </c>
      <c r="N1516" s="46">
        <f>詳細表【係数】!U1491</f>
        <v>4.0830187320703227E-3</v>
      </c>
      <c r="O1516" s="46">
        <f>詳細表【係数】!V1491</f>
        <v>1.494319555471011E-3</v>
      </c>
      <c r="P1516" s="46">
        <f>詳細表【係数】!W1491</f>
        <v>2.615187347477735E-4</v>
      </c>
      <c r="Q1516" s="46">
        <f>詳細表【係数】!AC1491</f>
        <v>2.5237024640922324E-11</v>
      </c>
      <c r="R1516" s="46">
        <f>詳細表【係数】!AG1491</f>
        <v>2.5237024640922324E-11</v>
      </c>
      <c r="S1516" s="46">
        <f t="shared" si="131"/>
        <v>2.6422403734294289E-2</v>
      </c>
      <c r="T1516" s="46">
        <f t="shared" si="132"/>
        <v>9.670177188407323E-3</v>
      </c>
      <c r="U1516" s="46">
        <f t="shared" si="133"/>
        <v>1.6923639216525829E-3</v>
      </c>
      <c r="V1516" s="46">
        <f t="shared" si="134"/>
        <v>1.6331613883550956E-10</v>
      </c>
      <c r="W1516" s="46">
        <f t="shared" si="135"/>
        <v>1.6331613883550956E-10</v>
      </c>
    </row>
    <row r="1517" spans="2:23" x14ac:dyDescent="0.15">
      <c r="B1517" s="155" t="s">
        <v>100</v>
      </c>
      <c r="C1517" s="41" t="s">
        <v>178</v>
      </c>
      <c r="D1517" s="46">
        <f>詳細表【係数】!G1492</f>
        <v>0</v>
      </c>
      <c r="E1517" s="46">
        <f>詳細表【係数】!H1492</f>
        <v>0</v>
      </c>
      <c r="F1517" s="46">
        <f>詳細表【係数】!I1492</f>
        <v>0</v>
      </c>
      <c r="G1517" s="46">
        <f>詳細表【係数】!AA1492</f>
        <v>0</v>
      </c>
      <c r="H1517" s="46">
        <f>詳細表【係数】!AE1492</f>
        <v>0</v>
      </c>
      <c r="I1517" s="46">
        <f>詳細表【係数】!M1492</f>
        <v>7.8192092399533746E-4</v>
      </c>
      <c r="J1517" s="46">
        <f>詳細表【係数】!N1492</f>
        <v>2.5113929721920454E-4</v>
      </c>
      <c r="K1517" s="46">
        <f>詳細表【係数】!O1492</f>
        <v>6.8518813754288966E-5</v>
      </c>
      <c r="L1517" s="46">
        <f>詳細表【係数】!AB1492</f>
        <v>4.9636503763707E-12</v>
      </c>
      <c r="M1517" s="46">
        <f>詳細表【係数】!AF1492</f>
        <v>4.9636503763707E-12</v>
      </c>
      <c r="N1517" s="46">
        <f>詳細表【係数】!U1492</f>
        <v>7.8084743021514691E-4</v>
      </c>
      <c r="O1517" s="46">
        <f>詳細表【係数】!V1492</f>
        <v>2.5079450983054035E-4</v>
      </c>
      <c r="P1517" s="46">
        <f>詳細表【係数】!W1492</f>
        <v>6.842474475302037E-5</v>
      </c>
      <c r="Q1517" s="46">
        <f>詳細表【係数】!AC1492</f>
        <v>4.9568358154060859E-12</v>
      </c>
      <c r="R1517" s="46">
        <f>詳細表【係数】!AG1492</f>
        <v>4.9568358154060859E-12</v>
      </c>
      <c r="S1517" s="46">
        <f t="shared" si="131"/>
        <v>1.5627683542104843E-3</v>
      </c>
      <c r="T1517" s="46">
        <f t="shared" si="132"/>
        <v>5.0193380704974494E-4</v>
      </c>
      <c r="U1517" s="46">
        <f t="shared" si="133"/>
        <v>1.3694355850730935E-4</v>
      </c>
      <c r="V1517" s="46">
        <f t="shared" si="134"/>
        <v>9.9204861917767868E-12</v>
      </c>
      <c r="W1517" s="46">
        <f t="shared" si="135"/>
        <v>9.9204861917767868E-12</v>
      </c>
    </row>
    <row r="1518" spans="2:23" x14ac:dyDescent="0.15">
      <c r="B1518" s="155" t="s">
        <v>101</v>
      </c>
      <c r="C1518" s="41" t="s">
        <v>179</v>
      </c>
      <c r="D1518" s="46">
        <f>詳細表【係数】!G1493</f>
        <v>0</v>
      </c>
      <c r="E1518" s="46">
        <f>詳細表【係数】!H1493</f>
        <v>0</v>
      </c>
      <c r="F1518" s="46">
        <f>詳細表【係数】!I1493</f>
        <v>0</v>
      </c>
      <c r="G1518" s="46">
        <f>詳細表【係数】!AA1493</f>
        <v>0</v>
      </c>
      <c r="H1518" s="46">
        <f>詳細表【係数】!AE1493</f>
        <v>0</v>
      </c>
      <c r="I1518" s="46">
        <f>詳細表【係数】!M1493</f>
        <v>6.6346119897133767E-3</v>
      </c>
      <c r="J1518" s="46">
        <f>詳細表【係数】!N1493</f>
        <v>3.3821506826882592E-3</v>
      </c>
      <c r="K1518" s="46">
        <f>詳細表【係数】!O1493</f>
        <v>5.9361915992154778E-4</v>
      </c>
      <c r="L1518" s="46">
        <f>詳細表【係数】!AB1493</f>
        <v>1.1228930490333327E-10</v>
      </c>
      <c r="M1518" s="46">
        <f>詳細表【係数】!AF1493</f>
        <v>1.1228930490333327E-10</v>
      </c>
      <c r="N1518" s="46">
        <f>詳細表【係数】!U1493</f>
        <v>1.7595803003637364E-3</v>
      </c>
      <c r="O1518" s="46">
        <f>詳細表【係数】!V1493</f>
        <v>8.969877550257647E-4</v>
      </c>
      <c r="P1518" s="46">
        <f>詳細表【係数】!W1493</f>
        <v>1.5743506648706831E-4</v>
      </c>
      <c r="Q1518" s="46">
        <f>詳細表【係数】!AC1493</f>
        <v>2.9780497963676415E-11</v>
      </c>
      <c r="R1518" s="46">
        <f>詳細表【係数】!AG1493</f>
        <v>2.9780497963676415E-11</v>
      </c>
      <c r="S1518" s="46">
        <f t="shared" si="131"/>
        <v>8.3941922900771133E-3</v>
      </c>
      <c r="T1518" s="46">
        <f t="shared" si="132"/>
        <v>4.2791384377140239E-3</v>
      </c>
      <c r="U1518" s="46">
        <f t="shared" si="133"/>
        <v>7.5105422640861605E-4</v>
      </c>
      <c r="V1518" s="46">
        <f t="shared" si="134"/>
        <v>1.4206980286700968E-10</v>
      </c>
      <c r="W1518" s="46">
        <f t="shared" si="135"/>
        <v>1.4206980286700968E-10</v>
      </c>
    </row>
    <row r="1519" spans="2:23" x14ac:dyDescent="0.15">
      <c r="B1519" s="155" t="s">
        <v>102</v>
      </c>
      <c r="C1519" s="41" t="s">
        <v>180</v>
      </c>
      <c r="D1519" s="46">
        <f>詳細表【係数】!G1494</f>
        <v>0</v>
      </c>
      <c r="E1519" s="46">
        <f>詳細表【係数】!H1494</f>
        <v>0</v>
      </c>
      <c r="F1519" s="46">
        <f>詳細表【係数】!I1494</f>
        <v>0</v>
      </c>
      <c r="G1519" s="46">
        <f>詳細表【係数】!AA1494</f>
        <v>0</v>
      </c>
      <c r="H1519" s="46">
        <f>詳細表【係数】!AE1494</f>
        <v>0</v>
      </c>
      <c r="I1519" s="46">
        <f>詳細表【係数】!M1494</f>
        <v>5.1466575137309499E-3</v>
      </c>
      <c r="J1519" s="46">
        <f>詳細表【係数】!N1494</f>
        <v>3.2483411243282999E-3</v>
      </c>
      <c r="K1519" s="46">
        <f>詳細表【係数】!O1494</f>
        <v>2.2917194568333023E-3</v>
      </c>
      <c r="L1519" s="46">
        <f>詳細表【係数】!AB1494</f>
        <v>3.3914775887881103E-10</v>
      </c>
      <c r="M1519" s="46">
        <f>詳細表【係数】!AF1494</f>
        <v>3.2942607864886962E-10</v>
      </c>
      <c r="N1519" s="46">
        <f>詳細表【係数】!U1494</f>
        <v>3.0715983214804892E-4</v>
      </c>
      <c r="O1519" s="46">
        <f>詳細表【係数】!V1494</f>
        <v>1.9386561313752197E-4</v>
      </c>
      <c r="P1519" s="46">
        <f>詳細表【係数】!W1494</f>
        <v>1.367730729727616E-4</v>
      </c>
      <c r="Q1519" s="46">
        <f>詳細表【係数】!AC1494</f>
        <v>2.0240820068690578E-11</v>
      </c>
      <c r="R1519" s="46">
        <f>詳細表【係数】!AG1494</f>
        <v>1.9660616381217872E-11</v>
      </c>
      <c r="S1519" s="46">
        <f t="shared" si="131"/>
        <v>5.4538173458789987E-3</v>
      </c>
      <c r="T1519" s="46">
        <f t="shared" si="132"/>
        <v>3.4422067374658217E-3</v>
      </c>
      <c r="U1519" s="46">
        <f t="shared" si="133"/>
        <v>2.428492529806064E-3</v>
      </c>
      <c r="V1519" s="46">
        <f t="shared" si="134"/>
        <v>3.5938857894750161E-10</v>
      </c>
      <c r="W1519" s="46">
        <f t="shared" si="135"/>
        <v>3.490866950300875E-10</v>
      </c>
    </row>
    <row r="1520" spans="2:23" x14ac:dyDescent="0.15">
      <c r="B1520" s="163" t="s">
        <v>103</v>
      </c>
      <c r="C1520" s="62" t="s">
        <v>181</v>
      </c>
      <c r="D1520" s="67">
        <f>詳細表【係数】!G1495</f>
        <v>3.9086424528315192E-3</v>
      </c>
      <c r="E1520" s="67">
        <f>詳細表【係数】!H1495</f>
        <v>2.6980970401841793E-3</v>
      </c>
      <c r="F1520" s="67">
        <f>詳細表【係数】!I1495</f>
        <v>1.7821382670300133E-3</v>
      </c>
      <c r="G1520" s="67">
        <f>詳細表【係数】!AA1495</f>
        <v>4.9283448015805327E-10</v>
      </c>
      <c r="H1520" s="67">
        <f>詳細表【係数】!AE1495</f>
        <v>4.6462700427708465E-10</v>
      </c>
      <c r="I1520" s="67">
        <f>詳細表【係数】!M1495</f>
        <v>1.303183782073193E-2</v>
      </c>
      <c r="J1520" s="67">
        <f>詳細表【係数】!N1495</f>
        <v>8.9957481341905385E-3</v>
      </c>
      <c r="K1520" s="67">
        <f>詳細表【係数】!O1495</f>
        <v>5.9418422509408472E-3</v>
      </c>
      <c r="L1520" s="67">
        <f>詳細表【係数】!AB1495</f>
        <v>1.6431636035759244E-9</v>
      </c>
      <c r="M1520" s="67">
        <f>詳細表【係数】!AF1495</f>
        <v>1.5491168199550035E-9</v>
      </c>
      <c r="N1520" s="67">
        <f>詳細表【係数】!U1495</f>
        <v>1.9718976698307637E-2</v>
      </c>
      <c r="O1520" s="67">
        <f>詳細表【係数】!V1495</f>
        <v>1.36118136430265E-2</v>
      </c>
      <c r="P1520" s="67">
        <f>詳細表【係数】!W1495</f>
        <v>8.990830802461729E-3</v>
      </c>
      <c r="Q1520" s="67">
        <f>詳細表【係数】!AC1495</f>
        <v>2.4863342573888042E-9</v>
      </c>
      <c r="R1520" s="67">
        <f>詳細表【係数】!AG1495</f>
        <v>2.3440284398761399E-9</v>
      </c>
      <c r="S1520" s="67">
        <f t="shared" si="131"/>
        <v>3.6659456971871091E-2</v>
      </c>
      <c r="T1520" s="67">
        <f t="shared" si="132"/>
        <v>2.5305658817401218E-2</v>
      </c>
      <c r="U1520" s="67">
        <f t="shared" si="133"/>
        <v>1.671481132043259E-2</v>
      </c>
      <c r="V1520" s="67">
        <f t="shared" si="134"/>
        <v>4.6223323411227812E-9</v>
      </c>
      <c r="W1520" s="67">
        <f t="shared" si="135"/>
        <v>4.3577722641082282E-9</v>
      </c>
    </row>
    <row r="1521" spans="2:23" x14ac:dyDescent="0.15">
      <c r="B1521" s="155" t="s">
        <v>104</v>
      </c>
      <c r="C1521" s="41" t="s">
        <v>182</v>
      </c>
      <c r="D1521" s="46">
        <f>詳細表【係数】!G1496</f>
        <v>0</v>
      </c>
      <c r="E1521" s="46">
        <f>詳細表【係数】!H1496</f>
        <v>0</v>
      </c>
      <c r="F1521" s="46">
        <f>詳細表【係数】!I1496</f>
        <v>0</v>
      </c>
      <c r="G1521" s="46">
        <f>詳細表【係数】!AA1496</f>
        <v>0</v>
      </c>
      <c r="H1521" s="46">
        <f>詳細表【係数】!AE1496</f>
        <v>0</v>
      </c>
      <c r="I1521" s="46">
        <f>詳細表【係数】!M1496</f>
        <v>8.8326256614224795E-3</v>
      </c>
      <c r="J1521" s="46">
        <f>詳細表【係数】!N1496</f>
        <v>5.982160597498544E-3</v>
      </c>
      <c r="K1521" s="46">
        <f>詳細表【係数】!O1496</f>
        <v>2.7936399247949482E-3</v>
      </c>
      <c r="L1521" s="46">
        <f>詳細表【係数】!AB1496</f>
        <v>4.2841519779923513E-10</v>
      </c>
      <c r="M1521" s="46">
        <f>詳細表【係数】!AF1496</f>
        <v>4.0988851317778012E-10</v>
      </c>
      <c r="N1521" s="46">
        <f>詳細表【係数】!U1496</f>
        <v>1.0432560130332528E-2</v>
      </c>
      <c r="O1521" s="46">
        <f>詳細表【係数】!V1496</f>
        <v>7.0657641945915577E-3</v>
      </c>
      <c r="P1521" s="46">
        <f>詳細表【係数】!W1496</f>
        <v>3.2996775381542907E-3</v>
      </c>
      <c r="Q1521" s="46">
        <f>詳細表【係数】!AC1496</f>
        <v>5.0601797054637361E-10</v>
      </c>
      <c r="R1521" s="46">
        <f>詳細表【係数】!AG1496</f>
        <v>4.8413537767557951E-10</v>
      </c>
      <c r="S1521" s="46">
        <f t="shared" si="131"/>
        <v>1.9265185791755006E-2</v>
      </c>
      <c r="T1521" s="46">
        <f t="shared" si="132"/>
        <v>1.3047924792090101E-2</v>
      </c>
      <c r="U1521" s="46">
        <f t="shared" si="133"/>
        <v>6.0933174629492388E-3</v>
      </c>
      <c r="V1521" s="46">
        <f t="shared" si="134"/>
        <v>9.3443316834560869E-10</v>
      </c>
      <c r="W1521" s="46">
        <f t="shared" si="135"/>
        <v>8.9402389085335958E-10</v>
      </c>
    </row>
    <row r="1522" spans="2:23" x14ac:dyDescent="0.15">
      <c r="B1522" s="155" t="s">
        <v>105</v>
      </c>
      <c r="C1522" s="41" t="s">
        <v>183</v>
      </c>
      <c r="D1522" s="46">
        <f>詳細表【係数】!G1497</f>
        <v>0</v>
      </c>
      <c r="E1522" s="46">
        <f>詳細表【係数】!H1497</f>
        <v>0</v>
      </c>
      <c r="F1522" s="46">
        <f>詳細表【係数】!I1497</f>
        <v>0</v>
      </c>
      <c r="G1522" s="46">
        <f>詳細表【係数】!AA1497</f>
        <v>0</v>
      </c>
      <c r="H1522" s="46">
        <f>詳細表【係数】!AE1497</f>
        <v>0</v>
      </c>
      <c r="I1522" s="46">
        <f>詳細表【係数】!M1497</f>
        <v>8.3099520842702338E-3</v>
      </c>
      <c r="J1522" s="46">
        <f>詳細表【係数】!N1497</f>
        <v>5.9425876316205623E-3</v>
      </c>
      <c r="K1522" s="46">
        <f>詳細表【係数】!O1497</f>
        <v>1.578559441729995E-3</v>
      </c>
      <c r="L1522" s="46">
        <f>詳細表【係数】!AB1497</f>
        <v>3.2836445330286308E-10</v>
      </c>
      <c r="M1522" s="46">
        <f>詳細表【係数】!AF1497</f>
        <v>2.9774706629686481E-10</v>
      </c>
      <c r="N1522" s="46">
        <f>詳細表【係数】!U1497</f>
        <v>1.9069216404328172E-3</v>
      </c>
      <c r="O1522" s="46">
        <f>詳細表【係数】!V1497</f>
        <v>1.3636719971413427E-3</v>
      </c>
      <c r="P1522" s="46">
        <f>詳細表【係数】!W1497</f>
        <v>3.6223905139506278E-4</v>
      </c>
      <c r="Q1522" s="46">
        <f>詳細表【係数】!AC1497</f>
        <v>7.535125059714586E-11</v>
      </c>
      <c r="R1522" s="46">
        <f>詳細表【係数】!AG1497</f>
        <v>6.8325342714264007E-11</v>
      </c>
      <c r="S1522" s="46">
        <f t="shared" si="131"/>
        <v>1.0216873724703051E-2</v>
      </c>
      <c r="T1522" s="46">
        <f t="shared" si="132"/>
        <v>7.3062596287619052E-3</v>
      </c>
      <c r="U1522" s="46">
        <f t="shared" si="133"/>
        <v>1.9407984931250578E-3</v>
      </c>
      <c r="V1522" s="46">
        <f t="shared" si="134"/>
        <v>4.0371570390000894E-10</v>
      </c>
      <c r="W1522" s="46">
        <f t="shared" si="135"/>
        <v>3.6607240901112883E-10</v>
      </c>
    </row>
    <row r="1523" spans="2:23" x14ac:dyDescent="0.15">
      <c r="B1523" s="155" t="s">
        <v>106</v>
      </c>
      <c r="C1523" s="41" t="s">
        <v>211</v>
      </c>
      <c r="D1523" s="46">
        <f>詳細表【係数】!G1498</f>
        <v>0</v>
      </c>
      <c r="E1523" s="46">
        <f>詳細表【係数】!H1498</f>
        <v>0</v>
      </c>
      <c r="F1523" s="46">
        <f>詳細表【係数】!I1498</f>
        <v>0</v>
      </c>
      <c r="G1523" s="46">
        <f>詳細表【係数】!AA1498</f>
        <v>0</v>
      </c>
      <c r="H1523" s="46">
        <f>詳細表【係数】!AE1498</f>
        <v>0</v>
      </c>
      <c r="I1523" s="46">
        <f>詳細表【係数】!M1498</f>
        <v>0</v>
      </c>
      <c r="J1523" s="46">
        <f>詳細表【係数】!N1498</f>
        <v>0</v>
      </c>
      <c r="K1523" s="46">
        <f>詳細表【係数】!O1498</f>
        <v>0</v>
      </c>
      <c r="L1523" s="46">
        <f>詳細表【係数】!AB1498</f>
        <v>0</v>
      </c>
      <c r="M1523" s="46">
        <f>詳細表【係数】!AF1498</f>
        <v>0</v>
      </c>
      <c r="N1523" s="46">
        <f>詳細表【係数】!U1498</f>
        <v>9.7478780066304442E-3</v>
      </c>
      <c r="O1523" s="46">
        <f>詳細表【係数】!V1498</f>
        <v>7.2454904880289361E-3</v>
      </c>
      <c r="P1523" s="46">
        <f>詳細表【係数】!W1498</f>
        <v>1.9753449459284094E-3</v>
      </c>
      <c r="Q1523" s="46">
        <f>詳細表【係数】!AC1498</f>
        <v>3.2552359792196781E-10</v>
      </c>
      <c r="R1523" s="46">
        <f>詳細表【係数】!AG1498</f>
        <v>2.0861019303450048E-10</v>
      </c>
      <c r="S1523" s="46">
        <f t="shared" si="131"/>
        <v>9.7478780066304442E-3</v>
      </c>
      <c r="T1523" s="46">
        <f t="shared" si="132"/>
        <v>7.2454904880289361E-3</v>
      </c>
      <c r="U1523" s="46">
        <f t="shared" si="133"/>
        <v>1.9753449459284094E-3</v>
      </c>
      <c r="V1523" s="46">
        <f t="shared" si="134"/>
        <v>3.2552359792196781E-10</v>
      </c>
      <c r="W1523" s="46">
        <f t="shared" si="135"/>
        <v>2.0861019303450048E-10</v>
      </c>
    </row>
    <row r="1524" spans="2:23" x14ac:dyDescent="0.15">
      <c r="B1524" s="155" t="s">
        <v>107</v>
      </c>
      <c r="C1524" s="41" t="s">
        <v>984</v>
      </c>
      <c r="D1524" s="46">
        <f>詳細表【係数】!G1499</f>
        <v>0</v>
      </c>
      <c r="E1524" s="46">
        <f>詳細表【係数】!H1499</f>
        <v>0</v>
      </c>
      <c r="F1524" s="46">
        <f>詳細表【係数】!I1499</f>
        <v>0</v>
      </c>
      <c r="G1524" s="46">
        <f>詳細表【係数】!AA1499</f>
        <v>0</v>
      </c>
      <c r="H1524" s="46">
        <f>詳細表【係数】!AE1499</f>
        <v>0</v>
      </c>
      <c r="I1524" s="46">
        <f>詳細表【係数】!M1499</f>
        <v>0</v>
      </c>
      <c r="J1524" s="46">
        <f>詳細表【係数】!N1499</f>
        <v>0</v>
      </c>
      <c r="K1524" s="46">
        <f>詳細表【係数】!O1499</f>
        <v>0</v>
      </c>
      <c r="L1524" s="46">
        <f>詳細表【係数】!AB1499</f>
        <v>0</v>
      </c>
      <c r="M1524" s="46">
        <f>詳細表【係数】!AF1499</f>
        <v>0</v>
      </c>
      <c r="N1524" s="46">
        <f>詳細表【係数】!U1499</f>
        <v>0</v>
      </c>
      <c r="O1524" s="46">
        <f>詳細表【係数】!V1499</f>
        <v>0</v>
      </c>
      <c r="P1524" s="46">
        <f>詳細表【係数】!W1499</f>
        <v>0</v>
      </c>
      <c r="Q1524" s="46">
        <f>詳細表【係数】!AC1499</f>
        <v>0</v>
      </c>
      <c r="R1524" s="46">
        <f>詳細表【係数】!AG1499</f>
        <v>0</v>
      </c>
      <c r="S1524" s="46">
        <f t="shared" si="131"/>
        <v>0</v>
      </c>
      <c r="T1524" s="46">
        <f t="shared" si="132"/>
        <v>0</v>
      </c>
      <c r="U1524" s="46">
        <f t="shared" si="133"/>
        <v>0</v>
      </c>
      <c r="V1524" s="46">
        <f t="shared" si="134"/>
        <v>0</v>
      </c>
      <c r="W1524" s="46">
        <f t="shared" si="135"/>
        <v>0</v>
      </c>
    </row>
    <row r="1525" spans="2:23" x14ac:dyDescent="0.15">
      <c r="B1525" s="155" t="s">
        <v>108</v>
      </c>
      <c r="C1525" s="41" t="s">
        <v>184</v>
      </c>
      <c r="D1525" s="67">
        <f>詳細表【係数】!G1500</f>
        <v>3.6149837516682874E-2</v>
      </c>
      <c r="E1525" s="67">
        <f>詳細表【係数】!H1500</f>
        <v>2.4707275471269798E-2</v>
      </c>
      <c r="F1525" s="67">
        <f>詳細表【係数】!I1500</f>
        <v>8.5787767717372034E-3</v>
      </c>
      <c r="G1525" s="67">
        <f>詳細表【係数】!AA1500</f>
        <v>9.8436358153175685E-10</v>
      </c>
      <c r="H1525" s="67">
        <f>詳細表【係数】!AE1500</f>
        <v>9.8436358153175685E-10</v>
      </c>
      <c r="I1525" s="67">
        <f>詳細表【係数】!M1500</f>
        <v>9.5613183174835339E-4</v>
      </c>
      <c r="J1525" s="67">
        <f>詳細表【係数】!N1500</f>
        <v>6.5348599541987791E-4</v>
      </c>
      <c r="K1525" s="67">
        <f>詳細表【係数】!O1500</f>
        <v>2.2690120101192583E-4</v>
      </c>
      <c r="L1525" s="67">
        <f>詳細表【係数】!AB1500</f>
        <v>2.6035562507908375E-11</v>
      </c>
      <c r="M1525" s="67">
        <f>詳細表【係数】!AF1500</f>
        <v>2.6035562507908375E-11</v>
      </c>
      <c r="N1525" s="67">
        <f>詳細表【係数】!U1500</f>
        <v>1.8103447286817293E-3</v>
      </c>
      <c r="O1525" s="67">
        <f>詳細表【係数】!V1500</f>
        <v>1.2373136086395609E-3</v>
      </c>
      <c r="P1525" s="67">
        <f>詳細表【係数】!W1500</f>
        <v>4.2961585373888558E-4</v>
      </c>
      <c r="Q1525" s="67">
        <f>詳細表【係数】!AC1500</f>
        <v>4.9295862536308408E-11</v>
      </c>
      <c r="R1525" s="67">
        <f>詳細表【係数】!AG1500</f>
        <v>4.9295862536308408E-11</v>
      </c>
      <c r="S1525" s="67">
        <f t="shared" si="131"/>
        <v>3.8916314077112962E-2</v>
      </c>
      <c r="T1525" s="67">
        <f t="shared" si="132"/>
        <v>2.6598075075329235E-2</v>
      </c>
      <c r="U1525" s="67">
        <f t="shared" si="133"/>
        <v>9.2352938264880155E-3</v>
      </c>
      <c r="V1525" s="67">
        <f t="shared" si="134"/>
        <v>1.0596950065759736E-9</v>
      </c>
      <c r="W1525" s="67">
        <f t="shared" si="135"/>
        <v>1.0596950065759736E-9</v>
      </c>
    </row>
    <row r="1526" spans="2:23" x14ac:dyDescent="0.15">
      <c r="B1526" s="162" t="s">
        <v>109</v>
      </c>
      <c r="C1526" s="116" t="s">
        <v>985</v>
      </c>
      <c r="D1526" s="46">
        <f>詳細表【係数】!G1501</f>
        <v>1.0128875584607297E-2</v>
      </c>
      <c r="E1526" s="46">
        <f>詳細表【係数】!H1501</f>
        <v>7.6587324416124893E-3</v>
      </c>
      <c r="F1526" s="46">
        <f>詳細表【係数】!I1501</f>
        <v>6.5549286824604569E-3</v>
      </c>
      <c r="G1526" s="46">
        <f>詳細表【係数】!AA1501</f>
        <v>1.6772917670231117E-9</v>
      </c>
      <c r="H1526" s="46">
        <f>詳細表【係数】!AE1501</f>
        <v>1.5638621617962979E-9</v>
      </c>
      <c r="I1526" s="46">
        <f>詳細表【係数】!M1501</f>
        <v>1.9347412144605158E-3</v>
      </c>
      <c r="J1526" s="46">
        <f>詳細表【係数】!N1501</f>
        <v>1.462913151765008E-3</v>
      </c>
      <c r="K1526" s="46">
        <f>詳細表【係数】!O1501</f>
        <v>1.2520729052174753E-3</v>
      </c>
      <c r="L1526" s="46">
        <f>詳細表【係数】!AB1501</f>
        <v>3.2038358880293575E-10</v>
      </c>
      <c r="M1526" s="46">
        <f>詳細表【係数】!AF1501</f>
        <v>2.9871712342490221E-10</v>
      </c>
      <c r="N1526" s="46">
        <f>詳細表【係数】!U1501</f>
        <v>1.2252985274311169E-3</v>
      </c>
      <c r="O1526" s="46">
        <f>詳細表【係数】!V1501</f>
        <v>9.2648325120685531E-4</v>
      </c>
      <c r="P1526" s="46">
        <f>詳細表【係数】!W1501</f>
        <v>7.9295518983770645E-4</v>
      </c>
      <c r="Q1526" s="46">
        <f>詳細表【係数】!AC1501</f>
        <v>2.0290338399742872E-10</v>
      </c>
      <c r="R1526" s="46">
        <f>詳細表【係数】!AG1501</f>
        <v>1.8918171004748689E-10</v>
      </c>
      <c r="S1526" s="46">
        <f t="shared" si="131"/>
        <v>1.328891532649893E-2</v>
      </c>
      <c r="T1526" s="46">
        <f t="shared" si="132"/>
        <v>1.0048128844584354E-2</v>
      </c>
      <c r="U1526" s="46">
        <f t="shared" si="133"/>
        <v>8.5999567775156393E-3</v>
      </c>
      <c r="V1526" s="46">
        <f t="shared" si="134"/>
        <v>2.2005787398234764E-9</v>
      </c>
      <c r="W1526" s="46">
        <f t="shared" si="135"/>
        <v>2.0517609952686868E-9</v>
      </c>
    </row>
    <row r="1527" spans="2:23" x14ac:dyDescent="0.15">
      <c r="B1527" s="155" t="s">
        <v>110</v>
      </c>
      <c r="C1527" s="41" t="s">
        <v>212</v>
      </c>
      <c r="D1527" s="46">
        <f>詳細表【係数】!G1502</f>
        <v>0</v>
      </c>
      <c r="E1527" s="46">
        <f>詳細表【係数】!H1502</f>
        <v>0</v>
      </c>
      <c r="F1527" s="46">
        <f>詳細表【係数】!I1502</f>
        <v>0</v>
      </c>
      <c r="G1527" s="46">
        <f>詳細表【係数】!AA1502</f>
        <v>0</v>
      </c>
      <c r="H1527" s="46">
        <f>詳細表【係数】!AE1502</f>
        <v>0</v>
      </c>
      <c r="I1527" s="46">
        <f>詳細表【係数】!M1502</f>
        <v>2.0816614647459299E-2</v>
      </c>
      <c r="J1527" s="46">
        <f>詳細表【係数】!N1502</f>
        <v>4.1733329651827803E-5</v>
      </c>
      <c r="K1527" s="46">
        <f>詳細表【係数】!O1502</f>
        <v>0</v>
      </c>
      <c r="L1527" s="46">
        <f>詳細表【係数】!AB1502</f>
        <v>0</v>
      </c>
      <c r="M1527" s="46">
        <f>詳細表【係数】!AF1502</f>
        <v>0</v>
      </c>
      <c r="N1527" s="46">
        <f>詳細表【係数】!U1502</f>
        <v>1.3103400825391809E-3</v>
      </c>
      <c r="O1527" s="46">
        <f>詳細表【係数】!V1502</f>
        <v>2.6269811660891393E-6</v>
      </c>
      <c r="P1527" s="46">
        <f>詳細表【係数】!W1502</f>
        <v>0</v>
      </c>
      <c r="Q1527" s="46">
        <f>詳細表【係数】!AC1502</f>
        <v>0</v>
      </c>
      <c r="R1527" s="46">
        <f>詳細表【係数】!AG1502</f>
        <v>0</v>
      </c>
      <c r="S1527" s="46">
        <f t="shared" si="131"/>
        <v>2.2126954729998479E-2</v>
      </c>
      <c r="T1527" s="46">
        <f t="shared" si="132"/>
        <v>4.4360310817916939E-5</v>
      </c>
      <c r="U1527" s="46">
        <f t="shared" si="133"/>
        <v>0</v>
      </c>
      <c r="V1527" s="46">
        <f t="shared" si="134"/>
        <v>0</v>
      </c>
      <c r="W1527" s="46">
        <f t="shared" si="135"/>
        <v>0</v>
      </c>
    </row>
    <row r="1528" spans="2:23" x14ac:dyDescent="0.15">
      <c r="B1528" s="155" t="s">
        <v>111</v>
      </c>
      <c r="C1528" s="41" t="s">
        <v>186</v>
      </c>
      <c r="D1528" s="46">
        <f>詳細表【係数】!G1503</f>
        <v>5.9549737916061231E-5</v>
      </c>
      <c r="E1528" s="46">
        <f>詳細表【係数】!H1503</f>
        <v>1.6572553574277245E-5</v>
      </c>
      <c r="F1528" s="46">
        <f>詳細表【係数】!I1503</f>
        <v>6.445024959058733E-6</v>
      </c>
      <c r="G1528" s="46">
        <f>詳細表【係数】!AA1503</f>
        <v>5.4417544361051839E-13</v>
      </c>
      <c r="H1528" s="46">
        <f>詳細表【係数】!AE1503</f>
        <v>5.311413012485899E-13</v>
      </c>
      <c r="I1528" s="46">
        <f>詳細表【係数】!M1503</f>
        <v>5.1825353868929181E-5</v>
      </c>
      <c r="J1528" s="46">
        <f>詳細表【係数】!N1503</f>
        <v>1.4422875457644226E-5</v>
      </c>
      <c r="K1528" s="46">
        <f>詳細表【係数】!O1503</f>
        <v>5.6090204740802373E-6</v>
      </c>
      <c r="L1528" s="46">
        <f>詳細表【係数】!AB1503</f>
        <v>4.7358873302933909E-13</v>
      </c>
      <c r="M1528" s="46">
        <f>詳細表【係数】!AF1503</f>
        <v>4.6224529032204963E-13</v>
      </c>
      <c r="N1528" s="46">
        <f>詳細表【係数】!U1503</f>
        <v>1.6425285173890449E-5</v>
      </c>
      <c r="O1528" s="46">
        <f>詳細表【係数】!V1503</f>
        <v>4.5711186655560979E-6</v>
      </c>
      <c r="P1528" s="46">
        <f>詳細表【係数】!W1503</f>
        <v>1.777696705476672E-6</v>
      </c>
      <c r="Q1528" s="46">
        <f>詳細表【係数】!AC1503</f>
        <v>1.5009699721147494E-13</v>
      </c>
      <c r="R1528" s="46">
        <f>詳細表【係数】!AG1503</f>
        <v>1.4650185955371508E-13</v>
      </c>
      <c r="S1528" s="46">
        <f t="shared" si="131"/>
        <v>1.2780037695888085E-4</v>
      </c>
      <c r="T1528" s="46">
        <f t="shared" si="132"/>
        <v>3.5566547697477572E-5</v>
      </c>
      <c r="U1528" s="46">
        <f t="shared" si="133"/>
        <v>1.3831742138615642E-5</v>
      </c>
      <c r="V1528" s="46">
        <f t="shared" si="134"/>
        <v>1.1678611738513326E-12</v>
      </c>
      <c r="W1528" s="46">
        <f t="shared" si="135"/>
        <v>1.1398884511243546E-12</v>
      </c>
    </row>
    <row r="1529" spans="2:23" x14ac:dyDescent="0.15">
      <c r="B1529" s="155" t="s">
        <v>112</v>
      </c>
      <c r="C1529" s="41" t="s">
        <v>187</v>
      </c>
      <c r="D1529" s="46">
        <f>詳細表【係数】!G1504</f>
        <v>0</v>
      </c>
      <c r="E1529" s="46">
        <f>詳細表【係数】!H1504</f>
        <v>0</v>
      </c>
      <c r="F1529" s="46">
        <f>詳細表【係数】!I1504</f>
        <v>0</v>
      </c>
      <c r="G1529" s="46">
        <f>詳細表【係数】!AA1504</f>
        <v>0</v>
      </c>
      <c r="H1529" s="46">
        <f>詳細表【係数】!AE1504</f>
        <v>0</v>
      </c>
      <c r="I1529" s="46">
        <f>詳細表【係数】!M1504</f>
        <v>0</v>
      </c>
      <c r="J1529" s="46">
        <f>詳細表【係数】!N1504</f>
        <v>0</v>
      </c>
      <c r="K1529" s="46">
        <f>詳細表【係数】!O1504</f>
        <v>0</v>
      </c>
      <c r="L1529" s="46">
        <f>詳細表【係数】!AB1504</f>
        <v>0</v>
      </c>
      <c r="M1529" s="46">
        <f>詳細表【係数】!AF1504</f>
        <v>0</v>
      </c>
      <c r="N1529" s="46">
        <f>詳細表【係数】!U1504</f>
        <v>0</v>
      </c>
      <c r="O1529" s="46">
        <f>詳細表【係数】!V1504</f>
        <v>0</v>
      </c>
      <c r="P1529" s="46">
        <f>詳細表【係数】!W1504</f>
        <v>0</v>
      </c>
      <c r="Q1529" s="46">
        <f>詳細表【係数】!AC1504</f>
        <v>0</v>
      </c>
      <c r="R1529" s="46">
        <f>詳細表【係数】!AG1504</f>
        <v>0</v>
      </c>
      <c r="S1529" s="46">
        <f t="shared" si="131"/>
        <v>0</v>
      </c>
      <c r="T1529" s="46">
        <f t="shared" si="132"/>
        <v>0</v>
      </c>
      <c r="U1529" s="46">
        <f t="shared" si="133"/>
        <v>0</v>
      </c>
      <c r="V1529" s="46">
        <f t="shared" si="134"/>
        <v>0</v>
      </c>
      <c r="W1529" s="46">
        <f t="shared" si="135"/>
        <v>0</v>
      </c>
    </row>
    <row r="1530" spans="2:23" x14ac:dyDescent="0.15">
      <c r="B1530" s="163" t="s">
        <v>113</v>
      </c>
      <c r="C1530" s="62" t="s">
        <v>986</v>
      </c>
      <c r="D1530" s="67">
        <f>詳細表【係数】!G1505</f>
        <v>3.6513348210820628E-6</v>
      </c>
      <c r="E1530" s="67">
        <f>詳細表【係数】!H1505</f>
        <v>2.5050047531429981E-6</v>
      </c>
      <c r="F1530" s="67">
        <f>詳細表【係数】!I1505</f>
        <v>2.2430303421935183E-6</v>
      </c>
      <c r="G1530" s="67">
        <f>詳細表【係数】!AA1505</f>
        <v>2.5996558596700767E-13</v>
      </c>
      <c r="H1530" s="67">
        <f>詳細表【係数】!AE1505</f>
        <v>2.5996558596700767E-13</v>
      </c>
      <c r="I1530" s="67">
        <f>詳細表【係数】!M1505</f>
        <v>2.6154705188133989E-5</v>
      </c>
      <c r="J1530" s="67">
        <f>詳細表【係数】!N1505</f>
        <v>1.7943482048001695E-5</v>
      </c>
      <c r="K1530" s="67">
        <f>詳細表【係数】!O1505</f>
        <v>1.6066945433047227E-5</v>
      </c>
      <c r="L1530" s="67">
        <f>詳細表【係数】!AB1505</f>
        <v>1.8621472949480511E-12</v>
      </c>
      <c r="M1530" s="67">
        <f>詳細表【係数】!AF1505</f>
        <v>1.8621472949480511E-12</v>
      </c>
      <c r="N1530" s="67">
        <f>詳細表【係数】!U1505</f>
        <v>1.3320019875310639E-5</v>
      </c>
      <c r="O1530" s="67">
        <f>詳細表【係数】!V1505</f>
        <v>9.1382233442301033E-6</v>
      </c>
      <c r="P1530" s="67">
        <f>詳細表【係数】!W1505</f>
        <v>8.182544248321895E-6</v>
      </c>
      <c r="Q1530" s="67">
        <f>詳細表【係数】!AC1505</f>
        <v>9.4835092963376706E-13</v>
      </c>
      <c r="R1530" s="67">
        <f>詳細表【係数】!AG1505</f>
        <v>9.4835092963376706E-13</v>
      </c>
      <c r="S1530" s="67">
        <f t="shared" si="131"/>
        <v>4.3126059884526693E-5</v>
      </c>
      <c r="T1530" s="67">
        <f t="shared" si="132"/>
        <v>2.9586710145374798E-5</v>
      </c>
      <c r="U1530" s="67">
        <f t="shared" si="133"/>
        <v>2.6492520023562639E-5</v>
      </c>
      <c r="V1530" s="67">
        <f t="shared" si="134"/>
        <v>3.0704638105488259E-12</v>
      </c>
      <c r="W1530" s="67">
        <f t="shared" si="135"/>
        <v>3.0704638105488259E-12</v>
      </c>
    </row>
    <row r="1531" spans="2:23" x14ac:dyDescent="0.15">
      <c r="B1531" s="155" t="s">
        <v>114</v>
      </c>
      <c r="C1531" s="41" t="s">
        <v>189</v>
      </c>
      <c r="D1531" s="46">
        <f>詳細表【係数】!G1506</f>
        <v>9.3854466303866484E-6</v>
      </c>
      <c r="E1531" s="46">
        <f>詳細表【係数】!H1506</f>
        <v>6.0040867966882717E-6</v>
      </c>
      <c r="F1531" s="46">
        <f>詳細表【係数】!I1506</f>
        <v>1.9112619779110452E-6</v>
      </c>
      <c r="G1531" s="46">
        <f>詳細表【係数】!AA1506</f>
        <v>4.6205275718826577E-13</v>
      </c>
      <c r="H1531" s="46">
        <f>詳細表【係数】!AE1506</f>
        <v>4.6205275718826577E-13</v>
      </c>
      <c r="I1531" s="46">
        <f>詳細表【係数】!M1506</f>
        <v>6.9872906855811322E-5</v>
      </c>
      <c r="J1531" s="46">
        <f>詳細表【係数】!N1506</f>
        <v>4.4699310967359176E-5</v>
      </c>
      <c r="K1531" s="46">
        <f>詳細表【係数】!O1506</f>
        <v>1.422899041663727E-5</v>
      </c>
      <c r="L1531" s="46">
        <f>詳細表【係数】!AB1506</f>
        <v>3.4398969529014804E-12</v>
      </c>
      <c r="M1531" s="46">
        <f>詳細表【係数】!AF1506</f>
        <v>3.4398969529014804E-12</v>
      </c>
      <c r="N1531" s="46">
        <f>詳細表【係数】!U1506</f>
        <v>3.6734856967005392E-5</v>
      </c>
      <c r="O1531" s="46">
        <f>詳細表【係数】!V1506</f>
        <v>2.350013572926182E-5</v>
      </c>
      <c r="P1531" s="46">
        <f>詳細表【係数】!W1506</f>
        <v>7.4807239495373549E-6</v>
      </c>
      <c r="Q1531" s="46">
        <f>詳細表【係数】!AC1506</f>
        <v>1.8084852660679575E-12</v>
      </c>
      <c r="R1531" s="46">
        <f>詳細表【係数】!AG1506</f>
        <v>1.8084852660679575E-12</v>
      </c>
      <c r="S1531" s="46">
        <f t="shared" si="131"/>
        <v>1.1599321045320337E-4</v>
      </c>
      <c r="T1531" s="46">
        <f t="shared" si="132"/>
        <v>7.420353349330927E-5</v>
      </c>
      <c r="U1531" s="46">
        <f t="shared" si="133"/>
        <v>2.3620976344085668E-5</v>
      </c>
      <c r="V1531" s="46">
        <f t="shared" si="134"/>
        <v>5.7104349761577035E-12</v>
      </c>
      <c r="W1531" s="46">
        <f t="shared" si="135"/>
        <v>5.7104349761577035E-12</v>
      </c>
    </row>
    <row r="1532" spans="2:23" x14ac:dyDescent="0.15">
      <c r="B1532" s="155" t="s">
        <v>115</v>
      </c>
      <c r="C1532" s="41" t="s">
        <v>987</v>
      </c>
      <c r="D1532" s="46">
        <f>詳細表【係数】!G1507</f>
        <v>0</v>
      </c>
      <c r="E1532" s="46">
        <f>詳細表【係数】!H1507</f>
        <v>0</v>
      </c>
      <c r="F1532" s="46">
        <f>詳細表【係数】!I1507</f>
        <v>0</v>
      </c>
      <c r="G1532" s="46">
        <f>詳細表【係数】!AA1507</f>
        <v>0</v>
      </c>
      <c r="H1532" s="46">
        <f>詳細表【係数】!AE1507</f>
        <v>0</v>
      </c>
      <c r="I1532" s="46">
        <f>詳細表【係数】!M1507</f>
        <v>3.172891580767482E-3</v>
      </c>
      <c r="J1532" s="46">
        <f>詳細表【係数】!N1507</f>
        <v>2.0811786541061624E-3</v>
      </c>
      <c r="K1532" s="46">
        <f>詳細表【係数】!O1507</f>
        <v>8.7243469672497681E-4</v>
      </c>
      <c r="L1532" s="46">
        <f>詳細表【係数】!AB1507</f>
        <v>2.8295703752385388E-10</v>
      </c>
      <c r="M1532" s="46">
        <f>詳細表【係数】!AF1507</f>
        <v>2.5061909037827061E-10</v>
      </c>
      <c r="N1532" s="46">
        <f>詳細表【係数】!U1507</f>
        <v>1.5364740049350128E-3</v>
      </c>
      <c r="O1532" s="46">
        <f>詳細表【係数】!V1507</f>
        <v>1.0078115877146605E-3</v>
      </c>
      <c r="P1532" s="46">
        <f>詳細表【係数】!W1507</f>
        <v>4.2247684750609885E-4</v>
      </c>
      <c r="Q1532" s="46">
        <f>詳細表【係数】!AC1507</f>
        <v>1.3702205751501302E-10</v>
      </c>
      <c r="R1532" s="46">
        <f>詳細表【係数】!AG1507</f>
        <v>1.2136239379901153E-10</v>
      </c>
      <c r="S1532" s="46">
        <f t="shared" si="131"/>
        <v>4.7093655857024953E-3</v>
      </c>
      <c r="T1532" s="46">
        <f t="shared" si="132"/>
        <v>3.0889902418208227E-3</v>
      </c>
      <c r="U1532" s="46">
        <f t="shared" si="133"/>
        <v>1.2949115442310757E-3</v>
      </c>
      <c r="V1532" s="46">
        <f t="shared" si="134"/>
        <v>4.1997909503886687E-10</v>
      </c>
      <c r="W1532" s="46">
        <f t="shared" si="135"/>
        <v>3.7198148417728212E-10</v>
      </c>
    </row>
    <row r="1533" spans="2:23" x14ac:dyDescent="0.15">
      <c r="B1533" s="155" t="s">
        <v>116</v>
      </c>
      <c r="C1533" s="41" t="s">
        <v>988</v>
      </c>
      <c r="D1533" s="46">
        <f>詳細表【係数】!G1508</f>
        <v>0</v>
      </c>
      <c r="E1533" s="46">
        <f>詳細表【係数】!H1508</f>
        <v>0</v>
      </c>
      <c r="F1533" s="46">
        <f>詳細表【係数】!I1508</f>
        <v>0</v>
      </c>
      <c r="G1533" s="46">
        <f>詳細表【係数】!AA1508</f>
        <v>0</v>
      </c>
      <c r="H1533" s="46">
        <f>詳細表【係数】!AE1508</f>
        <v>0</v>
      </c>
      <c r="I1533" s="46">
        <f>詳細表【係数】!M1508</f>
        <v>7.1083606995811055E-4</v>
      </c>
      <c r="J1533" s="46">
        <f>詳細表【係数】!N1508</f>
        <v>5.5651631742327859E-4</v>
      </c>
      <c r="K1533" s="46">
        <f>詳細表【係数】!O1508</f>
        <v>4.7159817834311924E-4</v>
      </c>
      <c r="L1533" s="46">
        <f>詳細表【係数】!AB1508</f>
        <v>1.3412681614223542E-10</v>
      </c>
      <c r="M1533" s="46">
        <f>詳細表【係数】!AF1508</f>
        <v>1.3412681614223542E-10</v>
      </c>
      <c r="N1533" s="46">
        <f>詳細表【係数】!U1508</f>
        <v>2.2848337794260424E-4</v>
      </c>
      <c r="O1533" s="46">
        <f>詳細表【係数】!V1508</f>
        <v>1.7888052317398929E-4</v>
      </c>
      <c r="P1533" s="46">
        <f>詳細表【係数】!W1508</f>
        <v>1.515853645774678E-4</v>
      </c>
      <c r="Q1533" s="46">
        <f>詳細表【係数】!AC1508</f>
        <v>4.3112257973445995E-11</v>
      </c>
      <c r="R1533" s="46">
        <f>詳細表【係数】!AG1508</f>
        <v>4.3112257973445995E-11</v>
      </c>
      <c r="S1533" s="46">
        <f t="shared" si="131"/>
        <v>9.3931944790071476E-4</v>
      </c>
      <c r="T1533" s="46">
        <f t="shared" si="132"/>
        <v>7.3539684059726793E-4</v>
      </c>
      <c r="U1533" s="46">
        <f t="shared" si="133"/>
        <v>6.2318354292058699E-4</v>
      </c>
      <c r="V1533" s="46">
        <f t="shared" si="134"/>
        <v>1.7723907411568141E-10</v>
      </c>
      <c r="W1533" s="46">
        <f t="shared" si="135"/>
        <v>1.7723907411568141E-10</v>
      </c>
    </row>
    <row r="1534" spans="2:23" x14ac:dyDescent="0.15">
      <c r="B1534" s="155" t="s">
        <v>117</v>
      </c>
      <c r="C1534" s="41" t="s">
        <v>989</v>
      </c>
      <c r="D1534" s="46">
        <f>詳細表【係数】!G1509</f>
        <v>0</v>
      </c>
      <c r="E1534" s="46">
        <f>詳細表【係数】!H1509</f>
        <v>0</v>
      </c>
      <c r="F1534" s="46">
        <f>詳細表【係数】!I1509</f>
        <v>0</v>
      </c>
      <c r="G1534" s="46">
        <f>詳細表【係数】!AA1509</f>
        <v>0</v>
      </c>
      <c r="H1534" s="46">
        <f>詳細表【係数】!AE1509</f>
        <v>0</v>
      </c>
      <c r="I1534" s="46">
        <f>詳細表【係数】!M1509</f>
        <v>2.292093359118715E-4</v>
      </c>
      <c r="J1534" s="46">
        <f>詳細表【係数】!N1509</f>
        <v>1.2354291887189351E-4</v>
      </c>
      <c r="K1534" s="46">
        <f>詳細表【係数】!O1509</f>
        <v>1.3469472927092051E-5</v>
      </c>
      <c r="L1534" s="46">
        <f>詳細表【係数】!AB1509</f>
        <v>1.2784584473172114E-12</v>
      </c>
      <c r="M1534" s="46">
        <f>詳細表【係数】!AF1509</f>
        <v>1.2784584473172114E-12</v>
      </c>
      <c r="N1534" s="46">
        <f>詳細表【係数】!U1509</f>
        <v>4.7266335711808148E-4</v>
      </c>
      <c r="O1534" s="46">
        <f>詳細表【係数】!V1509</f>
        <v>2.5476366636570125E-4</v>
      </c>
      <c r="P1534" s="46">
        <f>詳細表【係数】!W1509</f>
        <v>2.777603393422989E-5</v>
      </c>
      <c r="Q1534" s="46">
        <f>詳細表【係数】!AC1509</f>
        <v>2.6363693225709728E-12</v>
      </c>
      <c r="R1534" s="46">
        <f>詳細表【係数】!AG1509</f>
        <v>2.6363693225709728E-12</v>
      </c>
      <c r="S1534" s="46">
        <f t="shared" si="131"/>
        <v>7.0187269302995296E-4</v>
      </c>
      <c r="T1534" s="46">
        <f t="shared" si="132"/>
        <v>3.7830658523759473E-4</v>
      </c>
      <c r="U1534" s="46">
        <f t="shared" si="133"/>
        <v>4.1245506861321939E-5</v>
      </c>
      <c r="V1534" s="46">
        <f t="shared" si="134"/>
        <v>3.9148277698881839E-12</v>
      </c>
      <c r="W1534" s="46">
        <f t="shared" si="135"/>
        <v>3.9148277698881839E-12</v>
      </c>
    </row>
    <row r="1535" spans="2:23" x14ac:dyDescent="0.15">
      <c r="B1535" s="155" t="s">
        <v>118</v>
      </c>
      <c r="C1535" s="41" t="s">
        <v>193</v>
      </c>
      <c r="D1535" s="67">
        <f>詳細表【係数】!G1510</f>
        <v>0</v>
      </c>
      <c r="E1535" s="67">
        <f>詳細表【係数】!H1510</f>
        <v>0</v>
      </c>
      <c r="F1535" s="67">
        <f>詳細表【係数】!I1510</f>
        <v>0</v>
      </c>
      <c r="G1535" s="67">
        <f>詳細表【係数】!AA1510</f>
        <v>0</v>
      </c>
      <c r="H1535" s="67">
        <f>詳細表【係数】!AE1510</f>
        <v>0</v>
      </c>
      <c r="I1535" s="67">
        <f>詳細表【係数】!M1510</f>
        <v>1.734551978145197E-3</v>
      </c>
      <c r="J1535" s="67">
        <f>詳細表【係数】!N1510</f>
        <v>7.6138390371703558E-4</v>
      </c>
      <c r="K1535" s="67">
        <f>詳細表【係数】!O1510</f>
        <v>1.8839894982752893E-4</v>
      </c>
      <c r="L1535" s="67">
        <f>詳細表【係数】!AB1510</f>
        <v>2.1691700193769977E-11</v>
      </c>
      <c r="M1535" s="67">
        <f>詳細表【係数】!AF1510</f>
        <v>2.1691700193769977E-11</v>
      </c>
      <c r="N1535" s="67">
        <f>詳細表【係数】!U1510</f>
        <v>1.2980655083126916E-3</v>
      </c>
      <c r="O1535" s="67">
        <f>詳細表【係数】!V1510</f>
        <v>5.6978758575825374E-4</v>
      </c>
      <c r="P1535" s="67">
        <f>詳細表【係数】!W1510</f>
        <v>1.4098982426283759E-4</v>
      </c>
      <c r="Q1535" s="67">
        <f>詳細表【係数】!AC1510</f>
        <v>1.6233153109831762E-11</v>
      </c>
      <c r="R1535" s="67">
        <f>詳細表【係数】!AG1510</f>
        <v>1.6233153109831762E-11</v>
      </c>
      <c r="S1535" s="67">
        <f t="shared" si="131"/>
        <v>3.0326174864578883E-3</v>
      </c>
      <c r="T1535" s="67">
        <f t="shared" si="132"/>
        <v>1.3311714894752892E-3</v>
      </c>
      <c r="U1535" s="67">
        <f t="shared" si="133"/>
        <v>3.2938877409036653E-4</v>
      </c>
      <c r="V1535" s="67">
        <f t="shared" si="134"/>
        <v>3.7924853303601742E-11</v>
      </c>
      <c r="W1535" s="67">
        <f t="shared" si="135"/>
        <v>3.7924853303601742E-11</v>
      </c>
    </row>
    <row r="1536" spans="2:23" x14ac:dyDescent="0.15">
      <c r="B1536" s="162" t="s">
        <v>119</v>
      </c>
      <c r="C1536" s="116" t="s">
        <v>990</v>
      </c>
      <c r="D1536" s="46">
        <f>詳細表【係数】!G1511</f>
        <v>0</v>
      </c>
      <c r="E1536" s="46">
        <f>詳細表【係数】!H1511</f>
        <v>0</v>
      </c>
      <c r="F1536" s="46">
        <f>詳細表【係数】!I1511</f>
        <v>0</v>
      </c>
      <c r="G1536" s="46">
        <f>詳細表【係数】!AA1511</f>
        <v>0</v>
      </c>
      <c r="H1536" s="46">
        <f>詳細表【係数】!AE1511</f>
        <v>0</v>
      </c>
      <c r="I1536" s="46">
        <f>詳細表【係数】!M1511</f>
        <v>1.0479689625830916E-3</v>
      </c>
      <c r="J1536" s="46">
        <f>詳細表【係数】!N1511</f>
        <v>6.250633070937374E-4</v>
      </c>
      <c r="K1536" s="46">
        <f>詳細表【係数】!O1511</f>
        <v>3.7682700453747108E-4</v>
      </c>
      <c r="L1536" s="46">
        <f>詳細表【係数】!AB1511</f>
        <v>6.8067239670857157E-11</v>
      </c>
      <c r="M1536" s="46">
        <f>詳細表【係数】!AF1511</f>
        <v>6.5196934383531861E-11</v>
      </c>
      <c r="N1536" s="46">
        <f>詳細表【係数】!U1511</f>
        <v>3.1203792052606676E-4</v>
      </c>
      <c r="O1536" s="46">
        <f>詳細表【係数】!V1511</f>
        <v>1.8611567852345765E-4</v>
      </c>
      <c r="P1536" s="46">
        <f>詳細表【係数】!W1511</f>
        <v>1.1220209671487876E-4</v>
      </c>
      <c r="Q1536" s="46">
        <f>詳細表【係数】!AC1511</f>
        <v>2.0267355886658349E-11</v>
      </c>
      <c r="R1536" s="46">
        <f>詳細表【係数】!AG1511</f>
        <v>1.9412708349269143E-11</v>
      </c>
      <c r="S1536" s="46">
        <f t="shared" si="131"/>
        <v>1.3600068831091583E-3</v>
      </c>
      <c r="T1536" s="46">
        <f t="shared" si="132"/>
        <v>8.1117898561719503E-4</v>
      </c>
      <c r="U1536" s="46">
        <f t="shared" si="133"/>
        <v>4.890291012523498E-4</v>
      </c>
      <c r="V1536" s="46">
        <f t="shared" si="134"/>
        <v>8.833459555751551E-11</v>
      </c>
      <c r="W1536" s="46">
        <f t="shared" si="135"/>
        <v>8.4609642732801004E-11</v>
      </c>
    </row>
    <row r="1537" spans="2:23" x14ac:dyDescent="0.15">
      <c r="B1537" s="155" t="s">
        <v>120</v>
      </c>
      <c r="C1537" s="41" t="s">
        <v>991</v>
      </c>
      <c r="D1537" s="46">
        <f>詳細表【係数】!G1512</f>
        <v>0</v>
      </c>
      <c r="E1537" s="46">
        <f>詳細表【係数】!H1512</f>
        <v>0</v>
      </c>
      <c r="F1537" s="46">
        <f>詳細表【係数】!I1512</f>
        <v>0</v>
      </c>
      <c r="G1537" s="46">
        <f>詳細表【係数】!AA1512</f>
        <v>0</v>
      </c>
      <c r="H1537" s="46">
        <f>詳細表【係数】!AE1512</f>
        <v>0</v>
      </c>
      <c r="I1537" s="46">
        <f>詳細表【係数】!M1512</f>
        <v>4.5266379490174373E-20</v>
      </c>
      <c r="J1537" s="46">
        <f>詳細表【係数】!N1512</f>
        <v>1.1427059246896274E-20</v>
      </c>
      <c r="K1537" s="46">
        <f>詳細表【係数】!O1512</f>
        <v>7.4017134314901829E-21</v>
      </c>
      <c r="L1537" s="46">
        <f>詳細表【係数】!AB1512</f>
        <v>1.620944623653459E-27</v>
      </c>
      <c r="M1537" s="46">
        <f>詳細表【係数】!AF1512</f>
        <v>3.6020991636743534E-28</v>
      </c>
      <c r="N1537" s="46">
        <f>詳細表【係数】!U1512</f>
        <v>2.7198556492285618E-20</v>
      </c>
      <c r="O1537" s="46">
        <f>詳細表【係数】!V1512</f>
        <v>6.8660122582780436E-21</v>
      </c>
      <c r="P1537" s="46">
        <f>詳細表【係数】!W1512</f>
        <v>4.4473607824056948E-21</v>
      </c>
      <c r="Q1537" s="46">
        <f>詳細表【係数】!AC1512</f>
        <v>9.7395361444524109E-28</v>
      </c>
      <c r="R1537" s="46">
        <f>詳細表【係数】!AG1512</f>
        <v>2.1643413654338687E-28</v>
      </c>
      <c r="S1537" s="46">
        <f t="shared" si="131"/>
        <v>7.2464935982459985E-20</v>
      </c>
      <c r="T1537" s="46">
        <f t="shared" si="132"/>
        <v>1.8293071505174317E-20</v>
      </c>
      <c r="U1537" s="46">
        <f t="shared" si="133"/>
        <v>1.1849074213895877E-20</v>
      </c>
      <c r="V1537" s="46">
        <f t="shared" si="134"/>
        <v>2.5948982380987001E-27</v>
      </c>
      <c r="W1537" s="46">
        <f t="shared" si="135"/>
        <v>5.7664405291082217E-28</v>
      </c>
    </row>
    <row r="1538" spans="2:23" x14ac:dyDescent="0.15">
      <c r="B1538" s="155" t="s">
        <v>121</v>
      </c>
      <c r="C1538" s="41" t="s">
        <v>992</v>
      </c>
      <c r="D1538" s="46">
        <f>詳細表【係数】!G1513</f>
        <v>0</v>
      </c>
      <c r="E1538" s="46">
        <f>詳細表【係数】!H1513</f>
        <v>0</v>
      </c>
      <c r="F1538" s="46">
        <f>詳細表【係数】!I1513</f>
        <v>0</v>
      </c>
      <c r="G1538" s="46">
        <f>詳細表【係数】!AA1513</f>
        <v>0</v>
      </c>
      <c r="H1538" s="46">
        <f>詳細表【係数】!AE1513</f>
        <v>0</v>
      </c>
      <c r="I1538" s="46">
        <f>詳細表【係数】!M1513</f>
        <v>1.2891886578279045E-3</v>
      </c>
      <c r="J1538" s="46">
        <f>詳細表【係数】!N1513</f>
        <v>5.8411871852635604E-4</v>
      </c>
      <c r="K1538" s="46">
        <f>詳細表【係数】!O1513</f>
        <v>5.0236890357850954E-4</v>
      </c>
      <c r="L1538" s="46">
        <f>詳細表【係数】!AB1513</f>
        <v>9.1820444325479697E-11</v>
      </c>
      <c r="M1538" s="46">
        <f>詳細表【係数】!AF1513</f>
        <v>6.4422408518683335E-11</v>
      </c>
      <c r="N1538" s="46">
        <f>詳細表【係数】!U1513</f>
        <v>1.4910395223062E-4</v>
      </c>
      <c r="O1538" s="46">
        <f>詳細表【係数】!V1513</f>
        <v>6.7557536265410662E-5</v>
      </c>
      <c r="P1538" s="46">
        <f>詳細表【係数】!W1513</f>
        <v>5.810258145423292E-5</v>
      </c>
      <c r="Q1538" s="46">
        <f>詳細表【係数】!AC1513</f>
        <v>1.061969562125036E-11</v>
      </c>
      <c r="R1538" s="46">
        <f>詳細表【係数】!AG1513</f>
        <v>7.4509154761998498E-12</v>
      </c>
      <c r="S1538" s="46">
        <f t="shared" si="131"/>
        <v>1.4382926100585244E-3</v>
      </c>
      <c r="T1538" s="46">
        <f t="shared" si="132"/>
        <v>6.5167625479176669E-4</v>
      </c>
      <c r="U1538" s="46">
        <f t="shared" si="133"/>
        <v>5.6047148503274248E-4</v>
      </c>
      <c r="V1538" s="46">
        <f t="shared" si="134"/>
        <v>1.0244013994673006E-10</v>
      </c>
      <c r="W1538" s="46">
        <f t="shared" si="135"/>
        <v>7.1873323994883189E-11</v>
      </c>
    </row>
    <row r="1539" spans="2:23" x14ac:dyDescent="0.15">
      <c r="B1539" s="155" t="s">
        <v>122</v>
      </c>
      <c r="C1539" s="41" t="s">
        <v>195</v>
      </c>
      <c r="D1539" s="46">
        <f>詳細表【係数】!G1514</f>
        <v>0</v>
      </c>
      <c r="E1539" s="46">
        <f>詳細表【係数】!H1514</f>
        <v>0</v>
      </c>
      <c r="F1539" s="46">
        <f>詳細表【係数】!I1514</f>
        <v>0</v>
      </c>
      <c r="G1539" s="46">
        <f>詳細表【係数】!AA1514</f>
        <v>0</v>
      </c>
      <c r="H1539" s="46">
        <f>詳細表【係数】!AE1514</f>
        <v>0</v>
      </c>
      <c r="I1539" s="46">
        <f>詳細表【係数】!M1514</f>
        <v>6.8690403803060959E-4</v>
      </c>
      <c r="J1539" s="46">
        <f>詳細表【係数】!N1514</f>
        <v>5.4320769444975397E-4</v>
      </c>
      <c r="K1539" s="46">
        <f>詳細表【係数】!O1514</f>
        <v>2.3520061192739569E-4</v>
      </c>
      <c r="L1539" s="46">
        <f>詳細表【係数】!AB1514</f>
        <v>3.5659605619689213E-11</v>
      </c>
      <c r="M1539" s="46">
        <f>詳細表【係数】!AF1514</f>
        <v>3.5659605619689213E-11</v>
      </c>
      <c r="N1539" s="46">
        <f>詳細表【係数】!U1514</f>
        <v>9.8303837318075354E-4</v>
      </c>
      <c r="O1539" s="46">
        <f>詳細表【係数】!V1514</f>
        <v>7.7739244302907763E-4</v>
      </c>
      <c r="P1539" s="46">
        <f>詳細表【係数】!W1514</f>
        <v>3.3659902128850441E-4</v>
      </c>
      <c r="Q1539" s="46">
        <f>詳細表【係数】!AC1514</f>
        <v>5.1032980963615245E-11</v>
      </c>
      <c r="R1539" s="46">
        <f>詳細表【係数】!AG1514</f>
        <v>5.1032980963615245E-11</v>
      </c>
      <c r="S1539" s="46">
        <f t="shared" si="131"/>
        <v>1.6699424112113631E-3</v>
      </c>
      <c r="T1539" s="46">
        <f t="shared" si="132"/>
        <v>1.3206001374788316E-3</v>
      </c>
      <c r="U1539" s="46">
        <f t="shared" si="133"/>
        <v>5.7179963321590008E-4</v>
      </c>
      <c r="V1539" s="46">
        <f t="shared" si="134"/>
        <v>8.6692586583304458E-11</v>
      </c>
      <c r="W1539" s="46">
        <f t="shared" si="135"/>
        <v>8.6692586583304458E-11</v>
      </c>
    </row>
    <row r="1540" spans="2:23" x14ac:dyDescent="0.15">
      <c r="B1540" s="163" t="s">
        <v>123</v>
      </c>
      <c r="C1540" s="62" t="s">
        <v>196</v>
      </c>
      <c r="D1540" s="67">
        <f>詳細表【係数】!G1515</f>
        <v>0.10361317446226458</v>
      </c>
      <c r="E1540" s="67">
        <f>詳細表【係数】!H1515</f>
        <v>8.5134483781428946E-2</v>
      </c>
      <c r="F1540" s="67">
        <f>詳細表【係数】!I1515</f>
        <v>6.2153903607650031E-2</v>
      </c>
      <c r="G1540" s="67">
        <f>詳細表【係数】!AA1515</f>
        <v>1.0412063107330365E-8</v>
      </c>
      <c r="H1540" s="67">
        <f>詳細表【係数】!AE1515</f>
        <v>1.036473554775159E-8</v>
      </c>
      <c r="I1540" s="67">
        <f>詳細表【係数】!M1515</f>
        <v>2.3718358368036651E-4</v>
      </c>
      <c r="J1540" s="67">
        <f>詳細表【係数】!N1515</f>
        <v>1.9488353737691312E-4</v>
      </c>
      <c r="K1540" s="67">
        <f>詳細表【係数】!O1515</f>
        <v>1.4227809999929516E-4</v>
      </c>
      <c r="L1540" s="67">
        <f>詳細表【係数】!AB1515</f>
        <v>2.3834521566580846E-11</v>
      </c>
      <c r="M1540" s="67">
        <f>詳細表【係数】!AF1515</f>
        <v>2.3726182832187296E-11</v>
      </c>
      <c r="N1540" s="67">
        <f>詳細表【係数】!U1515</f>
        <v>3.3218742858408096E-3</v>
      </c>
      <c r="O1540" s="67">
        <f>詳細表【係数】!V1515</f>
        <v>2.7294410578536698E-3</v>
      </c>
      <c r="P1540" s="67">
        <f>詳細表【係数】!W1515</f>
        <v>1.9926756923568192E-3</v>
      </c>
      <c r="Q1540" s="67">
        <f>詳細表【係数】!AC1515</f>
        <v>3.3381435206764299E-10</v>
      </c>
      <c r="R1540" s="67">
        <f>詳細表【係数】!AG1515</f>
        <v>3.3229701410369911E-10</v>
      </c>
      <c r="S1540" s="67">
        <f t="shared" si="131"/>
        <v>0.10717223233178576</v>
      </c>
      <c r="T1540" s="67">
        <f t="shared" si="132"/>
        <v>8.8058808376659525E-2</v>
      </c>
      <c r="U1540" s="67">
        <f t="shared" si="133"/>
        <v>6.4288857400006144E-2</v>
      </c>
      <c r="V1540" s="67">
        <f t="shared" si="134"/>
        <v>1.076971198096459E-8</v>
      </c>
      <c r="W1540" s="67">
        <f t="shared" si="135"/>
        <v>1.0720758744687476E-8</v>
      </c>
    </row>
    <row r="1541" spans="2:23" x14ac:dyDescent="0.15">
      <c r="B1541" s="155" t="s">
        <v>124</v>
      </c>
      <c r="C1541" s="41" t="s">
        <v>197</v>
      </c>
      <c r="D1541" s="46">
        <f>詳細表【係数】!G1516</f>
        <v>0</v>
      </c>
      <c r="E1541" s="46">
        <f>詳細表【係数】!H1516</f>
        <v>0</v>
      </c>
      <c r="F1541" s="46">
        <f>詳細表【係数】!I1516</f>
        <v>0</v>
      </c>
      <c r="G1541" s="46">
        <f>詳細表【係数】!AA1516</f>
        <v>0</v>
      </c>
      <c r="H1541" s="46">
        <f>詳細表【係数】!AE1516</f>
        <v>0</v>
      </c>
      <c r="I1541" s="46">
        <f>詳細表【係数】!M1516</f>
        <v>0</v>
      </c>
      <c r="J1541" s="46">
        <f>詳細表【係数】!N1516</f>
        <v>0</v>
      </c>
      <c r="K1541" s="46">
        <f>詳細表【係数】!O1516</f>
        <v>0</v>
      </c>
      <c r="L1541" s="46">
        <f>詳細表【係数】!AB1516</f>
        <v>0</v>
      </c>
      <c r="M1541" s="46">
        <f>詳細表【係数】!AF1516</f>
        <v>0</v>
      </c>
      <c r="N1541" s="46">
        <f>詳細表【係数】!U1516</f>
        <v>1.2333957812378512E-4</v>
      </c>
      <c r="O1541" s="46">
        <f>詳細表【係数】!V1516</f>
        <v>7.3148445327724632E-5</v>
      </c>
      <c r="P1541" s="46">
        <f>詳細表【係数】!W1516</f>
        <v>5.2561106040617958E-5</v>
      </c>
      <c r="Q1541" s="46">
        <f>詳細表【係数】!AC1516</f>
        <v>9.0521722427845107E-12</v>
      </c>
      <c r="R1541" s="46">
        <f>詳細表【係数】!AG1516</f>
        <v>9.0521722427845107E-12</v>
      </c>
      <c r="S1541" s="46">
        <f t="shared" si="131"/>
        <v>1.2333957812378512E-4</v>
      </c>
      <c r="T1541" s="46">
        <f t="shared" si="132"/>
        <v>7.3148445327724632E-5</v>
      </c>
      <c r="U1541" s="46">
        <f t="shared" si="133"/>
        <v>5.2561106040617958E-5</v>
      </c>
      <c r="V1541" s="46">
        <f t="shared" si="134"/>
        <v>9.0521722427845107E-12</v>
      </c>
      <c r="W1541" s="46">
        <f t="shared" si="135"/>
        <v>9.0521722427845107E-12</v>
      </c>
    </row>
    <row r="1542" spans="2:23" x14ac:dyDescent="0.15">
      <c r="B1542" s="155" t="s">
        <v>125</v>
      </c>
      <c r="C1542" s="41" t="s">
        <v>993</v>
      </c>
      <c r="D1542" s="46">
        <f>詳細表【係数】!G1517</f>
        <v>1.9277108433734941E-2</v>
      </c>
      <c r="E1542" s="46">
        <f>詳細表【係数】!H1517</f>
        <v>1.0724919124841231E-2</v>
      </c>
      <c r="F1542" s="46">
        <f>詳細表【係数】!I1517</f>
        <v>8.2701032432826987E-3</v>
      </c>
      <c r="G1542" s="46">
        <f>詳細表【係数】!AA1517</f>
        <v>1.7321115346781403E-9</v>
      </c>
      <c r="H1542" s="46">
        <f>詳細表【係数】!AE1517</f>
        <v>1.601409734606751E-9</v>
      </c>
      <c r="I1542" s="46">
        <f>詳細表【係数】!M1517</f>
        <v>3.7281263566241678E-5</v>
      </c>
      <c r="J1542" s="46">
        <f>詳細表【係数】!N1517</f>
        <v>2.0741624087153782E-5</v>
      </c>
      <c r="K1542" s="46">
        <f>詳細表【係数】!O1517</f>
        <v>1.5994094746766717E-5</v>
      </c>
      <c r="L1542" s="46">
        <f>詳細表【係数】!AB1517</f>
        <v>3.3498440324927737E-12</v>
      </c>
      <c r="M1542" s="46">
        <f>詳細表【係数】!AF1517</f>
        <v>3.0970712541586321E-12</v>
      </c>
      <c r="N1542" s="46">
        <f>詳細表【係数】!U1517</f>
        <v>1.6356631424130205E-3</v>
      </c>
      <c r="O1542" s="46">
        <f>詳細表【係数】!V1517</f>
        <v>9.10009661364159E-4</v>
      </c>
      <c r="P1542" s="46">
        <f>詳細表【係数】!W1517</f>
        <v>7.0171847118499677E-4</v>
      </c>
      <c r="Q1542" s="46">
        <f>詳細表【係数】!AC1517</f>
        <v>1.4696970790823961E-10</v>
      </c>
      <c r="R1542" s="46">
        <f>詳細表【係数】!AG1517</f>
        <v>1.3587965683762959E-10</v>
      </c>
      <c r="S1542" s="46">
        <f t="shared" si="131"/>
        <v>2.0950052839714205E-2</v>
      </c>
      <c r="T1542" s="46">
        <f t="shared" si="132"/>
        <v>1.1655670410292543E-2</v>
      </c>
      <c r="U1542" s="46">
        <f t="shared" si="133"/>
        <v>8.9878158092144608E-3</v>
      </c>
      <c r="V1542" s="46">
        <f t="shared" si="134"/>
        <v>1.8824310866188725E-9</v>
      </c>
      <c r="W1542" s="46">
        <f t="shared" si="135"/>
        <v>1.7403864626985394E-9</v>
      </c>
    </row>
    <row r="1543" spans="2:23" x14ac:dyDescent="0.15">
      <c r="B1543" s="155" t="s">
        <v>126</v>
      </c>
      <c r="C1543" s="41" t="s">
        <v>994</v>
      </c>
      <c r="D1543" s="46">
        <f>詳細表【係数】!G1518</f>
        <v>0</v>
      </c>
      <c r="E1543" s="46">
        <f>詳細表【係数】!H1518</f>
        <v>0</v>
      </c>
      <c r="F1543" s="46">
        <f>詳細表【係数】!I1518</f>
        <v>0</v>
      </c>
      <c r="G1543" s="46">
        <f>詳細表【係数】!AA1518</f>
        <v>0</v>
      </c>
      <c r="H1543" s="46">
        <f>詳細表【係数】!AE1518</f>
        <v>0</v>
      </c>
      <c r="I1543" s="46">
        <f>詳細表【係数】!M1518</f>
        <v>1.4182721867101315E-4</v>
      </c>
      <c r="J1543" s="46">
        <f>詳細表【係数】!N1518</f>
        <v>9.1423835889117968E-5</v>
      </c>
      <c r="K1543" s="46">
        <f>詳細表【係数】!O1518</f>
        <v>8.1436573127301732E-5</v>
      </c>
      <c r="L1543" s="46">
        <f>詳細表【係数】!AB1518</f>
        <v>1.8623401457716086E-11</v>
      </c>
      <c r="M1543" s="46">
        <f>詳細表【係数】!AF1518</f>
        <v>1.8178220546376258E-11</v>
      </c>
      <c r="N1543" s="46">
        <f>詳細表【係数】!U1518</f>
        <v>1.2110981549080516E-4</v>
      </c>
      <c r="O1543" s="46">
        <f>詳細表【係数】!V1518</f>
        <v>7.8069104081328965E-5</v>
      </c>
      <c r="P1543" s="46">
        <f>詳細表【係数】!W1518</f>
        <v>6.9540730179084732E-5</v>
      </c>
      <c r="Q1543" s="46">
        <f>詳細表【係数】!AC1518</f>
        <v>1.5902989112316029E-11</v>
      </c>
      <c r="R1543" s="46">
        <f>詳細表【係数】!AG1518</f>
        <v>1.552283797815708E-11</v>
      </c>
      <c r="S1543" s="46">
        <f t="shared" si="131"/>
        <v>2.6293703416181832E-4</v>
      </c>
      <c r="T1543" s="46">
        <f t="shared" si="132"/>
        <v>1.6949293997044695E-4</v>
      </c>
      <c r="U1543" s="46">
        <f t="shared" si="133"/>
        <v>1.5097730330638646E-4</v>
      </c>
      <c r="V1543" s="46">
        <f t="shared" si="134"/>
        <v>3.4526390570032112E-11</v>
      </c>
      <c r="W1543" s="46">
        <f t="shared" si="135"/>
        <v>3.3701058524533335E-11</v>
      </c>
    </row>
    <row r="1544" spans="2:23" x14ac:dyDescent="0.15">
      <c r="B1544" s="155" t="s">
        <v>127</v>
      </c>
      <c r="C1544" s="41" t="s">
        <v>995</v>
      </c>
      <c r="D1544" s="46">
        <f>詳細表【係数】!G1519</f>
        <v>0</v>
      </c>
      <c r="E1544" s="46">
        <f>詳細表【係数】!H1519</f>
        <v>0</v>
      </c>
      <c r="F1544" s="46">
        <f>詳細表【係数】!I1519</f>
        <v>0</v>
      </c>
      <c r="G1544" s="46">
        <f>詳細表【係数】!AA1519</f>
        <v>0</v>
      </c>
      <c r="H1544" s="46">
        <f>詳細表【係数】!AE1519</f>
        <v>0</v>
      </c>
      <c r="I1544" s="46">
        <f>詳細表【係数】!M1519</f>
        <v>0</v>
      </c>
      <c r="J1544" s="46">
        <f>詳細表【係数】!N1519</f>
        <v>0</v>
      </c>
      <c r="K1544" s="46">
        <f>詳細表【係数】!O1519</f>
        <v>0</v>
      </c>
      <c r="L1544" s="46">
        <f>詳細表【係数】!AB1519</f>
        <v>0</v>
      </c>
      <c r="M1544" s="46">
        <f>詳細表【係数】!AF1519</f>
        <v>0</v>
      </c>
      <c r="N1544" s="46">
        <f>詳細表【係数】!U1519</f>
        <v>2.2967224160057244E-3</v>
      </c>
      <c r="O1544" s="46">
        <f>詳細表【係数】!V1519</f>
        <v>1.4497320944978618E-3</v>
      </c>
      <c r="P1544" s="46">
        <f>詳細表【係数】!W1519</f>
        <v>1.2535491782424569E-3</v>
      </c>
      <c r="Q1544" s="46">
        <f>詳細表【係数】!AC1519</f>
        <v>3.5924492113396979E-10</v>
      </c>
      <c r="R1544" s="46">
        <f>詳細表【係数】!AG1519</f>
        <v>3.5841888084623928E-10</v>
      </c>
      <c r="S1544" s="46">
        <f t="shared" si="131"/>
        <v>2.2967224160057244E-3</v>
      </c>
      <c r="T1544" s="46">
        <f t="shared" si="132"/>
        <v>1.4497320944978618E-3</v>
      </c>
      <c r="U1544" s="46">
        <f t="shared" si="133"/>
        <v>1.2535491782424569E-3</v>
      </c>
      <c r="V1544" s="46">
        <f t="shared" si="134"/>
        <v>3.5924492113396979E-10</v>
      </c>
      <c r="W1544" s="46">
        <f t="shared" si="135"/>
        <v>3.5841888084623928E-10</v>
      </c>
    </row>
    <row r="1545" spans="2:23" x14ac:dyDescent="0.15">
      <c r="B1545" s="155" t="s">
        <v>128</v>
      </c>
      <c r="C1545" s="41" t="s">
        <v>996</v>
      </c>
      <c r="D1545" s="67">
        <f>詳細表【係数】!G1520</f>
        <v>0</v>
      </c>
      <c r="E1545" s="67">
        <f>詳細表【係数】!H1520</f>
        <v>0</v>
      </c>
      <c r="F1545" s="67">
        <f>詳細表【係数】!I1520</f>
        <v>0</v>
      </c>
      <c r="G1545" s="67">
        <f>詳細表【係数】!AA1520</f>
        <v>0</v>
      </c>
      <c r="H1545" s="67">
        <f>詳細表【係数】!AE1520</f>
        <v>0</v>
      </c>
      <c r="I1545" s="67">
        <f>詳細表【係数】!M1520</f>
        <v>0</v>
      </c>
      <c r="J1545" s="67">
        <f>詳細表【係数】!N1520</f>
        <v>0</v>
      </c>
      <c r="K1545" s="67">
        <f>詳細表【係数】!O1520</f>
        <v>0</v>
      </c>
      <c r="L1545" s="67">
        <f>詳細表【係数】!AB1520</f>
        <v>0</v>
      </c>
      <c r="M1545" s="67">
        <f>詳細表【係数】!AF1520</f>
        <v>0</v>
      </c>
      <c r="N1545" s="67">
        <f>詳細表【係数】!U1520</f>
        <v>1.8216150316099103E-4</v>
      </c>
      <c r="O1545" s="67">
        <f>詳細表【係数】!V1520</f>
        <v>1.4042283324519329E-4</v>
      </c>
      <c r="P1545" s="67">
        <f>詳細表【係数】!W1520</f>
        <v>1.1729856583430916E-4</v>
      </c>
      <c r="Q1545" s="67">
        <f>詳細表【係数】!AC1520</f>
        <v>3.5522191247720252E-11</v>
      </c>
      <c r="R1545" s="67">
        <f>詳細表【係数】!AG1520</f>
        <v>3.5522191247720252E-11</v>
      </c>
      <c r="S1545" s="67">
        <f t="shared" si="131"/>
        <v>1.8216150316099103E-4</v>
      </c>
      <c r="T1545" s="67">
        <f t="shared" si="132"/>
        <v>1.4042283324519329E-4</v>
      </c>
      <c r="U1545" s="67">
        <f t="shared" si="133"/>
        <v>1.1729856583430916E-4</v>
      </c>
      <c r="V1545" s="67">
        <f t="shared" si="134"/>
        <v>3.5522191247720252E-11</v>
      </c>
      <c r="W1545" s="67">
        <f t="shared" si="135"/>
        <v>3.5522191247720252E-11</v>
      </c>
    </row>
    <row r="1546" spans="2:23" x14ac:dyDescent="0.15">
      <c r="B1546" s="162" t="s">
        <v>129</v>
      </c>
      <c r="C1546" s="116" t="s">
        <v>952</v>
      </c>
      <c r="D1546" s="46">
        <f>詳細表【係数】!G1521</f>
        <v>1.9277108433734941E-2</v>
      </c>
      <c r="E1546" s="46">
        <f>詳細表【係数】!H1521</f>
        <v>9.7781652675926253E-3</v>
      </c>
      <c r="F1546" s="46">
        <f>詳細表【係数】!I1521</f>
        <v>8.1195584528067043E-3</v>
      </c>
      <c r="G1546" s="46">
        <f>詳細表【係数】!AA1521</f>
        <v>9.1773903516948064E-10</v>
      </c>
      <c r="H1546" s="46">
        <f>詳細表【係数】!AE1521</f>
        <v>8.0990469853706668E-10</v>
      </c>
      <c r="I1546" s="46">
        <f>詳細表【係数】!M1521</f>
        <v>3.1283130328191144E-3</v>
      </c>
      <c r="J1546" s="46">
        <f>詳細表【係数】!N1521</f>
        <v>1.5868127706403403E-3</v>
      </c>
      <c r="K1546" s="46">
        <f>詳細表【係数】!O1521</f>
        <v>1.317652002423813E-3</v>
      </c>
      <c r="L1546" s="46">
        <f>詳細表【係数】!AB1521</f>
        <v>1.4893182731821537E-10</v>
      </c>
      <c r="M1546" s="46">
        <f>詳細表【係数】!AF1521</f>
        <v>1.3143233760832507E-10</v>
      </c>
      <c r="N1546" s="46">
        <f>詳細表【係数】!U1521</f>
        <v>1.6815960365010321E-3</v>
      </c>
      <c r="O1546" s="46">
        <f>詳細表【係数】!V1521</f>
        <v>8.5297668033348277E-4</v>
      </c>
      <c r="P1546" s="46">
        <f>詳細表【係数】!W1521</f>
        <v>7.0829177307961942E-4</v>
      </c>
      <c r="Q1546" s="46">
        <f>詳細表【係数】!AC1521</f>
        <v>8.0056940561820139E-11</v>
      </c>
      <c r="R1546" s="46">
        <f>詳細表【係数】!AG1521</f>
        <v>7.0650250045806262E-11</v>
      </c>
      <c r="S1546" s="46">
        <f t="shared" si="131"/>
        <v>2.4087017503055086E-2</v>
      </c>
      <c r="T1546" s="46">
        <f t="shared" si="132"/>
        <v>1.2217954718566447E-2</v>
      </c>
      <c r="U1546" s="46">
        <f t="shared" si="133"/>
        <v>1.0145502228310137E-2</v>
      </c>
      <c r="V1546" s="46">
        <f t="shared" si="134"/>
        <v>1.146727803049516E-9</v>
      </c>
      <c r="W1546" s="46">
        <f t="shared" si="135"/>
        <v>1.0119872861911979E-9</v>
      </c>
    </row>
    <row r="1547" spans="2:23" x14ac:dyDescent="0.15">
      <c r="B1547" s="155" t="s">
        <v>130</v>
      </c>
      <c r="C1547" s="41" t="s">
        <v>199</v>
      </c>
      <c r="D1547" s="46">
        <f>詳細表【係数】!G1522</f>
        <v>1.6867469879518072E-2</v>
      </c>
      <c r="E1547" s="46">
        <f>詳細表【係数】!H1522</f>
        <v>1.1424045998850553E-2</v>
      </c>
      <c r="F1547" s="46">
        <f>詳細表【係数】!I1522</f>
        <v>3.1761067358084048E-3</v>
      </c>
      <c r="G1547" s="46">
        <f>詳細表【係数】!AA1522</f>
        <v>9.0748531044237932E-10</v>
      </c>
      <c r="H1547" s="46">
        <f>詳細表【係数】!AE1522</f>
        <v>8.7809307366691765E-10</v>
      </c>
      <c r="I1547" s="46">
        <f>詳細表【係数】!M1522</f>
        <v>2.2761759408790887E-3</v>
      </c>
      <c r="J1547" s="46">
        <f>詳細表【係数】!N1522</f>
        <v>1.5416146485404362E-3</v>
      </c>
      <c r="K1547" s="46">
        <f>詳細表【係数】!O1522</f>
        <v>4.2859882302144421E-4</v>
      </c>
      <c r="L1547" s="46">
        <f>詳細表【係数】!AB1522</f>
        <v>1.2246034794100083E-10</v>
      </c>
      <c r="M1547" s="46">
        <f>詳細表【係数】!AF1522</f>
        <v>1.18494020882183E-10</v>
      </c>
      <c r="N1547" s="46">
        <f>詳細表【係数】!U1522</f>
        <v>3.8808118404445749E-4</v>
      </c>
      <c r="O1547" s="46">
        <f>詳細表【係数】!V1522</f>
        <v>2.6284068265601312E-4</v>
      </c>
      <c r="P1547" s="46">
        <f>詳細表【係数】!W1522</f>
        <v>7.3074816287700369E-5</v>
      </c>
      <c r="Q1547" s="46">
        <f>詳細表【係数】!AC1522</f>
        <v>2.0879122731209105E-11</v>
      </c>
      <c r="R1547" s="46">
        <f>詳細表【係数】!AG1522</f>
        <v>2.0202875841129457E-11</v>
      </c>
      <c r="S1547" s="46">
        <f t="shared" si="131"/>
        <v>1.9531727004441619E-2</v>
      </c>
      <c r="T1547" s="46">
        <f t="shared" si="132"/>
        <v>1.3228501330047004E-2</v>
      </c>
      <c r="U1547" s="46">
        <f t="shared" si="133"/>
        <v>3.6777803751175493E-3</v>
      </c>
      <c r="V1547" s="46">
        <f t="shared" si="134"/>
        <v>1.0508247811145894E-9</v>
      </c>
      <c r="W1547" s="46">
        <f t="shared" si="135"/>
        <v>1.0167899703902301E-9</v>
      </c>
    </row>
    <row r="1548" spans="2:23" x14ac:dyDescent="0.15">
      <c r="B1548" s="155" t="s">
        <v>131</v>
      </c>
      <c r="C1548" s="41" t="s">
        <v>213</v>
      </c>
      <c r="D1548" s="46">
        <f>詳細表【係数】!G1523</f>
        <v>0</v>
      </c>
      <c r="E1548" s="46">
        <f>詳細表【係数】!H1523</f>
        <v>0</v>
      </c>
      <c r="F1548" s="46">
        <f>詳細表【係数】!I1523</f>
        <v>0</v>
      </c>
      <c r="G1548" s="46">
        <f>詳細表【係数】!AA1523</f>
        <v>0</v>
      </c>
      <c r="H1548" s="46">
        <f>詳細表【係数】!AE1523</f>
        <v>0</v>
      </c>
      <c r="I1548" s="46">
        <f>詳細表【係数】!M1523</f>
        <v>3.5336058792866093E-4</v>
      </c>
      <c r="J1548" s="46">
        <f>詳細表【係数】!N1523</f>
        <v>1.0259476117547786E-4</v>
      </c>
      <c r="K1548" s="46">
        <f>詳細表【係数】!O1523</f>
        <v>5.536583497596519E-5</v>
      </c>
      <c r="L1548" s="46">
        <f>詳細表【係数】!AB1523</f>
        <v>2.8244808899059633E-11</v>
      </c>
      <c r="M1548" s="46">
        <f>詳細表【係数】!AF1523</f>
        <v>2.3437181852411185E-11</v>
      </c>
      <c r="N1548" s="46">
        <f>詳細表【係数】!U1523</f>
        <v>3.5780675695155176E-5</v>
      </c>
      <c r="O1548" s="46">
        <f>詳細表【係数】!V1523</f>
        <v>1.0388566249450494E-5</v>
      </c>
      <c r="P1548" s="46">
        <f>詳細表【係数】!W1523</f>
        <v>5.6062477071337517E-6</v>
      </c>
      <c r="Q1548" s="46">
        <f>詳細表【係数】!AC1523</f>
        <v>2.8600199960413149E-12</v>
      </c>
      <c r="R1548" s="46">
        <f>詳細表【係数】!AG1523</f>
        <v>2.3732080818215168E-12</v>
      </c>
      <c r="S1548" s="46">
        <f t="shared" si="131"/>
        <v>3.891412636238161E-4</v>
      </c>
      <c r="T1548" s="46">
        <f t="shared" si="132"/>
        <v>1.1298332742492836E-4</v>
      </c>
      <c r="U1548" s="46">
        <f t="shared" si="133"/>
        <v>6.0972082683098939E-5</v>
      </c>
      <c r="V1548" s="46">
        <f t="shared" si="134"/>
        <v>3.1104828895100945E-11</v>
      </c>
      <c r="W1548" s="46">
        <f t="shared" si="135"/>
        <v>2.5810389934232703E-11</v>
      </c>
    </row>
    <row r="1549" spans="2:23" x14ac:dyDescent="0.15">
      <c r="B1549" s="155" t="s">
        <v>132</v>
      </c>
      <c r="C1549" s="41" t="s">
        <v>214</v>
      </c>
      <c r="D1549" s="46">
        <f>詳細表【係数】!G1524</f>
        <v>0</v>
      </c>
      <c r="E1549" s="46">
        <f>詳細表【係数】!H1524</f>
        <v>0</v>
      </c>
      <c r="F1549" s="46">
        <f>詳細表【係数】!I1524</f>
        <v>0</v>
      </c>
      <c r="G1549" s="46">
        <f>詳細表【係数】!AA1524</f>
        <v>0</v>
      </c>
      <c r="H1549" s="46">
        <f>詳細表【係数】!AE1524</f>
        <v>0</v>
      </c>
      <c r="I1549" s="46">
        <f>詳細表【係数】!M1524</f>
        <v>6.7670081612383895E-3</v>
      </c>
      <c r="J1549" s="46">
        <f>詳細表【係数】!N1524</f>
        <v>2.5179793853973469E-3</v>
      </c>
      <c r="K1549" s="46">
        <f>詳細表【係数】!O1524</f>
        <v>1.8045448183025069E-3</v>
      </c>
      <c r="L1549" s="46">
        <f>詳細表【係数】!AB1524</f>
        <v>4.1469986461864507E-10</v>
      </c>
      <c r="M1549" s="46">
        <f>詳細表【係数】!AF1524</f>
        <v>3.6778432437896001E-10</v>
      </c>
      <c r="N1549" s="46">
        <f>詳細表【係数】!U1524</f>
        <v>1.5549135641256683E-3</v>
      </c>
      <c r="O1549" s="46">
        <f>詳細表【係数】!V1524</f>
        <v>5.7857774178103605E-4</v>
      </c>
      <c r="P1549" s="46">
        <f>詳細表【係数】!W1524</f>
        <v>4.1464575602606694E-4</v>
      </c>
      <c r="Q1549" s="46">
        <f>詳細表【係数】!AC1524</f>
        <v>9.528914834626185E-11</v>
      </c>
      <c r="R1549" s="46">
        <f>詳細表【係数】!AG1524</f>
        <v>8.4508961866684757E-11</v>
      </c>
      <c r="S1549" s="46">
        <f t="shared" si="131"/>
        <v>8.3219217253640582E-3</v>
      </c>
      <c r="T1549" s="46">
        <f t="shared" si="132"/>
        <v>3.0965571271783831E-3</v>
      </c>
      <c r="U1549" s="46">
        <f t="shared" si="133"/>
        <v>2.2191905743285736E-3</v>
      </c>
      <c r="V1549" s="46">
        <f t="shared" si="134"/>
        <v>5.0998901296490695E-10</v>
      </c>
      <c r="W1549" s="46">
        <f t="shared" si="135"/>
        <v>4.5229328624564477E-10</v>
      </c>
    </row>
    <row r="1550" spans="2:23" x14ac:dyDescent="0.15">
      <c r="B1550" s="163" t="s">
        <v>133</v>
      </c>
      <c r="C1550" s="62" t="s">
        <v>997</v>
      </c>
      <c r="D1550" s="67">
        <f>詳細表【係数】!G1525</f>
        <v>0</v>
      </c>
      <c r="E1550" s="67">
        <f>詳細表【係数】!H1525</f>
        <v>0</v>
      </c>
      <c r="F1550" s="67">
        <f>詳細表【係数】!I1525</f>
        <v>0</v>
      </c>
      <c r="G1550" s="67">
        <f>詳細表【係数】!AA1525</f>
        <v>0</v>
      </c>
      <c r="H1550" s="67">
        <f>詳細表【係数】!AE1525</f>
        <v>0</v>
      </c>
      <c r="I1550" s="67">
        <f>詳細表【係数】!M1525</f>
        <v>1.3125030154405934E-2</v>
      </c>
      <c r="J1550" s="67">
        <f>詳細表【係数】!N1525</f>
        <v>9.5161872164093962E-3</v>
      </c>
      <c r="K1550" s="67">
        <f>詳細表【係数】!O1525</f>
        <v>4.7746004434667351E-3</v>
      </c>
      <c r="L1550" s="67">
        <f>詳細表【係数】!AB1525</f>
        <v>2.2649463690970888E-9</v>
      </c>
      <c r="M1550" s="67">
        <f>詳細表【係数】!AF1525</f>
        <v>2.0612961398710112E-9</v>
      </c>
      <c r="N1550" s="67">
        <f>詳細表【係数】!U1525</f>
        <v>2.0479869973732681E-3</v>
      </c>
      <c r="O1550" s="67">
        <f>詳細表【係数】!V1525</f>
        <v>1.4848748882480775E-3</v>
      </c>
      <c r="P1550" s="67">
        <f>詳細表【係数】!W1525</f>
        <v>7.4501311698625206E-4</v>
      </c>
      <c r="Q1550" s="67">
        <f>詳細表【係数】!AC1525</f>
        <v>3.5341486145854758E-10</v>
      </c>
      <c r="R1550" s="67">
        <f>詳細表【係数】!AG1525</f>
        <v>3.2163794235355912E-10</v>
      </c>
      <c r="S1550" s="67">
        <f t="shared" si="131"/>
        <v>1.5173017151779201E-2</v>
      </c>
      <c r="T1550" s="67">
        <f t="shared" si="132"/>
        <v>1.1001062104657474E-2</v>
      </c>
      <c r="U1550" s="67">
        <f t="shared" si="133"/>
        <v>5.5196135604529874E-3</v>
      </c>
      <c r="V1550" s="67">
        <f t="shared" si="134"/>
        <v>2.6183612305556366E-9</v>
      </c>
      <c r="W1550" s="67">
        <f t="shared" si="135"/>
        <v>2.3829340822245705E-9</v>
      </c>
    </row>
    <row r="1551" spans="2:23" x14ac:dyDescent="0.15">
      <c r="B1551" s="162" t="s">
        <v>134</v>
      </c>
      <c r="C1551" s="116" t="s">
        <v>998</v>
      </c>
      <c r="D1551" s="46">
        <f>詳細表【係数】!G1526</f>
        <v>0</v>
      </c>
      <c r="E1551" s="46">
        <f>詳細表【係数】!H1526</f>
        <v>0</v>
      </c>
      <c r="F1551" s="46">
        <f>詳細表【係数】!I1526</f>
        <v>0</v>
      </c>
      <c r="G1551" s="46">
        <f>詳細表【係数】!AA1526</f>
        <v>0</v>
      </c>
      <c r="H1551" s="46">
        <f>詳細表【係数】!AE1526</f>
        <v>0</v>
      </c>
      <c r="I1551" s="46">
        <f>詳細表【係数】!M1526</f>
        <v>0</v>
      </c>
      <c r="J1551" s="46">
        <f>詳細表【係数】!N1526</f>
        <v>0</v>
      </c>
      <c r="K1551" s="46">
        <f>詳細表【係数】!O1526</f>
        <v>0</v>
      </c>
      <c r="L1551" s="46">
        <f>詳細表【係数】!AB1526</f>
        <v>0</v>
      </c>
      <c r="M1551" s="46">
        <f>詳細表【係数】!AF1526</f>
        <v>0</v>
      </c>
      <c r="N1551" s="46">
        <f>詳細表【係数】!U1526</f>
        <v>1.8742690996146678E-4</v>
      </c>
      <c r="O1551" s="46">
        <f>詳細表【係数】!V1526</f>
        <v>9.0643905471526486E-5</v>
      </c>
      <c r="P1551" s="46">
        <f>詳細表【係数】!W1526</f>
        <v>5.2395293913398545E-5</v>
      </c>
      <c r="Q1551" s="46">
        <f>詳細表【係数】!AC1526</f>
        <v>2.0282888983098542E-11</v>
      </c>
      <c r="R1551" s="46">
        <f>詳細表【係数】!AG1526</f>
        <v>1.9885185277547592E-11</v>
      </c>
      <c r="S1551" s="46">
        <f t="shared" si="131"/>
        <v>1.8742690996146678E-4</v>
      </c>
      <c r="T1551" s="46">
        <f t="shared" si="132"/>
        <v>9.0643905471526486E-5</v>
      </c>
      <c r="U1551" s="46">
        <f t="shared" si="133"/>
        <v>5.2395293913398545E-5</v>
      </c>
      <c r="V1551" s="46">
        <f t="shared" si="134"/>
        <v>2.0282888983098542E-11</v>
      </c>
      <c r="W1551" s="46">
        <f t="shared" si="135"/>
        <v>1.9885185277547592E-11</v>
      </c>
    </row>
    <row r="1552" spans="2:23" x14ac:dyDescent="0.15">
      <c r="B1552" s="155" t="s">
        <v>135</v>
      </c>
      <c r="C1552" s="41" t="s">
        <v>999</v>
      </c>
      <c r="D1552" s="46">
        <f>詳細表【係数】!G1527</f>
        <v>0</v>
      </c>
      <c r="E1552" s="46">
        <f>詳細表【係数】!H1527</f>
        <v>0</v>
      </c>
      <c r="F1552" s="46">
        <f>詳細表【係数】!I1527</f>
        <v>0</v>
      </c>
      <c r="G1552" s="46">
        <f>詳細表【係数】!AA1527</f>
        <v>0</v>
      </c>
      <c r="H1552" s="46">
        <f>詳細表【係数】!AE1527</f>
        <v>0</v>
      </c>
      <c r="I1552" s="46">
        <f>詳細表【係数】!M1527</f>
        <v>1.6613699912568309E-4</v>
      </c>
      <c r="J1552" s="46">
        <f>詳細表【係数】!N1527</f>
        <v>6.7041022351508865E-5</v>
      </c>
      <c r="K1552" s="46">
        <f>詳細表【係数】!O1527</f>
        <v>5.0833112431753062E-5</v>
      </c>
      <c r="L1552" s="46">
        <f>詳細表【係数】!AB1527</f>
        <v>3.2259244787731939E-11</v>
      </c>
      <c r="M1552" s="46">
        <f>詳細表【係数】!AF1527</f>
        <v>2.9783252277680967E-11</v>
      </c>
      <c r="N1552" s="46">
        <f>詳細表【係数】!U1527</f>
        <v>1.2493734239812881E-2</v>
      </c>
      <c r="O1552" s="46">
        <f>詳細表【係数】!V1527</f>
        <v>5.0415784613484305E-3</v>
      </c>
      <c r="P1552" s="46">
        <f>詳細表【係数】!W1527</f>
        <v>3.8227210112564973E-3</v>
      </c>
      <c r="Q1552" s="46">
        <f>詳細表【係数】!AC1527</f>
        <v>2.4259402377317052E-9</v>
      </c>
      <c r="R1552" s="46">
        <f>詳細表【係数】!AG1527</f>
        <v>2.2397421448135699E-9</v>
      </c>
      <c r="S1552" s="46">
        <f t="shared" si="131"/>
        <v>1.2659871238938563E-2</v>
      </c>
      <c r="T1552" s="46">
        <f t="shared" si="132"/>
        <v>5.1086194836999395E-3</v>
      </c>
      <c r="U1552" s="46">
        <f t="shared" si="133"/>
        <v>3.8735541236882506E-3</v>
      </c>
      <c r="V1552" s="46">
        <f t="shared" si="134"/>
        <v>2.4581994825194373E-9</v>
      </c>
      <c r="W1552" s="46">
        <f t="shared" si="135"/>
        <v>2.2695253970912507E-9</v>
      </c>
    </row>
    <row r="1553" spans="2:23" x14ac:dyDescent="0.15">
      <c r="B1553" s="155" t="s">
        <v>136</v>
      </c>
      <c r="C1553" s="41" t="s">
        <v>1000</v>
      </c>
      <c r="D1553" s="46">
        <f>詳細表【係数】!G1528</f>
        <v>0.12530120481927712</v>
      </c>
      <c r="E1553" s="46">
        <f>詳細表【係数】!H1528</f>
        <v>8.581428565761233E-2</v>
      </c>
      <c r="F1553" s="46">
        <f>詳細表【係数】!I1528</f>
        <v>3.7141554562008322E-2</v>
      </c>
      <c r="G1553" s="46">
        <f>詳細表【係数】!AA1528</f>
        <v>1.8095853945912064E-8</v>
      </c>
      <c r="H1553" s="46">
        <f>詳細表【係数】!AE1528</f>
        <v>1.3590456657052974E-8</v>
      </c>
      <c r="I1553" s="46">
        <f>詳細表【係数】!M1528</f>
        <v>2.5095104733261061E-3</v>
      </c>
      <c r="J1553" s="46">
        <f>詳細表【係数】!N1528</f>
        <v>1.7186734072460038E-3</v>
      </c>
      <c r="K1553" s="46">
        <f>詳細表【係数】!O1528</f>
        <v>7.4386451673314911E-4</v>
      </c>
      <c r="L1553" s="46">
        <f>詳細表【係数】!AB1528</f>
        <v>3.6242057741219298E-10</v>
      </c>
      <c r="M1553" s="46">
        <f>詳細表【係数】!AF1528</f>
        <v>2.7218727359684539E-10</v>
      </c>
      <c r="N1553" s="46">
        <f>詳細表【係数】!U1528</f>
        <v>3.4187067387148359E-3</v>
      </c>
      <c r="O1553" s="46">
        <f>詳細表【係数】!V1528</f>
        <v>2.3413492079251315E-3</v>
      </c>
      <c r="P1553" s="46">
        <f>詳細表【係数】!W1528</f>
        <v>1.0133668151924092E-3</v>
      </c>
      <c r="Q1553" s="46">
        <f>詳細表【係数】!AC1528</f>
        <v>4.9372564227867199E-10</v>
      </c>
      <c r="R1553" s="46">
        <f>詳細表【係数】!AG1528</f>
        <v>3.708007901655143E-10</v>
      </c>
      <c r="S1553" s="46">
        <f t="shared" si="131"/>
        <v>0.13122942203131804</v>
      </c>
      <c r="T1553" s="46">
        <f t="shared" si="132"/>
        <v>8.9874308272783462E-2</v>
      </c>
      <c r="U1553" s="46">
        <f t="shared" si="133"/>
        <v>3.8898785893933877E-2</v>
      </c>
      <c r="V1553" s="46">
        <f t="shared" si="134"/>
        <v>1.8952000165602932E-8</v>
      </c>
      <c r="W1553" s="46">
        <f t="shared" si="135"/>
        <v>1.4233444720815334E-8</v>
      </c>
    </row>
    <row r="1554" spans="2:23" x14ac:dyDescent="0.15">
      <c r="B1554" s="155" t="s">
        <v>137</v>
      </c>
      <c r="C1554" s="41" t="s">
        <v>1001</v>
      </c>
      <c r="D1554" s="46">
        <f>詳細表【係数】!G1529</f>
        <v>0.61445783132530118</v>
      </c>
      <c r="E1554" s="46">
        <f>詳細表【係数】!H1529</f>
        <v>0.43136258483482215</v>
      </c>
      <c r="F1554" s="46">
        <f>詳細表【係数】!I1529</f>
        <v>0.18186904124961484</v>
      </c>
      <c r="G1554" s="46">
        <f>詳細表【係数】!AA1529</f>
        <v>5.3504768533352136E-8</v>
      </c>
      <c r="H1554" s="46">
        <f>詳細表【係数】!AE1529</f>
        <v>4.8970024390729988E-8</v>
      </c>
      <c r="I1554" s="46">
        <f>詳細表【係数】!M1529</f>
        <v>5.5603513476707896E-3</v>
      </c>
      <c r="J1554" s="46">
        <f>詳細表【係数】!N1529</f>
        <v>3.9034859800676056E-3</v>
      </c>
      <c r="K1554" s="46">
        <f>詳細表【係数】!O1529</f>
        <v>1.645769192054645E-3</v>
      </c>
      <c r="L1554" s="46">
        <f>詳細表【係数】!AB1529</f>
        <v>4.8417531139534851E-10</v>
      </c>
      <c r="M1554" s="46">
        <f>詳細表【係数】!AF1529</f>
        <v>4.4313950809150503E-10</v>
      </c>
      <c r="N1554" s="46">
        <f>詳細表【係数】!U1529</f>
        <v>5.1731125704815133E-3</v>
      </c>
      <c r="O1554" s="46">
        <f>詳細表【係数】!V1529</f>
        <v>3.6316360477193451E-3</v>
      </c>
      <c r="P1554" s="46">
        <f>詳細表【係数】!W1529</f>
        <v>1.5311531166273271E-3</v>
      </c>
      <c r="Q1554" s="46">
        <f>詳細表【係数】!AC1529</f>
        <v>4.5045595738213286E-10</v>
      </c>
      <c r="R1554" s="46">
        <f>詳細表【係数】!AG1529</f>
        <v>4.1227800483245385E-10</v>
      </c>
      <c r="S1554" s="46">
        <f t="shared" si="131"/>
        <v>0.6251912952434534</v>
      </c>
      <c r="T1554" s="46">
        <f t="shared" si="132"/>
        <v>0.43889770686260909</v>
      </c>
      <c r="U1554" s="46">
        <f t="shared" si="133"/>
        <v>0.18504596355829681</v>
      </c>
      <c r="V1554" s="46">
        <f t="shared" si="134"/>
        <v>5.443939980212962E-8</v>
      </c>
      <c r="W1554" s="46">
        <f t="shared" si="135"/>
        <v>4.9825441903653946E-8</v>
      </c>
    </row>
    <row r="1555" spans="2:23" x14ac:dyDescent="0.15">
      <c r="B1555" s="163" t="s">
        <v>138</v>
      </c>
      <c r="C1555" s="62" t="s">
        <v>204</v>
      </c>
      <c r="D1555" s="67">
        <f>詳細表【係数】!G1530</f>
        <v>3.8554216867469883E-2</v>
      </c>
      <c r="E1555" s="67">
        <f>詳細表【係数】!H1530</f>
        <v>2.8181703806375951E-2</v>
      </c>
      <c r="F1555" s="67">
        <f>詳細表【係数】!I1530</f>
        <v>1.3306706471905322E-2</v>
      </c>
      <c r="G1555" s="67">
        <f>詳細表【係数】!AA1530</f>
        <v>6.5529374133702959E-9</v>
      </c>
      <c r="H1555" s="67">
        <f>詳細表【係数】!AE1530</f>
        <v>4.2243309521270924E-9</v>
      </c>
      <c r="I1555" s="67">
        <f>詳細表【係数】!M1530</f>
        <v>1.7298322109162508E-3</v>
      </c>
      <c r="J1555" s="67">
        <f>詳細表【係数】!N1530</f>
        <v>1.2644432428843529E-3</v>
      </c>
      <c r="K1555" s="67">
        <f>詳細表【係数】!O1530</f>
        <v>5.970389582917793E-4</v>
      </c>
      <c r="L1555" s="67">
        <f>詳細表【係数】!AB1530</f>
        <v>2.9401406991955967E-10</v>
      </c>
      <c r="M1555" s="67">
        <f>詳細表【係数】!AF1530</f>
        <v>1.8953526603014894E-10</v>
      </c>
      <c r="N1555" s="67">
        <f>詳細表【係数】!U1530</f>
        <v>4.3524105348823512E-3</v>
      </c>
      <c r="O1555" s="67">
        <f>詳細表【係数】!V1530</f>
        <v>3.1814508114493103E-3</v>
      </c>
      <c r="P1555" s="67">
        <f>詳細表【係数】!W1530</f>
        <v>1.5022027196660481E-3</v>
      </c>
      <c r="Q1555" s="67">
        <f>詳細表【係数】!AC1530</f>
        <v>7.3976535252729339E-10</v>
      </c>
      <c r="R1555" s="67">
        <f>詳細表【係数】!AG1530</f>
        <v>4.7688745960187709E-10</v>
      </c>
      <c r="S1555" s="67">
        <f t="shared" si="131"/>
        <v>4.4636459613268481E-2</v>
      </c>
      <c r="T1555" s="67">
        <f t="shared" si="132"/>
        <v>3.2627597860709616E-2</v>
      </c>
      <c r="U1555" s="67">
        <f t="shared" si="133"/>
        <v>1.5405948149863149E-2</v>
      </c>
      <c r="V1555" s="67">
        <f t="shared" si="134"/>
        <v>7.5867168358171499E-9</v>
      </c>
      <c r="W1555" s="67">
        <f t="shared" si="135"/>
        <v>4.8907536777591191E-9</v>
      </c>
    </row>
    <row r="1556" spans="2:23" x14ac:dyDescent="0.15">
      <c r="B1556" s="155" t="s">
        <v>139</v>
      </c>
      <c r="C1556" s="41" t="s">
        <v>1002</v>
      </c>
      <c r="D1556" s="46">
        <f>詳細表【係数】!G1531</f>
        <v>0</v>
      </c>
      <c r="E1556" s="46">
        <f>詳細表【係数】!H1531</f>
        <v>0</v>
      </c>
      <c r="F1556" s="46">
        <f>詳細表【係数】!I1531</f>
        <v>0</v>
      </c>
      <c r="G1556" s="46">
        <f>詳細表【係数】!AA1531</f>
        <v>0</v>
      </c>
      <c r="H1556" s="46">
        <f>詳細表【係数】!AE1531</f>
        <v>0</v>
      </c>
      <c r="I1556" s="46">
        <f>詳細表【係数】!M1531</f>
        <v>2.5589214150118595E-3</v>
      </c>
      <c r="J1556" s="46">
        <f>詳細表【係数】!N1531</f>
        <v>0</v>
      </c>
      <c r="K1556" s="46">
        <f>詳細表【係数】!O1531</f>
        <v>0</v>
      </c>
      <c r="L1556" s="46">
        <f>詳細表【係数】!AB1531</f>
        <v>0</v>
      </c>
      <c r="M1556" s="46">
        <f>詳細表【係数】!AF1531</f>
        <v>0</v>
      </c>
      <c r="N1556" s="46">
        <f>詳細表【係数】!U1531</f>
        <v>1.8314529490445796E-4</v>
      </c>
      <c r="O1556" s="46">
        <f>詳細表【係数】!V1531</f>
        <v>0</v>
      </c>
      <c r="P1556" s="46">
        <f>詳細表【係数】!W1531</f>
        <v>0</v>
      </c>
      <c r="Q1556" s="46">
        <f>詳細表【係数】!AC1531</f>
        <v>0</v>
      </c>
      <c r="R1556" s="46">
        <f>詳細表【係数】!AG1531</f>
        <v>0</v>
      </c>
      <c r="S1556" s="46">
        <f t="shared" si="131"/>
        <v>2.7420667099163176E-3</v>
      </c>
      <c r="T1556" s="46">
        <f t="shared" si="132"/>
        <v>0</v>
      </c>
      <c r="U1556" s="46">
        <f t="shared" si="133"/>
        <v>0</v>
      </c>
      <c r="V1556" s="46">
        <f t="shared" si="134"/>
        <v>0</v>
      </c>
      <c r="W1556" s="46">
        <f t="shared" si="135"/>
        <v>0</v>
      </c>
    </row>
    <row r="1557" spans="2:23" x14ac:dyDescent="0.15">
      <c r="B1557" s="155" t="s">
        <v>140</v>
      </c>
      <c r="C1557" s="41" t="s">
        <v>1003</v>
      </c>
      <c r="D1557" s="91">
        <f>詳細表【係数】!G1532</f>
        <v>0</v>
      </c>
      <c r="E1557" s="91">
        <f>詳細表【係数】!H1532</f>
        <v>0</v>
      </c>
      <c r="F1557" s="91">
        <f>詳細表【係数】!I1532</f>
        <v>0</v>
      </c>
      <c r="G1557" s="91">
        <f>詳細表【係数】!AA1532</f>
        <v>0</v>
      </c>
      <c r="H1557" s="91">
        <f>詳細表【係数】!AE1532</f>
        <v>0</v>
      </c>
      <c r="I1557" s="91">
        <f>詳細表【係数】!M1532</f>
        <v>2.8136018502764857E-3</v>
      </c>
      <c r="J1557" s="91">
        <f>詳細表【係数】!N1532</f>
        <v>1.157608617965925E-3</v>
      </c>
      <c r="K1557" s="91">
        <f>詳細表【係数】!O1532</f>
        <v>3.0121949225531709E-5</v>
      </c>
      <c r="L1557" s="91">
        <f>詳細表【係数】!AB1532</f>
        <v>9.5996651251570036E-12</v>
      </c>
      <c r="M1557" s="91">
        <f>詳細表【係数】!AF1532</f>
        <v>9.5996651251570036E-12</v>
      </c>
      <c r="N1557" s="91">
        <f>詳細表【係数】!U1532</f>
        <v>3.252077923184025E-4</v>
      </c>
      <c r="O1557" s="91">
        <f>詳細表【係数】!V1532</f>
        <v>1.3380121390681534E-4</v>
      </c>
      <c r="P1557" s="91">
        <f>詳細表【係数】!W1532</f>
        <v>3.481620047626697E-6</v>
      </c>
      <c r="Q1557" s="91">
        <f>詳細表【係数】!AC1532</f>
        <v>1.1095691815959994E-12</v>
      </c>
      <c r="R1557" s="91">
        <f>詳細表【係数】!AG1532</f>
        <v>1.1095691815959994E-12</v>
      </c>
      <c r="S1557" s="91">
        <f t="shared" si="131"/>
        <v>3.1388096425948881E-3</v>
      </c>
      <c r="T1557" s="91">
        <f t="shared" si="132"/>
        <v>1.2914098318727403E-3</v>
      </c>
      <c r="U1557" s="91">
        <f t="shared" si="133"/>
        <v>3.3603569273158408E-5</v>
      </c>
      <c r="V1557" s="91">
        <f t="shared" si="134"/>
        <v>1.0709234306753002E-11</v>
      </c>
      <c r="W1557" s="91">
        <f t="shared" si="135"/>
        <v>1.0709234306753002E-11</v>
      </c>
    </row>
    <row r="1558" spans="2:23" x14ac:dyDescent="0.15">
      <c r="B1558" s="160"/>
      <c r="C1558" s="353" t="s">
        <v>272</v>
      </c>
      <c r="D1558" s="138">
        <f t="shared" ref="D1558:W1558" si="136">SUM(D1451:D1557)</f>
        <v>0.99553050592868009</v>
      </c>
      <c r="E1558" s="138">
        <f t="shared" si="136"/>
        <v>0.70210933566416689</v>
      </c>
      <c r="F1558" s="138">
        <f t="shared" si="136"/>
        <v>0.33160388311362254</v>
      </c>
      <c r="G1558" s="138">
        <f t="shared" si="136"/>
        <v>9.93556187396104E-8</v>
      </c>
      <c r="H1558" s="138">
        <f t="shared" si="136"/>
        <v>8.3984559161312034E-8</v>
      </c>
      <c r="I1558" s="138">
        <f t="shared" si="136"/>
        <v>0.1478075268910605</v>
      </c>
      <c r="J1558" s="138">
        <f t="shared" si="136"/>
        <v>7.0895544850785197E-2</v>
      </c>
      <c r="K1558" s="138">
        <f t="shared" si="136"/>
        <v>3.3097700189976077E-2</v>
      </c>
      <c r="L1558" s="138">
        <f t="shared" si="136"/>
        <v>8.852693962637605E-9</v>
      </c>
      <c r="M1558" s="138">
        <f t="shared" si="136"/>
        <v>7.987604407870888E-9</v>
      </c>
      <c r="N1558" s="138">
        <f t="shared" si="136"/>
        <v>0.10456636533917782</v>
      </c>
      <c r="O1558" s="138">
        <f t="shared" si="136"/>
        <v>6.2605564348409526E-2</v>
      </c>
      <c r="P1558" s="138">
        <f t="shared" si="136"/>
        <v>3.2999106761798007E-2</v>
      </c>
      <c r="Q1558" s="138">
        <f t="shared" si="136"/>
        <v>9.9222865687754736E-9</v>
      </c>
      <c r="R1558" s="138">
        <f t="shared" si="136"/>
        <v>8.8638808494631582E-9</v>
      </c>
      <c r="S1558" s="138">
        <f t="shared" si="136"/>
        <v>1.2479043981589182</v>
      </c>
      <c r="T1558" s="138">
        <f t="shared" si="136"/>
        <v>0.83561044486336145</v>
      </c>
      <c r="U1558" s="138">
        <f t="shared" si="136"/>
        <v>0.3977006900653966</v>
      </c>
      <c r="V1558" s="138">
        <f t="shared" si="136"/>
        <v>1.1813059927102349E-7</v>
      </c>
      <c r="W1558" s="138">
        <f t="shared" si="136"/>
        <v>1.0083604441864608E-7</v>
      </c>
    </row>
    <row r="1559" spans="2:23" x14ac:dyDescent="0.15">
      <c r="B1559" s="354" t="s">
        <v>287</v>
      </c>
    </row>
  </sheetData>
  <mergeCells count="286">
    <mergeCell ref="B1326:B1330"/>
    <mergeCell ref="C1326:C1330"/>
    <mergeCell ref="D1328:D1330"/>
    <mergeCell ref="E1328:E1330"/>
    <mergeCell ref="F1328:F1330"/>
    <mergeCell ref="G1328:G1330"/>
    <mergeCell ref="B1446:B1450"/>
    <mergeCell ref="C1446:C1450"/>
    <mergeCell ref="D1448:D1450"/>
    <mergeCell ref="E1448:E1450"/>
    <mergeCell ref="F1448:F1450"/>
    <mergeCell ref="G1448:G1450"/>
    <mergeCell ref="H1448:H1450"/>
    <mergeCell ref="I1448:I1450"/>
    <mergeCell ref="J1448:J1450"/>
    <mergeCell ref="V1088:V1090"/>
    <mergeCell ref="W1088:W1090"/>
    <mergeCell ref="T1448:T1450"/>
    <mergeCell ref="S1208:S1210"/>
    <mergeCell ref="O1448:O1450"/>
    <mergeCell ref="P1448:P1450"/>
    <mergeCell ref="Q1448:Q1450"/>
    <mergeCell ref="R1448:R1450"/>
    <mergeCell ref="W1328:W1330"/>
    <mergeCell ref="R1208:R1210"/>
    <mergeCell ref="U1448:U1450"/>
    <mergeCell ref="V1448:V1450"/>
    <mergeCell ref="W1448:W1450"/>
    <mergeCell ref="O1328:O1330"/>
    <mergeCell ref="P1328:P1330"/>
    <mergeCell ref="Q1328:Q1330"/>
    <mergeCell ref="R1328:R1330"/>
    <mergeCell ref="S1328:S1330"/>
    <mergeCell ref="S1448:S1450"/>
    <mergeCell ref="N1448:N1450"/>
    <mergeCell ref="U1208:U1210"/>
    <mergeCell ref="V1208:V1210"/>
    <mergeCell ref="W1208:W1210"/>
    <mergeCell ref="U1328:U1330"/>
    <mergeCell ref="V1328:V1330"/>
    <mergeCell ref="H1328:H1330"/>
    <mergeCell ref="I1328:I1330"/>
    <mergeCell ref="J1328:J1330"/>
    <mergeCell ref="K1328:K1330"/>
    <mergeCell ref="L1328:L1330"/>
    <mergeCell ref="M1328:M1330"/>
    <mergeCell ref="N1328:N1330"/>
    <mergeCell ref="P1208:P1210"/>
    <mergeCell ref="Q1208:Q1210"/>
    <mergeCell ref="K1448:K1450"/>
    <mergeCell ref="L1448:L1450"/>
    <mergeCell ref="M1448:M1450"/>
    <mergeCell ref="K1088:K1090"/>
    <mergeCell ref="T1208:T1210"/>
    <mergeCell ref="T1328:T1330"/>
    <mergeCell ref="K1208:K1210"/>
    <mergeCell ref="L1208:L1210"/>
    <mergeCell ref="M1208:M1210"/>
    <mergeCell ref="N1208:N1210"/>
    <mergeCell ref="O1208:O1210"/>
    <mergeCell ref="Q1088:Q1090"/>
    <mergeCell ref="R1088:R1090"/>
    <mergeCell ref="S1088:S1090"/>
    <mergeCell ref="T1088:T1090"/>
    <mergeCell ref="B1206:B1210"/>
    <mergeCell ref="C1206:C1210"/>
    <mergeCell ref="D1208:D1210"/>
    <mergeCell ref="E1208:E1210"/>
    <mergeCell ref="F1208:F1210"/>
    <mergeCell ref="G1208:G1210"/>
    <mergeCell ref="H1208:H1210"/>
    <mergeCell ref="I1208:I1210"/>
    <mergeCell ref="J1208:J1210"/>
    <mergeCell ref="B1086:B1090"/>
    <mergeCell ref="C1086:C1090"/>
    <mergeCell ref="D1088:D1090"/>
    <mergeCell ref="E1088:E1090"/>
    <mergeCell ref="F1088:F1090"/>
    <mergeCell ref="T968:T970"/>
    <mergeCell ref="U968:U970"/>
    <mergeCell ref="V968:V970"/>
    <mergeCell ref="W968:W970"/>
    <mergeCell ref="N968:N970"/>
    <mergeCell ref="O968:O970"/>
    <mergeCell ref="P968:P970"/>
    <mergeCell ref="Q968:Q970"/>
    <mergeCell ref="R968:R970"/>
    <mergeCell ref="U1088:U1090"/>
    <mergeCell ref="L1088:L1090"/>
    <mergeCell ref="M1088:M1090"/>
    <mergeCell ref="N1088:N1090"/>
    <mergeCell ref="O1088:O1090"/>
    <mergeCell ref="P1088:P1090"/>
    <mergeCell ref="G1088:G1090"/>
    <mergeCell ref="H1088:H1090"/>
    <mergeCell ref="I1088:I1090"/>
    <mergeCell ref="J1088:J1090"/>
    <mergeCell ref="S728:S730"/>
    <mergeCell ref="T728:T730"/>
    <mergeCell ref="T848:T850"/>
    <mergeCell ref="U848:U850"/>
    <mergeCell ref="V848:V850"/>
    <mergeCell ref="W848:W850"/>
    <mergeCell ref="B966:B970"/>
    <mergeCell ref="C966:C970"/>
    <mergeCell ref="D968:D970"/>
    <mergeCell ref="E968:E970"/>
    <mergeCell ref="F968:F970"/>
    <mergeCell ref="G968:G970"/>
    <mergeCell ref="H968:H970"/>
    <mergeCell ref="I968:I970"/>
    <mergeCell ref="J968:J970"/>
    <mergeCell ref="K968:K970"/>
    <mergeCell ref="L968:L970"/>
    <mergeCell ref="M968:M970"/>
    <mergeCell ref="O848:O850"/>
    <mergeCell ref="P848:P850"/>
    <mergeCell ref="Q848:Q850"/>
    <mergeCell ref="R848:R850"/>
    <mergeCell ref="S848:S850"/>
    <mergeCell ref="S968:S970"/>
    <mergeCell ref="T608:T610"/>
    <mergeCell ref="U608:U610"/>
    <mergeCell ref="L608:L610"/>
    <mergeCell ref="M608:M610"/>
    <mergeCell ref="N608:N610"/>
    <mergeCell ref="U728:U730"/>
    <mergeCell ref="V728:V730"/>
    <mergeCell ref="W728:W730"/>
    <mergeCell ref="B846:B850"/>
    <mergeCell ref="C846:C850"/>
    <mergeCell ref="D848:D850"/>
    <mergeCell ref="E848:E850"/>
    <mergeCell ref="F848:F850"/>
    <mergeCell ref="G848:G850"/>
    <mergeCell ref="H848:H850"/>
    <mergeCell ref="I848:I850"/>
    <mergeCell ref="J848:J850"/>
    <mergeCell ref="K848:K850"/>
    <mergeCell ref="L848:L850"/>
    <mergeCell ref="M848:M850"/>
    <mergeCell ref="N848:N850"/>
    <mergeCell ref="P728:P730"/>
    <mergeCell ref="Q728:Q730"/>
    <mergeCell ref="R728:R730"/>
    <mergeCell ref="B606:B610"/>
    <mergeCell ref="C606:C610"/>
    <mergeCell ref="D608:D610"/>
    <mergeCell ref="E608:E610"/>
    <mergeCell ref="F608:F610"/>
    <mergeCell ref="V608:V610"/>
    <mergeCell ref="W608:W610"/>
    <mergeCell ref="B726:B730"/>
    <mergeCell ref="C726:C730"/>
    <mergeCell ref="D728:D730"/>
    <mergeCell ref="E728:E730"/>
    <mergeCell ref="F728:F730"/>
    <mergeCell ref="G728:G730"/>
    <mergeCell ref="H728:H730"/>
    <mergeCell ref="I728:I730"/>
    <mergeCell ref="J728:J730"/>
    <mergeCell ref="K728:K730"/>
    <mergeCell ref="L728:L730"/>
    <mergeCell ref="M728:M730"/>
    <mergeCell ref="N728:N730"/>
    <mergeCell ref="O728:O730"/>
    <mergeCell ref="Q608:Q610"/>
    <mergeCell ref="R608:R610"/>
    <mergeCell ref="S608:S610"/>
    <mergeCell ref="O488:O490"/>
    <mergeCell ref="P488:P490"/>
    <mergeCell ref="Q488:Q490"/>
    <mergeCell ref="R488:R490"/>
    <mergeCell ref="O608:O610"/>
    <mergeCell ref="P608:P610"/>
    <mergeCell ref="G608:G610"/>
    <mergeCell ref="H608:H610"/>
    <mergeCell ref="I608:I610"/>
    <mergeCell ref="J608:J610"/>
    <mergeCell ref="K608:K610"/>
    <mergeCell ref="W368:W370"/>
    <mergeCell ref="B486:B490"/>
    <mergeCell ref="C486:C490"/>
    <mergeCell ref="D488:D490"/>
    <mergeCell ref="E488:E490"/>
    <mergeCell ref="F488:F490"/>
    <mergeCell ref="G488:G490"/>
    <mergeCell ref="H488:H490"/>
    <mergeCell ref="I488:I490"/>
    <mergeCell ref="J488:J490"/>
    <mergeCell ref="K488:K490"/>
    <mergeCell ref="L488:L490"/>
    <mergeCell ref="M488:M490"/>
    <mergeCell ref="O368:O370"/>
    <mergeCell ref="P368:P370"/>
    <mergeCell ref="Q368:Q370"/>
    <mergeCell ref="R368:R370"/>
    <mergeCell ref="S368:S370"/>
    <mergeCell ref="S488:S490"/>
    <mergeCell ref="T488:T490"/>
    <mergeCell ref="U488:U490"/>
    <mergeCell ref="V488:V490"/>
    <mergeCell ref="W488:W490"/>
    <mergeCell ref="N488:N490"/>
    <mergeCell ref="U248:U250"/>
    <mergeCell ref="V248:V250"/>
    <mergeCell ref="W248:W250"/>
    <mergeCell ref="B366:B370"/>
    <mergeCell ref="C366:C370"/>
    <mergeCell ref="D368:D370"/>
    <mergeCell ref="E368:E370"/>
    <mergeCell ref="F368:F370"/>
    <mergeCell ref="G368:G370"/>
    <mergeCell ref="H368:H370"/>
    <mergeCell ref="I368:I370"/>
    <mergeCell ref="J368:J370"/>
    <mergeCell ref="K368:K370"/>
    <mergeCell ref="L368:L370"/>
    <mergeCell ref="M368:M370"/>
    <mergeCell ref="N368:N370"/>
    <mergeCell ref="P248:P250"/>
    <mergeCell ref="Q248:Q250"/>
    <mergeCell ref="R248:R250"/>
    <mergeCell ref="S248:S250"/>
    <mergeCell ref="T248:T250"/>
    <mergeCell ref="T368:T370"/>
    <mergeCell ref="U368:U370"/>
    <mergeCell ref="V368:V370"/>
    <mergeCell ref="V128:V130"/>
    <mergeCell ref="W128:W130"/>
    <mergeCell ref="B246:B250"/>
    <mergeCell ref="C246:C250"/>
    <mergeCell ref="D248:D250"/>
    <mergeCell ref="E248:E250"/>
    <mergeCell ref="F248:F250"/>
    <mergeCell ref="G248:G250"/>
    <mergeCell ref="H248:H250"/>
    <mergeCell ref="I248:I250"/>
    <mergeCell ref="J248:J250"/>
    <mergeCell ref="K248:K250"/>
    <mergeCell ref="L248:L250"/>
    <mergeCell ref="M248:M250"/>
    <mergeCell ref="N248:N250"/>
    <mergeCell ref="O248:O250"/>
    <mergeCell ref="Q128:Q130"/>
    <mergeCell ref="R128:R130"/>
    <mergeCell ref="S128:S130"/>
    <mergeCell ref="T128:T130"/>
    <mergeCell ref="U128:U130"/>
    <mergeCell ref="L128:L130"/>
    <mergeCell ref="M128:M130"/>
    <mergeCell ref="N128:N130"/>
    <mergeCell ref="O128:O130"/>
    <mergeCell ref="P128:P130"/>
    <mergeCell ref="G128:G130"/>
    <mergeCell ref="H128:H130"/>
    <mergeCell ref="I128:I130"/>
    <mergeCell ref="J128:J130"/>
    <mergeCell ref="K128:K130"/>
    <mergeCell ref="B126:B130"/>
    <mergeCell ref="C126:C130"/>
    <mergeCell ref="D128:D130"/>
    <mergeCell ref="E128:E130"/>
    <mergeCell ref="F128:F130"/>
    <mergeCell ref="M8:M10"/>
    <mergeCell ref="B6:B10"/>
    <mergeCell ref="C6:C10"/>
    <mergeCell ref="D8:D10"/>
    <mergeCell ref="E8:E10"/>
    <mergeCell ref="F8:F10"/>
    <mergeCell ref="G8:G10"/>
    <mergeCell ref="H8:H10"/>
    <mergeCell ref="I8:I10"/>
    <mergeCell ref="J8:J10"/>
    <mergeCell ref="K8:K10"/>
    <mergeCell ref="L8:L10"/>
    <mergeCell ref="T8:T10"/>
    <mergeCell ref="U8:U10"/>
    <mergeCell ref="V8:V10"/>
    <mergeCell ref="W8:W10"/>
    <mergeCell ref="N8:N10"/>
    <mergeCell ref="O8:O10"/>
    <mergeCell ref="P8:P10"/>
    <mergeCell ref="Q8:Q10"/>
    <mergeCell ref="R8:R10"/>
    <mergeCell ref="S8:S10"/>
  </mergeCells>
  <phoneticPr fontId="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4:L66"/>
  <sheetViews>
    <sheetView showGridLines="0" workbookViewId="0"/>
  </sheetViews>
  <sheetFormatPr defaultColWidth="8.75" defaultRowHeight="18.75" x14ac:dyDescent="0.15"/>
  <cols>
    <col min="1" max="1" width="1.625" style="2" customWidth="1"/>
    <col min="2" max="2" width="5.625" style="2" customWidth="1"/>
    <col min="3" max="3" width="35.375" style="2" bestFit="1" customWidth="1"/>
    <col min="4" max="4" width="33.125" style="2" bestFit="1" customWidth="1"/>
    <col min="5" max="12" width="18.625" style="2" customWidth="1"/>
    <col min="13" max="16384" width="8.75" style="2"/>
  </cols>
  <sheetData>
    <row r="4" spans="2:12" x14ac:dyDescent="0.15">
      <c r="E4" s="10" t="str">
        <f>入力表1【予測】!E41</f>
        <v>（単位：千円)</v>
      </c>
      <c r="H4" s="10" t="str">
        <f>入力表1【予測】!E41</f>
        <v>（単位：千円)</v>
      </c>
      <c r="I4" s="10" t="str">
        <f>入力表1【予測】!E41</f>
        <v>（単位：千円)</v>
      </c>
      <c r="J4" s="10" t="str">
        <f>入力表1【予測】!E41</f>
        <v>（単位：千円)</v>
      </c>
      <c r="L4" s="10" t="str">
        <f>入力表1【予測】!E41</f>
        <v>（単位：千円)</v>
      </c>
    </row>
    <row r="5" spans="2:12" ht="17.45" customHeight="1" x14ac:dyDescent="0.15">
      <c r="B5" s="460" t="s">
        <v>33</v>
      </c>
      <c r="C5" s="460" t="s">
        <v>401</v>
      </c>
      <c r="D5" s="460" t="s">
        <v>487</v>
      </c>
      <c r="E5" s="463" t="s">
        <v>503</v>
      </c>
      <c r="F5" s="461" t="s">
        <v>483</v>
      </c>
      <c r="G5" s="461" t="s">
        <v>484</v>
      </c>
      <c r="H5" s="461" t="s">
        <v>489</v>
      </c>
      <c r="I5" s="460" t="s">
        <v>490</v>
      </c>
      <c r="J5" s="458" t="s">
        <v>497</v>
      </c>
      <c r="K5" s="461" t="s">
        <v>491</v>
      </c>
      <c r="L5" s="458" t="s">
        <v>8</v>
      </c>
    </row>
    <row r="6" spans="2:12" x14ac:dyDescent="0.15">
      <c r="B6" s="459"/>
      <c r="C6" s="459"/>
      <c r="D6" s="459"/>
      <c r="E6" s="462"/>
      <c r="F6" s="462"/>
      <c r="G6" s="462"/>
      <c r="H6" s="462"/>
      <c r="I6" s="459"/>
      <c r="J6" s="459"/>
      <c r="K6" s="462"/>
      <c r="L6" s="459"/>
    </row>
    <row r="7" spans="2:12" x14ac:dyDescent="0.15">
      <c r="B7" s="39">
        <v>1</v>
      </c>
      <c r="C7" s="40" t="s">
        <v>402</v>
      </c>
      <c r="D7" s="41" t="s">
        <v>190</v>
      </c>
      <c r="E7" s="134">
        <f>IF(COUNT(入力表1【予測】!$D$26:$D$27,入力表1【予測】!$D$37:$D$38,入力表1【予測】!$D$54:$D$55)&gt;2,0,IF(COUNT(入力表1【予測】!$D$26:$D$27)&gt;0,入力表2【予測】!M15,IF(COUNT(入力表1【予測】!$D$37:$D$38)&gt;0,入力表2【予測】!P15,IF(COUNT(入力表1【予測】!$D$54:$D$55)&gt;0,入力表2【予測】!S15,0))))</f>
        <v>0</v>
      </c>
      <c r="F7" s="141">
        <f>VLOOKUP(D7,各種係数!$C$8:$E$114,2,FALSE)</f>
        <v>0</v>
      </c>
      <c r="G7" s="142">
        <f>VLOOKUP(D7,各種係数!$C$8:$E$114,3,FALSE)</f>
        <v>0</v>
      </c>
      <c r="H7" s="46">
        <f>E7*F7</f>
        <v>0</v>
      </c>
      <c r="I7" s="47">
        <f>I$65*G7</f>
        <v>0</v>
      </c>
      <c r="J7" s="47">
        <f>E7+(I7*1/3)</f>
        <v>0</v>
      </c>
      <c r="K7" s="147">
        <f>IF(入力表3【予測】!G14="",入力表3【予測】!F14,入力表3【予測】!G14)</f>
        <v>0.4251686800955784</v>
      </c>
      <c r="L7" s="135">
        <f>J7*K7</f>
        <v>0</v>
      </c>
    </row>
    <row r="8" spans="2:12" x14ac:dyDescent="0.15">
      <c r="B8" s="39">
        <v>2</v>
      </c>
      <c r="C8" s="40" t="s">
        <v>409</v>
      </c>
      <c r="D8" s="41" t="s">
        <v>184</v>
      </c>
      <c r="E8" s="46">
        <f>IF(COUNT(入力表1【予測】!$D$26:$D$27,入力表1【予測】!$D$37:$D$38,入力表1【予測】!$D$54:$D$55)&gt;2,0,IF(COUNT(入力表1【予測】!$D$26:$D$27)&gt;0,入力表2【予測】!M16,IF(COUNT(入力表1【予測】!$D$37:$D$38)&gt;0,入力表2【予測】!P16,IF(COUNT(入力表1【予測】!$D$54:$D$55)&gt;0,入力表2【予測】!S16,0))))</f>
        <v>0</v>
      </c>
      <c r="F8" s="141">
        <f>VLOOKUP(D8,各種係数!$C$8:$E$114,2,FALSE)</f>
        <v>0</v>
      </c>
      <c r="G8" s="142">
        <f>VLOOKUP(D8,各種係数!$C$8:$E$114,3,FALSE)</f>
        <v>7.6895075728465895E-3</v>
      </c>
      <c r="H8" s="46">
        <f t="shared" ref="H8:H60" si="0">E8*F8</f>
        <v>0</v>
      </c>
      <c r="I8" s="47">
        <f>I$65*G8</f>
        <v>0</v>
      </c>
      <c r="J8" s="47">
        <f>E8+(I8*1/2)</f>
        <v>0</v>
      </c>
      <c r="K8" s="147">
        <f>IF(入力表3【予測】!G15="",入力表3【予測】!F15,入力表3【予測】!G15)</f>
        <v>1</v>
      </c>
      <c r="L8" s="135">
        <f t="shared" ref="L8:L60" si="1">J8*K8</f>
        <v>0</v>
      </c>
    </row>
    <row r="9" spans="2:12" x14ac:dyDescent="0.15">
      <c r="B9" s="39">
        <v>3</v>
      </c>
      <c r="C9" s="40" t="s">
        <v>403</v>
      </c>
      <c r="D9" s="41" t="s">
        <v>185</v>
      </c>
      <c r="E9" s="46">
        <f>IF(COUNT(入力表1【予測】!$D$26:$D$27,入力表1【予測】!$D$37:$D$38,入力表1【予測】!$D$54:$D$55)&gt;2,0,IF(COUNT(入力表1【予測】!$D$26:$D$27)&gt;0,入力表2【予測】!M17,IF(COUNT(入力表1【予測】!$D$37:$D$38)&gt;0,入力表2【予測】!P17,IF(COUNT(入力表1【予測】!$D$54:$D$55)&gt;0,入力表2【予測】!S17,0))))</f>
        <v>0</v>
      </c>
      <c r="F9" s="141">
        <f>VLOOKUP(D9,各種係数!$C$8:$E$114,2,FALSE)</f>
        <v>0</v>
      </c>
      <c r="G9" s="142">
        <f>VLOOKUP(D9,各種係数!$C$8:$E$114,3,FALSE)</f>
        <v>0.71690131797459899</v>
      </c>
      <c r="H9" s="46">
        <f t="shared" si="0"/>
        <v>0</v>
      </c>
      <c r="I9" s="47">
        <f>I$65*G9</f>
        <v>0</v>
      </c>
      <c r="J9" s="47">
        <f>E9+(I9*1/3)</f>
        <v>0</v>
      </c>
      <c r="K9" s="147">
        <f>IF(入力表3【予測】!G16="",入力表3【予測】!F16,入力表3【予測】!G16)</f>
        <v>1</v>
      </c>
      <c r="L9" s="135">
        <f t="shared" si="1"/>
        <v>0</v>
      </c>
    </row>
    <row r="10" spans="2:12" x14ac:dyDescent="0.15">
      <c r="B10" s="39">
        <v>4</v>
      </c>
      <c r="C10" s="40" t="s">
        <v>404</v>
      </c>
      <c r="D10" s="41" t="s">
        <v>185</v>
      </c>
      <c r="E10" s="46">
        <f>IF(COUNT(入力表1【予測】!$D$26:$D$27,入力表1【予測】!$D$37:$D$38,入力表1【予測】!$D$54:$D$55)&gt;2,0,IF(COUNT(入力表1【予測】!$D$26:$D$27)&gt;0,入力表2【予測】!M18,IF(COUNT(入力表1【予測】!$D$37:$D$38)&gt;0,入力表2【予測】!P18,IF(COUNT(入力表1【予測】!$D$54:$D$55)&gt;0,入力表2【予測】!S18,0))))</f>
        <v>0</v>
      </c>
      <c r="F10" s="141">
        <f>VLOOKUP(D10,各種係数!$C$8:$E$114,2,FALSE)</f>
        <v>0</v>
      </c>
      <c r="G10" s="142">
        <f>VLOOKUP(D10,各種係数!$C$8:$E$114,3,FALSE)</f>
        <v>0.71690131797459899</v>
      </c>
      <c r="H10" s="46">
        <f t="shared" si="0"/>
        <v>0</v>
      </c>
      <c r="I10" s="47">
        <f>I$65*G10</f>
        <v>0</v>
      </c>
      <c r="J10" s="47">
        <f>E10+(I10*1/3)</f>
        <v>0</v>
      </c>
      <c r="K10" s="147">
        <f>IF(入力表3【予測】!G17="",入力表3【予測】!F17,入力表3【予測】!G17)</f>
        <v>1</v>
      </c>
      <c r="L10" s="135">
        <f t="shared" si="1"/>
        <v>0</v>
      </c>
    </row>
    <row r="11" spans="2:12" x14ac:dyDescent="0.15">
      <c r="B11" s="39">
        <v>5</v>
      </c>
      <c r="C11" s="40" t="s">
        <v>822</v>
      </c>
      <c r="D11" s="41" t="s">
        <v>186</v>
      </c>
      <c r="E11" s="46">
        <f>IF(COUNT(入力表1【予測】!$D$26:$D$27,入力表1【予測】!$D$37:$D$38,入力表1【予測】!$D$54:$D$55)&gt;2,0,IF(COUNT(入力表1【予測】!$D$26:$D$27)&gt;0,入力表2【予測】!M19,IF(COUNT(入力表1【予測】!$D$37:$D$38)&gt;0,入力表2【予測】!P19,IF(COUNT(入力表1【予測】!$D$54:$D$55)&gt;0,入力表2【予測】!S19,0))))</f>
        <v>0</v>
      </c>
      <c r="F11" s="141">
        <f>VLOOKUP(D11,各種係数!$C$8:$E$114,2,FALSE)</f>
        <v>0</v>
      </c>
      <c r="G11" s="142">
        <f>VLOOKUP(D11,各種係数!$C$8:$E$114,3,FALSE)</f>
        <v>8.7067968899366854E-2</v>
      </c>
      <c r="H11" s="46">
        <f t="shared" si="0"/>
        <v>0</v>
      </c>
      <c r="I11" s="47">
        <f>I$65*G11</f>
        <v>0</v>
      </c>
      <c r="J11" s="47">
        <f>E11+I11</f>
        <v>0</v>
      </c>
      <c r="K11" s="147">
        <f>IF(入力表3【予測】!G18="",入力表3【予測】!F18,入力表3【予測】!G18)</f>
        <v>1</v>
      </c>
      <c r="L11" s="135">
        <f t="shared" si="1"/>
        <v>0</v>
      </c>
    </row>
    <row r="12" spans="2:12" x14ac:dyDescent="0.15">
      <c r="B12" s="39">
        <v>6</v>
      </c>
      <c r="C12" s="40" t="s">
        <v>405</v>
      </c>
      <c r="D12" s="41" t="s">
        <v>199</v>
      </c>
      <c r="E12" s="46">
        <f>IF(COUNT(入力表1【予測】!$D$26:$D$27,入力表1【予測】!$D$37:$D$38,入力表1【予測】!$D$54:$D$55)&gt;2,0,IF(COUNT(入力表1【予測】!$D$26:$D$27)&gt;0,入力表2【予測】!M20,IF(COUNT(入力表1【予測】!$D$37:$D$38)&gt;0,入力表2【予測】!P20,IF(COUNT(入力表1【予測】!$D$54:$D$55)&gt;0,入力表2【予測】!S20,0))))</f>
        <v>0</v>
      </c>
      <c r="F12" s="141">
        <f>VLOOKUP(D12,各種係数!$C$8:$E$114,2,FALSE)</f>
        <v>0</v>
      </c>
      <c r="G12" s="141">
        <f>VLOOKUP(D12,各種係数!$C$8:$E$114,3,FALSE)</f>
        <v>0</v>
      </c>
      <c r="H12" s="46">
        <f t="shared" si="0"/>
        <v>0</v>
      </c>
      <c r="I12" s="47">
        <f t="shared" ref="I12:I60" si="2">E12*G12</f>
        <v>0</v>
      </c>
      <c r="J12" s="47">
        <f>E12-H12-I12</f>
        <v>0</v>
      </c>
      <c r="K12" s="147">
        <f>IF(入力表3【予測】!G19="",入力表3【予測】!F19,入力表3【予測】!G19)</f>
        <v>1</v>
      </c>
      <c r="L12" s="135">
        <f t="shared" si="1"/>
        <v>0</v>
      </c>
    </row>
    <row r="13" spans="2:12" x14ac:dyDescent="0.15">
      <c r="B13" s="39">
        <v>7</v>
      </c>
      <c r="C13" s="40" t="s">
        <v>406</v>
      </c>
      <c r="D13" s="41" t="s">
        <v>158</v>
      </c>
      <c r="E13" s="46">
        <f>IF(COUNT(入力表1【予測】!$D$26:$D$27,入力表1【予測】!$D$37:$D$38,入力表1【予測】!$D$54:$D$55)&gt;2,0,IF(COUNT(入力表1【予測】!$D$26:$D$27)&gt;0,入力表2【予測】!M21,IF(COUNT(入力表1【予測】!$D$37:$D$38)&gt;0,入力表2【予測】!P21,IF(COUNT(入力表1【予測】!$D$54:$D$55)&gt;0,入力表2【予測】!S21,0))))</f>
        <v>0</v>
      </c>
      <c r="F13" s="141">
        <f>VLOOKUP(D13,各種係数!$C$8:$E$114,2,FALSE)</f>
        <v>0.33247744366539334</v>
      </c>
      <c r="G13" s="141">
        <f>VLOOKUP(D13,各種係数!$C$8:$E$114,3,FALSE)</f>
        <v>1.5412806459017195E-2</v>
      </c>
      <c r="H13" s="46">
        <f t="shared" si="0"/>
        <v>0</v>
      </c>
      <c r="I13" s="47">
        <f t="shared" si="2"/>
        <v>0</v>
      </c>
      <c r="J13" s="47">
        <f>E13-H13-I13</f>
        <v>0</v>
      </c>
      <c r="K13" s="147">
        <f>IF(入力表3【予測】!G20="",入力表3【予測】!F20,入力表3【予測】!G20)</f>
        <v>0</v>
      </c>
      <c r="L13" s="135">
        <f t="shared" si="1"/>
        <v>0</v>
      </c>
    </row>
    <row r="14" spans="2:12" x14ac:dyDescent="0.15">
      <c r="B14" s="39">
        <v>8</v>
      </c>
      <c r="C14" s="40" t="s">
        <v>408</v>
      </c>
      <c r="D14" s="41" t="s">
        <v>190</v>
      </c>
      <c r="E14" s="46">
        <f>IF(COUNT(入力表1【予測】!$D$26:$D$27,入力表1【予測】!$D$37:$D$38,入力表1【予測】!$D$54:$D$55)&gt;2,0,IF(COUNT(入力表1【予測】!$D$26:$D$27)&gt;0,入力表2【予測】!M22,IF(COUNT(入力表1【予測】!$D$37:$D$38)&gt;0,入力表2【予測】!P22,IF(COUNT(入力表1【予測】!$D$54:$D$55)&gt;0,入力表2【予測】!S22,0))))</f>
        <v>0</v>
      </c>
      <c r="F14" s="141">
        <f>VLOOKUP(D14,各種係数!$C$8:$E$114,2,FALSE)</f>
        <v>0</v>
      </c>
      <c r="G14" s="142">
        <f>VLOOKUP(D14,各種係数!$C$8:$E$114,3,FALSE)</f>
        <v>0</v>
      </c>
      <c r="H14" s="46">
        <f t="shared" si="0"/>
        <v>0</v>
      </c>
      <c r="I14" s="47">
        <f>I$65*G14</f>
        <v>0</v>
      </c>
      <c r="J14" s="47">
        <f>E14+(I14*1/3)</f>
        <v>0</v>
      </c>
      <c r="K14" s="147">
        <f>IF(入力表3【予測】!G21="",入力表3【予測】!F21,入力表3【予測】!G21)</f>
        <v>1</v>
      </c>
      <c r="L14" s="135">
        <f t="shared" si="1"/>
        <v>0</v>
      </c>
    </row>
    <row r="15" spans="2:12" x14ac:dyDescent="0.15">
      <c r="B15" s="60">
        <v>9</v>
      </c>
      <c r="C15" s="61" t="s">
        <v>407</v>
      </c>
      <c r="D15" s="62" t="s">
        <v>190</v>
      </c>
      <c r="E15" s="67">
        <f>IF(COUNT(入力表1【予測】!$D$26:$D$27,入力表1【予測】!$D$37:$D$38,入力表1【予測】!$D$54:$D$55)&gt;2,0,IF(COUNT(入力表1【予測】!$D$26:$D$27)&gt;0,入力表2【予測】!M23,IF(COUNT(入力表1【予測】!$D$37:$D$38)&gt;0,入力表2【予測】!P23,IF(COUNT(入力表1【予測】!$D$54:$D$55)&gt;0,入力表2【予測】!S23,0))))</f>
        <v>0</v>
      </c>
      <c r="F15" s="143">
        <f>VLOOKUP(D15,各種係数!$C$8:$E$114,2,FALSE)</f>
        <v>0</v>
      </c>
      <c r="G15" s="144">
        <f>VLOOKUP(D15,各種係数!$C$8:$E$114,3,FALSE)</f>
        <v>0</v>
      </c>
      <c r="H15" s="67">
        <f t="shared" si="0"/>
        <v>0</v>
      </c>
      <c r="I15" s="68">
        <f>I$65*G15</f>
        <v>0</v>
      </c>
      <c r="J15" s="67">
        <f>E15+(I15*1/3)</f>
        <v>0</v>
      </c>
      <c r="K15" s="148">
        <f>IF(入力表3【予測】!G22="",入力表3【予測】!F22,入力表3【予測】!G22)</f>
        <v>1</v>
      </c>
      <c r="L15" s="67">
        <f t="shared" si="1"/>
        <v>0</v>
      </c>
    </row>
    <row r="16" spans="2:12" x14ac:dyDescent="0.15">
      <c r="B16" s="74">
        <v>10</v>
      </c>
      <c r="C16" s="75" t="s">
        <v>410</v>
      </c>
      <c r="D16" s="79" t="s">
        <v>200</v>
      </c>
      <c r="E16" s="67">
        <f>IF(COUNT(入力表1【予測】!$D$26:$D$27,入力表1【予測】!$D$37:$D$38,入力表1【予測】!$D$54:$D$55)&gt;2,0,IF(COUNT(入力表1【予測】!$D$26:$D$27)&gt;0,入力表2【予測】!M24,IF(COUNT(入力表1【予測】!$D$37:$D$38)&gt;0,入力表2【予測】!P24,IF(COUNT(入力表1【予測】!$D$54:$D$55)&gt;0,入力表2【予測】!S24,0))))</f>
        <v>0</v>
      </c>
      <c r="F16" s="143">
        <f>VLOOKUP(D16,各種係数!$C$8:$E$114,2,FALSE)</f>
        <v>0</v>
      </c>
      <c r="G16" s="143">
        <f>VLOOKUP(D16,各種係数!$C$8:$E$114,3,FALSE)</f>
        <v>0</v>
      </c>
      <c r="H16" s="67">
        <f t="shared" si="0"/>
        <v>0</v>
      </c>
      <c r="I16" s="68">
        <f t="shared" si="2"/>
        <v>0</v>
      </c>
      <c r="J16" s="424">
        <f t="shared" ref="J16:J47" si="3">E16-H16-I16</f>
        <v>0</v>
      </c>
      <c r="K16" s="149">
        <f>IF(入力表3【予測】!G23="",入力表3【予測】!F23,入力表3【予測】!G23)</f>
        <v>1</v>
      </c>
      <c r="L16" s="67">
        <f t="shared" si="1"/>
        <v>0</v>
      </c>
    </row>
    <row r="17" spans="1:12" x14ac:dyDescent="0.15">
      <c r="B17" s="74">
        <v>11</v>
      </c>
      <c r="C17" s="78" t="s">
        <v>411</v>
      </c>
      <c r="D17" s="79" t="s">
        <v>201</v>
      </c>
      <c r="E17" s="67">
        <f>IF(COUNT(入力表1【予測】!$D$26:$D$27,入力表1【予測】!$D$37:$D$38,入力表1【予測】!$D$54:$D$55)&gt;2,0,IF(COUNT(入力表1【予測】!$D$26:$D$27)&gt;0,入力表2【予測】!M25,IF(COUNT(入力表1【予測】!$D$37:$D$38)&gt;0,入力表2【予測】!P25,IF(COUNT(入力表1【予測】!$D$54:$D$55)&gt;0,入力表2【予測】!S25,0))))</f>
        <v>0</v>
      </c>
      <c r="F17" s="143">
        <f>VLOOKUP(D17,各種係数!$C$8:$E$114,2,FALSE)</f>
        <v>0</v>
      </c>
      <c r="G17" s="143">
        <f>VLOOKUP(D17,各種係数!$C$8:$E$114,3,FALSE)</f>
        <v>0</v>
      </c>
      <c r="H17" s="67">
        <f t="shared" si="0"/>
        <v>0</v>
      </c>
      <c r="I17" s="68">
        <f t="shared" si="2"/>
        <v>0</v>
      </c>
      <c r="J17" s="424">
        <f t="shared" si="3"/>
        <v>0</v>
      </c>
      <c r="K17" s="149">
        <f>IF(入力表3【予測】!G24="",入力表3【予測】!F24,入力表3【予測】!G24)</f>
        <v>1</v>
      </c>
      <c r="L17" s="67">
        <f t="shared" si="1"/>
        <v>0</v>
      </c>
    </row>
    <row r="18" spans="1:12" x14ac:dyDescent="0.15">
      <c r="B18" s="119">
        <v>12</v>
      </c>
      <c r="C18" s="120" t="s">
        <v>412</v>
      </c>
      <c r="D18" s="116" t="s">
        <v>141</v>
      </c>
      <c r="E18" s="46">
        <f>IF(COUNT(入力表1【予測】!$D$26:$D$27,入力表1【予測】!$D$37:$D$38,入力表1【予測】!$D$54:$D$55)&gt;2,0,IF(COUNT(入力表1【予測】!$D$26:$D$27)&gt;0,入力表2【予測】!M26,IF(COUNT(入力表1【予測】!$D$37:$D$38)&gt;0,入力表2【予測】!P26,IF(COUNT(入力表1【予測】!$D$54:$D$55)&gt;0,入力表2【予測】!S26,0))))</f>
        <v>0</v>
      </c>
      <c r="F18" s="141">
        <f>VLOOKUP(D18,各種係数!$C$8:$E$114,2,FALSE)</f>
        <v>0.48983980769325469</v>
      </c>
      <c r="G18" s="141">
        <f>VLOOKUP(D18,各種係数!$C$8:$E$114,3,FALSE)</f>
        <v>4.0472106868972388E-2</v>
      </c>
      <c r="H18" s="46">
        <f t="shared" si="0"/>
        <v>0</v>
      </c>
      <c r="I18" s="47">
        <f t="shared" si="2"/>
        <v>0</v>
      </c>
      <c r="J18" s="47">
        <f t="shared" si="3"/>
        <v>0</v>
      </c>
      <c r="K18" s="147">
        <f>IF(入力表3【予測】!G25="",入力表3【予測】!F25,入力表3【予測】!G25)</f>
        <v>2.5266919715310809E-2</v>
      </c>
      <c r="L18" s="135">
        <f t="shared" si="1"/>
        <v>0</v>
      </c>
    </row>
    <row r="19" spans="1:12" x14ac:dyDescent="0.15">
      <c r="B19" s="39">
        <v>13</v>
      </c>
      <c r="C19" s="40" t="s">
        <v>413</v>
      </c>
      <c r="D19" s="41" t="s">
        <v>145</v>
      </c>
      <c r="E19" s="46">
        <f>IF(COUNT(入力表1【予測】!$D$26:$D$27,入力表1【予測】!$D$37:$D$38,入力表1【予測】!$D$54:$D$55)&gt;2,0,IF(COUNT(入力表1【予測】!$D$26:$D$27)&gt;0,入力表2【予測】!M27,IF(COUNT(入力表1【予測】!$D$37:$D$38)&gt;0,入力表2【予測】!P27,IF(COUNT(入力表1【予測】!$D$54:$D$55)&gt;0,入力表2【予測】!S27,0))))</f>
        <v>0</v>
      </c>
      <c r="F19" s="141">
        <f>VLOOKUP(D19,各種係数!$C$8:$E$114,2,FALSE)</f>
        <v>0.39446835471269331</v>
      </c>
      <c r="G19" s="141">
        <f>VLOOKUP(D19,各種係数!$C$8:$E$114,3,FALSE)</f>
        <v>2.4324724854210295E-2</v>
      </c>
      <c r="H19" s="46">
        <f t="shared" si="0"/>
        <v>0</v>
      </c>
      <c r="I19" s="47">
        <f t="shared" si="2"/>
        <v>0</v>
      </c>
      <c r="J19" s="47">
        <f t="shared" si="3"/>
        <v>0</v>
      </c>
      <c r="K19" s="147">
        <f>IF(入力表3【予測】!G26="",入力表3【予測】!F26,入力表3【予測】!G26)</f>
        <v>0.19738855547056144</v>
      </c>
      <c r="L19" s="135">
        <f t="shared" si="1"/>
        <v>0</v>
      </c>
    </row>
    <row r="20" spans="1:12" x14ac:dyDescent="0.15">
      <c r="B20" s="39">
        <v>14</v>
      </c>
      <c r="C20" s="40" t="s">
        <v>414</v>
      </c>
      <c r="D20" s="41" t="s">
        <v>144</v>
      </c>
      <c r="E20" s="46">
        <f>IF(COUNT(入力表1【予測】!$D$26:$D$27,入力表1【予測】!$D$37:$D$38,入力表1【予測】!$D$54:$D$55)&gt;2,0,IF(COUNT(入力表1【予測】!$D$26:$D$27)&gt;0,入力表2【予測】!M28,IF(COUNT(入力表1【予測】!$D$37:$D$38)&gt;0,入力表2【予測】!P28,IF(COUNT(入力表1【予測】!$D$54:$D$55)&gt;0,入力表2【予測】!S28,0))))</f>
        <v>0</v>
      </c>
      <c r="F20" s="141">
        <f>VLOOKUP(D20,各種係数!$C$8:$E$114,2,FALSE)</f>
        <v>0.46442694190471312</v>
      </c>
      <c r="G20" s="141">
        <f>VLOOKUP(D20,各種係数!$C$8:$E$114,3,FALSE)</f>
        <v>2.3938940873812486E-2</v>
      </c>
      <c r="H20" s="46">
        <f t="shared" si="0"/>
        <v>0</v>
      </c>
      <c r="I20" s="47">
        <f t="shared" si="2"/>
        <v>0</v>
      </c>
      <c r="J20" s="47">
        <f t="shared" si="3"/>
        <v>0</v>
      </c>
      <c r="K20" s="147">
        <f>IF(入力表3【予測】!G27="",入力表3【予測】!F27,入力表3【予測】!G27)</f>
        <v>3.7688224204705856E-2</v>
      </c>
      <c r="L20" s="135">
        <f t="shared" si="1"/>
        <v>0</v>
      </c>
    </row>
    <row r="21" spans="1:12" x14ac:dyDescent="0.15">
      <c r="B21" s="39">
        <v>15</v>
      </c>
      <c r="C21" s="40" t="s">
        <v>415</v>
      </c>
      <c r="D21" s="41" t="s">
        <v>145</v>
      </c>
      <c r="E21" s="46">
        <f>IF(COUNT(入力表1【予測】!$D$26:$D$27,入力表1【予測】!$D$37:$D$38,入力表1【予測】!$D$54:$D$55)&gt;2,0,IF(COUNT(入力表1【予測】!$D$26:$D$27)&gt;0,入力表2【予測】!M29,IF(COUNT(入力表1【予測】!$D$37:$D$38)&gt;0,入力表2【予測】!P29,IF(COUNT(入力表1【予測】!$D$54:$D$55)&gt;0,入力表2【予測】!S29,0))))</f>
        <v>0</v>
      </c>
      <c r="F21" s="141">
        <f>VLOOKUP(D21,各種係数!$C$8:$E$114,2,FALSE)</f>
        <v>0.39446835471269331</v>
      </c>
      <c r="G21" s="141">
        <f>VLOOKUP(D21,各種係数!$C$8:$E$114,3,FALSE)</f>
        <v>2.4324724854210295E-2</v>
      </c>
      <c r="H21" s="46">
        <f t="shared" si="0"/>
        <v>0</v>
      </c>
      <c r="I21" s="47">
        <f t="shared" si="2"/>
        <v>0</v>
      </c>
      <c r="J21" s="47">
        <f t="shared" si="3"/>
        <v>0</v>
      </c>
      <c r="K21" s="147">
        <f>IF(入力表3【予測】!G28="",入力表3【予測】!F28,入力表3【予測】!G28)</f>
        <v>0.19738855547056144</v>
      </c>
      <c r="L21" s="135">
        <f t="shared" si="1"/>
        <v>0</v>
      </c>
    </row>
    <row r="22" spans="1:12" x14ac:dyDescent="0.15">
      <c r="B22" s="39">
        <v>16</v>
      </c>
      <c r="C22" s="40" t="s">
        <v>416</v>
      </c>
      <c r="D22" s="41" t="s">
        <v>145</v>
      </c>
      <c r="E22" s="46">
        <f>IF(COUNT(入力表1【予測】!$D$26:$D$27,入力表1【予測】!$D$37:$D$38,入力表1【予測】!$D$54:$D$55)&gt;2,0,IF(COUNT(入力表1【予測】!$D$26:$D$27)&gt;0,入力表2【予測】!M30,IF(COUNT(入力表1【予測】!$D$37:$D$38)&gt;0,入力表2【予測】!P30,IF(COUNT(入力表1【予測】!$D$54:$D$55)&gt;0,入力表2【予測】!S30,0))))</f>
        <v>0</v>
      </c>
      <c r="F22" s="141">
        <f>VLOOKUP(D22,各種係数!$C$8:$E$114,2,FALSE)</f>
        <v>0.39446835471269331</v>
      </c>
      <c r="G22" s="141">
        <f>VLOOKUP(D22,各種係数!$C$8:$E$114,3,FALSE)</f>
        <v>2.4324724854210295E-2</v>
      </c>
      <c r="H22" s="46">
        <f t="shared" si="0"/>
        <v>0</v>
      </c>
      <c r="I22" s="47">
        <f t="shared" si="2"/>
        <v>0</v>
      </c>
      <c r="J22" s="47">
        <f t="shared" si="3"/>
        <v>0</v>
      </c>
      <c r="K22" s="147">
        <f>IF(入力表3【予測】!G29="",入力表3【予測】!F29,入力表3【予測】!G29)</f>
        <v>0.19738855547056144</v>
      </c>
      <c r="L22" s="135">
        <f t="shared" si="1"/>
        <v>0</v>
      </c>
    </row>
    <row r="23" spans="1:12" x14ac:dyDescent="0.15">
      <c r="A23" s="82"/>
      <c r="B23" s="39">
        <v>17</v>
      </c>
      <c r="C23" s="83" t="s">
        <v>454</v>
      </c>
      <c r="D23" s="41" t="s">
        <v>145</v>
      </c>
      <c r="E23" s="46">
        <f>IF(COUNT(入力表1【予測】!$D$26:$D$27,入力表1【予測】!$D$37:$D$38,入力表1【予測】!$D$54:$D$55)&gt;2,0,IF(COUNT(入力表1【予測】!$D$26:$D$27)&gt;0,入力表2【予測】!M31,IF(COUNT(入力表1【予測】!$D$37:$D$38)&gt;0,入力表2【予測】!P31,IF(COUNT(入力表1【予測】!$D$54:$D$55)&gt;0,入力表2【予測】!S31,0))))</f>
        <v>0</v>
      </c>
      <c r="F23" s="141">
        <f>VLOOKUP(D23,各種係数!$C$8:$E$114,2,FALSE)</f>
        <v>0.39446835471269331</v>
      </c>
      <c r="G23" s="141">
        <f>VLOOKUP(D23,各種係数!$C$8:$E$114,3,FALSE)</f>
        <v>2.4324724854210295E-2</v>
      </c>
      <c r="H23" s="46">
        <f t="shared" si="0"/>
        <v>0</v>
      </c>
      <c r="I23" s="47">
        <f t="shared" si="2"/>
        <v>0</v>
      </c>
      <c r="J23" s="47">
        <f t="shared" si="3"/>
        <v>0</v>
      </c>
      <c r="K23" s="147">
        <f>IF(入力表3【予測】!G30="",入力表3【予測】!F30,入力表3【予測】!G30)</f>
        <v>0.19738855547056144</v>
      </c>
      <c r="L23" s="135">
        <f t="shared" si="1"/>
        <v>0</v>
      </c>
    </row>
    <row r="24" spans="1:12" x14ac:dyDescent="0.15">
      <c r="A24" s="82"/>
      <c r="B24" s="39">
        <v>18</v>
      </c>
      <c r="C24" s="83" t="s">
        <v>455</v>
      </c>
      <c r="D24" s="41" t="s">
        <v>146</v>
      </c>
      <c r="E24" s="46">
        <f>IF(COUNT(入力表1【予測】!$D$26:$D$27,入力表1【予測】!$D$37:$D$38,入力表1【予測】!$D$54:$D$55)&gt;2,0,IF(COUNT(入力表1【予測】!$D$26:$D$27)&gt;0,入力表2【予測】!M32,IF(COUNT(入力表1【予測】!$D$37:$D$38)&gt;0,入力表2【予測】!P32,IF(COUNT(入力表1【予測】!$D$54:$D$55)&gt;0,入力表2【予測】!S32,0))))</f>
        <v>0</v>
      </c>
      <c r="F24" s="141">
        <f>VLOOKUP(D24,各種係数!$C$8:$E$114,2,FALSE)</f>
        <v>0.3541939860247062</v>
      </c>
      <c r="G24" s="141">
        <f>VLOOKUP(D24,各種係数!$C$8:$E$114,3,FALSE)</f>
        <v>4.1420505400153379E-2</v>
      </c>
      <c r="H24" s="46">
        <f t="shared" si="0"/>
        <v>0</v>
      </c>
      <c r="I24" s="47">
        <f t="shared" si="2"/>
        <v>0</v>
      </c>
      <c r="J24" s="47">
        <f t="shared" si="3"/>
        <v>0</v>
      </c>
      <c r="K24" s="147">
        <f>IF(入力表3【予測】!G31="",入力表3【予測】!F31,入力表3【予測】!G31)</f>
        <v>0</v>
      </c>
      <c r="L24" s="135">
        <f t="shared" si="1"/>
        <v>0</v>
      </c>
    </row>
    <row r="25" spans="1:12" x14ac:dyDescent="0.15">
      <c r="B25" s="39">
        <v>19</v>
      </c>
      <c r="C25" s="40" t="s">
        <v>417</v>
      </c>
      <c r="D25" s="41" t="s">
        <v>148</v>
      </c>
      <c r="E25" s="46">
        <f>IF(COUNT(入力表1【予測】!$D$26:$D$27,入力表1【予測】!$D$37:$D$38,入力表1【予測】!$D$54:$D$55)&gt;2,0,IF(COUNT(入力表1【予測】!$D$26:$D$27)&gt;0,入力表2【予測】!M33,IF(COUNT(入力表1【予測】!$D$37:$D$38)&gt;0,入力表2【予測】!P33,IF(COUNT(入力表1【予測】!$D$54:$D$55)&gt;0,入力表2【予測】!S33,0))))</f>
        <v>0</v>
      </c>
      <c r="F25" s="141">
        <f>VLOOKUP(D25,各種係数!$C$8:$E$114,2,FALSE)</f>
        <v>0.55865224329933405</v>
      </c>
      <c r="G25" s="141">
        <f>VLOOKUP(D25,各種係数!$C$8:$E$114,3,FALSE)</f>
        <v>2.1265803654867077E-2</v>
      </c>
      <c r="H25" s="46">
        <f t="shared" si="0"/>
        <v>0</v>
      </c>
      <c r="I25" s="47">
        <f t="shared" si="2"/>
        <v>0</v>
      </c>
      <c r="J25" s="47">
        <f t="shared" si="3"/>
        <v>0</v>
      </c>
      <c r="K25" s="147">
        <f>IF(入力表3【予測】!G32="",入力表3【予測】!F32,入力表3【予測】!G32)</f>
        <v>0</v>
      </c>
      <c r="L25" s="135">
        <f t="shared" si="1"/>
        <v>0</v>
      </c>
    </row>
    <row r="26" spans="1:12" x14ac:dyDescent="0.15">
      <c r="B26" s="39">
        <v>20</v>
      </c>
      <c r="C26" s="40" t="s">
        <v>418</v>
      </c>
      <c r="D26" s="41" t="s">
        <v>950</v>
      </c>
      <c r="E26" s="46">
        <f>IF(COUNT(入力表1【予測】!$D$26:$D$27,入力表1【予測】!$D$37:$D$38,入力表1【予測】!$D$54:$D$55)&gt;2,0,IF(COUNT(入力表1【予測】!$D$26:$D$27)&gt;0,入力表2【予測】!M34,IF(COUNT(入力表1【予測】!$D$37:$D$38)&gt;0,入力表2【予測】!P34,IF(COUNT(入力表1【予測】!$D$54:$D$55)&gt;0,入力表2【予測】!S34,0))))</f>
        <v>0</v>
      </c>
      <c r="F26" s="141">
        <f>VLOOKUP(D26,各種係数!$C$8:$E$114,2,FALSE)</f>
        <v>0.44310238869487661</v>
      </c>
      <c r="G26" s="141">
        <f>VLOOKUP(D26,各種係数!$C$8:$E$114,3,FALSE)</f>
        <v>1.5691882641514759E-2</v>
      </c>
      <c r="H26" s="46">
        <f t="shared" si="0"/>
        <v>0</v>
      </c>
      <c r="I26" s="47">
        <f t="shared" si="2"/>
        <v>0</v>
      </c>
      <c r="J26" s="47">
        <f t="shared" si="3"/>
        <v>0</v>
      </c>
      <c r="K26" s="147">
        <f>IF(入力表3【予測】!G33="",入力表3【予測】!F33,入力表3【予測】!G33)</f>
        <v>0</v>
      </c>
      <c r="L26" s="135">
        <f t="shared" si="1"/>
        <v>0</v>
      </c>
    </row>
    <row r="27" spans="1:12" x14ac:dyDescent="0.15">
      <c r="A27" s="82"/>
      <c r="B27" s="39">
        <v>21</v>
      </c>
      <c r="C27" s="83" t="s">
        <v>456</v>
      </c>
      <c r="D27" s="41" t="s">
        <v>164</v>
      </c>
      <c r="E27" s="46">
        <f>IF(COUNT(入力表1【予測】!$D$26:$D$27,入力表1【予測】!$D$37:$D$38,入力表1【予測】!$D$54:$D$55)&gt;2,0,IF(COUNT(入力表1【予測】!$D$26:$D$27)&gt;0,入力表2【予測】!M35,IF(COUNT(入力表1【予測】!$D$37:$D$38)&gt;0,入力表2【予測】!P35,IF(COUNT(入力表1【予測】!$D$54:$D$55)&gt;0,入力表2【予測】!S35,0))))</f>
        <v>0</v>
      </c>
      <c r="F27" s="141">
        <f>VLOOKUP(D27,各種係数!$C$8:$E$114,2,FALSE)</f>
        <v>0.6356423173803526</v>
      </c>
      <c r="G27" s="141">
        <f>VLOOKUP(D27,各種係数!$C$8:$E$114,3,FALSE)</f>
        <v>1.8041561712846349E-2</v>
      </c>
      <c r="H27" s="46">
        <f t="shared" si="0"/>
        <v>0</v>
      </c>
      <c r="I27" s="47">
        <f t="shared" si="2"/>
        <v>0</v>
      </c>
      <c r="J27" s="47">
        <f t="shared" si="3"/>
        <v>0</v>
      </c>
      <c r="K27" s="147">
        <f>IF(入力表3【予測】!G34="",入力表3【予測】!F34,入力表3【予測】!G34)</f>
        <v>1.7912086324699539E-3</v>
      </c>
      <c r="L27" s="135">
        <f t="shared" si="1"/>
        <v>0</v>
      </c>
    </row>
    <row r="28" spans="1:12" x14ac:dyDescent="0.15">
      <c r="A28" s="82"/>
      <c r="B28" s="39">
        <v>22</v>
      </c>
      <c r="C28" s="83" t="s">
        <v>457</v>
      </c>
      <c r="D28" s="41" t="s">
        <v>162</v>
      </c>
      <c r="E28" s="46">
        <f>IF(COUNT(入力表1【予測】!$D$26:$D$27,入力表1【予測】!$D$37:$D$38,入力表1【予測】!$D$54:$D$55)&gt;2,0,IF(COUNT(入力表1【予測】!$D$26:$D$27)&gt;0,入力表2【予測】!M36,IF(COUNT(入力表1【予測】!$D$37:$D$38)&gt;0,入力表2【予測】!P36,IF(COUNT(入力表1【予測】!$D$54:$D$55)&gt;0,入力表2【予測】!S36,0))))</f>
        <v>0</v>
      </c>
      <c r="F28" s="141">
        <f>VLOOKUP(D28,各種係数!$C$8:$E$114,2,FALSE)</f>
        <v>0.80454150997975127</v>
      </c>
      <c r="G28" s="141">
        <f>VLOOKUP(D28,各種係数!$C$8:$E$114,3,FALSE)</f>
        <v>2.097194098929708E-2</v>
      </c>
      <c r="H28" s="46">
        <f t="shared" si="0"/>
        <v>0</v>
      </c>
      <c r="I28" s="47">
        <f t="shared" si="2"/>
        <v>0</v>
      </c>
      <c r="J28" s="47">
        <f t="shared" si="3"/>
        <v>0</v>
      </c>
      <c r="K28" s="147">
        <f>IF(入力表3【予測】!G35="",入力表3【予測】!F35,入力表3【予測】!G35)</f>
        <v>0</v>
      </c>
      <c r="L28" s="135">
        <f t="shared" si="1"/>
        <v>0</v>
      </c>
    </row>
    <row r="29" spans="1:12" x14ac:dyDescent="0.15">
      <c r="B29" s="39">
        <v>23</v>
      </c>
      <c r="C29" s="40" t="s">
        <v>419</v>
      </c>
      <c r="D29" s="41" t="s">
        <v>194</v>
      </c>
      <c r="E29" s="46">
        <f>IF(COUNT(入力表1【予測】!$D$26:$D$27,入力表1【予測】!$D$37:$D$38,入力表1【予測】!$D$54:$D$55)&gt;2,0,IF(COUNT(入力表1【予測】!$D$26:$D$27)&gt;0,入力表2【予測】!M37,IF(COUNT(入力表1【予測】!$D$37:$D$38)&gt;0,入力表2【予測】!P37,IF(COUNT(入力表1【予測】!$D$54:$D$55)&gt;0,入力表2【予測】!S37,0))))</f>
        <v>0</v>
      </c>
      <c r="F29" s="141">
        <f>VLOOKUP(D29,各種係数!$C$8:$E$114,2,FALSE)</f>
        <v>0.41870702167654128</v>
      </c>
      <c r="G29" s="141">
        <f>VLOOKUP(D29,各種係数!$C$8:$E$114,3,FALSE)</f>
        <v>3.0484066104024703E-2</v>
      </c>
      <c r="H29" s="46">
        <f t="shared" si="0"/>
        <v>0</v>
      </c>
      <c r="I29" s="47">
        <f t="shared" si="2"/>
        <v>0</v>
      </c>
      <c r="J29" s="47">
        <f t="shared" si="3"/>
        <v>0</v>
      </c>
      <c r="K29" s="147">
        <f>IF(入力表3【予測】!G36="",入力表3【予測】!F36,入力表3【予測】!G36)</f>
        <v>8.1037763027242637E-2</v>
      </c>
      <c r="L29" s="135">
        <f t="shared" si="1"/>
        <v>0</v>
      </c>
    </row>
    <row r="30" spans="1:12" x14ac:dyDescent="0.15">
      <c r="A30" s="82"/>
      <c r="B30" s="39">
        <v>24</v>
      </c>
      <c r="C30" s="83" t="s">
        <v>458</v>
      </c>
      <c r="D30" s="41" t="s">
        <v>149</v>
      </c>
      <c r="E30" s="46">
        <f>IF(COUNT(入力表1【予測】!$D$26:$D$27,入力表1【予測】!$D$37:$D$38,入力表1【予測】!$D$54:$D$55)&gt;2,0,IF(COUNT(入力表1【予測】!$D$26:$D$27)&gt;0,入力表2【予測】!M38,IF(COUNT(入力表1【予測】!$D$37:$D$38)&gt;0,入力表2【予測】!P38,IF(COUNT(入力表1【予測】!$D$54:$D$55)&gt;0,入力表2【予測】!S38,0))))</f>
        <v>0</v>
      </c>
      <c r="F30" s="141">
        <f>VLOOKUP(D30,各種係数!$C$8:$E$114,2,FALSE)</f>
        <v>0.55683718834224505</v>
      </c>
      <c r="G30" s="141">
        <f>VLOOKUP(D30,各種係数!$C$8:$E$114,3,FALSE)</f>
        <v>3.2844849251674739E-2</v>
      </c>
      <c r="H30" s="46">
        <f t="shared" si="0"/>
        <v>0</v>
      </c>
      <c r="I30" s="47">
        <f t="shared" si="2"/>
        <v>0</v>
      </c>
      <c r="J30" s="47">
        <f t="shared" si="3"/>
        <v>0</v>
      </c>
      <c r="K30" s="147">
        <f>IF(入力表3【予測】!G37="",入力表3【予測】!F37,入力表3【予測】!G37)</f>
        <v>1.2532956823507968E-2</v>
      </c>
      <c r="L30" s="135">
        <f t="shared" si="1"/>
        <v>0</v>
      </c>
    </row>
    <row r="31" spans="1:12" x14ac:dyDescent="0.15">
      <c r="A31" s="82"/>
      <c r="B31" s="39">
        <v>25</v>
      </c>
      <c r="C31" s="83" t="s">
        <v>459</v>
      </c>
      <c r="D31" s="41" t="s">
        <v>150</v>
      </c>
      <c r="E31" s="46">
        <f>IF(COUNT(入力表1【予測】!$D$26:$D$27,入力表1【予測】!$D$37:$D$38,入力表1【予測】!$D$54:$D$55)&gt;2,0,IF(COUNT(入力表1【予測】!$D$26:$D$27)&gt;0,入力表2【予測】!M39,IF(COUNT(入力表1【予測】!$D$37:$D$38)&gt;0,入力表2【予測】!P39,IF(COUNT(入力表1【予測】!$D$54:$D$55)&gt;0,入力表2【予測】!S39,0))))</f>
        <v>0</v>
      </c>
      <c r="F31" s="141">
        <f>VLOOKUP(D31,各種係数!$C$8:$E$114,2,FALSE)</f>
        <v>0.71592709904776786</v>
      </c>
      <c r="G31" s="141">
        <f>VLOOKUP(D31,各種係数!$C$8:$E$114,3,FALSE)</f>
        <v>9.217799308013936E-3</v>
      </c>
      <c r="H31" s="46">
        <f t="shared" si="0"/>
        <v>0</v>
      </c>
      <c r="I31" s="47">
        <f t="shared" si="2"/>
        <v>0</v>
      </c>
      <c r="J31" s="47">
        <f t="shared" si="3"/>
        <v>0</v>
      </c>
      <c r="K31" s="147">
        <f>IF(入力表3【予測】!G38="",入力表3【予測】!F38,入力表3【予測】!G38)</f>
        <v>5.5353470239739799E-2</v>
      </c>
      <c r="L31" s="135">
        <f t="shared" si="1"/>
        <v>0</v>
      </c>
    </row>
    <row r="32" spans="1:12" x14ac:dyDescent="0.15">
      <c r="A32" s="82"/>
      <c r="B32" s="39">
        <v>26</v>
      </c>
      <c r="C32" s="83" t="s">
        <v>460</v>
      </c>
      <c r="D32" s="41" t="s">
        <v>151</v>
      </c>
      <c r="E32" s="46">
        <f>IF(COUNT(入力表1【予測】!$D$26:$D$27,入力表1【予測】!$D$37:$D$38,入力表1【予測】!$D$54:$D$55)&gt;2,0,IF(COUNT(入力表1【予測】!$D$26:$D$27)&gt;0,入力表2【予測】!M40,IF(COUNT(入力表1【予測】!$D$37:$D$38)&gt;0,入力表2【予測】!P40,IF(COUNT(入力表1【予測】!$D$54:$D$55)&gt;0,入力表2【予測】!S40,0))))</f>
        <v>0</v>
      </c>
      <c r="F32" s="141">
        <f>VLOOKUP(D32,各種係数!$C$8:$E$114,2,FALSE)</f>
        <v>-7.0325271059216012</v>
      </c>
      <c r="G32" s="141">
        <f>VLOOKUP(D32,各種係数!$C$8:$E$114,3,FALSE)</f>
        <v>-0.29941618015012511</v>
      </c>
      <c r="H32" s="46">
        <f t="shared" si="0"/>
        <v>0</v>
      </c>
      <c r="I32" s="47">
        <f t="shared" si="2"/>
        <v>0</v>
      </c>
      <c r="J32" s="47">
        <f t="shared" si="3"/>
        <v>0</v>
      </c>
      <c r="K32" s="147">
        <f>IF(入力表3【予測】!G39="",入力表3【予測】!F39,入力表3【予測】!G39)</f>
        <v>0</v>
      </c>
      <c r="L32" s="135">
        <f t="shared" si="1"/>
        <v>0</v>
      </c>
    </row>
    <row r="33" spans="1:12" x14ac:dyDescent="0.15">
      <c r="A33" s="82"/>
      <c r="B33" s="39">
        <v>27</v>
      </c>
      <c r="C33" s="83" t="s">
        <v>461</v>
      </c>
      <c r="D33" s="41" t="s">
        <v>153</v>
      </c>
      <c r="E33" s="46">
        <f>IF(COUNT(入力表1【予測】!$D$26:$D$27,入力表1【予測】!$D$37:$D$38,入力表1【予測】!$D$54:$D$55)&gt;2,0,IF(COUNT(入力表1【予測】!$D$26:$D$27)&gt;0,入力表2【予測】!M41,IF(COUNT(入力表1【予測】!$D$37:$D$38)&gt;0,入力表2【予測】!P41,IF(COUNT(入力表1【予測】!$D$54:$D$55)&gt;0,入力表2【予測】!S41,0))))</f>
        <v>0</v>
      </c>
      <c r="F33" s="141">
        <f>VLOOKUP(D33,各種係数!$C$8:$E$114,2,FALSE)</f>
        <v>0.60565359159472287</v>
      </c>
      <c r="G33" s="141">
        <f>VLOOKUP(D33,各種係数!$C$8:$E$114,3,FALSE)</f>
        <v>1.4606731644383964E-2</v>
      </c>
      <c r="H33" s="46">
        <f t="shared" si="0"/>
        <v>0</v>
      </c>
      <c r="I33" s="47">
        <f t="shared" si="2"/>
        <v>0</v>
      </c>
      <c r="J33" s="47">
        <f t="shared" si="3"/>
        <v>0</v>
      </c>
      <c r="K33" s="147">
        <f>IF(入力表3【予測】!G40="",入力表3【予測】!F40,入力表3【予測】!G40)</f>
        <v>1.269531883879238E-2</v>
      </c>
      <c r="L33" s="135">
        <f t="shared" si="1"/>
        <v>0</v>
      </c>
    </row>
    <row r="34" spans="1:12" x14ac:dyDescent="0.15">
      <c r="A34" s="82"/>
      <c r="B34" s="39">
        <v>28</v>
      </c>
      <c r="C34" s="83" t="s">
        <v>462</v>
      </c>
      <c r="D34" s="41" t="s">
        <v>157</v>
      </c>
      <c r="E34" s="46">
        <f>IF(COUNT(入力表1【予測】!$D$26:$D$27,入力表1【予測】!$D$37:$D$38,入力表1【予測】!$D$54:$D$55)&gt;2,0,IF(COUNT(入力表1【予測】!$D$26:$D$27)&gt;0,入力表2【予測】!M42,IF(COUNT(入力表1【予測】!$D$37:$D$38)&gt;0,入力表2【予測】!P42,IF(COUNT(入力表1【予測】!$D$54:$D$55)&gt;0,入力表2【予測】!S42,0))))</f>
        <v>0</v>
      </c>
      <c r="F34" s="141">
        <f>VLOOKUP(D34,各種係数!$C$8:$E$114,2,FALSE)</f>
        <v>0.53436119199626853</v>
      </c>
      <c r="G34" s="141">
        <f>VLOOKUP(D34,各種係数!$C$8:$E$114,3,FALSE)</f>
        <v>1.6884112454810168E-2</v>
      </c>
      <c r="H34" s="46">
        <f t="shared" si="0"/>
        <v>0</v>
      </c>
      <c r="I34" s="47">
        <f t="shared" si="2"/>
        <v>0</v>
      </c>
      <c r="J34" s="47">
        <f t="shared" si="3"/>
        <v>0</v>
      </c>
      <c r="K34" s="147">
        <f>IF(入力表3【予測】!G41="",入力表3【予測】!F41,入力表3【予測】!G41)</f>
        <v>2.8307649635109344E-2</v>
      </c>
      <c r="L34" s="135">
        <f t="shared" si="1"/>
        <v>0</v>
      </c>
    </row>
    <row r="35" spans="1:12" x14ac:dyDescent="0.15">
      <c r="A35" s="82"/>
      <c r="B35" s="39">
        <v>29</v>
      </c>
      <c r="C35" s="83" t="s">
        <v>463</v>
      </c>
      <c r="D35" s="41" t="s">
        <v>517</v>
      </c>
      <c r="E35" s="46">
        <f>IF(COUNT(入力表1【予測】!$D$26:$D$27,入力表1【予測】!$D$37:$D$38,入力表1【予測】!$D$54:$D$55)&gt;2,0,IF(COUNT(入力表1【予測】!$D$26:$D$27)&gt;0,入力表2【予測】!M43,IF(COUNT(入力表1【予測】!$D$37:$D$38)&gt;0,入力表2【予測】!P43,IF(COUNT(入力表1【予測】!$D$54:$D$55)&gt;0,入力表2【予測】!S43,0))))</f>
        <v>0</v>
      </c>
      <c r="F35" s="141">
        <f>VLOOKUP(D35,各種係数!$C$8:$E$114,2,FALSE)</f>
        <v>0.55796567479946202</v>
      </c>
      <c r="G35" s="141">
        <f>VLOOKUP(D35,各種係数!$C$8:$E$114,3,FALSE)</f>
        <v>9.7336610154617649E-3</v>
      </c>
      <c r="H35" s="46">
        <f t="shared" si="0"/>
        <v>0</v>
      </c>
      <c r="I35" s="47">
        <f t="shared" si="2"/>
        <v>0</v>
      </c>
      <c r="J35" s="47">
        <f t="shared" si="3"/>
        <v>0</v>
      </c>
      <c r="K35" s="147">
        <f>IF(入力表3【予測】!G42="",入力表3【予測】!F42,入力表3【予測】!G42)</f>
        <v>7.4207497342212325E-2</v>
      </c>
      <c r="L35" s="135">
        <f t="shared" si="1"/>
        <v>0</v>
      </c>
    </row>
    <row r="36" spans="1:12" x14ac:dyDescent="0.15">
      <c r="B36" s="39">
        <v>30</v>
      </c>
      <c r="C36" s="40" t="s">
        <v>420</v>
      </c>
      <c r="D36" s="41" t="s">
        <v>517</v>
      </c>
      <c r="E36" s="46">
        <f>IF(COUNT(入力表1【予測】!$D$26:$D$27,入力表1【予測】!$D$37:$D$38,入力表1【予測】!$D$54:$D$55)&gt;2,0,IF(COUNT(入力表1【予測】!$D$26:$D$27)&gt;0,入力表2【予測】!M44,IF(COUNT(入力表1【予測】!$D$37:$D$38)&gt;0,入力表2【予測】!P44,IF(COUNT(入力表1【予測】!$D$54:$D$55)&gt;0,入力表2【予測】!S44,0))))</f>
        <v>0</v>
      </c>
      <c r="F36" s="141">
        <f>VLOOKUP(D36,各種係数!$C$8:$E$114,2,FALSE)</f>
        <v>0.55796567479946202</v>
      </c>
      <c r="G36" s="141">
        <f>VLOOKUP(D36,各種係数!$C$8:$E$114,3,FALSE)</f>
        <v>9.7336610154617649E-3</v>
      </c>
      <c r="H36" s="46">
        <f t="shared" si="0"/>
        <v>0</v>
      </c>
      <c r="I36" s="47">
        <f t="shared" si="2"/>
        <v>0</v>
      </c>
      <c r="J36" s="47">
        <f t="shared" si="3"/>
        <v>0</v>
      </c>
      <c r="K36" s="147">
        <f>IF(入力表3【予測】!G43="",入力表3【予測】!F43,入力表3【予測】!G43)</f>
        <v>7.4207497342212325E-2</v>
      </c>
      <c r="L36" s="135">
        <f t="shared" si="1"/>
        <v>0</v>
      </c>
    </row>
    <row r="37" spans="1:12" x14ac:dyDescent="0.15">
      <c r="A37" s="82"/>
      <c r="B37" s="39">
        <v>31</v>
      </c>
      <c r="C37" s="83" t="s">
        <v>464</v>
      </c>
      <c r="D37" s="41" t="s">
        <v>951</v>
      </c>
      <c r="E37" s="46">
        <f>IF(COUNT(入力表1【予測】!$D$26:$D$27,入力表1【予測】!$D$37:$D$38,入力表1【予測】!$D$54:$D$55)&gt;2,0,IF(COUNT(入力表1【予測】!$D$26:$D$27)&gt;0,入力表2【予測】!M45,IF(COUNT(入力表1【予測】!$D$37:$D$38)&gt;0,入力表2【予測】!P45,IF(COUNT(入力表1【予測】!$D$54:$D$55)&gt;0,入力表2【予測】!S45,0))))</f>
        <v>0</v>
      </c>
      <c r="F37" s="141">
        <f>VLOOKUP(D37,各種係数!$C$8:$E$114,2,FALSE)</f>
        <v>0.25594447963568945</v>
      </c>
      <c r="G37" s="141">
        <f>VLOOKUP(D37,各種係数!$C$8:$E$114,3,FALSE)</f>
        <v>8.1788517819464026E-3</v>
      </c>
      <c r="H37" s="46">
        <f t="shared" si="0"/>
        <v>0</v>
      </c>
      <c r="I37" s="47">
        <f t="shared" si="2"/>
        <v>0</v>
      </c>
      <c r="J37" s="47">
        <f t="shared" si="3"/>
        <v>0</v>
      </c>
      <c r="K37" s="147">
        <f>IF(入力表3【予測】!G44="",入力表3【予測】!F44,入力表3【予測】!G44)</f>
        <v>2.2742915282625287E-4</v>
      </c>
      <c r="L37" s="135">
        <f t="shared" si="1"/>
        <v>0</v>
      </c>
    </row>
    <row r="38" spans="1:12" x14ac:dyDescent="0.15">
      <c r="A38" s="82"/>
      <c r="B38" s="39">
        <v>32</v>
      </c>
      <c r="C38" s="83" t="s">
        <v>465</v>
      </c>
      <c r="D38" s="41" t="s">
        <v>172</v>
      </c>
      <c r="E38" s="46">
        <f>IF(COUNT(入力表1【予測】!$D$26:$D$27,入力表1【予測】!$D$37:$D$38,入力表1【予測】!$D$54:$D$55)&gt;2,0,IF(COUNT(入力表1【予測】!$D$26:$D$27)&gt;0,入力表2【予測】!M46,IF(COUNT(入力表1【予測】!$D$37:$D$38)&gt;0,入力表2【予測】!P46,IF(COUNT(入力表1【予測】!$D$54:$D$55)&gt;0,入力表2【予測】!S46,0))))</f>
        <v>0</v>
      </c>
      <c r="F38" s="141">
        <f>VLOOKUP(D38,各種係数!$C$8:$E$114,2,FALSE)</f>
        <v>0.32729577745202715</v>
      </c>
      <c r="G38" s="141">
        <f>VLOOKUP(D38,各種係数!$C$8:$E$114,3,FALSE)</f>
        <v>7.0083014360137492E-3</v>
      </c>
      <c r="H38" s="46">
        <f t="shared" si="0"/>
        <v>0</v>
      </c>
      <c r="I38" s="47">
        <f t="shared" si="2"/>
        <v>0</v>
      </c>
      <c r="J38" s="47">
        <f t="shared" si="3"/>
        <v>0</v>
      </c>
      <c r="K38" s="147">
        <f>IF(入力表3【予測】!G45="",入力表3【予測】!F45,入力表3【予測】!G45)</f>
        <v>2.021526319808542E-2</v>
      </c>
      <c r="L38" s="135">
        <f t="shared" si="1"/>
        <v>0</v>
      </c>
    </row>
    <row r="39" spans="1:12" x14ac:dyDescent="0.15">
      <c r="A39" s="82"/>
      <c r="B39" s="39">
        <v>33</v>
      </c>
      <c r="C39" s="83" t="s">
        <v>466</v>
      </c>
      <c r="D39" s="41" t="s">
        <v>171</v>
      </c>
      <c r="E39" s="46">
        <f>IF(COUNT(入力表1【予測】!$D$26:$D$27,入力表1【予測】!$D$37:$D$38,入力表1【予測】!$D$54:$D$55)&gt;2,0,IF(COUNT(入力表1【予測】!$D$26:$D$27)&gt;0,入力表2【予測】!M47,IF(COUNT(入力表1【予測】!$D$37:$D$38)&gt;0,入力表2【予測】!P47,IF(COUNT(入力表1【予測】!$D$54:$D$55)&gt;0,入力表2【予測】!S47,0))))</f>
        <v>0</v>
      </c>
      <c r="F39" s="141">
        <f>VLOOKUP(D39,各種係数!$C$8:$E$114,2,FALSE)</f>
        <v>0.26374269279552931</v>
      </c>
      <c r="G39" s="141">
        <f>VLOOKUP(D39,各種係数!$C$8:$E$114,3,FALSE)</f>
        <v>1.1204770217964139E-2</v>
      </c>
      <c r="H39" s="46">
        <f t="shared" si="0"/>
        <v>0</v>
      </c>
      <c r="I39" s="47">
        <f t="shared" si="2"/>
        <v>0</v>
      </c>
      <c r="J39" s="47">
        <f t="shared" si="3"/>
        <v>0</v>
      </c>
      <c r="K39" s="147">
        <f>IF(入力表3【予測】!G46="",入力表3【予測】!F46,入力表3【予測】!G46)</f>
        <v>0</v>
      </c>
      <c r="L39" s="135">
        <f t="shared" si="1"/>
        <v>0</v>
      </c>
    </row>
    <row r="40" spans="1:12" x14ac:dyDescent="0.15">
      <c r="A40" s="82"/>
      <c r="B40" s="39">
        <v>34</v>
      </c>
      <c r="C40" s="83" t="s">
        <v>467</v>
      </c>
      <c r="D40" s="41" t="s">
        <v>170</v>
      </c>
      <c r="E40" s="46">
        <f>IF(COUNT(入力表1【予測】!$D$26:$D$27,入力表1【予測】!$D$37:$D$38,入力表1【予測】!$D$54:$D$55)&gt;2,0,IF(COUNT(入力表1【予測】!$D$26:$D$27)&gt;0,入力表2【予測】!M48,IF(COUNT(入力表1【予測】!$D$37:$D$38)&gt;0,入力表2【予測】!P48,IF(COUNT(入力表1【予測】!$D$54:$D$55)&gt;0,入力表2【予測】!S48,0))))</f>
        <v>0</v>
      </c>
      <c r="F40" s="141">
        <f>VLOOKUP(D40,各種係数!$C$8:$E$114,2,FALSE)</f>
        <v>0.70589278410667244</v>
      </c>
      <c r="G40" s="141">
        <f>VLOOKUP(D40,各種係数!$C$8:$E$114,3,FALSE)</f>
        <v>4.8994511356258456E-3</v>
      </c>
      <c r="H40" s="46">
        <f t="shared" si="0"/>
        <v>0</v>
      </c>
      <c r="I40" s="47">
        <f t="shared" si="2"/>
        <v>0</v>
      </c>
      <c r="J40" s="47">
        <f t="shared" si="3"/>
        <v>0</v>
      </c>
      <c r="K40" s="147">
        <f>IF(入力表3【予測】!G47="",入力表3【予測】!F47,入力表3【予測】!G47)</f>
        <v>9.2006594852051315E-2</v>
      </c>
      <c r="L40" s="135">
        <f t="shared" si="1"/>
        <v>0</v>
      </c>
    </row>
    <row r="41" spans="1:12" x14ac:dyDescent="0.15">
      <c r="A41" s="82"/>
      <c r="B41" s="39">
        <v>35</v>
      </c>
      <c r="C41" s="83" t="s">
        <v>468</v>
      </c>
      <c r="D41" s="41" t="s">
        <v>175</v>
      </c>
      <c r="E41" s="46">
        <f>IF(COUNT(入力表1【予測】!$D$26:$D$27,入力表1【予測】!$D$37:$D$38,入力表1【予測】!$D$54:$D$55)&gt;2,0,IF(COUNT(入力表1【予測】!$D$26:$D$27)&gt;0,入力表2【予測】!M49,IF(COUNT(入力表1【予測】!$D$37:$D$38)&gt;0,入力表2【予測】!P49,IF(COUNT(入力表1【予測】!$D$54:$D$55)&gt;0,入力表2【予測】!S49,0))))</f>
        <v>0</v>
      </c>
      <c r="F41" s="141">
        <f>VLOOKUP(D41,各種係数!$C$8:$E$114,2,FALSE)</f>
        <v>0.5913956101580643</v>
      </c>
      <c r="G41" s="141">
        <f>VLOOKUP(D41,各種係数!$C$8:$E$114,3,FALSE)</f>
        <v>2.0196911486146635E-2</v>
      </c>
      <c r="H41" s="46">
        <f t="shared" si="0"/>
        <v>0</v>
      </c>
      <c r="I41" s="47">
        <f t="shared" si="2"/>
        <v>0</v>
      </c>
      <c r="J41" s="47">
        <f t="shared" si="3"/>
        <v>0</v>
      </c>
      <c r="K41" s="147">
        <f>IF(入力表3【予測】!G48="",入力表3【予測】!F48,入力表3【予測】!G48)</f>
        <v>4.2137479686312651E-2</v>
      </c>
      <c r="L41" s="135">
        <f t="shared" si="1"/>
        <v>0</v>
      </c>
    </row>
    <row r="42" spans="1:12" x14ac:dyDescent="0.15">
      <c r="B42" s="60">
        <v>36</v>
      </c>
      <c r="C42" s="61" t="s">
        <v>421</v>
      </c>
      <c r="D42" s="62" t="s">
        <v>175</v>
      </c>
      <c r="E42" s="67">
        <f>IF(COUNT(入力表1【予測】!$D$26:$D$27,入力表1【予測】!$D$37:$D$38,入力表1【予測】!$D$54:$D$55)&gt;2,0,IF(COUNT(入力表1【予測】!$D$26:$D$27)&gt;0,入力表2【予測】!M50,IF(COUNT(入力表1【予測】!$D$37:$D$38)&gt;0,入力表2【予測】!P50,IF(COUNT(入力表1【予測】!$D$54:$D$55)&gt;0,入力表2【予測】!S50,0))))</f>
        <v>0</v>
      </c>
      <c r="F42" s="143">
        <f>VLOOKUP(D42,各種係数!$C$8:$E$114,2,FALSE)</f>
        <v>0.5913956101580643</v>
      </c>
      <c r="G42" s="143">
        <f>VLOOKUP(D42,各種係数!$C$8:$E$114,3,FALSE)</f>
        <v>2.0196911486146635E-2</v>
      </c>
      <c r="H42" s="67">
        <f t="shared" si="0"/>
        <v>0</v>
      </c>
      <c r="I42" s="68">
        <f t="shared" si="2"/>
        <v>0</v>
      </c>
      <c r="J42" s="67">
        <f t="shared" si="3"/>
        <v>0</v>
      </c>
      <c r="K42" s="148">
        <f>IF(入力表3【予測】!G49="",入力表3【予測】!F49,入力表3【予測】!G49)</f>
        <v>4.2137479686312651E-2</v>
      </c>
      <c r="L42" s="67">
        <f t="shared" si="1"/>
        <v>0</v>
      </c>
    </row>
    <row r="43" spans="1:12" x14ac:dyDescent="0.15">
      <c r="B43" s="39">
        <v>37</v>
      </c>
      <c r="C43" s="40" t="s">
        <v>422</v>
      </c>
      <c r="D43" s="41" t="s">
        <v>202</v>
      </c>
      <c r="E43" s="46">
        <f>IF(COUNT(入力表1【予測】!$D$26:$D$27,入力表1【予測】!$D$37:$D$38,入力表1【予測】!$D$54:$D$55)&gt;2,0,IF(COUNT(入力表1【予測】!$D$26:$D$27)&gt;0,入力表2【予測】!M51,IF(COUNT(入力表1【予測】!$D$37:$D$38)&gt;0,入力表2【予測】!P51,IF(COUNT(入力表1【予測】!$D$54:$D$55)&gt;0,入力表2【予測】!S51,0))))</f>
        <v>0</v>
      </c>
      <c r="F43" s="141">
        <f>VLOOKUP(D43,各種係数!$C$8:$E$114,2,FALSE)</f>
        <v>0</v>
      </c>
      <c r="G43" s="141">
        <f>VLOOKUP(D43,各種係数!$C$8:$E$114,3,FALSE)</f>
        <v>0</v>
      </c>
      <c r="H43" s="46">
        <f t="shared" si="0"/>
        <v>0</v>
      </c>
      <c r="I43" s="47">
        <f t="shared" si="2"/>
        <v>0</v>
      </c>
      <c r="J43" s="47">
        <f t="shared" si="3"/>
        <v>0</v>
      </c>
      <c r="K43" s="147">
        <f>IF(入力表3【予測】!G50="",入力表3【予測】!F50,入力表3【予測】!G50)</f>
        <v>1</v>
      </c>
      <c r="L43" s="135">
        <f t="shared" si="1"/>
        <v>0</v>
      </c>
    </row>
    <row r="44" spans="1:12" x14ac:dyDescent="0.15">
      <c r="B44" s="39">
        <v>38</v>
      </c>
      <c r="C44" s="40" t="s">
        <v>423</v>
      </c>
      <c r="D44" s="41" t="s">
        <v>196</v>
      </c>
      <c r="E44" s="46">
        <f>IF(COUNT(入力表1【予測】!$D$26:$D$27,入力表1【予測】!$D$37:$D$38,入力表1【予測】!$D$54:$D$55)&gt;2,0,IF(COUNT(入力表1【予測】!$D$26:$D$27)&gt;0,入力表2【予測】!M52,IF(COUNT(入力表1【予測】!$D$37:$D$38)&gt;0,入力表2【予測】!P52,IF(COUNT(入力表1【予測】!$D$54:$D$55)&gt;0,入力表2【予測】!S52,0))))</f>
        <v>0</v>
      </c>
      <c r="F44" s="141">
        <f>VLOOKUP(D44,各種係数!$C$8:$E$114,2,FALSE)</f>
        <v>0</v>
      </c>
      <c r="G44" s="141">
        <f>VLOOKUP(D44,各種係数!$C$8:$E$114,3,FALSE)</f>
        <v>1.2386003725709921E-5</v>
      </c>
      <c r="H44" s="46">
        <f t="shared" si="0"/>
        <v>0</v>
      </c>
      <c r="I44" s="47">
        <f t="shared" si="2"/>
        <v>0</v>
      </c>
      <c r="J44" s="47">
        <f t="shared" si="3"/>
        <v>0</v>
      </c>
      <c r="K44" s="147">
        <f>IF(入力表3【予測】!G51="",入力表3【予測】!F51,入力表3【予測】!G51)</f>
        <v>1</v>
      </c>
      <c r="L44" s="135">
        <f t="shared" si="1"/>
        <v>0</v>
      </c>
    </row>
    <row r="45" spans="1:12" x14ac:dyDescent="0.15">
      <c r="B45" s="39">
        <v>39</v>
      </c>
      <c r="C45" s="40" t="s">
        <v>424</v>
      </c>
      <c r="D45" s="41" t="s">
        <v>203</v>
      </c>
      <c r="E45" s="46">
        <f>IF(COUNT(入力表1【予測】!$D$26:$D$27,入力表1【予測】!$D$37:$D$38,入力表1【予測】!$D$54:$D$55)&gt;2,0,IF(COUNT(入力表1【予測】!$D$26:$D$27)&gt;0,入力表2【予測】!M53,IF(COUNT(入力表1【予測】!$D$37:$D$38)&gt;0,入力表2【予測】!P53,IF(COUNT(入力表1【予測】!$D$54:$D$55)&gt;0,入力表2【予測】!S53,0))))</f>
        <v>0</v>
      </c>
      <c r="F45" s="141">
        <f>VLOOKUP(D45,各種係数!$C$8:$E$114,2,FALSE)</f>
        <v>0</v>
      </c>
      <c r="G45" s="141">
        <f>VLOOKUP(D45,各種係数!$C$8:$E$114,3,FALSE)</f>
        <v>0</v>
      </c>
      <c r="H45" s="46">
        <f t="shared" si="0"/>
        <v>0</v>
      </c>
      <c r="I45" s="47">
        <f t="shared" si="2"/>
        <v>0</v>
      </c>
      <c r="J45" s="47">
        <f t="shared" si="3"/>
        <v>0</v>
      </c>
      <c r="K45" s="147">
        <f>IF(入力表3【予測】!G52="",入力表3【予測】!F52,入力表3【予測】!G52)</f>
        <v>1</v>
      </c>
      <c r="L45" s="135">
        <f t="shared" si="1"/>
        <v>0</v>
      </c>
    </row>
    <row r="46" spans="1:12" x14ac:dyDescent="0.15">
      <c r="B46" s="39">
        <v>40</v>
      </c>
      <c r="C46" s="40" t="s">
        <v>425</v>
      </c>
      <c r="D46" s="41" t="s">
        <v>203</v>
      </c>
      <c r="E46" s="46">
        <f>IF(COUNT(入力表1【予測】!$D$26:$D$27,入力表1【予測】!$D$37:$D$38,入力表1【予測】!$D$54:$D$55)&gt;2,0,IF(COUNT(入力表1【予測】!$D$26:$D$27)&gt;0,入力表2【予測】!M54,IF(COUNT(入力表1【予測】!$D$37:$D$38)&gt;0,入力表2【予測】!P54,IF(COUNT(入力表1【予測】!$D$54:$D$55)&gt;0,入力表2【予測】!S54,0))))</f>
        <v>0</v>
      </c>
      <c r="F46" s="141">
        <f>VLOOKUP(D46,各種係数!$C$8:$E$114,2,FALSE)</f>
        <v>0</v>
      </c>
      <c r="G46" s="141">
        <f>VLOOKUP(D46,各種係数!$C$8:$E$114,3,FALSE)</f>
        <v>0</v>
      </c>
      <c r="H46" s="46">
        <f t="shared" si="0"/>
        <v>0</v>
      </c>
      <c r="I46" s="47">
        <f t="shared" si="2"/>
        <v>0</v>
      </c>
      <c r="J46" s="47">
        <f t="shared" si="3"/>
        <v>0</v>
      </c>
      <c r="K46" s="147">
        <f>IF(入力表3【予測】!G53="",入力表3【予測】!F53,入力表3【予測】!G53)</f>
        <v>1</v>
      </c>
      <c r="L46" s="135">
        <f t="shared" si="1"/>
        <v>0</v>
      </c>
    </row>
    <row r="47" spans="1:12" x14ac:dyDescent="0.15">
      <c r="B47" s="39">
        <v>41</v>
      </c>
      <c r="C47" s="40" t="s">
        <v>426</v>
      </c>
      <c r="D47" s="41" t="s">
        <v>203</v>
      </c>
      <c r="E47" s="46">
        <f>IF(COUNT(入力表1【予測】!$D$26:$D$27,入力表1【予測】!$D$37:$D$38,入力表1【予測】!$D$54:$D$55)&gt;2,0,IF(COUNT(入力表1【予測】!$D$26:$D$27)&gt;0,入力表2【予測】!M55,IF(COUNT(入力表1【予測】!$D$37:$D$38)&gt;0,入力表2【予測】!P55,IF(COUNT(入力表1【予測】!$D$54:$D$55)&gt;0,入力表2【予測】!S55,0))))</f>
        <v>0</v>
      </c>
      <c r="F47" s="141">
        <f>VLOOKUP(D47,各種係数!$C$8:$E$114,2,FALSE)</f>
        <v>0</v>
      </c>
      <c r="G47" s="141">
        <f>VLOOKUP(D47,各種係数!$C$8:$E$114,3,FALSE)</f>
        <v>0</v>
      </c>
      <c r="H47" s="46">
        <f t="shared" si="0"/>
        <v>0</v>
      </c>
      <c r="I47" s="47">
        <f t="shared" si="2"/>
        <v>0</v>
      </c>
      <c r="J47" s="47">
        <f t="shared" si="3"/>
        <v>0</v>
      </c>
      <c r="K47" s="147">
        <f>IF(入力表3【予測】!G54="",入力表3【予測】!F54,入力表3【予測】!G54)</f>
        <v>1</v>
      </c>
      <c r="L47" s="135">
        <f t="shared" si="1"/>
        <v>0</v>
      </c>
    </row>
    <row r="48" spans="1:12" x14ac:dyDescent="0.15">
      <c r="B48" s="39">
        <v>42</v>
      </c>
      <c r="C48" s="40" t="s">
        <v>427</v>
      </c>
      <c r="D48" s="41" t="s">
        <v>184</v>
      </c>
      <c r="E48" s="46">
        <f>IF(COUNT(入力表1【予測】!$D$26:$D$27,入力表1【予測】!$D$37:$D$38,入力表1【予測】!$D$54:$D$55)&gt;2,0,IF(COUNT(入力表1【予測】!$D$26:$D$27)&gt;0,入力表2【予測】!M56,IF(COUNT(入力表1【予測】!$D$37:$D$38)&gt;0,入力表2【予測】!P56,IF(COUNT(入力表1【予測】!$D$54:$D$55)&gt;0,入力表2【予測】!S56,0))))</f>
        <v>0</v>
      </c>
      <c r="F48" s="141">
        <f>VLOOKUP(D48,各種係数!$C$8:$E$114,2,FALSE)</f>
        <v>0</v>
      </c>
      <c r="G48" s="142">
        <f>VLOOKUP(D48,各種係数!$C$8:$E$114,3,FALSE)</f>
        <v>7.6895075728465895E-3</v>
      </c>
      <c r="H48" s="46">
        <f t="shared" si="0"/>
        <v>0</v>
      </c>
      <c r="I48" s="47">
        <f>I$65*G48</f>
        <v>0</v>
      </c>
      <c r="J48" s="47">
        <f>E48+(I48*1/2)</f>
        <v>0</v>
      </c>
      <c r="K48" s="147">
        <f>IF(入力表3【予測】!G55="",入力表3【予測】!F55,入力表3【予測】!G55)</f>
        <v>1</v>
      </c>
      <c r="L48" s="135">
        <f t="shared" si="1"/>
        <v>0</v>
      </c>
    </row>
    <row r="49" spans="1:12" x14ac:dyDescent="0.15">
      <c r="B49" s="39">
        <v>43</v>
      </c>
      <c r="C49" s="40" t="s">
        <v>428</v>
      </c>
      <c r="D49" s="41" t="s">
        <v>203</v>
      </c>
      <c r="E49" s="46">
        <f>IF(COUNT(入力表1【予測】!$D$26:$D$27,入力表1【予測】!$D$37:$D$38,入力表1【予測】!$D$54:$D$55)&gt;2,0,IF(COUNT(入力表1【予測】!$D$26:$D$27)&gt;0,入力表2【予測】!M57,IF(COUNT(入力表1【予測】!$D$37:$D$38)&gt;0,入力表2【予測】!P57,IF(COUNT(入力表1【予測】!$D$54:$D$55)&gt;0,入力表2【予測】!S57,0))))</f>
        <v>0</v>
      </c>
      <c r="F49" s="141">
        <f>VLOOKUP(D49,各種係数!$C$8:$E$114,2,FALSE)</f>
        <v>0</v>
      </c>
      <c r="G49" s="141">
        <f>VLOOKUP(D49,各種係数!$C$8:$E$114,3,FALSE)</f>
        <v>0</v>
      </c>
      <c r="H49" s="46">
        <f t="shared" si="0"/>
        <v>0</v>
      </c>
      <c r="I49" s="47">
        <f t="shared" si="2"/>
        <v>0</v>
      </c>
      <c r="J49" s="47">
        <f t="shared" ref="J49:J58" si="4">E49-H49-I49</f>
        <v>0</v>
      </c>
      <c r="K49" s="147">
        <f>IF(入力表3【予測】!G56="",入力表3【予測】!F56,入力表3【予測】!G56)</f>
        <v>1</v>
      </c>
      <c r="L49" s="135">
        <f t="shared" si="1"/>
        <v>0</v>
      </c>
    </row>
    <row r="50" spans="1:12" x14ac:dyDescent="0.15">
      <c r="B50" s="39">
        <v>44</v>
      </c>
      <c r="C50" s="40" t="s">
        <v>429</v>
      </c>
      <c r="D50" s="41" t="s">
        <v>952</v>
      </c>
      <c r="E50" s="46">
        <f>IF(COUNT(入力表1【予測】!$D$26:$D$27,入力表1【予測】!$D$37:$D$38,入力表1【予測】!$D$54:$D$55)&gt;2,0,IF(COUNT(入力表1【予測】!$D$26:$D$27)&gt;0,入力表2【予測】!M58,IF(COUNT(入力表1【予測】!$D$37:$D$38)&gt;0,入力表2【予測】!P58,IF(COUNT(入力表1【予測】!$D$54:$D$55)&gt;0,入力表2【予測】!S58,0))))</f>
        <v>0</v>
      </c>
      <c r="F50" s="141">
        <f>VLOOKUP(D50,各種係数!$C$8:$E$114,2,FALSE)</f>
        <v>0</v>
      </c>
      <c r="G50" s="141">
        <f>VLOOKUP(D50,各種係数!$C$8:$E$114,3,FALSE)</f>
        <v>0</v>
      </c>
      <c r="H50" s="46">
        <f t="shared" si="0"/>
        <v>0</v>
      </c>
      <c r="I50" s="47">
        <f t="shared" si="2"/>
        <v>0</v>
      </c>
      <c r="J50" s="47">
        <f t="shared" si="4"/>
        <v>0</v>
      </c>
      <c r="K50" s="147">
        <f>IF(入力表3【予測】!G57="",入力表3【予測】!F57,入力表3【予測】!G57)</f>
        <v>1</v>
      </c>
      <c r="L50" s="135">
        <f t="shared" si="1"/>
        <v>0</v>
      </c>
    </row>
    <row r="51" spans="1:12" x14ac:dyDescent="0.15">
      <c r="B51" s="39">
        <v>45</v>
      </c>
      <c r="C51" s="40" t="s">
        <v>430</v>
      </c>
      <c r="D51" s="41" t="s">
        <v>141</v>
      </c>
      <c r="E51" s="46">
        <f>IF(COUNT(入力表1【予測】!$D$26:$D$27,入力表1【予測】!$D$37:$D$38,入力表1【予測】!$D$54:$D$55)&gt;2,0,IF(COUNT(入力表1【予測】!$D$26:$D$27)&gt;0,入力表2【予測】!M59,IF(COUNT(入力表1【予測】!$D$37:$D$38)&gt;0,入力表2【予測】!P59,IF(COUNT(入力表1【予測】!$D$54:$D$55)&gt;0,入力表2【予測】!S59,0))))</f>
        <v>0</v>
      </c>
      <c r="F51" s="141">
        <f>VLOOKUP(D51,各種係数!$C$8:$E$114,2,FALSE)</f>
        <v>0.48983980769325469</v>
      </c>
      <c r="G51" s="141">
        <f>VLOOKUP(D51,各種係数!$C$8:$E$114,3,FALSE)</f>
        <v>4.0472106868972388E-2</v>
      </c>
      <c r="H51" s="46">
        <f t="shared" si="0"/>
        <v>0</v>
      </c>
      <c r="I51" s="47">
        <f t="shared" si="2"/>
        <v>0</v>
      </c>
      <c r="J51" s="47">
        <f t="shared" si="4"/>
        <v>0</v>
      </c>
      <c r="K51" s="147">
        <f>IF(入力表3【予測】!G58="",入力表3【予測】!F58,入力表3【予測】!G58)</f>
        <v>1</v>
      </c>
      <c r="L51" s="135">
        <f t="shared" si="1"/>
        <v>0</v>
      </c>
    </row>
    <row r="52" spans="1:12" x14ac:dyDescent="0.15">
      <c r="B52" s="39">
        <v>46</v>
      </c>
      <c r="C52" s="40" t="s">
        <v>431</v>
      </c>
      <c r="D52" s="41" t="s">
        <v>203</v>
      </c>
      <c r="E52" s="46">
        <f>IF(COUNT(入力表1【予測】!$D$26:$D$27,入力表1【予測】!$D$37:$D$38,入力表1【予測】!$D$54:$D$55)&gt;2,0,IF(COUNT(入力表1【予測】!$D$26:$D$27)&gt;0,入力表2【予測】!M60,IF(COUNT(入力表1【予測】!$D$37:$D$38)&gt;0,入力表2【予測】!P60,IF(COUNT(入力表1【予測】!$D$54:$D$55)&gt;0,入力表2【予測】!S60,0))))</f>
        <v>0</v>
      </c>
      <c r="F52" s="141">
        <f>VLOOKUP(D52,各種係数!$C$8:$E$114,2,FALSE)</f>
        <v>0</v>
      </c>
      <c r="G52" s="141">
        <f>VLOOKUP(D52,各種係数!$C$8:$E$114,3,FALSE)</f>
        <v>0</v>
      </c>
      <c r="H52" s="46">
        <f t="shared" si="0"/>
        <v>0</v>
      </c>
      <c r="I52" s="47">
        <f t="shared" si="2"/>
        <v>0</v>
      </c>
      <c r="J52" s="47">
        <f t="shared" si="4"/>
        <v>0</v>
      </c>
      <c r="K52" s="147">
        <f>IF(入力表3【予測】!G59="",入力表3【予測】!F59,入力表3【予測】!G59)</f>
        <v>1</v>
      </c>
      <c r="L52" s="135">
        <f t="shared" si="1"/>
        <v>0</v>
      </c>
    </row>
    <row r="53" spans="1:12" x14ac:dyDescent="0.15">
      <c r="B53" s="39">
        <v>47</v>
      </c>
      <c r="C53" s="40" t="s">
        <v>432</v>
      </c>
      <c r="D53" s="41" t="s">
        <v>204</v>
      </c>
      <c r="E53" s="46">
        <f>IF(COUNT(入力表1【予測】!$D$26:$D$27,入力表1【予測】!$D$37:$D$38,入力表1【予測】!$D$54:$D$55)&gt;2,0,IF(COUNT(入力表1【予測】!$D$26:$D$27)&gt;0,入力表2【予測】!M61,IF(COUNT(入力表1【予測】!$D$37:$D$38)&gt;0,入力表2【予測】!P61,IF(COUNT(入力表1【予測】!$D$54:$D$55)&gt;0,入力表2【予測】!S61,0))))</f>
        <v>0</v>
      </c>
      <c r="F53" s="141">
        <f>VLOOKUP(D53,各種係数!$C$8:$E$114,2,FALSE)</f>
        <v>0</v>
      </c>
      <c r="G53" s="141">
        <f>VLOOKUP(D53,各種係数!$C$8:$E$114,3,FALSE)</f>
        <v>0</v>
      </c>
      <c r="H53" s="46">
        <f t="shared" si="0"/>
        <v>0</v>
      </c>
      <c r="I53" s="47">
        <f t="shared" si="2"/>
        <v>0</v>
      </c>
      <c r="J53" s="47">
        <f t="shared" si="4"/>
        <v>0</v>
      </c>
      <c r="K53" s="147">
        <f>IF(入力表3【予測】!G60="",入力表3【予測】!F60,入力表3【予測】!G60)</f>
        <v>1</v>
      </c>
      <c r="L53" s="135">
        <f t="shared" si="1"/>
        <v>0</v>
      </c>
    </row>
    <row r="54" spans="1:12" x14ac:dyDescent="0.15">
      <c r="B54" s="39">
        <v>48</v>
      </c>
      <c r="C54" s="40" t="s">
        <v>433</v>
      </c>
      <c r="D54" s="41" t="s">
        <v>199</v>
      </c>
      <c r="E54" s="46">
        <f>IF(COUNT(入力表1【予測】!$D$26:$D$27,入力表1【予測】!$D$37:$D$38,入力表1【予測】!$D$54:$D$55)&gt;2,0,IF(COUNT(入力表1【予測】!$D$26:$D$27)&gt;0,入力表2【予測】!M62,IF(COUNT(入力表1【予測】!$D$37:$D$38)&gt;0,入力表2【予測】!P62,IF(COUNT(入力表1【予測】!$D$54:$D$55)&gt;0,入力表2【予測】!S62,0))))</f>
        <v>0</v>
      </c>
      <c r="F54" s="141">
        <f>VLOOKUP(D54,各種係数!$C$8:$E$114,2,FALSE)</f>
        <v>0</v>
      </c>
      <c r="G54" s="141">
        <f>VLOOKUP(D54,各種係数!$C$8:$E$114,3,FALSE)</f>
        <v>0</v>
      </c>
      <c r="H54" s="46">
        <f t="shared" si="0"/>
        <v>0</v>
      </c>
      <c r="I54" s="47">
        <f t="shared" si="2"/>
        <v>0</v>
      </c>
      <c r="J54" s="47">
        <f t="shared" si="4"/>
        <v>0</v>
      </c>
      <c r="K54" s="147">
        <f>IF(入力表3【予測】!G61="",入力表3【予測】!F61,入力表3【予測】!G61)</f>
        <v>1</v>
      </c>
      <c r="L54" s="135">
        <f t="shared" si="1"/>
        <v>0</v>
      </c>
    </row>
    <row r="55" spans="1:12" x14ac:dyDescent="0.15">
      <c r="B55" s="39">
        <v>49</v>
      </c>
      <c r="C55" s="40" t="s">
        <v>434</v>
      </c>
      <c r="D55" s="41" t="s">
        <v>198</v>
      </c>
      <c r="E55" s="46">
        <f>IF(COUNT(入力表1【予測】!$D$26:$D$27,入力表1【予測】!$D$37:$D$38,入力表1【予測】!$D$54:$D$55)&gt;2,0,IF(COUNT(入力表1【予測】!$D$26:$D$27)&gt;0,入力表2【予測】!M63,IF(COUNT(入力表1【予測】!$D$37:$D$38)&gt;0,入力表2【予測】!P63,IF(COUNT(入力表1【予測】!$D$54:$D$55)&gt;0,入力表2【予測】!S63,0))))</f>
        <v>0</v>
      </c>
      <c r="F55" s="141">
        <f>VLOOKUP(D55,各種係数!$C$8:$E$114,2,FALSE)</f>
        <v>0</v>
      </c>
      <c r="G55" s="141">
        <f>VLOOKUP(D55,各種係数!$C$8:$E$114,3,FALSE)</f>
        <v>0</v>
      </c>
      <c r="H55" s="46">
        <f t="shared" si="0"/>
        <v>0</v>
      </c>
      <c r="I55" s="47">
        <f t="shared" si="2"/>
        <v>0</v>
      </c>
      <c r="J55" s="47">
        <f t="shared" si="4"/>
        <v>0</v>
      </c>
      <c r="K55" s="147">
        <f>IF(入力表3【予測】!G62="",入力表3【予測】!F62,入力表3【予測】!G62)</f>
        <v>1</v>
      </c>
      <c r="L55" s="135">
        <f t="shared" si="1"/>
        <v>0</v>
      </c>
    </row>
    <row r="56" spans="1:12" x14ac:dyDescent="0.15">
      <c r="B56" s="39">
        <v>50</v>
      </c>
      <c r="C56" s="40" t="s">
        <v>435</v>
      </c>
      <c r="D56" s="41" t="s">
        <v>204</v>
      </c>
      <c r="E56" s="46">
        <f>IF(COUNT(入力表1【予測】!$D$26:$D$27,入力表1【予測】!$D$37:$D$38,入力表1【予測】!$D$54:$D$55)&gt;2,0,IF(COUNT(入力表1【予測】!$D$26:$D$27)&gt;0,入力表2【予測】!M64,IF(COUNT(入力表1【予測】!$D$37:$D$38)&gt;0,入力表2【予測】!P64,IF(COUNT(入力表1【予測】!$D$54:$D$55)&gt;0,入力表2【予測】!S64,0))))</f>
        <v>0</v>
      </c>
      <c r="F56" s="141">
        <f>VLOOKUP(D56,各種係数!$C$8:$E$114,2,FALSE)</f>
        <v>0</v>
      </c>
      <c r="G56" s="141">
        <f>VLOOKUP(D56,各種係数!$C$8:$E$114,3,FALSE)</f>
        <v>0</v>
      </c>
      <c r="H56" s="46">
        <f t="shared" si="0"/>
        <v>0</v>
      </c>
      <c r="I56" s="47">
        <f t="shared" si="2"/>
        <v>0</v>
      </c>
      <c r="J56" s="47">
        <f t="shared" si="4"/>
        <v>0</v>
      </c>
      <c r="K56" s="147">
        <f>IF(入力表3【予測】!G63="",入力表3【予測】!F63,入力表3【予測】!G63)</f>
        <v>1</v>
      </c>
      <c r="L56" s="135">
        <f t="shared" si="1"/>
        <v>0</v>
      </c>
    </row>
    <row r="57" spans="1:12" x14ac:dyDescent="0.15">
      <c r="A57" s="82"/>
      <c r="B57" s="39">
        <v>51</v>
      </c>
      <c r="C57" s="83" t="s">
        <v>470</v>
      </c>
      <c r="D57" s="41" t="s">
        <v>191</v>
      </c>
      <c r="E57" s="46">
        <f>IF(COUNT(入力表1【予測】!$D$26:$D$27,入力表1【予測】!$D$37:$D$38,入力表1【予測】!$D$54:$D$55)&gt;2,0,IF(COUNT(入力表1【予測】!$D$26:$D$27)&gt;0,入力表2【予測】!M65,IF(COUNT(入力表1【予測】!$D$37:$D$38)&gt;0,入力表2【予測】!P65,IF(COUNT(入力表1【予測】!$D$54:$D$55)&gt;0,入力表2【予測】!S65,0))))</f>
        <v>0</v>
      </c>
      <c r="F57" s="141">
        <f>VLOOKUP(D57,各種係数!$C$8:$E$114,2,FALSE)</f>
        <v>0</v>
      </c>
      <c r="G57" s="141">
        <f>VLOOKUP(D57,各種係数!$C$8:$E$114,3,FALSE)</f>
        <v>0</v>
      </c>
      <c r="H57" s="46">
        <f t="shared" si="0"/>
        <v>0</v>
      </c>
      <c r="I57" s="47">
        <f t="shared" si="2"/>
        <v>0</v>
      </c>
      <c r="J57" s="47">
        <f t="shared" si="4"/>
        <v>0</v>
      </c>
      <c r="K57" s="147">
        <f>IF(入力表3【予測】!G64="",入力表3【予測】!F64,入力表3【予測】!G64)</f>
        <v>1</v>
      </c>
      <c r="L57" s="135">
        <f t="shared" si="1"/>
        <v>0</v>
      </c>
    </row>
    <row r="58" spans="1:12" x14ac:dyDescent="0.15">
      <c r="A58" s="82"/>
      <c r="B58" s="39">
        <v>52</v>
      </c>
      <c r="C58" s="83" t="s">
        <v>471</v>
      </c>
      <c r="D58" s="41" t="s">
        <v>192</v>
      </c>
      <c r="E58" s="46">
        <f>IF(COUNT(入力表1【予測】!$D$26:$D$27,入力表1【予測】!$D$37:$D$38,入力表1【予測】!$D$54:$D$55)&gt;2,0,IF(COUNT(入力表1【予測】!$D$26:$D$27)&gt;0,入力表2【予測】!M66,IF(COUNT(入力表1【予測】!$D$37:$D$38)&gt;0,入力表2【予測】!P66,IF(COUNT(入力表1【予測】!$D$54:$D$55)&gt;0,入力表2【予測】!S66,0))))</f>
        <v>0</v>
      </c>
      <c r="F58" s="141">
        <f>VLOOKUP(D58,各種係数!$C$8:$E$114,2,FALSE)</f>
        <v>0</v>
      </c>
      <c r="G58" s="141">
        <f>VLOOKUP(D58,各種係数!$C$8:$E$114,3,FALSE)</f>
        <v>0</v>
      </c>
      <c r="H58" s="46">
        <f t="shared" si="0"/>
        <v>0</v>
      </c>
      <c r="I58" s="47">
        <f t="shared" si="2"/>
        <v>0</v>
      </c>
      <c r="J58" s="47">
        <f t="shared" si="4"/>
        <v>0</v>
      </c>
      <c r="K58" s="147">
        <f>IF(入力表3【予測】!G65="",入力表3【予測】!F65,入力表3【予測】!G65)</f>
        <v>6.0826602542223496E-2</v>
      </c>
      <c r="L58" s="135">
        <f t="shared" si="1"/>
        <v>0</v>
      </c>
    </row>
    <row r="59" spans="1:12" x14ac:dyDescent="0.15">
      <c r="B59" s="39">
        <v>53</v>
      </c>
      <c r="C59" s="40" t="s">
        <v>436</v>
      </c>
      <c r="D59" s="41" t="s">
        <v>185</v>
      </c>
      <c r="E59" s="46">
        <f>IF(COUNT(入力表1【予測】!$D$26:$D$27,入力表1【予測】!$D$37:$D$38,入力表1【予測】!$D$54:$D$55)&gt;2,0,IF(COUNT(入力表1【予測】!$D$26:$D$27)&gt;0,入力表2【予測】!M67,IF(COUNT(入力表1【予測】!$D$37:$D$38)&gt;0,入力表2【予測】!P67,IF(COUNT(入力表1【予測】!$D$54:$D$55)&gt;0,入力表2【予測】!S67,0))))</f>
        <v>0</v>
      </c>
      <c r="F59" s="141">
        <f>VLOOKUP(D59,各種係数!$C$8:$E$114,2,FALSE)</f>
        <v>0</v>
      </c>
      <c r="G59" s="142">
        <f>VLOOKUP(D59,各種係数!$C$8:$E$114,3,FALSE)</f>
        <v>0.71690131797459899</v>
      </c>
      <c r="H59" s="46">
        <f t="shared" si="0"/>
        <v>0</v>
      </c>
      <c r="I59" s="47">
        <f>I$65*G59</f>
        <v>0</v>
      </c>
      <c r="J59" s="47">
        <f>E59+(I59*1/3)</f>
        <v>0</v>
      </c>
      <c r="K59" s="147">
        <f>IF(入力表3【予測】!G66="",入力表3【予測】!F66,入力表3【予測】!G66)</f>
        <v>1</v>
      </c>
      <c r="L59" s="135">
        <f t="shared" si="1"/>
        <v>0</v>
      </c>
    </row>
    <row r="60" spans="1:12" x14ac:dyDescent="0.15">
      <c r="B60" s="85">
        <v>54</v>
      </c>
      <c r="C60" s="86" t="s">
        <v>437</v>
      </c>
      <c r="D60" s="87" t="s">
        <v>204</v>
      </c>
      <c r="E60" s="91">
        <f>IF(COUNT(入力表1【予測】!$D$26:$D$27,入力表1【予測】!$D$37:$D$38,入力表1【予測】!$D$54:$D$55)&gt;2,0,IF(COUNT(入力表1【予測】!$D$26:$D$27)&gt;0,入力表2【予測】!M68,IF(COUNT(入力表1【予測】!$D$37:$D$38)&gt;0,入力表2【予測】!P68,IF(COUNT(入力表1【予測】!$D$54:$D$55)&gt;0,入力表2【予測】!S68,0))))</f>
        <v>0</v>
      </c>
      <c r="F60" s="145">
        <f>VLOOKUP(D60,各種係数!$C$8:$E$114,2,FALSE)</f>
        <v>0</v>
      </c>
      <c r="G60" s="145">
        <f>VLOOKUP(D60,各種係数!$C$8:$E$114,3,FALSE)</f>
        <v>0</v>
      </c>
      <c r="H60" s="91">
        <f t="shared" si="0"/>
        <v>0</v>
      </c>
      <c r="I60" s="47">
        <f t="shared" si="2"/>
        <v>0</v>
      </c>
      <c r="J60" s="47">
        <f>E60-H60-I60</f>
        <v>0</v>
      </c>
      <c r="K60" s="150">
        <f>IF(入力表3【予測】!G67="",入力表3【予測】!F67,入力表3【予測】!G67)</f>
        <v>1</v>
      </c>
      <c r="L60" s="91">
        <f t="shared" si="1"/>
        <v>0</v>
      </c>
    </row>
    <row r="61" spans="1:12" x14ac:dyDescent="0.15">
      <c r="B61" s="120"/>
      <c r="C61" s="120"/>
      <c r="D61" s="120" t="s">
        <v>212</v>
      </c>
      <c r="E61" s="136">
        <v>0</v>
      </c>
      <c r="F61" s="141">
        <f>VLOOKUP(D61,各種係数!$C$8:$E$114,2,FALSE)</f>
        <v>0</v>
      </c>
      <c r="G61" s="142">
        <f>VLOOKUP(D61,各種係数!$C$8:$E$114,3,FALSE)</f>
        <v>0</v>
      </c>
      <c r="H61" s="136">
        <f>E61*F61</f>
        <v>0</v>
      </c>
      <c r="I61" s="136">
        <f>I$65*G61</f>
        <v>0</v>
      </c>
      <c r="J61" s="136">
        <f>I61</f>
        <v>0</v>
      </c>
      <c r="K61" s="151">
        <f>各種係数!G84</f>
        <v>1</v>
      </c>
      <c r="L61" s="136">
        <f>J61*K61</f>
        <v>0</v>
      </c>
    </row>
    <row r="62" spans="1:12" x14ac:dyDescent="0.15">
      <c r="B62" s="40"/>
      <c r="C62" s="40"/>
      <c r="D62" s="40" t="s">
        <v>187</v>
      </c>
      <c r="E62" s="46">
        <v>0</v>
      </c>
      <c r="F62" s="141">
        <f>VLOOKUP(D62,各種係数!$C$8:$E$114,2,FALSE)</f>
        <v>0</v>
      </c>
      <c r="G62" s="142">
        <f>VLOOKUP(D62,各種係数!$C$8:$E$114,3,FALSE)</f>
        <v>2.2674571017087665E-3</v>
      </c>
      <c r="H62" s="46">
        <f>E62*F62</f>
        <v>0</v>
      </c>
      <c r="I62" s="46">
        <f t="shared" ref="I62:I64" si="5">I$65*G62</f>
        <v>0</v>
      </c>
      <c r="J62" s="46">
        <f>I62</f>
        <v>0</v>
      </c>
      <c r="K62" s="147">
        <f>各種係数!G86</f>
        <v>0</v>
      </c>
      <c r="L62" s="46">
        <f>J62*K62</f>
        <v>0</v>
      </c>
    </row>
    <row r="63" spans="1:12" x14ac:dyDescent="0.15">
      <c r="B63" s="40"/>
      <c r="C63" s="40"/>
      <c r="D63" s="40" t="s">
        <v>188</v>
      </c>
      <c r="E63" s="46">
        <v>0</v>
      </c>
      <c r="F63" s="141">
        <f>VLOOKUP(D63,各種係数!$C$8:$E$114,2,FALSE)</f>
        <v>0</v>
      </c>
      <c r="G63" s="142">
        <f>VLOOKUP(D63,各種係数!$C$8:$E$114,3,FALSE)</f>
        <v>5.9777753031158634E-2</v>
      </c>
      <c r="H63" s="46">
        <f>E63*F63</f>
        <v>0</v>
      </c>
      <c r="I63" s="46">
        <f t="shared" si="5"/>
        <v>0</v>
      </c>
      <c r="J63" s="46">
        <f>I63</f>
        <v>0</v>
      </c>
      <c r="K63" s="147">
        <f>各種係数!G87</f>
        <v>8.9308055047637724E-2</v>
      </c>
      <c r="L63" s="46">
        <f>J63*K63</f>
        <v>0</v>
      </c>
    </row>
    <row r="64" spans="1:12" x14ac:dyDescent="0.15">
      <c r="B64" s="86"/>
      <c r="C64" s="86"/>
      <c r="D64" s="86" t="s">
        <v>189</v>
      </c>
      <c r="E64" s="91">
        <v>0</v>
      </c>
      <c r="F64" s="145">
        <f>VLOOKUP(D64,各種係数!$C$8:$E$114,2,FALSE)</f>
        <v>0</v>
      </c>
      <c r="G64" s="146">
        <f>VLOOKUP(D64,各種係数!$C$8:$E$114,3,FALSE)</f>
        <v>0.12629599542032013</v>
      </c>
      <c r="H64" s="91">
        <f>E64*F64</f>
        <v>0</v>
      </c>
      <c r="I64" s="46">
        <f t="shared" si="5"/>
        <v>0</v>
      </c>
      <c r="J64" s="91">
        <f>I64</f>
        <v>0</v>
      </c>
      <c r="K64" s="150">
        <f>各種係数!G88</f>
        <v>0.10865355070364435</v>
      </c>
      <c r="L64" s="91">
        <f>J64*K64</f>
        <v>0</v>
      </c>
    </row>
    <row r="65" spans="4:12" x14ac:dyDescent="0.15">
      <c r="D65" s="137" t="s">
        <v>480</v>
      </c>
      <c r="E65" s="138">
        <f>SUM(E7:E64)</f>
        <v>0</v>
      </c>
      <c r="F65" s="139" t="s">
        <v>829</v>
      </c>
      <c r="G65" s="139" t="s">
        <v>830</v>
      </c>
      <c r="H65" s="91">
        <f>SUM(H7:H64)</f>
        <v>0</v>
      </c>
      <c r="I65" s="138">
        <f>SUM(I12:I13,I16:I47,I49:I58,I60)</f>
        <v>0</v>
      </c>
      <c r="J65" s="138">
        <f>SUM(J7:J64)</f>
        <v>0</v>
      </c>
      <c r="K65" s="139" t="s">
        <v>829</v>
      </c>
      <c r="L65" s="138">
        <f>SUM(L7:L64)+H65*各種係数!G77</f>
        <v>0</v>
      </c>
    </row>
    <row r="66" spans="4:12" ht="35.1" customHeight="1" x14ac:dyDescent="0.15">
      <c r="G66" s="140" t="s">
        <v>496</v>
      </c>
    </row>
  </sheetData>
  <mergeCells count="11">
    <mergeCell ref="L5:L6"/>
    <mergeCell ref="B5:B6"/>
    <mergeCell ref="C5:C6"/>
    <mergeCell ref="D5:D6"/>
    <mergeCell ref="G5:G6"/>
    <mergeCell ref="H5:H6"/>
    <mergeCell ref="I5:I6"/>
    <mergeCell ref="E5:E6"/>
    <mergeCell ref="F5:F6"/>
    <mergeCell ref="K5:K6"/>
    <mergeCell ref="J5:J6"/>
  </mergeCells>
  <phoneticPr fontId="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B5:L58"/>
  <sheetViews>
    <sheetView showGridLines="0" zoomScaleNormal="100" workbookViewId="0"/>
  </sheetViews>
  <sheetFormatPr defaultColWidth="8.75" defaultRowHeight="18.75" x14ac:dyDescent="0.15"/>
  <cols>
    <col min="1" max="1" width="1.625" style="2" customWidth="1"/>
    <col min="2" max="2" width="5" style="2" customWidth="1"/>
    <col min="3" max="3" width="8.75" style="2" customWidth="1"/>
    <col min="4" max="4" width="24.625" style="2" customWidth="1"/>
    <col min="5" max="5" width="15.625" style="2" customWidth="1"/>
    <col min="6" max="7" width="17.625" style="2" customWidth="1"/>
    <col min="8" max="9" width="16.625" style="2" customWidth="1"/>
    <col min="10" max="10" width="5.625" style="2" customWidth="1"/>
    <col min="11" max="16384" width="8.75" style="2"/>
  </cols>
  <sheetData>
    <row r="5" spans="2:12" ht="12.95" customHeight="1" x14ac:dyDescent="0.15">
      <c r="B5" s="1" t="s">
        <v>2</v>
      </c>
      <c r="D5" s="6"/>
      <c r="E5" s="6"/>
      <c r="F5" s="6"/>
      <c r="G5" s="6"/>
      <c r="H5" s="6"/>
      <c r="I5" s="188">
        <f ca="1">TODAY()</f>
        <v>44362</v>
      </c>
      <c r="J5" s="6"/>
    </row>
    <row r="6" spans="2:12" ht="13.5" customHeight="1" x14ac:dyDescent="0.15">
      <c r="C6" s="6"/>
      <c r="D6" s="6"/>
      <c r="E6" s="6"/>
      <c r="F6" s="6"/>
      <c r="G6" s="6"/>
      <c r="H6" s="6"/>
      <c r="J6" s="189"/>
      <c r="L6" s="6"/>
    </row>
    <row r="7" spans="2:12" ht="13.5" customHeight="1" x14ac:dyDescent="0.15">
      <c r="B7" s="474" t="str">
        <f>IF(入力表1【予測】!E7="","",入力表1【予測】!E7)</f>
        <v/>
      </c>
      <c r="C7" s="475"/>
      <c r="D7" s="475"/>
      <c r="E7" s="475"/>
      <c r="F7" s="475"/>
      <c r="G7" s="476"/>
      <c r="H7" s="6"/>
      <c r="I7" s="6"/>
      <c r="J7" s="189"/>
      <c r="L7" s="190"/>
    </row>
    <row r="8" spans="2:12" ht="13.5" customHeight="1" x14ac:dyDescent="0.15">
      <c r="B8" s="477"/>
      <c r="C8" s="478"/>
      <c r="D8" s="478"/>
      <c r="E8" s="478"/>
      <c r="F8" s="478"/>
      <c r="G8" s="479"/>
      <c r="H8" s="6"/>
      <c r="I8" s="6"/>
      <c r="J8" s="189"/>
      <c r="L8" s="190"/>
    </row>
    <row r="9" spans="2:12" ht="9" customHeight="1" x14ac:dyDescent="0.15">
      <c r="B9" s="6"/>
      <c r="C9" s="6"/>
      <c r="D9" s="6"/>
      <c r="F9" s="6"/>
      <c r="G9" s="6"/>
      <c r="H9" s="6"/>
      <c r="I9" s="6"/>
    </row>
    <row r="10" spans="2:12" ht="9" customHeight="1" x14ac:dyDescent="0.15"/>
    <row r="11" spans="2:12" ht="19.5" x14ac:dyDescent="0.15">
      <c r="B11" s="1" t="s">
        <v>3</v>
      </c>
    </row>
    <row r="13" spans="2:12" x14ac:dyDescent="0.15">
      <c r="B13" s="480" t="str">
        <f>IF(入力表1【予測】!E10="","",入力表1【予測】!E10)</f>
        <v/>
      </c>
      <c r="C13" s="481"/>
      <c r="D13" s="481"/>
      <c r="E13" s="481"/>
      <c r="F13" s="481"/>
      <c r="G13" s="482"/>
      <c r="H13" s="6"/>
      <c r="I13" s="6"/>
      <c r="J13" s="6"/>
      <c r="K13" s="6"/>
    </row>
    <row r="14" spans="2:12" x14ac:dyDescent="0.15">
      <c r="B14" s="483"/>
      <c r="C14" s="484"/>
      <c r="D14" s="484"/>
      <c r="E14" s="484"/>
      <c r="F14" s="484"/>
      <c r="G14" s="485"/>
      <c r="H14" s="6"/>
      <c r="I14" s="6"/>
      <c r="J14" s="6"/>
      <c r="K14" s="6"/>
    </row>
    <row r="15" spans="2:12" x14ac:dyDescent="0.15">
      <c r="B15" s="483"/>
      <c r="C15" s="484"/>
      <c r="D15" s="484"/>
      <c r="E15" s="484"/>
      <c r="F15" s="484"/>
      <c r="G15" s="485"/>
      <c r="H15" s="6"/>
      <c r="I15" s="6"/>
      <c r="J15" s="6"/>
      <c r="K15" s="6"/>
    </row>
    <row r="16" spans="2:12" x14ac:dyDescent="0.15">
      <c r="B16" s="483"/>
      <c r="C16" s="484"/>
      <c r="D16" s="484"/>
      <c r="E16" s="484"/>
      <c r="F16" s="484"/>
      <c r="G16" s="485"/>
      <c r="H16" s="6"/>
      <c r="I16" s="6"/>
      <c r="J16" s="6"/>
      <c r="K16" s="6"/>
    </row>
    <row r="17" spans="2:11" x14ac:dyDescent="0.15">
      <c r="B17" s="486"/>
      <c r="C17" s="487"/>
      <c r="D17" s="487"/>
      <c r="E17" s="487"/>
      <c r="F17" s="487"/>
      <c r="G17" s="488"/>
      <c r="H17" s="6"/>
      <c r="I17" s="6"/>
      <c r="J17" s="6"/>
      <c r="K17" s="6"/>
    </row>
    <row r="18" spans="2:11" ht="9" customHeight="1" x14ac:dyDescent="0.15"/>
    <row r="19" spans="2:11" ht="9" customHeight="1" x14ac:dyDescent="0.15"/>
    <row r="20" spans="2:11" ht="19.5" x14ac:dyDescent="0.15">
      <c r="B20" s="1" t="s">
        <v>4</v>
      </c>
    </row>
    <row r="21" spans="2:11" x14ac:dyDescent="0.15">
      <c r="E21" s="10" t="str">
        <f>"（単位："&amp;入力表1【予測】!L15&amp;"）"</f>
        <v>（単位：千円）</v>
      </c>
    </row>
    <row r="22" spans="2:11" x14ac:dyDescent="0.15">
      <c r="B22" s="434" t="s">
        <v>507</v>
      </c>
      <c r="C22" s="434"/>
      <c r="D22" s="434"/>
      <c r="E22" s="27">
        <f>詳細表【予測】!F117</f>
        <v>0</v>
      </c>
      <c r="F22" s="6"/>
    </row>
    <row r="23" spans="2:11" x14ac:dyDescent="0.15">
      <c r="B23" s="434" t="s">
        <v>12</v>
      </c>
      <c r="C23" s="434"/>
      <c r="D23" s="434"/>
      <c r="E23" s="27">
        <f>詳細表【予測】!G117</f>
        <v>0</v>
      </c>
      <c r="F23" s="6"/>
    </row>
    <row r="24" spans="2:11" x14ac:dyDescent="0.15">
      <c r="B24" s="434" t="s">
        <v>237</v>
      </c>
      <c r="C24" s="434"/>
      <c r="D24" s="434"/>
      <c r="E24" s="191">
        <f>各種係数!P8</f>
        <v>0.60899999999999999</v>
      </c>
      <c r="F24" s="6"/>
    </row>
    <row r="25" spans="2:11" ht="4.5" customHeight="1" x14ac:dyDescent="0.15">
      <c r="B25" s="6"/>
      <c r="C25" s="6"/>
      <c r="D25" s="6"/>
      <c r="E25" s="6"/>
      <c r="F25" s="6"/>
    </row>
    <row r="26" spans="2:11" x14ac:dyDescent="0.15">
      <c r="B26" s="2" t="s">
        <v>1013</v>
      </c>
      <c r="C26" s="6"/>
      <c r="D26" s="6"/>
      <c r="E26" s="168"/>
      <c r="F26" s="168"/>
    </row>
    <row r="27" spans="2:11" ht="9" customHeight="1" x14ac:dyDescent="0.15"/>
    <row r="28" spans="2:11" ht="9" customHeight="1" x14ac:dyDescent="0.15"/>
    <row r="29" spans="2:11" ht="19.5" x14ac:dyDescent="0.15">
      <c r="B29" s="1" t="s">
        <v>5</v>
      </c>
    </row>
    <row r="30" spans="2:11" x14ac:dyDescent="0.15">
      <c r="H30" s="473" t="str">
        <f>"（単位："&amp;入力表1【予測】!L15&amp;"、人、倍）"</f>
        <v>（単位：千円、人、倍）</v>
      </c>
      <c r="I30" s="473"/>
    </row>
    <row r="31" spans="2:11" ht="18" customHeight="1" x14ac:dyDescent="0.15">
      <c r="B31" s="192"/>
      <c r="C31" s="443"/>
      <c r="D31" s="455"/>
      <c r="E31" s="193" t="s">
        <v>7</v>
      </c>
      <c r="F31" s="175"/>
      <c r="G31" s="102"/>
      <c r="H31" s="193" t="s">
        <v>6</v>
      </c>
      <c r="I31" s="102"/>
    </row>
    <row r="32" spans="2:11" ht="18" customHeight="1" x14ac:dyDescent="0.45">
      <c r="B32" s="194"/>
      <c r="C32" s="472"/>
      <c r="D32" s="457"/>
      <c r="E32" s="195"/>
      <c r="F32" s="196" t="s">
        <v>228</v>
      </c>
      <c r="G32" s="197"/>
      <c r="H32" s="195"/>
      <c r="I32" s="198" t="s">
        <v>836</v>
      </c>
    </row>
    <row r="33" spans="2:9" ht="18" customHeight="1" x14ac:dyDescent="0.45">
      <c r="B33" s="199"/>
      <c r="C33" s="445"/>
      <c r="D33" s="456"/>
      <c r="E33" s="200"/>
      <c r="F33" s="201"/>
      <c r="G33" s="202" t="s">
        <v>835</v>
      </c>
      <c r="H33" s="200"/>
      <c r="I33" s="203"/>
    </row>
    <row r="34" spans="2:9" x14ac:dyDescent="0.15">
      <c r="B34" s="194"/>
      <c r="C34" s="437" t="s">
        <v>831</v>
      </c>
      <c r="D34" s="436"/>
      <c r="E34" s="204">
        <f>'結果表（107部門）【予測】'!S118</f>
        <v>0</v>
      </c>
      <c r="F34" s="204">
        <f>'結果表（107部門）【予測】'!T118</f>
        <v>0</v>
      </c>
      <c r="G34" s="204">
        <f>'結果表（107部門）【予測】'!U118</f>
        <v>0</v>
      </c>
      <c r="H34" s="204">
        <f>'結果表（107部門）【予測】'!V118</f>
        <v>0</v>
      </c>
      <c r="I34" s="204">
        <f>'結果表（107部門）【予測】'!W118</f>
        <v>0</v>
      </c>
    </row>
    <row r="35" spans="2:9" x14ac:dyDescent="0.15">
      <c r="B35" s="466"/>
      <c r="C35" s="468" t="s">
        <v>8</v>
      </c>
      <c r="D35" s="469"/>
      <c r="E35" s="205">
        <f>'結果表（107部門）【予測】'!D118</f>
        <v>0</v>
      </c>
      <c r="F35" s="205">
        <f>'結果表（107部門）【予測】'!E118</f>
        <v>0</v>
      </c>
      <c r="G35" s="205">
        <f>'結果表（107部門）【予測】'!F118</f>
        <v>0</v>
      </c>
      <c r="H35" s="205">
        <f>'結果表（107部門）【予測】'!G118</f>
        <v>0</v>
      </c>
      <c r="I35" s="205">
        <f>'結果表（107部門）【予測】'!H118</f>
        <v>0</v>
      </c>
    </row>
    <row r="36" spans="2:9" x14ac:dyDescent="0.15">
      <c r="B36" s="466"/>
      <c r="C36" s="470" t="s">
        <v>832</v>
      </c>
      <c r="D36" s="471"/>
      <c r="E36" s="206">
        <f>'結果表（107部門）【予測】'!I118</f>
        <v>0</v>
      </c>
      <c r="F36" s="206">
        <f>'結果表（107部門）【予測】'!J118</f>
        <v>0</v>
      </c>
      <c r="G36" s="206">
        <f>'結果表（107部門）【予測】'!K118</f>
        <v>0</v>
      </c>
      <c r="H36" s="206">
        <f>'結果表（107部門）【予測】'!L118</f>
        <v>0</v>
      </c>
      <c r="I36" s="206">
        <f>'結果表（107部門）【予測】'!M118</f>
        <v>0</v>
      </c>
    </row>
    <row r="37" spans="2:9" x14ac:dyDescent="0.15">
      <c r="B37" s="467"/>
      <c r="C37" s="464" t="s">
        <v>833</v>
      </c>
      <c r="D37" s="465"/>
      <c r="E37" s="207">
        <f>'結果表（107部門）【予測】'!N118</f>
        <v>0</v>
      </c>
      <c r="F37" s="208">
        <f>'結果表（107部門）【予測】'!O118</f>
        <v>0</v>
      </c>
      <c r="G37" s="208">
        <f>'結果表（107部門）【予測】'!P118</f>
        <v>0</v>
      </c>
      <c r="H37" s="208">
        <f>'結果表（107部門）【予測】'!Q118</f>
        <v>0</v>
      </c>
      <c r="I37" s="208">
        <f>'結果表（107部門）【予測】'!R118</f>
        <v>0</v>
      </c>
    </row>
    <row r="38" spans="2:9" x14ac:dyDescent="0.15">
      <c r="B38" s="434" t="s">
        <v>834</v>
      </c>
      <c r="C38" s="434"/>
      <c r="D38" s="435"/>
      <c r="E38" s="209" t="str">
        <f>IF(OR(E34=0,E35=0),"",E34/E35)</f>
        <v/>
      </c>
      <c r="F38" s="210" t="s">
        <v>10</v>
      </c>
    </row>
    <row r="39" spans="2:9" ht="9" customHeight="1" x14ac:dyDescent="0.15"/>
    <row r="40" spans="2:9" ht="9" customHeight="1" x14ac:dyDescent="0.15"/>
    <row r="41" spans="2:9" x14ac:dyDescent="0.15">
      <c r="I41" s="10" t="str">
        <f>入力表1【予測】!E41</f>
        <v>（単位：千円)</v>
      </c>
    </row>
    <row r="58" spans="9:9" x14ac:dyDescent="0.15">
      <c r="I58" s="10" t="s">
        <v>9</v>
      </c>
    </row>
  </sheetData>
  <mergeCells count="13">
    <mergeCell ref="B22:D22"/>
    <mergeCell ref="B23:D23"/>
    <mergeCell ref="H30:I30"/>
    <mergeCell ref="B7:G8"/>
    <mergeCell ref="B13:G17"/>
    <mergeCell ref="C37:D37"/>
    <mergeCell ref="B38:D38"/>
    <mergeCell ref="B35:B37"/>
    <mergeCell ref="B24:D24"/>
    <mergeCell ref="C35:D35"/>
    <mergeCell ref="C36:D36"/>
    <mergeCell ref="C34:D34"/>
    <mergeCell ref="C31:D33"/>
  </mergeCells>
  <phoneticPr fontId="1"/>
  <pageMargins left="0.70866141732283472" right="0.70866141732283472" top="0.74803149606299213" bottom="0.74803149606299213" header="0.31496062992125984" footer="0.31496062992125984"/>
  <pageSetup paperSize="9" scale="7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pageSetUpPr fitToPage="1"/>
  </sheetPr>
  <dimension ref="A1:R73"/>
  <sheetViews>
    <sheetView showGridLines="0" zoomScaleNormal="100" workbookViewId="0"/>
  </sheetViews>
  <sheetFormatPr defaultColWidth="7.625" defaultRowHeight="18.75" x14ac:dyDescent="0.15"/>
  <cols>
    <col min="1" max="1" width="1.625" style="211" customWidth="1"/>
    <col min="2" max="3" width="3.25" style="211" customWidth="1"/>
    <col min="4" max="7" width="7.625" style="211" customWidth="1"/>
    <col min="8" max="8" width="6.875" style="211" customWidth="1"/>
    <col min="9" max="9" width="8.625" style="211" customWidth="1"/>
    <col min="10" max="11" width="7.625" style="211" customWidth="1"/>
    <col min="12" max="12" width="6.5" style="211" customWidth="1"/>
    <col min="13" max="13" width="8.625" style="211" customWidth="1"/>
    <col min="14" max="14" width="4.125" style="211" customWidth="1"/>
    <col min="15" max="15" width="3.625" style="211" customWidth="1"/>
    <col min="16" max="16" width="11.875" style="211" bestFit="1" customWidth="1"/>
    <col min="17" max="17" width="13.5" style="211" customWidth="1"/>
    <col min="18" max="18" width="8.625" style="211" customWidth="1"/>
    <col min="19" max="19" width="7.125" style="211" customWidth="1"/>
    <col min="20" max="16384" width="7.625" style="211"/>
  </cols>
  <sheetData>
    <row r="1" spans="4:18" ht="13.5" customHeight="1" x14ac:dyDescent="0.15"/>
    <row r="2" spans="4:18" ht="13.5" customHeight="1" x14ac:dyDescent="0.15">
      <c r="Q2" s="212"/>
    </row>
    <row r="3" spans="4:18" ht="12.95" customHeight="1" x14ac:dyDescent="0.15">
      <c r="E3" s="213"/>
      <c r="F3" s="213"/>
      <c r="G3" s="213"/>
      <c r="H3" s="213"/>
      <c r="I3" s="213"/>
      <c r="J3" s="213"/>
      <c r="K3" s="213"/>
      <c r="L3" s="213"/>
      <c r="M3" s="213"/>
      <c r="N3" s="213"/>
      <c r="O3" s="213"/>
      <c r="P3" s="213"/>
      <c r="Q3" s="213"/>
    </row>
    <row r="4" spans="4:18" ht="12.95" customHeight="1" x14ac:dyDescent="0.15">
      <c r="E4" s="213"/>
      <c r="F4" s="213"/>
      <c r="G4" s="213"/>
      <c r="H4" s="213"/>
      <c r="I4" s="213"/>
      <c r="J4" s="213"/>
      <c r="K4" s="213"/>
      <c r="L4" s="213"/>
      <c r="M4" s="213"/>
      <c r="N4" s="213"/>
      <c r="O4" s="213"/>
      <c r="P4" s="213"/>
      <c r="Q4" s="213"/>
    </row>
    <row r="5" spans="4:18" ht="13.5" customHeight="1" x14ac:dyDescent="0.15">
      <c r="Q5" s="212"/>
      <c r="R5" s="212" t="str">
        <f>"（単位："&amp;入力表1【予測】!L15&amp;"、人）"</f>
        <v>（単位：千円、人）</v>
      </c>
    </row>
    <row r="6" spans="4:18" ht="15.95" customHeight="1" x14ac:dyDescent="0.15">
      <c r="D6" s="214" t="s">
        <v>502</v>
      </c>
      <c r="E6" s="215"/>
      <c r="F6" s="215"/>
      <c r="G6" s="215"/>
      <c r="H6" s="215"/>
      <c r="I6" s="215"/>
      <c r="J6" s="215"/>
      <c r="K6" s="215"/>
      <c r="L6" s="215"/>
      <c r="M6" s="216"/>
      <c r="Q6" s="212"/>
      <c r="R6" s="212"/>
    </row>
    <row r="7" spans="4:18" ht="15.95" customHeight="1" x14ac:dyDescent="0.15">
      <c r="D7" s="217"/>
      <c r="E7" s="218"/>
      <c r="F7" s="218"/>
      <c r="G7" s="218">
        <f>価格変換【予測】!E65</f>
        <v>0</v>
      </c>
      <c r="H7" s="218"/>
      <c r="I7" s="218"/>
      <c r="J7" s="218"/>
      <c r="K7" s="218"/>
      <c r="L7" s="218"/>
      <c r="M7" s="219"/>
      <c r="Q7" s="212"/>
      <c r="R7" s="212"/>
    </row>
    <row r="8" spans="4:18" ht="9" customHeight="1" x14ac:dyDescent="0.15">
      <c r="Q8" s="212"/>
      <c r="R8" s="212"/>
    </row>
    <row r="9" spans="4:18" ht="15.95" customHeight="1" x14ac:dyDescent="0.15">
      <c r="E9" s="211" t="s">
        <v>500</v>
      </c>
      <c r="Q9" s="212"/>
      <c r="R9" s="212"/>
    </row>
    <row r="10" spans="4:18" ht="15.95" customHeight="1" x14ac:dyDescent="0.15">
      <c r="E10" s="211" t="s">
        <v>499</v>
      </c>
      <c r="Q10" s="212"/>
      <c r="R10" s="212"/>
    </row>
    <row r="11" spans="4:18" ht="9" customHeight="1" x14ac:dyDescent="0.15">
      <c r="Q11" s="212"/>
      <c r="R11" s="212"/>
    </row>
    <row r="12" spans="4:18" ht="15.95" customHeight="1" x14ac:dyDescent="0.15">
      <c r="D12" s="214" t="s">
        <v>501</v>
      </c>
      <c r="E12" s="220"/>
      <c r="F12" s="220"/>
      <c r="G12" s="215"/>
      <c r="H12" s="215"/>
      <c r="I12" s="215"/>
      <c r="J12" s="215"/>
      <c r="K12" s="215"/>
      <c r="L12" s="215"/>
      <c r="M12" s="216"/>
      <c r="N12" s="221"/>
      <c r="O12" s="221"/>
    </row>
    <row r="13" spans="4:18" ht="15.95" customHeight="1" x14ac:dyDescent="0.15">
      <c r="D13" s="222"/>
      <c r="E13" s="223"/>
      <c r="F13" s="223"/>
      <c r="G13" s="223">
        <f>詳細表【予測】!F117</f>
        <v>0</v>
      </c>
      <c r="H13" s="218"/>
      <c r="I13" s="218"/>
      <c r="J13" s="218"/>
      <c r="K13" s="218"/>
      <c r="L13" s="218"/>
      <c r="M13" s="219"/>
      <c r="N13" s="221"/>
      <c r="O13" s="221"/>
    </row>
    <row r="14" spans="4:18" ht="9" customHeight="1" x14ac:dyDescent="0.15">
      <c r="D14" s="224"/>
      <c r="E14" s="224"/>
      <c r="F14" s="224"/>
      <c r="G14" s="224"/>
    </row>
    <row r="15" spans="4:18" ht="13.5" customHeight="1" x14ac:dyDescent="0.15">
      <c r="D15" s="224"/>
      <c r="E15" s="224" t="s">
        <v>273</v>
      </c>
      <c r="G15" s="224"/>
    </row>
    <row r="16" spans="4:18" ht="9" customHeight="1" thickBot="1" x14ac:dyDescent="0.2">
      <c r="D16" s="224"/>
      <c r="E16" s="224"/>
      <c r="F16" s="224"/>
      <c r="G16" s="224"/>
    </row>
    <row r="17" spans="1:18" ht="20.100000000000001" customHeight="1" x14ac:dyDescent="0.15">
      <c r="A17" s="221"/>
      <c r="B17" s="489" t="s">
        <v>13</v>
      </c>
      <c r="C17" s="225"/>
      <c r="D17" s="226"/>
      <c r="E17" s="226"/>
      <c r="F17" s="226"/>
      <c r="G17" s="226"/>
      <c r="H17" s="227"/>
      <c r="I17" s="227"/>
      <c r="J17" s="227"/>
      <c r="K17" s="227"/>
      <c r="L17" s="227"/>
      <c r="M17" s="227"/>
      <c r="N17" s="228"/>
    </row>
    <row r="18" spans="1:18" ht="20.100000000000001" customHeight="1" x14ac:dyDescent="0.15">
      <c r="B18" s="490"/>
      <c r="C18" s="229"/>
      <c r="D18" s="230" t="s">
        <v>19</v>
      </c>
      <c r="E18" s="231"/>
      <c r="F18" s="231"/>
      <c r="G18" s="232"/>
      <c r="H18" s="232"/>
      <c r="I18" s="232"/>
      <c r="J18" s="232"/>
      <c r="K18" s="232"/>
      <c r="L18" s="232"/>
      <c r="M18" s="233"/>
      <c r="N18" s="234"/>
      <c r="O18" s="221" t="s">
        <v>20</v>
      </c>
      <c r="Q18" s="235" t="s">
        <v>14</v>
      </c>
      <c r="R18" s="236">
        <f>詳細表【予測】!AA117</f>
        <v>0</v>
      </c>
    </row>
    <row r="19" spans="1:18" ht="20.100000000000001" customHeight="1" x14ac:dyDescent="0.15">
      <c r="B19" s="490"/>
      <c r="C19" s="229"/>
      <c r="D19" s="237"/>
      <c r="E19" s="238"/>
      <c r="F19" s="238"/>
      <c r="G19" s="238">
        <f>詳細表【予測】!G117</f>
        <v>0</v>
      </c>
      <c r="H19" s="239"/>
      <c r="I19" s="239"/>
      <c r="J19" s="239"/>
      <c r="K19" s="239"/>
      <c r="L19" s="239"/>
      <c r="M19" s="240"/>
      <c r="N19" s="234"/>
      <c r="O19" s="221" t="s">
        <v>21</v>
      </c>
      <c r="Q19" s="235" t="s">
        <v>15</v>
      </c>
      <c r="R19" s="236">
        <f>詳細表【予測】!AE117</f>
        <v>0</v>
      </c>
    </row>
    <row r="20" spans="1:18" ht="20.100000000000001" customHeight="1" x14ac:dyDescent="0.15">
      <c r="B20" s="490"/>
      <c r="C20" s="229"/>
      <c r="D20" s="241"/>
      <c r="E20" s="241"/>
      <c r="F20" s="241"/>
      <c r="G20" s="242"/>
      <c r="H20" s="241"/>
      <c r="I20" s="242"/>
      <c r="J20" s="242"/>
      <c r="K20" s="242"/>
      <c r="L20" s="242"/>
      <c r="M20" s="242"/>
      <c r="N20" s="234"/>
      <c r="O20" s="221"/>
      <c r="Q20" s="221"/>
      <c r="R20" s="221"/>
    </row>
    <row r="21" spans="1:18" ht="20.100000000000001" customHeight="1" x14ac:dyDescent="0.15">
      <c r="B21" s="490"/>
      <c r="C21" s="229"/>
      <c r="D21" s="241"/>
      <c r="E21" s="241"/>
      <c r="F21" s="241"/>
      <c r="G21" s="241"/>
      <c r="H21" s="242"/>
      <c r="I21" s="242"/>
      <c r="J21" s="242"/>
      <c r="K21" s="242"/>
      <c r="L21" s="242"/>
      <c r="M21" s="242"/>
      <c r="N21" s="234"/>
    </row>
    <row r="22" spans="1:18" ht="20.100000000000001" customHeight="1" x14ac:dyDescent="0.15">
      <c r="B22" s="490"/>
      <c r="C22" s="229"/>
      <c r="D22" s="241"/>
      <c r="E22" s="241" t="s">
        <v>388</v>
      </c>
      <c r="F22" s="242"/>
      <c r="G22" s="241"/>
      <c r="H22" s="242"/>
      <c r="I22" s="242" t="s">
        <v>389</v>
      </c>
      <c r="J22" s="242"/>
      <c r="K22" s="243"/>
      <c r="L22" s="242"/>
      <c r="M22" s="242"/>
      <c r="N22" s="234"/>
    </row>
    <row r="23" spans="1:18" ht="20.100000000000001" customHeight="1" x14ac:dyDescent="0.15">
      <c r="B23" s="490"/>
      <c r="C23" s="229"/>
      <c r="D23" s="241"/>
      <c r="E23" s="241"/>
      <c r="F23" s="241"/>
      <c r="G23" s="241"/>
      <c r="H23" s="242"/>
      <c r="I23" s="242" t="s">
        <v>390</v>
      </c>
      <c r="J23" s="242"/>
      <c r="K23" s="243"/>
      <c r="L23" s="242"/>
      <c r="M23" s="242"/>
      <c r="N23" s="234"/>
    </row>
    <row r="24" spans="1:18" ht="20.100000000000001" customHeight="1" thickBot="1" x14ac:dyDescent="0.2">
      <c r="B24" s="490"/>
      <c r="C24" s="229"/>
      <c r="D24" s="230" t="s">
        <v>837</v>
      </c>
      <c r="E24" s="232"/>
      <c r="F24" s="231"/>
      <c r="G24" s="244"/>
      <c r="H24" s="245" t="s">
        <v>284</v>
      </c>
      <c r="I24" s="246"/>
      <c r="J24" s="427"/>
      <c r="K24" s="232"/>
      <c r="L24" s="232"/>
      <c r="M24" s="233">
        <f>詳細表【予測】!H117</f>
        <v>0</v>
      </c>
      <c r="N24" s="234"/>
      <c r="O24" s="221"/>
    </row>
    <row r="25" spans="1:18" ht="20.100000000000001" customHeight="1" thickBot="1" x14ac:dyDescent="0.2">
      <c r="B25" s="490"/>
      <c r="C25" s="229"/>
      <c r="D25" s="237"/>
      <c r="E25" s="238"/>
      <c r="F25" s="238">
        <f>詳細表【予測】!J117</f>
        <v>0</v>
      </c>
      <c r="G25" s="247"/>
      <c r="H25" s="248"/>
      <c r="I25" s="249" t="s">
        <v>285</v>
      </c>
      <c r="J25" s="251"/>
      <c r="K25" s="250"/>
      <c r="L25" s="250"/>
      <c r="M25" s="252">
        <f>詳細表【予測】!I117</f>
        <v>0</v>
      </c>
      <c r="N25" s="234"/>
      <c r="O25" s="221"/>
    </row>
    <row r="26" spans="1:18" ht="20.100000000000001" customHeight="1" thickBot="1" x14ac:dyDescent="0.2">
      <c r="B26" s="491"/>
      <c r="C26" s="253"/>
      <c r="D26" s="254"/>
      <c r="E26" s="254"/>
      <c r="F26" s="254"/>
      <c r="G26" s="254"/>
      <c r="H26" s="255"/>
      <c r="I26" s="255"/>
      <c r="J26" s="255"/>
      <c r="K26" s="255"/>
      <c r="L26" s="255"/>
      <c r="M26" s="255"/>
      <c r="N26" s="256"/>
      <c r="O26" s="221"/>
    </row>
    <row r="27" spans="1:18" ht="13.5" customHeight="1" x14ac:dyDescent="0.15">
      <c r="E27" s="224"/>
      <c r="F27" s="224"/>
    </row>
    <row r="28" spans="1:18" ht="13.5" customHeight="1" x14ac:dyDescent="0.15">
      <c r="E28" s="224" t="s">
        <v>22</v>
      </c>
      <c r="G28" s="211" t="s">
        <v>26</v>
      </c>
    </row>
    <row r="29" spans="1:18" ht="13.5" customHeight="1" x14ac:dyDescent="0.15">
      <c r="E29" s="224"/>
      <c r="F29" s="224"/>
    </row>
    <row r="30" spans="1:18" ht="13.5" customHeight="1" x14ac:dyDescent="0.15">
      <c r="D30" s="257" t="s">
        <v>23</v>
      </c>
      <c r="E30" s="216"/>
      <c r="F30" s="257" t="s">
        <v>18</v>
      </c>
      <c r="G30" s="216"/>
    </row>
    <row r="31" spans="1:18" ht="13.5" customHeight="1" x14ac:dyDescent="0.15">
      <c r="D31" s="217"/>
      <c r="E31" s="219">
        <f>詳細表【予測】!K117</f>
        <v>0</v>
      </c>
      <c r="F31" s="217"/>
      <c r="G31" s="219">
        <f>詳細表【予測】!L117</f>
        <v>0</v>
      </c>
    </row>
    <row r="32" spans="1:18" ht="9" customHeight="1" x14ac:dyDescent="0.15"/>
    <row r="33" spans="2:18" ht="13.5" customHeight="1" x14ac:dyDescent="0.15">
      <c r="E33" s="211" t="s">
        <v>28</v>
      </c>
    </row>
    <row r="34" spans="2:18" ht="9" customHeight="1" thickBot="1" x14ac:dyDescent="0.2"/>
    <row r="35" spans="2:18" ht="20.100000000000001" customHeight="1" x14ac:dyDescent="0.15">
      <c r="B35" s="492" t="s">
        <v>838</v>
      </c>
      <c r="C35" s="258"/>
      <c r="D35" s="259"/>
      <c r="E35" s="259"/>
      <c r="F35" s="259"/>
      <c r="G35" s="259"/>
      <c r="H35" s="259"/>
      <c r="I35" s="259"/>
      <c r="J35" s="259"/>
      <c r="K35" s="259"/>
      <c r="L35" s="260"/>
    </row>
    <row r="36" spans="2:18" ht="20.100000000000001" customHeight="1" x14ac:dyDescent="0.15">
      <c r="B36" s="493"/>
      <c r="C36" s="261"/>
      <c r="D36" s="262" t="s">
        <v>839</v>
      </c>
      <c r="E36" s="263"/>
      <c r="F36" s="263"/>
      <c r="G36" s="263"/>
      <c r="H36" s="263"/>
      <c r="I36" s="263"/>
      <c r="J36" s="263"/>
      <c r="K36" s="264"/>
      <c r="L36" s="265"/>
      <c r="O36" s="221" t="s">
        <v>24</v>
      </c>
      <c r="Q36" s="235" t="s">
        <v>14</v>
      </c>
      <c r="R36" s="236">
        <f>詳細表【予測】!AB117</f>
        <v>0</v>
      </c>
    </row>
    <row r="37" spans="2:18" ht="20.100000000000001" customHeight="1" x14ac:dyDescent="0.15">
      <c r="B37" s="493"/>
      <c r="C37" s="261"/>
      <c r="D37" s="266" t="s">
        <v>840</v>
      </c>
      <c r="E37" s="267"/>
      <c r="F37" s="267"/>
      <c r="G37" s="267"/>
      <c r="H37" s="267"/>
      <c r="I37" s="267"/>
      <c r="J37" s="267"/>
      <c r="K37" s="268">
        <f>詳細表【予測】!M117</f>
        <v>0</v>
      </c>
      <c r="L37" s="265"/>
      <c r="O37" s="221" t="s">
        <v>25</v>
      </c>
      <c r="Q37" s="235" t="s">
        <v>15</v>
      </c>
      <c r="R37" s="236">
        <f>詳細表【予測】!AF117</f>
        <v>0</v>
      </c>
    </row>
    <row r="38" spans="2:18" ht="20.100000000000001" customHeight="1" x14ac:dyDescent="0.15">
      <c r="B38" s="493"/>
      <c r="C38" s="261"/>
      <c r="D38" s="269"/>
      <c r="E38" s="269"/>
      <c r="F38" s="269"/>
      <c r="G38" s="269"/>
      <c r="H38" s="269"/>
      <c r="I38" s="269"/>
      <c r="J38" s="269"/>
      <c r="K38" s="269"/>
      <c r="L38" s="265"/>
    </row>
    <row r="39" spans="2:18" ht="20.100000000000001" customHeight="1" x14ac:dyDescent="0.15">
      <c r="B39" s="493"/>
      <c r="C39" s="261"/>
      <c r="D39" s="269"/>
      <c r="E39" s="269" t="s">
        <v>29</v>
      </c>
      <c r="F39" s="269"/>
      <c r="G39" s="269"/>
      <c r="H39" s="269"/>
      <c r="I39" s="269"/>
      <c r="J39" s="269"/>
      <c r="K39" s="269"/>
      <c r="L39" s="265"/>
    </row>
    <row r="40" spans="2:18" ht="20.100000000000001" customHeight="1" x14ac:dyDescent="0.15">
      <c r="B40" s="493"/>
      <c r="C40" s="261"/>
      <c r="D40" s="269"/>
      <c r="E40" s="269" t="s">
        <v>30</v>
      </c>
      <c r="F40" s="269"/>
      <c r="G40" s="269"/>
      <c r="H40" s="269"/>
      <c r="I40" s="269"/>
      <c r="J40" s="269"/>
      <c r="K40" s="269"/>
      <c r="L40" s="265"/>
    </row>
    <row r="41" spans="2:18" ht="20.100000000000001" customHeight="1" x14ac:dyDescent="0.15">
      <c r="B41" s="493"/>
      <c r="C41" s="261"/>
      <c r="D41" s="269"/>
      <c r="E41" s="269"/>
      <c r="F41" s="269"/>
      <c r="G41" s="269"/>
      <c r="H41" s="269"/>
      <c r="I41" s="269"/>
      <c r="J41" s="269"/>
      <c r="K41" s="269"/>
      <c r="L41" s="265"/>
    </row>
    <row r="42" spans="2:18" ht="20.100000000000001" customHeight="1" thickBot="1" x14ac:dyDescent="0.2">
      <c r="B42" s="493"/>
      <c r="C42" s="261"/>
      <c r="D42" s="262" t="s">
        <v>16</v>
      </c>
      <c r="E42" s="263"/>
      <c r="F42" s="263"/>
      <c r="G42" s="263"/>
      <c r="H42" s="263"/>
      <c r="I42" s="263"/>
      <c r="J42" s="264">
        <f>詳細表【予測】!N117</f>
        <v>0</v>
      </c>
      <c r="K42" s="269"/>
      <c r="L42" s="265"/>
    </row>
    <row r="43" spans="2:18" ht="20.100000000000001" customHeight="1" thickBot="1" x14ac:dyDescent="0.2">
      <c r="B43" s="493"/>
      <c r="C43" s="261"/>
      <c r="D43" s="266"/>
      <c r="E43" s="270" t="s">
        <v>17</v>
      </c>
      <c r="F43" s="271"/>
      <c r="G43" s="271"/>
      <c r="H43" s="271"/>
      <c r="I43" s="271"/>
      <c r="J43" s="272">
        <f>詳細表【予測】!O117</f>
        <v>0</v>
      </c>
      <c r="K43" s="269"/>
      <c r="L43" s="265"/>
    </row>
    <row r="44" spans="2:18" ht="20.100000000000001" customHeight="1" thickBot="1" x14ac:dyDescent="0.2">
      <c r="B44" s="494"/>
      <c r="C44" s="273"/>
      <c r="D44" s="274"/>
      <c r="E44" s="274"/>
      <c r="F44" s="274"/>
      <c r="G44" s="274"/>
      <c r="H44" s="274"/>
      <c r="I44" s="274"/>
      <c r="J44" s="274"/>
      <c r="K44" s="274"/>
      <c r="L44" s="275"/>
    </row>
    <row r="45" spans="2:18" ht="13.5" customHeight="1" x14ac:dyDescent="0.15">
      <c r="B45" s="276"/>
    </row>
    <row r="46" spans="2:18" ht="13.5" customHeight="1" thickBot="1" x14ac:dyDescent="0.2"/>
    <row r="47" spans="2:18" ht="13.5" customHeight="1" x14ac:dyDescent="0.15">
      <c r="D47" s="277" t="s">
        <v>17</v>
      </c>
      <c r="E47" s="278"/>
      <c r="F47" s="278"/>
      <c r="G47" s="278"/>
      <c r="H47" s="278"/>
      <c r="I47" s="278"/>
      <c r="J47" s="278"/>
      <c r="K47" s="279"/>
    </row>
    <row r="48" spans="2:18" ht="13.5" customHeight="1" thickBot="1" x14ac:dyDescent="0.2">
      <c r="D48" s="280" t="s">
        <v>841</v>
      </c>
      <c r="E48" s="281"/>
      <c r="F48" s="281"/>
      <c r="G48" s="281"/>
      <c r="H48" s="281"/>
      <c r="I48" s="281"/>
      <c r="J48" s="281"/>
      <c r="K48" s="282">
        <f>M25+J43</f>
        <v>0</v>
      </c>
    </row>
    <row r="49" spans="2:12" ht="13.5" customHeight="1" x14ac:dyDescent="0.15"/>
    <row r="50" spans="2:12" ht="13.5" customHeight="1" x14ac:dyDescent="0.15">
      <c r="F50" s="211" t="s">
        <v>27</v>
      </c>
      <c r="K50" s="283"/>
    </row>
    <row r="51" spans="2:12" ht="13.5" customHeight="1" x14ac:dyDescent="0.15"/>
    <row r="52" spans="2:12" ht="13.5" customHeight="1" x14ac:dyDescent="0.15">
      <c r="D52" s="257" t="s">
        <v>274</v>
      </c>
      <c r="E52" s="215"/>
      <c r="F52" s="215"/>
      <c r="G52" s="215"/>
      <c r="H52" s="215"/>
      <c r="I52" s="216"/>
      <c r="J52" s="257" t="s">
        <v>32</v>
      </c>
      <c r="K52" s="216"/>
    </row>
    <row r="53" spans="2:12" ht="13.5" customHeight="1" x14ac:dyDescent="0.15">
      <c r="D53" s="217"/>
      <c r="E53" s="218"/>
      <c r="F53" s="218"/>
      <c r="G53" s="218"/>
      <c r="H53" s="218"/>
      <c r="I53" s="219">
        <f>詳細表【予測】!Q117</f>
        <v>0</v>
      </c>
      <c r="J53" s="217"/>
      <c r="K53" s="219">
        <f>K48-I53</f>
        <v>0</v>
      </c>
    </row>
    <row r="54" spans="2:12" ht="8.1" customHeight="1" x14ac:dyDescent="0.15">
      <c r="D54" s="221"/>
      <c r="E54" s="221"/>
      <c r="F54" s="221"/>
      <c r="G54" s="221"/>
      <c r="H54" s="221"/>
      <c r="I54" s="221"/>
      <c r="J54" s="221"/>
      <c r="K54" s="221"/>
    </row>
    <row r="55" spans="2:12" ht="13.5" customHeight="1" x14ac:dyDescent="0.15">
      <c r="D55" s="221"/>
      <c r="E55" s="224" t="s">
        <v>383</v>
      </c>
      <c r="F55" s="221"/>
      <c r="G55" s="221"/>
      <c r="H55" s="221"/>
      <c r="I55" s="221"/>
    </row>
    <row r="56" spans="2:12" ht="13.5" customHeight="1" x14ac:dyDescent="0.15">
      <c r="F56" s="224"/>
    </row>
    <row r="57" spans="2:12" ht="13.5" customHeight="1" x14ac:dyDescent="0.15">
      <c r="E57" s="224" t="s">
        <v>31</v>
      </c>
      <c r="H57" s="211" t="s">
        <v>524</v>
      </c>
    </row>
    <row r="58" spans="2:12" ht="13.5" customHeight="1" x14ac:dyDescent="0.15">
      <c r="F58" s="224"/>
    </row>
    <row r="59" spans="2:12" ht="13.5" customHeight="1" x14ac:dyDescent="0.15">
      <c r="D59" s="257" t="s">
        <v>23</v>
      </c>
      <c r="E59" s="215"/>
      <c r="F59" s="216"/>
      <c r="G59" s="216" t="s">
        <v>18</v>
      </c>
      <c r="H59" s="215"/>
      <c r="I59" s="216"/>
    </row>
    <row r="60" spans="2:12" ht="13.5" customHeight="1" x14ac:dyDescent="0.15">
      <c r="D60" s="217"/>
      <c r="E60" s="218"/>
      <c r="F60" s="219">
        <f>詳細表【予測】!S117</f>
        <v>0</v>
      </c>
      <c r="G60" s="218"/>
      <c r="H60" s="218"/>
      <c r="I60" s="219">
        <f>詳細表【予測】!T117</f>
        <v>0</v>
      </c>
    </row>
    <row r="61" spans="2:12" ht="9" customHeight="1" x14ac:dyDescent="0.15">
      <c r="F61" s="221"/>
      <c r="G61" s="221"/>
    </row>
    <row r="62" spans="2:12" ht="13.5" customHeight="1" x14ac:dyDescent="0.15">
      <c r="E62" s="211" t="s">
        <v>28</v>
      </c>
    </row>
    <row r="63" spans="2:12" ht="9" customHeight="1" thickBot="1" x14ac:dyDescent="0.2"/>
    <row r="64" spans="2:12" ht="20.100000000000001" customHeight="1" x14ac:dyDescent="0.15">
      <c r="B64" s="495" t="s">
        <v>842</v>
      </c>
      <c r="C64" s="284"/>
      <c r="D64" s="285"/>
      <c r="E64" s="285"/>
      <c r="F64" s="285"/>
      <c r="G64" s="285"/>
      <c r="H64" s="285"/>
      <c r="I64" s="285"/>
      <c r="J64" s="285"/>
      <c r="K64" s="285"/>
      <c r="L64" s="286"/>
    </row>
    <row r="65" spans="2:18" ht="20.100000000000001" customHeight="1" x14ac:dyDescent="0.15">
      <c r="B65" s="496"/>
      <c r="C65" s="287"/>
      <c r="D65" s="288" t="s">
        <v>843</v>
      </c>
      <c r="E65" s="289"/>
      <c r="F65" s="289"/>
      <c r="G65" s="289"/>
      <c r="H65" s="289"/>
      <c r="I65" s="289"/>
      <c r="J65" s="289"/>
      <c r="K65" s="290"/>
      <c r="L65" s="291"/>
      <c r="O65" s="221" t="s">
        <v>20</v>
      </c>
      <c r="Q65" s="235" t="s">
        <v>14</v>
      </c>
      <c r="R65" s="236">
        <f>詳細表【予測】!AC117</f>
        <v>0</v>
      </c>
    </row>
    <row r="66" spans="2:18" ht="20.100000000000001" customHeight="1" x14ac:dyDescent="0.15">
      <c r="B66" s="496"/>
      <c r="C66" s="287"/>
      <c r="D66" s="292" t="s">
        <v>840</v>
      </c>
      <c r="E66" s="293"/>
      <c r="F66" s="293"/>
      <c r="G66" s="293"/>
      <c r="H66" s="293"/>
      <c r="I66" s="293"/>
      <c r="J66" s="293"/>
      <c r="K66" s="294">
        <f>詳細表【予測】!U117</f>
        <v>0</v>
      </c>
      <c r="L66" s="291"/>
      <c r="O66" s="221" t="s">
        <v>21</v>
      </c>
      <c r="Q66" s="235" t="s">
        <v>15</v>
      </c>
      <c r="R66" s="236">
        <f>詳細表【予測】!AG117</f>
        <v>0</v>
      </c>
    </row>
    <row r="67" spans="2:18" ht="20.100000000000001" customHeight="1" x14ac:dyDescent="0.15">
      <c r="B67" s="496"/>
      <c r="C67" s="287"/>
      <c r="D67" s="295"/>
      <c r="E67" s="295"/>
      <c r="F67" s="295"/>
      <c r="G67" s="295"/>
      <c r="H67" s="295"/>
      <c r="I67" s="295"/>
      <c r="J67" s="295"/>
      <c r="K67" s="295"/>
      <c r="L67" s="291"/>
    </row>
    <row r="68" spans="2:18" ht="20.100000000000001" customHeight="1" x14ac:dyDescent="0.15">
      <c r="B68" s="496"/>
      <c r="C68" s="287"/>
      <c r="D68" s="295"/>
      <c r="E68" s="295" t="s">
        <v>29</v>
      </c>
      <c r="F68" s="295"/>
      <c r="G68" s="295"/>
      <c r="H68" s="295"/>
      <c r="I68" s="295"/>
      <c r="J68" s="295"/>
      <c r="K68" s="295"/>
      <c r="L68" s="291"/>
    </row>
    <row r="69" spans="2:18" ht="20.100000000000001" customHeight="1" x14ac:dyDescent="0.15">
      <c r="B69" s="496"/>
      <c r="C69" s="287"/>
      <c r="D69" s="295"/>
      <c r="E69" s="295" t="s">
        <v>30</v>
      </c>
      <c r="F69" s="295"/>
      <c r="G69" s="295"/>
      <c r="H69" s="295"/>
      <c r="I69" s="295"/>
      <c r="J69" s="295"/>
      <c r="K69" s="295"/>
      <c r="L69" s="291"/>
    </row>
    <row r="70" spans="2:18" ht="20.100000000000001" customHeight="1" x14ac:dyDescent="0.15">
      <c r="B70" s="496"/>
      <c r="C70" s="287"/>
      <c r="D70" s="295"/>
      <c r="E70" s="295"/>
      <c r="F70" s="295"/>
      <c r="G70" s="295"/>
      <c r="H70" s="295"/>
      <c r="I70" s="295"/>
      <c r="J70" s="295"/>
      <c r="K70" s="295"/>
      <c r="L70" s="291"/>
    </row>
    <row r="71" spans="2:18" ht="20.100000000000001" customHeight="1" x14ac:dyDescent="0.15">
      <c r="B71" s="496"/>
      <c r="C71" s="287"/>
      <c r="D71" s="288" t="s">
        <v>16</v>
      </c>
      <c r="E71" s="289"/>
      <c r="F71" s="289"/>
      <c r="G71" s="289"/>
      <c r="H71" s="289"/>
      <c r="I71" s="289"/>
      <c r="J71" s="290">
        <f>詳細表【予測】!V117</f>
        <v>0</v>
      </c>
      <c r="K71" s="295"/>
      <c r="L71" s="291"/>
    </row>
    <row r="72" spans="2:18" ht="20.100000000000001" customHeight="1" x14ac:dyDescent="0.15">
      <c r="B72" s="496"/>
      <c r="C72" s="287"/>
      <c r="D72" s="292"/>
      <c r="E72" s="296" t="s">
        <v>17</v>
      </c>
      <c r="F72" s="297"/>
      <c r="G72" s="297"/>
      <c r="H72" s="297"/>
      <c r="I72" s="297"/>
      <c r="J72" s="298">
        <f>詳細表【予測】!W117</f>
        <v>0</v>
      </c>
      <c r="K72" s="295"/>
      <c r="L72" s="291"/>
    </row>
    <row r="73" spans="2:18" ht="20.100000000000001" customHeight="1" thickBot="1" x14ac:dyDescent="0.2">
      <c r="B73" s="497"/>
      <c r="C73" s="299"/>
      <c r="D73" s="300"/>
      <c r="E73" s="300"/>
      <c r="F73" s="300"/>
      <c r="G73" s="300"/>
      <c r="H73" s="300"/>
      <c r="I73" s="300"/>
      <c r="J73" s="300"/>
      <c r="K73" s="300"/>
      <c r="L73" s="301"/>
    </row>
  </sheetData>
  <mergeCells count="3">
    <mergeCell ref="B17:B26"/>
    <mergeCell ref="B35:B44"/>
    <mergeCell ref="B64:B73"/>
  </mergeCells>
  <phoneticPr fontId="1"/>
  <printOptions horizontalCentered="1"/>
  <pageMargins left="0.70866141732283472" right="0.70866141732283472" top="0.74803149606299213" bottom="0.74803149606299213" header="0.31496062992125984" footer="0.31496062992125984"/>
  <pageSetup paperSize="9" scale="82"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sheetPr>
  <dimension ref="B5:AH117"/>
  <sheetViews>
    <sheetView showGridLines="0" workbookViewId="0">
      <pane xSplit="5" ySplit="9" topLeftCell="F10" activePane="bottomRight" state="frozen"/>
      <selection pane="topRight"/>
      <selection pane="bottomLeft"/>
      <selection pane="bottomRight"/>
    </sheetView>
  </sheetViews>
  <sheetFormatPr defaultColWidth="8.75" defaultRowHeight="18.75" x14ac:dyDescent="0.15"/>
  <cols>
    <col min="1" max="1" width="1.625" style="2" customWidth="1"/>
    <col min="2" max="2" width="4.625" style="2" customWidth="1"/>
    <col min="3" max="3" width="7.25" style="2" hidden="1" customWidth="1"/>
    <col min="4" max="4" width="8.625" style="2" hidden="1" customWidth="1"/>
    <col min="5" max="5" width="60.625" style="2" customWidth="1"/>
    <col min="6" max="34" width="20.625" style="2" customWidth="1"/>
    <col min="35" max="16384" width="8.75" style="2"/>
  </cols>
  <sheetData>
    <row r="5" spans="2:34" x14ac:dyDescent="0.15">
      <c r="I5" s="10" t="str">
        <f>入力表1【予測】!E41</f>
        <v>（単位：千円)</v>
      </c>
      <c r="O5" s="10" t="str">
        <f>入力表1【予測】!E41</f>
        <v>（単位：千円)</v>
      </c>
      <c r="W5" s="10" t="str">
        <f>入力表1【予測】!E41</f>
        <v>（単位：千円)</v>
      </c>
      <c r="Z5" s="10" t="str">
        <f>入力表1【予測】!E41</f>
        <v>（単位：千円)</v>
      </c>
      <c r="AD5" s="10" t="s">
        <v>276</v>
      </c>
      <c r="AH5" s="10" t="s">
        <v>276</v>
      </c>
    </row>
    <row r="6" spans="2:34" ht="17.45" customHeight="1" x14ac:dyDescent="0.15">
      <c r="B6" s="460" t="s">
        <v>33</v>
      </c>
      <c r="C6" s="458" t="s">
        <v>325</v>
      </c>
      <c r="D6" s="458" t="s">
        <v>326</v>
      </c>
      <c r="E6" s="460" t="s">
        <v>525</v>
      </c>
      <c r="F6" s="458" t="s">
        <v>498</v>
      </c>
      <c r="G6" s="499" t="s">
        <v>277</v>
      </c>
      <c r="H6" s="500"/>
      <c r="I6" s="501"/>
      <c r="J6" s="463" t="s">
        <v>844</v>
      </c>
      <c r="K6" s="463" t="s">
        <v>243</v>
      </c>
      <c r="L6" s="508" t="s">
        <v>225</v>
      </c>
      <c r="M6" s="510" t="s">
        <v>845</v>
      </c>
      <c r="N6" s="511"/>
      <c r="O6" s="512"/>
      <c r="P6" s="460" t="s">
        <v>237</v>
      </c>
      <c r="Q6" s="460" t="s">
        <v>275</v>
      </c>
      <c r="R6" s="461" t="s">
        <v>241</v>
      </c>
      <c r="S6" s="461" t="s">
        <v>244</v>
      </c>
      <c r="T6" s="461" t="s">
        <v>225</v>
      </c>
      <c r="U6" s="505" t="s">
        <v>847</v>
      </c>
      <c r="V6" s="506"/>
      <c r="W6" s="507"/>
      <c r="X6" s="513" t="s">
        <v>278</v>
      </c>
      <c r="Y6" s="514"/>
      <c r="Z6" s="515"/>
      <c r="AA6" s="26" t="s">
        <v>261</v>
      </c>
      <c r="AB6" s="26" t="s">
        <v>848</v>
      </c>
      <c r="AC6" s="26" t="s">
        <v>849</v>
      </c>
      <c r="AD6" s="460" t="s">
        <v>266</v>
      </c>
      <c r="AE6" s="26" t="s">
        <v>261</v>
      </c>
      <c r="AF6" s="26" t="s">
        <v>848</v>
      </c>
      <c r="AG6" s="26" t="s">
        <v>849</v>
      </c>
      <c r="AH6" s="460" t="s">
        <v>271</v>
      </c>
    </row>
    <row r="7" spans="2:34" ht="17.45" customHeight="1" x14ac:dyDescent="0.15">
      <c r="B7" s="498"/>
      <c r="C7" s="503"/>
      <c r="D7" s="503"/>
      <c r="E7" s="498"/>
      <c r="F7" s="459"/>
      <c r="G7" s="302" t="s">
        <v>230</v>
      </c>
      <c r="H7" s="302" t="s">
        <v>228</v>
      </c>
      <c r="I7" s="302" t="s">
        <v>286</v>
      </c>
      <c r="J7" s="502"/>
      <c r="K7" s="502"/>
      <c r="L7" s="509"/>
      <c r="M7" s="303" t="s">
        <v>846</v>
      </c>
      <c r="N7" s="304" t="s">
        <v>228</v>
      </c>
      <c r="O7" s="304" t="s">
        <v>229</v>
      </c>
      <c r="P7" s="459"/>
      <c r="Q7" s="459"/>
      <c r="R7" s="462"/>
      <c r="S7" s="462"/>
      <c r="T7" s="462"/>
      <c r="U7" s="305" t="s">
        <v>257</v>
      </c>
      <c r="V7" s="305" t="s">
        <v>249</v>
      </c>
      <c r="W7" s="305" t="s">
        <v>250</v>
      </c>
      <c r="X7" s="306" t="s">
        <v>257</v>
      </c>
      <c r="Y7" s="306" t="s">
        <v>249</v>
      </c>
      <c r="Z7" s="306" t="s">
        <v>250</v>
      </c>
      <c r="AA7" s="182" t="s">
        <v>262</v>
      </c>
      <c r="AB7" s="182" t="s">
        <v>262</v>
      </c>
      <c r="AC7" s="182" t="s">
        <v>262</v>
      </c>
      <c r="AD7" s="498"/>
      <c r="AE7" s="182" t="s">
        <v>267</v>
      </c>
      <c r="AF7" s="182" t="s">
        <v>267</v>
      </c>
      <c r="AG7" s="182" t="s">
        <v>267</v>
      </c>
      <c r="AH7" s="498"/>
    </row>
    <row r="8" spans="2:34" x14ac:dyDescent="0.15">
      <c r="B8" s="498"/>
      <c r="C8" s="503"/>
      <c r="D8" s="503"/>
      <c r="E8" s="498"/>
      <c r="F8" s="132" t="s">
        <v>215</v>
      </c>
      <c r="G8" s="307" t="s">
        <v>216</v>
      </c>
      <c r="H8" s="308" t="s">
        <v>218</v>
      </c>
      <c r="I8" s="307" t="s">
        <v>219</v>
      </c>
      <c r="J8" s="132" t="s">
        <v>222</v>
      </c>
      <c r="K8" s="132" t="s">
        <v>223</v>
      </c>
      <c r="L8" s="37" t="s">
        <v>226</v>
      </c>
      <c r="M8" s="309" t="s">
        <v>231</v>
      </c>
      <c r="N8" s="309" t="s">
        <v>233</v>
      </c>
      <c r="O8" s="309" t="s">
        <v>234</v>
      </c>
      <c r="P8" s="132" t="s">
        <v>238</v>
      </c>
      <c r="Q8" s="132" t="s">
        <v>239</v>
      </c>
      <c r="R8" s="132" t="s">
        <v>242</v>
      </c>
      <c r="S8" s="132" t="s">
        <v>245</v>
      </c>
      <c r="T8" s="132" t="s">
        <v>247</v>
      </c>
      <c r="U8" s="310" t="s">
        <v>251</v>
      </c>
      <c r="V8" s="310" t="s">
        <v>252</v>
      </c>
      <c r="W8" s="310" t="s">
        <v>253</v>
      </c>
      <c r="X8" s="516" t="s">
        <v>258</v>
      </c>
      <c r="Y8" s="516" t="s">
        <v>259</v>
      </c>
      <c r="Z8" s="516" t="s">
        <v>260</v>
      </c>
      <c r="AA8" s="442" t="s">
        <v>263</v>
      </c>
      <c r="AB8" s="442" t="s">
        <v>264</v>
      </c>
      <c r="AC8" s="460" t="s">
        <v>265</v>
      </c>
      <c r="AD8" s="498"/>
      <c r="AE8" s="442" t="s">
        <v>268</v>
      </c>
      <c r="AF8" s="442" t="s">
        <v>269</v>
      </c>
      <c r="AG8" s="460" t="s">
        <v>270</v>
      </c>
      <c r="AH8" s="498"/>
    </row>
    <row r="9" spans="2:34" ht="30.6" customHeight="1" x14ac:dyDescent="0.15">
      <c r="B9" s="459"/>
      <c r="C9" s="504"/>
      <c r="D9" s="504"/>
      <c r="E9" s="459"/>
      <c r="F9" s="311"/>
      <c r="G9" s="312" t="s">
        <v>217</v>
      </c>
      <c r="H9" s="313" t="s">
        <v>220</v>
      </c>
      <c r="I9" s="314" t="s">
        <v>221</v>
      </c>
      <c r="J9" s="315" t="s">
        <v>387</v>
      </c>
      <c r="K9" s="316" t="s">
        <v>224</v>
      </c>
      <c r="L9" s="317" t="s">
        <v>227</v>
      </c>
      <c r="M9" s="318" t="s">
        <v>232</v>
      </c>
      <c r="N9" s="318" t="s">
        <v>235</v>
      </c>
      <c r="O9" s="318" t="s">
        <v>236</v>
      </c>
      <c r="P9" s="311"/>
      <c r="Q9" s="311" t="s">
        <v>240</v>
      </c>
      <c r="R9" s="315" t="s">
        <v>1050</v>
      </c>
      <c r="S9" s="316" t="s">
        <v>246</v>
      </c>
      <c r="T9" s="316" t="s">
        <v>248</v>
      </c>
      <c r="U9" s="319" t="s">
        <v>254</v>
      </c>
      <c r="V9" s="319" t="s">
        <v>255</v>
      </c>
      <c r="W9" s="319" t="s">
        <v>256</v>
      </c>
      <c r="X9" s="517"/>
      <c r="Y9" s="517"/>
      <c r="Z9" s="517"/>
      <c r="AA9" s="444"/>
      <c r="AB9" s="444"/>
      <c r="AC9" s="459"/>
      <c r="AD9" s="459"/>
      <c r="AE9" s="444"/>
      <c r="AF9" s="444"/>
      <c r="AG9" s="459"/>
      <c r="AH9" s="459"/>
    </row>
    <row r="10" spans="2:34" x14ac:dyDescent="0.15">
      <c r="B10" s="320" t="s">
        <v>34</v>
      </c>
      <c r="C10" s="320" t="s">
        <v>288</v>
      </c>
      <c r="D10" s="320" t="s">
        <v>288</v>
      </c>
      <c r="E10" s="101" t="s">
        <v>141</v>
      </c>
      <c r="F10" s="321">
        <f>SUMIF(価格変換【予測】!$D$7:$D$64,E10,価格変換【予測】!$J$7:$J$64)</f>
        <v>0</v>
      </c>
      <c r="G10" s="321">
        <f>SUMIF(価格変換【予測】!$D$7:$D$64,E10,価格変換【予測】!$L$7:$L$64)</f>
        <v>0</v>
      </c>
      <c r="H10" s="322">
        <f>G10*各種係数!H8</f>
        <v>0</v>
      </c>
      <c r="I10" s="321">
        <f>G10*各種係数!I8</f>
        <v>0</v>
      </c>
      <c r="J10" s="323">
        <f t="array" ref="J10:J116">MMULT(各種係数!AD8:EF114,詳細表【予測】!G10:G116)</f>
        <v>0</v>
      </c>
      <c r="K10" s="134">
        <f>J10*各種係数!G8</f>
        <v>0</v>
      </c>
      <c r="L10" s="134">
        <f>J10*各種係数!F8</f>
        <v>0</v>
      </c>
      <c r="M10" s="134">
        <f t="array" ref="M10:M116">MMULT(各種係数!EK8:IM114,詳細表【予測】!K10:K116)</f>
        <v>0</v>
      </c>
      <c r="N10" s="134">
        <f>M10*各種係数!H8</f>
        <v>0</v>
      </c>
      <c r="O10" s="52">
        <f>M10*各種係数!I8</f>
        <v>0</v>
      </c>
      <c r="P10" s="152"/>
      <c r="Q10" s="152"/>
      <c r="R10" s="323">
        <f>Q$117*各種係数!J8</f>
        <v>0</v>
      </c>
      <c r="S10" s="134">
        <f>R10*各種係数!G8</f>
        <v>0</v>
      </c>
      <c r="T10" s="134">
        <f>R10*各種係数!F8</f>
        <v>0</v>
      </c>
      <c r="U10" s="134">
        <f t="array" ref="U10:U116">MMULT(各種係数!EK8:IM114,詳細表【予測】!S10:S116)</f>
        <v>0</v>
      </c>
      <c r="V10" s="134">
        <f>U10*各種係数!H8</f>
        <v>0</v>
      </c>
      <c r="W10" s="134">
        <f>U10*各種係数!I8</f>
        <v>0</v>
      </c>
      <c r="X10" s="134">
        <f>G10+M10+U10</f>
        <v>0</v>
      </c>
      <c r="Y10" s="134">
        <f>H10+N10+V10</f>
        <v>0</v>
      </c>
      <c r="Z10" s="134">
        <f>I10+O10+W10</f>
        <v>0</v>
      </c>
      <c r="AA10" s="134">
        <f>G10*各種係数!K8*各種係数!$N$16</f>
        <v>0</v>
      </c>
      <c r="AB10" s="134">
        <f>M10*各種係数!K8*各種係数!$N$16</f>
        <v>0</v>
      </c>
      <c r="AC10" s="134">
        <f>U10*各種係数!K8*各種係数!$N$16</f>
        <v>0</v>
      </c>
      <c r="AD10" s="134">
        <f>SUM(AA10:AC10)</f>
        <v>0</v>
      </c>
      <c r="AE10" s="134">
        <f>G10*各種係数!L8*各種係数!$N$16</f>
        <v>0</v>
      </c>
      <c r="AF10" s="134">
        <f>M10*各種係数!L8*各種係数!$N$16</f>
        <v>0</v>
      </c>
      <c r="AG10" s="134">
        <f>U10*各種係数!L8*各種係数!$N$16</f>
        <v>0</v>
      </c>
      <c r="AH10" s="134">
        <f>SUM(AE10:AG10)</f>
        <v>0</v>
      </c>
    </row>
    <row r="11" spans="2:34" x14ac:dyDescent="0.15">
      <c r="B11" s="155" t="s">
        <v>35</v>
      </c>
      <c r="C11" s="155" t="s">
        <v>288</v>
      </c>
      <c r="D11" s="155" t="s">
        <v>288</v>
      </c>
      <c r="E11" s="41" t="s">
        <v>205</v>
      </c>
      <c r="F11" s="324">
        <f>SUMIF(価格変換【予測】!$D$7:$D$64,E11,価格変換【予測】!$J$7:$J$64)</f>
        <v>0</v>
      </c>
      <c r="G11" s="324">
        <f>SUMIF(価格変換【予測】!$D$7:$D$64,E11,価格変換【予測】!$L$7:$L$64)</f>
        <v>0</v>
      </c>
      <c r="H11" s="325">
        <f>G11*各種係数!H9</f>
        <v>0</v>
      </c>
      <c r="I11" s="324">
        <f>G11*各種係数!I9</f>
        <v>0</v>
      </c>
      <c r="J11" s="135">
        <v>0</v>
      </c>
      <c r="K11" s="46">
        <f>J11*各種係数!G9</f>
        <v>0</v>
      </c>
      <c r="L11" s="46">
        <f>J11*各種係数!F9</f>
        <v>0</v>
      </c>
      <c r="M11" s="46">
        <v>0</v>
      </c>
      <c r="N11" s="46">
        <f>M11*各種係数!H9</f>
        <v>0</v>
      </c>
      <c r="O11" s="47">
        <f>M11*各種係数!I9</f>
        <v>0</v>
      </c>
      <c r="P11" s="40"/>
      <c r="Q11" s="40"/>
      <c r="R11" s="135">
        <f>Q$117*各種係数!J9</f>
        <v>0</v>
      </c>
      <c r="S11" s="46">
        <f>R11*各種係数!G9</f>
        <v>0</v>
      </c>
      <c r="T11" s="46">
        <f>R11*各種係数!F9</f>
        <v>0</v>
      </c>
      <c r="U11" s="46">
        <v>0</v>
      </c>
      <c r="V11" s="46">
        <f>U11*各種係数!H9</f>
        <v>0</v>
      </c>
      <c r="W11" s="46">
        <f>U11*各種係数!I9</f>
        <v>0</v>
      </c>
      <c r="X11" s="46">
        <f t="shared" ref="X11:X74" si="0">G11+M11+U11</f>
        <v>0</v>
      </c>
      <c r="Y11" s="46">
        <f t="shared" ref="Y11:Y74" si="1">H11+N11+V11</f>
        <v>0</v>
      </c>
      <c r="Z11" s="46">
        <f t="shared" ref="Z11:Z74" si="2">I11+O11+W11</f>
        <v>0</v>
      </c>
      <c r="AA11" s="46">
        <f>G11*各種係数!K9*各種係数!$N$16</f>
        <v>0</v>
      </c>
      <c r="AB11" s="46">
        <f>M11*各種係数!K9*各種係数!$N$16</f>
        <v>0</v>
      </c>
      <c r="AC11" s="46">
        <f>U11*各種係数!K9*各種係数!$N$16</f>
        <v>0</v>
      </c>
      <c r="AD11" s="46">
        <f t="shared" ref="AD11:AD74" si="3">SUM(AA11:AC11)</f>
        <v>0</v>
      </c>
      <c r="AE11" s="46">
        <f>G11*各種係数!L9*各種係数!$N$16</f>
        <v>0</v>
      </c>
      <c r="AF11" s="46">
        <f>M11*各種係数!L9*各種係数!$N$16</f>
        <v>0</v>
      </c>
      <c r="AG11" s="46">
        <f>U11*各種係数!L9*各種係数!$N$16</f>
        <v>0</v>
      </c>
      <c r="AH11" s="46">
        <f t="shared" ref="AH11:AH74" si="4">SUM(AE11:AG11)</f>
        <v>0</v>
      </c>
    </row>
    <row r="12" spans="2:34" x14ac:dyDescent="0.15">
      <c r="B12" s="155" t="s">
        <v>36</v>
      </c>
      <c r="C12" s="155" t="s">
        <v>288</v>
      </c>
      <c r="D12" s="155" t="s">
        <v>288</v>
      </c>
      <c r="E12" s="41" t="s">
        <v>142</v>
      </c>
      <c r="F12" s="324">
        <f>SUMIF(価格変換【予測】!$D$7:$D$64,E12,価格変換【予測】!$J$7:$J$64)</f>
        <v>0</v>
      </c>
      <c r="G12" s="324">
        <f>SUMIF(価格変換【予測】!$D$7:$D$64,E12,価格変換【予測】!$L$7:$L$64)</f>
        <v>0</v>
      </c>
      <c r="H12" s="325">
        <f>G12*各種係数!H10</f>
        <v>0</v>
      </c>
      <c r="I12" s="324">
        <f>G12*各種係数!I10</f>
        <v>0</v>
      </c>
      <c r="J12" s="135">
        <v>0</v>
      </c>
      <c r="K12" s="46">
        <f>J12*各種係数!G10</f>
        <v>0</v>
      </c>
      <c r="L12" s="46">
        <f>J12*各種係数!F10</f>
        <v>0</v>
      </c>
      <c r="M12" s="46">
        <v>0</v>
      </c>
      <c r="N12" s="46">
        <f>M12*各種係数!H10</f>
        <v>0</v>
      </c>
      <c r="O12" s="47">
        <f>M12*各種係数!I10</f>
        <v>0</v>
      </c>
      <c r="P12" s="40"/>
      <c r="Q12" s="40"/>
      <c r="R12" s="135">
        <f>Q$117*各種係数!J10</f>
        <v>0</v>
      </c>
      <c r="S12" s="46">
        <f>R12*各種係数!G10</f>
        <v>0</v>
      </c>
      <c r="T12" s="46">
        <f>R12*各種係数!F10</f>
        <v>0</v>
      </c>
      <c r="U12" s="46">
        <v>0</v>
      </c>
      <c r="V12" s="46">
        <f>U12*各種係数!H10</f>
        <v>0</v>
      </c>
      <c r="W12" s="46">
        <f>U12*各種係数!I10</f>
        <v>0</v>
      </c>
      <c r="X12" s="46">
        <f t="shared" si="0"/>
        <v>0</v>
      </c>
      <c r="Y12" s="46">
        <f t="shared" si="1"/>
        <v>0</v>
      </c>
      <c r="Z12" s="46">
        <f t="shared" si="2"/>
        <v>0</v>
      </c>
      <c r="AA12" s="46">
        <f>G12*各種係数!K10*各種係数!$N$16</f>
        <v>0</v>
      </c>
      <c r="AB12" s="46">
        <f>M12*各種係数!K10*各種係数!$N$16</f>
        <v>0</v>
      </c>
      <c r="AC12" s="46">
        <f>U12*各種係数!K10*各種係数!$N$16</f>
        <v>0</v>
      </c>
      <c r="AD12" s="46">
        <f t="shared" si="3"/>
        <v>0</v>
      </c>
      <c r="AE12" s="46">
        <f>G12*各種係数!L10*各種係数!$N$16</f>
        <v>0</v>
      </c>
      <c r="AF12" s="46">
        <f>M12*各種係数!L10*各種係数!$N$16</f>
        <v>0</v>
      </c>
      <c r="AG12" s="46">
        <f>U12*各種係数!L10*各種係数!$N$16</f>
        <v>0</v>
      </c>
      <c r="AH12" s="46">
        <f t="shared" si="4"/>
        <v>0</v>
      </c>
    </row>
    <row r="13" spans="2:34" x14ac:dyDescent="0.15">
      <c r="B13" s="155" t="s">
        <v>37</v>
      </c>
      <c r="C13" s="155" t="s">
        <v>288</v>
      </c>
      <c r="D13" s="155" t="s">
        <v>288</v>
      </c>
      <c r="E13" s="41" t="s">
        <v>143</v>
      </c>
      <c r="F13" s="324">
        <f>SUMIF(価格変換【予測】!$D$7:$D$64,E13,価格変換【予測】!$J$7:$J$64)</f>
        <v>0</v>
      </c>
      <c r="G13" s="324">
        <f>SUMIF(価格変換【予測】!$D$7:$D$64,E13,価格変換【予測】!$L$7:$L$64)</f>
        <v>0</v>
      </c>
      <c r="H13" s="325">
        <f>G13*各種係数!H11</f>
        <v>0</v>
      </c>
      <c r="I13" s="324">
        <f>G13*各種係数!I11</f>
        <v>0</v>
      </c>
      <c r="J13" s="135">
        <v>0</v>
      </c>
      <c r="K13" s="46">
        <f>J13*各種係数!G11</f>
        <v>0</v>
      </c>
      <c r="L13" s="46">
        <f>J13*各種係数!F11</f>
        <v>0</v>
      </c>
      <c r="M13" s="46">
        <v>0</v>
      </c>
      <c r="N13" s="46">
        <f>M13*各種係数!H11</f>
        <v>0</v>
      </c>
      <c r="O13" s="47">
        <f>M13*各種係数!I11</f>
        <v>0</v>
      </c>
      <c r="P13" s="40"/>
      <c r="Q13" s="40"/>
      <c r="R13" s="135">
        <f>Q$117*各種係数!J11</f>
        <v>0</v>
      </c>
      <c r="S13" s="46">
        <f>R13*各種係数!G11</f>
        <v>0</v>
      </c>
      <c r="T13" s="46">
        <f>R13*各種係数!F11</f>
        <v>0</v>
      </c>
      <c r="U13" s="46">
        <v>0</v>
      </c>
      <c r="V13" s="46">
        <f>U13*各種係数!H11</f>
        <v>0</v>
      </c>
      <c r="W13" s="46">
        <f>U13*各種係数!I11</f>
        <v>0</v>
      </c>
      <c r="X13" s="46">
        <f t="shared" si="0"/>
        <v>0</v>
      </c>
      <c r="Y13" s="46">
        <f t="shared" si="1"/>
        <v>0</v>
      </c>
      <c r="Z13" s="46">
        <f t="shared" si="2"/>
        <v>0</v>
      </c>
      <c r="AA13" s="46">
        <f>G13*各種係数!K11*各種係数!$N$16</f>
        <v>0</v>
      </c>
      <c r="AB13" s="46">
        <f>M13*各種係数!K11*各種係数!$N$16</f>
        <v>0</v>
      </c>
      <c r="AC13" s="46">
        <f>U13*各種係数!K11*各種係数!$N$16</f>
        <v>0</v>
      </c>
      <c r="AD13" s="46">
        <f t="shared" si="3"/>
        <v>0</v>
      </c>
      <c r="AE13" s="46">
        <f>G13*各種係数!L11*各種係数!$N$16</f>
        <v>0</v>
      </c>
      <c r="AF13" s="46">
        <f>M13*各種係数!L11*各種係数!$N$16</f>
        <v>0</v>
      </c>
      <c r="AG13" s="46">
        <f>U13*各種係数!L11*各種係数!$N$16</f>
        <v>0</v>
      </c>
      <c r="AH13" s="46">
        <f t="shared" si="4"/>
        <v>0</v>
      </c>
    </row>
    <row r="14" spans="2:34" x14ac:dyDescent="0.15">
      <c r="B14" s="155" t="s">
        <v>38</v>
      </c>
      <c r="C14" s="155" t="s">
        <v>288</v>
      </c>
      <c r="D14" s="155" t="s">
        <v>288</v>
      </c>
      <c r="E14" s="41" t="s">
        <v>144</v>
      </c>
      <c r="F14" s="326">
        <f>SUMIF(価格変換【予測】!$D$7:$D$64,E14,価格変換【予測】!$J$7:$J$64)</f>
        <v>0</v>
      </c>
      <c r="G14" s="326">
        <f>SUMIF(価格変換【予測】!$D$7:$D$64,E14,価格変換【予測】!$L$7:$L$64)</f>
        <v>0</v>
      </c>
      <c r="H14" s="327">
        <f>G14*各種係数!H12</f>
        <v>0</v>
      </c>
      <c r="I14" s="326">
        <f>G14*各種係数!I12</f>
        <v>0</v>
      </c>
      <c r="J14" s="135">
        <v>0</v>
      </c>
      <c r="K14" s="46">
        <f>J14*各種係数!G12</f>
        <v>0</v>
      </c>
      <c r="L14" s="46">
        <f>J14*各種係数!F12</f>
        <v>0</v>
      </c>
      <c r="M14" s="46">
        <v>0</v>
      </c>
      <c r="N14" s="46">
        <f>M14*各種係数!H12</f>
        <v>0</v>
      </c>
      <c r="O14" s="47">
        <f>M14*各種係数!I12</f>
        <v>0</v>
      </c>
      <c r="P14" s="40"/>
      <c r="Q14" s="40"/>
      <c r="R14" s="135">
        <f>Q$117*各種係数!J12</f>
        <v>0</v>
      </c>
      <c r="S14" s="46">
        <f>R14*各種係数!G12</f>
        <v>0</v>
      </c>
      <c r="T14" s="46">
        <f>R14*各種係数!F12</f>
        <v>0</v>
      </c>
      <c r="U14" s="46">
        <v>0</v>
      </c>
      <c r="V14" s="46">
        <f>U14*各種係数!H12</f>
        <v>0</v>
      </c>
      <c r="W14" s="46">
        <f>U14*各種係数!I12</f>
        <v>0</v>
      </c>
      <c r="X14" s="46">
        <f t="shared" si="0"/>
        <v>0</v>
      </c>
      <c r="Y14" s="46">
        <f t="shared" si="1"/>
        <v>0</v>
      </c>
      <c r="Z14" s="46">
        <f t="shared" si="2"/>
        <v>0</v>
      </c>
      <c r="AA14" s="46">
        <f>G14*各種係数!K12*各種係数!$N$16</f>
        <v>0</v>
      </c>
      <c r="AB14" s="46">
        <f>M14*各種係数!K12*各種係数!$N$16</f>
        <v>0</v>
      </c>
      <c r="AC14" s="46">
        <f>U14*各種係数!K12*各種係数!$N$16</f>
        <v>0</v>
      </c>
      <c r="AD14" s="46">
        <f t="shared" si="3"/>
        <v>0</v>
      </c>
      <c r="AE14" s="46">
        <f>G14*各種係数!L12*各種係数!$N$16</f>
        <v>0</v>
      </c>
      <c r="AF14" s="46">
        <f>M14*各種係数!L12*各種係数!$N$16</f>
        <v>0</v>
      </c>
      <c r="AG14" s="46">
        <f>U14*各種係数!L12*各種係数!$N$16</f>
        <v>0</v>
      </c>
      <c r="AH14" s="46">
        <f t="shared" si="4"/>
        <v>0</v>
      </c>
    </row>
    <row r="15" spans="2:34" x14ac:dyDescent="0.15">
      <c r="B15" s="162" t="s">
        <v>39</v>
      </c>
      <c r="C15" s="162" t="s">
        <v>289</v>
      </c>
      <c r="D15" s="162" t="s">
        <v>289</v>
      </c>
      <c r="E15" s="116" t="s">
        <v>206</v>
      </c>
      <c r="F15" s="324">
        <f>SUMIF(価格変換【予測】!$D$7:$D$64,E15,価格変換【予測】!$J$7:$J$64)</f>
        <v>0</v>
      </c>
      <c r="G15" s="324">
        <f>SUMIF(価格変換【予測】!$D$7:$D$64,E15,価格変換【予測】!$L$7:$L$64)</f>
        <v>0</v>
      </c>
      <c r="H15" s="325">
        <f>G15*各種係数!H13</f>
        <v>0</v>
      </c>
      <c r="I15" s="324">
        <f>G15*各種係数!I13</f>
        <v>0</v>
      </c>
      <c r="J15" s="328">
        <v>0</v>
      </c>
      <c r="K15" s="136">
        <f>J15*各種係数!G13</f>
        <v>0</v>
      </c>
      <c r="L15" s="136">
        <f>J15*各種係数!F13</f>
        <v>0</v>
      </c>
      <c r="M15" s="136">
        <v>0</v>
      </c>
      <c r="N15" s="136">
        <f>M15*各種係数!H13</f>
        <v>0</v>
      </c>
      <c r="O15" s="329">
        <f>M15*各種係数!I13</f>
        <v>0</v>
      </c>
      <c r="P15" s="40"/>
      <c r="Q15" s="40"/>
      <c r="R15" s="328">
        <f>Q$117*各種係数!J13</f>
        <v>0</v>
      </c>
      <c r="S15" s="136">
        <f>R15*各種係数!G13</f>
        <v>0</v>
      </c>
      <c r="T15" s="136">
        <f>R15*各種係数!F13</f>
        <v>0</v>
      </c>
      <c r="U15" s="136">
        <v>0</v>
      </c>
      <c r="V15" s="136">
        <f>U15*各種係数!H13</f>
        <v>0</v>
      </c>
      <c r="W15" s="136">
        <f>U15*各種係数!I13</f>
        <v>0</v>
      </c>
      <c r="X15" s="136">
        <f t="shared" si="0"/>
        <v>0</v>
      </c>
      <c r="Y15" s="136">
        <f t="shared" si="1"/>
        <v>0</v>
      </c>
      <c r="Z15" s="136">
        <f t="shared" si="2"/>
        <v>0</v>
      </c>
      <c r="AA15" s="136">
        <f>G15*各種係数!K13*各種係数!$N$16</f>
        <v>0</v>
      </c>
      <c r="AB15" s="136">
        <f>M15*各種係数!K13*各種係数!$N$16</f>
        <v>0</v>
      </c>
      <c r="AC15" s="136">
        <f>U15*各種係数!K13*各種係数!$N$16</f>
        <v>0</v>
      </c>
      <c r="AD15" s="136">
        <f t="shared" si="3"/>
        <v>0</v>
      </c>
      <c r="AE15" s="136">
        <f>G15*各種係数!L13*各種係数!$N$16</f>
        <v>0</v>
      </c>
      <c r="AF15" s="136">
        <f>M15*各種係数!L13*各種係数!$N$16</f>
        <v>0</v>
      </c>
      <c r="AG15" s="136">
        <f>U15*各種係数!L13*各種係数!$N$16</f>
        <v>0</v>
      </c>
      <c r="AH15" s="136">
        <f t="shared" si="4"/>
        <v>0</v>
      </c>
    </row>
    <row r="16" spans="2:34" x14ac:dyDescent="0.15">
      <c r="B16" s="155" t="s">
        <v>40</v>
      </c>
      <c r="C16" s="155" t="s">
        <v>289</v>
      </c>
      <c r="D16" s="155" t="s">
        <v>289</v>
      </c>
      <c r="E16" s="41" t="s">
        <v>956</v>
      </c>
      <c r="F16" s="324">
        <f>SUMIF(価格変換【予測】!$D$7:$D$64,E16,価格変換【予測】!$J$7:$J$64)</f>
        <v>0</v>
      </c>
      <c r="G16" s="324">
        <f>SUMIF(価格変換【予測】!$D$7:$D$64,E16,価格変換【予測】!$L$7:$L$64)</f>
        <v>0</v>
      </c>
      <c r="H16" s="325">
        <f>G16*各種係数!H14</f>
        <v>0</v>
      </c>
      <c r="I16" s="324">
        <f>G16*各種係数!I14</f>
        <v>0</v>
      </c>
      <c r="J16" s="135">
        <v>0</v>
      </c>
      <c r="K16" s="46">
        <f>J16*各種係数!G14</f>
        <v>0</v>
      </c>
      <c r="L16" s="46">
        <f>J16*各種係数!F14</f>
        <v>0</v>
      </c>
      <c r="M16" s="46">
        <v>0</v>
      </c>
      <c r="N16" s="46">
        <f>M16*各種係数!H14</f>
        <v>0</v>
      </c>
      <c r="O16" s="47">
        <f>M16*各種係数!I14</f>
        <v>0</v>
      </c>
      <c r="P16" s="40"/>
      <c r="Q16" s="40"/>
      <c r="R16" s="135">
        <f>Q$117*各種係数!J14</f>
        <v>0</v>
      </c>
      <c r="S16" s="46">
        <f>R16*各種係数!G14</f>
        <v>0</v>
      </c>
      <c r="T16" s="46">
        <f>R16*各種係数!F14</f>
        <v>0</v>
      </c>
      <c r="U16" s="46">
        <v>0</v>
      </c>
      <c r="V16" s="46">
        <f>U16*各種係数!H14</f>
        <v>0</v>
      </c>
      <c r="W16" s="46">
        <f>U16*各種係数!I14</f>
        <v>0</v>
      </c>
      <c r="X16" s="46">
        <f t="shared" si="0"/>
        <v>0</v>
      </c>
      <c r="Y16" s="46">
        <f t="shared" si="1"/>
        <v>0</v>
      </c>
      <c r="Z16" s="46">
        <f t="shared" si="2"/>
        <v>0</v>
      </c>
      <c r="AA16" s="46">
        <f>G16*各種係数!K14*各種係数!$N$16</f>
        <v>0</v>
      </c>
      <c r="AB16" s="46">
        <f>M16*各種係数!K14*各種係数!$N$16</f>
        <v>0</v>
      </c>
      <c r="AC16" s="46">
        <f>U16*各種係数!K14*各種係数!$N$16</f>
        <v>0</v>
      </c>
      <c r="AD16" s="46">
        <f t="shared" si="3"/>
        <v>0</v>
      </c>
      <c r="AE16" s="46">
        <f>G16*各種係数!L14*各種係数!$N$16</f>
        <v>0</v>
      </c>
      <c r="AF16" s="46">
        <f>M16*各種係数!L14*各種係数!$N$16</f>
        <v>0</v>
      </c>
      <c r="AG16" s="46">
        <f>U16*各種係数!L14*各種係数!$N$16</f>
        <v>0</v>
      </c>
      <c r="AH16" s="46">
        <f t="shared" si="4"/>
        <v>0</v>
      </c>
    </row>
    <row r="17" spans="2:34" x14ac:dyDescent="0.15">
      <c r="B17" s="155" t="s">
        <v>41</v>
      </c>
      <c r="C17" s="155" t="s">
        <v>290</v>
      </c>
      <c r="D17" s="155" t="s">
        <v>290</v>
      </c>
      <c r="E17" s="41" t="s">
        <v>145</v>
      </c>
      <c r="F17" s="324">
        <f>SUMIF(価格変換【予測】!$D$7:$D$64,E17,価格変換【予測】!$J$7:$J$64)</f>
        <v>0</v>
      </c>
      <c r="G17" s="324">
        <f>SUMIF(価格変換【予測】!$D$7:$D$64,E17,価格変換【予測】!$L$7:$L$64)</f>
        <v>0</v>
      </c>
      <c r="H17" s="325">
        <f>G17*各種係数!H15</f>
        <v>0</v>
      </c>
      <c r="I17" s="324">
        <f>G17*各種係数!I15</f>
        <v>0</v>
      </c>
      <c r="J17" s="135">
        <v>0</v>
      </c>
      <c r="K17" s="46">
        <f>J17*各種係数!G15</f>
        <v>0</v>
      </c>
      <c r="L17" s="46">
        <f>J17*各種係数!F15</f>
        <v>0</v>
      </c>
      <c r="M17" s="46">
        <v>0</v>
      </c>
      <c r="N17" s="46">
        <f>M17*各種係数!H15</f>
        <v>0</v>
      </c>
      <c r="O17" s="47">
        <f>M17*各種係数!I15</f>
        <v>0</v>
      </c>
      <c r="P17" s="40"/>
      <c r="Q17" s="40"/>
      <c r="R17" s="135">
        <f>Q$117*各種係数!J15</f>
        <v>0</v>
      </c>
      <c r="S17" s="46">
        <f>R17*各種係数!G15</f>
        <v>0</v>
      </c>
      <c r="T17" s="46">
        <f>R17*各種係数!F15</f>
        <v>0</v>
      </c>
      <c r="U17" s="46">
        <v>0</v>
      </c>
      <c r="V17" s="46">
        <f>U17*各種係数!H15</f>
        <v>0</v>
      </c>
      <c r="W17" s="46">
        <f>U17*各種係数!I15</f>
        <v>0</v>
      </c>
      <c r="X17" s="46">
        <f t="shared" si="0"/>
        <v>0</v>
      </c>
      <c r="Y17" s="46">
        <f t="shared" si="1"/>
        <v>0</v>
      </c>
      <c r="Z17" s="46">
        <f t="shared" si="2"/>
        <v>0</v>
      </c>
      <c r="AA17" s="46">
        <f>G17*各種係数!K15*各種係数!$N$16</f>
        <v>0</v>
      </c>
      <c r="AB17" s="46">
        <f>M17*各種係数!K15*各種係数!$N$16</f>
        <v>0</v>
      </c>
      <c r="AC17" s="46">
        <f>U17*各種係数!K15*各種係数!$N$16</f>
        <v>0</v>
      </c>
      <c r="AD17" s="46">
        <f t="shared" si="3"/>
        <v>0</v>
      </c>
      <c r="AE17" s="46">
        <f>G17*各種係数!L15*各種係数!$N$16</f>
        <v>0</v>
      </c>
      <c r="AF17" s="46">
        <f>M17*各種係数!L15*各種係数!$N$16</f>
        <v>0</v>
      </c>
      <c r="AG17" s="46">
        <f>U17*各種係数!L15*各種係数!$N$16</f>
        <v>0</v>
      </c>
      <c r="AH17" s="46">
        <f t="shared" si="4"/>
        <v>0</v>
      </c>
    </row>
    <row r="18" spans="2:34" x14ac:dyDescent="0.15">
      <c r="B18" s="155" t="s">
        <v>42</v>
      </c>
      <c r="C18" s="155" t="s">
        <v>290</v>
      </c>
      <c r="D18" s="155" t="s">
        <v>290</v>
      </c>
      <c r="E18" s="41" t="s">
        <v>957</v>
      </c>
      <c r="F18" s="324">
        <f>SUMIF(価格変換【予測】!$D$7:$D$64,E18,価格変換【予測】!$J$7:$J$64)</f>
        <v>0</v>
      </c>
      <c r="G18" s="324">
        <f>SUMIF(価格変換【予測】!$D$7:$D$64,E18,価格変換【予測】!$L$7:$L$64)</f>
        <v>0</v>
      </c>
      <c r="H18" s="325">
        <f>G18*各種係数!H16</f>
        <v>0</v>
      </c>
      <c r="I18" s="324">
        <f>G18*各種係数!I16</f>
        <v>0</v>
      </c>
      <c r="J18" s="135">
        <v>0</v>
      </c>
      <c r="K18" s="46">
        <f>J18*各種係数!G16</f>
        <v>0</v>
      </c>
      <c r="L18" s="46">
        <f>J18*各種係数!F16</f>
        <v>0</v>
      </c>
      <c r="M18" s="46">
        <v>0</v>
      </c>
      <c r="N18" s="46">
        <f>M18*各種係数!H16</f>
        <v>0</v>
      </c>
      <c r="O18" s="47">
        <f>M18*各種係数!I16</f>
        <v>0</v>
      </c>
      <c r="P18" s="40"/>
      <c r="Q18" s="40"/>
      <c r="R18" s="135">
        <f>Q$117*各種係数!J16</f>
        <v>0</v>
      </c>
      <c r="S18" s="46">
        <f>R18*各種係数!G16</f>
        <v>0</v>
      </c>
      <c r="T18" s="46">
        <f>R18*各種係数!F16</f>
        <v>0</v>
      </c>
      <c r="U18" s="46">
        <v>0</v>
      </c>
      <c r="V18" s="46">
        <f>U18*各種係数!H16</f>
        <v>0</v>
      </c>
      <c r="W18" s="46">
        <f>U18*各種係数!I16</f>
        <v>0</v>
      </c>
      <c r="X18" s="46">
        <f t="shared" si="0"/>
        <v>0</v>
      </c>
      <c r="Y18" s="46">
        <f t="shared" si="1"/>
        <v>0</v>
      </c>
      <c r="Z18" s="46">
        <f t="shared" si="2"/>
        <v>0</v>
      </c>
      <c r="AA18" s="46">
        <f>G18*各種係数!K16*各種係数!$N$16</f>
        <v>0</v>
      </c>
      <c r="AB18" s="46">
        <f>M18*各種係数!K16*各種係数!$N$16</f>
        <v>0</v>
      </c>
      <c r="AC18" s="46">
        <f>U18*各種係数!K16*各種係数!$N$16</f>
        <v>0</v>
      </c>
      <c r="AD18" s="46">
        <f t="shared" si="3"/>
        <v>0</v>
      </c>
      <c r="AE18" s="46">
        <f>G18*各種係数!L16*各種係数!$N$16</f>
        <v>0</v>
      </c>
      <c r="AF18" s="46">
        <f>M18*各種係数!L16*各種係数!$N$16</f>
        <v>0</v>
      </c>
      <c r="AG18" s="46">
        <f>U18*各種係数!L16*各種係数!$N$16</f>
        <v>0</v>
      </c>
      <c r="AH18" s="46">
        <f t="shared" si="4"/>
        <v>0</v>
      </c>
    </row>
    <row r="19" spans="2:34" x14ac:dyDescent="0.15">
      <c r="B19" s="163" t="s">
        <v>43</v>
      </c>
      <c r="C19" s="163" t="s">
        <v>290</v>
      </c>
      <c r="D19" s="163" t="s">
        <v>290</v>
      </c>
      <c r="E19" s="62" t="s">
        <v>958</v>
      </c>
      <c r="F19" s="326">
        <f>SUMIF(価格変換【予測】!$D$7:$D$64,E19,価格変換【予測】!$J$7:$J$64)</f>
        <v>0</v>
      </c>
      <c r="G19" s="326">
        <f>SUMIF(価格変換【予測】!$D$7:$D$64,E19,価格変換【予測】!$L$7:$L$64)</f>
        <v>0</v>
      </c>
      <c r="H19" s="327">
        <f>G19*各種係数!H17</f>
        <v>0</v>
      </c>
      <c r="I19" s="326">
        <f>G19*各種係数!I17</f>
        <v>0</v>
      </c>
      <c r="J19" s="330">
        <v>0</v>
      </c>
      <c r="K19" s="67">
        <f>J19*各種係数!G17</f>
        <v>0</v>
      </c>
      <c r="L19" s="67">
        <f>J19*各種係数!F17</f>
        <v>0</v>
      </c>
      <c r="M19" s="67">
        <v>0</v>
      </c>
      <c r="N19" s="67">
        <f>M19*各種係数!H17</f>
        <v>0</v>
      </c>
      <c r="O19" s="68">
        <f>M19*各種係数!I17</f>
        <v>0</v>
      </c>
      <c r="P19" s="40"/>
      <c r="Q19" s="40"/>
      <c r="R19" s="330">
        <f>Q$117*各種係数!J17</f>
        <v>0</v>
      </c>
      <c r="S19" s="67">
        <f>R19*各種係数!G17</f>
        <v>0</v>
      </c>
      <c r="T19" s="67">
        <f>R19*各種係数!F17</f>
        <v>0</v>
      </c>
      <c r="U19" s="67">
        <v>0</v>
      </c>
      <c r="V19" s="67">
        <f>U19*各種係数!H17</f>
        <v>0</v>
      </c>
      <c r="W19" s="67">
        <f>U19*各種係数!I17</f>
        <v>0</v>
      </c>
      <c r="X19" s="67">
        <f t="shared" si="0"/>
        <v>0</v>
      </c>
      <c r="Y19" s="67">
        <f t="shared" si="1"/>
        <v>0</v>
      </c>
      <c r="Z19" s="67">
        <f t="shared" si="2"/>
        <v>0</v>
      </c>
      <c r="AA19" s="67">
        <f>G19*各種係数!K17*各種係数!$N$16</f>
        <v>0</v>
      </c>
      <c r="AB19" s="67">
        <f>M19*各種係数!K17*各種係数!$N$16</f>
        <v>0</v>
      </c>
      <c r="AC19" s="67">
        <f>U19*各種係数!K17*各種係数!$N$16</f>
        <v>0</v>
      </c>
      <c r="AD19" s="67">
        <f t="shared" si="3"/>
        <v>0</v>
      </c>
      <c r="AE19" s="67">
        <f>G19*各種係数!L17*各種係数!$N$16</f>
        <v>0</v>
      </c>
      <c r="AF19" s="67">
        <f>M19*各種係数!L17*各種係数!$N$16</f>
        <v>0</v>
      </c>
      <c r="AG19" s="67">
        <f>U19*各種係数!L17*各種係数!$N$16</f>
        <v>0</v>
      </c>
      <c r="AH19" s="67">
        <f t="shared" si="4"/>
        <v>0</v>
      </c>
    </row>
    <row r="20" spans="2:34" x14ac:dyDescent="0.15">
      <c r="B20" s="155" t="s">
        <v>44</v>
      </c>
      <c r="C20" s="155" t="s">
        <v>290</v>
      </c>
      <c r="D20" s="155" t="s">
        <v>290</v>
      </c>
      <c r="E20" s="41" t="s">
        <v>207</v>
      </c>
      <c r="F20" s="324">
        <f>SUMIF(価格変換【予測】!$D$7:$D$64,E20,価格変換【予測】!$J$7:$J$64)</f>
        <v>0</v>
      </c>
      <c r="G20" s="324">
        <f>SUMIF(価格変換【予測】!$D$7:$D$64,E20,価格変換【予測】!$L$7:$L$64)</f>
        <v>0</v>
      </c>
      <c r="H20" s="325">
        <f>G20*各種係数!H18</f>
        <v>0</v>
      </c>
      <c r="I20" s="324">
        <f>G20*各種係数!I18</f>
        <v>0</v>
      </c>
      <c r="J20" s="328">
        <v>0</v>
      </c>
      <c r="K20" s="136">
        <f>J20*各種係数!G18</f>
        <v>0</v>
      </c>
      <c r="L20" s="136">
        <f>J20*各種係数!F18</f>
        <v>0</v>
      </c>
      <c r="M20" s="136">
        <v>0</v>
      </c>
      <c r="N20" s="136">
        <f>M20*各種係数!H18</f>
        <v>0</v>
      </c>
      <c r="O20" s="329">
        <f>M20*各種係数!I18</f>
        <v>0</v>
      </c>
      <c r="P20" s="40"/>
      <c r="Q20" s="40"/>
      <c r="R20" s="328">
        <f>Q$117*各種係数!J18</f>
        <v>0</v>
      </c>
      <c r="S20" s="136">
        <f>R20*各種係数!G18</f>
        <v>0</v>
      </c>
      <c r="T20" s="136">
        <f>R20*各種係数!F18</f>
        <v>0</v>
      </c>
      <c r="U20" s="136">
        <v>0</v>
      </c>
      <c r="V20" s="136">
        <f>U20*各種係数!H18</f>
        <v>0</v>
      </c>
      <c r="W20" s="136">
        <f>U20*各種係数!I18</f>
        <v>0</v>
      </c>
      <c r="X20" s="136">
        <f t="shared" si="0"/>
        <v>0</v>
      </c>
      <c r="Y20" s="136">
        <f t="shared" si="1"/>
        <v>0</v>
      </c>
      <c r="Z20" s="136">
        <f t="shared" si="2"/>
        <v>0</v>
      </c>
      <c r="AA20" s="136">
        <f>G20*各種係数!K18*各種係数!$N$16</f>
        <v>0</v>
      </c>
      <c r="AB20" s="136">
        <f>M20*各種係数!K18*各種係数!$N$16</f>
        <v>0</v>
      </c>
      <c r="AC20" s="136">
        <f>U20*各種係数!K18*各種係数!$N$16</f>
        <v>0</v>
      </c>
      <c r="AD20" s="136">
        <f t="shared" si="3"/>
        <v>0</v>
      </c>
      <c r="AE20" s="136">
        <f>G20*各種係数!L18*各種係数!$N$16</f>
        <v>0</v>
      </c>
      <c r="AF20" s="136">
        <f>M20*各種係数!L18*各種係数!$N$16</f>
        <v>0</v>
      </c>
      <c r="AG20" s="136">
        <f>U20*各種係数!L18*各種係数!$N$16</f>
        <v>0</v>
      </c>
      <c r="AH20" s="136">
        <f t="shared" si="4"/>
        <v>0</v>
      </c>
    </row>
    <row r="21" spans="2:34" x14ac:dyDescent="0.15">
      <c r="B21" s="155" t="s">
        <v>45</v>
      </c>
      <c r="C21" s="155" t="s">
        <v>291</v>
      </c>
      <c r="D21" s="155" t="s">
        <v>290</v>
      </c>
      <c r="E21" s="41" t="s">
        <v>147</v>
      </c>
      <c r="F21" s="324">
        <f>SUMIF(価格変換【予測】!$D$7:$D$64,E21,価格変換【予測】!$J$7:$J$64)</f>
        <v>0</v>
      </c>
      <c r="G21" s="324">
        <f>SUMIF(価格変換【予測】!$D$7:$D$64,E21,価格変換【予測】!$L$7:$L$64)</f>
        <v>0</v>
      </c>
      <c r="H21" s="325">
        <f>G21*各種係数!H19</f>
        <v>0</v>
      </c>
      <c r="I21" s="324">
        <f>G21*各種係数!I19</f>
        <v>0</v>
      </c>
      <c r="J21" s="135">
        <v>0</v>
      </c>
      <c r="K21" s="46">
        <f>J21*各種係数!G19</f>
        <v>0</v>
      </c>
      <c r="L21" s="46">
        <f>J21*各種係数!F19</f>
        <v>0</v>
      </c>
      <c r="M21" s="46">
        <v>0</v>
      </c>
      <c r="N21" s="46">
        <f>M21*各種係数!H19</f>
        <v>0</v>
      </c>
      <c r="O21" s="47">
        <f>M21*各種係数!I19</f>
        <v>0</v>
      </c>
      <c r="P21" s="40"/>
      <c r="Q21" s="40"/>
      <c r="R21" s="135">
        <f>Q$117*各種係数!J19</f>
        <v>0</v>
      </c>
      <c r="S21" s="46">
        <f>R21*各種係数!G19</f>
        <v>0</v>
      </c>
      <c r="T21" s="46">
        <f>R21*各種係数!F19</f>
        <v>0</v>
      </c>
      <c r="U21" s="46">
        <v>0</v>
      </c>
      <c r="V21" s="46">
        <f>U21*各種係数!H19</f>
        <v>0</v>
      </c>
      <c r="W21" s="46">
        <f>U21*各種係数!I19</f>
        <v>0</v>
      </c>
      <c r="X21" s="46">
        <f t="shared" si="0"/>
        <v>0</v>
      </c>
      <c r="Y21" s="46">
        <f t="shared" si="1"/>
        <v>0</v>
      </c>
      <c r="Z21" s="46">
        <f t="shared" si="2"/>
        <v>0</v>
      </c>
      <c r="AA21" s="46">
        <f>G21*各種係数!K19*各種係数!$N$16</f>
        <v>0</v>
      </c>
      <c r="AB21" s="46">
        <f>M21*各種係数!K19*各種係数!$N$16</f>
        <v>0</v>
      </c>
      <c r="AC21" s="46">
        <f>U21*各種係数!K19*各種係数!$N$16</f>
        <v>0</v>
      </c>
      <c r="AD21" s="46">
        <f t="shared" si="3"/>
        <v>0</v>
      </c>
      <c r="AE21" s="46">
        <f>G21*各種係数!L19*各種係数!$N$16</f>
        <v>0</v>
      </c>
      <c r="AF21" s="46">
        <f>M21*各種係数!L19*各種係数!$N$16</f>
        <v>0</v>
      </c>
      <c r="AG21" s="46">
        <f>U21*各種係数!L19*各種係数!$N$16</f>
        <v>0</v>
      </c>
      <c r="AH21" s="46">
        <f t="shared" si="4"/>
        <v>0</v>
      </c>
    </row>
    <row r="22" spans="2:34" x14ac:dyDescent="0.15">
      <c r="B22" s="155" t="s">
        <v>46</v>
      </c>
      <c r="C22" s="155" t="s">
        <v>291</v>
      </c>
      <c r="D22" s="155" t="s">
        <v>290</v>
      </c>
      <c r="E22" s="41" t="s">
        <v>959</v>
      </c>
      <c r="F22" s="324">
        <f>SUMIF(価格変換【予測】!$D$7:$D$64,E22,価格変換【予測】!$J$7:$J$64)</f>
        <v>0</v>
      </c>
      <c r="G22" s="324">
        <f>SUMIF(価格変換【予測】!$D$7:$D$64,E22,価格変換【予測】!$L$7:$L$64)</f>
        <v>0</v>
      </c>
      <c r="H22" s="325">
        <f>G22*各種係数!H20</f>
        <v>0</v>
      </c>
      <c r="I22" s="324">
        <f>G22*各種係数!I20</f>
        <v>0</v>
      </c>
      <c r="J22" s="135">
        <v>0</v>
      </c>
      <c r="K22" s="46">
        <f>J22*各種係数!G20</f>
        <v>0</v>
      </c>
      <c r="L22" s="46">
        <f>J22*各種係数!F20</f>
        <v>0</v>
      </c>
      <c r="M22" s="46">
        <v>0</v>
      </c>
      <c r="N22" s="46">
        <f>M22*各種係数!H20</f>
        <v>0</v>
      </c>
      <c r="O22" s="47">
        <f>M22*各種係数!I20</f>
        <v>0</v>
      </c>
      <c r="P22" s="40"/>
      <c r="Q22" s="40"/>
      <c r="R22" s="135">
        <f>Q$117*各種係数!J20</f>
        <v>0</v>
      </c>
      <c r="S22" s="46">
        <f>R22*各種係数!G20</f>
        <v>0</v>
      </c>
      <c r="T22" s="46">
        <f>R22*各種係数!F20</f>
        <v>0</v>
      </c>
      <c r="U22" s="46">
        <v>0</v>
      </c>
      <c r="V22" s="46">
        <f>U22*各種係数!H20</f>
        <v>0</v>
      </c>
      <c r="W22" s="46">
        <f>U22*各種係数!I20</f>
        <v>0</v>
      </c>
      <c r="X22" s="46">
        <f t="shared" si="0"/>
        <v>0</v>
      </c>
      <c r="Y22" s="46">
        <f t="shared" si="1"/>
        <v>0</v>
      </c>
      <c r="Z22" s="46">
        <f t="shared" si="2"/>
        <v>0</v>
      </c>
      <c r="AA22" s="46">
        <f>G22*各種係数!K20*各種係数!$N$16</f>
        <v>0</v>
      </c>
      <c r="AB22" s="46">
        <f>M22*各種係数!K20*各種係数!$N$16</f>
        <v>0</v>
      </c>
      <c r="AC22" s="46">
        <f>U22*各種係数!K20*各種係数!$N$16</f>
        <v>0</v>
      </c>
      <c r="AD22" s="46">
        <f t="shared" si="3"/>
        <v>0</v>
      </c>
      <c r="AE22" s="46">
        <f>G22*各種係数!L20*各種係数!$N$16</f>
        <v>0</v>
      </c>
      <c r="AF22" s="46">
        <f>M22*各種係数!L20*各種係数!$N$16</f>
        <v>0</v>
      </c>
      <c r="AG22" s="46">
        <f>U22*各種係数!L20*各種係数!$N$16</f>
        <v>0</v>
      </c>
      <c r="AH22" s="46">
        <f t="shared" si="4"/>
        <v>0</v>
      </c>
    </row>
    <row r="23" spans="2:34" x14ac:dyDescent="0.15">
      <c r="B23" s="155" t="s">
        <v>47</v>
      </c>
      <c r="C23" s="155" t="s">
        <v>292</v>
      </c>
      <c r="D23" s="155" t="s">
        <v>290</v>
      </c>
      <c r="E23" s="41" t="s">
        <v>960</v>
      </c>
      <c r="F23" s="324">
        <f>SUMIF(価格変換【予測】!$D$7:$D$64,E23,価格変換【予測】!$J$7:$J$64)</f>
        <v>0</v>
      </c>
      <c r="G23" s="324">
        <f>SUMIF(価格変換【予測】!$D$7:$D$64,E23,価格変換【予測】!$L$7:$L$64)</f>
        <v>0</v>
      </c>
      <c r="H23" s="325">
        <f>G23*各種係数!H21</f>
        <v>0</v>
      </c>
      <c r="I23" s="324">
        <f>G23*各種係数!I21</f>
        <v>0</v>
      </c>
      <c r="J23" s="135">
        <v>0</v>
      </c>
      <c r="K23" s="46">
        <f>J23*各種係数!G21</f>
        <v>0</v>
      </c>
      <c r="L23" s="46">
        <f>J23*各種係数!F21</f>
        <v>0</v>
      </c>
      <c r="M23" s="46">
        <v>0</v>
      </c>
      <c r="N23" s="46">
        <f>M23*各種係数!H21</f>
        <v>0</v>
      </c>
      <c r="O23" s="47">
        <f>M23*各種係数!I21</f>
        <v>0</v>
      </c>
      <c r="P23" s="40"/>
      <c r="Q23" s="40"/>
      <c r="R23" s="135">
        <f>Q$117*各種係数!J21</f>
        <v>0</v>
      </c>
      <c r="S23" s="46">
        <f>R23*各種係数!G21</f>
        <v>0</v>
      </c>
      <c r="T23" s="46">
        <f>R23*各種係数!F21</f>
        <v>0</v>
      </c>
      <c r="U23" s="46">
        <v>0</v>
      </c>
      <c r="V23" s="46">
        <f>U23*各種係数!H21</f>
        <v>0</v>
      </c>
      <c r="W23" s="46">
        <f>U23*各種係数!I21</f>
        <v>0</v>
      </c>
      <c r="X23" s="46">
        <f t="shared" si="0"/>
        <v>0</v>
      </c>
      <c r="Y23" s="46">
        <f t="shared" si="1"/>
        <v>0</v>
      </c>
      <c r="Z23" s="46">
        <f t="shared" si="2"/>
        <v>0</v>
      </c>
      <c r="AA23" s="46">
        <f>G23*各種係数!K21*各種係数!$N$16</f>
        <v>0</v>
      </c>
      <c r="AB23" s="46">
        <f>M23*各種係数!K21*各種係数!$N$16</f>
        <v>0</v>
      </c>
      <c r="AC23" s="46">
        <f>U23*各種係数!K21*各種係数!$N$16</f>
        <v>0</v>
      </c>
      <c r="AD23" s="46">
        <f t="shared" si="3"/>
        <v>0</v>
      </c>
      <c r="AE23" s="46">
        <f>G23*各種係数!L21*各種係数!$N$16</f>
        <v>0</v>
      </c>
      <c r="AF23" s="46">
        <f>M23*各種係数!L21*各種係数!$N$16</f>
        <v>0</v>
      </c>
      <c r="AG23" s="46">
        <f>U23*各種係数!L21*各種係数!$N$16</f>
        <v>0</v>
      </c>
      <c r="AH23" s="46">
        <f t="shared" si="4"/>
        <v>0</v>
      </c>
    </row>
    <row r="24" spans="2:34" x14ac:dyDescent="0.15">
      <c r="B24" s="155" t="s">
        <v>48</v>
      </c>
      <c r="C24" s="155" t="s">
        <v>292</v>
      </c>
      <c r="D24" s="155" t="s">
        <v>290</v>
      </c>
      <c r="E24" s="41" t="s">
        <v>150</v>
      </c>
      <c r="F24" s="326">
        <f>SUMIF(価格変換【予測】!$D$7:$D$64,E24,価格変換【予測】!$J$7:$J$64)</f>
        <v>0</v>
      </c>
      <c r="G24" s="326">
        <f>SUMIF(価格変換【予測】!$D$7:$D$64,E24,価格変換【予測】!$L$7:$L$64)</f>
        <v>0</v>
      </c>
      <c r="H24" s="327">
        <f>G24*各種係数!H22</f>
        <v>0</v>
      </c>
      <c r="I24" s="326">
        <f>G24*各種係数!I22</f>
        <v>0</v>
      </c>
      <c r="J24" s="330">
        <v>0</v>
      </c>
      <c r="K24" s="67">
        <f>J24*各種係数!G22</f>
        <v>0</v>
      </c>
      <c r="L24" s="67">
        <f>J24*各種係数!F22</f>
        <v>0</v>
      </c>
      <c r="M24" s="67">
        <v>0</v>
      </c>
      <c r="N24" s="67">
        <f>M24*各種係数!H22</f>
        <v>0</v>
      </c>
      <c r="O24" s="68">
        <f>M24*各種係数!I22</f>
        <v>0</v>
      </c>
      <c r="P24" s="40"/>
      <c r="Q24" s="40"/>
      <c r="R24" s="330">
        <f>Q$117*各種係数!J22</f>
        <v>0</v>
      </c>
      <c r="S24" s="67">
        <f>R24*各種係数!G22</f>
        <v>0</v>
      </c>
      <c r="T24" s="67">
        <f>R24*各種係数!F22</f>
        <v>0</v>
      </c>
      <c r="U24" s="67">
        <v>0</v>
      </c>
      <c r="V24" s="67">
        <f>U24*各種係数!H22</f>
        <v>0</v>
      </c>
      <c r="W24" s="67">
        <f>U24*各種係数!I22</f>
        <v>0</v>
      </c>
      <c r="X24" s="67">
        <f t="shared" si="0"/>
        <v>0</v>
      </c>
      <c r="Y24" s="67">
        <f t="shared" si="1"/>
        <v>0</v>
      </c>
      <c r="Z24" s="67">
        <f t="shared" si="2"/>
        <v>0</v>
      </c>
      <c r="AA24" s="67">
        <f>G24*各種係数!K22*各種係数!$N$16</f>
        <v>0</v>
      </c>
      <c r="AB24" s="67">
        <f>M24*各種係数!K22*各種係数!$N$16</f>
        <v>0</v>
      </c>
      <c r="AC24" s="67">
        <f>U24*各種係数!K22*各種係数!$N$16</f>
        <v>0</v>
      </c>
      <c r="AD24" s="67">
        <f t="shared" si="3"/>
        <v>0</v>
      </c>
      <c r="AE24" s="67">
        <f>G24*各種係数!L22*各種係数!$N$16</f>
        <v>0</v>
      </c>
      <c r="AF24" s="67">
        <f>M24*各種係数!L22*各種係数!$N$16</f>
        <v>0</v>
      </c>
      <c r="AG24" s="67">
        <f>U24*各種係数!L22*各種係数!$N$16</f>
        <v>0</v>
      </c>
      <c r="AH24" s="67">
        <f t="shared" si="4"/>
        <v>0</v>
      </c>
    </row>
    <row r="25" spans="2:34" x14ac:dyDescent="0.15">
      <c r="B25" s="162" t="s">
        <v>49</v>
      </c>
      <c r="C25" s="162" t="s">
        <v>292</v>
      </c>
      <c r="D25" s="162" t="s">
        <v>290</v>
      </c>
      <c r="E25" s="116" t="s">
        <v>151</v>
      </c>
      <c r="F25" s="324">
        <f>SUMIF(価格変換【予測】!$D$7:$D$64,E25,価格変換【予測】!$J$7:$J$64)</f>
        <v>0</v>
      </c>
      <c r="G25" s="324">
        <f>SUMIF(価格変換【予測】!$D$7:$D$64,E25,価格変換【予測】!$L$7:$L$64)</f>
        <v>0</v>
      </c>
      <c r="H25" s="325">
        <f>G25*各種係数!H23</f>
        <v>0</v>
      </c>
      <c r="I25" s="324">
        <f>G25*各種係数!I23</f>
        <v>0</v>
      </c>
      <c r="J25" s="328">
        <v>0</v>
      </c>
      <c r="K25" s="136">
        <f>J25*各種係数!G23</f>
        <v>0</v>
      </c>
      <c r="L25" s="136">
        <f>J25*各種係数!F23</f>
        <v>0</v>
      </c>
      <c r="M25" s="136">
        <v>0</v>
      </c>
      <c r="N25" s="136">
        <f>M25*各種係数!H23</f>
        <v>0</v>
      </c>
      <c r="O25" s="329">
        <f>M25*各種係数!I23</f>
        <v>0</v>
      </c>
      <c r="P25" s="40"/>
      <c r="Q25" s="40"/>
      <c r="R25" s="328">
        <f>Q$117*各種係数!J23</f>
        <v>0</v>
      </c>
      <c r="S25" s="136">
        <f>R25*各種係数!G23</f>
        <v>0</v>
      </c>
      <c r="T25" s="136">
        <f>R25*各種係数!F23</f>
        <v>0</v>
      </c>
      <c r="U25" s="136">
        <v>0</v>
      </c>
      <c r="V25" s="136">
        <f>U25*各種係数!H23</f>
        <v>0</v>
      </c>
      <c r="W25" s="136">
        <f>U25*各種係数!I23</f>
        <v>0</v>
      </c>
      <c r="X25" s="136">
        <f t="shared" si="0"/>
        <v>0</v>
      </c>
      <c r="Y25" s="136">
        <f t="shared" si="1"/>
        <v>0</v>
      </c>
      <c r="Z25" s="136">
        <f t="shared" si="2"/>
        <v>0</v>
      </c>
      <c r="AA25" s="136">
        <f>G25*各種係数!K23*各種係数!$N$16</f>
        <v>0</v>
      </c>
      <c r="AB25" s="136">
        <f>M25*各種係数!K23*各種係数!$N$16</f>
        <v>0</v>
      </c>
      <c r="AC25" s="136">
        <f>U25*各種係数!K23*各種係数!$N$16</f>
        <v>0</v>
      </c>
      <c r="AD25" s="136">
        <f t="shared" si="3"/>
        <v>0</v>
      </c>
      <c r="AE25" s="136">
        <f>G25*各種係数!L23*各種係数!$N$16</f>
        <v>0</v>
      </c>
      <c r="AF25" s="136">
        <f>M25*各種係数!L23*各種係数!$N$16</f>
        <v>0</v>
      </c>
      <c r="AG25" s="136">
        <f>U25*各種係数!L23*各種係数!$N$16</f>
        <v>0</v>
      </c>
      <c r="AH25" s="136">
        <f t="shared" si="4"/>
        <v>0</v>
      </c>
    </row>
    <row r="26" spans="2:34" x14ac:dyDescent="0.15">
      <c r="B26" s="155" t="s">
        <v>50</v>
      </c>
      <c r="C26" s="155" t="s">
        <v>292</v>
      </c>
      <c r="D26" s="155" t="s">
        <v>290</v>
      </c>
      <c r="E26" s="41" t="s">
        <v>152</v>
      </c>
      <c r="F26" s="324">
        <f>SUMIF(価格変換【予測】!$D$7:$D$64,E26,価格変換【予測】!$J$7:$J$64)</f>
        <v>0</v>
      </c>
      <c r="G26" s="324">
        <f>SUMIF(価格変換【予測】!$D$7:$D$64,E26,価格変換【予測】!$L$7:$L$64)</f>
        <v>0</v>
      </c>
      <c r="H26" s="325">
        <f>G26*各種係数!H24</f>
        <v>0</v>
      </c>
      <c r="I26" s="324">
        <f>G26*各種係数!I24</f>
        <v>0</v>
      </c>
      <c r="J26" s="135">
        <v>0</v>
      </c>
      <c r="K26" s="46">
        <f>J26*各種係数!G24</f>
        <v>0</v>
      </c>
      <c r="L26" s="46">
        <f>J26*各種係数!F24</f>
        <v>0</v>
      </c>
      <c r="M26" s="46">
        <v>0</v>
      </c>
      <c r="N26" s="46">
        <f>M26*各種係数!H24</f>
        <v>0</v>
      </c>
      <c r="O26" s="47">
        <f>M26*各種係数!I24</f>
        <v>0</v>
      </c>
      <c r="P26" s="40"/>
      <c r="Q26" s="40"/>
      <c r="R26" s="135">
        <f>Q$117*各種係数!J24</f>
        <v>0</v>
      </c>
      <c r="S26" s="46">
        <f>R26*各種係数!G24</f>
        <v>0</v>
      </c>
      <c r="T26" s="46">
        <f>R26*各種係数!F24</f>
        <v>0</v>
      </c>
      <c r="U26" s="46">
        <v>0</v>
      </c>
      <c r="V26" s="46">
        <f>U26*各種係数!H24</f>
        <v>0</v>
      </c>
      <c r="W26" s="46">
        <f>U26*各種係数!I24</f>
        <v>0</v>
      </c>
      <c r="X26" s="46">
        <f t="shared" si="0"/>
        <v>0</v>
      </c>
      <c r="Y26" s="46">
        <f t="shared" si="1"/>
        <v>0</v>
      </c>
      <c r="Z26" s="46">
        <f t="shared" si="2"/>
        <v>0</v>
      </c>
      <c r="AA26" s="46">
        <f>G26*各種係数!K24*各種係数!$N$16</f>
        <v>0</v>
      </c>
      <c r="AB26" s="46">
        <f>M26*各種係数!K24*各種係数!$N$16</f>
        <v>0</v>
      </c>
      <c r="AC26" s="46">
        <f>U26*各種係数!K24*各種係数!$N$16</f>
        <v>0</v>
      </c>
      <c r="AD26" s="46">
        <f t="shared" si="3"/>
        <v>0</v>
      </c>
      <c r="AE26" s="46">
        <f>G26*各種係数!L24*各種係数!$N$16</f>
        <v>0</v>
      </c>
      <c r="AF26" s="46">
        <f>M26*各種係数!L24*各種係数!$N$16</f>
        <v>0</v>
      </c>
      <c r="AG26" s="46">
        <f>U26*各種係数!L24*各種係数!$N$16</f>
        <v>0</v>
      </c>
      <c r="AH26" s="46">
        <f t="shared" si="4"/>
        <v>0</v>
      </c>
    </row>
    <row r="27" spans="2:34" x14ac:dyDescent="0.15">
      <c r="B27" s="155" t="s">
        <v>51</v>
      </c>
      <c r="C27" s="155" t="s">
        <v>293</v>
      </c>
      <c r="D27" s="155" t="s">
        <v>290</v>
      </c>
      <c r="E27" s="41" t="s">
        <v>961</v>
      </c>
      <c r="F27" s="324">
        <f>SUMIF(価格変換【予測】!$D$7:$D$64,E27,価格変換【予測】!$J$7:$J$64)</f>
        <v>0</v>
      </c>
      <c r="G27" s="324">
        <f>SUMIF(価格変換【予測】!$D$7:$D$64,E27,価格変換【予測】!$L$7:$L$64)</f>
        <v>0</v>
      </c>
      <c r="H27" s="325">
        <f>G27*各種係数!H25</f>
        <v>0</v>
      </c>
      <c r="I27" s="324">
        <f>G27*各種係数!I25</f>
        <v>0</v>
      </c>
      <c r="J27" s="135">
        <v>0</v>
      </c>
      <c r="K27" s="46">
        <f>J27*各種係数!G25</f>
        <v>0</v>
      </c>
      <c r="L27" s="46">
        <f>J27*各種係数!F25</f>
        <v>0</v>
      </c>
      <c r="M27" s="46">
        <v>0</v>
      </c>
      <c r="N27" s="46">
        <f>M27*各種係数!H25</f>
        <v>0</v>
      </c>
      <c r="O27" s="47">
        <f>M27*各種係数!I25</f>
        <v>0</v>
      </c>
      <c r="P27" s="40"/>
      <c r="Q27" s="40"/>
      <c r="R27" s="135">
        <f>Q$117*各種係数!J25</f>
        <v>0</v>
      </c>
      <c r="S27" s="46">
        <f>R27*各種係数!G25</f>
        <v>0</v>
      </c>
      <c r="T27" s="46">
        <f>R27*各種係数!F25</f>
        <v>0</v>
      </c>
      <c r="U27" s="46">
        <v>0</v>
      </c>
      <c r="V27" s="46">
        <f>U27*各種係数!H25</f>
        <v>0</v>
      </c>
      <c r="W27" s="46">
        <f>U27*各種係数!I25</f>
        <v>0</v>
      </c>
      <c r="X27" s="46">
        <f t="shared" si="0"/>
        <v>0</v>
      </c>
      <c r="Y27" s="46">
        <f t="shared" si="1"/>
        <v>0</v>
      </c>
      <c r="Z27" s="46">
        <f t="shared" si="2"/>
        <v>0</v>
      </c>
      <c r="AA27" s="46">
        <f>G27*各種係数!K25*各種係数!$N$16</f>
        <v>0</v>
      </c>
      <c r="AB27" s="46">
        <f>M27*各種係数!K25*各種係数!$N$16</f>
        <v>0</v>
      </c>
      <c r="AC27" s="46">
        <f>U27*各種係数!K25*各種係数!$N$16</f>
        <v>0</v>
      </c>
      <c r="AD27" s="46">
        <f t="shared" si="3"/>
        <v>0</v>
      </c>
      <c r="AE27" s="46">
        <f>G27*各種係数!L25*各種係数!$N$16</f>
        <v>0</v>
      </c>
      <c r="AF27" s="46">
        <f>M27*各種係数!L25*各種係数!$N$16</f>
        <v>0</v>
      </c>
      <c r="AG27" s="46">
        <f>U27*各種係数!L25*各種係数!$N$16</f>
        <v>0</v>
      </c>
      <c r="AH27" s="46">
        <f t="shared" si="4"/>
        <v>0</v>
      </c>
    </row>
    <row r="28" spans="2:34" x14ac:dyDescent="0.15">
      <c r="B28" s="155" t="s">
        <v>52</v>
      </c>
      <c r="C28" s="155" t="s">
        <v>294</v>
      </c>
      <c r="D28" s="155" t="s">
        <v>290</v>
      </c>
      <c r="E28" s="41" t="s">
        <v>154</v>
      </c>
      <c r="F28" s="324">
        <f>SUMIF(価格変換【予測】!$D$7:$D$64,E28,価格変換【予測】!$J$7:$J$64)</f>
        <v>0</v>
      </c>
      <c r="G28" s="324">
        <f>SUMIF(価格変換【予測】!$D$7:$D$64,E28,価格変換【予測】!$L$7:$L$64)</f>
        <v>0</v>
      </c>
      <c r="H28" s="325">
        <f>G28*各種係数!H26</f>
        <v>0</v>
      </c>
      <c r="I28" s="324">
        <f>G28*各種係数!I26</f>
        <v>0</v>
      </c>
      <c r="J28" s="135">
        <v>0</v>
      </c>
      <c r="K28" s="46">
        <f>J28*各種係数!G26</f>
        <v>0</v>
      </c>
      <c r="L28" s="46">
        <f>J28*各種係数!F26</f>
        <v>0</v>
      </c>
      <c r="M28" s="46">
        <v>0</v>
      </c>
      <c r="N28" s="46">
        <f>M28*各種係数!H26</f>
        <v>0</v>
      </c>
      <c r="O28" s="47">
        <f>M28*各種係数!I26</f>
        <v>0</v>
      </c>
      <c r="P28" s="40"/>
      <c r="Q28" s="40"/>
      <c r="R28" s="135">
        <f>Q$117*各種係数!J26</f>
        <v>0</v>
      </c>
      <c r="S28" s="46">
        <f>R28*各種係数!G26</f>
        <v>0</v>
      </c>
      <c r="T28" s="46">
        <f>R28*各種係数!F26</f>
        <v>0</v>
      </c>
      <c r="U28" s="46">
        <v>0</v>
      </c>
      <c r="V28" s="46">
        <f>U28*各種係数!H26</f>
        <v>0</v>
      </c>
      <c r="W28" s="46">
        <f>U28*各種係数!I26</f>
        <v>0</v>
      </c>
      <c r="X28" s="46">
        <f t="shared" si="0"/>
        <v>0</v>
      </c>
      <c r="Y28" s="46">
        <f t="shared" si="1"/>
        <v>0</v>
      </c>
      <c r="Z28" s="46">
        <f t="shared" si="2"/>
        <v>0</v>
      </c>
      <c r="AA28" s="46">
        <f>G28*各種係数!K26*各種係数!$N$16</f>
        <v>0</v>
      </c>
      <c r="AB28" s="46">
        <f>M28*各種係数!K26*各種係数!$N$16</f>
        <v>0</v>
      </c>
      <c r="AC28" s="46">
        <f>U28*各種係数!K26*各種係数!$N$16</f>
        <v>0</v>
      </c>
      <c r="AD28" s="46">
        <f t="shared" si="3"/>
        <v>0</v>
      </c>
      <c r="AE28" s="46">
        <f>G28*各種係数!L26*各種係数!$N$16</f>
        <v>0</v>
      </c>
      <c r="AF28" s="46">
        <f>M28*各種係数!L26*各種係数!$N$16</f>
        <v>0</v>
      </c>
      <c r="AG28" s="46">
        <f>U28*各種係数!L26*各種係数!$N$16</f>
        <v>0</v>
      </c>
      <c r="AH28" s="46">
        <f t="shared" si="4"/>
        <v>0</v>
      </c>
    </row>
    <row r="29" spans="2:34" x14ac:dyDescent="0.15">
      <c r="B29" s="163" t="s">
        <v>53</v>
      </c>
      <c r="C29" s="163" t="s">
        <v>294</v>
      </c>
      <c r="D29" s="163" t="s">
        <v>290</v>
      </c>
      <c r="E29" s="62" t="s">
        <v>962</v>
      </c>
      <c r="F29" s="326">
        <f>SUMIF(価格変換【予測】!$D$7:$D$64,E29,価格変換【予測】!$J$7:$J$64)</f>
        <v>0</v>
      </c>
      <c r="G29" s="326">
        <f>SUMIF(価格変換【予測】!$D$7:$D$64,E29,価格変換【予測】!$L$7:$L$64)</f>
        <v>0</v>
      </c>
      <c r="H29" s="327">
        <f>G29*各種係数!H27</f>
        <v>0</v>
      </c>
      <c r="I29" s="326">
        <f>G29*各種係数!I27</f>
        <v>0</v>
      </c>
      <c r="J29" s="330">
        <v>0</v>
      </c>
      <c r="K29" s="67">
        <f>J29*各種係数!G27</f>
        <v>0</v>
      </c>
      <c r="L29" s="67">
        <f>J29*各種係数!F27</f>
        <v>0</v>
      </c>
      <c r="M29" s="67">
        <v>0</v>
      </c>
      <c r="N29" s="67">
        <f>M29*各種係数!H27</f>
        <v>0</v>
      </c>
      <c r="O29" s="68">
        <f>M29*各種係数!I27</f>
        <v>0</v>
      </c>
      <c r="P29" s="40"/>
      <c r="Q29" s="40"/>
      <c r="R29" s="330">
        <f>Q$117*各種係数!J27</f>
        <v>0</v>
      </c>
      <c r="S29" s="67">
        <f>R29*各種係数!G27</f>
        <v>0</v>
      </c>
      <c r="T29" s="67">
        <f>R29*各種係数!F27</f>
        <v>0</v>
      </c>
      <c r="U29" s="67">
        <v>0</v>
      </c>
      <c r="V29" s="67">
        <f>U29*各種係数!H27</f>
        <v>0</v>
      </c>
      <c r="W29" s="67">
        <f>U29*各種係数!I27</f>
        <v>0</v>
      </c>
      <c r="X29" s="67">
        <f t="shared" si="0"/>
        <v>0</v>
      </c>
      <c r="Y29" s="67">
        <f t="shared" si="1"/>
        <v>0</v>
      </c>
      <c r="Z29" s="67">
        <f t="shared" si="2"/>
        <v>0</v>
      </c>
      <c r="AA29" s="67">
        <f>G29*各種係数!K27*各種係数!$N$16</f>
        <v>0</v>
      </c>
      <c r="AB29" s="67">
        <f>M29*各種係数!K27*各種係数!$N$16</f>
        <v>0</v>
      </c>
      <c r="AC29" s="67">
        <f>U29*各種係数!K27*各種係数!$N$16</f>
        <v>0</v>
      </c>
      <c r="AD29" s="67">
        <f t="shared" si="3"/>
        <v>0</v>
      </c>
      <c r="AE29" s="67">
        <f>G29*各種係数!L27*各種係数!$N$16</f>
        <v>0</v>
      </c>
      <c r="AF29" s="67">
        <f>M29*各種係数!L27*各種係数!$N$16</f>
        <v>0</v>
      </c>
      <c r="AG29" s="67">
        <f>U29*各種係数!L27*各種係数!$N$16</f>
        <v>0</v>
      </c>
      <c r="AH29" s="67">
        <f t="shared" si="4"/>
        <v>0</v>
      </c>
    </row>
    <row r="30" spans="2:34" x14ac:dyDescent="0.15">
      <c r="B30" s="155" t="s">
        <v>54</v>
      </c>
      <c r="C30" s="155" t="s">
        <v>294</v>
      </c>
      <c r="D30" s="155" t="s">
        <v>290</v>
      </c>
      <c r="E30" s="41" t="s">
        <v>963</v>
      </c>
      <c r="F30" s="324">
        <f>SUMIF(価格変換【予測】!$D$7:$D$64,E30,価格変換【予測】!$J$7:$J$64)</f>
        <v>0</v>
      </c>
      <c r="G30" s="324">
        <f>SUMIF(価格変換【予測】!$D$7:$D$64,E30,価格変換【予測】!$L$7:$L$64)</f>
        <v>0</v>
      </c>
      <c r="H30" s="325">
        <f>G30*各種係数!H28</f>
        <v>0</v>
      </c>
      <c r="I30" s="324">
        <f>G30*各種係数!I28</f>
        <v>0</v>
      </c>
      <c r="J30" s="328">
        <v>0</v>
      </c>
      <c r="K30" s="136">
        <f>J30*各種係数!G28</f>
        <v>0</v>
      </c>
      <c r="L30" s="136">
        <f>J30*各種係数!F28</f>
        <v>0</v>
      </c>
      <c r="M30" s="136">
        <v>0</v>
      </c>
      <c r="N30" s="136">
        <f>M30*各種係数!H28</f>
        <v>0</v>
      </c>
      <c r="O30" s="329">
        <f>M30*各種係数!I28</f>
        <v>0</v>
      </c>
      <c r="P30" s="40"/>
      <c r="Q30" s="40"/>
      <c r="R30" s="328">
        <f>Q$117*各種係数!J28</f>
        <v>0</v>
      </c>
      <c r="S30" s="136">
        <f>R30*各種係数!G28</f>
        <v>0</v>
      </c>
      <c r="T30" s="136">
        <f>R30*各種係数!F28</f>
        <v>0</v>
      </c>
      <c r="U30" s="136">
        <v>0</v>
      </c>
      <c r="V30" s="136">
        <f>U30*各種係数!H28</f>
        <v>0</v>
      </c>
      <c r="W30" s="136">
        <f>U30*各種係数!I28</f>
        <v>0</v>
      </c>
      <c r="X30" s="136">
        <f t="shared" si="0"/>
        <v>0</v>
      </c>
      <c r="Y30" s="136">
        <f t="shared" si="1"/>
        <v>0</v>
      </c>
      <c r="Z30" s="136">
        <f t="shared" si="2"/>
        <v>0</v>
      </c>
      <c r="AA30" s="136">
        <f>G30*各種係数!K28*各種係数!$N$16</f>
        <v>0</v>
      </c>
      <c r="AB30" s="136">
        <f>M30*各種係数!K28*各種係数!$N$16</f>
        <v>0</v>
      </c>
      <c r="AC30" s="136">
        <f>U30*各種係数!K28*各種係数!$N$16</f>
        <v>0</v>
      </c>
      <c r="AD30" s="136">
        <f t="shared" si="3"/>
        <v>0</v>
      </c>
      <c r="AE30" s="136">
        <f>G30*各種係数!L28*各種係数!$N$16</f>
        <v>0</v>
      </c>
      <c r="AF30" s="136">
        <f>M30*各種係数!L28*各種係数!$N$16</f>
        <v>0</v>
      </c>
      <c r="AG30" s="136">
        <f>U30*各種係数!L28*各種係数!$N$16</f>
        <v>0</v>
      </c>
      <c r="AH30" s="136">
        <f t="shared" si="4"/>
        <v>0</v>
      </c>
    </row>
    <row r="31" spans="2:34" x14ac:dyDescent="0.15">
      <c r="B31" s="155" t="s">
        <v>55</v>
      </c>
      <c r="C31" s="155" t="s">
        <v>294</v>
      </c>
      <c r="D31" s="155" t="s">
        <v>290</v>
      </c>
      <c r="E31" s="41" t="s">
        <v>964</v>
      </c>
      <c r="F31" s="324">
        <f>SUMIF(価格変換【予測】!$D$7:$D$64,E31,価格変換【予測】!$J$7:$J$64)</f>
        <v>0</v>
      </c>
      <c r="G31" s="324">
        <f>SUMIF(価格変換【予測】!$D$7:$D$64,E31,価格変換【予測】!$L$7:$L$64)</f>
        <v>0</v>
      </c>
      <c r="H31" s="325">
        <f>G31*各種係数!H29</f>
        <v>0</v>
      </c>
      <c r="I31" s="324">
        <f>G31*各種係数!I29</f>
        <v>0</v>
      </c>
      <c r="J31" s="135">
        <v>0</v>
      </c>
      <c r="K31" s="46">
        <f>J31*各種係数!G29</f>
        <v>0</v>
      </c>
      <c r="L31" s="46">
        <f>J31*各種係数!F29</f>
        <v>0</v>
      </c>
      <c r="M31" s="46">
        <v>0</v>
      </c>
      <c r="N31" s="46">
        <f>M31*各種係数!H29</f>
        <v>0</v>
      </c>
      <c r="O31" s="47">
        <f>M31*各種係数!I29</f>
        <v>0</v>
      </c>
      <c r="P31" s="40"/>
      <c r="Q31" s="40"/>
      <c r="R31" s="135">
        <f>Q$117*各種係数!J29</f>
        <v>0</v>
      </c>
      <c r="S31" s="46">
        <f>R31*各種係数!G29</f>
        <v>0</v>
      </c>
      <c r="T31" s="46">
        <f>R31*各種係数!F29</f>
        <v>0</v>
      </c>
      <c r="U31" s="46">
        <v>0</v>
      </c>
      <c r="V31" s="46">
        <f>U31*各種係数!H29</f>
        <v>0</v>
      </c>
      <c r="W31" s="46">
        <f>U31*各種係数!I29</f>
        <v>0</v>
      </c>
      <c r="X31" s="46">
        <f t="shared" si="0"/>
        <v>0</v>
      </c>
      <c r="Y31" s="46">
        <f t="shared" si="1"/>
        <v>0</v>
      </c>
      <c r="Z31" s="46">
        <f t="shared" si="2"/>
        <v>0</v>
      </c>
      <c r="AA31" s="46">
        <f>G31*各種係数!K29*各種係数!$N$16</f>
        <v>0</v>
      </c>
      <c r="AB31" s="46">
        <f>M31*各種係数!K29*各種係数!$N$16</f>
        <v>0</v>
      </c>
      <c r="AC31" s="46">
        <f>U31*各種係数!K29*各種係数!$N$16</f>
        <v>0</v>
      </c>
      <c r="AD31" s="46">
        <f t="shared" si="3"/>
        <v>0</v>
      </c>
      <c r="AE31" s="46">
        <f>G31*各種係数!L29*各種係数!$N$16</f>
        <v>0</v>
      </c>
      <c r="AF31" s="46">
        <f>M31*各種係数!L29*各種係数!$N$16</f>
        <v>0</v>
      </c>
      <c r="AG31" s="46">
        <f>U31*各種係数!L29*各種係数!$N$16</f>
        <v>0</v>
      </c>
      <c r="AH31" s="46">
        <f t="shared" si="4"/>
        <v>0</v>
      </c>
    </row>
    <row r="32" spans="2:34" x14ac:dyDescent="0.15">
      <c r="B32" s="155" t="s">
        <v>56</v>
      </c>
      <c r="C32" s="155" t="s">
        <v>294</v>
      </c>
      <c r="D32" s="155" t="s">
        <v>290</v>
      </c>
      <c r="E32" s="41" t="s">
        <v>155</v>
      </c>
      <c r="F32" s="324">
        <f>SUMIF(価格変換【予測】!$D$7:$D$64,E32,価格変換【予測】!$J$7:$J$64)</f>
        <v>0</v>
      </c>
      <c r="G32" s="324">
        <f>SUMIF(価格変換【予測】!$D$7:$D$64,E32,価格変換【予測】!$L$7:$L$64)</f>
        <v>0</v>
      </c>
      <c r="H32" s="325">
        <f>G32*各種係数!H30</f>
        <v>0</v>
      </c>
      <c r="I32" s="324">
        <f>G32*各種係数!I30</f>
        <v>0</v>
      </c>
      <c r="J32" s="135">
        <v>0</v>
      </c>
      <c r="K32" s="46">
        <f>J32*各種係数!G30</f>
        <v>0</v>
      </c>
      <c r="L32" s="46">
        <f>J32*各種係数!F30</f>
        <v>0</v>
      </c>
      <c r="M32" s="46">
        <v>0</v>
      </c>
      <c r="N32" s="46">
        <f>M32*各種係数!H30</f>
        <v>0</v>
      </c>
      <c r="O32" s="47">
        <f>M32*各種係数!I30</f>
        <v>0</v>
      </c>
      <c r="P32" s="40"/>
      <c r="Q32" s="40"/>
      <c r="R32" s="135">
        <f>Q$117*各種係数!J30</f>
        <v>0</v>
      </c>
      <c r="S32" s="46">
        <f>R32*各種係数!G30</f>
        <v>0</v>
      </c>
      <c r="T32" s="46">
        <f>R32*各種係数!F30</f>
        <v>0</v>
      </c>
      <c r="U32" s="46">
        <v>0</v>
      </c>
      <c r="V32" s="46">
        <f>U32*各種係数!H30</f>
        <v>0</v>
      </c>
      <c r="W32" s="46">
        <f>U32*各種係数!I30</f>
        <v>0</v>
      </c>
      <c r="X32" s="46">
        <f t="shared" si="0"/>
        <v>0</v>
      </c>
      <c r="Y32" s="46">
        <f t="shared" si="1"/>
        <v>0</v>
      </c>
      <c r="Z32" s="46">
        <f t="shared" si="2"/>
        <v>0</v>
      </c>
      <c r="AA32" s="46">
        <f>G32*各種係数!K30*各種係数!$N$16</f>
        <v>0</v>
      </c>
      <c r="AB32" s="46">
        <f>M32*各種係数!K30*各種係数!$N$16</f>
        <v>0</v>
      </c>
      <c r="AC32" s="46">
        <f>U32*各種係数!K30*各種係数!$N$16</f>
        <v>0</v>
      </c>
      <c r="AD32" s="46">
        <f t="shared" si="3"/>
        <v>0</v>
      </c>
      <c r="AE32" s="46">
        <f>G32*各種係数!L30*各種係数!$N$16</f>
        <v>0</v>
      </c>
      <c r="AF32" s="46">
        <f>M32*各種係数!L30*各種係数!$N$16</f>
        <v>0</v>
      </c>
      <c r="AG32" s="46">
        <f>U32*各種係数!L30*各種係数!$N$16</f>
        <v>0</v>
      </c>
      <c r="AH32" s="46">
        <f t="shared" si="4"/>
        <v>0</v>
      </c>
    </row>
    <row r="33" spans="2:34" x14ac:dyDescent="0.15">
      <c r="B33" s="155" t="s">
        <v>57</v>
      </c>
      <c r="C33" s="155" t="s">
        <v>294</v>
      </c>
      <c r="D33" s="155" t="s">
        <v>290</v>
      </c>
      <c r="E33" s="41" t="s">
        <v>156</v>
      </c>
      <c r="F33" s="324">
        <f>SUMIF(価格変換【予測】!$D$7:$D$64,E33,価格変換【予測】!$J$7:$J$64)</f>
        <v>0</v>
      </c>
      <c r="G33" s="324">
        <f>SUMIF(価格変換【予測】!$D$7:$D$64,E33,価格変換【予測】!$L$7:$L$64)</f>
        <v>0</v>
      </c>
      <c r="H33" s="325">
        <f>G33*各種係数!H31</f>
        <v>0</v>
      </c>
      <c r="I33" s="324">
        <f>G33*各種係数!I31</f>
        <v>0</v>
      </c>
      <c r="J33" s="135">
        <v>0</v>
      </c>
      <c r="K33" s="46">
        <f>J33*各種係数!G31</f>
        <v>0</v>
      </c>
      <c r="L33" s="46">
        <f>J33*各種係数!F31</f>
        <v>0</v>
      </c>
      <c r="M33" s="46">
        <v>0</v>
      </c>
      <c r="N33" s="46">
        <f>M33*各種係数!H31</f>
        <v>0</v>
      </c>
      <c r="O33" s="47">
        <f>M33*各種係数!I31</f>
        <v>0</v>
      </c>
      <c r="P33" s="40"/>
      <c r="Q33" s="40"/>
      <c r="R33" s="135">
        <f>Q$117*各種係数!J31</f>
        <v>0</v>
      </c>
      <c r="S33" s="46">
        <f>R33*各種係数!G31</f>
        <v>0</v>
      </c>
      <c r="T33" s="46">
        <f>R33*各種係数!F31</f>
        <v>0</v>
      </c>
      <c r="U33" s="46">
        <v>0</v>
      </c>
      <c r="V33" s="46">
        <f>U33*各種係数!H31</f>
        <v>0</v>
      </c>
      <c r="W33" s="46">
        <f>U33*各種係数!I31</f>
        <v>0</v>
      </c>
      <c r="X33" s="46">
        <f t="shared" si="0"/>
        <v>0</v>
      </c>
      <c r="Y33" s="46">
        <f t="shared" si="1"/>
        <v>0</v>
      </c>
      <c r="Z33" s="46">
        <f t="shared" si="2"/>
        <v>0</v>
      </c>
      <c r="AA33" s="46">
        <f>G33*各種係数!K31*各種係数!$N$16</f>
        <v>0</v>
      </c>
      <c r="AB33" s="46">
        <f>M33*各種係数!K31*各種係数!$N$16</f>
        <v>0</v>
      </c>
      <c r="AC33" s="46">
        <f>U33*各種係数!K31*各種係数!$N$16</f>
        <v>0</v>
      </c>
      <c r="AD33" s="46">
        <f t="shared" si="3"/>
        <v>0</v>
      </c>
      <c r="AE33" s="46">
        <f>G33*各種係数!L31*各種係数!$N$16</f>
        <v>0</v>
      </c>
      <c r="AF33" s="46">
        <f>M33*各種係数!L31*各種係数!$N$16</f>
        <v>0</v>
      </c>
      <c r="AG33" s="46">
        <f>U33*各種係数!L31*各種係数!$N$16</f>
        <v>0</v>
      </c>
      <c r="AH33" s="46">
        <f t="shared" si="4"/>
        <v>0</v>
      </c>
    </row>
    <row r="34" spans="2:34" x14ac:dyDescent="0.15">
      <c r="B34" s="155" t="s">
        <v>58</v>
      </c>
      <c r="C34" s="155" t="s">
        <v>294</v>
      </c>
      <c r="D34" s="155" t="s">
        <v>290</v>
      </c>
      <c r="E34" s="41" t="s">
        <v>965</v>
      </c>
      <c r="F34" s="326">
        <f>SUMIF(価格変換【予測】!$D$7:$D$64,E34,価格変換【予測】!$J$7:$J$64)</f>
        <v>0</v>
      </c>
      <c r="G34" s="326">
        <f>SUMIF(価格変換【予測】!$D$7:$D$64,E34,価格変換【予測】!$L$7:$L$64)</f>
        <v>0</v>
      </c>
      <c r="H34" s="327">
        <f>G34*各種係数!H32</f>
        <v>0</v>
      </c>
      <c r="I34" s="326">
        <f>G34*各種係数!I32</f>
        <v>0</v>
      </c>
      <c r="J34" s="330">
        <v>0</v>
      </c>
      <c r="K34" s="67">
        <f>J34*各種係数!G32</f>
        <v>0</v>
      </c>
      <c r="L34" s="67">
        <f>J34*各種係数!F32</f>
        <v>0</v>
      </c>
      <c r="M34" s="67">
        <v>0</v>
      </c>
      <c r="N34" s="67">
        <f>M34*各種係数!H32</f>
        <v>0</v>
      </c>
      <c r="O34" s="68">
        <f>M34*各種係数!I32</f>
        <v>0</v>
      </c>
      <c r="P34" s="40"/>
      <c r="Q34" s="40"/>
      <c r="R34" s="330">
        <f>Q$117*各種係数!J32</f>
        <v>0</v>
      </c>
      <c r="S34" s="67">
        <f>R34*各種係数!G32</f>
        <v>0</v>
      </c>
      <c r="T34" s="67">
        <f>R34*各種係数!F32</f>
        <v>0</v>
      </c>
      <c r="U34" s="67">
        <v>0</v>
      </c>
      <c r="V34" s="67">
        <f>U34*各種係数!H32</f>
        <v>0</v>
      </c>
      <c r="W34" s="67">
        <f>U34*各種係数!I32</f>
        <v>0</v>
      </c>
      <c r="X34" s="67">
        <f t="shared" si="0"/>
        <v>0</v>
      </c>
      <c r="Y34" s="67">
        <f t="shared" si="1"/>
        <v>0</v>
      </c>
      <c r="Z34" s="67">
        <f t="shared" si="2"/>
        <v>0</v>
      </c>
      <c r="AA34" s="67">
        <f>G34*各種係数!K32*各種係数!$N$16</f>
        <v>0</v>
      </c>
      <c r="AB34" s="67">
        <f>M34*各種係数!K32*各種係数!$N$16</f>
        <v>0</v>
      </c>
      <c r="AC34" s="67">
        <f>U34*各種係数!K32*各種係数!$N$16</f>
        <v>0</v>
      </c>
      <c r="AD34" s="67">
        <f t="shared" si="3"/>
        <v>0</v>
      </c>
      <c r="AE34" s="67">
        <f>G34*各種係数!L32*各種係数!$N$16</f>
        <v>0</v>
      </c>
      <c r="AF34" s="67">
        <f>M34*各種係数!L32*各種係数!$N$16</f>
        <v>0</v>
      </c>
      <c r="AG34" s="67">
        <f>U34*各種係数!L32*各種係数!$N$16</f>
        <v>0</v>
      </c>
      <c r="AH34" s="67">
        <f t="shared" si="4"/>
        <v>0</v>
      </c>
    </row>
    <row r="35" spans="2:34" x14ac:dyDescent="0.15">
      <c r="B35" s="162" t="s">
        <v>59</v>
      </c>
      <c r="C35" s="162" t="s">
        <v>294</v>
      </c>
      <c r="D35" s="162" t="s">
        <v>290</v>
      </c>
      <c r="E35" s="116" t="s">
        <v>517</v>
      </c>
      <c r="F35" s="324">
        <f>SUMIF(価格変換【予測】!$D$7:$D$64,E35,価格変換【予測】!$J$7:$J$64)</f>
        <v>0</v>
      </c>
      <c r="G35" s="324">
        <f>SUMIF(価格変換【予測】!$D$7:$D$64,E35,価格変換【予測】!$L$7:$L$64)</f>
        <v>0</v>
      </c>
      <c r="H35" s="325">
        <f>G35*各種係数!H33</f>
        <v>0</v>
      </c>
      <c r="I35" s="324">
        <f>G35*各種係数!I33</f>
        <v>0</v>
      </c>
      <c r="J35" s="328">
        <v>0</v>
      </c>
      <c r="K35" s="136">
        <f>J35*各種係数!G33</f>
        <v>0</v>
      </c>
      <c r="L35" s="136">
        <f>J35*各種係数!F33</f>
        <v>0</v>
      </c>
      <c r="M35" s="136">
        <v>0</v>
      </c>
      <c r="N35" s="136">
        <f>M35*各種係数!H33</f>
        <v>0</v>
      </c>
      <c r="O35" s="329">
        <f>M35*各種係数!I33</f>
        <v>0</v>
      </c>
      <c r="P35" s="40"/>
      <c r="Q35" s="40"/>
      <c r="R35" s="328">
        <f>Q$117*各種係数!J33</f>
        <v>0</v>
      </c>
      <c r="S35" s="136">
        <f>R35*各種係数!G33</f>
        <v>0</v>
      </c>
      <c r="T35" s="136">
        <f>R35*各種係数!F33</f>
        <v>0</v>
      </c>
      <c r="U35" s="136">
        <v>0</v>
      </c>
      <c r="V35" s="136">
        <f>U35*各種係数!H33</f>
        <v>0</v>
      </c>
      <c r="W35" s="136">
        <f>U35*各種係数!I33</f>
        <v>0</v>
      </c>
      <c r="X35" s="136">
        <f t="shared" si="0"/>
        <v>0</v>
      </c>
      <c r="Y35" s="136">
        <f t="shared" si="1"/>
        <v>0</v>
      </c>
      <c r="Z35" s="136">
        <f t="shared" si="2"/>
        <v>0</v>
      </c>
      <c r="AA35" s="136">
        <f>G35*各種係数!K33*各種係数!$N$16</f>
        <v>0</v>
      </c>
      <c r="AB35" s="136">
        <f>M35*各種係数!K33*各種係数!$N$16</f>
        <v>0</v>
      </c>
      <c r="AC35" s="136">
        <f>U35*各種係数!K33*各種係数!$N$16</f>
        <v>0</v>
      </c>
      <c r="AD35" s="136">
        <f t="shared" si="3"/>
        <v>0</v>
      </c>
      <c r="AE35" s="136">
        <f>G35*各種係数!L33*各種係数!$N$16</f>
        <v>0</v>
      </c>
      <c r="AF35" s="136">
        <f>M35*各種係数!L33*各種係数!$N$16</f>
        <v>0</v>
      </c>
      <c r="AG35" s="136">
        <f>U35*各種係数!L33*各種係数!$N$16</f>
        <v>0</v>
      </c>
      <c r="AH35" s="136">
        <f t="shared" si="4"/>
        <v>0</v>
      </c>
    </row>
    <row r="36" spans="2:34" x14ac:dyDescent="0.15">
      <c r="B36" s="155" t="s">
        <v>60</v>
      </c>
      <c r="C36" s="155" t="s">
        <v>295</v>
      </c>
      <c r="D36" s="155" t="s">
        <v>290</v>
      </c>
      <c r="E36" s="41" t="s">
        <v>158</v>
      </c>
      <c r="F36" s="324">
        <f>SUMIF(価格変換【予測】!$D$7:$D$64,E36,価格変換【予測】!$J$7:$J$64)</f>
        <v>0</v>
      </c>
      <c r="G36" s="324">
        <f>SUMIF(価格変換【予測】!$D$7:$D$64,E36,価格変換【予測】!$L$7:$L$64)</f>
        <v>0</v>
      </c>
      <c r="H36" s="325">
        <f>G36*各種係数!H34</f>
        <v>0</v>
      </c>
      <c r="I36" s="324">
        <f>G36*各種係数!I34</f>
        <v>0</v>
      </c>
      <c r="J36" s="135">
        <v>0</v>
      </c>
      <c r="K36" s="46">
        <f>J36*各種係数!G34</f>
        <v>0</v>
      </c>
      <c r="L36" s="46">
        <f>J36*各種係数!F34</f>
        <v>0</v>
      </c>
      <c r="M36" s="46">
        <v>0</v>
      </c>
      <c r="N36" s="46">
        <f>M36*各種係数!H34</f>
        <v>0</v>
      </c>
      <c r="O36" s="47">
        <f>M36*各種係数!I34</f>
        <v>0</v>
      </c>
      <c r="P36" s="40"/>
      <c r="Q36" s="40"/>
      <c r="R36" s="135">
        <f>Q$117*各種係数!J34</f>
        <v>0</v>
      </c>
      <c r="S36" s="46">
        <f>R36*各種係数!G34</f>
        <v>0</v>
      </c>
      <c r="T36" s="46">
        <f>R36*各種係数!F34</f>
        <v>0</v>
      </c>
      <c r="U36" s="46">
        <v>0</v>
      </c>
      <c r="V36" s="46">
        <f>U36*各種係数!H34</f>
        <v>0</v>
      </c>
      <c r="W36" s="46">
        <f>U36*各種係数!I34</f>
        <v>0</v>
      </c>
      <c r="X36" s="46">
        <f t="shared" si="0"/>
        <v>0</v>
      </c>
      <c r="Y36" s="46">
        <f t="shared" si="1"/>
        <v>0</v>
      </c>
      <c r="Z36" s="46">
        <f t="shared" si="2"/>
        <v>0</v>
      </c>
      <c r="AA36" s="46">
        <f>G36*各種係数!K34*各種係数!$N$16</f>
        <v>0</v>
      </c>
      <c r="AB36" s="46">
        <f>M36*各種係数!K34*各種係数!$N$16</f>
        <v>0</v>
      </c>
      <c r="AC36" s="46">
        <f>U36*各種係数!K34*各種係数!$N$16</f>
        <v>0</v>
      </c>
      <c r="AD36" s="46">
        <f t="shared" si="3"/>
        <v>0</v>
      </c>
      <c r="AE36" s="46">
        <f>G36*各種係数!L34*各種係数!$N$16</f>
        <v>0</v>
      </c>
      <c r="AF36" s="46">
        <f>M36*各種係数!L34*各種係数!$N$16</f>
        <v>0</v>
      </c>
      <c r="AG36" s="46">
        <f>U36*各種係数!L34*各種係数!$N$16</f>
        <v>0</v>
      </c>
      <c r="AH36" s="46">
        <f t="shared" si="4"/>
        <v>0</v>
      </c>
    </row>
    <row r="37" spans="2:34" x14ac:dyDescent="0.15">
      <c r="B37" s="155" t="s">
        <v>61</v>
      </c>
      <c r="C37" s="155" t="s">
        <v>295</v>
      </c>
      <c r="D37" s="155" t="s">
        <v>290</v>
      </c>
      <c r="E37" s="41" t="s">
        <v>159</v>
      </c>
      <c r="F37" s="324">
        <f>SUMIF(価格変換【予測】!$D$7:$D$64,E37,価格変換【予測】!$J$7:$J$64)</f>
        <v>0</v>
      </c>
      <c r="G37" s="324">
        <f>SUMIF(価格変換【予測】!$D$7:$D$64,E37,価格変換【予測】!$L$7:$L$64)</f>
        <v>0</v>
      </c>
      <c r="H37" s="325">
        <f>G37*各種係数!H35</f>
        <v>0</v>
      </c>
      <c r="I37" s="324">
        <f>G37*各種係数!I35</f>
        <v>0</v>
      </c>
      <c r="J37" s="135">
        <v>0</v>
      </c>
      <c r="K37" s="46">
        <f>J37*各種係数!G35</f>
        <v>0</v>
      </c>
      <c r="L37" s="46">
        <f>J37*各種係数!F35</f>
        <v>0</v>
      </c>
      <c r="M37" s="46">
        <v>0</v>
      </c>
      <c r="N37" s="46">
        <f>M37*各種係数!H35</f>
        <v>0</v>
      </c>
      <c r="O37" s="47">
        <f>M37*各種係数!I35</f>
        <v>0</v>
      </c>
      <c r="P37" s="40"/>
      <c r="Q37" s="40"/>
      <c r="R37" s="135">
        <f>Q$117*各種係数!J35</f>
        <v>0</v>
      </c>
      <c r="S37" s="46">
        <f>R37*各種係数!G35</f>
        <v>0</v>
      </c>
      <c r="T37" s="46">
        <f>R37*各種係数!F35</f>
        <v>0</v>
      </c>
      <c r="U37" s="46">
        <v>0</v>
      </c>
      <c r="V37" s="46">
        <f>U37*各種係数!H35</f>
        <v>0</v>
      </c>
      <c r="W37" s="46">
        <f>U37*各種係数!I35</f>
        <v>0</v>
      </c>
      <c r="X37" s="46">
        <f t="shared" si="0"/>
        <v>0</v>
      </c>
      <c r="Y37" s="46">
        <f t="shared" si="1"/>
        <v>0</v>
      </c>
      <c r="Z37" s="46">
        <f t="shared" si="2"/>
        <v>0</v>
      </c>
      <c r="AA37" s="46">
        <f>G37*各種係数!K35*各種係数!$N$16</f>
        <v>0</v>
      </c>
      <c r="AB37" s="46">
        <f>M37*各種係数!K35*各種係数!$N$16</f>
        <v>0</v>
      </c>
      <c r="AC37" s="46">
        <f>U37*各種係数!K35*各種係数!$N$16</f>
        <v>0</v>
      </c>
      <c r="AD37" s="46">
        <f t="shared" si="3"/>
        <v>0</v>
      </c>
      <c r="AE37" s="46">
        <f>G37*各種係数!L35*各種係数!$N$16</f>
        <v>0</v>
      </c>
      <c r="AF37" s="46">
        <f>M37*各種係数!L35*各種係数!$N$16</f>
        <v>0</v>
      </c>
      <c r="AG37" s="46">
        <f>U37*各種係数!L35*各種係数!$N$16</f>
        <v>0</v>
      </c>
      <c r="AH37" s="46">
        <f t="shared" si="4"/>
        <v>0</v>
      </c>
    </row>
    <row r="38" spans="2:34" x14ac:dyDescent="0.15">
      <c r="B38" s="155" t="s">
        <v>62</v>
      </c>
      <c r="C38" s="155" t="s">
        <v>296</v>
      </c>
      <c r="D38" s="155" t="s">
        <v>290</v>
      </c>
      <c r="E38" s="41" t="s">
        <v>160</v>
      </c>
      <c r="F38" s="324">
        <f>SUMIF(価格変換【予測】!$D$7:$D$64,E38,価格変換【予測】!$J$7:$J$64)</f>
        <v>0</v>
      </c>
      <c r="G38" s="324">
        <f>SUMIF(価格変換【予測】!$D$7:$D$64,E38,価格変換【予測】!$L$7:$L$64)</f>
        <v>0</v>
      </c>
      <c r="H38" s="325">
        <f>G38*各種係数!H36</f>
        <v>0</v>
      </c>
      <c r="I38" s="324">
        <f>G38*各種係数!I36</f>
        <v>0</v>
      </c>
      <c r="J38" s="135">
        <v>0</v>
      </c>
      <c r="K38" s="46">
        <f>J38*各種係数!G36</f>
        <v>0</v>
      </c>
      <c r="L38" s="46">
        <f>J38*各種係数!F36</f>
        <v>0</v>
      </c>
      <c r="M38" s="46">
        <v>0</v>
      </c>
      <c r="N38" s="46">
        <f>M38*各種係数!H36</f>
        <v>0</v>
      </c>
      <c r="O38" s="47">
        <f>M38*各種係数!I36</f>
        <v>0</v>
      </c>
      <c r="P38" s="40"/>
      <c r="Q38" s="40"/>
      <c r="R38" s="135">
        <f>Q$117*各種係数!J36</f>
        <v>0</v>
      </c>
      <c r="S38" s="46">
        <f>R38*各種係数!G36</f>
        <v>0</v>
      </c>
      <c r="T38" s="46">
        <f>R38*各種係数!F36</f>
        <v>0</v>
      </c>
      <c r="U38" s="46">
        <v>0</v>
      </c>
      <c r="V38" s="46">
        <f>U38*各種係数!H36</f>
        <v>0</v>
      </c>
      <c r="W38" s="46">
        <f>U38*各種係数!I36</f>
        <v>0</v>
      </c>
      <c r="X38" s="46">
        <f t="shared" si="0"/>
        <v>0</v>
      </c>
      <c r="Y38" s="46">
        <f t="shared" si="1"/>
        <v>0</v>
      </c>
      <c r="Z38" s="46">
        <f t="shared" si="2"/>
        <v>0</v>
      </c>
      <c r="AA38" s="46">
        <f>G38*各種係数!K36*各種係数!$N$16</f>
        <v>0</v>
      </c>
      <c r="AB38" s="46">
        <f>M38*各種係数!K36*各種係数!$N$16</f>
        <v>0</v>
      </c>
      <c r="AC38" s="46">
        <f>U38*各種係数!K36*各種係数!$N$16</f>
        <v>0</v>
      </c>
      <c r="AD38" s="46">
        <f t="shared" si="3"/>
        <v>0</v>
      </c>
      <c r="AE38" s="46">
        <f>G38*各種係数!L36*各種係数!$N$16</f>
        <v>0</v>
      </c>
      <c r="AF38" s="46">
        <f>M38*各種係数!L36*各種係数!$N$16</f>
        <v>0</v>
      </c>
      <c r="AG38" s="46">
        <f>U38*各種係数!L36*各種係数!$N$16</f>
        <v>0</v>
      </c>
      <c r="AH38" s="46">
        <f t="shared" si="4"/>
        <v>0</v>
      </c>
    </row>
    <row r="39" spans="2:34" x14ac:dyDescent="0.15">
      <c r="B39" s="163" t="s">
        <v>63</v>
      </c>
      <c r="C39" s="163" t="s">
        <v>296</v>
      </c>
      <c r="D39" s="163" t="s">
        <v>290</v>
      </c>
      <c r="E39" s="62" t="s">
        <v>161</v>
      </c>
      <c r="F39" s="326">
        <f>SUMIF(価格変換【予測】!$D$7:$D$64,E39,価格変換【予測】!$J$7:$J$64)</f>
        <v>0</v>
      </c>
      <c r="G39" s="326">
        <f>SUMIF(価格変換【予測】!$D$7:$D$64,E39,価格変換【予測】!$L$7:$L$64)</f>
        <v>0</v>
      </c>
      <c r="H39" s="327">
        <f>G39*各種係数!H37</f>
        <v>0</v>
      </c>
      <c r="I39" s="326">
        <f>G39*各種係数!I37</f>
        <v>0</v>
      </c>
      <c r="J39" s="330">
        <v>0</v>
      </c>
      <c r="K39" s="67">
        <f>J39*各種係数!G37</f>
        <v>0</v>
      </c>
      <c r="L39" s="67">
        <f>J39*各種係数!F37</f>
        <v>0</v>
      </c>
      <c r="M39" s="67">
        <v>0</v>
      </c>
      <c r="N39" s="67">
        <f>M39*各種係数!H37</f>
        <v>0</v>
      </c>
      <c r="O39" s="68">
        <f>M39*各種係数!I37</f>
        <v>0</v>
      </c>
      <c r="P39" s="40"/>
      <c r="Q39" s="40"/>
      <c r="R39" s="330">
        <f>Q$117*各種係数!J37</f>
        <v>0</v>
      </c>
      <c r="S39" s="67">
        <f>R39*各種係数!G37</f>
        <v>0</v>
      </c>
      <c r="T39" s="67">
        <f>R39*各種係数!F37</f>
        <v>0</v>
      </c>
      <c r="U39" s="67">
        <v>0</v>
      </c>
      <c r="V39" s="67">
        <f>U39*各種係数!H37</f>
        <v>0</v>
      </c>
      <c r="W39" s="67">
        <f>U39*各種係数!I37</f>
        <v>0</v>
      </c>
      <c r="X39" s="67">
        <f t="shared" si="0"/>
        <v>0</v>
      </c>
      <c r="Y39" s="67">
        <f t="shared" si="1"/>
        <v>0</v>
      </c>
      <c r="Z39" s="67">
        <f t="shared" si="2"/>
        <v>0</v>
      </c>
      <c r="AA39" s="67">
        <f>G39*各種係数!K37*各種係数!$N$16</f>
        <v>0</v>
      </c>
      <c r="AB39" s="67">
        <f>M39*各種係数!K37*各種係数!$N$16</f>
        <v>0</v>
      </c>
      <c r="AC39" s="67">
        <f>U39*各種係数!K37*各種係数!$N$16</f>
        <v>0</v>
      </c>
      <c r="AD39" s="67">
        <f t="shared" si="3"/>
        <v>0</v>
      </c>
      <c r="AE39" s="67">
        <f>G39*各種係数!L37*各種係数!$N$16</f>
        <v>0</v>
      </c>
      <c r="AF39" s="67">
        <f>M39*各種係数!L37*各種係数!$N$16</f>
        <v>0</v>
      </c>
      <c r="AG39" s="67">
        <f>U39*各種係数!L37*各種係数!$N$16</f>
        <v>0</v>
      </c>
      <c r="AH39" s="67">
        <f t="shared" si="4"/>
        <v>0</v>
      </c>
    </row>
    <row r="40" spans="2:34" x14ac:dyDescent="0.15">
      <c r="B40" s="155" t="s">
        <v>64</v>
      </c>
      <c r="C40" s="155" t="s">
        <v>293</v>
      </c>
      <c r="D40" s="155" t="s">
        <v>290</v>
      </c>
      <c r="E40" s="41" t="s">
        <v>950</v>
      </c>
      <c r="F40" s="324">
        <f>SUMIF(価格変換【予測】!$D$7:$D$64,E40,価格変換【予測】!$J$7:$J$64)</f>
        <v>0</v>
      </c>
      <c r="G40" s="324">
        <f>SUMIF(価格変換【予測】!$D$7:$D$64,E40,価格変換【予測】!$L$7:$L$64)</f>
        <v>0</v>
      </c>
      <c r="H40" s="325">
        <f>G40*各種係数!H38</f>
        <v>0</v>
      </c>
      <c r="I40" s="324">
        <f>G40*各種係数!I38</f>
        <v>0</v>
      </c>
      <c r="J40" s="328">
        <v>0</v>
      </c>
      <c r="K40" s="136">
        <f>J40*各種係数!G38</f>
        <v>0</v>
      </c>
      <c r="L40" s="136">
        <f>J40*各種係数!F38</f>
        <v>0</v>
      </c>
      <c r="M40" s="136">
        <v>0</v>
      </c>
      <c r="N40" s="136">
        <f>M40*各種係数!H38</f>
        <v>0</v>
      </c>
      <c r="O40" s="329">
        <f>M40*各種係数!I38</f>
        <v>0</v>
      </c>
      <c r="P40" s="40"/>
      <c r="Q40" s="40"/>
      <c r="R40" s="328">
        <f>Q$117*各種係数!J38</f>
        <v>0</v>
      </c>
      <c r="S40" s="136">
        <f>R40*各種係数!G38</f>
        <v>0</v>
      </c>
      <c r="T40" s="136">
        <f>R40*各種係数!F38</f>
        <v>0</v>
      </c>
      <c r="U40" s="136">
        <v>0</v>
      </c>
      <c r="V40" s="136">
        <f>U40*各種係数!H38</f>
        <v>0</v>
      </c>
      <c r="W40" s="136">
        <f>U40*各種係数!I38</f>
        <v>0</v>
      </c>
      <c r="X40" s="136">
        <f t="shared" si="0"/>
        <v>0</v>
      </c>
      <c r="Y40" s="136">
        <f t="shared" si="1"/>
        <v>0</v>
      </c>
      <c r="Z40" s="136">
        <f t="shared" si="2"/>
        <v>0</v>
      </c>
      <c r="AA40" s="136">
        <f>G40*各種係数!K38*各種係数!$N$16</f>
        <v>0</v>
      </c>
      <c r="AB40" s="136">
        <f>M40*各種係数!K38*各種係数!$N$16</f>
        <v>0</v>
      </c>
      <c r="AC40" s="136">
        <f>U40*各種係数!K38*各種係数!$N$16</f>
        <v>0</v>
      </c>
      <c r="AD40" s="136">
        <f t="shared" si="3"/>
        <v>0</v>
      </c>
      <c r="AE40" s="136">
        <f>G40*各種係数!L38*各種係数!$N$16</f>
        <v>0</v>
      </c>
      <c r="AF40" s="136">
        <f>M40*各種係数!L38*各種係数!$N$16</f>
        <v>0</v>
      </c>
      <c r="AG40" s="136">
        <f>U40*各種係数!L38*各種係数!$N$16</f>
        <v>0</v>
      </c>
      <c r="AH40" s="136">
        <f t="shared" si="4"/>
        <v>0</v>
      </c>
    </row>
    <row r="41" spans="2:34" x14ac:dyDescent="0.15">
      <c r="B41" s="155" t="s">
        <v>65</v>
      </c>
      <c r="C41" s="155" t="s">
        <v>297</v>
      </c>
      <c r="D41" s="155" t="s">
        <v>290</v>
      </c>
      <c r="E41" s="41" t="s">
        <v>162</v>
      </c>
      <c r="F41" s="324">
        <f>SUMIF(価格変換【予測】!$D$7:$D$64,E41,価格変換【予測】!$J$7:$J$64)</f>
        <v>0</v>
      </c>
      <c r="G41" s="324">
        <f>SUMIF(価格変換【予測】!$D$7:$D$64,E41,価格変換【予測】!$L$7:$L$64)</f>
        <v>0</v>
      </c>
      <c r="H41" s="325">
        <f>G41*各種係数!H39</f>
        <v>0</v>
      </c>
      <c r="I41" s="324">
        <f>G41*各種係数!I39</f>
        <v>0</v>
      </c>
      <c r="J41" s="135">
        <v>0</v>
      </c>
      <c r="K41" s="46">
        <f>J41*各種係数!G39</f>
        <v>0</v>
      </c>
      <c r="L41" s="46">
        <f>J41*各種係数!F39</f>
        <v>0</v>
      </c>
      <c r="M41" s="46">
        <v>0</v>
      </c>
      <c r="N41" s="46">
        <f>M41*各種係数!H39</f>
        <v>0</v>
      </c>
      <c r="O41" s="47">
        <f>M41*各種係数!I39</f>
        <v>0</v>
      </c>
      <c r="P41" s="40"/>
      <c r="Q41" s="40"/>
      <c r="R41" s="135">
        <f>Q$117*各種係数!J39</f>
        <v>0</v>
      </c>
      <c r="S41" s="46">
        <f>R41*各種係数!G39</f>
        <v>0</v>
      </c>
      <c r="T41" s="46">
        <f>R41*各種係数!F39</f>
        <v>0</v>
      </c>
      <c r="U41" s="46">
        <v>0</v>
      </c>
      <c r="V41" s="46">
        <f>U41*各種係数!H39</f>
        <v>0</v>
      </c>
      <c r="W41" s="46">
        <f>U41*各種係数!I39</f>
        <v>0</v>
      </c>
      <c r="X41" s="46">
        <f t="shared" si="0"/>
        <v>0</v>
      </c>
      <c r="Y41" s="46">
        <f t="shared" si="1"/>
        <v>0</v>
      </c>
      <c r="Z41" s="46">
        <f t="shared" si="2"/>
        <v>0</v>
      </c>
      <c r="AA41" s="46">
        <f>G41*各種係数!K39*各種係数!$N$16</f>
        <v>0</v>
      </c>
      <c r="AB41" s="46">
        <f>M41*各種係数!K39*各種係数!$N$16</f>
        <v>0</v>
      </c>
      <c r="AC41" s="46">
        <f>U41*各種係数!K39*各種係数!$N$16</f>
        <v>0</v>
      </c>
      <c r="AD41" s="46">
        <f t="shared" si="3"/>
        <v>0</v>
      </c>
      <c r="AE41" s="46">
        <f>G41*各種係数!L39*各種係数!$N$16</f>
        <v>0</v>
      </c>
      <c r="AF41" s="46">
        <f>M41*各種係数!L39*各種係数!$N$16</f>
        <v>0</v>
      </c>
      <c r="AG41" s="46">
        <f>U41*各種係数!L39*各種係数!$N$16</f>
        <v>0</v>
      </c>
      <c r="AH41" s="46">
        <f t="shared" si="4"/>
        <v>0</v>
      </c>
    </row>
    <row r="42" spans="2:34" x14ac:dyDescent="0.15">
      <c r="B42" s="155" t="s">
        <v>66</v>
      </c>
      <c r="C42" s="155" t="s">
        <v>297</v>
      </c>
      <c r="D42" s="155" t="s">
        <v>290</v>
      </c>
      <c r="E42" s="41" t="s">
        <v>163</v>
      </c>
      <c r="F42" s="324">
        <f>SUMIF(価格変換【予測】!$D$7:$D$64,E42,価格変換【予測】!$J$7:$J$64)</f>
        <v>0</v>
      </c>
      <c r="G42" s="324">
        <f>SUMIF(価格変換【予測】!$D$7:$D$64,E42,価格変換【予測】!$L$7:$L$64)</f>
        <v>0</v>
      </c>
      <c r="H42" s="325">
        <f>G42*各種係数!H40</f>
        <v>0</v>
      </c>
      <c r="I42" s="324">
        <f>G42*各種係数!I40</f>
        <v>0</v>
      </c>
      <c r="J42" s="135">
        <v>0</v>
      </c>
      <c r="K42" s="46">
        <f>J42*各種係数!G40</f>
        <v>0</v>
      </c>
      <c r="L42" s="46">
        <f>J42*各種係数!F40</f>
        <v>0</v>
      </c>
      <c r="M42" s="46">
        <v>0</v>
      </c>
      <c r="N42" s="46">
        <f>M42*各種係数!H40</f>
        <v>0</v>
      </c>
      <c r="O42" s="47">
        <f>M42*各種係数!I40</f>
        <v>0</v>
      </c>
      <c r="P42" s="40"/>
      <c r="Q42" s="40"/>
      <c r="R42" s="135">
        <f>Q$117*各種係数!J40</f>
        <v>0</v>
      </c>
      <c r="S42" s="46">
        <f>R42*各種係数!G40</f>
        <v>0</v>
      </c>
      <c r="T42" s="46">
        <f>R42*各種係数!F40</f>
        <v>0</v>
      </c>
      <c r="U42" s="46">
        <v>0</v>
      </c>
      <c r="V42" s="46">
        <f>U42*各種係数!H40</f>
        <v>0</v>
      </c>
      <c r="W42" s="46">
        <f>U42*各種係数!I40</f>
        <v>0</v>
      </c>
      <c r="X42" s="46">
        <f t="shared" si="0"/>
        <v>0</v>
      </c>
      <c r="Y42" s="46">
        <f t="shared" si="1"/>
        <v>0</v>
      </c>
      <c r="Z42" s="46">
        <f t="shared" si="2"/>
        <v>0</v>
      </c>
      <c r="AA42" s="46">
        <f>G42*各種係数!K40*各種係数!$N$16</f>
        <v>0</v>
      </c>
      <c r="AB42" s="46">
        <f>M42*各種係数!K40*各種係数!$N$16</f>
        <v>0</v>
      </c>
      <c r="AC42" s="46">
        <f>U42*各種係数!K40*各種係数!$N$16</f>
        <v>0</v>
      </c>
      <c r="AD42" s="46">
        <f t="shared" si="3"/>
        <v>0</v>
      </c>
      <c r="AE42" s="46">
        <f>G42*各種係数!L40*各種係数!$N$16</f>
        <v>0</v>
      </c>
      <c r="AF42" s="46">
        <f>M42*各種係数!L40*各種係数!$N$16</f>
        <v>0</v>
      </c>
      <c r="AG42" s="46">
        <f>U42*各種係数!L40*各種係数!$N$16</f>
        <v>0</v>
      </c>
      <c r="AH42" s="46">
        <f t="shared" si="4"/>
        <v>0</v>
      </c>
    </row>
    <row r="43" spans="2:34" x14ac:dyDescent="0.15">
      <c r="B43" s="155" t="s">
        <v>67</v>
      </c>
      <c r="C43" s="155" t="s">
        <v>297</v>
      </c>
      <c r="D43" s="155" t="s">
        <v>290</v>
      </c>
      <c r="E43" s="41" t="s">
        <v>164</v>
      </c>
      <c r="F43" s="324">
        <f>SUMIF(価格変換【予測】!$D$7:$D$64,E43,価格変換【予測】!$J$7:$J$64)</f>
        <v>0</v>
      </c>
      <c r="G43" s="324">
        <f>SUMIF(価格変換【予測】!$D$7:$D$64,E43,価格変換【予測】!$L$7:$L$64)</f>
        <v>0</v>
      </c>
      <c r="H43" s="325">
        <f>G43*各種係数!H41</f>
        <v>0</v>
      </c>
      <c r="I43" s="324">
        <f>G43*各種係数!I41</f>
        <v>0</v>
      </c>
      <c r="J43" s="135">
        <v>0</v>
      </c>
      <c r="K43" s="46">
        <f>J43*各種係数!G41</f>
        <v>0</v>
      </c>
      <c r="L43" s="46">
        <f>J43*各種係数!F41</f>
        <v>0</v>
      </c>
      <c r="M43" s="46">
        <v>0</v>
      </c>
      <c r="N43" s="46">
        <f>M43*各種係数!H41</f>
        <v>0</v>
      </c>
      <c r="O43" s="47">
        <f>M43*各種係数!I41</f>
        <v>0</v>
      </c>
      <c r="P43" s="40"/>
      <c r="Q43" s="40"/>
      <c r="R43" s="135">
        <f>Q$117*各種係数!J41</f>
        <v>0</v>
      </c>
      <c r="S43" s="46">
        <f>R43*各種係数!G41</f>
        <v>0</v>
      </c>
      <c r="T43" s="46">
        <f>R43*各種係数!F41</f>
        <v>0</v>
      </c>
      <c r="U43" s="46">
        <v>0</v>
      </c>
      <c r="V43" s="46">
        <f>U43*各種係数!H41</f>
        <v>0</v>
      </c>
      <c r="W43" s="46">
        <f>U43*各種係数!I41</f>
        <v>0</v>
      </c>
      <c r="X43" s="46">
        <f t="shared" si="0"/>
        <v>0</v>
      </c>
      <c r="Y43" s="46">
        <f t="shared" si="1"/>
        <v>0</v>
      </c>
      <c r="Z43" s="46">
        <f t="shared" si="2"/>
        <v>0</v>
      </c>
      <c r="AA43" s="46">
        <f>G43*各種係数!K41*各種係数!$N$16</f>
        <v>0</v>
      </c>
      <c r="AB43" s="46">
        <f>M43*各種係数!K41*各種係数!$N$16</f>
        <v>0</v>
      </c>
      <c r="AC43" s="46">
        <f>U43*各種係数!K41*各種係数!$N$16</f>
        <v>0</v>
      </c>
      <c r="AD43" s="46">
        <f t="shared" si="3"/>
        <v>0</v>
      </c>
      <c r="AE43" s="46">
        <f>G43*各種係数!L41*各種係数!$N$16</f>
        <v>0</v>
      </c>
      <c r="AF43" s="46">
        <f>M43*各種係数!L41*各種係数!$N$16</f>
        <v>0</v>
      </c>
      <c r="AG43" s="46">
        <f>U43*各種係数!L41*各種係数!$N$16</f>
        <v>0</v>
      </c>
      <c r="AH43" s="46">
        <f t="shared" si="4"/>
        <v>0</v>
      </c>
    </row>
    <row r="44" spans="2:34" x14ac:dyDescent="0.15">
      <c r="B44" s="155" t="s">
        <v>68</v>
      </c>
      <c r="C44" s="155" t="s">
        <v>297</v>
      </c>
      <c r="D44" s="155" t="s">
        <v>290</v>
      </c>
      <c r="E44" s="41" t="s">
        <v>208</v>
      </c>
      <c r="F44" s="326">
        <f>SUMIF(価格変換【予測】!$D$7:$D$64,E44,価格変換【予測】!$J$7:$J$64)</f>
        <v>0</v>
      </c>
      <c r="G44" s="326">
        <f>SUMIF(価格変換【予測】!$D$7:$D$64,E44,価格変換【予測】!$L$7:$L$64)</f>
        <v>0</v>
      </c>
      <c r="H44" s="327">
        <f>G44*各種係数!H42</f>
        <v>0</v>
      </c>
      <c r="I44" s="326">
        <f>G44*各種係数!I42</f>
        <v>0</v>
      </c>
      <c r="J44" s="330">
        <v>0</v>
      </c>
      <c r="K44" s="67">
        <f>J44*各種係数!G42</f>
        <v>0</v>
      </c>
      <c r="L44" s="67">
        <f>J44*各種係数!F42</f>
        <v>0</v>
      </c>
      <c r="M44" s="67">
        <v>0</v>
      </c>
      <c r="N44" s="67">
        <f>M44*各種係数!H42</f>
        <v>0</v>
      </c>
      <c r="O44" s="68">
        <f>M44*各種係数!I42</f>
        <v>0</v>
      </c>
      <c r="P44" s="40"/>
      <c r="Q44" s="40"/>
      <c r="R44" s="330">
        <f>Q$117*各種係数!J42</f>
        <v>0</v>
      </c>
      <c r="S44" s="67">
        <f>R44*各種係数!G42</f>
        <v>0</v>
      </c>
      <c r="T44" s="67">
        <f>R44*各種係数!F42</f>
        <v>0</v>
      </c>
      <c r="U44" s="67">
        <v>0</v>
      </c>
      <c r="V44" s="67">
        <f>U44*各種係数!H42</f>
        <v>0</v>
      </c>
      <c r="W44" s="67">
        <f>U44*各種係数!I42</f>
        <v>0</v>
      </c>
      <c r="X44" s="67">
        <f t="shared" si="0"/>
        <v>0</v>
      </c>
      <c r="Y44" s="67">
        <f t="shared" si="1"/>
        <v>0</v>
      </c>
      <c r="Z44" s="67">
        <f t="shared" si="2"/>
        <v>0</v>
      </c>
      <c r="AA44" s="67">
        <f>G44*各種係数!K42*各種係数!$N$16</f>
        <v>0</v>
      </c>
      <c r="AB44" s="67">
        <f>M44*各種係数!K42*各種係数!$N$16</f>
        <v>0</v>
      </c>
      <c r="AC44" s="67">
        <f>U44*各種係数!K42*各種係数!$N$16</f>
        <v>0</v>
      </c>
      <c r="AD44" s="67">
        <f t="shared" si="3"/>
        <v>0</v>
      </c>
      <c r="AE44" s="67">
        <f>G44*各種係数!L42*各種係数!$N$16</f>
        <v>0</v>
      </c>
      <c r="AF44" s="67">
        <f>M44*各種係数!L42*各種係数!$N$16</f>
        <v>0</v>
      </c>
      <c r="AG44" s="67">
        <f>U44*各種係数!L42*各種係数!$N$16</f>
        <v>0</v>
      </c>
      <c r="AH44" s="67">
        <f t="shared" si="4"/>
        <v>0</v>
      </c>
    </row>
    <row r="45" spans="2:34" x14ac:dyDescent="0.15">
      <c r="B45" s="162" t="s">
        <v>69</v>
      </c>
      <c r="C45" s="162" t="s">
        <v>298</v>
      </c>
      <c r="D45" s="162" t="s">
        <v>290</v>
      </c>
      <c r="E45" s="116" t="s">
        <v>165</v>
      </c>
      <c r="F45" s="324">
        <f>SUMIF(価格変換【予測】!$D$7:$D$64,E45,価格変換【予測】!$J$7:$J$64)</f>
        <v>0</v>
      </c>
      <c r="G45" s="324">
        <f>SUMIF(価格変換【予測】!$D$7:$D$64,E45,価格変換【予測】!$L$7:$L$64)</f>
        <v>0</v>
      </c>
      <c r="H45" s="325">
        <f>G45*各種係数!H43</f>
        <v>0</v>
      </c>
      <c r="I45" s="324">
        <f>G45*各種係数!I43</f>
        <v>0</v>
      </c>
      <c r="J45" s="328">
        <v>0</v>
      </c>
      <c r="K45" s="136">
        <f>J45*各種係数!G43</f>
        <v>0</v>
      </c>
      <c r="L45" s="136">
        <f>J45*各種係数!F43</f>
        <v>0</v>
      </c>
      <c r="M45" s="136">
        <v>0</v>
      </c>
      <c r="N45" s="136">
        <f>M45*各種係数!H43</f>
        <v>0</v>
      </c>
      <c r="O45" s="329">
        <f>M45*各種係数!I43</f>
        <v>0</v>
      </c>
      <c r="P45" s="40"/>
      <c r="Q45" s="40"/>
      <c r="R45" s="328">
        <f>Q$117*各種係数!J43</f>
        <v>0</v>
      </c>
      <c r="S45" s="136">
        <f>R45*各種係数!G43</f>
        <v>0</v>
      </c>
      <c r="T45" s="136">
        <f>R45*各種係数!F43</f>
        <v>0</v>
      </c>
      <c r="U45" s="136">
        <v>0</v>
      </c>
      <c r="V45" s="136">
        <f>U45*各種係数!H43</f>
        <v>0</v>
      </c>
      <c r="W45" s="136">
        <f>U45*各種係数!I43</f>
        <v>0</v>
      </c>
      <c r="X45" s="136">
        <f t="shared" si="0"/>
        <v>0</v>
      </c>
      <c r="Y45" s="136">
        <f t="shared" si="1"/>
        <v>0</v>
      </c>
      <c r="Z45" s="136">
        <f t="shared" si="2"/>
        <v>0</v>
      </c>
      <c r="AA45" s="136">
        <f>G45*各種係数!K43*各種係数!$N$16</f>
        <v>0</v>
      </c>
      <c r="AB45" s="136">
        <f>M45*各種係数!K43*各種係数!$N$16</f>
        <v>0</v>
      </c>
      <c r="AC45" s="136">
        <f>U45*各種係数!K43*各種係数!$N$16</f>
        <v>0</v>
      </c>
      <c r="AD45" s="136">
        <f t="shared" si="3"/>
        <v>0</v>
      </c>
      <c r="AE45" s="136">
        <f>G45*各種係数!L43*各種係数!$N$16</f>
        <v>0</v>
      </c>
      <c r="AF45" s="136">
        <f>M45*各種係数!L43*各種係数!$N$16</f>
        <v>0</v>
      </c>
      <c r="AG45" s="136">
        <f>U45*各種係数!L43*各種係数!$N$16</f>
        <v>0</v>
      </c>
      <c r="AH45" s="136">
        <f t="shared" si="4"/>
        <v>0</v>
      </c>
    </row>
    <row r="46" spans="2:34" x14ac:dyDescent="0.15">
      <c r="B46" s="155" t="s">
        <v>70</v>
      </c>
      <c r="C46" s="155" t="s">
        <v>298</v>
      </c>
      <c r="D46" s="155" t="s">
        <v>290</v>
      </c>
      <c r="E46" s="41" t="s">
        <v>166</v>
      </c>
      <c r="F46" s="324">
        <f>SUMIF(価格変換【予測】!$D$7:$D$64,E46,価格変換【予測】!$J$7:$J$64)</f>
        <v>0</v>
      </c>
      <c r="G46" s="324">
        <f>SUMIF(価格変換【予測】!$D$7:$D$64,E46,価格変換【予測】!$L$7:$L$64)</f>
        <v>0</v>
      </c>
      <c r="H46" s="325">
        <f>G46*各種係数!H44</f>
        <v>0</v>
      </c>
      <c r="I46" s="324">
        <f>G46*各種係数!I44</f>
        <v>0</v>
      </c>
      <c r="J46" s="135">
        <v>0</v>
      </c>
      <c r="K46" s="46">
        <f>J46*各種係数!G44</f>
        <v>0</v>
      </c>
      <c r="L46" s="46">
        <f>J46*各種係数!F44</f>
        <v>0</v>
      </c>
      <c r="M46" s="46">
        <v>0</v>
      </c>
      <c r="N46" s="46">
        <f>M46*各種係数!H44</f>
        <v>0</v>
      </c>
      <c r="O46" s="47">
        <f>M46*各種係数!I44</f>
        <v>0</v>
      </c>
      <c r="P46" s="40"/>
      <c r="Q46" s="40"/>
      <c r="R46" s="135">
        <f>Q$117*各種係数!J44</f>
        <v>0</v>
      </c>
      <c r="S46" s="46">
        <f>R46*各種係数!G44</f>
        <v>0</v>
      </c>
      <c r="T46" s="46">
        <f>R46*各種係数!F44</f>
        <v>0</v>
      </c>
      <c r="U46" s="46">
        <v>0</v>
      </c>
      <c r="V46" s="46">
        <f>U46*各種係数!H44</f>
        <v>0</v>
      </c>
      <c r="W46" s="46">
        <f>U46*各種係数!I44</f>
        <v>0</v>
      </c>
      <c r="X46" s="46">
        <f t="shared" si="0"/>
        <v>0</v>
      </c>
      <c r="Y46" s="46">
        <f t="shared" si="1"/>
        <v>0</v>
      </c>
      <c r="Z46" s="46">
        <f t="shared" si="2"/>
        <v>0</v>
      </c>
      <c r="AA46" s="46">
        <f>G46*各種係数!K44*各種係数!$N$16</f>
        <v>0</v>
      </c>
      <c r="AB46" s="46">
        <f>M46*各種係数!K44*各種係数!$N$16</f>
        <v>0</v>
      </c>
      <c r="AC46" s="46">
        <f>U46*各種係数!K44*各種係数!$N$16</f>
        <v>0</v>
      </c>
      <c r="AD46" s="46">
        <f t="shared" si="3"/>
        <v>0</v>
      </c>
      <c r="AE46" s="46">
        <f>G46*各種係数!L44*各種係数!$N$16</f>
        <v>0</v>
      </c>
      <c r="AF46" s="46">
        <f>M46*各種係数!L44*各種係数!$N$16</f>
        <v>0</v>
      </c>
      <c r="AG46" s="46">
        <f>U46*各種係数!L44*各種係数!$N$16</f>
        <v>0</v>
      </c>
      <c r="AH46" s="46">
        <f t="shared" si="4"/>
        <v>0</v>
      </c>
    </row>
    <row r="47" spans="2:34" x14ac:dyDescent="0.15">
      <c r="B47" s="155" t="s">
        <v>71</v>
      </c>
      <c r="C47" s="155" t="s">
        <v>298</v>
      </c>
      <c r="D47" s="155" t="s">
        <v>290</v>
      </c>
      <c r="E47" s="41" t="s">
        <v>966</v>
      </c>
      <c r="F47" s="324">
        <f>SUMIF(価格変換【予測】!$D$7:$D$64,E47,価格変換【予測】!$J$7:$J$64)</f>
        <v>0</v>
      </c>
      <c r="G47" s="324">
        <f>SUMIF(価格変換【予測】!$D$7:$D$64,E47,価格変換【予測】!$L$7:$L$64)</f>
        <v>0</v>
      </c>
      <c r="H47" s="325">
        <f>G47*各種係数!H45</f>
        <v>0</v>
      </c>
      <c r="I47" s="324">
        <f>G47*各種係数!I45</f>
        <v>0</v>
      </c>
      <c r="J47" s="135">
        <v>0</v>
      </c>
      <c r="K47" s="46">
        <f>J47*各種係数!G45</f>
        <v>0</v>
      </c>
      <c r="L47" s="46">
        <f>J47*各種係数!F45</f>
        <v>0</v>
      </c>
      <c r="M47" s="46">
        <v>0</v>
      </c>
      <c r="N47" s="46">
        <f>M47*各種係数!H45</f>
        <v>0</v>
      </c>
      <c r="O47" s="47">
        <f>M47*各種係数!I45</f>
        <v>0</v>
      </c>
      <c r="P47" s="40"/>
      <c r="Q47" s="40"/>
      <c r="R47" s="135">
        <f>Q$117*各種係数!J45</f>
        <v>0</v>
      </c>
      <c r="S47" s="46">
        <f>R47*各種係数!G45</f>
        <v>0</v>
      </c>
      <c r="T47" s="46">
        <f>R47*各種係数!F45</f>
        <v>0</v>
      </c>
      <c r="U47" s="46">
        <v>0</v>
      </c>
      <c r="V47" s="46">
        <f>U47*各種係数!H45</f>
        <v>0</v>
      </c>
      <c r="W47" s="46">
        <f>U47*各種係数!I45</f>
        <v>0</v>
      </c>
      <c r="X47" s="46">
        <f t="shared" si="0"/>
        <v>0</v>
      </c>
      <c r="Y47" s="46">
        <f t="shared" si="1"/>
        <v>0</v>
      </c>
      <c r="Z47" s="46">
        <f t="shared" si="2"/>
        <v>0</v>
      </c>
      <c r="AA47" s="46">
        <f>G47*各種係数!K45*各種係数!$N$16</f>
        <v>0</v>
      </c>
      <c r="AB47" s="46">
        <f>M47*各種係数!K45*各種係数!$N$16</f>
        <v>0</v>
      </c>
      <c r="AC47" s="46">
        <f>U47*各種係数!K45*各種係数!$N$16</f>
        <v>0</v>
      </c>
      <c r="AD47" s="46">
        <f t="shared" si="3"/>
        <v>0</v>
      </c>
      <c r="AE47" s="46">
        <f>G47*各種係数!L45*各種係数!$N$16</f>
        <v>0</v>
      </c>
      <c r="AF47" s="46">
        <f>M47*各種係数!L45*各種係数!$N$16</f>
        <v>0</v>
      </c>
      <c r="AG47" s="46">
        <f>U47*各種係数!L45*各種係数!$N$16</f>
        <v>0</v>
      </c>
      <c r="AH47" s="46">
        <f t="shared" si="4"/>
        <v>0</v>
      </c>
    </row>
    <row r="48" spans="2:34" x14ac:dyDescent="0.15">
      <c r="B48" s="155" t="s">
        <v>72</v>
      </c>
      <c r="C48" s="155" t="s">
        <v>298</v>
      </c>
      <c r="D48" s="155" t="s">
        <v>290</v>
      </c>
      <c r="E48" s="41" t="s">
        <v>967</v>
      </c>
      <c r="F48" s="324">
        <f>SUMIF(価格変換【予測】!$D$7:$D$64,E48,価格変換【予測】!$J$7:$J$64)</f>
        <v>0</v>
      </c>
      <c r="G48" s="324">
        <f>SUMIF(価格変換【予測】!$D$7:$D$64,E48,価格変換【予測】!$L$7:$L$64)</f>
        <v>0</v>
      </c>
      <c r="H48" s="325">
        <f>G48*各種係数!H46</f>
        <v>0</v>
      </c>
      <c r="I48" s="324">
        <f>G48*各種係数!I46</f>
        <v>0</v>
      </c>
      <c r="J48" s="135">
        <v>0</v>
      </c>
      <c r="K48" s="46">
        <f>J48*各種係数!G46</f>
        <v>0</v>
      </c>
      <c r="L48" s="46">
        <f>J48*各種係数!F46</f>
        <v>0</v>
      </c>
      <c r="M48" s="46">
        <v>0</v>
      </c>
      <c r="N48" s="46">
        <f>M48*各種係数!H46</f>
        <v>0</v>
      </c>
      <c r="O48" s="47">
        <f>M48*各種係数!I46</f>
        <v>0</v>
      </c>
      <c r="P48" s="40"/>
      <c r="Q48" s="40"/>
      <c r="R48" s="135">
        <f>Q$117*各種係数!J46</f>
        <v>0</v>
      </c>
      <c r="S48" s="46">
        <f>R48*各種係数!G46</f>
        <v>0</v>
      </c>
      <c r="T48" s="46">
        <f>R48*各種係数!F46</f>
        <v>0</v>
      </c>
      <c r="U48" s="46">
        <v>0</v>
      </c>
      <c r="V48" s="46">
        <f>U48*各種係数!H46</f>
        <v>0</v>
      </c>
      <c r="W48" s="46">
        <f>U48*各種係数!I46</f>
        <v>0</v>
      </c>
      <c r="X48" s="46">
        <f t="shared" si="0"/>
        <v>0</v>
      </c>
      <c r="Y48" s="46">
        <f t="shared" si="1"/>
        <v>0</v>
      </c>
      <c r="Z48" s="46">
        <f t="shared" si="2"/>
        <v>0</v>
      </c>
      <c r="AA48" s="46">
        <f>G48*各種係数!K46*各種係数!$N$16</f>
        <v>0</v>
      </c>
      <c r="AB48" s="46">
        <f>M48*各種係数!K46*各種係数!$N$16</f>
        <v>0</v>
      </c>
      <c r="AC48" s="46">
        <f>U48*各種係数!K46*各種係数!$N$16</f>
        <v>0</v>
      </c>
      <c r="AD48" s="46">
        <f t="shared" si="3"/>
        <v>0</v>
      </c>
      <c r="AE48" s="46">
        <f>G48*各種係数!L46*各種係数!$N$16</f>
        <v>0</v>
      </c>
      <c r="AF48" s="46">
        <f>M48*各種係数!L46*各種係数!$N$16</f>
        <v>0</v>
      </c>
      <c r="AG48" s="46">
        <f>U48*各種係数!L46*各種係数!$N$16</f>
        <v>0</v>
      </c>
      <c r="AH48" s="46">
        <f t="shared" si="4"/>
        <v>0</v>
      </c>
    </row>
    <row r="49" spans="2:34" x14ac:dyDescent="0.15">
      <c r="B49" s="163" t="s">
        <v>73</v>
      </c>
      <c r="C49" s="163" t="s">
        <v>299</v>
      </c>
      <c r="D49" s="163" t="s">
        <v>290</v>
      </c>
      <c r="E49" s="62" t="s">
        <v>167</v>
      </c>
      <c r="F49" s="326">
        <f>SUMIF(価格変換【予測】!$D$7:$D$64,E49,価格変換【予測】!$J$7:$J$64)</f>
        <v>0</v>
      </c>
      <c r="G49" s="326">
        <f>SUMIF(価格変換【予測】!$D$7:$D$64,E49,価格変換【予測】!$L$7:$L$64)</f>
        <v>0</v>
      </c>
      <c r="H49" s="327">
        <f>G49*各種係数!H47</f>
        <v>0</v>
      </c>
      <c r="I49" s="326">
        <f>G49*各種係数!I47</f>
        <v>0</v>
      </c>
      <c r="J49" s="330">
        <v>0</v>
      </c>
      <c r="K49" s="67">
        <f>J49*各種係数!G47</f>
        <v>0</v>
      </c>
      <c r="L49" s="67">
        <f>J49*各種係数!F47</f>
        <v>0</v>
      </c>
      <c r="M49" s="67">
        <v>0</v>
      </c>
      <c r="N49" s="67">
        <f>M49*各種係数!H47</f>
        <v>0</v>
      </c>
      <c r="O49" s="68">
        <f>M49*各種係数!I47</f>
        <v>0</v>
      </c>
      <c r="P49" s="40"/>
      <c r="Q49" s="40"/>
      <c r="R49" s="330">
        <f>Q$117*各種係数!J47</f>
        <v>0</v>
      </c>
      <c r="S49" s="67">
        <f>R49*各種係数!G47</f>
        <v>0</v>
      </c>
      <c r="T49" s="67">
        <f>R49*各種係数!F47</f>
        <v>0</v>
      </c>
      <c r="U49" s="67">
        <v>0</v>
      </c>
      <c r="V49" s="67">
        <f>U49*各種係数!H47</f>
        <v>0</v>
      </c>
      <c r="W49" s="67">
        <f>U49*各種係数!I47</f>
        <v>0</v>
      </c>
      <c r="X49" s="67">
        <f t="shared" si="0"/>
        <v>0</v>
      </c>
      <c r="Y49" s="67">
        <f t="shared" si="1"/>
        <v>0</v>
      </c>
      <c r="Z49" s="67">
        <f t="shared" si="2"/>
        <v>0</v>
      </c>
      <c r="AA49" s="67">
        <f>G49*各種係数!K47*各種係数!$N$16</f>
        <v>0</v>
      </c>
      <c r="AB49" s="67">
        <f>M49*各種係数!K47*各種係数!$N$16</f>
        <v>0</v>
      </c>
      <c r="AC49" s="67">
        <f>U49*各種係数!K47*各種係数!$N$16</f>
        <v>0</v>
      </c>
      <c r="AD49" s="67">
        <f t="shared" si="3"/>
        <v>0</v>
      </c>
      <c r="AE49" s="67">
        <f>G49*各種係数!L47*各種係数!$N$16</f>
        <v>0</v>
      </c>
      <c r="AF49" s="67">
        <f>M49*各種係数!L47*各種係数!$N$16</f>
        <v>0</v>
      </c>
      <c r="AG49" s="67">
        <f>U49*各種係数!L47*各種係数!$N$16</f>
        <v>0</v>
      </c>
      <c r="AH49" s="67">
        <f t="shared" si="4"/>
        <v>0</v>
      </c>
    </row>
    <row r="50" spans="2:34" x14ac:dyDescent="0.15">
      <c r="B50" s="155" t="s">
        <v>74</v>
      </c>
      <c r="C50" s="155" t="s">
        <v>299</v>
      </c>
      <c r="D50" s="155" t="s">
        <v>290</v>
      </c>
      <c r="E50" s="41" t="s">
        <v>168</v>
      </c>
      <c r="F50" s="324">
        <f>SUMIF(価格変換【予測】!$D$7:$D$64,E50,価格変換【予測】!$J$7:$J$64)</f>
        <v>0</v>
      </c>
      <c r="G50" s="324">
        <f>SUMIF(価格変換【予測】!$D$7:$D$64,E50,価格変換【予測】!$L$7:$L$64)</f>
        <v>0</v>
      </c>
      <c r="H50" s="325">
        <f>G50*各種係数!H48</f>
        <v>0</v>
      </c>
      <c r="I50" s="324">
        <f>G50*各種係数!I48</f>
        <v>0</v>
      </c>
      <c r="J50" s="328">
        <v>0</v>
      </c>
      <c r="K50" s="136">
        <f>J50*各種係数!G48</f>
        <v>0</v>
      </c>
      <c r="L50" s="136">
        <f>J50*各種係数!F48</f>
        <v>0</v>
      </c>
      <c r="M50" s="136">
        <v>0</v>
      </c>
      <c r="N50" s="136">
        <f>M50*各種係数!H48</f>
        <v>0</v>
      </c>
      <c r="O50" s="329">
        <f>M50*各種係数!I48</f>
        <v>0</v>
      </c>
      <c r="P50" s="40"/>
      <c r="Q50" s="40"/>
      <c r="R50" s="328">
        <f>Q$117*各種係数!J48</f>
        <v>0</v>
      </c>
      <c r="S50" s="136">
        <f>R50*各種係数!G48</f>
        <v>0</v>
      </c>
      <c r="T50" s="136">
        <f>R50*各種係数!F48</f>
        <v>0</v>
      </c>
      <c r="U50" s="136">
        <v>0</v>
      </c>
      <c r="V50" s="136">
        <f>U50*各種係数!H48</f>
        <v>0</v>
      </c>
      <c r="W50" s="136">
        <f>U50*各種係数!I48</f>
        <v>0</v>
      </c>
      <c r="X50" s="136">
        <f t="shared" si="0"/>
        <v>0</v>
      </c>
      <c r="Y50" s="136">
        <f t="shared" si="1"/>
        <v>0</v>
      </c>
      <c r="Z50" s="136">
        <f t="shared" si="2"/>
        <v>0</v>
      </c>
      <c r="AA50" s="136">
        <f>G50*各種係数!K48*各種係数!$N$16</f>
        <v>0</v>
      </c>
      <c r="AB50" s="136">
        <f>M50*各種係数!K48*各種係数!$N$16</f>
        <v>0</v>
      </c>
      <c r="AC50" s="136">
        <f>U50*各種係数!K48*各種係数!$N$16</f>
        <v>0</v>
      </c>
      <c r="AD50" s="136">
        <f t="shared" si="3"/>
        <v>0</v>
      </c>
      <c r="AE50" s="136">
        <f>G50*各種係数!L48*各種係数!$N$16</f>
        <v>0</v>
      </c>
      <c r="AF50" s="136">
        <f>M50*各種係数!L48*各種係数!$N$16</f>
        <v>0</v>
      </c>
      <c r="AG50" s="136">
        <f>U50*各種係数!L48*各種係数!$N$16</f>
        <v>0</v>
      </c>
      <c r="AH50" s="136">
        <f t="shared" si="4"/>
        <v>0</v>
      </c>
    </row>
    <row r="51" spans="2:34" x14ac:dyDescent="0.15">
      <c r="B51" s="155" t="s">
        <v>75</v>
      </c>
      <c r="C51" s="155" t="s">
        <v>300</v>
      </c>
      <c r="D51" s="155" t="s">
        <v>290</v>
      </c>
      <c r="E51" s="41" t="s">
        <v>968</v>
      </c>
      <c r="F51" s="324">
        <f>SUMIF(価格変換【予測】!$D$7:$D$64,E51,価格変換【予測】!$J$7:$J$64)</f>
        <v>0</v>
      </c>
      <c r="G51" s="324">
        <f>SUMIF(価格変換【予測】!$D$7:$D$64,E51,価格変換【予測】!$L$7:$L$64)</f>
        <v>0</v>
      </c>
      <c r="H51" s="325">
        <f>G51*各種係数!H49</f>
        <v>0</v>
      </c>
      <c r="I51" s="324">
        <f>G51*各種係数!I49</f>
        <v>0</v>
      </c>
      <c r="J51" s="135">
        <v>0</v>
      </c>
      <c r="K51" s="46">
        <f>J51*各種係数!G49</f>
        <v>0</v>
      </c>
      <c r="L51" s="46">
        <f>J51*各種係数!F49</f>
        <v>0</v>
      </c>
      <c r="M51" s="46">
        <v>0</v>
      </c>
      <c r="N51" s="46">
        <f>M51*各種係数!H49</f>
        <v>0</v>
      </c>
      <c r="O51" s="47">
        <f>M51*各種係数!I49</f>
        <v>0</v>
      </c>
      <c r="P51" s="40"/>
      <c r="Q51" s="40"/>
      <c r="R51" s="135">
        <f>Q$117*各種係数!J49</f>
        <v>0</v>
      </c>
      <c r="S51" s="46">
        <f>R51*各種係数!G49</f>
        <v>0</v>
      </c>
      <c r="T51" s="46">
        <f>R51*各種係数!F49</f>
        <v>0</v>
      </c>
      <c r="U51" s="46">
        <v>0</v>
      </c>
      <c r="V51" s="46">
        <f>U51*各種係数!H49</f>
        <v>0</v>
      </c>
      <c r="W51" s="46">
        <f>U51*各種係数!I49</f>
        <v>0</v>
      </c>
      <c r="X51" s="46">
        <f t="shared" si="0"/>
        <v>0</v>
      </c>
      <c r="Y51" s="46">
        <f t="shared" si="1"/>
        <v>0</v>
      </c>
      <c r="Z51" s="46">
        <f t="shared" si="2"/>
        <v>0</v>
      </c>
      <c r="AA51" s="46">
        <f>G51*各種係数!K49*各種係数!$N$16</f>
        <v>0</v>
      </c>
      <c r="AB51" s="46">
        <f>M51*各種係数!K49*各種係数!$N$16</f>
        <v>0</v>
      </c>
      <c r="AC51" s="46">
        <f>U51*各種係数!K49*各種係数!$N$16</f>
        <v>0</v>
      </c>
      <c r="AD51" s="46">
        <f t="shared" si="3"/>
        <v>0</v>
      </c>
      <c r="AE51" s="46">
        <f>G51*各種係数!L49*各種係数!$N$16</f>
        <v>0</v>
      </c>
      <c r="AF51" s="46">
        <f>M51*各種係数!L49*各種係数!$N$16</f>
        <v>0</v>
      </c>
      <c r="AG51" s="46">
        <f>U51*各種係数!L49*各種係数!$N$16</f>
        <v>0</v>
      </c>
      <c r="AH51" s="46">
        <f t="shared" si="4"/>
        <v>0</v>
      </c>
    </row>
    <row r="52" spans="2:34" x14ac:dyDescent="0.15">
      <c r="B52" s="155" t="s">
        <v>76</v>
      </c>
      <c r="C52" s="155" t="s">
        <v>300</v>
      </c>
      <c r="D52" s="155" t="s">
        <v>290</v>
      </c>
      <c r="E52" s="41" t="s">
        <v>169</v>
      </c>
      <c r="F52" s="324">
        <f>SUMIF(価格変換【予測】!$D$7:$D$64,E52,価格変換【予測】!$J$7:$J$64)</f>
        <v>0</v>
      </c>
      <c r="G52" s="324">
        <f>SUMIF(価格変換【予測】!$D$7:$D$64,E52,価格変換【予測】!$L$7:$L$64)</f>
        <v>0</v>
      </c>
      <c r="H52" s="325">
        <f>G52*各種係数!H50</f>
        <v>0</v>
      </c>
      <c r="I52" s="324">
        <f>G52*各種係数!I50</f>
        <v>0</v>
      </c>
      <c r="J52" s="135">
        <v>0</v>
      </c>
      <c r="K52" s="46">
        <f>J52*各種係数!G50</f>
        <v>0</v>
      </c>
      <c r="L52" s="46">
        <f>J52*各種係数!F50</f>
        <v>0</v>
      </c>
      <c r="M52" s="46">
        <v>0</v>
      </c>
      <c r="N52" s="46">
        <f>M52*各種係数!H50</f>
        <v>0</v>
      </c>
      <c r="O52" s="47">
        <f>M52*各種係数!I50</f>
        <v>0</v>
      </c>
      <c r="P52" s="40"/>
      <c r="Q52" s="40"/>
      <c r="R52" s="135">
        <f>Q$117*各種係数!J50</f>
        <v>0</v>
      </c>
      <c r="S52" s="46">
        <f>R52*各種係数!G50</f>
        <v>0</v>
      </c>
      <c r="T52" s="46">
        <f>R52*各種係数!F50</f>
        <v>0</v>
      </c>
      <c r="U52" s="46">
        <v>0</v>
      </c>
      <c r="V52" s="46">
        <f>U52*各種係数!H50</f>
        <v>0</v>
      </c>
      <c r="W52" s="46">
        <f>U52*各種係数!I50</f>
        <v>0</v>
      </c>
      <c r="X52" s="46">
        <f t="shared" si="0"/>
        <v>0</v>
      </c>
      <c r="Y52" s="46">
        <f t="shared" si="1"/>
        <v>0</v>
      </c>
      <c r="Z52" s="46">
        <f t="shared" si="2"/>
        <v>0</v>
      </c>
      <c r="AA52" s="46">
        <f>G52*各種係数!K50*各種係数!$N$16</f>
        <v>0</v>
      </c>
      <c r="AB52" s="46">
        <f>M52*各種係数!K50*各種係数!$N$16</f>
        <v>0</v>
      </c>
      <c r="AC52" s="46">
        <f>U52*各種係数!K50*各種係数!$N$16</f>
        <v>0</v>
      </c>
      <c r="AD52" s="46">
        <f t="shared" si="3"/>
        <v>0</v>
      </c>
      <c r="AE52" s="46">
        <f>G52*各種係数!L50*各種係数!$N$16</f>
        <v>0</v>
      </c>
      <c r="AF52" s="46">
        <f>M52*各種係数!L50*各種係数!$N$16</f>
        <v>0</v>
      </c>
      <c r="AG52" s="46">
        <f>U52*各種係数!L50*各種係数!$N$16</f>
        <v>0</v>
      </c>
      <c r="AH52" s="46">
        <f t="shared" si="4"/>
        <v>0</v>
      </c>
    </row>
    <row r="53" spans="2:34" x14ac:dyDescent="0.15">
      <c r="B53" s="155" t="s">
        <v>77</v>
      </c>
      <c r="C53" s="155" t="s">
        <v>301</v>
      </c>
      <c r="D53" s="155" t="s">
        <v>290</v>
      </c>
      <c r="E53" s="41" t="s">
        <v>969</v>
      </c>
      <c r="F53" s="324">
        <f>SUMIF(価格変換【予測】!$D$7:$D$64,E53,価格変換【予測】!$J$7:$J$64)</f>
        <v>0</v>
      </c>
      <c r="G53" s="324">
        <f>SUMIF(価格変換【予測】!$D$7:$D$64,E53,価格変換【予測】!$L$7:$L$64)</f>
        <v>0</v>
      </c>
      <c r="H53" s="325">
        <f>G53*各種係数!H51</f>
        <v>0</v>
      </c>
      <c r="I53" s="324">
        <f>G53*各種係数!I51</f>
        <v>0</v>
      </c>
      <c r="J53" s="135">
        <v>0</v>
      </c>
      <c r="K53" s="46">
        <f>J53*各種係数!G51</f>
        <v>0</v>
      </c>
      <c r="L53" s="46">
        <f>J53*各種係数!F51</f>
        <v>0</v>
      </c>
      <c r="M53" s="46">
        <v>0</v>
      </c>
      <c r="N53" s="46">
        <f>M53*各種係数!H51</f>
        <v>0</v>
      </c>
      <c r="O53" s="47">
        <f>M53*各種係数!I51</f>
        <v>0</v>
      </c>
      <c r="P53" s="40"/>
      <c r="Q53" s="40"/>
      <c r="R53" s="135">
        <f>Q$117*各種係数!J51</f>
        <v>0</v>
      </c>
      <c r="S53" s="46">
        <f>R53*各種係数!G51</f>
        <v>0</v>
      </c>
      <c r="T53" s="46">
        <f>R53*各種係数!F51</f>
        <v>0</v>
      </c>
      <c r="U53" s="46">
        <v>0</v>
      </c>
      <c r="V53" s="46">
        <f>U53*各種係数!H51</f>
        <v>0</v>
      </c>
      <c r="W53" s="46">
        <f>U53*各種係数!I51</f>
        <v>0</v>
      </c>
      <c r="X53" s="46">
        <f t="shared" si="0"/>
        <v>0</v>
      </c>
      <c r="Y53" s="46">
        <f t="shared" si="1"/>
        <v>0</v>
      </c>
      <c r="Z53" s="46">
        <f t="shared" si="2"/>
        <v>0</v>
      </c>
      <c r="AA53" s="46">
        <f>G53*各種係数!K51*各種係数!$N$16</f>
        <v>0</v>
      </c>
      <c r="AB53" s="46">
        <f>M53*各種係数!K51*各種係数!$N$16</f>
        <v>0</v>
      </c>
      <c r="AC53" s="46">
        <f>U53*各種係数!K51*各種係数!$N$16</f>
        <v>0</v>
      </c>
      <c r="AD53" s="46">
        <f t="shared" si="3"/>
        <v>0</v>
      </c>
      <c r="AE53" s="46">
        <f>G53*各種係数!L51*各種係数!$N$16</f>
        <v>0</v>
      </c>
      <c r="AF53" s="46">
        <f>M53*各種係数!L51*各種係数!$N$16</f>
        <v>0</v>
      </c>
      <c r="AG53" s="46">
        <f>U53*各種係数!L51*各種係数!$N$16</f>
        <v>0</v>
      </c>
      <c r="AH53" s="46">
        <f t="shared" si="4"/>
        <v>0</v>
      </c>
    </row>
    <row r="54" spans="2:34" x14ac:dyDescent="0.15">
      <c r="B54" s="155" t="s">
        <v>78</v>
      </c>
      <c r="C54" s="155" t="s">
        <v>302</v>
      </c>
      <c r="D54" s="155" t="s">
        <v>290</v>
      </c>
      <c r="E54" s="41" t="s">
        <v>970</v>
      </c>
      <c r="F54" s="326">
        <f>SUMIF(価格変換【予測】!$D$7:$D$64,E54,価格変換【予測】!$J$7:$J$64)</f>
        <v>0</v>
      </c>
      <c r="G54" s="326">
        <f>SUMIF(価格変換【予測】!$D$7:$D$64,E54,価格変換【予測】!$L$7:$L$64)</f>
        <v>0</v>
      </c>
      <c r="H54" s="327">
        <f>G54*各種係数!H52</f>
        <v>0</v>
      </c>
      <c r="I54" s="326">
        <f>G54*各種係数!I52</f>
        <v>0</v>
      </c>
      <c r="J54" s="330">
        <v>0</v>
      </c>
      <c r="K54" s="67">
        <f>J54*各種係数!G52</f>
        <v>0</v>
      </c>
      <c r="L54" s="67">
        <f>J54*各種係数!F52</f>
        <v>0</v>
      </c>
      <c r="M54" s="67">
        <v>0</v>
      </c>
      <c r="N54" s="67">
        <f>M54*各種係数!H52</f>
        <v>0</v>
      </c>
      <c r="O54" s="68">
        <f>M54*各種係数!I52</f>
        <v>0</v>
      </c>
      <c r="P54" s="40"/>
      <c r="Q54" s="40"/>
      <c r="R54" s="330">
        <f>Q$117*各種係数!J52</f>
        <v>0</v>
      </c>
      <c r="S54" s="67">
        <f>R54*各種係数!G52</f>
        <v>0</v>
      </c>
      <c r="T54" s="67">
        <f>R54*各種係数!F52</f>
        <v>0</v>
      </c>
      <c r="U54" s="67">
        <v>0</v>
      </c>
      <c r="V54" s="67">
        <f>U54*各種係数!H52</f>
        <v>0</v>
      </c>
      <c r="W54" s="67">
        <f>U54*各種係数!I52</f>
        <v>0</v>
      </c>
      <c r="X54" s="67">
        <f t="shared" si="0"/>
        <v>0</v>
      </c>
      <c r="Y54" s="67">
        <f t="shared" si="1"/>
        <v>0</v>
      </c>
      <c r="Z54" s="67">
        <f t="shared" si="2"/>
        <v>0</v>
      </c>
      <c r="AA54" s="67">
        <f>G54*各種係数!K52*各種係数!$N$16</f>
        <v>0</v>
      </c>
      <c r="AB54" s="67">
        <f>M54*各種係数!K52*各種係数!$N$16</f>
        <v>0</v>
      </c>
      <c r="AC54" s="67">
        <f>U54*各種係数!K52*各種係数!$N$16</f>
        <v>0</v>
      </c>
      <c r="AD54" s="67">
        <f t="shared" si="3"/>
        <v>0</v>
      </c>
      <c r="AE54" s="67">
        <f>G54*各種係数!L52*各種係数!$N$16</f>
        <v>0</v>
      </c>
      <c r="AF54" s="67">
        <f>M54*各種係数!L52*各種係数!$N$16</f>
        <v>0</v>
      </c>
      <c r="AG54" s="67">
        <f>U54*各種係数!L52*各種係数!$N$16</f>
        <v>0</v>
      </c>
      <c r="AH54" s="67">
        <f t="shared" si="4"/>
        <v>0</v>
      </c>
    </row>
    <row r="55" spans="2:34" x14ac:dyDescent="0.15">
      <c r="B55" s="162" t="s">
        <v>79</v>
      </c>
      <c r="C55" s="162" t="s">
        <v>303</v>
      </c>
      <c r="D55" s="162" t="s">
        <v>290</v>
      </c>
      <c r="E55" s="116" t="s">
        <v>971</v>
      </c>
      <c r="F55" s="324">
        <f>SUMIF(価格変換【予測】!$D$7:$D$64,E55,価格変換【予測】!$J$7:$J$64)</f>
        <v>0</v>
      </c>
      <c r="G55" s="324">
        <f>SUMIF(価格変換【予測】!$D$7:$D$64,E55,価格変換【予測】!$L$7:$L$64)</f>
        <v>0</v>
      </c>
      <c r="H55" s="325">
        <f>G55*各種係数!H53</f>
        <v>0</v>
      </c>
      <c r="I55" s="324">
        <f>G55*各種係数!I53</f>
        <v>0</v>
      </c>
      <c r="J55" s="328">
        <v>0</v>
      </c>
      <c r="K55" s="136">
        <f>J55*各種係数!G53</f>
        <v>0</v>
      </c>
      <c r="L55" s="136">
        <f>J55*各種係数!F53</f>
        <v>0</v>
      </c>
      <c r="M55" s="136">
        <v>0</v>
      </c>
      <c r="N55" s="136">
        <f>M55*各種係数!H53</f>
        <v>0</v>
      </c>
      <c r="O55" s="329">
        <f>M55*各種係数!I53</f>
        <v>0</v>
      </c>
      <c r="P55" s="40"/>
      <c r="Q55" s="40"/>
      <c r="R55" s="328">
        <f>Q$117*各種係数!J53</f>
        <v>0</v>
      </c>
      <c r="S55" s="136">
        <f>R55*各種係数!G53</f>
        <v>0</v>
      </c>
      <c r="T55" s="136">
        <f>R55*各種係数!F53</f>
        <v>0</v>
      </c>
      <c r="U55" s="136">
        <v>0</v>
      </c>
      <c r="V55" s="136">
        <f>U55*各種係数!H53</f>
        <v>0</v>
      </c>
      <c r="W55" s="136">
        <f>U55*各種係数!I53</f>
        <v>0</v>
      </c>
      <c r="X55" s="136">
        <f t="shared" si="0"/>
        <v>0</v>
      </c>
      <c r="Y55" s="136">
        <f t="shared" si="1"/>
        <v>0</v>
      </c>
      <c r="Z55" s="136">
        <f t="shared" si="2"/>
        <v>0</v>
      </c>
      <c r="AA55" s="136">
        <f>G55*各種係数!K53*各種係数!$N$16</f>
        <v>0</v>
      </c>
      <c r="AB55" s="136">
        <f>M55*各種係数!K53*各種係数!$N$16</f>
        <v>0</v>
      </c>
      <c r="AC55" s="136">
        <f>U55*各種係数!K53*各種係数!$N$16</f>
        <v>0</v>
      </c>
      <c r="AD55" s="136">
        <f t="shared" si="3"/>
        <v>0</v>
      </c>
      <c r="AE55" s="136">
        <f>G55*各種係数!L53*各種係数!$N$16</f>
        <v>0</v>
      </c>
      <c r="AF55" s="136">
        <f>M55*各種係数!L53*各種係数!$N$16</f>
        <v>0</v>
      </c>
      <c r="AG55" s="136">
        <f>U55*各種係数!L53*各種係数!$N$16</f>
        <v>0</v>
      </c>
      <c r="AH55" s="136">
        <f t="shared" si="4"/>
        <v>0</v>
      </c>
    </row>
    <row r="56" spans="2:34" x14ac:dyDescent="0.15">
      <c r="B56" s="155" t="s">
        <v>80</v>
      </c>
      <c r="C56" s="155" t="s">
        <v>304</v>
      </c>
      <c r="D56" s="155" t="s">
        <v>290</v>
      </c>
      <c r="E56" s="41" t="s">
        <v>972</v>
      </c>
      <c r="F56" s="324">
        <f>SUMIF(価格変換【予測】!$D$7:$D$64,E56,価格変換【予測】!$J$7:$J$64)</f>
        <v>0</v>
      </c>
      <c r="G56" s="324">
        <f>SUMIF(価格変換【予測】!$D$7:$D$64,E56,価格変換【予測】!$L$7:$L$64)</f>
        <v>0</v>
      </c>
      <c r="H56" s="325">
        <f>G56*各種係数!H54</f>
        <v>0</v>
      </c>
      <c r="I56" s="324">
        <f>G56*各種係数!I54</f>
        <v>0</v>
      </c>
      <c r="J56" s="135">
        <v>0</v>
      </c>
      <c r="K56" s="46">
        <f>J56*各種係数!G54</f>
        <v>0</v>
      </c>
      <c r="L56" s="46">
        <f>J56*各種係数!F54</f>
        <v>0</v>
      </c>
      <c r="M56" s="46">
        <v>0</v>
      </c>
      <c r="N56" s="46">
        <f>M56*各種係数!H54</f>
        <v>0</v>
      </c>
      <c r="O56" s="47">
        <f>M56*各種係数!I54</f>
        <v>0</v>
      </c>
      <c r="P56" s="40"/>
      <c r="Q56" s="40"/>
      <c r="R56" s="135">
        <f>Q$117*各種係数!J54</f>
        <v>0</v>
      </c>
      <c r="S56" s="46">
        <f>R56*各種係数!G54</f>
        <v>0</v>
      </c>
      <c r="T56" s="46">
        <f>R56*各種係数!F54</f>
        <v>0</v>
      </c>
      <c r="U56" s="46">
        <v>0</v>
      </c>
      <c r="V56" s="46">
        <f>U56*各種係数!H54</f>
        <v>0</v>
      </c>
      <c r="W56" s="46">
        <f>U56*各種係数!I54</f>
        <v>0</v>
      </c>
      <c r="X56" s="46">
        <f t="shared" si="0"/>
        <v>0</v>
      </c>
      <c r="Y56" s="46">
        <f t="shared" si="1"/>
        <v>0</v>
      </c>
      <c r="Z56" s="46">
        <f t="shared" si="2"/>
        <v>0</v>
      </c>
      <c r="AA56" s="46">
        <f>G56*各種係数!K54*各種係数!$N$16</f>
        <v>0</v>
      </c>
      <c r="AB56" s="46">
        <f>M56*各種係数!K54*各種係数!$N$16</f>
        <v>0</v>
      </c>
      <c r="AC56" s="46">
        <f>U56*各種係数!K54*各種係数!$N$16</f>
        <v>0</v>
      </c>
      <c r="AD56" s="46">
        <f t="shared" si="3"/>
        <v>0</v>
      </c>
      <c r="AE56" s="46">
        <f>G56*各種係数!L54*各種係数!$N$16</f>
        <v>0</v>
      </c>
      <c r="AF56" s="46">
        <f>M56*各種係数!L54*各種係数!$N$16</f>
        <v>0</v>
      </c>
      <c r="AG56" s="46">
        <f>U56*各種係数!L54*各種係数!$N$16</f>
        <v>0</v>
      </c>
      <c r="AH56" s="46">
        <f t="shared" si="4"/>
        <v>0</v>
      </c>
    </row>
    <row r="57" spans="2:34" x14ac:dyDescent="0.15">
      <c r="B57" s="155" t="s">
        <v>81</v>
      </c>
      <c r="C57" s="155" t="s">
        <v>304</v>
      </c>
      <c r="D57" s="155" t="s">
        <v>290</v>
      </c>
      <c r="E57" s="41" t="s">
        <v>973</v>
      </c>
      <c r="F57" s="324">
        <f>SUMIF(価格変換【予測】!$D$7:$D$64,E57,価格変換【予測】!$J$7:$J$64)</f>
        <v>0</v>
      </c>
      <c r="G57" s="324">
        <f>SUMIF(価格変換【予測】!$D$7:$D$64,E57,価格変換【予測】!$L$7:$L$64)</f>
        <v>0</v>
      </c>
      <c r="H57" s="325">
        <f>G57*各種係数!H55</f>
        <v>0</v>
      </c>
      <c r="I57" s="324">
        <f>G57*各種係数!I55</f>
        <v>0</v>
      </c>
      <c r="J57" s="135">
        <v>0</v>
      </c>
      <c r="K57" s="46">
        <f>J57*各種係数!G55</f>
        <v>0</v>
      </c>
      <c r="L57" s="46">
        <f>J57*各種係数!F55</f>
        <v>0</v>
      </c>
      <c r="M57" s="46">
        <v>0</v>
      </c>
      <c r="N57" s="46">
        <f>M57*各種係数!H55</f>
        <v>0</v>
      </c>
      <c r="O57" s="47">
        <f>M57*各種係数!I55</f>
        <v>0</v>
      </c>
      <c r="P57" s="40"/>
      <c r="Q57" s="40"/>
      <c r="R57" s="135">
        <f>Q$117*各種係数!J55</f>
        <v>0</v>
      </c>
      <c r="S57" s="46">
        <f>R57*各種係数!G55</f>
        <v>0</v>
      </c>
      <c r="T57" s="46">
        <f>R57*各種係数!F55</f>
        <v>0</v>
      </c>
      <c r="U57" s="46">
        <v>0</v>
      </c>
      <c r="V57" s="46">
        <f>U57*各種係数!H55</f>
        <v>0</v>
      </c>
      <c r="W57" s="46">
        <f>U57*各種係数!I55</f>
        <v>0</v>
      </c>
      <c r="X57" s="46">
        <f t="shared" si="0"/>
        <v>0</v>
      </c>
      <c r="Y57" s="46">
        <f t="shared" si="1"/>
        <v>0</v>
      </c>
      <c r="Z57" s="46">
        <f t="shared" si="2"/>
        <v>0</v>
      </c>
      <c r="AA57" s="46">
        <f>G57*各種係数!K55*各種係数!$N$16</f>
        <v>0</v>
      </c>
      <c r="AB57" s="46">
        <f>M57*各種係数!K55*各種係数!$N$16</f>
        <v>0</v>
      </c>
      <c r="AC57" s="46">
        <f>U57*各種係数!K55*各種係数!$N$16</f>
        <v>0</v>
      </c>
      <c r="AD57" s="46">
        <f t="shared" si="3"/>
        <v>0</v>
      </c>
      <c r="AE57" s="46">
        <f>G57*各種係数!L55*各種係数!$N$16</f>
        <v>0</v>
      </c>
      <c r="AF57" s="46">
        <f>M57*各種係数!L55*各種係数!$N$16</f>
        <v>0</v>
      </c>
      <c r="AG57" s="46">
        <f>U57*各種係数!L55*各種係数!$N$16</f>
        <v>0</v>
      </c>
      <c r="AH57" s="46">
        <f t="shared" si="4"/>
        <v>0</v>
      </c>
    </row>
    <row r="58" spans="2:34" x14ac:dyDescent="0.15">
      <c r="B58" s="155" t="s">
        <v>82</v>
      </c>
      <c r="C58" s="155" t="s">
        <v>305</v>
      </c>
      <c r="D58" s="155" t="s">
        <v>290</v>
      </c>
      <c r="E58" s="41" t="s">
        <v>974</v>
      </c>
      <c r="F58" s="324">
        <f>SUMIF(価格変換【予測】!$D$7:$D$64,E58,価格変換【予測】!$J$7:$J$64)</f>
        <v>0</v>
      </c>
      <c r="G58" s="324">
        <f>SUMIF(価格変換【予測】!$D$7:$D$64,E58,価格変換【予測】!$L$7:$L$64)</f>
        <v>0</v>
      </c>
      <c r="H58" s="325">
        <f>G58*各種係数!H56</f>
        <v>0</v>
      </c>
      <c r="I58" s="324">
        <f>G58*各種係数!I56</f>
        <v>0</v>
      </c>
      <c r="J58" s="135">
        <v>0</v>
      </c>
      <c r="K58" s="46">
        <f>J58*各種係数!G56</f>
        <v>0</v>
      </c>
      <c r="L58" s="46">
        <f>J58*各種係数!F56</f>
        <v>0</v>
      </c>
      <c r="M58" s="46">
        <v>0</v>
      </c>
      <c r="N58" s="46">
        <f>M58*各種係数!H56</f>
        <v>0</v>
      </c>
      <c r="O58" s="47">
        <f>M58*各種係数!I56</f>
        <v>0</v>
      </c>
      <c r="P58" s="40"/>
      <c r="Q58" s="40"/>
      <c r="R58" s="135">
        <f>Q$117*各種係数!J56</f>
        <v>0</v>
      </c>
      <c r="S58" s="46">
        <f>R58*各種係数!G56</f>
        <v>0</v>
      </c>
      <c r="T58" s="46">
        <f>R58*各種係数!F56</f>
        <v>0</v>
      </c>
      <c r="U58" s="46">
        <v>0</v>
      </c>
      <c r="V58" s="46">
        <f>U58*各種係数!H56</f>
        <v>0</v>
      </c>
      <c r="W58" s="46">
        <f>U58*各種係数!I56</f>
        <v>0</v>
      </c>
      <c r="X58" s="46">
        <f t="shared" si="0"/>
        <v>0</v>
      </c>
      <c r="Y58" s="46">
        <f t="shared" si="1"/>
        <v>0</v>
      </c>
      <c r="Z58" s="46">
        <f t="shared" si="2"/>
        <v>0</v>
      </c>
      <c r="AA58" s="46">
        <f>G58*各種係数!K56*各種係数!$N$16</f>
        <v>0</v>
      </c>
      <c r="AB58" s="46">
        <f>M58*各種係数!K56*各種係数!$N$16</f>
        <v>0</v>
      </c>
      <c r="AC58" s="46">
        <f>U58*各種係数!K56*各種係数!$N$16</f>
        <v>0</v>
      </c>
      <c r="AD58" s="46">
        <f t="shared" si="3"/>
        <v>0</v>
      </c>
      <c r="AE58" s="46">
        <f>G58*各種係数!L56*各種係数!$N$16</f>
        <v>0</v>
      </c>
      <c r="AF58" s="46">
        <f>M58*各種係数!L56*各種係数!$N$16</f>
        <v>0</v>
      </c>
      <c r="AG58" s="46">
        <f>U58*各種係数!L56*各種係数!$N$16</f>
        <v>0</v>
      </c>
      <c r="AH58" s="46">
        <f t="shared" si="4"/>
        <v>0</v>
      </c>
    </row>
    <row r="59" spans="2:34" x14ac:dyDescent="0.15">
      <c r="B59" s="163" t="s">
        <v>83</v>
      </c>
      <c r="C59" s="163" t="s">
        <v>305</v>
      </c>
      <c r="D59" s="163" t="s">
        <v>290</v>
      </c>
      <c r="E59" s="62" t="s">
        <v>975</v>
      </c>
      <c r="F59" s="326">
        <f>SUMIF(価格変換【予測】!$D$7:$D$64,E59,価格変換【予測】!$J$7:$J$64)</f>
        <v>0</v>
      </c>
      <c r="G59" s="326">
        <f>SUMIF(価格変換【予測】!$D$7:$D$64,E59,価格変換【予測】!$L$7:$L$64)</f>
        <v>0</v>
      </c>
      <c r="H59" s="327">
        <f>G59*各種係数!H57</f>
        <v>0</v>
      </c>
      <c r="I59" s="326">
        <f>G59*各種係数!I57</f>
        <v>0</v>
      </c>
      <c r="J59" s="330">
        <v>0</v>
      </c>
      <c r="K59" s="67">
        <f>J59*各種係数!G57</f>
        <v>0</v>
      </c>
      <c r="L59" s="67">
        <f>J59*各種係数!F57</f>
        <v>0</v>
      </c>
      <c r="M59" s="67">
        <v>0</v>
      </c>
      <c r="N59" s="67">
        <f>M59*各種係数!H57</f>
        <v>0</v>
      </c>
      <c r="O59" s="68">
        <f>M59*各種係数!I57</f>
        <v>0</v>
      </c>
      <c r="P59" s="40"/>
      <c r="Q59" s="40"/>
      <c r="R59" s="330">
        <f>Q$117*各種係数!J57</f>
        <v>0</v>
      </c>
      <c r="S59" s="67">
        <f>R59*各種係数!G57</f>
        <v>0</v>
      </c>
      <c r="T59" s="67">
        <f>R59*各種係数!F57</f>
        <v>0</v>
      </c>
      <c r="U59" s="67">
        <v>0</v>
      </c>
      <c r="V59" s="67">
        <f>U59*各種係数!H57</f>
        <v>0</v>
      </c>
      <c r="W59" s="67">
        <f>U59*各種係数!I57</f>
        <v>0</v>
      </c>
      <c r="X59" s="67">
        <f t="shared" si="0"/>
        <v>0</v>
      </c>
      <c r="Y59" s="67">
        <f t="shared" si="1"/>
        <v>0</v>
      </c>
      <c r="Z59" s="67">
        <f t="shared" si="2"/>
        <v>0</v>
      </c>
      <c r="AA59" s="67">
        <f>G59*各種係数!K57*各種係数!$N$16</f>
        <v>0</v>
      </c>
      <c r="AB59" s="67">
        <f>M59*各種係数!K57*各種係数!$N$16</f>
        <v>0</v>
      </c>
      <c r="AC59" s="67">
        <f>U59*各種係数!K57*各種係数!$N$16</f>
        <v>0</v>
      </c>
      <c r="AD59" s="67">
        <f t="shared" si="3"/>
        <v>0</v>
      </c>
      <c r="AE59" s="67">
        <f>G59*各種係数!L57*各種係数!$N$16</f>
        <v>0</v>
      </c>
      <c r="AF59" s="67">
        <f>M59*各種係数!L57*各種係数!$N$16</f>
        <v>0</v>
      </c>
      <c r="AG59" s="67">
        <f>U59*各種係数!L57*各種係数!$N$16</f>
        <v>0</v>
      </c>
      <c r="AH59" s="67">
        <f t="shared" si="4"/>
        <v>0</v>
      </c>
    </row>
    <row r="60" spans="2:34" x14ac:dyDescent="0.15">
      <c r="B60" s="155" t="s">
        <v>84</v>
      </c>
      <c r="C60" s="155" t="s">
        <v>305</v>
      </c>
      <c r="D60" s="155" t="s">
        <v>290</v>
      </c>
      <c r="E60" s="41" t="s">
        <v>976</v>
      </c>
      <c r="F60" s="324">
        <f>SUMIF(価格変換【予測】!$D$7:$D$64,E60,価格変換【予測】!$J$7:$J$64)</f>
        <v>0</v>
      </c>
      <c r="G60" s="324">
        <f>SUMIF(価格変換【予測】!$D$7:$D$64,E60,価格変換【予測】!$L$7:$L$64)</f>
        <v>0</v>
      </c>
      <c r="H60" s="325">
        <f>G60*各種係数!H58</f>
        <v>0</v>
      </c>
      <c r="I60" s="324">
        <f>G60*各種係数!I58</f>
        <v>0</v>
      </c>
      <c r="J60" s="328">
        <v>0</v>
      </c>
      <c r="K60" s="136">
        <f>J60*各種係数!G58</f>
        <v>0</v>
      </c>
      <c r="L60" s="136">
        <f>J60*各種係数!F58</f>
        <v>0</v>
      </c>
      <c r="M60" s="136">
        <v>0</v>
      </c>
      <c r="N60" s="136">
        <f>M60*各種係数!H58</f>
        <v>0</v>
      </c>
      <c r="O60" s="329">
        <f>M60*各種係数!I58</f>
        <v>0</v>
      </c>
      <c r="P60" s="40"/>
      <c r="Q60" s="40"/>
      <c r="R60" s="328">
        <f>Q$117*各種係数!J58</f>
        <v>0</v>
      </c>
      <c r="S60" s="136">
        <f>R60*各種係数!G58</f>
        <v>0</v>
      </c>
      <c r="T60" s="136">
        <f>R60*各種係数!F58</f>
        <v>0</v>
      </c>
      <c r="U60" s="136">
        <v>0</v>
      </c>
      <c r="V60" s="136">
        <f>U60*各種係数!H58</f>
        <v>0</v>
      </c>
      <c r="W60" s="136">
        <f>U60*各種係数!I58</f>
        <v>0</v>
      </c>
      <c r="X60" s="136">
        <f t="shared" si="0"/>
        <v>0</v>
      </c>
      <c r="Y60" s="136">
        <f t="shared" si="1"/>
        <v>0</v>
      </c>
      <c r="Z60" s="136">
        <f t="shared" si="2"/>
        <v>0</v>
      </c>
      <c r="AA60" s="136">
        <f>G60*各種係数!K58*各種係数!$N$16</f>
        <v>0</v>
      </c>
      <c r="AB60" s="136">
        <f>M60*各種係数!K58*各種係数!$N$16</f>
        <v>0</v>
      </c>
      <c r="AC60" s="136">
        <f>U60*各種係数!K58*各種係数!$N$16</f>
        <v>0</v>
      </c>
      <c r="AD60" s="136">
        <f t="shared" si="3"/>
        <v>0</v>
      </c>
      <c r="AE60" s="136">
        <f>G60*各種係数!L58*各種係数!$N$16</f>
        <v>0</v>
      </c>
      <c r="AF60" s="136">
        <f>M60*各種係数!L58*各種係数!$N$16</f>
        <v>0</v>
      </c>
      <c r="AG60" s="136">
        <f>U60*各種係数!L58*各種係数!$N$16</f>
        <v>0</v>
      </c>
      <c r="AH60" s="136">
        <f t="shared" si="4"/>
        <v>0</v>
      </c>
    </row>
    <row r="61" spans="2:34" x14ac:dyDescent="0.15">
      <c r="B61" s="155" t="s">
        <v>85</v>
      </c>
      <c r="C61" s="155" t="s">
        <v>305</v>
      </c>
      <c r="D61" s="155" t="s">
        <v>290</v>
      </c>
      <c r="E61" s="41" t="s">
        <v>977</v>
      </c>
      <c r="F61" s="324">
        <f>SUMIF(価格変換【予測】!$D$7:$D$64,E61,価格変換【予測】!$J$7:$J$64)</f>
        <v>0</v>
      </c>
      <c r="G61" s="324">
        <f>SUMIF(価格変換【予測】!$D$7:$D$64,E61,価格変換【予測】!$L$7:$L$64)</f>
        <v>0</v>
      </c>
      <c r="H61" s="325">
        <f>G61*各種係数!H59</f>
        <v>0</v>
      </c>
      <c r="I61" s="324">
        <f>G61*各種係数!I59</f>
        <v>0</v>
      </c>
      <c r="J61" s="135">
        <v>0</v>
      </c>
      <c r="K61" s="46">
        <f>J61*各種係数!G59</f>
        <v>0</v>
      </c>
      <c r="L61" s="46">
        <f>J61*各種係数!F59</f>
        <v>0</v>
      </c>
      <c r="M61" s="46">
        <v>0</v>
      </c>
      <c r="N61" s="46">
        <f>M61*各種係数!H59</f>
        <v>0</v>
      </c>
      <c r="O61" s="47">
        <f>M61*各種係数!I59</f>
        <v>0</v>
      </c>
      <c r="P61" s="40"/>
      <c r="Q61" s="40"/>
      <c r="R61" s="135">
        <f>Q$117*各種係数!J59</f>
        <v>0</v>
      </c>
      <c r="S61" s="46">
        <f>R61*各種係数!G59</f>
        <v>0</v>
      </c>
      <c r="T61" s="46">
        <f>R61*各種係数!F59</f>
        <v>0</v>
      </c>
      <c r="U61" s="46">
        <v>0</v>
      </c>
      <c r="V61" s="46">
        <f>U61*各種係数!H59</f>
        <v>0</v>
      </c>
      <c r="W61" s="46">
        <f>U61*各種係数!I59</f>
        <v>0</v>
      </c>
      <c r="X61" s="46">
        <f t="shared" si="0"/>
        <v>0</v>
      </c>
      <c r="Y61" s="46">
        <f t="shared" si="1"/>
        <v>0</v>
      </c>
      <c r="Z61" s="46">
        <f t="shared" si="2"/>
        <v>0</v>
      </c>
      <c r="AA61" s="46">
        <f>G61*各種係数!K59*各種係数!$N$16</f>
        <v>0</v>
      </c>
      <c r="AB61" s="46">
        <f>M61*各種係数!K59*各種係数!$N$16</f>
        <v>0</v>
      </c>
      <c r="AC61" s="46">
        <f>U61*各種係数!K59*各種係数!$N$16</f>
        <v>0</v>
      </c>
      <c r="AD61" s="46">
        <f t="shared" si="3"/>
        <v>0</v>
      </c>
      <c r="AE61" s="46">
        <f>G61*各種係数!L59*各種係数!$N$16</f>
        <v>0</v>
      </c>
      <c r="AF61" s="46">
        <f>M61*各種係数!L59*各種係数!$N$16</f>
        <v>0</v>
      </c>
      <c r="AG61" s="46">
        <f>U61*各種係数!L59*各種係数!$N$16</f>
        <v>0</v>
      </c>
      <c r="AH61" s="46">
        <f t="shared" si="4"/>
        <v>0</v>
      </c>
    </row>
    <row r="62" spans="2:34" x14ac:dyDescent="0.15">
      <c r="B62" s="155" t="s">
        <v>86</v>
      </c>
      <c r="C62" s="155" t="s">
        <v>306</v>
      </c>
      <c r="D62" s="155" t="s">
        <v>290</v>
      </c>
      <c r="E62" s="41" t="s">
        <v>951</v>
      </c>
      <c r="F62" s="324">
        <f>SUMIF(価格変換【予測】!$D$7:$D$64,E62,価格変換【予測】!$J$7:$J$64)</f>
        <v>0</v>
      </c>
      <c r="G62" s="324">
        <f>SUMIF(価格変換【予測】!$D$7:$D$64,E62,価格変換【予測】!$L$7:$L$64)</f>
        <v>0</v>
      </c>
      <c r="H62" s="325">
        <f>G62*各種係数!H60</f>
        <v>0</v>
      </c>
      <c r="I62" s="324">
        <f>G62*各種係数!I60</f>
        <v>0</v>
      </c>
      <c r="J62" s="135">
        <v>0</v>
      </c>
      <c r="K62" s="46">
        <f>J62*各種係数!G60</f>
        <v>0</v>
      </c>
      <c r="L62" s="46">
        <f>J62*各種係数!F60</f>
        <v>0</v>
      </c>
      <c r="M62" s="46">
        <v>0</v>
      </c>
      <c r="N62" s="46">
        <f>M62*各種係数!H60</f>
        <v>0</v>
      </c>
      <c r="O62" s="47">
        <f>M62*各種係数!I60</f>
        <v>0</v>
      </c>
      <c r="P62" s="40"/>
      <c r="Q62" s="40"/>
      <c r="R62" s="135">
        <f>Q$117*各種係数!J60</f>
        <v>0</v>
      </c>
      <c r="S62" s="46">
        <f>R62*各種係数!G60</f>
        <v>0</v>
      </c>
      <c r="T62" s="46">
        <f>R62*各種係数!F60</f>
        <v>0</v>
      </c>
      <c r="U62" s="46">
        <v>0</v>
      </c>
      <c r="V62" s="46">
        <f>U62*各種係数!H60</f>
        <v>0</v>
      </c>
      <c r="W62" s="46">
        <f>U62*各種係数!I60</f>
        <v>0</v>
      </c>
      <c r="X62" s="46">
        <f t="shared" si="0"/>
        <v>0</v>
      </c>
      <c r="Y62" s="46">
        <f t="shared" si="1"/>
        <v>0</v>
      </c>
      <c r="Z62" s="46">
        <f t="shared" si="2"/>
        <v>0</v>
      </c>
      <c r="AA62" s="46">
        <f>G62*各種係数!K60*各種係数!$N$16</f>
        <v>0</v>
      </c>
      <c r="AB62" s="46">
        <f>M62*各種係数!K60*各種係数!$N$16</f>
        <v>0</v>
      </c>
      <c r="AC62" s="46">
        <f>U62*各種係数!K60*各種係数!$N$16</f>
        <v>0</v>
      </c>
      <c r="AD62" s="46">
        <f t="shared" si="3"/>
        <v>0</v>
      </c>
      <c r="AE62" s="46">
        <f>G62*各種係数!L60*各種係数!$N$16</f>
        <v>0</v>
      </c>
      <c r="AF62" s="46">
        <f>M62*各種係数!L60*各種係数!$N$16</f>
        <v>0</v>
      </c>
      <c r="AG62" s="46">
        <f>U62*各種係数!L60*各種係数!$N$16</f>
        <v>0</v>
      </c>
      <c r="AH62" s="46">
        <f t="shared" si="4"/>
        <v>0</v>
      </c>
    </row>
    <row r="63" spans="2:34" x14ac:dyDescent="0.15">
      <c r="B63" s="155" t="s">
        <v>87</v>
      </c>
      <c r="C63" s="155" t="s">
        <v>306</v>
      </c>
      <c r="D63" s="155" t="s">
        <v>290</v>
      </c>
      <c r="E63" s="41" t="s">
        <v>978</v>
      </c>
      <c r="F63" s="324">
        <f>SUMIF(価格変換【予測】!$D$7:$D$64,E63,価格変換【予測】!$J$7:$J$64)</f>
        <v>0</v>
      </c>
      <c r="G63" s="324">
        <f>SUMIF(価格変換【予測】!$D$7:$D$64,E63,価格変換【予測】!$L$7:$L$64)</f>
        <v>0</v>
      </c>
      <c r="H63" s="325">
        <f>G63*各種係数!H61</f>
        <v>0</v>
      </c>
      <c r="I63" s="324">
        <f>G63*各種係数!I61</f>
        <v>0</v>
      </c>
      <c r="J63" s="135">
        <v>0</v>
      </c>
      <c r="K63" s="46">
        <f>J63*各種係数!G61</f>
        <v>0</v>
      </c>
      <c r="L63" s="46">
        <f>J63*各種係数!F61</f>
        <v>0</v>
      </c>
      <c r="M63" s="46">
        <v>0</v>
      </c>
      <c r="N63" s="46">
        <f>M63*各種係数!H61</f>
        <v>0</v>
      </c>
      <c r="O63" s="47">
        <f>M63*各種係数!I61</f>
        <v>0</v>
      </c>
      <c r="P63" s="40"/>
      <c r="Q63" s="40"/>
      <c r="R63" s="135">
        <f>Q$117*各種係数!J61</f>
        <v>0</v>
      </c>
      <c r="S63" s="46">
        <f>R63*各種係数!G61</f>
        <v>0</v>
      </c>
      <c r="T63" s="46">
        <f>R63*各種係数!F61</f>
        <v>0</v>
      </c>
      <c r="U63" s="46">
        <v>0</v>
      </c>
      <c r="V63" s="46">
        <f>U63*各種係数!H61</f>
        <v>0</v>
      </c>
      <c r="W63" s="46">
        <f>U63*各種係数!I61</f>
        <v>0</v>
      </c>
      <c r="X63" s="46">
        <f t="shared" si="0"/>
        <v>0</v>
      </c>
      <c r="Y63" s="46">
        <f t="shared" si="1"/>
        <v>0</v>
      </c>
      <c r="Z63" s="46">
        <f t="shared" si="2"/>
        <v>0</v>
      </c>
      <c r="AA63" s="46">
        <f>G63*各種係数!K61*各種係数!$N$16</f>
        <v>0</v>
      </c>
      <c r="AB63" s="46">
        <f>M63*各種係数!K61*各種係数!$N$16</f>
        <v>0</v>
      </c>
      <c r="AC63" s="46">
        <f>U63*各種係数!K61*各種係数!$N$16</f>
        <v>0</v>
      </c>
      <c r="AD63" s="46">
        <f t="shared" si="3"/>
        <v>0</v>
      </c>
      <c r="AE63" s="46">
        <f>G63*各種係数!L61*各種係数!$N$16</f>
        <v>0</v>
      </c>
      <c r="AF63" s="46">
        <f>M63*各種係数!L61*各種係数!$N$16</f>
        <v>0</v>
      </c>
      <c r="AG63" s="46">
        <f>U63*各種係数!L61*各種係数!$N$16</f>
        <v>0</v>
      </c>
      <c r="AH63" s="46">
        <f t="shared" si="4"/>
        <v>0</v>
      </c>
    </row>
    <row r="64" spans="2:34" x14ac:dyDescent="0.15">
      <c r="B64" s="155" t="s">
        <v>88</v>
      </c>
      <c r="C64" s="155" t="s">
        <v>307</v>
      </c>
      <c r="D64" s="155" t="s">
        <v>290</v>
      </c>
      <c r="E64" s="41" t="s">
        <v>979</v>
      </c>
      <c r="F64" s="326">
        <f>SUMIF(価格変換【予測】!$D$7:$D$64,E64,価格変換【予測】!$J$7:$J$64)</f>
        <v>0</v>
      </c>
      <c r="G64" s="326">
        <f>SUMIF(価格変換【予測】!$D$7:$D$64,E64,価格変換【予測】!$L$7:$L$64)</f>
        <v>0</v>
      </c>
      <c r="H64" s="327">
        <f>G64*各種係数!H62</f>
        <v>0</v>
      </c>
      <c r="I64" s="326">
        <f>G64*各種係数!I62</f>
        <v>0</v>
      </c>
      <c r="J64" s="330">
        <v>0</v>
      </c>
      <c r="K64" s="67">
        <f>J64*各種係数!G62</f>
        <v>0</v>
      </c>
      <c r="L64" s="67">
        <f>J64*各種係数!F62</f>
        <v>0</v>
      </c>
      <c r="M64" s="67">
        <v>0</v>
      </c>
      <c r="N64" s="67">
        <f>M64*各種係数!H62</f>
        <v>0</v>
      </c>
      <c r="O64" s="68">
        <f>M64*各種係数!I62</f>
        <v>0</v>
      </c>
      <c r="P64" s="40"/>
      <c r="Q64" s="40"/>
      <c r="R64" s="330">
        <f>Q$117*各種係数!J62</f>
        <v>0</v>
      </c>
      <c r="S64" s="67">
        <f>R64*各種係数!G62</f>
        <v>0</v>
      </c>
      <c r="T64" s="67">
        <f>R64*各種係数!F62</f>
        <v>0</v>
      </c>
      <c r="U64" s="67">
        <v>0</v>
      </c>
      <c r="V64" s="67">
        <f>U64*各種係数!H62</f>
        <v>0</v>
      </c>
      <c r="W64" s="67">
        <f>U64*各種係数!I62</f>
        <v>0</v>
      </c>
      <c r="X64" s="67">
        <f t="shared" si="0"/>
        <v>0</v>
      </c>
      <c r="Y64" s="67">
        <f t="shared" si="1"/>
        <v>0</v>
      </c>
      <c r="Z64" s="67">
        <f t="shared" si="2"/>
        <v>0</v>
      </c>
      <c r="AA64" s="67">
        <f>G64*各種係数!K62*各種係数!$N$16</f>
        <v>0</v>
      </c>
      <c r="AB64" s="67">
        <f>M64*各種係数!K62*各種係数!$N$16</f>
        <v>0</v>
      </c>
      <c r="AC64" s="67">
        <f>U64*各種係数!K62*各種係数!$N$16</f>
        <v>0</v>
      </c>
      <c r="AD64" s="67">
        <f t="shared" si="3"/>
        <v>0</v>
      </c>
      <c r="AE64" s="67">
        <f>G64*各種係数!L62*各種係数!$N$16</f>
        <v>0</v>
      </c>
      <c r="AF64" s="67">
        <f>M64*各種係数!L62*各種係数!$N$16</f>
        <v>0</v>
      </c>
      <c r="AG64" s="67">
        <f>U64*各種係数!L62*各種係数!$N$16</f>
        <v>0</v>
      </c>
      <c r="AH64" s="67">
        <f t="shared" si="4"/>
        <v>0</v>
      </c>
    </row>
    <row r="65" spans="2:34" x14ac:dyDescent="0.15">
      <c r="B65" s="162" t="s">
        <v>89</v>
      </c>
      <c r="C65" s="162" t="s">
        <v>307</v>
      </c>
      <c r="D65" s="162" t="s">
        <v>290</v>
      </c>
      <c r="E65" s="116" t="s">
        <v>980</v>
      </c>
      <c r="F65" s="324">
        <f>SUMIF(価格変換【予測】!$D$7:$D$64,E65,価格変換【予測】!$J$7:$J$64)</f>
        <v>0</v>
      </c>
      <c r="G65" s="324">
        <f>SUMIF(価格変換【予測】!$D$7:$D$64,E65,価格変換【予測】!$L$7:$L$64)</f>
        <v>0</v>
      </c>
      <c r="H65" s="325">
        <f>G65*各種係数!H63</f>
        <v>0</v>
      </c>
      <c r="I65" s="324">
        <f>G65*各種係数!I63</f>
        <v>0</v>
      </c>
      <c r="J65" s="328">
        <v>0</v>
      </c>
      <c r="K65" s="136">
        <f>J65*各種係数!G63</f>
        <v>0</v>
      </c>
      <c r="L65" s="136">
        <f>J65*各種係数!F63</f>
        <v>0</v>
      </c>
      <c r="M65" s="136">
        <v>0</v>
      </c>
      <c r="N65" s="136">
        <f>M65*各種係数!H63</f>
        <v>0</v>
      </c>
      <c r="O65" s="329">
        <f>M65*各種係数!I63</f>
        <v>0</v>
      </c>
      <c r="P65" s="40"/>
      <c r="Q65" s="40"/>
      <c r="R65" s="328">
        <f>Q$117*各種係数!J63</f>
        <v>0</v>
      </c>
      <c r="S65" s="136">
        <f>R65*各種係数!G63</f>
        <v>0</v>
      </c>
      <c r="T65" s="136">
        <f>R65*各種係数!F63</f>
        <v>0</v>
      </c>
      <c r="U65" s="136">
        <v>0</v>
      </c>
      <c r="V65" s="136">
        <f>U65*各種係数!H63</f>
        <v>0</v>
      </c>
      <c r="W65" s="136">
        <f>U65*各種係数!I63</f>
        <v>0</v>
      </c>
      <c r="X65" s="136">
        <f t="shared" si="0"/>
        <v>0</v>
      </c>
      <c r="Y65" s="136">
        <f t="shared" si="1"/>
        <v>0</v>
      </c>
      <c r="Z65" s="136">
        <f t="shared" si="2"/>
        <v>0</v>
      </c>
      <c r="AA65" s="136">
        <f>G65*各種係数!K63*各種係数!$N$16</f>
        <v>0</v>
      </c>
      <c r="AB65" s="136">
        <f>M65*各種係数!K63*各種係数!$N$16</f>
        <v>0</v>
      </c>
      <c r="AC65" s="136">
        <f>U65*各種係数!K63*各種係数!$N$16</f>
        <v>0</v>
      </c>
      <c r="AD65" s="136">
        <f t="shared" si="3"/>
        <v>0</v>
      </c>
      <c r="AE65" s="136">
        <f>G65*各種係数!L63*各種係数!$N$16</f>
        <v>0</v>
      </c>
      <c r="AF65" s="136">
        <f>M65*各種係数!L63*各種係数!$N$16</f>
        <v>0</v>
      </c>
      <c r="AG65" s="136">
        <f>U65*各種係数!L63*各種係数!$N$16</f>
        <v>0</v>
      </c>
      <c r="AH65" s="136">
        <f t="shared" si="4"/>
        <v>0</v>
      </c>
    </row>
    <row r="66" spans="2:34" x14ac:dyDescent="0.15">
      <c r="B66" s="155" t="s">
        <v>90</v>
      </c>
      <c r="C66" s="155" t="s">
        <v>307</v>
      </c>
      <c r="D66" s="155" t="s">
        <v>290</v>
      </c>
      <c r="E66" s="41" t="s">
        <v>209</v>
      </c>
      <c r="F66" s="324">
        <f>SUMIF(価格変換【予測】!$D$7:$D$64,E66,価格変換【予測】!$J$7:$J$64)</f>
        <v>0</v>
      </c>
      <c r="G66" s="324">
        <f>SUMIF(価格変換【予測】!$D$7:$D$64,E66,価格変換【予測】!$L$7:$L$64)</f>
        <v>0</v>
      </c>
      <c r="H66" s="325">
        <f>G66*各種係数!H64</f>
        <v>0</v>
      </c>
      <c r="I66" s="324">
        <f>G66*各種係数!I64</f>
        <v>0</v>
      </c>
      <c r="J66" s="135">
        <v>0</v>
      </c>
      <c r="K66" s="46">
        <f>J66*各種係数!G64</f>
        <v>0</v>
      </c>
      <c r="L66" s="46">
        <f>J66*各種係数!F64</f>
        <v>0</v>
      </c>
      <c r="M66" s="46">
        <v>0</v>
      </c>
      <c r="N66" s="46">
        <f>M66*各種係数!H64</f>
        <v>0</v>
      </c>
      <c r="O66" s="47">
        <f>M66*各種係数!I64</f>
        <v>0</v>
      </c>
      <c r="P66" s="40"/>
      <c r="Q66" s="40"/>
      <c r="R66" s="135">
        <f>Q$117*各種係数!J64</f>
        <v>0</v>
      </c>
      <c r="S66" s="46">
        <f>R66*各種係数!G64</f>
        <v>0</v>
      </c>
      <c r="T66" s="46">
        <f>R66*各種係数!F64</f>
        <v>0</v>
      </c>
      <c r="U66" s="46">
        <v>0</v>
      </c>
      <c r="V66" s="46">
        <f>U66*各種係数!H64</f>
        <v>0</v>
      </c>
      <c r="W66" s="46">
        <f>U66*各種係数!I64</f>
        <v>0</v>
      </c>
      <c r="X66" s="46">
        <f t="shared" si="0"/>
        <v>0</v>
      </c>
      <c r="Y66" s="46">
        <f t="shared" si="1"/>
        <v>0</v>
      </c>
      <c r="Z66" s="46">
        <f t="shared" si="2"/>
        <v>0</v>
      </c>
      <c r="AA66" s="46">
        <f>G66*各種係数!K64*各種係数!$N$16</f>
        <v>0</v>
      </c>
      <c r="AB66" s="46">
        <f>M66*各種係数!K64*各種係数!$N$16</f>
        <v>0</v>
      </c>
      <c r="AC66" s="46">
        <f>U66*各種係数!K64*各種係数!$N$16</f>
        <v>0</v>
      </c>
      <c r="AD66" s="46">
        <f t="shared" si="3"/>
        <v>0</v>
      </c>
      <c r="AE66" s="46">
        <f>G66*各種係数!L64*各種係数!$N$16</f>
        <v>0</v>
      </c>
      <c r="AF66" s="46">
        <f>M66*各種係数!L64*各種係数!$N$16</f>
        <v>0</v>
      </c>
      <c r="AG66" s="46">
        <f>U66*各種係数!L64*各種係数!$N$16</f>
        <v>0</v>
      </c>
      <c r="AH66" s="46">
        <f t="shared" si="4"/>
        <v>0</v>
      </c>
    </row>
    <row r="67" spans="2:34" x14ac:dyDescent="0.15">
      <c r="B67" s="155" t="s">
        <v>91</v>
      </c>
      <c r="C67" s="155" t="s">
        <v>307</v>
      </c>
      <c r="D67" s="155" t="s">
        <v>290</v>
      </c>
      <c r="E67" s="41" t="s">
        <v>173</v>
      </c>
      <c r="F67" s="324">
        <f>SUMIF(価格変換【予測】!$D$7:$D$64,E67,価格変換【予測】!$J$7:$J$64)</f>
        <v>0</v>
      </c>
      <c r="G67" s="324">
        <f>SUMIF(価格変換【予測】!$D$7:$D$64,E67,価格変換【予測】!$L$7:$L$64)</f>
        <v>0</v>
      </c>
      <c r="H67" s="325">
        <f>G67*各種係数!H65</f>
        <v>0</v>
      </c>
      <c r="I67" s="324">
        <f>G67*各種係数!I65</f>
        <v>0</v>
      </c>
      <c r="J67" s="135">
        <v>0</v>
      </c>
      <c r="K67" s="46">
        <f>J67*各種係数!G65</f>
        <v>0</v>
      </c>
      <c r="L67" s="46">
        <f>J67*各種係数!F65</f>
        <v>0</v>
      </c>
      <c r="M67" s="46">
        <v>0</v>
      </c>
      <c r="N67" s="46">
        <f>M67*各種係数!H65</f>
        <v>0</v>
      </c>
      <c r="O67" s="47">
        <f>M67*各種係数!I65</f>
        <v>0</v>
      </c>
      <c r="P67" s="40"/>
      <c r="Q67" s="40"/>
      <c r="R67" s="135">
        <f>Q$117*各種係数!J65</f>
        <v>0</v>
      </c>
      <c r="S67" s="46">
        <f>R67*各種係数!G65</f>
        <v>0</v>
      </c>
      <c r="T67" s="46">
        <f>R67*各種係数!F65</f>
        <v>0</v>
      </c>
      <c r="U67" s="46">
        <v>0</v>
      </c>
      <c r="V67" s="46">
        <f>U67*各種係数!H65</f>
        <v>0</v>
      </c>
      <c r="W67" s="46">
        <f>U67*各種係数!I65</f>
        <v>0</v>
      </c>
      <c r="X67" s="46">
        <f t="shared" si="0"/>
        <v>0</v>
      </c>
      <c r="Y67" s="46">
        <f t="shared" si="1"/>
        <v>0</v>
      </c>
      <c r="Z67" s="46">
        <f t="shared" si="2"/>
        <v>0</v>
      </c>
      <c r="AA67" s="46">
        <f>G67*各種係数!K65*各種係数!$N$16</f>
        <v>0</v>
      </c>
      <c r="AB67" s="46">
        <f>M67*各種係数!K65*各種係数!$N$16</f>
        <v>0</v>
      </c>
      <c r="AC67" s="46">
        <f>U67*各種係数!K65*各種係数!$N$16</f>
        <v>0</v>
      </c>
      <c r="AD67" s="46">
        <f t="shared" si="3"/>
        <v>0</v>
      </c>
      <c r="AE67" s="46">
        <f>G67*各種係数!L65*各種係数!$N$16</f>
        <v>0</v>
      </c>
      <c r="AF67" s="46">
        <f>M67*各種係数!L65*各種係数!$N$16</f>
        <v>0</v>
      </c>
      <c r="AG67" s="46">
        <f>U67*各種係数!L65*各種係数!$N$16</f>
        <v>0</v>
      </c>
      <c r="AH67" s="46">
        <f t="shared" si="4"/>
        <v>0</v>
      </c>
    </row>
    <row r="68" spans="2:34" x14ac:dyDescent="0.15">
      <c r="B68" s="155" t="s">
        <v>92</v>
      </c>
      <c r="C68" s="155" t="s">
        <v>307</v>
      </c>
      <c r="D68" s="155" t="s">
        <v>290</v>
      </c>
      <c r="E68" s="41" t="s">
        <v>174</v>
      </c>
      <c r="F68" s="324">
        <f>SUMIF(価格変換【予測】!$D$7:$D$64,E68,価格変換【予測】!$J$7:$J$64)</f>
        <v>0</v>
      </c>
      <c r="G68" s="324">
        <f>SUMIF(価格変換【予測】!$D$7:$D$64,E68,価格変換【予測】!$L$7:$L$64)</f>
        <v>0</v>
      </c>
      <c r="H68" s="325">
        <f>G68*各種係数!H66</f>
        <v>0</v>
      </c>
      <c r="I68" s="324">
        <f>G68*各種係数!I66</f>
        <v>0</v>
      </c>
      <c r="J68" s="135">
        <v>0</v>
      </c>
      <c r="K68" s="46">
        <f>J68*各種係数!G66</f>
        <v>0</v>
      </c>
      <c r="L68" s="46">
        <f>J68*各種係数!F66</f>
        <v>0</v>
      </c>
      <c r="M68" s="46">
        <v>0</v>
      </c>
      <c r="N68" s="46">
        <f>M68*各種係数!H66</f>
        <v>0</v>
      </c>
      <c r="O68" s="47">
        <f>M68*各種係数!I66</f>
        <v>0</v>
      </c>
      <c r="P68" s="40"/>
      <c r="Q68" s="40"/>
      <c r="R68" s="135">
        <f>Q$117*各種係数!J66</f>
        <v>0</v>
      </c>
      <c r="S68" s="46">
        <f>R68*各種係数!G66</f>
        <v>0</v>
      </c>
      <c r="T68" s="46">
        <f>R68*各種係数!F66</f>
        <v>0</v>
      </c>
      <c r="U68" s="46">
        <v>0</v>
      </c>
      <c r="V68" s="46">
        <f>U68*各種係数!H66</f>
        <v>0</v>
      </c>
      <c r="W68" s="46">
        <f>U68*各種係数!I66</f>
        <v>0</v>
      </c>
      <c r="X68" s="46">
        <f t="shared" si="0"/>
        <v>0</v>
      </c>
      <c r="Y68" s="46">
        <f t="shared" si="1"/>
        <v>0</v>
      </c>
      <c r="Z68" s="46">
        <f t="shared" si="2"/>
        <v>0</v>
      </c>
      <c r="AA68" s="46">
        <f>G68*各種係数!K66*各種係数!$N$16</f>
        <v>0</v>
      </c>
      <c r="AB68" s="46">
        <f>M68*各種係数!K66*各種係数!$N$16</f>
        <v>0</v>
      </c>
      <c r="AC68" s="46">
        <f>U68*各種係数!K66*各種係数!$N$16</f>
        <v>0</v>
      </c>
      <c r="AD68" s="46">
        <f t="shared" si="3"/>
        <v>0</v>
      </c>
      <c r="AE68" s="46">
        <f>G68*各種係数!L66*各種係数!$N$16</f>
        <v>0</v>
      </c>
      <c r="AF68" s="46">
        <f>M68*各種係数!L66*各種係数!$N$16</f>
        <v>0</v>
      </c>
      <c r="AG68" s="46">
        <f>U68*各種係数!L66*各種係数!$N$16</f>
        <v>0</v>
      </c>
      <c r="AH68" s="46">
        <f t="shared" si="4"/>
        <v>0</v>
      </c>
    </row>
    <row r="69" spans="2:34" x14ac:dyDescent="0.15">
      <c r="B69" s="163" t="s">
        <v>93</v>
      </c>
      <c r="C69" s="163" t="s">
        <v>293</v>
      </c>
      <c r="D69" s="163" t="s">
        <v>290</v>
      </c>
      <c r="E69" s="62" t="s">
        <v>175</v>
      </c>
      <c r="F69" s="326">
        <f>SUMIF(価格変換【予測】!$D$7:$D$64,E69,価格変換【予測】!$J$7:$J$64)</f>
        <v>0</v>
      </c>
      <c r="G69" s="326">
        <f>SUMIF(価格変換【予測】!$D$7:$D$64,E69,価格変換【予測】!$L$7:$L$64)</f>
        <v>0</v>
      </c>
      <c r="H69" s="327">
        <f>G69*各種係数!H67</f>
        <v>0</v>
      </c>
      <c r="I69" s="326">
        <f>G69*各種係数!I67</f>
        <v>0</v>
      </c>
      <c r="J69" s="330">
        <v>0</v>
      </c>
      <c r="K69" s="67">
        <f>J69*各種係数!G67</f>
        <v>0</v>
      </c>
      <c r="L69" s="67">
        <f>J69*各種係数!F67</f>
        <v>0</v>
      </c>
      <c r="M69" s="67">
        <v>0</v>
      </c>
      <c r="N69" s="67">
        <f>M69*各種係数!H67</f>
        <v>0</v>
      </c>
      <c r="O69" s="68">
        <f>M69*各種係数!I67</f>
        <v>0</v>
      </c>
      <c r="P69" s="40"/>
      <c r="Q69" s="40"/>
      <c r="R69" s="330">
        <f>Q$117*各種係数!J67</f>
        <v>0</v>
      </c>
      <c r="S69" s="67">
        <f>R69*各種係数!G67</f>
        <v>0</v>
      </c>
      <c r="T69" s="67">
        <f>R69*各種係数!F67</f>
        <v>0</v>
      </c>
      <c r="U69" s="67">
        <v>0</v>
      </c>
      <c r="V69" s="67">
        <f>U69*各種係数!H67</f>
        <v>0</v>
      </c>
      <c r="W69" s="67">
        <f>U69*各種係数!I67</f>
        <v>0</v>
      </c>
      <c r="X69" s="67">
        <f t="shared" si="0"/>
        <v>0</v>
      </c>
      <c r="Y69" s="67">
        <f t="shared" si="1"/>
        <v>0</v>
      </c>
      <c r="Z69" s="67">
        <f t="shared" si="2"/>
        <v>0</v>
      </c>
      <c r="AA69" s="67">
        <f>G69*各種係数!K67*各種係数!$N$16</f>
        <v>0</v>
      </c>
      <c r="AB69" s="67">
        <f>M69*各種係数!K67*各種係数!$N$16</f>
        <v>0</v>
      </c>
      <c r="AC69" s="67">
        <f>U69*各種係数!K67*各種係数!$N$16</f>
        <v>0</v>
      </c>
      <c r="AD69" s="67">
        <f t="shared" si="3"/>
        <v>0</v>
      </c>
      <c r="AE69" s="67">
        <f>G69*各種係数!L67*各種係数!$N$16</f>
        <v>0</v>
      </c>
      <c r="AF69" s="67">
        <f>M69*各種係数!L67*各種係数!$N$16</f>
        <v>0</v>
      </c>
      <c r="AG69" s="67">
        <f>U69*各種係数!L67*各種係数!$N$16</f>
        <v>0</v>
      </c>
      <c r="AH69" s="67">
        <f t="shared" si="4"/>
        <v>0</v>
      </c>
    </row>
    <row r="70" spans="2:34" x14ac:dyDescent="0.15">
      <c r="B70" s="155" t="s">
        <v>94</v>
      </c>
      <c r="C70" s="155" t="s">
        <v>293</v>
      </c>
      <c r="D70" s="155" t="s">
        <v>290</v>
      </c>
      <c r="E70" s="41" t="s">
        <v>981</v>
      </c>
      <c r="F70" s="324">
        <f>SUMIF(価格変換【予測】!$D$7:$D$64,E70,価格変換【予測】!$J$7:$J$64)</f>
        <v>0</v>
      </c>
      <c r="G70" s="324">
        <f>SUMIF(価格変換【予測】!$D$7:$D$64,E70,価格変換【予測】!$L$7:$L$64)</f>
        <v>0</v>
      </c>
      <c r="H70" s="325">
        <f>G70*各種係数!H68</f>
        <v>0</v>
      </c>
      <c r="I70" s="324">
        <f>G70*各種係数!I68</f>
        <v>0</v>
      </c>
      <c r="J70" s="328">
        <v>0</v>
      </c>
      <c r="K70" s="136">
        <f>J70*各種係数!G68</f>
        <v>0</v>
      </c>
      <c r="L70" s="136">
        <f>J70*各種係数!F68</f>
        <v>0</v>
      </c>
      <c r="M70" s="136">
        <v>0</v>
      </c>
      <c r="N70" s="136">
        <f>M70*各種係数!H68</f>
        <v>0</v>
      </c>
      <c r="O70" s="329">
        <f>M70*各種係数!I68</f>
        <v>0</v>
      </c>
      <c r="P70" s="40"/>
      <c r="Q70" s="40"/>
      <c r="R70" s="328">
        <f>Q$117*各種係数!J68</f>
        <v>0</v>
      </c>
      <c r="S70" s="136">
        <f>R70*各種係数!G68</f>
        <v>0</v>
      </c>
      <c r="T70" s="136">
        <f>R70*各種係数!F68</f>
        <v>0</v>
      </c>
      <c r="U70" s="136">
        <v>0</v>
      </c>
      <c r="V70" s="136">
        <f>U70*各種係数!H68</f>
        <v>0</v>
      </c>
      <c r="W70" s="136">
        <f>U70*各種係数!I68</f>
        <v>0</v>
      </c>
      <c r="X70" s="136">
        <f t="shared" si="0"/>
        <v>0</v>
      </c>
      <c r="Y70" s="136">
        <f t="shared" si="1"/>
        <v>0</v>
      </c>
      <c r="Z70" s="136">
        <f t="shared" si="2"/>
        <v>0</v>
      </c>
      <c r="AA70" s="136">
        <f>G70*各種係数!K68*各種係数!$N$16</f>
        <v>0</v>
      </c>
      <c r="AB70" s="136">
        <f>M70*各種係数!K68*各種係数!$N$16</f>
        <v>0</v>
      </c>
      <c r="AC70" s="136">
        <f>U70*各種係数!K68*各種係数!$N$16</f>
        <v>0</v>
      </c>
      <c r="AD70" s="136">
        <f t="shared" si="3"/>
        <v>0</v>
      </c>
      <c r="AE70" s="136">
        <f>G70*各種係数!L68*各種係数!$N$16</f>
        <v>0</v>
      </c>
      <c r="AF70" s="136">
        <f>M70*各種係数!L68*各種係数!$N$16</f>
        <v>0</v>
      </c>
      <c r="AG70" s="136">
        <f>U70*各種係数!L68*各種係数!$N$16</f>
        <v>0</v>
      </c>
      <c r="AH70" s="136">
        <f t="shared" si="4"/>
        <v>0</v>
      </c>
    </row>
    <row r="71" spans="2:34" x14ac:dyDescent="0.15">
      <c r="B71" s="155" t="s">
        <v>95</v>
      </c>
      <c r="C71" s="155" t="s">
        <v>308</v>
      </c>
      <c r="D71" s="155" t="s">
        <v>291</v>
      </c>
      <c r="E71" s="41" t="s">
        <v>210</v>
      </c>
      <c r="F71" s="324">
        <f>SUMIF(価格変換【予測】!$D$7:$D$64,E71,価格変換【予測】!$J$7:$J$64)</f>
        <v>0</v>
      </c>
      <c r="G71" s="324">
        <f>SUMIF(価格変換【予測】!$D$7:$D$64,E71,価格変換【予測】!$L$7:$L$64)</f>
        <v>0</v>
      </c>
      <c r="H71" s="325">
        <f>G71*各種係数!H69</f>
        <v>0</v>
      </c>
      <c r="I71" s="324">
        <f>G71*各種係数!I69</f>
        <v>0</v>
      </c>
      <c r="J71" s="135">
        <v>0</v>
      </c>
      <c r="K71" s="46">
        <f>J71*各種係数!G69</f>
        <v>0</v>
      </c>
      <c r="L71" s="46">
        <f>J71*各種係数!F69</f>
        <v>0</v>
      </c>
      <c r="M71" s="46">
        <v>0</v>
      </c>
      <c r="N71" s="46">
        <f>M71*各種係数!H69</f>
        <v>0</v>
      </c>
      <c r="O71" s="47">
        <f>M71*各種係数!I69</f>
        <v>0</v>
      </c>
      <c r="P71" s="40"/>
      <c r="Q71" s="40"/>
      <c r="R71" s="135">
        <f>Q$117*各種係数!J69</f>
        <v>0</v>
      </c>
      <c r="S71" s="46">
        <f>R71*各種係数!G69</f>
        <v>0</v>
      </c>
      <c r="T71" s="46">
        <f>R71*各種係数!F69</f>
        <v>0</v>
      </c>
      <c r="U71" s="46">
        <v>0</v>
      </c>
      <c r="V71" s="46">
        <f>U71*各種係数!H69</f>
        <v>0</v>
      </c>
      <c r="W71" s="46">
        <f>U71*各種係数!I69</f>
        <v>0</v>
      </c>
      <c r="X71" s="46">
        <f t="shared" si="0"/>
        <v>0</v>
      </c>
      <c r="Y71" s="46">
        <f t="shared" si="1"/>
        <v>0</v>
      </c>
      <c r="Z71" s="46">
        <f t="shared" si="2"/>
        <v>0</v>
      </c>
      <c r="AA71" s="46">
        <f>G71*各種係数!K69*各種係数!$N$16</f>
        <v>0</v>
      </c>
      <c r="AB71" s="46">
        <f>M71*各種係数!K69*各種係数!$N$16</f>
        <v>0</v>
      </c>
      <c r="AC71" s="46">
        <f>U71*各種係数!K69*各種係数!$N$16</f>
        <v>0</v>
      </c>
      <c r="AD71" s="46">
        <f t="shared" si="3"/>
        <v>0</v>
      </c>
      <c r="AE71" s="46">
        <f>G71*各種係数!L69*各種係数!$N$16</f>
        <v>0</v>
      </c>
      <c r="AF71" s="46">
        <f>M71*各種係数!L69*各種係数!$N$16</f>
        <v>0</v>
      </c>
      <c r="AG71" s="46">
        <f>U71*各種係数!L69*各種係数!$N$16</f>
        <v>0</v>
      </c>
      <c r="AH71" s="46">
        <f t="shared" si="4"/>
        <v>0</v>
      </c>
    </row>
    <row r="72" spans="2:34" x14ac:dyDescent="0.15">
      <c r="B72" s="155" t="s">
        <v>96</v>
      </c>
      <c r="C72" s="155" t="s">
        <v>308</v>
      </c>
      <c r="D72" s="155" t="s">
        <v>291</v>
      </c>
      <c r="E72" s="41" t="s">
        <v>176</v>
      </c>
      <c r="F72" s="324">
        <f>SUMIF(価格変換【予測】!$D$7:$D$64,E72,価格変換【予測】!$J$7:$J$64)</f>
        <v>0</v>
      </c>
      <c r="G72" s="324">
        <f>SUMIF(価格変換【予測】!$D$7:$D$64,E72,価格変換【予測】!$L$7:$L$64)</f>
        <v>0</v>
      </c>
      <c r="H72" s="325">
        <f>G72*各種係数!H70</f>
        <v>0</v>
      </c>
      <c r="I72" s="324">
        <f>G72*各種係数!I70</f>
        <v>0</v>
      </c>
      <c r="J72" s="135">
        <v>0</v>
      </c>
      <c r="K72" s="46">
        <f>J72*各種係数!G70</f>
        <v>0</v>
      </c>
      <c r="L72" s="46">
        <f>J72*各種係数!F70</f>
        <v>0</v>
      </c>
      <c r="M72" s="46">
        <v>0</v>
      </c>
      <c r="N72" s="46">
        <f>M72*各種係数!H70</f>
        <v>0</v>
      </c>
      <c r="O72" s="47">
        <f>M72*各種係数!I70</f>
        <v>0</v>
      </c>
      <c r="P72" s="40"/>
      <c r="Q72" s="40"/>
      <c r="R72" s="135">
        <f>Q$117*各種係数!J70</f>
        <v>0</v>
      </c>
      <c r="S72" s="46">
        <f>R72*各種係数!G70</f>
        <v>0</v>
      </c>
      <c r="T72" s="46">
        <f>R72*各種係数!F70</f>
        <v>0</v>
      </c>
      <c r="U72" s="46">
        <v>0</v>
      </c>
      <c r="V72" s="46">
        <f>U72*各種係数!H70</f>
        <v>0</v>
      </c>
      <c r="W72" s="46">
        <f>U72*各種係数!I70</f>
        <v>0</v>
      </c>
      <c r="X72" s="46">
        <f t="shared" si="0"/>
        <v>0</v>
      </c>
      <c r="Y72" s="46">
        <f t="shared" si="1"/>
        <v>0</v>
      </c>
      <c r="Z72" s="46">
        <f t="shared" si="2"/>
        <v>0</v>
      </c>
      <c r="AA72" s="46">
        <f>G72*各種係数!K70*各種係数!$N$16</f>
        <v>0</v>
      </c>
      <c r="AB72" s="46">
        <f>M72*各種係数!K70*各種係数!$N$16</f>
        <v>0</v>
      </c>
      <c r="AC72" s="46">
        <f>U72*各種係数!K70*各種係数!$N$16</f>
        <v>0</v>
      </c>
      <c r="AD72" s="46">
        <f t="shared" si="3"/>
        <v>0</v>
      </c>
      <c r="AE72" s="46">
        <f>G72*各種係数!L70*各種係数!$N$16</f>
        <v>0</v>
      </c>
      <c r="AF72" s="46">
        <f>M72*各種係数!L70*各種係数!$N$16</f>
        <v>0</v>
      </c>
      <c r="AG72" s="46">
        <f>U72*各種係数!L70*各種係数!$N$16</f>
        <v>0</v>
      </c>
      <c r="AH72" s="46">
        <f t="shared" si="4"/>
        <v>0</v>
      </c>
    </row>
    <row r="73" spans="2:34" x14ac:dyDescent="0.15">
      <c r="B73" s="155" t="s">
        <v>97</v>
      </c>
      <c r="C73" s="155" t="s">
        <v>308</v>
      </c>
      <c r="D73" s="155" t="s">
        <v>291</v>
      </c>
      <c r="E73" s="41" t="s">
        <v>982</v>
      </c>
      <c r="F73" s="324">
        <f>SUMIF(価格変換【予測】!$D$7:$D$64,E73,価格変換【予測】!$J$7:$J$64)</f>
        <v>0</v>
      </c>
      <c r="G73" s="324">
        <f>SUMIF(価格変換【予測】!$D$7:$D$64,E73,価格変換【予測】!$L$7:$L$64)</f>
        <v>0</v>
      </c>
      <c r="H73" s="325">
        <f>G73*各種係数!H71</f>
        <v>0</v>
      </c>
      <c r="I73" s="324">
        <f>G73*各種係数!I71</f>
        <v>0</v>
      </c>
      <c r="J73" s="135">
        <v>0</v>
      </c>
      <c r="K73" s="46">
        <f>J73*各種係数!G71</f>
        <v>0</v>
      </c>
      <c r="L73" s="46">
        <f>J73*各種係数!F71</f>
        <v>0</v>
      </c>
      <c r="M73" s="46">
        <v>0</v>
      </c>
      <c r="N73" s="46">
        <f>M73*各種係数!H71</f>
        <v>0</v>
      </c>
      <c r="O73" s="47">
        <f>M73*各種係数!I71</f>
        <v>0</v>
      </c>
      <c r="P73" s="40"/>
      <c r="Q73" s="40"/>
      <c r="R73" s="135">
        <f>Q$117*各種係数!J71</f>
        <v>0</v>
      </c>
      <c r="S73" s="46">
        <f>R73*各種係数!G71</f>
        <v>0</v>
      </c>
      <c r="T73" s="46">
        <f>R73*各種係数!F71</f>
        <v>0</v>
      </c>
      <c r="U73" s="46">
        <v>0</v>
      </c>
      <c r="V73" s="46">
        <f>U73*各種係数!H71</f>
        <v>0</v>
      </c>
      <c r="W73" s="46">
        <f>U73*各種係数!I71</f>
        <v>0</v>
      </c>
      <c r="X73" s="46">
        <f t="shared" si="0"/>
        <v>0</v>
      </c>
      <c r="Y73" s="46">
        <f t="shared" si="1"/>
        <v>0</v>
      </c>
      <c r="Z73" s="46">
        <f t="shared" si="2"/>
        <v>0</v>
      </c>
      <c r="AA73" s="46">
        <f>G73*各種係数!K71*各種係数!$N$16</f>
        <v>0</v>
      </c>
      <c r="AB73" s="46">
        <f>M73*各種係数!K71*各種係数!$N$16</f>
        <v>0</v>
      </c>
      <c r="AC73" s="46">
        <f>U73*各種係数!K71*各種係数!$N$16</f>
        <v>0</v>
      </c>
      <c r="AD73" s="46">
        <f t="shared" si="3"/>
        <v>0</v>
      </c>
      <c r="AE73" s="46">
        <f>G73*各種係数!L71*各種係数!$N$16</f>
        <v>0</v>
      </c>
      <c r="AF73" s="46">
        <f>M73*各種係数!L71*各種係数!$N$16</f>
        <v>0</v>
      </c>
      <c r="AG73" s="46">
        <f>U73*各種係数!L71*各種係数!$N$16</f>
        <v>0</v>
      </c>
      <c r="AH73" s="46">
        <f t="shared" si="4"/>
        <v>0</v>
      </c>
    </row>
    <row r="74" spans="2:34" x14ac:dyDescent="0.15">
      <c r="B74" s="155" t="s">
        <v>98</v>
      </c>
      <c r="C74" s="155" t="s">
        <v>308</v>
      </c>
      <c r="D74" s="155" t="s">
        <v>291</v>
      </c>
      <c r="E74" s="41" t="s">
        <v>983</v>
      </c>
      <c r="F74" s="326">
        <f>SUMIF(価格変換【予測】!$D$7:$D$64,E74,価格変換【予測】!$J$7:$J$64)</f>
        <v>0</v>
      </c>
      <c r="G74" s="326">
        <f>SUMIF(価格変換【予測】!$D$7:$D$64,E74,価格変換【予測】!$L$7:$L$64)</f>
        <v>0</v>
      </c>
      <c r="H74" s="327">
        <f>G74*各種係数!H72</f>
        <v>0</v>
      </c>
      <c r="I74" s="326">
        <f>G74*各種係数!I72</f>
        <v>0</v>
      </c>
      <c r="J74" s="330">
        <v>0</v>
      </c>
      <c r="K74" s="67">
        <f>J74*各種係数!G72</f>
        <v>0</v>
      </c>
      <c r="L74" s="67">
        <f>J74*各種係数!F72</f>
        <v>0</v>
      </c>
      <c r="M74" s="67">
        <v>0</v>
      </c>
      <c r="N74" s="67">
        <f>M74*各種係数!H72</f>
        <v>0</v>
      </c>
      <c r="O74" s="68">
        <f>M74*各種係数!I72</f>
        <v>0</v>
      </c>
      <c r="P74" s="40"/>
      <c r="Q74" s="40"/>
      <c r="R74" s="330">
        <f>Q$117*各種係数!J72</f>
        <v>0</v>
      </c>
      <c r="S74" s="67">
        <f>R74*各種係数!G72</f>
        <v>0</v>
      </c>
      <c r="T74" s="67">
        <f>R74*各種係数!F72</f>
        <v>0</v>
      </c>
      <c r="U74" s="67">
        <v>0</v>
      </c>
      <c r="V74" s="67">
        <f>U74*各種係数!H72</f>
        <v>0</v>
      </c>
      <c r="W74" s="67">
        <f>U74*各種係数!I72</f>
        <v>0</v>
      </c>
      <c r="X74" s="67">
        <f t="shared" si="0"/>
        <v>0</v>
      </c>
      <c r="Y74" s="67">
        <f t="shared" si="1"/>
        <v>0</v>
      </c>
      <c r="Z74" s="67">
        <f t="shared" si="2"/>
        <v>0</v>
      </c>
      <c r="AA74" s="67">
        <f>G74*各種係数!K72*各種係数!$N$16</f>
        <v>0</v>
      </c>
      <c r="AB74" s="67">
        <f>M74*各種係数!K72*各種係数!$N$16</f>
        <v>0</v>
      </c>
      <c r="AC74" s="67">
        <f>U74*各種係数!K72*各種係数!$N$16</f>
        <v>0</v>
      </c>
      <c r="AD74" s="67">
        <f t="shared" si="3"/>
        <v>0</v>
      </c>
      <c r="AE74" s="67">
        <f>G74*各種係数!L72*各種係数!$N$16</f>
        <v>0</v>
      </c>
      <c r="AF74" s="67">
        <f>M74*各種係数!L72*各種係数!$N$16</f>
        <v>0</v>
      </c>
      <c r="AG74" s="67">
        <f>U74*各種係数!L72*各種係数!$N$16</f>
        <v>0</v>
      </c>
      <c r="AH74" s="67">
        <f t="shared" si="4"/>
        <v>0</v>
      </c>
    </row>
    <row r="75" spans="2:34" x14ac:dyDescent="0.15">
      <c r="B75" s="162" t="s">
        <v>99</v>
      </c>
      <c r="C75" s="162" t="s">
        <v>309</v>
      </c>
      <c r="D75" s="162" t="s">
        <v>292</v>
      </c>
      <c r="E75" s="116" t="s">
        <v>177</v>
      </c>
      <c r="F75" s="324">
        <f>SUMIF(価格変換【予測】!$D$7:$D$64,E75,価格変換【予測】!$J$7:$J$64)</f>
        <v>0</v>
      </c>
      <c r="G75" s="324">
        <f>SUMIF(価格変換【予測】!$D$7:$D$64,E75,価格変換【予測】!$L$7:$L$64)</f>
        <v>0</v>
      </c>
      <c r="H75" s="325">
        <f>G75*各種係数!H73</f>
        <v>0</v>
      </c>
      <c r="I75" s="324">
        <f>G75*各種係数!I73</f>
        <v>0</v>
      </c>
      <c r="J75" s="328">
        <v>0</v>
      </c>
      <c r="K75" s="136">
        <f>J75*各種係数!G73</f>
        <v>0</v>
      </c>
      <c r="L75" s="136">
        <f>J75*各種係数!F73</f>
        <v>0</v>
      </c>
      <c r="M75" s="136">
        <v>0</v>
      </c>
      <c r="N75" s="136">
        <f>M75*各種係数!H73</f>
        <v>0</v>
      </c>
      <c r="O75" s="329">
        <f>M75*各種係数!I73</f>
        <v>0</v>
      </c>
      <c r="P75" s="40"/>
      <c r="Q75" s="40"/>
      <c r="R75" s="328">
        <f>Q$117*各種係数!J73</f>
        <v>0</v>
      </c>
      <c r="S75" s="136">
        <f>R75*各種係数!G73</f>
        <v>0</v>
      </c>
      <c r="T75" s="136">
        <f>R75*各種係数!F73</f>
        <v>0</v>
      </c>
      <c r="U75" s="136">
        <v>0</v>
      </c>
      <c r="V75" s="136">
        <f>U75*各種係数!H73</f>
        <v>0</v>
      </c>
      <c r="W75" s="136">
        <f>U75*各種係数!I73</f>
        <v>0</v>
      </c>
      <c r="X75" s="136">
        <f t="shared" ref="X75:X116" si="5">G75+M75+U75</f>
        <v>0</v>
      </c>
      <c r="Y75" s="136">
        <f t="shared" ref="Y75:Y116" si="6">H75+N75+V75</f>
        <v>0</v>
      </c>
      <c r="Z75" s="136">
        <f t="shared" ref="Z75:Z116" si="7">I75+O75+W75</f>
        <v>0</v>
      </c>
      <c r="AA75" s="136">
        <f>G75*各種係数!K73*各種係数!$N$16</f>
        <v>0</v>
      </c>
      <c r="AB75" s="136">
        <f>M75*各種係数!K73*各種係数!$N$16</f>
        <v>0</v>
      </c>
      <c r="AC75" s="136">
        <f>U75*各種係数!K73*各種係数!$N$16</f>
        <v>0</v>
      </c>
      <c r="AD75" s="136">
        <f t="shared" ref="AD75:AD116" si="8">SUM(AA75:AC75)</f>
        <v>0</v>
      </c>
      <c r="AE75" s="136">
        <f>G75*各種係数!L73*各種係数!$N$16</f>
        <v>0</v>
      </c>
      <c r="AF75" s="136">
        <f>M75*各種係数!L73*各種係数!$N$16</f>
        <v>0</v>
      </c>
      <c r="AG75" s="136">
        <f>U75*各種係数!L73*各種係数!$N$16</f>
        <v>0</v>
      </c>
      <c r="AH75" s="136">
        <f t="shared" ref="AH75:AH116" si="9">SUM(AE75:AG75)</f>
        <v>0</v>
      </c>
    </row>
    <row r="76" spans="2:34" x14ac:dyDescent="0.15">
      <c r="B76" s="155" t="s">
        <v>100</v>
      </c>
      <c r="C76" s="155" t="s">
        <v>309</v>
      </c>
      <c r="D76" s="155" t="s">
        <v>292</v>
      </c>
      <c r="E76" s="41" t="s">
        <v>178</v>
      </c>
      <c r="F76" s="324">
        <f>SUMIF(価格変換【予測】!$D$7:$D$64,E76,価格変換【予測】!$J$7:$J$64)</f>
        <v>0</v>
      </c>
      <c r="G76" s="324">
        <f>SUMIF(価格変換【予測】!$D$7:$D$64,E76,価格変換【予測】!$L$7:$L$64)</f>
        <v>0</v>
      </c>
      <c r="H76" s="325">
        <f>G76*各種係数!H74</f>
        <v>0</v>
      </c>
      <c r="I76" s="324">
        <f>G76*各種係数!I74</f>
        <v>0</v>
      </c>
      <c r="J76" s="135">
        <v>0</v>
      </c>
      <c r="K76" s="46">
        <f>J76*各種係数!G74</f>
        <v>0</v>
      </c>
      <c r="L76" s="46">
        <f>J76*各種係数!F74</f>
        <v>0</v>
      </c>
      <c r="M76" s="46">
        <v>0</v>
      </c>
      <c r="N76" s="46">
        <f>M76*各種係数!H74</f>
        <v>0</v>
      </c>
      <c r="O76" s="47">
        <f>M76*各種係数!I74</f>
        <v>0</v>
      </c>
      <c r="P76" s="40"/>
      <c r="Q76" s="40"/>
      <c r="R76" s="135">
        <f>Q$117*各種係数!J74</f>
        <v>0</v>
      </c>
      <c r="S76" s="46">
        <f>R76*各種係数!G74</f>
        <v>0</v>
      </c>
      <c r="T76" s="46">
        <f>R76*各種係数!F74</f>
        <v>0</v>
      </c>
      <c r="U76" s="46">
        <v>0</v>
      </c>
      <c r="V76" s="46">
        <f>U76*各種係数!H74</f>
        <v>0</v>
      </c>
      <c r="W76" s="46">
        <f>U76*各種係数!I74</f>
        <v>0</v>
      </c>
      <c r="X76" s="46">
        <f t="shared" si="5"/>
        <v>0</v>
      </c>
      <c r="Y76" s="46">
        <f t="shared" si="6"/>
        <v>0</v>
      </c>
      <c r="Z76" s="46">
        <f t="shared" si="7"/>
        <v>0</v>
      </c>
      <c r="AA76" s="46">
        <f>G76*各種係数!K74*各種係数!$N$16</f>
        <v>0</v>
      </c>
      <c r="AB76" s="46">
        <f>M76*各種係数!K74*各種係数!$N$16</f>
        <v>0</v>
      </c>
      <c r="AC76" s="46">
        <f>U76*各種係数!K74*各種係数!$N$16</f>
        <v>0</v>
      </c>
      <c r="AD76" s="46">
        <f t="shared" si="8"/>
        <v>0</v>
      </c>
      <c r="AE76" s="46">
        <f>G76*各種係数!L74*各種係数!$N$16</f>
        <v>0</v>
      </c>
      <c r="AF76" s="46">
        <f>M76*各種係数!L74*各種係数!$N$16</f>
        <v>0</v>
      </c>
      <c r="AG76" s="46">
        <f>U76*各種係数!L74*各種係数!$N$16</f>
        <v>0</v>
      </c>
      <c r="AH76" s="46">
        <f t="shared" si="9"/>
        <v>0</v>
      </c>
    </row>
    <row r="77" spans="2:34" x14ac:dyDescent="0.15">
      <c r="B77" s="155" t="s">
        <v>101</v>
      </c>
      <c r="C77" s="155" t="s">
        <v>310</v>
      </c>
      <c r="D77" s="155" t="s">
        <v>292</v>
      </c>
      <c r="E77" s="41" t="s">
        <v>179</v>
      </c>
      <c r="F77" s="324">
        <f>SUMIF(価格変換【予測】!$D$7:$D$64,E77,価格変換【予測】!$J$7:$J$64)</f>
        <v>0</v>
      </c>
      <c r="G77" s="324">
        <f>SUMIF(価格変換【予測】!$D$7:$D$64,E77,価格変換【予測】!$L$7:$L$64)</f>
        <v>0</v>
      </c>
      <c r="H77" s="325">
        <f>G77*各種係数!H75</f>
        <v>0</v>
      </c>
      <c r="I77" s="324">
        <f>G77*各種係数!I75</f>
        <v>0</v>
      </c>
      <c r="J77" s="135">
        <v>0</v>
      </c>
      <c r="K77" s="46">
        <f>J77*各種係数!G75</f>
        <v>0</v>
      </c>
      <c r="L77" s="46">
        <f>J77*各種係数!F75</f>
        <v>0</v>
      </c>
      <c r="M77" s="46">
        <v>0</v>
      </c>
      <c r="N77" s="46">
        <f>M77*各種係数!H75</f>
        <v>0</v>
      </c>
      <c r="O77" s="47">
        <f>M77*各種係数!I75</f>
        <v>0</v>
      </c>
      <c r="P77" s="40"/>
      <c r="Q77" s="40"/>
      <c r="R77" s="135">
        <f>Q$117*各種係数!J75</f>
        <v>0</v>
      </c>
      <c r="S77" s="46">
        <f>R77*各種係数!G75</f>
        <v>0</v>
      </c>
      <c r="T77" s="46">
        <f>R77*各種係数!F75</f>
        <v>0</v>
      </c>
      <c r="U77" s="46">
        <v>0</v>
      </c>
      <c r="V77" s="46">
        <f>U77*各種係数!H75</f>
        <v>0</v>
      </c>
      <c r="W77" s="46">
        <f>U77*各種係数!I75</f>
        <v>0</v>
      </c>
      <c r="X77" s="46">
        <f t="shared" si="5"/>
        <v>0</v>
      </c>
      <c r="Y77" s="46">
        <f t="shared" si="6"/>
        <v>0</v>
      </c>
      <c r="Z77" s="46">
        <f t="shared" si="7"/>
        <v>0</v>
      </c>
      <c r="AA77" s="46">
        <f>G77*各種係数!K75*各種係数!$N$16</f>
        <v>0</v>
      </c>
      <c r="AB77" s="46">
        <f>M77*各種係数!K75*各種係数!$N$16</f>
        <v>0</v>
      </c>
      <c r="AC77" s="46">
        <f>U77*各種係数!K75*各種係数!$N$16</f>
        <v>0</v>
      </c>
      <c r="AD77" s="46">
        <f t="shared" si="8"/>
        <v>0</v>
      </c>
      <c r="AE77" s="46">
        <f>G77*各種係数!L75*各種係数!$N$16</f>
        <v>0</v>
      </c>
      <c r="AF77" s="46">
        <f>M77*各種係数!L75*各種係数!$N$16</f>
        <v>0</v>
      </c>
      <c r="AG77" s="46">
        <f>U77*各種係数!L75*各種係数!$N$16</f>
        <v>0</v>
      </c>
      <c r="AH77" s="46">
        <f t="shared" si="9"/>
        <v>0</v>
      </c>
    </row>
    <row r="78" spans="2:34" x14ac:dyDescent="0.15">
      <c r="B78" s="155" t="s">
        <v>102</v>
      </c>
      <c r="C78" s="155" t="s">
        <v>311</v>
      </c>
      <c r="D78" s="155" t="s">
        <v>300</v>
      </c>
      <c r="E78" s="41" t="s">
        <v>180</v>
      </c>
      <c r="F78" s="324">
        <f>SUMIF(価格変換【予測】!$D$7:$D$64,E78,価格変換【予測】!$J$7:$J$64)</f>
        <v>0</v>
      </c>
      <c r="G78" s="324">
        <f>SUMIF(価格変換【予測】!$D$7:$D$64,E78,価格変換【予測】!$L$7:$L$64)</f>
        <v>0</v>
      </c>
      <c r="H78" s="325">
        <f>G78*各種係数!H76</f>
        <v>0</v>
      </c>
      <c r="I78" s="324">
        <f>G78*各種係数!I76</f>
        <v>0</v>
      </c>
      <c r="J78" s="135">
        <v>0</v>
      </c>
      <c r="K78" s="46">
        <f>J78*各種係数!G76</f>
        <v>0</v>
      </c>
      <c r="L78" s="46">
        <f>J78*各種係数!F76</f>
        <v>0</v>
      </c>
      <c r="M78" s="46">
        <v>0</v>
      </c>
      <c r="N78" s="46">
        <f>M78*各種係数!H76</f>
        <v>0</v>
      </c>
      <c r="O78" s="47">
        <f>M78*各種係数!I76</f>
        <v>0</v>
      </c>
      <c r="P78" s="40"/>
      <c r="Q78" s="40"/>
      <c r="R78" s="135">
        <f>Q$117*各種係数!J76</f>
        <v>0</v>
      </c>
      <c r="S78" s="46">
        <f>R78*各種係数!G76</f>
        <v>0</v>
      </c>
      <c r="T78" s="46">
        <f>R78*各種係数!F76</f>
        <v>0</v>
      </c>
      <c r="U78" s="46">
        <v>0</v>
      </c>
      <c r="V78" s="46">
        <f>U78*各種係数!H76</f>
        <v>0</v>
      </c>
      <c r="W78" s="46">
        <f>U78*各種係数!I76</f>
        <v>0</v>
      </c>
      <c r="X78" s="46">
        <f t="shared" si="5"/>
        <v>0</v>
      </c>
      <c r="Y78" s="46">
        <f t="shared" si="6"/>
        <v>0</v>
      </c>
      <c r="Z78" s="46">
        <f t="shared" si="7"/>
        <v>0</v>
      </c>
      <c r="AA78" s="46">
        <f>G78*各種係数!K76*各種係数!$N$16</f>
        <v>0</v>
      </c>
      <c r="AB78" s="46">
        <f>M78*各種係数!K76*各種係数!$N$16</f>
        <v>0</v>
      </c>
      <c r="AC78" s="46">
        <f>U78*各種係数!K76*各種係数!$N$16</f>
        <v>0</v>
      </c>
      <c r="AD78" s="46">
        <f t="shared" si="8"/>
        <v>0</v>
      </c>
      <c r="AE78" s="46">
        <f>G78*各種係数!L76*各種係数!$N$16</f>
        <v>0</v>
      </c>
      <c r="AF78" s="46">
        <f>M78*各種係数!L76*各種係数!$N$16</f>
        <v>0</v>
      </c>
      <c r="AG78" s="46">
        <f>U78*各種係数!L76*各種係数!$N$16</f>
        <v>0</v>
      </c>
      <c r="AH78" s="46">
        <f t="shared" si="9"/>
        <v>0</v>
      </c>
    </row>
    <row r="79" spans="2:34" x14ac:dyDescent="0.15">
      <c r="B79" s="163" t="s">
        <v>103</v>
      </c>
      <c r="C79" s="163" t="s">
        <v>312</v>
      </c>
      <c r="D79" s="163" t="s">
        <v>294</v>
      </c>
      <c r="E79" s="62" t="s">
        <v>181</v>
      </c>
      <c r="F79" s="326">
        <f>価格変換【予測】!H65</f>
        <v>0</v>
      </c>
      <c r="G79" s="326">
        <f>F79*各種係数!G77</f>
        <v>0</v>
      </c>
      <c r="H79" s="327">
        <f>G79*各種係数!H77</f>
        <v>0</v>
      </c>
      <c r="I79" s="326">
        <f>G79*各種係数!I77</f>
        <v>0</v>
      </c>
      <c r="J79" s="330">
        <v>0</v>
      </c>
      <c r="K79" s="67">
        <f>J79*各種係数!G77</f>
        <v>0</v>
      </c>
      <c r="L79" s="67">
        <f>J79*各種係数!F77</f>
        <v>0</v>
      </c>
      <c r="M79" s="67">
        <v>0</v>
      </c>
      <c r="N79" s="67">
        <f>M79*各種係数!H77</f>
        <v>0</v>
      </c>
      <c r="O79" s="68">
        <f>M79*各種係数!I77</f>
        <v>0</v>
      </c>
      <c r="P79" s="40"/>
      <c r="Q79" s="40"/>
      <c r="R79" s="330">
        <f>Q$117*各種係数!J77</f>
        <v>0</v>
      </c>
      <c r="S79" s="67">
        <f>R79*各種係数!G77</f>
        <v>0</v>
      </c>
      <c r="T79" s="67">
        <f>R79*各種係数!F77</f>
        <v>0</v>
      </c>
      <c r="U79" s="67">
        <v>0</v>
      </c>
      <c r="V79" s="67">
        <f>U79*各種係数!H77</f>
        <v>0</v>
      </c>
      <c r="W79" s="67">
        <f>U79*各種係数!I77</f>
        <v>0</v>
      </c>
      <c r="X79" s="67">
        <f t="shared" si="5"/>
        <v>0</v>
      </c>
      <c r="Y79" s="67">
        <f t="shared" si="6"/>
        <v>0</v>
      </c>
      <c r="Z79" s="67">
        <f t="shared" si="7"/>
        <v>0</v>
      </c>
      <c r="AA79" s="67">
        <f>G79*各種係数!K77*各種係数!$N$16</f>
        <v>0</v>
      </c>
      <c r="AB79" s="67">
        <f>M79*各種係数!K77*各種係数!$N$16</f>
        <v>0</v>
      </c>
      <c r="AC79" s="67">
        <f>U79*各種係数!K77*各種係数!$N$16</f>
        <v>0</v>
      </c>
      <c r="AD79" s="67">
        <f t="shared" si="8"/>
        <v>0</v>
      </c>
      <c r="AE79" s="67">
        <f>G79*各種係数!L77*各種係数!$N$16</f>
        <v>0</v>
      </c>
      <c r="AF79" s="67">
        <f>M79*各種係数!L77*各種係数!$N$16</f>
        <v>0</v>
      </c>
      <c r="AG79" s="67">
        <f>U79*各種係数!L77*各種係数!$N$16</f>
        <v>0</v>
      </c>
      <c r="AH79" s="67">
        <f t="shared" si="9"/>
        <v>0</v>
      </c>
    </row>
    <row r="80" spans="2:34" x14ac:dyDescent="0.15">
      <c r="B80" s="155" t="s">
        <v>104</v>
      </c>
      <c r="C80" s="155" t="s">
        <v>313</v>
      </c>
      <c r="D80" s="155" t="s">
        <v>295</v>
      </c>
      <c r="E80" s="41" t="s">
        <v>182</v>
      </c>
      <c r="F80" s="324">
        <f>SUMIF(価格変換【予測】!$D$7:$D$64,E80,価格変換【予測】!$J$7:$J$64)</f>
        <v>0</v>
      </c>
      <c r="G80" s="324">
        <f>SUMIF(価格変換【予測】!$D$7:$D$64,E80,価格変換【予測】!$L$7:$L$64)</f>
        <v>0</v>
      </c>
      <c r="H80" s="325">
        <f>G80*各種係数!H78</f>
        <v>0</v>
      </c>
      <c r="I80" s="324">
        <f>G80*各種係数!I78</f>
        <v>0</v>
      </c>
      <c r="J80" s="328">
        <v>0</v>
      </c>
      <c r="K80" s="136">
        <f>J80*各種係数!G78</f>
        <v>0</v>
      </c>
      <c r="L80" s="136">
        <f>J80*各種係数!F78</f>
        <v>0</v>
      </c>
      <c r="M80" s="136">
        <v>0</v>
      </c>
      <c r="N80" s="136">
        <f>M80*各種係数!H78</f>
        <v>0</v>
      </c>
      <c r="O80" s="329">
        <f>M80*各種係数!I78</f>
        <v>0</v>
      </c>
      <c r="P80" s="40"/>
      <c r="Q80" s="40"/>
      <c r="R80" s="328">
        <f>Q$117*各種係数!J78</f>
        <v>0</v>
      </c>
      <c r="S80" s="136">
        <f>R80*各種係数!G78</f>
        <v>0</v>
      </c>
      <c r="T80" s="136">
        <f>R80*各種係数!F78</f>
        <v>0</v>
      </c>
      <c r="U80" s="136">
        <v>0</v>
      </c>
      <c r="V80" s="136">
        <f>U80*各種係数!H78</f>
        <v>0</v>
      </c>
      <c r="W80" s="136">
        <f>U80*各種係数!I78</f>
        <v>0</v>
      </c>
      <c r="X80" s="136">
        <f t="shared" si="5"/>
        <v>0</v>
      </c>
      <c r="Y80" s="136">
        <f t="shared" si="6"/>
        <v>0</v>
      </c>
      <c r="Z80" s="136">
        <f t="shared" si="7"/>
        <v>0</v>
      </c>
      <c r="AA80" s="136">
        <f>G80*各種係数!K78*各種係数!$N$16</f>
        <v>0</v>
      </c>
      <c r="AB80" s="136">
        <f>M80*各種係数!K78*各種係数!$N$16</f>
        <v>0</v>
      </c>
      <c r="AC80" s="136">
        <f>U80*各種係数!K78*各種係数!$N$16</f>
        <v>0</v>
      </c>
      <c r="AD80" s="136">
        <f t="shared" si="8"/>
        <v>0</v>
      </c>
      <c r="AE80" s="136">
        <f>G80*各種係数!L78*各種係数!$N$16</f>
        <v>0</v>
      </c>
      <c r="AF80" s="136">
        <f>M80*各種係数!L78*各種係数!$N$16</f>
        <v>0</v>
      </c>
      <c r="AG80" s="136">
        <f>U80*各種係数!L78*各種係数!$N$16</f>
        <v>0</v>
      </c>
      <c r="AH80" s="136">
        <f t="shared" si="9"/>
        <v>0</v>
      </c>
    </row>
    <row r="81" spans="2:34" x14ac:dyDescent="0.15">
      <c r="B81" s="155" t="s">
        <v>105</v>
      </c>
      <c r="C81" s="155" t="s">
        <v>314</v>
      </c>
      <c r="D81" s="155" t="s">
        <v>296</v>
      </c>
      <c r="E81" s="41" t="s">
        <v>183</v>
      </c>
      <c r="F81" s="324">
        <f>SUMIF(価格変換【予測】!$D$7:$D$64,E81,価格変換【予測】!$J$7:$J$64)</f>
        <v>0</v>
      </c>
      <c r="G81" s="324">
        <f>SUMIF(価格変換【予測】!$D$7:$D$64,E81,価格変換【予測】!$L$7:$L$64)</f>
        <v>0</v>
      </c>
      <c r="H81" s="325">
        <f>G81*各種係数!H79</f>
        <v>0</v>
      </c>
      <c r="I81" s="324">
        <f>G81*各種係数!I79</f>
        <v>0</v>
      </c>
      <c r="J81" s="135">
        <v>0</v>
      </c>
      <c r="K81" s="46">
        <f>J81*各種係数!G79</f>
        <v>0</v>
      </c>
      <c r="L81" s="46">
        <f>J81*各種係数!F79</f>
        <v>0</v>
      </c>
      <c r="M81" s="46">
        <v>0</v>
      </c>
      <c r="N81" s="46">
        <f>M81*各種係数!H79</f>
        <v>0</v>
      </c>
      <c r="O81" s="47">
        <f>M81*各種係数!I79</f>
        <v>0</v>
      </c>
      <c r="P81" s="40"/>
      <c r="Q81" s="40"/>
      <c r="R81" s="135">
        <f>Q$117*各種係数!J79</f>
        <v>0</v>
      </c>
      <c r="S81" s="46">
        <f>R81*各種係数!G79</f>
        <v>0</v>
      </c>
      <c r="T81" s="46">
        <f>R81*各種係数!F79</f>
        <v>0</v>
      </c>
      <c r="U81" s="46">
        <v>0</v>
      </c>
      <c r="V81" s="46">
        <f>U81*各種係数!H79</f>
        <v>0</v>
      </c>
      <c r="W81" s="46">
        <f>U81*各種係数!I79</f>
        <v>0</v>
      </c>
      <c r="X81" s="46">
        <f t="shared" si="5"/>
        <v>0</v>
      </c>
      <c r="Y81" s="46">
        <f t="shared" si="6"/>
        <v>0</v>
      </c>
      <c r="Z81" s="46">
        <f t="shared" si="7"/>
        <v>0</v>
      </c>
      <c r="AA81" s="46">
        <f>G81*各種係数!K79*各種係数!$N$16</f>
        <v>0</v>
      </c>
      <c r="AB81" s="46">
        <f>M81*各種係数!K79*各種係数!$N$16</f>
        <v>0</v>
      </c>
      <c r="AC81" s="46">
        <f>U81*各種係数!K79*各種係数!$N$16</f>
        <v>0</v>
      </c>
      <c r="AD81" s="46">
        <f t="shared" si="8"/>
        <v>0</v>
      </c>
      <c r="AE81" s="46">
        <f>G81*各種係数!L79*各種係数!$N$16</f>
        <v>0</v>
      </c>
      <c r="AF81" s="46">
        <f>M81*各種係数!L79*各種係数!$N$16</f>
        <v>0</v>
      </c>
      <c r="AG81" s="46">
        <f>U81*各種係数!L79*各種係数!$N$16</f>
        <v>0</v>
      </c>
      <c r="AH81" s="46">
        <f t="shared" si="9"/>
        <v>0</v>
      </c>
    </row>
    <row r="82" spans="2:34" x14ac:dyDescent="0.15">
      <c r="B82" s="155" t="s">
        <v>106</v>
      </c>
      <c r="C82" s="155" t="s">
        <v>314</v>
      </c>
      <c r="D82" s="155" t="s">
        <v>296</v>
      </c>
      <c r="E82" s="41" t="s">
        <v>211</v>
      </c>
      <c r="F82" s="324">
        <f>SUMIF(価格変換【予測】!$D$7:$D$64,E82,価格変換【予測】!$J$7:$J$64)</f>
        <v>0</v>
      </c>
      <c r="G82" s="324">
        <f>SUMIF(価格変換【予測】!$D$7:$D$64,E82,価格変換【予測】!$L$7:$L$64)</f>
        <v>0</v>
      </c>
      <c r="H82" s="325">
        <f>G82*各種係数!H80</f>
        <v>0</v>
      </c>
      <c r="I82" s="324">
        <f>G82*各種係数!I80</f>
        <v>0</v>
      </c>
      <c r="J82" s="135">
        <v>0</v>
      </c>
      <c r="K82" s="46">
        <f>J82*各種係数!G80</f>
        <v>0</v>
      </c>
      <c r="L82" s="46">
        <f>J82*各種係数!F80</f>
        <v>0</v>
      </c>
      <c r="M82" s="46">
        <v>0</v>
      </c>
      <c r="N82" s="46">
        <f>M82*各種係数!H80</f>
        <v>0</v>
      </c>
      <c r="O82" s="47">
        <f>M82*各種係数!I80</f>
        <v>0</v>
      </c>
      <c r="P82" s="40"/>
      <c r="Q82" s="40"/>
      <c r="R82" s="135">
        <f>Q$117*各種係数!J80</f>
        <v>0</v>
      </c>
      <c r="S82" s="46">
        <f>R82*各種係数!G80</f>
        <v>0</v>
      </c>
      <c r="T82" s="46">
        <f>R82*各種係数!F80</f>
        <v>0</v>
      </c>
      <c r="U82" s="46">
        <v>0</v>
      </c>
      <c r="V82" s="46">
        <f>U82*各種係数!H80</f>
        <v>0</v>
      </c>
      <c r="W82" s="46">
        <f>U82*各種係数!I80</f>
        <v>0</v>
      </c>
      <c r="X82" s="46">
        <f t="shared" si="5"/>
        <v>0</v>
      </c>
      <c r="Y82" s="46">
        <f t="shared" si="6"/>
        <v>0</v>
      </c>
      <c r="Z82" s="46">
        <f t="shared" si="7"/>
        <v>0</v>
      </c>
      <c r="AA82" s="46">
        <f>G82*各種係数!K80*各種係数!$N$16</f>
        <v>0</v>
      </c>
      <c r="AB82" s="46">
        <f>M82*各種係数!K80*各種係数!$N$16</f>
        <v>0</v>
      </c>
      <c r="AC82" s="46">
        <f>U82*各種係数!K80*各種係数!$N$16</f>
        <v>0</v>
      </c>
      <c r="AD82" s="46">
        <f t="shared" si="8"/>
        <v>0</v>
      </c>
      <c r="AE82" s="46">
        <f>G82*各種係数!L80*各種係数!$N$16</f>
        <v>0</v>
      </c>
      <c r="AF82" s="46">
        <f>M82*各種係数!L80*各種係数!$N$16</f>
        <v>0</v>
      </c>
      <c r="AG82" s="46">
        <f>U82*各種係数!L80*各種係数!$N$16</f>
        <v>0</v>
      </c>
      <c r="AH82" s="46">
        <f t="shared" si="9"/>
        <v>0</v>
      </c>
    </row>
    <row r="83" spans="2:34" x14ac:dyDescent="0.15">
      <c r="B83" s="155" t="s">
        <v>107</v>
      </c>
      <c r="C83" s="155" t="s">
        <v>314</v>
      </c>
      <c r="D83" s="155" t="s">
        <v>296</v>
      </c>
      <c r="E83" s="41" t="s">
        <v>984</v>
      </c>
      <c r="F83" s="324">
        <f>SUMIF(価格変換【予測】!$D$7:$D$64,E83,価格変換【予測】!$J$7:$J$64)</f>
        <v>0</v>
      </c>
      <c r="G83" s="324">
        <f>SUMIF(価格変換【予測】!$D$7:$D$64,E83,価格変換【予測】!$L$7:$L$64)</f>
        <v>0</v>
      </c>
      <c r="H83" s="325">
        <f>G83*各種係数!H81</f>
        <v>0</v>
      </c>
      <c r="I83" s="324">
        <f>G83*各種係数!I81</f>
        <v>0</v>
      </c>
      <c r="J83" s="135">
        <v>0</v>
      </c>
      <c r="K83" s="46">
        <f>J83*各種係数!G81</f>
        <v>0</v>
      </c>
      <c r="L83" s="46">
        <f>J83*各種係数!F81</f>
        <v>0</v>
      </c>
      <c r="M83" s="46">
        <v>0</v>
      </c>
      <c r="N83" s="46">
        <f>M83*各種係数!H81</f>
        <v>0</v>
      </c>
      <c r="O83" s="47">
        <f>M83*各種係数!I81</f>
        <v>0</v>
      </c>
      <c r="P83" s="40"/>
      <c r="Q83" s="40"/>
      <c r="R83" s="135">
        <f>Q$117*各種係数!J81</f>
        <v>0</v>
      </c>
      <c r="S83" s="46">
        <f>R83*各種係数!G81</f>
        <v>0</v>
      </c>
      <c r="T83" s="46">
        <f>R83*各種係数!F81</f>
        <v>0</v>
      </c>
      <c r="U83" s="46">
        <v>0</v>
      </c>
      <c r="V83" s="46">
        <f>U83*各種係数!H81</f>
        <v>0</v>
      </c>
      <c r="W83" s="46">
        <f>U83*各種係数!I81</f>
        <v>0</v>
      </c>
      <c r="X83" s="46">
        <f t="shared" si="5"/>
        <v>0</v>
      </c>
      <c r="Y83" s="46">
        <f t="shared" si="6"/>
        <v>0</v>
      </c>
      <c r="Z83" s="46">
        <f t="shared" si="7"/>
        <v>0</v>
      </c>
      <c r="AA83" s="46">
        <f>G83*各種係数!K81*各種係数!$N$16</f>
        <v>0</v>
      </c>
      <c r="AB83" s="46">
        <f>M83*各種係数!K81*各種係数!$N$16</f>
        <v>0</v>
      </c>
      <c r="AC83" s="46">
        <f>U83*各種係数!K81*各種係数!$N$16</f>
        <v>0</v>
      </c>
      <c r="AD83" s="46">
        <f t="shared" si="8"/>
        <v>0</v>
      </c>
      <c r="AE83" s="46">
        <f>G83*各種係数!L81*各種係数!$N$16</f>
        <v>0</v>
      </c>
      <c r="AF83" s="46">
        <f>M83*各種係数!L81*各種係数!$N$16</f>
        <v>0</v>
      </c>
      <c r="AG83" s="46">
        <f>U83*各種係数!L81*各種係数!$N$16</f>
        <v>0</v>
      </c>
      <c r="AH83" s="46">
        <f t="shared" si="9"/>
        <v>0</v>
      </c>
    </row>
    <row r="84" spans="2:34" x14ac:dyDescent="0.15">
      <c r="B84" s="155" t="s">
        <v>108</v>
      </c>
      <c r="C84" s="155" t="s">
        <v>315</v>
      </c>
      <c r="D84" s="155" t="s">
        <v>297</v>
      </c>
      <c r="E84" s="41" t="s">
        <v>184</v>
      </c>
      <c r="F84" s="326">
        <f>SUMIF(価格変換【予測】!$D$7:$D$64,E84,価格変換【予測】!$J$7:$J$64)</f>
        <v>0</v>
      </c>
      <c r="G84" s="326">
        <f>SUMIF(価格変換【予測】!$D$7:$D$64,E84,価格変換【予測】!$L$7:$L$64)</f>
        <v>0</v>
      </c>
      <c r="H84" s="327">
        <f>G84*各種係数!H82</f>
        <v>0</v>
      </c>
      <c r="I84" s="326">
        <f>G84*各種係数!I82</f>
        <v>0</v>
      </c>
      <c r="J84" s="330">
        <v>0</v>
      </c>
      <c r="K84" s="67">
        <f>J84*各種係数!G82</f>
        <v>0</v>
      </c>
      <c r="L84" s="67">
        <f>J84*各種係数!F82</f>
        <v>0</v>
      </c>
      <c r="M84" s="67">
        <v>0</v>
      </c>
      <c r="N84" s="67">
        <f>M84*各種係数!H82</f>
        <v>0</v>
      </c>
      <c r="O84" s="68">
        <f>M84*各種係数!I82</f>
        <v>0</v>
      </c>
      <c r="P84" s="40"/>
      <c r="Q84" s="40"/>
      <c r="R84" s="330">
        <f>Q$117*各種係数!J82</f>
        <v>0</v>
      </c>
      <c r="S84" s="67">
        <f>R84*各種係数!G82</f>
        <v>0</v>
      </c>
      <c r="T84" s="67">
        <f>R84*各種係数!F82</f>
        <v>0</v>
      </c>
      <c r="U84" s="67">
        <v>0</v>
      </c>
      <c r="V84" s="67">
        <f>U84*各種係数!H82</f>
        <v>0</v>
      </c>
      <c r="W84" s="67">
        <f>U84*各種係数!I82</f>
        <v>0</v>
      </c>
      <c r="X84" s="67">
        <f t="shared" si="5"/>
        <v>0</v>
      </c>
      <c r="Y84" s="67">
        <f t="shared" si="6"/>
        <v>0</v>
      </c>
      <c r="Z84" s="67">
        <f t="shared" si="7"/>
        <v>0</v>
      </c>
      <c r="AA84" s="67">
        <f>G84*各種係数!K82*各種係数!$N$16</f>
        <v>0</v>
      </c>
      <c r="AB84" s="67">
        <f>M84*各種係数!K82*各種係数!$N$16</f>
        <v>0</v>
      </c>
      <c r="AC84" s="67">
        <f>U84*各種係数!K82*各種係数!$N$16</f>
        <v>0</v>
      </c>
      <c r="AD84" s="67">
        <f t="shared" si="8"/>
        <v>0</v>
      </c>
      <c r="AE84" s="67">
        <f>G84*各種係数!L82*各種係数!$N$16</f>
        <v>0</v>
      </c>
      <c r="AF84" s="67">
        <f>M84*各種係数!L82*各種係数!$N$16</f>
        <v>0</v>
      </c>
      <c r="AG84" s="67">
        <f>U84*各種係数!L82*各種係数!$N$16</f>
        <v>0</v>
      </c>
      <c r="AH84" s="67">
        <f t="shared" si="9"/>
        <v>0</v>
      </c>
    </row>
    <row r="85" spans="2:34" x14ac:dyDescent="0.15">
      <c r="B85" s="162" t="s">
        <v>109</v>
      </c>
      <c r="C85" s="162" t="s">
        <v>315</v>
      </c>
      <c r="D85" s="162" t="s">
        <v>297</v>
      </c>
      <c r="E85" s="116" t="s">
        <v>985</v>
      </c>
      <c r="F85" s="324">
        <f>SUMIF(価格変換【予測】!$D$7:$D$64,E85,価格変換【予測】!$J$7:$J$64)</f>
        <v>0</v>
      </c>
      <c r="G85" s="324">
        <f>SUMIF(価格変換【予測】!$D$7:$D$64,E85,価格変換【予測】!$L$7:$L$64)</f>
        <v>0</v>
      </c>
      <c r="H85" s="325">
        <f>G85*各種係数!H83</f>
        <v>0</v>
      </c>
      <c r="I85" s="324">
        <f>G85*各種係数!I83</f>
        <v>0</v>
      </c>
      <c r="J85" s="328">
        <v>0</v>
      </c>
      <c r="K85" s="136">
        <f>J85*各種係数!G83</f>
        <v>0</v>
      </c>
      <c r="L85" s="136">
        <f>J85*各種係数!F83</f>
        <v>0</v>
      </c>
      <c r="M85" s="136">
        <v>0</v>
      </c>
      <c r="N85" s="136">
        <f>M85*各種係数!H83</f>
        <v>0</v>
      </c>
      <c r="O85" s="329">
        <f>M85*各種係数!I83</f>
        <v>0</v>
      </c>
      <c r="P85" s="40"/>
      <c r="Q85" s="40"/>
      <c r="R85" s="328">
        <f>Q$117*各種係数!J83</f>
        <v>0</v>
      </c>
      <c r="S85" s="136">
        <f>R85*各種係数!G83</f>
        <v>0</v>
      </c>
      <c r="T85" s="136">
        <f>R85*各種係数!F83</f>
        <v>0</v>
      </c>
      <c r="U85" s="136">
        <v>0</v>
      </c>
      <c r="V85" s="136">
        <f>U85*各種係数!H83</f>
        <v>0</v>
      </c>
      <c r="W85" s="136">
        <f>U85*各種係数!I83</f>
        <v>0</v>
      </c>
      <c r="X85" s="136">
        <f t="shared" si="5"/>
        <v>0</v>
      </c>
      <c r="Y85" s="136">
        <f t="shared" si="6"/>
        <v>0</v>
      </c>
      <c r="Z85" s="136">
        <f t="shared" si="7"/>
        <v>0</v>
      </c>
      <c r="AA85" s="136">
        <f>G85*各種係数!K83*各種係数!$N$16</f>
        <v>0</v>
      </c>
      <c r="AB85" s="136">
        <f>M85*各種係数!K83*各種係数!$N$16</f>
        <v>0</v>
      </c>
      <c r="AC85" s="136">
        <f>U85*各種係数!K83*各種係数!$N$16</f>
        <v>0</v>
      </c>
      <c r="AD85" s="136">
        <f t="shared" si="8"/>
        <v>0</v>
      </c>
      <c r="AE85" s="136">
        <f>G85*各種係数!L83*各種係数!$N$16</f>
        <v>0</v>
      </c>
      <c r="AF85" s="136">
        <f>M85*各種係数!L83*各種係数!$N$16</f>
        <v>0</v>
      </c>
      <c r="AG85" s="136">
        <f>U85*各種係数!L83*各種係数!$N$16</f>
        <v>0</v>
      </c>
      <c r="AH85" s="136">
        <f t="shared" si="9"/>
        <v>0</v>
      </c>
    </row>
    <row r="86" spans="2:34" x14ac:dyDescent="0.15">
      <c r="B86" s="155" t="s">
        <v>110</v>
      </c>
      <c r="C86" s="155" t="s">
        <v>315</v>
      </c>
      <c r="D86" s="155" t="s">
        <v>297</v>
      </c>
      <c r="E86" s="41" t="s">
        <v>212</v>
      </c>
      <c r="F86" s="324">
        <f>SUMIF(価格変換【予測】!$D$7:$D$64,E86,価格変換【予測】!$J$7:$J$64)</f>
        <v>0</v>
      </c>
      <c r="G86" s="324">
        <f>SUMIF(価格変換【予測】!$D$7:$D$64,E86,価格変換【予測】!$L$7:$L$64)</f>
        <v>0</v>
      </c>
      <c r="H86" s="325">
        <f>G86*各種係数!H84</f>
        <v>0</v>
      </c>
      <c r="I86" s="324">
        <f>G86*各種係数!I84</f>
        <v>0</v>
      </c>
      <c r="J86" s="135">
        <v>0</v>
      </c>
      <c r="K86" s="46">
        <f>J86*各種係数!G84</f>
        <v>0</v>
      </c>
      <c r="L86" s="46">
        <f>J86*各種係数!F84</f>
        <v>0</v>
      </c>
      <c r="M86" s="46">
        <v>0</v>
      </c>
      <c r="N86" s="46">
        <f>M86*各種係数!H84</f>
        <v>0</v>
      </c>
      <c r="O86" s="47">
        <f>M86*各種係数!I84</f>
        <v>0</v>
      </c>
      <c r="P86" s="40"/>
      <c r="Q86" s="40"/>
      <c r="R86" s="135">
        <f>Q$117*各種係数!J84</f>
        <v>0</v>
      </c>
      <c r="S86" s="46">
        <f>R86*各種係数!G84</f>
        <v>0</v>
      </c>
      <c r="T86" s="46">
        <f>R86*各種係数!F84</f>
        <v>0</v>
      </c>
      <c r="U86" s="46">
        <v>0</v>
      </c>
      <c r="V86" s="46">
        <f>U86*各種係数!H84</f>
        <v>0</v>
      </c>
      <c r="W86" s="46">
        <f>U86*各種係数!I84</f>
        <v>0</v>
      </c>
      <c r="X86" s="46">
        <f t="shared" si="5"/>
        <v>0</v>
      </c>
      <c r="Y86" s="46">
        <f t="shared" si="6"/>
        <v>0</v>
      </c>
      <c r="Z86" s="46">
        <f t="shared" si="7"/>
        <v>0</v>
      </c>
      <c r="AA86" s="46">
        <f>G86*各種係数!K84*各種係数!$N$16</f>
        <v>0</v>
      </c>
      <c r="AB86" s="46">
        <f>M86*各種係数!K84*各種係数!$N$16</f>
        <v>0</v>
      </c>
      <c r="AC86" s="46">
        <f>U86*各種係数!K84*各種係数!$N$16</f>
        <v>0</v>
      </c>
      <c r="AD86" s="46">
        <f t="shared" si="8"/>
        <v>0</v>
      </c>
      <c r="AE86" s="46">
        <f>G86*各種係数!L84*各種係数!$N$16</f>
        <v>0</v>
      </c>
      <c r="AF86" s="46">
        <f>M86*各種係数!L84*各種係数!$N$16</f>
        <v>0</v>
      </c>
      <c r="AG86" s="46">
        <f>U86*各種係数!L84*各種係数!$N$16</f>
        <v>0</v>
      </c>
      <c r="AH86" s="46">
        <f t="shared" si="9"/>
        <v>0</v>
      </c>
    </row>
    <row r="87" spans="2:34" x14ac:dyDescent="0.15">
      <c r="B87" s="155" t="s">
        <v>111</v>
      </c>
      <c r="C87" s="155" t="s">
        <v>315</v>
      </c>
      <c r="D87" s="155" t="s">
        <v>297</v>
      </c>
      <c r="E87" s="41" t="s">
        <v>186</v>
      </c>
      <c r="F87" s="324">
        <f>SUMIF(価格変換【予測】!$D$7:$D$64,E87,価格変換【予測】!$J$7:$J$64)</f>
        <v>0</v>
      </c>
      <c r="G87" s="324">
        <f>SUMIF(価格変換【予測】!$D$7:$D$64,E87,価格変換【予測】!$L$7:$L$64)</f>
        <v>0</v>
      </c>
      <c r="H87" s="325">
        <f>G87*各種係数!H85</f>
        <v>0</v>
      </c>
      <c r="I87" s="324">
        <f>G87*各種係数!I85</f>
        <v>0</v>
      </c>
      <c r="J87" s="135">
        <v>0</v>
      </c>
      <c r="K87" s="46">
        <f>J87*各種係数!G85</f>
        <v>0</v>
      </c>
      <c r="L87" s="46">
        <f>J87*各種係数!F85</f>
        <v>0</v>
      </c>
      <c r="M87" s="46">
        <v>0</v>
      </c>
      <c r="N87" s="46">
        <f>M87*各種係数!H85</f>
        <v>0</v>
      </c>
      <c r="O87" s="47">
        <f>M87*各種係数!I85</f>
        <v>0</v>
      </c>
      <c r="P87" s="40"/>
      <c r="Q87" s="40"/>
      <c r="R87" s="135">
        <f>Q$117*各種係数!J85</f>
        <v>0</v>
      </c>
      <c r="S87" s="46">
        <f>R87*各種係数!G85</f>
        <v>0</v>
      </c>
      <c r="T87" s="46">
        <f>R87*各種係数!F85</f>
        <v>0</v>
      </c>
      <c r="U87" s="46">
        <v>0</v>
      </c>
      <c r="V87" s="46">
        <f>U87*各種係数!H85</f>
        <v>0</v>
      </c>
      <c r="W87" s="46">
        <f>U87*各種係数!I85</f>
        <v>0</v>
      </c>
      <c r="X87" s="46">
        <f t="shared" si="5"/>
        <v>0</v>
      </c>
      <c r="Y87" s="46">
        <f t="shared" si="6"/>
        <v>0</v>
      </c>
      <c r="Z87" s="46">
        <f t="shared" si="7"/>
        <v>0</v>
      </c>
      <c r="AA87" s="46">
        <f>G87*各種係数!K85*各種係数!$N$16</f>
        <v>0</v>
      </c>
      <c r="AB87" s="46">
        <f>M87*各種係数!K85*各種係数!$N$16</f>
        <v>0</v>
      </c>
      <c r="AC87" s="46">
        <f>U87*各種係数!K85*各種係数!$N$16</f>
        <v>0</v>
      </c>
      <c r="AD87" s="46">
        <f t="shared" si="8"/>
        <v>0</v>
      </c>
      <c r="AE87" s="46">
        <f>G87*各種係数!L85*各種係数!$N$16</f>
        <v>0</v>
      </c>
      <c r="AF87" s="46">
        <f>M87*各種係数!L85*各種係数!$N$16</f>
        <v>0</v>
      </c>
      <c r="AG87" s="46">
        <f>U87*各種係数!L85*各種係数!$N$16</f>
        <v>0</v>
      </c>
      <c r="AH87" s="46">
        <f t="shared" si="9"/>
        <v>0</v>
      </c>
    </row>
    <row r="88" spans="2:34" x14ac:dyDescent="0.15">
      <c r="B88" s="155" t="s">
        <v>112</v>
      </c>
      <c r="C88" s="155" t="s">
        <v>315</v>
      </c>
      <c r="D88" s="155" t="s">
        <v>297</v>
      </c>
      <c r="E88" s="41" t="s">
        <v>187</v>
      </c>
      <c r="F88" s="324">
        <f>SUMIF(価格変換【予測】!$D$7:$D$64,E88,価格変換【予測】!$J$7:$J$64)</f>
        <v>0</v>
      </c>
      <c r="G88" s="324">
        <f>SUMIF(価格変換【予測】!$D$7:$D$64,E88,価格変換【予測】!$L$7:$L$64)</f>
        <v>0</v>
      </c>
      <c r="H88" s="325">
        <f>G88*各種係数!H86</f>
        <v>0</v>
      </c>
      <c r="I88" s="324">
        <f>G88*各種係数!I86</f>
        <v>0</v>
      </c>
      <c r="J88" s="135">
        <v>0</v>
      </c>
      <c r="K88" s="46">
        <f>J88*各種係数!G86</f>
        <v>0</v>
      </c>
      <c r="L88" s="46">
        <f>J88*各種係数!F86</f>
        <v>0</v>
      </c>
      <c r="M88" s="46">
        <v>0</v>
      </c>
      <c r="N88" s="46">
        <f>M88*各種係数!H86</f>
        <v>0</v>
      </c>
      <c r="O88" s="47">
        <f>M88*各種係数!I86</f>
        <v>0</v>
      </c>
      <c r="P88" s="40"/>
      <c r="Q88" s="40"/>
      <c r="R88" s="135">
        <f>Q$117*各種係数!J86</f>
        <v>0</v>
      </c>
      <c r="S88" s="46">
        <f>R88*各種係数!G86</f>
        <v>0</v>
      </c>
      <c r="T88" s="46">
        <f>R88*各種係数!F86</f>
        <v>0</v>
      </c>
      <c r="U88" s="46">
        <v>0</v>
      </c>
      <c r="V88" s="46">
        <f>U88*各種係数!H86</f>
        <v>0</v>
      </c>
      <c r="W88" s="46">
        <f>U88*各種係数!I86</f>
        <v>0</v>
      </c>
      <c r="X88" s="46">
        <f t="shared" si="5"/>
        <v>0</v>
      </c>
      <c r="Y88" s="46">
        <f t="shared" si="6"/>
        <v>0</v>
      </c>
      <c r="Z88" s="46">
        <f t="shared" si="7"/>
        <v>0</v>
      </c>
      <c r="AA88" s="46">
        <f>G88*各種係数!K86*各種係数!$N$16</f>
        <v>0</v>
      </c>
      <c r="AB88" s="46">
        <f>M88*各種係数!K86*各種係数!$N$16</f>
        <v>0</v>
      </c>
      <c r="AC88" s="46">
        <f>U88*各種係数!K86*各種係数!$N$16</f>
        <v>0</v>
      </c>
      <c r="AD88" s="46">
        <f t="shared" si="8"/>
        <v>0</v>
      </c>
      <c r="AE88" s="46">
        <f>G88*各種係数!L86*各種係数!$N$16</f>
        <v>0</v>
      </c>
      <c r="AF88" s="46">
        <f>M88*各種係数!L86*各種係数!$N$16</f>
        <v>0</v>
      </c>
      <c r="AG88" s="46">
        <f>U88*各種係数!L86*各種係数!$N$16</f>
        <v>0</v>
      </c>
      <c r="AH88" s="46">
        <f t="shared" si="9"/>
        <v>0</v>
      </c>
    </row>
    <row r="89" spans="2:34" x14ac:dyDescent="0.15">
      <c r="B89" s="163" t="s">
        <v>113</v>
      </c>
      <c r="C89" s="163" t="s">
        <v>315</v>
      </c>
      <c r="D89" s="163" t="s">
        <v>297</v>
      </c>
      <c r="E89" s="62" t="s">
        <v>986</v>
      </c>
      <c r="F89" s="326">
        <f>SUMIF(価格変換【予測】!$D$7:$D$64,E89,価格変換【予測】!$J$7:$J$64)</f>
        <v>0</v>
      </c>
      <c r="G89" s="326">
        <f>SUMIF(価格変換【予測】!$D$7:$D$64,E89,価格変換【予測】!$L$7:$L$64)</f>
        <v>0</v>
      </c>
      <c r="H89" s="327">
        <f>G89*各種係数!H87</f>
        <v>0</v>
      </c>
      <c r="I89" s="326">
        <f>G89*各種係数!I87</f>
        <v>0</v>
      </c>
      <c r="J89" s="330">
        <v>0</v>
      </c>
      <c r="K89" s="67">
        <f>J89*各種係数!G87</f>
        <v>0</v>
      </c>
      <c r="L89" s="67">
        <f>J89*各種係数!F87</f>
        <v>0</v>
      </c>
      <c r="M89" s="67">
        <v>0</v>
      </c>
      <c r="N89" s="67">
        <f>M89*各種係数!H87</f>
        <v>0</v>
      </c>
      <c r="O89" s="68">
        <f>M89*各種係数!I87</f>
        <v>0</v>
      </c>
      <c r="P89" s="40"/>
      <c r="Q89" s="40"/>
      <c r="R89" s="330">
        <f>Q$117*各種係数!J87</f>
        <v>0</v>
      </c>
      <c r="S89" s="67">
        <f>R89*各種係数!G87</f>
        <v>0</v>
      </c>
      <c r="T89" s="67">
        <f>R89*各種係数!F87</f>
        <v>0</v>
      </c>
      <c r="U89" s="67">
        <v>0</v>
      </c>
      <c r="V89" s="67">
        <f>U89*各種係数!H87</f>
        <v>0</v>
      </c>
      <c r="W89" s="67">
        <f>U89*各種係数!I87</f>
        <v>0</v>
      </c>
      <c r="X89" s="67">
        <f t="shared" si="5"/>
        <v>0</v>
      </c>
      <c r="Y89" s="67">
        <f t="shared" si="6"/>
        <v>0</v>
      </c>
      <c r="Z89" s="67">
        <f t="shared" si="7"/>
        <v>0</v>
      </c>
      <c r="AA89" s="67">
        <f>G89*各種係数!K87*各種係数!$N$16</f>
        <v>0</v>
      </c>
      <c r="AB89" s="67">
        <f>M89*各種係数!K87*各種係数!$N$16</f>
        <v>0</v>
      </c>
      <c r="AC89" s="67">
        <f>U89*各種係数!K87*各種係数!$N$16</f>
        <v>0</v>
      </c>
      <c r="AD89" s="67">
        <f t="shared" si="8"/>
        <v>0</v>
      </c>
      <c r="AE89" s="67">
        <f>G89*各種係数!L87*各種係数!$N$16</f>
        <v>0</v>
      </c>
      <c r="AF89" s="67">
        <f>M89*各種係数!L87*各種係数!$N$16</f>
        <v>0</v>
      </c>
      <c r="AG89" s="67">
        <f>U89*各種係数!L87*各種係数!$N$16</f>
        <v>0</v>
      </c>
      <c r="AH89" s="67">
        <f t="shared" si="9"/>
        <v>0</v>
      </c>
    </row>
    <row r="90" spans="2:34" x14ac:dyDescent="0.15">
      <c r="B90" s="155" t="s">
        <v>114</v>
      </c>
      <c r="C90" s="155" t="s">
        <v>315</v>
      </c>
      <c r="D90" s="155" t="s">
        <v>297</v>
      </c>
      <c r="E90" s="41" t="s">
        <v>189</v>
      </c>
      <c r="F90" s="324">
        <f>SUMIF(価格変換【予測】!$D$7:$D$64,E90,価格変換【予測】!$J$7:$J$64)</f>
        <v>0</v>
      </c>
      <c r="G90" s="324">
        <f>SUMIF(価格変換【予測】!$D$7:$D$64,E90,価格変換【予測】!$L$7:$L$64)</f>
        <v>0</v>
      </c>
      <c r="H90" s="325">
        <f>G90*各種係数!H88</f>
        <v>0</v>
      </c>
      <c r="I90" s="324">
        <f>G90*各種係数!I88</f>
        <v>0</v>
      </c>
      <c r="J90" s="328">
        <v>0</v>
      </c>
      <c r="K90" s="136">
        <f>J90*各種係数!G88</f>
        <v>0</v>
      </c>
      <c r="L90" s="136">
        <f>J90*各種係数!F88</f>
        <v>0</v>
      </c>
      <c r="M90" s="136">
        <v>0</v>
      </c>
      <c r="N90" s="136">
        <f>M90*各種係数!H88</f>
        <v>0</v>
      </c>
      <c r="O90" s="329">
        <f>M90*各種係数!I88</f>
        <v>0</v>
      </c>
      <c r="P90" s="40"/>
      <c r="Q90" s="40"/>
      <c r="R90" s="328">
        <f>Q$117*各種係数!J88</f>
        <v>0</v>
      </c>
      <c r="S90" s="136">
        <f>R90*各種係数!G88</f>
        <v>0</v>
      </c>
      <c r="T90" s="136">
        <f>R90*各種係数!F88</f>
        <v>0</v>
      </c>
      <c r="U90" s="136">
        <v>0</v>
      </c>
      <c r="V90" s="136">
        <f>U90*各種係数!H88</f>
        <v>0</v>
      </c>
      <c r="W90" s="136">
        <f>U90*各種係数!I88</f>
        <v>0</v>
      </c>
      <c r="X90" s="136">
        <f t="shared" si="5"/>
        <v>0</v>
      </c>
      <c r="Y90" s="136">
        <f t="shared" si="6"/>
        <v>0</v>
      </c>
      <c r="Z90" s="136">
        <f t="shared" si="7"/>
        <v>0</v>
      </c>
      <c r="AA90" s="136">
        <f>G90*各種係数!K88*各種係数!$N$16</f>
        <v>0</v>
      </c>
      <c r="AB90" s="136">
        <f>M90*各種係数!K88*各種係数!$N$16</f>
        <v>0</v>
      </c>
      <c r="AC90" s="136">
        <f>U90*各種係数!K88*各種係数!$N$16</f>
        <v>0</v>
      </c>
      <c r="AD90" s="136">
        <f t="shared" si="8"/>
        <v>0</v>
      </c>
      <c r="AE90" s="136">
        <f>G90*各種係数!L88*各種係数!$N$16</f>
        <v>0</v>
      </c>
      <c r="AF90" s="136">
        <f>M90*各種係数!L88*各種係数!$N$16</f>
        <v>0</v>
      </c>
      <c r="AG90" s="136">
        <f>U90*各種係数!L88*各種係数!$N$16</f>
        <v>0</v>
      </c>
      <c r="AH90" s="136">
        <f t="shared" si="9"/>
        <v>0</v>
      </c>
    </row>
    <row r="91" spans="2:34" x14ac:dyDescent="0.15">
      <c r="B91" s="155" t="s">
        <v>115</v>
      </c>
      <c r="C91" s="155" t="s">
        <v>315</v>
      </c>
      <c r="D91" s="155" t="s">
        <v>297</v>
      </c>
      <c r="E91" s="41" t="s">
        <v>987</v>
      </c>
      <c r="F91" s="324">
        <f>SUMIF(価格変換【予測】!$D$7:$D$64,E91,価格変換【予測】!$J$7:$J$64)</f>
        <v>0</v>
      </c>
      <c r="G91" s="324">
        <f>SUMIF(価格変換【予測】!$D$7:$D$64,E91,価格変換【予測】!$L$7:$L$64)</f>
        <v>0</v>
      </c>
      <c r="H91" s="325">
        <f>G91*各種係数!H89</f>
        <v>0</v>
      </c>
      <c r="I91" s="324">
        <f>G91*各種係数!I89</f>
        <v>0</v>
      </c>
      <c r="J91" s="135">
        <v>0</v>
      </c>
      <c r="K91" s="46">
        <f>J91*各種係数!G89</f>
        <v>0</v>
      </c>
      <c r="L91" s="46">
        <f>J91*各種係数!F89</f>
        <v>0</v>
      </c>
      <c r="M91" s="46">
        <v>0</v>
      </c>
      <c r="N91" s="46">
        <f>M91*各種係数!H89</f>
        <v>0</v>
      </c>
      <c r="O91" s="47">
        <f>M91*各種係数!I89</f>
        <v>0</v>
      </c>
      <c r="P91" s="40"/>
      <c r="Q91" s="40"/>
      <c r="R91" s="135">
        <f>Q$117*各種係数!J89</f>
        <v>0</v>
      </c>
      <c r="S91" s="46">
        <f>R91*各種係数!G89</f>
        <v>0</v>
      </c>
      <c r="T91" s="46">
        <f>R91*各種係数!F89</f>
        <v>0</v>
      </c>
      <c r="U91" s="46">
        <v>0</v>
      </c>
      <c r="V91" s="46">
        <f>U91*各種係数!H89</f>
        <v>0</v>
      </c>
      <c r="W91" s="46">
        <f>U91*各種係数!I89</f>
        <v>0</v>
      </c>
      <c r="X91" s="46">
        <f t="shared" si="5"/>
        <v>0</v>
      </c>
      <c r="Y91" s="46">
        <f t="shared" si="6"/>
        <v>0</v>
      </c>
      <c r="Z91" s="46">
        <f t="shared" si="7"/>
        <v>0</v>
      </c>
      <c r="AA91" s="46">
        <f>G91*各種係数!K89*各種係数!$N$16</f>
        <v>0</v>
      </c>
      <c r="AB91" s="46">
        <f>M91*各種係数!K89*各種係数!$N$16</f>
        <v>0</v>
      </c>
      <c r="AC91" s="46">
        <f>U91*各種係数!K89*各種係数!$N$16</f>
        <v>0</v>
      </c>
      <c r="AD91" s="46">
        <f t="shared" si="8"/>
        <v>0</v>
      </c>
      <c r="AE91" s="46">
        <f>G91*各種係数!L89*各種係数!$N$16</f>
        <v>0</v>
      </c>
      <c r="AF91" s="46">
        <f>M91*各種係数!L89*各種係数!$N$16</f>
        <v>0</v>
      </c>
      <c r="AG91" s="46">
        <f>U91*各種係数!L89*各種係数!$N$16</f>
        <v>0</v>
      </c>
      <c r="AH91" s="46">
        <f t="shared" si="9"/>
        <v>0</v>
      </c>
    </row>
    <row r="92" spans="2:34" x14ac:dyDescent="0.15">
      <c r="B92" s="155" t="s">
        <v>116</v>
      </c>
      <c r="C92" s="155" t="s">
        <v>315</v>
      </c>
      <c r="D92" s="155" t="s">
        <v>297</v>
      </c>
      <c r="E92" s="41" t="s">
        <v>988</v>
      </c>
      <c r="F92" s="324">
        <f>SUMIF(価格変換【予測】!$D$7:$D$64,E92,価格変換【予測】!$J$7:$J$64)</f>
        <v>0</v>
      </c>
      <c r="G92" s="324">
        <f>SUMIF(価格変換【予測】!$D$7:$D$64,E92,価格変換【予測】!$L$7:$L$64)</f>
        <v>0</v>
      </c>
      <c r="H92" s="325">
        <f>G92*各種係数!H90</f>
        <v>0</v>
      </c>
      <c r="I92" s="324">
        <f>G92*各種係数!I90</f>
        <v>0</v>
      </c>
      <c r="J92" s="135">
        <v>0</v>
      </c>
      <c r="K92" s="46">
        <f>J92*各種係数!G90</f>
        <v>0</v>
      </c>
      <c r="L92" s="46">
        <f>J92*各種係数!F90</f>
        <v>0</v>
      </c>
      <c r="M92" s="46">
        <v>0</v>
      </c>
      <c r="N92" s="46">
        <f>M92*各種係数!H90</f>
        <v>0</v>
      </c>
      <c r="O92" s="47">
        <f>M92*各種係数!I90</f>
        <v>0</v>
      </c>
      <c r="P92" s="40"/>
      <c r="Q92" s="40"/>
      <c r="R92" s="135">
        <f>Q$117*各種係数!J90</f>
        <v>0</v>
      </c>
      <c r="S92" s="46">
        <f>R92*各種係数!G90</f>
        <v>0</v>
      </c>
      <c r="T92" s="46">
        <f>R92*各種係数!F90</f>
        <v>0</v>
      </c>
      <c r="U92" s="46">
        <v>0</v>
      </c>
      <c r="V92" s="46">
        <f>U92*各種係数!H90</f>
        <v>0</v>
      </c>
      <c r="W92" s="46">
        <f>U92*各種係数!I90</f>
        <v>0</v>
      </c>
      <c r="X92" s="46">
        <f t="shared" si="5"/>
        <v>0</v>
      </c>
      <c r="Y92" s="46">
        <f t="shared" si="6"/>
        <v>0</v>
      </c>
      <c r="Z92" s="46">
        <f t="shared" si="7"/>
        <v>0</v>
      </c>
      <c r="AA92" s="46">
        <f>G92*各種係数!K90*各種係数!$N$16</f>
        <v>0</v>
      </c>
      <c r="AB92" s="46">
        <f>M92*各種係数!K90*各種係数!$N$16</f>
        <v>0</v>
      </c>
      <c r="AC92" s="46">
        <f>U92*各種係数!K90*各種係数!$N$16</f>
        <v>0</v>
      </c>
      <c r="AD92" s="46">
        <f t="shared" si="8"/>
        <v>0</v>
      </c>
      <c r="AE92" s="46">
        <f>G92*各種係数!L90*各種係数!$N$16</f>
        <v>0</v>
      </c>
      <c r="AF92" s="46">
        <f>M92*各種係数!L90*各種係数!$N$16</f>
        <v>0</v>
      </c>
      <c r="AG92" s="46">
        <f>U92*各種係数!L90*各種係数!$N$16</f>
        <v>0</v>
      </c>
      <c r="AH92" s="46">
        <f t="shared" si="9"/>
        <v>0</v>
      </c>
    </row>
    <row r="93" spans="2:34" x14ac:dyDescent="0.15">
      <c r="B93" s="155" t="s">
        <v>117</v>
      </c>
      <c r="C93" s="155" t="s">
        <v>316</v>
      </c>
      <c r="D93" s="155" t="s">
        <v>298</v>
      </c>
      <c r="E93" s="41" t="s">
        <v>989</v>
      </c>
      <c r="F93" s="324">
        <f>SUMIF(価格変換【予測】!$D$7:$D$64,E93,価格変換【予測】!$J$7:$J$64)</f>
        <v>0</v>
      </c>
      <c r="G93" s="324">
        <f>SUMIF(価格変換【予測】!$D$7:$D$64,E93,価格変換【予測】!$L$7:$L$64)</f>
        <v>0</v>
      </c>
      <c r="H93" s="325">
        <f>G93*各種係数!H91</f>
        <v>0</v>
      </c>
      <c r="I93" s="324">
        <f>G93*各種係数!I91</f>
        <v>0</v>
      </c>
      <c r="J93" s="135">
        <v>0</v>
      </c>
      <c r="K93" s="46">
        <f>J93*各種係数!G91</f>
        <v>0</v>
      </c>
      <c r="L93" s="46">
        <f>J93*各種係数!F91</f>
        <v>0</v>
      </c>
      <c r="M93" s="46">
        <v>0</v>
      </c>
      <c r="N93" s="46">
        <f>M93*各種係数!H91</f>
        <v>0</v>
      </c>
      <c r="O93" s="47">
        <f>M93*各種係数!I91</f>
        <v>0</v>
      </c>
      <c r="P93" s="40"/>
      <c r="Q93" s="40"/>
      <c r="R93" s="135">
        <f>Q$117*各種係数!J91</f>
        <v>0</v>
      </c>
      <c r="S93" s="46">
        <f>R93*各種係数!G91</f>
        <v>0</v>
      </c>
      <c r="T93" s="46">
        <f>R93*各種係数!F91</f>
        <v>0</v>
      </c>
      <c r="U93" s="46">
        <v>0</v>
      </c>
      <c r="V93" s="46">
        <f>U93*各種係数!H91</f>
        <v>0</v>
      </c>
      <c r="W93" s="46">
        <f>U93*各種係数!I91</f>
        <v>0</v>
      </c>
      <c r="X93" s="46">
        <f t="shared" si="5"/>
        <v>0</v>
      </c>
      <c r="Y93" s="46">
        <f t="shared" si="6"/>
        <v>0</v>
      </c>
      <c r="Z93" s="46">
        <f t="shared" si="7"/>
        <v>0</v>
      </c>
      <c r="AA93" s="46">
        <f>G93*各種係数!K91*各種係数!$N$16</f>
        <v>0</v>
      </c>
      <c r="AB93" s="46">
        <f>M93*各種係数!K91*各種係数!$N$16</f>
        <v>0</v>
      </c>
      <c r="AC93" s="46">
        <f>U93*各種係数!K91*各種係数!$N$16</f>
        <v>0</v>
      </c>
      <c r="AD93" s="46">
        <f t="shared" si="8"/>
        <v>0</v>
      </c>
      <c r="AE93" s="46">
        <f>G93*各種係数!L91*各種係数!$N$16</f>
        <v>0</v>
      </c>
      <c r="AF93" s="46">
        <f>M93*各種係数!L91*各種係数!$N$16</f>
        <v>0</v>
      </c>
      <c r="AG93" s="46">
        <f>U93*各種係数!L91*各種係数!$N$16</f>
        <v>0</v>
      </c>
      <c r="AH93" s="46">
        <f t="shared" si="9"/>
        <v>0</v>
      </c>
    </row>
    <row r="94" spans="2:34" x14ac:dyDescent="0.15">
      <c r="B94" s="155" t="s">
        <v>118</v>
      </c>
      <c r="C94" s="155" t="s">
        <v>316</v>
      </c>
      <c r="D94" s="155" t="s">
        <v>298</v>
      </c>
      <c r="E94" s="41" t="s">
        <v>193</v>
      </c>
      <c r="F94" s="326">
        <f>SUMIF(価格変換【予測】!$D$7:$D$64,E94,価格変換【予測】!$J$7:$J$64)</f>
        <v>0</v>
      </c>
      <c r="G94" s="326">
        <f>SUMIF(価格変換【予測】!$D$7:$D$64,E94,価格変換【予測】!$L$7:$L$64)</f>
        <v>0</v>
      </c>
      <c r="H94" s="327">
        <f>G94*各種係数!H92</f>
        <v>0</v>
      </c>
      <c r="I94" s="326">
        <f>G94*各種係数!I92</f>
        <v>0</v>
      </c>
      <c r="J94" s="330">
        <v>0</v>
      </c>
      <c r="K94" s="67">
        <f>J94*各種係数!G92</f>
        <v>0</v>
      </c>
      <c r="L94" s="67">
        <f>J94*各種係数!F92</f>
        <v>0</v>
      </c>
      <c r="M94" s="67">
        <v>0</v>
      </c>
      <c r="N94" s="67">
        <f>M94*各種係数!H92</f>
        <v>0</v>
      </c>
      <c r="O94" s="68">
        <f>M94*各種係数!I92</f>
        <v>0</v>
      </c>
      <c r="P94" s="40"/>
      <c r="Q94" s="40"/>
      <c r="R94" s="330">
        <f>Q$117*各種係数!J92</f>
        <v>0</v>
      </c>
      <c r="S94" s="67">
        <f>R94*各種係数!G92</f>
        <v>0</v>
      </c>
      <c r="T94" s="67">
        <f>R94*各種係数!F92</f>
        <v>0</v>
      </c>
      <c r="U94" s="67">
        <v>0</v>
      </c>
      <c r="V94" s="67">
        <f>U94*各種係数!H92</f>
        <v>0</v>
      </c>
      <c r="W94" s="67">
        <f>U94*各種係数!I92</f>
        <v>0</v>
      </c>
      <c r="X94" s="67">
        <f t="shared" si="5"/>
        <v>0</v>
      </c>
      <c r="Y94" s="67">
        <f t="shared" si="6"/>
        <v>0</v>
      </c>
      <c r="Z94" s="67">
        <f t="shared" si="7"/>
        <v>0</v>
      </c>
      <c r="AA94" s="67">
        <f>G94*各種係数!K92*各種係数!$N$16</f>
        <v>0</v>
      </c>
      <c r="AB94" s="67">
        <f>M94*各種係数!K92*各種係数!$N$16</f>
        <v>0</v>
      </c>
      <c r="AC94" s="67">
        <f>U94*各種係数!K92*各種係数!$N$16</f>
        <v>0</v>
      </c>
      <c r="AD94" s="67">
        <f t="shared" si="8"/>
        <v>0</v>
      </c>
      <c r="AE94" s="67">
        <f>G94*各種係数!L92*各種係数!$N$16</f>
        <v>0</v>
      </c>
      <c r="AF94" s="67">
        <f>M94*各種係数!L92*各種係数!$N$16</f>
        <v>0</v>
      </c>
      <c r="AG94" s="67">
        <f>U94*各種係数!L92*各種係数!$N$16</f>
        <v>0</v>
      </c>
      <c r="AH94" s="67">
        <f t="shared" si="9"/>
        <v>0</v>
      </c>
    </row>
    <row r="95" spans="2:34" x14ac:dyDescent="0.15">
      <c r="B95" s="162" t="s">
        <v>119</v>
      </c>
      <c r="C95" s="162" t="s">
        <v>316</v>
      </c>
      <c r="D95" s="162" t="s">
        <v>298</v>
      </c>
      <c r="E95" s="116" t="s">
        <v>990</v>
      </c>
      <c r="F95" s="324">
        <f>SUMIF(価格変換【予測】!$D$7:$D$64,E95,価格変換【予測】!$J$7:$J$64)</f>
        <v>0</v>
      </c>
      <c r="G95" s="324">
        <f>SUMIF(価格変換【予測】!$D$7:$D$64,E95,価格変換【予測】!$L$7:$L$64)</f>
        <v>0</v>
      </c>
      <c r="H95" s="325">
        <f>G95*各種係数!H93</f>
        <v>0</v>
      </c>
      <c r="I95" s="324">
        <f>G95*各種係数!I93</f>
        <v>0</v>
      </c>
      <c r="J95" s="328">
        <v>0</v>
      </c>
      <c r="K95" s="136">
        <f>J95*各種係数!G93</f>
        <v>0</v>
      </c>
      <c r="L95" s="136">
        <f>J95*各種係数!F93</f>
        <v>0</v>
      </c>
      <c r="M95" s="136">
        <v>0</v>
      </c>
      <c r="N95" s="136">
        <f>M95*各種係数!H93</f>
        <v>0</v>
      </c>
      <c r="O95" s="329">
        <f>M95*各種係数!I93</f>
        <v>0</v>
      </c>
      <c r="P95" s="40"/>
      <c r="Q95" s="40"/>
      <c r="R95" s="328">
        <f>Q$117*各種係数!J93</f>
        <v>0</v>
      </c>
      <c r="S95" s="136">
        <f>R95*各種係数!G93</f>
        <v>0</v>
      </c>
      <c r="T95" s="136">
        <f>R95*各種係数!F93</f>
        <v>0</v>
      </c>
      <c r="U95" s="136">
        <v>0</v>
      </c>
      <c r="V95" s="136">
        <f>U95*各種係数!H93</f>
        <v>0</v>
      </c>
      <c r="W95" s="136">
        <f>U95*各種係数!I93</f>
        <v>0</v>
      </c>
      <c r="X95" s="136">
        <f t="shared" si="5"/>
        <v>0</v>
      </c>
      <c r="Y95" s="136">
        <f t="shared" si="6"/>
        <v>0</v>
      </c>
      <c r="Z95" s="136">
        <f t="shared" si="7"/>
        <v>0</v>
      </c>
      <c r="AA95" s="136">
        <f>G95*各種係数!K93*各種係数!$N$16</f>
        <v>0</v>
      </c>
      <c r="AB95" s="136">
        <f>M95*各種係数!K93*各種係数!$N$16</f>
        <v>0</v>
      </c>
      <c r="AC95" s="136">
        <f>U95*各種係数!K93*各種係数!$N$16</f>
        <v>0</v>
      </c>
      <c r="AD95" s="136">
        <f t="shared" si="8"/>
        <v>0</v>
      </c>
      <c r="AE95" s="136">
        <f>G95*各種係数!L93*各種係数!$N$16</f>
        <v>0</v>
      </c>
      <c r="AF95" s="136">
        <f>M95*各種係数!L93*各種係数!$N$16</f>
        <v>0</v>
      </c>
      <c r="AG95" s="136">
        <f>U95*各種係数!L93*各種係数!$N$16</f>
        <v>0</v>
      </c>
      <c r="AH95" s="136">
        <f t="shared" si="9"/>
        <v>0</v>
      </c>
    </row>
    <row r="96" spans="2:34" x14ac:dyDescent="0.15">
      <c r="B96" s="155" t="s">
        <v>120</v>
      </c>
      <c r="C96" s="155" t="s">
        <v>316</v>
      </c>
      <c r="D96" s="155" t="s">
        <v>298</v>
      </c>
      <c r="E96" s="41" t="s">
        <v>991</v>
      </c>
      <c r="F96" s="324">
        <f>SUMIF(価格変換【予測】!$D$7:$D$64,E96,価格変換【予測】!$J$7:$J$64)</f>
        <v>0</v>
      </c>
      <c r="G96" s="324">
        <f>SUMIF(価格変換【予測】!$D$7:$D$64,E96,価格変換【予測】!$L$7:$L$64)</f>
        <v>0</v>
      </c>
      <c r="H96" s="325">
        <f>G96*各種係数!H94</f>
        <v>0</v>
      </c>
      <c r="I96" s="324">
        <f>G96*各種係数!I94</f>
        <v>0</v>
      </c>
      <c r="J96" s="135">
        <v>0</v>
      </c>
      <c r="K96" s="46">
        <f>J96*各種係数!G94</f>
        <v>0</v>
      </c>
      <c r="L96" s="46">
        <f>J96*各種係数!F94</f>
        <v>0</v>
      </c>
      <c r="M96" s="46">
        <v>0</v>
      </c>
      <c r="N96" s="46">
        <f>M96*各種係数!H94</f>
        <v>0</v>
      </c>
      <c r="O96" s="47">
        <f>M96*各種係数!I94</f>
        <v>0</v>
      </c>
      <c r="P96" s="40"/>
      <c r="Q96" s="40"/>
      <c r="R96" s="135">
        <f>Q$117*各種係数!J94</f>
        <v>0</v>
      </c>
      <c r="S96" s="46">
        <f>R96*各種係数!G94</f>
        <v>0</v>
      </c>
      <c r="T96" s="46">
        <f>R96*各種係数!F94</f>
        <v>0</v>
      </c>
      <c r="U96" s="46">
        <v>0</v>
      </c>
      <c r="V96" s="46">
        <f>U96*各種係数!H94</f>
        <v>0</v>
      </c>
      <c r="W96" s="46">
        <f>U96*各種係数!I94</f>
        <v>0</v>
      </c>
      <c r="X96" s="46">
        <f t="shared" si="5"/>
        <v>0</v>
      </c>
      <c r="Y96" s="46">
        <f t="shared" si="6"/>
        <v>0</v>
      </c>
      <c r="Z96" s="46">
        <f t="shared" si="7"/>
        <v>0</v>
      </c>
      <c r="AA96" s="46">
        <f>G96*各種係数!K94*各種係数!$N$16</f>
        <v>0</v>
      </c>
      <c r="AB96" s="46">
        <f>M96*各種係数!K94*各種係数!$N$16</f>
        <v>0</v>
      </c>
      <c r="AC96" s="46">
        <f>U96*各種係数!K94*各種係数!$N$16</f>
        <v>0</v>
      </c>
      <c r="AD96" s="46">
        <f t="shared" si="8"/>
        <v>0</v>
      </c>
      <c r="AE96" s="46">
        <f>G96*各種係数!L94*各種係数!$N$16</f>
        <v>0</v>
      </c>
      <c r="AF96" s="46">
        <f>M96*各種係数!L94*各種係数!$N$16</f>
        <v>0</v>
      </c>
      <c r="AG96" s="46">
        <f>U96*各種係数!L94*各種係数!$N$16</f>
        <v>0</v>
      </c>
      <c r="AH96" s="46">
        <f t="shared" si="9"/>
        <v>0</v>
      </c>
    </row>
    <row r="97" spans="2:34" x14ac:dyDescent="0.15">
      <c r="B97" s="155" t="s">
        <v>121</v>
      </c>
      <c r="C97" s="155" t="s">
        <v>316</v>
      </c>
      <c r="D97" s="155" t="s">
        <v>298</v>
      </c>
      <c r="E97" s="41" t="s">
        <v>992</v>
      </c>
      <c r="F97" s="324">
        <f>SUMIF(価格変換【予測】!$D$7:$D$64,E97,価格変換【予測】!$J$7:$J$64)</f>
        <v>0</v>
      </c>
      <c r="G97" s="324">
        <f>SUMIF(価格変換【予測】!$D$7:$D$64,E97,価格変換【予測】!$L$7:$L$64)</f>
        <v>0</v>
      </c>
      <c r="H97" s="325">
        <f>G97*各種係数!H95</f>
        <v>0</v>
      </c>
      <c r="I97" s="324">
        <f>G97*各種係数!I95</f>
        <v>0</v>
      </c>
      <c r="J97" s="135">
        <v>0</v>
      </c>
      <c r="K97" s="46">
        <f>J97*各種係数!G95</f>
        <v>0</v>
      </c>
      <c r="L97" s="46">
        <f>J97*各種係数!F95</f>
        <v>0</v>
      </c>
      <c r="M97" s="46">
        <v>0</v>
      </c>
      <c r="N97" s="46">
        <f>M97*各種係数!H95</f>
        <v>0</v>
      </c>
      <c r="O97" s="47">
        <f>M97*各種係数!I95</f>
        <v>0</v>
      </c>
      <c r="P97" s="40"/>
      <c r="Q97" s="40"/>
      <c r="R97" s="135">
        <f>Q$117*各種係数!J95</f>
        <v>0</v>
      </c>
      <c r="S97" s="46">
        <f>R97*各種係数!G95</f>
        <v>0</v>
      </c>
      <c r="T97" s="46">
        <f>R97*各種係数!F95</f>
        <v>0</v>
      </c>
      <c r="U97" s="46">
        <v>0</v>
      </c>
      <c r="V97" s="46">
        <f>U97*各種係数!H95</f>
        <v>0</v>
      </c>
      <c r="W97" s="46">
        <f>U97*各種係数!I95</f>
        <v>0</v>
      </c>
      <c r="X97" s="46">
        <f t="shared" si="5"/>
        <v>0</v>
      </c>
      <c r="Y97" s="46">
        <f t="shared" si="6"/>
        <v>0</v>
      </c>
      <c r="Z97" s="46">
        <f t="shared" si="7"/>
        <v>0</v>
      </c>
      <c r="AA97" s="46">
        <f>G97*各種係数!K95*各種係数!$N$16</f>
        <v>0</v>
      </c>
      <c r="AB97" s="46">
        <f>M97*各種係数!K95*各種係数!$N$16</f>
        <v>0</v>
      </c>
      <c r="AC97" s="46">
        <f>U97*各種係数!K95*各種係数!$N$16</f>
        <v>0</v>
      </c>
      <c r="AD97" s="46">
        <f t="shared" si="8"/>
        <v>0</v>
      </c>
      <c r="AE97" s="46">
        <f>G97*各種係数!L95*各種係数!$N$16</f>
        <v>0</v>
      </c>
      <c r="AF97" s="46">
        <f>M97*各種係数!L95*各種係数!$N$16</f>
        <v>0</v>
      </c>
      <c r="AG97" s="46">
        <f>U97*各種係数!L95*各種係数!$N$16</f>
        <v>0</v>
      </c>
      <c r="AH97" s="46">
        <f t="shared" si="9"/>
        <v>0</v>
      </c>
    </row>
    <row r="98" spans="2:34" x14ac:dyDescent="0.15">
      <c r="B98" s="155" t="s">
        <v>122</v>
      </c>
      <c r="C98" s="155" t="s">
        <v>317</v>
      </c>
      <c r="D98" s="155" t="s">
        <v>299</v>
      </c>
      <c r="E98" s="41" t="s">
        <v>195</v>
      </c>
      <c r="F98" s="324">
        <f>SUMIF(価格変換【予測】!$D$7:$D$64,E98,価格変換【予測】!$J$7:$J$64)</f>
        <v>0</v>
      </c>
      <c r="G98" s="324">
        <f>SUMIF(価格変換【予測】!$D$7:$D$64,E98,価格変換【予測】!$L$7:$L$64)</f>
        <v>0</v>
      </c>
      <c r="H98" s="325">
        <f>G98*各種係数!H96</f>
        <v>0</v>
      </c>
      <c r="I98" s="324">
        <f>G98*各種係数!I96</f>
        <v>0</v>
      </c>
      <c r="J98" s="135">
        <v>0</v>
      </c>
      <c r="K98" s="46">
        <f>J98*各種係数!G96</f>
        <v>0</v>
      </c>
      <c r="L98" s="46">
        <f>J98*各種係数!F96</f>
        <v>0</v>
      </c>
      <c r="M98" s="46">
        <v>0</v>
      </c>
      <c r="N98" s="46">
        <f>M98*各種係数!H96</f>
        <v>0</v>
      </c>
      <c r="O98" s="47">
        <f>M98*各種係数!I96</f>
        <v>0</v>
      </c>
      <c r="P98" s="40"/>
      <c r="Q98" s="40"/>
      <c r="R98" s="135">
        <f>Q$117*各種係数!J96</f>
        <v>0</v>
      </c>
      <c r="S98" s="46">
        <f>R98*各種係数!G96</f>
        <v>0</v>
      </c>
      <c r="T98" s="46">
        <f>R98*各種係数!F96</f>
        <v>0</v>
      </c>
      <c r="U98" s="46">
        <v>0</v>
      </c>
      <c r="V98" s="46">
        <f>U98*各種係数!H96</f>
        <v>0</v>
      </c>
      <c r="W98" s="46">
        <f>U98*各種係数!I96</f>
        <v>0</v>
      </c>
      <c r="X98" s="46">
        <f t="shared" si="5"/>
        <v>0</v>
      </c>
      <c r="Y98" s="46">
        <f t="shared" si="6"/>
        <v>0</v>
      </c>
      <c r="Z98" s="46">
        <f t="shared" si="7"/>
        <v>0</v>
      </c>
      <c r="AA98" s="46">
        <f>G98*各種係数!K96*各種係数!$N$16</f>
        <v>0</v>
      </c>
      <c r="AB98" s="46">
        <f>M98*各種係数!K96*各種係数!$N$16</f>
        <v>0</v>
      </c>
      <c r="AC98" s="46">
        <f>U98*各種係数!K96*各種係数!$N$16</f>
        <v>0</v>
      </c>
      <c r="AD98" s="46">
        <f t="shared" si="8"/>
        <v>0</v>
      </c>
      <c r="AE98" s="46">
        <f>G98*各種係数!L96*各種係数!$N$16</f>
        <v>0</v>
      </c>
      <c r="AF98" s="46">
        <f>M98*各種係数!L96*各種係数!$N$16</f>
        <v>0</v>
      </c>
      <c r="AG98" s="46">
        <f>U98*各種係数!L96*各種係数!$N$16</f>
        <v>0</v>
      </c>
      <c r="AH98" s="46">
        <f t="shared" si="9"/>
        <v>0</v>
      </c>
    </row>
    <row r="99" spans="2:34" x14ac:dyDescent="0.15">
      <c r="B99" s="163" t="s">
        <v>123</v>
      </c>
      <c r="C99" s="163" t="s">
        <v>318</v>
      </c>
      <c r="D99" s="163" t="s">
        <v>300</v>
      </c>
      <c r="E99" s="62" t="s">
        <v>196</v>
      </c>
      <c r="F99" s="326">
        <f>SUMIF(価格変換【予測】!$D$7:$D$64,E99,価格変換【予測】!$J$7:$J$64)</f>
        <v>0</v>
      </c>
      <c r="G99" s="326">
        <f>SUMIF(価格変換【予測】!$D$7:$D$64,E99,価格変換【予測】!$L$7:$L$64)</f>
        <v>0</v>
      </c>
      <c r="H99" s="327">
        <f>G99*各種係数!H97</f>
        <v>0</v>
      </c>
      <c r="I99" s="326">
        <f>G99*各種係数!I97</f>
        <v>0</v>
      </c>
      <c r="J99" s="330">
        <v>0</v>
      </c>
      <c r="K99" s="67">
        <f>J99*各種係数!G97</f>
        <v>0</v>
      </c>
      <c r="L99" s="67">
        <f>J99*各種係数!F97</f>
        <v>0</v>
      </c>
      <c r="M99" s="67">
        <v>0</v>
      </c>
      <c r="N99" s="67">
        <f>M99*各種係数!H97</f>
        <v>0</v>
      </c>
      <c r="O99" s="68">
        <f>M99*各種係数!I97</f>
        <v>0</v>
      </c>
      <c r="P99" s="40"/>
      <c r="Q99" s="40"/>
      <c r="R99" s="330">
        <f>Q$117*各種係数!J97</f>
        <v>0</v>
      </c>
      <c r="S99" s="67">
        <f>R99*各種係数!G97</f>
        <v>0</v>
      </c>
      <c r="T99" s="67">
        <f>R99*各種係数!F97</f>
        <v>0</v>
      </c>
      <c r="U99" s="67">
        <v>0</v>
      </c>
      <c r="V99" s="67">
        <f>U99*各種係数!H97</f>
        <v>0</v>
      </c>
      <c r="W99" s="67">
        <f>U99*各種係数!I97</f>
        <v>0</v>
      </c>
      <c r="X99" s="67">
        <f t="shared" si="5"/>
        <v>0</v>
      </c>
      <c r="Y99" s="67">
        <f t="shared" si="6"/>
        <v>0</v>
      </c>
      <c r="Z99" s="67">
        <f t="shared" si="7"/>
        <v>0</v>
      </c>
      <c r="AA99" s="67">
        <f>G99*各種係数!K97*各種係数!$N$16</f>
        <v>0</v>
      </c>
      <c r="AB99" s="67">
        <f>M99*各種係数!K97*各種係数!$N$16</f>
        <v>0</v>
      </c>
      <c r="AC99" s="67">
        <f>U99*各種係数!K97*各種係数!$N$16</f>
        <v>0</v>
      </c>
      <c r="AD99" s="67">
        <f t="shared" si="8"/>
        <v>0</v>
      </c>
      <c r="AE99" s="67">
        <f>G99*各種係数!L97*各種係数!$N$16</f>
        <v>0</v>
      </c>
      <c r="AF99" s="67">
        <f>M99*各種係数!L97*各種係数!$N$16</f>
        <v>0</v>
      </c>
      <c r="AG99" s="67">
        <f>U99*各種係数!L97*各種係数!$N$16</f>
        <v>0</v>
      </c>
      <c r="AH99" s="67">
        <f t="shared" si="9"/>
        <v>0</v>
      </c>
    </row>
    <row r="100" spans="2:34" x14ac:dyDescent="0.15">
      <c r="B100" s="155" t="s">
        <v>124</v>
      </c>
      <c r="C100" s="155" t="s">
        <v>318</v>
      </c>
      <c r="D100" s="155" t="s">
        <v>300</v>
      </c>
      <c r="E100" s="41" t="s">
        <v>197</v>
      </c>
      <c r="F100" s="324">
        <f>SUMIF(価格変換【予測】!$D$7:$D$64,E100,価格変換【予測】!$J$7:$J$64)</f>
        <v>0</v>
      </c>
      <c r="G100" s="324">
        <f>SUMIF(価格変換【予測】!$D$7:$D$64,E100,価格変換【予測】!$L$7:$L$64)</f>
        <v>0</v>
      </c>
      <c r="H100" s="325">
        <f>G100*各種係数!H98</f>
        <v>0</v>
      </c>
      <c r="I100" s="324">
        <f>G100*各種係数!I98</f>
        <v>0</v>
      </c>
      <c r="J100" s="328">
        <v>0</v>
      </c>
      <c r="K100" s="136">
        <f>J100*各種係数!G98</f>
        <v>0</v>
      </c>
      <c r="L100" s="136">
        <f>J100*各種係数!F98</f>
        <v>0</v>
      </c>
      <c r="M100" s="136">
        <v>0</v>
      </c>
      <c r="N100" s="136">
        <f>M100*各種係数!H98</f>
        <v>0</v>
      </c>
      <c r="O100" s="329">
        <f>M100*各種係数!I98</f>
        <v>0</v>
      </c>
      <c r="P100" s="40"/>
      <c r="Q100" s="40"/>
      <c r="R100" s="328">
        <f>Q$117*各種係数!J98</f>
        <v>0</v>
      </c>
      <c r="S100" s="136">
        <f>R100*各種係数!G98</f>
        <v>0</v>
      </c>
      <c r="T100" s="136">
        <f>R100*各種係数!F98</f>
        <v>0</v>
      </c>
      <c r="U100" s="136">
        <v>0</v>
      </c>
      <c r="V100" s="136">
        <f>U100*各種係数!H98</f>
        <v>0</v>
      </c>
      <c r="W100" s="136">
        <f>U100*各種係数!I98</f>
        <v>0</v>
      </c>
      <c r="X100" s="136">
        <f t="shared" si="5"/>
        <v>0</v>
      </c>
      <c r="Y100" s="136">
        <f t="shared" si="6"/>
        <v>0</v>
      </c>
      <c r="Z100" s="136">
        <f t="shared" si="7"/>
        <v>0</v>
      </c>
      <c r="AA100" s="136">
        <f>G100*各種係数!K98*各種係数!$N$16</f>
        <v>0</v>
      </c>
      <c r="AB100" s="136">
        <f>M100*各種係数!K98*各種係数!$N$16</f>
        <v>0</v>
      </c>
      <c r="AC100" s="136">
        <f>U100*各種係数!K98*各種係数!$N$16</f>
        <v>0</v>
      </c>
      <c r="AD100" s="136">
        <f t="shared" si="8"/>
        <v>0</v>
      </c>
      <c r="AE100" s="136">
        <f>G100*各種係数!L98*各種係数!$N$16</f>
        <v>0</v>
      </c>
      <c r="AF100" s="136">
        <f>M100*各種係数!L98*各種係数!$N$16</f>
        <v>0</v>
      </c>
      <c r="AG100" s="136">
        <f>U100*各種係数!L98*各種係数!$N$16</f>
        <v>0</v>
      </c>
      <c r="AH100" s="136">
        <f t="shared" si="9"/>
        <v>0</v>
      </c>
    </row>
    <row r="101" spans="2:34" x14ac:dyDescent="0.15">
      <c r="B101" s="155" t="s">
        <v>125</v>
      </c>
      <c r="C101" s="155" t="s">
        <v>319</v>
      </c>
      <c r="D101" s="155" t="s">
        <v>300</v>
      </c>
      <c r="E101" s="41" t="s">
        <v>993</v>
      </c>
      <c r="F101" s="324">
        <f>SUMIF(価格変換【予測】!$D$7:$D$64,E101,価格変換【予測】!$J$7:$J$64)</f>
        <v>0</v>
      </c>
      <c r="G101" s="324">
        <f>SUMIF(価格変換【予測】!$D$7:$D$64,E101,価格変換【予測】!$L$7:$L$64)</f>
        <v>0</v>
      </c>
      <c r="H101" s="325">
        <f>G101*各種係数!H99</f>
        <v>0</v>
      </c>
      <c r="I101" s="324">
        <f>G101*各種係数!I99</f>
        <v>0</v>
      </c>
      <c r="J101" s="135">
        <v>0</v>
      </c>
      <c r="K101" s="46">
        <f>J101*各種係数!G99</f>
        <v>0</v>
      </c>
      <c r="L101" s="46">
        <f>J101*各種係数!F99</f>
        <v>0</v>
      </c>
      <c r="M101" s="46">
        <v>0</v>
      </c>
      <c r="N101" s="46">
        <f>M101*各種係数!H99</f>
        <v>0</v>
      </c>
      <c r="O101" s="47">
        <f>M101*各種係数!I99</f>
        <v>0</v>
      </c>
      <c r="P101" s="40"/>
      <c r="Q101" s="40"/>
      <c r="R101" s="135">
        <f>Q$117*各種係数!J99</f>
        <v>0</v>
      </c>
      <c r="S101" s="46">
        <f>R101*各種係数!G99</f>
        <v>0</v>
      </c>
      <c r="T101" s="46">
        <f>R101*各種係数!F99</f>
        <v>0</v>
      </c>
      <c r="U101" s="46">
        <v>0</v>
      </c>
      <c r="V101" s="46">
        <f>U101*各種係数!H99</f>
        <v>0</v>
      </c>
      <c r="W101" s="46">
        <f>U101*各種係数!I99</f>
        <v>0</v>
      </c>
      <c r="X101" s="46">
        <f t="shared" si="5"/>
        <v>0</v>
      </c>
      <c r="Y101" s="46">
        <f t="shared" si="6"/>
        <v>0</v>
      </c>
      <c r="Z101" s="46">
        <f t="shared" si="7"/>
        <v>0</v>
      </c>
      <c r="AA101" s="46">
        <f>G101*各種係数!K99*各種係数!$N$16</f>
        <v>0</v>
      </c>
      <c r="AB101" s="46">
        <f>M101*各種係数!K99*各種係数!$N$16</f>
        <v>0</v>
      </c>
      <c r="AC101" s="46">
        <f>U101*各種係数!K99*各種係数!$N$16</f>
        <v>0</v>
      </c>
      <c r="AD101" s="46">
        <f t="shared" si="8"/>
        <v>0</v>
      </c>
      <c r="AE101" s="46">
        <f>G101*各種係数!L99*各種係数!$N$16</f>
        <v>0</v>
      </c>
      <c r="AF101" s="46">
        <f>M101*各種係数!L99*各種係数!$N$16</f>
        <v>0</v>
      </c>
      <c r="AG101" s="46">
        <f>U101*各種係数!L99*各種係数!$N$16</f>
        <v>0</v>
      </c>
      <c r="AH101" s="46">
        <f t="shared" si="9"/>
        <v>0</v>
      </c>
    </row>
    <row r="102" spans="2:34" x14ac:dyDescent="0.15">
      <c r="B102" s="155" t="s">
        <v>126</v>
      </c>
      <c r="C102" s="155" t="s">
        <v>319</v>
      </c>
      <c r="D102" s="155" t="s">
        <v>300</v>
      </c>
      <c r="E102" s="41" t="s">
        <v>994</v>
      </c>
      <c r="F102" s="324">
        <f>SUMIF(価格変換【予測】!$D$7:$D$64,E102,価格変換【予測】!$J$7:$J$64)</f>
        <v>0</v>
      </c>
      <c r="G102" s="324">
        <f>SUMIF(価格変換【予測】!$D$7:$D$64,E102,価格変換【予測】!$L$7:$L$64)</f>
        <v>0</v>
      </c>
      <c r="H102" s="325">
        <f>G102*各種係数!H100</f>
        <v>0</v>
      </c>
      <c r="I102" s="324">
        <f>G102*各種係数!I100</f>
        <v>0</v>
      </c>
      <c r="J102" s="135">
        <v>0</v>
      </c>
      <c r="K102" s="46">
        <f>J102*各種係数!G100</f>
        <v>0</v>
      </c>
      <c r="L102" s="46">
        <f>J102*各種係数!F100</f>
        <v>0</v>
      </c>
      <c r="M102" s="46">
        <v>0</v>
      </c>
      <c r="N102" s="46">
        <f>M102*各種係数!H100</f>
        <v>0</v>
      </c>
      <c r="O102" s="47">
        <f>M102*各種係数!I100</f>
        <v>0</v>
      </c>
      <c r="P102" s="40"/>
      <c r="Q102" s="40"/>
      <c r="R102" s="135">
        <f>Q$117*各種係数!J100</f>
        <v>0</v>
      </c>
      <c r="S102" s="46">
        <f>R102*各種係数!G100</f>
        <v>0</v>
      </c>
      <c r="T102" s="46">
        <f>R102*各種係数!F100</f>
        <v>0</v>
      </c>
      <c r="U102" s="46">
        <v>0</v>
      </c>
      <c r="V102" s="46">
        <f>U102*各種係数!H100</f>
        <v>0</v>
      </c>
      <c r="W102" s="46">
        <f>U102*各種係数!I100</f>
        <v>0</v>
      </c>
      <c r="X102" s="46">
        <f t="shared" si="5"/>
        <v>0</v>
      </c>
      <c r="Y102" s="46">
        <f t="shared" si="6"/>
        <v>0</v>
      </c>
      <c r="Z102" s="46">
        <f t="shared" si="7"/>
        <v>0</v>
      </c>
      <c r="AA102" s="46">
        <f>G102*各種係数!K100*各種係数!$N$16</f>
        <v>0</v>
      </c>
      <c r="AB102" s="46">
        <f>M102*各種係数!K100*各種係数!$N$16</f>
        <v>0</v>
      </c>
      <c r="AC102" s="46">
        <f>U102*各種係数!K100*各種係数!$N$16</f>
        <v>0</v>
      </c>
      <c r="AD102" s="46">
        <f t="shared" si="8"/>
        <v>0</v>
      </c>
      <c r="AE102" s="46">
        <f>G102*各種係数!L100*各種係数!$N$16</f>
        <v>0</v>
      </c>
      <c r="AF102" s="46">
        <f>M102*各種係数!L100*各種係数!$N$16</f>
        <v>0</v>
      </c>
      <c r="AG102" s="46">
        <f>U102*各種係数!L100*各種係数!$N$16</f>
        <v>0</v>
      </c>
      <c r="AH102" s="46">
        <f t="shared" si="9"/>
        <v>0</v>
      </c>
    </row>
    <row r="103" spans="2:34" x14ac:dyDescent="0.15">
      <c r="B103" s="155" t="s">
        <v>127</v>
      </c>
      <c r="C103" s="155" t="s">
        <v>319</v>
      </c>
      <c r="D103" s="155" t="s">
        <v>300</v>
      </c>
      <c r="E103" s="41" t="s">
        <v>995</v>
      </c>
      <c r="F103" s="324">
        <f>SUMIF(価格変換【予測】!$D$7:$D$64,E103,価格変換【予測】!$J$7:$J$64)</f>
        <v>0</v>
      </c>
      <c r="G103" s="324">
        <f>SUMIF(価格変換【予測】!$D$7:$D$64,E103,価格変換【予測】!$L$7:$L$64)</f>
        <v>0</v>
      </c>
      <c r="H103" s="325">
        <f>G103*各種係数!H101</f>
        <v>0</v>
      </c>
      <c r="I103" s="324">
        <f>G103*各種係数!I101</f>
        <v>0</v>
      </c>
      <c r="J103" s="135">
        <v>0</v>
      </c>
      <c r="K103" s="46">
        <f>J103*各種係数!G101</f>
        <v>0</v>
      </c>
      <c r="L103" s="46">
        <f>J103*各種係数!F101</f>
        <v>0</v>
      </c>
      <c r="M103" s="46">
        <v>0</v>
      </c>
      <c r="N103" s="46">
        <f>M103*各種係数!H101</f>
        <v>0</v>
      </c>
      <c r="O103" s="47">
        <f>M103*各種係数!I101</f>
        <v>0</v>
      </c>
      <c r="P103" s="40"/>
      <c r="Q103" s="40"/>
      <c r="R103" s="135">
        <f>Q$117*各種係数!J101</f>
        <v>0</v>
      </c>
      <c r="S103" s="46">
        <f>R103*各種係数!G101</f>
        <v>0</v>
      </c>
      <c r="T103" s="46">
        <f>R103*各種係数!F101</f>
        <v>0</v>
      </c>
      <c r="U103" s="46">
        <v>0</v>
      </c>
      <c r="V103" s="46">
        <f>U103*各種係数!H101</f>
        <v>0</v>
      </c>
      <c r="W103" s="46">
        <f>U103*各種係数!I101</f>
        <v>0</v>
      </c>
      <c r="X103" s="46">
        <f t="shared" si="5"/>
        <v>0</v>
      </c>
      <c r="Y103" s="46">
        <f t="shared" si="6"/>
        <v>0</v>
      </c>
      <c r="Z103" s="46">
        <f t="shared" si="7"/>
        <v>0</v>
      </c>
      <c r="AA103" s="46">
        <f>G103*各種係数!K101*各種係数!$N$16</f>
        <v>0</v>
      </c>
      <c r="AB103" s="46">
        <f>M103*各種係数!K101*各種係数!$N$16</f>
        <v>0</v>
      </c>
      <c r="AC103" s="46">
        <f>U103*各種係数!K101*各種係数!$N$16</f>
        <v>0</v>
      </c>
      <c r="AD103" s="46">
        <f t="shared" si="8"/>
        <v>0</v>
      </c>
      <c r="AE103" s="46">
        <f>G103*各種係数!L101*各種係数!$N$16</f>
        <v>0</v>
      </c>
      <c r="AF103" s="46">
        <f>M103*各種係数!L101*各種係数!$N$16</f>
        <v>0</v>
      </c>
      <c r="AG103" s="46">
        <f>U103*各種係数!L101*各種係数!$N$16</f>
        <v>0</v>
      </c>
      <c r="AH103" s="46">
        <f t="shared" si="9"/>
        <v>0</v>
      </c>
    </row>
    <row r="104" spans="2:34" x14ac:dyDescent="0.15">
      <c r="B104" s="155" t="s">
        <v>128</v>
      </c>
      <c r="C104" s="155" t="s">
        <v>319</v>
      </c>
      <c r="D104" s="155" t="s">
        <v>300</v>
      </c>
      <c r="E104" s="41" t="s">
        <v>996</v>
      </c>
      <c r="F104" s="326">
        <f>SUMIF(価格変換【予測】!$D$7:$D$64,E104,価格変換【予測】!$J$7:$J$64)</f>
        <v>0</v>
      </c>
      <c r="G104" s="326">
        <f>SUMIF(価格変換【予測】!$D$7:$D$64,E104,価格変換【予測】!$L$7:$L$64)</f>
        <v>0</v>
      </c>
      <c r="H104" s="327">
        <f>G104*各種係数!H102</f>
        <v>0</v>
      </c>
      <c r="I104" s="326">
        <f>G104*各種係数!I102</f>
        <v>0</v>
      </c>
      <c r="J104" s="330">
        <v>0</v>
      </c>
      <c r="K104" s="67">
        <f>J104*各種係数!G102</f>
        <v>0</v>
      </c>
      <c r="L104" s="67">
        <f>J104*各種係数!F102</f>
        <v>0</v>
      </c>
      <c r="M104" s="67">
        <v>0</v>
      </c>
      <c r="N104" s="67">
        <f>M104*各種係数!H102</f>
        <v>0</v>
      </c>
      <c r="O104" s="68">
        <f>M104*各種係数!I102</f>
        <v>0</v>
      </c>
      <c r="P104" s="40"/>
      <c r="Q104" s="40"/>
      <c r="R104" s="330">
        <f>Q$117*各種係数!J102</f>
        <v>0</v>
      </c>
      <c r="S104" s="67">
        <f>R104*各種係数!G102</f>
        <v>0</v>
      </c>
      <c r="T104" s="67">
        <f>R104*各種係数!F102</f>
        <v>0</v>
      </c>
      <c r="U104" s="67">
        <v>0</v>
      </c>
      <c r="V104" s="67">
        <f>U104*各種係数!H102</f>
        <v>0</v>
      </c>
      <c r="W104" s="67">
        <f>U104*各種係数!I102</f>
        <v>0</v>
      </c>
      <c r="X104" s="67">
        <f t="shared" si="5"/>
        <v>0</v>
      </c>
      <c r="Y104" s="67">
        <f t="shared" si="6"/>
        <v>0</v>
      </c>
      <c r="Z104" s="67">
        <f t="shared" si="7"/>
        <v>0</v>
      </c>
      <c r="AA104" s="67">
        <f>G104*各種係数!K102*各種係数!$N$16</f>
        <v>0</v>
      </c>
      <c r="AB104" s="67">
        <f>M104*各種係数!K102*各種係数!$N$16</f>
        <v>0</v>
      </c>
      <c r="AC104" s="67">
        <f>U104*各種係数!K102*各種係数!$N$16</f>
        <v>0</v>
      </c>
      <c r="AD104" s="67">
        <f t="shared" si="8"/>
        <v>0</v>
      </c>
      <c r="AE104" s="67">
        <f>G104*各種係数!L102*各種係数!$N$16</f>
        <v>0</v>
      </c>
      <c r="AF104" s="67">
        <f>M104*各種係数!L102*各種係数!$N$16</f>
        <v>0</v>
      </c>
      <c r="AG104" s="67">
        <f>U104*各種係数!L102*各種係数!$N$16</f>
        <v>0</v>
      </c>
      <c r="AH104" s="67">
        <f t="shared" si="9"/>
        <v>0</v>
      </c>
    </row>
    <row r="105" spans="2:34" x14ac:dyDescent="0.15">
      <c r="B105" s="162" t="s">
        <v>129</v>
      </c>
      <c r="C105" s="162" t="s">
        <v>320</v>
      </c>
      <c r="D105" s="162" t="s">
        <v>300</v>
      </c>
      <c r="E105" s="116" t="s">
        <v>952</v>
      </c>
      <c r="F105" s="324">
        <f>SUMIF(価格変換【予測】!$D$7:$D$64,E105,価格変換【予測】!$J$7:$J$64)</f>
        <v>0</v>
      </c>
      <c r="G105" s="324">
        <f>SUMIF(価格変換【予測】!$D$7:$D$64,E105,価格変換【予測】!$L$7:$L$64)</f>
        <v>0</v>
      </c>
      <c r="H105" s="325">
        <f>G105*各種係数!H103</f>
        <v>0</v>
      </c>
      <c r="I105" s="324">
        <f>G105*各種係数!I103</f>
        <v>0</v>
      </c>
      <c r="J105" s="328">
        <v>0</v>
      </c>
      <c r="K105" s="136">
        <f>J105*各種係数!G103</f>
        <v>0</v>
      </c>
      <c r="L105" s="136">
        <f>J105*各種係数!F103</f>
        <v>0</v>
      </c>
      <c r="M105" s="136">
        <v>0</v>
      </c>
      <c r="N105" s="136">
        <f>M105*各種係数!H103</f>
        <v>0</v>
      </c>
      <c r="O105" s="329">
        <f>M105*各種係数!I103</f>
        <v>0</v>
      </c>
      <c r="P105" s="40"/>
      <c r="Q105" s="40"/>
      <c r="R105" s="328">
        <f>Q$117*各種係数!J103</f>
        <v>0</v>
      </c>
      <c r="S105" s="136">
        <f>R105*各種係数!G103</f>
        <v>0</v>
      </c>
      <c r="T105" s="136">
        <f>R105*各種係数!F103</f>
        <v>0</v>
      </c>
      <c r="U105" s="136">
        <v>0</v>
      </c>
      <c r="V105" s="136">
        <f>U105*各種係数!H103</f>
        <v>0</v>
      </c>
      <c r="W105" s="136">
        <f>U105*各種係数!I103</f>
        <v>0</v>
      </c>
      <c r="X105" s="136">
        <f t="shared" si="5"/>
        <v>0</v>
      </c>
      <c r="Y105" s="136">
        <f t="shared" si="6"/>
        <v>0</v>
      </c>
      <c r="Z105" s="136">
        <f t="shared" si="7"/>
        <v>0</v>
      </c>
      <c r="AA105" s="136">
        <f>G105*各種係数!K103*各種係数!$N$16</f>
        <v>0</v>
      </c>
      <c r="AB105" s="136">
        <f>M105*各種係数!K103*各種係数!$N$16</f>
        <v>0</v>
      </c>
      <c r="AC105" s="136">
        <f>U105*各種係数!K103*各種係数!$N$16</f>
        <v>0</v>
      </c>
      <c r="AD105" s="136">
        <f t="shared" si="8"/>
        <v>0</v>
      </c>
      <c r="AE105" s="136">
        <f>G105*各種係数!L103*各種係数!$N$16</f>
        <v>0</v>
      </c>
      <c r="AF105" s="136">
        <f>M105*各種係数!L103*各種係数!$N$16</f>
        <v>0</v>
      </c>
      <c r="AG105" s="136">
        <f>U105*各種係数!L103*各種係数!$N$16</f>
        <v>0</v>
      </c>
      <c r="AH105" s="136">
        <f t="shared" si="9"/>
        <v>0</v>
      </c>
    </row>
    <row r="106" spans="2:34" x14ac:dyDescent="0.15">
      <c r="B106" s="155" t="s">
        <v>130</v>
      </c>
      <c r="C106" s="155" t="s">
        <v>321</v>
      </c>
      <c r="D106" s="155" t="s">
        <v>300</v>
      </c>
      <c r="E106" s="41" t="s">
        <v>199</v>
      </c>
      <c r="F106" s="324">
        <f>SUMIF(価格変換【予測】!$D$7:$D$64,E106,価格変換【予測】!$J$7:$J$64)</f>
        <v>0</v>
      </c>
      <c r="G106" s="324">
        <f>SUMIF(価格変換【予測】!$D$7:$D$64,E106,価格変換【予測】!$L$7:$L$64)</f>
        <v>0</v>
      </c>
      <c r="H106" s="325">
        <f>G106*各種係数!H104</f>
        <v>0</v>
      </c>
      <c r="I106" s="324">
        <f>G106*各種係数!I104</f>
        <v>0</v>
      </c>
      <c r="J106" s="135">
        <v>0</v>
      </c>
      <c r="K106" s="46">
        <f>J106*各種係数!G104</f>
        <v>0</v>
      </c>
      <c r="L106" s="46">
        <f>J106*各種係数!F104</f>
        <v>0</v>
      </c>
      <c r="M106" s="46">
        <v>0</v>
      </c>
      <c r="N106" s="46">
        <f>M106*各種係数!H104</f>
        <v>0</v>
      </c>
      <c r="O106" s="47">
        <f>M106*各種係数!I104</f>
        <v>0</v>
      </c>
      <c r="P106" s="40"/>
      <c r="Q106" s="40"/>
      <c r="R106" s="135">
        <f>Q$117*各種係数!J104</f>
        <v>0</v>
      </c>
      <c r="S106" s="46">
        <f>R106*各種係数!G104</f>
        <v>0</v>
      </c>
      <c r="T106" s="46">
        <f>R106*各種係数!F104</f>
        <v>0</v>
      </c>
      <c r="U106" s="46">
        <v>0</v>
      </c>
      <c r="V106" s="46">
        <f>U106*各種係数!H104</f>
        <v>0</v>
      </c>
      <c r="W106" s="46">
        <f>U106*各種係数!I104</f>
        <v>0</v>
      </c>
      <c r="X106" s="46">
        <f t="shared" si="5"/>
        <v>0</v>
      </c>
      <c r="Y106" s="46">
        <f t="shared" si="6"/>
        <v>0</v>
      </c>
      <c r="Z106" s="46">
        <f t="shared" si="7"/>
        <v>0</v>
      </c>
      <c r="AA106" s="46">
        <f>G106*各種係数!K104*各種係数!$N$16</f>
        <v>0</v>
      </c>
      <c r="AB106" s="46">
        <f>M106*各種係数!K104*各種係数!$N$16</f>
        <v>0</v>
      </c>
      <c r="AC106" s="46">
        <f>U106*各種係数!K104*各種係数!$N$16</f>
        <v>0</v>
      </c>
      <c r="AD106" s="46">
        <f t="shared" si="8"/>
        <v>0</v>
      </c>
      <c r="AE106" s="46">
        <f>G106*各種係数!L104*各種係数!$N$16</f>
        <v>0</v>
      </c>
      <c r="AF106" s="46">
        <f>M106*各種係数!L104*各種係数!$N$16</f>
        <v>0</v>
      </c>
      <c r="AG106" s="46">
        <f>U106*各種係数!L104*各種係数!$N$16</f>
        <v>0</v>
      </c>
      <c r="AH106" s="46">
        <f t="shared" si="9"/>
        <v>0</v>
      </c>
    </row>
    <row r="107" spans="2:34" x14ac:dyDescent="0.15">
      <c r="B107" s="155" t="s">
        <v>131</v>
      </c>
      <c r="C107" s="155" t="s">
        <v>321</v>
      </c>
      <c r="D107" s="155" t="s">
        <v>300</v>
      </c>
      <c r="E107" s="41" t="s">
        <v>213</v>
      </c>
      <c r="F107" s="324">
        <f>SUMIF(価格変換【予測】!$D$7:$D$64,E107,価格変換【予測】!$J$7:$J$64)</f>
        <v>0</v>
      </c>
      <c r="G107" s="324">
        <f>SUMIF(価格変換【予測】!$D$7:$D$64,E107,価格変換【予測】!$L$7:$L$64)</f>
        <v>0</v>
      </c>
      <c r="H107" s="325">
        <f>G107*各種係数!H105</f>
        <v>0</v>
      </c>
      <c r="I107" s="324">
        <f>G107*各種係数!I105</f>
        <v>0</v>
      </c>
      <c r="J107" s="135">
        <v>0</v>
      </c>
      <c r="K107" s="46">
        <f>J107*各種係数!G105</f>
        <v>0</v>
      </c>
      <c r="L107" s="46">
        <f>J107*各種係数!F105</f>
        <v>0</v>
      </c>
      <c r="M107" s="46">
        <v>0</v>
      </c>
      <c r="N107" s="46">
        <f>M107*各種係数!H105</f>
        <v>0</v>
      </c>
      <c r="O107" s="47">
        <f>M107*各種係数!I105</f>
        <v>0</v>
      </c>
      <c r="P107" s="40"/>
      <c r="Q107" s="40"/>
      <c r="R107" s="135">
        <f>Q$117*各種係数!J105</f>
        <v>0</v>
      </c>
      <c r="S107" s="46">
        <f>R107*各種係数!G105</f>
        <v>0</v>
      </c>
      <c r="T107" s="46">
        <f>R107*各種係数!F105</f>
        <v>0</v>
      </c>
      <c r="U107" s="46">
        <v>0</v>
      </c>
      <c r="V107" s="46">
        <f>U107*各種係数!H105</f>
        <v>0</v>
      </c>
      <c r="W107" s="46">
        <f>U107*各種係数!I105</f>
        <v>0</v>
      </c>
      <c r="X107" s="46">
        <f t="shared" si="5"/>
        <v>0</v>
      </c>
      <c r="Y107" s="46">
        <f t="shared" si="6"/>
        <v>0</v>
      </c>
      <c r="Z107" s="46">
        <f t="shared" si="7"/>
        <v>0</v>
      </c>
      <c r="AA107" s="46">
        <f>G107*各種係数!K105*各種係数!$N$16</f>
        <v>0</v>
      </c>
      <c r="AB107" s="46">
        <f>M107*各種係数!K105*各種係数!$N$16</f>
        <v>0</v>
      </c>
      <c r="AC107" s="46">
        <f>U107*各種係数!K105*各種係数!$N$16</f>
        <v>0</v>
      </c>
      <c r="AD107" s="46">
        <f t="shared" si="8"/>
        <v>0</v>
      </c>
      <c r="AE107" s="46">
        <f>G107*各種係数!L105*各種係数!$N$16</f>
        <v>0</v>
      </c>
      <c r="AF107" s="46">
        <f>M107*各種係数!L105*各種係数!$N$16</f>
        <v>0</v>
      </c>
      <c r="AG107" s="46">
        <f>U107*各種係数!L105*各種係数!$N$16</f>
        <v>0</v>
      </c>
      <c r="AH107" s="46">
        <f t="shared" si="9"/>
        <v>0</v>
      </c>
    </row>
    <row r="108" spans="2:34" x14ac:dyDescent="0.15">
      <c r="B108" s="155" t="s">
        <v>132</v>
      </c>
      <c r="C108" s="155" t="s">
        <v>321</v>
      </c>
      <c r="D108" s="155" t="s">
        <v>300</v>
      </c>
      <c r="E108" s="41" t="s">
        <v>214</v>
      </c>
      <c r="F108" s="324">
        <f>SUMIF(価格変換【予測】!$D$7:$D$64,E108,価格変換【予測】!$J$7:$J$64)</f>
        <v>0</v>
      </c>
      <c r="G108" s="324">
        <f>SUMIF(価格変換【予測】!$D$7:$D$64,E108,価格変換【予測】!$L$7:$L$64)</f>
        <v>0</v>
      </c>
      <c r="H108" s="325">
        <f>G108*各種係数!H106</f>
        <v>0</v>
      </c>
      <c r="I108" s="324">
        <f>G108*各種係数!I106</f>
        <v>0</v>
      </c>
      <c r="J108" s="135">
        <v>0</v>
      </c>
      <c r="K108" s="46">
        <f>J108*各種係数!G106</f>
        <v>0</v>
      </c>
      <c r="L108" s="46">
        <f>J108*各種係数!F106</f>
        <v>0</v>
      </c>
      <c r="M108" s="46">
        <v>0</v>
      </c>
      <c r="N108" s="46">
        <f>M108*各種係数!H106</f>
        <v>0</v>
      </c>
      <c r="O108" s="47">
        <f>M108*各種係数!I106</f>
        <v>0</v>
      </c>
      <c r="P108" s="40"/>
      <c r="Q108" s="40"/>
      <c r="R108" s="135">
        <f>Q$117*各種係数!J106</f>
        <v>0</v>
      </c>
      <c r="S108" s="46">
        <f>R108*各種係数!G106</f>
        <v>0</v>
      </c>
      <c r="T108" s="46">
        <f>R108*各種係数!F106</f>
        <v>0</v>
      </c>
      <c r="U108" s="46">
        <v>0</v>
      </c>
      <c r="V108" s="46">
        <f>U108*各種係数!H106</f>
        <v>0</v>
      </c>
      <c r="W108" s="46">
        <f>U108*各種係数!I106</f>
        <v>0</v>
      </c>
      <c r="X108" s="46">
        <f t="shared" si="5"/>
        <v>0</v>
      </c>
      <c r="Y108" s="46">
        <f t="shared" si="6"/>
        <v>0</v>
      </c>
      <c r="Z108" s="46">
        <f t="shared" si="7"/>
        <v>0</v>
      </c>
      <c r="AA108" s="46">
        <f>G108*各種係数!K106*各種係数!$N$16</f>
        <v>0</v>
      </c>
      <c r="AB108" s="46">
        <f>M108*各種係数!K106*各種係数!$N$16</f>
        <v>0</v>
      </c>
      <c r="AC108" s="46">
        <f>U108*各種係数!K106*各種係数!$N$16</f>
        <v>0</v>
      </c>
      <c r="AD108" s="46">
        <f t="shared" si="8"/>
        <v>0</v>
      </c>
      <c r="AE108" s="46">
        <f>G108*各種係数!L106*各種係数!$N$16</f>
        <v>0</v>
      </c>
      <c r="AF108" s="46">
        <f>M108*各種係数!L106*各種係数!$N$16</f>
        <v>0</v>
      </c>
      <c r="AG108" s="46">
        <f>U108*各種係数!L106*各種係数!$N$16</f>
        <v>0</v>
      </c>
      <c r="AH108" s="46">
        <f t="shared" si="9"/>
        <v>0</v>
      </c>
    </row>
    <row r="109" spans="2:34" x14ac:dyDescent="0.15">
      <c r="B109" s="163" t="s">
        <v>133</v>
      </c>
      <c r="C109" s="163" t="s">
        <v>321</v>
      </c>
      <c r="D109" s="163" t="s">
        <v>300</v>
      </c>
      <c r="E109" s="62" t="s">
        <v>997</v>
      </c>
      <c r="F109" s="326">
        <f>SUMIF(価格変換【予測】!$D$7:$D$64,E109,価格変換【予測】!$J$7:$J$64)</f>
        <v>0</v>
      </c>
      <c r="G109" s="326">
        <f>SUMIF(価格変換【予測】!$D$7:$D$64,E109,価格変換【予測】!$L$7:$L$64)</f>
        <v>0</v>
      </c>
      <c r="H109" s="327">
        <f>G109*各種係数!H107</f>
        <v>0</v>
      </c>
      <c r="I109" s="326">
        <f>G109*各種係数!I107</f>
        <v>0</v>
      </c>
      <c r="J109" s="330">
        <v>0</v>
      </c>
      <c r="K109" s="67">
        <f>J109*各種係数!G107</f>
        <v>0</v>
      </c>
      <c r="L109" s="67">
        <f>J109*各種係数!F107</f>
        <v>0</v>
      </c>
      <c r="M109" s="67">
        <v>0</v>
      </c>
      <c r="N109" s="67">
        <f>M109*各種係数!H107</f>
        <v>0</v>
      </c>
      <c r="O109" s="68">
        <f>M109*各種係数!I107</f>
        <v>0</v>
      </c>
      <c r="P109" s="40"/>
      <c r="Q109" s="40"/>
      <c r="R109" s="330">
        <f>Q$117*各種係数!J107</f>
        <v>0</v>
      </c>
      <c r="S109" s="67">
        <f>R109*各種係数!G107</f>
        <v>0</v>
      </c>
      <c r="T109" s="67">
        <f>R109*各種係数!F107</f>
        <v>0</v>
      </c>
      <c r="U109" s="67">
        <v>0</v>
      </c>
      <c r="V109" s="67">
        <f>U109*各種係数!H107</f>
        <v>0</v>
      </c>
      <c r="W109" s="67">
        <f>U109*各種係数!I107</f>
        <v>0</v>
      </c>
      <c r="X109" s="67">
        <f t="shared" si="5"/>
        <v>0</v>
      </c>
      <c r="Y109" s="67">
        <f t="shared" si="6"/>
        <v>0</v>
      </c>
      <c r="Z109" s="67">
        <f t="shared" si="7"/>
        <v>0</v>
      </c>
      <c r="AA109" s="67">
        <f>G109*各種係数!K107*各種係数!$N$16</f>
        <v>0</v>
      </c>
      <c r="AB109" s="67">
        <f>M109*各種係数!K107*各種係数!$N$16</f>
        <v>0</v>
      </c>
      <c r="AC109" s="67">
        <f>U109*各種係数!K107*各種係数!$N$16</f>
        <v>0</v>
      </c>
      <c r="AD109" s="67">
        <f t="shared" si="8"/>
        <v>0</v>
      </c>
      <c r="AE109" s="67">
        <f>G109*各種係数!L107*各種係数!$N$16</f>
        <v>0</v>
      </c>
      <c r="AF109" s="67">
        <f>M109*各種係数!L107*各種係数!$N$16</f>
        <v>0</v>
      </c>
      <c r="AG109" s="67">
        <f>U109*各種係数!L107*各種係数!$N$16</f>
        <v>0</v>
      </c>
      <c r="AH109" s="67">
        <f t="shared" si="9"/>
        <v>0</v>
      </c>
    </row>
    <row r="110" spans="2:34" x14ac:dyDescent="0.15">
      <c r="B110" s="162" t="s">
        <v>134</v>
      </c>
      <c r="C110" s="162" t="s">
        <v>322</v>
      </c>
      <c r="D110" s="162" t="s">
        <v>300</v>
      </c>
      <c r="E110" s="116" t="s">
        <v>998</v>
      </c>
      <c r="F110" s="324">
        <f>SUMIF(価格変換【予測】!$D$7:$D$64,E110,価格変換【予測】!$J$7:$J$64)</f>
        <v>0</v>
      </c>
      <c r="G110" s="324">
        <f>SUMIF(価格変換【予測】!$D$7:$D$64,E110,価格変換【予測】!$L$7:$L$64)</f>
        <v>0</v>
      </c>
      <c r="H110" s="325">
        <f>G110*各種係数!H108</f>
        <v>0</v>
      </c>
      <c r="I110" s="324">
        <f>G110*各種係数!I108</f>
        <v>0</v>
      </c>
      <c r="J110" s="328">
        <v>0</v>
      </c>
      <c r="K110" s="136">
        <f>J110*各種係数!G108</f>
        <v>0</v>
      </c>
      <c r="L110" s="136">
        <f>J110*各種係数!F108</f>
        <v>0</v>
      </c>
      <c r="M110" s="136">
        <v>0</v>
      </c>
      <c r="N110" s="136">
        <f>M110*各種係数!H108</f>
        <v>0</v>
      </c>
      <c r="O110" s="329">
        <f>M110*各種係数!I108</f>
        <v>0</v>
      </c>
      <c r="P110" s="40"/>
      <c r="Q110" s="40"/>
      <c r="R110" s="328">
        <f>Q$117*各種係数!J108</f>
        <v>0</v>
      </c>
      <c r="S110" s="136">
        <f>R110*各種係数!G108</f>
        <v>0</v>
      </c>
      <c r="T110" s="136">
        <f>R110*各種係数!F108</f>
        <v>0</v>
      </c>
      <c r="U110" s="136">
        <v>0</v>
      </c>
      <c r="V110" s="136">
        <f>U110*各種係数!H108</f>
        <v>0</v>
      </c>
      <c r="W110" s="136">
        <f>U110*各種係数!I108</f>
        <v>0</v>
      </c>
      <c r="X110" s="136">
        <f t="shared" si="5"/>
        <v>0</v>
      </c>
      <c r="Y110" s="136">
        <f t="shared" si="6"/>
        <v>0</v>
      </c>
      <c r="Z110" s="136">
        <f t="shared" si="7"/>
        <v>0</v>
      </c>
      <c r="AA110" s="136">
        <f>G110*各種係数!K108*各種係数!$N$16</f>
        <v>0</v>
      </c>
      <c r="AB110" s="136">
        <f>M110*各種係数!K108*各種係数!$N$16</f>
        <v>0</v>
      </c>
      <c r="AC110" s="136">
        <f>U110*各種係数!K108*各種係数!$N$16</f>
        <v>0</v>
      </c>
      <c r="AD110" s="136">
        <f t="shared" si="8"/>
        <v>0</v>
      </c>
      <c r="AE110" s="136">
        <f>G110*各種係数!L108*各種係数!$N$16</f>
        <v>0</v>
      </c>
      <c r="AF110" s="136">
        <f>M110*各種係数!L108*各種係数!$N$16</f>
        <v>0</v>
      </c>
      <c r="AG110" s="136">
        <f>U110*各種係数!L108*各種係数!$N$16</f>
        <v>0</v>
      </c>
      <c r="AH110" s="136">
        <f t="shared" si="9"/>
        <v>0</v>
      </c>
    </row>
    <row r="111" spans="2:34" x14ac:dyDescent="0.15">
      <c r="B111" s="155" t="s">
        <v>135</v>
      </c>
      <c r="C111" s="155" t="s">
        <v>322</v>
      </c>
      <c r="D111" s="155" t="s">
        <v>300</v>
      </c>
      <c r="E111" s="41" t="s">
        <v>999</v>
      </c>
      <c r="F111" s="324">
        <f>SUMIF(価格変換【予測】!$D$7:$D$64,E111,価格変換【予測】!$J$7:$J$64)</f>
        <v>0</v>
      </c>
      <c r="G111" s="324">
        <f>SUMIF(価格変換【予測】!$D$7:$D$64,E111,価格変換【予測】!$L$7:$L$64)</f>
        <v>0</v>
      </c>
      <c r="H111" s="325">
        <f>G111*各種係数!H109</f>
        <v>0</v>
      </c>
      <c r="I111" s="324">
        <f>G111*各種係数!I109</f>
        <v>0</v>
      </c>
      <c r="J111" s="135">
        <v>0</v>
      </c>
      <c r="K111" s="46">
        <f>J111*各種係数!G109</f>
        <v>0</v>
      </c>
      <c r="L111" s="46">
        <f>J111*各種係数!F109</f>
        <v>0</v>
      </c>
      <c r="M111" s="46">
        <v>0</v>
      </c>
      <c r="N111" s="46">
        <f>M111*各種係数!H109</f>
        <v>0</v>
      </c>
      <c r="O111" s="47">
        <f>M111*各種係数!I109</f>
        <v>0</v>
      </c>
      <c r="P111" s="40"/>
      <c r="Q111" s="40"/>
      <c r="R111" s="135">
        <f>Q$117*各種係数!J109</f>
        <v>0</v>
      </c>
      <c r="S111" s="46">
        <f>R111*各種係数!G109</f>
        <v>0</v>
      </c>
      <c r="T111" s="46">
        <f>R111*各種係数!F109</f>
        <v>0</v>
      </c>
      <c r="U111" s="46">
        <v>0</v>
      </c>
      <c r="V111" s="46">
        <f>U111*各種係数!H109</f>
        <v>0</v>
      </c>
      <c r="W111" s="46">
        <f>U111*各種係数!I109</f>
        <v>0</v>
      </c>
      <c r="X111" s="46">
        <f t="shared" si="5"/>
        <v>0</v>
      </c>
      <c r="Y111" s="46">
        <f t="shared" si="6"/>
        <v>0</v>
      </c>
      <c r="Z111" s="46">
        <f t="shared" si="7"/>
        <v>0</v>
      </c>
      <c r="AA111" s="46">
        <f>G111*各種係数!K109*各種係数!$N$16</f>
        <v>0</v>
      </c>
      <c r="AB111" s="46">
        <f>M111*各種係数!K109*各種係数!$N$16</f>
        <v>0</v>
      </c>
      <c r="AC111" s="46">
        <f>U111*各種係数!K109*各種係数!$N$16</f>
        <v>0</v>
      </c>
      <c r="AD111" s="46">
        <f t="shared" si="8"/>
        <v>0</v>
      </c>
      <c r="AE111" s="46">
        <f>G111*各種係数!L109*各種係数!$N$16</f>
        <v>0</v>
      </c>
      <c r="AF111" s="46">
        <f>M111*各種係数!L109*各種係数!$N$16</f>
        <v>0</v>
      </c>
      <c r="AG111" s="46">
        <f>U111*各種係数!L109*各種係数!$N$16</f>
        <v>0</v>
      </c>
      <c r="AH111" s="46">
        <f t="shared" si="9"/>
        <v>0</v>
      </c>
    </row>
    <row r="112" spans="2:34" x14ac:dyDescent="0.15">
      <c r="B112" s="155" t="s">
        <v>136</v>
      </c>
      <c r="C112" s="155" t="s">
        <v>322</v>
      </c>
      <c r="D112" s="155" t="s">
        <v>300</v>
      </c>
      <c r="E112" s="41" t="s">
        <v>1000</v>
      </c>
      <c r="F112" s="324">
        <f>SUMIF(価格変換【予測】!$D$7:$D$64,E112,価格変換【予測】!$J$7:$J$64)</f>
        <v>0</v>
      </c>
      <c r="G112" s="324">
        <f>SUMIF(価格変換【予測】!$D$7:$D$64,E112,価格変換【予測】!$L$7:$L$64)</f>
        <v>0</v>
      </c>
      <c r="H112" s="325">
        <f>G112*各種係数!H110</f>
        <v>0</v>
      </c>
      <c r="I112" s="324">
        <f>G112*各種係数!I110</f>
        <v>0</v>
      </c>
      <c r="J112" s="135">
        <v>0</v>
      </c>
      <c r="K112" s="46">
        <f>J112*各種係数!G110</f>
        <v>0</v>
      </c>
      <c r="L112" s="46">
        <f>J112*各種係数!F110</f>
        <v>0</v>
      </c>
      <c r="M112" s="46">
        <v>0</v>
      </c>
      <c r="N112" s="46">
        <f>M112*各種係数!H110</f>
        <v>0</v>
      </c>
      <c r="O112" s="47">
        <f>M112*各種係数!I110</f>
        <v>0</v>
      </c>
      <c r="P112" s="40"/>
      <c r="Q112" s="40"/>
      <c r="R112" s="135">
        <f>Q$117*各種係数!J110</f>
        <v>0</v>
      </c>
      <c r="S112" s="46">
        <f>R112*各種係数!G110</f>
        <v>0</v>
      </c>
      <c r="T112" s="46">
        <f>R112*各種係数!F110</f>
        <v>0</v>
      </c>
      <c r="U112" s="46">
        <v>0</v>
      </c>
      <c r="V112" s="46">
        <f>U112*各種係数!H110</f>
        <v>0</v>
      </c>
      <c r="W112" s="46">
        <f>U112*各種係数!I110</f>
        <v>0</v>
      </c>
      <c r="X112" s="46">
        <f t="shared" si="5"/>
        <v>0</v>
      </c>
      <c r="Y112" s="46">
        <f t="shared" si="6"/>
        <v>0</v>
      </c>
      <c r="Z112" s="46">
        <f t="shared" si="7"/>
        <v>0</v>
      </c>
      <c r="AA112" s="46">
        <f>G112*各種係数!K110*各種係数!$N$16</f>
        <v>0</v>
      </c>
      <c r="AB112" s="46">
        <f>M112*各種係数!K110*各種係数!$N$16</f>
        <v>0</v>
      </c>
      <c r="AC112" s="46">
        <f>U112*各種係数!K110*各種係数!$N$16</f>
        <v>0</v>
      </c>
      <c r="AD112" s="46">
        <f t="shared" si="8"/>
        <v>0</v>
      </c>
      <c r="AE112" s="46">
        <f>G112*各種係数!L110*各種係数!$N$16</f>
        <v>0</v>
      </c>
      <c r="AF112" s="46">
        <f>M112*各種係数!L110*各種係数!$N$16</f>
        <v>0</v>
      </c>
      <c r="AG112" s="46">
        <f>U112*各種係数!L110*各種係数!$N$16</f>
        <v>0</v>
      </c>
      <c r="AH112" s="46">
        <f t="shared" si="9"/>
        <v>0</v>
      </c>
    </row>
    <row r="113" spans="2:34" x14ac:dyDescent="0.15">
      <c r="B113" s="155" t="s">
        <v>137</v>
      </c>
      <c r="C113" s="155" t="s">
        <v>322</v>
      </c>
      <c r="D113" s="155" t="s">
        <v>300</v>
      </c>
      <c r="E113" s="41" t="s">
        <v>1001</v>
      </c>
      <c r="F113" s="324">
        <f>SUMIF(価格変換【予測】!$D$7:$D$64,E113,価格変換【予測】!$J$7:$J$64)</f>
        <v>0</v>
      </c>
      <c r="G113" s="324">
        <f>SUMIF(価格変換【予測】!$D$7:$D$64,E113,価格変換【予測】!$L$7:$L$64)</f>
        <v>0</v>
      </c>
      <c r="H113" s="325">
        <f>G113*各種係数!H111</f>
        <v>0</v>
      </c>
      <c r="I113" s="324">
        <f>G113*各種係数!I111</f>
        <v>0</v>
      </c>
      <c r="J113" s="135">
        <v>0</v>
      </c>
      <c r="K113" s="46">
        <f>J113*各種係数!G111</f>
        <v>0</v>
      </c>
      <c r="L113" s="46">
        <f>J113*各種係数!F111</f>
        <v>0</v>
      </c>
      <c r="M113" s="46">
        <v>0</v>
      </c>
      <c r="N113" s="46">
        <f>M113*各種係数!H111</f>
        <v>0</v>
      </c>
      <c r="O113" s="47">
        <f>M113*各種係数!I111</f>
        <v>0</v>
      </c>
      <c r="P113" s="40"/>
      <c r="Q113" s="40"/>
      <c r="R113" s="135">
        <f>Q$117*各種係数!J111</f>
        <v>0</v>
      </c>
      <c r="S113" s="46">
        <f>R113*各種係数!G111</f>
        <v>0</v>
      </c>
      <c r="T113" s="46">
        <f>R113*各種係数!F111</f>
        <v>0</v>
      </c>
      <c r="U113" s="46">
        <v>0</v>
      </c>
      <c r="V113" s="46">
        <f>U113*各種係数!H111</f>
        <v>0</v>
      </c>
      <c r="W113" s="46">
        <f>U113*各種係数!I111</f>
        <v>0</v>
      </c>
      <c r="X113" s="46">
        <f t="shared" si="5"/>
        <v>0</v>
      </c>
      <c r="Y113" s="46">
        <f t="shared" si="6"/>
        <v>0</v>
      </c>
      <c r="Z113" s="46">
        <f t="shared" si="7"/>
        <v>0</v>
      </c>
      <c r="AA113" s="46">
        <f>G113*各種係数!K111*各種係数!$N$16</f>
        <v>0</v>
      </c>
      <c r="AB113" s="46">
        <f>M113*各種係数!K111*各種係数!$N$16</f>
        <v>0</v>
      </c>
      <c r="AC113" s="46">
        <f>U113*各種係数!K111*各種係数!$N$16</f>
        <v>0</v>
      </c>
      <c r="AD113" s="46">
        <f t="shared" si="8"/>
        <v>0</v>
      </c>
      <c r="AE113" s="46">
        <f>G113*各種係数!L111*各種係数!$N$16</f>
        <v>0</v>
      </c>
      <c r="AF113" s="46">
        <f>M113*各種係数!L111*各種係数!$N$16</f>
        <v>0</v>
      </c>
      <c r="AG113" s="46">
        <f>U113*各種係数!L111*各種係数!$N$16</f>
        <v>0</v>
      </c>
      <c r="AH113" s="46">
        <f t="shared" si="9"/>
        <v>0</v>
      </c>
    </row>
    <row r="114" spans="2:34" x14ac:dyDescent="0.15">
      <c r="B114" s="163" t="s">
        <v>138</v>
      </c>
      <c r="C114" s="163" t="s">
        <v>322</v>
      </c>
      <c r="D114" s="163" t="s">
        <v>300</v>
      </c>
      <c r="E114" s="62" t="s">
        <v>204</v>
      </c>
      <c r="F114" s="326">
        <f>SUMIF(価格変換【予測】!$D$7:$D$64,E114,価格変換【予測】!$J$7:$J$64)</f>
        <v>0</v>
      </c>
      <c r="G114" s="326">
        <f>SUMIF(価格変換【予測】!$D$7:$D$64,E114,価格変換【予測】!$L$7:$L$64)</f>
        <v>0</v>
      </c>
      <c r="H114" s="327">
        <f>G114*各種係数!H112</f>
        <v>0</v>
      </c>
      <c r="I114" s="326">
        <f>G114*各種係数!I112</f>
        <v>0</v>
      </c>
      <c r="J114" s="330">
        <v>0</v>
      </c>
      <c r="K114" s="67">
        <f>J114*各種係数!G112</f>
        <v>0</v>
      </c>
      <c r="L114" s="67">
        <f>J114*各種係数!F112</f>
        <v>0</v>
      </c>
      <c r="M114" s="67">
        <v>0</v>
      </c>
      <c r="N114" s="67">
        <f>M114*各種係数!H112</f>
        <v>0</v>
      </c>
      <c r="O114" s="68">
        <f>M114*各種係数!I112</f>
        <v>0</v>
      </c>
      <c r="P114" s="40"/>
      <c r="Q114" s="40"/>
      <c r="R114" s="330">
        <f>Q$117*各種係数!J112</f>
        <v>0</v>
      </c>
      <c r="S114" s="67">
        <f>R114*各種係数!G112</f>
        <v>0</v>
      </c>
      <c r="T114" s="67">
        <f>R114*各種係数!F112</f>
        <v>0</v>
      </c>
      <c r="U114" s="67">
        <v>0</v>
      </c>
      <c r="V114" s="67">
        <f>U114*各種係数!H112</f>
        <v>0</v>
      </c>
      <c r="W114" s="67">
        <f>U114*各種係数!I112</f>
        <v>0</v>
      </c>
      <c r="X114" s="67">
        <f t="shared" si="5"/>
        <v>0</v>
      </c>
      <c r="Y114" s="67">
        <f t="shared" si="6"/>
        <v>0</v>
      </c>
      <c r="Z114" s="67">
        <f t="shared" si="7"/>
        <v>0</v>
      </c>
      <c r="AA114" s="67">
        <f>G114*各種係数!K112*各種係数!$N$16</f>
        <v>0</v>
      </c>
      <c r="AB114" s="67">
        <f>M114*各種係数!K112*各種係数!$N$16</f>
        <v>0</v>
      </c>
      <c r="AC114" s="67">
        <f>U114*各種係数!K112*各種係数!$N$16</f>
        <v>0</v>
      </c>
      <c r="AD114" s="67">
        <f t="shared" si="8"/>
        <v>0</v>
      </c>
      <c r="AE114" s="67">
        <f>G114*各種係数!L112*各種係数!$N$16</f>
        <v>0</v>
      </c>
      <c r="AF114" s="67">
        <f>M114*各種係数!L112*各種係数!$N$16</f>
        <v>0</v>
      </c>
      <c r="AG114" s="67">
        <f>U114*各種係数!L112*各種係数!$N$16</f>
        <v>0</v>
      </c>
      <c r="AH114" s="67">
        <f t="shared" si="9"/>
        <v>0</v>
      </c>
    </row>
    <row r="115" spans="2:34" x14ac:dyDescent="0.15">
      <c r="B115" s="155" t="s">
        <v>139</v>
      </c>
      <c r="C115" s="155" t="s">
        <v>323</v>
      </c>
      <c r="D115" s="155" t="s">
        <v>290</v>
      </c>
      <c r="E115" s="41" t="s">
        <v>1002</v>
      </c>
      <c r="F115" s="324">
        <f>SUMIF(価格変換【予測】!$D$7:$D$64,E115,価格変換【予測】!$J$7:$J$64)</f>
        <v>0</v>
      </c>
      <c r="G115" s="324">
        <f>SUMIF(価格変換【予測】!$D$7:$D$64,E115,価格変換【予測】!$L$7:$L$64)</f>
        <v>0</v>
      </c>
      <c r="H115" s="331">
        <f>G115*各種係数!H113</f>
        <v>0</v>
      </c>
      <c r="I115" s="332">
        <f>G115*各種係数!I113</f>
        <v>0</v>
      </c>
      <c r="J115" s="135">
        <v>0</v>
      </c>
      <c r="K115" s="46">
        <f>J115*各種係数!G113</f>
        <v>0</v>
      </c>
      <c r="L115" s="46">
        <f>J115*各種係数!F113</f>
        <v>0</v>
      </c>
      <c r="M115" s="46">
        <v>0</v>
      </c>
      <c r="N115" s="46">
        <f>M115*各種係数!H113</f>
        <v>0</v>
      </c>
      <c r="O115" s="47">
        <f>M115*各種係数!I113</f>
        <v>0</v>
      </c>
      <c r="P115" s="40"/>
      <c r="Q115" s="40"/>
      <c r="R115" s="135">
        <f>Q$117*各種係数!J113</f>
        <v>0</v>
      </c>
      <c r="S115" s="46">
        <f>R115*各種係数!G113</f>
        <v>0</v>
      </c>
      <c r="T115" s="46">
        <f>R115*各種係数!F113</f>
        <v>0</v>
      </c>
      <c r="U115" s="46">
        <v>0</v>
      </c>
      <c r="V115" s="46">
        <f>U115*各種係数!H113</f>
        <v>0</v>
      </c>
      <c r="W115" s="46">
        <f>U115*各種係数!I113</f>
        <v>0</v>
      </c>
      <c r="X115" s="46">
        <f t="shared" si="5"/>
        <v>0</v>
      </c>
      <c r="Y115" s="46">
        <f t="shared" si="6"/>
        <v>0</v>
      </c>
      <c r="Z115" s="46">
        <f t="shared" si="7"/>
        <v>0</v>
      </c>
      <c r="AA115" s="46">
        <f>G115*各種係数!K113*各種係数!$N$16</f>
        <v>0</v>
      </c>
      <c r="AB115" s="46">
        <f>M115*各種係数!K113*各種係数!$N$16</f>
        <v>0</v>
      </c>
      <c r="AC115" s="46">
        <f>U115*各種係数!K113*各種係数!$N$16</f>
        <v>0</v>
      </c>
      <c r="AD115" s="46">
        <f t="shared" si="8"/>
        <v>0</v>
      </c>
      <c r="AE115" s="46">
        <f>G115*各種係数!L113*各種係数!$N$16</f>
        <v>0</v>
      </c>
      <c r="AF115" s="46">
        <f>M115*各種係数!L113*各種係数!$N$16</f>
        <v>0</v>
      </c>
      <c r="AG115" s="46">
        <f>U115*各種係数!L113*各種係数!$N$16</f>
        <v>0</v>
      </c>
      <c r="AH115" s="46">
        <f t="shared" si="9"/>
        <v>0</v>
      </c>
    </row>
    <row r="116" spans="2:34" x14ac:dyDescent="0.15">
      <c r="B116" s="173" t="s">
        <v>955</v>
      </c>
      <c r="C116" s="173" t="s">
        <v>324</v>
      </c>
      <c r="D116" s="173" t="s">
        <v>301</v>
      </c>
      <c r="E116" s="87" t="s">
        <v>1003</v>
      </c>
      <c r="F116" s="333">
        <f>SUMIF(価格変換【予測】!$D$7:$D$64,E116,価格変換【予測】!$J$7:$J$64)</f>
        <v>0</v>
      </c>
      <c r="G116" s="333">
        <f>SUMIF(価格変換【予測】!$D$7:$D$64,E116,価格変換【予測】!$L$7:$L$64)</f>
        <v>0</v>
      </c>
      <c r="H116" s="334">
        <f>G116*各種係数!H114</f>
        <v>0</v>
      </c>
      <c r="I116" s="333">
        <f>G116*各種係数!I114</f>
        <v>0</v>
      </c>
      <c r="J116" s="335">
        <v>0</v>
      </c>
      <c r="K116" s="91">
        <f>J116*各種係数!G114</f>
        <v>0</v>
      </c>
      <c r="L116" s="91">
        <f>J116*各種係数!F114</f>
        <v>0</v>
      </c>
      <c r="M116" s="91">
        <v>0</v>
      </c>
      <c r="N116" s="91">
        <f>M116*各種係数!H114</f>
        <v>0</v>
      </c>
      <c r="O116" s="94">
        <f>M116*各種係数!I114</f>
        <v>0</v>
      </c>
      <c r="P116" s="86"/>
      <c r="Q116" s="86"/>
      <c r="R116" s="335">
        <f>Q$117*各種係数!J114</f>
        <v>0</v>
      </c>
      <c r="S116" s="91">
        <f>R116*各種係数!G114</f>
        <v>0</v>
      </c>
      <c r="T116" s="91">
        <f>R116*各種係数!F114</f>
        <v>0</v>
      </c>
      <c r="U116" s="91">
        <v>0</v>
      </c>
      <c r="V116" s="91">
        <f>U116*各種係数!H114</f>
        <v>0</v>
      </c>
      <c r="W116" s="91">
        <f>U116*各種係数!I114</f>
        <v>0</v>
      </c>
      <c r="X116" s="91">
        <f t="shared" si="5"/>
        <v>0</v>
      </c>
      <c r="Y116" s="91">
        <f t="shared" si="6"/>
        <v>0</v>
      </c>
      <c r="Z116" s="91">
        <f t="shared" si="7"/>
        <v>0</v>
      </c>
      <c r="AA116" s="91">
        <f>G116*各種係数!K114*各種係数!$N$16</f>
        <v>0</v>
      </c>
      <c r="AB116" s="91">
        <f>M116*各種係数!K114*各種係数!$N$16</f>
        <v>0</v>
      </c>
      <c r="AC116" s="91">
        <f>U116*各種係数!K114*各種係数!$N$16</f>
        <v>0</v>
      </c>
      <c r="AD116" s="91">
        <f t="shared" si="8"/>
        <v>0</v>
      </c>
      <c r="AE116" s="91">
        <f>G116*各種係数!L114*各種係数!$N$16</f>
        <v>0</v>
      </c>
      <c r="AF116" s="91">
        <f>M116*各種係数!L114*各種係数!$N$16</f>
        <v>0</v>
      </c>
      <c r="AG116" s="91">
        <f>U116*各種係数!L114*各種係数!$N$16</f>
        <v>0</v>
      </c>
      <c r="AH116" s="91">
        <f t="shared" si="9"/>
        <v>0</v>
      </c>
    </row>
    <row r="117" spans="2:34" x14ac:dyDescent="0.15">
      <c r="B117" s="477"/>
      <c r="C117" s="478"/>
      <c r="D117" s="478"/>
      <c r="E117" s="95" t="s">
        <v>272</v>
      </c>
      <c r="F117" s="91">
        <f t="shared" ref="F117:O117" si="10">SUM(F10:F116)</f>
        <v>0</v>
      </c>
      <c r="G117" s="91">
        <f t="shared" si="10"/>
        <v>0</v>
      </c>
      <c r="H117" s="91">
        <f t="shared" si="10"/>
        <v>0</v>
      </c>
      <c r="I117" s="91">
        <f t="shared" si="10"/>
        <v>0</v>
      </c>
      <c r="J117" s="91">
        <f t="shared" si="10"/>
        <v>0</v>
      </c>
      <c r="K117" s="91">
        <f t="shared" si="10"/>
        <v>0</v>
      </c>
      <c r="L117" s="91">
        <f t="shared" si="10"/>
        <v>0</v>
      </c>
      <c r="M117" s="91">
        <f t="shared" si="10"/>
        <v>0</v>
      </c>
      <c r="N117" s="91">
        <f t="shared" si="10"/>
        <v>0</v>
      </c>
      <c r="O117" s="91">
        <f t="shared" si="10"/>
        <v>0</v>
      </c>
      <c r="P117" s="336">
        <f>各種係数!P8</f>
        <v>0.60899999999999999</v>
      </c>
      <c r="Q117" s="91">
        <f>(I117+O117)*P117</f>
        <v>0</v>
      </c>
      <c r="R117" s="91">
        <f t="shared" ref="R117:AH117" si="11">SUM(R10:R116)</f>
        <v>0</v>
      </c>
      <c r="S117" s="91">
        <f t="shared" si="11"/>
        <v>0</v>
      </c>
      <c r="T117" s="91">
        <f t="shared" si="11"/>
        <v>0</v>
      </c>
      <c r="U117" s="91">
        <f t="shared" si="11"/>
        <v>0</v>
      </c>
      <c r="V117" s="91">
        <f t="shared" si="11"/>
        <v>0</v>
      </c>
      <c r="W117" s="91">
        <f t="shared" si="11"/>
        <v>0</v>
      </c>
      <c r="X117" s="91">
        <f t="shared" si="11"/>
        <v>0</v>
      </c>
      <c r="Y117" s="91">
        <f t="shared" si="11"/>
        <v>0</v>
      </c>
      <c r="Z117" s="91">
        <f t="shared" si="11"/>
        <v>0</v>
      </c>
      <c r="AA117" s="91">
        <f t="shared" si="11"/>
        <v>0</v>
      </c>
      <c r="AB117" s="91">
        <f t="shared" si="11"/>
        <v>0</v>
      </c>
      <c r="AC117" s="91">
        <f t="shared" si="11"/>
        <v>0</v>
      </c>
      <c r="AD117" s="91">
        <f t="shared" si="11"/>
        <v>0</v>
      </c>
      <c r="AE117" s="91">
        <f t="shared" si="11"/>
        <v>0</v>
      </c>
      <c r="AF117" s="91">
        <f t="shared" si="11"/>
        <v>0</v>
      </c>
      <c r="AG117" s="91">
        <f t="shared" si="11"/>
        <v>0</v>
      </c>
      <c r="AH117" s="91">
        <f t="shared" si="11"/>
        <v>0</v>
      </c>
    </row>
  </sheetData>
  <mergeCells count="29">
    <mergeCell ref="B117:D117"/>
    <mergeCell ref="AH6:AH9"/>
    <mergeCell ref="AG8:AG9"/>
    <mergeCell ref="AB8:AB9"/>
    <mergeCell ref="AC8:AC9"/>
    <mergeCell ref="AE8:AE9"/>
    <mergeCell ref="AF8:AF9"/>
    <mergeCell ref="AD6:AD9"/>
    <mergeCell ref="X6:Z6"/>
    <mergeCell ref="X8:X9"/>
    <mergeCell ref="Y8:Y9"/>
    <mergeCell ref="Z8:Z9"/>
    <mergeCell ref="AA8:AA9"/>
    <mergeCell ref="Q6:Q7"/>
    <mergeCell ref="R6:R7"/>
    <mergeCell ref="S6:S7"/>
    <mergeCell ref="T6:T7"/>
    <mergeCell ref="U6:W6"/>
    <mergeCell ref="K6:K7"/>
    <mergeCell ref="L6:L7"/>
    <mergeCell ref="M6:O6"/>
    <mergeCell ref="P6:P7"/>
    <mergeCell ref="B6:B9"/>
    <mergeCell ref="E6:E9"/>
    <mergeCell ref="F6:F7"/>
    <mergeCell ref="G6:I6"/>
    <mergeCell ref="J6:J7"/>
    <mergeCell ref="C6:C9"/>
    <mergeCell ref="D6:D9"/>
  </mergeCells>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sheetPr>
  <dimension ref="B5:W119"/>
  <sheetViews>
    <sheetView showGridLines="0" workbookViewId="0">
      <pane xSplit="3" ySplit="10" topLeftCell="D11" activePane="bottomRight" state="frozen"/>
      <selection pane="topRight"/>
      <selection pane="bottomLeft"/>
      <selection pane="bottomRight"/>
    </sheetView>
  </sheetViews>
  <sheetFormatPr defaultColWidth="8.75" defaultRowHeight="18.75" x14ac:dyDescent="0.15"/>
  <cols>
    <col min="1" max="1" width="1.625" style="2" customWidth="1"/>
    <col min="2" max="2" width="4.625" style="2" customWidth="1"/>
    <col min="3" max="3" width="60.625" style="2" customWidth="1"/>
    <col min="4" max="23" width="12.625" style="2" customWidth="1"/>
    <col min="24" max="16384" width="8.75" style="2"/>
  </cols>
  <sheetData>
    <row r="5" spans="2:23" x14ac:dyDescent="0.15">
      <c r="W5" s="10" t="str">
        <f>"（単位："&amp;入力表1【予測】!L15&amp;"、人）"</f>
        <v>（単位：千円、人）</v>
      </c>
    </row>
    <row r="6" spans="2:23" x14ac:dyDescent="0.15">
      <c r="B6" s="460" t="s">
        <v>33</v>
      </c>
      <c r="C6" s="460" t="s">
        <v>525</v>
      </c>
      <c r="D6" s="337" t="s">
        <v>8</v>
      </c>
      <c r="E6" s="338"/>
      <c r="F6" s="338"/>
      <c r="G6" s="338"/>
      <c r="H6" s="339"/>
      <c r="I6" s="340" t="s">
        <v>854</v>
      </c>
      <c r="J6" s="341"/>
      <c r="K6" s="341"/>
      <c r="L6" s="341"/>
      <c r="M6" s="342"/>
      <c r="N6" s="343" t="s">
        <v>833</v>
      </c>
      <c r="O6" s="344"/>
      <c r="P6" s="344"/>
      <c r="Q6" s="344"/>
      <c r="R6" s="345"/>
      <c r="S6" s="346" t="s">
        <v>366</v>
      </c>
      <c r="T6" s="347"/>
      <c r="U6" s="347"/>
      <c r="V6" s="347"/>
      <c r="W6" s="348"/>
    </row>
    <row r="7" spans="2:23" x14ac:dyDescent="0.15">
      <c r="B7" s="498"/>
      <c r="C7" s="498"/>
      <c r="D7" s="349"/>
      <c r="E7" s="338"/>
      <c r="F7" s="339"/>
      <c r="G7" s="349"/>
      <c r="H7" s="339"/>
      <c r="I7" s="350"/>
      <c r="J7" s="341"/>
      <c r="K7" s="342"/>
      <c r="L7" s="350"/>
      <c r="M7" s="342"/>
      <c r="N7" s="351"/>
      <c r="O7" s="344"/>
      <c r="P7" s="345"/>
      <c r="Q7" s="351"/>
      <c r="R7" s="345"/>
      <c r="S7" s="352"/>
      <c r="T7" s="347"/>
      <c r="U7" s="348"/>
      <c r="V7" s="352"/>
      <c r="W7" s="348"/>
    </row>
    <row r="8" spans="2:23" ht="12.95" customHeight="1" x14ac:dyDescent="0.15">
      <c r="B8" s="498"/>
      <c r="C8" s="498"/>
      <c r="D8" s="519" t="s">
        <v>364</v>
      </c>
      <c r="E8" s="520" t="s">
        <v>228</v>
      </c>
      <c r="F8" s="521" t="s">
        <v>365</v>
      </c>
      <c r="G8" s="527" t="s">
        <v>368</v>
      </c>
      <c r="H8" s="543" t="s">
        <v>367</v>
      </c>
      <c r="I8" s="545" t="s">
        <v>364</v>
      </c>
      <c r="J8" s="546" t="s">
        <v>228</v>
      </c>
      <c r="K8" s="547" t="s">
        <v>365</v>
      </c>
      <c r="L8" s="529" t="s">
        <v>368</v>
      </c>
      <c r="M8" s="531" t="s">
        <v>367</v>
      </c>
      <c r="N8" s="549" t="s">
        <v>364</v>
      </c>
      <c r="O8" s="518" t="s">
        <v>228</v>
      </c>
      <c r="P8" s="537" t="s">
        <v>365</v>
      </c>
      <c r="Q8" s="533" t="s">
        <v>368</v>
      </c>
      <c r="R8" s="535" t="s">
        <v>367</v>
      </c>
      <c r="S8" s="539" t="s">
        <v>364</v>
      </c>
      <c r="T8" s="540" t="s">
        <v>228</v>
      </c>
      <c r="U8" s="541" t="s">
        <v>365</v>
      </c>
      <c r="V8" s="523" t="s">
        <v>368</v>
      </c>
      <c r="W8" s="525" t="s">
        <v>367</v>
      </c>
    </row>
    <row r="9" spans="2:23" x14ac:dyDescent="0.15">
      <c r="B9" s="498"/>
      <c r="C9" s="498"/>
      <c r="D9" s="519"/>
      <c r="E9" s="520"/>
      <c r="F9" s="522"/>
      <c r="G9" s="528"/>
      <c r="H9" s="544"/>
      <c r="I9" s="545"/>
      <c r="J9" s="546"/>
      <c r="K9" s="548"/>
      <c r="L9" s="530"/>
      <c r="M9" s="532"/>
      <c r="N9" s="549"/>
      <c r="O9" s="518"/>
      <c r="P9" s="538"/>
      <c r="Q9" s="534"/>
      <c r="R9" s="536"/>
      <c r="S9" s="539"/>
      <c r="T9" s="540"/>
      <c r="U9" s="542"/>
      <c r="V9" s="524"/>
      <c r="W9" s="526"/>
    </row>
    <row r="10" spans="2:23" x14ac:dyDescent="0.15">
      <c r="B10" s="459"/>
      <c r="C10" s="459"/>
      <c r="D10" s="519"/>
      <c r="E10" s="520"/>
      <c r="F10" s="522"/>
      <c r="G10" s="528"/>
      <c r="H10" s="544"/>
      <c r="I10" s="545"/>
      <c r="J10" s="546"/>
      <c r="K10" s="548"/>
      <c r="L10" s="530"/>
      <c r="M10" s="532"/>
      <c r="N10" s="549"/>
      <c r="O10" s="518"/>
      <c r="P10" s="538"/>
      <c r="Q10" s="534"/>
      <c r="R10" s="536"/>
      <c r="S10" s="539"/>
      <c r="T10" s="540"/>
      <c r="U10" s="542"/>
      <c r="V10" s="524"/>
      <c r="W10" s="526"/>
    </row>
    <row r="11" spans="2:23" x14ac:dyDescent="0.15">
      <c r="B11" s="155" t="s">
        <v>34</v>
      </c>
      <c r="C11" s="41" t="s">
        <v>141</v>
      </c>
      <c r="D11" s="134">
        <f>詳細表【予測】!G10</f>
        <v>0</v>
      </c>
      <c r="E11" s="134">
        <f>詳細表【予測】!H10</f>
        <v>0</v>
      </c>
      <c r="F11" s="134">
        <f>詳細表【予測】!I10</f>
        <v>0</v>
      </c>
      <c r="G11" s="134">
        <f>詳細表【予測】!AA10</f>
        <v>0</v>
      </c>
      <c r="H11" s="134">
        <f>詳細表【予測】!AE10</f>
        <v>0</v>
      </c>
      <c r="I11" s="134">
        <f>詳細表【予測】!M10</f>
        <v>0</v>
      </c>
      <c r="J11" s="134">
        <f>詳細表【予測】!N10</f>
        <v>0</v>
      </c>
      <c r="K11" s="134">
        <f>詳細表【予測】!O10</f>
        <v>0</v>
      </c>
      <c r="L11" s="134">
        <f>詳細表【予測】!AB10</f>
        <v>0</v>
      </c>
      <c r="M11" s="134">
        <f>詳細表【予測】!AF10</f>
        <v>0</v>
      </c>
      <c r="N11" s="134">
        <f>詳細表【予測】!U10</f>
        <v>0</v>
      </c>
      <c r="O11" s="134">
        <f>詳細表【予測】!V10</f>
        <v>0</v>
      </c>
      <c r="P11" s="134">
        <f>詳細表【予測】!W10</f>
        <v>0</v>
      </c>
      <c r="Q11" s="134">
        <f>詳細表【予測】!AC10</f>
        <v>0</v>
      </c>
      <c r="R11" s="134">
        <f>詳細表【予測】!AG10</f>
        <v>0</v>
      </c>
      <c r="S11" s="134">
        <f>D11+I11+N11</f>
        <v>0</v>
      </c>
      <c r="T11" s="134">
        <f>E11+J11+O11</f>
        <v>0</v>
      </c>
      <c r="U11" s="134">
        <f>F11+K11+P11</f>
        <v>0</v>
      </c>
      <c r="V11" s="134">
        <f>G11+L11+Q11</f>
        <v>0</v>
      </c>
      <c r="W11" s="134">
        <f>H11+M11+R11</f>
        <v>0</v>
      </c>
    </row>
    <row r="12" spans="2:23" x14ac:dyDescent="0.15">
      <c r="B12" s="155" t="s">
        <v>35</v>
      </c>
      <c r="C12" s="41" t="s">
        <v>205</v>
      </c>
      <c r="D12" s="46">
        <f>詳細表【予測】!G11</f>
        <v>0</v>
      </c>
      <c r="E12" s="46">
        <f>詳細表【予測】!H11</f>
        <v>0</v>
      </c>
      <c r="F12" s="46">
        <f>詳細表【予測】!I11</f>
        <v>0</v>
      </c>
      <c r="G12" s="46">
        <f>詳細表【予測】!AA11</f>
        <v>0</v>
      </c>
      <c r="H12" s="46">
        <f>詳細表【予測】!AE11</f>
        <v>0</v>
      </c>
      <c r="I12" s="46">
        <f>詳細表【予測】!M11</f>
        <v>0</v>
      </c>
      <c r="J12" s="46">
        <f>詳細表【予測】!N11</f>
        <v>0</v>
      </c>
      <c r="K12" s="46">
        <f>詳細表【予測】!O11</f>
        <v>0</v>
      </c>
      <c r="L12" s="46">
        <f>詳細表【予測】!AB11</f>
        <v>0</v>
      </c>
      <c r="M12" s="46">
        <f>詳細表【予測】!AF11</f>
        <v>0</v>
      </c>
      <c r="N12" s="46">
        <f>詳細表【予測】!U11</f>
        <v>0</v>
      </c>
      <c r="O12" s="46">
        <f>詳細表【予測】!V11</f>
        <v>0</v>
      </c>
      <c r="P12" s="46">
        <f>詳細表【予測】!W11</f>
        <v>0</v>
      </c>
      <c r="Q12" s="46">
        <f>詳細表【予測】!AC11</f>
        <v>0</v>
      </c>
      <c r="R12" s="46">
        <f>詳細表【予測】!AG11</f>
        <v>0</v>
      </c>
      <c r="S12" s="46">
        <f t="shared" ref="S12:S75" si="0">D12+I12+N12</f>
        <v>0</v>
      </c>
      <c r="T12" s="46">
        <f t="shared" ref="T12:T75" si="1">E12+J12+O12</f>
        <v>0</v>
      </c>
      <c r="U12" s="46">
        <f t="shared" ref="U12:U75" si="2">F12+K12+P12</f>
        <v>0</v>
      </c>
      <c r="V12" s="46">
        <f t="shared" ref="V12:V75" si="3">G12+L12+Q12</f>
        <v>0</v>
      </c>
      <c r="W12" s="46">
        <f t="shared" ref="W12:W75" si="4">H12+M12+R12</f>
        <v>0</v>
      </c>
    </row>
    <row r="13" spans="2:23" x14ac:dyDescent="0.15">
      <c r="B13" s="155" t="s">
        <v>36</v>
      </c>
      <c r="C13" s="41" t="s">
        <v>142</v>
      </c>
      <c r="D13" s="46">
        <f>詳細表【予測】!G12</f>
        <v>0</v>
      </c>
      <c r="E13" s="46">
        <f>詳細表【予測】!H12</f>
        <v>0</v>
      </c>
      <c r="F13" s="46">
        <f>詳細表【予測】!I12</f>
        <v>0</v>
      </c>
      <c r="G13" s="46">
        <f>詳細表【予測】!AA12</f>
        <v>0</v>
      </c>
      <c r="H13" s="46">
        <f>詳細表【予測】!AE12</f>
        <v>0</v>
      </c>
      <c r="I13" s="46">
        <f>詳細表【予測】!M12</f>
        <v>0</v>
      </c>
      <c r="J13" s="46">
        <f>詳細表【予測】!N12</f>
        <v>0</v>
      </c>
      <c r="K13" s="46">
        <f>詳細表【予測】!O12</f>
        <v>0</v>
      </c>
      <c r="L13" s="46">
        <f>詳細表【予測】!AB12</f>
        <v>0</v>
      </c>
      <c r="M13" s="46">
        <f>詳細表【予測】!AF12</f>
        <v>0</v>
      </c>
      <c r="N13" s="46">
        <f>詳細表【予測】!U12</f>
        <v>0</v>
      </c>
      <c r="O13" s="46">
        <f>詳細表【予測】!V12</f>
        <v>0</v>
      </c>
      <c r="P13" s="46">
        <f>詳細表【予測】!W12</f>
        <v>0</v>
      </c>
      <c r="Q13" s="46">
        <f>詳細表【予測】!AC12</f>
        <v>0</v>
      </c>
      <c r="R13" s="46">
        <f>詳細表【予測】!AG12</f>
        <v>0</v>
      </c>
      <c r="S13" s="46">
        <f t="shared" si="0"/>
        <v>0</v>
      </c>
      <c r="T13" s="46">
        <f t="shared" si="1"/>
        <v>0</v>
      </c>
      <c r="U13" s="46">
        <f t="shared" si="2"/>
        <v>0</v>
      </c>
      <c r="V13" s="46">
        <f t="shared" si="3"/>
        <v>0</v>
      </c>
      <c r="W13" s="46">
        <f t="shared" si="4"/>
        <v>0</v>
      </c>
    </row>
    <row r="14" spans="2:23" x14ac:dyDescent="0.15">
      <c r="B14" s="155" t="s">
        <v>37</v>
      </c>
      <c r="C14" s="41" t="s">
        <v>143</v>
      </c>
      <c r="D14" s="46">
        <f>詳細表【予測】!G13</f>
        <v>0</v>
      </c>
      <c r="E14" s="46">
        <f>詳細表【予測】!H13</f>
        <v>0</v>
      </c>
      <c r="F14" s="46">
        <f>詳細表【予測】!I13</f>
        <v>0</v>
      </c>
      <c r="G14" s="46">
        <f>詳細表【予測】!AA13</f>
        <v>0</v>
      </c>
      <c r="H14" s="46">
        <f>詳細表【予測】!AE13</f>
        <v>0</v>
      </c>
      <c r="I14" s="46">
        <f>詳細表【予測】!M13</f>
        <v>0</v>
      </c>
      <c r="J14" s="46">
        <f>詳細表【予測】!N13</f>
        <v>0</v>
      </c>
      <c r="K14" s="46">
        <f>詳細表【予測】!O13</f>
        <v>0</v>
      </c>
      <c r="L14" s="46">
        <f>詳細表【予測】!AB13</f>
        <v>0</v>
      </c>
      <c r="M14" s="46">
        <f>詳細表【予測】!AF13</f>
        <v>0</v>
      </c>
      <c r="N14" s="46">
        <f>詳細表【予測】!U13</f>
        <v>0</v>
      </c>
      <c r="O14" s="46">
        <f>詳細表【予測】!V13</f>
        <v>0</v>
      </c>
      <c r="P14" s="46">
        <f>詳細表【予測】!W13</f>
        <v>0</v>
      </c>
      <c r="Q14" s="46">
        <f>詳細表【予測】!AC13</f>
        <v>0</v>
      </c>
      <c r="R14" s="46">
        <f>詳細表【予測】!AG13</f>
        <v>0</v>
      </c>
      <c r="S14" s="46">
        <f t="shared" si="0"/>
        <v>0</v>
      </c>
      <c r="T14" s="46">
        <f t="shared" si="1"/>
        <v>0</v>
      </c>
      <c r="U14" s="46">
        <f t="shared" si="2"/>
        <v>0</v>
      </c>
      <c r="V14" s="46">
        <f t="shared" si="3"/>
        <v>0</v>
      </c>
      <c r="W14" s="46">
        <f t="shared" si="4"/>
        <v>0</v>
      </c>
    </row>
    <row r="15" spans="2:23" x14ac:dyDescent="0.15">
      <c r="B15" s="155" t="s">
        <v>38</v>
      </c>
      <c r="C15" s="41" t="s">
        <v>144</v>
      </c>
      <c r="D15" s="67">
        <f>詳細表【予測】!G14</f>
        <v>0</v>
      </c>
      <c r="E15" s="67">
        <f>詳細表【予測】!H14</f>
        <v>0</v>
      </c>
      <c r="F15" s="67">
        <f>詳細表【予測】!I14</f>
        <v>0</v>
      </c>
      <c r="G15" s="67">
        <f>詳細表【予測】!AA14</f>
        <v>0</v>
      </c>
      <c r="H15" s="67">
        <f>詳細表【予測】!AE14</f>
        <v>0</v>
      </c>
      <c r="I15" s="67">
        <f>詳細表【予測】!M14</f>
        <v>0</v>
      </c>
      <c r="J15" s="67">
        <f>詳細表【予測】!N14</f>
        <v>0</v>
      </c>
      <c r="K15" s="67">
        <f>詳細表【予測】!O14</f>
        <v>0</v>
      </c>
      <c r="L15" s="67">
        <f>詳細表【予測】!AB14</f>
        <v>0</v>
      </c>
      <c r="M15" s="67">
        <f>詳細表【予測】!AF14</f>
        <v>0</v>
      </c>
      <c r="N15" s="67">
        <f>詳細表【予測】!U14</f>
        <v>0</v>
      </c>
      <c r="O15" s="67">
        <f>詳細表【予測】!V14</f>
        <v>0</v>
      </c>
      <c r="P15" s="67">
        <f>詳細表【予測】!W14</f>
        <v>0</v>
      </c>
      <c r="Q15" s="67">
        <f>詳細表【予測】!AC14</f>
        <v>0</v>
      </c>
      <c r="R15" s="67">
        <f>詳細表【予測】!AG14</f>
        <v>0</v>
      </c>
      <c r="S15" s="67">
        <f t="shared" si="0"/>
        <v>0</v>
      </c>
      <c r="T15" s="67">
        <f t="shared" si="1"/>
        <v>0</v>
      </c>
      <c r="U15" s="67">
        <f t="shared" si="2"/>
        <v>0</v>
      </c>
      <c r="V15" s="67">
        <f t="shared" si="3"/>
        <v>0</v>
      </c>
      <c r="W15" s="67">
        <f t="shared" si="4"/>
        <v>0</v>
      </c>
    </row>
    <row r="16" spans="2:23" x14ac:dyDescent="0.15">
      <c r="B16" s="162" t="s">
        <v>39</v>
      </c>
      <c r="C16" s="116" t="s">
        <v>206</v>
      </c>
      <c r="D16" s="46">
        <f>詳細表【予測】!G15</f>
        <v>0</v>
      </c>
      <c r="E16" s="46">
        <f>詳細表【予測】!H15</f>
        <v>0</v>
      </c>
      <c r="F16" s="46">
        <f>詳細表【予測】!I15</f>
        <v>0</v>
      </c>
      <c r="G16" s="46">
        <f>詳細表【予測】!AA15</f>
        <v>0</v>
      </c>
      <c r="H16" s="46">
        <f>詳細表【予測】!AE15</f>
        <v>0</v>
      </c>
      <c r="I16" s="46">
        <f>詳細表【予測】!M15</f>
        <v>0</v>
      </c>
      <c r="J16" s="46">
        <f>詳細表【予測】!N15</f>
        <v>0</v>
      </c>
      <c r="K16" s="46">
        <f>詳細表【予測】!O15</f>
        <v>0</v>
      </c>
      <c r="L16" s="46">
        <f>詳細表【予測】!AB15</f>
        <v>0</v>
      </c>
      <c r="M16" s="46">
        <f>詳細表【予測】!AF15</f>
        <v>0</v>
      </c>
      <c r="N16" s="46">
        <f>詳細表【予測】!U15</f>
        <v>0</v>
      </c>
      <c r="O16" s="46">
        <f>詳細表【予測】!V15</f>
        <v>0</v>
      </c>
      <c r="P16" s="46">
        <f>詳細表【予測】!W15</f>
        <v>0</v>
      </c>
      <c r="Q16" s="46">
        <f>詳細表【予測】!AC15</f>
        <v>0</v>
      </c>
      <c r="R16" s="46">
        <f>詳細表【予測】!AG15</f>
        <v>0</v>
      </c>
      <c r="S16" s="46">
        <f t="shared" si="0"/>
        <v>0</v>
      </c>
      <c r="T16" s="46">
        <f t="shared" si="1"/>
        <v>0</v>
      </c>
      <c r="U16" s="46">
        <f t="shared" si="2"/>
        <v>0</v>
      </c>
      <c r="V16" s="46">
        <f t="shared" si="3"/>
        <v>0</v>
      </c>
      <c r="W16" s="46">
        <f t="shared" si="4"/>
        <v>0</v>
      </c>
    </row>
    <row r="17" spans="2:23" x14ac:dyDescent="0.15">
      <c r="B17" s="155" t="s">
        <v>40</v>
      </c>
      <c r="C17" s="41" t="s">
        <v>956</v>
      </c>
      <c r="D17" s="46">
        <f>詳細表【予測】!G16</f>
        <v>0</v>
      </c>
      <c r="E17" s="46">
        <f>詳細表【予測】!H16</f>
        <v>0</v>
      </c>
      <c r="F17" s="46">
        <f>詳細表【予測】!I16</f>
        <v>0</v>
      </c>
      <c r="G17" s="46">
        <f>詳細表【予測】!AA16</f>
        <v>0</v>
      </c>
      <c r="H17" s="46">
        <f>詳細表【予測】!AE16</f>
        <v>0</v>
      </c>
      <c r="I17" s="46">
        <f>詳細表【予測】!M16</f>
        <v>0</v>
      </c>
      <c r="J17" s="46">
        <f>詳細表【予測】!N16</f>
        <v>0</v>
      </c>
      <c r="K17" s="46">
        <f>詳細表【予測】!O16</f>
        <v>0</v>
      </c>
      <c r="L17" s="46">
        <f>詳細表【予測】!AB16</f>
        <v>0</v>
      </c>
      <c r="M17" s="46">
        <f>詳細表【予測】!AF16</f>
        <v>0</v>
      </c>
      <c r="N17" s="46">
        <f>詳細表【予測】!U16</f>
        <v>0</v>
      </c>
      <c r="O17" s="46">
        <f>詳細表【予測】!V16</f>
        <v>0</v>
      </c>
      <c r="P17" s="46">
        <f>詳細表【予測】!W16</f>
        <v>0</v>
      </c>
      <c r="Q17" s="46">
        <f>詳細表【予測】!AC16</f>
        <v>0</v>
      </c>
      <c r="R17" s="46">
        <f>詳細表【予測】!AG16</f>
        <v>0</v>
      </c>
      <c r="S17" s="46">
        <f t="shared" si="0"/>
        <v>0</v>
      </c>
      <c r="T17" s="46">
        <f t="shared" si="1"/>
        <v>0</v>
      </c>
      <c r="U17" s="46">
        <f t="shared" si="2"/>
        <v>0</v>
      </c>
      <c r="V17" s="46">
        <f t="shared" si="3"/>
        <v>0</v>
      </c>
      <c r="W17" s="46">
        <f t="shared" si="4"/>
        <v>0</v>
      </c>
    </row>
    <row r="18" spans="2:23" x14ac:dyDescent="0.15">
      <c r="B18" s="155" t="s">
        <v>41</v>
      </c>
      <c r="C18" s="41" t="s">
        <v>145</v>
      </c>
      <c r="D18" s="46">
        <f>詳細表【予測】!G17</f>
        <v>0</v>
      </c>
      <c r="E18" s="46">
        <f>詳細表【予測】!H17</f>
        <v>0</v>
      </c>
      <c r="F18" s="46">
        <f>詳細表【予測】!I17</f>
        <v>0</v>
      </c>
      <c r="G18" s="46">
        <f>詳細表【予測】!AA17</f>
        <v>0</v>
      </c>
      <c r="H18" s="46">
        <f>詳細表【予測】!AE17</f>
        <v>0</v>
      </c>
      <c r="I18" s="46">
        <f>詳細表【予測】!M17</f>
        <v>0</v>
      </c>
      <c r="J18" s="46">
        <f>詳細表【予測】!N17</f>
        <v>0</v>
      </c>
      <c r="K18" s="46">
        <f>詳細表【予測】!O17</f>
        <v>0</v>
      </c>
      <c r="L18" s="46">
        <f>詳細表【予測】!AB17</f>
        <v>0</v>
      </c>
      <c r="M18" s="46">
        <f>詳細表【予測】!AF17</f>
        <v>0</v>
      </c>
      <c r="N18" s="46">
        <f>詳細表【予測】!U17</f>
        <v>0</v>
      </c>
      <c r="O18" s="46">
        <f>詳細表【予測】!V17</f>
        <v>0</v>
      </c>
      <c r="P18" s="46">
        <f>詳細表【予測】!W17</f>
        <v>0</v>
      </c>
      <c r="Q18" s="46">
        <f>詳細表【予測】!AC17</f>
        <v>0</v>
      </c>
      <c r="R18" s="46">
        <f>詳細表【予測】!AG17</f>
        <v>0</v>
      </c>
      <c r="S18" s="46">
        <f t="shared" si="0"/>
        <v>0</v>
      </c>
      <c r="T18" s="46">
        <f t="shared" si="1"/>
        <v>0</v>
      </c>
      <c r="U18" s="46">
        <f t="shared" si="2"/>
        <v>0</v>
      </c>
      <c r="V18" s="46">
        <f t="shared" si="3"/>
        <v>0</v>
      </c>
      <c r="W18" s="46">
        <f t="shared" si="4"/>
        <v>0</v>
      </c>
    </row>
    <row r="19" spans="2:23" x14ac:dyDescent="0.15">
      <c r="B19" s="155" t="s">
        <v>42</v>
      </c>
      <c r="C19" s="41" t="s">
        <v>957</v>
      </c>
      <c r="D19" s="46">
        <f>詳細表【予測】!G18</f>
        <v>0</v>
      </c>
      <c r="E19" s="46">
        <f>詳細表【予測】!H18</f>
        <v>0</v>
      </c>
      <c r="F19" s="46">
        <f>詳細表【予測】!I18</f>
        <v>0</v>
      </c>
      <c r="G19" s="46">
        <f>詳細表【予測】!AA18</f>
        <v>0</v>
      </c>
      <c r="H19" s="46">
        <f>詳細表【予測】!AE18</f>
        <v>0</v>
      </c>
      <c r="I19" s="46">
        <f>詳細表【予測】!M18</f>
        <v>0</v>
      </c>
      <c r="J19" s="46">
        <f>詳細表【予測】!N18</f>
        <v>0</v>
      </c>
      <c r="K19" s="46">
        <f>詳細表【予測】!O18</f>
        <v>0</v>
      </c>
      <c r="L19" s="46">
        <f>詳細表【予測】!AB18</f>
        <v>0</v>
      </c>
      <c r="M19" s="46">
        <f>詳細表【予測】!AF18</f>
        <v>0</v>
      </c>
      <c r="N19" s="46">
        <f>詳細表【予測】!U18</f>
        <v>0</v>
      </c>
      <c r="O19" s="46">
        <f>詳細表【予測】!V18</f>
        <v>0</v>
      </c>
      <c r="P19" s="46">
        <f>詳細表【予測】!W18</f>
        <v>0</v>
      </c>
      <c r="Q19" s="46">
        <f>詳細表【予測】!AC18</f>
        <v>0</v>
      </c>
      <c r="R19" s="46">
        <f>詳細表【予測】!AG18</f>
        <v>0</v>
      </c>
      <c r="S19" s="46">
        <f t="shared" si="0"/>
        <v>0</v>
      </c>
      <c r="T19" s="46">
        <f t="shared" si="1"/>
        <v>0</v>
      </c>
      <c r="U19" s="46">
        <f t="shared" si="2"/>
        <v>0</v>
      </c>
      <c r="V19" s="46">
        <f t="shared" si="3"/>
        <v>0</v>
      </c>
      <c r="W19" s="46">
        <f t="shared" si="4"/>
        <v>0</v>
      </c>
    </row>
    <row r="20" spans="2:23" x14ac:dyDescent="0.15">
      <c r="B20" s="163" t="s">
        <v>43</v>
      </c>
      <c r="C20" s="62" t="s">
        <v>958</v>
      </c>
      <c r="D20" s="67">
        <f>詳細表【予測】!G19</f>
        <v>0</v>
      </c>
      <c r="E20" s="67">
        <f>詳細表【予測】!H19</f>
        <v>0</v>
      </c>
      <c r="F20" s="67">
        <f>詳細表【予測】!I19</f>
        <v>0</v>
      </c>
      <c r="G20" s="67">
        <f>詳細表【予測】!AA19</f>
        <v>0</v>
      </c>
      <c r="H20" s="67">
        <f>詳細表【予測】!AE19</f>
        <v>0</v>
      </c>
      <c r="I20" s="67">
        <f>詳細表【予測】!M19</f>
        <v>0</v>
      </c>
      <c r="J20" s="67">
        <f>詳細表【予測】!N19</f>
        <v>0</v>
      </c>
      <c r="K20" s="67">
        <f>詳細表【予測】!O19</f>
        <v>0</v>
      </c>
      <c r="L20" s="67">
        <f>詳細表【予測】!AB19</f>
        <v>0</v>
      </c>
      <c r="M20" s="67">
        <f>詳細表【予測】!AF19</f>
        <v>0</v>
      </c>
      <c r="N20" s="67">
        <f>詳細表【予測】!U19</f>
        <v>0</v>
      </c>
      <c r="O20" s="67">
        <f>詳細表【予測】!V19</f>
        <v>0</v>
      </c>
      <c r="P20" s="67">
        <f>詳細表【予測】!W19</f>
        <v>0</v>
      </c>
      <c r="Q20" s="67">
        <f>詳細表【予測】!AC19</f>
        <v>0</v>
      </c>
      <c r="R20" s="67">
        <f>詳細表【予測】!AG19</f>
        <v>0</v>
      </c>
      <c r="S20" s="67">
        <f t="shared" si="0"/>
        <v>0</v>
      </c>
      <c r="T20" s="67">
        <f t="shared" si="1"/>
        <v>0</v>
      </c>
      <c r="U20" s="67">
        <f t="shared" si="2"/>
        <v>0</v>
      </c>
      <c r="V20" s="67">
        <f t="shared" si="3"/>
        <v>0</v>
      </c>
      <c r="W20" s="67">
        <f t="shared" si="4"/>
        <v>0</v>
      </c>
    </row>
    <row r="21" spans="2:23" x14ac:dyDescent="0.15">
      <c r="B21" s="155" t="s">
        <v>44</v>
      </c>
      <c r="C21" s="41" t="s">
        <v>207</v>
      </c>
      <c r="D21" s="46">
        <f>詳細表【予測】!G20</f>
        <v>0</v>
      </c>
      <c r="E21" s="46">
        <f>詳細表【予測】!H20</f>
        <v>0</v>
      </c>
      <c r="F21" s="46">
        <f>詳細表【予測】!I20</f>
        <v>0</v>
      </c>
      <c r="G21" s="46">
        <f>詳細表【予測】!AA20</f>
        <v>0</v>
      </c>
      <c r="H21" s="46">
        <f>詳細表【予測】!AE20</f>
        <v>0</v>
      </c>
      <c r="I21" s="46">
        <f>詳細表【予測】!M20</f>
        <v>0</v>
      </c>
      <c r="J21" s="46">
        <f>詳細表【予測】!N20</f>
        <v>0</v>
      </c>
      <c r="K21" s="46">
        <f>詳細表【予測】!O20</f>
        <v>0</v>
      </c>
      <c r="L21" s="46">
        <f>詳細表【予測】!AB20</f>
        <v>0</v>
      </c>
      <c r="M21" s="46">
        <f>詳細表【予測】!AF20</f>
        <v>0</v>
      </c>
      <c r="N21" s="46">
        <f>詳細表【予測】!U20</f>
        <v>0</v>
      </c>
      <c r="O21" s="46">
        <f>詳細表【予測】!V20</f>
        <v>0</v>
      </c>
      <c r="P21" s="46">
        <f>詳細表【予測】!W20</f>
        <v>0</v>
      </c>
      <c r="Q21" s="46">
        <f>詳細表【予測】!AC20</f>
        <v>0</v>
      </c>
      <c r="R21" s="46">
        <f>詳細表【予測】!AG20</f>
        <v>0</v>
      </c>
      <c r="S21" s="46">
        <f t="shared" si="0"/>
        <v>0</v>
      </c>
      <c r="T21" s="46">
        <f t="shared" si="1"/>
        <v>0</v>
      </c>
      <c r="U21" s="46">
        <f t="shared" si="2"/>
        <v>0</v>
      </c>
      <c r="V21" s="46">
        <f t="shared" si="3"/>
        <v>0</v>
      </c>
      <c r="W21" s="46">
        <f t="shared" si="4"/>
        <v>0</v>
      </c>
    </row>
    <row r="22" spans="2:23" x14ac:dyDescent="0.15">
      <c r="B22" s="155" t="s">
        <v>45</v>
      </c>
      <c r="C22" s="41" t="s">
        <v>147</v>
      </c>
      <c r="D22" s="46">
        <f>詳細表【予測】!G21</f>
        <v>0</v>
      </c>
      <c r="E22" s="46">
        <f>詳細表【予測】!H21</f>
        <v>0</v>
      </c>
      <c r="F22" s="46">
        <f>詳細表【予測】!I21</f>
        <v>0</v>
      </c>
      <c r="G22" s="46">
        <f>詳細表【予測】!AA21</f>
        <v>0</v>
      </c>
      <c r="H22" s="46">
        <f>詳細表【予測】!AE21</f>
        <v>0</v>
      </c>
      <c r="I22" s="46">
        <f>詳細表【予測】!M21</f>
        <v>0</v>
      </c>
      <c r="J22" s="46">
        <f>詳細表【予測】!N21</f>
        <v>0</v>
      </c>
      <c r="K22" s="46">
        <f>詳細表【予測】!O21</f>
        <v>0</v>
      </c>
      <c r="L22" s="46">
        <f>詳細表【予測】!AB21</f>
        <v>0</v>
      </c>
      <c r="M22" s="46">
        <f>詳細表【予測】!AF21</f>
        <v>0</v>
      </c>
      <c r="N22" s="46">
        <f>詳細表【予測】!U21</f>
        <v>0</v>
      </c>
      <c r="O22" s="46">
        <f>詳細表【予測】!V21</f>
        <v>0</v>
      </c>
      <c r="P22" s="46">
        <f>詳細表【予測】!W21</f>
        <v>0</v>
      </c>
      <c r="Q22" s="46">
        <f>詳細表【予測】!AC21</f>
        <v>0</v>
      </c>
      <c r="R22" s="46">
        <f>詳細表【予測】!AG21</f>
        <v>0</v>
      </c>
      <c r="S22" s="46">
        <f t="shared" si="0"/>
        <v>0</v>
      </c>
      <c r="T22" s="46">
        <f t="shared" si="1"/>
        <v>0</v>
      </c>
      <c r="U22" s="46">
        <f t="shared" si="2"/>
        <v>0</v>
      </c>
      <c r="V22" s="46">
        <f t="shared" si="3"/>
        <v>0</v>
      </c>
      <c r="W22" s="46">
        <f t="shared" si="4"/>
        <v>0</v>
      </c>
    </row>
    <row r="23" spans="2:23" x14ac:dyDescent="0.15">
      <c r="B23" s="155" t="s">
        <v>46</v>
      </c>
      <c r="C23" s="41" t="s">
        <v>959</v>
      </c>
      <c r="D23" s="46">
        <f>詳細表【予測】!G22</f>
        <v>0</v>
      </c>
      <c r="E23" s="46">
        <f>詳細表【予測】!H22</f>
        <v>0</v>
      </c>
      <c r="F23" s="46">
        <f>詳細表【予測】!I22</f>
        <v>0</v>
      </c>
      <c r="G23" s="46">
        <f>詳細表【予測】!AA22</f>
        <v>0</v>
      </c>
      <c r="H23" s="46">
        <f>詳細表【予測】!AE22</f>
        <v>0</v>
      </c>
      <c r="I23" s="46">
        <f>詳細表【予測】!M22</f>
        <v>0</v>
      </c>
      <c r="J23" s="46">
        <f>詳細表【予測】!N22</f>
        <v>0</v>
      </c>
      <c r="K23" s="46">
        <f>詳細表【予測】!O22</f>
        <v>0</v>
      </c>
      <c r="L23" s="46">
        <f>詳細表【予測】!AB22</f>
        <v>0</v>
      </c>
      <c r="M23" s="46">
        <f>詳細表【予測】!AF22</f>
        <v>0</v>
      </c>
      <c r="N23" s="46">
        <f>詳細表【予測】!U22</f>
        <v>0</v>
      </c>
      <c r="O23" s="46">
        <f>詳細表【予測】!V22</f>
        <v>0</v>
      </c>
      <c r="P23" s="46">
        <f>詳細表【予測】!W22</f>
        <v>0</v>
      </c>
      <c r="Q23" s="46">
        <f>詳細表【予測】!AC22</f>
        <v>0</v>
      </c>
      <c r="R23" s="46">
        <f>詳細表【予測】!AG22</f>
        <v>0</v>
      </c>
      <c r="S23" s="46">
        <f t="shared" si="0"/>
        <v>0</v>
      </c>
      <c r="T23" s="46">
        <f t="shared" si="1"/>
        <v>0</v>
      </c>
      <c r="U23" s="46">
        <f t="shared" si="2"/>
        <v>0</v>
      </c>
      <c r="V23" s="46">
        <f t="shared" si="3"/>
        <v>0</v>
      </c>
      <c r="W23" s="46">
        <f t="shared" si="4"/>
        <v>0</v>
      </c>
    </row>
    <row r="24" spans="2:23" x14ac:dyDescent="0.15">
      <c r="B24" s="155" t="s">
        <v>47</v>
      </c>
      <c r="C24" s="41" t="s">
        <v>960</v>
      </c>
      <c r="D24" s="46">
        <f>詳細表【予測】!G23</f>
        <v>0</v>
      </c>
      <c r="E24" s="46">
        <f>詳細表【予測】!H23</f>
        <v>0</v>
      </c>
      <c r="F24" s="46">
        <f>詳細表【予測】!I23</f>
        <v>0</v>
      </c>
      <c r="G24" s="46">
        <f>詳細表【予測】!AA23</f>
        <v>0</v>
      </c>
      <c r="H24" s="46">
        <f>詳細表【予測】!AE23</f>
        <v>0</v>
      </c>
      <c r="I24" s="46">
        <f>詳細表【予測】!M23</f>
        <v>0</v>
      </c>
      <c r="J24" s="46">
        <f>詳細表【予測】!N23</f>
        <v>0</v>
      </c>
      <c r="K24" s="46">
        <f>詳細表【予測】!O23</f>
        <v>0</v>
      </c>
      <c r="L24" s="46">
        <f>詳細表【予測】!AB23</f>
        <v>0</v>
      </c>
      <c r="M24" s="46">
        <f>詳細表【予測】!AF23</f>
        <v>0</v>
      </c>
      <c r="N24" s="46">
        <f>詳細表【予測】!U23</f>
        <v>0</v>
      </c>
      <c r="O24" s="46">
        <f>詳細表【予測】!V23</f>
        <v>0</v>
      </c>
      <c r="P24" s="46">
        <f>詳細表【予測】!W23</f>
        <v>0</v>
      </c>
      <c r="Q24" s="46">
        <f>詳細表【予測】!AC23</f>
        <v>0</v>
      </c>
      <c r="R24" s="46">
        <f>詳細表【予測】!AG23</f>
        <v>0</v>
      </c>
      <c r="S24" s="46">
        <f t="shared" si="0"/>
        <v>0</v>
      </c>
      <c r="T24" s="46">
        <f t="shared" si="1"/>
        <v>0</v>
      </c>
      <c r="U24" s="46">
        <f t="shared" si="2"/>
        <v>0</v>
      </c>
      <c r="V24" s="46">
        <f t="shared" si="3"/>
        <v>0</v>
      </c>
      <c r="W24" s="46">
        <f t="shared" si="4"/>
        <v>0</v>
      </c>
    </row>
    <row r="25" spans="2:23" x14ac:dyDescent="0.15">
      <c r="B25" s="155" t="s">
        <v>48</v>
      </c>
      <c r="C25" s="41" t="s">
        <v>150</v>
      </c>
      <c r="D25" s="67">
        <f>詳細表【予測】!G24</f>
        <v>0</v>
      </c>
      <c r="E25" s="67">
        <f>詳細表【予測】!H24</f>
        <v>0</v>
      </c>
      <c r="F25" s="67">
        <f>詳細表【予測】!I24</f>
        <v>0</v>
      </c>
      <c r="G25" s="67">
        <f>詳細表【予測】!AA24</f>
        <v>0</v>
      </c>
      <c r="H25" s="67">
        <f>詳細表【予測】!AE24</f>
        <v>0</v>
      </c>
      <c r="I25" s="67">
        <f>詳細表【予測】!M24</f>
        <v>0</v>
      </c>
      <c r="J25" s="67">
        <f>詳細表【予測】!N24</f>
        <v>0</v>
      </c>
      <c r="K25" s="67">
        <f>詳細表【予測】!O24</f>
        <v>0</v>
      </c>
      <c r="L25" s="67">
        <f>詳細表【予測】!AB24</f>
        <v>0</v>
      </c>
      <c r="M25" s="67">
        <f>詳細表【予測】!AF24</f>
        <v>0</v>
      </c>
      <c r="N25" s="67">
        <f>詳細表【予測】!U24</f>
        <v>0</v>
      </c>
      <c r="O25" s="67">
        <f>詳細表【予測】!V24</f>
        <v>0</v>
      </c>
      <c r="P25" s="67">
        <f>詳細表【予測】!W24</f>
        <v>0</v>
      </c>
      <c r="Q25" s="67">
        <f>詳細表【予測】!AC24</f>
        <v>0</v>
      </c>
      <c r="R25" s="67">
        <f>詳細表【予測】!AG24</f>
        <v>0</v>
      </c>
      <c r="S25" s="67">
        <f t="shared" si="0"/>
        <v>0</v>
      </c>
      <c r="T25" s="67">
        <f t="shared" si="1"/>
        <v>0</v>
      </c>
      <c r="U25" s="67">
        <f t="shared" si="2"/>
        <v>0</v>
      </c>
      <c r="V25" s="67">
        <f t="shared" si="3"/>
        <v>0</v>
      </c>
      <c r="W25" s="67">
        <f t="shared" si="4"/>
        <v>0</v>
      </c>
    </row>
    <row r="26" spans="2:23" x14ac:dyDescent="0.15">
      <c r="B26" s="162" t="s">
        <v>49</v>
      </c>
      <c r="C26" s="116" t="s">
        <v>151</v>
      </c>
      <c r="D26" s="46">
        <f>詳細表【予測】!G25</f>
        <v>0</v>
      </c>
      <c r="E26" s="46">
        <f>詳細表【予測】!H25</f>
        <v>0</v>
      </c>
      <c r="F26" s="46">
        <f>詳細表【予測】!I25</f>
        <v>0</v>
      </c>
      <c r="G26" s="46">
        <f>詳細表【予測】!AA25</f>
        <v>0</v>
      </c>
      <c r="H26" s="46">
        <f>詳細表【予測】!AE25</f>
        <v>0</v>
      </c>
      <c r="I26" s="46">
        <f>詳細表【予測】!M25</f>
        <v>0</v>
      </c>
      <c r="J26" s="46">
        <f>詳細表【予測】!N25</f>
        <v>0</v>
      </c>
      <c r="K26" s="46">
        <f>詳細表【予測】!O25</f>
        <v>0</v>
      </c>
      <c r="L26" s="46">
        <f>詳細表【予測】!AB25</f>
        <v>0</v>
      </c>
      <c r="M26" s="46">
        <f>詳細表【予測】!AF25</f>
        <v>0</v>
      </c>
      <c r="N26" s="46">
        <f>詳細表【予測】!U25</f>
        <v>0</v>
      </c>
      <c r="O26" s="46">
        <f>詳細表【予測】!V25</f>
        <v>0</v>
      </c>
      <c r="P26" s="46">
        <f>詳細表【予測】!W25</f>
        <v>0</v>
      </c>
      <c r="Q26" s="46">
        <f>詳細表【予測】!AC25</f>
        <v>0</v>
      </c>
      <c r="R26" s="46">
        <f>詳細表【予測】!AG25</f>
        <v>0</v>
      </c>
      <c r="S26" s="46">
        <f t="shared" si="0"/>
        <v>0</v>
      </c>
      <c r="T26" s="46">
        <f t="shared" si="1"/>
        <v>0</v>
      </c>
      <c r="U26" s="46">
        <f t="shared" si="2"/>
        <v>0</v>
      </c>
      <c r="V26" s="46">
        <f t="shared" si="3"/>
        <v>0</v>
      </c>
      <c r="W26" s="46">
        <f t="shared" si="4"/>
        <v>0</v>
      </c>
    </row>
    <row r="27" spans="2:23" x14ac:dyDescent="0.15">
      <c r="B27" s="155" t="s">
        <v>50</v>
      </c>
      <c r="C27" s="41" t="s">
        <v>152</v>
      </c>
      <c r="D27" s="46">
        <f>詳細表【予測】!G26</f>
        <v>0</v>
      </c>
      <c r="E27" s="46">
        <f>詳細表【予測】!H26</f>
        <v>0</v>
      </c>
      <c r="F27" s="46">
        <f>詳細表【予測】!I26</f>
        <v>0</v>
      </c>
      <c r="G27" s="46">
        <f>詳細表【予測】!AA26</f>
        <v>0</v>
      </c>
      <c r="H27" s="46">
        <f>詳細表【予測】!AE26</f>
        <v>0</v>
      </c>
      <c r="I27" s="46">
        <f>詳細表【予測】!M26</f>
        <v>0</v>
      </c>
      <c r="J27" s="46">
        <f>詳細表【予測】!N26</f>
        <v>0</v>
      </c>
      <c r="K27" s="46">
        <f>詳細表【予測】!O26</f>
        <v>0</v>
      </c>
      <c r="L27" s="46">
        <f>詳細表【予測】!AB26</f>
        <v>0</v>
      </c>
      <c r="M27" s="46">
        <f>詳細表【予測】!AF26</f>
        <v>0</v>
      </c>
      <c r="N27" s="46">
        <f>詳細表【予測】!U26</f>
        <v>0</v>
      </c>
      <c r="O27" s="46">
        <f>詳細表【予測】!V26</f>
        <v>0</v>
      </c>
      <c r="P27" s="46">
        <f>詳細表【予測】!W26</f>
        <v>0</v>
      </c>
      <c r="Q27" s="46">
        <f>詳細表【予測】!AC26</f>
        <v>0</v>
      </c>
      <c r="R27" s="46">
        <f>詳細表【予測】!AG26</f>
        <v>0</v>
      </c>
      <c r="S27" s="46">
        <f t="shared" si="0"/>
        <v>0</v>
      </c>
      <c r="T27" s="46">
        <f t="shared" si="1"/>
        <v>0</v>
      </c>
      <c r="U27" s="46">
        <f t="shared" si="2"/>
        <v>0</v>
      </c>
      <c r="V27" s="46">
        <f t="shared" si="3"/>
        <v>0</v>
      </c>
      <c r="W27" s="46">
        <f t="shared" si="4"/>
        <v>0</v>
      </c>
    </row>
    <row r="28" spans="2:23" x14ac:dyDescent="0.15">
      <c r="B28" s="155" t="s">
        <v>51</v>
      </c>
      <c r="C28" s="41" t="s">
        <v>961</v>
      </c>
      <c r="D28" s="46">
        <f>詳細表【予測】!G27</f>
        <v>0</v>
      </c>
      <c r="E28" s="46">
        <f>詳細表【予測】!H27</f>
        <v>0</v>
      </c>
      <c r="F28" s="46">
        <f>詳細表【予測】!I27</f>
        <v>0</v>
      </c>
      <c r="G28" s="46">
        <f>詳細表【予測】!AA27</f>
        <v>0</v>
      </c>
      <c r="H28" s="46">
        <f>詳細表【予測】!AE27</f>
        <v>0</v>
      </c>
      <c r="I28" s="46">
        <f>詳細表【予測】!M27</f>
        <v>0</v>
      </c>
      <c r="J28" s="46">
        <f>詳細表【予測】!N27</f>
        <v>0</v>
      </c>
      <c r="K28" s="46">
        <f>詳細表【予測】!O27</f>
        <v>0</v>
      </c>
      <c r="L28" s="46">
        <f>詳細表【予測】!AB27</f>
        <v>0</v>
      </c>
      <c r="M28" s="46">
        <f>詳細表【予測】!AF27</f>
        <v>0</v>
      </c>
      <c r="N28" s="46">
        <f>詳細表【予測】!U27</f>
        <v>0</v>
      </c>
      <c r="O28" s="46">
        <f>詳細表【予測】!V27</f>
        <v>0</v>
      </c>
      <c r="P28" s="46">
        <f>詳細表【予測】!W27</f>
        <v>0</v>
      </c>
      <c r="Q28" s="46">
        <f>詳細表【予測】!AC27</f>
        <v>0</v>
      </c>
      <c r="R28" s="46">
        <f>詳細表【予測】!AG27</f>
        <v>0</v>
      </c>
      <c r="S28" s="46">
        <f t="shared" si="0"/>
        <v>0</v>
      </c>
      <c r="T28" s="46">
        <f t="shared" si="1"/>
        <v>0</v>
      </c>
      <c r="U28" s="46">
        <f t="shared" si="2"/>
        <v>0</v>
      </c>
      <c r="V28" s="46">
        <f t="shared" si="3"/>
        <v>0</v>
      </c>
      <c r="W28" s="46">
        <f t="shared" si="4"/>
        <v>0</v>
      </c>
    </row>
    <row r="29" spans="2:23" x14ac:dyDescent="0.15">
      <c r="B29" s="155" t="s">
        <v>52</v>
      </c>
      <c r="C29" s="41" t="s">
        <v>154</v>
      </c>
      <c r="D29" s="46">
        <f>詳細表【予測】!G28</f>
        <v>0</v>
      </c>
      <c r="E29" s="46">
        <f>詳細表【予測】!H28</f>
        <v>0</v>
      </c>
      <c r="F29" s="46">
        <f>詳細表【予測】!I28</f>
        <v>0</v>
      </c>
      <c r="G29" s="46">
        <f>詳細表【予測】!AA28</f>
        <v>0</v>
      </c>
      <c r="H29" s="46">
        <f>詳細表【予測】!AE28</f>
        <v>0</v>
      </c>
      <c r="I29" s="46">
        <f>詳細表【予測】!M28</f>
        <v>0</v>
      </c>
      <c r="J29" s="46">
        <f>詳細表【予測】!N28</f>
        <v>0</v>
      </c>
      <c r="K29" s="46">
        <f>詳細表【予測】!O28</f>
        <v>0</v>
      </c>
      <c r="L29" s="46">
        <f>詳細表【予測】!AB28</f>
        <v>0</v>
      </c>
      <c r="M29" s="46">
        <f>詳細表【予測】!AF28</f>
        <v>0</v>
      </c>
      <c r="N29" s="46">
        <f>詳細表【予測】!U28</f>
        <v>0</v>
      </c>
      <c r="O29" s="46">
        <f>詳細表【予測】!V28</f>
        <v>0</v>
      </c>
      <c r="P29" s="46">
        <f>詳細表【予測】!W28</f>
        <v>0</v>
      </c>
      <c r="Q29" s="46">
        <f>詳細表【予測】!AC28</f>
        <v>0</v>
      </c>
      <c r="R29" s="46">
        <f>詳細表【予測】!AG28</f>
        <v>0</v>
      </c>
      <c r="S29" s="46">
        <f t="shared" si="0"/>
        <v>0</v>
      </c>
      <c r="T29" s="46">
        <f t="shared" si="1"/>
        <v>0</v>
      </c>
      <c r="U29" s="46">
        <f t="shared" si="2"/>
        <v>0</v>
      </c>
      <c r="V29" s="46">
        <f t="shared" si="3"/>
        <v>0</v>
      </c>
      <c r="W29" s="46">
        <f t="shared" si="4"/>
        <v>0</v>
      </c>
    </row>
    <row r="30" spans="2:23" x14ac:dyDescent="0.15">
      <c r="B30" s="163" t="s">
        <v>53</v>
      </c>
      <c r="C30" s="62" t="s">
        <v>962</v>
      </c>
      <c r="D30" s="67">
        <f>詳細表【予測】!G29</f>
        <v>0</v>
      </c>
      <c r="E30" s="67">
        <f>詳細表【予測】!H29</f>
        <v>0</v>
      </c>
      <c r="F30" s="67">
        <f>詳細表【予測】!I29</f>
        <v>0</v>
      </c>
      <c r="G30" s="67">
        <f>詳細表【予測】!AA29</f>
        <v>0</v>
      </c>
      <c r="H30" s="67">
        <f>詳細表【予測】!AE29</f>
        <v>0</v>
      </c>
      <c r="I30" s="67">
        <f>詳細表【予測】!M29</f>
        <v>0</v>
      </c>
      <c r="J30" s="67">
        <f>詳細表【予測】!N29</f>
        <v>0</v>
      </c>
      <c r="K30" s="67">
        <f>詳細表【予測】!O29</f>
        <v>0</v>
      </c>
      <c r="L30" s="67">
        <f>詳細表【予測】!AB29</f>
        <v>0</v>
      </c>
      <c r="M30" s="67">
        <f>詳細表【予測】!AF29</f>
        <v>0</v>
      </c>
      <c r="N30" s="67">
        <f>詳細表【予測】!U29</f>
        <v>0</v>
      </c>
      <c r="O30" s="67">
        <f>詳細表【予測】!V29</f>
        <v>0</v>
      </c>
      <c r="P30" s="67">
        <f>詳細表【予測】!W29</f>
        <v>0</v>
      </c>
      <c r="Q30" s="67">
        <f>詳細表【予測】!AC29</f>
        <v>0</v>
      </c>
      <c r="R30" s="67">
        <f>詳細表【予測】!AG29</f>
        <v>0</v>
      </c>
      <c r="S30" s="67">
        <f t="shared" si="0"/>
        <v>0</v>
      </c>
      <c r="T30" s="67">
        <f t="shared" si="1"/>
        <v>0</v>
      </c>
      <c r="U30" s="67">
        <f t="shared" si="2"/>
        <v>0</v>
      </c>
      <c r="V30" s="67">
        <f t="shared" si="3"/>
        <v>0</v>
      </c>
      <c r="W30" s="67">
        <f t="shared" si="4"/>
        <v>0</v>
      </c>
    </row>
    <row r="31" spans="2:23" x14ac:dyDescent="0.15">
      <c r="B31" s="155" t="s">
        <v>54</v>
      </c>
      <c r="C31" s="41" t="s">
        <v>963</v>
      </c>
      <c r="D31" s="46">
        <f>詳細表【予測】!G30</f>
        <v>0</v>
      </c>
      <c r="E31" s="46">
        <f>詳細表【予測】!H30</f>
        <v>0</v>
      </c>
      <c r="F31" s="46">
        <f>詳細表【予測】!I30</f>
        <v>0</v>
      </c>
      <c r="G31" s="46">
        <f>詳細表【予測】!AA30</f>
        <v>0</v>
      </c>
      <c r="H31" s="46">
        <f>詳細表【予測】!AE30</f>
        <v>0</v>
      </c>
      <c r="I31" s="46">
        <f>詳細表【予測】!M30</f>
        <v>0</v>
      </c>
      <c r="J31" s="46">
        <f>詳細表【予測】!N30</f>
        <v>0</v>
      </c>
      <c r="K31" s="46">
        <f>詳細表【予測】!O30</f>
        <v>0</v>
      </c>
      <c r="L31" s="46">
        <f>詳細表【予測】!AB30</f>
        <v>0</v>
      </c>
      <c r="M31" s="46">
        <f>詳細表【予測】!AF30</f>
        <v>0</v>
      </c>
      <c r="N31" s="46">
        <f>詳細表【予測】!U30</f>
        <v>0</v>
      </c>
      <c r="O31" s="46">
        <f>詳細表【予測】!V30</f>
        <v>0</v>
      </c>
      <c r="P31" s="46">
        <f>詳細表【予測】!W30</f>
        <v>0</v>
      </c>
      <c r="Q31" s="46">
        <f>詳細表【予測】!AC30</f>
        <v>0</v>
      </c>
      <c r="R31" s="46">
        <f>詳細表【予測】!AG30</f>
        <v>0</v>
      </c>
      <c r="S31" s="46">
        <f t="shared" si="0"/>
        <v>0</v>
      </c>
      <c r="T31" s="46">
        <f t="shared" si="1"/>
        <v>0</v>
      </c>
      <c r="U31" s="46">
        <f t="shared" si="2"/>
        <v>0</v>
      </c>
      <c r="V31" s="46">
        <f t="shared" si="3"/>
        <v>0</v>
      </c>
      <c r="W31" s="46">
        <f t="shared" si="4"/>
        <v>0</v>
      </c>
    </row>
    <row r="32" spans="2:23" x14ac:dyDescent="0.15">
      <c r="B32" s="155" t="s">
        <v>55</v>
      </c>
      <c r="C32" s="41" t="s">
        <v>964</v>
      </c>
      <c r="D32" s="46">
        <f>詳細表【予測】!G31</f>
        <v>0</v>
      </c>
      <c r="E32" s="46">
        <f>詳細表【予測】!H31</f>
        <v>0</v>
      </c>
      <c r="F32" s="46">
        <f>詳細表【予測】!I31</f>
        <v>0</v>
      </c>
      <c r="G32" s="46">
        <f>詳細表【予測】!AA31</f>
        <v>0</v>
      </c>
      <c r="H32" s="46">
        <f>詳細表【予測】!AE31</f>
        <v>0</v>
      </c>
      <c r="I32" s="46">
        <f>詳細表【予測】!M31</f>
        <v>0</v>
      </c>
      <c r="J32" s="46">
        <f>詳細表【予測】!N31</f>
        <v>0</v>
      </c>
      <c r="K32" s="46">
        <f>詳細表【予測】!O31</f>
        <v>0</v>
      </c>
      <c r="L32" s="46">
        <f>詳細表【予測】!AB31</f>
        <v>0</v>
      </c>
      <c r="M32" s="46">
        <f>詳細表【予測】!AF31</f>
        <v>0</v>
      </c>
      <c r="N32" s="46">
        <f>詳細表【予測】!U31</f>
        <v>0</v>
      </c>
      <c r="O32" s="46">
        <f>詳細表【予測】!V31</f>
        <v>0</v>
      </c>
      <c r="P32" s="46">
        <f>詳細表【予測】!W31</f>
        <v>0</v>
      </c>
      <c r="Q32" s="46">
        <f>詳細表【予測】!AC31</f>
        <v>0</v>
      </c>
      <c r="R32" s="46">
        <f>詳細表【予測】!AG31</f>
        <v>0</v>
      </c>
      <c r="S32" s="46">
        <f t="shared" si="0"/>
        <v>0</v>
      </c>
      <c r="T32" s="46">
        <f t="shared" si="1"/>
        <v>0</v>
      </c>
      <c r="U32" s="46">
        <f t="shared" si="2"/>
        <v>0</v>
      </c>
      <c r="V32" s="46">
        <f t="shared" si="3"/>
        <v>0</v>
      </c>
      <c r="W32" s="46">
        <f t="shared" si="4"/>
        <v>0</v>
      </c>
    </row>
    <row r="33" spans="2:23" x14ac:dyDescent="0.15">
      <c r="B33" s="155" t="s">
        <v>56</v>
      </c>
      <c r="C33" s="41" t="s">
        <v>155</v>
      </c>
      <c r="D33" s="46">
        <f>詳細表【予測】!G32</f>
        <v>0</v>
      </c>
      <c r="E33" s="46">
        <f>詳細表【予測】!H32</f>
        <v>0</v>
      </c>
      <c r="F33" s="46">
        <f>詳細表【予測】!I32</f>
        <v>0</v>
      </c>
      <c r="G33" s="46">
        <f>詳細表【予測】!AA32</f>
        <v>0</v>
      </c>
      <c r="H33" s="46">
        <f>詳細表【予測】!AE32</f>
        <v>0</v>
      </c>
      <c r="I33" s="46">
        <f>詳細表【予測】!M32</f>
        <v>0</v>
      </c>
      <c r="J33" s="46">
        <f>詳細表【予測】!N32</f>
        <v>0</v>
      </c>
      <c r="K33" s="46">
        <f>詳細表【予測】!O32</f>
        <v>0</v>
      </c>
      <c r="L33" s="46">
        <f>詳細表【予測】!AB32</f>
        <v>0</v>
      </c>
      <c r="M33" s="46">
        <f>詳細表【予測】!AF32</f>
        <v>0</v>
      </c>
      <c r="N33" s="46">
        <f>詳細表【予測】!U32</f>
        <v>0</v>
      </c>
      <c r="O33" s="46">
        <f>詳細表【予測】!V32</f>
        <v>0</v>
      </c>
      <c r="P33" s="46">
        <f>詳細表【予測】!W32</f>
        <v>0</v>
      </c>
      <c r="Q33" s="46">
        <f>詳細表【予測】!AC32</f>
        <v>0</v>
      </c>
      <c r="R33" s="46">
        <f>詳細表【予測】!AG32</f>
        <v>0</v>
      </c>
      <c r="S33" s="46">
        <f t="shared" si="0"/>
        <v>0</v>
      </c>
      <c r="T33" s="46">
        <f t="shared" si="1"/>
        <v>0</v>
      </c>
      <c r="U33" s="46">
        <f t="shared" si="2"/>
        <v>0</v>
      </c>
      <c r="V33" s="46">
        <f t="shared" si="3"/>
        <v>0</v>
      </c>
      <c r="W33" s="46">
        <f t="shared" si="4"/>
        <v>0</v>
      </c>
    </row>
    <row r="34" spans="2:23" x14ac:dyDescent="0.15">
      <c r="B34" s="155" t="s">
        <v>57</v>
      </c>
      <c r="C34" s="41" t="s">
        <v>156</v>
      </c>
      <c r="D34" s="46">
        <f>詳細表【予測】!G33</f>
        <v>0</v>
      </c>
      <c r="E34" s="46">
        <f>詳細表【予測】!H33</f>
        <v>0</v>
      </c>
      <c r="F34" s="46">
        <f>詳細表【予測】!I33</f>
        <v>0</v>
      </c>
      <c r="G34" s="46">
        <f>詳細表【予測】!AA33</f>
        <v>0</v>
      </c>
      <c r="H34" s="46">
        <f>詳細表【予測】!AE33</f>
        <v>0</v>
      </c>
      <c r="I34" s="46">
        <f>詳細表【予測】!M33</f>
        <v>0</v>
      </c>
      <c r="J34" s="46">
        <f>詳細表【予測】!N33</f>
        <v>0</v>
      </c>
      <c r="K34" s="46">
        <f>詳細表【予測】!O33</f>
        <v>0</v>
      </c>
      <c r="L34" s="46">
        <f>詳細表【予測】!AB33</f>
        <v>0</v>
      </c>
      <c r="M34" s="46">
        <f>詳細表【予測】!AF33</f>
        <v>0</v>
      </c>
      <c r="N34" s="46">
        <f>詳細表【予測】!U33</f>
        <v>0</v>
      </c>
      <c r="O34" s="46">
        <f>詳細表【予測】!V33</f>
        <v>0</v>
      </c>
      <c r="P34" s="46">
        <f>詳細表【予測】!W33</f>
        <v>0</v>
      </c>
      <c r="Q34" s="46">
        <f>詳細表【予測】!AC33</f>
        <v>0</v>
      </c>
      <c r="R34" s="46">
        <f>詳細表【予測】!AG33</f>
        <v>0</v>
      </c>
      <c r="S34" s="46">
        <f t="shared" si="0"/>
        <v>0</v>
      </c>
      <c r="T34" s="46">
        <f t="shared" si="1"/>
        <v>0</v>
      </c>
      <c r="U34" s="46">
        <f t="shared" si="2"/>
        <v>0</v>
      </c>
      <c r="V34" s="46">
        <f t="shared" si="3"/>
        <v>0</v>
      </c>
      <c r="W34" s="46">
        <f t="shared" si="4"/>
        <v>0</v>
      </c>
    </row>
    <row r="35" spans="2:23" x14ac:dyDescent="0.15">
      <c r="B35" s="155" t="s">
        <v>58</v>
      </c>
      <c r="C35" s="41" t="s">
        <v>965</v>
      </c>
      <c r="D35" s="67">
        <f>詳細表【予測】!G34</f>
        <v>0</v>
      </c>
      <c r="E35" s="67">
        <f>詳細表【予測】!H34</f>
        <v>0</v>
      </c>
      <c r="F35" s="67">
        <f>詳細表【予測】!I34</f>
        <v>0</v>
      </c>
      <c r="G35" s="67">
        <f>詳細表【予測】!AA34</f>
        <v>0</v>
      </c>
      <c r="H35" s="67">
        <f>詳細表【予測】!AE34</f>
        <v>0</v>
      </c>
      <c r="I35" s="67">
        <f>詳細表【予測】!M34</f>
        <v>0</v>
      </c>
      <c r="J35" s="67">
        <f>詳細表【予測】!N34</f>
        <v>0</v>
      </c>
      <c r="K35" s="67">
        <f>詳細表【予測】!O34</f>
        <v>0</v>
      </c>
      <c r="L35" s="67">
        <f>詳細表【予測】!AB34</f>
        <v>0</v>
      </c>
      <c r="M35" s="67">
        <f>詳細表【予測】!AF34</f>
        <v>0</v>
      </c>
      <c r="N35" s="67">
        <f>詳細表【予測】!U34</f>
        <v>0</v>
      </c>
      <c r="O35" s="67">
        <f>詳細表【予測】!V34</f>
        <v>0</v>
      </c>
      <c r="P35" s="67">
        <f>詳細表【予測】!W34</f>
        <v>0</v>
      </c>
      <c r="Q35" s="67">
        <f>詳細表【予測】!AC34</f>
        <v>0</v>
      </c>
      <c r="R35" s="67">
        <f>詳細表【予測】!AG34</f>
        <v>0</v>
      </c>
      <c r="S35" s="67">
        <f t="shared" si="0"/>
        <v>0</v>
      </c>
      <c r="T35" s="67">
        <f t="shared" si="1"/>
        <v>0</v>
      </c>
      <c r="U35" s="67">
        <f t="shared" si="2"/>
        <v>0</v>
      </c>
      <c r="V35" s="67">
        <f t="shared" si="3"/>
        <v>0</v>
      </c>
      <c r="W35" s="67">
        <f t="shared" si="4"/>
        <v>0</v>
      </c>
    </row>
    <row r="36" spans="2:23" x14ac:dyDescent="0.15">
      <c r="B36" s="162" t="s">
        <v>59</v>
      </c>
      <c r="C36" s="116" t="s">
        <v>517</v>
      </c>
      <c r="D36" s="46">
        <f>詳細表【予測】!G35</f>
        <v>0</v>
      </c>
      <c r="E36" s="46">
        <f>詳細表【予測】!H35</f>
        <v>0</v>
      </c>
      <c r="F36" s="46">
        <f>詳細表【予測】!I35</f>
        <v>0</v>
      </c>
      <c r="G36" s="46">
        <f>詳細表【予測】!AA35</f>
        <v>0</v>
      </c>
      <c r="H36" s="46">
        <f>詳細表【予測】!AE35</f>
        <v>0</v>
      </c>
      <c r="I36" s="46">
        <f>詳細表【予測】!M35</f>
        <v>0</v>
      </c>
      <c r="J36" s="46">
        <f>詳細表【予測】!N35</f>
        <v>0</v>
      </c>
      <c r="K36" s="46">
        <f>詳細表【予測】!O35</f>
        <v>0</v>
      </c>
      <c r="L36" s="46">
        <f>詳細表【予測】!AB35</f>
        <v>0</v>
      </c>
      <c r="M36" s="46">
        <f>詳細表【予測】!AF35</f>
        <v>0</v>
      </c>
      <c r="N36" s="46">
        <f>詳細表【予測】!U35</f>
        <v>0</v>
      </c>
      <c r="O36" s="46">
        <f>詳細表【予測】!V35</f>
        <v>0</v>
      </c>
      <c r="P36" s="46">
        <f>詳細表【予測】!W35</f>
        <v>0</v>
      </c>
      <c r="Q36" s="46">
        <f>詳細表【予測】!AC35</f>
        <v>0</v>
      </c>
      <c r="R36" s="46">
        <f>詳細表【予測】!AG35</f>
        <v>0</v>
      </c>
      <c r="S36" s="46">
        <f t="shared" si="0"/>
        <v>0</v>
      </c>
      <c r="T36" s="46">
        <f t="shared" si="1"/>
        <v>0</v>
      </c>
      <c r="U36" s="46">
        <f t="shared" si="2"/>
        <v>0</v>
      </c>
      <c r="V36" s="46">
        <f t="shared" si="3"/>
        <v>0</v>
      </c>
      <c r="W36" s="46">
        <f t="shared" si="4"/>
        <v>0</v>
      </c>
    </row>
    <row r="37" spans="2:23" x14ac:dyDescent="0.15">
      <c r="B37" s="155" t="s">
        <v>60</v>
      </c>
      <c r="C37" s="41" t="s">
        <v>158</v>
      </c>
      <c r="D37" s="46">
        <f>詳細表【予測】!G36</f>
        <v>0</v>
      </c>
      <c r="E37" s="46">
        <f>詳細表【予測】!H36</f>
        <v>0</v>
      </c>
      <c r="F37" s="46">
        <f>詳細表【予測】!I36</f>
        <v>0</v>
      </c>
      <c r="G37" s="46">
        <f>詳細表【予測】!AA36</f>
        <v>0</v>
      </c>
      <c r="H37" s="46">
        <f>詳細表【予測】!AE36</f>
        <v>0</v>
      </c>
      <c r="I37" s="46">
        <f>詳細表【予測】!M36</f>
        <v>0</v>
      </c>
      <c r="J37" s="46">
        <f>詳細表【予測】!N36</f>
        <v>0</v>
      </c>
      <c r="K37" s="46">
        <f>詳細表【予測】!O36</f>
        <v>0</v>
      </c>
      <c r="L37" s="46">
        <f>詳細表【予測】!AB36</f>
        <v>0</v>
      </c>
      <c r="M37" s="46">
        <f>詳細表【予測】!AF36</f>
        <v>0</v>
      </c>
      <c r="N37" s="46">
        <f>詳細表【予測】!U36</f>
        <v>0</v>
      </c>
      <c r="O37" s="46">
        <f>詳細表【予測】!V36</f>
        <v>0</v>
      </c>
      <c r="P37" s="46">
        <f>詳細表【予測】!W36</f>
        <v>0</v>
      </c>
      <c r="Q37" s="46">
        <f>詳細表【予測】!AC36</f>
        <v>0</v>
      </c>
      <c r="R37" s="46">
        <f>詳細表【予測】!AG36</f>
        <v>0</v>
      </c>
      <c r="S37" s="46">
        <f t="shared" si="0"/>
        <v>0</v>
      </c>
      <c r="T37" s="46">
        <f t="shared" si="1"/>
        <v>0</v>
      </c>
      <c r="U37" s="46">
        <f t="shared" si="2"/>
        <v>0</v>
      </c>
      <c r="V37" s="46">
        <f t="shared" si="3"/>
        <v>0</v>
      </c>
      <c r="W37" s="46">
        <f t="shared" si="4"/>
        <v>0</v>
      </c>
    </row>
    <row r="38" spans="2:23" x14ac:dyDescent="0.15">
      <c r="B38" s="155" t="s">
        <v>61</v>
      </c>
      <c r="C38" s="41" t="s">
        <v>159</v>
      </c>
      <c r="D38" s="46">
        <f>詳細表【予測】!G37</f>
        <v>0</v>
      </c>
      <c r="E38" s="46">
        <f>詳細表【予測】!H37</f>
        <v>0</v>
      </c>
      <c r="F38" s="46">
        <f>詳細表【予測】!I37</f>
        <v>0</v>
      </c>
      <c r="G38" s="46">
        <f>詳細表【予測】!AA37</f>
        <v>0</v>
      </c>
      <c r="H38" s="46">
        <f>詳細表【予測】!AE37</f>
        <v>0</v>
      </c>
      <c r="I38" s="46">
        <f>詳細表【予測】!M37</f>
        <v>0</v>
      </c>
      <c r="J38" s="46">
        <f>詳細表【予測】!N37</f>
        <v>0</v>
      </c>
      <c r="K38" s="46">
        <f>詳細表【予測】!O37</f>
        <v>0</v>
      </c>
      <c r="L38" s="46">
        <f>詳細表【予測】!AB37</f>
        <v>0</v>
      </c>
      <c r="M38" s="46">
        <f>詳細表【予測】!AF37</f>
        <v>0</v>
      </c>
      <c r="N38" s="46">
        <f>詳細表【予測】!U37</f>
        <v>0</v>
      </c>
      <c r="O38" s="46">
        <f>詳細表【予測】!V37</f>
        <v>0</v>
      </c>
      <c r="P38" s="46">
        <f>詳細表【予測】!W37</f>
        <v>0</v>
      </c>
      <c r="Q38" s="46">
        <f>詳細表【予測】!AC37</f>
        <v>0</v>
      </c>
      <c r="R38" s="46">
        <f>詳細表【予測】!AG37</f>
        <v>0</v>
      </c>
      <c r="S38" s="46">
        <f t="shared" si="0"/>
        <v>0</v>
      </c>
      <c r="T38" s="46">
        <f t="shared" si="1"/>
        <v>0</v>
      </c>
      <c r="U38" s="46">
        <f t="shared" si="2"/>
        <v>0</v>
      </c>
      <c r="V38" s="46">
        <f t="shared" si="3"/>
        <v>0</v>
      </c>
      <c r="W38" s="46">
        <f t="shared" si="4"/>
        <v>0</v>
      </c>
    </row>
    <row r="39" spans="2:23" x14ac:dyDescent="0.15">
      <c r="B39" s="155" t="s">
        <v>62</v>
      </c>
      <c r="C39" s="41" t="s">
        <v>160</v>
      </c>
      <c r="D39" s="46">
        <f>詳細表【予測】!G38</f>
        <v>0</v>
      </c>
      <c r="E39" s="46">
        <f>詳細表【予測】!H38</f>
        <v>0</v>
      </c>
      <c r="F39" s="46">
        <f>詳細表【予測】!I38</f>
        <v>0</v>
      </c>
      <c r="G39" s="46">
        <f>詳細表【予測】!AA38</f>
        <v>0</v>
      </c>
      <c r="H39" s="46">
        <f>詳細表【予測】!AE38</f>
        <v>0</v>
      </c>
      <c r="I39" s="46">
        <f>詳細表【予測】!M38</f>
        <v>0</v>
      </c>
      <c r="J39" s="46">
        <f>詳細表【予測】!N38</f>
        <v>0</v>
      </c>
      <c r="K39" s="46">
        <f>詳細表【予測】!O38</f>
        <v>0</v>
      </c>
      <c r="L39" s="46">
        <f>詳細表【予測】!AB38</f>
        <v>0</v>
      </c>
      <c r="M39" s="46">
        <f>詳細表【予測】!AF38</f>
        <v>0</v>
      </c>
      <c r="N39" s="46">
        <f>詳細表【予測】!U38</f>
        <v>0</v>
      </c>
      <c r="O39" s="46">
        <f>詳細表【予測】!V38</f>
        <v>0</v>
      </c>
      <c r="P39" s="46">
        <f>詳細表【予測】!W38</f>
        <v>0</v>
      </c>
      <c r="Q39" s="46">
        <f>詳細表【予測】!AC38</f>
        <v>0</v>
      </c>
      <c r="R39" s="46">
        <f>詳細表【予測】!AG38</f>
        <v>0</v>
      </c>
      <c r="S39" s="46">
        <f t="shared" si="0"/>
        <v>0</v>
      </c>
      <c r="T39" s="46">
        <f t="shared" si="1"/>
        <v>0</v>
      </c>
      <c r="U39" s="46">
        <f t="shared" si="2"/>
        <v>0</v>
      </c>
      <c r="V39" s="46">
        <f t="shared" si="3"/>
        <v>0</v>
      </c>
      <c r="W39" s="46">
        <f t="shared" si="4"/>
        <v>0</v>
      </c>
    </row>
    <row r="40" spans="2:23" x14ac:dyDescent="0.15">
      <c r="B40" s="163" t="s">
        <v>63</v>
      </c>
      <c r="C40" s="62" t="s">
        <v>161</v>
      </c>
      <c r="D40" s="67">
        <f>詳細表【予測】!G39</f>
        <v>0</v>
      </c>
      <c r="E40" s="67">
        <f>詳細表【予測】!H39</f>
        <v>0</v>
      </c>
      <c r="F40" s="67">
        <f>詳細表【予測】!I39</f>
        <v>0</v>
      </c>
      <c r="G40" s="67">
        <f>詳細表【予測】!AA39</f>
        <v>0</v>
      </c>
      <c r="H40" s="67">
        <f>詳細表【予測】!AE39</f>
        <v>0</v>
      </c>
      <c r="I40" s="67">
        <f>詳細表【予測】!M39</f>
        <v>0</v>
      </c>
      <c r="J40" s="67">
        <f>詳細表【予測】!N39</f>
        <v>0</v>
      </c>
      <c r="K40" s="67">
        <f>詳細表【予測】!O39</f>
        <v>0</v>
      </c>
      <c r="L40" s="67">
        <f>詳細表【予測】!AB39</f>
        <v>0</v>
      </c>
      <c r="M40" s="67">
        <f>詳細表【予測】!AF39</f>
        <v>0</v>
      </c>
      <c r="N40" s="67">
        <f>詳細表【予測】!U39</f>
        <v>0</v>
      </c>
      <c r="O40" s="67">
        <f>詳細表【予測】!V39</f>
        <v>0</v>
      </c>
      <c r="P40" s="67">
        <f>詳細表【予測】!W39</f>
        <v>0</v>
      </c>
      <c r="Q40" s="67">
        <f>詳細表【予測】!AC39</f>
        <v>0</v>
      </c>
      <c r="R40" s="67">
        <f>詳細表【予測】!AG39</f>
        <v>0</v>
      </c>
      <c r="S40" s="67">
        <f t="shared" si="0"/>
        <v>0</v>
      </c>
      <c r="T40" s="67">
        <f t="shared" si="1"/>
        <v>0</v>
      </c>
      <c r="U40" s="67">
        <f t="shared" si="2"/>
        <v>0</v>
      </c>
      <c r="V40" s="67">
        <f t="shared" si="3"/>
        <v>0</v>
      </c>
      <c r="W40" s="67">
        <f t="shared" si="4"/>
        <v>0</v>
      </c>
    </row>
    <row r="41" spans="2:23" x14ac:dyDescent="0.15">
      <c r="B41" s="155" t="s">
        <v>64</v>
      </c>
      <c r="C41" s="41" t="s">
        <v>950</v>
      </c>
      <c r="D41" s="46">
        <f>詳細表【予測】!G40</f>
        <v>0</v>
      </c>
      <c r="E41" s="46">
        <f>詳細表【予測】!H40</f>
        <v>0</v>
      </c>
      <c r="F41" s="46">
        <f>詳細表【予測】!I40</f>
        <v>0</v>
      </c>
      <c r="G41" s="46">
        <f>詳細表【予測】!AA40</f>
        <v>0</v>
      </c>
      <c r="H41" s="46">
        <f>詳細表【予測】!AE40</f>
        <v>0</v>
      </c>
      <c r="I41" s="46">
        <f>詳細表【予測】!M40</f>
        <v>0</v>
      </c>
      <c r="J41" s="46">
        <f>詳細表【予測】!N40</f>
        <v>0</v>
      </c>
      <c r="K41" s="46">
        <f>詳細表【予測】!O40</f>
        <v>0</v>
      </c>
      <c r="L41" s="46">
        <f>詳細表【予測】!AB40</f>
        <v>0</v>
      </c>
      <c r="M41" s="46">
        <f>詳細表【予測】!AF40</f>
        <v>0</v>
      </c>
      <c r="N41" s="46">
        <f>詳細表【予測】!U40</f>
        <v>0</v>
      </c>
      <c r="O41" s="46">
        <f>詳細表【予測】!V40</f>
        <v>0</v>
      </c>
      <c r="P41" s="46">
        <f>詳細表【予測】!W40</f>
        <v>0</v>
      </c>
      <c r="Q41" s="46">
        <f>詳細表【予測】!AC40</f>
        <v>0</v>
      </c>
      <c r="R41" s="46">
        <f>詳細表【予測】!AG40</f>
        <v>0</v>
      </c>
      <c r="S41" s="46">
        <f t="shared" si="0"/>
        <v>0</v>
      </c>
      <c r="T41" s="46">
        <f t="shared" si="1"/>
        <v>0</v>
      </c>
      <c r="U41" s="46">
        <f t="shared" si="2"/>
        <v>0</v>
      </c>
      <c r="V41" s="46">
        <f t="shared" si="3"/>
        <v>0</v>
      </c>
      <c r="W41" s="46">
        <f t="shared" si="4"/>
        <v>0</v>
      </c>
    </row>
    <row r="42" spans="2:23" x14ac:dyDescent="0.15">
      <c r="B42" s="155" t="s">
        <v>65</v>
      </c>
      <c r="C42" s="41" t="s">
        <v>162</v>
      </c>
      <c r="D42" s="46">
        <f>詳細表【予測】!G41</f>
        <v>0</v>
      </c>
      <c r="E42" s="46">
        <f>詳細表【予測】!H41</f>
        <v>0</v>
      </c>
      <c r="F42" s="46">
        <f>詳細表【予測】!I41</f>
        <v>0</v>
      </c>
      <c r="G42" s="46">
        <f>詳細表【予測】!AA41</f>
        <v>0</v>
      </c>
      <c r="H42" s="46">
        <f>詳細表【予測】!AE41</f>
        <v>0</v>
      </c>
      <c r="I42" s="46">
        <f>詳細表【予測】!M41</f>
        <v>0</v>
      </c>
      <c r="J42" s="46">
        <f>詳細表【予測】!N41</f>
        <v>0</v>
      </c>
      <c r="K42" s="46">
        <f>詳細表【予測】!O41</f>
        <v>0</v>
      </c>
      <c r="L42" s="46">
        <f>詳細表【予測】!AB41</f>
        <v>0</v>
      </c>
      <c r="M42" s="46">
        <f>詳細表【予測】!AF41</f>
        <v>0</v>
      </c>
      <c r="N42" s="46">
        <f>詳細表【予測】!U41</f>
        <v>0</v>
      </c>
      <c r="O42" s="46">
        <f>詳細表【予測】!V41</f>
        <v>0</v>
      </c>
      <c r="P42" s="46">
        <f>詳細表【予測】!W41</f>
        <v>0</v>
      </c>
      <c r="Q42" s="46">
        <f>詳細表【予測】!AC41</f>
        <v>0</v>
      </c>
      <c r="R42" s="46">
        <f>詳細表【予測】!AG41</f>
        <v>0</v>
      </c>
      <c r="S42" s="46">
        <f t="shared" si="0"/>
        <v>0</v>
      </c>
      <c r="T42" s="46">
        <f t="shared" si="1"/>
        <v>0</v>
      </c>
      <c r="U42" s="46">
        <f t="shared" si="2"/>
        <v>0</v>
      </c>
      <c r="V42" s="46">
        <f t="shared" si="3"/>
        <v>0</v>
      </c>
      <c r="W42" s="46">
        <f t="shared" si="4"/>
        <v>0</v>
      </c>
    </row>
    <row r="43" spans="2:23" x14ac:dyDescent="0.15">
      <c r="B43" s="155" t="s">
        <v>66</v>
      </c>
      <c r="C43" s="41" t="s">
        <v>163</v>
      </c>
      <c r="D43" s="46">
        <f>詳細表【予測】!G42</f>
        <v>0</v>
      </c>
      <c r="E43" s="46">
        <f>詳細表【予測】!H42</f>
        <v>0</v>
      </c>
      <c r="F43" s="46">
        <f>詳細表【予測】!I42</f>
        <v>0</v>
      </c>
      <c r="G43" s="46">
        <f>詳細表【予測】!AA42</f>
        <v>0</v>
      </c>
      <c r="H43" s="46">
        <f>詳細表【予測】!AE42</f>
        <v>0</v>
      </c>
      <c r="I43" s="46">
        <f>詳細表【予測】!M42</f>
        <v>0</v>
      </c>
      <c r="J43" s="46">
        <f>詳細表【予測】!N42</f>
        <v>0</v>
      </c>
      <c r="K43" s="46">
        <f>詳細表【予測】!O42</f>
        <v>0</v>
      </c>
      <c r="L43" s="46">
        <f>詳細表【予測】!AB42</f>
        <v>0</v>
      </c>
      <c r="M43" s="46">
        <f>詳細表【予測】!AF42</f>
        <v>0</v>
      </c>
      <c r="N43" s="46">
        <f>詳細表【予測】!U42</f>
        <v>0</v>
      </c>
      <c r="O43" s="46">
        <f>詳細表【予測】!V42</f>
        <v>0</v>
      </c>
      <c r="P43" s="46">
        <f>詳細表【予測】!W42</f>
        <v>0</v>
      </c>
      <c r="Q43" s="46">
        <f>詳細表【予測】!AC42</f>
        <v>0</v>
      </c>
      <c r="R43" s="46">
        <f>詳細表【予測】!AG42</f>
        <v>0</v>
      </c>
      <c r="S43" s="46">
        <f t="shared" si="0"/>
        <v>0</v>
      </c>
      <c r="T43" s="46">
        <f t="shared" si="1"/>
        <v>0</v>
      </c>
      <c r="U43" s="46">
        <f t="shared" si="2"/>
        <v>0</v>
      </c>
      <c r="V43" s="46">
        <f t="shared" si="3"/>
        <v>0</v>
      </c>
      <c r="W43" s="46">
        <f t="shared" si="4"/>
        <v>0</v>
      </c>
    </row>
    <row r="44" spans="2:23" x14ac:dyDescent="0.15">
      <c r="B44" s="155" t="s">
        <v>67</v>
      </c>
      <c r="C44" s="41" t="s">
        <v>164</v>
      </c>
      <c r="D44" s="46">
        <f>詳細表【予測】!G43</f>
        <v>0</v>
      </c>
      <c r="E44" s="46">
        <f>詳細表【予測】!H43</f>
        <v>0</v>
      </c>
      <c r="F44" s="46">
        <f>詳細表【予測】!I43</f>
        <v>0</v>
      </c>
      <c r="G44" s="46">
        <f>詳細表【予測】!AA43</f>
        <v>0</v>
      </c>
      <c r="H44" s="46">
        <f>詳細表【予測】!AE43</f>
        <v>0</v>
      </c>
      <c r="I44" s="46">
        <f>詳細表【予測】!M43</f>
        <v>0</v>
      </c>
      <c r="J44" s="46">
        <f>詳細表【予測】!N43</f>
        <v>0</v>
      </c>
      <c r="K44" s="46">
        <f>詳細表【予測】!O43</f>
        <v>0</v>
      </c>
      <c r="L44" s="46">
        <f>詳細表【予測】!AB43</f>
        <v>0</v>
      </c>
      <c r="M44" s="46">
        <f>詳細表【予測】!AF43</f>
        <v>0</v>
      </c>
      <c r="N44" s="46">
        <f>詳細表【予測】!U43</f>
        <v>0</v>
      </c>
      <c r="O44" s="46">
        <f>詳細表【予測】!V43</f>
        <v>0</v>
      </c>
      <c r="P44" s="46">
        <f>詳細表【予測】!W43</f>
        <v>0</v>
      </c>
      <c r="Q44" s="46">
        <f>詳細表【予測】!AC43</f>
        <v>0</v>
      </c>
      <c r="R44" s="46">
        <f>詳細表【予測】!AG43</f>
        <v>0</v>
      </c>
      <c r="S44" s="46">
        <f t="shared" si="0"/>
        <v>0</v>
      </c>
      <c r="T44" s="46">
        <f t="shared" si="1"/>
        <v>0</v>
      </c>
      <c r="U44" s="46">
        <f t="shared" si="2"/>
        <v>0</v>
      </c>
      <c r="V44" s="46">
        <f t="shared" si="3"/>
        <v>0</v>
      </c>
      <c r="W44" s="46">
        <f t="shared" si="4"/>
        <v>0</v>
      </c>
    </row>
    <row r="45" spans="2:23" x14ac:dyDescent="0.15">
      <c r="B45" s="155" t="s">
        <v>68</v>
      </c>
      <c r="C45" s="41" t="s">
        <v>208</v>
      </c>
      <c r="D45" s="67">
        <f>詳細表【予測】!G44</f>
        <v>0</v>
      </c>
      <c r="E45" s="67">
        <f>詳細表【予測】!H44</f>
        <v>0</v>
      </c>
      <c r="F45" s="67">
        <f>詳細表【予測】!I44</f>
        <v>0</v>
      </c>
      <c r="G45" s="67">
        <f>詳細表【予測】!AA44</f>
        <v>0</v>
      </c>
      <c r="H45" s="67">
        <f>詳細表【予測】!AE44</f>
        <v>0</v>
      </c>
      <c r="I45" s="67">
        <f>詳細表【予測】!M44</f>
        <v>0</v>
      </c>
      <c r="J45" s="67">
        <f>詳細表【予測】!N44</f>
        <v>0</v>
      </c>
      <c r="K45" s="67">
        <f>詳細表【予測】!O44</f>
        <v>0</v>
      </c>
      <c r="L45" s="67">
        <f>詳細表【予測】!AB44</f>
        <v>0</v>
      </c>
      <c r="M45" s="67">
        <f>詳細表【予測】!AF44</f>
        <v>0</v>
      </c>
      <c r="N45" s="67">
        <f>詳細表【予測】!U44</f>
        <v>0</v>
      </c>
      <c r="O45" s="67">
        <f>詳細表【予測】!V44</f>
        <v>0</v>
      </c>
      <c r="P45" s="67">
        <f>詳細表【予測】!W44</f>
        <v>0</v>
      </c>
      <c r="Q45" s="67">
        <f>詳細表【予測】!AC44</f>
        <v>0</v>
      </c>
      <c r="R45" s="67">
        <f>詳細表【予測】!AG44</f>
        <v>0</v>
      </c>
      <c r="S45" s="67">
        <f t="shared" si="0"/>
        <v>0</v>
      </c>
      <c r="T45" s="67">
        <f t="shared" si="1"/>
        <v>0</v>
      </c>
      <c r="U45" s="67">
        <f t="shared" si="2"/>
        <v>0</v>
      </c>
      <c r="V45" s="67">
        <f t="shared" si="3"/>
        <v>0</v>
      </c>
      <c r="W45" s="67">
        <f t="shared" si="4"/>
        <v>0</v>
      </c>
    </row>
    <row r="46" spans="2:23" x14ac:dyDescent="0.15">
      <c r="B46" s="162" t="s">
        <v>69</v>
      </c>
      <c r="C46" s="116" t="s">
        <v>165</v>
      </c>
      <c r="D46" s="46">
        <f>詳細表【予測】!G45</f>
        <v>0</v>
      </c>
      <c r="E46" s="46">
        <f>詳細表【予測】!H45</f>
        <v>0</v>
      </c>
      <c r="F46" s="46">
        <f>詳細表【予測】!I45</f>
        <v>0</v>
      </c>
      <c r="G46" s="46">
        <f>詳細表【予測】!AA45</f>
        <v>0</v>
      </c>
      <c r="H46" s="46">
        <f>詳細表【予測】!AE45</f>
        <v>0</v>
      </c>
      <c r="I46" s="46">
        <f>詳細表【予測】!M45</f>
        <v>0</v>
      </c>
      <c r="J46" s="46">
        <f>詳細表【予測】!N45</f>
        <v>0</v>
      </c>
      <c r="K46" s="46">
        <f>詳細表【予測】!O45</f>
        <v>0</v>
      </c>
      <c r="L46" s="46">
        <f>詳細表【予測】!AB45</f>
        <v>0</v>
      </c>
      <c r="M46" s="46">
        <f>詳細表【予測】!AF45</f>
        <v>0</v>
      </c>
      <c r="N46" s="46">
        <f>詳細表【予測】!U45</f>
        <v>0</v>
      </c>
      <c r="O46" s="46">
        <f>詳細表【予測】!V45</f>
        <v>0</v>
      </c>
      <c r="P46" s="46">
        <f>詳細表【予測】!W45</f>
        <v>0</v>
      </c>
      <c r="Q46" s="46">
        <f>詳細表【予測】!AC45</f>
        <v>0</v>
      </c>
      <c r="R46" s="46">
        <f>詳細表【予測】!AG45</f>
        <v>0</v>
      </c>
      <c r="S46" s="46">
        <f t="shared" si="0"/>
        <v>0</v>
      </c>
      <c r="T46" s="46">
        <f t="shared" si="1"/>
        <v>0</v>
      </c>
      <c r="U46" s="46">
        <f t="shared" si="2"/>
        <v>0</v>
      </c>
      <c r="V46" s="46">
        <f t="shared" si="3"/>
        <v>0</v>
      </c>
      <c r="W46" s="46">
        <f t="shared" si="4"/>
        <v>0</v>
      </c>
    </row>
    <row r="47" spans="2:23" x14ac:dyDescent="0.15">
      <c r="B47" s="155" t="s">
        <v>70</v>
      </c>
      <c r="C47" s="41" t="s">
        <v>166</v>
      </c>
      <c r="D47" s="46">
        <f>詳細表【予測】!G46</f>
        <v>0</v>
      </c>
      <c r="E47" s="46">
        <f>詳細表【予測】!H46</f>
        <v>0</v>
      </c>
      <c r="F47" s="46">
        <f>詳細表【予測】!I46</f>
        <v>0</v>
      </c>
      <c r="G47" s="46">
        <f>詳細表【予測】!AA46</f>
        <v>0</v>
      </c>
      <c r="H47" s="46">
        <f>詳細表【予測】!AE46</f>
        <v>0</v>
      </c>
      <c r="I47" s="46">
        <f>詳細表【予測】!M46</f>
        <v>0</v>
      </c>
      <c r="J47" s="46">
        <f>詳細表【予測】!N46</f>
        <v>0</v>
      </c>
      <c r="K47" s="46">
        <f>詳細表【予測】!O46</f>
        <v>0</v>
      </c>
      <c r="L47" s="46">
        <f>詳細表【予測】!AB46</f>
        <v>0</v>
      </c>
      <c r="M47" s="46">
        <f>詳細表【予測】!AF46</f>
        <v>0</v>
      </c>
      <c r="N47" s="46">
        <f>詳細表【予測】!U46</f>
        <v>0</v>
      </c>
      <c r="O47" s="46">
        <f>詳細表【予測】!V46</f>
        <v>0</v>
      </c>
      <c r="P47" s="46">
        <f>詳細表【予測】!W46</f>
        <v>0</v>
      </c>
      <c r="Q47" s="46">
        <f>詳細表【予測】!AC46</f>
        <v>0</v>
      </c>
      <c r="R47" s="46">
        <f>詳細表【予測】!AG46</f>
        <v>0</v>
      </c>
      <c r="S47" s="46">
        <f t="shared" si="0"/>
        <v>0</v>
      </c>
      <c r="T47" s="46">
        <f t="shared" si="1"/>
        <v>0</v>
      </c>
      <c r="U47" s="46">
        <f t="shared" si="2"/>
        <v>0</v>
      </c>
      <c r="V47" s="46">
        <f t="shared" si="3"/>
        <v>0</v>
      </c>
      <c r="W47" s="46">
        <f t="shared" si="4"/>
        <v>0</v>
      </c>
    </row>
    <row r="48" spans="2:23" x14ac:dyDescent="0.15">
      <c r="B48" s="155" t="s">
        <v>71</v>
      </c>
      <c r="C48" s="41" t="s">
        <v>966</v>
      </c>
      <c r="D48" s="46">
        <f>詳細表【予測】!G47</f>
        <v>0</v>
      </c>
      <c r="E48" s="46">
        <f>詳細表【予測】!H47</f>
        <v>0</v>
      </c>
      <c r="F48" s="46">
        <f>詳細表【予測】!I47</f>
        <v>0</v>
      </c>
      <c r="G48" s="46">
        <f>詳細表【予測】!AA47</f>
        <v>0</v>
      </c>
      <c r="H48" s="46">
        <f>詳細表【予測】!AE47</f>
        <v>0</v>
      </c>
      <c r="I48" s="46">
        <f>詳細表【予測】!M47</f>
        <v>0</v>
      </c>
      <c r="J48" s="46">
        <f>詳細表【予測】!N47</f>
        <v>0</v>
      </c>
      <c r="K48" s="46">
        <f>詳細表【予測】!O47</f>
        <v>0</v>
      </c>
      <c r="L48" s="46">
        <f>詳細表【予測】!AB47</f>
        <v>0</v>
      </c>
      <c r="M48" s="46">
        <f>詳細表【予測】!AF47</f>
        <v>0</v>
      </c>
      <c r="N48" s="46">
        <f>詳細表【予測】!U47</f>
        <v>0</v>
      </c>
      <c r="O48" s="46">
        <f>詳細表【予測】!V47</f>
        <v>0</v>
      </c>
      <c r="P48" s="46">
        <f>詳細表【予測】!W47</f>
        <v>0</v>
      </c>
      <c r="Q48" s="46">
        <f>詳細表【予測】!AC47</f>
        <v>0</v>
      </c>
      <c r="R48" s="46">
        <f>詳細表【予測】!AG47</f>
        <v>0</v>
      </c>
      <c r="S48" s="46">
        <f t="shared" si="0"/>
        <v>0</v>
      </c>
      <c r="T48" s="46">
        <f t="shared" si="1"/>
        <v>0</v>
      </c>
      <c r="U48" s="46">
        <f t="shared" si="2"/>
        <v>0</v>
      </c>
      <c r="V48" s="46">
        <f t="shared" si="3"/>
        <v>0</v>
      </c>
      <c r="W48" s="46">
        <f t="shared" si="4"/>
        <v>0</v>
      </c>
    </row>
    <row r="49" spans="2:23" x14ac:dyDescent="0.15">
      <c r="B49" s="155" t="s">
        <v>72</v>
      </c>
      <c r="C49" s="41" t="s">
        <v>967</v>
      </c>
      <c r="D49" s="46">
        <f>詳細表【予測】!G48</f>
        <v>0</v>
      </c>
      <c r="E49" s="46">
        <f>詳細表【予測】!H48</f>
        <v>0</v>
      </c>
      <c r="F49" s="46">
        <f>詳細表【予測】!I48</f>
        <v>0</v>
      </c>
      <c r="G49" s="46">
        <f>詳細表【予測】!AA48</f>
        <v>0</v>
      </c>
      <c r="H49" s="46">
        <f>詳細表【予測】!AE48</f>
        <v>0</v>
      </c>
      <c r="I49" s="46">
        <f>詳細表【予測】!M48</f>
        <v>0</v>
      </c>
      <c r="J49" s="46">
        <f>詳細表【予測】!N48</f>
        <v>0</v>
      </c>
      <c r="K49" s="46">
        <f>詳細表【予測】!O48</f>
        <v>0</v>
      </c>
      <c r="L49" s="46">
        <f>詳細表【予測】!AB48</f>
        <v>0</v>
      </c>
      <c r="M49" s="46">
        <f>詳細表【予測】!AF48</f>
        <v>0</v>
      </c>
      <c r="N49" s="46">
        <f>詳細表【予測】!U48</f>
        <v>0</v>
      </c>
      <c r="O49" s="46">
        <f>詳細表【予測】!V48</f>
        <v>0</v>
      </c>
      <c r="P49" s="46">
        <f>詳細表【予測】!W48</f>
        <v>0</v>
      </c>
      <c r="Q49" s="46">
        <f>詳細表【予測】!AC48</f>
        <v>0</v>
      </c>
      <c r="R49" s="46">
        <f>詳細表【予測】!AG48</f>
        <v>0</v>
      </c>
      <c r="S49" s="46">
        <f t="shared" si="0"/>
        <v>0</v>
      </c>
      <c r="T49" s="46">
        <f t="shared" si="1"/>
        <v>0</v>
      </c>
      <c r="U49" s="46">
        <f t="shared" si="2"/>
        <v>0</v>
      </c>
      <c r="V49" s="46">
        <f t="shared" si="3"/>
        <v>0</v>
      </c>
      <c r="W49" s="46">
        <f t="shared" si="4"/>
        <v>0</v>
      </c>
    </row>
    <row r="50" spans="2:23" x14ac:dyDescent="0.15">
      <c r="B50" s="163" t="s">
        <v>73</v>
      </c>
      <c r="C50" s="62" t="s">
        <v>167</v>
      </c>
      <c r="D50" s="67">
        <f>詳細表【予測】!G49</f>
        <v>0</v>
      </c>
      <c r="E50" s="67">
        <f>詳細表【予測】!H49</f>
        <v>0</v>
      </c>
      <c r="F50" s="67">
        <f>詳細表【予測】!I49</f>
        <v>0</v>
      </c>
      <c r="G50" s="67">
        <f>詳細表【予測】!AA49</f>
        <v>0</v>
      </c>
      <c r="H50" s="67">
        <f>詳細表【予測】!AE49</f>
        <v>0</v>
      </c>
      <c r="I50" s="67">
        <f>詳細表【予測】!M49</f>
        <v>0</v>
      </c>
      <c r="J50" s="67">
        <f>詳細表【予測】!N49</f>
        <v>0</v>
      </c>
      <c r="K50" s="67">
        <f>詳細表【予測】!O49</f>
        <v>0</v>
      </c>
      <c r="L50" s="67">
        <f>詳細表【予測】!AB49</f>
        <v>0</v>
      </c>
      <c r="M50" s="67">
        <f>詳細表【予測】!AF49</f>
        <v>0</v>
      </c>
      <c r="N50" s="67">
        <f>詳細表【予測】!U49</f>
        <v>0</v>
      </c>
      <c r="O50" s="67">
        <f>詳細表【予測】!V49</f>
        <v>0</v>
      </c>
      <c r="P50" s="67">
        <f>詳細表【予測】!W49</f>
        <v>0</v>
      </c>
      <c r="Q50" s="67">
        <f>詳細表【予測】!AC49</f>
        <v>0</v>
      </c>
      <c r="R50" s="67">
        <f>詳細表【予測】!AG49</f>
        <v>0</v>
      </c>
      <c r="S50" s="67">
        <f t="shared" si="0"/>
        <v>0</v>
      </c>
      <c r="T50" s="67">
        <f t="shared" si="1"/>
        <v>0</v>
      </c>
      <c r="U50" s="67">
        <f t="shared" si="2"/>
        <v>0</v>
      </c>
      <c r="V50" s="67">
        <f t="shared" si="3"/>
        <v>0</v>
      </c>
      <c r="W50" s="67">
        <f t="shared" si="4"/>
        <v>0</v>
      </c>
    </row>
    <row r="51" spans="2:23" x14ac:dyDescent="0.15">
      <c r="B51" s="155" t="s">
        <v>74</v>
      </c>
      <c r="C51" s="41" t="s">
        <v>168</v>
      </c>
      <c r="D51" s="46">
        <f>詳細表【予測】!G50</f>
        <v>0</v>
      </c>
      <c r="E51" s="46">
        <f>詳細表【予測】!H50</f>
        <v>0</v>
      </c>
      <c r="F51" s="46">
        <f>詳細表【予測】!I50</f>
        <v>0</v>
      </c>
      <c r="G51" s="46">
        <f>詳細表【予測】!AA50</f>
        <v>0</v>
      </c>
      <c r="H51" s="46">
        <f>詳細表【予測】!AE50</f>
        <v>0</v>
      </c>
      <c r="I51" s="46">
        <f>詳細表【予測】!M50</f>
        <v>0</v>
      </c>
      <c r="J51" s="46">
        <f>詳細表【予測】!N50</f>
        <v>0</v>
      </c>
      <c r="K51" s="46">
        <f>詳細表【予測】!O50</f>
        <v>0</v>
      </c>
      <c r="L51" s="46">
        <f>詳細表【予測】!AB50</f>
        <v>0</v>
      </c>
      <c r="M51" s="46">
        <f>詳細表【予測】!AF50</f>
        <v>0</v>
      </c>
      <c r="N51" s="46">
        <f>詳細表【予測】!U50</f>
        <v>0</v>
      </c>
      <c r="O51" s="46">
        <f>詳細表【予測】!V50</f>
        <v>0</v>
      </c>
      <c r="P51" s="46">
        <f>詳細表【予測】!W50</f>
        <v>0</v>
      </c>
      <c r="Q51" s="46">
        <f>詳細表【予測】!AC50</f>
        <v>0</v>
      </c>
      <c r="R51" s="46">
        <f>詳細表【予測】!AG50</f>
        <v>0</v>
      </c>
      <c r="S51" s="46">
        <f t="shared" si="0"/>
        <v>0</v>
      </c>
      <c r="T51" s="46">
        <f t="shared" si="1"/>
        <v>0</v>
      </c>
      <c r="U51" s="46">
        <f t="shared" si="2"/>
        <v>0</v>
      </c>
      <c r="V51" s="46">
        <f t="shared" si="3"/>
        <v>0</v>
      </c>
      <c r="W51" s="46">
        <f t="shared" si="4"/>
        <v>0</v>
      </c>
    </row>
    <row r="52" spans="2:23" x14ac:dyDescent="0.15">
      <c r="B52" s="155" t="s">
        <v>75</v>
      </c>
      <c r="C52" s="41" t="s">
        <v>968</v>
      </c>
      <c r="D52" s="46">
        <f>詳細表【予測】!G51</f>
        <v>0</v>
      </c>
      <c r="E52" s="46">
        <f>詳細表【予測】!H51</f>
        <v>0</v>
      </c>
      <c r="F52" s="46">
        <f>詳細表【予測】!I51</f>
        <v>0</v>
      </c>
      <c r="G52" s="46">
        <f>詳細表【予測】!AA51</f>
        <v>0</v>
      </c>
      <c r="H52" s="46">
        <f>詳細表【予測】!AE51</f>
        <v>0</v>
      </c>
      <c r="I52" s="46">
        <f>詳細表【予測】!M51</f>
        <v>0</v>
      </c>
      <c r="J52" s="46">
        <f>詳細表【予測】!N51</f>
        <v>0</v>
      </c>
      <c r="K52" s="46">
        <f>詳細表【予測】!O51</f>
        <v>0</v>
      </c>
      <c r="L52" s="46">
        <f>詳細表【予測】!AB51</f>
        <v>0</v>
      </c>
      <c r="M52" s="46">
        <f>詳細表【予測】!AF51</f>
        <v>0</v>
      </c>
      <c r="N52" s="46">
        <f>詳細表【予測】!U51</f>
        <v>0</v>
      </c>
      <c r="O52" s="46">
        <f>詳細表【予測】!V51</f>
        <v>0</v>
      </c>
      <c r="P52" s="46">
        <f>詳細表【予測】!W51</f>
        <v>0</v>
      </c>
      <c r="Q52" s="46">
        <f>詳細表【予測】!AC51</f>
        <v>0</v>
      </c>
      <c r="R52" s="46">
        <f>詳細表【予測】!AG51</f>
        <v>0</v>
      </c>
      <c r="S52" s="46">
        <f t="shared" si="0"/>
        <v>0</v>
      </c>
      <c r="T52" s="46">
        <f t="shared" si="1"/>
        <v>0</v>
      </c>
      <c r="U52" s="46">
        <f t="shared" si="2"/>
        <v>0</v>
      </c>
      <c r="V52" s="46">
        <f t="shared" si="3"/>
        <v>0</v>
      </c>
      <c r="W52" s="46">
        <f t="shared" si="4"/>
        <v>0</v>
      </c>
    </row>
    <row r="53" spans="2:23" x14ac:dyDescent="0.15">
      <c r="B53" s="155" t="s">
        <v>76</v>
      </c>
      <c r="C53" s="41" t="s">
        <v>169</v>
      </c>
      <c r="D53" s="46">
        <f>詳細表【予測】!G52</f>
        <v>0</v>
      </c>
      <c r="E53" s="46">
        <f>詳細表【予測】!H52</f>
        <v>0</v>
      </c>
      <c r="F53" s="46">
        <f>詳細表【予測】!I52</f>
        <v>0</v>
      </c>
      <c r="G53" s="46">
        <f>詳細表【予測】!AA52</f>
        <v>0</v>
      </c>
      <c r="H53" s="46">
        <f>詳細表【予測】!AE52</f>
        <v>0</v>
      </c>
      <c r="I53" s="46">
        <f>詳細表【予測】!M52</f>
        <v>0</v>
      </c>
      <c r="J53" s="46">
        <f>詳細表【予測】!N52</f>
        <v>0</v>
      </c>
      <c r="K53" s="46">
        <f>詳細表【予測】!O52</f>
        <v>0</v>
      </c>
      <c r="L53" s="46">
        <f>詳細表【予測】!AB52</f>
        <v>0</v>
      </c>
      <c r="M53" s="46">
        <f>詳細表【予測】!AF52</f>
        <v>0</v>
      </c>
      <c r="N53" s="46">
        <f>詳細表【予測】!U52</f>
        <v>0</v>
      </c>
      <c r="O53" s="46">
        <f>詳細表【予測】!V52</f>
        <v>0</v>
      </c>
      <c r="P53" s="46">
        <f>詳細表【予測】!W52</f>
        <v>0</v>
      </c>
      <c r="Q53" s="46">
        <f>詳細表【予測】!AC52</f>
        <v>0</v>
      </c>
      <c r="R53" s="46">
        <f>詳細表【予測】!AG52</f>
        <v>0</v>
      </c>
      <c r="S53" s="46">
        <f t="shared" si="0"/>
        <v>0</v>
      </c>
      <c r="T53" s="46">
        <f t="shared" si="1"/>
        <v>0</v>
      </c>
      <c r="U53" s="46">
        <f t="shared" si="2"/>
        <v>0</v>
      </c>
      <c r="V53" s="46">
        <f t="shared" si="3"/>
        <v>0</v>
      </c>
      <c r="W53" s="46">
        <f t="shared" si="4"/>
        <v>0</v>
      </c>
    </row>
    <row r="54" spans="2:23" x14ac:dyDescent="0.15">
      <c r="B54" s="155" t="s">
        <v>77</v>
      </c>
      <c r="C54" s="41" t="s">
        <v>969</v>
      </c>
      <c r="D54" s="46">
        <f>詳細表【予測】!G53</f>
        <v>0</v>
      </c>
      <c r="E54" s="46">
        <f>詳細表【予測】!H53</f>
        <v>0</v>
      </c>
      <c r="F54" s="46">
        <f>詳細表【予測】!I53</f>
        <v>0</v>
      </c>
      <c r="G54" s="46">
        <f>詳細表【予測】!AA53</f>
        <v>0</v>
      </c>
      <c r="H54" s="46">
        <f>詳細表【予測】!AE53</f>
        <v>0</v>
      </c>
      <c r="I54" s="46">
        <f>詳細表【予測】!M53</f>
        <v>0</v>
      </c>
      <c r="J54" s="46">
        <f>詳細表【予測】!N53</f>
        <v>0</v>
      </c>
      <c r="K54" s="46">
        <f>詳細表【予測】!O53</f>
        <v>0</v>
      </c>
      <c r="L54" s="46">
        <f>詳細表【予測】!AB53</f>
        <v>0</v>
      </c>
      <c r="M54" s="46">
        <f>詳細表【予測】!AF53</f>
        <v>0</v>
      </c>
      <c r="N54" s="46">
        <f>詳細表【予測】!U53</f>
        <v>0</v>
      </c>
      <c r="O54" s="46">
        <f>詳細表【予測】!V53</f>
        <v>0</v>
      </c>
      <c r="P54" s="46">
        <f>詳細表【予測】!W53</f>
        <v>0</v>
      </c>
      <c r="Q54" s="46">
        <f>詳細表【予測】!AC53</f>
        <v>0</v>
      </c>
      <c r="R54" s="46">
        <f>詳細表【予測】!AG53</f>
        <v>0</v>
      </c>
      <c r="S54" s="46">
        <f t="shared" si="0"/>
        <v>0</v>
      </c>
      <c r="T54" s="46">
        <f t="shared" si="1"/>
        <v>0</v>
      </c>
      <c r="U54" s="46">
        <f t="shared" si="2"/>
        <v>0</v>
      </c>
      <c r="V54" s="46">
        <f t="shared" si="3"/>
        <v>0</v>
      </c>
      <c r="W54" s="46">
        <f t="shared" si="4"/>
        <v>0</v>
      </c>
    </row>
    <row r="55" spans="2:23" x14ac:dyDescent="0.15">
      <c r="B55" s="155" t="s">
        <v>78</v>
      </c>
      <c r="C55" s="41" t="s">
        <v>970</v>
      </c>
      <c r="D55" s="67">
        <f>詳細表【予測】!G54</f>
        <v>0</v>
      </c>
      <c r="E55" s="67">
        <f>詳細表【予測】!H54</f>
        <v>0</v>
      </c>
      <c r="F55" s="67">
        <f>詳細表【予測】!I54</f>
        <v>0</v>
      </c>
      <c r="G55" s="67">
        <f>詳細表【予測】!AA54</f>
        <v>0</v>
      </c>
      <c r="H55" s="67">
        <f>詳細表【予測】!AE54</f>
        <v>0</v>
      </c>
      <c r="I55" s="67">
        <f>詳細表【予測】!M54</f>
        <v>0</v>
      </c>
      <c r="J55" s="67">
        <f>詳細表【予測】!N54</f>
        <v>0</v>
      </c>
      <c r="K55" s="67">
        <f>詳細表【予測】!O54</f>
        <v>0</v>
      </c>
      <c r="L55" s="67">
        <f>詳細表【予測】!AB54</f>
        <v>0</v>
      </c>
      <c r="M55" s="67">
        <f>詳細表【予測】!AF54</f>
        <v>0</v>
      </c>
      <c r="N55" s="67">
        <f>詳細表【予測】!U54</f>
        <v>0</v>
      </c>
      <c r="O55" s="67">
        <f>詳細表【予測】!V54</f>
        <v>0</v>
      </c>
      <c r="P55" s="67">
        <f>詳細表【予測】!W54</f>
        <v>0</v>
      </c>
      <c r="Q55" s="67">
        <f>詳細表【予測】!AC54</f>
        <v>0</v>
      </c>
      <c r="R55" s="67">
        <f>詳細表【予測】!AG54</f>
        <v>0</v>
      </c>
      <c r="S55" s="67">
        <f t="shared" si="0"/>
        <v>0</v>
      </c>
      <c r="T55" s="67">
        <f t="shared" si="1"/>
        <v>0</v>
      </c>
      <c r="U55" s="67">
        <f t="shared" si="2"/>
        <v>0</v>
      </c>
      <c r="V55" s="67">
        <f t="shared" si="3"/>
        <v>0</v>
      </c>
      <c r="W55" s="67">
        <f t="shared" si="4"/>
        <v>0</v>
      </c>
    </row>
    <row r="56" spans="2:23" x14ac:dyDescent="0.15">
      <c r="B56" s="162" t="s">
        <v>79</v>
      </c>
      <c r="C56" s="116" t="s">
        <v>971</v>
      </c>
      <c r="D56" s="46">
        <f>詳細表【予測】!G55</f>
        <v>0</v>
      </c>
      <c r="E56" s="46">
        <f>詳細表【予測】!H55</f>
        <v>0</v>
      </c>
      <c r="F56" s="46">
        <f>詳細表【予測】!I55</f>
        <v>0</v>
      </c>
      <c r="G56" s="46">
        <f>詳細表【予測】!AA55</f>
        <v>0</v>
      </c>
      <c r="H56" s="46">
        <f>詳細表【予測】!AE55</f>
        <v>0</v>
      </c>
      <c r="I56" s="46">
        <f>詳細表【予測】!M55</f>
        <v>0</v>
      </c>
      <c r="J56" s="46">
        <f>詳細表【予測】!N55</f>
        <v>0</v>
      </c>
      <c r="K56" s="46">
        <f>詳細表【予測】!O55</f>
        <v>0</v>
      </c>
      <c r="L56" s="46">
        <f>詳細表【予測】!AB55</f>
        <v>0</v>
      </c>
      <c r="M56" s="46">
        <f>詳細表【予測】!AF55</f>
        <v>0</v>
      </c>
      <c r="N56" s="46">
        <f>詳細表【予測】!U55</f>
        <v>0</v>
      </c>
      <c r="O56" s="46">
        <f>詳細表【予測】!V55</f>
        <v>0</v>
      </c>
      <c r="P56" s="46">
        <f>詳細表【予測】!W55</f>
        <v>0</v>
      </c>
      <c r="Q56" s="46">
        <f>詳細表【予測】!AC55</f>
        <v>0</v>
      </c>
      <c r="R56" s="46">
        <f>詳細表【予測】!AG55</f>
        <v>0</v>
      </c>
      <c r="S56" s="46">
        <f t="shared" si="0"/>
        <v>0</v>
      </c>
      <c r="T56" s="46">
        <f t="shared" si="1"/>
        <v>0</v>
      </c>
      <c r="U56" s="46">
        <f t="shared" si="2"/>
        <v>0</v>
      </c>
      <c r="V56" s="46">
        <f t="shared" si="3"/>
        <v>0</v>
      </c>
      <c r="W56" s="46">
        <f t="shared" si="4"/>
        <v>0</v>
      </c>
    </row>
    <row r="57" spans="2:23" x14ac:dyDescent="0.15">
      <c r="B57" s="155" t="s">
        <v>80</v>
      </c>
      <c r="C57" s="41" t="s">
        <v>972</v>
      </c>
      <c r="D57" s="46">
        <f>詳細表【予測】!G56</f>
        <v>0</v>
      </c>
      <c r="E57" s="46">
        <f>詳細表【予測】!H56</f>
        <v>0</v>
      </c>
      <c r="F57" s="46">
        <f>詳細表【予測】!I56</f>
        <v>0</v>
      </c>
      <c r="G57" s="46">
        <f>詳細表【予測】!AA56</f>
        <v>0</v>
      </c>
      <c r="H57" s="46">
        <f>詳細表【予測】!AE56</f>
        <v>0</v>
      </c>
      <c r="I57" s="46">
        <f>詳細表【予測】!M56</f>
        <v>0</v>
      </c>
      <c r="J57" s="46">
        <f>詳細表【予測】!N56</f>
        <v>0</v>
      </c>
      <c r="K57" s="46">
        <f>詳細表【予測】!O56</f>
        <v>0</v>
      </c>
      <c r="L57" s="46">
        <f>詳細表【予測】!AB56</f>
        <v>0</v>
      </c>
      <c r="M57" s="46">
        <f>詳細表【予測】!AF56</f>
        <v>0</v>
      </c>
      <c r="N57" s="46">
        <f>詳細表【予測】!U56</f>
        <v>0</v>
      </c>
      <c r="O57" s="46">
        <f>詳細表【予測】!V56</f>
        <v>0</v>
      </c>
      <c r="P57" s="46">
        <f>詳細表【予測】!W56</f>
        <v>0</v>
      </c>
      <c r="Q57" s="46">
        <f>詳細表【予測】!AC56</f>
        <v>0</v>
      </c>
      <c r="R57" s="46">
        <f>詳細表【予測】!AG56</f>
        <v>0</v>
      </c>
      <c r="S57" s="46">
        <f t="shared" si="0"/>
        <v>0</v>
      </c>
      <c r="T57" s="46">
        <f t="shared" si="1"/>
        <v>0</v>
      </c>
      <c r="U57" s="46">
        <f t="shared" si="2"/>
        <v>0</v>
      </c>
      <c r="V57" s="46">
        <f t="shared" si="3"/>
        <v>0</v>
      </c>
      <c r="W57" s="46">
        <f t="shared" si="4"/>
        <v>0</v>
      </c>
    </row>
    <row r="58" spans="2:23" x14ac:dyDescent="0.15">
      <c r="B58" s="155" t="s">
        <v>81</v>
      </c>
      <c r="C58" s="41" t="s">
        <v>973</v>
      </c>
      <c r="D58" s="46">
        <f>詳細表【予測】!G57</f>
        <v>0</v>
      </c>
      <c r="E58" s="46">
        <f>詳細表【予測】!H57</f>
        <v>0</v>
      </c>
      <c r="F58" s="46">
        <f>詳細表【予測】!I57</f>
        <v>0</v>
      </c>
      <c r="G58" s="46">
        <f>詳細表【予測】!AA57</f>
        <v>0</v>
      </c>
      <c r="H58" s="46">
        <f>詳細表【予測】!AE57</f>
        <v>0</v>
      </c>
      <c r="I58" s="46">
        <f>詳細表【予測】!M57</f>
        <v>0</v>
      </c>
      <c r="J58" s="46">
        <f>詳細表【予測】!N57</f>
        <v>0</v>
      </c>
      <c r="K58" s="46">
        <f>詳細表【予測】!O57</f>
        <v>0</v>
      </c>
      <c r="L58" s="46">
        <f>詳細表【予測】!AB57</f>
        <v>0</v>
      </c>
      <c r="M58" s="46">
        <f>詳細表【予測】!AF57</f>
        <v>0</v>
      </c>
      <c r="N58" s="46">
        <f>詳細表【予測】!U57</f>
        <v>0</v>
      </c>
      <c r="O58" s="46">
        <f>詳細表【予測】!V57</f>
        <v>0</v>
      </c>
      <c r="P58" s="46">
        <f>詳細表【予測】!W57</f>
        <v>0</v>
      </c>
      <c r="Q58" s="46">
        <f>詳細表【予測】!AC57</f>
        <v>0</v>
      </c>
      <c r="R58" s="46">
        <f>詳細表【予測】!AG57</f>
        <v>0</v>
      </c>
      <c r="S58" s="46">
        <f t="shared" si="0"/>
        <v>0</v>
      </c>
      <c r="T58" s="46">
        <f t="shared" si="1"/>
        <v>0</v>
      </c>
      <c r="U58" s="46">
        <f t="shared" si="2"/>
        <v>0</v>
      </c>
      <c r="V58" s="46">
        <f t="shared" si="3"/>
        <v>0</v>
      </c>
      <c r="W58" s="46">
        <f t="shared" si="4"/>
        <v>0</v>
      </c>
    </row>
    <row r="59" spans="2:23" x14ac:dyDescent="0.15">
      <c r="B59" s="155" t="s">
        <v>82</v>
      </c>
      <c r="C59" s="41" t="s">
        <v>974</v>
      </c>
      <c r="D59" s="46">
        <f>詳細表【予測】!G58</f>
        <v>0</v>
      </c>
      <c r="E59" s="46">
        <f>詳細表【予測】!H58</f>
        <v>0</v>
      </c>
      <c r="F59" s="46">
        <f>詳細表【予測】!I58</f>
        <v>0</v>
      </c>
      <c r="G59" s="46">
        <f>詳細表【予測】!AA58</f>
        <v>0</v>
      </c>
      <c r="H59" s="46">
        <f>詳細表【予測】!AE58</f>
        <v>0</v>
      </c>
      <c r="I59" s="46">
        <f>詳細表【予測】!M58</f>
        <v>0</v>
      </c>
      <c r="J59" s="46">
        <f>詳細表【予測】!N58</f>
        <v>0</v>
      </c>
      <c r="K59" s="46">
        <f>詳細表【予測】!O58</f>
        <v>0</v>
      </c>
      <c r="L59" s="46">
        <f>詳細表【予測】!AB58</f>
        <v>0</v>
      </c>
      <c r="M59" s="46">
        <f>詳細表【予測】!AF58</f>
        <v>0</v>
      </c>
      <c r="N59" s="46">
        <f>詳細表【予測】!U58</f>
        <v>0</v>
      </c>
      <c r="O59" s="46">
        <f>詳細表【予測】!V58</f>
        <v>0</v>
      </c>
      <c r="P59" s="46">
        <f>詳細表【予測】!W58</f>
        <v>0</v>
      </c>
      <c r="Q59" s="46">
        <f>詳細表【予測】!AC58</f>
        <v>0</v>
      </c>
      <c r="R59" s="46">
        <f>詳細表【予測】!AG58</f>
        <v>0</v>
      </c>
      <c r="S59" s="46">
        <f t="shared" si="0"/>
        <v>0</v>
      </c>
      <c r="T59" s="46">
        <f t="shared" si="1"/>
        <v>0</v>
      </c>
      <c r="U59" s="46">
        <f t="shared" si="2"/>
        <v>0</v>
      </c>
      <c r="V59" s="46">
        <f t="shared" si="3"/>
        <v>0</v>
      </c>
      <c r="W59" s="46">
        <f t="shared" si="4"/>
        <v>0</v>
      </c>
    </row>
    <row r="60" spans="2:23" x14ac:dyDescent="0.15">
      <c r="B60" s="163" t="s">
        <v>83</v>
      </c>
      <c r="C60" s="62" t="s">
        <v>975</v>
      </c>
      <c r="D60" s="67">
        <f>詳細表【予測】!G59</f>
        <v>0</v>
      </c>
      <c r="E60" s="67">
        <f>詳細表【予測】!H59</f>
        <v>0</v>
      </c>
      <c r="F60" s="67">
        <f>詳細表【予測】!I59</f>
        <v>0</v>
      </c>
      <c r="G60" s="67">
        <f>詳細表【予測】!AA59</f>
        <v>0</v>
      </c>
      <c r="H60" s="67">
        <f>詳細表【予測】!AE59</f>
        <v>0</v>
      </c>
      <c r="I60" s="67">
        <f>詳細表【予測】!M59</f>
        <v>0</v>
      </c>
      <c r="J60" s="67">
        <f>詳細表【予測】!N59</f>
        <v>0</v>
      </c>
      <c r="K60" s="67">
        <f>詳細表【予測】!O59</f>
        <v>0</v>
      </c>
      <c r="L60" s="67">
        <f>詳細表【予測】!AB59</f>
        <v>0</v>
      </c>
      <c r="M60" s="67">
        <f>詳細表【予測】!AF59</f>
        <v>0</v>
      </c>
      <c r="N60" s="67">
        <f>詳細表【予測】!U59</f>
        <v>0</v>
      </c>
      <c r="O60" s="67">
        <f>詳細表【予測】!V59</f>
        <v>0</v>
      </c>
      <c r="P60" s="67">
        <f>詳細表【予測】!W59</f>
        <v>0</v>
      </c>
      <c r="Q60" s="67">
        <f>詳細表【予測】!AC59</f>
        <v>0</v>
      </c>
      <c r="R60" s="67">
        <f>詳細表【予測】!AG59</f>
        <v>0</v>
      </c>
      <c r="S60" s="67">
        <f t="shared" si="0"/>
        <v>0</v>
      </c>
      <c r="T60" s="67">
        <f t="shared" si="1"/>
        <v>0</v>
      </c>
      <c r="U60" s="67">
        <f t="shared" si="2"/>
        <v>0</v>
      </c>
      <c r="V60" s="67">
        <f t="shared" si="3"/>
        <v>0</v>
      </c>
      <c r="W60" s="67">
        <f t="shared" si="4"/>
        <v>0</v>
      </c>
    </row>
    <row r="61" spans="2:23" x14ac:dyDescent="0.15">
      <c r="B61" s="155" t="s">
        <v>84</v>
      </c>
      <c r="C61" s="41" t="s">
        <v>976</v>
      </c>
      <c r="D61" s="46">
        <f>詳細表【予測】!G60</f>
        <v>0</v>
      </c>
      <c r="E61" s="46">
        <f>詳細表【予測】!H60</f>
        <v>0</v>
      </c>
      <c r="F61" s="46">
        <f>詳細表【予測】!I60</f>
        <v>0</v>
      </c>
      <c r="G61" s="46">
        <f>詳細表【予測】!AA60</f>
        <v>0</v>
      </c>
      <c r="H61" s="46">
        <f>詳細表【予測】!AE60</f>
        <v>0</v>
      </c>
      <c r="I61" s="46">
        <f>詳細表【予測】!M60</f>
        <v>0</v>
      </c>
      <c r="J61" s="46">
        <f>詳細表【予測】!N60</f>
        <v>0</v>
      </c>
      <c r="K61" s="46">
        <f>詳細表【予測】!O60</f>
        <v>0</v>
      </c>
      <c r="L61" s="46">
        <f>詳細表【予測】!AB60</f>
        <v>0</v>
      </c>
      <c r="M61" s="46">
        <f>詳細表【予測】!AF60</f>
        <v>0</v>
      </c>
      <c r="N61" s="46">
        <f>詳細表【予測】!U60</f>
        <v>0</v>
      </c>
      <c r="O61" s="46">
        <f>詳細表【予測】!V60</f>
        <v>0</v>
      </c>
      <c r="P61" s="46">
        <f>詳細表【予測】!W60</f>
        <v>0</v>
      </c>
      <c r="Q61" s="46">
        <f>詳細表【予測】!AC60</f>
        <v>0</v>
      </c>
      <c r="R61" s="46">
        <f>詳細表【予測】!AG60</f>
        <v>0</v>
      </c>
      <c r="S61" s="46">
        <f t="shared" si="0"/>
        <v>0</v>
      </c>
      <c r="T61" s="46">
        <f t="shared" si="1"/>
        <v>0</v>
      </c>
      <c r="U61" s="46">
        <f t="shared" si="2"/>
        <v>0</v>
      </c>
      <c r="V61" s="46">
        <f t="shared" si="3"/>
        <v>0</v>
      </c>
      <c r="W61" s="46">
        <f t="shared" si="4"/>
        <v>0</v>
      </c>
    </row>
    <row r="62" spans="2:23" x14ac:dyDescent="0.15">
      <c r="B62" s="155" t="s">
        <v>85</v>
      </c>
      <c r="C62" s="41" t="s">
        <v>977</v>
      </c>
      <c r="D62" s="46">
        <f>詳細表【予測】!G61</f>
        <v>0</v>
      </c>
      <c r="E62" s="46">
        <f>詳細表【予測】!H61</f>
        <v>0</v>
      </c>
      <c r="F62" s="46">
        <f>詳細表【予測】!I61</f>
        <v>0</v>
      </c>
      <c r="G62" s="46">
        <f>詳細表【予測】!AA61</f>
        <v>0</v>
      </c>
      <c r="H62" s="46">
        <f>詳細表【予測】!AE61</f>
        <v>0</v>
      </c>
      <c r="I62" s="46">
        <f>詳細表【予測】!M61</f>
        <v>0</v>
      </c>
      <c r="J62" s="46">
        <f>詳細表【予測】!N61</f>
        <v>0</v>
      </c>
      <c r="K62" s="46">
        <f>詳細表【予測】!O61</f>
        <v>0</v>
      </c>
      <c r="L62" s="46">
        <f>詳細表【予測】!AB61</f>
        <v>0</v>
      </c>
      <c r="M62" s="46">
        <f>詳細表【予測】!AF61</f>
        <v>0</v>
      </c>
      <c r="N62" s="46">
        <f>詳細表【予測】!U61</f>
        <v>0</v>
      </c>
      <c r="O62" s="46">
        <f>詳細表【予測】!V61</f>
        <v>0</v>
      </c>
      <c r="P62" s="46">
        <f>詳細表【予測】!W61</f>
        <v>0</v>
      </c>
      <c r="Q62" s="46">
        <f>詳細表【予測】!AC61</f>
        <v>0</v>
      </c>
      <c r="R62" s="46">
        <f>詳細表【予測】!AG61</f>
        <v>0</v>
      </c>
      <c r="S62" s="46">
        <f t="shared" si="0"/>
        <v>0</v>
      </c>
      <c r="T62" s="46">
        <f t="shared" si="1"/>
        <v>0</v>
      </c>
      <c r="U62" s="46">
        <f t="shared" si="2"/>
        <v>0</v>
      </c>
      <c r="V62" s="46">
        <f t="shared" si="3"/>
        <v>0</v>
      </c>
      <c r="W62" s="46">
        <f t="shared" si="4"/>
        <v>0</v>
      </c>
    </row>
    <row r="63" spans="2:23" x14ac:dyDescent="0.15">
      <c r="B63" s="155" t="s">
        <v>86</v>
      </c>
      <c r="C63" s="41" t="s">
        <v>951</v>
      </c>
      <c r="D63" s="46">
        <f>詳細表【予測】!G62</f>
        <v>0</v>
      </c>
      <c r="E63" s="46">
        <f>詳細表【予測】!H62</f>
        <v>0</v>
      </c>
      <c r="F63" s="46">
        <f>詳細表【予測】!I62</f>
        <v>0</v>
      </c>
      <c r="G63" s="46">
        <f>詳細表【予測】!AA62</f>
        <v>0</v>
      </c>
      <c r="H63" s="46">
        <f>詳細表【予測】!AE62</f>
        <v>0</v>
      </c>
      <c r="I63" s="46">
        <f>詳細表【予測】!M62</f>
        <v>0</v>
      </c>
      <c r="J63" s="46">
        <f>詳細表【予測】!N62</f>
        <v>0</v>
      </c>
      <c r="K63" s="46">
        <f>詳細表【予測】!O62</f>
        <v>0</v>
      </c>
      <c r="L63" s="46">
        <f>詳細表【予測】!AB62</f>
        <v>0</v>
      </c>
      <c r="M63" s="46">
        <f>詳細表【予測】!AF62</f>
        <v>0</v>
      </c>
      <c r="N63" s="46">
        <f>詳細表【予測】!U62</f>
        <v>0</v>
      </c>
      <c r="O63" s="46">
        <f>詳細表【予測】!V62</f>
        <v>0</v>
      </c>
      <c r="P63" s="46">
        <f>詳細表【予測】!W62</f>
        <v>0</v>
      </c>
      <c r="Q63" s="46">
        <f>詳細表【予測】!AC62</f>
        <v>0</v>
      </c>
      <c r="R63" s="46">
        <f>詳細表【予測】!AG62</f>
        <v>0</v>
      </c>
      <c r="S63" s="46">
        <f t="shared" si="0"/>
        <v>0</v>
      </c>
      <c r="T63" s="46">
        <f t="shared" si="1"/>
        <v>0</v>
      </c>
      <c r="U63" s="46">
        <f t="shared" si="2"/>
        <v>0</v>
      </c>
      <c r="V63" s="46">
        <f t="shared" si="3"/>
        <v>0</v>
      </c>
      <c r="W63" s="46">
        <f t="shared" si="4"/>
        <v>0</v>
      </c>
    </row>
    <row r="64" spans="2:23" x14ac:dyDescent="0.15">
      <c r="B64" s="155" t="s">
        <v>87</v>
      </c>
      <c r="C64" s="41" t="s">
        <v>978</v>
      </c>
      <c r="D64" s="46">
        <f>詳細表【予測】!G63</f>
        <v>0</v>
      </c>
      <c r="E64" s="46">
        <f>詳細表【予測】!H63</f>
        <v>0</v>
      </c>
      <c r="F64" s="46">
        <f>詳細表【予測】!I63</f>
        <v>0</v>
      </c>
      <c r="G64" s="46">
        <f>詳細表【予測】!AA63</f>
        <v>0</v>
      </c>
      <c r="H64" s="46">
        <f>詳細表【予測】!AE63</f>
        <v>0</v>
      </c>
      <c r="I64" s="46">
        <f>詳細表【予測】!M63</f>
        <v>0</v>
      </c>
      <c r="J64" s="46">
        <f>詳細表【予測】!N63</f>
        <v>0</v>
      </c>
      <c r="K64" s="46">
        <f>詳細表【予測】!O63</f>
        <v>0</v>
      </c>
      <c r="L64" s="46">
        <f>詳細表【予測】!AB63</f>
        <v>0</v>
      </c>
      <c r="M64" s="46">
        <f>詳細表【予測】!AF63</f>
        <v>0</v>
      </c>
      <c r="N64" s="46">
        <f>詳細表【予測】!U63</f>
        <v>0</v>
      </c>
      <c r="O64" s="46">
        <f>詳細表【予測】!V63</f>
        <v>0</v>
      </c>
      <c r="P64" s="46">
        <f>詳細表【予測】!W63</f>
        <v>0</v>
      </c>
      <c r="Q64" s="46">
        <f>詳細表【予測】!AC63</f>
        <v>0</v>
      </c>
      <c r="R64" s="46">
        <f>詳細表【予測】!AG63</f>
        <v>0</v>
      </c>
      <c r="S64" s="46">
        <f t="shared" si="0"/>
        <v>0</v>
      </c>
      <c r="T64" s="46">
        <f t="shared" si="1"/>
        <v>0</v>
      </c>
      <c r="U64" s="46">
        <f t="shared" si="2"/>
        <v>0</v>
      </c>
      <c r="V64" s="46">
        <f t="shared" si="3"/>
        <v>0</v>
      </c>
      <c r="W64" s="46">
        <f t="shared" si="4"/>
        <v>0</v>
      </c>
    </row>
    <row r="65" spans="2:23" x14ac:dyDescent="0.15">
      <c r="B65" s="155" t="s">
        <v>88</v>
      </c>
      <c r="C65" s="41" t="s">
        <v>979</v>
      </c>
      <c r="D65" s="67">
        <f>詳細表【予測】!G64</f>
        <v>0</v>
      </c>
      <c r="E65" s="67">
        <f>詳細表【予測】!H64</f>
        <v>0</v>
      </c>
      <c r="F65" s="67">
        <f>詳細表【予測】!I64</f>
        <v>0</v>
      </c>
      <c r="G65" s="67">
        <f>詳細表【予測】!AA64</f>
        <v>0</v>
      </c>
      <c r="H65" s="67">
        <f>詳細表【予測】!AE64</f>
        <v>0</v>
      </c>
      <c r="I65" s="67">
        <f>詳細表【予測】!M64</f>
        <v>0</v>
      </c>
      <c r="J65" s="67">
        <f>詳細表【予測】!N64</f>
        <v>0</v>
      </c>
      <c r="K65" s="67">
        <f>詳細表【予測】!O64</f>
        <v>0</v>
      </c>
      <c r="L65" s="67">
        <f>詳細表【予測】!AB64</f>
        <v>0</v>
      </c>
      <c r="M65" s="67">
        <f>詳細表【予測】!AF64</f>
        <v>0</v>
      </c>
      <c r="N65" s="67">
        <f>詳細表【予測】!U64</f>
        <v>0</v>
      </c>
      <c r="O65" s="67">
        <f>詳細表【予測】!V64</f>
        <v>0</v>
      </c>
      <c r="P65" s="67">
        <f>詳細表【予測】!W64</f>
        <v>0</v>
      </c>
      <c r="Q65" s="67">
        <f>詳細表【予測】!AC64</f>
        <v>0</v>
      </c>
      <c r="R65" s="67">
        <f>詳細表【予測】!AG64</f>
        <v>0</v>
      </c>
      <c r="S65" s="67">
        <f t="shared" si="0"/>
        <v>0</v>
      </c>
      <c r="T65" s="67">
        <f t="shared" si="1"/>
        <v>0</v>
      </c>
      <c r="U65" s="67">
        <f t="shared" si="2"/>
        <v>0</v>
      </c>
      <c r="V65" s="67">
        <f t="shared" si="3"/>
        <v>0</v>
      </c>
      <c r="W65" s="67">
        <f t="shared" si="4"/>
        <v>0</v>
      </c>
    </row>
    <row r="66" spans="2:23" x14ac:dyDescent="0.15">
      <c r="B66" s="162" t="s">
        <v>89</v>
      </c>
      <c r="C66" s="116" t="s">
        <v>980</v>
      </c>
      <c r="D66" s="46">
        <f>詳細表【予測】!G65</f>
        <v>0</v>
      </c>
      <c r="E66" s="46">
        <f>詳細表【予測】!H65</f>
        <v>0</v>
      </c>
      <c r="F66" s="46">
        <f>詳細表【予測】!I65</f>
        <v>0</v>
      </c>
      <c r="G66" s="46">
        <f>詳細表【予測】!AA65</f>
        <v>0</v>
      </c>
      <c r="H66" s="46">
        <f>詳細表【予測】!AE65</f>
        <v>0</v>
      </c>
      <c r="I66" s="46">
        <f>詳細表【予測】!M65</f>
        <v>0</v>
      </c>
      <c r="J66" s="46">
        <f>詳細表【予測】!N65</f>
        <v>0</v>
      </c>
      <c r="K66" s="46">
        <f>詳細表【予測】!O65</f>
        <v>0</v>
      </c>
      <c r="L66" s="46">
        <f>詳細表【予測】!AB65</f>
        <v>0</v>
      </c>
      <c r="M66" s="46">
        <f>詳細表【予測】!AF65</f>
        <v>0</v>
      </c>
      <c r="N66" s="46">
        <f>詳細表【予測】!U65</f>
        <v>0</v>
      </c>
      <c r="O66" s="46">
        <f>詳細表【予測】!V65</f>
        <v>0</v>
      </c>
      <c r="P66" s="46">
        <f>詳細表【予測】!W65</f>
        <v>0</v>
      </c>
      <c r="Q66" s="46">
        <f>詳細表【予測】!AC65</f>
        <v>0</v>
      </c>
      <c r="R66" s="46">
        <f>詳細表【予測】!AG65</f>
        <v>0</v>
      </c>
      <c r="S66" s="46">
        <f t="shared" si="0"/>
        <v>0</v>
      </c>
      <c r="T66" s="46">
        <f t="shared" si="1"/>
        <v>0</v>
      </c>
      <c r="U66" s="46">
        <f t="shared" si="2"/>
        <v>0</v>
      </c>
      <c r="V66" s="46">
        <f t="shared" si="3"/>
        <v>0</v>
      </c>
      <c r="W66" s="46">
        <f t="shared" si="4"/>
        <v>0</v>
      </c>
    </row>
    <row r="67" spans="2:23" x14ac:dyDescent="0.15">
      <c r="B67" s="155" t="s">
        <v>90</v>
      </c>
      <c r="C67" s="41" t="s">
        <v>209</v>
      </c>
      <c r="D67" s="46">
        <f>詳細表【予測】!G66</f>
        <v>0</v>
      </c>
      <c r="E67" s="46">
        <f>詳細表【予測】!H66</f>
        <v>0</v>
      </c>
      <c r="F67" s="46">
        <f>詳細表【予測】!I66</f>
        <v>0</v>
      </c>
      <c r="G67" s="46">
        <f>詳細表【予測】!AA66</f>
        <v>0</v>
      </c>
      <c r="H67" s="46">
        <f>詳細表【予測】!AE66</f>
        <v>0</v>
      </c>
      <c r="I67" s="46">
        <f>詳細表【予測】!M66</f>
        <v>0</v>
      </c>
      <c r="J67" s="46">
        <f>詳細表【予測】!N66</f>
        <v>0</v>
      </c>
      <c r="K67" s="46">
        <f>詳細表【予測】!O66</f>
        <v>0</v>
      </c>
      <c r="L67" s="46">
        <f>詳細表【予測】!AB66</f>
        <v>0</v>
      </c>
      <c r="M67" s="46">
        <f>詳細表【予測】!AF66</f>
        <v>0</v>
      </c>
      <c r="N67" s="46">
        <f>詳細表【予測】!U66</f>
        <v>0</v>
      </c>
      <c r="O67" s="46">
        <f>詳細表【予測】!V66</f>
        <v>0</v>
      </c>
      <c r="P67" s="46">
        <f>詳細表【予測】!W66</f>
        <v>0</v>
      </c>
      <c r="Q67" s="46">
        <f>詳細表【予測】!AC66</f>
        <v>0</v>
      </c>
      <c r="R67" s="46">
        <f>詳細表【予測】!AG66</f>
        <v>0</v>
      </c>
      <c r="S67" s="46">
        <f t="shared" si="0"/>
        <v>0</v>
      </c>
      <c r="T67" s="46">
        <f t="shared" si="1"/>
        <v>0</v>
      </c>
      <c r="U67" s="46">
        <f t="shared" si="2"/>
        <v>0</v>
      </c>
      <c r="V67" s="46">
        <f t="shared" si="3"/>
        <v>0</v>
      </c>
      <c r="W67" s="46">
        <f t="shared" si="4"/>
        <v>0</v>
      </c>
    </row>
    <row r="68" spans="2:23" x14ac:dyDescent="0.15">
      <c r="B68" s="155" t="s">
        <v>91</v>
      </c>
      <c r="C68" s="41" t="s">
        <v>173</v>
      </c>
      <c r="D68" s="46">
        <f>詳細表【予測】!G67</f>
        <v>0</v>
      </c>
      <c r="E68" s="46">
        <f>詳細表【予測】!H67</f>
        <v>0</v>
      </c>
      <c r="F68" s="46">
        <f>詳細表【予測】!I67</f>
        <v>0</v>
      </c>
      <c r="G68" s="46">
        <f>詳細表【予測】!AA67</f>
        <v>0</v>
      </c>
      <c r="H68" s="46">
        <f>詳細表【予測】!AE67</f>
        <v>0</v>
      </c>
      <c r="I68" s="46">
        <f>詳細表【予測】!M67</f>
        <v>0</v>
      </c>
      <c r="J68" s="46">
        <f>詳細表【予測】!N67</f>
        <v>0</v>
      </c>
      <c r="K68" s="46">
        <f>詳細表【予測】!O67</f>
        <v>0</v>
      </c>
      <c r="L68" s="46">
        <f>詳細表【予測】!AB67</f>
        <v>0</v>
      </c>
      <c r="M68" s="46">
        <f>詳細表【予測】!AF67</f>
        <v>0</v>
      </c>
      <c r="N68" s="46">
        <f>詳細表【予測】!U67</f>
        <v>0</v>
      </c>
      <c r="O68" s="46">
        <f>詳細表【予測】!V67</f>
        <v>0</v>
      </c>
      <c r="P68" s="46">
        <f>詳細表【予測】!W67</f>
        <v>0</v>
      </c>
      <c r="Q68" s="46">
        <f>詳細表【予測】!AC67</f>
        <v>0</v>
      </c>
      <c r="R68" s="46">
        <f>詳細表【予測】!AG67</f>
        <v>0</v>
      </c>
      <c r="S68" s="46">
        <f t="shared" si="0"/>
        <v>0</v>
      </c>
      <c r="T68" s="46">
        <f t="shared" si="1"/>
        <v>0</v>
      </c>
      <c r="U68" s="46">
        <f t="shared" si="2"/>
        <v>0</v>
      </c>
      <c r="V68" s="46">
        <f t="shared" si="3"/>
        <v>0</v>
      </c>
      <c r="W68" s="46">
        <f t="shared" si="4"/>
        <v>0</v>
      </c>
    </row>
    <row r="69" spans="2:23" x14ac:dyDescent="0.15">
      <c r="B69" s="155" t="s">
        <v>92</v>
      </c>
      <c r="C69" s="41" t="s">
        <v>174</v>
      </c>
      <c r="D69" s="46">
        <f>詳細表【予測】!G68</f>
        <v>0</v>
      </c>
      <c r="E69" s="46">
        <f>詳細表【予測】!H68</f>
        <v>0</v>
      </c>
      <c r="F69" s="46">
        <f>詳細表【予測】!I68</f>
        <v>0</v>
      </c>
      <c r="G69" s="46">
        <f>詳細表【予測】!AA68</f>
        <v>0</v>
      </c>
      <c r="H69" s="46">
        <f>詳細表【予測】!AE68</f>
        <v>0</v>
      </c>
      <c r="I69" s="46">
        <f>詳細表【予測】!M68</f>
        <v>0</v>
      </c>
      <c r="J69" s="46">
        <f>詳細表【予測】!N68</f>
        <v>0</v>
      </c>
      <c r="K69" s="46">
        <f>詳細表【予測】!O68</f>
        <v>0</v>
      </c>
      <c r="L69" s="46">
        <f>詳細表【予測】!AB68</f>
        <v>0</v>
      </c>
      <c r="M69" s="46">
        <f>詳細表【予測】!AF68</f>
        <v>0</v>
      </c>
      <c r="N69" s="46">
        <f>詳細表【予測】!U68</f>
        <v>0</v>
      </c>
      <c r="O69" s="46">
        <f>詳細表【予測】!V68</f>
        <v>0</v>
      </c>
      <c r="P69" s="46">
        <f>詳細表【予測】!W68</f>
        <v>0</v>
      </c>
      <c r="Q69" s="46">
        <f>詳細表【予測】!AC68</f>
        <v>0</v>
      </c>
      <c r="R69" s="46">
        <f>詳細表【予測】!AG68</f>
        <v>0</v>
      </c>
      <c r="S69" s="46">
        <f t="shared" si="0"/>
        <v>0</v>
      </c>
      <c r="T69" s="46">
        <f t="shared" si="1"/>
        <v>0</v>
      </c>
      <c r="U69" s="46">
        <f t="shared" si="2"/>
        <v>0</v>
      </c>
      <c r="V69" s="46">
        <f t="shared" si="3"/>
        <v>0</v>
      </c>
      <c r="W69" s="46">
        <f t="shared" si="4"/>
        <v>0</v>
      </c>
    </row>
    <row r="70" spans="2:23" x14ac:dyDescent="0.15">
      <c r="B70" s="163" t="s">
        <v>93</v>
      </c>
      <c r="C70" s="62" t="s">
        <v>175</v>
      </c>
      <c r="D70" s="67">
        <f>詳細表【予測】!G69</f>
        <v>0</v>
      </c>
      <c r="E70" s="67">
        <f>詳細表【予測】!H69</f>
        <v>0</v>
      </c>
      <c r="F70" s="67">
        <f>詳細表【予測】!I69</f>
        <v>0</v>
      </c>
      <c r="G70" s="67">
        <f>詳細表【予測】!AA69</f>
        <v>0</v>
      </c>
      <c r="H70" s="67">
        <f>詳細表【予測】!AE69</f>
        <v>0</v>
      </c>
      <c r="I70" s="67">
        <f>詳細表【予測】!M69</f>
        <v>0</v>
      </c>
      <c r="J70" s="67">
        <f>詳細表【予測】!N69</f>
        <v>0</v>
      </c>
      <c r="K70" s="67">
        <f>詳細表【予測】!O69</f>
        <v>0</v>
      </c>
      <c r="L70" s="67">
        <f>詳細表【予測】!AB69</f>
        <v>0</v>
      </c>
      <c r="M70" s="67">
        <f>詳細表【予測】!AF69</f>
        <v>0</v>
      </c>
      <c r="N70" s="67">
        <f>詳細表【予測】!U69</f>
        <v>0</v>
      </c>
      <c r="O70" s="67">
        <f>詳細表【予測】!V69</f>
        <v>0</v>
      </c>
      <c r="P70" s="67">
        <f>詳細表【予測】!W69</f>
        <v>0</v>
      </c>
      <c r="Q70" s="67">
        <f>詳細表【予測】!AC69</f>
        <v>0</v>
      </c>
      <c r="R70" s="67">
        <f>詳細表【予測】!AG69</f>
        <v>0</v>
      </c>
      <c r="S70" s="67">
        <f t="shared" si="0"/>
        <v>0</v>
      </c>
      <c r="T70" s="67">
        <f t="shared" si="1"/>
        <v>0</v>
      </c>
      <c r="U70" s="67">
        <f t="shared" si="2"/>
        <v>0</v>
      </c>
      <c r="V70" s="67">
        <f t="shared" si="3"/>
        <v>0</v>
      </c>
      <c r="W70" s="67">
        <f t="shared" si="4"/>
        <v>0</v>
      </c>
    </row>
    <row r="71" spans="2:23" x14ac:dyDescent="0.15">
      <c r="B71" s="155" t="s">
        <v>94</v>
      </c>
      <c r="C71" s="41" t="s">
        <v>981</v>
      </c>
      <c r="D71" s="46">
        <f>詳細表【予測】!G70</f>
        <v>0</v>
      </c>
      <c r="E71" s="46">
        <f>詳細表【予測】!H70</f>
        <v>0</v>
      </c>
      <c r="F71" s="46">
        <f>詳細表【予測】!I70</f>
        <v>0</v>
      </c>
      <c r="G71" s="46">
        <f>詳細表【予測】!AA70</f>
        <v>0</v>
      </c>
      <c r="H71" s="46">
        <f>詳細表【予測】!AE70</f>
        <v>0</v>
      </c>
      <c r="I71" s="46">
        <f>詳細表【予測】!M70</f>
        <v>0</v>
      </c>
      <c r="J71" s="46">
        <f>詳細表【予測】!N70</f>
        <v>0</v>
      </c>
      <c r="K71" s="46">
        <f>詳細表【予測】!O70</f>
        <v>0</v>
      </c>
      <c r="L71" s="46">
        <f>詳細表【予測】!AB70</f>
        <v>0</v>
      </c>
      <c r="M71" s="46">
        <f>詳細表【予測】!AF70</f>
        <v>0</v>
      </c>
      <c r="N71" s="46">
        <f>詳細表【予測】!U70</f>
        <v>0</v>
      </c>
      <c r="O71" s="46">
        <f>詳細表【予測】!V70</f>
        <v>0</v>
      </c>
      <c r="P71" s="46">
        <f>詳細表【予測】!W70</f>
        <v>0</v>
      </c>
      <c r="Q71" s="46">
        <f>詳細表【予測】!AC70</f>
        <v>0</v>
      </c>
      <c r="R71" s="46">
        <f>詳細表【予測】!AG70</f>
        <v>0</v>
      </c>
      <c r="S71" s="46">
        <f t="shared" si="0"/>
        <v>0</v>
      </c>
      <c r="T71" s="46">
        <f t="shared" si="1"/>
        <v>0</v>
      </c>
      <c r="U71" s="46">
        <f t="shared" si="2"/>
        <v>0</v>
      </c>
      <c r="V71" s="46">
        <f t="shared" si="3"/>
        <v>0</v>
      </c>
      <c r="W71" s="46">
        <f t="shared" si="4"/>
        <v>0</v>
      </c>
    </row>
    <row r="72" spans="2:23" x14ac:dyDescent="0.15">
      <c r="B72" s="155" t="s">
        <v>95</v>
      </c>
      <c r="C72" s="41" t="s">
        <v>210</v>
      </c>
      <c r="D72" s="46">
        <f>詳細表【予測】!G71</f>
        <v>0</v>
      </c>
      <c r="E72" s="46">
        <f>詳細表【予測】!H71</f>
        <v>0</v>
      </c>
      <c r="F72" s="46">
        <f>詳細表【予測】!I71</f>
        <v>0</v>
      </c>
      <c r="G72" s="46">
        <f>詳細表【予測】!AA71</f>
        <v>0</v>
      </c>
      <c r="H72" s="46">
        <f>詳細表【予測】!AE71</f>
        <v>0</v>
      </c>
      <c r="I72" s="46">
        <f>詳細表【予測】!M71</f>
        <v>0</v>
      </c>
      <c r="J72" s="46">
        <f>詳細表【予測】!N71</f>
        <v>0</v>
      </c>
      <c r="K72" s="46">
        <f>詳細表【予測】!O71</f>
        <v>0</v>
      </c>
      <c r="L72" s="46">
        <f>詳細表【予測】!AB71</f>
        <v>0</v>
      </c>
      <c r="M72" s="46">
        <f>詳細表【予測】!AF71</f>
        <v>0</v>
      </c>
      <c r="N72" s="46">
        <f>詳細表【予測】!U71</f>
        <v>0</v>
      </c>
      <c r="O72" s="46">
        <f>詳細表【予測】!V71</f>
        <v>0</v>
      </c>
      <c r="P72" s="46">
        <f>詳細表【予測】!W71</f>
        <v>0</v>
      </c>
      <c r="Q72" s="46">
        <f>詳細表【予測】!AC71</f>
        <v>0</v>
      </c>
      <c r="R72" s="46">
        <f>詳細表【予測】!AG71</f>
        <v>0</v>
      </c>
      <c r="S72" s="46">
        <f t="shared" si="0"/>
        <v>0</v>
      </c>
      <c r="T72" s="46">
        <f t="shared" si="1"/>
        <v>0</v>
      </c>
      <c r="U72" s="46">
        <f t="shared" si="2"/>
        <v>0</v>
      </c>
      <c r="V72" s="46">
        <f t="shared" si="3"/>
        <v>0</v>
      </c>
      <c r="W72" s="46">
        <f t="shared" si="4"/>
        <v>0</v>
      </c>
    </row>
    <row r="73" spans="2:23" x14ac:dyDescent="0.15">
      <c r="B73" s="155" t="s">
        <v>96</v>
      </c>
      <c r="C73" s="41" t="s">
        <v>176</v>
      </c>
      <c r="D73" s="46">
        <f>詳細表【予測】!G72</f>
        <v>0</v>
      </c>
      <c r="E73" s="46">
        <f>詳細表【予測】!H72</f>
        <v>0</v>
      </c>
      <c r="F73" s="46">
        <f>詳細表【予測】!I72</f>
        <v>0</v>
      </c>
      <c r="G73" s="46">
        <f>詳細表【予測】!AA72</f>
        <v>0</v>
      </c>
      <c r="H73" s="46">
        <f>詳細表【予測】!AE72</f>
        <v>0</v>
      </c>
      <c r="I73" s="46">
        <f>詳細表【予測】!M72</f>
        <v>0</v>
      </c>
      <c r="J73" s="46">
        <f>詳細表【予測】!N72</f>
        <v>0</v>
      </c>
      <c r="K73" s="46">
        <f>詳細表【予測】!O72</f>
        <v>0</v>
      </c>
      <c r="L73" s="46">
        <f>詳細表【予測】!AB72</f>
        <v>0</v>
      </c>
      <c r="M73" s="46">
        <f>詳細表【予測】!AF72</f>
        <v>0</v>
      </c>
      <c r="N73" s="46">
        <f>詳細表【予測】!U72</f>
        <v>0</v>
      </c>
      <c r="O73" s="46">
        <f>詳細表【予測】!V72</f>
        <v>0</v>
      </c>
      <c r="P73" s="46">
        <f>詳細表【予測】!W72</f>
        <v>0</v>
      </c>
      <c r="Q73" s="46">
        <f>詳細表【予測】!AC72</f>
        <v>0</v>
      </c>
      <c r="R73" s="46">
        <f>詳細表【予測】!AG72</f>
        <v>0</v>
      </c>
      <c r="S73" s="46">
        <f t="shared" si="0"/>
        <v>0</v>
      </c>
      <c r="T73" s="46">
        <f t="shared" si="1"/>
        <v>0</v>
      </c>
      <c r="U73" s="46">
        <f t="shared" si="2"/>
        <v>0</v>
      </c>
      <c r="V73" s="46">
        <f t="shared" si="3"/>
        <v>0</v>
      </c>
      <c r="W73" s="46">
        <f t="shared" si="4"/>
        <v>0</v>
      </c>
    </row>
    <row r="74" spans="2:23" x14ac:dyDescent="0.15">
      <c r="B74" s="155" t="s">
        <v>97</v>
      </c>
      <c r="C74" s="41" t="s">
        <v>982</v>
      </c>
      <c r="D74" s="46">
        <f>詳細表【予測】!G73</f>
        <v>0</v>
      </c>
      <c r="E74" s="46">
        <f>詳細表【予測】!H73</f>
        <v>0</v>
      </c>
      <c r="F74" s="46">
        <f>詳細表【予測】!I73</f>
        <v>0</v>
      </c>
      <c r="G74" s="46">
        <f>詳細表【予測】!AA73</f>
        <v>0</v>
      </c>
      <c r="H74" s="46">
        <f>詳細表【予測】!AE73</f>
        <v>0</v>
      </c>
      <c r="I74" s="46">
        <f>詳細表【予測】!M73</f>
        <v>0</v>
      </c>
      <c r="J74" s="46">
        <f>詳細表【予測】!N73</f>
        <v>0</v>
      </c>
      <c r="K74" s="46">
        <f>詳細表【予測】!O73</f>
        <v>0</v>
      </c>
      <c r="L74" s="46">
        <f>詳細表【予測】!AB73</f>
        <v>0</v>
      </c>
      <c r="M74" s="46">
        <f>詳細表【予測】!AF73</f>
        <v>0</v>
      </c>
      <c r="N74" s="46">
        <f>詳細表【予測】!U73</f>
        <v>0</v>
      </c>
      <c r="O74" s="46">
        <f>詳細表【予測】!V73</f>
        <v>0</v>
      </c>
      <c r="P74" s="46">
        <f>詳細表【予測】!W73</f>
        <v>0</v>
      </c>
      <c r="Q74" s="46">
        <f>詳細表【予測】!AC73</f>
        <v>0</v>
      </c>
      <c r="R74" s="46">
        <f>詳細表【予測】!AG73</f>
        <v>0</v>
      </c>
      <c r="S74" s="46">
        <f t="shared" si="0"/>
        <v>0</v>
      </c>
      <c r="T74" s="46">
        <f t="shared" si="1"/>
        <v>0</v>
      </c>
      <c r="U74" s="46">
        <f t="shared" si="2"/>
        <v>0</v>
      </c>
      <c r="V74" s="46">
        <f t="shared" si="3"/>
        <v>0</v>
      </c>
      <c r="W74" s="46">
        <f t="shared" si="4"/>
        <v>0</v>
      </c>
    </row>
    <row r="75" spans="2:23" x14ac:dyDescent="0.15">
      <c r="B75" s="155" t="s">
        <v>98</v>
      </c>
      <c r="C75" s="41" t="s">
        <v>983</v>
      </c>
      <c r="D75" s="67">
        <f>詳細表【予測】!G74</f>
        <v>0</v>
      </c>
      <c r="E75" s="67">
        <f>詳細表【予測】!H74</f>
        <v>0</v>
      </c>
      <c r="F75" s="67">
        <f>詳細表【予測】!I74</f>
        <v>0</v>
      </c>
      <c r="G75" s="67">
        <f>詳細表【予測】!AA74</f>
        <v>0</v>
      </c>
      <c r="H75" s="67">
        <f>詳細表【予測】!AE74</f>
        <v>0</v>
      </c>
      <c r="I75" s="67">
        <f>詳細表【予測】!M74</f>
        <v>0</v>
      </c>
      <c r="J75" s="67">
        <f>詳細表【予測】!N74</f>
        <v>0</v>
      </c>
      <c r="K75" s="67">
        <f>詳細表【予測】!O74</f>
        <v>0</v>
      </c>
      <c r="L75" s="67">
        <f>詳細表【予測】!AB74</f>
        <v>0</v>
      </c>
      <c r="M75" s="67">
        <f>詳細表【予測】!AF74</f>
        <v>0</v>
      </c>
      <c r="N75" s="67">
        <f>詳細表【予測】!U74</f>
        <v>0</v>
      </c>
      <c r="O75" s="67">
        <f>詳細表【予測】!V74</f>
        <v>0</v>
      </c>
      <c r="P75" s="67">
        <f>詳細表【予測】!W74</f>
        <v>0</v>
      </c>
      <c r="Q75" s="67">
        <f>詳細表【予測】!AC74</f>
        <v>0</v>
      </c>
      <c r="R75" s="67">
        <f>詳細表【予測】!AG74</f>
        <v>0</v>
      </c>
      <c r="S75" s="67">
        <f t="shared" si="0"/>
        <v>0</v>
      </c>
      <c r="T75" s="67">
        <f t="shared" si="1"/>
        <v>0</v>
      </c>
      <c r="U75" s="67">
        <f t="shared" si="2"/>
        <v>0</v>
      </c>
      <c r="V75" s="67">
        <f t="shared" si="3"/>
        <v>0</v>
      </c>
      <c r="W75" s="67">
        <f t="shared" si="4"/>
        <v>0</v>
      </c>
    </row>
    <row r="76" spans="2:23" x14ac:dyDescent="0.15">
      <c r="B76" s="162" t="s">
        <v>99</v>
      </c>
      <c r="C76" s="116" t="s">
        <v>177</v>
      </c>
      <c r="D76" s="46">
        <f>詳細表【予測】!G75</f>
        <v>0</v>
      </c>
      <c r="E76" s="46">
        <f>詳細表【予測】!H75</f>
        <v>0</v>
      </c>
      <c r="F76" s="46">
        <f>詳細表【予測】!I75</f>
        <v>0</v>
      </c>
      <c r="G76" s="46">
        <f>詳細表【予測】!AA75</f>
        <v>0</v>
      </c>
      <c r="H76" s="46">
        <f>詳細表【予測】!AE75</f>
        <v>0</v>
      </c>
      <c r="I76" s="46">
        <f>詳細表【予測】!M75</f>
        <v>0</v>
      </c>
      <c r="J76" s="46">
        <f>詳細表【予測】!N75</f>
        <v>0</v>
      </c>
      <c r="K76" s="46">
        <f>詳細表【予測】!O75</f>
        <v>0</v>
      </c>
      <c r="L76" s="46">
        <f>詳細表【予測】!AB75</f>
        <v>0</v>
      </c>
      <c r="M76" s="46">
        <f>詳細表【予測】!AF75</f>
        <v>0</v>
      </c>
      <c r="N76" s="46">
        <f>詳細表【予測】!U75</f>
        <v>0</v>
      </c>
      <c r="O76" s="46">
        <f>詳細表【予測】!V75</f>
        <v>0</v>
      </c>
      <c r="P76" s="46">
        <f>詳細表【予測】!W75</f>
        <v>0</v>
      </c>
      <c r="Q76" s="46">
        <f>詳細表【予測】!AC75</f>
        <v>0</v>
      </c>
      <c r="R76" s="46">
        <f>詳細表【予測】!AG75</f>
        <v>0</v>
      </c>
      <c r="S76" s="46">
        <f t="shared" ref="S76:S117" si="5">D76+I76+N76</f>
        <v>0</v>
      </c>
      <c r="T76" s="46">
        <f t="shared" ref="T76:T117" si="6">E76+J76+O76</f>
        <v>0</v>
      </c>
      <c r="U76" s="46">
        <f t="shared" ref="U76:U117" si="7">F76+K76+P76</f>
        <v>0</v>
      </c>
      <c r="V76" s="46">
        <f t="shared" ref="V76:V117" si="8">G76+L76+Q76</f>
        <v>0</v>
      </c>
      <c r="W76" s="46">
        <f t="shared" ref="W76:W117" si="9">H76+M76+R76</f>
        <v>0</v>
      </c>
    </row>
    <row r="77" spans="2:23" x14ac:dyDescent="0.15">
      <c r="B77" s="155" t="s">
        <v>100</v>
      </c>
      <c r="C77" s="41" t="s">
        <v>178</v>
      </c>
      <c r="D77" s="46">
        <f>詳細表【予測】!G76</f>
        <v>0</v>
      </c>
      <c r="E77" s="46">
        <f>詳細表【予測】!H76</f>
        <v>0</v>
      </c>
      <c r="F77" s="46">
        <f>詳細表【予測】!I76</f>
        <v>0</v>
      </c>
      <c r="G77" s="46">
        <f>詳細表【予測】!AA76</f>
        <v>0</v>
      </c>
      <c r="H77" s="46">
        <f>詳細表【予測】!AE76</f>
        <v>0</v>
      </c>
      <c r="I77" s="46">
        <f>詳細表【予測】!M76</f>
        <v>0</v>
      </c>
      <c r="J77" s="46">
        <f>詳細表【予測】!N76</f>
        <v>0</v>
      </c>
      <c r="K77" s="46">
        <f>詳細表【予測】!O76</f>
        <v>0</v>
      </c>
      <c r="L77" s="46">
        <f>詳細表【予測】!AB76</f>
        <v>0</v>
      </c>
      <c r="M77" s="46">
        <f>詳細表【予測】!AF76</f>
        <v>0</v>
      </c>
      <c r="N77" s="46">
        <f>詳細表【予測】!U76</f>
        <v>0</v>
      </c>
      <c r="O77" s="46">
        <f>詳細表【予測】!V76</f>
        <v>0</v>
      </c>
      <c r="P77" s="46">
        <f>詳細表【予測】!W76</f>
        <v>0</v>
      </c>
      <c r="Q77" s="46">
        <f>詳細表【予測】!AC76</f>
        <v>0</v>
      </c>
      <c r="R77" s="46">
        <f>詳細表【予測】!AG76</f>
        <v>0</v>
      </c>
      <c r="S77" s="46">
        <f t="shared" si="5"/>
        <v>0</v>
      </c>
      <c r="T77" s="46">
        <f t="shared" si="6"/>
        <v>0</v>
      </c>
      <c r="U77" s="46">
        <f t="shared" si="7"/>
        <v>0</v>
      </c>
      <c r="V77" s="46">
        <f t="shared" si="8"/>
        <v>0</v>
      </c>
      <c r="W77" s="46">
        <f t="shared" si="9"/>
        <v>0</v>
      </c>
    </row>
    <row r="78" spans="2:23" x14ac:dyDescent="0.15">
      <c r="B78" s="155" t="s">
        <v>101</v>
      </c>
      <c r="C78" s="41" t="s">
        <v>179</v>
      </c>
      <c r="D78" s="46">
        <f>詳細表【予測】!G77</f>
        <v>0</v>
      </c>
      <c r="E78" s="46">
        <f>詳細表【予測】!H77</f>
        <v>0</v>
      </c>
      <c r="F78" s="46">
        <f>詳細表【予測】!I77</f>
        <v>0</v>
      </c>
      <c r="G78" s="46">
        <f>詳細表【予測】!AA77</f>
        <v>0</v>
      </c>
      <c r="H78" s="46">
        <f>詳細表【予測】!AE77</f>
        <v>0</v>
      </c>
      <c r="I78" s="46">
        <f>詳細表【予測】!M77</f>
        <v>0</v>
      </c>
      <c r="J78" s="46">
        <f>詳細表【予測】!N77</f>
        <v>0</v>
      </c>
      <c r="K78" s="46">
        <f>詳細表【予測】!O77</f>
        <v>0</v>
      </c>
      <c r="L78" s="46">
        <f>詳細表【予測】!AB77</f>
        <v>0</v>
      </c>
      <c r="M78" s="46">
        <f>詳細表【予測】!AF77</f>
        <v>0</v>
      </c>
      <c r="N78" s="46">
        <f>詳細表【予測】!U77</f>
        <v>0</v>
      </c>
      <c r="O78" s="46">
        <f>詳細表【予測】!V77</f>
        <v>0</v>
      </c>
      <c r="P78" s="46">
        <f>詳細表【予測】!W77</f>
        <v>0</v>
      </c>
      <c r="Q78" s="46">
        <f>詳細表【予測】!AC77</f>
        <v>0</v>
      </c>
      <c r="R78" s="46">
        <f>詳細表【予測】!AG77</f>
        <v>0</v>
      </c>
      <c r="S78" s="46">
        <f t="shared" si="5"/>
        <v>0</v>
      </c>
      <c r="T78" s="46">
        <f t="shared" si="6"/>
        <v>0</v>
      </c>
      <c r="U78" s="46">
        <f t="shared" si="7"/>
        <v>0</v>
      </c>
      <c r="V78" s="46">
        <f t="shared" si="8"/>
        <v>0</v>
      </c>
      <c r="W78" s="46">
        <f t="shared" si="9"/>
        <v>0</v>
      </c>
    </row>
    <row r="79" spans="2:23" x14ac:dyDescent="0.15">
      <c r="B79" s="155" t="s">
        <v>102</v>
      </c>
      <c r="C79" s="41" t="s">
        <v>180</v>
      </c>
      <c r="D79" s="46">
        <f>詳細表【予測】!G78</f>
        <v>0</v>
      </c>
      <c r="E79" s="46">
        <f>詳細表【予測】!H78</f>
        <v>0</v>
      </c>
      <c r="F79" s="46">
        <f>詳細表【予測】!I78</f>
        <v>0</v>
      </c>
      <c r="G79" s="46">
        <f>詳細表【予測】!AA78</f>
        <v>0</v>
      </c>
      <c r="H79" s="46">
        <f>詳細表【予測】!AE78</f>
        <v>0</v>
      </c>
      <c r="I79" s="46">
        <f>詳細表【予測】!M78</f>
        <v>0</v>
      </c>
      <c r="J79" s="46">
        <f>詳細表【予測】!N78</f>
        <v>0</v>
      </c>
      <c r="K79" s="46">
        <f>詳細表【予測】!O78</f>
        <v>0</v>
      </c>
      <c r="L79" s="46">
        <f>詳細表【予測】!AB78</f>
        <v>0</v>
      </c>
      <c r="M79" s="46">
        <f>詳細表【予測】!AF78</f>
        <v>0</v>
      </c>
      <c r="N79" s="46">
        <f>詳細表【予測】!U78</f>
        <v>0</v>
      </c>
      <c r="O79" s="46">
        <f>詳細表【予測】!V78</f>
        <v>0</v>
      </c>
      <c r="P79" s="46">
        <f>詳細表【予測】!W78</f>
        <v>0</v>
      </c>
      <c r="Q79" s="46">
        <f>詳細表【予測】!AC78</f>
        <v>0</v>
      </c>
      <c r="R79" s="46">
        <f>詳細表【予測】!AG78</f>
        <v>0</v>
      </c>
      <c r="S79" s="46">
        <f t="shared" si="5"/>
        <v>0</v>
      </c>
      <c r="T79" s="46">
        <f t="shared" si="6"/>
        <v>0</v>
      </c>
      <c r="U79" s="46">
        <f t="shared" si="7"/>
        <v>0</v>
      </c>
      <c r="V79" s="46">
        <f t="shared" si="8"/>
        <v>0</v>
      </c>
      <c r="W79" s="46">
        <f t="shared" si="9"/>
        <v>0</v>
      </c>
    </row>
    <row r="80" spans="2:23" x14ac:dyDescent="0.15">
      <c r="B80" s="163" t="s">
        <v>103</v>
      </c>
      <c r="C80" s="62" t="s">
        <v>181</v>
      </c>
      <c r="D80" s="67">
        <f>詳細表【予測】!G79</f>
        <v>0</v>
      </c>
      <c r="E80" s="67">
        <f>詳細表【予測】!H79</f>
        <v>0</v>
      </c>
      <c r="F80" s="67">
        <f>詳細表【予測】!I79</f>
        <v>0</v>
      </c>
      <c r="G80" s="67">
        <f>詳細表【予測】!AA79</f>
        <v>0</v>
      </c>
      <c r="H80" s="67">
        <f>詳細表【予測】!AE79</f>
        <v>0</v>
      </c>
      <c r="I80" s="67">
        <f>詳細表【予測】!M79</f>
        <v>0</v>
      </c>
      <c r="J80" s="67">
        <f>詳細表【予測】!N79</f>
        <v>0</v>
      </c>
      <c r="K80" s="67">
        <f>詳細表【予測】!O79</f>
        <v>0</v>
      </c>
      <c r="L80" s="67">
        <f>詳細表【予測】!AB79</f>
        <v>0</v>
      </c>
      <c r="M80" s="67">
        <f>詳細表【予測】!AF79</f>
        <v>0</v>
      </c>
      <c r="N80" s="67">
        <f>詳細表【予測】!U79</f>
        <v>0</v>
      </c>
      <c r="O80" s="67">
        <f>詳細表【予測】!V79</f>
        <v>0</v>
      </c>
      <c r="P80" s="67">
        <f>詳細表【予測】!W79</f>
        <v>0</v>
      </c>
      <c r="Q80" s="67">
        <f>詳細表【予測】!AC79</f>
        <v>0</v>
      </c>
      <c r="R80" s="67">
        <f>詳細表【予測】!AG79</f>
        <v>0</v>
      </c>
      <c r="S80" s="67">
        <f t="shared" si="5"/>
        <v>0</v>
      </c>
      <c r="T80" s="67">
        <f t="shared" si="6"/>
        <v>0</v>
      </c>
      <c r="U80" s="67">
        <f t="shared" si="7"/>
        <v>0</v>
      </c>
      <c r="V80" s="67">
        <f t="shared" si="8"/>
        <v>0</v>
      </c>
      <c r="W80" s="67">
        <f t="shared" si="9"/>
        <v>0</v>
      </c>
    </row>
    <row r="81" spans="2:23" x14ac:dyDescent="0.15">
      <c r="B81" s="155" t="s">
        <v>104</v>
      </c>
      <c r="C81" s="41" t="s">
        <v>182</v>
      </c>
      <c r="D81" s="46">
        <f>詳細表【予測】!G80</f>
        <v>0</v>
      </c>
      <c r="E81" s="46">
        <f>詳細表【予測】!H80</f>
        <v>0</v>
      </c>
      <c r="F81" s="46">
        <f>詳細表【予測】!I80</f>
        <v>0</v>
      </c>
      <c r="G81" s="46">
        <f>詳細表【予測】!AA80</f>
        <v>0</v>
      </c>
      <c r="H81" s="46">
        <f>詳細表【予測】!AE80</f>
        <v>0</v>
      </c>
      <c r="I81" s="46">
        <f>詳細表【予測】!M80</f>
        <v>0</v>
      </c>
      <c r="J81" s="46">
        <f>詳細表【予測】!N80</f>
        <v>0</v>
      </c>
      <c r="K81" s="46">
        <f>詳細表【予測】!O80</f>
        <v>0</v>
      </c>
      <c r="L81" s="46">
        <f>詳細表【予測】!AB80</f>
        <v>0</v>
      </c>
      <c r="M81" s="46">
        <f>詳細表【予測】!AF80</f>
        <v>0</v>
      </c>
      <c r="N81" s="46">
        <f>詳細表【予測】!U80</f>
        <v>0</v>
      </c>
      <c r="O81" s="46">
        <f>詳細表【予測】!V80</f>
        <v>0</v>
      </c>
      <c r="P81" s="46">
        <f>詳細表【予測】!W80</f>
        <v>0</v>
      </c>
      <c r="Q81" s="46">
        <f>詳細表【予測】!AC80</f>
        <v>0</v>
      </c>
      <c r="R81" s="46">
        <f>詳細表【予測】!AG80</f>
        <v>0</v>
      </c>
      <c r="S81" s="46">
        <f t="shared" si="5"/>
        <v>0</v>
      </c>
      <c r="T81" s="46">
        <f t="shared" si="6"/>
        <v>0</v>
      </c>
      <c r="U81" s="46">
        <f t="shared" si="7"/>
        <v>0</v>
      </c>
      <c r="V81" s="46">
        <f t="shared" si="8"/>
        <v>0</v>
      </c>
      <c r="W81" s="46">
        <f t="shared" si="9"/>
        <v>0</v>
      </c>
    </row>
    <row r="82" spans="2:23" x14ac:dyDescent="0.15">
      <c r="B82" s="155" t="s">
        <v>105</v>
      </c>
      <c r="C82" s="41" t="s">
        <v>183</v>
      </c>
      <c r="D82" s="46">
        <f>詳細表【予測】!G81</f>
        <v>0</v>
      </c>
      <c r="E82" s="46">
        <f>詳細表【予測】!H81</f>
        <v>0</v>
      </c>
      <c r="F82" s="46">
        <f>詳細表【予測】!I81</f>
        <v>0</v>
      </c>
      <c r="G82" s="46">
        <f>詳細表【予測】!AA81</f>
        <v>0</v>
      </c>
      <c r="H82" s="46">
        <f>詳細表【予測】!AE81</f>
        <v>0</v>
      </c>
      <c r="I82" s="46">
        <f>詳細表【予測】!M81</f>
        <v>0</v>
      </c>
      <c r="J82" s="46">
        <f>詳細表【予測】!N81</f>
        <v>0</v>
      </c>
      <c r="K82" s="46">
        <f>詳細表【予測】!O81</f>
        <v>0</v>
      </c>
      <c r="L82" s="46">
        <f>詳細表【予測】!AB81</f>
        <v>0</v>
      </c>
      <c r="M82" s="46">
        <f>詳細表【予測】!AF81</f>
        <v>0</v>
      </c>
      <c r="N82" s="46">
        <f>詳細表【予測】!U81</f>
        <v>0</v>
      </c>
      <c r="O82" s="46">
        <f>詳細表【予測】!V81</f>
        <v>0</v>
      </c>
      <c r="P82" s="46">
        <f>詳細表【予測】!W81</f>
        <v>0</v>
      </c>
      <c r="Q82" s="46">
        <f>詳細表【予測】!AC81</f>
        <v>0</v>
      </c>
      <c r="R82" s="46">
        <f>詳細表【予測】!AG81</f>
        <v>0</v>
      </c>
      <c r="S82" s="46">
        <f t="shared" si="5"/>
        <v>0</v>
      </c>
      <c r="T82" s="46">
        <f t="shared" si="6"/>
        <v>0</v>
      </c>
      <c r="U82" s="46">
        <f t="shared" si="7"/>
        <v>0</v>
      </c>
      <c r="V82" s="46">
        <f t="shared" si="8"/>
        <v>0</v>
      </c>
      <c r="W82" s="46">
        <f t="shared" si="9"/>
        <v>0</v>
      </c>
    </row>
    <row r="83" spans="2:23" x14ac:dyDescent="0.15">
      <c r="B83" s="155" t="s">
        <v>106</v>
      </c>
      <c r="C83" s="41" t="s">
        <v>211</v>
      </c>
      <c r="D83" s="46">
        <f>詳細表【予測】!G82</f>
        <v>0</v>
      </c>
      <c r="E83" s="46">
        <f>詳細表【予測】!H82</f>
        <v>0</v>
      </c>
      <c r="F83" s="46">
        <f>詳細表【予測】!I82</f>
        <v>0</v>
      </c>
      <c r="G83" s="46">
        <f>詳細表【予測】!AA82</f>
        <v>0</v>
      </c>
      <c r="H83" s="46">
        <f>詳細表【予測】!AE82</f>
        <v>0</v>
      </c>
      <c r="I83" s="46">
        <f>詳細表【予測】!M82</f>
        <v>0</v>
      </c>
      <c r="J83" s="46">
        <f>詳細表【予測】!N82</f>
        <v>0</v>
      </c>
      <c r="K83" s="46">
        <f>詳細表【予測】!O82</f>
        <v>0</v>
      </c>
      <c r="L83" s="46">
        <f>詳細表【予測】!AB82</f>
        <v>0</v>
      </c>
      <c r="M83" s="46">
        <f>詳細表【予測】!AF82</f>
        <v>0</v>
      </c>
      <c r="N83" s="46">
        <f>詳細表【予測】!U82</f>
        <v>0</v>
      </c>
      <c r="O83" s="46">
        <f>詳細表【予測】!V82</f>
        <v>0</v>
      </c>
      <c r="P83" s="46">
        <f>詳細表【予測】!W82</f>
        <v>0</v>
      </c>
      <c r="Q83" s="46">
        <f>詳細表【予測】!AC82</f>
        <v>0</v>
      </c>
      <c r="R83" s="46">
        <f>詳細表【予測】!AG82</f>
        <v>0</v>
      </c>
      <c r="S83" s="46">
        <f t="shared" si="5"/>
        <v>0</v>
      </c>
      <c r="T83" s="46">
        <f t="shared" si="6"/>
        <v>0</v>
      </c>
      <c r="U83" s="46">
        <f t="shared" si="7"/>
        <v>0</v>
      </c>
      <c r="V83" s="46">
        <f t="shared" si="8"/>
        <v>0</v>
      </c>
      <c r="W83" s="46">
        <f t="shared" si="9"/>
        <v>0</v>
      </c>
    </row>
    <row r="84" spans="2:23" x14ac:dyDescent="0.15">
      <c r="B84" s="155" t="s">
        <v>107</v>
      </c>
      <c r="C84" s="41" t="s">
        <v>984</v>
      </c>
      <c r="D84" s="46">
        <f>詳細表【予測】!G83</f>
        <v>0</v>
      </c>
      <c r="E84" s="46">
        <f>詳細表【予測】!H83</f>
        <v>0</v>
      </c>
      <c r="F84" s="46">
        <f>詳細表【予測】!I83</f>
        <v>0</v>
      </c>
      <c r="G84" s="46">
        <f>詳細表【予測】!AA83</f>
        <v>0</v>
      </c>
      <c r="H84" s="46">
        <f>詳細表【予測】!AE83</f>
        <v>0</v>
      </c>
      <c r="I84" s="46">
        <f>詳細表【予測】!M83</f>
        <v>0</v>
      </c>
      <c r="J84" s="46">
        <f>詳細表【予測】!N83</f>
        <v>0</v>
      </c>
      <c r="K84" s="46">
        <f>詳細表【予測】!O83</f>
        <v>0</v>
      </c>
      <c r="L84" s="46">
        <f>詳細表【予測】!AB83</f>
        <v>0</v>
      </c>
      <c r="M84" s="46">
        <f>詳細表【予測】!AF83</f>
        <v>0</v>
      </c>
      <c r="N84" s="46">
        <f>詳細表【予測】!U83</f>
        <v>0</v>
      </c>
      <c r="O84" s="46">
        <f>詳細表【予測】!V83</f>
        <v>0</v>
      </c>
      <c r="P84" s="46">
        <f>詳細表【予測】!W83</f>
        <v>0</v>
      </c>
      <c r="Q84" s="46">
        <f>詳細表【予測】!AC83</f>
        <v>0</v>
      </c>
      <c r="R84" s="46">
        <f>詳細表【予測】!AG83</f>
        <v>0</v>
      </c>
      <c r="S84" s="46">
        <f t="shared" si="5"/>
        <v>0</v>
      </c>
      <c r="T84" s="46">
        <f t="shared" si="6"/>
        <v>0</v>
      </c>
      <c r="U84" s="46">
        <f t="shared" si="7"/>
        <v>0</v>
      </c>
      <c r="V84" s="46">
        <f t="shared" si="8"/>
        <v>0</v>
      </c>
      <c r="W84" s="46">
        <f t="shared" si="9"/>
        <v>0</v>
      </c>
    </row>
    <row r="85" spans="2:23" x14ac:dyDescent="0.15">
      <c r="B85" s="155" t="s">
        <v>108</v>
      </c>
      <c r="C85" s="41" t="s">
        <v>184</v>
      </c>
      <c r="D85" s="67">
        <f>詳細表【予測】!G84</f>
        <v>0</v>
      </c>
      <c r="E85" s="67">
        <f>詳細表【予測】!H84</f>
        <v>0</v>
      </c>
      <c r="F85" s="67">
        <f>詳細表【予測】!I84</f>
        <v>0</v>
      </c>
      <c r="G85" s="67">
        <f>詳細表【予測】!AA84</f>
        <v>0</v>
      </c>
      <c r="H85" s="67">
        <f>詳細表【予測】!AE84</f>
        <v>0</v>
      </c>
      <c r="I85" s="67">
        <f>詳細表【予測】!M84</f>
        <v>0</v>
      </c>
      <c r="J85" s="67">
        <f>詳細表【予測】!N84</f>
        <v>0</v>
      </c>
      <c r="K85" s="67">
        <f>詳細表【予測】!O84</f>
        <v>0</v>
      </c>
      <c r="L85" s="67">
        <f>詳細表【予測】!AB84</f>
        <v>0</v>
      </c>
      <c r="M85" s="67">
        <f>詳細表【予測】!AF84</f>
        <v>0</v>
      </c>
      <c r="N85" s="67">
        <f>詳細表【予測】!U84</f>
        <v>0</v>
      </c>
      <c r="O85" s="67">
        <f>詳細表【予測】!V84</f>
        <v>0</v>
      </c>
      <c r="P85" s="67">
        <f>詳細表【予測】!W84</f>
        <v>0</v>
      </c>
      <c r="Q85" s="67">
        <f>詳細表【予測】!AC84</f>
        <v>0</v>
      </c>
      <c r="R85" s="67">
        <f>詳細表【予測】!AG84</f>
        <v>0</v>
      </c>
      <c r="S85" s="67">
        <f t="shared" si="5"/>
        <v>0</v>
      </c>
      <c r="T85" s="67">
        <f t="shared" si="6"/>
        <v>0</v>
      </c>
      <c r="U85" s="67">
        <f t="shared" si="7"/>
        <v>0</v>
      </c>
      <c r="V85" s="67">
        <f t="shared" si="8"/>
        <v>0</v>
      </c>
      <c r="W85" s="67">
        <f t="shared" si="9"/>
        <v>0</v>
      </c>
    </row>
    <row r="86" spans="2:23" x14ac:dyDescent="0.15">
      <c r="B86" s="162" t="s">
        <v>109</v>
      </c>
      <c r="C86" s="116" t="s">
        <v>985</v>
      </c>
      <c r="D86" s="46">
        <f>詳細表【予測】!G85</f>
        <v>0</v>
      </c>
      <c r="E86" s="46">
        <f>詳細表【予測】!H85</f>
        <v>0</v>
      </c>
      <c r="F86" s="46">
        <f>詳細表【予測】!I85</f>
        <v>0</v>
      </c>
      <c r="G86" s="46">
        <f>詳細表【予測】!AA85</f>
        <v>0</v>
      </c>
      <c r="H86" s="46">
        <f>詳細表【予測】!AE85</f>
        <v>0</v>
      </c>
      <c r="I86" s="46">
        <f>詳細表【予測】!M85</f>
        <v>0</v>
      </c>
      <c r="J86" s="46">
        <f>詳細表【予測】!N85</f>
        <v>0</v>
      </c>
      <c r="K86" s="46">
        <f>詳細表【予測】!O85</f>
        <v>0</v>
      </c>
      <c r="L86" s="46">
        <f>詳細表【予測】!AB85</f>
        <v>0</v>
      </c>
      <c r="M86" s="46">
        <f>詳細表【予測】!AF85</f>
        <v>0</v>
      </c>
      <c r="N86" s="46">
        <f>詳細表【予測】!U85</f>
        <v>0</v>
      </c>
      <c r="O86" s="46">
        <f>詳細表【予測】!V85</f>
        <v>0</v>
      </c>
      <c r="P86" s="46">
        <f>詳細表【予測】!W85</f>
        <v>0</v>
      </c>
      <c r="Q86" s="46">
        <f>詳細表【予測】!AC85</f>
        <v>0</v>
      </c>
      <c r="R86" s="46">
        <f>詳細表【予測】!AG85</f>
        <v>0</v>
      </c>
      <c r="S86" s="46">
        <f t="shared" si="5"/>
        <v>0</v>
      </c>
      <c r="T86" s="46">
        <f t="shared" si="6"/>
        <v>0</v>
      </c>
      <c r="U86" s="46">
        <f t="shared" si="7"/>
        <v>0</v>
      </c>
      <c r="V86" s="46">
        <f t="shared" si="8"/>
        <v>0</v>
      </c>
      <c r="W86" s="46">
        <f t="shared" si="9"/>
        <v>0</v>
      </c>
    </row>
    <row r="87" spans="2:23" x14ac:dyDescent="0.15">
      <c r="B87" s="155" t="s">
        <v>110</v>
      </c>
      <c r="C87" s="41" t="s">
        <v>212</v>
      </c>
      <c r="D87" s="46">
        <f>詳細表【予測】!G86</f>
        <v>0</v>
      </c>
      <c r="E87" s="46">
        <f>詳細表【予測】!H86</f>
        <v>0</v>
      </c>
      <c r="F87" s="46">
        <f>詳細表【予測】!I86</f>
        <v>0</v>
      </c>
      <c r="G87" s="46">
        <f>詳細表【予測】!AA86</f>
        <v>0</v>
      </c>
      <c r="H87" s="46">
        <f>詳細表【予測】!AE86</f>
        <v>0</v>
      </c>
      <c r="I87" s="46">
        <f>詳細表【予測】!M86</f>
        <v>0</v>
      </c>
      <c r="J87" s="46">
        <f>詳細表【予測】!N86</f>
        <v>0</v>
      </c>
      <c r="K87" s="46">
        <f>詳細表【予測】!O86</f>
        <v>0</v>
      </c>
      <c r="L87" s="46">
        <f>詳細表【予測】!AB86</f>
        <v>0</v>
      </c>
      <c r="M87" s="46">
        <f>詳細表【予測】!AF86</f>
        <v>0</v>
      </c>
      <c r="N87" s="46">
        <f>詳細表【予測】!U86</f>
        <v>0</v>
      </c>
      <c r="O87" s="46">
        <f>詳細表【予測】!V86</f>
        <v>0</v>
      </c>
      <c r="P87" s="46">
        <f>詳細表【予測】!W86</f>
        <v>0</v>
      </c>
      <c r="Q87" s="46">
        <f>詳細表【予測】!AC86</f>
        <v>0</v>
      </c>
      <c r="R87" s="46">
        <f>詳細表【予測】!AG86</f>
        <v>0</v>
      </c>
      <c r="S87" s="46">
        <f t="shared" si="5"/>
        <v>0</v>
      </c>
      <c r="T87" s="46">
        <f t="shared" si="6"/>
        <v>0</v>
      </c>
      <c r="U87" s="46">
        <f t="shared" si="7"/>
        <v>0</v>
      </c>
      <c r="V87" s="46">
        <f t="shared" si="8"/>
        <v>0</v>
      </c>
      <c r="W87" s="46">
        <f t="shared" si="9"/>
        <v>0</v>
      </c>
    </row>
    <row r="88" spans="2:23" x14ac:dyDescent="0.15">
      <c r="B88" s="155" t="s">
        <v>111</v>
      </c>
      <c r="C88" s="41" t="s">
        <v>186</v>
      </c>
      <c r="D88" s="46">
        <f>詳細表【予測】!G87</f>
        <v>0</v>
      </c>
      <c r="E88" s="46">
        <f>詳細表【予測】!H87</f>
        <v>0</v>
      </c>
      <c r="F88" s="46">
        <f>詳細表【予測】!I87</f>
        <v>0</v>
      </c>
      <c r="G88" s="46">
        <f>詳細表【予測】!AA87</f>
        <v>0</v>
      </c>
      <c r="H88" s="46">
        <f>詳細表【予測】!AE87</f>
        <v>0</v>
      </c>
      <c r="I88" s="46">
        <f>詳細表【予測】!M87</f>
        <v>0</v>
      </c>
      <c r="J88" s="46">
        <f>詳細表【予測】!N87</f>
        <v>0</v>
      </c>
      <c r="K88" s="46">
        <f>詳細表【予測】!O87</f>
        <v>0</v>
      </c>
      <c r="L88" s="46">
        <f>詳細表【予測】!AB87</f>
        <v>0</v>
      </c>
      <c r="M88" s="46">
        <f>詳細表【予測】!AF87</f>
        <v>0</v>
      </c>
      <c r="N88" s="46">
        <f>詳細表【予測】!U87</f>
        <v>0</v>
      </c>
      <c r="O88" s="46">
        <f>詳細表【予測】!V87</f>
        <v>0</v>
      </c>
      <c r="P88" s="46">
        <f>詳細表【予測】!W87</f>
        <v>0</v>
      </c>
      <c r="Q88" s="46">
        <f>詳細表【予測】!AC87</f>
        <v>0</v>
      </c>
      <c r="R88" s="46">
        <f>詳細表【予測】!AG87</f>
        <v>0</v>
      </c>
      <c r="S88" s="46">
        <f t="shared" si="5"/>
        <v>0</v>
      </c>
      <c r="T88" s="46">
        <f t="shared" si="6"/>
        <v>0</v>
      </c>
      <c r="U88" s="46">
        <f t="shared" si="7"/>
        <v>0</v>
      </c>
      <c r="V88" s="46">
        <f t="shared" si="8"/>
        <v>0</v>
      </c>
      <c r="W88" s="46">
        <f t="shared" si="9"/>
        <v>0</v>
      </c>
    </row>
    <row r="89" spans="2:23" x14ac:dyDescent="0.15">
      <c r="B89" s="155" t="s">
        <v>112</v>
      </c>
      <c r="C89" s="41" t="s">
        <v>187</v>
      </c>
      <c r="D89" s="46">
        <f>詳細表【予測】!G88</f>
        <v>0</v>
      </c>
      <c r="E89" s="46">
        <f>詳細表【予測】!H88</f>
        <v>0</v>
      </c>
      <c r="F89" s="46">
        <f>詳細表【予測】!I88</f>
        <v>0</v>
      </c>
      <c r="G89" s="46">
        <f>詳細表【予測】!AA88</f>
        <v>0</v>
      </c>
      <c r="H89" s="46">
        <f>詳細表【予測】!AE88</f>
        <v>0</v>
      </c>
      <c r="I89" s="46">
        <f>詳細表【予測】!M88</f>
        <v>0</v>
      </c>
      <c r="J89" s="46">
        <f>詳細表【予測】!N88</f>
        <v>0</v>
      </c>
      <c r="K89" s="46">
        <f>詳細表【予測】!O88</f>
        <v>0</v>
      </c>
      <c r="L89" s="46">
        <f>詳細表【予測】!AB88</f>
        <v>0</v>
      </c>
      <c r="M89" s="46">
        <f>詳細表【予測】!AF88</f>
        <v>0</v>
      </c>
      <c r="N89" s="46">
        <f>詳細表【予測】!U88</f>
        <v>0</v>
      </c>
      <c r="O89" s="46">
        <f>詳細表【予測】!V88</f>
        <v>0</v>
      </c>
      <c r="P89" s="46">
        <f>詳細表【予測】!W88</f>
        <v>0</v>
      </c>
      <c r="Q89" s="46">
        <f>詳細表【予測】!AC88</f>
        <v>0</v>
      </c>
      <c r="R89" s="46">
        <f>詳細表【予測】!AG88</f>
        <v>0</v>
      </c>
      <c r="S89" s="46">
        <f t="shared" si="5"/>
        <v>0</v>
      </c>
      <c r="T89" s="46">
        <f t="shared" si="6"/>
        <v>0</v>
      </c>
      <c r="U89" s="46">
        <f t="shared" si="7"/>
        <v>0</v>
      </c>
      <c r="V89" s="46">
        <f t="shared" si="8"/>
        <v>0</v>
      </c>
      <c r="W89" s="46">
        <f t="shared" si="9"/>
        <v>0</v>
      </c>
    </row>
    <row r="90" spans="2:23" x14ac:dyDescent="0.15">
      <c r="B90" s="163" t="s">
        <v>113</v>
      </c>
      <c r="C90" s="62" t="s">
        <v>986</v>
      </c>
      <c r="D90" s="67">
        <f>詳細表【予測】!G89</f>
        <v>0</v>
      </c>
      <c r="E90" s="67">
        <f>詳細表【予測】!H89</f>
        <v>0</v>
      </c>
      <c r="F90" s="67">
        <f>詳細表【予測】!I89</f>
        <v>0</v>
      </c>
      <c r="G90" s="67">
        <f>詳細表【予測】!AA89</f>
        <v>0</v>
      </c>
      <c r="H90" s="67">
        <f>詳細表【予測】!AE89</f>
        <v>0</v>
      </c>
      <c r="I90" s="67">
        <f>詳細表【予測】!M89</f>
        <v>0</v>
      </c>
      <c r="J90" s="67">
        <f>詳細表【予測】!N89</f>
        <v>0</v>
      </c>
      <c r="K90" s="67">
        <f>詳細表【予測】!O89</f>
        <v>0</v>
      </c>
      <c r="L90" s="67">
        <f>詳細表【予測】!AB89</f>
        <v>0</v>
      </c>
      <c r="M90" s="67">
        <f>詳細表【予測】!AF89</f>
        <v>0</v>
      </c>
      <c r="N90" s="67">
        <f>詳細表【予測】!U89</f>
        <v>0</v>
      </c>
      <c r="O90" s="67">
        <f>詳細表【予測】!V89</f>
        <v>0</v>
      </c>
      <c r="P90" s="67">
        <f>詳細表【予測】!W89</f>
        <v>0</v>
      </c>
      <c r="Q90" s="67">
        <f>詳細表【予測】!AC89</f>
        <v>0</v>
      </c>
      <c r="R90" s="67">
        <f>詳細表【予測】!AG89</f>
        <v>0</v>
      </c>
      <c r="S90" s="67">
        <f t="shared" si="5"/>
        <v>0</v>
      </c>
      <c r="T90" s="67">
        <f t="shared" si="6"/>
        <v>0</v>
      </c>
      <c r="U90" s="67">
        <f t="shared" si="7"/>
        <v>0</v>
      </c>
      <c r="V90" s="67">
        <f t="shared" si="8"/>
        <v>0</v>
      </c>
      <c r="W90" s="67">
        <f t="shared" si="9"/>
        <v>0</v>
      </c>
    </row>
    <row r="91" spans="2:23" x14ac:dyDescent="0.15">
      <c r="B91" s="155" t="s">
        <v>114</v>
      </c>
      <c r="C91" s="41" t="s">
        <v>189</v>
      </c>
      <c r="D91" s="46">
        <f>詳細表【予測】!G90</f>
        <v>0</v>
      </c>
      <c r="E91" s="46">
        <f>詳細表【予測】!H90</f>
        <v>0</v>
      </c>
      <c r="F91" s="46">
        <f>詳細表【予測】!I90</f>
        <v>0</v>
      </c>
      <c r="G91" s="46">
        <f>詳細表【予測】!AA90</f>
        <v>0</v>
      </c>
      <c r="H91" s="46">
        <f>詳細表【予測】!AE90</f>
        <v>0</v>
      </c>
      <c r="I91" s="46">
        <f>詳細表【予測】!M90</f>
        <v>0</v>
      </c>
      <c r="J91" s="46">
        <f>詳細表【予測】!N90</f>
        <v>0</v>
      </c>
      <c r="K91" s="46">
        <f>詳細表【予測】!O90</f>
        <v>0</v>
      </c>
      <c r="L91" s="46">
        <f>詳細表【予測】!AB90</f>
        <v>0</v>
      </c>
      <c r="M91" s="46">
        <f>詳細表【予測】!AF90</f>
        <v>0</v>
      </c>
      <c r="N91" s="46">
        <f>詳細表【予測】!U90</f>
        <v>0</v>
      </c>
      <c r="O91" s="46">
        <f>詳細表【予測】!V90</f>
        <v>0</v>
      </c>
      <c r="P91" s="46">
        <f>詳細表【予測】!W90</f>
        <v>0</v>
      </c>
      <c r="Q91" s="46">
        <f>詳細表【予測】!AC90</f>
        <v>0</v>
      </c>
      <c r="R91" s="46">
        <f>詳細表【予測】!AG90</f>
        <v>0</v>
      </c>
      <c r="S91" s="46">
        <f t="shared" si="5"/>
        <v>0</v>
      </c>
      <c r="T91" s="46">
        <f t="shared" si="6"/>
        <v>0</v>
      </c>
      <c r="U91" s="46">
        <f t="shared" si="7"/>
        <v>0</v>
      </c>
      <c r="V91" s="46">
        <f t="shared" si="8"/>
        <v>0</v>
      </c>
      <c r="W91" s="46">
        <f t="shared" si="9"/>
        <v>0</v>
      </c>
    </row>
    <row r="92" spans="2:23" x14ac:dyDescent="0.15">
      <c r="B92" s="155" t="s">
        <v>115</v>
      </c>
      <c r="C92" s="41" t="s">
        <v>987</v>
      </c>
      <c r="D92" s="46">
        <f>詳細表【予測】!G91</f>
        <v>0</v>
      </c>
      <c r="E92" s="46">
        <f>詳細表【予測】!H91</f>
        <v>0</v>
      </c>
      <c r="F92" s="46">
        <f>詳細表【予測】!I91</f>
        <v>0</v>
      </c>
      <c r="G92" s="46">
        <f>詳細表【予測】!AA91</f>
        <v>0</v>
      </c>
      <c r="H92" s="46">
        <f>詳細表【予測】!AE91</f>
        <v>0</v>
      </c>
      <c r="I92" s="46">
        <f>詳細表【予測】!M91</f>
        <v>0</v>
      </c>
      <c r="J92" s="46">
        <f>詳細表【予測】!N91</f>
        <v>0</v>
      </c>
      <c r="K92" s="46">
        <f>詳細表【予測】!O91</f>
        <v>0</v>
      </c>
      <c r="L92" s="46">
        <f>詳細表【予測】!AB91</f>
        <v>0</v>
      </c>
      <c r="M92" s="46">
        <f>詳細表【予測】!AF91</f>
        <v>0</v>
      </c>
      <c r="N92" s="46">
        <f>詳細表【予測】!U91</f>
        <v>0</v>
      </c>
      <c r="O92" s="46">
        <f>詳細表【予測】!V91</f>
        <v>0</v>
      </c>
      <c r="P92" s="46">
        <f>詳細表【予測】!W91</f>
        <v>0</v>
      </c>
      <c r="Q92" s="46">
        <f>詳細表【予測】!AC91</f>
        <v>0</v>
      </c>
      <c r="R92" s="46">
        <f>詳細表【予測】!AG91</f>
        <v>0</v>
      </c>
      <c r="S92" s="46">
        <f t="shared" si="5"/>
        <v>0</v>
      </c>
      <c r="T92" s="46">
        <f t="shared" si="6"/>
        <v>0</v>
      </c>
      <c r="U92" s="46">
        <f t="shared" si="7"/>
        <v>0</v>
      </c>
      <c r="V92" s="46">
        <f t="shared" si="8"/>
        <v>0</v>
      </c>
      <c r="W92" s="46">
        <f t="shared" si="9"/>
        <v>0</v>
      </c>
    </row>
    <row r="93" spans="2:23" x14ac:dyDescent="0.15">
      <c r="B93" s="155" t="s">
        <v>116</v>
      </c>
      <c r="C93" s="41" t="s">
        <v>988</v>
      </c>
      <c r="D93" s="46">
        <f>詳細表【予測】!G92</f>
        <v>0</v>
      </c>
      <c r="E93" s="46">
        <f>詳細表【予測】!H92</f>
        <v>0</v>
      </c>
      <c r="F93" s="46">
        <f>詳細表【予測】!I92</f>
        <v>0</v>
      </c>
      <c r="G93" s="46">
        <f>詳細表【予測】!AA92</f>
        <v>0</v>
      </c>
      <c r="H93" s="46">
        <f>詳細表【予測】!AE92</f>
        <v>0</v>
      </c>
      <c r="I93" s="46">
        <f>詳細表【予測】!M92</f>
        <v>0</v>
      </c>
      <c r="J93" s="46">
        <f>詳細表【予測】!N92</f>
        <v>0</v>
      </c>
      <c r="K93" s="46">
        <f>詳細表【予測】!O92</f>
        <v>0</v>
      </c>
      <c r="L93" s="46">
        <f>詳細表【予測】!AB92</f>
        <v>0</v>
      </c>
      <c r="M93" s="46">
        <f>詳細表【予測】!AF92</f>
        <v>0</v>
      </c>
      <c r="N93" s="46">
        <f>詳細表【予測】!U92</f>
        <v>0</v>
      </c>
      <c r="O93" s="46">
        <f>詳細表【予測】!V92</f>
        <v>0</v>
      </c>
      <c r="P93" s="46">
        <f>詳細表【予測】!W92</f>
        <v>0</v>
      </c>
      <c r="Q93" s="46">
        <f>詳細表【予測】!AC92</f>
        <v>0</v>
      </c>
      <c r="R93" s="46">
        <f>詳細表【予測】!AG92</f>
        <v>0</v>
      </c>
      <c r="S93" s="46">
        <f t="shared" si="5"/>
        <v>0</v>
      </c>
      <c r="T93" s="46">
        <f t="shared" si="6"/>
        <v>0</v>
      </c>
      <c r="U93" s="46">
        <f t="shared" si="7"/>
        <v>0</v>
      </c>
      <c r="V93" s="46">
        <f t="shared" si="8"/>
        <v>0</v>
      </c>
      <c r="W93" s="46">
        <f t="shared" si="9"/>
        <v>0</v>
      </c>
    </row>
    <row r="94" spans="2:23" x14ac:dyDescent="0.15">
      <c r="B94" s="155" t="s">
        <v>117</v>
      </c>
      <c r="C94" s="41" t="s">
        <v>989</v>
      </c>
      <c r="D94" s="46">
        <f>詳細表【予測】!G93</f>
        <v>0</v>
      </c>
      <c r="E94" s="46">
        <f>詳細表【予測】!H93</f>
        <v>0</v>
      </c>
      <c r="F94" s="46">
        <f>詳細表【予測】!I93</f>
        <v>0</v>
      </c>
      <c r="G94" s="46">
        <f>詳細表【予測】!AA93</f>
        <v>0</v>
      </c>
      <c r="H94" s="46">
        <f>詳細表【予測】!AE93</f>
        <v>0</v>
      </c>
      <c r="I94" s="46">
        <f>詳細表【予測】!M93</f>
        <v>0</v>
      </c>
      <c r="J94" s="46">
        <f>詳細表【予測】!N93</f>
        <v>0</v>
      </c>
      <c r="K94" s="46">
        <f>詳細表【予測】!O93</f>
        <v>0</v>
      </c>
      <c r="L94" s="46">
        <f>詳細表【予測】!AB93</f>
        <v>0</v>
      </c>
      <c r="M94" s="46">
        <f>詳細表【予測】!AF93</f>
        <v>0</v>
      </c>
      <c r="N94" s="46">
        <f>詳細表【予測】!U93</f>
        <v>0</v>
      </c>
      <c r="O94" s="46">
        <f>詳細表【予測】!V93</f>
        <v>0</v>
      </c>
      <c r="P94" s="46">
        <f>詳細表【予測】!W93</f>
        <v>0</v>
      </c>
      <c r="Q94" s="46">
        <f>詳細表【予測】!AC93</f>
        <v>0</v>
      </c>
      <c r="R94" s="46">
        <f>詳細表【予測】!AG93</f>
        <v>0</v>
      </c>
      <c r="S94" s="46">
        <f t="shared" si="5"/>
        <v>0</v>
      </c>
      <c r="T94" s="46">
        <f t="shared" si="6"/>
        <v>0</v>
      </c>
      <c r="U94" s="46">
        <f t="shared" si="7"/>
        <v>0</v>
      </c>
      <c r="V94" s="46">
        <f t="shared" si="8"/>
        <v>0</v>
      </c>
      <c r="W94" s="46">
        <f t="shared" si="9"/>
        <v>0</v>
      </c>
    </row>
    <row r="95" spans="2:23" x14ac:dyDescent="0.15">
      <c r="B95" s="155" t="s">
        <v>118</v>
      </c>
      <c r="C95" s="41" t="s">
        <v>193</v>
      </c>
      <c r="D95" s="67">
        <f>詳細表【予測】!G94</f>
        <v>0</v>
      </c>
      <c r="E95" s="67">
        <f>詳細表【予測】!H94</f>
        <v>0</v>
      </c>
      <c r="F95" s="67">
        <f>詳細表【予測】!I94</f>
        <v>0</v>
      </c>
      <c r="G95" s="67">
        <f>詳細表【予測】!AA94</f>
        <v>0</v>
      </c>
      <c r="H95" s="67">
        <f>詳細表【予測】!AE94</f>
        <v>0</v>
      </c>
      <c r="I95" s="67">
        <f>詳細表【予測】!M94</f>
        <v>0</v>
      </c>
      <c r="J95" s="67">
        <f>詳細表【予測】!N94</f>
        <v>0</v>
      </c>
      <c r="K95" s="67">
        <f>詳細表【予測】!O94</f>
        <v>0</v>
      </c>
      <c r="L95" s="67">
        <f>詳細表【予測】!AB94</f>
        <v>0</v>
      </c>
      <c r="M95" s="67">
        <f>詳細表【予測】!AF94</f>
        <v>0</v>
      </c>
      <c r="N95" s="67">
        <f>詳細表【予測】!U94</f>
        <v>0</v>
      </c>
      <c r="O95" s="67">
        <f>詳細表【予測】!V94</f>
        <v>0</v>
      </c>
      <c r="P95" s="67">
        <f>詳細表【予測】!W94</f>
        <v>0</v>
      </c>
      <c r="Q95" s="67">
        <f>詳細表【予測】!AC94</f>
        <v>0</v>
      </c>
      <c r="R95" s="67">
        <f>詳細表【予測】!AG94</f>
        <v>0</v>
      </c>
      <c r="S95" s="67">
        <f t="shared" si="5"/>
        <v>0</v>
      </c>
      <c r="T95" s="67">
        <f t="shared" si="6"/>
        <v>0</v>
      </c>
      <c r="U95" s="67">
        <f t="shared" si="7"/>
        <v>0</v>
      </c>
      <c r="V95" s="67">
        <f t="shared" si="8"/>
        <v>0</v>
      </c>
      <c r="W95" s="67">
        <f t="shared" si="9"/>
        <v>0</v>
      </c>
    </row>
    <row r="96" spans="2:23" x14ac:dyDescent="0.15">
      <c r="B96" s="162" t="s">
        <v>119</v>
      </c>
      <c r="C96" s="116" t="s">
        <v>990</v>
      </c>
      <c r="D96" s="46">
        <f>詳細表【予測】!G95</f>
        <v>0</v>
      </c>
      <c r="E96" s="46">
        <f>詳細表【予測】!H95</f>
        <v>0</v>
      </c>
      <c r="F96" s="46">
        <f>詳細表【予測】!I95</f>
        <v>0</v>
      </c>
      <c r="G96" s="46">
        <f>詳細表【予測】!AA95</f>
        <v>0</v>
      </c>
      <c r="H96" s="46">
        <f>詳細表【予測】!AE95</f>
        <v>0</v>
      </c>
      <c r="I96" s="46">
        <f>詳細表【予測】!M95</f>
        <v>0</v>
      </c>
      <c r="J96" s="46">
        <f>詳細表【予測】!N95</f>
        <v>0</v>
      </c>
      <c r="K96" s="46">
        <f>詳細表【予測】!O95</f>
        <v>0</v>
      </c>
      <c r="L96" s="46">
        <f>詳細表【予測】!AB95</f>
        <v>0</v>
      </c>
      <c r="M96" s="46">
        <f>詳細表【予測】!AF95</f>
        <v>0</v>
      </c>
      <c r="N96" s="46">
        <f>詳細表【予測】!U95</f>
        <v>0</v>
      </c>
      <c r="O96" s="46">
        <f>詳細表【予測】!V95</f>
        <v>0</v>
      </c>
      <c r="P96" s="46">
        <f>詳細表【予測】!W95</f>
        <v>0</v>
      </c>
      <c r="Q96" s="46">
        <f>詳細表【予測】!AC95</f>
        <v>0</v>
      </c>
      <c r="R96" s="46">
        <f>詳細表【予測】!AG95</f>
        <v>0</v>
      </c>
      <c r="S96" s="46">
        <f t="shared" si="5"/>
        <v>0</v>
      </c>
      <c r="T96" s="46">
        <f t="shared" si="6"/>
        <v>0</v>
      </c>
      <c r="U96" s="46">
        <f t="shared" si="7"/>
        <v>0</v>
      </c>
      <c r="V96" s="46">
        <f t="shared" si="8"/>
        <v>0</v>
      </c>
      <c r="W96" s="46">
        <f t="shared" si="9"/>
        <v>0</v>
      </c>
    </row>
    <row r="97" spans="2:23" x14ac:dyDescent="0.15">
      <c r="B97" s="155" t="s">
        <v>120</v>
      </c>
      <c r="C97" s="41" t="s">
        <v>991</v>
      </c>
      <c r="D97" s="46">
        <f>詳細表【予測】!G96</f>
        <v>0</v>
      </c>
      <c r="E97" s="46">
        <f>詳細表【予測】!H96</f>
        <v>0</v>
      </c>
      <c r="F97" s="46">
        <f>詳細表【予測】!I96</f>
        <v>0</v>
      </c>
      <c r="G97" s="46">
        <f>詳細表【予測】!AA96</f>
        <v>0</v>
      </c>
      <c r="H97" s="46">
        <f>詳細表【予測】!AE96</f>
        <v>0</v>
      </c>
      <c r="I97" s="46">
        <f>詳細表【予測】!M96</f>
        <v>0</v>
      </c>
      <c r="J97" s="46">
        <f>詳細表【予測】!N96</f>
        <v>0</v>
      </c>
      <c r="K97" s="46">
        <f>詳細表【予測】!O96</f>
        <v>0</v>
      </c>
      <c r="L97" s="46">
        <f>詳細表【予測】!AB96</f>
        <v>0</v>
      </c>
      <c r="M97" s="46">
        <f>詳細表【予測】!AF96</f>
        <v>0</v>
      </c>
      <c r="N97" s="46">
        <f>詳細表【予測】!U96</f>
        <v>0</v>
      </c>
      <c r="O97" s="46">
        <f>詳細表【予測】!V96</f>
        <v>0</v>
      </c>
      <c r="P97" s="46">
        <f>詳細表【予測】!W96</f>
        <v>0</v>
      </c>
      <c r="Q97" s="46">
        <f>詳細表【予測】!AC96</f>
        <v>0</v>
      </c>
      <c r="R97" s="46">
        <f>詳細表【予測】!AG96</f>
        <v>0</v>
      </c>
      <c r="S97" s="46">
        <f t="shared" si="5"/>
        <v>0</v>
      </c>
      <c r="T97" s="46">
        <f t="shared" si="6"/>
        <v>0</v>
      </c>
      <c r="U97" s="46">
        <f t="shared" si="7"/>
        <v>0</v>
      </c>
      <c r="V97" s="46">
        <f t="shared" si="8"/>
        <v>0</v>
      </c>
      <c r="W97" s="46">
        <f t="shared" si="9"/>
        <v>0</v>
      </c>
    </row>
    <row r="98" spans="2:23" x14ac:dyDescent="0.15">
      <c r="B98" s="155" t="s">
        <v>121</v>
      </c>
      <c r="C98" s="41" t="s">
        <v>992</v>
      </c>
      <c r="D98" s="46">
        <f>詳細表【予測】!G97</f>
        <v>0</v>
      </c>
      <c r="E98" s="46">
        <f>詳細表【予測】!H97</f>
        <v>0</v>
      </c>
      <c r="F98" s="46">
        <f>詳細表【予測】!I97</f>
        <v>0</v>
      </c>
      <c r="G98" s="46">
        <f>詳細表【予測】!AA97</f>
        <v>0</v>
      </c>
      <c r="H98" s="46">
        <f>詳細表【予測】!AE97</f>
        <v>0</v>
      </c>
      <c r="I98" s="46">
        <f>詳細表【予測】!M97</f>
        <v>0</v>
      </c>
      <c r="J98" s="46">
        <f>詳細表【予測】!N97</f>
        <v>0</v>
      </c>
      <c r="K98" s="46">
        <f>詳細表【予測】!O97</f>
        <v>0</v>
      </c>
      <c r="L98" s="46">
        <f>詳細表【予測】!AB97</f>
        <v>0</v>
      </c>
      <c r="M98" s="46">
        <f>詳細表【予測】!AF97</f>
        <v>0</v>
      </c>
      <c r="N98" s="46">
        <f>詳細表【予測】!U97</f>
        <v>0</v>
      </c>
      <c r="O98" s="46">
        <f>詳細表【予測】!V97</f>
        <v>0</v>
      </c>
      <c r="P98" s="46">
        <f>詳細表【予測】!W97</f>
        <v>0</v>
      </c>
      <c r="Q98" s="46">
        <f>詳細表【予測】!AC97</f>
        <v>0</v>
      </c>
      <c r="R98" s="46">
        <f>詳細表【予測】!AG97</f>
        <v>0</v>
      </c>
      <c r="S98" s="46">
        <f t="shared" si="5"/>
        <v>0</v>
      </c>
      <c r="T98" s="46">
        <f t="shared" si="6"/>
        <v>0</v>
      </c>
      <c r="U98" s="46">
        <f t="shared" si="7"/>
        <v>0</v>
      </c>
      <c r="V98" s="46">
        <f t="shared" si="8"/>
        <v>0</v>
      </c>
      <c r="W98" s="46">
        <f t="shared" si="9"/>
        <v>0</v>
      </c>
    </row>
    <row r="99" spans="2:23" x14ac:dyDescent="0.15">
      <c r="B99" s="155" t="s">
        <v>122</v>
      </c>
      <c r="C99" s="41" t="s">
        <v>195</v>
      </c>
      <c r="D99" s="46">
        <f>詳細表【予測】!G98</f>
        <v>0</v>
      </c>
      <c r="E99" s="46">
        <f>詳細表【予測】!H98</f>
        <v>0</v>
      </c>
      <c r="F99" s="46">
        <f>詳細表【予測】!I98</f>
        <v>0</v>
      </c>
      <c r="G99" s="46">
        <f>詳細表【予測】!AA98</f>
        <v>0</v>
      </c>
      <c r="H99" s="46">
        <f>詳細表【予測】!AE98</f>
        <v>0</v>
      </c>
      <c r="I99" s="46">
        <f>詳細表【予測】!M98</f>
        <v>0</v>
      </c>
      <c r="J99" s="46">
        <f>詳細表【予測】!N98</f>
        <v>0</v>
      </c>
      <c r="K99" s="46">
        <f>詳細表【予測】!O98</f>
        <v>0</v>
      </c>
      <c r="L99" s="46">
        <f>詳細表【予測】!AB98</f>
        <v>0</v>
      </c>
      <c r="M99" s="46">
        <f>詳細表【予測】!AF98</f>
        <v>0</v>
      </c>
      <c r="N99" s="46">
        <f>詳細表【予測】!U98</f>
        <v>0</v>
      </c>
      <c r="O99" s="46">
        <f>詳細表【予測】!V98</f>
        <v>0</v>
      </c>
      <c r="P99" s="46">
        <f>詳細表【予測】!W98</f>
        <v>0</v>
      </c>
      <c r="Q99" s="46">
        <f>詳細表【予測】!AC98</f>
        <v>0</v>
      </c>
      <c r="R99" s="46">
        <f>詳細表【予測】!AG98</f>
        <v>0</v>
      </c>
      <c r="S99" s="46">
        <f t="shared" si="5"/>
        <v>0</v>
      </c>
      <c r="T99" s="46">
        <f t="shared" si="6"/>
        <v>0</v>
      </c>
      <c r="U99" s="46">
        <f t="shared" si="7"/>
        <v>0</v>
      </c>
      <c r="V99" s="46">
        <f t="shared" si="8"/>
        <v>0</v>
      </c>
      <c r="W99" s="46">
        <f t="shared" si="9"/>
        <v>0</v>
      </c>
    </row>
    <row r="100" spans="2:23" x14ac:dyDescent="0.15">
      <c r="B100" s="163" t="s">
        <v>123</v>
      </c>
      <c r="C100" s="62" t="s">
        <v>196</v>
      </c>
      <c r="D100" s="67">
        <f>詳細表【予測】!G99</f>
        <v>0</v>
      </c>
      <c r="E100" s="67">
        <f>詳細表【予測】!H99</f>
        <v>0</v>
      </c>
      <c r="F100" s="67">
        <f>詳細表【予測】!I99</f>
        <v>0</v>
      </c>
      <c r="G100" s="67">
        <f>詳細表【予測】!AA99</f>
        <v>0</v>
      </c>
      <c r="H100" s="67">
        <f>詳細表【予測】!AE99</f>
        <v>0</v>
      </c>
      <c r="I100" s="67">
        <f>詳細表【予測】!M99</f>
        <v>0</v>
      </c>
      <c r="J100" s="67">
        <f>詳細表【予測】!N99</f>
        <v>0</v>
      </c>
      <c r="K100" s="67">
        <f>詳細表【予測】!O99</f>
        <v>0</v>
      </c>
      <c r="L100" s="67">
        <f>詳細表【予測】!AB99</f>
        <v>0</v>
      </c>
      <c r="M100" s="67">
        <f>詳細表【予測】!AF99</f>
        <v>0</v>
      </c>
      <c r="N100" s="67">
        <f>詳細表【予測】!U99</f>
        <v>0</v>
      </c>
      <c r="O100" s="67">
        <f>詳細表【予測】!V99</f>
        <v>0</v>
      </c>
      <c r="P100" s="67">
        <f>詳細表【予測】!W99</f>
        <v>0</v>
      </c>
      <c r="Q100" s="67">
        <f>詳細表【予測】!AC99</f>
        <v>0</v>
      </c>
      <c r="R100" s="67">
        <f>詳細表【予測】!AG99</f>
        <v>0</v>
      </c>
      <c r="S100" s="67">
        <f t="shared" si="5"/>
        <v>0</v>
      </c>
      <c r="T100" s="67">
        <f t="shared" si="6"/>
        <v>0</v>
      </c>
      <c r="U100" s="67">
        <f t="shared" si="7"/>
        <v>0</v>
      </c>
      <c r="V100" s="67">
        <f t="shared" si="8"/>
        <v>0</v>
      </c>
      <c r="W100" s="67">
        <f t="shared" si="9"/>
        <v>0</v>
      </c>
    </row>
    <row r="101" spans="2:23" x14ac:dyDescent="0.15">
      <c r="B101" s="155" t="s">
        <v>124</v>
      </c>
      <c r="C101" s="41" t="s">
        <v>197</v>
      </c>
      <c r="D101" s="46">
        <f>詳細表【予測】!G100</f>
        <v>0</v>
      </c>
      <c r="E101" s="46">
        <f>詳細表【予測】!H100</f>
        <v>0</v>
      </c>
      <c r="F101" s="46">
        <f>詳細表【予測】!I100</f>
        <v>0</v>
      </c>
      <c r="G101" s="46">
        <f>詳細表【予測】!AA100</f>
        <v>0</v>
      </c>
      <c r="H101" s="46">
        <f>詳細表【予測】!AE100</f>
        <v>0</v>
      </c>
      <c r="I101" s="46">
        <f>詳細表【予測】!M100</f>
        <v>0</v>
      </c>
      <c r="J101" s="46">
        <f>詳細表【予測】!N100</f>
        <v>0</v>
      </c>
      <c r="K101" s="46">
        <f>詳細表【予測】!O100</f>
        <v>0</v>
      </c>
      <c r="L101" s="46">
        <f>詳細表【予測】!AB100</f>
        <v>0</v>
      </c>
      <c r="M101" s="46">
        <f>詳細表【予測】!AF100</f>
        <v>0</v>
      </c>
      <c r="N101" s="46">
        <f>詳細表【予測】!U100</f>
        <v>0</v>
      </c>
      <c r="O101" s="46">
        <f>詳細表【予測】!V100</f>
        <v>0</v>
      </c>
      <c r="P101" s="46">
        <f>詳細表【予測】!W100</f>
        <v>0</v>
      </c>
      <c r="Q101" s="46">
        <f>詳細表【予測】!AC100</f>
        <v>0</v>
      </c>
      <c r="R101" s="46">
        <f>詳細表【予測】!AG100</f>
        <v>0</v>
      </c>
      <c r="S101" s="46">
        <f t="shared" si="5"/>
        <v>0</v>
      </c>
      <c r="T101" s="46">
        <f t="shared" si="6"/>
        <v>0</v>
      </c>
      <c r="U101" s="46">
        <f t="shared" si="7"/>
        <v>0</v>
      </c>
      <c r="V101" s="46">
        <f t="shared" si="8"/>
        <v>0</v>
      </c>
      <c r="W101" s="46">
        <f t="shared" si="9"/>
        <v>0</v>
      </c>
    </row>
    <row r="102" spans="2:23" x14ac:dyDescent="0.15">
      <c r="B102" s="155" t="s">
        <v>125</v>
      </c>
      <c r="C102" s="41" t="s">
        <v>993</v>
      </c>
      <c r="D102" s="46">
        <f>詳細表【予測】!G101</f>
        <v>0</v>
      </c>
      <c r="E102" s="46">
        <f>詳細表【予測】!H101</f>
        <v>0</v>
      </c>
      <c r="F102" s="46">
        <f>詳細表【予測】!I101</f>
        <v>0</v>
      </c>
      <c r="G102" s="46">
        <f>詳細表【予測】!AA101</f>
        <v>0</v>
      </c>
      <c r="H102" s="46">
        <f>詳細表【予測】!AE101</f>
        <v>0</v>
      </c>
      <c r="I102" s="46">
        <f>詳細表【予測】!M101</f>
        <v>0</v>
      </c>
      <c r="J102" s="46">
        <f>詳細表【予測】!N101</f>
        <v>0</v>
      </c>
      <c r="K102" s="46">
        <f>詳細表【予測】!O101</f>
        <v>0</v>
      </c>
      <c r="L102" s="46">
        <f>詳細表【予測】!AB101</f>
        <v>0</v>
      </c>
      <c r="M102" s="46">
        <f>詳細表【予測】!AF101</f>
        <v>0</v>
      </c>
      <c r="N102" s="46">
        <f>詳細表【予測】!U101</f>
        <v>0</v>
      </c>
      <c r="O102" s="46">
        <f>詳細表【予測】!V101</f>
        <v>0</v>
      </c>
      <c r="P102" s="46">
        <f>詳細表【予測】!W101</f>
        <v>0</v>
      </c>
      <c r="Q102" s="46">
        <f>詳細表【予測】!AC101</f>
        <v>0</v>
      </c>
      <c r="R102" s="46">
        <f>詳細表【予測】!AG101</f>
        <v>0</v>
      </c>
      <c r="S102" s="46">
        <f t="shared" si="5"/>
        <v>0</v>
      </c>
      <c r="T102" s="46">
        <f t="shared" si="6"/>
        <v>0</v>
      </c>
      <c r="U102" s="46">
        <f t="shared" si="7"/>
        <v>0</v>
      </c>
      <c r="V102" s="46">
        <f t="shared" si="8"/>
        <v>0</v>
      </c>
      <c r="W102" s="46">
        <f t="shared" si="9"/>
        <v>0</v>
      </c>
    </row>
    <row r="103" spans="2:23" x14ac:dyDescent="0.15">
      <c r="B103" s="155" t="s">
        <v>126</v>
      </c>
      <c r="C103" s="41" t="s">
        <v>994</v>
      </c>
      <c r="D103" s="46">
        <f>詳細表【予測】!G102</f>
        <v>0</v>
      </c>
      <c r="E103" s="46">
        <f>詳細表【予測】!H102</f>
        <v>0</v>
      </c>
      <c r="F103" s="46">
        <f>詳細表【予測】!I102</f>
        <v>0</v>
      </c>
      <c r="G103" s="46">
        <f>詳細表【予測】!AA102</f>
        <v>0</v>
      </c>
      <c r="H103" s="46">
        <f>詳細表【予測】!AE102</f>
        <v>0</v>
      </c>
      <c r="I103" s="46">
        <f>詳細表【予測】!M102</f>
        <v>0</v>
      </c>
      <c r="J103" s="46">
        <f>詳細表【予測】!N102</f>
        <v>0</v>
      </c>
      <c r="K103" s="46">
        <f>詳細表【予測】!O102</f>
        <v>0</v>
      </c>
      <c r="L103" s="46">
        <f>詳細表【予測】!AB102</f>
        <v>0</v>
      </c>
      <c r="M103" s="46">
        <f>詳細表【予測】!AF102</f>
        <v>0</v>
      </c>
      <c r="N103" s="46">
        <f>詳細表【予測】!U102</f>
        <v>0</v>
      </c>
      <c r="O103" s="46">
        <f>詳細表【予測】!V102</f>
        <v>0</v>
      </c>
      <c r="P103" s="46">
        <f>詳細表【予測】!W102</f>
        <v>0</v>
      </c>
      <c r="Q103" s="46">
        <f>詳細表【予測】!AC102</f>
        <v>0</v>
      </c>
      <c r="R103" s="46">
        <f>詳細表【予測】!AG102</f>
        <v>0</v>
      </c>
      <c r="S103" s="46">
        <f t="shared" si="5"/>
        <v>0</v>
      </c>
      <c r="T103" s="46">
        <f t="shared" si="6"/>
        <v>0</v>
      </c>
      <c r="U103" s="46">
        <f t="shared" si="7"/>
        <v>0</v>
      </c>
      <c r="V103" s="46">
        <f t="shared" si="8"/>
        <v>0</v>
      </c>
      <c r="W103" s="46">
        <f t="shared" si="9"/>
        <v>0</v>
      </c>
    </row>
    <row r="104" spans="2:23" x14ac:dyDescent="0.15">
      <c r="B104" s="155" t="s">
        <v>127</v>
      </c>
      <c r="C104" s="41" t="s">
        <v>995</v>
      </c>
      <c r="D104" s="46">
        <f>詳細表【予測】!G103</f>
        <v>0</v>
      </c>
      <c r="E104" s="46">
        <f>詳細表【予測】!H103</f>
        <v>0</v>
      </c>
      <c r="F104" s="46">
        <f>詳細表【予測】!I103</f>
        <v>0</v>
      </c>
      <c r="G104" s="46">
        <f>詳細表【予測】!AA103</f>
        <v>0</v>
      </c>
      <c r="H104" s="46">
        <f>詳細表【予測】!AE103</f>
        <v>0</v>
      </c>
      <c r="I104" s="46">
        <f>詳細表【予測】!M103</f>
        <v>0</v>
      </c>
      <c r="J104" s="46">
        <f>詳細表【予測】!N103</f>
        <v>0</v>
      </c>
      <c r="K104" s="46">
        <f>詳細表【予測】!O103</f>
        <v>0</v>
      </c>
      <c r="L104" s="46">
        <f>詳細表【予測】!AB103</f>
        <v>0</v>
      </c>
      <c r="M104" s="46">
        <f>詳細表【予測】!AF103</f>
        <v>0</v>
      </c>
      <c r="N104" s="46">
        <f>詳細表【予測】!U103</f>
        <v>0</v>
      </c>
      <c r="O104" s="46">
        <f>詳細表【予測】!V103</f>
        <v>0</v>
      </c>
      <c r="P104" s="46">
        <f>詳細表【予測】!W103</f>
        <v>0</v>
      </c>
      <c r="Q104" s="46">
        <f>詳細表【予測】!AC103</f>
        <v>0</v>
      </c>
      <c r="R104" s="46">
        <f>詳細表【予測】!AG103</f>
        <v>0</v>
      </c>
      <c r="S104" s="46">
        <f t="shared" si="5"/>
        <v>0</v>
      </c>
      <c r="T104" s="46">
        <f t="shared" si="6"/>
        <v>0</v>
      </c>
      <c r="U104" s="46">
        <f t="shared" si="7"/>
        <v>0</v>
      </c>
      <c r="V104" s="46">
        <f t="shared" si="8"/>
        <v>0</v>
      </c>
      <c r="W104" s="46">
        <f t="shared" si="9"/>
        <v>0</v>
      </c>
    </row>
    <row r="105" spans="2:23" x14ac:dyDescent="0.15">
      <c r="B105" s="155" t="s">
        <v>128</v>
      </c>
      <c r="C105" s="41" t="s">
        <v>996</v>
      </c>
      <c r="D105" s="67">
        <f>詳細表【予測】!G104</f>
        <v>0</v>
      </c>
      <c r="E105" s="67">
        <f>詳細表【予測】!H104</f>
        <v>0</v>
      </c>
      <c r="F105" s="67">
        <f>詳細表【予測】!I104</f>
        <v>0</v>
      </c>
      <c r="G105" s="67">
        <f>詳細表【予測】!AA104</f>
        <v>0</v>
      </c>
      <c r="H105" s="67">
        <f>詳細表【予測】!AE104</f>
        <v>0</v>
      </c>
      <c r="I105" s="67">
        <f>詳細表【予測】!M104</f>
        <v>0</v>
      </c>
      <c r="J105" s="67">
        <f>詳細表【予測】!N104</f>
        <v>0</v>
      </c>
      <c r="K105" s="67">
        <f>詳細表【予測】!O104</f>
        <v>0</v>
      </c>
      <c r="L105" s="67">
        <f>詳細表【予測】!AB104</f>
        <v>0</v>
      </c>
      <c r="M105" s="67">
        <f>詳細表【予測】!AF104</f>
        <v>0</v>
      </c>
      <c r="N105" s="67">
        <f>詳細表【予測】!U104</f>
        <v>0</v>
      </c>
      <c r="O105" s="67">
        <f>詳細表【予測】!V104</f>
        <v>0</v>
      </c>
      <c r="P105" s="67">
        <f>詳細表【予測】!W104</f>
        <v>0</v>
      </c>
      <c r="Q105" s="67">
        <f>詳細表【予測】!AC104</f>
        <v>0</v>
      </c>
      <c r="R105" s="67">
        <f>詳細表【予測】!AG104</f>
        <v>0</v>
      </c>
      <c r="S105" s="67">
        <f t="shared" si="5"/>
        <v>0</v>
      </c>
      <c r="T105" s="67">
        <f t="shared" si="6"/>
        <v>0</v>
      </c>
      <c r="U105" s="67">
        <f t="shared" si="7"/>
        <v>0</v>
      </c>
      <c r="V105" s="67">
        <f t="shared" si="8"/>
        <v>0</v>
      </c>
      <c r="W105" s="67">
        <f t="shared" si="9"/>
        <v>0</v>
      </c>
    </row>
    <row r="106" spans="2:23" x14ac:dyDescent="0.15">
      <c r="B106" s="162" t="s">
        <v>129</v>
      </c>
      <c r="C106" s="116" t="s">
        <v>952</v>
      </c>
      <c r="D106" s="46">
        <f>詳細表【予測】!G105</f>
        <v>0</v>
      </c>
      <c r="E106" s="46">
        <f>詳細表【予測】!H105</f>
        <v>0</v>
      </c>
      <c r="F106" s="46">
        <f>詳細表【予測】!I105</f>
        <v>0</v>
      </c>
      <c r="G106" s="46">
        <f>詳細表【予測】!AA105</f>
        <v>0</v>
      </c>
      <c r="H106" s="46">
        <f>詳細表【予測】!AE105</f>
        <v>0</v>
      </c>
      <c r="I106" s="46">
        <f>詳細表【予測】!M105</f>
        <v>0</v>
      </c>
      <c r="J106" s="46">
        <f>詳細表【予測】!N105</f>
        <v>0</v>
      </c>
      <c r="K106" s="46">
        <f>詳細表【予測】!O105</f>
        <v>0</v>
      </c>
      <c r="L106" s="46">
        <f>詳細表【予測】!AB105</f>
        <v>0</v>
      </c>
      <c r="M106" s="46">
        <f>詳細表【予測】!AF105</f>
        <v>0</v>
      </c>
      <c r="N106" s="46">
        <f>詳細表【予測】!U105</f>
        <v>0</v>
      </c>
      <c r="O106" s="46">
        <f>詳細表【予測】!V105</f>
        <v>0</v>
      </c>
      <c r="P106" s="46">
        <f>詳細表【予測】!W105</f>
        <v>0</v>
      </c>
      <c r="Q106" s="46">
        <f>詳細表【予測】!AC105</f>
        <v>0</v>
      </c>
      <c r="R106" s="46">
        <f>詳細表【予測】!AG105</f>
        <v>0</v>
      </c>
      <c r="S106" s="46">
        <f t="shared" si="5"/>
        <v>0</v>
      </c>
      <c r="T106" s="46">
        <f t="shared" si="6"/>
        <v>0</v>
      </c>
      <c r="U106" s="46">
        <f t="shared" si="7"/>
        <v>0</v>
      </c>
      <c r="V106" s="46">
        <f t="shared" si="8"/>
        <v>0</v>
      </c>
      <c r="W106" s="46">
        <f t="shared" si="9"/>
        <v>0</v>
      </c>
    </row>
    <row r="107" spans="2:23" x14ac:dyDescent="0.15">
      <c r="B107" s="155" t="s">
        <v>130</v>
      </c>
      <c r="C107" s="41" t="s">
        <v>199</v>
      </c>
      <c r="D107" s="46">
        <f>詳細表【予測】!G106</f>
        <v>0</v>
      </c>
      <c r="E107" s="46">
        <f>詳細表【予測】!H106</f>
        <v>0</v>
      </c>
      <c r="F107" s="46">
        <f>詳細表【予測】!I106</f>
        <v>0</v>
      </c>
      <c r="G107" s="46">
        <f>詳細表【予測】!AA106</f>
        <v>0</v>
      </c>
      <c r="H107" s="46">
        <f>詳細表【予測】!AE106</f>
        <v>0</v>
      </c>
      <c r="I107" s="46">
        <f>詳細表【予測】!M106</f>
        <v>0</v>
      </c>
      <c r="J107" s="46">
        <f>詳細表【予測】!N106</f>
        <v>0</v>
      </c>
      <c r="K107" s="46">
        <f>詳細表【予測】!O106</f>
        <v>0</v>
      </c>
      <c r="L107" s="46">
        <f>詳細表【予測】!AB106</f>
        <v>0</v>
      </c>
      <c r="M107" s="46">
        <f>詳細表【予測】!AF106</f>
        <v>0</v>
      </c>
      <c r="N107" s="46">
        <f>詳細表【予測】!U106</f>
        <v>0</v>
      </c>
      <c r="O107" s="46">
        <f>詳細表【予測】!V106</f>
        <v>0</v>
      </c>
      <c r="P107" s="46">
        <f>詳細表【予測】!W106</f>
        <v>0</v>
      </c>
      <c r="Q107" s="46">
        <f>詳細表【予測】!AC106</f>
        <v>0</v>
      </c>
      <c r="R107" s="46">
        <f>詳細表【予測】!AG106</f>
        <v>0</v>
      </c>
      <c r="S107" s="46">
        <f t="shared" si="5"/>
        <v>0</v>
      </c>
      <c r="T107" s="46">
        <f t="shared" si="6"/>
        <v>0</v>
      </c>
      <c r="U107" s="46">
        <f t="shared" si="7"/>
        <v>0</v>
      </c>
      <c r="V107" s="46">
        <f t="shared" si="8"/>
        <v>0</v>
      </c>
      <c r="W107" s="46">
        <f t="shared" si="9"/>
        <v>0</v>
      </c>
    </row>
    <row r="108" spans="2:23" x14ac:dyDescent="0.15">
      <c r="B108" s="155" t="s">
        <v>131</v>
      </c>
      <c r="C108" s="41" t="s">
        <v>213</v>
      </c>
      <c r="D108" s="46">
        <f>詳細表【予測】!G107</f>
        <v>0</v>
      </c>
      <c r="E108" s="46">
        <f>詳細表【予測】!H107</f>
        <v>0</v>
      </c>
      <c r="F108" s="46">
        <f>詳細表【予測】!I107</f>
        <v>0</v>
      </c>
      <c r="G108" s="46">
        <f>詳細表【予測】!AA107</f>
        <v>0</v>
      </c>
      <c r="H108" s="46">
        <f>詳細表【予測】!AE107</f>
        <v>0</v>
      </c>
      <c r="I108" s="46">
        <f>詳細表【予測】!M107</f>
        <v>0</v>
      </c>
      <c r="J108" s="46">
        <f>詳細表【予測】!N107</f>
        <v>0</v>
      </c>
      <c r="K108" s="46">
        <f>詳細表【予測】!O107</f>
        <v>0</v>
      </c>
      <c r="L108" s="46">
        <f>詳細表【予測】!AB107</f>
        <v>0</v>
      </c>
      <c r="M108" s="46">
        <f>詳細表【予測】!AF107</f>
        <v>0</v>
      </c>
      <c r="N108" s="46">
        <f>詳細表【予測】!U107</f>
        <v>0</v>
      </c>
      <c r="O108" s="46">
        <f>詳細表【予測】!V107</f>
        <v>0</v>
      </c>
      <c r="P108" s="46">
        <f>詳細表【予測】!W107</f>
        <v>0</v>
      </c>
      <c r="Q108" s="46">
        <f>詳細表【予測】!AC107</f>
        <v>0</v>
      </c>
      <c r="R108" s="46">
        <f>詳細表【予測】!AG107</f>
        <v>0</v>
      </c>
      <c r="S108" s="46">
        <f t="shared" si="5"/>
        <v>0</v>
      </c>
      <c r="T108" s="46">
        <f t="shared" si="6"/>
        <v>0</v>
      </c>
      <c r="U108" s="46">
        <f t="shared" si="7"/>
        <v>0</v>
      </c>
      <c r="V108" s="46">
        <f t="shared" si="8"/>
        <v>0</v>
      </c>
      <c r="W108" s="46">
        <f t="shared" si="9"/>
        <v>0</v>
      </c>
    </row>
    <row r="109" spans="2:23" x14ac:dyDescent="0.15">
      <c r="B109" s="155" t="s">
        <v>132</v>
      </c>
      <c r="C109" s="41" t="s">
        <v>214</v>
      </c>
      <c r="D109" s="46">
        <f>詳細表【予測】!G108</f>
        <v>0</v>
      </c>
      <c r="E109" s="46">
        <f>詳細表【予測】!H108</f>
        <v>0</v>
      </c>
      <c r="F109" s="46">
        <f>詳細表【予測】!I108</f>
        <v>0</v>
      </c>
      <c r="G109" s="46">
        <f>詳細表【予測】!AA108</f>
        <v>0</v>
      </c>
      <c r="H109" s="46">
        <f>詳細表【予測】!AE108</f>
        <v>0</v>
      </c>
      <c r="I109" s="46">
        <f>詳細表【予測】!M108</f>
        <v>0</v>
      </c>
      <c r="J109" s="46">
        <f>詳細表【予測】!N108</f>
        <v>0</v>
      </c>
      <c r="K109" s="46">
        <f>詳細表【予測】!O108</f>
        <v>0</v>
      </c>
      <c r="L109" s="46">
        <f>詳細表【予測】!AB108</f>
        <v>0</v>
      </c>
      <c r="M109" s="46">
        <f>詳細表【予測】!AF108</f>
        <v>0</v>
      </c>
      <c r="N109" s="46">
        <f>詳細表【予測】!U108</f>
        <v>0</v>
      </c>
      <c r="O109" s="46">
        <f>詳細表【予測】!V108</f>
        <v>0</v>
      </c>
      <c r="P109" s="46">
        <f>詳細表【予測】!W108</f>
        <v>0</v>
      </c>
      <c r="Q109" s="46">
        <f>詳細表【予測】!AC108</f>
        <v>0</v>
      </c>
      <c r="R109" s="46">
        <f>詳細表【予測】!AG108</f>
        <v>0</v>
      </c>
      <c r="S109" s="46">
        <f t="shared" si="5"/>
        <v>0</v>
      </c>
      <c r="T109" s="46">
        <f t="shared" si="6"/>
        <v>0</v>
      </c>
      <c r="U109" s="46">
        <f t="shared" si="7"/>
        <v>0</v>
      </c>
      <c r="V109" s="46">
        <f t="shared" si="8"/>
        <v>0</v>
      </c>
      <c r="W109" s="46">
        <f t="shared" si="9"/>
        <v>0</v>
      </c>
    </row>
    <row r="110" spans="2:23" x14ac:dyDescent="0.15">
      <c r="B110" s="163" t="s">
        <v>133</v>
      </c>
      <c r="C110" s="62" t="s">
        <v>997</v>
      </c>
      <c r="D110" s="67">
        <f>詳細表【予測】!G109</f>
        <v>0</v>
      </c>
      <c r="E110" s="67">
        <f>詳細表【予測】!H109</f>
        <v>0</v>
      </c>
      <c r="F110" s="67">
        <f>詳細表【予測】!I109</f>
        <v>0</v>
      </c>
      <c r="G110" s="67">
        <f>詳細表【予測】!AA109</f>
        <v>0</v>
      </c>
      <c r="H110" s="67">
        <f>詳細表【予測】!AE109</f>
        <v>0</v>
      </c>
      <c r="I110" s="67">
        <f>詳細表【予測】!M109</f>
        <v>0</v>
      </c>
      <c r="J110" s="67">
        <f>詳細表【予測】!N109</f>
        <v>0</v>
      </c>
      <c r="K110" s="67">
        <f>詳細表【予測】!O109</f>
        <v>0</v>
      </c>
      <c r="L110" s="67">
        <f>詳細表【予測】!AB109</f>
        <v>0</v>
      </c>
      <c r="M110" s="67">
        <f>詳細表【予測】!AF109</f>
        <v>0</v>
      </c>
      <c r="N110" s="67">
        <f>詳細表【予測】!U109</f>
        <v>0</v>
      </c>
      <c r="O110" s="67">
        <f>詳細表【予測】!V109</f>
        <v>0</v>
      </c>
      <c r="P110" s="67">
        <f>詳細表【予測】!W109</f>
        <v>0</v>
      </c>
      <c r="Q110" s="67">
        <f>詳細表【予測】!AC109</f>
        <v>0</v>
      </c>
      <c r="R110" s="67">
        <f>詳細表【予測】!AG109</f>
        <v>0</v>
      </c>
      <c r="S110" s="67">
        <f t="shared" si="5"/>
        <v>0</v>
      </c>
      <c r="T110" s="67">
        <f t="shared" si="6"/>
        <v>0</v>
      </c>
      <c r="U110" s="67">
        <f t="shared" si="7"/>
        <v>0</v>
      </c>
      <c r="V110" s="67">
        <f t="shared" si="8"/>
        <v>0</v>
      </c>
      <c r="W110" s="67">
        <f t="shared" si="9"/>
        <v>0</v>
      </c>
    </row>
    <row r="111" spans="2:23" x14ac:dyDescent="0.15">
      <c r="B111" s="162" t="s">
        <v>134</v>
      </c>
      <c r="C111" s="116" t="s">
        <v>998</v>
      </c>
      <c r="D111" s="46">
        <f>詳細表【予測】!G110</f>
        <v>0</v>
      </c>
      <c r="E111" s="46">
        <f>詳細表【予測】!H110</f>
        <v>0</v>
      </c>
      <c r="F111" s="46">
        <f>詳細表【予測】!I110</f>
        <v>0</v>
      </c>
      <c r="G111" s="46">
        <f>詳細表【予測】!AA110</f>
        <v>0</v>
      </c>
      <c r="H111" s="46">
        <f>詳細表【予測】!AE110</f>
        <v>0</v>
      </c>
      <c r="I111" s="46">
        <f>詳細表【予測】!M110</f>
        <v>0</v>
      </c>
      <c r="J111" s="46">
        <f>詳細表【予測】!N110</f>
        <v>0</v>
      </c>
      <c r="K111" s="46">
        <f>詳細表【予測】!O110</f>
        <v>0</v>
      </c>
      <c r="L111" s="46">
        <f>詳細表【予測】!AB110</f>
        <v>0</v>
      </c>
      <c r="M111" s="46">
        <f>詳細表【予測】!AF110</f>
        <v>0</v>
      </c>
      <c r="N111" s="46">
        <f>詳細表【予測】!U110</f>
        <v>0</v>
      </c>
      <c r="O111" s="46">
        <f>詳細表【予測】!V110</f>
        <v>0</v>
      </c>
      <c r="P111" s="46">
        <f>詳細表【予測】!W110</f>
        <v>0</v>
      </c>
      <c r="Q111" s="46">
        <f>詳細表【予測】!AC110</f>
        <v>0</v>
      </c>
      <c r="R111" s="46">
        <f>詳細表【予測】!AG110</f>
        <v>0</v>
      </c>
      <c r="S111" s="46">
        <f t="shared" si="5"/>
        <v>0</v>
      </c>
      <c r="T111" s="46">
        <f t="shared" si="6"/>
        <v>0</v>
      </c>
      <c r="U111" s="46">
        <f t="shared" si="7"/>
        <v>0</v>
      </c>
      <c r="V111" s="46">
        <f t="shared" si="8"/>
        <v>0</v>
      </c>
      <c r="W111" s="46">
        <f t="shared" si="9"/>
        <v>0</v>
      </c>
    </row>
    <row r="112" spans="2:23" x14ac:dyDescent="0.15">
      <c r="B112" s="155" t="s">
        <v>135</v>
      </c>
      <c r="C112" s="41" t="s">
        <v>999</v>
      </c>
      <c r="D112" s="46">
        <f>詳細表【予測】!G111</f>
        <v>0</v>
      </c>
      <c r="E112" s="46">
        <f>詳細表【予測】!H111</f>
        <v>0</v>
      </c>
      <c r="F112" s="46">
        <f>詳細表【予測】!I111</f>
        <v>0</v>
      </c>
      <c r="G112" s="46">
        <f>詳細表【予測】!AA111</f>
        <v>0</v>
      </c>
      <c r="H112" s="46">
        <f>詳細表【予測】!AE111</f>
        <v>0</v>
      </c>
      <c r="I112" s="46">
        <f>詳細表【予測】!M111</f>
        <v>0</v>
      </c>
      <c r="J112" s="46">
        <f>詳細表【予測】!N111</f>
        <v>0</v>
      </c>
      <c r="K112" s="46">
        <f>詳細表【予測】!O111</f>
        <v>0</v>
      </c>
      <c r="L112" s="46">
        <f>詳細表【予測】!AB111</f>
        <v>0</v>
      </c>
      <c r="M112" s="46">
        <f>詳細表【予測】!AF111</f>
        <v>0</v>
      </c>
      <c r="N112" s="46">
        <f>詳細表【予測】!U111</f>
        <v>0</v>
      </c>
      <c r="O112" s="46">
        <f>詳細表【予測】!V111</f>
        <v>0</v>
      </c>
      <c r="P112" s="46">
        <f>詳細表【予測】!W111</f>
        <v>0</v>
      </c>
      <c r="Q112" s="46">
        <f>詳細表【予測】!AC111</f>
        <v>0</v>
      </c>
      <c r="R112" s="46">
        <f>詳細表【予測】!AG111</f>
        <v>0</v>
      </c>
      <c r="S112" s="46">
        <f t="shared" si="5"/>
        <v>0</v>
      </c>
      <c r="T112" s="46">
        <f t="shared" si="6"/>
        <v>0</v>
      </c>
      <c r="U112" s="46">
        <f t="shared" si="7"/>
        <v>0</v>
      </c>
      <c r="V112" s="46">
        <f t="shared" si="8"/>
        <v>0</v>
      </c>
      <c r="W112" s="46">
        <f t="shared" si="9"/>
        <v>0</v>
      </c>
    </row>
    <row r="113" spans="2:23" x14ac:dyDescent="0.15">
      <c r="B113" s="155" t="s">
        <v>136</v>
      </c>
      <c r="C113" s="41" t="s">
        <v>1000</v>
      </c>
      <c r="D113" s="46">
        <f>詳細表【予測】!G112</f>
        <v>0</v>
      </c>
      <c r="E113" s="46">
        <f>詳細表【予測】!H112</f>
        <v>0</v>
      </c>
      <c r="F113" s="46">
        <f>詳細表【予測】!I112</f>
        <v>0</v>
      </c>
      <c r="G113" s="46">
        <f>詳細表【予測】!AA112</f>
        <v>0</v>
      </c>
      <c r="H113" s="46">
        <f>詳細表【予測】!AE112</f>
        <v>0</v>
      </c>
      <c r="I113" s="46">
        <f>詳細表【予測】!M112</f>
        <v>0</v>
      </c>
      <c r="J113" s="46">
        <f>詳細表【予測】!N112</f>
        <v>0</v>
      </c>
      <c r="K113" s="46">
        <f>詳細表【予測】!O112</f>
        <v>0</v>
      </c>
      <c r="L113" s="46">
        <f>詳細表【予測】!AB112</f>
        <v>0</v>
      </c>
      <c r="M113" s="46">
        <f>詳細表【予測】!AF112</f>
        <v>0</v>
      </c>
      <c r="N113" s="46">
        <f>詳細表【予測】!U112</f>
        <v>0</v>
      </c>
      <c r="O113" s="46">
        <f>詳細表【予測】!V112</f>
        <v>0</v>
      </c>
      <c r="P113" s="46">
        <f>詳細表【予測】!W112</f>
        <v>0</v>
      </c>
      <c r="Q113" s="46">
        <f>詳細表【予測】!AC112</f>
        <v>0</v>
      </c>
      <c r="R113" s="46">
        <f>詳細表【予測】!AG112</f>
        <v>0</v>
      </c>
      <c r="S113" s="46">
        <f t="shared" si="5"/>
        <v>0</v>
      </c>
      <c r="T113" s="46">
        <f t="shared" si="6"/>
        <v>0</v>
      </c>
      <c r="U113" s="46">
        <f t="shared" si="7"/>
        <v>0</v>
      </c>
      <c r="V113" s="46">
        <f t="shared" si="8"/>
        <v>0</v>
      </c>
      <c r="W113" s="46">
        <f t="shared" si="9"/>
        <v>0</v>
      </c>
    </row>
    <row r="114" spans="2:23" x14ac:dyDescent="0.15">
      <c r="B114" s="155" t="s">
        <v>137</v>
      </c>
      <c r="C114" s="41" t="s">
        <v>1001</v>
      </c>
      <c r="D114" s="46">
        <f>詳細表【予測】!G113</f>
        <v>0</v>
      </c>
      <c r="E114" s="46">
        <f>詳細表【予測】!H113</f>
        <v>0</v>
      </c>
      <c r="F114" s="46">
        <f>詳細表【予測】!I113</f>
        <v>0</v>
      </c>
      <c r="G114" s="46">
        <f>詳細表【予測】!AA113</f>
        <v>0</v>
      </c>
      <c r="H114" s="46">
        <f>詳細表【予測】!AE113</f>
        <v>0</v>
      </c>
      <c r="I114" s="46">
        <f>詳細表【予測】!M113</f>
        <v>0</v>
      </c>
      <c r="J114" s="46">
        <f>詳細表【予測】!N113</f>
        <v>0</v>
      </c>
      <c r="K114" s="46">
        <f>詳細表【予測】!O113</f>
        <v>0</v>
      </c>
      <c r="L114" s="46">
        <f>詳細表【予測】!AB113</f>
        <v>0</v>
      </c>
      <c r="M114" s="46">
        <f>詳細表【予測】!AF113</f>
        <v>0</v>
      </c>
      <c r="N114" s="46">
        <f>詳細表【予測】!U113</f>
        <v>0</v>
      </c>
      <c r="O114" s="46">
        <f>詳細表【予測】!V113</f>
        <v>0</v>
      </c>
      <c r="P114" s="46">
        <f>詳細表【予測】!W113</f>
        <v>0</v>
      </c>
      <c r="Q114" s="46">
        <f>詳細表【予測】!AC113</f>
        <v>0</v>
      </c>
      <c r="R114" s="46">
        <f>詳細表【予測】!AG113</f>
        <v>0</v>
      </c>
      <c r="S114" s="46">
        <f t="shared" si="5"/>
        <v>0</v>
      </c>
      <c r="T114" s="46">
        <f t="shared" si="6"/>
        <v>0</v>
      </c>
      <c r="U114" s="46">
        <f t="shared" si="7"/>
        <v>0</v>
      </c>
      <c r="V114" s="46">
        <f t="shared" si="8"/>
        <v>0</v>
      </c>
      <c r="W114" s="46">
        <f t="shared" si="9"/>
        <v>0</v>
      </c>
    </row>
    <row r="115" spans="2:23" x14ac:dyDescent="0.15">
      <c r="B115" s="163" t="s">
        <v>138</v>
      </c>
      <c r="C115" s="62" t="s">
        <v>204</v>
      </c>
      <c r="D115" s="67">
        <f>詳細表【予測】!G114</f>
        <v>0</v>
      </c>
      <c r="E115" s="67">
        <f>詳細表【予測】!H114</f>
        <v>0</v>
      </c>
      <c r="F115" s="67">
        <f>詳細表【予測】!I114</f>
        <v>0</v>
      </c>
      <c r="G115" s="67">
        <f>詳細表【予測】!AA114</f>
        <v>0</v>
      </c>
      <c r="H115" s="67">
        <f>詳細表【予測】!AE114</f>
        <v>0</v>
      </c>
      <c r="I115" s="67">
        <f>詳細表【予測】!M114</f>
        <v>0</v>
      </c>
      <c r="J115" s="67">
        <f>詳細表【予測】!N114</f>
        <v>0</v>
      </c>
      <c r="K115" s="67">
        <f>詳細表【予測】!O114</f>
        <v>0</v>
      </c>
      <c r="L115" s="67">
        <f>詳細表【予測】!AB114</f>
        <v>0</v>
      </c>
      <c r="M115" s="67">
        <f>詳細表【予測】!AF114</f>
        <v>0</v>
      </c>
      <c r="N115" s="67">
        <f>詳細表【予測】!U114</f>
        <v>0</v>
      </c>
      <c r="O115" s="67">
        <f>詳細表【予測】!V114</f>
        <v>0</v>
      </c>
      <c r="P115" s="67">
        <f>詳細表【予測】!W114</f>
        <v>0</v>
      </c>
      <c r="Q115" s="67">
        <f>詳細表【予測】!AC114</f>
        <v>0</v>
      </c>
      <c r="R115" s="67">
        <f>詳細表【予測】!AG114</f>
        <v>0</v>
      </c>
      <c r="S115" s="67">
        <f t="shared" si="5"/>
        <v>0</v>
      </c>
      <c r="T115" s="67">
        <f t="shared" si="6"/>
        <v>0</v>
      </c>
      <c r="U115" s="67">
        <f t="shared" si="7"/>
        <v>0</v>
      </c>
      <c r="V115" s="67">
        <f t="shared" si="8"/>
        <v>0</v>
      </c>
      <c r="W115" s="67">
        <f t="shared" si="9"/>
        <v>0</v>
      </c>
    </row>
    <row r="116" spans="2:23" x14ac:dyDescent="0.15">
      <c r="B116" s="155" t="s">
        <v>139</v>
      </c>
      <c r="C116" s="41" t="s">
        <v>1002</v>
      </c>
      <c r="D116" s="46">
        <f>詳細表【予測】!G115</f>
        <v>0</v>
      </c>
      <c r="E116" s="46">
        <f>詳細表【予測】!H115</f>
        <v>0</v>
      </c>
      <c r="F116" s="46">
        <f>詳細表【予測】!I115</f>
        <v>0</v>
      </c>
      <c r="G116" s="46">
        <f>詳細表【予測】!AA115</f>
        <v>0</v>
      </c>
      <c r="H116" s="46">
        <f>詳細表【予測】!AE115</f>
        <v>0</v>
      </c>
      <c r="I116" s="46">
        <f>詳細表【予測】!M115</f>
        <v>0</v>
      </c>
      <c r="J116" s="46">
        <f>詳細表【予測】!N115</f>
        <v>0</v>
      </c>
      <c r="K116" s="46">
        <f>詳細表【予測】!O115</f>
        <v>0</v>
      </c>
      <c r="L116" s="46">
        <f>詳細表【予測】!AB115</f>
        <v>0</v>
      </c>
      <c r="M116" s="46">
        <f>詳細表【予測】!AF115</f>
        <v>0</v>
      </c>
      <c r="N116" s="46">
        <f>詳細表【予測】!U115</f>
        <v>0</v>
      </c>
      <c r="O116" s="46">
        <f>詳細表【予測】!V115</f>
        <v>0</v>
      </c>
      <c r="P116" s="46">
        <f>詳細表【予測】!W115</f>
        <v>0</v>
      </c>
      <c r="Q116" s="46">
        <f>詳細表【予測】!AC115</f>
        <v>0</v>
      </c>
      <c r="R116" s="46">
        <f>詳細表【予測】!AG115</f>
        <v>0</v>
      </c>
      <c r="S116" s="46">
        <f t="shared" si="5"/>
        <v>0</v>
      </c>
      <c r="T116" s="46">
        <f t="shared" si="6"/>
        <v>0</v>
      </c>
      <c r="U116" s="46">
        <f t="shared" si="7"/>
        <v>0</v>
      </c>
      <c r="V116" s="46">
        <f t="shared" si="8"/>
        <v>0</v>
      </c>
      <c r="W116" s="46">
        <f t="shared" si="9"/>
        <v>0</v>
      </c>
    </row>
    <row r="117" spans="2:23" x14ac:dyDescent="0.15">
      <c r="B117" s="155" t="s">
        <v>955</v>
      </c>
      <c r="C117" s="41" t="s">
        <v>1003</v>
      </c>
      <c r="D117" s="91">
        <f>詳細表【予測】!G116</f>
        <v>0</v>
      </c>
      <c r="E117" s="91">
        <f>詳細表【予測】!H116</f>
        <v>0</v>
      </c>
      <c r="F117" s="91">
        <f>詳細表【予測】!I116</f>
        <v>0</v>
      </c>
      <c r="G117" s="91">
        <f>詳細表【予測】!AA116</f>
        <v>0</v>
      </c>
      <c r="H117" s="91">
        <f>詳細表【予測】!AE116</f>
        <v>0</v>
      </c>
      <c r="I117" s="91">
        <f>詳細表【予測】!M116</f>
        <v>0</v>
      </c>
      <c r="J117" s="91">
        <f>詳細表【予測】!N116</f>
        <v>0</v>
      </c>
      <c r="K117" s="91">
        <f>詳細表【予測】!O116</f>
        <v>0</v>
      </c>
      <c r="L117" s="91">
        <f>詳細表【予測】!AB116</f>
        <v>0</v>
      </c>
      <c r="M117" s="91">
        <f>詳細表【予測】!AF116</f>
        <v>0</v>
      </c>
      <c r="N117" s="91">
        <f>詳細表【予測】!U116</f>
        <v>0</v>
      </c>
      <c r="O117" s="91">
        <f>詳細表【予測】!V116</f>
        <v>0</v>
      </c>
      <c r="P117" s="91">
        <f>詳細表【予測】!W116</f>
        <v>0</v>
      </c>
      <c r="Q117" s="91">
        <f>詳細表【予測】!AC116</f>
        <v>0</v>
      </c>
      <c r="R117" s="91">
        <f>詳細表【予測】!AG116</f>
        <v>0</v>
      </c>
      <c r="S117" s="91">
        <f t="shared" si="5"/>
        <v>0</v>
      </c>
      <c r="T117" s="91">
        <f t="shared" si="6"/>
        <v>0</v>
      </c>
      <c r="U117" s="91">
        <f t="shared" si="7"/>
        <v>0</v>
      </c>
      <c r="V117" s="91">
        <f t="shared" si="8"/>
        <v>0</v>
      </c>
      <c r="W117" s="91">
        <f t="shared" si="9"/>
        <v>0</v>
      </c>
    </row>
    <row r="118" spans="2:23" x14ac:dyDescent="0.15">
      <c r="B118" s="160"/>
      <c r="C118" s="353" t="s">
        <v>272</v>
      </c>
      <c r="D118" s="138">
        <f t="shared" ref="D118:W118" si="10">SUM(D11:D117)</f>
        <v>0</v>
      </c>
      <c r="E118" s="138">
        <f t="shared" si="10"/>
        <v>0</v>
      </c>
      <c r="F118" s="138">
        <f t="shared" si="10"/>
        <v>0</v>
      </c>
      <c r="G118" s="138">
        <f t="shared" si="10"/>
        <v>0</v>
      </c>
      <c r="H118" s="138">
        <f t="shared" si="10"/>
        <v>0</v>
      </c>
      <c r="I118" s="138">
        <f t="shared" si="10"/>
        <v>0</v>
      </c>
      <c r="J118" s="138">
        <f t="shared" si="10"/>
        <v>0</v>
      </c>
      <c r="K118" s="138">
        <f t="shared" si="10"/>
        <v>0</v>
      </c>
      <c r="L118" s="138">
        <f t="shared" si="10"/>
        <v>0</v>
      </c>
      <c r="M118" s="138">
        <f t="shared" si="10"/>
        <v>0</v>
      </c>
      <c r="N118" s="138">
        <f t="shared" si="10"/>
        <v>0</v>
      </c>
      <c r="O118" s="138">
        <f t="shared" si="10"/>
        <v>0</v>
      </c>
      <c r="P118" s="138">
        <f t="shared" si="10"/>
        <v>0</v>
      </c>
      <c r="Q118" s="138">
        <f t="shared" si="10"/>
        <v>0</v>
      </c>
      <c r="R118" s="138">
        <f t="shared" si="10"/>
        <v>0</v>
      </c>
      <c r="S118" s="138">
        <f t="shared" si="10"/>
        <v>0</v>
      </c>
      <c r="T118" s="138">
        <f t="shared" si="10"/>
        <v>0</v>
      </c>
      <c r="U118" s="138">
        <f t="shared" si="10"/>
        <v>0</v>
      </c>
      <c r="V118" s="138">
        <f t="shared" si="10"/>
        <v>0</v>
      </c>
      <c r="W118" s="138">
        <f t="shared" si="10"/>
        <v>0</v>
      </c>
    </row>
    <row r="119" spans="2:23" x14ac:dyDescent="0.15">
      <c r="B119" s="354" t="s">
        <v>287</v>
      </c>
    </row>
  </sheetData>
  <mergeCells count="22">
    <mergeCell ref="V8:V10"/>
    <mergeCell ref="W8:W10"/>
    <mergeCell ref="G8:G10"/>
    <mergeCell ref="L8:L10"/>
    <mergeCell ref="M8:M10"/>
    <mergeCell ref="Q8:Q10"/>
    <mergeCell ref="R8:R10"/>
    <mergeCell ref="P8:P10"/>
    <mergeCell ref="S8:S10"/>
    <mergeCell ref="T8:T10"/>
    <mergeCell ref="U8:U10"/>
    <mergeCell ref="H8:H10"/>
    <mergeCell ref="I8:I10"/>
    <mergeCell ref="J8:J10"/>
    <mergeCell ref="K8:K10"/>
    <mergeCell ref="N8:N10"/>
    <mergeCell ref="O8:O10"/>
    <mergeCell ref="B6:B10"/>
    <mergeCell ref="C6:C10"/>
    <mergeCell ref="D8:D10"/>
    <mergeCell ref="E8:E10"/>
    <mergeCell ref="F8:F10"/>
  </mergeCells>
  <phoneticPr fontId="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sheetPr>
  <dimension ref="B5:W49"/>
  <sheetViews>
    <sheetView showGridLines="0" workbookViewId="0">
      <pane xSplit="3" ySplit="10" topLeftCell="D11" activePane="bottomRight" state="frozen"/>
      <selection pane="topRight"/>
      <selection pane="bottomLeft"/>
      <selection pane="bottomRight"/>
    </sheetView>
  </sheetViews>
  <sheetFormatPr defaultColWidth="8.75" defaultRowHeight="18.75" x14ac:dyDescent="0.15"/>
  <cols>
    <col min="1" max="1" width="1.625" style="2" customWidth="1"/>
    <col min="2" max="2" width="4.625" style="2" customWidth="1"/>
    <col min="3" max="3" width="60.625" style="2" customWidth="1"/>
    <col min="4" max="23" width="12.625" style="2" customWidth="1"/>
    <col min="24" max="16384" width="8.75" style="2"/>
  </cols>
  <sheetData>
    <row r="5" spans="2:23" x14ac:dyDescent="0.15">
      <c r="W5" s="10" t="str">
        <f>"（単位："&amp;入力表1【予測】!L15&amp;"、人）"</f>
        <v>（単位：千円、人）</v>
      </c>
    </row>
    <row r="6" spans="2:23" x14ac:dyDescent="0.15">
      <c r="B6" s="460" t="s">
        <v>33</v>
      </c>
      <c r="C6" s="460" t="s">
        <v>525</v>
      </c>
      <c r="D6" s="337" t="s">
        <v>8</v>
      </c>
      <c r="E6" s="338"/>
      <c r="F6" s="338"/>
      <c r="G6" s="338"/>
      <c r="H6" s="339"/>
      <c r="I6" s="340" t="s">
        <v>854</v>
      </c>
      <c r="J6" s="341"/>
      <c r="K6" s="341"/>
      <c r="L6" s="341"/>
      <c r="M6" s="342"/>
      <c r="N6" s="343" t="s">
        <v>833</v>
      </c>
      <c r="O6" s="344"/>
      <c r="P6" s="344"/>
      <c r="Q6" s="344"/>
      <c r="R6" s="345"/>
      <c r="S6" s="346" t="s">
        <v>366</v>
      </c>
      <c r="T6" s="347"/>
      <c r="U6" s="347"/>
      <c r="V6" s="347"/>
      <c r="W6" s="348"/>
    </row>
    <row r="7" spans="2:23" x14ac:dyDescent="0.15">
      <c r="B7" s="498"/>
      <c r="C7" s="498"/>
      <c r="D7" s="349"/>
      <c r="E7" s="338"/>
      <c r="F7" s="339"/>
      <c r="G7" s="349"/>
      <c r="H7" s="339"/>
      <c r="I7" s="350"/>
      <c r="J7" s="341"/>
      <c r="K7" s="342"/>
      <c r="L7" s="350"/>
      <c r="M7" s="342"/>
      <c r="N7" s="351"/>
      <c r="O7" s="344"/>
      <c r="P7" s="345"/>
      <c r="Q7" s="351"/>
      <c r="R7" s="345"/>
      <c r="S7" s="352"/>
      <c r="T7" s="347"/>
      <c r="U7" s="348"/>
      <c r="V7" s="352"/>
      <c r="W7" s="348"/>
    </row>
    <row r="8" spans="2:23" ht="12.95" customHeight="1" x14ac:dyDescent="0.15">
      <c r="B8" s="498"/>
      <c r="C8" s="498"/>
      <c r="D8" s="519" t="s">
        <v>364</v>
      </c>
      <c r="E8" s="520" t="s">
        <v>228</v>
      </c>
      <c r="F8" s="521" t="s">
        <v>365</v>
      </c>
      <c r="G8" s="527" t="s">
        <v>368</v>
      </c>
      <c r="H8" s="543" t="s">
        <v>367</v>
      </c>
      <c r="I8" s="545" t="s">
        <v>364</v>
      </c>
      <c r="J8" s="546" t="s">
        <v>228</v>
      </c>
      <c r="K8" s="547" t="s">
        <v>365</v>
      </c>
      <c r="L8" s="529" t="s">
        <v>368</v>
      </c>
      <c r="M8" s="531" t="s">
        <v>367</v>
      </c>
      <c r="N8" s="549" t="s">
        <v>364</v>
      </c>
      <c r="O8" s="518" t="s">
        <v>228</v>
      </c>
      <c r="P8" s="537" t="s">
        <v>365</v>
      </c>
      <c r="Q8" s="533" t="s">
        <v>368</v>
      </c>
      <c r="R8" s="535" t="s">
        <v>367</v>
      </c>
      <c r="S8" s="539" t="s">
        <v>364</v>
      </c>
      <c r="T8" s="540" t="s">
        <v>228</v>
      </c>
      <c r="U8" s="541" t="s">
        <v>365</v>
      </c>
      <c r="V8" s="523" t="s">
        <v>368</v>
      </c>
      <c r="W8" s="525" t="s">
        <v>367</v>
      </c>
    </row>
    <row r="9" spans="2:23" x14ac:dyDescent="0.15">
      <c r="B9" s="498"/>
      <c r="C9" s="498"/>
      <c r="D9" s="519"/>
      <c r="E9" s="520"/>
      <c r="F9" s="522"/>
      <c r="G9" s="528"/>
      <c r="H9" s="544"/>
      <c r="I9" s="545"/>
      <c r="J9" s="546"/>
      <c r="K9" s="548"/>
      <c r="L9" s="530"/>
      <c r="M9" s="532"/>
      <c r="N9" s="549"/>
      <c r="O9" s="518"/>
      <c r="P9" s="538"/>
      <c r="Q9" s="534"/>
      <c r="R9" s="536"/>
      <c r="S9" s="539"/>
      <c r="T9" s="540"/>
      <c r="U9" s="542"/>
      <c r="V9" s="524"/>
      <c r="W9" s="526"/>
    </row>
    <row r="10" spans="2:23" x14ac:dyDescent="0.15">
      <c r="B10" s="459"/>
      <c r="C10" s="459"/>
      <c r="D10" s="519"/>
      <c r="E10" s="520"/>
      <c r="F10" s="522"/>
      <c r="G10" s="528"/>
      <c r="H10" s="544"/>
      <c r="I10" s="545"/>
      <c r="J10" s="546"/>
      <c r="K10" s="548"/>
      <c r="L10" s="530"/>
      <c r="M10" s="532"/>
      <c r="N10" s="549"/>
      <c r="O10" s="518"/>
      <c r="P10" s="538"/>
      <c r="Q10" s="534"/>
      <c r="R10" s="536"/>
      <c r="S10" s="539"/>
      <c r="T10" s="540"/>
      <c r="U10" s="542"/>
      <c r="V10" s="524"/>
      <c r="W10" s="526"/>
    </row>
    <row r="11" spans="2:23" x14ac:dyDescent="0.15">
      <c r="B11" s="155" t="s">
        <v>327</v>
      </c>
      <c r="C11" s="41" t="s">
        <v>1014</v>
      </c>
      <c r="D11" s="134">
        <f>SUMIF(詳細表【予測】!$C$10:$C$116,'結果表（37部門）【予測】'!$B11,詳細表【予測】!G$10:G$116)</f>
        <v>0</v>
      </c>
      <c r="E11" s="134">
        <f>SUMIF(詳細表【予測】!$C$10:$C$116,'結果表（37部門）【予測】'!$B11,詳細表【予測】!H$10:H$116)</f>
        <v>0</v>
      </c>
      <c r="F11" s="134">
        <f>SUMIF(詳細表【予測】!$C$10:$C$116,'結果表（37部門）【予測】'!$B11,詳細表【予測】!I$10:I$116)</f>
        <v>0</v>
      </c>
      <c r="G11" s="134">
        <f>SUMIF(詳細表【予測】!$C$10:$C$116,'結果表（37部門）【予測】'!$B11,詳細表【予測】!AA$10:AA$116)</f>
        <v>0</v>
      </c>
      <c r="H11" s="134">
        <f>SUMIF(詳細表【予測】!$C$10:$C$116,'結果表（37部門）【予測】'!$B11,詳細表【予測】!AE$10:AE$116)</f>
        <v>0</v>
      </c>
      <c r="I11" s="134">
        <f>SUMIF(詳細表【予測】!$C$10:$C$116,'結果表（37部門）【予測】'!$B11,詳細表【予測】!M$10:M$116)</f>
        <v>0</v>
      </c>
      <c r="J11" s="134">
        <f>SUMIF(詳細表【予測】!$C$10:$C$116,'結果表（37部門）【予測】'!$B11,詳細表【予測】!N$10:N$116)</f>
        <v>0</v>
      </c>
      <c r="K11" s="134">
        <f>SUMIF(詳細表【予測】!$C$10:$C$116,'結果表（37部門）【予測】'!$B11,詳細表【予測】!O$10:O$116)</f>
        <v>0</v>
      </c>
      <c r="L11" s="134">
        <f>SUMIF(詳細表【予測】!$C$10:$C$116,'結果表（37部門）【予測】'!$B11,詳細表【予測】!AB$10:AB$116)</f>
        <v>0</v>
      </c>
      <c r="M11" s="134">
        <f>SUMIF(詳細表【予測】!$C$10:$C$116,'結果表（37部門）【予測】'!$B11,詳細表【予測】!AF$10:AF$116)</f>
        <v>0</v>
      </c>
      <c r="N11" s="134">
        <f>SUMIF(詳細表【予測】!$C$10:$C$116,'結果表（37部門）【予測】'!$B11,詳細表【予測】!U$10:U$116)</f>
        <v>0</v>
      </c>
      <c r="O11" s="134">
        <f>SUMIF(詳細表【予測】!$C$10:$C$116,'結果表（37部門）【予測】'!$B11,詳細表【予測】!V$10:V$116)</f>
        <v>0</v>
      </c>
      <c r="P11" s="134">
        <f>SUMIF(詳細表【予測】!$C$10:$C$116,'結果表（37部門）【予測】'!$B11,詳細表【予測】!W$10:W$116)</f>
        <v>0</v>
      </c>
      <c r="Q11" s="134">
        <f>SUMIF(詳細表【予測】!$C$10:$C$116,'結果表（37部門）【予測】'!$B11,詳細表【予測】!AC$10:AC$116)</f>
        <v>0</v>
      </c>
      <c r="R11" s="134">
        <f>SUMIF(詳細表【予測】!$C$10:$C$116,'結果表（37部門）【予測】'!$B11,詳細表【予測】!AG$10:AG$116)</f>
        <v>0</v>
      </c>
      <c r="S11" s="134">
        <f>SUMIF(詳細表【予測】!$C$10:$C$116,'結果表（37部門）【予測】'!$B11,詳細表【予測】!X$10:X$116)</f>
        <v>0</v>
      </c>
      <c r="T11" s="134">
        <f>SUMIF(詳細表【予測】!$C$10:$C$116,'結果表（37部門）【予測】'!$B11,詳細表【予測】!Y$10:Y$116)</f>
        <v>0</v>
      </c>
      <c r="U11" s="134">
        <f>SUMIF(詳細表【予測】!$C$10:$C$116,'結果表（37部門）【予測】'!$B11,詳細表【予測】!Z$10:Z$116)</f>
        <v>0</v>
      </c>
      <c r="V11" s="134">
        <f>SUMIF(詳細表【予測】!$C$10:$C$116,'結果表（37部門）【予測】'!$B11,詳細表【予測】!AD$10:AD$116)</f>
        <v>0</v>
      </c>
      <c r="W11" s="134">
        <f>SUMIF(詳細表【予測】!$C$10:$C$116,'結果表（37部門）【予測】'!$B11,詳細表【予測】!AH$10:AH$116)</f>
        <v>0</v>
      </c>
    </row>
    <row r="12" spans="2:23" x14ac:dyDescent="0.15">
      <c r="B12" s="155" t="s">
        <v>328</v>
      </c>
      <c r="C12" s="41" t="s">
        <v>1017</v>
      </c>
      <c r="D12" s="46">
        <f>SUMIF(詳細表【予測】!$C$10:$C$116,'結果表（37部門）【予測】'!$B12,詳細表【予測】!G$10:G$116)</f>
        <v>0</v>
      </c>
      <c r="E12" s="46">
        <f>SUMIF(詳細表【予測】!$C$10:$C$116,'結果表（37部門）【予測】'!$B12,詳細表【予測】!H$10:H$116)</f>
        <v>0</v>
      </c>
      <c r="F12" s="46">
        <f>SUMIF(詳細表【予測】!$C$10:$C$116,'結果表（37部門）【予測】'!$B12,詳細表【予測】!I$10:I$116)</f>
        <v>0</v>
      </c>
      <c r="G12" s="46">
        <f>SUMIF(詳細表【予測】!$C$10:$C$116,'結果表（37部門）【予測】'!$B12,詳細表【予測】!AA$10:AA$116)</f>
        <v>0</v>
      </c>
      <c r="H12" s="46">
        <f>SUMIF(詳細表【予測】!$C$10:$C$116,'結果表（37部門）【予測】'!$B12,詳細表【予測】!AE$10:AE$116)</f>
        <v>0</v>
      </c>
      <c r="I12" s="46">
        <f>SUMIF(詳細表【予測】!$C$10:$C$116,'結果表（37部門）【予測】'!$B12,詳細表【予測】!M$10:M$116)</f>
        <v>0</v>
      </c>
      <c r="J12" s="46">
        <f>SUMIF(詳細表【予測】!$C$10:$C$116,'結果表（37部門）【予測】'!$B12,詳細表【予測】!N$10:N$116)</f>
        <v>0</v>
      </c>
      <c r="K12" s="46">
        <f>SUMIF(詳細表【予測】!$C$10:$C$116,'結果表（37部門）【予測】'!$B12,詳細表【予測】!O$10:O$116)</f>
        <v>0</v>
      </c>
      <c r="L12" s="46">
        <f>SUMIF(詳細表【予測】!$C$10:$C$116,'結果表（37部門）【予測】'!$B12,詳細表【予測】!AB$10:AB$116)</f>
        <v>0</v>
      </c>
      <c r="M12" s="46">
        <f>SUMIF(詳細表【予測】!$C$10:$C$116,'結果表（37部門）【予測】'!$B12,詳細表【予測】!AF$10:AF$116)</f>
        <v>0</v>
      </c>
      <c r="N12" s="46">
        <f>SUMIF(詳細表【予測】!$C$10:$C$116,'結果表（37部門）【予測】'!$B12,詳細表【予測】!U$10:U$116)</f>
        <v>0</v>
      </c>
      <c r="O12" s="46">
        <f>SUMIF(詳細表【予測】!$C$10:$C$116,'結果表（37部門）【予測】'!$B12,詳細表【予測】!V$10:V$116)</f>
        <v>0</v>
      </c>
      <c r="P12" s="46">
        <f>SUMIF(詳細表【予測】!$C$10:$C$116,'結果表（37部門）【予測】'!$B12,詳細表【予測】!W$10:W$116)</f>
        <v>0</v>
      </c>
      <c r="Q12" s="46">
        <f>SUMIF(詳細表【予測】!$C$10:$C$116,'結果表（37部門）【予測】'!$B12,詳細表【予測】!AC$10:AC$116)</f>
        <v>0</v>
      </c>
      <c r="R12" s="46">
        <f>SUMIF(詳細表【予測】!$C$10:$C$116,'結果表（37部門）【予測】'!$B12,詳細表【予測】!AG$10:AG$116)</f>
        <v>0</v>
      </c>
      <c r="S12" s="46">
        <f>SUMIF(詳細表【予測】!$C$10:$C$116,'結果表（37部門）【予測】'!$B12,詳細表【予測】!X$10:X$116)</f>
        <v>0</v>
      </c>
      <c r="T12" s="46">
        <f>SUMIF(詳細表【予測】!$C$10:$C$116,'結果表（37部門）【予測】'!$B12,詳細表【予測】!Y$10:Y$116)</f>
        <v>0</v>
      </c>
      <c r="U12" s="46">
        <f>SUMIF(詳細表【予測】!$C$10:$C$116,'結果表（37部門）【予測】'!$B12,詳細表【予測】!Z$10:Z$116)</f>
        <v>0</v>
      </c>
      <c r="V12" s="46">
        <f>SUMIF(詳細表【予測】!$C$10:$C$116,'結果表（37部門）【予測】'!$B12,詳細表【予測】!AD$10:AD$116)</f>
        <v>0</v>
      </c>
      <c r="W12" s="46">
        <f>SUMIF(詳細表【予測】!$C$10:$C$116,'結果表（37部門）【予測】'!$B12,詳細表【予測】!AH$10:AH$116)</f>
        <v>0</v>
      </c>
    </row>
    <row r="13" spans="2:23" x14ac:dyDescent="0.15">
      <c r="B13" s="155" t="s">
        <v>329</v>
      </c>
      <c r="C13" s="41" t="s">
        <v>1018</v>
      </c>
      <c r="D13" s="46">
        <f>SUMIF(詳細表【予測】!$C$10:$C$116,'結果表（37部門）【予測】'!$B13,詳細表【予測】!G$10:G$116)</f>
        <v>0</v>
      </c>
      <c r="E13" s="46">
        <f>SUMIF(詳細表【予測】!$C$10:$C$116,'結果表（37部門）【予測】'!$B13,詳細表【予測】!H$10:H$116)</f>
        <v>0</v>
      </c>
      <c r="F13" s="46">
        <f>SUMIF(詳細表【予測】!$C$10:$C$116,'結果表（37部門）【予測】'!$B13,詳細表【予測】!I$10:I$116)</f>
        <v>0</v>
      </c>
      <c r="G13" s="46">
        <f>SUMIF(詳細表【予測】!$C$10:$C$116,'結果表（37部門）【予測】'!$B13,詳細表【予測】!AA$10:AA$116)</f>
        <v>0</v>
      </c>
      <c r="H13" s="46">
        <f>SUMIF(詳細表【予測】!$C$10:$C$116,'結果表（37部門）【予測】'!$B13,詳細表【予測】!AE$10:AE$116)</f>
        <v>0</v>
      </c>
      <c r="I13" s="46">
        <f>SUMIF(詳細表【予測】!$C$10:$C$116,'結果表（37部門）【予測】'!$B13,詳細表【予測】!M$10:M$116)</f>
        <v>0</v>
      </c>
      <c r="J13" s="46">
        <f>SUMIF(詳細表【予測】!$C$10:$C$116,'結果表（37部門）【予測】'!$B13,詳細表【予測】!N$10:N$116)</f>
        <v>0</v>
      </c>
      <c r="K13" s="46">
        <f>SUMIF(詳細表【予測】!$C$10:$C$116,'結果表（37部門）【予測】'!$B13,詳細表【予測】!O$10:O$116)</f>
        <v>0</v>
      </c>
      <c r="L13" s="46">
        <f>SUMIF(詳細表【予測】!$C$10:$C$116,'結果表（37部門）【予測】'!$B13,詳細表【予測】!AB$10:AB$116)</f>
        <v>0</v>
      </c>
      <c r="M13" s="46">
        <f>SUMIF(詳細表【予測】!$C$10:$C$116,'結果表（37部門）【予測】'!$B13,詳細表【予測】!AF$10:AF$116)</f>
        <v>0</v>
      </c>
      <c r="N13" s="46">
        <f>SUMIF(詳細表【予測】!$C$10:$C$116,'結果表（37部門）【予測】'!$B13,詳細表【予測】!U$10:U$116)</f>
        <v>0</v>
      </c>
      <c r="O13" s="46">
        <f>SUMIF(詳細表【予測】!$C$10:$C$116,'結果表（37部門）【予測】'!$B13,詳細表【予測】!V$10:V$116)</f>
        <v>0</v>
      </c>
      <c r="P13" s="46">
        <f>SUMIF(詳細表【予測】!$C$10:$C$116,'結果表（37部門）【予測】'!$B13,詳細表【予測】!W$10:W$116)</f>
        <v>0</v>
      </c>
      <c r="Q13" s="46">
        <f>SUMIF(詳細表【予測】!$C$10:$C$116,'結果表（37部門）【予測】'!$B13,詳細表【予測】!AC$10:AC$116)</f>
        <v>0</v>
      </c>
      <c r="R13" s="46">
        <f>SUMIF(詳細表【予測】!$C$10:$C$116,'結果表（37部門）【予測】'!$B13,詳細表【予測】!AG$10:AG$116)</f>
        <v>0</v>
      </c>
      <c r="S13" s="46">
        <f>SUMIF(詳細表【予測】!$C$10:$C$116,'結果表（37部門）【予測】'!$B13,詳細表【予測】!X$10:X$116)</f>
        <v>0</v>
      </c>
      <c r="T13" s="46">
        <f>SUMIF(詳細表【予測】!$C$10:$C$116,'結果表（37部門）【予測】'!$B13,詳細表【予測】!Y$10:Y$116)</f>
        <v>0</v>
      </c>
      <c r="U13" s="46">
        <f>SUMIF(詳細表【予測】!$C$10:$C$116,'結果表（37部門）【予測】'!$B13,詳細表【予測】!Z$10:Z$116)</f>
        <v>0</v>
      </c>
      <c r="V13" s="46">
        <f>SUMIF(詳細表【予測】!$C$10:$C$116,'結果表（37部門）【予測】'!$B13,詳細表【予測】!AD$10:AD$116)</f>
        <v>0</v>
      </c>
      <c r="W13" s="46">
        <f>SUMIF(詳細表【予測】!$C$10:$C$116,'結果表（37部門）【予測】'!$B13,詳細表【予測】!AH$10:AH$116)</f>
        <v>0</v>
      </c>
    </row>
    <row r="14" spans="2:23" x14ac:dyDescent="0.15">
      <c r="B14" s="155" t="s">
        <v>330</v>
      </c>
      <c r="C14" s="41" t="s">
        <v>1019</v>
      </c>
      <c r="D14" s="46">
        <f>SUMIF(詳細表【予測】!$C$10:$C$116,'結果表（37部門）【予測】'!$B14,詳細表【予測】!G$10:G$116)</f>
        <v>0</v>
      </c>
      <c r="E14" s="46">
        <f>SUMIF(詳細表【予測】!$C$10:$C$116,'結果表（37部門）【予測】'!$B14,詳細表【予測】!H$10:H$116)</f>
        <v>0</v>
      </c>
      <c r="F14" s="46">
        <f>SUMIF(詳細表【予測】!$C$10:$C$116,'結果表（37部門）【予測】'!$B14,詳細表【予測】!I$10:I$116)</f>
        <v>0</v>
      </c>
      <c r="G14" s="46">
        <f>SUMIF(詳細表【予測】!$C$10:$C$116,'結果表（37部門）【予測】'!$B14,詳細表【予測】!AA$10:AA$116)</f>
        <v>0</v>
      </c>
      <c r="H14" s="46">
        <f>SUMIF(詳細表【予測】!$C$10:$C$116,'結果表（37部門）【予測】'!$B14,詳細表【予測】!AE$10:AE$116)</f>
        <v>0</v>
      </c>
      <c r="I14" s="46">
        <f>SUMIF(詳細表【予測】!$C$10:$C$116,'結果表（37部門）【予測】'!$B14,詳細表【予測】!M$10:M$116)</f>
        <v>0</v>
      </c>
      <c r="J14" s="46">
        <f>SUMIF(詳細表【予測】!$C$10:$C$116,'結果表（37部門）【予測】'!$B14,詳細表【予測】!N$10:N$116)</f>
        <v>0</v>
      </c>
      <c r="K14" s="46">
        <f>SUMIF(詳細表【予測】!$C$10:$C$116,'結果表（37部門）【予測】'!$B14,詳細表【予測】!O$10:O$116)</f>
        <v>0</v>
      </c>
      <c r="L14" s="46">
        <f>SUMIF(詳細表【予測】!$C$10:$C$116,'結果表（37部門）【予測】'!$B14,詳細表【予測】!AB$10:AB$116)</f>
        <v>0</v>
      </c>
      <c r="M14" s="46">
        <f>SUMIF(詳細表【予測】!$C$10:$C$116,'結果表（37部門）【予測】'!$B14,詳細表【予測】!AF$10:AF$116)</f>
        <v>0</v>
      </c>
      <c r="N14" s="46">
        <f>SUMIF(詳細表【予測】!$C$10:$C$116,'結果表（37部門）【予測】'!$B14,詳細表【予測】!U$10:U$116)</f>
        <v>0</v>
      </c>
      <c r="O14" s="46">
        <f>SUMIF(詳細表【予測】!$C$10:$C$116,'結果表（37部門）【予測】'!$B14,詳細表【予測】!V$10:V$116)</f>
        <v>0</v>
      </c>
      <c r="P14" s="46">
        <f>SUMIF(詳細表【予測】!$C$10:$C$116,'結果表（37部門）【予測】'!$B14,詳細表【予測】!W$10:W$116)</f>
        <v>0</v>
      </c>
      <c r="Q14" s="46">
        <f>SUMIF(詳細表【予測】!$C$10:$C$116,'結果表（37部門）【予測】'!$B14,詳細表【予測】!AC$10:AC$116)</f>
        <v>0</v>
      </c>
      <c r="R14" s="46">
        <f>SUMIF(詳細表【予測】!$C$10:$C$116,'結果表（37部門）【予測】'!$B14,詳細表【予測】!AG$10:AG$116)</f>
        <v>0</v>
      </c>
      <c r="S14" s="46">
        <f>SUMIF(詳細表【予測】!$C$10:$C$116,'結果表（37部門）【予測】'!$B14,詳細表【予測】!X$10:X$116)</f>
        <v>0</v>
      </c>
      <c r="T14" s="46">
        <f>SUMIF(詳細表【予測】!$C$10:$C$116,'結果表（37部門）【予測】'!$B14,詳細表【予測】!Y$10:Y$116)</f>
        <v>0</v>
      </c>
      <c r="U14" s="46">
        <f>SUMIF(詳細表【予測】!$C$10:$C$116,'結果表（37部門）【予測】'!$B14,詳細表【予測】!Z$10:Z$116)</f>
        <v>0</v>
      </c>
      <c r="V14" s="46">
        <f>SUMIF(詳細表【予測】!$C$10:$C$116,'結果表（37部門）【予測】'!$B14,詳細表【予測】!AD$10:AD$116)</f>
        <v>0</v>
      </c>
      <c r="W14" s="46">
        <f>SUMIF(詳細表【予測】!$C$10:$C$116,'結果表（37部門）【予測】'!$B14,詳細表【予測】!AH$10:AH$116)</f>
        <v>0</v>
      </c>
    </row>
    <row r="15" spans="2:23" x14ac:dyDescent="0.15">
      <c r="B15" s="155" t="s">
        <v>331</v>
      </c>
      <c r="C15" s="41" t="s">
        <v>1020</v>
      </c>
      <c r="D15" s="67">
        <f>SUMIF(詳細表【予測】!$C$10:$C$116,'結果表（37部門）【予測】'!$B15,詳細表【予測】!G$10:G$116)</f>
        <v>0</v>
      </c>
      <c r="E15" s="67">
        <f>SUMIF(詳細表【予測】!$C$10:$C$116,'結果表（37部門）【予測】'!$B15,詳細表【予測】!H$10:H$116)</f>
        <v>0</v>
      </c>
      <c r="F15" s="67">
        <f>SUMIF(詳細表【予測】!$C$10:$C$116,'結果表（37部門）【予測】'!$B15,詳細表【予測】!I$10:I$116)</f>
        <v>0</v>
      </c>
      <c r="G15" s="67">
        <f>SUMIF(詳細表【予測】!$C$10:$C$116,'結果表（37部門）【予測】'!$B15,詳細表【予測】!AA$10:AA$116)</f>
        <v>0</v>
      </c>
      <c r="H15" s="67">
        <f>SUMIF(詳細表【予測】!$C$10:$C$116,'結果表（37部門）【予測】'!$B15,詳細表【予測】!AE$10:AE$116)</f>
        <v>0</v>
      </c>
      <c r="I15" s="67">
        <f>SUMIF(詳細表【予測】!$C$10:$C$116,'結果表（37部門）【予測】'!$B15,詳細表【予測】!M$10:M$116)</f>
        <v>0</v>
      </c>
      <c r="J15" s="67">
        <f>SUMIF(詳細表【予測】!$C$10:$C$116,'結果表（37部門）【予測】'!$B15,詳細表【予測】!N$10:N$116)</f>
        <v>0</v>
      </c>
      <c r="K15" s="67">
        <f>SUMIF(詳細表【予測】!$C$10:$C$116,'結果表（37部門）【予測】'!$B15,詳細表【予測】!O$10:O$116)</f>
        <v>0</v>
      </c>
      <c r="L15" s="67">
        <f>SUMIF(詳細表【予測】!$C$10:$C$116,'結果表（37部門）【予測】'!$B15,詳細表【予測】!AB$10:AB$116)</f>
        <v>0</v>
      </c>
      <c r="M15" s="67">
        <f>SUMIF(詳細表【予測】!$C$10:$C$116,'結果表（37部門）【予測】'!$B15,詳細表【予測】!AF$10:AF$116)</f>
        <v>0</v>
      </c>
      <c r="N15" s="67">
        <f>SUMIF(詳細表【予測】!$C$10:$C$116,'結果表（37部門）【予測】'!$B15,詳細表【予測】!U$10:U$116)</f>
        <v>0</v>
      </c>
      <c r="O15" s="67">
        <f>SUMIF(詳細表【予測】!$C$10:$C$116,'結果表（37部門）【予測】'!$B15,詳細表【予測】!V$10:V$116)</f>
        <v>0</v>
      </c>
      <c r="P15" s="67">
        <f>SUMIF(詳細表【予測】!$C$10:$C$116,'結果表（37部門）【予測】'!$B15,詳細表【予測】!W$10:W$116)</f>
        <v>0</v>
      </c>
      <c r="Q15" s="67">
        <f>SUMIF(詳細表【予測】!$C$10:$C$116,'結果表（37部門）【予測】'!$B15,詳細表【予測】!AC$10:AC$116)</f>
        <v>0</v>
      </c>
      <c r="R15" s="67">
        <f>SUMIF(詳細表【予測】!$C$10:$C$116,'結果表（37部門）【予測】'!$B15,詳細表【予測】!AG$10:AG$116)</f>
        <v>0</v>
      </c>
      <c r="S15" s="67">
        <f>SUMIF(詳細表【予測】!$C$10:$C$116,'結果表（37部門）【予測】'!$B15,詳細表【予測】!X$10:X$116)</f>
        <v>0</v>
      </c>
      <c r="T15" s="67">
        <f>SUMIF(詳細表【予測】!$C$10:$C$116,'結果表（37部門）【予測】'!$B15,詳細表【予測】!Y$10:Y$116)</f>
        <v>0</v>
      </c>
      <c r="U15" s="67">
        <f>SUMIF(詳細表【予測】!$C$10:$C$116,'結果表（37部門）【予測】'!$B15,詳細表【予測】!Z$10:Z$116)</f>
        <v>0</v>
      </c>
      <c r="V15" s="67">
        <f>SUMIF(詳細表【予測】!$C$10:$C$116,'結果表（37部門）【予測】'!$B15,詳細表【予測】!AD$10:AD$116)</f>
        <v>0</v>
      </c>
      <c r="W15" s="67">
        <f>SUMIF(詳細表【予測】!$C$10:$C$116,'結果表（37部門）【予測】'!$B15,詳細表【予測】!AH$10:AH$116)</f>
        <v>0</v>
      </c>
    </row>
    <row r="16" spans="2:23" x14ac:dyDescent="0.15">
      <c r="B16" s="162" t="s">
        <v>332</v>
      </c>
      <c r="C16" s="116" t="s">
        <v>1021</v>
      </c>
      <c r="D16" s="46">
        <f>SUMIF(詳細表【予測】!$C$10:$C$116,'結果表（37部門）【予測】'!$B16,詳細表【予測】!G$10:G$116)</f>
        <v>0</v>
      </c>
      <c r="E16" s="46">
        <f>SUMIF(詳細表【予測】!$C$10:$C$116,'結果表（37部門）【予測】'!$B16,詳細表【予測】!H$10:H$116)</f>
        <v>0</v>
      </c>
      <c r="F16" s="46">
        <f>SUMIF(詳細表【予測】!$C$10:$C$116,'結果表（37部門）【予測】'!$B16,詳細表【予測】!I$10:I$116)</f>
        <v>0</v>
      </c>
      <c r="G16" s="46">
        <f>SUMIF(詳細表【予測】!$C$10:$C$116,'結果表（37部門）【予測】'!$B16,詳細表【予測】!AA$10:AA$116)</f>
        <v>0</v>
      </c>
      <c r="H16" s="46">
        <f>SUMIF(詳細表【予測】!$C$10:$C$116,'結果表（37部門）【予測】'!$B16,詳細表【予測】!AE$10:AE$116)</f>
        <v>0</v>
      </c>
      <c r="I16" s="46">
        <f>SUMIF(詳細表【予測】!$C$10:$C$116,'結果表（37部門）【予測】'!$B16,詳細表【予測】!M$10:M$116)</f>
        <v>0</v>
      </c>
      <c r="J16" s="46">
        <f>SUMIF(詳細表【予測】!$C$10:$C$116,'結果表（37部門）【予測】'!$B16,詳細表【予測】!N$10:N$116)</f>
        <v>0</v>
      </c>
      <c r="K16" s="46">
        <f>SUMIF(詳細表【予測】!$C$10:$C$116,'結果表（37部門）【予測】'!$B16,詳細表【予測】!O$10:O$116)</f>
        <v>0</v>
      </c>
      <c r="L16" s="46">
        <f>SUMIF(詳細表【予測】!$C$10:$C$116,'結果表（37部門）【予測】'!$B16,詳細表【予測】!AB$10:AB$116)</f>
        <v>0</v>
      </c>
      <c r="M16" s="46">
        <f>SUMIF(詳細表【予測】!$C$10:$C$116,'結果表（37部門）【予測】'!$B16,詳細表【予測】!AF$10:AF$116)</f>
        <v>0</v>
      </c>
      <c r="N16" s="46">
        <f>SUMIF(詳細表【予測】!$C$10:$C$116,'結果表（37部門）【予測】'!$B16,詳細表【予測】!U$10:U$116)</f>
        <v>0</v>
      </c>
      <c r="O16" s="46">
        <f>SUMIF(詳細表【予測】!$C$10:$C$116,'結果表（37部門）【予測】'!$B16,詳細表【予測】!V$10:V$116)</f>
        <v>0</v>
      </c>
      <c r="P16" s="46">
        <f>SUMIF(詳細表【予測】!$C$10:$C$116,'結果表（37部門）【予測】'!$B16,詳細表【予測】!W$10:W$116)</f>
        <v>0</v>
      </c>
      <c r="Q16" s="46">
        <f>SUMIF(詳細表【予測】!$C$10:$C$116,'結果表（37部門）【予測】'!$B16,詳細表【予測】!AC$10:AC$116)</f>
        <v>0</v>
      </c>
      <c r="R16" s="46">
        <f>SUMIF(詳細表【予測】!$C$10:$C$116,'結果表（37部門）【予測】'!$B16,詳細表【予測】!AG$10:AG$116)</f>
        <v>0</v>
      </c>
      <c r="S16" s="46">
        <f>SUMIF(詳細表【予測】!$C$10:$C$116,'結果表（37部門）【予測】'!$B16,詳細表【予測】!X$10:X$116)</f>
        <v>0</v>
      </c>
      <c r="T16" s="46">
        <f>SUMIF(詳細表【予測】!$C$10:$C$116,'結果表（37部門）【予測】'!$B16,詳細表【予測】!Y$10:Y$116)</f>
        <v>0</v>
      </c>
      <c r="U16" s="46">
        <f>SUMIF(詳細表【予測】!$C$10:$C$116,'結果表（37部門）【予測】'!$B16,詳細表【予測】!Z$10:Z$116)</f>
        <v>0</v>
      </c>
      <c r="V16" s="46">
        <f>SUMIF(詳細表【予測】!$C$10:$C$116,'結果表（37部門）【予測】'!$B16,詳細表【予測】!AD$10:AD$116)</f>
        <v>0</v>
      </c>
      <c r="W16" s="46">
        <f>SUMIF(詳細表【予測】!$C$10:$C$116,'結果表（37部門）【予測】'!$B16,詳細表【予測】!AH$10:AH$116)</f>
        <v>0</v>
      </c>
    </row>
    <row r="17" spans="2:23" x14ac:dyDescent="0.15">
      <c r="B17" s="155" t="s">
        <v>333</v>
      </c>
      <c r="C17" s="41" t="s">
        <v>1022</v>
      </c>
      <c r="D17" s="46">
        <f>SUMIF(詳細表【予測】!$C$10:$C$116,'結果表（37部門）【予測】'!$B17,詳細表【予測】!G$10:G$116)</f>
        <v>0</v>
      </c>
      <c r="E17" s="46">
        <f>SUMIF(詳細表【予測】!$C$10:$C$116,'結果表（37部門）【予測】'!$B17,詳細表【予測】!H$10:H$116)</f>
        <v>0</v>
      </c>
      <c r="F17" s="46">
        <f>SUMIF(詳細表【予測】!$C$10:$C$116,'結果表（37部門）【予測】'!$B17,詳細表【予測】!I$10:I$116)</f>
        <v>0</v>
      </c>
      <c r="G17" s="46">
        <f>SUMIF(詳細表【予測】!$C$10:$C$116,'結果表（37部門）【予測】'!$B17,詳細表【予測】!AA$10:AA$116)</f>
        <v>0</v>
      </c>
      <c r="H17" s="46">
        <f>SUMIF(詳細表【予測】!$C$10:$C$116,'結果表（37部門）【予測】'!$B17,詳細表【予測】!AE$10:AE$116)</f>
        <v>0</v>
      </c>
      <c r="I17" s="46">
        <f>SUMIF(詳細表【予測】!$C$10:$C$116,'結果表（37部門）【予測】'!$B17,詳細表【予測】!M$10:M$116)</f>
        <v>0</v>
      </c>
      <c r="J17" s="46">
        <f>SUMIF(詳細表【予測】!$C$10:$C$116,'結果表（37部門）【予測】'!$B17,詳細表【予測】!N$10:N$116)</f>
        <v>0</v>
      </c>
      <c r="K17" s="46">
        <f>SUMIF(詳細表【予測】!$C$10:$C$116,'結果表（37部門）【予測】'!$B17,詳細表【予測】!O$10:O$116)</f>
        <v>0</v>
      </c>
      <c r="L17" s="46">
        <f>SUMIF(詳細表【予測】!$C$10:$C$116,'結果表（37部門）【予測】'!$B17,詳細表【予測】!AB$10:AB$116)</f>
        <v>0</v>
      </c>
      <c r="M17" s="46">
        <f>SUMIF(詳細表【予測】!$C$10:$C$116,'結果表（37部門）【予測】'!$B17,詳細表【予測】!AF$10:AF$116)</f>
        <v>0</v>
      </c>
      <c r="N17" s="46">
        <f>SUMIF(詳細表【予測】!$C$10:$C$116,'結果表（37部門）【予測】'!$B17,詳細表【予測】!U$10:U$116)</f>
        <v>0</v>
      </c>
      <c r="O17" s="46">
        <f>SUMIF(詳細表【予測】!$C$10:$C$116,'結果表（37部門）【予測】'!$B17,詳細表【予測】!V$10:V$116)</f>
        <v>0</v>
      </c>
      <c r="P17" s="46">
        <f>SUMIF(詳細表【予測】!$C$10:$C$116,'結果表（37部門）【予測】'!$B17,詳細表【予測】!W$10:W$116)</f>
        <v>0</v>
      </c>
      <c r="Q17" s="46">
        <f>SUMIF(詳細表【予測】!$C$10:$C$116,'結果表（37部門）【予測】'!$B17,詳細表【予測】!AC$10:AC$116)</f>
        <v>0</v>
      </c>
      <c r="R17" s="46">
        <f>SUMIF(詳細表【予測】!$C$10:$C$116,'結果表（37部門）【予測】'!$B17,詳細表【予測】!AG$10:AG$116)</f>
        <v>0</v>
      </c>
      <c r="S17" s="46">
        <f>SUMIF(詳細表【予測】!$C$10:$C$116,'結果表（37部門）【予測】'!$B17,詳細表【予測】!X$10:X$116)</f>
        <v>0</v>
      </c>
      <c r="T17" s="46">
        <f>SUMIF(詳細表【予測】!$C$10:$C$116,'結果表（37部門）【予測】'!$B17,詳細表【予測】!Y$10:Y$116)</f>
        <v>0</v>
      </c>
      <c r="U17" s="46">
        <f>SUMIF(詳細表【予測】!$C$10:$C$116,'結果表（37部門）【予測】'!$B17,詳細表【予測】!Z$10:Z$116)</f>
        <v>0</v>
      </c>
      <c r="V17" s="46">
        <f>SUMIF(詳細表【予測】!$C$10:$C$116,'結果表（37部門）【予測】'!$B17,詳細表【予測】!AD$10:AD$116)</f>
        <v>0</v>
      </c>
      <c r="W17" s="46">
        <f>SUMIF(詳細表【予測】!$C$10:$C$116,'結果表（37部門）【予測】'!$B17,詳細表【予測】!AH$10:AH$116)</f>
        <v>0</v>
      </c>
    </row>
    <row r="18" spans="2:23" x14ac:dyDescent="0.15">
      <c r="B18" s="155" t="s">
        <v>334</v>
      </c>
      <c r="C18" s="41" t="s">
        <v>1015</v>
      </c>
      <c r="D18" s="46">
        <f>SUMIF(詳細表【予測】!$C$10:$C$116,'結果表（37部門）【予測】'!$B18,詳細表【予測】!G$10:G$116)</f>
        <v>0</v>
      </c>
      <c r="E18" s="46">
        <f>SUMIF(詳細表【予測】!$C$10:$C$116,'結果表（37部門）【予測】'!$B18,詳細表【予測】!H$10:H$116)</f>
        <v>0</v>
      </c>
      <c r="F18" s="46">
        <f>SUMIF(詳細表【予測】!$C$10:$C$116,'結果表（37部門）【予測】'!$B18,詳細表【予測】!I$10:I$116)</f>
        <v>0</v>
      </c>
      <c r="G18" s="46">
        <f>SUMIF(詳細表【予測】!$C$10:$C$116,'結果表（37部門）【予測】'!$B18,詳細表【予測】!AA$10:AA$116)</f>
        <v>0</v>
      </c>
      <c r="H18" s="46">
        <f>SUMIF(詳細表【予測】!$C$10:$C$116,'結果表（37部門）【予測】'!$B18,詳細表【予測】!AE$10:AE$116)</f>
        <v>0</v>
      </c>
      <c r="I18" s="46">
        <f>SUMIF(詳細表【予測】!$C$10:$C$116,'結果表（37部門）【予測】'!$B18,詳細表【予測】!M$10:M$116)</f>
        <v>0</v>
      </c>
      <c r="J18" s="46">
        <f>SUMIF(詳細表【予測】!$C$10:$C$116,'結果表（37部門）【予測】'!$B18,詳細表【予測】!N$10:N$116)</f>
        <v>0</v>
      </c>
      <c r="K18" s="46">
        <f>SUMIF(詳細表【予測】!$C$10:$C$116,'結果表（37部門）【予測】'!$B18,詳細表【予測】!O$10:O$116)</f>
        <v>0</v>
      </c>
      <c r="L18" s="46">
        <f>SUMIF(詳細表【予測】!$C$10:$C$116,'結果表（37部門）【予測】'!$B18,詳細表【予測】!AB$10:AB$116)</f>
        <v>0</v>
      </c>
      <c r="M18" s="46">
        <f>SUMIF(詳細表【予測】!$C$10:$C$116,'結果表（37部門）【予測】'!$B18,詳細表【予測】!AF$10:AF$116)</f>
        <v>0</v>
      </c>
      <c r="N18" s="46">
        <f>SUMIF(詳細表【予測】!$C$10:$C$116,'結果表（37部門）【予測】'!$B18,詳細表【予測】!U$10:U$116)</f>
        <v>0</v>
      </c>
      <c r="O18" s="46">
        <f>SUMIF(詳細表【予測】!$C$10:$C$116,'結果表（37部門）【予測】'!$B18,詳細表【予測】!V$10:V$116)</f>
        <v>0</v>
      </c>
      <c r="P18" s="46">
        <f>SUMIF(詳細表【予測】!$C$10:$C$116,'結果表（37部門）【予測】'!$B18,詳細表【予測】!W$10:W$116)</f>
        <v>0</v>
      </c>
      <c r="Q18" s="46">
        <f>SUMIF(詳細表【予測】!$C$10:$C$116,'結果表（37部門）【予測】'!$B18,詳細表【予測】!AC$10:AC$116)</f>
        <v>0</v>
      </c>
      <c r="R18" s="46">
        <f>SUMIF(詳細表【予測】!$C$10:$C$116,'結果表（37部門）【予測】'!$B18,詳細表【予測】!AG$10:AG$116)</f>
        <v>0</v>
      </c>
      <c r="S18" s="46">
        <f>SUMIF(詳細表【予測】!$C$10:$C$116,'結果表（37部門）【予測】'!$B18,詳細表【予測】!X$10:X$116)</f>
        <v>0</v>
      </c>
      <c r="T18" s="46">
        <f>SUMIF(詳細表【予測】!$C$10:$C$116,'結果表（37部門）【予測】'!$B18,詳細表【予測】!Y$10:Y$116)</f>
        <v>0</v>
      </c>
      <c r="U18" s="46">
        <f>SUMIF(詳細表【予測】!$C$10:$C$116,'結果表（37部門）【予測】'!$B18,詳細表【予測】!Z$10:Z$116)</f>
        <v>0</v>
      </c>
      <c r="V18" s="46">
        <f>SUMIF(詳細表【予測】!$C$10:$C$116,'結果表（37部門）【予測】'!$B18,詳細表【予測】!AD$10:AD$116)</f>
        <v>0</v>
      </c>
      <c r="W18" s="46">
        <f>SUMIF(詳細表【予測】!$C$10:$C$116,'結果表（37部門）【予測】'!$B18,詳細表【予測】!AH$10:AH$116)</f>
        <v>0</v>
      </c>
    </row>
    <row r="19" spans="2:23" x14ac:dyDescent="0.15">
      <c r="B19" s="155" t="s">
        <v>335</v>
      </c>
      <c r="C19" s="41" t="s">
        <v>1023</v>
      </c>
      <c r="D19" s="46">
        <f>SUMIF(詳細表【予測】!$C$10:$C$116,'結果表（37部門）【予測】'!$B19,詳細表【予測】!G$10:G$116)</f>
        <v>0</v>
      </c>
      <c r="E19" s="46">
        <f>SUMIF(詳細表【予測】!$C$10:$C$116,'結果表（37部門）【予測】'!$B19,詳細表【予測】!H$10:H$116)</f>
        <v>0</v>
      </c>
      <c r="F19" s="46">
        <f>SUMIF(詳細表【予測】!$C$10:$C$116,'結果表（37部門）【予測】'!$B19,詳細表【予測】!I$10:I$116)</f>
        <v>0</v>
      </c>
      <c r="G19" s="46">
        <f>SUMIF(詳細表【予測】!$C$10:$C$116,'結果表（37部門）【予測】'!$B19,詳細表【予測】!AA$10:AA$116)</f>
        <v>0</v>
      </c>
      <c r="H19" s="46">
        <f>SUMIF(詳細表【予測】!$C$10:$C$116,'結果表（37部門）【予測】'!$B19,詳細表【予測】!AE$10:AE$116)</f>
        <v>0</v>
      </c>
      <c r="I19" s="46">
        <f>SUMIF(詳細表【予測】!$C$10:$C$116,'結果表（37部門）【予測】'!$B19,詳細表【予測】!M$10:M$116)</f>
        <v>0</v>
      </c>
      <c r="J19" s="46">
        <f>SUMIF(詳細表【予測】!$C$10:$C$116,'結果表（37部門）【予測】'!$B19,詳細表【予測】!N$10:N$116)</f>
        <v>0</v>
      </c>
      <c r="K19" s="46">
        <f>SUMIF(詳細表【予測】!$C$10:$C$116,'結果表（37部門）【予測】'!$B19,詳細表【予測】!O$10:O$116)</f>
        <v>0</v>
      </c>
      <c r="L19" s="46">
        <f>SUMIF(詳細表【予測】!$C$10:$C$116,'結果表（37部門）【予測】'!$B19,詳細表【予測】!AB$10:AB$116)</f>
        <v>0</v>
      </c>
      <c r="M19" s="46">
        <f>SUMIF(詳細表【予測】!$C$10:$C$116,'結果表（37部門）【予測】'!$B19,詳細表【予測】!AF$10:AF$116)</f>
        <v>0</v>
      </c>
      <c r="N19" s="46">
        <f>SUMIF(詳細表【予測】!$C$10:$C$116,'結果表（37部門）【予測】'!$B19,詳細表【予測】!U$10:U$116)</f>
        <v>0</v>
      </c>
      <c r="O19" s="46">
        <f>SUMIF(詳細表【予測】!$C$10:$C$116,'結果表（37部門）【予測】'!$B19,詳細表【予測】!V$10:V$116)</f>
        <v>0</v>
      </c>
      <c r="P19" s="46">
        <f>SUMIF(詳細表【予測】!$C$10:$C$116,'結果表（37部門）【予測】'!$B19,詳細表【予測】!W$10:W$116)</f>
        <v>0</v>
      </c>
      <c r="Q19" s="46">
        <f>SUMIF(詳細表【予測】!$C$10:$C$116,'結果表（37部門）【予測】'!$B19,詳細表【予測】!AC$10:AC$116)</f>
        <v>0</v>
      </c>
      <c r="R19" s="46">
        <f>SUMIF(詳細表【予測】!$C$10:$C$116,'結果表（37部門）【予測】'!$B19,詳細表【予測】!AG$10:AG$116)</f>
        <v>0</v>
      </c>
      <c r="S19" s="46">
        <f>SUMIF(詳細表【予測】!$C$10:$C$116,'結果表（37部門）【予測】'!$B19,詳細表【予測】!X$10:X$116)</f>
        <v>0</v>
      </c>
      <c r="T19" s="46">
        <f>SUMIF(詳細表【予測】!$C$10:$C$116,'結果表（37部門）【予測】'!$B19,詳細表【予測】!Y$10:Y$116)</f>
        <v>0</v>
      </c>
      <c r="U19" s="46">
        <f>SUMIF(詳細表【予測】!$C$10:$C$116,'結果表（37部門）【予測】'!$B19,詳細表【予測】!Z$10:Z$116)</f>
        <v>0</v>
      </c>
      <c r="V19" s="46">
        <f>SUMIF(詳細表【予測】!$C$10:$C$116,'結果表（37部門）【予測】'!$B19,詳細表【予測】!AD$10:AD$116)</f>
        <v>0</v>
      </c>
      <c r="W19" s="46">
        <f>SUMIF(詳細表【予測】!$C$10:$C$116,'結果表（37部門）【予測】'!$B19,詳細表【予測】!AH$10:AH$116)</f>
        <v>0</v>
      </c>
    </row>
    <row r="20" spans="2:23" x14ac:dyDescent="0.15">
      <c r="B20" s="163" t="s">
        <v>336</v>
      </c>
      <c r="C20" s="62" t="s">
        <v>1024</v>
      </c>
      <c r="D20" s="67">
        <f>SUMIF(詳細表【予測】!$C$10:$C$116,'結果表（37部門）【予測】'!$B20,詳細表【予測】!G$10:G$116)</f>
        <v>0</v>
      </c>
      <c r="E20" s="67">
        <f>SUMIF(詳細表【予測】!$C$10:$C$116,'結果表（37部門）【予測】'!$B20,詳細表【予測】!H$10:H$116)</f>
        <v>0</v>
      </c>
      <c r="F20" s="67">
        <f>SUMIF(詳細表【予測】!$C$10:$C$116,'結果表（37部門）【予測】'!$B20,詳細表【予測】!I$10:I$116)</f>
        <v>0</v>
      </c>
      <c r="G20" s="67">
        <f>SUMIF(詳細表【予測】!$C$10:$C$116,'結果表（37部門）【予測】'!$B20,詳細表【予測】!AA$10:AA$116)</f>
        <v>0</v>
      </c>
      <c r="H20" s="67">
        <f>SUMIF(詳細表【予測】!$C$10:$C$116,'結果表（37部門）【予測】'!$B20,詳細表【予測】!AE$10:AE$116)</f>
        <v>0</v>
      </c>
      <c r="I20" s="67">
        <f>SUMIF(詳細表【予測】!$C$10:$C$116,'結果表（37部門）【予測】'!$B20,詳細表【予測】!M$10:M$116)</f>
        <v>0</v>
      </c>
      <c r="J20" s="67">
        <f>SUMIF(詳細表【予測】!$C$10:$C$116,'結果表（37部門）【予測】'!$B20,詳細表【予測】!N$10:N$116)</f>
        <v>0</v>
      </c>
      <c r="K20" s="67">
        <f>SUMIF(詳細表【予測】!$C$10:$C$116,'結果表（37部門）【予測】'!$B20,詳細表【予測】!O$10:O$116)</f>
        <v>0</v>
      </c>
      <c r="L20" s="67">
        <f>SUMIF(詳細表【予測】!$C$10:$C$116,'結果表（37部門）【予測】'!$B20,詳細表【予測】!AB$10:AB$116)</f>
        <v>0</v>
      </c>
      <c r="M20" s="67">
        <f>SUMIF(詳細表【予測】!$C$10:$C$116,'結果表（37部門）【予測】'!$B20,詳細表【予測】!AF$10:AF$116)</f>
        <v>0</v>
      </c>
      <c r="N20" s="67">
        <f>SUMIF(詳細表【予測】!$C$10:$C$116,'結果表（37部門）【予測】'!$B20,詳細表【予測】!U$10:U$116)</f>
        <v>0</v>
      </c>
      <c r="O20" s="67">
        <f>SUMIF(詳細表【予測】!$C$10:$C$116,'結果表（37部門）【予測】'!$B20,詳細表【予測】!V$10:V$116)</f>
        <v>0</v>
      </c>
      <c r="P20" s="67">
        <f>SUMIF(詳細表【予測】!$C$10:$C$116,'結果表（37部門）【予測】'!$B20,詳細表【予測】!W$10:W$116)</f>
        <v>0</v>
      </c>
      <c r="Q20" s="67">
        <f>SUMIF(詳細表【予測】!$C$10:$C$116,'結果表（37部門）【予測】'!$B20,詳細表【予測】!AC$10:AC$116)</f>
        <v>0</v>
      </c>
      <c r="R20" s="67">
        <f>SUMIF(詳細表【予測】!$C$10:$C$116,'結果表（37部門）【予測】'!$B20,詳細表【予測】!AG$10:AG$116)</f>
        <v>0</v>
      </c>
      <c r="S20" s="67">
        <f>SUMIF(詳細表【予測】!$C$10:$C$116,'結果表（37部門）【予測】'!$B20,詳細表【予測】!X$10:X$116)</f>
        <v>0</v>
      </c>
      <c r="T20" s="67">
        <f>SUMIF(詳細表【予測】!$C$10:$C$116,'結果表（37部門）【予測】'!$B20,詳細表【予測】!Y$10:Y$116)</f>
        <v>0</v>
      </c>
      <c r="U20" s="67">
        <f>SUMIF(詳細表【予測】!$C$10:$C$116,'結果表（37部門）【予測】'!$B20,詳細表【予測】!Z$10:Z$116)</f>
        <v>0</v>
      </c>
      <c r="V20" s="67">
        <f>SUMIF(詳細表【予測】!$C$10:$C$116,'結果表（37部門）【予測】'!$B20,詳細表【予測】!AD$10:AD$116)</f>
        <v>0</v>
      </c>
      <c r="W20" s="67">
        <f>SUMIF(詳細表【予測】!$C$10:$C$116,'結果表（37部門）【予測】'!$B20,詳細表【予測】!AH$10:AH$116)</f>
        <v>0</v>
      </c>
    </row>
    <row r="21" spans="2:23" x14ac:dyDescent="0.15">
      <c r="B21" s="155" t="s">
        <v>337</v>
      </c>
      <c r="C21" s="41" t="s">
        <v>1025</v>
      </c>
      <c r="D21" s="46">
        <f>SUMIF(詳細表【予測】!$C$10:$C$116,'結果表（37部門）【予測】'!$B21,詳細表【予測】!G$10:G$116)</f>
        <v>0</v>
      </c>
      <c r="E21" s="46">
        <f>SUMIF(詳細表【予測】!$C$10:$C$116,'結果表（37部門）【予測】'!$B21,詳細表【予測】!H$10:H$116)</f>
        <v>0</v>
      </c>
      <c r="F21" s="46">
        <f>SUMIF(詳細表【予測】!$C$10:$C$116,'結果表（37部門）【予測】'!$B21,詳細表【予測】!I$10:I$116)</f>
        <v>0</v>
      </c>
      <c r="G21" s="46">
        <f>SUMIF(詳細表【予測】!$C$10:$C$116,'結果表（37部門）【予測】'!$B21,詳細表【予測】!AA$10:AA$116)</f>
        <v>0</v>
      </c>
      <c r="H21" s="46">
        <f>SUMIF(詳細表【予測】!$C$10:$C$116,'結果表（37部門）【予測】'!$B21,詳細表【予測】!AE$10:AE$116)</f>
        <v>0</v>
      </c>
      <c r="I21" s="46">
        <f>SUMIF(詳細表【予測】!$C$10:$C$116,'結果表（37部門）【予測】'!$B21,詳細表【予測】!M$10:M$116)</f>
        <v>0</v>
      </c>
      <c r="J21" s="46">
        <f>SUMIF(詳細表【予測】!$C$10:$C$116,'結果表（37部門）【予測】'!$B21,詳細表【予測】!N$10:N$116)</f>
        <v>0</v>
      </c>
      <c r="K21" s="46">
        <f>SUMIF(詳細表【予測】!$C$10:$C$116,'結果表（37部門）【予測】'!$B21,詳細表【予測】!O$10:O$116)</f>
        <v>0</v>
      </c>
      <c r="L21" s="46">
        <f>SUMIF(詳細表【予測】!$C$10:$C$116,'結果表（37部門）【予測】'!$B21,詳細表【予測】!AB$10:AB$116)</f>
        <v>0</v>
      </c>
      <c r="M21" s="46">
        <f>SUMIF(詳細表【予測】!$C$10:$C$116,'結果表（37部門）【予測】'!$B21,詳細表【予測】!AF$10:AF$116)</f>
        <v>0</v>
      </c>
      <c r="N21" s="46">
        <f>SUMIF(詳細表【予測】!$C$10:$C$116,'結果表（37部門）【予測】'!$B21,詳細表【予測】!U$10:U$116)</f>
        <v>0</v>
      </c>
      <c r="O21" s="46">
        <f>SUMIF(詳細表【予測】!$C$10:$C$116,'結果表（37部門）【予測】'!$B21,詳細表【予測】!V$10:V$116)</f>
        <v>0</v>
      </c>
      <c r="P21" s="46">
        <f>SUMIF(詳細表【予測】!$C$10:$C$116,'結果表（37部門）【予測】'!$B21,詳細表【予測】!W$10:W$116)</f>
        <v>0</v>
      </c>
      <c r="Q21" s="46">
        <f>SUMIF(詳細表【予測】!$C$10:$C$116,'結果表（37部門）【予測】'!$B21,詳細表【予測】!AC$10:AC$116)</f>
        <v>0</v>
      </c>
      <c r="R21" s="46">
        <f>SUMIF(詳細表【予測】!$C$10:$C$116,'結果表（37部門）【予測】'!$B21,詳細表【予測】!AG$10:AG$116)</f>
        <v>0</v>
      </c>
      <c r="S21" s="46">
        <f>SUMIF(詳細表【予測】!$C$10:$C$116,'結果表（37部門）【予測】'!$B21,詳細表【予測】!X$10:X$116)</f>
        <v>0</v>
      </c>
      <c r="T21" s="46">
        <f>SUMIF(詳細表【予測】!$C$10:$C$116,'結果表（37部門）【予測】'!$B21,詳細表【予測】!Y$10:Y$116)</f>
        <v>0</v>
      </c>
      <c r="U21" s="46">
        <f>SUMIF(詳細表【予測】!$C$10:$C$116,'結果表（37部門）【予測】'!$B21,詳細表【予測】!Z$10:Z$116)</f>
        <v>0</v>
      </c>
      <c r="V21" s="46">
        <f>SUMIF(詳細表【予測】!$C$10:$C$116,'結果表（37部門）【予測】'!$B21,詳細表【予測】!AD$10:AD$116)</f>
        <v>0</v>
      </c>
      <c r="W21" s="46">
        <f>SUMIF(詳細表【予測】!$C$10:$C$116,'結果表（37部門）【予測】'!$B21,詳細表【予測】!AH$10:AH$116)</f>
        <v>0</v>
      </c>
    </row>
    <row r="22" spans="2:23" x14ac:dyDescent="0.15">
      <c r="B22" s="155" t="s">
        <v>338</v>
      </c>
      <c r="C22" s="41" t="s">
        <v>1026</v>
      </c>
      <c r="D22" s="46">
        <f>SUMIF(詳細表【予測】!$C$10:$C$116,'結果表（37部門）【予測】'!$B22,詳細表【予測】!G$10:G$116)</f>
        <v>0</v>
      </c>
      <c r="E22" s="46">
        <f>SUMIF(詳細表【予測】!$C$10:$C$116,'結果表（37部門）【予測】'!$B22,詳細表【予測】!H$10:H$116)</f>
        <v>0</v>
      </c>
      <c r="F22" s="46">
        <f>SUMIF(詳細表【予測】!$C$10:$C$116,'結果表（37部門）【予測】'!$B22,詳細表【予測】!I$10:I$116)</f>
        <v>0</v>
      </c>
      <c r="G22" s="46">
        <f>SUMIF(詳細表【予測】!$C$10:$C$116,'結果表（37部門）【予測】'!$B22,詳細表【予測】!AA$10:AA$116)</f>
        <v>0</v>
      </c>
      <c r="H22" s="46">
        <f>SUMIF(詳細表【予測】!$C$10:$C$116,'結果表（37部門）【予測】'!$B22,詳細表【予測】!AE$10:AE$116)</f>
        <v>0</v>
      </c>
      <c r="I22" s="46">
        <f>SUMIF(詳細表【予測】!$C$10:$C$116,'結果表（37部門）【予測】'!$B22,詳細表【予測】!M$10:M$116)</f>
        <v>0</v>
      </c>
      <c r="J22" s="46">
        <f>SUMIF(詳細表【予測】!$C$10:$C$116,'結果表（37部門）【予測】'!$B22,詳細表【予測】!N$10:N$116)</f>
        <v>0</v>
      </c>
      <c r="K22" s="46">
        <f>SUMIF(詳細表【予測】!$C$10:$C$116,'結果表（37部門）【予測】'!$B22,詳細表【予測】!O$10:O$116)</f>
        <v>0</v>
      </c>
      <c r="L22" s="46">
        <f>SUMIF(詳細表【予測】!$C$10:$C$116,'結果表（37部門）【予測】'!$B22,詳細表【予測】!AB$10:AB$116)</f>
        <v>0</v>
      </c>
      <c r="M22" s="46">
        <f>SUMIF(詳細表【予測】!$C$10:$C$116,'結果表（37部門）【予測】'!$B22,詳細表【予測】!AF$10:AF$116)</f>
        <v>0</v>
      </c>
      <c r="N22" s="46">
        <f>SUMIF(詳細表【予測】!$C$10:$C$116,'結果表（37部門）【予測】'!$B22,詳細表【予測】!U$10:U$116)</f>
        <v>0</v>
      </c>
      <c r="O22" s="46">
        <f>SUMIF(詳細表【予測】!$C$10:$C$116,'結果表（37部門）【予測】'!$B22,詳細表【予測】!V$10:V$116)</f>
        <v>0</v>
      </c>
      <c r="P22" s="46">
        <f>SUMIF(詳細表【予測】!$C$10:$C$116,'結果表（37部門）【予測】'!$B22,詳細表【予測】!W$10:W$116)</f>
        <v>0</v>
      </c>
      <c r="Q22" s="46">
        <f>SUMIF(詳細表【予測】!$C$10:$C$116,'結果表（37部門）【予測】'!$B22,詳細表【予測】!AC$10:AC$116)</f>
        <v>0</v>
      </c>
      <c r="R22" s="46">
        <f>SUMIF(詳細表【予測】!$C$10:$C$116,'結果表（37部門）【予測】'!$B22,詳細表【予測】!AG$10:AG$116)</f>
        <v>0</v>
      </c>
      <c r="S22" s="46">
        <f>SUMIF(詳細表【予測】!$C$10:$C$116,'結果表（37部門）【予測】'!$B22,詳細表【予測】!X$10:X$116)</f>
        <v>0</v>
      </c>
      <c r="T22" s="46">
        <f>SUMIF(詳細表【予測】!$C$10:$C$116,'結果表（37部門）【予測】'!$B22,詳細表【予測】!Y$10:Y$116)</f>
        <v>0</v>
      </c>
      <c r="U22" s="46">
        <f>SUMIF(詳細表【予測】!$C$10:$C$116,'結果表（37部門）【予測】'!$B22,詳細表【予測】!Z$10:Z$116)</f>
        <v>0</v>
      </c>
      <c r="V22" s="46">
        <f>SUMIF(詳細表【予測】!$C$10:$C$116,'結果表（37部門）【予測】'!$B22,詳細表【予測】!AD$10:AD$116)</f>
        <v>0</v>
      </c>
      <c r="W22" s="46">
        <f>SUMIF(詳細表【予測】!$C$10:$C$116,'結果表（37部門）【予測】'!$B22,詳細表【予測】!AH$10:AH$116)</f>
        <v>0</v>
      </c>
    </row>
    <row r="23" spans="2:23" x14ac:dyDescent="0.15">
      <c r="B23" s="155" t="s">
        <v>339</v>
      </c>
      <c r="C23" s="41" t="s">
        <v>969</v>
      </c>
      <c r="D23" s="46">
        <f>SUMIF(詳細表【予測】!$C$10:$C$116,'結果表（37部門）【予測】'!$B23,詳細表【予測】!G$10:G$116)</f>
        <v>0</v>
      </c>
      <c r="E23" s="46">
        <f>SUMIF(詳細表【予測】!$C$10:$C$116,'結果表（37部門）【予測】'!$B23,詳細表【予測】!H$10:H$116)</f>
        <v>0</v>
      </c>
      <c r="F23" s="46">
        <f>SUMIF(詳細表【予測】!$C$10:$C$116,'結果表（37部門）【予測】'!$B23,詳細表【予測】!I$10:I$116)</f>
        <v>0</v>
      </c>
      <c r="G23" s="46">
        <f>SUMIF(詳細表【予測】!$C$10:$C$116,'結果表（37部門）【予測】'!$B23,詳細表【予測】!AA$10:AA$116)</f>
        <v>0</v>
      </c>
      <c r="H23" s="46">
        <f>SUMIF(詳細表【予測】!$C$10:$C$116,'結果表（37部門）【予測】'!$B23,詳細表【予測】!AE$10:AE$116)</f>
        <v>0</v>
      </c>
      <c r="I23" s="46">
        <f>SUMIF(詳細表【予測】!$C$10:$C$116,'結果表（37部門）【予測】'!$B23,詳細表【予測】!M$10:M$116)</f>
        <v>0</v>
      </c>
      <c r="J23" s="46">
        <f>SUMIF(詳細表【予測】!$C$10:$C$116,'結果表（37部門）【予測】'!$B23,詳細表【予測】!N$10:N$116)</f>
        <v>0</v>
      </c>
      <c r="K23" s="46">
        <f>SUMIF(詳細表【予測】!$C$10:$C$116,'結果表（37部門）【予測】'!$B23,詳細表【予測】!O$10:O$116)</f>
        <v>0</v>
      </c>
      <c r="L23" s="46">
        <f>SUMIF(詳細表【予測】!$C$10:$C$116,'結果表（37部門）【予測】'!$B23,詳細表【予測】!AB$10:AB$116)</f>
        <v>0</v>
      </c>
      <c r="M23" s="46">
        <f>SUMIF(詳細表【予測】!$C$10:$C$116,'結果表（37部門）【予測】'!$B23,詳細表【予測】!AF$10:AF$116)</f>
        <v>0</v>
      </c>
      <c r="N23" s="46">
        <f>SUMIF(詳細表【予測】!$C$10:$C$116,'結果表（37部門）【予測】'!$B23,詳細表【予測】!U$10:U$116)</f>
        <v>0</v>
      </c>
      <c r="O23" s="46">
        <f>SUMIF(詳細表【予測】!$C$10:$C$116,'結果表（37部門）【予測】'!$B23,詳細表【予測】!V$10:V$116)</f>
        <v>0</v>
      </c>
      <c r="P23" s="46">
        <f>SUMIF(詳細表【予測】!$C$10:$C$116,'結果表（37部門）【予測】'!$B23,詳細表【予測】!W$10:W$116)</f>
        <v>0</v>
      </c>
      <c r="Q23" s="46">
        <f>SUMIF(詳細表【予測】!$C$10:$C$116,'結果表（37部門）【予測】'!$B23,詳細表【予測】!AC$10:AC$116)</f>
        <v>0</v>
      </c>
      <c r="R23" s="46">
        <f>SUMIF(詳細表【予測】!$C$10:$C$116,'結果表（37部門）【予測】'!$B23,詳細表【予測】!AG$10:AG$116)</f>
        <v>0</v>
      </c>
      <c r="S23" s="46">
        <f>SUMIF(詳細表【予測】!$C$10:$C$116,'結果表（37部門）【予測】'!$B23,詳細表【予測】!X$10:X$116)</f>
        <v>0</v>
      </c>
      <c r="T23" s="46">
        <f>SUMIF(詳細表【予測】!$C$10:$C$116,'結果表（37部門）【予測】'!$B23,詳細表【予測】!Y$10:Y$116)</f>
        <v>0</v>
      </c>
      <c r="U23" s="46">
        <f>SUMIF(詳細表【予測】!$C$10:$C$116,'結果表（37部門）【予測】'!$B23,詳細表【予測】!Z$10:Z$116)</f>
        <v>0</v>
      </c>
      <c r="V23" s="46">
        <f>SUMIF(詳細表【予測】!$C$10:$C$116,'結果表（37部門）【予測】'!$B23,詳細表【予測】!AD$10:AD$116)</f>
        <v>0</v>
      </c>
      <c r="W23" s="46">
        <f>SUMIF(詳細表【予測】!$C$10:$C$116,'結果表（37部門）【予測】'!$B23,詳細表【予測】!AH$10:AH$116)</f>
        <v>0</v>
      </c>
    </row>
    <row r="24" spans="2:23" x14ac:dyDescent="0.15">
      <c r="B24" s="155" t="s">
        <v>340</v>
      </c>
      <c r="C24" s="41" t="s">
        <v>970</v>
      </c>
      <c r="D24" s="46">
        <f>SUMIF(詳細表【予測】!$C$10:$C$116,'結果表（37部門）【予測】'!$B24,詳細表【予測】!G$10:G$116)</f>
        <v>0</v>
      </c>
      <c r="E24" s="46">
        <f>SUMIF(詳細表【予測】!$C$10:$C$116,'結果表（37部門）【予測】'!$B24,詳細表【予測】!H$10:H$116)</f>
        <v>0</v>
      </c>
      <c r="F24" s="46">
        <f>SUMIF(詳細表【予測】!$C$10:$C$116,'結果表（37部門）【予測】'!$B24,詳細表【予測】!I$10:I$116)</f>
        <v>0</v>
      </c>
      <c r="G24" s="46">
        <f>SUMIF(詳細表【予測】!$C$10:$C$116,'結果表（37部門）【予測】'!$B24,詳細表【予測】!AA$10:AA$116)</f>
        <v>0</v>
      </c>
      <c r="H24" s="46">
        <f>SUMIF(詳細表【予測】!$C$10:$C$116,'結果表（37部門）【予測】'!$B24,詳細表【予測】!AE$10:AE$116)</f>
        <v>0</v>
      </c>
      <c r="I24" s="46">
        <f>SUMIF(詳細表【予測】!$C$10:$C$116,'結果表（37部門）【予測】'!$B24,詳細表【予測】!M$10:M$116)</f>
        <v>0</v>
      </c>
      <c r="J24" s="46">
        <f>SUMIF(詳細表【予測】!$C$10:$C$116,'結果表（37部門）【予測】'!$B24,詳細表【予測】!N$10:N$116)</f>
        <v>0</v>
      </c>
      <c r="K24" s="46">
        <f>SUMIF(詳細表【予測】!$C$10:$C$116,'結果表（37部門）【予測】'!$B24,詳細表【予測】!O$10:O$116)</f>
        <v>0</v>
      </c>
      <c r="L24" s="46">
        <f>SUMIF(詳細表【予測】!$C$10:$C$116,'結果表（37部門）【予測】'!$B24,詳細表【予測】!AB$10:AB$116)</f>
        <v>0</v>
      </c>
      <c r="M24" s="46">
        <f>SUMIF(詳細表【予測】!$C$10:$C$116,'結果表（37部門）【予測】'!$B24,詳細表【予測】!AF$10:AF$116)</f>
        <v>0</v>
      </c>
      <c r="N24" s="46">
        <f>SUMIF(詳細表【予測】!$C$10:$C$116,'結果表（37部門）【予測】'!$B24,詳細表【予測】!U$10:U$116)</f>
        <v>0</v>
      </c>
      <c r="O24" s="46">
        <f>SUMIF(詳細表【予測】!$C$10:$C$116,'結果表（37部門）【予測】'!$B24,詳細表【予測】!V$10:V$116)</f>
        <v>0</v>
      </c>
      <c r="P24" s="46">
        <f>SUMIF(詳細表【予測】!$C$10:$C$116,'結果表（37部門）【予測】'!$B24,詳細表【予測】!W$10:W$116)</f>
        <v>0</v>
      </c>
      <c r="Q24" s="46">
        <f>SUMIF(詳細表【予測】!$C$10:$C$116,'結果表（37部門）【予測】'!$B24,詳細表【予測】!AC$10:AC$116)</f>
        <v>0</v>
      </c>
      <c r="R24" s="46">
        <f>SUMIF(詳細表【予測】!$C$10:$C$116,'結果表（37部門）【予測】'!$B24,詳細表【予測】!AG$10:AG$116)</f>
        <v>0</v>
      </c>
      <c r="S24" s="46">
        <f>SUMIF(詳細表【予測】!$C$10:$C$116,'結果表（37部門）【予測】'!$B24,詳細表【予測】!X$10:X$116)</f>
        <v>0</v>
      </c>
      <c r="T24" s="46">
        <f>SUMIF(詳細表【予測】!$C$10:$C$116,'結果表（37部門）【予測】'!$B24,詳細表【予測】!Y$10:Y$116)</f>
        <v>0</v>
      </c>
      <c r="U24" s="46">
        <f>SUMIF(詳細表【予測】!$C$10:$C$116,'結果表（37部門）【予測】'!$B24,詳細表【予測】!Z$10:Z$116)</f>
        <v>0</v>
      </c>
      <c r="V24" s="46">
        <f>SUMIF(詳細表【予測】!$C$10:$C$116,'結果表（37部門）【予測】'!$B24,詳細表【予測】!AD$10:AD$116)</f>
        <v>0</v>
      </c>
      <c r="W24" s="46">
        <f>SUMIF(詳細表【予測】!$C$10:$C$116,'結果表（37部門）【予測】'!$B24,詳細表【予測】!AH$10:AH$116)</f>
        <v>0</v>
      </c>
    </row>
    <row r="25" spans="2:23" x14ac:dyDescent="0.15">
      <c r="B25" s="155" t="s">
        <v>341</v>
      </c>
      <c r="C25" s="41" t="s">
        <v>971</v>
      </c>
      <c r="D25" s="67">
        <f>SUMIF(詳細表【予測】!$C$10:$C$116,'結果表（37部門）【予測】'!$B25,詳細表【予測】!G$10:G$116)</f>
        <v>0</v>
      </c>
      <c r="E25" s="67">
        <f>SUMIF(詳細表【予測】!$C$10:$C$116,'結果表（37部門）【予測】'!$B25,詳細表【予測】!H$10:H$116)</f>
        <v>0</v>
      </c>
      <c r="F25" s="67">
        <f>SUMIF(詳細表【予測】!$C$10:$C$116,'結果表（37部門）【予測】'!$B25,詳細表【予測】!I$10:I$116)</f>
        <v>0</v>
      </c>
      <c r="G25" s="67">
        <f>SUMIF(詳細表【予測】!$C$10:$C$116,'結果表（37部門）【予測】'!$B25,詳細表【予測】!AA$10:AA$116)</f>
        <v>0</v>
      </c>
      <c r="H25" s="67">
        <f>SUMIF(詳細表【予測】!$C$10:$C$116,'結果表（37部門）【予測】'!$B25,詳細表【予測】!AE$10:AE$116)</f>
        <v>0</v>
      </c>
      <c r="I25" s="67">
        <f>SUMIF(詳細表【予測】!$C$10:$C$116,'結果表（37部門）【予測】'!$B25,詳細表【予測】!M$10:M$116)</f>
        <v>0</v>
      </c>
      <c r="J25" s="67">
        <f>SUMIF(詳細表【予測】!$C$10:$C$116,'結果表（37部門）【予測】'!$B25,詳細表【予測】!N$10:N$116)</f>
        <v>0</v>
      </c>
      <c r="K25" s="67">
        <f>SUMIF(詳細表【予測】!$C$10:$C$116,'結果表（37部門）【予測】'!$B25,詳細表【予測】!O$10:O$116)</f>
        <v>0</v>
      </c>
      <c r="L25" s="67">
        <f>SUMIF(詳細表【予測】!$C$10:$C$116,'結果表（37部門）【予測】'!$B25,詳細表【予測】!AB$10:AB$116)</f>
        <v>0</v>
      </c>
      <c r="M25" s="67">
        <f>SUMIF(詳細表【予測】!$C$10:$C$116,'結果表（37部門）【予測】'!$B25,詳細表【予測】!AF$10:AF$116)</f>
        <v>0</v>
      </c>
      <c r="N25" s="67">
        <f>SUMIF(詳細表【予測】!$C$10:$C$116,'結果表（37部門）【予測】'!$B25,詳細表【予測】!U$10:U$116)</f>
        <v>0</v>
      </c>
      <c r="O25" s="67">
        <f>SUMIF(詳細表【予測】!$C$10:$C$116,'結果表（37部門）【予測】'!$B25,詳細表【予測】!V$10:V$116)</f>
        <v>0</v>
      </c>
      <c r="P25" s="67">
        <f>SUMIF(詳細表【予測】!$C$10:$C$116,'結果表（37部門）【予測】'!$B25,詳細表【予測】!W$10:W$116)</f>
        <v>0</v>
      </c>
      <c r="Q25" s="67">
        <f>SUMIF(詳細表【予測】!$C$10:$C$116,'結果表（37部門）【予測】'!$B25,詳細表【予測】!AC$10:AC$116)</f>
        <v>0</v>
      </c>
      <c r="R25" s="67">
        <f>SUMIF(詳細表【予測】!$C$10:$C$116,'結果表（37部門）【予測】'!$B25,詳細表【予測】!AG$10:AG$116)</f>
        <v>0</v>
      </c>
      <c r="S25" s="67">
        <f>SUMIF(詳細表【予測】!$C$10:$C$116,'結果表（37部門）【予測】'!$B25,詳細表【予測】!X$10:X$116)</f>
        <v>0</v>
      </c>
      <c r="T25" s="67">
        <f>SUMIF(詳細表【予測】!$C$10:$C$116,'結果表（37部門）【予測】'!$B25,詳細表【予測】!Y$10:Y$116)</f>
        <v>0</v>
      </c>
      <c r="U25" s="67">
        <f>SUMIF(詳細表【予測】!$C$10:$C$116,'結果表（37部門）【予測】'!$B25,詳細表【予測】!Z$10:Z$116)</f>
        <v>0</v>
      </c>
      <c r="V25" s="67">
        <f>SUMIF(詳細表【予測】!$C$10:$C$116,'結果表（37部門）【予測】'!$B25,詳細表【予測】!AD$10:AD$116)</f>
        <v>0</v>
      </c>
      <c r="W25" s="67">
        <f>SUMIF(詳細表【予測】!$C$10:$C$116,'結果表（37部門）【予測】'!$B25,詳細表【予測】!AH$10:AH$116)</f>
        <v>0</v>
      </c>
    </row>
    <row r="26" spans="2:23" x14ac:dyDescent="0.15">
      <c r="B26" s="162" t="s">
        <v>342</v>
      </c>
      <c r="C26" s="116" t="s">
        <v>1027</v>
      </c>
      <c r="D26" s="46">
        <f>SUMIF(詳細表【予測】!$C$10:$C$116,'結果表（37部門）【予測】'!$B26,詳細表【予測】!G$10:G$116)</f>
        <v>0</v>
      </c>
      <c r="E26" s="46">
        <f>SUMIF(詳細表【予測】!$C$10:$C$116,'結果表（37部門）【予測】'!$B26,詳細表【予測】!H$10:H$116)</f>
        <v>0</v>
      </c>
      <c r="F26" s="46">
        <f>SUMIF(詳細表【予測】!$C$10:$C$116,'結果表（37部門）【予測】'!$B26,詳細表【予測】!I$10:I$116)</f>
        <v>0</v>
      </c>
      <c r="G26" s="46">
        <f>SUMIF(詳細表【予測】!$C$10:$C$116,'結果表（37部門）【予測】'!$B26,詳細表【予測】!AA$10:AA$116)</f>
        <v>0</v>
      </c>
      <c r="H26" s="46">
        <f>SUMIF(詳細表【予測】!$C$10:$C$116,'結果表（37部門）【予測】'!$B26,詳細表【予測】!AE$10:AE$116)</f>
        <v>0</v>
      </c>
      <c r="I26" s="46">
        <f>SUMIF(詳細表【予測】!$C$10:$C$116,'結果表（37部門）【予測】'!$B26,詳細表【予測】!M$10:M$116)</f>
        <v>0</v>
      </c>
      <c r="J26" s="46">
        <f>SUMIF(詳細表【予測】!$C$10:$C$116,'結果表（37部門）【予測】'!$B26,詳細表【予測】!N$10:N$116)</f>
        <v>0</v>
      </c>
      <c r="K26" s="46">
        <f>SUMIF(詳細表【予測】!$C$10:$C$116,'結果表（37部門）【予測】'!$B26,詳細表【予測】!O$10:O$116)</f>
        <v>0</v>
      </c>
      <c r="L26" s="46">
        <f>SUMIF(詳細表【予測】!$C$10:$C$116,'結果表（37部門）【予測】'!$B26,詳細表【予測】!AB$10:AB$116)</f>
        <v>0</v>
      </c>
      <c r="M26" s="46">
        <f>SUMIF(詳細表【予測】!$C$10:$C$116,'結果表（37部門）【予測】'!$B26,詳細表【予測】!AF$10:AF$116)</f>
        <v>0</v>
      </c>
      <c r="N26" s="46">
        <f>SUMIF(詳細表【予測】!$C$10:$C$116,'結果表（37部門）【予測】'!$B26,詳細表【予測】!U$10:U$116)</f>
        <v>0</v>
      </c>
      <c r="O26" s="46">
        <f>SUMIF(詳細表【予測】!$C$10:$C$116,'結果表（37部門）【予測】'!$B26,詳細表【予測】!V$10:V$116)</f>
        <v>0</v>
      </c>
      <c r="P26" s="46">
        <f>SUMIF(詳細表【予測】!$C$10:$C$116,'結果表（37部門）【予測】'!$B26,詳細表【予測】!W$10:W$116)</f>
        <v>0</v>
      </c>
      <c r="Q26" s="46">
        <f>SUMIF(詳細表【予測】!$C$10:$C$116,'結果表（37部門）【予測】'!$B26,詳細表【予測】!AC$10:AC$116)</f>
        <v>0</v>
      </c>
      <c r="R26" s="46">
        <f>SUMIF(詳細表【予測】!$C$10:$C$116,'結果表（37部門）【予測】'!$B26,詳細表【予測】!AG$10:AG$116)</f>
        <v>0</v>
      </c>
      <c r="S26" s="46">
        <f>SUMIF(詳細表【予測】!$C$10:$C$116,'結果表（37部門）【予測】'!$B26,詳細表【予測】!X$10:X$116)</f>
        <v>0</v>
      </c>
      <c r="T26" s="46">
        <f>SUMIF(詳細表【予測】!$C$10:$C$116,'結果表（37部門）【予測】'!$B26,詳細表【予測】!Y$10:Y$116)</f>
        <v>0</v>
      </c>
      <c r="U26" s="46">
        <f>SUMIF(詳細表【予測】!$C$10:$C$116,'結果表（37部門）【予測】'!$B26,詳細表【予測】!Z$10:Z$116)</f>
        <v>0</v>
      </c>
      <c r="V26" s="46">
        <f>SUMIF(詳細表【予測】!$C$10:$C$116,'結果表（37部門）【予測】'!$B26,詳細表【予測】!AD$10:AD$116)</f>
        <v>0</v>
      </c>
      <c r="W26" s="46">
        <f>SUMIF(詳細表【予測】!$C$10:$C$116,'結果表（37部門）【予測】'!$B26,詳細表【予測】!AH$10:AH$116)</f>
        <v>0</v>
      </c>
    </row>
    <row r="27" spans="2:23" x14ac:dyDescent="0.15">
      <c r="B27" s="155" t="s">
        <v>343</v>
      </c>
      <c r="C27" s="41" t="s">
        <v>1028</v>
      </c>
      <c r="D27" s="46">
        <f>SUMIF(詳細表【予測】!$C$10:$C$116,'結果表（37部門）【予測】'!$B27,詳細表【予測】!G$10:G$116)</f>
        <v>0</v>
      </c>
      <c r="E27" s="46">
        <f>SUMIF(詳細表【予測】!$C$10:$C$116,'結果表（37部門）【予測】'!$B27,詳細表【予測】!H$10:H$116)</f>
        <v>0</v>
      </c>
      <c r="F27" s="46">
        <f>SUMIF(詳細表【予測】!$C$10:$C$116,'結果表（37部門）【予測】'!$B27,詳細表【予測】!I$10:I$116)</f>
        <v>0</v>
      </c>
      <c r="G27" s="46">
        <f>SUMIF(詳細表【予測】!$C$10:$C$116,'結果表（37部門）【予測】'!$B27,詳細表【予測】!AA$10:AA$116)</f>
        <v>0</v>
      </c>
      <c r="H27" s="46">
        <f>SUMIF(詳細表【予測】!$C$10:$C$116,'結果表（37部門）【予測】'!$B27,詳細表【予測】!AE$10:AE$116)</f>
        <v>0</v>
      </c>
      <c r="I27" s="46">
        <f>SUMIF(詳細表【予測】!$C$10:$C$116,'結果表（37部門）【予測】'!$B27,詳細表【予測】!M$10:M$116)</f>
        <v>0</v>
      </c>
      <c r="J27" s="46">
        <f>SUMIF(詳細表【予測】!$C$10:$C$116,'結果表（37部門）【予測】'!$B27,詳細表【予測】!N$10:N$116)</f>
        <v>0</v>
      </c>
      <c r="K27" s="46">
        <f>SUMIF(詳細表【予測】!$C$10:$C$116,'結果表（37部門）【予測】'!$B27,詳細表【予測】!O$10:O$116)</f>
        <v>0</v>
      </c>
      <c r="L27" s="46">
        <f>SUMIF(詳細表【予測】!$C$10:$C$116,'結果表（37部門）【予測】'!$B27,詳細表【予測】!AB$10:AB$116)</f>
        <v>0</v>
      </c>
      <c r="M27" s="46">
        <f>SUMIF(詳細表【予測】!$C$10:$C$116,'結果表（37部門）【予測】'!$B27,詳細表【予測】!AF$10:AF$116)</f>
        <v>0</v>
      </c>
      <c r="N27" s="46">
        <f>SUMIF(詳細表【予測】!$C$10:$C$116,'結果表（37部門）【予測】'!$B27,詳細表【予測】!U$10:U$116)</f>
        <v>0</v>
      </c>
      <c r="O27" s="46">
        <f>SUMIF(詳細表【予測】!$C$10:$C$116,'結果表（37部門）【予測】'!$B27,詳細表【予測】!V$10:V$116)</f>
        <v>0</v>
      </c>
      <c r="P27" s="46">
        <f>SUMIF(詳細表【予測】!$C$10:$C$116,'結果表（37部門）【予測】'!$B27,詳細表【予測】!W$10:W$116)</f>
        <v>0</v>
      </c>
      <c r="Q27" s="46">
        <f>SUMIF(詳細表【予測】!$C$10:$C$116,'結果表（37部門）【予測】'!$B27,詳細表【予測】!AC$10:AC$116)</f>
        <v>0</v>
      </c>
      <c r="R27" s="46">
        <f>SUMIF(詳細表【予測】!$C$10:$C$116,'結果表（37部門）【予測】'!$B27,詳細表【予測】!AG$10:AG$116)</f>
        <v>0</v>
      </c>
      <c r="S27" s="46">
        <f>SUMIF(詳細表【予測】!$C$10:$C$116,'結果表（37部門）【予測】'!$B27,詳細表【予測】!X$10:X$116)</f>
        <v>0</v>
      </c>
      <c r="T27" s="46">
        <f>SUMIF(詳細表【予測】!$C$10:$C$116,'結果表（37部門）【予測】'!$B27,詳細表【予測】!Y$10:Y$116)</f>
        <v>0</v>
      </c>
      <c r="U27" s="46">
        <f>SUMIF(詳細表【予測】!$C$10:$C$116,'結果表（37部門）【予測】'!$B27,詳細表【予測】!Z$10:Z$116)</f>
        <v>0</v>
      </c>
      <c r="V27" s="46">
        <f>SUMIF(詳細表【予測】!$C$10:$C$116,'結果表（37部門）【予測】'!$B27,詳細表【予測】!AD$10:AD$116)</f>
        <v>0</v>
      </c>
      <c r="W27" s="46">
        <f>SUMIF(詳細表【予測】!$C$10:$C$116,'結果表（37部門）【予測】'!$B27,詳細表【予測】!AH$10:AH$116)</f>
        <v>0</v>
      </c>
    </row>
    <row r="28" spans="2:23" x14ac:dyDescent="0.15">
      <c r="B28" s="155" t="s">
        <v>344</v>
      </c>
      <c r="C28" s="41" t="s">
        <v>1029</v>
      </c>
      <c r="D28" s="46">
        <f>SUMIF(詳細表【予測】!$C$10:$C$116,'結果表（37部門）【予測】'!$B28,詳細表【予測】!G$10:G$116)</f>
        <v>0</v>
      </c>
      <c r="E28" s="46">
        <f>SUMIF(詳細表【予測】!$C$10:$C$116,'結果表（37部門）【予測】'!$B28,詳細表【予測】!H$10:H$116)</f>
        <v>0</v>
      </c>
      <c r="F28" s="46">
        <f>SUMIF(詳細表【予測】!$C$10:$C$116,'結果表（37部門）【予測】'!$B28,詳細表【予測】!I$10:I$116)</f>
        <v>0</v>
      </c>
      <c r="G28" s="46">
        <f>SUMIF(詳細表【予測】!$C$10:$C$116,'結果表（37部門）【予測】'!$B28,詳細表【予測】!AA$10:AA$116)</f>
        <v>0</v>
      </c>
      <c r="H28" s="46">
        <f>SUMIF(詳細表【予測】!$C$10:$C$116,'結果表（37部門）【予測】'!$B28,詳細表【予測】!AE$10:AE$116)</f>
        <v>0</v>
      </c>
      <c r="I28" s="46">
        <f>SUMIF(詳細表【予測】!$C$10:$C$116,'結果表（37部門）【予測】'!$B28,詳細表【予測】!M$10:M$116)</f>
        <v>0</v>
      </c>
      <c r="J28" s="46">
        <f>SUMIF(詳細表【予測】!$C$10:$C$116,'結果表（37部門）【予測】'!$B28,詳細表【予測】!N$10:N$116)</f>
        <v>0</v>
      </c>
      <c r="K28" s="46">
        <f>SUMIF(詳細表【予測】!$C$10:$C$116,'結果表（37部門）【予測】'!$B28,詳細表【予測】!O$10:O$116)</f>
        <v>0</v>
      </c>
      <c r="L28" s="46">
        <f>SUMIF(詳細表【予測】!$C$10:$C$116,'結果表（37部門）【予測】'!$B28,詳細表【予測】!AB$10:AB$116)</f>
        <v>0</v>
      </c>
      <c r="M28" s="46">
        <f>SUMIF(詳細表【予測】!$C$10:$C$116,'結果表（37部門）【予測】'!$B28,詳細表【予測】!AF$10:AF$116)</f>
        <v>0</v>
      </c>
      <c r="N28" s="46">
        <f>SUMIF(詳細表【予測】!$C$10:$C$116,'結果表（37部門）【予測】'!$B28,詳細表【予測】!U$10:U$116)</f>
        <v>0</v>
      </c>
      <c r="O28" s="46">
        <f>SUMIF(詳細表【予測】!$C$10:$C$116,'結果表（37部門）【予測】'!$B28,詳細表【予測】!V$10:V$116)</f>
        <v>0</v>
      </c>
      <c r="P28" s="46">
        <f>SUMIF(詳細表【予測】!$C$10:$C$116,'結果表（37部門）【予測】'!$B28,詳細表【予測】!W$10:W$116)</f>
        <v>0</v>
      </c>
      <c r="Q28" s="46">
        <f>SUMIF(詳細表【予測】!$C$10:$C$116,'結果表（37部門）【予測】'!$B28,詳細表【予測】!AC$10:AC$116)</f>
        <v>0</v>
      </c>
      <c r="R28" s="46">
        <f>SUMIF(詳細表【予測】!$C$10:$C$116,'結果表（37部門）【予測】'!$B28,詳細表【予測】!AG$10:AG$116)</f>
        <v>0</v>
      </c>
      <c r="S28" s="46">
        <f>SUMIF(詳細表【予測】!$C$10:$C$116,'結果表（37部門）【予測】'!$B28,詳細表【予測】!X$10:X$116)</f>
        <v>0</v>
      </c>
      <c r="T28" s="46">
        <f>SUMIF(詳細表【予測】!$C$10:$C$116,'結果表（37部門）【予測】'!$B28,詳細表【予測】!Y$10:Y$116)</f>
        <v>0</v>
      </c>
      <c r="U28" s="46">
        <f>SUMIF(詳細表【予測】!$C$10:$C$116,'結果表（37部門）【予測】'!$B28,詳細表【予測】!Z$10:Z$116)</f>
        <v>0</v>
      </c>
      <c r="V28" s="46">
        <f>SUMIF(詳細表【予測】!$C$10:$C$116,'結果表（37部門）【予測】'!$B28,詳細表【予測】!AD$10:AD$116)</f>
        <v>0</v>
      </c>
      <c r="W28" s="46">
        <f>SUMIF(詳細表【予測】!$C$10:$C$116,'結果表（37部門）【予測】'!$B28,詳細表【予測】!AH$10:AH$116)</f>
        <v>0</v>
      </c>
    </row>
    <row r="29" spans="2:23" x14ac:dyDescent="0.15">
      <c r="B29" s="155" t="s">
        <v>345</v>
      </c>
      <c r="C29" s="41" t="s">
        <v>1030</v>
      </c>
      <c r="D29" s="46">
        <f>SUMIF(詳細表【予測】!$C$10:$C$116,'結果表（37部門）【予測】'!$B29,詳細表【予測】!G$10:G$116)</f>
        <v>0</v>
      </c>
      <c r="E29" s="46">
        <f>SUMIF(詳細表【予測】!$C$10:$C$116,'結果表（37部門）【予測】'!$B29,詳細表【予測】!H$10:H$116)</f>
        <v>0</v>
      </c>
      <c r="F29" s="46">
        <f>SUMIF(詳細表【予測】!$C$10:$C$116,'結果表（37部門）【予測】'!$B29,詳細表【予測】!I$10:I$116)</f>
        <v>0</v>
      </c>
      <c r="G29" s="46">
        <f>SUMIF(詳細表【予測】!$C$10:$C$116,'結果表（37部門）【予測】'!$B29,詳細表【予測】!AA$10:AA$116)</f>
        <v>0</v>
      </c>
      <c r="H29" s="46">
        <f>SUMIF(詳細表【予測】!$C$10:$C$116,'結果表（37部門）【予測】'!$B29,詳細表【予測】!AE$10:AE$116)</f>
        <v>0</v>
      </c>
      <c r="I29" s="46">
        <f>SUMIF(詳細表【予測】!$C$10:$C$116,'結果表（37部門）【予測】'!$B29,詳細表【予測】!M$10:M$116)</f>
        <v>0</v>
      </c>
      <c r="J29" s="46">
        <f>SUMIF(詳細表【予測】!$C$10:$C$116,'結果表（37部門）【予測】'!$B29,詳細表【予測】!N$10:N$116)</f>
        <v>0</v>
      </c>
      <c r="K29" s="46">
        <f>SUMIF(詳細表【予測】!$C$10:$C$116,'結果表（37部門）【予測】'!$B29,詳細表【予測】!O$10:O$116)</f>
        <v>0</v>
      </c>
      <c r="L29" s="46">
        <f>SUMIF(詳細表【予測】!$C$10:$C$116,'結果表（37部門）【予測】'!$B29,詳細表【予測】!AB$10:AB$116)</f>
        <v>0</v>
      </c>
      <c r="M29" s="46">
        <f>SUMIF(詳細表【予測】!$C$10:$C$116,'結果表（37部門）【予測】'!$B29,詳細表【予測】!AF$10:AF$116)</f>
        <v>0</v>
      </c>
      <c r="N29" s="46">
        <f>SUMIF(詳細表【予測】!$C$10:$C$116,'結果表（37部門）【予測】'!$B29,詳細表【予測】!U$10:U$116)</f>
        <v>0</v>
      </c>
      <c r="O29" s="46">
        <f>SUMIF(詳細表【予測】!$C$10:$C$116,'結果表（37部門）【予測】'!$B29,詳細表【予測】!V$10:V$116)</f>
        <v>0</v>
      </c>
      <c r="P29" s="46">
        <f>SUMIF(詳細表【予測】!$C$10:$C$116,'結果表（37部門）【予測】'!$B29,詳細表【予測】!W$10:W$116)</f>
        <v>0</v>
      </c>
      <c r="Q29" s="46">
        <f>SUMIF(詳細表【予測】!$C$10:$C$116,'結果表（37部門）【予測】'!$B29,詳細表【予測】!AC$10:AC$116)</f>
        <v>0</v>
      </c>
      <c r="R29" s="46">
        <f>SUMIF(詳細表【予測】!$C$10:$C$116,'結果表（37部門）【予測】'!$B29,詳細表【予測】!AG$10:AG$116)</f>
        <v>0</v>
      </c>
      <c r="S29" s="46">
        <f>SUMIF(詳細表【予測】!$C$10:$C$116,'結果表（37部門）【予測】'!$B29,詳細表【予測】!X$10:X$116)</f>
        <v>0</v>
      </c>
      <c r="T29" s="46">
        <f>SUMIF(詳細表【予測】!$C$10:$C$116,'結果表（37部門）【予測】'!$B29,詳細表【予測】!Y$10:Y$116)</f>
        <v>0</v>
      </c>
      <c r="U29" s="46">
        <f>SUMIF(詳細表【予測】!$C$10:$C$116,'結果表（37部門）【予測】'!$B29,詳細表【予測】!Z$10:Z$116)</f>
        <v>0</v>
      </c>
      <c r="V29" s="46">
        <f>SUMIF(詳細表【予測】!$C$10:$C$116,'結果表（37部門）【予測】'!$B29,詳細表【予測】!AD$10:AD$116)</f>
        <v>0</v>
      </c>
      <c r="W29" s="46">
        <f>SUMIF(詳細表【予測】!$C$10:$C$116,'結果表（37部門）【予測】'!$B29,詳細表【予測】!AH$10:AH$116)</f>
        <v>0</v>
      </c>
    </row>
    <row r="30" spans="2:23" x14ac:dyDescent="0.15">
      <c r="B30" s="163" t="s">
        <v>346</v>
      </c>
      <c r="C30" s="62" t="s">
        <v>175</v>
      </c>
      <c r="D30" s="67">
        <f>SUMIF(詳細表【予測】!$C$10:$C$116,'結果表（37部門）【予測】'!$B30,詳細表【予測】!G$10:G$116)</f>
        <v>0</v>
      </c>
      <c r="E30" s="67">
        <f>SUMIF(詳細表【予測】!$C$10:$C$116,'結果表（37部門）【予測】'!$B30,詳細表【予測】!H$10:H$116)</f>
        <v>0</v>
      </c>
      <c r="F30" s="67">
        <f>SUMIF(詳細表【予測】!$C$10:$C$116,'結果表（37部門）【予測】'!$B30,詳細表【予測】!I$10:I$116)</f>
        <v>0</v>
      </c>
      <c r="G30" s="67">
        <f>SUMIF(詳細表【予測】!$C$10:$C$116,'結果表（37部門）【予測】'!$B30,詳細表【予測】!AA$10:AA$116)</f>
        <v>0</v>
      </c>
      <c r="H30" s="67">
        <f>SUMIF(詳細表【予測】!$C$10:$C$116,'結果表（37部門）【予測】'!$B30,詳細表【予測】!AE$10:AE$116)</f>
        <v>0</v>
      </c>
      <c r="I30" s="67">
        <f>SUMIF(詳細表【予測】!$C$10:$C$116,'結果表（37部門）【予測】'!$B30,詳細表【予測】!M$10:M$116)</f>
        <v>0</v>
      </c>
      <c r="J30" s="67">
        <f>SUMIF(詳細表【予測】!$C$10:$C$116,'結果表（37部門）【予測】'!$B30,詳細表【予測】!N$10:N$116)</f>
        <v>0</v>
      </c>
      <c r="K30" s="67">
        <f>SUMIF(詳細表【予測】!$C$10:$C$116,'結果表（37部門）【予測】'!$B30,詳細表【予測】!O$10:O$116)</f>
        <v>0</v>
      </c>
      <c r="L30" s="67">
        <f>SUMIF(詳細表【予測】!$C$10:$C$116,'結果表（37部門）【予測】'!$B30,詳細表【予測】!AB$10:AB$116)</f>
        <v>0</v>
      </c>
      <c r="M30" s="67">
        <f>SUMIF(詳細表【予測】!$C$10:$C$116,'結果表（37部門）【予測】'!$B30,詳細表【予測】!AF$10:AF$116)</f>
        <v>0</v>
      </c>
      <c r="N30" s="67">
        <f>SUMIF(詳細表【予測】!$C$10:$C$116,'結果表（37部門）【予測】'!$B30,詳細表【予測】!U$10:U$116)</f>
        <v>0</v>
      </c>
      <c r="O30" s="67">
        <f>SUMIF(詳細表【予測】!$C$10:$C$116,'結果表（37部門）【予測】'!$B30,詳細表【予測】!V$10:V$116)</f>
        <v>0</v>
      </c>
      <c r="P30" s="67">
        <f>SUMIF(詳細表【予測】!$C$10:$C$116,'結果表（37部門）【予測】'!$B30,詳細表【予測】!W$10:W$116)</f>
        <v>0</v>
      </c>
      <c r="Q30" s="67">
        <f>SUMIF(詳細表【予測】!$C$10:$C$116,'結果表（37部門）【予測】'!$B30,詳細表【予測】!AC$10:AC$116)</f>
        <v>0</v>
      </c>
      <c r="R30" s="67">
        <f>SUMIF(詳細表【予測】!$C$10:$C$116,'結果表（37部門）【予測】'!$B30,詳細表【予測】!AG$10:AG$116)</f>
        <v>0</v>
      </c>
      <c r="S30" s="67">
        <f>SUMIF(詳細表【予測】!$C$10:$C$116,'結果表（37部門）【予測】'!$B30,詳細表【予測】!X$10:X$116)</f>
        <v>0</v>
      </c>
      <c r="T30" s="67">
        <f>SUMIF(詳細表【予測】!$C$10:$C$116,'結果表（37部門）【予測】'!$B30,詳細表【予測】!Y$10:Y$116)</f>
        <v>0</v>
      </c>
      <c r="U30" s="67">
        <f>SUMIF(詳細表【予測】!$C$10:$C$116,'結果表（37部門）【予測】'!$B30,詳細表【予測】!Z$10:Z$116)</f>
        <v>0</v>
      </c>
      <c r="V30" s="67">
        <f>SUMIF(詳細表【予測】!$C$10:$C$116,'結果表（37部門）【予測】'!$B30,詳細表【予測】!AD$10:AD$116)</f>
        <v>0</v>
      </c>
      <c r="W30" s="67">
        <f>SUMIF(詳細表【予測】!$C$10:$C$116,'結果表（37部門）【予測】'!$B30,詳細表【予測】!AH$10:AH$116)</f>
        <v>0</v>
      </c>
    </row>
    <row r="31" spans="2:23" x14ac:dyDescent="0.15">
      <c r="B31" s="155" t="s">
        <v>347</v>
      </c>
      <c r="C31" s="41" t="s">
        <v>1031</v>
      </c>
      <c r="D31" s="46">
        <f>SUMIF(詳細表【予測】!$C$10:$C$116,'結果表（37部門）【予測】'!$B31,詳細表【予測】!G$10:G$116)</f>
        <v>0</v>
      </c>
      <c r="E31" s="46">
        <f>SUMIF(詳細表【予測】!$C$10:$C$116,'結果表（37部門）【予測】'!$B31,詳細表【予測】!H$10:H$116)</f>
        <v>0</v>
      </c>
      <c r="F31" s="46">
        <f>SUMIF(詳細表【予測】!$C$10:$C$116,'結果表（37部門）【予測】'!$B31,詳細表【予測】!I$10:I$116)</f>
        <v>0</v>
      </c>
      <c r="G31" s="46">
        <f>SUMIF(詳細表【予測】!$C$10:$C$116,'結果表（37部門）【予測】'!$B31,詳細表【予測】!AA$10:AA$116)</f>
        <v>0</v>
      </c>
      <c r="H31" s="46">
        <f>SUMIF(詳細表【予測】!$C$10:$C$116,'結果表（37部門）【予測】'!$B31,詳細表【予測】!AE$10:AE$116)</f>
        <v>0</v>
      </c>
      <c r="I31" s="46">
        <f>SUMIF(詳細表【予測】!$C$10:$C$116,'結果表（37部門）【予測】'!$B31,詳細表【予測】!M$10:M$116)</f>
        <v>0</v>
      </c>
      <c r="J31" s="46">
        <f>SUMIF(詳細表【予測】!$C$10:$C$116,'結果表（37部門）【予測】'!$B31,詳細表【予測】!N$10:N$116)</f>
        <v>0</v>
      </c>
      <c r="K31" s="46">
        <f>SUMIF(詳細表【予測】!$C$10:$C$116,'結果表（37部門）【予測】'!$B31,詳細表【予測】!O$10:O$116)</f>
        <v>0</v>
      </c>
      <c r="L31" s="46">
        <f>SUMIF(詳細表【予測】!$C$10:$C$116,'結果表（37部門）【予測】'!$B31,詳細表【予測】!AB$10:AB$116)</f>
        <v>0</v>
      </c>
      <c r="M31" s="46">
        <f>SUMIF(詳細表【予測】!$C$10:$C$116,'結果表（37部門）【予測】'!$B31,詳細表【予測】!AF$10:AF$116)</f>
        <v>0</v>
      </c>
      <c r="N31" s="46">
        <f>SUMIF(詳細表【予測】!$C$10:$C$116,'結果表（37部門）【予測】'!$B31,詳細表【予測】!U$10:U$116)</f>
        <v>0</v>
      </c>
      <c r="O31" s="46">
        <f>SUMIF(詳細表【予測】!$C$10:$C$116,'結果表（37部門）【予測】'!$B31,詳細表【予測】!V$10:V$116)</f>
        <v>0</v>
      </c>
      <c r="P31" s="46">
        <f>SUMIF(詳細表【予測】!$C$10:$C$116,'結果表（37部門）【予測】'!$B31,詳細表【予測】!W$10:W$116)</f>
        <v>0</v>
      </c>
      <c r="Q31" s="46">
        <f>SUMIF(詳細表【予測】!$C$10:$C$116,'結果表（37部門）【予測】'!$B31,詳細表【予測】!AC$10:AC$116)</f>
        <v>0</v>
      </c>
      <c r="R31" s="46">
        <f>SUMIF(詳細表【予測】!$C$10:$C$116,'結果表（37部門）【予測】'!$B31,詳細表【予測】!AG$10:AG$116)</f>
        <v>0</v>
      </c>
      <c r="S31" s="46">
        <f>SUMIF(詳細表【予測】!$C$10:$C$116,'結果表（37部門）【予測】'!$B31,詳細表【予測】!X$10:X$116)</f>
        <v>0</v>
      </c>
      <c r="T31" s="46">
        <f>SUMIF(詳細表【予測】!$C$10:$C$116,'結果表（37部門）【予測】'!$B31,詳細表【予測】!Y$10:Y$116)</f>
        <v>0</v>
      </c>
      <c r="U31" s="46">
        <f>SUMIF(詳細表【予測】!$C$10:$C$116,'結果表（37部門）【予測】'!$B31,詳細表【予測】!Z$10:Z$116)</f>
        <v>0</v>
      </c>
      <c r="V31" s="46">
        <f>SUMIF(詳細表【予測】!$C$10:$C$116,'結果表（37部門）【予測】'!$B31,詳細表【予測】!AD$10:AD$116)</f>
        <v>0</v>
      </c>
      <c r="W31" s="46">
        <f>SUMIF(詳細表【予測】!$C$10:$C$116,'結果表（37部門）【予測】'!$B31,詳細表【予測】!AH$10:AH$116)</f>
        <v>0</v>
      </c>
    </row>
    <row r="32" spans="2:23" x14ac:dyDescent="0.15">
      <c r="B32" s="155" t="s">
        <v>348</v>
      </c>
      <c r="C32" s="41" t="s">
        <v>1032</v>
      </c>
      <c r="D32" s="46">
        <f>SUMIF(詳細表【予測】!$C$10:$C$116,'結果表（37部門）【予測】'!$B32,詳細表【予測】!G$10:G$116)</f>
        <v>0</v>
      </c>
      <c r="E32" s="46">
        <f>SUMIF(詳細表【予測】!$C$10:$C$116,'結果表（37部門）【予測】'!$B32,詳細表【予測】!H$10:H$116)</f>
        <v>0</v>
      </c>
      <c r="F32" s="46">
        <f>SUMIF(詳細表【予測】!$C$10:$C$116,'結果表（37部門）【予測】'!$B32,詳細表【予測】!I$10:I$116)</f>
        <v>0</v>
      </c>
      <c r="G32" s="46">
        <f>SUMIF(詳細表【予測】!$C$10:$C$116,'結果表（37部門）【予測】'!$B32,詳細表【予測】!AA$10:AA$116)</f>
        <v>0</v>
      </c>
      <c r="H32" s="46">
        <f>SUMIF(詳細表【予測】!$C$10:$C$116,'結果表（37部門）【予測】'!$B32,詳細表【予測】!AE$10:AE$116)</f>
        <v>0</v>
      </c>
      <c r="I32" s="46">
        <f>SUMIF(詳細表【予測】!$C$10:$C$116,'結果表（37部門）【予測】'!$B32,詳細表【予測】!M$10:M$116)</f>
        <v>0</v>
      </c>
      <c r="J32" s="46">
        <f>SUMIF(詳細表【予測】!$C$10:$C$116,'結果表（37部門）【予測】'!$B32,詳細表【予測】!N$10:N$116)</f>
        <v>0</v>
      </c>
      <c r="K32" s="46">
        <f>SUMIF(詳細表【予測】!$C$10:$C$116,'結果表（37部門）【予測】'!$B32,詳細表【予測】!O$10:O$116)</f>
        <v>0</v>
      </c>
      <c r="L32" s="46">
        <f>SUMIF(詳細表【予測】!$C$10:$C$116,'結果表（37部門）【予測】'!$B32,詳細表【予測】!AB$10:AB$116)</f>
        <v>0</v>
      </c>
      <c r="M32" s="46">
        <f>SUMIF(詳細表【予測】!$C$10:$C$116,'結果表（37部門）【予測】'!$B32,詳細表【予測】!AF$10:AF$116)</f>
        <v>0</v>
      </c>
      <c r="N32" s="46">
        <f>SUMIF(詳細表【予測】!$C$10:$C$116,'結果表（37部門）【予測】'!$B32,詳細表【予測】!U$10:U$116)</f>
        <v>0</v>
      </c>
      <c r="O32" s="46">
        <f>SUMIF(詳細表【予測】!$C$10:$C$116,'結果表（37部門）【予測】'!$B32,詳細表【予測】!V$10:V$116)</f>
        <v>0</v>
      </c>
      <c r="P32" s="46">
        <f>SUMIF(詳細表【予測】!$C$10:$C$116,'結果表（37部門）【予測】'!$B32,詳細表【予測】!W$10:W$116)</f>
        <v>0</v>
      </c>
      <c r="Q32" s="46">
        <f>SUMIF(詳細表【予測】!$C$10:$C$116,'結果表（37部門）【予測】'!$B32,詳細表【予測】!AC$10:AC$116)</f>
        <v>0</v>
      </c>
      <c r="R32" s="46">
        <f>SUMIF(詳細表【予測】!$C$10:$C$116,'結果表（37部門）【予測】'!$B32,詳細表【予測】!AG$10:AG$116)</f>
        <v>0</v>
      </c>
      <c r="S32" s="46">
        <f>SUMIF(詳細表【予測】!$C$10:$C$116,'結果表（37部門）【予測】'!$B32,詳細表【予測】!X$10:X$116)</f>
        <v>0</v>
      </c>
      <c r="T32" s="46">
        <f>SUMIF(詳細表【予測】!$C$10:$C$116,'結果表（37部門）【予測】'!$B32,詳細表【予測】!Y$10:Y$116)</f>
        <v>0</v>
      </c>
      <c r="U32" s="46">
        <f>SUMIF(詳細表【予測】!$C$10:$C$116,'結果表（37部門）【予測】'!$B32,詳細表【予測】!Z$10:Z$116)</f>
        <v>0</v>
      </c>
      <c r="V32" s="46">
        <f>SUMIF(詳細表【予測】!$C$10:$C$116,'結果表（37部門）【予測】'!$B32,詳細表【予測】!AD$10:AD$116)</f>
        <v>0</v>
      </c>
      <c r="W32" s="46">
        <f>SUMIF(詳細表【予測】!$C$10:$C$116,'結果表（37部門）【予測】'!$B32,詳細表【予測】!AH$10:AH$116)</f>
        <v>0</v>
      </c>
    </row>
    <row r="33" spans="2:23" x14ac:dyDescent="0.15">
      <c r="B33" s="155" t="s">
        <v>349</v>
      </c>
      <c r="C33" s="41" t="s">
        <v>179</v>
      </c>
      <c r="D33" s="46">
        <f>SUMIF(詳細表【予測】!$C$10:$C$116,'結果表（37部門）【予測】'!$B33,詳細表【予測】!G$10:G$116)</f>
        <v>0</v>
      </c>
      <c r="E33" s="46">
        <f>SUMIF(詳細表【予測】!$C$10:$C$116,'結果表（37部門）【予測】'!$B33,詳細表【予測】!H$10:H$116)</f>
        <v>0</v>
      </c>
      <c r="F33" s="46">
        <f>SUMIF(詳細表【予測】!$C$10:$C$116,'結果表（37部門）【予測】'!$B33,詳細表【予測】!I$10:I$116)</f>
        <v>0</v>
      </c>
      <c r="G33" s="46">
        <f>SUMIF(詳細表【予測】!$C$10:$C$116,'結果表（37部門）【予測】'!$B33,詳細表【予測】!AA$10:AA$116)</f>
        <v>0</v>
      </c>
      <c r="H33" s="46">
        <f>SUMIF(詳細表【予測】!$C$10:$C$116,'結果表（37部門）【予測】'!$B33,詳細表【予測】!AE$10:AE$116)</f>
        <v>0</v>
      </c>
      <c r="I33" s="46">
        <f>SUMIF(詳細表【予測】!$C$10:$C$116,'結果表（37部門）【予測】'!$B33,詳細表【予測】!M$10:M$116)</f>
        <v>0</v>
      </c>
      <c r="J33" s="46">
        <f>SUMIF(詳細表【予測】!$C$10:$C$116,'結果表（37部門）【予測】'!$B33,詳細表【予測】!N$10:N$116)</f>
        <v>0</v>
      </c>
      <c r="K33" s="46">
        <f>SUMIF(詳細表【予測】!$C$10:$C$116,'結果表（37部門）【予測】'!$B33,詳細表【予測】!O$10:O$116)</f>
        <v>0</v>
      </c>
      <c r="L33" s="46">
        <f>SUMIF(詳細表【予測】!$C$10:$C$116,'結果表（37部門）【予測】'!$B33,詳細表【予測】!AB$10:AB$116)</f>
        <v>0</v>
      </c>
      <c r="M33" s="46">
        <f>SUMIF(詳細表【予測】!$C$10:$C$116,'結果表（37部門）【予測】'!$B33,詳細表【予測】!AF$10:AF$116)</f>
        <v>0</v>
      </c>
      <c r="N33" s="46">
        <f>SUMIF(詳細表【予測】!$C$10:$C$116,'結果表（37部門）【予測】'!$B33,詳細表【予測】!U$10:U$116)</f>
        <v>0</v>
      </c>
      <c r="O33" s="46">
        <f>SUMIF(詳細表【予測】!$C$10:$C$116,'結果表（37部門）【予測】'!$B33,詳細表【予測】!V$10:V$116)</f>
        <v>0</v>
      </c>
      <c r="P33" s="46">
        <f>SUMIF(詳細表【予測】!$C$10:$C$116,'結果表（37部門）【予測】'!$B33,詳細表【予測】!W$10:W$116)</f>
        <v>0</v>
      </c>
      <c r="Q33" s="46">
        <f>SUMIF(詳細表【予測】!$C$10:$C$116,'結果表（37部門）【予測】'!$B33,詳細表【予測】!AC$10:AC$116)</f>
        <v>0</v>
      </c>
      <c r="R33" s="46">
        <f>SUMIF(詳細表【予測】!$C$10:$C$116,'結果表（37部門）【予測】'!$B33,詳細表【予測】!AG$10:AG$116)</f>
        <v>0</v>
      </c>
      <c r="S33" s="46">
        <f>SUMIF(詳細表【予測】!$C$10:$C$116,'結果表（37部門）【予測】'!$B33,詳細表【予測】!X$10:X$116)</f>
        <v>0</v>
      </c>
      <c r="T33" s="46">
        <f>SUMIF(詳細表【予測】!$C$10:$C$116,'結果表（37部門）【予測】'!$B33,詳細表【予測】!Y$10:Y$116)</f>
        <v>0</v>
      </c>
      <c r="U33" s="46">
        <f>SUMIF(詳細表【予測】!$C$10:$C$116,'結果表（37部門）【予測】'!$B33,詳細表【予測】!Z$10:Z$116)</f>
        <v>0</v>
      </c>
      <c r="V33" s="46">
        <f>SUMIF(詳細表【予測】!$C$10:$C$116,'結果表（37部門）【予測】'!$B33,詳細表【予測】!AD$10:AD$116)</f>
        <v>0</v>
      </c>
      <c r="W33" s="46">
        <f>SUMIF(詳細表【予測】!$C$10:$C$116,'結果表（37部門）【予測】'!$B33,詳細表【予測】!AH$10:AH$116)</f>
        <v>0</v>
      </c>
    </row>
    <row r="34" spans="2:23" x14ac:dyDescent="0.15">
      <c r="B34" s="155" t="s">
        <v>350</v>
      </c>
      <c r="C34" s="41" t="s">
        <v>180</v>
      </c>
      <c r="D34" s="46">
        <f>SUMIF(詳細表【予測】!$C$10:$C$116,'結果表（37部門）【予測】'!$B34,詳細表【予測】!G$10:G$116)</f>
        <v>0</v>
      </c>
      <c r="E34" s="46">
        <f>SUMIF(詳細表【予測】!$C$10:$C$116,'結果表（37部門）【予測】'!$B34,詳細表【予測】!H$10:H$116)</f>
        <v>0</v>
      </c>
      <c r="F34" s="46">
        <f>SUMIF(詳細表【予測】!$C$10:$C$116,'結果表（37部門）【予測】'!$B34,詳細表【予測】!I$10:I$116)</f>
        <v>0</v>
      </c>
      <c r="G34" s="46">
        <f>SUMIF(詳細表【予測】!$C$10:$C$116,'結果表（37部門）【予測】'!$B34,詳細表【予測】!AA$10:AA$116)</f>
        <v>0</v>
      </c>
      <c r="H34" s="46">
        <f>SUMIF(詳細表【予測】!$C$10:$C$116,'結果表（37部門）【予測】'!$B34,詳細表【予測】!AE$10:AE$116)</f>
        <v>0</v>
      </c>
      <c r="I34" s="46">
        <f>SUMIF(詳細表【予測】!$C$10:$C$116,'結果表（37部門）【予測】'!$B34,詳細表【予測】!M$10:M$116)</f>
        <v>0</v>
      </c>
      <c r="J34" s="46">
        <f>SUMIF(詳細表【予測】!$C$10:$C$116,'結果表（37部門）【予測】'!$B34,詳細表【予測】!N$10:N$116)</f>
        <v>0</v>
      </c>
      <c r="K34" s="46">
        <f>SUMIF(詳細表【予測】!$C$10:$C$116,'結果表（37部門）【予測】'!$B34,詳細表【予測】!O$10:O$116)</f>
        <v>0</v>
      </c>
      <c r="L34" s="46">
        <f>SUMIF(詳細表【予測】!$C$10:$C$116,'結果表（37部門）【予測】'!$B34,詳細表【予測】!AB$10:AB$116)</f>
        <v>0</v>
      </c>
      <c r="M34" s="46">
        <f>SUMIF(詳細表【予測】!$C$10:$C$116,'結果表（37部門）【予測】'!$B34,詳細表【予測】!AF$10:AF$116)</f>
        <v>0</v>
      </c>
      <c r="N34" s="46">
        <f>SUMIF(詳細表【予測】!$C$10:$C$116,'結果表（37部門）【予測】'!$B34,詳細表【予測】!U$10:U$116)</f>
        <v>0</v>
      </c>
      <c r="O34" s="46">
        <f>SUMIF(詳細表【予測】!$C$10:$C$116,'結果表（37部門）【予測】'!$B34,詳細表【予測】!V$10:V$116)</f>
        <v>0</v>
      </c>
      <c r="P34" s="46">
        <f>SUMIF(詳細表【予測】!$C$10:$C$116,'結果表（37部門）【予測】'!$B34,詳細表【予測】!W$10:W$116)</f>
        <v>0</v>
      </c>
      <c r="Q34" s="46">
        <f>SUMIF(詳細表【予測】!$C$10:$C$116,'結果表（37部門）【予測】'!$B34,詳細表【予測】!AC$10:AC$116)</f>
        <v>0</v>
      </c>
      <c r="R34" s="46">
        <f>SUMIF(詳細表【予測】!$C$10:$C$116,'結果表（37部門）【予測】'!$B34,詳細表【予測】!AG$10:AG$116)</f>
        <v>0</v>
      </c>
      <c r="S34" s="46">
        <f>SUMIF(詳細表【予測】!$C$10:$C$116,'結果表（37部門）【予測】'!$B34,詳細表【予測】!X$10:X$116)</f>
        <v>0</v>
      </c>
      <c r="T34" s="46">
        <f>SUMIF(詳細表【予測】!$C$10:$C$116,'結果表（37部門）【予測】'!$B34,詳細表【予測】!Y$10:Y$116)</f>
        <v>0</v>
      </c>
      <c r="U34" s="46">
        <f>SUMIF(詳細表【予測】!$C$10:$C$116,'結果表（37部門）【予測】'!$B34,詳細表【予測】!Z$10:Z$116)</f>
        <v>0</v>
      </c>
      <c r="V34" s="46">
        <f>SUMIF(詳細表【予測】!$C$10:$C$116,'結果表（37部門）【予測】'!$B34,詳細表【予測】!AD$10:AD$116)</f>
        <v>0</v>
      </c>
      <c r="W34" s="46">
        <f>SUMIF(詳細表【予測】!$C$10:$C$116,'結果表（37部門）【予測】'!$B34,詳細表【予測】!AH$10:AH$116)</f>
        <v>0</v>
      </c>
    </row>
    <row r="35" spans="2:23" x14ac:dyDescent="0.15">
      <c r="B35" s="155" t="s">
        <v>351</v>
      </c>
      <c r="C35" s="41" t="s">
        <v>181</v>
      </c>
      <c r="D35" s="67">
        <f>SUMIF(詳細表【予測】!$C$10:$C$116,'結果表（37部門）【予測】'!$B35,詳細表【予測】!G$10:G$116)</f>
        <v>0</v>
      </c>
      <c r="E35" s="67">
        <f>SUMIF(詳細表【予測】!$C$10:$C$116,'結果表（37部門）【予測】'!$B35,詳細表【予測】!H$10:H$116)</f>
        <v>0</v>
      </c>
      <c r="F35" s="67">
        <f>SUMIF(詳細表【予測】!$C$10:$C$116,'結果表（37部門）【予測】'!$B35,詳細表【予測】!I$10:I$116)</f>
        <v>0</v>
      </c>
      <c r="G35" s="67">
        <f>SUMIF(詳細表【予測】!$C$10:$C$116,'結果表（37部門）【予測】'!$B35,詳細表【予測】!AA$10:AA$116)</f>
        <v>0</v>
      </c>
      <c r="H35" s="67">
        <f>SUMIF(詳細表【予測】!$C$10:$C$116,'結果表（37部門）【予測】'!$B35,詳細表【予測】!AE$10:AE$116)</f>
        <v>0</v>
      </c>
      <c r="I35" s="67">
        <f>SUMIF(詳細表【予測】!$C$10:$C$116,'結果表（37部門）【予測】'!$B35,詳細表【予測】!M$10:M$116)</f>
        <v>0</v>
      </c>
      <c r="J35" s="67">
        <f>SUMIF(詳細表【予測】!$C$10:$C$116,'結果表（37部門）【予測】'!$B35,詳細表【予測】!N$10:N$116)</f>
        <v>0</v>
      </c>
      <c r="K35" s="67">
        <f>SUMIF(詳細表【予測】!$C$10:$C$116,'結果表（37部門）【予測】'!$B35,詳細表【予測】!O$10:O$116)</f>
        <v>0</v>
      </c>
      <c r="L35" s="67">
        <f>SUMIF(詳細表【予測】!$C$10:$C$116,'結果表（37部門）【予測】'!$B35,詳細表【予測】!AB$10:AB$116)</f>
        <v>0</v>
      </c>
      <c r="M35" s="67">
        <f>SUMIF(詳細表【予測】!$C$10:$C$116,'結果表（37部門）【予測】'!$B35,詳細表【予測】!AF$10:AF$116)</f>
        <v>0</v>
      </c>
      <c r="N35" s="67">
        <f>SUMIF(詳細表【予測】!$C$10:$C$116,'結果表（37部門）【予測】'!$B35,詳細表【予測】!U$10:U$116)</f>
        <v>0</v>
      </c>
      <c r="O35" s="67">
        <f>SUMIF(詳細表【予測】!$C$10:$C$116,'結果表（37部門）【予測】'!$B35,詳細表【予測】!V$10:V$116)</f>
        <v>0</v>
      </c>
      <c r="P35" s="67">
        <f>SUMIF(詳細表【予測】!$C$10:$C$116,'結果表（37部門）【予測】'!$B35,詳細表【予測】!W$10:W$116)</f>
        <v>0</v>
      </c>
      <c r="Q35" s="67">
        <f>SUMIF(詳細表【予測】!$C$10:$C$116,'結果表（37部門）【予測】'!$B35,詳細表【予測】!AC$10:AC$116)</f>
        <v>0</v>
      </c>
      <c r="R35" s="67">
        <f>SUMIF(詳細表【予測】!$C$10:$C$116,'結果表（37部門）【予測】'!$B35,詳細表【予測】!AG$10:AG$116)</f>
        <v>0</v>
      </c>
      <c r="S35" s="67">
        <f>SUMIF(詳細表【予測】!$C$10:$C$116,'結果表（37部門）【予測】'!$B35,詳細表【予測】!X$10:X$116)</f>
        <v>0</v>
      </c>
      <c r="T35" s="67">
        <f>SUMIF(詳細表【予測】!$C$10:$C$116,'結果表（37部門）【予測】'!$B35,詳細表【予測】!Y$10:Y$116)</f>
        <v>0</v>
      </c>
      <c r="U35" s="67">
        <f>SUMIF(詳細表【予測】!$C$10:$C$116,'結果表（37部門）【予測】'!$B35,詳細表【予測】!Z$10:Z$116)</f>
        <v>0</v>
      </c>
      <c r="V35" s="67">
        <f>SUMIF(詳細表【予測】!$C$10:$C$116,'結果表（37部門）【予測】'!$B35,詳細表【予測】!AD$10:AD$116)</f>
        <v>0</v>
      </c>
      <c r="W35" s="67">
        <f>SUMIF(詳細表【予測】!$C$10:$C$116,'結果表（37部門）【予測】'!$B35,詳細表【予測】!AH$10:AH$116)</f>
        <v>0</v>
      </c>
    </row>
    <row r="36" spans="2:23" x14ac:dyDescent="0.15">
      <c r="B36" s="162" t="s">
        <v>352</v>
      </c>
      <c r="C36" s="116" t="s">
        <v>182</v>
      </c>
      <c r="D36" s="46">
        <f>SUMIF(詳細表【予測】!$C$10:$C$116,'結果表（37部門）【予測】'!$B36,詳細表【予測】!G$10:G$116)</f>
        <v>0</v>
      </c>
      <c r="E36" s="46">
        <f>SUMIF(詳細表【予測】!$C$10:$C$116,'結果表（37部門）【予測】'!$B36,詳細表【予測】!H$10:H$116)</f>
        <v>0</v>
      </c>
      <c r="F36" s="46">
        <f>SUMIF(詳細表【予測】!$C$10:$C$116,'結果表（37部門）【予測】'!$B36,詳細表【予測】!I$10:I$116)</f>
        <v>0</v>
      </c>
      <c r="G36" s="46">
        <f>SUMIF(詳細表【予測】!$C$10:$C$116,'結果表（37部門）【予測】'!$B36,詳細表【予測】!AA$10:AA$116)</f>
        <v>0</v>
      </c>
      <c r="H36" s="46">
        <f>SUMIF(詳細表【予測】!$C$10:$C$116,'結果表（37部門）【予測】'!$B36,詳細表【予測】!AE$10:AE$116)</f>
        <v>0</v>
      </c>
      <c r="I36" s="46">
        <f>SUMIF(詳細表【予測】!$C$10:$C$116,'結果表（37部門）【予測】'!$B36,詳細表【予測】!M$10:M$116)</f>
        <v>0</v>
      </c>
      <c r="J36" s="46">
        <f>SUMIF(詳細表【予測】!$C$10:$C$116,'結果表（37部門）【予測】'!$B36,詳細表【予測】!N$10:N$116)</f>
        <v>0</v>
      </c>
      <c r="K36" s="46">
        <f>SUMIF(詳細表【予測】!$C$10:$C$116,'結果表（37部門）【予測】'!$B36,詳細表【予測】!O$10:O$116)</f>
        <v>0</v>
      </c>
      <c r="L36" s="46">
        <f>SUMIF(詳細表【予測】!$C$10:$C$116,'結果表（37部門）【予測】'!$B36,詳細表【予測】!AB$10:AB$116)</f>
        <v>0</v>
      </c>
      <c r="M36" s="46">
        <f>SUMIF(詳細表【予測】!$C$10:$C$116,'結果表（37部門）【予測】'!$B36,詳細表【予測】!AF$10:AF$116)</f>
        <v>0</v>
      </c>
      <c r="N36" s="46">
        <f>SUMIF(詳細表【予測】!$C$10:$C$116,'結果表（37部門）【予測】'!$B36,詳細表【予測】!U$10:U$116)</f>
        <v>0</v>
      </c>
      <c r="O36" s="46">
        <f>SUMIF(詳細表【予測】!$C$10:$C$116,'結果表（37部門）【予測】'!$B36,詳細表【予測】!V$10:V$116)</f>
        <v>0</v>
      </c>
      <c r="P36" s="46">
        <f>SUMIF(詳細表【予測】!$C$10:$C$116,'結果表（37部門）【予測】'!$B36,詳細表【予測】!W$10:W$116)</f>
        <v>0</v>
      </c>
      <c r="Q36" s="46">
        <f>SUMIF(詳細表【予測】!$C$10:$C$116,'結果表（37部門）【予測】'!$B36,詳細表【予測】!AC$10:AC$116)</f>
        <v>0</v>
      </c>
      <c r="R36" s="46">
        <f>SUMIF(詳細表【予測】!$C$10:$C$116,'結果表（37部門）【予測】'!$B36,詳細表【予測】!AG$10:AG$116)</f>
        <v>0</v>
      </c>
      <c r="S36" s="46">
        <f>SUMIF(詳細表【予測】!$C$10:$C$116,'結果表（37部門）【予測】'!$B36,詳細表【予測】!X$10:X$116)</f>
        <v>0</v>
      </c>
      <c r="T36" s="46">
        <f>SUMIF(詳細表【予測】!$C$10:$C$116,'結果表（37部門）【予測】'!$B36,詳細表【予測】!Y$10:Y$116)</f>
        <v>0</v>
      </c>
      <c r="U36" s="46">
        <f>SUMIF(詳細表【予測】!$C$10:$C$116,'結果表（37部門）【予測】'!$B36,詳細表【予測】!Z$10:Z$116)</f>
        <v>0</v>
      </c>
      <c r="V36" s="46">
        <f>SUMIF(詳細表【予測】!$C$10:$C$116,'結果表（37部門）【予測】'!$B36,詳細表【予測】!AD$10:AD$116)</f>
        <v>0</v>
      </c>
      <c r="W36" s="46">
        <f>SUMIF(詳細表【予測】!$C$10:$C$116,'結果表（37部門）【予測】'!$B36,詳細表【予測】!AH$10:AH$116)</f>
        <v>0</v>
      </c>
    </row>
    <row r="37" spans="2:23" x14ac:dyDescent="0.15">
      <c r="B37" s="155" t="s">
        <v>353</v>
      </c>
      <c r="C37" s="41" t="s">
        <v>1033</v>
      </c>
      <c r="D37" s="46">
        <f>SUMIF(詳細表【予測】!$C$10:$C$116,'結果表（37部門）【予測】'!$B37,詳細表【予測】!G$10:G$116)</f>
        <v>0</v>
      </c>
      <c r="E37" s="46">
        <f>SUMIF(詳細表【予測】!$C$10:$C$116,'結果表（37部門）【予測】'!$B37,詳細表【予測】!H$10:H$116)</f>
        <v>0</v>
      </c>
      <c r="F37" s="46">
        <f>SUMIF(詳細表【予測】!$C$10:$C$116,'結果表（37部門）【予測】'!$B37,詳細表【予測】!I$10:I$116)</f>
        <v>0</v>
      </c>
      <c r="G37" s="46">
        <f>SUMIF(詳細表【予測】!$C$10:$C$116,'結果表（37部門）【予測】'!$B37,詳細表【予測】!AA$10:AA$116)</f>
        <v>0</v>
      </c>
      <c r="H37" s="46">
        <f>SUMIF(詳細表【予測】!$C$10:$C$116,'結果表（37部門）【予測】'!$B37,詳細表【予測】!AE$10:AE$116)</f>
        <v>0</v>
      </c>
      <c r="I37" s="46">
        <f>SUMIF(詳細表【予測】!$C$10:$C$116,'結果表（37部門）【予測】'!$B37,詳細表【予測】!M$10:M$116)</f>
        <v>0</v>
      </c>
      <c r="J37" s="46">
        <f>SUMIF(詳細表【予測】!$C$10:$C$116,'結果表（37部門）【予測】'!$B37,詳細表【予測】!N$10:N$116)</f>
        <v>0</v>
      </c>
      <c r="K37" s="46">
        <f>SUMIF(詳細表【予測】!$C$10:$C$116,'結果表（37部門）【予測】'!$B37,詳細表【予測】!O$10:O$116)</f>
        <v>0</v>
      </c>
      <c r="L37" s="46">
        <f>SUMIF(詳細表【予測】!$C$10:$C$116,'結果表（37部門）【予測】'!$B37,詳細表【予測】!AB$10:AB$116)</f>
        <v>0</v>
      </c>
      <c r="M37" s="46">
        <f>SUMIF(詳細表【予測】!$C$10:$C$116,'結果表（37部門）【予測】'!$B37,詳細表【予測】!AF$10:AF$116)</f>
        <v>0</v>
      </c>
      <c r="N37" s="46">
        <f>SUMIF(詳細表【予測】!$C$10:$C$116,'結果表（37部門）【予測】'!$B37,詳細表【予測】!U$10:U$116)</f>
        <v>0</v>
      </c>
      <c r="O37" s="46">
        <f>SUMIF(詳細表【予測】!$C$10:$C$116,'結果表（37部門）【予測】'!$B37,詳細表【予測】!V$10:V$116)</f>
        <v>0</v>
      </c>
      <c r="P37" s="46">
        <f>SUMIF(詳細表【予測】!$C$10:$C$116,'結果表（37部門）【予測】'!$B37,詳細表【予測】!W$10:W$116)</f>
        <v>0</v>
      </c>
      <c r="Q37" s="46">
        <f>SUMIF(詳細表【予測】!$C$10:$C$116,'結果表（37部門）【予測】'!$B37,詳細表【予測】!AC$10:AC$116)</f>
        <v>0</v>
      </c>
      <c r="R37" s="46">
        <f>SUMIF(詳細表【予測】!$C$10:$C$116,'結果表（37部門）【予測】'!$B37,詳細表【予測】!AG$10:AG$116)</f>
        <v>0</v>
      </c>
      <c r="S37" s="46">
        <f>SUMIF(詳細表【予測】!$C$10:$C$116,'結果表（37部門）【予測】'!$B37,詳細表【予測】!X$10:X$116)</f>
        <v>0</v>
      </c>
      <c r="T37" s="46">
        <f>SUMIF(詳細表【予測】!$C$10:$C$116,'結果表（37部門）【予測】'!$B37,詳細表【予測】!Y$10:Y$116)</f>
        <v>0</v>
      </c>
      <c r="U37" s="46">
        <f>SUMIF(詳細表【予測】!$C$10:$C$116,'結果表（37部門）【予測】'!$B37,詳細表【予測】!Z$10:Z$116)</f>
        <v>0</v>
      </c>
      <c r="V37" s="46">
        <f>SUMIF(詳細表【予測】!$C$10:$C$116,'結果表（37部門）【予測】'!$B37,詳細表【予測】!AD$10:AD$116)</f>
        <v>0</v>
      </c>
      <c r="W37" s="46">
        <f>SUMIF(詳細表【予測】!$C$10:$C$116,'結果表（37部門）【予測】'!$B37,詳細表【予測】!AH$10:AH$116)</f>
        <v>0</v>
      </c>
    </row>
    <row r="38" spans="2:23" x14ac:dyDescent="0.15">
      <c r="B38" s="155" t="s">
        <v>354</v>
      </c>
      <c r="C38" s="41" t="s">
        <v>1034</v>
      </c>
      <c r="D38" s="46">
        <f>SUMIF(詳細表【予測】!$C$10:$C$116,'結果表（37部門）【予測】'!$B38,詳細表【予測】!G$10:G$116)</f>
        <v>0</v>
      </c>
      <c r="E38" s="46">
        <f>SUMIF(詳細表【予測】!$C$10:$C$116,'結果表（37部門）【予測】'!$B38,詳細表【予測】!H$10:H$116)</f>
        <v>0</v>
      </c>
      <c r="F38" s="46">
        <f>SUMIF(詳細表【予測】!$C$10:$C$116,'結果表（37部門）【予測】'!$B38,詳細表【予測】!I$10:I$116)</f>
        <v>0</v>
      </c>
      <c r="G38" s="46">
        <f>SUMIF(詳細表【予測】!$C$10:$C$116,'結果表（37部門）【予測】'!$B38,詳細表【予測】!AA$10:AA$116)</f>
        <v>0</v>
      </c>
      <c r="H38" s="46">
        <f>SUMIF(詳細表【予測】!$C$10:$C$116,'結果表（37部門）【予測】'!$B38,詳細表【予測】!AE$10:AE$116)</f>
        <v>0</v>
      </c>
      <c r="I38" s="46">
        <f>SUMIF(詳細表【予測】!$C$10:$C$116,'結果表（37部門）【予測】'!$B38,詳細表【予測】!M$10:M$116)</f>
        <v>0</v>
      </c>
      <c r="J38" s="46">
        <f>SUMIF(詳細表【予測】!$C$10:$C$116,'結果表（37部門）【予測】'!$B38,詳細表【予測】!N$10:N$116)</f>
        <v>0</v>
      </c>
      <c r="K38" s="46">
        <f>SUMIF(詳細表【予測】!$C$10:$C$116,'結果表（37部門）【予測】'!$B38,詳細表【予測】!O$10:O$116)</f>
        <v>0</v>
      </c>
      <c r="L38" s="46">
        <f>SUMIF(詳細表【予測】!$C$10:$C$116,'結果表（37部門）【予測】'!$B38,詳細表【予測】!AB$10:AB$116)</f>
        <v>0</v>
      </c>
      <c r="M38" s="46">
        <f>SUMIF(詳細表【予測】!$C$10:$C$116,'結果表（37部門）【予測】'!$B38,詳細表【予測】!AF$10:AF$116)</f>
        <v>0</v>
      </c>
      <c r="N38" s="46">
        <f>SUMIF(詳細表【予測】!$C$10:$C$116,'結果表（37部門）【予測】'!$B38,詳細表【予測】!U$10:U$116)</f>
        <v>0</v>
      </c>
      <c r="O38" s="46">
        <f>SUMIF(詳細表【予測】!$C$10:$C$116,'結果表（37部門）【予測】'!$B38,詳細表【予測】!V$10:V$116)</f>
        <v>0</v>
      </c>
      <c r="P38" s="46">
        <f>SUMIF(詳細表【予測】!$C$10:$C$116,'結果表（37部門）【予測】'!$B38,詳細表【予測】!W$10:W$116)</f>
        <v>0</v>
      </c>
      <c r="Q38" s="46">
        <f>SUMIF(詳細表【予測】!$C$10:$C$116,'結果表（37部門）【予測】'!$B38,詳細表【予測】!AC$10:AC$116)</f>
        <v>0</v>
      </c>
      <c r="R38" s="46">
        <f>SUMIF(詳細表【予測】!$C$10:$C$116,'結果表（37部門）【予測】'!$B38,詳細表【予測】!AG$10:AG$116)</f>
        <v>0</v>
      </c>
      <c r="S38" s="46">
        <f>SUMIF(詳細表【予測】!$C$10:$C$116,'結果表（37部門）【予測】'!$B38,詳細表【予測】!X$10:X$116)</f>
        <v>0</v>
      </c>
      <c r="T38" s="46">
        <f>SUMIF(詳細表【予測】!$C$10:$C$116,'結果表（37部門）【予測】'!$B38,詳細表【予測】!Y$10:Y$116)</f>
        <v>0</v>
      </c>
      <c r="U38" s="46">
        <f>SUMIF(詳細表【予測】!$C$10:$C$116,'結果表（37部門）【予測】'!$B38,詳細表【予測】!Z$10:Z$116)</f>
        <v>0</v>
      </c>
      <c r="V38" s="46">
        <f>SUMIF(詳細表【予測】!$C$10:$C$116,'結果表（37部門）【予測】'!$B38,詳細表【予測】!AD$10:AD$116)</f>
        <v>0</v>
      </c>
      <c r="W38" s="46">
        <f>SUMIF(詳細表【予測】!$C$10:$C$116,'結果表（37部門）【予測】'!$B38,詳細表【予測】!AH$10:AH$116)</f>
        <v>0</v>
      </c>
    </row>
    <row r="39" spans="2:23" x14ac:dyDescent="0.15">
      <c r="B39" s="155" t="s">
        <v>355</v>
      </c>
      <c r="C39" s="41" t="s">
        <v>1035</v>
      </c>
      <c r="D39" s="46">
        <f>SUMIF(詳細表【予測】!$C$10:$C$116,'結果表（37部門）【予測】'!$B39,詳細表【予測】!G$10:G$116)</f>
        <v>0</v>
      </c>
      <c r="E39" s="46">
        <f>SUMIF(詳細表【予測】!$C$10:$C$116,'結果表（37部門）【予測】'!$B39,詳細表【予測】!H$10:H$116)</f>
        <v>0</v>
      </c>
      <c r="F39" s="46">
        <f>SUMIF(詳細表【予測】!$C$10:$C$116,'結果表（37部門）【予測】'!$B39,詳細表【予測】!I$10:I$116)</f>
        <v>0</v>
      </c>
      <c r="G39" s="46">
        <f>SUMIF(詳細表【予測】!$C$10:$C$116,'結果表（37部門）【予測】'!$B39,詳細表【予測】!AA$10:AA$116)</f>
        <v>0</v>
      </c>
      <c r="H39" s="46">
        <f>SUMIF(詳細表【予測】!$C$10:$C$116,'結果表（37部門）【予測】'!$B39,詳細表【予測】!AE$10:AE$116)</f>
        <v>0</v>
      </c>
      <c r="I39" s="46">
        <f>SUMIF(詳細表【予測】!$C$10:$C$116,'結果表（37部門）【予測】'!$B39,詳細表【予測】!M$10:M$116)</f>
        <v>0</v>
      </c>
      <c r="J39" s="46">
        <f>SUMIF(詳細表【予測】!$C$10:$C$116,'結果表（37部門）【予測】'!$B39,詳細表【予測】!N$10:N$116)</f>
        <v>0</v>
      </c>
      <c r="K39" s="46">
        <f>SUMIF(詳細表【予測】!$C$10:$C$116,'結果表（37部門）【予測】'!$B39,詳細表【予測】!O$10:O$116)</f>
        <v>0</v>
      </c>
      <c r="L39" s="46">
        <f>SUMIF(詳細表【予測】!$C$10:$C$116,'結果表（37部門）【予測】'!$B39,詳細表【予測】!AB$10:AB$116)</f>
        <v>0</v>
      </c>
      <c r="M39" s="46">
        <f>SUMIF(詳細表【予測】!$C$10:$C$116,'結果表（37部門）【予測】'!$B39,詳細表【予測】!AF$10:AF$116)</f>
        <v>0</v>
      </c>
      <c r="N39" s="46">
        <f>SUMIF(詳細表【予測】!$C$10:$C$116,'結果表（37部門）【予測】'!$B39,詳細表【予測】!U$10:U$116)</f>
        <v>0</v>
      </c>
      <c r="O39" s="46">
        <f>SUMIF(詳細表【予測】!$C$10:$C$116,'結果表（37部門）【予測】'!$B39,詳細表【予測】!V$10:V$116)</f>
        <v>0</v>
      </c>
      <c r="P39" s="46">
        <f>SUMIF(詳細表【予測】!$C$10:$C$116,'結果表（37部門）【予測】'!$B39,詳細表【予測】!W$10:W$116)</f>
        <v>0</v>
      </c>
      <c r="Q39" s="46">
        <f>SUMIF(詳細表【予測】!$C$10:$C$116,'結果表（37部門）【予測】'!$B39,詳細表【予測】!AC$10:AC$116)</f>
        <v>0</v>
      </c>
      <c r="R39" s="46">
        <f>SUMIF(詳細表【予測】!$C$10:$C$116,'結果表（37部門）【予測】'!$B39,詳細表【予測】!AG$10:AG$116)</f>
        <v>0</v>
      </c>
      <c r="S39" s="46">
        <f>SUMIF(詳細表【予測】!$C$10:$C$116,'結果表（37部門）【予測】'!$B39,詳細表【予測】!X$10:X$116)</f>
        <v>0</v>
      </c>
      <c r="T39" s="46">
        <f>SUMIF(詳細表【予測】!$C$10:$C$116,'結果表（37部門）【予測】'!$B39,詳細表【予測】!Y$10:Y$116)</f>
        <v>0</v>
      </c>
      <c r="U39" s="46">
        <f>SUMIF(詳細表【予測】!$C$10:$C$116,'結果表（37部門）【予測】'!$B39,詳細表【予測】!Z$10:Z$116)</f>
        <v>0</v>
      </c>
      <c r="V39" s="46">
        <f>SUMIF(詳細表【予測】!$C$10:$C$116,'結果表（37部門）【予測】'!$B39,詳細表【予測】!AD$10:AD$116)</f>
        <v>0</v>
      </c>
      <c r="W39" s="46">
        <f>SUMIF(詳細表【予測】!$C$10:$C$116,'結果表（37部門）【予測】'!$B39,詳細表【予測】!AH$10:AH$116)</f>
        <v>0</v>
      </c>
    </row>
    <row r="40" spans="2:23" x14ac:dyDescent="0.15">
      <c r="B40" s="163" t="s">
        <v>356</v>
      </c>
      <c r="C40" s="62" t="s">
        <v>195</v>
      </c>
      <c r="D40" s="67">
        <f>SUMIF(詳細表【予測】!$C$10:$C$116,'結果表（37部門）【予測】'!$B40,詳細表【予測】!G$10:G$116)</f>
        <v>0</v>
      </c>
      <c r="E40" s="67">
        <f>SUMIF(詳細表【予測】!$C$10:$C$116,'結果表（37部門）【予測】'!$B40,詳細表【予測】!H$10:H$116)</f>
        <v>0</v>
      </c>
      <c r="F40" s="67">
        <f>SUMIF(詳細表【予測】!$C$10:$C$116,'結果表（37部門）【予測】'!$B40,詳細表【予測】!I$10:I$116)</f>
        <v>0</v>
      </c>
      <c r="G40" s="67">
        <f>SUMIF(詳細表【予測】!$C$10:$C$116,'結果表（37部門）【予測】'!$B40,詳細表【予測】!AA$10:AA$116)</f>
        <v>0</v>
      </c>
      <c r="H40" s="67">
        <f>SUMIF(詳細表【予測】!$C$10:$C$116,'結果表（37部門）【予測】'!$B40,詳細表【予測】!AE$10:AE$116)</f>
        <v>0</v>
      </c>
      <c r="I40" s="67">
        <f>SUMIF(詳細表【予測】!$C$10:$C$116,'結果表（37部門）【予測】'!$B40,詳細表【予測】!M$10:M$116)</f>
        <v>0</v>
      </c>
      <c r="J40" s="67">
        <f>SUMIF(詳細表【予測】!$C$10:$C$116,'結果表（37部門）【予測】'!$B40,詳細表【予測】!N$10:N$116)</f>
        <v>0</v>
      </c>
      <c r="K40" s="67">
        <f>SUMIF(詳細表【予測】!$C$10:$C$116,'結果表（37部門）【予測】'!$B40,詳細表【予測】!O$10:O$116)</f>
        <v>0</v>
      </c>
      <c r="L40" s="67">
        <f>SUMIF(詳細表【予測】!$C$10:$C$116,'結果表（37部門）【予測】'!$B40,詳細表【予測】!AB$10:AB$116)</f>
        <v>0</v>
      </c>
      <c r="M40" s="67">
        <f>SUMIF(詳細表【予測】!$C$10:$C$116,'結果表（37部門）【予測】'!$B40,詳細表【予測】!AF$10:AF$116)</f>
        <v>0</v>
      </c>
      <c r="N40" s="67">
        <f>SUMIF(詳細表【予測】!$C$10:$C$116,'結果表（37部門）【予測】'!$B40,詳細表【予測】!U$10:U$116)</f>
        <v>0</v>
      </c>
      <c r="O40" s="67">
        <f>SUMIF(詳細表【予測】!$C$10:$C$116,'結果表（37部門）【予測】'!$B40,詳細表【予測】!V$10:V$116)</f>
        <v>0</v>
      </c>
      <c r="P40" s="67">
        <f>SUMIF(詳細表【予測】!$C$10:$C$116,'結果表（37部門）【予測】'!$B40,詳細表【予測】!W$10:W$116)</f>
        <v>0</v>
      </c>
      <c r="Q40" s="67">
        <f>SUMIF(詳細表【予測】!$C$10:$C$116,'結果表（37部門）【予測】'!$B40,詳細表【予測】!AC$10:AC$116)</f>
        <v>0</v>
      </c>
      <c r="R40" s="67">
        <f>SUMIF(詳細表【予測】!$C$10:$C$116,'結果表（37部門）【予測】'!$B40,詳細表【予測】!AG$10:AG$116)</f>
        <v>0</v>
      </c>
      <c r="S40" s="67">
        <f>SUMIF(詳細表【予測】!$C$10:$C$116,'結果表（37部門）【予測】'!$B40,詳細表【予測】!X$10:X$116)</f>
        <v>0</v>
      </c>
      <c r="T40" s="67">
        <f>SUMIF(詳細表【予測】!$C$10:$C$116,'結果表（37部門）【予測】'!$B40,詳細表【予測】!Y$10:Y$116)</f>
        <v>0</v>
      </c>
      <c r="U40" s="67">
        <f>SUMIF(詳細表【予測】!$C$10:$C$116,'結果表（37部門）【予測】'!$B40,詳細表【予測】!Z$10:Z$116)</f>
        <v>0</v>
      </c>
      <c r="V40" s="67">
        <f>SUMIF(詳細表【予測】!$C$10:$C$116,'結果表（37部門）【予測】'!$B40,詳細表【予測】!AD$10:AD$116)</f>
        <v>0</v>
      </c>
      <c r="W40" s="67">
        <f>SUMIF(詳細表【予測】!$C$10:$C$116,'結果表（37部門）【予測】'!$B40,詳細表【予測】!AH$10:AH$116)</f>
        <v>0</v>
      </c>
    </row>
    <row r="41" spans="2:23" x14ac:dyDescent="0.15">
      <c r="B41" s="155" t="s">
        <v>357</v>
      </c>
      <c r="C41" s="41" t="s">
        <v>1036</v>
      </c>
      <c r="D41" s="46">
        <f>SUMIF(詳細表【予測】!$C$10:$C$116,'結果表（37部門）【予測】'!$B41,詳細表【予測】!G$10:G$116)</f>
        <v>0</v>
      </c>
      <c r="E41" s="46">
        <f>SUMIF(詳細表【予測】!$C$10:$C$116,'結果表（37部門）【予測】'!$B41,詳細表【予測】!H$10:H$116)</f>
        <v>0</v>
      </c>
      <c r="F41" s="46">
        <f>SUMIF(詳細表【予測】!$C$10:$C$116,'結果表（37部門）【予測】'!$B41,詳細表【予測】!I$10:I$116)</f>
        <v>0</v>
      </c>
      <c r="G41" s="46">
        <f>SUMIF(詳細表【予測】!$C$10:$C$116,'結果表（37部門）【予測】'!$B41,詳細表【予測】!AA$10:AA$116)</f>
        <v>0</v>
      </c>
      <c r="H41" s="46">
        <f>SUMIF(詳細表【予測】!$C$10:$C$116,'結果表（37部門）【予測】'!$B41,詳細表【予測】!AE$10:AE$116)</f>
        <v>0</v>
      </c>
      <c r="I41" s="46">
        <f>SUMIF(詳細表【予測】!$C$10:$C$116,'結果表（37部門）【予測】'!$B41,詳細表【予測】!M$10:M$116)</f>
        <v>0</v>
      </c>
      <c r="J41" s="46">
        <f>SUMIF(詳細表【予測】!$C$10:$C$116,'結果表（37部門）【予測】'!$B41,詳細表【予測】!N$10:N$116)</f>
        <v>0</v>
      </c>
      <c r="K41" s="46">
        <f>SUMIF(詳細表【予測】!$C$10:$C$116,'結果表（37部門）【予測】'!$B41,詳細表【予測】!O$10:O$116)</f>
        <v>0</v>
      </c>
      <c r="L41" s="46">
        <f>SUMIF(詳細表【予測】!$C$10:$C$116,'結果表（37部門）【予測】'!$B41,詳細表【予測】!AB$10:AB$116)</f>
        <v>0</v>
      </c>
      <c r="M41" s="46">
        <f>SUMIF(詳細表【予測】!$C$10:$C$116,'結果表（37部門）【予測】'!$B41,詳細表【予測】!AF$10:AF$116)</f>
        <v>0</v>
      </c>
      <c r="N41" s="46">
        <f>SUMIF(詳細表【予測】!$C$10:$C$116,'結果表（37部門）【予測】'!$B41,詳細表【予測】!U$10:U$116)</f>
        <v>0</v>
      </c>
      <c r="O41" s="46">
        <f>SUMIF(詳細表【予測】!$C$10:$C$116,'結果表（37部門）【予測】'!$B41,詳細表【予測】!V$10:V$116)</f>
        <v>0</v>
      </c>
      <c r="P41" s="46">
        <f>SUMIF(詳細表【予測】!$C$10:$C$116,'結果表（37部門）【予測】'!$B41,詳細表【予測】!W$10:W$116)</f>
        <v>0</v>
      </c>
      <c r="Q41" s="46">
        <f>SUMIF(詳細表【予測】!$C$10:$C$116,'結果表（37部門）【予測】'!$B41,詳細表【予測】!AC$10:AC$116)</f>
        <v>0</v>
      </c>
      <c r="R41" s="46">
        <f>SUMIF(詳細表【予測】!$C$10:$C$116,'結果表（37部門）【予測】'!$B41,詳細表【予測】!AG$10:AG$116)</f>
        <v>0</v>
      </c>
      <c r="S41" s="46">
        <f>SUMIF(詳細表【予測】!$C$10:$C$116,'結果表（37部門）【予測】'!$B41,詳細表【予測】!X$10:X$116)</f>
        <v>0</v>
      </c>
      <c r="T41" s="46">
        <f>SUMIF(詳細表【予測】!$C$10:$C$116,'結果表（37部門）【予測】'!$B41,詳細表【予測】!Y$10:Y$116)</f>
        <v>0</v>
      </c>
      <c r="U41" s="46">
        <f>SUMIF(詳細表【予測】!$C$10:$C$116,'結果表（37部門）【予測】'!$B41,詳細表【予測】!Z$10:Z$116)</f>
        <v>0</v>
      </c>
      <c r="V41" s="46">
        <f>SUMIF(詳細表【予測】!$C$10:$C$116,'結果表（37部門）【予測】'!$B41,詳細表【予測】!AD$10:AD$116)</f>
        <v>0</v>
      </c>
      <c r="W41" s="46">
        <f>SUMIF(詳細表【予測】!$C$10:$C$116,'結果表（37部門）【予測】'!$B41,詳細表【予測】!AH$10:AH$116)</f>
        <v>0</v>
      </c>
    </row>
    <row r="42" spans="2:23" x14ac:dyDescent="0.15">
      <c r="B42" s="155" t="s">
        <v>358</v>
      </c>
      <c r="C42" s="41" t="s">
        <v>1037</v>
      </c>
      <c r="D42" s="46">
        <f>SUMIF(詳細表【予測】!$C$10:$C$116,'結果表（37部門）【予測】'!$B42,詳細表【予測】!G$10:G$116)</f>
        <v>0</v>
      </c>
      <c r="E42" s="46">
        <f>SUMIF(詳細表【予測】!$C$10:$C$116,'結果表（37部門）【予測】'!$B42,詳細表【予測】!H$10:H$116)</f>
        <v>0</v>
      </c>
      <c r="F42" s="46">
        <f>SUMIF(詳細表【予測】!$C$10:$C$116,'結果表（37部門）【予測】'!$B42,詳細表【予測】!I$10:I$116)</f>
        <v>0</v>
      </c>
      <c r="G42" s="46">
        <f>SUMIF(詳細表【予測】!$C$10:$C$116,'結果表（37部門）【予測】'!$B42,詳細表【予測】!AA$10:AA$116)</f>
        <v>0</v>
      </c>
      <c r="H42" s="46">
        <f>SUMIF(詳細表【予測】!$C$10:$C$116,'結果表（37部門）【予測】'!$B42,詳細表【予測】!AE$10:AE$116)</f>
        <v>0</v>
      </c>
      <c r="I42" s="46">
        <f>SUMIF(詳細表【予測】!$C$10:$C$116,'結果表（37部門）【予測】'!$B42,詳細表【予測】!M$10:M$116)</f>
        <v>0</v>
      </c>
      <c r="J42" s="46">
        <f>SUMIF(詳細表【予測】!$C$10:$C$116,'結果表（37部門）【予測】'!$B42,詳細表【予測】!N$10:N$116)</f>
        <v>0</v>
      </c>
      <c r="K42" s="46">
        <f>SUMIF(詳細表【予測】!$C$10:$C$116,'結果表（37部門）【予測】'!$B42,詳細表【予測】!O$10:O$116)</f>
        <v>0</v>
      </c>
      <c r="L42" s="46">
        <f>SUMIF(詳細表【予測】!$C$10:$C$116,'結果表（37部門）【予測】'!$B42,詳細表【予測】!AB$10:AB$116)</f>
        <v>0</v>
      </c>
      <c r="M42" s="46">
        <f>SUMIF(詳細表【予測】!$C$10:$C$116,'結果表（37部門）【予測】'!$B42,詳細表【予測】!AF$10:AF$116)</f>
        <v>0</v>
      </c>
      <c r="N42" s="46">
        <f>SUMIF(詳細表【予測】!$C$10:$C$116,'結果表（37部門）【予測】'!$B42,詳細表【予測】!U$10:U$116)</f>
        <v>0</v>
      </c>
      <c r="O42" s="46">
        <f>SUMIF(詳細表【予測】!$C$10:$C$116,'結果表（37部門）【予測】'!$B42,詳細表【予測】!V$10:V$116)</f>
        <v>0</v>
      </c>
      <c r="P42" s="46">
        <f>SUMIF(詳細表【予測】!$C$10:$C$116,'結果表（37部門）【予測】'!$B42,詳細表【予測】!W$10:W$116)</f>
        <v>0</v>
      </c>
      <c r="Q42" s="46">
        <f>SUMIF(詳細表【予測】!$C$10:$C$116,'結果表（37部門）【予測】'!$B42,詳細表【予測】!AC$10:AC$116)</f>
        <v>0</v>
      </c>
      <c r="R42" s="46">
        <f>SUMIF(詳細表【予測】!$C$10:$C$116,'結果表（37部門）【予測】'!$B42,詳細表【予測】!AG$10:AG$116)</f>
        <v>0</v>
      </c>
      <c r="S42" s="46">
        <f>SUMIF(詳細表【予測】!$C$10:$C$116,'結果表（37部門）【予測】'!$B42,詳細表【予測】!X$10:X$116)</f>
        <v>0</v>
      </c>
      <c r="T42" s="46">
        <f>SUMIF(詳細表【予測】!$C$10:$C$116,'結果表（37部門）【予測】'!$B42,詳細表【予測】!Y$10:Y$116)</f>
        <v>0</v>
      </c>
      <c r="U42" s="46">
        <f>SUMIF(詳細表【予測】!$C$10:$C$116,'結果表（37部門）【予測】'!$B42,詳細表【予測】!Z$10:Z$116)</f>
        <v>0</v>
      </c>
      <c r="V42" s="46">
        <f>SUMIF(詳細表【予測】!$C$10:$C$116,'結果表（37部門）【予測】'!$B42,詳細表【予測】!AD$10:AD$116)</f>
        <v>0</v>
      </c>
      <c r="W42" s="46">
        <f>SUMIF(詳細表【予測】!$C$10:$C$116,'結果表（37部門）【予測】'!$B42,詳細表【予測】!AH$10:AH$116)</f>
        <v>0</v>
      </c>
    </row>
    <row r="43" spans="2:23" x14ac:dyDescent="0.15">
      <c r="B43" s="155" t="s">
        <v>359</v>
      </c>
      <c r="C43" s="41" t="s">
        <v>1016</v>
      </c>
      <c r="D43" s="46">
        <f>SUMIF(詳細表【予測】!$C$10:$C$116,'結果表（37部門）【予測】'!$B43,詳細表【予測】!G$10:G$116)</f>
        <v>0</v>
      </c>
      <c r="E43" s="46">
        <f>SUMIF(詳細表【予測】!$C$10:$C$116,'結果表（37部門）【予測】'!$B43,詳細表【予測】!H$10:H$116)</f>
        <v>0</v>
      </c>
      <c r="F43" s="46">
        <f>SUMIF(詳細表【予測】!$C$10:$C$116,'結果表（37部門）【予測】'!$B43,詳細表【予測】!I$10:I$116)</f>
        <v>0</v>
      </c>
      <c r="G43" s="46">
        <f>SUMIF(詳細表【予測】!$C$10:$C$116,'結果表（37部門）【予測】'!$B43,詳細表【予測】!AA$10:AA$116)</f>
        <v>0</v>
      </c>
      <c r="H43" s="46">
        <f>SUMIF(詳細表【予測】!$C$10:$C$116,'結果表（37部門）【予測】'!$B43,詳細表【予測】!AE$10:AE$116)</f>
        <v>0</v>
      </c>
      <c r="I43" s="46">
        <f>SUMIF(詳細表【予測】!$C$10:$C$116,'結果表（37部門）【予測】'!$B43,詳細表【予測】!M$10:M$116)</f>
        <v>0</v>
      </c>
      <c r="J43" s="46">
        <f>SUMIF(詳細表【予測】!$C$10:$C$116,'結果表（37部門）【予測】'!$B43,詳細表【予測】!N$10:N$116)</f>
        <v>0</v>
      </c>
      <c r="K43" s="46">
        <f>SUMIF(詳細表【予測】!$C$10:$C$116,'結果表（37部門）【予測】'!$B43,詳細表【予測】!O$10:O$116)</f>
        <v>0</v>
      </c>
      <c r="L43" s="46">
        <f>SUMIF(詳細表【予測】!$C$10:$C$116,'結果表（37部門）【予測】'!$B43,詳細表【予測】!AB$10:AB$116)</f>
        <v>0</v>
      </c>
      <c r="M43" s="46">
        <f>SUMIF(詳細表【予測】!$C$10:$C$116,'結果表（37部門）【予測】'!$B43,詳細表【予測】!AF$10:AF$116)</f>
        <v>0</v>
      </c>
      <c r="N43" s="46">
        <f>SUMIF(詳細表【予測】!$C$10:$C$116,'結果表（37部門）【予測】'!$B43,詳細表【予測】!U$10:U$116)</f>
        <v>0</v>
      </c>
      <c r="O43" s="46">
        <f>SUMIF(詳細表【予測】!$C$10:$C$116,'結果表（37部門）【予測】'!$B43,詳細表【予測】!V$10:V$116)</f>
        <v>0</v>
      </c>
      <c r="P43" s="46">
        <f>SUMIF(詳細表【予測】!$C$10:$C$116,'結果表（37部門）【予測】'!$B43,詳細表【予測】!W$10:W$116)</f>
        <v>0</v>
      </c>
      <c r="Q43" s="46">
        <f>SUMIF(詳細表【予測】!$C$10:$C$116,'結果表（37部門）【予測】'!$B43,詳細表【予測】!AC$10:AC$116)</f>
        <v>0</v>
      </c>
      <c r="R43" s="46">
        <f>SUMIF(詳細表【予測】!$C$10:$C$116,'結果表（37部門）【予測】'!$B43,詳細表【予測】!AG$10:AG$116)</f>
        <v>0</v>
      </c>
      <c r="S43" s="46">
        <f>SUMIF(詳細表【予測】!$C$10:$C$116,'結果表（37部門）【予測】'!$B43,詳細表【予測】!X$10:X$116)</f>
        <v>0</v>
      </c>
      <c r="T43" s="46">
        <f>SUMIF(詳細表【予測】!$C$10:$C$116,'結果表（37部門）【予測】'!$B43,詳細表【予測】!Y$10:Y$116)</f>
        <v>0</v>
      </c>
      <c r="U43" s="46">
        <f>SUMIF(詳細表【予測】!$C$10:$C$116,'結果表（37部門）【予測】'!$B43,詳細表【予測】!Z$10:Z$116)</f>
        <v>0</v>
      </c>
      <c r="V43" s="46">
        <f>SUMIF(詳細表【予測】!$C$10:$C$116,'結果表（37部門）【予測】'!$B43,詳細表【予測】!AD$10:AD$116)</f>
        <v>0</v>
      </c>
      <c r="W43" s="46">
        <f>SUMIF(詳細表【予測】!$C$10:$C$116,'結果表（37部門）【予測】'!$B43,詳細表【予測】!AH$10:AH$116)</f>
        <v>0</v>
      </c>
    </row>
    <row r="44" spans="2:23" x14ac:dyDescent="0.15">
      <c r="B44" s="155" t="s">
        <v>360</v>
      </c>
      <c r="C44" s="41" t="s">
        <v>1038</v>
      </c>
      <c r="D44" s="46">
        <f>SUMIF(詳細表【予測】!$C$10:$C$116,'結果表（37部門）【予測】'!$B44,詳細表【予測】!G$10:G$116)</f>
        <v>0</v>
      </c>
      <c r="E44" s="46">
        <f>SUMIF(詳細表【予測】!$C$10:$C$116,'結果表（37部門）【予測】'!$B44,詳細表【予測】!H$10:H$116)</f>
        <v>0</v>
      </c>
      <c r="F44" s="46">
        <f>SUMIF(詳細表【予測】!$C$10:$C$116,'結果表（37部門）【予測】'!$B44,詳細表【予測】!I$10:I$116)</f>
        <v>0</v>
      </c>
      <c r="G44" s="46">
        <f>SUMIF(詳細表【予測】!$C$10:$C$116,'結果表（37部門）【予測】'!$B44,詳細表【予測】!AA$10:AA$116)</f>
        <v>0</v>
      </c>
      <c r="H44" s="46">
        <f>SUMIF(詳細表【予測】!$C$10:$C$116,'結果表（37部門）【予測】'!$B44,詳細表【予測】!AE$10:AE$116)</f>
        <v>0</v>
      </c>
      <c r="I44" s="46">
        <f>SUMIF(詳細表【予測】!$C$10:$C$116,'結果表（37部門）【予測】'!$B44,詳細表【予測】!M$10:M$116)</f>
        <v>0</v>
      </c>
      <c r="J44" s="46">
        <f>SUMIF(詳細表【予測】!$C$10:$C$116,'結果表（37部門）【予測】'!$B44,詳細表【予測】!N$10:N$116)</f>
        <v>0</v>
      </c>
      <c r="K44" s="46">
        <f>SUMIF(詳細表【予測】!$C$10:$C$116,'結果表（37部門）【予測】'!$B44,詳細表【予測】!O$10:O$116)</f>
        <v>0</v>
      </c>
      <c r="L44" s="46">
        <f>SUMIF(詳細表【予測】!$C$10:$C$116,'結果表（37部門）【予測】'!$B44,詳細表【予測】!AB$10:AB$116)</f>
        <v>0</v>
      </c>
      <c r="M44" s="46">
        <f>SUMIF(詳細表【予測】!$C$10:$C$116,'結果表（37部門）【予測】'!$B44,詳細表【予測】!AF$10:AF$116)</f>
        <v>0</v>
      </c>
      <c r="N44" s="46">
        <f>SUMIF(詳細表【予測】!$C$10:$C$116,'結果表（37部門）【予測】'!$B44,詳細表【予測】!U$10:U$116)</f>
        <v>0</v>
      </c>
      <c r="O44" s="46">
        <f>SUMIF(詳細表【予測】!$C$10:$C$116,'結果表（37部門）【予測】'!$B44,詳細表【予測】!V$10:V$116)</f>
        <v>0</v>
      </c>
      <c r="P44" s="46">
        <f>SUMIF(詳細表【予測】!$C$10:$C$116,'結果表（37部門）【予測】'!$B44,詳細表【予測】!W$10:W$116)</f>
        <v>0</v>
      </c>
      <c r="Q44" s="46">
        <f>SUMIF(詳細表【予測】!$C$10:$C$116,'結果表（37部門）【予測】'!$B44,詳細表【予測】!AC$10:AC$116)</f>
        <v>0</v>
      </c>
      <c r="R44" s="46">
        <f>SUMIF(詳細表【予測】!$C$10:$C$116,'結果表（37部門）【予測】'!$B44,詳細表【予測】!AG$10:AG$116)</f>
        <v>0</v>
      </c>
      <c r="S44" s="46">
        <f>SUMIF(詳細表【予測】!$C$10:$C$116,'結果表（37部門）【予測】'!$B44,詳細表【予測】!X$10:X$116)</f>
        <v>0</v>
      </c>
      <c r="T44" s="46">
        <f>SUMIF(詳細表【予測】!$C$10:$C$116,'結果表（37部門）【予測】'!$B44,詳細表【予測】!Y$10:Y$116)</f>
        <v>0</v>
      </c>
      <c r="U44" s="46">
        <f>SUMIF(詳細表【予測】!$C$10:$C$116,'結果表（37部門）【予測】'!$B44,詳細表【予測】!Z$10:Z$116)</f>
        <v>0</v>
      </c>
      <c r="V44" s="46">
        <f>SUMIF(詳細表【予測】!$C$10:$C$116,'結果表（37部門）【予測】'!$B44,詳細表【予測】!AD$10:AD$116)</f>
        <v>0</v>
      </c>
      <c r="W44" s="46">
        <f>SUMIF(詳細表【予測】!$C$10:$C$116,'結果表（37部門）【予測】'!$B44,詳細表【予測】!AH$10:AH$116)</f>
        <v>0</v>
      </c>
    </row>
    <row r="45" spans="2:23" x14ac:dyDescent="0.15">
      <c r="B45" s="155" t="s">
        <v>361</v>
      </c>
      <c r="C45" s="41" t="s">
        <v>1039</v>
      </c>
      <c r="D45" s="67">
        <f>SUMIF(詳細表【予測】!$C$10:$C$116,'結果表（37部門）【予測】'!$B45,詳細表【予測】!G$10:G$116)</f>
        <v>0</v>
      </c>
      <c r="E45" s="67">
        <f>SUMIF(詳細表【予測】!$C$10:$C$116,'結果表（37部門）【予測】'!$B45,詳細表【予測】!H$10:H$116)</f>
        <v>0</v>
      </c>
      <c r="F45" s="67">
        <f>SUMIF(詳細表【予測】!$C$10:$C$116,'結果表（37部門）【予測】'!$B45,詳細表【予測】!I$10:I$116)</f>
        <v>0</v>
      </c>
      <c r="G45" s="67">
        <f>SUMIF(詳細表【予測】!$C$10:$C$116,'結果表（37部門）【予測】'!$B45,詳細表【予測】!AA$10:AA$116)</f>
        <v>0</v>
      </c>
      <c r="H45" s="67">
        <f>SUMIF(詳細表【予測】!$C$10:$C$116,'結果表（37部門）【予測】'!$B45,詳細表【予測】!AE$10:AE$116)</f>
        <v>0</v>
      </c>
      <c r="I45" s="67">
        <f>SUMIF(詳細表【予測】!$C$10:$C$116,'結果表（37部門）【予測】'!$B45,詳細表【予測】!M$10:M$116)</f>
        <v>0</v>
      </c>
      <c r="J45" s="67">
        <f>SUMIF(詳細表【予測】!$C$10:$C$116,'結果表（37部門）【予測】'!$B45,詳細表【予測】!N$10:N$116)</f>
        <v>0</v>
      </c>
      <c r="K45" s="67">
        <f>SUMIF(詳細表【予測】!$C$10:$C$116,'結果表（37部門）【予測】'!$B45,詳細表【予測】!O$10:O$116)</f>
        <v>0</v>
      </c>
      <c r="L45" s="67">
        <f>SUMIF(詳細表【予測】!$C$10:$C$116,'結果表（37部門）【予測】'!$B45,詳細表【予測】!AB$10:AB$116)</f>
        <v>0</v>
      </c>
      <c r="M45" s="67">
        <f>SUMIF(詳細表【予測】!$C$10:$C$116,'結果表（37部門）【予測】'!$B45,詳細表【予測】!AF$10:AF$116)</f>
        <v>0</v>
      </c>
      <c r="N45" s="67">
        <f>SUMIF(詳細表【予測】!$C$10:$C$116,'結果表（37部門）【予測】'!$B45,詳細表【予測】!U$10:U$116)</f>
        <v>0</v>
      </c>
      <c r="O45" s="67">
        <f>SUMIF(詳細表【予測】!$C$10:$C$116,'結果表（37部門）【予測】'!$B45,詳細表【予測】!V$10:V$116)</f>
        <v>0</v>
      </c>
      <c r="P45" s="67">
        <f>SUMIF(詳細表【予測】!$C$10:$C$116,'結果表（37部門）【予測】'!$B45,詳細表【予測】!W$10:W$116)</f>
        <v>0</v>
      </c>
      <c r="Q45" s="67">
        <f>SUMIF(詳細表【予測】!$C$10:$C$116,'結果表（37部門）【予測】'!$B45,詳細表【予測】!AC$10:AC$116)</f>
        <v>0</v>
      </c>
      <c r="R45" s="67">
        <f>SUMIF(詳細表【予測】!$C$10:$C$116,'結果表（37部門）【予測】'!$B45,詳細表【予測】!AG$10:AG$116)</f>
        <v>0</v>
      </c>
      <c r="S45" s="67">
        <f>SUMIF(詳細表【予測】!$C$10:$C$116,'結果表（37部門）【予測】'!$B45,詳細表【予測】!X$10:X$116)</f>
        <v>0</v>
      </c>
      <c r="T45" s="67">
        <f>SUMIF(詳細表【予測】!$C$10:$C$116,'結果表（37部門）【予測】'!$B45,詳細表【予測】!Y$10:Y$116)</f>
        <v>0</v>
      </c>
      <c r="U45" s="67">
        <f>SUMIF(詳細表【予測】!$C$10:$C$116,'結果表（37部門）【予測】'!$B45,詳細表【予測】!Z$10:Z$116)</f>
        <v>0</v>
      </c>
      <c r="V45" s="67">
        <f>SUMIF(詳細表【予測】!$C$10:$C$116,'結果表（37部門）【予測】'!$B45,詳細表【予測】!AD$10:AD$116)</f>
        <v>0</v>
      </c>
      <c r="W45" s="67">
        <f>SUMIF(詳細表【予測】!$C$10:$C$116,'結果表（37部門）【予測】'!$B45,詳細表【予測】!AH$10:AH$116)</f>
        <v>0</v>
      </c>
    </row>
    <row r="46" spans="2:23" x14ac:dyDescent="0.15">
      <c r="B46" s="162" t="s">
        <v>362</v>
      </c>
      <c r="C46" s="116" t="s">
        <v>1002</v>
      </c>
      <c r="D46" s="46">
        <f>SUMIF(詳細表【予測】!$C$10:$C$116,'結果表（37部門）【予測】'!$B46,詳細表【予測】!G$10:G$116)</f>
        <v>0</v>
      </c>
      <c r="E46" s="46">
        <f>SUMIF(詳細表【予測】!$C$10:$C$116,'結果表（37部門）【予測】'!$B46,詳細表【予測】!H$10:H$116)</f>
        <v>0</v>
      </c>
      <c r="F46" s="46">
        <f>SUMIF(詳細表【予測】!$C$10:$C$116,'結果表（37部門）【予測】'!$B46,詳細表【予測】!I$10:I$116)</f>
        <v>0</v>
      </c>
      <c r="G46" s="46">
        <f>SUMIF(詳細表【予測】!$C$10:$C$116,'結果表（37部門）【予測】'!$B46,詳細表【予測】!AA$10:AA$116)</f>
        <v>0</v>
      </c>
      <c r="H46" s="46">
        <f>SUMIF(詳細表【予測】!$C$10:$C$116,'結果表（37部門）【予測】'!$B46,詳細表【予測】!AE$10:AE$116)</f>
        <v>0</v>
      </c>
      <c r="I46" s="46">
        <f>SUMIF(詳細表【予測】!$C$10:$C$116,'結果表（37部門）【予測】'!$B46,詳細表【予測】!M$10:M$116)</f>
        <v>0</v>
      </c>
      <c r="J46" s="46">
        <f>SUMIF(詳細表【予測】!$C$10:$C$116,'結果表（37部門）【予測】'!$B46,詳細表【予測】!N$10:N$116)</f>
        <v>0</v>
      </c>
      <c r="K46" s="46">
        <f>SUMIF(詳細表【予測】!$C$10:$C$116,'結果表（37部門）【予測】'!$B46,詳細表【予測】!O$10:O$116)</f>
        <v>0</v>
      </c>
      <c r="L46" s="46">
        <f>SUMIF(詳細表【予測】!$C$10:$C$116,'結果表（37部門）【予測】'!$B46,詳細表【予測】!AB$10:AB$116)</f>
        <v>0</v>
      </c>
      <c r="M46" s="46">
        <f>SUMIF(詳細表【予測】!$C$10:$C$116,'結果表（37部門）【予測】'!$B46,詳細表【予測】!AF$10:AF$116)</f>
        <v>0</v>
      </c>
      <c r="N46" s="46">
        <f>SUMIF(詳細表【予測】!$C$10:$C$116,'結果表（37部門）【予測】'!$B46,詳細表【予測】!U$10:U$116)</f>
        <v>0</v>
      </c>
      <c r="O46" s="46">
        <f>SUMIF(詳細表【予測】!$C$10:$C$116,'結果表（37部門）【予測】'!$B46,詳細表【予測】!V$10:V$116)</f>
        <v>0</v>
      </c>
      <c r="P46" s="46">
        <f>SUMIF(詳細表【予測】!$C$10:$C$116,'結果表（37部門）【予測】'!$B46,詳細表【予測】!W$10:W$116)</f>
        <v>0</v>
      </c>
      <c r="Q46" s="46">
        <f>SUMIF(詳細表【予測】!$C$10:$C$116,'結果表（37部門）【予測】'!$B46,詳細表【予測】!AC$10:AC$116)</f>
        <v>0</v>
      </c>
      <c r="R46" s="46">
        <f>SUMIF(詳細表【予測】!$C$10:$C$116,'結果表（37部門）【予測】'!$B46,詳細表【予測】!AG$10:AG$116)</f>
        <v>0</v>
      </c>
      <c r="S46" s="46">
        <f>SUMIF(詳細表【予測】!$C$10:$C$116,'結果表（37部門）【予測】'!$B46,詳細表【予測】!X$10:X$116)</f>
        <v>0</v>
      </c>
      <c r="T46" s="46">
        <f>SUMIF(詳細表【予測】!$C$10:$C$116,'結果表（37部門）【予測】'!$B46,詳細表【予測】!Y$10:Y$116)</f>
        <v>0</v>
      </c>
      <c r="U46" s="46">
        <f>SUMIF(詳細表【予測】!$C$10:$C$116,'結果表（37部門）【予測】'!$B46,詳細表【予測】!Z$10:Z$116)</f>
        <v>0</v>
      </c>
      <c r="V46" s="46">
        <f>SUMIF(詳細表【予測】!$C$10:$C$116,'結果表（37部門）【予測】'!$B46,詳細表【予測】!AD$10:AD$116)</f>
        <v>0</v>
      </c>
      <c r="W46" s="46">
        <f>SUMIF(詳細表【予測】!$C$10:$C$116,'結果表（37部門）【予測】'!$B46,詳細表【予測】!AH$10:AH$116)</f>
        <v>0</v>
      </c>
    </row>
    <row r="47" spans="2:23" x14ac:dyDescent="0.15">
      <c r="B47" s="155" t="s">
        <v>363</v>
      </c>
      <c r="C47" s="41" t="s">
        <v>1003</v>
      </c>
      <c r="D47" s="46">
        <f>SUMIF(詳細表【予測】!$C$10:$C$116,'結果表（37部門）【予測】'!$B47,詳細表【予測】!G$10:G$116)</f>
        <v>0</v>
      </c>
      <c r="E47" s="46">
        <f>SUMIF(詳細表【予測】!$C$10:$C$116,'結果表（37部門）【予測】'!$B47,詳細表【予測】!H$10:H$116)</f>
        <v>0</v>
      </c>
      <c r="F47" s="46">
        <f>SUMIF(詳細表【予測】!$C$10:$C$116,'結果表（37部門）【予測】'!$B47,詳細表【予測】!I$10:I$116)</f>
        <v>0</v>
      </c>
      <c r="G47" s="46">
        <f>SUMIF(詳細表【予測】!$C$10:$C$116,'結果表（37部門）【予測】'!$B47,詳細表【予測】!AA$10:AA$116)</f>
        <v>0</v>
      </c>
      <c r="H47" s="46">
        <f>SUMIF(詳細表【予測】!$C$10:$C$116,'結果表（37部門）【予測】'!$B47,詳細表【予測】!AE$10:AE$116)</f>
        <v>0</v>
      </c>
      <c r="I47" s="46">
        <f>SUMIF(詳細表【予測】!$C$10:$C$116,'結果表（37部門）【予測】'!$B47,詳細表【予測】!M$10:M$116)</f>
        <v>0</v>
      </c>
      <c r="J47" s="46">
        <f>SUMIF(詳細表【予測】!$C$10:$C$116,'結果表（37部門）【予測】'!$B47,詳細表【予測】!N$10:N$116)</f>
        <v>0</v>
      </c>
      <c r="K47" s="46">
        <f>SUMIF(詳細表【予測】!$C$10:$C$116,'結果表（37部門）【予測】'!$B47,詳細表【予測】!O$10:O$116)</f>
        <v>0</v>
      </c>
      <c r="L47" s="46">
        <f>SUMIF(詳細表【予測】!$C$10:$C$116,'結果表（37部門）【予測】'!$B47,詳細表【予測】!AB$10:AB$116)</f>
        <v>0</v>
      </c>
      <c r="M47" s="46">
        <f>SUMIF(詳細表【予測】!$C$10:$C$116,'結果表（37部門）【予測】'!$B47,詳細表【予測】!AF$10:AF$116)</f>
        <v>0</v>
      </c>
      <c r="N47" s="46">
        <f>SUMIF(詳細表【予測】!$C$10:$C$116,'結果表（37部門）【予測】'!$B47,詳細表【予測】!U$10:U$116)</f>
        <v>0</v>
      </c>
      <c r="O47" s="46">
        <f>SUMIF(詳細表【予測】!$C$10:$C$116,'結果表（37部門）【予測】'!$B47,詳細表【予測】!V$10:V$116)</f>
        <v>0</v>
      </c>
      <c r="P47" s="46">
        <f>SUMIF(詳細表【予測】!$C$10:$C$116,'結果表（37部門）【予測】'!$B47,詳細表【予測】!W$10:W$116)</f>
        <v>0</v>
      </c>
      <c r="Q47" s="46">
        <f>SUMIF(詳細表【予測】!$C$10:$C$116,'結果表（37部門）【予測】'!$B47,詳細表【予測】!AC$10:AC$116)</f>
        <v>0</v>
      </c>
      <c r="R47" s="46">
        <f>SUMIF(詳細表【予測】!$C$10:$C$116,'結果表（37部門）【予測】'!$B47,詳細表【予測】!AG$10:AG$116)</f>
        <v>0</v>
      </c>
      <c r="S47" s="46">
        <f>SUMIF(詳細表【予測】!$C$10:$C$116,'結果表（37部門）【予測】'!$B47,詳細表【予測】!X$10:X$116)</f>
        <v>0</v>
      </c>
      <c r="T47" s="46">
        <f>SUMIF(詳細表【予測】!$C$10:$C$116,'結果表（37部門）【予測】'!$B47,詳細表【予測】!Y$10:Y$116)</f>
        <v>0</v>
      </c>
      <c r="U47" s="46">
        <f>SUMIF(詳細表【予測】!$C$10:$C$116,'結果表（37部門）【予測】'!$B47,詳細表【予測】!Z$10:Z$116)</f>
        <v>0</v>
      </c>
      <c r="V47" s="46">
        <f>SUMIF(詳細表【予測】!$C$10:$C$116,'結果表（37部門）【予測】'!$B47,詳細表【予測】!AD$10:AD$116)</f>
        <v>0</v>
      </c>
      <c r="W47" s="46">
        <f>SUMIF(詳細表【予測】!$C$10:$C$116,'結果表（37部門）【予測】'!$B47,詳細表【予測】!AH$10:AH$116)</f>
        <v>0</v>
      </c>
    </row>
    <row r="48" spans="2:23" x14ac:dyDescent="0.15">
      <c r="B48" s="160"/>
      <c r="C48" s="353" t="s">
        <v>272</v>
      </c>
      <c r="D48" s="138">
        <f>SUM(D11:D47)</f>
        <v>0</v>
      </c>
      <c r="E48" s="138">
        <f t="shared" ref="E48:W48" si="0">SUM(E11:E47)</f>
        <v>0</v>
      </c>
      <c r="F48" s="138">
        <f t="shared" si="0"/>
        <v>0</v>
      </c>
      <c r="G48" s="138">
        <f t="shared" si="0"/>
        <v>0</v>
      </c>
      <c r="H48" s="138">
        <f t="shared" si="0"/>
        <v>0</v>
      </c>
      <c r="I48" s="138">
        <f t="shared" si="0"/>
        <v>0</v>
      </c>
      <c r="J48" s="138">
        <f t="shared" si="0"/>
        <v>0</v>
      </c>
      <c r="K48" s="138">
        <f t="shared" si="0"/>
        <v>0</v>
      </c>
      <c r="L48" s="138">
        <f t="shared" si="0"/>
        <v>0</v>
      </c>
      <c r="M48" s="138">
        <f t="shared" si="0"/>
        <v>0</v>
      </c>
      <c r="N48" s="138">
        <f t="shared" si="0"/>
        <v>0</v>
      </c>
      <c r="O48" s="138">
        <f t="shared" si="0"/>
        <v>0</v>
      </c>
      <c r="P48" s="138">
        <f t="shared" si="0"/>
        <v>0</v>
      </c>
      <c r="Q48" s="138">
        <f t="shared" si="0"/>
        <v>0</v>
      </c>
      <c r="R48" s="138">
        <f t="shared" si="0"/>
        <v>0</v>
      </c>
      <c r="S48" s="138">
        <f t="shared" si="0"/>
        <v>0</v>
      </c>
      <c r="T48" s="138">
        <f t="shared" si="0"/>
        <v>0</v>
      </c>
      <c r="U48" s="138">
        <f t="shared" si="0"/>
        <v>0</v>
      </c>
      <c r="V48" s="138">
        <f t="shared" si="0"/>
        <v>0</v>
      </c>
      <c r="W48" s="138">
        <f t="shared" si="0"/>
        <v>0</v>
      </c>
    </row>
    <row r="49" spans="2:2" x14ac:dyDescent="0.15">
      <c r="B49" s="354" t="s">
        <v>287</v>
      </c>
    </row>
  </sheetData>
  <mergeCells count="22">
    <mergeCell ref="V8:V10"/>
    <mergeCell ref="W8:W10"/>
    <mergeCell ref="Q8:Q10"/>
    <mergeCell ref="R8:R10"/>
    <mergeCell ref="S8:S10"/>
    <mergeCell ref="T8:T10"/>
    <mergeCell ref="U8:U10"/>
    <mergeCell ref="L8:L10"/>
    <mergeCell ref="M8:M10"/>
    <mergeCell ref="N8:N10"/>
    <mergeCell ref="O8:O10"/>
    <mergeCell ref="P8:P10"/>
    <mergeCell ref="G8:G10"/>
    <mergeCell ref="H8:H10"/>
    <mergeCell ref="I8:I10"/>
    <mergeCell ref="J8:J10"/>
    <mergeCell ref="K8:K10"/>
    <mergeCell ref="B6:B10"/>
    <mergeCell ref="C6:C10"/>
    <mergeCell ref="D8:D10"/>
    <mergeCell ref="E8:E10"/>
    <mergeCell ref="F8:F10"/>
  </mergeCells>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34</vt:i4>
      </vt:variant>
    </vt:vector>
  </HeadingPairs>
  <TitlesOfParts>
    <vt:vector size="34" baseType="lpstr">
      <vt:lpstr>入力表1【予測】</vt:lpstr>
      <vt:lpstr>入力表2【予測】</vt:lpstr>
      <vt:lpstr>入力表3【予測】</vt:lpstr>
      <vt:lpstr>価格変換【予測】</vt:lpstr>
      <vt:lpstr>概要表【予測】</vt:lpstr>
      <vt:lpstr>フローチャート【予測】</vt:lpstr>
      <vt:lpstr>詳細表【予測】</vt:lpstr>
      <vt:lpstr>結果表（107部門）【予測】</vt:lpstr>
      <vt:lpstr>結果表（37部門）【予測】</vt:lpstr>
      <vt:lpstr>結果表（13部門）【予測】</vt:lpstr>
      <vt:lpstr>入力表1【実績】</vt:lpstr>
      <vt:lpstr>入力表2【実績】</vt:lpstr>
      <vt:lpstr>入力表3【実績】</vt:lpstr>
      <vt:lpstr>価格変換【実績】</vt:lpstr>
      <vt:lpstr>概要表【実績】</vt:lpstr>
      <vt:lpstr>フローチャート【実績】</vt:lpstr>
      <vt:lpstr>詳細表【実績】</vt:lpstr>
      <vt:lpstr>結果表（107部門）【実績】</vt:lpstr>
      <vt:lpstr>結果表（37部門）【実績】</vt:lpstr>
      <vt:lpstr>結果表（13部門）【実績】</vt:lpstr>
      <vt:lpstr>パターン1【評価】</vt:lpstr>
      <vt:lpstr>パターン2【評価】</vt:lpstr>
      <vt:lpstr>パターン3【評価】</vt:lpstr>
      <vt:lpstr>パターン1【目標設定】</vt:lpstr>
      <vt:lpstr>パターン2【目標設定】</vt:lpstr>
      <vt:lpstr>パターン3【目標設定】</vt:lpstr>
      <vt:lpstr>各種係数</vt:lpstr>
      <vt:lpstr>入力表1【係数】</vt:lpstr>
      <vt:lpstr>入力表2【係数】</vt:lpstr>
      <vt:lpstr>入力表3【係数】</vt:lpstr>
      <vt:lpstr>価格変換【係数】</vt:lpstr>
      <vt:lpstr>概要表【係数】</vt:lpstr>
      <vt:lpstr>詳細表【係数】</vt:lpstr>
      <vt:lpstr>結果表（107部門）【係数】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Einoshin Suzuki</dc:creator>
  <cp:lastModifiedBy>横須賀市</cp:lastModifiedBy>
  <cp:lastPrinted>2017-08-12T01:00:56Z</cp:lastPrinted>
  <dcterms:created xsi:type="dcterms:W3CDTF">2017-08-10T05:19:30Z</dcterms:created>
  <dcterms:modified xsi:type="dcterms:W3CDTF">2021-06-15T07:02:57Z</dcterms:modified>
</cp:coreProperties>
</file>